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20" yWindow="660" windowWidth="9720" windowHeight="6780" tabRatio="888" activeTab="12"/>
  </bookViews>
  <sheets>
    <sheet name="Согл МЗ-4 эк" sheetId="16" r:id="rId1"/>
    <sheet name="ДCЛ" sheetId="19" state="hidden" r:id="rId2"/>
    <sheet name="ДCл(кз0)-4эк" sheetId="47" r:id="rId3"/>
    <sheet name="ДCЛ(кз)-4эк" sheetId="41" r:id="rId4"/>
    <sheet name="ДСГ 4эк" sheetId="20" r:id="rId5"/>
    <sheet name="График-4эк" sheetId="1" r:id="rId6"/>
    <sheet name="НЗ 2-экз" sheetId="5" r:id="rId7"/>
    <sheet name="ЛИМ год 1эк" sheetId="13" r:id="rId8"/>
    <sheet name="СРОКИ год 2эк" sheetId="4" r:id="rId9"/>
    <sheet name="Соотн 1эк" sheetId="46" r:id="rId10"/>
    <sheet name="Остатки -1эк" sheetId="14" r:id="rId11"/>
    <sheet name="ИЦ 1эк" sheetId="8" r:id="rId12"/>
    <sheet name="ПД 1эк" sheetId="10" r:id="rId13"/>
    <sheet name="Возвраты-1эк" sheetId="15" r:id="rId14"/>
    <sheet name="Прочие-1эк" sheetId="21" r:id="rId15"/>
    <sheet name="НОВЫЙ фхд стр 3-5 2 экз" sheetId="25" state="hidden" r:id="rId16"/>
    <sheet name="ФХД стр3-5 в 2экз." sheetId="7" state="hidden" r:id="rId17"/>
    <sheet name="ФХД 2экз (2)" sheetId="35" state="hidden" r:id="rId18"/>
    <sheet name="Пост и Вып 2эк" sheetId="23" r:id="rId19"/>
    <sheet name="ФХДстр.1_4" sheetId="42" r:id="rId20"/>
    <sheet name="ФХДстр.5_7" sheetId="44" r:id="rId21"/>
    <sheet name="ФХДстр.5_6" sheetId="43" state="hidden" r:id="rId22"/>
    <sheet name="ФХД 2экз" sheetId="28" state="hidden" r:id="rId23"/>
    <sheet name="Таб 2.1. 2экз" sheetId="29" state="hidden" r:id="rId24"/>
    <sheet name="Свед ИЦ 3 экз." sheetId="12" state="hidden" r:id="rId25"/>
    <sheet name="Сведения ИЦ 3экз" sheetId="33" state="hidden" r:id="rId26"/>
    <sheet name="свод фхд (черновик)" sheetId="39" state="hidden" r:id="rId27"/>
    <sheet name="свод фхд 2 эк" sheetId="37" r:id="rId28"/>
    <sheet name="Увед об измен" sheetId="40" state="hidden" r:id="rId29"/>
    <sheet name="№" sheetId="17" r:id="rId30"/>
    <sheet name="кр" sheetId="31" r:id="rId31"/>
    <sheet name="Лист1" sheetId="34" state="hidden" r:id="rId32"/>
    <sheet name="рекомендации" sheetId="36" r:id="rId33"/>
    <sheet name="ФОТФМО" sheetId="45" r:id="rId34"/>
  </sheets>
  <externalReferences>
    <externalReference r:id="rId35"/>
    <externalReference r:id="rId36"/>
  </externalReferences>
  <definedNames>
    <definedName name="TABLE" localSheetId="19">ФХДстр.1_4!#REF!</definedName>
    <definedName name="TABLE" localSheetId="21">ФХДстр.5_6!#REF!</definedName>
    <definedName name="TABLE" localSheetId="20">ФХДстр.5_7!#REF!</definedName>
    <definedName name="TABLE_2" localSheetId="19">ФХДстр.1_4!#REF!</definedName>
    <definedName name="TABLE_2" localSheetId="21">ФХДстр.5_6!#REF!</definedName>
    <definedName name="TABLE_2" localSheetId="20">ФХДстр.5_7!#REF!</definedName>
    <definedName name="_xlnm.Print_Titles" localSheetId="19">ФХДстр.1_4!$26:$29</definedName>
    <definedName name="_xlnm.Print_Titles" localSheetId="21">ФХДстр.5_6!$3:$6</definedName>
    <definedName name="_xlnm.Print_Area" localSheetId="25">'Сведения ИЦ 3экз'!$A$1:$EY$54</definedName>
    <definedName name="_xlnm.Print_Area" localSheetId="19">ФХДстр.1_4!$A$1:$FE$134</definedName>
    <definedName name="_xlnm.Print_Area" localSheetId="21">ФХДстр.5_6!$A$1:$FQ$59</definedName>
    <definedName name="_xlnm.Print_Area" localSheetId="20">ФХДстр.5_7!$A$1:$FI$72</definedName>
  </definedNames>
  <calcPr calcId="145621"/>
</workbook>
</file>

<file path=xl/calcChain.xml><?xml version="1.0" encoding="utf-8"?>
<calcChain xmlns="http://schemas.openxmlformats.org/spreadsheetml/2006/main">
  <c r="AD21" i="10" l="1"/>
  <c r="B37" i="1"/>
  <c r="F1167" i="5"/>
  <c r="F1213" i="5"/>
  <c r="F63" i="5"/>
  <c r="F109" i="5"/>
  <c r="F1212" i="5"/>
  <c r="F167" i="5"/>
  <c r="F211" i="5"/>
  <c r="F535" i="5"/>
  <c r="F578" i="5"/>
  <c r="F1204" i="5"/>
  <c r="F1183" i="5"/>
  <c r="F1181" i="5"/>
  <c r="F695" i="5"/>
  <c r="F697" i="5"/>
  <c r="F84" i="5"/>
  <c r="E535" i="5"/>
  <c r="E580" i="5"/>
  <c r="E578" i="5"/>
  <c r="E1167" i="5"/>
  <c r="E1183" i="5"/>
  <c r="E1181" i="5"/>
  <c r="E63" i="5"/>
  <c r="E84" i="5"/>
  <c r="E1169" i="5"/>
  <c r="E1271" i="5"/>
  <c r="E1273" i="5"/>
  <c r="Z30" i="10"/>
  <c r="M34" i="10"/>
  <c r="AN15" i="8"/>
  <c r="P32" i="8"/>
  <c r="G7" i="8"/>
  <c r="Z32" i="5" l="1"/>
  <c r="AD11" i="5"/>
  <c r="AD13" i="5"/>
  <c r="G8" i="8"/>
  <c r="E8" i="8"/>
  <c r="DZ17" i="44" l="1"/>
  <c r="Z13" i="5" l="1"/>
  <c r="Z11" i="5"/>
  <c r="AD32" i="5"/>
  <c r="AB13" i="5"/>
  <c r="AB11" i="5"/>
  <c r="Z174" i="5" l="1"/>
  <c r="Z79" i="5"/>
  <c r="Z77" i="5"/>
  <c r="Z336" i="5"/>
  <c r="Z176" i="5"/>
  <c r="Z72" i="5"/>
  <c r="Z20" i="5"/>
  <c r="AD25" i="10" l="1"/>
  <c r="F1275" i="5"/>
  <c r="F1287" i="5"/>
  <c r="E1204" i="5" l="1"/>
  <c r="E1171" i="5"/>
  <c r="E1275" i="5"/>
  <c r="E1323" i="5"/>
  <c r="F1323" i="5"/>
  <c r="F1360" i="5"/>
  <c r="Z42" i="5"/>
  <c r="G10" i="8"/>
  <c r="E10" i="8"/>
  <c r="G40" i="8"/>
  <c r="E40" i="8"/>
  <c r="U56" i="8"/>
  <c r="AJ25" i="8"/>
  <c r="N13" i="8" l="1"/>
  <c r="U24" i="8"/>
  <c r="F256" i="5" l="1"/>
  <c r="F235" i="5"/>
  <c r="DZ11" i="44"/>
  <c r="DS100" i="42"/>
  <c r="DS63" i="42"/>
  <c r="N11" i="8"/>
  <c r="N9" i="8"/>
  <c r="Z1063" i="5" l="1"/>
  <c r="Z1079" i="5"/>
  <c r="Z1077" i="5"/>
  <c r="AB1065" i="5" l="1"/>
  <c r="AB1063" i="5"/>
  <c r="AD1065" i="5" l="1"/>
  <c r="AD1063" i="5"/>
  <c r="AB1169" i="5"/>
  <c r="AB1273" i="5"/>
  <c r="AB1323" i="5"/>
  <c r="AB1271" i="5"/>
  <c r="AB1219" i="5"/>
  <c r="AB1167" i="5"/>
  <c r="AD1219" i="5" l="1"/>
  <c r="AD1271" i="5"/>
  <c r="AD1273" i="5"/>
  <c r="Z1323" i="5" l="1"/>
  <c r="Z1219" i="5"/>
  <c r="F1168" i="5" l="1"/>
  <c r="Z1065" i="5" l="1"/>
  <c r="Z1273" i="5"/>
  <c r="Z1271" i="5"/>
  <c r="Z334" i="5" l="1"/>
  <c r="Z353" i="5"/>
  <c r="AD1323" i="5" l="1"/>
  <c r="M32" i="8"/>
  <c r="EL17" i="44" l="1"/>
  <c r="DN11" i="44"/>
  <c r="N52" i="8" l="1"/>
  <c r="AO52" i="8"/>
  <c r="J21" i="10"/>
  <c r="E1212" i="5"/>
  <c r="E1219" i="5"/>
  <c r="F1273" i="5"/>
  <c r="F1169" i="5"/>
  <c r="F1271" i="5"/>
  <c r="F1219" i="5"/>
  <c r="E1115" i="5"/>
  <c r="N17" i="8"/>
  <c r="AD38" i="8" l="1"/>
  <c r="DS45" i="42" l="1"/>
  <c r="F572" i="5" l="1"/>
  <c r="F580" i="5"/>
  <c r="F551" i="5"/>
  <c r="E537" i="5"/>
  <c r="G59" i="8"/>
  <c r="E59" i="8"/>
  <c r="E7" i="8"/>
  <c r="DZ20" i="44"/>
  <c r="U13" i="8"/>
  <c r="F800" i="5" l="1"/>
  <c r="F799" i="5"/>
  <c r="E1000" i="5" l="1"/>
  <c r="E1108" i="5"/>
  <c r="E998" i="5"/>
  <c r="E1106" i="5"/>
  <c r="E992" i="5"/>
  <c r="E1100" i="5"/>
  <c r="E959" i="5"/>
  <c r="E1067" i="5"/>
  <c r="E957" i="5"/>
  <c r="E1065" i="5"/>
  <c r="E955" i="5"/>
  <c r="E1063" i="5"/>
  <c r="F1000" i="5"/>
  <c r="F1108" i="5"/>
  <c r="F998" i="5"/>
  <c r="F1106" i="5"/>
  <c r="F971" i="5"/>
  <c r="F1079" i="5"/>
  <c r="F969" i="5"/>
  <c r="F1077" i="5"/>
  <c r="F959" i="5"/>
  <c r="F1067" i="5"/>
  <c r="F957" i="5"/>
  <c r="F1065" i="5"/>
  <c r="F955" i="5"/>
  <c r="F1063" i="5"/>
  <c r="Z955" i="5" l="1"/>
  <c r="Z905" i="5"/>
  <c r="Z903" i="5"/>
  <c r="AB955" i="5"/>
  <c r="F815" i="5" l="1"/>
  <c r="F801" i="5"/>
  <c r="E815" i="5"/>
  <c r="E801" i="5"/>
  <c r="EF37" i="42" l="1"/>
  <c r="DS37" i="42"/>
  <c r="EF67" i="42"/>
  <c r="DS67" i="42"/>
  <c r="EF63" i="42"/>
  <c r="B29" i="20" l="1"/>
  <c r="E905" i="5" l="1"/>
  <c r="E799" i="5"/>
  <c r="AG15" i="8" l="1"/>
  <c r="N32" i="8"/>
  <c r="L25" i="10" l="1"/>
  <c r="O48" i="8"/>
  <c r="AG21" i="8" l="1"/>
  <c r="Z447" i="5" l="1"/>
  <c r="Z445" i="5"/>
  <c r="Z441" i="5"/>
  <c r="Z431" i="5"/>
  <c r="F581" i="5"/>
  <c r="F556" i="5"/>
  <c r="Z747" i="5"/>
  <c r="Z1296" i="5"/>
  <c r="Z720" i="5"/>
  <c r="Z697" i="5"/>
  <c r="Z695" i="5"/>
  <c r="AD747" i="5"/>
  <c r="AD697" i="5"/>
  <c r="AD695" i="5"/>
  <c r="AD587" i="5"/>
  <c r="Z587" i="5"/>
  <c r="Z1287" i="5"/>
  <c r="Z551" i="5"/>
  <c r="Z1285" i="5"/>
  <c r="Z549" i="5"/>
  <c r="Z1283" i="5"/>
  <c r="Z547" i="5"/>
  <c r="Z1282" i="5"/>
  <c r="Z546" i="5"/>
  <c r="Z1281" i="5"/>
  <c r="Z545" i="5"/>
  <c r="Z1280" i="5"/>
  <c r="Z544" i="5"/>
  <c r="Z1279" i="5"/>
  <c r="Z543" i="5"/>
  <c r="AB25" i="10" l="1"/>
  <c r="W25" i="10"/>
  <c r="F212" i="5"/>
  <c r="F262" i="5"/>
  <c r="N50" i="8"/>
  <c r="N51" i="8"/>
  <c r="Z177" i="5" l="1"/>
  <c r="Z183" i="5"/>
  <c r="F477" i="5" l="1"/>
  <c r="F476" i="5"/>
  <c r="F447" i="5"/>
  <c r="F433" i="5"/>
  <c r="Z179" i="5"/>
  <c r="Z339" i="5"/>
  <c r="N91" i="37"/>
  <c r="P35" i="8" l="1"/>
  <c r="E219" i="5" l="1"/>
  <c r="E379" i="5"/>
  <c r="E264" i="5"/>
  <c r="E372" i="5"/>
  <c r="E262" i="5"/>
  <c r="E370" i="5"/>
  <c r="E256" i="5"/>
  <c r="E364" i="5"/>
  <c r="E235" i="5"/>
  <c r="E343" i="5"/>
  <c r="E233" i="5"/>
  <c r="E341" i="5"/>
  <c r="E223" i="5"/>
  <c r="E331" i="5"/>
  <c r="E221" i="5"/>
  <c r="E329" i="5"/>
  <c r="E327" i="5"/>
  <c r="F264" i="5"/>
  <c r="F372" i="5"/>
  <c r="F370" i="5"/>
  <c r="F364" i="5"/>
  <c r="F343" i="5"/>
  <c r="F233" i="5"/>
  <c r="F341" i="5"/>
  <c r="F223" i="5"/>
  <c r="F331" i="5"/>
  <c r="F221" i="5"/>
  <c r="F329" i="5"/>
  <c r="F219" i="5"/>
  <c r="F327" i="5"/>
  <c r="Z337" i="5" l="1"/>
  <c r="Z343" i="5"/>
  <c r="Z433" i="5"/>
  <c r="Z329" i="5"/>
  <c r="Z438" i="5"/>
  <c r="Z483" i="5"/>
  <c r="Z327" i="5"/>
  <c r="E67" i="5" l="1"/>
  <c r="E100" i="5"/>
  <c r="AD1169" i="5"/>
  <c r="AD905" i="5"/>
  <c r="AD801" i="5"/>
  <c r="AD537" i="5"/>
  <c r="AD433" i="5"/>
  <c r="AD329" i="5"/>
  <c r="AD169" i="5"/>
  <c r="AD1167" i="5"/>
  <c r="AD903" i="5"/>
  <c r="AD799" i="5"/>
  <c r="AD535" i="5"/>
  <c r="AD431" i="5"/>
  <c r="AD327" i="5"/>
  <c r="AD167" i="5"/>
  <c r="Z1169" i="5"/>
  <c r="Z801" i="5"/>
  <c r="Z537" i="5"/>
  <c r="Z169" i="5"/>
  <c r="Z1167" i="5" l="1"/>
  <c r="Z1115" i="5"/>
  <c r="Z851" i="5"/>
  <c r="Z799" i="5"/>
  <c r="Z535" i="5"/>
  <c r="Z379" i="5"/>
  <c r="Z219" i="5"/>
  <c r="Z167" i="5"/>
  <c r="Z115" i="5"/>
  <c r="Z70" i="5"/>
  <c r="B28" i="47" l="1"/>
  <c r="EL20" i="44" l="1"/>
  <c r="EL35" i="44"/>
  <c r="DZ35" i="44"/>
  <c r="EF100" i="42" l="1"/>
  <c r="EF106" i="42"/>
  <c r="DS106" i="42"/>
  <c r="EF77" i="42"/>
  <c r="DS77" i="42"/>
  <c r="EF45" i="42" l="1"/>
  <c r="EF39" i="42" l="1"/>
  <c r="DS39" i="42"/>
  <c r="M25" i="10"/>
  <c r="Z89" i="5"/>
  <c r="Y18" i="14" l="1"/>
  <c r="AB431" i="5" l="1"/>
  <c r="AB327" i="5"/>
  <c r="AB537" i="5"/>
  <c r="AB329" i="5"/>
  <c r="D10" i="14" l="1"/>
  <c r="Z25" i="10"/>
  <c r="M22" i="8"/>
  <c r="Z65" i="5" l="1"/>
  <c r="Z63" i="5"/>
  <c r="Z707" i="5"/>
  <c r="Z1072" i="5"/>
  <c r="Z1176" i="5"/>
  <c r="Z440" i="5"/>
  <c r="Z808" i="5"/>
  <c r="Z912" i="5"/>
  <c r="Z704" i="5"/>
  <c r="Z443" i="5"/>
  <c r="Z75" i="5"/>
  <c r="Z175" i="5"/>
  <c r="Z73" i="5"/>
  <c r="Z919" i="5"/>
  <c r="Z917" i="5"/>
  <c r="Z915" i="5"/>
  <c r="Z815" i="5"/>
  <c r="Z813" i="5"/>
  <c r="Z811" i="5"/>
  <c r="Z711" i="5"/>
  <c r="Z709" i="5"/>
  <c r="Z352" i="5"/>
  <c r="Z341" i="5"/>
  <c r="Z181" i="5"/>
  <c r="Z27" i="5" l="1"/>
  <c r="Z18" i="5"/>
  <c r="Z19" i="5"/>
  <c r="Z21" i="5"/>
  <c r="Z23" i="5"/>
  <c r="Z25" i="5"/>
  <c r="Z88" i="5"/>
  <c r="AB1115" i="5" l="1"/>
  <c r="AB483" i="5"/>
  <c r="AB433" i="5"/>
  <c r="AB379" i="5"/>
  <c r="AB219" i="5"/>
  <c r="AB115" i="5"/>
  <c r="AB169" i="5"/>
  <c r="AB167" i="5"/>
  <c r="AB65" i="5"/>
  <c r="AB63" i="5"/>
  <c r="AD1115" i="5"/>
  <c r="AD955" i="5"/>
  <c r="AD851" i="5"/>
  <c r="AD483" i="5"/>
  <c r="AD379" i="5"/>
  <c r="AD219" i="5"/>
  <c r="AD115" i="5"/>
  <c r="AD63" i="5"/>
  <c r="AD65" i="5"/>
  <c r="F11" i="5" l="1"/>
  <c r="F431" i="5"/>
  <c r="F1115" i="5"/>
  <c r="F903" i="5"/>
  <c r="F747" i="5"/>
  <c r="F587" i="5" l="1"/>
  <c r="F537" i="5"/>
  <c r="F483" i="5"/>
  <c r="F851" i="5"/>
  <c r="F379" i="5"/>
  <c r="F115" i="5"/>
  <c r="F169" i="5"/>
  <c r="F65" i="5"/>
  <c r="F13" i="5" l="1"/>
  <c r="E903" i="5"/>
  <c r="E697" i="5"/>
  <c r="E695" i="5"/>
  <c r="E65" i="5"/>
  <c r="E13" i="5"/>
  <c r="E851" i="5"/>
  <c r="E747" i="5"/>
  <c r="E587" i="5"/>
  <c r="E483" i="5"/>
  <c r="E431" i="5"/>
  <c r="E167" i="5"/>
  <c r="E11" i="5"/>
  <c r="E115" i="5"/>
  <c r="E1316" i="5"/>
  <c r="E1308" i="5"/>
  <c r="F1285" i="5"/>
  <c r="E1285" i="5"/>
  <c r="Z1178" i="5"/>
  <c r="Z1177" i="5"/>
  <c r="Z1175" i="5"/>
  <c r="F1210" i="5"/>
  <c r="E1210" i="5"/>
  <c r="F1171" i="5"/>
  <c r="Z1089" i="5"/>
  <c r="Z1088" i="5"/>
  <c r="Z1074" i="5"/>
  <c r="Z1073" i="5"/>
  <c r="Z1071" i="5"/>
  <c r="Z914" i="5"/>
  <c r="Z913" i="5"/>
  <c r="Z911" i="5"/>
  <c r="F948" i="5"/>
  <c r="E948" i="5"/>
  <c r="F946" i="5"/>
  <c r="E946" i="5"/>
  <c r="E940" i="5"/>
  <c r="F919" i="5"/>
  <c r="E919" i="5"/>
  <c r="F917" i="5"/>
  <c r="E917" i="5"/>
  <c r="F907" i="5"/>
  <c r="E907" i="5"/>
  <c r="F905" i="5"/>
  <c r="Z810" i="5"/>
  <c r="Z809" i="5"/>
  <c r="Z807" i="5"/>
  <c r="F844" i="5"/>
  <c r="E844" i="5"/>
  <c r="F842" i="5"/>
  <c r="E842" i="5"/>
  <c r="F813" i="5"/>
  <c r="F803" i="5"/>
  <c r="E803" i="5"/>
  <c r="Z721" i="5"/>
  <c r="Z706" i="5"/>
  <c r="Z705" i="5"/>
  <c r="Z703" i="5"/>
  <c r="F740" i="5"/>
  <c r="E740" i="5"/>
  <c r="F738" i="5"/>
  <c r="E738" i="5"/>
  <c r="E732" i="5"/>
  <c r="F711" i="5"/>
  <c r="E711" i="5"/>
  <c r="F709" i="5"/>
  <c r="E709" i="5"/>
  <c r="F699" i="5"/>
  <c r="E699" i="5"/>
  <c r="E572" i="5"/>
  <c r="E551" i="5"/>
  <c r="F549" i="5"/>
  <c r="F539" i="5"/>
  <c r="E539" i="5"/>
  <c r="Z442" i="5"/>
  <c r="Z439" i="5"/>
  <c r="E476" i="5"/>
  <c r="F474" i="5"/>
  <c r="E447" i="5"/>
  <c r="F445" i="5"/>
  <c r="F435" i="5"/>
  <c r="E435" i="5"/>
  <c r="E433" i="5"/>
  <c r="Z338" i="5"/>
  <c r="Z335" i="5"/>
  <c r="Z178" i="5"/>
  <c r="F213" i="5"/>
  <c r="E212" i="5"/>
  <c r="F210" i="5"/>
  <c r="E204" i="5"/>
  <c r="F183" i="5"/>
  <c r="E183" i="5"/>
  <c r="F181" i="5"/>
  <c r="F171" i="5"/>
  <c r="E171" i="5"/>
  <c r="E169" i="5"/>
  <c r="Z74" i="5"/>
  <c r="Z71" i="5"/>
  <c r="F108" i="5"/>
  <c r="E108" i="5"/>
  <c r="F106" i="5"/>
  <c r="E106" i="5"/>
  <c r="F100" i="5"/>
  <c r="F79" i="5"/>
  <c r="E79" i="5"/>
  <c r="F77" i="5"/>
  <c r="E77" i="5"/>
  <c r="F67" i="5"/>
  <c r="Z22" i="5"/>
  <c r="F57" i="5"/>
  <c r="F56" i="5"/>
  <c r="F54" i="5"/>
  <c r="F27" i="5"/>
  <c r="W38" i="8"/>
  <c r="B65" i="16"/>
  <c r="B28" i="41" l="1"/>
  <c r="P68" i="8"/>
  <c r="AG68" i="8"/>
  <c r="AG74" i="8" s="1"/>
  <c r="AN68" i="8"/>
  <c r="N62" i="8"/>
  <c r="K89" i="39" s="1"/>
  <c r="E62" i="8"/>
  <c r="N76" i="37" s="1"/>
  <c r="S76" i="37" s="1"/>
  <c r="G62" i="8"/>
  <c r="N83" i="37" s="1"/>
  <c r="S83" i="37" s="1"/>
  <c r="AK61" i="8"/>
  <c r="AL61" i="8"/>
  <c r="AM61" i="8"/>
  <c r="AN61" i="8"/>
  <c r="AO61" i="8"/>
  <c r="AJ61" i="8"/>
  <c r="AJ73" i="8" s="1"/>
  <c r="F61" i="8"/>
  <c r="G61" i="8"/>
  <c r="H61" i="8"/>
  <c r="I61" i="8"/>
  <c r="J61" i="8"/>
  <c r="K61" i="8"/>
  <c r="L61" i="8"/>
  <c r="M61" i="8"/>
  <c r="N61" i="8"/>
  <c r="O61" i="8"/>
  <c r="P61" i="8"/>
  <c r="Q61" i="8"/>
  <c r="R61" i="8"/>
  <c r="S61" i="8"/>
  <c r="T61" i="8"/>
  <c r="U61" i="8"/>
  <c r="V61" i="8"/>
  <c r="W61" i="8"/>
  <c r="X61" i="8"/>
  <c r="Y61" i="8"/>
  <c r="Z61" i="8"/>
  <c r="AA61" i="8"/>
  <c r="AB61" i="8"/>
  <c r="AC61" i="8"/>
  <c r="AD61" i="8"/>
  <c r="AE61" i="8"/>
  <c r="AF61" i="8"/>
  <c r="AG61" i="8"/>
  <c r="AI61" i="8"/>
  <c r="W62" i="8"/>
  <c r="X62" i="8"/>
  <c r="Y62" i="8"/>
  <c r="Z62" i="8"/>
  <c r="AA62" i="8"/>
  <c r="AB62" i="8"/>
  <c r="AC62" i="8"/>
  <c r="AD62" i="8"/>
  <c r="AE62" i="8"/>
  <c r="AF62" i="8"/>
  <c r="AG62" i="8"/>
  <c r="AI62" i="8"/>
  <c r="AJ62" i="8"/>
  <c r="AK62" i="8"/>
  <c r="AL62" i="8"/>
  <c r="AM62" i="8"/>
  <c r="AN62" i="8"/>
  <c r="AO62" i="8"/>
  <c r="F62" i="8"/>
  <c r="H62" i="8"/>
  <c r="I62" i="8"/>
  <c r="J62" i="8"/>
  <c r="K62" i="8"/>
  <c r="L62" i="8"/>
  <c r="M62" i="8"/>
  <c r="O62" i="8"/>
  <c r="P62" i="8"/>
  <c r="Q62" i="8"/>
  <c r="R62" i="8"/>
  <c r="S62" i="8"/>
  <c r="T62" i="8"/>
  <c r="U62" i="8"/>
  <c r="V62" i="8"/>
  <c r="E61" i="8"/>
  <c r="X59" i="8"/>
  <c r="Y59" i="8"/>
  <c r="Z59" i="8"/>
  <c r="Z72" i="8" s="1"/>
  <c r="AA59" i="8"/>
  <c r="AB59" i="8"/>
  <c r="AC59" i="8"/>
  <c r="AD59" i="8"/>
  <c r="AE59" i="8"/>
  <c r="AF59" i="8"/>
  <c r="AG59" i="8"/>
  <c r="AI59" i="8"/>
  <c r="AI72" i="8" s="1"/>
  <c r="AJ59" i="8"/>
  <c r="AK59" i="8"/>
  <c r="AL59" i="8"/>
  <c r="AM59" i="8"/>
  <c r="AN59" i="8"/>
  <c r="AO59" i="8"/>
  <c r="F59" i="8"/>
  <c r="N58" i="37"/>
  <c r="U58" i="37" s="1"/>
  <c r="H59" i="8"/>
  <c r="I59" i="8"/>
  <c r="J59" i="8"/>
  <c r="K59" i="8"/>
  <c r="L59" i="8"/>
  <c r="M59" i="8"/>
  <c r="N59" i="8"/>
  <c r="O59" i="8"/>
  <c r="P59" i="8"/>
  <c r="Q59" i="8"/>
  <c r="R59" i="8"/>
  <c r="S59" i="8"/>
  <c r="T59" i="8"/>
  <c r="U59" i="8"/>
  <c r="V59" i="8"/>
  <c r="E72" i="8"/>
  <c r="EF66" i="42"/>
  <c r="EF62" i="42" s="1"/>
  <c r="DS66" i="42"/>
  <c r="DS62" i="42" s="1"/>
  <c r="A1" i="5"/>
  <c r="A1" i="13"/>
  <c r="A1" i="4"/>
  <c r="A1" i="46"/>
  <c r="O25" i="10"/>
  <c r="AE18" i="14"/>
  <c r="N70" i="8"/>
  <c r="N68" i="8"/>
  <c r="AJ67" i="8"/>
  <c r="C1330" i="46"/>
  <c r="C1331" i="46"/>
  <c r="D1330" i="46"/>
  <c r="C1332" i="46"/>
  <c r="D1332" i="46"/>
  <c r="C1333" i="46"/>
  <c r="D1333" i="46"/>
  <c r="D1382" i="46"/>
  <c r="C1334" i="46"/>
  <c r="D1334" i="46"/>
  <c r="C1335" i="46"/>
  <c r="D1335" i="46"/>
  <c r="C1336" i="46"/>
  <c r="D1336" i="46"/>
  <c r="C1337" i="46"/>
  <c r="D1337" i="46"/>
  <c r="C1338" i="46"/>
  <c r="D1338" i="46"/>
  <c r="C1339" i="46"/>
  <c r="D1339" i="46"/>
  <c r="C1340" i="46"/>
  <c r="D1340" i="46"/>
  <c r="C1341" i="46"/>
  <c r="D1341" i="46"/>
  <c r="C1342" i="46"/>
  <c r="D1342" i="46"/>
  <c r="C1343" i="46"/>
  <c r="D1343" i="46"/>
  <c r="C1344" i="46"/>
  <c r="D1344" i="46"/>
  <c r="C1345" i="46"/>
  <c r="D1345" i="46"/>
  <c r="C1346" i="46"/>
  <c r="D1346" i="46"/>
  <c r="C1347" i="46"/>
  <c r="D1347" i="46"/>
  <c r="C1348" i="46"/>
  <c r="D1348" i="46"/>
  <c r="C1349" i="46"/>
  <c r="D1349" i="46"/>
  <c r="C1350" i="46"/>
  <c r="D1350" i="46"/>
  <c r="C1351" i="46"/>
  <c r="D1351" i="46"/>
  <c r="C1352" i="46"/>
  <c r="D1352" i="46"/>
  <c r="C1353" i="46"/>
  <c r="D1353" i="46"/>
  <c r="C1354" i="46"/>
  <c r="D1354" i="46"/>
  <c r="C1355" i="46"/>
  <c r="D1355" i="46"/>
  <c r="C1356" i="46"/>
  <c r="D1356" i="46"/>
  <c r="C1357" i="46"/>
  <c r="D1357" i="46"/>
  <c r="C1358" i="46"/>
  <c r="D1358" i="46"/>
  <c r="C1359" i="46"/>
  <c r="D1359" i="46"/>
  <c r="C1360" i="46"/>
  <c r="D1360" i="46"/>
  <c r="C1361" i="46"/>
  <c r="D1361" i="46"/>
  <c r="C1362" i="46"/>
  <c r="D1362" i="46"/>
  <c r="C1363" i="46"/>
  <c r="D1363" i="46"/>
  <c r="C1364" i="46"/>
  <c r="D1364" i="46"/>
  <c r="C1365" i="46"/>
  <c r="D1365" i="46"/>
  <c r="C1366" i="46"/>
  <c r="D1366" i="46"/>
  <c r="C1367" i="46"/>
  <c r="D1367" i="46"/>
  <c r="C1368" i="46"/>
  <c r="D1368" i="46"/>
  <c r="C1369" i="46"/>
  <c r="D1369" i="46"/>
  <c r="C1370" i="46"/>
  <c r="D1370" i="46"/>
  <c r="C1371" i="46"/>
  <c r="D1371" i="46"/>
  <c r="C1372" i="46"/>
  <c r="D1372" i="46"/>
  <c r="C1373" i="46"/>
  <c r="D1373" i="46"/>
  <c r="C1374" i="46"/>
  <c r="D1374" i="46"/>
  <c r="C1375" i="46"/>
  <c r="D1375" i="46"/>
  <c r="C1376" i="46"/>
  <c r="D1376" i="46"/>
  <c r="C1377" i="46"/>
  <c r="D1377" i="46"/>
  <c r="C1378" i="46"/>
  <c r="D1378" i="46"/>
  <c r="C1379" i="46"/>
  <c r="D1379" i="46"/>
  <c r="C1380" i="46"/>
  <c r="D1380" i="46"/>
  <c r="C1381" i="46"/>
  <c r="D1381" i="46"/>
  <c r="C1386" i="46"/>
  <c r="C1388" i="46"/>
  <c r="C1444" i="46"/>
  <c r="D1388" i="46"/>
  <c r="C1391" i="46"/>
  <c r="C1394" i="46"/>
  <c r="D1394" i="46"/>
  <c r="C1396" i="46"/>
  <c r="C1398" i="46"/>
  <c r="D1398" i="46"/>
  <c r="C1401" i="46"/>
  <c r="C1403" i="46"/>
  <c r="D1403" i="46"/>
  <c r="C1406" i="46"/>
  <c r="D1406" i="46"/>
  <c r="C1408" i="46"/>
  <c r="D1408" i="46"/>
  <c r="C1424" i="46"/>
  <c r="C1426" i="46"/>
  <c r="D1428" i="46"/>
  <c r="C1225" i="46"/>
  <c r="D1225" i="46"/>
  <c r="C1227" i="46"/>
  <c r="D1227" i="46"/>
  <c r="C1228" i="46"/>
  <c r="C1277" i="46"/>
  <c r="D1228" i="46"/>
  <c r="D1277" i="46"/>
  <c r="C1229" i="46"/>
  <c r="D1229" i="46"/>
  <c r="C1230" i="46"/>
  <c r="D1230" i="46"/>
  <c r="C1231" i="46"/>
  <c r="D1231" i="46"/>
  <c r="C1232" i="46"/>
  <c r="D1232" i="46"/>
  <c r="C1233" i="46"/>
  <c r="D1233" i="46"/>
  <c r="C1234" i="46"/>
  <c r="D1234" i="46"/>
  <c r="C1235" i="46"/>
  <c r="D1235" i="46"/>
  <c r="C1236" i="46"/>
  <c r="D1236" i="46"/>
  <c r="C1237" i="46"/>
  <c r="D1237" i="46"/>
  <c r="C1238" i="46"/>
  <c r="D1238" i="46"/>
  <c r="C1239" i="46"/>
  <c r="D1239" i="46"/>
  <c r="C1240" i="46"/>
  <c r="D1240" i="46"/>
  <c r="C1241" i="46"/>
  <c r="D1241" i="46"/>
  <c r="C1242" i="46"/>
  <c r="D1242" i="46"/>
  <c r="C1243" i="46"/>
  <c r="D1243" i="46"/>
  <c r="C1244" i="46"/>
  <c r="D1244" i="46"/>
  <c r="C1245" i="46"/>
  <c r="D1245" i="46"/>
  <c r="C1246" i="46"/>
  <c r="D1246" i="46"/>
  <c r="C1247" i="46"/>
  <c r="D1247" i="46"/>
  <c r="C1248" i="46"/>
  <c r="D1248" i="46"/>
  <c r="C1249" i="46"/>
  <c r="D1249" i="46"/>
  <c r="C1250" i="46"/>
  <c r="D1250" i="46"/>
  <c r="C1251" i="46"/>
  <c r="D1251" i="46"/>
  <c r="C1252" i="46"/>
  <c r="D1252" i="46"/>
  <c r="C1253" i="46"/>
  <c r="D1253" i="46"/>
  <c r="C1254" i="46"/>
  <c r="D1254" i="46"/>
  <c r="C1255" i="46"/>
  <c r="D1255" i="46"/>
  <c r="C1256" i="46"/>
  <c r="D1256" i="46"/>
  <c r="C1257" i="46"/>
  <c r="D1257" i="46"/>
  <c r="C1258" i="46"/>
  <c r="D1258" i="46"/>
  <c r="C1259" i="46"/>
  <c r="D1259" i="46"/>
  <c r="C1260" i="46"/>
  <c r="D1260" i="46"/>
  <c r="C1261" i="46"/>
  <c r="D1261" i="46"/>
  <c r="C1262" i="46"/>
  <c r="D1262" i="46"/>
  <c r="C1263" i="46"/>
  <c r="D1263" i="46"/>
  <c r="C1264" i="46"/>
  <c r="D1264" i="46"/>
  <c r="C1265" i="46"/>
  <c r="D1265" i="46"/>
  <c r="C1266" i="46"/>
  <c r="D1266" i="46"/>
  <c r="C1267" i="46"/>
  <c r="D1267" i="46"/>
  <c r="C1268" i="46"/>
  <c r="D1268" i="46"/>
  <c r="C1269" i="46"/>
  <c r="D1269" i="46"/>
  <c r="C1270" i="46"/>
  <c r="D1270" i="46"/>
  <c r="C1271" i="46"/>
  <c r="D1271" i="46"/>
  <c r="C1272" i="46"/>
  <c r="D1272" i="46"/>
  <c r="C1273" i="46"/>
  <c r="D1273" i="46"/>
  <c r="C1274" i="46"/>
  <c r="D1274" i="46"/>
  <c r="C1275" i="46"/>
  <c r="D1275" i="46"/>
  <c r="C1276" i="46"/>
  <c r="D1276" i="46"/>
  <c r="C1120" i="46"/>
  <c r="D1120" i="46"/>
  <c r="C1122" i="46"/>
  <c r="D1122" i="46"/>
  <c r="C1123" i="46"/>
  <c r="C1172" i="46"/>
  <c r="D1123" i="46"/>
  <c r="D1385" i="46"/>
  <c r="C1124" i="46"/>
  <c r="D1124" i="46"/>
  <c r="C1125" i="46"/>
  <c r="C1387" i="46"/>
  <c r="D1125" i="46"/>
  <c r="D1387" i="46"/>
  <c r="C1126" i="46"/>
  <c r="D1126" i="46"/>
  <c r="C1127" i="46"/>
  <c r="C1389" i="46"/>
  <c r="D1127" i="46"/>
  <c r="D1389" i="46"/>
  <c r="C1128" i="46"/>
  <c r="D1128" i="46"/>
  <c r="C1129" i="46"/>
  <c r="C1392" i="46"/>
  <c r="D1129" i="46"/>
  <c r="D1392" i="46"/>
  <c r="C1130" i="46"/>
  <c r="D1130" i="46"/>
  <c r="C1131" i="46"/>
  <c r="C1395" i="46"/>
  <c r="D1131" i="46"/>
  <c r="D1395" i="46"/>
  <c r="C1132" i="46"/>
  <c r="D1132" i="46"/>
  <c r="D1396" i="46"/>
  <c r="C1133" i="46"/>
  <c r="C1397" i="46"/>
  <c r="C1453" i="46"/>
  <c r="D1133" i="46"/>
  <c r="D1397" i="46"/>
  <c r="C1134" i="46"/>
  <c r="D1134" i="46"/>
  <c r="C1135" i="46"/>
  <c r="C1400" i="46"/>
  <c r="D1135" i="46"/>
  <c r="D1400" i="46"/>
  <c r="D1399" i="46"/>
  <c r="C1136" i="46"/>
  <c r="D1136" i="46"/>
  <c r="D1401" i="46"/>
  <c r="C1137" i="46"/>
  <c r="C1402" i="46"/>
  <c r="D1137" i="46"/>
  <c r="D1402" i="46"/>
  <c r="C1138" i="46"/>
  <c r="D1138" i="46"/>
  <c r="C1139" i="46"/>
  <c r="C1405" i="46"/>
  <c r="C1404" i="46"/>
  <c r="D1139" i="46"/>
  <c r="D1405" i="46"/>
  <c r="C1140" i="46"/>
  <c r="D1140" i="46"/>
  <c r="C1141" i="46"/>
  <c r="C1407" i="46"/>
  <c r="D1141" i="46"/>
  <c r="D1407" i="46"/>
  <c r="C1142" i="46"/>
  <c r="D1142" i="46"/>
  <c r="C1143" i="46"/>
  <c r="C1409" i="46"/>
  <c r="D1143" i="46"/>
  <c r="D1409" i="46"/>
  <c r="C1144" i="46"/>
  <c r="C1411" i="46"/>
  <c r="D1144" i="46"/>
  <c r="D1411" i="46"/>
  <c r="D1410" i="46"/>
  <c r="C1145" i="46"/>
  <c r="C1412" i="46"/>
  <c r="D1145" i="46"/>
  <c r="D1412" i="46"/>
  <c r="C1146" i="46"/>
  <c r="C1413" i="46"/>
  <c r="D1146" i="46"/>
  <c r="D1413" i="46"/>
  <c r="C1147" i="46"/>
  <c r="C1414" i="46"/>
  <c r="C1471" i="46"/>
  <c r="D1147" i="46"/>
  <c r="D1414" i="46"/>
  <c r="C1148" i="46"/>
  <c r="C1416" i="46"/>
  <c r="D1148" i="46"/>
  <c r="D1416" i="46"/>
  <c r="C1149" i="46"/>
  <c r="C1417" i="46"/>
  <c r="D1149" i="46"/>
  <c r="D1417" i="46"/>
  <c r="C1150" i="46"/>
  <c r="C1418" i="46"/>
  <c r="D1150" i="46"/>
  <c r="D1418" i="46"/>
  <c r="C1151" i="46"/>
  <c r="C1419" i="46"/>
  <c r="D1151" i="46"/>
  <c r="D1419" i="46"/>
  <c r="C1152" i="46"/>
  <c r="C1420" i="46"/>
  <c r="D1152" i="46"/>
  <c r="D1420" i="46"/>
  <c r="C1153" i="46"/>
  <c r="C1421" i="46"/>
  <c r="D1153" i="46"/>
  <c r="D1421" i="46"/>
  <c r="C1154" i="46"/>
  <c r="D1154" i="46"/>
  <c r="D1422" i="46"/>
  <c r="C1155" i="46"/>
  <c r="C1423" i="46"/>
  <c r="D1155" i="46"/>
  <c r="D1423" i="46"/>
  <c r="C1156" i="46"/>
  <c r="D1156" i="46"/>
  <c r="D1424" i="46"/>
  <c r="C1157" i="46"/>
  <c r="C1425" i="46"/>
  <c r="D1157" i="46"/>
  <c r="D1425" i="46"/>
  <c r="C1158" i="46"/>
  <c r="D1158" i="46"/>
  <c r="D1426" i="46"/>
  <c r="C1159" i="46"/>
  <c r="C1427" i="46"/>
  <c r="D1159" i="46"/>
  <c r="D1427" i="46"/>
  <c r="C1160" i="46"/>
  <c r="D1160" i="46"/>
  <c r="C1161" i="46"/>
  <c r="C1429" i="46"/>
  <c r="D1161" i="46"/>
  <c r="D1429" i="46"/>
  <c r="C1162" i="46"/>
  <c r="D1162" i="46"/>
  <c r="C1163" i="46"/>
  <c r="C1431" i="46"/>
  <c r="C1488" i="46"/>
  <c r="D1163" i="46"/>
  <c r="D1431" i="46"/>
  <c r="C1164" i="46"/>
  <c r="C1432" i="46"/>
  <c r="C1489" i="46"/>
  <c r="D1164" i="46"/>
  <c r="D1432" i="46"/>
  <c r="C1165" i="46"/>
  <c r="C1433" i="46"/>
  <c r="C1490" i="46"/>
  <c r="D1165" i="46"/>
  <c r="D1433" i="46"/>
  <c r="C1166" i="46"/>
  <c r="C1434" i="46"/>
  <c r="D1166" i="46"/>
  <c r="D1434" i="46"/>
  <c r="C1167" i="46"/>
  <c r="C1435" i="46"/>
  <c r="C1492" i="46"/>
  <c r="D1167" i="46"/>
  <c r="D1435" i="46"/>
  <c r="C1168" i="46"/>
  <c r="C1436" i="46"/>
  <c r="C1493" i="46"/>
  <c r="D1168" i="46"/>
  <c r="D1436" i="46"/>
  <c r="C1169" i="46"/>
  <c r="C1437" i="46"/>
  <c r="C1494" i="46"/>
  <c r="D1169" i="46"/>
  <c r="D1437" i="46"/>
  <c r="C1170" i="46"/>
  <c r="C1438" i="46"/>
  <c r="D1170" i="46"/>
  <c r="D1438" i="46"/>
  <c r="C1171" i="46"/>
  <c r="C1439" i="46"/>
  <c r="D1171" i="46"/>
  <c r="D1439" i="46"/>
  <c r="C959" i="46"/>
  <c r="D959" i="46"/>
  <c r="C961" i="46"/>
  <c r="C960" i="46"/>
  <c r="D961" i="46"/>
  <c r="D960" i="46"/>
  <c r="C962" i="46"/>
  <c r="D962" i="46"/>
  <c r="C963" i="46"/>
  <c r="D963" i="46"/>
  <c r="C964" i="46"/>
  <c r="D964" i="46"/>
  <c r="C965" i="46"/>
  <c r="D965" i="46"/>
  <c r="C966" i="46"/>
  <c r="D966" i="46"/>
  <c r="C967" i="46"/>
  <c r="D967" i="46"/>
  <c r="C968" i="46"/>
  <c r="D968" i="46"/>
  <c r="C969" i="46"/>
  <c r="D969" i="46"/>
  <c r="C970" i="46"/>
  <c r="D970" i="46"/>
  <c r="C971" i="46"/>
  <c r="D971" i="46"/>
  <c r="C972" i="46"/>
  <c r="D972" i="46"/>
  <c r="C973" i="46"/>
  <c r="D973" i="46"/>
  <c r="C974" i="46"/>
  <c r="D974" i="46"/>
  <c r="C975" i="46"/>
  <c r="D975" i="46"/>
  <c r="C976" i="46"/>
  <c r="D976" i="46"/>
  <c r="C977" i="46"/>
  <c r="D977" i="46"/>
  <c r="C978" i="46"/>
  <c r="D978" i="46"/>
  <c r="C979" i="46"/>
  <c r="D979" i="46"/>
  <c r="C980" i="46"/>
  <c r="D980" i="46"/>
  <c r="C981" i="46"/>
  <c r="D981" i="46"/>
  <c r="D1011" i="46"/>
  <c r="C982" i="46"/>
  <c r="D982" i="46"/>
  <c r="C983" i="46"/>
  <c r="D983" i="46"/>
  <c r="C984" i="46"/>
  <c r="D984" i="46"/>
  <c r="C985" i="46"/>
  <c r="D985" i="46"/>
  <c r="C986" i="46"/>
  <c r="D986" i="46"/>
  <c r="C987" i="46"/>
  <c r="D987" i="46"/>
  <c r="C988" i="46"/>
  <c r="D988" i="46"/>
  <c r="C989" i="46"/>
  <c r="D989" i="46"/>
  <c r="C990" i="46"/>
  <c r="D990" i="46"/>
  <c r="C991" i="46"/>
  <c r="D991" i="46"/>
  <c r="C992" i="46"/>
  <c r="D992" i="46"/>
  <c r="C993" i="46"/>
  <c r="D993" i="46"/>
  <c r="C994" i="46"/>
  <c r="D994" i="46"/>
  <c r="C995" i="46"/>
  <c r="D995" i="46"/>
  <c r="C996" i="46"/>
  <c r="D996" i="46"/>
  <c r="C997" i="46"/>
  <c r="D997" i="46"/>
  <c r="C998" i="46"/>
  <c r="D998" i="46"/>
  <c r="C999" i="46"/>
  <c r="D999" i="46"/>
  <c r="C1000" i="46"/>
  <c r="D1000" i="46"/>
  <c r="C1001" i="46"/>
  <c r="D1001" i="46"/>
  <c r="C1002" i="46"/>
  <c r="D1002" i="46"/>
  <c r="C1003" i="46"/>
  <c r="D1003" i="46"/>
  <c r="C1004" i="46"/>
  <c r="D1004" i="46"/>
  <c r="C1005" i="46"/>
  <c r="D1005" i="46"/>
  <c r="C1006" i="46"/>
  <c r="D1006" i="46"/>
  <c r="C1007" i="46"/>
  <c r="D1007" i="46"/>
  <c r="C1008" i="46"/>
  <c r="D1008" i="46"/>
  <c r="C1009" i="46"/>
  <c r="D1009" i="46"/>
  <c r="C1010" i="46"/>
  <c r="D1010" i="46"/>
  <c r="D1013" i="46"/>
  <c r="C854" i="46"/>
  <c r="C855" i="46"/>
  <c r="D854" i="46"/>
  <c r="C856" i="46"/>
  <c r="D856" i="46"/>
  <c r="D855" i="46"/>
  <c r="C857" i="46"/>
  <c r="C906" i="46"/>
  <c r="D857" i="46"/>
  <c r="C858" i="46"/>
  <c r="D858" i="46"/>
  <c r="C859" i="46"/>
  <c r="D859" i="46"/>
  <c r="C860" i="46"/>
  <c r="D860" i="46"/>
  <c r="C861" i="46"/>
  <c r="D861" i="46"/>
  <c r="C862" i="46"/>
  <c r="D862" i="46"/>
  <c r="C863" i="46"/>
  <c r="D863" i="46"/>
  <c r="C864" i="46"/>
  <c r="D864" i="46"/>
  <c r="C865" i="46"/>
  <c r="D865" i="46"/>
  <c r="C866" i="46"/>
  <c r="D866" i="46"/>
  <c r="C867" i="46"/>
  <c r="D867" i="46"/>
  <c r="C868" i="46"/>
  <c r="D868" i="46"/>
  <c r="C869" i="46"/>
  <c r="D869" i="46"/>
  <c r="C870" i="46"/>
  <c r="D870" i="46"/>
  <c r="C871" i="46"/>
  <c r="D871" i="46"/>
  <c r="C872" i="46"/>
  <c r="D872" i="46"/>
  <c r="C873" i="46"/>
  <c r="D873" i="46"/>
  <c r="C874" i="46"/>
  <c r="D874" i="46"/>
  <c r="C875" i="46"/>
  <c r="D875" i="46"/>
  <c r="C876" i="46"/>
  <c r="D876" i="46"/>
  <c r="C877" i="46"/>
  <c r="D877" i="46"/>
  <c r="C878" i="46"/>
  <c r="D878" i="46"/>
  <c r="C879" i="46"/>
  <c r="D879" i="46"/>
  <c r="C880" i="46"/>
  <c r="D880" i="46"/>
  <c r="C881" i="46"/>
  <c r="D881" i="46"/>
  <c r="C882" i="46"/>
  <c r="D882" i="46"/>
  <c r="C883" i="46"/>
  <c r="D883" i="46"/>
  <c r="C884" i="46"/>
  <c r="D884" i="46"/>
  <c r="C885" i="46"/>
  <c r="D885" i="46"/>
  <c r="C886" i="46"/>
  <c r="D886" i="46"/>
  <c r="C887" i="46"/>
  <c r="D887" i="46"/>
  <c r="C888" i="46"/>
  <c r="D888" i="46"/>
  <c r="C889" i="46"/>
  <c r="D889" i="46"/>
  <c r="C890" i="46"/>
  <c r="D890" i="46"/>
  <c r="C891" i="46"/>
  <c r="D891" i="46"/>
  <c r="C892" i="46"/>
  <c r="D892" i="46"/>
  <c r="C893" i="46"/>
  <c r="D893" i="46"/>
  <c r="C894" i="46"/>
  <c r="D894" i="46"/>
  <c r="C895" i="46"/>
  <c r="D895" i="46"/>
  <c r="C896" i="46"/>
  <c r="D896" i="46"/>
  <c r="C897" i="46"/>
  <c r="D897" i="46"/>
  <c r="C898" i="46"/>
  <c r="D898" i="46"/>
  <c r="C899" i="46"/>
  <c r="D899" i="46"/>
  <c r="C900" i="46"/>
  <c r="D900" i="46"/>
  <c r="C901" i="46"/>
  <c r="D901" i="46"/>
  <c r="C902" i="46"/>
  <c r="D902" i="46"/>
  <c r="C903" i="46"/>
  <c r="D903" i="46"/>
  <c r="C904" i="46"/>
  <c r="D904" i="46"/>
  <c r="C905" i="46"/>
  <c r="D905" i="46"/>
  <c r="D906" i="46"/>
  <c r="C749" i="46"/>
  <c r="D749" i="46"/>
  <c r="D750" i="46"/>
  <c r="C751" i="46"/>
  <c r="C750" i="46"/>
  <c r="D751" i="46"/>
  <c r="C752" i="46"/>
  <c r="D752" i="46"/>
  <c r="D803" i="46"/>
  <c r="C753" i="46"/>
  <c r="D753" i="46"/>
  <c r="C754" i="46"/>
  <c r="D754" i="46"/>
  <c r="C755" i="46"/>
  <c r="D755" i="46"/>
  <c r="C756" i="46"/>
  <c r="D756" i="46"/>
  <c r="C757" i="46"/>
  <c r="D757" i="46"/>
  <c r="C758" i="46"/>
  <c r="D758" i="46"/>
  <c r="C759" i="46"/>
  <c r="D759" i="46"/>
  <c r="C760" i="46"/>
  <c r="D760" i="46"/>
  <c r="C761" i="46"/>
  <c r="D761" i="46"/>
  <c r="C762" i="46"/>
  <c r="D762" i="46"/>
  <c r="C763" i="46"/>
  <c r="D763" i="46"/>
  <c r="C764" i="46"/>
  <c r="D764" i="46"/>
  <c r="C765" i="46"/>
  <c r="D765" i="46"/>
  <c r="C766" i="46"/>
  <c r="D766" i="46"/>
  <c r="C767" i="46"/>
  <c r="D767" i="46"/>
  <c r="C768" i="46"/>
  <c r="D768" i="46"/>
  <c r="C769" i="46"/>
  <c r="D769" i="46"/>
  <c r="C770" i="46"/>
  <c r="D770" i="46"/>
  <c r="C771" i="46"/>
  <c r="D771" i="46"/>
  <c r="C772" i="46"/>
  <c r="D772" i="46"/>
  <c r="C773" i="46"/>
  <c r="D773" i="46"/>
  <c r="C774" i="46"/>
  <c r="D774" i="46"/>
  <c r="C775" i="46"/>
  <c r="D775" i="46"/>
  <c r="C776" i="46"/>
  <c r="D776" i="46"/>
  <c r="C777" i="46"/>
  <c r="D777" i="46"/>
  <c r="C778" i="46"/>
  <c r="D778" i="46"/>
  <c r="C779" i="46"/>
  <c r="D779" i="46"/>
  <c r="C780" i="46"/>
  <c r="D780" i="46"/>
  <c r="C781" i="46"/>
  <c r="D781" i="46"/>
  <c r="C782" i="46"/>
  <c r="D782" i="46"/>
  <c r="C783" i="46"/>
  <c r="D783" i="46"/>
  <c r="C784" i="46"/>
  <c r="D784" i="46"/>
  <c r="C785" i="46"/>
  <c r="D785" i="46"/>
  <c r="C786" i="46"/>
  <c r="D786" i="46"/>
  <c r="C787" i="46"/>
  <c r="D787" i="46"/>
  <c r="C788" i="46"/>
  <c r="D788" i="46"/>
  <c r="C789" i="46"/>
  <c r="D789" i="46"/>
  <c r="C790" i="46"/>
  <c r="D790" i="46"/>
  <c r="C791" i="46"/>
  <c r="D791" i="46"/>
  <c r="C792" i="46"/>
  <c r="D792" i="46"/>
  <c r="C793" i="46"/>
  <c r="D793" i="46"/>
  <c r="C794" i="46"/>
  <c r="D794" i="46"/>
  <c r="C795" i="46"/>
  <c r="D795" i="46"/>
  <c r="C796" i="46"/>
  <c r="D796" i="46"/>
  <c r="C797" i="46"/>
  <c r="D797" i="46"/>
  <c r="C798" i="46"/>
  <c r="D798" i="46"/>
  <c r="C799" i="46"/>
  <c r="D799" i="46"/>
  <c r="C800" i="46"/>
  <c r="D800" i="46"/>
  <c r="C801" i="46"/>
  <c r="C803" i="46"/>
  <c r="C802" i="46"/>
  <c r="C588" i="46"/>
  <c r="D588" i="46"/>
  <c r="C590" i="46"/>
  <c r="D590" i="46"/>
  <c r="C591" i="46"/>
  <c r="D591" i="46"/>
  <c r="D640" i="46"/>
  <c r="C592" i="46"/>
  <c r="D592" i="46"/>
  <c r="C593" i="46"/>
  <c r="D593" i="46"/>
  <c r="C594" i="46"/>
  <c r="D594" i="46"/>
  <c r="C595" i="46"/>
  <c r="D595" i="46"/>
  <c r="C596" i="46"/>
  <c r="D596" i="46"/>
  <c r="C597" i="46"/>
  <c r="D597" i="46"/>
  <c r="C598" i="46"/>
  <c r="D598" i="46"/>
  <c r="C599" i="46"/>
  <c r="D599" i="46"/>
  <c r="C600" i="46"/>
  <c r="D600" i="46"/>
  <c r="C601" i="46"/>
  <c r="D601" i="46"/>
  <c r="C602" i="46"/>
  <c r="D602" i="46"/>
  <c r="C603" i="46"/>
  <c r="D603" i="46"/>
  <c r="C604" i="46"/>
  <c r="D604" i="46"/>
  <c r="C605" i="46"/>
  <c r="D605" i="46"/>
  <c r="C606" i="46"/>
  <c r="D606" i="46"/>
  <c r="C607" i="46"/>
  <c r="D607" i="46"/>
  <c r="C608" i="46"/>
  <c r="D608" i="46"/>
  <c r="C609" i="46"/>
  <c r="D609" i="46"/>
  <c r="C610" i="46"/>
  <c r="D610" i="46"/>
  <c r="C611" i="46"/>
  <c r="D611" i="46"/>
  <c r="C612" i="46"/>
  <c r="D612" i="46"/>
  <c r="C613" i="46"/>
  <c r="D613" i="46"/>
  <c r="C614" i="46"/>
  <c r="D614" i="46"/>
  <c r="C615" i="46"/>
  <c r="D615" i="46"/>
  <c r="C616" i="46"/>
  <c r="D616" i="46"/>
  <c r="C617" i="46"/>
  <c r="D617" i="46"/>
  <c r="C618" i="46"/>
  <c r="D618" i="46"/>
  <c r="C619" i="46"/>
  <c r="D619" i="46"/>
  <c r="C620" i="46"/>
  <c r="D620" i="46"/>
  <c r="C621" i="46"/>
  <c r="D621" i="46"/>
  <c r="C622" i="46"/>
  <c r="D622" i="46"/>
  <c r="C623" i="46"/>
  <c r="D623" i="46"/>
  <c r="C624" i="46"/>
  <c r="D624" i="46"/>
  <c r="C625" i="46"/>
  <c r="D625" i="46"/>
  <c r="C626" i="46"/>
  <c r="D626" i="46"/>
  <c r="C627" i="46"/>
  <c r="D627" i="46"/>
  <c r="C628" i="46"/>
  <c r="D628" i="46"/>
  <c r="C629" i="46"/>
  <c r="D629" i="46"/>
  <c r="C630" i="46"/>
  <c r="D630" i="46"/>
  <c r="C631" i="46"/>
  <c r="D631" i="46"/>
  <c r="C632" i="46"/>
  <c r="D632" i="46"/>
  <c r="C633" i="46"/>
  <c r="D633" i="46"/>
  <c r="C634" i="46"/>
  <c r="D634" i="46"/>
  <c r="C635" i="46"/>
  <c r="D635" i="46"/>
  <c r="C636" i="46"/>
  <c r="D636" i="46"/>
  <c r="C637" i="46"/>
  <c r="D637" i="46"/>
  <c r="C638" i="46"/>
  <c r="D638" i="46"/>
  <c r="C639" i="46"/>
  <c r="D639" i="46"/>
  <c r="C640" i="46"/>
  <c r="C483" i="46"/>
  <c r="D483" i="46"/>
  <c r="C485" i="46"/>
  <c r="C484" i="46"/>
  <c r="D485" i="46"/>
  <c r="C486" i="46"/>
  <c r="D486" i="46"/>
  <c r="C487" i="46"/>
  <c r="D487" i="46"/>
  <c r="C488" i="46"/>
  <c r="D488" i="46"/>
  <c r="D535" i="46"/>
  <c r="C489" i="46"/>
  <c r="D489" i="46"/>
  <c r="C490" i="46"/>
  <c r="D490" i="46"/>
  <c r="C491" i="46"/>
  <c r="D491" i="46"/>
  <c r="C492" i="46"/>
  <c r="D492" i="46"/>
  <c r="C493" i="46"/>
  <c r="D493" i="46"/>
  <c r="C494" i="46"/>
  <c r="D494" i="46"/>
  <c r="C495" i="46"/>
  <c r="D495" i="46"/>
  <c r="C496" i="46"/>
  <c r="D496" i="46"/>
  <c r="C497" i="46"/>
  <c r="D497" i="46"/>
  <c r="C498" i="46"/>
  <c r="D498" i="46"/>
  <c r="C499" i="46"/>
  <c r="D499" i="46"/>
  <c r="C500" i="46"/>
  <c r="D500" i="46"/>
  <c r="C501" i="46"/>
  <c r="D501" i="46"/>
  <c r="C502" i="46"/>
  <c r="D502" i="46"/>
  <c r="C503" i="46"/>
  <c r="D503" i="46"/>
  <c r="C504" i="46"/>
  <c r="D504" i="46"/>
  <c r="C505" i="46"/>
  <c r="D505" i="46"/>
  <c r="C506" i="46"/>
  <c r="D506" i="46"/>
  <c r="C507" i="46"/>
  <c r="D507" i="46"/>
  <c r="C508" i="46"/>
  <c r="D508" i="46"/>
  <c r="C509" i="46"/>
  <c r="D509" i="46"/>
  <c r="C510" i="46"/>
  <c r="D510" i="46"/>
  <c r="C511" i="46"/>
  <c r="D511" i="46"/>
  <c r="C512" i="46"/>
  <c r="D512" i="46"/>
  <c r="C513" i="46"/>
  <c r="D513" i="46"/>
  <c r="C514" i="46"/>
  <c r="D514" i="46"/>
  <c r="C515" i="46"/>
  <c r="D515" i="46"/>
  <c r="C516" i="46"/>
  <c r="D516" i="46"/>
  <c r="C517" i="46"/>
  <c r="D517" i="46"/>
  <c r="C518" i="46"/>
  <c r="D518" i="46"/>
  <c r="C519" i="46"/>
  <c r="D519" i="46"/>
  <c r="C520" i="46"/>
  <c r="D520" i="46"/>
  <c r="C521" i="46"/>
  <c r="D521" i="46"/>
  <c r="C522" i="46"/>
  <c r="D522" i="46"/>
  <c r="C523" i="46"/>
  <c r="D523" i="46"/>
  <c r="C524" i="46"/>
  <c r="D524" i="46"/>
  <c r="C525" i="46"/>
  <c r="D525" i="46"/>
  <c r="C526" i="46"/>
  <c r="D526" i="46"/>
  <c r="C527" i="46"/>
  <c r="D527" i="46"/>
  <c r="C528" i="46"/>
  <c r="D528" i="46"/>
  <c r="C529" i="46"/>
  <c r="D529" i="46"/>
  <c r="C530" i="46"/>
  <c r="D530" i="46"/>
  <c r="C531" i="46"/>
  <c r="D531" i="46"/>
  <c r="C532" i="46"/>
  <c r="D532" i="46"/>
  <c r="C533" i="46"/>
  <c r="D533" i="46"/>
  <c r="C534" i="46"/>
  <c r="D534" i="46"/>
  <c r="C535" i="46"/>
  <c r="C378" i="46"/>
  <c r="D378" i="46"/>
  <c r="C380" i="46"/>
  <c r="D380" i="46"/>
  <c r="C381" i="46"/>
  <c r="D381" i="46"/>
  <c r="C382" i="46"/>
  <c r="D382" i="46"/>
  <c r="C383" i="46"/>
  <c r="D383" i="46"/>
  <c r="D430" i="46"/>
  <c r="C384" i="46"/>
  <c r="D384" i="46"/>
  <c r="C385" i="46"/>
  <c r="D385" i="46"/>
  <c r="C386" i="46"/>
  <c r="D386" i="46"/>
  <c r="C387" i="46"/>
  <c r="D387" i="46"/>
  <c r="C388" i="46"/>
  <c r="D388" i="46"/>
  <c r="C389" i="46"/>
  <c r="D389" i="46"/>
  <c r="C390" i="46"/>
  <c r="D390" i="46"/>
  <c r="C391" i="46"/>
  <c r="D391" i="46"/>
  <c r="C392" i="46"/>
  <c r="D392" i="46"/>
  <c r="C393" i="46"/>
  <c r="D393" i="46"/>
  <c r="C394" i="46"/>
  <c r="D394" i="46"/>
  <c r="C395" i="46"/>
  <c r="D395" i="46"/>
  <c r="C396" i="46"/>
  <c r="D396" i="46"/>
  <c r="C397" i="46"/>
  <c r="D397" i="46"/>
  <c r="C398" i="46"/>
  <c r="D398" i="46"/>
  <c r="C399" i="46"/>
  <c r="D399" i="46"/>
  <c r="C400" i="46"/>
  <c r="D400" i="46"/>
  <c r="C401" i="46"/>
  <c r="D401" i="46"/>
  <c r="C402" i="46"/>
  <c r="D402" i="46"/>
  <c r="C403" i="46"/>
  <c r="D403" i="46"/>
  <c r="C404" i="46"/>
  <c r="D404" i="46"/>
  <c r="C405" i="46"/>
  <c r="D405" i="46"/>
  <c r="C406" i="46"/>
  <c r="D406" i="46"/>
  <c r="C407" i="46"/>
  <c r="D407" i="46"/>
  <c r="C408" i="46"/>
  <c r="D408" i="46"/>
  <c r="C409" i="46"/>
  <c r="D409" i="46"/>
  <c r="C410" i="46"/>
  <c r="D410" i="46"/>
  <c r="C411" i="46"/>
  <c r="D411" i="46"/>
  <c r="C412" i="46"/>
  <c r="D412" i="46"/>
  <c r="C413" i="46"/>
  <c r="D413" i="46"/>
  <c r="C414" i="46"/>
  <c r="D414" i="46"/>
  <c r="C415" i="46"/>
  <c r="D415" i="46"/>
  <c r="C416" i="46"/>
  <c r="D416" i="46"/>
  <c r="C417" i="46"/>
  <c r="D417" i="46"/>
  <c r="C418" i="46"/>
  <c r="D418" i="46"/>
  <c r="C419" i="46"/>
  <c r="D419" i="46"/>
  <c r="C420" i="46"/>
  <c r="D420" i="46"/>
  <c r="C421" i="46"/>
  <c r="D421" i="46"/>
  <c r="C422" i="46"/>
  <c r="D422" i="46"/>
  <c r="C423" i="46"/>
  <c r="D423" i="46"/>
  <c r="C424" i="46"/>
  <c r="D424" i="46"/>
  <c r="C425" i="46"/>
  <c r="D425" i="46"/>
  <c r="C426" i="46"/>
  <c r="D426" i="46"/>
  <c r="C427" i="46"/>
  <c r="D427" i="46"/>
  <c r="C428" i="46"/>
  <c r="D428" i="46"/>
  <c r="C429" i="46"/>
  <c r="D429" i="46"/>
  <c r="C430" i="46"/>
  <c r="C217" i="46"/>
  <c r="D217" i="46"/>
  <c r="C219" i="46"/>
  <c r="D219" i="46"/>
  <c r="C220" i="46"/>
  <c r="D220" i="46"/>
  <c r="C221" i="46"/>
  <c r="D221" i="46"/>
  <c r="C222" i="46"/>
  <c r="D222" i="46"/>
  <c r="C223" i="46"/>
  <c r="D223" i="46"/>
  <c r="C224" i="46"/>
  <c r="D224" i="46"/>
  <c r="C225" i="46"/>
  <c r="D225" i="46"/>
  <c r="C226" i="46"/>
  <c r="D226" i="46"/>
  <c r="C227" i="46"/>
  <c r="D227" i="46"/>
  <c r="C228" i="46"/>
  <c r="D228" i="46"/>
  <c r="C229" i="46"/>
  <c r="D229" i="46"/>
  <c r="C230" i="46"/>
  <c r="D230" i="46"/>
  <c r="C231" i="46"/>
  <c r="D231" i="46"/>
  <c r="C232" i="46"/>
  <c r="D232" i="46"/>
  <c r="C233" i="46"/>
  <c r="D233" i="46"/>
  <c r="C234" i="46"/>
  <c r="D234" i="46"/>
  <c r="C235" i="46"/>
  <c r="D235" i="46"/>
  <c r="C236" i="46"/>
  <c r="D236" i="46"/>
  <c r="C237" i="46"/>
  <c r="D237" i="46"/>
  <c r="C238" i="46"/>
  <c r="D238" i="46"/>
  <c r="C239" i="46"/>
  <c r="D239" i="46"/>
  <c r="C240" i="46"/>
  <c r="D240" i="46"/>
  <c r="C241" i="46"/>
  <c r="D241" i="46"/>
  <c r="C242" i="46"/>
  <c r="D242" i="46"/>
  <c r="C243" i="46"/>
  <c r="D243" i="46"/>
  <c r="C244" i="46"/>
  <c r="D244" i="46"/>
  <c r="C245" i="46"/>
  <c r="D245" i="46"/>
  <c r="C246" i="46"/>
  <c r="D246" i="46"/>
  <c r="C247" i="46"/>
  <c r="D247" i="46"/>
  <c r="C248" i="46"/>
  <c r="D248" i="46"/>
  <c r="C249" i="46"/>
  <c r="D249" i="46"/>
  <c r="C250" i="46"/>
  <c r="D250" i="46"/>
  <c r="C251" i="46"/>
  <c r="D251" i="46"/>
  <c r="C252" i="46"/>
  <c r="D252" i="46"/>
  <c r="C253" i="46"/>
  <c r="D253" i="46"/>
  <c r="C254" i="46"/>
  <c r="D254" i="46"/>
  <c r="C255" i="46"/>
  <c r="D255" i="46"/>
  <c r="C256" i="46"/>
  <c r="D256" i="46"/>
  <c r="C257" i="46"/>
  <c r="D257" i="46"/>
  <c r="C258" i="46"/>
  <c r="D258" i="46"/>
  <c r="C259" i="46"/>
  <c r="D259" i="46"/>
  <c r="C260" i="46"/>
  <c r="D260" i="46"/>
  <c r="C261" i="46"/>
  <c r="D261" i="46"/>
  <c r="C262" i="46"/>
  <c r="D262" i="46"/>
  <c r="C263" i="46"/>
  <c r="D263" i="46"/>
  <c r="C264" i="46"/>
  <c r="D264" i="46"/>
  <c r="C265" i="46"/>
  <c r="D265" i="46"/>
  <c r="C266" i="46"/>
  <c r="D266" i="46"/>
  <c r="C267" i="46"/>
  <c r="D267" i="46"/>
  <c r="C268" i="46"/>
  <c r="D268" i="46"/>
  <c r="C269" i="46"/>
  <c r="D269" i="46"/>
  <c r="C112" i="46"/>
  <c r="D112" i="46"/>
  <c r="C114" i="46"/>
  <c r="D114" i="46"/>
  <c r="C115" i="46"/>
  <c r="D115" i="46"/>
  <c r="C116" i="46"/>
  <c r="D116" i="46"/>
  <c r="C117" i="46"/>
  <c r="D117" i="46"/>
  <c r="C118" i="46"/>
  <c r="D118" i="46"/>
  <c r="C119" i="46"/>
  <c r="D119" i="46"/>
  <c r="C120" i="46"/>
  <c r="D120" i="46"/>
  <c r="C121" i="46"/>
  <c r="D121" i="46"/>
  <c r="C122" i="46"/>
  <c r="D122" i="46"/>
  <c r="C123" i="46"/>
  <c r="D123" i="46"/>
  <c r="C124" i="46"/>
  <c r="D124" i="46"/>
  <c r="C125" i="46"/>
  <c r="D125" i="46"/>
  <c r="C126" i="46"/>
  <c r="D126" i="46"/>
  <c r="C127" i="46"/>
  <c r="D127" i="46"/>
  <c r="C128" i="46"/>
  <c r="D128" i="46"/>
  <c r="C129" i="46"/>
  <c r="D129" i="46"/>
  <c r="C130" i="46"/>
  <c r="D130" i="46"/>
  <c r="C131" i="46"/>
  <c r="D131" i="46"/>
  <c r="C132" i="46"/>
  <c r="D132" i="46"/>
  <c r="C133" i="46"/>
  <c r="D133" i="46"/>
  <c r="C134" i="46"/>
  <c r="D134" i="46"/>
  <c r="C135" i="46"/>
  <c r="D135" i="46"/>
  <c r="C136" i="46"/>
  <c r="D136" i="46"/>
  <c r="C137" i="46"/>
  <c r="D137" i="46"/>
  <c r="C138" i="46"/>
  <c r="D138" i="46"/>
  <c r="C139" i="46"/>
  <c r="D139" i="46"/>
  <c r="C140" i="46"/>
  <c r="D140" i="46"/>
  <c r="C141" i="46"/>
  <c r="D141" i="46"/>
  <c r="C142" i="46"/>
  <c r="D142" i="46"/>
  <c r="C143" i="46"/>
  <c r="D143" i="46"/>
  <c r="C144" i="46"/>
  <c r="D144" i="46"/>
  <c r="C145" i="46"/>
  <c r="D145" i="46"/>
  <c r="C146" i="46"/>
  <c r="D146" i="46"/>
  <c r="C147" i="46"/>
  <c r="D147" i="46"/>
  <c r="C148" i="46"/>
  <c r="D148" i="46"/>
  <c r="C149" i="46"/>
  <c r="D149" i="46"/>
  <c r="C150" i="46"/>
  <c r="D150" i="46"/>
  <c r="C151" i="46"/>
  <c r="D151" i="46"/>
  <c r="C152" i="46"/>
  <c r="D152" i="46"/>
  <c r="C153" i="46"/>
  <c r="D153" i="46"/>
  <c r="C154" i="46"/>
  <c r="D154" i="46"/>
  <c r="C155" i="46"/>
  <c r="D155" i="46"/>
  <c r="C156" i="46"/>
  <c r="D156" i="46"/>
  <c r="C157" i="46"/>
  <c r="D157" i="46"/>
  <c r="C158" i="46"/>
  <c r="D158" i="46"/>
  <c r="C159" i="46"/>
  <c r="D159" i="46"/>
  <c r="C160" i="46"/>
  <c r="D160" i="46"/>
  <c r="C161" i="46"/>
  <c r="D161" i="46"/>
  <c r="C162" i="46"/>
  <c r="D162" i="46"/>
  <c r="C163" i="46"/>
  <c r="D163" i="46"/>
  <c r="C164" i="46"/>
  <c r="D164" i="46"/>
  <c r="C60" i="46"/>
  <c r="D60" i="46"/>
  <c r="C62" i="46"/>
  <c r="C1372" i="5"/>
  <c r="D1372" i="5"/>
  <c r="C1320" i="5"/>
  <c r="D1320" i="5"/>
  <c r="C1268" i="5"/>
  <c r="D1268" i="5"/>
  <c r="C1216" i="5"/>
  <c r="D1216" i="5"/>
  <c r="C1164" i="5"/>
  <c r="D1164" i="5"/>
  <c r="C1112" i="5"/>
  <c r="D1112" i="5"/>
  <c r="C1004" i="5"/>
  <c r="D1004" i="5"/>
  <c r="C952" i="5"/>
  <c r="D952" i="5"/>
  <c r="C900" i="5"/>
  <c r="D900" i="5"/>
  <c r="C848" i="5"/>
  <c r="D848" i="5"/>
  <c r="C796" i="5"/>
  <c r="D796" i="5"/>
  <c r="C744" i="5"/>
  <c r="D744" i="5"/>
  <c r="C636" i="5"/>
  <c r="D636" i="5"/>
  <c r="C584" i="5"/>
  <c r="D584" i="5"/>
  <c r="C532" i="5"/>
  <c r="D532" i="5"/>
  <c r="C480" i="5"/>
  <c r="D480" i="5"/>
  <c r="C428" i="5"/>
  <c r="D428" i="5"/>
  <c r="C376" i="5"/>
  <c r="D376" i="5"/>
  <c r="C268" i="5"/>
  <c r="D268" i="5"/>
  <c r="C216" i="5"/>
  <c r="D216" i="5"/>
  <c r="C164" i="5"/>
  <c r="D164" i="5"/>
  <c r="C112" i="5"/>
  <c r="D112" i="5"/>
  <c r="C60" i="5"/>
  <c r="D60" i="5"/>
  <c r="C1011" i="46"/>
  <c r="C1013" i="46"/>
  <c r="C1012" i="46"/>
  <c r="C1014" i="46"/>
  <c r="C804" i="46"/>
  <c r="D1415" i="46"/>
  <c r="C1410" i="46"/>
  <c r="D1430" i="46"/>
  <c r="C1430" i="46"/>
  <c r="C1491" i="46"/>
  <c r="C1390" i="46"/>
  <c r="D1172" i="46"/>
  <c r="D1174" i="46"/>
  <c r="D1173" i="46"/>
  <c r="D1279" i="46"/>
  <c r="D1278" i="46"/>
  <c r="D1384" i="46"/>
  <c r="D1383" i="46"/>
  <c r="D1391" i="46"/>
  <c r="D379" i="46"/>
  <c r="D484" i="46"/>
  <c r="D589" i="46"/>
  <c r="D801" i="46"/>
  <c r="D802" i="46"/>
  <c r="D804" i="46"/>
  <c r="C1174" i="46"/>
  <c r="C1173" i="46"/>
  <c r="C1175" i="46"/>
  <c r="C1279" i="46"/>
  <c r="C1278" i="46"/>
  <c r="C1280" i="46"/>
  <c r="C1428" i="46"/>
  <c r="D1393" i="46"/>
  <c r="D1499" i="46"/>
  <c r="D908" i="46"/>
  <c r="D907" i="46"/>
  <c r="D909" i="46"/>
  <c r="D1012" i="46"/>
  <c r="D1014" i="46"/>
  <c r="C1393" i="46"/>
  <c r="C1385" i="46"/>
  <c r="C61" i="46"/>
  <c r="C379" i="46"/>
  <c r="C589" i="46"/>
  <c r="C908" i="46"/>
  <c r="C907" i="46"/>
  <c r="C909" i="46"/>
  <c r="D1331" i="46"/>
  <c r="D166" i="46"/>
  <c r="D165" i="46"/>
  <c r="D271" i="46"/>
  <c r="D270" i="46"/>
  <c r="D432" i="46"/>
  <c r="D431" i="46"/>
  <c r="D537" i="46"/>
  <c r="D536" i="46"/>
  <c r="D538" i="46"/>
  <c r="D642" i="46"/>
  <c r="D641" i="46"/>
  <c r="C1121" i="46"/>
  <c r="C1226" i="46"/>
  <c r="C1422" i="46"/>
  <c r="C166" i="46"/>
  <c r="C165" i="46"/>
  <c r="C271" i="46"/>
  <c r="C270" i="46"/>
  <c r="C432" i="46"/>
  <c r="C431" i="46"/>
  <c r="C537" i="46"/>
  <c r="C536" i="46"/>
  <c r="C538" i="46"/>
  <c r="C642" i="46"/>
  <c r="C641" i="46"/>
  <c r="D1404" i="46"/>
  <c r="D1386" i="46"/>
  <c r="C1399" i="46"/>
  <c r="C1382" i="46"/>
  <c r="C1499" i="46"/>
  <c r="C1415" i="46"/>
  <c r="C1384" i="46"/>
  <c r="D1498" i="46"/>
  <c r="D1390" i="46"/>
  <c r="D1226" i="46"/>
  <c r="D1280" i="46"/>
  <c r="D1121" i="46"/>
  <c r="D1175" i="46"/>
  <c r="D272" i="46"/>
  <c r="C218" i="46"/>
  <c r="C272" i="46"/>
  <c r="D218" i="46"/>
  <c r="C113" i="46"/>
  <c r="C167" i="46"/>
  <c r="D113" i="46"/>
  <c r="D167" i="46"/>
  <c r="A4" i="46"/>
  <c r="C1440" i="46"/>
  <c r="C643" i="46"/>
  <c r="D643" i="46"/>
  <c r="C433" i="46"/>
  <c r="D433" i="46"/>
  <c r="D1440" i="46"/>
  <c r="C1383" i="46"/>
  <c r="C1500" i="46"/>
  <c r="C1501" i="46"/>
  <c r="E62" i="5"/>
  <c r="F1333" i="46"/>
  <c r="G1333" i="46"/>
  <c r="H1333" i="46"/>
  <c r="I1333" i="46"/>
  <c r="J1333" i="46"/>
  <c r="K1333" i="46"/>
  <c r="L1333" i="46"/>
  <c r="M1333" i="46"/>
  <c r="N1333" i="46"/>
  <c r="O1333" i="46"/>
  <c r="P1333" i="46"/>
  <c r="Q1333" i="46"/>
  <c r="R1333" i="46"/>
  <c r="Y1333" i="46"/>
  <c r="Z1333" i="46"/>
  <c r="AA1333" i="46"/>
  <c r="AB1333" i="46"/>
  <c r="AC1333" i="46"/>
  <c r="AD1333" i="46"/>
  <c r="F1334" i="46"/>
  <c r="G1334" i="46"/>
  <c r="H1334" i="46"/>
  <c r="I1334" i="46"/>
  <c r="J1334" i="46"/>
  <c r="K1334" i="46"/>
  <c r="L1334" i="46"/>
  <c r="M1334" i="46"/>
  <c r="N1334" i="46"/>
  <c r="O1334" i="46"/>
  <c r="P1334" i="46"/>
  <c r="Q1334" i="46"/>
  <c r="R1334" i="46"/>
  <c r="Y1334" i="46"/>
  <c r="Z1334" i="46"/>
  <c r="AA1334" i="46"/>
  <c r="AB1334" i="46"/>
  <c r="AC1334" i="46"/>
  <c r="AD1334" i="46"/>
  <c r="F1335" i="46"/>
  <c r="G1335" i="46"/>
  <c r="H1335" i="46"/>
  <c r="I1335" i="46"/>
  <c r="J1335" i="46"/>
  <c r="K1335" i="46"/>
  <c r="L1335" i="46"/>
  <c r="M1335" i="46"/>
  <c r="N1335" i="46"/>
  <c r="O1335" i="46"/>
  <c r="P1335" i="46"/>
  <c r="Q1335" i="46"/>
  <c r="R1335" i="46"/>
  <c r="Y1335" i="46"/>
  <c r="Z1335" i="46"/>
  <c r="AA1335" i="46"/>
  <c r="AB1335" i="46"/>
  <c r="AC1335" i="46"/>
  <c r="AD1335" i="46"/>
  <c r="F1336" i="46"/>
  <c r="G1336" i="46"/>
  <c r="H1336" i="46"/>
  <c r="I1336" i="46"/>
  <c r="J1336" i="46"/>
  <c r="K1336" i="46"/>
  <c r="L1336" i="46"/>
  <c r="M1336" i="46"/>
  <c r="N1336" i="46"/>
  <c r="O1336" i="46"/>
  <c r="P1336" i="46"/>
  <c r="Q1336" i="46"/>
  <c r="R1336" i="46"/>
  <c r="Y1336" i="46"/>
  <c r="Z1336" i="46"/>
  <c r="AA1336" i="46"/>
  <c r="AB1336" i="46"/>
  <c r="AC1336" i="46"/>
  <c r="AD1336" i="46"/>
  <c r="F1337" i="46"/>
  <c r="G1337" i="46"/>
  <c r="H1337" i="46"/>
  <c r="I1337" i="46"/>
  <c r="J1337" i="46"/>
  <c r="K1337" i="46"/>
  <c r="L1337" i="46"/>
  <c r="M1337" i="46"/>
  <c r="N1337" i="46"/>
  <c r="O1337" i="46"/>
  <c r="P1337" i="46"/>
  <c r="Q1337" i="46"/>
  <c r="R1337" i="46"/>
  <c r="Y1337" i="46"/>
  <c r="Z1337" i="46"/>
  <c r="AA1337" i="46"/>
  <c r="AB1337" i="46"/>
  <c r="AC1337" i="46"/>
  <c r="AD1337" i="46"/>
  <c r="F1338" i="46"/>
  <c r="G1338" i="46"/>
  <c r="H1338" i="46"/>
  <c r="I1338" i="46"/>
  <c r="J1338" i="46"/>
  <c r="K1338" i="46"/>
  <c r="L1338" i="46"/>
  <c r="M1338" i="46"/>
  <c r="N1338" i="46"/>
  <c r="O1338" i="46"/>
  <c r="P1338" i="46"/>
  <c r="Q1338" i="46"/>
  <c r="R1338" i="46"/>
  <c r="Y1338" i="46"/>
  <c r="Z1338" i="46"/>
  <c r="AA1338" i="46"/>
  <c r="AB1338" i="46"/>
  <c r="AC1338" i="46"/>
  <c r="AD1338" i="46"/>
  <c r="AH1338" i="46"/>
  <c r="F1339" i="46"/>
  <c r="G1339" i="46"/>
  <c r="H1339" i="46"/>
  <c r="I1339" i="46"/>
  <c r="J1339" i="46"/>
  <c r="K1339" i="46"/>
  <c r="L1339" i="46"/>
  <c r="M1339" i="46"/>
  <c r="N1339" i="46"/>
  <c r="O1339" i="46"/>
  <c r="P1339" i="46"/>
  <c r="Q1339" i="46"/>
  <c r="R1339" i="46"/>
  <c r="Y1339" i="46"/>
  <c r="Z1339" i="46"/>
  <c r="AA1339" i="46"/>
  <c r="AB1339" i="46"/>
  <c r="AC1339" i="46"/>
  <c r="AG1339" i="46"/>
  <c r="AD1339" i="46"/>
  <c r="F1340" i="46"/>
  <c r="G1340" i="46"/>
  <c r="H1340" i="46"/>
  <c r="I1340" i="46"/>
  <c r="J1340" i="46"/>
  <c r="K1340" i="46"/>
  <c r="L1340" i="46"/>
  <c r="M1340" i="46"/>
  <c r="N1340" i="46"/>
  <c r="O1340" i="46"/>
  <c r="P1340" i="46"/>
  <c r="Q1340" i="46"/>
  <c r="R1340" i="46"/>
  <c r="Y1340" i="46"/>
  <c r="Z1340" i="46"/>
  <c r="AA1340" i="46"/>
  <c r="AB1340" i="46"/>
  <c r="AI1340" i="46"/>
  <c r="AC1340" i="46"/>
  <c r="AD1340" i="46"/>
  <c r="F1341" i="46"/>
  <c r="G1341" i="46"/>
  <c r="H1341" i="46"/>
  <c r="I1341" i="46"/>
  <c r="J1341" i="46"/>
  <c r="K1341" i="46"/>
  <c r="L1341" i="46"/>
  <c r="M1341" i="46"/>
  <c r="N1341" i="46"/>
  <c r="O1341" i="46"/>
  <c r="P1341" i="46"/>
  <c r="Q1341" i="46"/>
  <c r="R1341" i="46"/>
  <c r="Y1341" i="46"/>
  <c r="Z1341" i="46"/>
  <c r="AA1341" i="46"/>
  <c r="AH1341" i="46"/>
  <c r="AB1341" i="46"/>
  <c r="AI1341" i="46"/>
  <c r="AC1341" i="46"/>
  <c r="AD1341" i="46"/>
  <c r="F1342" i="46"/>
  <c r="G1342" i="46"/>
  <c r="H1342" i="46"/>
  <c r="I1342" i="46"/>
  <c r="J1342" i="46"/>
  <c r="K1342" i="46"/>
  <c r="L1342" i="46"/>
  <c r="M1342" i="46"/>
  <c r="N1342" i="46"/>
  <c r="O1342" i="46"/>
  <c r="P1342" i="46"/>
  <c r="Q1342" i="46"/>
  <c r="R1342" i="46"/>
  <c r="Y1342" i="46"/>
  <c r="Z1342" i="46"/>
  <c r="AA1342" i="46"/>
  <c r="AB1342" i="46"/>
  <c r="AC1342" i="46"/>
  <c r="AD1342" i="46"/>
  <c r="F1343" i="46"/>
  <c r="G1343" i="46"/>
  <c r="H1343" i="46"/>
  <c r="I1343" i="46"/>
  <c r="J1343" i="46"/>
  <c r="K1343" i="46"/>
  <c r="L1343" i="46"/>
  <c r="M1343" i="46"/>
  <c r="N1343" i="46"/>
  <c r="O1343" i="46"/>
  <c r="P1343" i="46"/>
  <c r="Q1343" i="46"/>
  <c r="R1343" i="46"/>
  <c r="Y1343" i="46"/>
  <c r="AG1343" i="46"/>
  <c r="Z1343" i="46"/>
  <c r="AA1343" i="46"/>
  <c r="AB1343" i="46"/>
  <c r="AC1343" i="46"/>
  <c r="AD1343" i="46"/>
  <c r="F1344" i="46"/>
  <c r="G1344" i="46"/>
  <c r="H1344" i="46"/>
  <c r="I1344" i="46"/>
  <c r="J1344" i="46"/>
  <c r="K1344" i="46"/>
  <c r="L1344" i="46"/>
  <c r="M1344" i="46"/>
  <c r="N1344" i="46"/>
  <c r="O1344" i="46"/>
  <c r="P1344" i="46"/>
  <c r="Q1344" i="46"/>
  <c r="R1344" i="46"/>
  <c r="Y1344" i="46"/>
  <c r="Z1344" i="46"/>
  <c r="AA1344" i="46"/>
  <c r="AB1344" i="46"/>
  <c r="AC1344" i="46"/>
  <c r="AD1344" i="46"/>
  <c r="F1345" i="46"/>
  <c r="G1345" i="46"/>
  <c r="H1345" i="46"/>
  <c r="I1345" i="46"/>
  <c r="J1345" i="46"/>
  <c r="K1345" i="46"/>
  <c r="L1345" i="46"/>
  <c r="M1345" i="46"/>
  <c r="N1345" i="46"/>
  <c r="O1345" i="46"/>
  <c r="P1345" i="46"/>
  <c r="Q1345" i="46"/>
  <c r="R1345" i="46"/>
  <c r="Y1345" i="46"/>
  <c r="Z1345" i="46"/>
  <c r="AA1345" i="46"/>
  <c r="AB1345" i="46"/>
  <c r="AC1345" i="46"/>
  <c r="AD1345" i="46"/>
  <c r="F1346" i="46"/>
  <c r="G1346" i="46"/>
  <c r="H1346" i="46"/>
  <c r="I1346" i="46"/>
  <c r="J1346" i="46"/>
  <c r="K1346" i="46"/>
  <c r="L1346" i="46"/>
  <c r="M1346" i="46"/>
  <c r="N1346" i="46"/>
  <c r="O1346" i="46"/>
  <c r="P1346" i="46"/>
  <c r="Q1346" i="46"/>
  <c r="R1346" i="46"/>
  <c r="Y1346" i="46"/>
  <c r="Z1346" i="46"/>
  <c r="AA1346" i="46"/>
  <c r="AB1346" i="46"/>
  <c r="AC1346" i="46"/>
  <c r="AD1346" i="46"/>
  <c r="AK1346" i="46"/>
  <c r="F1347" i="46"/>
  <c r="G1347" i="46"/>
  <c r="H1347" i="46"/>
  <c r="I1347" i="46"/>
  <c r="J1347" i="46"/>
  <c r="K1347" i="46"/>
  <c r="L1347" i="46"/>
  <c r="M1347" i="46"/>
  <c r="N1347" i="46"/>
  <c r="O1347" i="46"/>
  <c r="P1347" i="46"/>
  <c r="Q1347" i="46"/>
  <c r="R1347" i="46"/>
  <c r="Y1347" i="46"/>
  <c r="Z1347" i="46"/>
  <c r="AA1347" i="46"/>
  <c r="AB1347" i="46"/>
  <c r="AC1347" i="46"/>
  <c r="AG1347" i="46"/>
  <c r="AD1347" i="46"/>
  <c r="F1348" i="46"/>
  <c r="G1348" i="46"/>
  <c r="H1348" i="46"/>
  <c r="I1348" i="46"/>
  <c r="J1348" i="46"/>
  <c r="K1348" i="46"/>
  <c r="L1348" i="46"/>
  <c r="M1348" i="46"/>
  <c r="N1348" i="46"/>
  <c r="O1348" i="46"/>
  <c r="P1348" i="46"/>
  <c r="Q1348" i="46"/>
  <c r="R1348" i="46"/>
  <c r="Y1348" i="46"/>
  <c r="Z1348" i="46"/>
  <c r="AA1348" i="46"/>
  <c r="AB1348" i="46"/>
  <c r="AI1348" i="46"/>
  <c r="AC1348" i="46"/>
  <c r="AD1348" i="46"/>
  <c r="F1349" i="46"/>
  <c r="G1349" i="46"/>
  <c r="H1349" i="46"/>
  <c r="I1349" i="46"/>
  <c r="J1349" i="46"/>
  <c r="K1349" i="46"/>
  <c r="L1349" i="46"/>
  <c r="M1349" i="46"/>
  <c r="N1349" i="46"/>
  <c r="O1349" i="46"/>
  <c r="P1349" i="46"/>
  <c r="Q1349" i="46"/>
  <c r="R1349" i="46"/>
  <c r="Y1349" i="46"/>
  <c r="Z1349" i="46"/>
  <c r="AA1349" i="46"/>
  <c r="AH1349" i="46"/>
  <c r="AB1349" i="46"/>
  <c r="AI1349" i="46"/>
  <c r="AC1349" i="46"/>
  <c r="AD1349" i="46"/>
  <c r="F1350" i="46"/>
  <c r="G1350" i="46"/>
  <c r="H1350" i="46"/>
  <c r="I1350" i="46"/>
  <c r="J1350" i="46"/>
  <c r="K1350" i="46"/>
  <c r="L1350" i="46"/>
  <c r="M1350" i="46"/>
  <c r="N1350" i="46"/>
  <c r="O1350" i="46"/>
  <c r="P1350" i="46"/>
  <c r="Q1350" i="46"/>
  <c r="R1350" i="46"/>
  <c r="Y1350" i="46"/>
  <c r="Z1350" i="46"/>
  <c r="AA1350" i="46"/>
  <c r="AB1350" i="46"/>
  <c r="AC1350" i="46"/>
  <c r="AD1350" i="46"/>
  <c r="F1351" i="46"/>
  <c r="G1351" i="46"/>
  <c r="H1351" i="46"/>
  <c r="I1351" i="46"/>
  <c r="J1351" i="46"/>
  <c r="K1351" i="46"/>
  <c r="L1351" i="46"/>
  <c r="M1351" i="46"/>
  <c r="N1351" i="46"/>
  <c r="O1351" i="46"/>
  <c r="P1351" i="46"/>
  <c r="Q1351" i="46"/>
  <c r="R1351" i="46"/>
  <c r="Y1351" i="46"/>
  <c r="AG1351" i="46"/>
  <c r="Z1351" i="46"/>
  <c r="AA1351" i="46"/>
  <c r="AB1351" i="46"/>
  <c r="AC1351" i="46"/>
  <c r="AD1351" i="46"/>
  <c r="F1352" i="46"/>
  <c r="G1352" i="46"/>
  <c r="H1352" i="46"/>
  <c r="I1352" i="46"/>
  <c r="J1352" i="46"/>
  <c r="K1352" i="46"/>
  <c r="L1352" i="46"/>
  <c r="M1352" i="46"/>
  <c r="N1352" i="46"/>
  <c r="O1352" i="46"/>
  <c r="P1352" i="46"/>
  <c r="Q1352" i="46"/>
  <c r="R1352" i="46"/>
  <c r="Y1352" i="46"/>
  <c r="Z1352" i="46"/>
  <c r="AA1352" i="46"/>
  <c r="AB1352" i="46"/>
  <c r="AC1352" i="46"/>
  <c r="AD1352" i="46"/>
  <c r="F1353" i="46"/>
  <c r="G1353" i="46"/>
  <c r="H1353" i="46"/>
  <c r="I1353" i="46"/>
  <c r="J1353" i="46"/>
  <c r="K1353" i="46"/>
  <c r="L1353" i="46"/>
  <c r="M1353" i="46"/>
  <c r="N1353" i="46"/>
  <c r="O1353" i="46"/>
  <c r="P1353" i="46"/>
  <c r="Q1353" i="46"/>
  <c r="R1353" i="46"/>
  <c r="Y1353" i="46"/>
  <c r="Z1353" i="46"/>
  <c r="AA1353" i="46"/>
  <c r="AB1353" i="46"/>
  <c r="AC1353" i="46"/>
  <c r="AD1353" i="46"/>
  <c r="F1354" i="46"/>
  <c r="G1354" i="46"/>
  <c r="H1354" i="46"/>
  <c r="I1354" i="46"/>
  <c r="J1354" i="46"/>
  <c r="K1354" i="46"/>
  <c r="L1354" i="46"/>
  <c r="M1354" i="46"/>
  <c r="N1354" i="46"/>
  <c r="O1354" i="46"/>
  <c r="P1354" i="46"/>
  <c r="Q1354" i="46"/>
  <c r="R1354" i="46"/>
  <c r="Y1354" i="46"/>
  <c r="Z1354" i="46"/>
  <c r="AA1354" i="46"/>
  <c r="AB1354" i="46"/>
  <c r="AC1354" i="46"/>
  <c r="AD1354" i="46"/>
  <c r="AH1354" i="46"/>
  <c r="F1355" i="46"/>
  <c r="G1355" i="46"/>
  <c r="H1355" i="46"/>
  <c r="I1355" i="46"/>
  <c r="J1355" i="46"/>
  <c r="K1355" i="46"/>
  <c r="L1355" i="46"/>
  <c r="M1355" i="46"/>
  <c r="N1355" i="46"/>
  <c r="O1355" i="46"/>
  <c r="P1355" i="46"/>
  <c r="Q1355" i="46"/>
  <c r="R1355" i="46"/>
  <c r="Y1355" i="46"/>
  <c r="Z1355" i="46"/>
  <c r="AA1355" i="46"/>
  <c r="AB1355" i="46"/>
  <c r="AC1355" i="46"/>
  <c r="AG1355" i="46"/>
  <c r="AD1355" i="46"/>
  <c r="F1356" i="46"/>
  <c r="G1356" i="46"/>
  <c r="H1356" i="46"/>
  <c r="I1356" i="46"/>
  <c r="J1356" i="46"/>
  <c r="K1356" i="46"/>
  <c r="L1356" i="46"/>
  <c r="M1356" i="46"/>
  <c r="N1356" i="46"/>
  <c r="O1356" i="46"/>
  <c r="P1356" i="46"/>
  <c r="Q1356" i="46"/>
  <c r="R1356" i="46"/>
  <c r="Y1356" i="46"/>
  <c r="Z1356" i="46"/>
  <c r="AA1356" i="46"/>
  <c r="AB1356" i="46"/>
  <c r="AI1356" i="46"/>
  <c r="AC1356" i="46"/>
  <c r="AD1356" i="46"/>
  <c r="F1357" i="46"/>
  <c r="G1357" i="46"/>
  <c r="H1357" i="46"/>
  <c r="I1357" i="46"/>
  <c r="J1357" i="46"/>
  <c r="K1357" i="46"/>
  <c r="L1357" i="46"/>
  <c r="M1357" i="46"/>
  <c r="N1357" i="46"/>
  <c r="O1357" i="46"/>
  <c r="P1357" i="46"/>
  <c r="Q1357" i="46"/>
  <c r="R1357" i="46"/>
  <c r="Y1357" i="46"/>
  <c r="Z1357" i="46"/>
  <c r="AA1357" i="46"/>
  <c r="AB1357" i="46"/>
  <c r="AI1357" i="46"/>
  <c r="AC1357" i="46"/>
  <c r="AD1357" i="46"/>
  <c r="F1358" i="46"/>
  <c r="G1358" i="46"/>
  <c r="H1358" i="46"/>
  <c r="I1358" i="46"/>
  <c r="J1358" i="46"/>
  <c r="K1358" i="46"/>
  <c r="L1358" i="46"/>
  <c r="M1358" i="46"/>
  <c r="N1358" i="46"/>
  <c r="O1358" i="46"/>
  <c r="P1358" i="46"/>
  <c r="Q1358" i="46"/>
  <c r="R1358" i="46"/>
  <c r="Y1358" i="46"/>
  <c r="Z1358" i="46"/>
  <c r="AA1358" i="46"/>
  <c r="AB1358" i="46"/>
  <c r="AC1358" i="46"/>
  <c r="AD1358" i="46"/>
  <c r="F1359" i="46"/>
  <c r="G1359" i="46"/>
  <c r="H1359" i="46"/>
  <c r="I1359" i="46"/>
  <c r="J1359" i="46"/>
  <c r="K1359" i="46"/>
  <c r="L1359" i="46"/>
  <c r="M1359" i="46"/>
  <c r="N1359" i="46"/>
  <c r="O1359" i="46"/>
  <c r="P1359" i="46"/>
  <c r="Q1359" i="46"/>
  <c r="R1359" i="46"/>
  <c r="Y1359" i="46"/>
  <c r="AG1359" i="46"/>
  <c r="Z1359" i="46"/>
  <c r="AA1359" i="46"/>
  <c r="AB1359" i="46"/>
  <c r="AC1359" i="46"/>
  <c r="AD1359" i="46"/>
  <c r="F1360" i="46"/>
  <c r="G1360" i="46"/>
  <c r="H1360" i="46"/>
  <c r="I1360" i="46"/>
  <c r="J1360" i="46"/>
  <c r="K1360" i="46"/>
  <c r="L1360" i="46"/>
  <c r="M1360" i="46"/>
  <c r="N1360" i="46"/>
  <c r="O1360" i="46"/>
  <c r="P1360" i="46"/>
  <c r="Q1360" i="46"/>
  <c r="R1360" i="46"/>
  <c r="Y1360" i="46"/>
  <c r="Z1360" i="46"/>
  <c r="AA1360" i="46"/>
  <c r="AB1360" i="46"/>
  <c r="AC1360" i="46"/>
  <c r="AD1360" i="46"/>
  <c r="F1361" i="46"/>
  <c r="G1361" i="46"/>
  <c r="H1361" i="46"/>
  <c r="I1361" i="46"/>
  <c r="J1361" i="46"/>
  <c r="K1361" i="46"/>
  <c r="L1361" i="46"/>
  <c r="M1361" i="46"/>
  <c r="N1361" i="46"/>
  <c r="O1361" i="46"/>
  <c r="P1361" i="46"/>
  <c r="Q1361" i="46"/>
  <c r="R1361" i="46"/>
  <c r="Y1361" i="46"/>
  <c r="Z1361" i="46"/>
  <c r="AA1361" i="46"/>
  <c r="AB1361" i="46"/>
  <c r="AC1361" i="46"/>
  <c r="AD1361" i="46"/>
  <c r="F1362" i="46"/>
  <c r="G1362" i="46"/>
  <c r="H1362" i="46"/>
  <c r="I1362" i="46"/>
  <c r="J1362" i="46"/>
  <c r="K1362" i="46"/>
  <c r="L1362" i="46"/>
  <c r="M1362" i="46"/>
  <c r="N1362" i="46"/>
  <c r="O1362" i="46"/>
  <c r="P1362" i="46"/>
  <c r="Q1362" i="46"/>
  <c r="R1362" i="46"/>
  <c r="Y1362" i="46"/>
  <c r="Z1362" i="46"/>
  <c r="AA1362" i="46"/>
  <c r="AB1362" i="46"/>
  <c r="AC1362" i="46"/>
  <c r="AD1362" i="46"/>
  <c r="F1363" i="46"/>
  <c r="G1363" i="46"/>
  <c r="H1363" i="46"/>
  <c r="I1363" i="46"/>
  <c r="J1363" i="46"/>
  <c r="K1363" i="46"/>
  <c r="L1363" i="46"/>
  <c r="M1363" i="46"/>
  <c r="N1363" i="46"/>
  <c r="O1363" i="46"/>
  <c r="P1363" i="46"/>
  <c r="Q1363" i="46"/>
  <c r="R1363" i="46"/>
  <c r="Y1363" i="46"/>
  <c r="Z1363" i="46"/>
  <c r="AA1363" i="46"/>
  <c r="AB1363" i="46"/>
  <c r="AC1363" i="46"/>
  <c r="AG1363" i="46"/>
  <c r="AD1363" i="46"/>
  <c r="F1364" i="46"/>
  <c r="G1364" i="46"/>
  <c r="H1364" i="46"/>
  <c r="I1364" i="46"/>
  <c r="J1364" i="46"/>
  <c r="K1364" i="46"/>
  <c r="L1364" i="46"/>
  <c r="M1364" i="46"/>
  <c r="N1364" i="46"/>
  <c r="O1364" i="46"/>
  <c r="P1364" i="46"/>
  <c r="Q1364" i="46"/>
  <c r="R1364" i="46"/>
  <c r="Y1364" i="46"/>
  <c r="Z1364" i="46"/>
  <c r="AA1364" i="46"/>
  <c r="AB1364" i="46"/>
  <c r="AI1364" i="46"/>
  <c r="AC1364" i="46"/>
  <c r="AD1364" i="46"/>
  <c r="F1365" i="46"/>
  <c r="G1365" i="46"/>
  <c r="H1365" i="46"/>
  <c r="I1365" i="46"/>
  <c r="J1365" i="46"/>
  <c r="K1365" i="46"/>
  <c r="L1365" i="46"/>
  <c r="M1365" i="46"/>
  <c r="N1365" i="46"/>
  <c r="O1365" i="46"/>
  <c r="P1365" i="46"/>
  <c r="Q1365" i="46"/>
  <c r="R1365" i="46"/>
  <c r="Y1365" i="46"/>
  <c r="Z1365" i="46"/>
  <c r="AA1365" i="46"/>
  <c r="AB1365" i="46"/>
  <c r="AI1365" i="46"/>
  <c r="AC1365" i="46"/>
  <c r="AD1365" i="46"/>
  <c r="F1366" i="46"/>
  <c r="G1366" i="46"/>
  <c r="H1366" i="46"/>
  <c r="I1366" i="46"/>
  <c r="J1366" i="46"/>
  <c r="K1366" i="46"/>
  <c r="L1366" i="46"/>
  <c r="M1366" i="46"/>
  <c r="N1366" i="46"/>
  <c r="O1366" i="46"/>
  <c r="P1366" i="46"/>
  <c r="Q1366" i="46"/>
  <c r="R1366" i="46"/>
  <c r="Y1366" i="46"/>
  <c r="Z1366" i="46"/>
  <c r="AA1366" i="46"/>
  <c r="AB1366" i="46"/>
  <c r="AC1366" i="46"/>
  <c r="AD1366" i="46"/>
  <c r="F1367" i="46"/>
  <c r="G1367" i="46"/>
  <c r="H1367" i="46"/>
  <c r="I1367" i="46"/>
  <c r="J1367" i="46"/>
  <c r="K1367" i="46"/>
  <c r="L1367" i="46"/>
  <c r="M1367" i="46"/>
  <c r="N1367" i="46"/>
  <c r="O1367" i="46"/>
  <c r="P1367" i="46"/>
  <c r="Q1367" i="46"/>
  <c r="R1367" i="46"/>
  <c r="Y1367" i="46"/>
  <c r="Z1367" i="46"/>
  <c r="AA1367" i="46"/>
  <c r="AB1367" i="46"/>
  <c r="AC1367" i="46"/>
  <c r="AD1367" i="46"/>
  <c r="F1368" i="46"/>
  <c r="G1368" i="46"/>
  <c r="H1368" i="46"/>
  <c r="I1368" i="46"/>
  <c r="J1368" i="46"/>
  <c r="K1368" i="46"/>
  <c r="L1368" i="46"/>
  <c r="M1368" i="46"/>
  <c r="N1368" i="46"/>
  <c r="O1368" i="46"/>
  <c r="P1368" i="46"/>
  <c r="Q1368" i="46"/>
  <c r="R1368" i="46"/>
  <c r="Y1368" i="46"/>
  <c r="Z1368" i="46"/>
  <c r="AA1368" i="46"/>
  <c r="AB1368" i="46"/>
  <c r="AC1368" i="46"/>
  <c r="AD1368" i="46"/>
  <c r="F1369" i="46"/>
  <c r="G1369" i="46"/>
  <c r="H1369" i="46"/>
  <c r="I1369" i="46"/>
  <c r="J1369" i="46"/>
  <c r="K1369" i="46"/>
  <c r="L1369" i="46"/>
  <c r="M1369" i="46"/>
  <c r="N1369" i="46"/>
  <c r="O1369" i="46"/>
  <c r="P1369" i="46"/>
  <c r="Q1369" i="46"/>
  <c r="R1369" i="46"/>
  <c r="Y1369" i="46"/>
  <c r="Z1369" i="46"/>
  <c r="AA1369" i="46"/>
  <c r="AB1369" i="46"/>
  <c r="AC1369" i="46"/>
  <c r="AD1369" i="46"/>
  <c r="F1370" i="46"/>
  <c r="G1370" i="46"/>
  <c r="H1370" i="46"/>
  <c r="I1370" i="46"/>
  <c r="J1370" i="46"/>
  <c r="K1370" i="46"/>
  <c r="L1370" i="46"/>
  <c r="M1370" i="46"/>
  <c r="N1370" i="46"/>
  <c r="O1370" i="46"/>
  <c r="P1370" i="46"/>
  <c r="Q1370" i="46"/>
  <c r="R1370" i="46"/>
  <c r="Y1370" i="46"/>
  <c r="Z1370" i="46"/>
  <c r="AA1370" i="46"/>
  <c r="AB1370" i="46"/>
  <c r="AC1370" i="46"/>
  <c r="AD1370" i="46"/>
  <c r="F1371" i="46"/>
  <c r="G1371" i="46"/>
  <c r="H1371" i="46"/>
  <c r="I1371" i="46"/>
  <c r="J1371" i="46"/>
  <c r="K1371" i="46"/>
  <c r="L1371" i="46"/>
  <c r="M1371" i="46"/>
  <c r="N1371" i="46"/>
  <c r="O1371" i="46"/>
  <c r="P1371" i="46"/>
  <c r="Q1371" i="46"/>
  <c r="R1371" i="46"/>
  <c r="Y1371" i="46"/>
  <c r="Z1371" i="46"/>
  <c r="AA1371" i="46"/>
  <c r="AB1371" i="46"/>
  <c r="AC1371" i="46"/>
  <c r="AD1371" i="46"/>
  <c r="F1372" i="46"/>
  <c r="G1372" i="46"/>
  <c r="H1372" i="46"/>
  <c r="I1372" i="46"/>
  <c r="J1372" i="46"/>
  <c r="K1372" i="46"/>
  <c r="L1372" i="46"/>
  <c r="M1372" i="46"/>
  <c r="N1372" i="46"/>
  <c r="O1372" i="46"/>
  <c r="P1372" i="46"/>
  <c r="Q1372" i="46"/>
  <c r="R1372" i="46"/>
  <c r="Y1372" i="46"/>
  <c r="Z1372" i="46"/>
  <c r="AA1372" i="46"/>
  <c r="AB1372" i="46"/>
  <c r="AI1372" i="46"/>
  <c r="AC1372" i="46"/>
  <c r="AD1372" i="46"/>
  <c r="F1373" i="46"/>
  <c r="G1373" i="46"/>
  <c r="H1373" i="46"/>
  <c r="I1373" i="46"/>
  <c r="J1373" i="46"/>
  <c r="K1373" i="46"/>
  <c r="L1373" i="46"/>
  <c r="M1373" i="46"/>
  <c r="N1373" i="46"/>
  <c r="O1373" i="46"/>
  <c r="P1373" i="46"/>
  <c r="Q1373" i="46"/>
  <c r="R1373" i="46"/>
  <c r="Y1373" i="46"/>
  <c r="Z1373" i="46"/>
  <c r="AA1373" i="46"/>
  <c r="AB1373" i="46"/>
  <c r="AI1373" i="46"/>
  <c r="AC1373" i="46"/>
  <c r="AD1373" i="46"/>
  <c r="F1374" i="46"/>
  <c r="G1374" i="46"/>
  <c r="H1374" i="46"/>
  <c r="I1374" i="46"/>
  <c r="J1374" i="46"/>
  <c r="K1374" i="46"/>
  <c r="L1374" i="46"/>
  <c r="M1374" i="46"/>
  <c r="N1374" i="46"/>
  <c r="O1374" i="46"/>
  <c r="P1374" i="46"/>
  <c r="Q1374" i="46"/>
  <c r="R1374" i="46"/>
  <c r="Y1374" i="46"/>
  <c r="Z1374" i="46"/>
  <c r="AA1374" i="46"/>
  <c r="AB1374" i="46"/>
  <c r="AC1374" i="46"/>
  <c r="AD1374" i="46"/>
  <c r="F1375" i="46"/>
  <c r="G1375" i="46"/>
  <c r="H1375" i="46"/>
  <c r="I1375" i="46"/>
  <c r="J1375" i="46"/>
  <c r="K1375" i="46"/>
  <c r="L1375" i="46"/>
  <c r="M1375" i="46"/>
  <c r="N1375" i="46"/>
  <c r="O1375" i="46"/>
  <c r="P1375" i="46"/>
  <c r="Q1375" i="46"/>
  <c r="R1375" i="46"/>
  <c r="Y1375" i="46"/>
  <c r="Z1375" i="46"/>
  <c r="AA1375" i="46"/>
  <c r="AB1375" i="46"/>
  <c r="AC1375" i="46"/>
  <c r="AD1375" i="46"/>
  <c r="F1376" i="46"/>
  <c r="G1376" i="46"/>
  <c r="H1376" i="46"/>
  <c r="I1376" i="46"/>
  <c r="J1376" i="46"/>
  <c r="K1376" i="46"/>
  <c r="L1376" i="46"/>
  <c r="M1376" i="46"/>
  <c r="N1376" i="46"/>
  <c r="O1376" i="46"/>
  <c r="P1376" i="46"/>
  <c r="Q1376" i="46"/>
  <c r="R1376" i="46"/>
  <c r="Y1376" i="46"/>
  <c r="Z1376" i="46"/>
  <c r="AA1376" i="46"/>
  <c r="AB1376" i="46"/>
  <c r="AC1376" i="46"/>
  <c r="AD1376" i="46"/>
  <c r="F1377" i="46"/>
  <c r="G1377" i="46"/>
  <c r="H1377" i="46"/>
  <c r="I1377" i="46"/>
  <c r="J1377" i="46"/>
  <c r="K1377" i="46"/>
  <c r="L1377" i="46"/>
  <c r="M1377" i="46"/>
  <c r="N1377" i="46"/>
  <c r="O1377" i="46"/>
  <c r="P1377" i="46"/>
  <c r="Q1377" i="46"/>
  <c r="R1377" i="46"/>
  <c r="Y1377" i="46"/>
  <c r="Z1377" i="46"/>
  <c r="AA1377" i="46"/>
  <c r="AB1377" i="46"/>
  <c r="AC1377" i="46"/>
  <c r="AD1377" i="46"/>
  <c r="F1378" i="46"/>
  <c r="G1378" i="46"/>
  <c r="H1378" i="46"/>
  <c r="I1378" i="46"/>
  <c r="J1378" i="46"/>
  <c r="K1378" i="46"/>
  <c r="L1378" i="46"/>
  <c r="M1378" i="46"/>
  <c r="N1378" i="46"/>
  <c r="O1378" i="46"/>
  <c r="P1378" i="46"/>
  <c r="Q1378" i="46"/>
  <c r="R1378" i="46"/>
  <c r="Y1378" i="46"/>
  <c r="Z1378" i="46"/>
  <c r="AA1378" i="46"/>
  <c r="AB1378" i="46"/>
  <c r="AC1378" i="46"/>
  <c r="AD1378" i="46"/>
  <c r="F1379" i="46"/>
  <c r="G1379" i="46"/>
  <c r="H1379" i="46"/>
  <c r="I1379" i="46"/>
  <c r="J1379" i="46"/>
  <c r="K1379" i="46"/>
  <c r="L1379" i="46"/>
  <c r="M1379" i="46"/>
  <c r="N1379" i="46"/>
  <c r="O1379" i="46"/>
  <c r="P1379" i="46"/>
  <c r="Q1379" i="46"/>
  <c r="R1379" i="46"/>
  <c r="Y1379" i="46"/>
  <c r="Z1379" i="46"/>
  <c r="AA1379" i="46"/>
  <c r="AB1379" i="46"/>
  <c r="AC1379" i="46"/>
  <c r="AD1379" i="46"/>
  <c r="F1380" i="46"/>
  <c r="G1380" i="46"/>
  <c r="H1380" i="46"/>
  <c r="I1380" i="46"/>
  <c r="J1380" i="46"/>
  <c r="K1380" i="46"/>
  <c r="L1380" i="46"/>
  <c r="M1380" i="46"/>
  <c r="N1380" i="46"/>
  <c r="O1380" i="46"/>
  <c r="P1380" i="46"/>
  <c r="Q1380" i="46"/>
  <c r="R1380" i="46"/>
  <c r="Y1380" i="46"/>
  <c r="Z1380" i="46"/>
  <c r="AA1380" i="46"/>
  <c r="AB1380" i="46"/>
  <c r="AI1380" i="46"/>
  <c r="AC1380" i="46"/>
  <c r="AD1380" i="46"/>
  <c r="F1381" i="46"/>
  <c r="G1381" i="46"/>
  <c r="H1381" i="46"/>
  <c r="I1381" i="46"/>
  <c r="J1381" i="46"/>
  <c r="K1381" i="46"/>
  <c r="L1381" i="46"/>
  <c r="M1381" i="46"/>
  <c r="N1381" i="46"/>
  <c r="O1381" i="46"/>
  <c r="P1381" i="46"/>
  <c r="Q1381" i="46"/>
  <c r="R1381" i="46"/>
  <c r="Y1381" i="46"/>
  <c r="Z1381" i="46"/>
  <c r="AA1381" i="46"/>
  <c r="AB1381" i="46"/>
  <c r="AC1381" i="46"/>
  <c r="AD1381" i="46"/>
  <c r="E1334" i="46"/>
  <c r="E1335" i="46"/>
  <c r="E1336" i="46"/>
  <c r="E1337" i="46"/>
  <c r="E1338" i="46"/>
  <c r="E1339" i="46"/>
  <c r="E1340" i="46"/>
  <c r="E1341" i="46"/>
  <c r="E1342" i="46"/>
  <c r="E1343" i="46"/>
  <c r="E1344" i="46"/>
  <c r="E1345" i="46"/>
  <c r="E1346" i="46"/>
  <c r="E1347" i="46"/>
  <c r="E1348" i="46"/>
  <c r="E1349" i="46"/>
  <c r="E1350" i="46"/>
  <c r="E1351" i="46"/>
  <c r="E1352" i="46"/>
  <c r="E1353" i="46"/>
  <c r="E1354" i="46"/>
  <c r="E1355" i="46"/>
  <c r="E1356" i="46"/>
  <c r="E1357" i="46"/>
  <c r="E1358" i="46"/>
  <c r="E1359" i="46"/>
  <c r="E1360" i="46"/>
  <c r="E1361" i="46"/>
  <c r="E1362" i="46"/>
  <c r="E1363" i="46"/>
  <c r="E1364" i="46"/>
  <c r="E1365" i="46"/>
  <c r="E1366" i="46"/>
  <c r="E1367" i="46"/>
  <c r="E1368" i="46"/>
  <c r="E1369" i="46"/>
  <c r="E1370" i="46"/>
  <c r="E1371" i="46"/>
  <c r="E1372" i="46"/>
  <c r="E1373" i="46"/>
  <c r="E1374" i="46"/>
  <c r="E1375" i="46"/>
  <c r="E1376" i="46"/>
  <c r="E1377" i="46"/>
  <c r="E1378" i="46"/>
  <c r="E1379" i="46"/>
  <c r="E1380" i="46"/>
  <c r="E1381" i="46"/>
  <c r="E1333" i="46"/>
  <c r="F1281" i="46"/>
  <c r="G1281" i="46"/>
  <c r="H1281" i="46"/>
  <c r="I1281" i="46"/>
  <c r="J1281" i="46"/>
  <c r="K1281" i="46"/>
  <c r="L1281" i="46"/>
  <c r="M1281" i="46"/>
  <c r="N1281" i="46"/>
  <c r="O1281" i="46"/>
  <c r="P1281" i="46"/>
  <c r="Q1281" i="46"/>
  <c r="R1281" i="46"/>
  <c r="Y1281" i="46"/>
  <c r="Z1281" i="46"/>
  <c r="AA1281" i="46"/>
  <c r="AB1281" i="46"/>
  <c r="AI1281" i="46" s="1"/>
  <c r="AC1281" i="46"/>
  <c r="AD1281" i="46"/>
  <c r="F1282" i="46"/>
  <c r="G1282" i="46"/>
  <c r="H1282" i="46"/>
  <c r="I1282" i="46"/>
  <c r="J1282" i="46"/>
  <c r="K1282" i="46"/>
  <c r="L1282" i="46"/>
  <c r="M1282" i="46"/>
  <c r="N1282" i="46"/>
  <c r="O1282" i="46"/>
  <c r="P1282" i="46"/>
  <c r="Q1282" i="46"/>
  <c r="R1282" i="46"/>
  <c r="Y1282" i="46"/>
  <c r="Z1282" i="46"/>
  <c r="AA1282" i="46"/>
  <c r="AB1282" i="46"/>
  <c r="AC1282" i="46"/>
  <c r="AD1282" i="46"/>
  <c r="F1283" i="46"/>
  <c r="G1283" i="46"/>
  <c r="H1283" i="46"/>
  <c r="I1283" i="46"/>
  <c r="J1283" i="46"/>
  <c r="K1283" i="46"/>
  <c r="L1283" i="46"/>
  <c r="M1283" i="46"/>
  <c r="N1283" i="46"/>
  <c r="O1283" i="46"/>
  <c r="P1283" i="46"/>
  <c r="Q1283" i="46"/>
  <c r="R1283" i="46"/>
  <c r="Y1283" i="46"/>
  <c r="Z1283" i="46"/>
  <c r="AA1283" i="46"/>
  <c r="AB1283" i="46"/>
  <c r="AC1283" i="46"/>
  <c r="AD1283" i="46"/>
  <c r="F1284" i="46"/>
  <c r="G1284" i="46"/>
  <c r="H1284" i="46"/>
  <c r="I1284" i="46"/>
  <c r="J1284" i="46"/>
  <c r="K1284" i="46"/>
  <c r="L1284" i="46"/>
  <c r="M1284" i="46"/>
  <c r="N1284" i="46"/>
  <c r="O1284" i="46"/>
  <c r="P1284" i="46"/>
  <c r="Q1284" i="46"/>
  <c r="R1284" i="46"/>
  <c r="Y1284" i="46"/>
  <c r="Z1284" i="46"/>
  <c r="AA1284" i="46"/>
  <c r="AB1284" i="46"/>
  <c r="AC1284" i="46"/>
  <c r="AD1284" i="46"/>
  <c r="F1285" i="46"/>
  <c r="G1285" i="46"/>
  <c r="H1285" i="46"/>
  <c r="I1285" i="46"/>
  <c r="J1285" i="46"/>
  <c r="K1285" i="46"/>
  <c r="L1285" i="46"/>
  <c r="M1285" i="46"/>
  <c r="N1285" i="46"/>
  <c r="O1285" i="46"/>
  <c r="P1285" i="46"/>
  <c r="Q1285" i="46"/>
  <c r="R1285" i="46"/>
  <c r="Y1285" i="46"/>
  <c r="Z1285" i="46"/>
  <c r="AA1285" i="46"/>
  <c r="AB1285" i="46"/>
  <c r="AC1285" i="46"/>
  <c r="AD1285" i="46"/>
  <c r="F1286" i="46"/>
  <c r="G1286" i="46"/>
  <c r="H1286" i="46"/>
  <c r="I1286" i="46"/>
  <c r="J1286" i="46"/>
  <c r="K1286" i="46"/>
  <c r="L1286" i="46"/>
  <c r="M1286" i="46"/>
  <c r="N1286" i="46"/>
  <c r="O1286" i="46"/>
  <c r="P1286" i="46"/>
  <c r="Q1286" i="46"/>
  <c r="R1286" i="46"/>
  <c r="Y1286" i="46"/>
  <c r="Z1286" i="46"/>
  <c r="AA1286" i="46"/>
  <c r="AB1286" i="46"/>
  <c r="AC1286" i="46"/>
  <c r="AD1286" i="46"/>
  <c r="F1287" i="46"/>
  <c r="G1287" i="46"/>
  <c r="H1287" i="46"/>
  <c r="I1287" i="46"/>
  <c r="J1287" i="46"/>
  <c r="K1287" i="46"/>
  <c r="L1287" i="46"/>
  <c r="M1287" i="46"/>
  <c r="N1287" i="46"/>
  <c r="O1287" i="46"/>
  <c r="P1287" i="46"/>
  <c r="Q1287" i="46"/>
  <c r="R1287" i="46"/>
  <c r="Y1287" i="46"/>
  <c r="Z1287" i="46"/>
  <c r="AA1287" i="46"/>
  <c r="AB1287" i="46"/>
  <c r="AC1287" i="46"/>
  <c r="AD1287" i="46"/>
  <c r="F1288" i="46"/>
  <c r="G1288" i="46"/>
  <c r="H1288" i="46"/>
  <c r="I1288" i="46"/>
  <c r="J1288" i="46"/>
  <c r="K1288" i="46"/>
  <c r="L1288" i="46"/>
  <c r="M1288" i="46"/>
  <c r="N1288" i="46"/>
  <c r="O1288" i="46"/>
  <c r="P1288" i="46"/>
  <c r="Q1288" i="46"/>
  <c r="R1288" i="46"/>
  <c r="Y1288" i="46"/>
  <c r="Z1288" i="46"/>
  <c r="AA1288" i="46"/>
  <c r="AB1288" i="46"/>
  <c r="AC1288" i="46"/>
  <c r="AD1288" i="46"/>
  <c r="F1289" i="46"/>
  <c r="G1289" i="46"/>
  <c r="H1289" i="46"/>
  <c r="I1289" i="46"/>
  <c r="J1289" i="46"/>
  <c r="K1289" i="46"/>
  <c r="L1289" i="46"/>
  <c r="M1289" i="46"/>
  <c r="N1289" i="46"/>
  <c r="O1289" i="46"/>
  <c r="P1289" i="46"/>
  <c r="Q1289" i="46"/>
  <c r="R1289" i="46"/>
  <c r="Y1289" i="46"/>
  <c r="Z1289" i="46"/>
  <c r="AA1289" i="46"/>
  <c r="AB1289" i="46"/>
  <c r="AC1289" i="46"/>
  <c r="AD1289" i="46"/>
  <c r="F1290" i="46"/>
  <c r="G1290" i="46"/>
  <c r="H1290" i="46"/>
  <c r="I1290" i="46"/>
  <c r="J1290" i="46"/>
  <c r="K1290" i="46"/>
  <c r="L1290" i="46"/>
  <c r="M1290" i="46"/>
  <c r="N1290" i="46"/>
  <c r="O1290" i="46"/>
  <c r="P1290" i="46"/>
  <c r="Q1290" i="46"/>
  <c r="R1290" i="46"/>
  <c r="Y1290" i="46"/>
  <c r="Z1290" i="46"/>
  <c r="AA1290" i="46"/>
  <c r="AB1290" i="46"/>
  <c r="AC1290" i="46"/>
  <c r="AD1290" i="46"/>
  <c r="F1291" i="46"/>
  <c r="G1291" i="46"/>
  <c r="H1291" i="46"/>
  <c r="I1291" i="46"/>
  <c r="J1291" i="46"/>
  <c r="K1291" i="46"/>
  <c r="L1291" i="46"/>
  <c r="M1291" i="46"/>
  <c r="N1291" i="46"/>
  <c r="O1291" i="46"/>
  <c r="P1291" i="46"/>
  <c r="Q1291" i="46"/>
  <c r="R1291" i="46"/>
  <c r="Y1291" i="46"/>
  <c r="Z1291" i="46"/>
  <c r="AA1291" i="46"/>
  <c r="AB1291" i="46"/>
  <c r="AI1291" i="46"/>
  <c r="AC1291" i="46"/>
  <c r="AD1291" i="46"/>
  <c r="F1292" i="46"/>
  <c r="G1292" i="46"/>
  <c r="H1292" i="46"/>
  <c r="I1292" i="46"/>
  <c r="J1292" i="46"/>
  <c r="K1292" i="46"/>
  <c r="L1292" i="46"/>
  <c r="M1292" i="46"/>
  <c r="N1292" i="46"/>
  <c r="O1292" i="46"/>
  <c r="P1292" i="46"/>
  <c r="Q1292" i="46"/>
  <c r="R1292" i="46"/>
  <c r="Y1292" i="46"/>
  <c r="Z1292" i="46"/>
  <c r="AA1292" i="46"/>
  <c r="AB1292" i="46"/>
  <c r="AC1292" i="46"/>
  <c r="AD1292" i="46"/>
  <c r="F1293" i="46"/>
  <c r="G1293" i="46"/>
  <c r="H1293" i="46"/>
  <c r="I1293" i="46"/>
  <c r="J1293" i="46"/>
  <c r="K1293" i="46"/>
  <c r="L1293" i="46"/>
  <c r="M1293" i="46"/>
  <c r="N1293" i="46"/>
  <c r="O1293" i="46"/>
  <c r="P1293" i="46"/>
  <c r="Q1293" i="46"/>
  <c r="R1293" i="46"/>
  <c r="Y1293" i="46"/>
  <c r="Z1293" i="46"/>
  <c r="AA1293" i="46"/>
  <c r="AB1293" i="46"/>
  <c r="AC1293" i="46"/>
  <c r="AD1293" i="46"/>
  <c r="F1294" i="46"/>
  <c r="G1294" i="46"/>
  <c r="H1294" i="46"/>
  <c r="I1294" i="46"/>
  <c r="J1294" i="46"/>
  <c r="K1294" i="46"/>
  <c r="L1294" i="46"/>
  <c r="M1294" i="46"/>
  <c r="N1294" i="46"/>
  <c r="O1294" i="46"/>
  <c r="P1294" i="46"/>
  <c r="Q1294" i="46"/>
  <c r="R1294" i="46"/>
  <c r="Y1294" i="46"/>
  <c r="Z1294" i="46"/>
  <c r="AA1294" i="46"/>
  <c r="AB1294" i="46"/>
  <c r="AC1294" i="46"/>
  <c r="AD1294" i="46"/>
  <c r="F1295" i="46"/>
  <c r="G1295" i="46"/>
  <c r="H1295" i="46"/>
  <c r="I1295" i="46"/>
  <c r="J1295" i="46"/>
  <c r="K1295" i="46"/>
  <c r="L1295" i="46"/>
  <c r="M1295" i="46"/>
  <c r="N1295" i="46"/>
  <c r="O1295" i="46"/>
  <c r="P1295" i="46"/>
  <c r="Q1295" i="46"/>
  <c r="R1295" i="46"/>
  <c r="Y1295" i="46"/>
  <c r="Z1295" i="46"/>
  <c r="AA1295" i="46"/>
  <c r="AB1295" i="46"/>
  <c r="AC1295" i="46"/>
  <c r="AD1295" i="46"/>
  <c r="F1296" i="46"/>
  <c r="G1296" i="46"/>
  <c r="H1296" i="46"/>
  <c r="I1296" i="46"/>
  <c r="J1296" i="46"/>
  <c r="K1296" i="46"/>
  <c r="L1296" i="46"/>
  <c r="M1296" i="46"/>
  <c r="N1296" i="46"/>
  <c r="O1296" i="46"/>
  <c r="P1296" i="46"/>
  <c r="Q1296" i="46"/>
  <c r="R1296" i="46"/>
  <c r="Y1296" i="46"/>
  <c r="Z1296" i="46"/>
  <c r="AA1296" i="46"/>
  <c r="AB1296" i="46"/>
  <c r="AC1296" i="46"/>
  <c r="AD1296" i="46"/>
  <c r="F1297" i="46"/>
  <c r="G1297" i="46"/>
  <c r="H1297" i="46"/>
  <c r="I1297" i="46"/>
  <c r="J1297" i="46"/>
  <c r="K1297" i="46"/>
  <c r="L1297" i="46"/>
  <c r="M1297" i="46"/>
  <c r="N1297" i="46"/>
  <c r="O1297" i="46"/>
  <c r="P1297" i="46"/>
  <c r="Q1297" i="46"/>
  <c r="R1297" i="46"/>
  <c r="Y1297" i="46"/>
  <c r="Z1297" i="46"/>
  <c r="AA1297" i="46"/>
  <c r="AB1297" i="46"/>
  <c r="AC1297" i="46"/>
  <c r="AD1297" i="46"/>
  <c r="F1298" i="46"/>
  <c r="G1298" i="46"/>
  <c r="H1298" i="46"/>
  <c r="I1298" i="46"/>
  <c r="J1298" i="46"/>
  <c r="K1298" i="46"/>
  <c r="L1298" i="46"/>
  <c r="M1298" i="46"/>
  <c r="N1298" i="46"/>
  <c r="O1298" i="46"/>
  <c r="P1298" i="46"/>
  <c r="Q1298" i="46"/>
  <c r="R1298" i="46"/>
  <c r="Y1298" i="46"/>
  <c r="Z1298" i="46"/>
  <c r="AA1298" i="46"/>
  <c r="AB1298" i="46"/>
  <c r="AC1298" i="46"/>
  <c r="AD1298" i="46"/>
  <c r="F1299" i="46"/>
  <c r="G1299" i="46"/>
  <c r="H1299" i="46"/>
  <c r="I1299" i="46"/>
  <c r="J1299" i="46"/>
  <c r="K1299" i="46"/>
  <c r="L1299" i="46"/>
  <c r="M1299" i="46"/>
  <c r="N1299" i="46"/>
  <c r="O1299" i="46"/>
  <c r="P1299" i="46"/>
  <c r="Q1299" i="46"/>
  <c r="R1299" i="46"/>
  <c r="Y1299" i="46"/>
  <c r="Z1299" i="46"/>
  <c r="AA1299" i="46"/>
  <c r="AB1299" i="46"/>
  <c r="AI1299" i="46"/>
  <c r="AC1299" i="46"/>
  <c r="AD1299" i="46"/>
  <c r="F1300" i="46"/>
  <c r="G1300" i="46"/>
  <c r="H1300" i="46"/>
  <c r="I1300" i="46"/>
  <c r="J1300" i="46"/>
  <c r="K1300" i="46"/>
  <c r="L1300" i="46"/>
  <c r="M1300" i="46"/>
  <c r="N1300" i="46"/>
  <c r="O1300" i="46"/>
  <c r="P1300" i="46"/>
  <c r="Q1300" i="46"/>
  <c r="R1300" i="46"/>
  <c r="Y1300" i="46"/>
  <c r="Z1300" i="46"/>
  <c r="AA1300" i="46"/>
  <c r="AB1300" i="46"/>
  <c r="AC1300" i="46"/>
  <c r="AD1300" i="46"/>
  <c r="F1301" i="46"/>
  <c r="G1301" i="46"/>
  <c r="H1301" i="46"/>
  <c r="I1301" i="46"/>
  <c r="J1301" i="46"/>
  <c r="K1301" i="46"/>
  <c r="L1301" i="46"/>
  <c r="M1301" i="46"/>
  <c r="N1301" i="46"/>
  <c r="O1301" i="46"/>
  <c r="P1301" i="46"/>
  <c r="Q1301" i="46"/>
  <c r="R1301" i="46"/>
  <c r="Y1301" i="46"/>
  <c r="Z1301" i="46"/>
  <c r="AA1301" i="46"/>
  <c r="AB1301" i="46"/>
  <c r="AC1301" i="46"/>
  <c r="AD1301" i="46"/>
  <c r="F1302" i="46"/>
  <c r="G1302" i="46"/>
  <c r="H1302" i="46"/>
  <c r="I1302" i="46"/>
  <c r="J1302" i="46"/>
  <c r="K1302" i="46"/>
  <c r="L1302" i="46"/>
  <c r="M1302" i="46"/>
  <c r="N1302" i="46"/>
  <c r="O1302" i="46"/>
  <c r="P1302" i="46"/>
  <c r="Q1302" i="46"/>
  <c r="R1302" i="46"/>
  <c r="Y1302" i="46"/>
  <c r="Z1302" i="46"/>
  <c r="AA1302" i="46"/>
  <c r="AB1302" i="46"/>
  <c r="AC1302" i="46"/>
  <c r="AD1302" i="46"/>
  <c r="F1303" i="46"/>
  <c r="G1303" i="46"/>
  <c r="H1303" i="46"/>
  <c r="I1303" i="46"/>
  <c r="J1303" i="46"/>
  <c r="K1303" i="46"/>
  <c r="L1303" i="46"/>
  <c r="M1303" i="46"/>
  <c r="N1303" i="46"/>
  <c r="O1303" i="46"/>
  <c r="P1303" i="46"/>
  <c r="Q1303" i="46"/>
  <c r="R1303" i="46"/>
  <c r="Y1303" i="46"/>
  <c r="Z1303" i="46"/>
  <c r="AA1303" i="46"/>
  <c r="AB1303" i="46"/>
  <c r="AC1303" i="46"/>
  <c r="AD1303" i="46"/>
  <c r="F1304" i="46"/>
  <c r="G1304" i="46"/>
  <c r="H1304" i="46"/>
  <c r="I1304" i="46"/>
  <c r="J1304" i="46"/>
  <c r="K1304" i="46"/>
  <c r="L1304" i="46"/>
  <c r="M1304" i="46"/>
  <c r="N1304" i="46"/>
  <c r="O1304" i="46"/>
  <c r="P1304" i="46"/>
  <c r="Q1304" i="46"/>
  <c r="R1304" i="46"/>
  <c r="Y1304" i="46"/>
  <c r="Z1304" i="46"/>
  <c r="AA1304" i="46"/>
  <c r="AB1304" i="46"/>
  <c r="AC1304" i="46"/>
  <c r="AD1304" i="46"/>
  <c r="F1305" i="46"/>
  <c r="G1305" i="46"/>
  <c r="H1305" i="46"/>
  <c r="I1305" i="46"/>
  <c r="J1305" i="46"/>
  <c r="K1305" i="46"/>
  <c r="L1305" i="46"/>
  <c r="M1305" i="46"/>
  <c r="N1305" i="46"/>
  <c r="O1305" i="46"/>
  <c r="P1305" i="46"/>
  <c r="Q1305" i="46"/>
  <c r="R1305" i="46"/>
  <c r="Y1305" i="46"/>
  <c r="Z1305" i="46"/>
  <c r="AA1305" i="46"/>
  <c r="AB1305" i="46"/>
  <c r="AC1305" i="46"/>
  <c r="AD1305" i="46"/>
  <c r="F1306" i="46"/>
  <c r="G1306" i="46"/>
  <c r="H1306" i="46"/>
  <c r="I1306" i="46"/>
  <c r="J1306" i="46"/>
  <c r="K1306" i="46"/>
  <c r="L1306" i="46"/>
  <c r="M1306" i="46"/>
  <c r="N1306" i="46"/>
  <c r="O1306" i="46"/>
  <c r="P1306" i="46"/>
  <c r="Q1306" i="46"/>
  <c r="R1306" i="46"/>
  <c r="Y1306" i="46"/>
  <c r="Z1306" i="46"/>
  <c r="AA1306" i="46"/>
  <c r="AB1306" i="46"/>
  <c r="AC1306" i="46"/>
  <c r="AD1306" i="46"/>
  <c r="F1307" i="46"/>
  <c r="G1307" i="46"/>
  <c r="H1307" i="46"/>
  <c r="I1307" i="46"/>
  <c r="J1307" i="46"/>
  <c r="K1307" i="46"/>
  <c r="L1307" i="46"/>
  <c r="M1307" i="46"/>
  <c r="N1307" i="46"/>
  <c r="O1307" i="46"/>
  <c r="P1307" i="46"/>
  <c r="Q1307" i="46"/>
  <c r="R1307" i="46"/>
  <c r="Y1307" i="46"/>
  <c r="Z1307" i="46"/>
  <c r="AA1307" i="46"/>
  <c r="AB1307" i="46"/>
  <c r="AI1307" i="46"/>
  <c r="AC1307" i="46"/>
  <c r="AD1307" i="46"/>
  <c r="F1308" i="46"/>
  <c r="G1308" i="46"/>
  <c r="H1308" i="46"/>
  <c r="I1308" i="46"/>
  <c r="J1308" i="46"/>
  <c r="K1308" i="46"/>
  <c r="L1308" i="46"/>
  <c r="M1308" i="46"/>
  <c r="N1308" i="46"/>
  <c r="O1308" i="46"/>
  <c r="P1308" i="46"/>
  <c r="Q1308" i="46"/>
  <c r="R1308" i="46"/>
  <c r="Y1308" i="46"/>
  <c r="Z1308" i="46"/>
  <c r="AA1308" i="46"/>
  <c r="AB1308" i="46"/>
  <c r="AC1308" i="46"/>
  <c r="AD1308" i="46"/>
  <c r="F1309" i="46"/>
  <c r="G1309" i="46"/>
  <c r="H1309" i="46"/>
  <c r="I1309" i="46"/>
  <c r="J1309" i="46"/>
  <c r="K1309" i="46"/>
  <c r="L1309" i="46"/>
  <c r="M1309" i="46"/>
  <c r="N1309" i="46"/>
  <c r="O1309" i="46"/>
  <c r="P1309" i="46"/>
  <c r="Q1309" i="46"/>
  <c r="R1309" i="46"/>
  <c r="Y1309" i="46"/>
  <c r="Z1309" i="46"/>
  <c r="AA1309" i="46"/>
  <c r="AB1309" i="46"/>
  <c r="AC1309" i="46"/>
  <c r="AD1309" i="46"/>
  <c r="F1310" i="46"/>
  <c r="G1310" i="46"/>
  <c r="H1310" i="46"/>
  <c r="I1310" i="46"/>
  <c r="J1310" i="46"/>
  <c r="K1310" i="46"/>
  <c r="L1310" i="46"/>
  <c r="M1310" i="46"/>
  <c r="N1310" i="46"/>
  <c r="O1310" i="46"/>
  <c r="P1310" i="46"/>
  <c r="Q1310" i="46"/>
  <c r="R1310" i="46"/>
  <c r="Y1310" i="46"/>
  <c r="Z1310" i="46"/>
  <c r="AA1310" i="46"/>
  <c r="AB1310" i="46"/>
  <c r="AC1310" i="46"/>
  <c r="AD1310" i="46"/>
  <c r="F1311" i="46"/>
  <c r="G1311" i="46"/>
  <c r="H1311" i="46"/>
  <c r="I1311" i="46"/>
  <c r="J1311" i="46"/>
  <c r="K1311" i="46"/>
  <c r="L1311" i="46"/>
  <c r="M1311" i="46"/>
  <c r="N1311" i="46"/>
  <c r="O1311" i="46"/>
  <c r="P1311" i="46"/>
  <c r="Q1311" i="46"/>
  <c r="R1311" i="46"/>
  <c r="Y1311" i="46"/>
  <c r="Z1311" i="46"/>
  <c r="AA1311" i="46"/>
  <c r="AB1311" i="46"/>
  <c r="AC1311" i="46"/>
  <c r="AD1311" i="46"/>
  <c r="F1312" i="46"/>
  <c r="G1312" i="46"/>
  <c r="H1312" i="46"/>
  <c r="I1312" i="46"/>
  <c r="J1312" i="46"/>
  <c r="K1312" i="46"/>
  <c r="L1312" i="46"/>
  <c r="M1312" i="46"/>
  <c r="N1312" i="46"/>
  <c r="O1312" i="46"/>
  <c r="P1312" i="46"/>
  <c r="Q1312" i="46"/>
  <c r="R1312" i="46"/>
  <c r="Y1312" i="46"/>
  <c r="Z1312" i="46"/>
  <c r="AA1312" i="46"/>
  <c r="AB1312" i="46"/>
  <c r="AC1312" i="46"/>
  <c r="AD1312" i="46"/>
  <c r="F1313" i="46"/>
  <c r="G1313" i="46"/>
  <c r="H1313" i="46"/>
  <c r="I1313" i="46"/>
  <c r="J1313" i="46"/>
  <c r="K1313" i="46"/>
  <c r="L1313" i="46"/>
  <c r="M1313" i="46"/>
  <c r="N1313" i="46"/>
  <c r="O1313" i="46"/>
  <c r="P1313" i="46"/>
  <c r="Q1313" i="46"/>
  <c r="R1313" i="46"/>
  <c r="Y1313" i="46"/>
  <c r="Z1313" i="46"/>
  <c r="AA1313" i="46"/>
  <c r="AB1313" i="46"/>
  <c r="AC1313" i="46"/>
  <c r="AD1313" i="46"/>
  <c r="F1314" i="46"/>
  <c r="G1314" i="46"/>
  <c r="H1314" i="46"/>
  <c r="I1314" i="46"/>
  <c r="J1314" i="46"/>
  <c r="K1314" i="46"/>
  <c r="L1314" i="46"/>
  <c r="M1314" i="46"/>
  <c r="N1314" i="46"/>
  <c r="O1314" i="46"/>
  <c r="P1314" i="46"/>
  <c r="Q1314" i="46"/>
  <c r="R1314" i="46"/>
  <c r="Y1314" i="46"/>
  <c r="Z1314" i="46"/>
  <c r="AA1314" i="46"/>
  <c r="AB1314" i="46"/>
  <c r="AC1314" i="46"/>
  <c r="AD1314" i="46"/>
  <c r="F1315" i="46"/>
  <c r="G1315" i="46"/>
  <c r="H1315" i="46"/>
  <c r="I1315" i="46"/>
  <c r="J1315" i="46"/>
  <c r="K1315" i="46"/>
  <c r="L1315" i="46"/>
  <c r="M1315" i="46"/>
  <c r="N1315" i="46"/>
  <c r="O1315" i="46"/>
  <c r="P1315" i="46"/>
  <c r="Q1315" i="46"/>
  <c r="R1315" i="46"/>
  <c r="Y1315" i="46"/>
  <c r="Z1315" i="46"/>
  <c r="AA1315" i="46"/>
  <c r="AB1315" i="46"/>
  <c r="AI1315" i="46"/>
  <c r="AC1315" i="46"/>
  <c r="AD1315" i="46"/>
  <c r="F1316" i="46"/>
  <c r="G1316" i="46"/>
  <c r="H1316" i="46"/>
  <c r="I1316" i="46"/>
  <c r="J1316" i="46"/>
  <c r="K1316" i="46"/>
  <c r="L1316" i="46"/>
  <c r="M1316" i="46"/>
  <c r="N1316" i="46"/>
  <c r="O1316" i="46"/>
  <c r="P1316" i="46"/>
  <c r="Q1316" i="46"/>
  <c r="R1316" i="46"/>
  <c r="Y1316" i="46"/>
  <c r="Z1316" i="46"/>
  <c r="AA1316" i="46"/>
  <c r="AB1316" i="46"/>
  <c r="AC1316" i="46"/>
  <c r="AD1316" i="46"/>
  <c r="F1317" i="46"/>
  <c r="G1317" i="46"/>
  <c r="H1317" i="46"/>
  <c r="I1317" i="46"/>
  <c r="J1317" i="46"/>
  <c r="K1317" i="46"/>
  <c r="L1317" i="46"/>
  <c r="M1317" i="46"/>
  <c r="N1317" i="46"/>
  <c r="O1317" i="46"/>
  <c r="P1317" i="46"/>
  <c r="Q1317" i="46"/>
  <c r="R1317" i="46"/>
  <c r="Y1317" i="46"/>
  <c r="Z1317" i="46"/>
  <c r="AA1317" i="46"/>
  <c r="AB1317" i="46"/>
  <c r="AC1317" i="46"/>
  <c r="AD1317" i="46"/>
  <c r="F1318" i="46"/>
  <c r="G1318" i="46"/>
  <c r="H1318" i="46"/>
  <c r="I1318" i="46"/>
  <c r="J1318" i="46"/>
  <c r="K1318" i="46"/>
  <c r="L1318" i="46"/>
  <c r="M1318" i="46"/>
  <c r="N1318" i="46"/>
  <c r="O1318" i="46"/>
  <c r="P1318" i="46"/>
  <c r="Q1318" i="46"/>
  <c r="R1318" i="46"/>
  <c r="Y1318" i="46"/>
  <c r="Z1318" i="46"/>
  <c r="AA1318" i="46"/>
  <c r="AB1318" i="46"/>
  <c r="AC1318" i="46"/>
  <c r="AD1318" i="46"/>
  <c r="F1319" i="46"/>
  <c r="G1319" i="46"/>
  <c r="H1319" i="46"/>
  <c r="I1319" i="46"/>
  <c r="J1319" i="46"/>
  <c r="K1319" i="46"/>
  <c r="L1319" i="46"/>
  <c r="M1319" i="46"/>
  <c r="N1319" i="46"/>
  <c r="O1319" i="46"/>
  <c r="P1319" i="46"/>
  <c r="Q1319" i="46"/>
  <c r="R1319" i="46"/>
  <c r="Y1319" i="46"/>
  <c r="Z1319" i="46"/>
  <c r="AA1319" i="46"/>
  <c r="AB1319" i="46"/>
  <c r="AC1319" i="46"/>
  <c r="AD1319" i="46"/>
  <c r="F1320" i="46"/>
  <c r="G1320" i="46"/>
  <c r="H1320" i="46"/>
  <c r="I1320" i="46"/>
  <c r="J1320" i="46"/>
  <c r="K1320" i="46"/>
  <c r="L1320" i="46"/>
  <c r="M1320" i="46"/>
  <c r="N1320" i="46"/>
  <c r="O1320" i="46"/>
  <c r="P1320" i="46"/>
  <c r="Q1320" i="46"/>
  <c r="R1320" i="46"/>
  <c r="Y1320" i="46"/>
  <c r="Z1320" i="46"/>
  <c r="AA1320" i="46"/>
  <c r="AB1320" i="46"/>
  <c r="AC1320" i="46"/>
  <c r="AD1320" i="46"/>
  <c r="F1321" i="46"/>
  <c r="G1321" i="46"/>
  <c r="H1321" i="46"/>
  <c r="I1321" i="46"/>
  <c r="J1321" i="46"/>
  <c r="K1321" i="46"/>
  <c r="L1321" i="46"/>
  <c r="M1321" i="46"/>
  <c r="N1321" i="46"/>
  <c r="O1321" i="46"/>
  <c r="P1321" i="46"/>
  <c r="Q1321" i="46"/>
  <c r="R1321" i="46"/>
  <c r="Y1321" i="46"/>
  <c r="Z1321" i="46"/>
  <c r="AA1321" i="46"/>
  <c r="AB1321" i="46"/>
  <c r="AC1321" i="46"/>
  <c r="AD1321" i="46"/>
  <c r="F1322" i="46"/>
  <c r="G1322" i="46"/>
  <c r="H1322" i="46"/>
  <c r="I1322" i="46"/>
  <c r="J1322" i="46"/>
  <c r="K1322" i="46"/>
  <c r="L1322" i="46"/>
  <c r="M1322" i="46"/>
  <c r="N1322" i="46"/>
  <c r="O1322" i="46"/>
  <c r="P1322" i="46"/>
  <c r="Q1322" i="46"/>
  <c r="R1322" i="46"/>
  <c r="Y1322" i="46"/>
  <c r="Z1322" i="46"/>
  <c r="AA1322" i="46"/>
  <c r="AB1322" i="46"/>
  <c r="AC1322" i="46"/>
  <c r="AD1322" i="46"/>
  <c r="F1323" i="46"/>
  <c r="G1323" i="46"/>
  <c r="H1323" i="46"/>
  <c r="I1323" i="46"/>
  <c r="J1323" i="46"/>
  <c r="K1323" i="46"/>
  <c r="L1323" i="46"/>
  <c r="M1323" i="46"/>
  <c r="N1323" i="46"/>
  <c r="O1323" i="46"/>
  <c r="P1323" i="46"/>
  <c r="Q1323" i="46"/>
  <c r="R1323" i="46"/>
  <c r="Y1323" i="46"/>
  <c r="Z1323" i="46"/>
  <c r="AA1323" i="46"/>
  <c r="AB1323" i="46"/>
  <c r="AI1323" i="46"/>
  <c r="AC1323" i="46"/>
  <c r="AD1323" i="46"/>
  <c r="F1324" i="46"/>
  <c r="G1324" i="46"/>
  <c r="H1324" i="46"/>
  <c r="I1324" i="46"/>
  <c r="J1324" i="46"/>
  <c r="K1324" i="46"/>
  <c r="L1324" i="46"/>
  <c r="M1324" i="46"/>
  <c r="N1324" i="46"/>
  <c r="O1324" i="46"/>
  <c r="P1324" i="46"/>
  <c r="Q1324" i="46"/>
  <c r="R1324" i="46"/>
  <c r="Y1324" i="46"/>
  <c r="Z1324" i="46"/>
  <c r="AA1324" i="46"/>
  <c r="AB1324" i="46"/>
  <c r="AC1324" i="46"/>
  <c r="AD1324" i="46"/>
  <c r="F1325" i="46"/>
  <c r="G1325" i="46"/>
  <c r="H1325" i="46"/>
  <c r="I1325" i="46"/>
  <c r="J1325" i="46"/>
  <c r="K1325" i="46"/>
  <c r="L1325" i="46"/>
  <c r="M1325" i="46"/>
  <c r="N1325" i="46"/>
  <c r="O1325" i="46"/>
  <c r="P1325" i="46"/>
  <c r="Q1325" i="46"/>
  <c r="R1325" i="46"/>
  <c r="Y1325" i="46"/>
  <c r="Z1325" i="46"/>
  <c r="AA1325" i="46"/>
  <c r="AB1325" i="46"/>
  <c r="AC1325" i="46"/>
  <c r="AD1325" i="46"/>
  <c r="F1326" i="46"/>
  <c r="G1326" i="46"/>
  <c r="H1326" i="46"/>
  <c r="I1326" i="46"/>
  <c r="J1326" i="46"/>
  <c r="K1326" i="46"/>
  <c r="L1326" i="46"/>
  <c r="M1326" i="46"/>
  <c r="N1326" i="46"/>
  <c r="O1326" i="46"/>
  <c r="P1326" i="46"/>
  <c r="Q1326" i="46"/>
  <c r="R1326" i="46"/>
  <c r="Y1326" i="46"/>
  <c r="Z1326" i="46"/>
  <c r="AA1326" i="46"/>
  <c r="AB1326" i="46"/>
  <c r="AC1326" i="46"/>
  <c r="AD1326" i="46"/>
  <c r="F1327" i="46"/>
  <c r="G1327" i="46"/>
  <c r="H1327" i="46"/>
  <c r="I1327" i="46"/>
  <c r="J1327" i="46"/>
  <c r="K1327" i="46"/>
  <c r="L1327" i="46"/>
  <c r="M1327" i="46"/>
  <c r="N1327" i="46"/>
  <c r="O1327" i="46"/>
  <c r="P1327" i="46"/>
  <c r="Q1327" i="46"/>
  <c r="R1327" i="46"/>
  <c r="Y1327" i="46"/>
  <c r="Z1327" i="46"/>
  <c r="AA1327" i="46"/>
  <c r="AB1327" i="46"/>
  <c r="AC1327" i="46"/>
  <c r="AD1327" i="46"/>
  <c r="F1328" i="46"/>
  <c r="G1328" i="46"/>
  <c r="H1328" i="46"/>
  <c r="I1328" i="46"/>
  <c r="J1328" i="46"/>
  <c r="K1328" i="46"/>
  <c r="L1328" i="46"/>
  <c r="M1328" i="46"/>
  <c r="N1328" i="46"/>
  <c r="O1328" i="46"/>
  <c r="P1328" i="46"/>
  <c r="Q1328" i="46"/>
  <c r="R1328" i="46"/>
  <c r="Y1328" i="46"/>
  <c r="Z1328" i="46"/>
  <c r="AA1328" i="46"/>
  <c r="AB1328" i="46"/>
  <c r="AC1328" i="46"/>
  <c r="AD1328" i="46"/>
  <c r="F1329" i="46"/>
  <c r="G1329" i="46"/>
  <c r="H1329" i="46"/>
  <c r="I1329" i="46"/>
  <c r="J1329" i="46"/>
  <c r="K1329" i="46"/>
  <c r="L1329" i="46"/>
  <c r="M1329" i="46"/>
  <c r="N1329" i="46"/>
  <c r="O1329" i="46"/>
  <c r="P1329" i="46"/>
  <c r="Q1329" i="46"/>
  <c r="R1329" i="46"/>
  <c r="Y1329" i="46"/>
  <c r="Z1329" i="46"/>
  <c r="AA1329" i="46"/>
  <c r="AB1329" i="46"/>
  <c r="AC1329" i="46"/>
  <c r="AD1329" i="46"/>
  <c r="E1282" i="46"/>
  <c r="E1283" i="46"/>
  <c r="E1284" i="46"/>
  <c r="E1285" i="46"/>
  <c r="E1286" i="46"/>
  <c r="E1287" i="46"/>
  <c r="E1288" i="46"/>
  <c r="E1289" i="46"/>
  <c r="E1290" i="46"/>
  <c r="E1291" i="46"/>
  <c r="E1292" i="46"/>
  <c r="E1293" i="46"/>
  <c r="E1294" i="46"/>
  <c r="E1295" i="46"/>
  <c r="E1296" i="46"/>
  <c r="E1297" i="46"/>
  <c r="E1298" i="46"/>
  <c r="E1299" i="46"/>
  <c r="E1300" i="46"/>
  <c r="E1301" i="46"/>
  <c r="E1302" i="46"/>
  <c r="E1303" i="46"/>
  <c r="E1304" i="46"/>
  <c r="E1305" i="46"/>
  <c r="E1306" i="46"/>
  <c r="E1307" i="46"/>
  <c r="E1308" i="46"/>
  <c r="E1309" i="46"/>
  <c r="E1310" i="46"/>
  <c r="E1311" i="46"/>
  <c r="E1312" i="46"/>
  <c r="E1313" i="46"/>
  <c r="E1314" i="46"/>
  <c r="E1315" i="46"/>
  <c r="E1316" i="46"/>
  <c r="E1317" i="46"/>
  <c r="E1318" i="46"/>
  <c r="E1319" i="46"/>
  <c r="E1320" i="46"/>
  <c r="E1321" i="46"/>
  <c r="E1322" i="46"/>
  <c r="E1323" i="46"/>
  <c r="E1324" i="46"/>
  <c r="E1325" i="46"/>
  <c r="E1326" i="46"/>
  <c r="E1327" i="46"/>
  <c r="E1328" i="46"/>
  <c r="E1329" i="46"/>
  <c r="E1281" i="46"/>
  <c r="E1332" i="46" s="1"/>
  <c r="F1228" i="46"/>
  <c r="G1228" i="46"/>
  <c r="H1228" i="46"/>
  <c r="I1228" i="46"/>
  <c r="J1228" i="46"/>
  <c r="K1228" i="46"/>
  <c r="L1228" i="46"/>
  <c r="M1228" i="46"/>
  <c r="N1228" i="46"/>
  <c r="O1228" i="46"/>
  <c r="P1228" i="46"/>
  <c r="Q1228" i="46"/>
  <c r="R1228" i="46"/>
  <c r="Y1228" i="46"/>
  <c r="Z1228" i="46"/>
  <c r="Z1277" i="46" s="1"/>
  <c r="AA1228" i="46"/>
  <c r="AB1228" i="46"/>
  <c r="AC1228" i="46"/>
  <c r="AD1228" i="46"/>
  <c r="F1229" i="46"/>
  <c r="G1229" i="46"/>
  <c r="H1229" i="46"/>
  <c r="I1229" i="46"/>
  <c r="J1229" i="46"/>
  <c r="K1229" i="46"/>
  <c r="L1229" i="46"/>
  <c r="M1229" i="46"/>
  <c r="N1229" i="46"/>
  <c r="O1229" i="46"/>
  <c r="P1229" i="46"/>
  <c r="Q1229" i="46"/>
  <c r="R1229" i="46"/>
  <c r="Y1229" i="46"/>
  <c r="Z1229" i="46"/>
  <c r="AA1229" i="46"/>
  <c r="AB1229" i="46"/>
  <c r="AC1229" i="46"/>
  <c r="AD1229" i="46"/>
  <c r="F1230" i="46"/>
  <c r="G1230" i="46"/>
  <c r="H1230" i="46"/>
  <c r="I1230" i="46"/>
  <c r="J1230" i="46"/>
  <c r="K1230" i="46"/>
  <c r="L1230" i="46"/>
  <c r="M1230" i="46"/>
  <c r="N1230" i="46"/>
  <c r="O1230" i="46"/>
  <c r="P1230" i="46"/>
  <c r="Q1230" i="46"/>
  <c r="R1230" i="46"/>
  <c r="Y1230" i="46"/>
  <c r="Z1230" i="46"/>
  <c r="AA1230" i="46"/>
  <c r="AB1230" i="46"/>
  <c r="AC1230" i="46"/>
  <c r="AD1230" i="46"/>
  <c r="F1231" i="46"/>
  <c r="G1231" i="46"/>
  <c r="H1231" i="46"/>
  <c r="I1231" i="46"/>
  <c r="J1231" i="46"/>
  <c r="K1231" i="46"/>
  <c r="L1231" i="46"/>
  <c r="M1231" i="46"/>
  <c r="N1231" i="46"/>
  <c r="O1231" i="46"/>
  <c r="P1231" i="46"/>
  <c r="Q1231" i="46"/>
  <c r="R1231" i="46"/>
  <c r="Y1231" i="46"/>
  <c r="Z1231" i="46"/>
  <c r="AA1231" i="46"/>
  <c r="AB1231" i="46"/>
  <c r="AC1231" i="46"/>
  <c r="AD1231" i="46"/>
  <c r="F1232" i="46"/>
  <c r="G1232" i="46"/>
  <c r="H1232" i="46"/>
  <c r="I1232" i="46"/>
  <c r="J1232" i="46"/>
  <c r="K1232" i="46"/>
  <c r="L1232" i="46"/>
  <c r="M1232" i="46"/>
  <c r="N1232" i="46"/>
  <c r="O1232" i="46"/>
  <c r="P1232" i="46"/>
  <c r="Q1232" i="46"/>
  <c r="R1232" i="46"/>
  <c r="Y1232" i="46"/>
  <c r="Z1232" i="46"/>
  <c r="AA1232" i="46"/>
  <c r="AB1232" i="46"/>
  <c r="AC1232" i="46"/>
  <c r="AD1232" i="46"/>
  <c r="F1233" i="46"/>
  <c r="G1233" i="46"/>
  <c r="H1233" i="46"/>
  <c r="I1233" i="46"/>
  <c r="J1233" i="46"/>
  <c r="K1233" i="46"/>
  <c r="L1233" i="46"/>
  <c r="M1233" i="46"/>
  <c r="N1233" i="46"/>
  <c r="O1233" i="46"/>
  <c r="P1233" i="46"/>
  <c r="Q1233" i="46"/>
  <c r="R1233" i="46"/>
  <c r="Y1233" i="46"/>
  <c r="Z1233" i="46"/>
  <c r="AA1233" i="46"/>
  <c r="AB1233" i="46"/>
  <c r="AC1233" i="46"/>
  <c r="AD1233" i="46"/>
  <c r="F1234" i="46"/>
  <c r="G1234" i="46"/>
  <c r="H1234" i="46"/>
  <c r="I1234" i="46"/>
  <c r="J1234" i="46"/>
  <c r="K1234" i="46"/>
  <c r="L1234" i="46"/>
  <c r="M1234" i="46"/>
  <c r="N1234" i="46"/>
  <c r="O1234" i="46"/>
  <c r="P1234" i="46"/>
  <c r="Q1234" i="46"/>
  <c r="R1234" i="46"/>
  <c r="Y1234" i="46"/>
  <c r="Z1234" i="46"/>
  <c r="AA1234" i="46"/>
  <c r="AB1234" i="46"/>
  <c r="AC1234" i="46"/>
  <c r="AD1234" i="46"/>
  <c r="F1235" i="46"/>
  <c r="G1235" i="46"/>
  <c r="H1235" i="46"/>
  <c r="I1235" i="46"/>
  <c r="J1235" i="46"/>
  <c r="K1235" i="46"/>
  <c r="L1235" i="46"/>
  <c r="M1235" i="46"/>
  <c r="N1235" i="46"/>
  <c r="O1235" i="46"/>
  <c r="P1235" i="46"/>
  <c r="Q1235" i="46"/>
  <c r="R1235" i="46"/>
  <c r="Y1235" i="46"/>
  <c r="Z1235" i="46"/>
  <c r="AA1235" i="46"/>
  <c r="AB1235" i="46"/>
  <c r="AC1235" i="46"/>
  <c r="AD1235" i="46"/>
  <c r="F1236" i="46"/>
  <c r="G1236" i="46"/>
  <c r="H1236" i="46"/>
  <c r="I1236" i="46"/>
  <c r="J1236" i="46"/>
  <c r="K1236" i="46"/>
  <c r="L1236" i="46"/>
  <c r="M1236" i="46"/>
  <c r="N1236" i="46"/>
  <c r="O1236" i="46"/>
  <c r="P1236" i="46"/>
  <c r="Q1236" i="46"/>
  <c r="R1236" i="46"/>
  <c r="Y1236" i="46"/>
  <c r="Z1236" i="46"/>
  <c r="AA1236" i="46"/>
  <c r="AB1236" i="46"/>
  <c r="AC1236" i="46"/>
  <c r="AD1236" i="46"/>
  <c r="F1237" i="46"/>
  <c r="G1237" i="46"/>
  <c r="H1237" i="46"/>
  <c r="I1237" i="46"/>
  <c r="J1237" i="46"/>
  <c r="K1237" i="46"/>
  <c r="L1237" i="46"/>
  <c r="M1237" i="46"/>
  <c r="N1237" i="46"/>
  <c r="O1237" i="46"/>
  <c r="P1237" i="46"/>
  <c r="Q1237" i="46"/>
  <c r="R1237" i="46"/>
  <c r="Y1237" i="46"/>
  <c r="Z1237" i="46"/>
  <c r="AA1237" i="46"/>
  <c r="AB1237" i="46"/>
  <c r="AC1237" i="46"/>
  <c r="AD1237" i="46"/>
  <c r="F1238" i="46"/>
  <c r="G1238" i="46"/>
  <c r="H1238" i="46"/>
  <c r="I1238" i="46"/>
  <c r="J1238" i="46"/>
  <c r="K1238" i="46"/>
  <c r="L1238" i="46"/>
  <c r="M1238" i="46"/>
  <c r="N1238" i="46"/>
  <c r="O1238" i="46"/>
  <c r="P1238" i="46"/>
  <c r="Q1238" i="46"/>
  <c r="R1238" i="46"/>
  <c r="Y1238" i="46"/>
  <c r="Z1238" i="46"/>
  <c r="AA1238" i="46"/>
  <c r="AB1238" i="46"/>
  <c r="AC1238" i="46"/>
  <c r="AD1238" i="46"/>
  <c r="F1239" i="46"/>
  <c r="G1239" i="46"/>
  <c r="H1239" i="46"/>
  <c r="I1239" i="46"/>
  <c r="J1239" i="46"/>
  <c r="K1239" i="46"/>
  <c r="L1239" i="46"/>
  <c r="M1239" i="46"/>
  <c r="N1239" i="46"/>
  <c r="O1239" i="46"/>
  <c r="P1239" i="46"/>
  <c r="Q1239" i="46"/>
  <c r="R1239" i="46"/>
  <c r="Y1239" i="46"/>
  <c r="Z1239" i="46"/>
  <c r="AA1239" i="46"/>
  <c r="AB1239" i="46"/>
  <c r="AC1239" i="46"/>
  <c r="AD1239" i="46"/>
  <c r="F1240" i="46"/>
  <c r="G1240" i="46"/>
  <c r="H1240" i="46"/>
  <c r="I1240" i="46"/>
  <c r="J1240" i="46"/>
  <c r="K1240" i="46"/>
  <c r="L1240" i="46"/>
  <c r="M1240" i="46"/>
  <c r="N1240" i="46"/>
  <c r="O1240" i="46"/>
  <c r="P1240" i="46"/>
  <c r="Q1240" i="46"/>
  <c r="R1240" i="46"/>
  <c r="Y1240" i="46"/>
  <c r="Z1240" i="46"/>
  <c r="AA1240" i="46"/>
  <c r="AB1240" i="46"/>
  <c r="AC1240" i="46"/>
  <c r="AD1240" i="46"/>
  <c r="F1241" i="46"/>
  <c r="G1241" i="46"/>
  <c r="H1241" i="46"/>
  <c r="I1241" i="46"/>
  <c r="J1241" i="46"/>
  <c r="K1241" i="46"/>
  <c r="L1241" i="46"/>
  <c r="M1241" i="46"/>
  <c r="N1241" i="46"/>
  <c r="O1241" i="46"/>
  <c r="P1241" i="46"/>
  <c r="Q1241" i="46"/>
  <c r="R1241" i="46"/>
  <c r="Y1241" i="46"/>
  <c r="Z1241" i="46"/>
  <c r="AA1241" i="46"/>
  <c r="AB1241" i="46"/>
  <c r="AC1241" i="46"/>
  <c r="AD1241" i="46"/>
  <c r="F1242" i="46"/>
  <c r="G1242" i="46"/>
  <c r="H1242" i="46"/>
  <c r="I1242" i="46"/>
  <c r="J1242" i="46"/>
  <c r="K1242" i="46"/>
  <c r="L1242" i="46"/>
  <c r="M1242" i="46"/>
  <c r="N1242" i="46"/>
  <c r="O1242" i="46"/>
  <c r="P1242" i="46"/>
  <c r="Q1242" i="46"/>
  <c r="R1242" i="46"/>
  <c r="Y1242" i="46"/>
  <c r="Z1242" i="46"/>
  <c r="AA1242" i="46"/>
  <c r="AB1242" i="46"/>
  <c r="AC1242" i="46"/>
  <c r="AD1242" i="46"/>
  <c r="F1243" i="46"/>
  <c r="G1243" i="46"/>
  <c r="H1243" i="46"/>
  <c r="I1243" i="46"/>
  <c r="J1243" i="46"/>
  <c r="K1243" i="46"/>
  <c r="L1243" i="46"/>
  <c r="M1243" i="46"/>
  <c r="N1243" i="46"/>
  <c r="O1243" i="46"/>
  <c r="P1243" i="46"/>
  <c r="Q1243" i="46"/>
  <c r="R1243" i="46"/>
  <c r="Y1243" i="46"/>
  <c r="Z1243" i="46"/>
  <c r="AA1243" i="46"/>
  <c r="AB1243" i="46"/>
  <c r="AC1243" i="46"/>
  <c r="AD1243" i="46"/>
  <c r="F1244" i="46"/>
  <c r="G1244" i="46"/>
  <c r="H1244" i="46"/>
  <c r="I1244" i="46"/>
  <c r="J1244" i="46"/>
  <c r="K1244" i="46"/>
  <c r="L1244" i="46"/>
  <c r="M1244" i="46"/>
  <c r="N1244" i="46"/>
  <c r="O1244" i="46"/>
  <c r="P1244" i="46"/>
  <c r="Q1244" i="46"/>
  <c r="R1244" i="46"/>
  <c r="Y1244" i="46"/>
  <c r="Z1244" i="46"/>
  <c r="AA1244" i="46"/>
  <c r="AB1244" i="46"/>
  <c r="AC1244" i="46"/>
  <c r="AD1244" i="46"/>
  <c r="F1245" i="46"/>
  <c r="G1245" i="46"/>
  <c r="H1245" i="46"/>
  <c r="I1245" i="46"/>
  <c r="J1245" i="46"/>
  <c r="K1245" i="46"/>
  <c r="L1245" i="46"/>
  <c r="M1245" i="46"/>
  <c r="N1245" i="46"/>
  <c r="O1245" i="46"/>
  <c r="P1245" i="46"/>
  <c r="Q1245" i="46"/>
  <c r="R1245" i="46"/>
  <c r="Y1245" i="46"/>
  <c r="Z1245" i="46"/>
  <c r="AA1245" i="46"/>
  <c r="AB1245" i="46"/>
  <c r="AC1245" i="46"/>
  <c r="AD1245" i="46"/>
  <c r="F1246" i="46"/>
  <c r="G1246" i="46"/>
  <c r="H1246" i="46"/>
  <c r="I1246" i="46"/>
  <c r="J1246" i="46"/>
  <c r="K1246" i="46"/>
  <c r="L1246" i="46"/>
  <c r="M1246" i="46"/>
  <c r="N1246" i="46"/>
  <c r="O1246" i="46"/>
  <c r="P1246" i="46"/>
  <c r="Q1246" i="46"/>
  <c r="R1246" i="46"/>
  <c r="Y1246" i="46"/>
  <c r="Z1246" i="46"/>
  <c r="AA1246" i="46"/>
  <c r="AB1246" i="46"/>
  <c r="AI1246" i="46"/>
  <c r="AC1246" i="46"/>
  <c r="AG1246" i="46"/>
  <c r="AD1246" i="46"/>
  <c r="F1247" i="46"/>
  <c r="G1247" i="46"/>
  <c r="H1247" i="46"/>
  <c r="I1247" i="46"/>
  <c r="J1247" i="46"/>
  <c r="K1247" i="46"/>
  <c r="L1247" i="46"/>
  <c r="M1247" i="46"/>
  <c r="N1247" i="46"/>
  <c r="O1247" i="46"/>
  <c r="P1247" i="46"/>
  <c r="Q1247" i="46"/>
  <c r="R1247" i="46"/>
  <c r="Y1247" i="46"/>
  <c r="Z1247" i="46"/>
  <c r="AA1247" i="46"/>
  <c r="AB1247" i="46"/>
  <c r="AI1247" i="46"/>
  <c r="AC1247" i="46"/>
  <c r="AD1247" i="46"/>
  <c r="F1248" i="46"/>
  <c r="G1248" i="46"/>
  <c r="H1248" i="46"/>
  <c r="I1248" i="46"/>
  <c r="J1248" i="46"/>
  <c r="K1248" i="46"/>
  <c r="L1248" i="46"/>
  <c r="M1248" i="46"/>
  <c r="N1248" i="46"/>
  <c r="O1248" i="46"/>
  <c r="P1248" i="46"/>
  <c r="Q1248" i="46"/>
  <c r="R1248" i="46"/>
  <c r="Y1248" i="46"/>
  <c r="Z1248" i="46"/>
  <c r="AA1248" i="46"/>
  <c r="AB1248" i="46"/>
  <c r="AC1248" i="46"/>
  <c r="AD1248" i="46"/>
  <c r="F1249" i="46"/>
  <c r="G1249" i="46"/>
  <c r="H1249" i="46"/>
  <c r="I1249" i="46"/>
  <c r="J1249" i="46"/>
  <c r="K1249" i="46"/>
  <c r="L1249" i="46"/>
  <c r="M1249" i="46"/>
  <c r="N1249" i="46"/>
  <c r="O1249" i="46"/>
  <c r="P1249" i="46"/>
  <c r="Q1249" i="46"/>
  <c r="R1249" i="46"/>
  <c r="Y1249" i="46"/>
  <c r="Z1249" i="46"/>
  <c r="AA1249" i="46"/>
  <c r="AB1249" i="46"/>
  <c r="AC1249" i="46"/>
  <c r="AD1249" i="46"/>
  <c r="F1250" i="46"/>
  <c r="G1250" i="46"/>
  <c r="H1250" i="46"/>
  <c r="I1250" i="46"/>
  <c r="J1250" i="46"/>
  <c r="K1250" i="46"/>
  <c r="L1250" i="46"/>
  <c r="M1250" i="46"/>
  <c r="N1250" i="46"/>
  <c r="O1250" i="46"/>
  <c r="P1250" i="46"/>
  <c r="Q1250" i="46"/>
  <c r="R1250" i="46"/>
  <c r="Y1250" i="46"/>
  <c r="AG1250" i="46"/>
  <c r="Z1250" i="46"/>
  <c r="AA1250" i="46"/>
  <c r="AB1250" i="46"/>
  <c r="AC1250" i="46"/>
  <c r="AD1250" i="46"/>
  <c r="F1251" i="46"/>
  <c r="G1251" i="46"/>
  <c r="H1251" i="46"/>
  <c r="I1251" i="46"/>
  <c r="J1251" i="46"/>
  <c r="K1251" i="46"/>
  <c r="L1251" i="46"/>
  <c r="M1251" i="46"/>
  <c r="N1251" i="46"/>
  <c r="O1251" i="46"/>
  <c r="P1251" i="46"/>
  <c r="Q1251" i="46"/>
  <c r="R1251" i="46"/>
  <c r="Y1251" i="46"/>
  <c r="Z1251" i="46"/>
  <c r="AA1251" i="46"/>
  <c r="AB1251" i="46"/>
  <c r="AC1251" i="46"/>
  <c r="AD1251" i="46"/>
  <c r="F1252" i="46"/>
  <c r="G1252" i="46"/>
  <c r="H1252" i="46"/>
  <c r="I1252" i="46"/>
  <c r="J1252" i="46"/>
  <c r="K1252" i="46"/>
  <c r="L1252" i="46"/>
  <c r="M1252" i="46"/>
  <c r="N1252" i="46"/>
  <c r="O1252" i="46"/>
  <c r="P1252" i="46"/>
  <c r="Q1252" i="46"/>
  <c r="R1252" i="46"/>
  <c r="Y1252" i="46"/>
  <c r="Z1252" i="46"/>
  <c r="AA1252" i="46"/>
  <c r="AB1252" i="46"/>
  <c r="AC1252" i="46"/>
  <c r="AD1252" i="46"/>
  <c r="F1253" i="46"/>
  <c r="G1253" i="46"/>
  <c r="H1253" i="46"/>
  <c r="I1253" i="46"/>
  <c r="J1253" i="46"/>
  <c r="K1253" i="46"/>
  <c r="L1253" i="46"/>
  <c r="M1253" i="46"/>
  <c r="N1253" i="46"/>
  <c r="O1253" i="46"/>
  <c r="P1253" i="46"/>
  <c r="Q1253" i="46"/>
  <c r="R1253" i="46"/>
  <c r="Y1253" i="46"/>
  <c r="Z1253" i="46"/>
  <c r="AA1253" i="46"/>
  <c r="AB1253" i="46"/>
  <c r="AC1253" i="46"/>
  <c r="AD1253" i="46"/>
  <c r="F1254" i="46"/>
  <c r="G1254" i="46"/>
  <c r="H1254" i="46"/>
  <c r="I1254" i="46"/>
  <c r="J1254" i="46"/>
  <c r="K1254" i="46"/>
  <c r="L1254" i="46"/>
  <c r="M1254" i="46"/>
  <c r="N1254" i="46"/>
  <c r="O1254" i="46"/>
  <c r="P1254" i="46"/>
  <c r="Q1254" i="46"/>
  <c r="R1254" i="46"/>
  <c r="Y1254" i="46"/>
  <c r="Z1254" i="46"/>
  <c r="AA1254" i="46"/>
  <c r="AB1254" i="46"/>
  <c r="AC1254" i="46"/>
  <c r="AG1254" i="46"/>
  <c r="AD1254" i="46"/>
  <c r="F1255" i="46"/>
  <c r="G1255" i="46"/>
  <c r="H1255" i="46"/>
  <c r="I1255" i="46"/>
  <c r="J1255" i="46"/>
  <c r="K1255" i="46"/>
  <c r="L1255" i="46"/>
  <c r="M1255" i="46"/>
  <c r="N1255" i="46"/>
  <c r="O1255" i="46"/>
  <c r="P1255" i="46"/>
  <c r="Q1255" i="46"/>
  <c r="R1255" i="46"/>
  <c r="Y1255" i="46"/>
  <c r="Z1255" i="46"/>
  <c r="AA1255" i="46"/>
  <c r="AB1255" i="46"/>
  <c r="AC1255" i="46"/>
  <c r="AD1255" i="46"/>
  <c r="F1256" i="46"/>
  <c r="G1256" i="46"/>
  <c r="H1256" i="46"/>
  <c r="I1256" i="46"/>
  <c r="J1256" i="46"/>
  <c r="K1256" i="46"/>
  <c r="L1256" i="46"/>
  <c r="M1256" i="46"/>
  <c r="N1256" i="46"/>
  <c r="O1256" i="46"/>
  <c r="P1256" i="46"/>
  <c r="Q1256" i="46"/>
  <c r="R1256" i="46"/>
  <c r="Y1256" i="46"/>
  <c r="Z1256" i="46"/>
  <c r="AA1256" i="46"/>
  <c r="AB1256" i="46"/>
  <c r="AC1256" i="46"/>
  <c r="AD1256" i="46"/>
  <c r="F1257" i="46"/>
  <c r="G1257" i="46"/>
  <c r="H1257" i="46"/>
  <c r="I1257" i="46"/>
  <c r="J1257" i="46"/>
  <c r="K1257" i="46"/>
  <c r="L1257" i="46"/>
  <c r="M1257" i="46"/>
  <c r="N1257" i="46"/>
  <c r="O1257" i="46"/>
  <c r="P1257" i="46"/>
  <c r="Q1257" i="46"/>
  <c r="R1257" i="46"/>
  <c r="Y1257" i="46"/>
  <c r="Z1257" i="46"/>
  <c r="AA1257" i="46"/>
  <c r="AB1257" i="46"/>
  <c r="AC1257" i="46"/>
  <c r="AD1257" i="46"/>
  <c r="F1258" i="46"/>
  <c r="G1258" i="46"/>
  <c r="H1258" i="46"/>
  <c r="I1258" i="46"/>
  <c r="J1258" i="46"/>
  <c r="K1258" i="46"/>
  <c r="L1258" i="46"/>
  <c r="M1258" i="46"/>
  <c r="N1258" i="46"/>
  <c r="O1258" i="46"/>
  <c r="P1258" i="46"/>
  <c r="Q1258" i="46"/>
  <c r="R1258" i="46"/>
  <c r="Y1258" i="46"/>
  <c r="AG1258" i="46"/>
  <c r="Z1258" i="46"/>
  <c r="AA1258" i="46"/>
  <c r="AB1258" i="46"/>
  <c r="AC1258" i="46"/>
  <c r="AD1258" i="46"/>
  <c r="F1259" i="46"/>
  <c r="G1259" i="46"/>
  <c r="H1259" i="46"/>
  <c r="I1259" i="46"/>
  <c r="J1259" i="46"/>
  <c r="K1259" i="46"/>
  <c r="L1259" i="46"/>
  <c r="M1259" i="46"/>
  <c r="N1259" i="46"/>
  <c r="O1259" i="46"/>
  <c r="P1259" i="46"/>
  <c r="Q1259" i="46"/>
  <c r="R1259" i="46"/>
  <c r="Y1259" i="46"/>
  <c r="Z1259" i="46"/>
  <c r="AA1259" i="46"/>
  <c r="AB1259" i="46"/>
  <c r="AC1259" i="46"/>
  <c r="AD1259" i="46"/>
  <c r="F1260" i="46"/>
  <c r="G1260" i="46"/>
  <c r="H1260" i="46"/>
  <c r="I1260" i="46"/>
  <c r="J1260" i="46"/>
  <c r="K1260" i="46"/>
  <c r="L1260" i="46"/>
  <c r="M1260" i="46"/>
  <c r="N1260" i="46"/>
  <c r="O1260" i="46"/>
  <c r="P1260" i="46"/>
  <c r="Q1260" i="46"/>
  <c r="R1260" i="46"/>
  <c r="Y1260" i="46"/>
  <c r="Z1260" i="46"/>
  <c r="AA1260" i="46"/>
  <c r="AB1260" i="46"/>
  <c r="AC1260" i="46"/>
  <c r="AD1260" i="46"/>
  <c r="F1261" i="46"/>
  <c r="G1261" i="46"/>
  <c r="H1261" i="46"/>
  <c r="I1261" i="46"/>
  <c r="J1261" i="46"/>
  <c r="K1261" i="46"/>
  <c r="L1261" i="46"/>
  <c r="M1261" i="46"/>
  <c r="N1261" i="46"/>
  <c r="O1261" i="46"/>
  <c r="P1261" i="46"/>
  <c r="Q1261" i="46"/>
  <c r="R1261" i="46"/>
  <c r="Y1261" i="46"/>
  <c r="Z1261" i="46"/>
  <c r="AA1261" i="46"/>
  <c r="AB1261" i="46"/>
  <c r="AC1261" i="46"/>
  <c r="AD1261" i="46"/>
  <c r="F1262" i="46"/>
  <c r="G1262" i="46"/>
  <c r="H1262" i="46"/>
  <c r="I1262" i="46"/>
  <c r="J1262" i="46"/>
  <c r="K1262" i="46"/>
  <c r="L1262" i="46"/>
  <c r="M1262" i="46"/>
  <c r="N1262" i="46"/>
  <c r="O1262" i="46"/>
  <c r="P1262" i="46"/>
  <c r="Q1262" i="46"/>
  <c r="R1262" i="46"/>
  <c r="Y1262" i="46"/>
  <c r="Z1262" i="46"/>
  <c r="AA1262" i="46"/>
  <c r="AB1262" i="46"/>
  <c r="AC1262" i="46"/>
  <c r="AG1262" i="46"/>
  <c r="AD1262" i="46"/>
  <c r="F1263" i="46"/>
  <c r="G1263" i="46"/>
  <c r="H1263" i="46"/>
  <c r="I1263" i="46"/>
  <c r="J1263" i="46"/>
  <c r="K1263" i="46"/>
  <c r="L1263" i="46"/>
  <c r="M1263" i="46"/>
  <c r="N1263" i="46"/>
  <c r="O1263" i="46"/>
  <c r="P1263" i="46"/>
  <c r="Q1263" i="46"/>
  <c r="R1263" i="46"/>
  <c r="Y1263" i="46"/>
  <c r="Z1263" i="46"/>
  <c r="AA1263" i="46"/>
  <c r="AB1263" i="46"/>
  <c r="AC1263" i="46"/>
  <c r="AD1263" i="46"/>
  <c r="F1264" i="46"/>
  <c r="G1264" i="46"/>
  <c r="H1264" i="46"/>
  <c r="I1264" i="46"/>
  <c r="J1264" i="46"/>
  <c r="K1264" i="46"/>
  <c r="L1264" i="46"/>
  <c r="M1264" i="46"/>
  <c r="N1264" i="46"/>
  <c r="O1264" i="46"/>
  <c r="P1264" i="46"/>
  <c r="Q1264" i="46"/>
  <c r="R1264" i="46"/>
  <c r="Y1264" i="46"/>
  <c r="Z1264" i="46"/>
  <c r="AA1264" i="46"/>
  <c r="AB1264" i="46"/>
  <c r="AC1264" i="46"/>
  <c r="AD1264" i="46"/>
  <c r="F1265" i="46"/>
  <c r="G1265" i="46"/>
  <c r="H1265" i="46"/>
  <c r="I1265" i="46"/>
  <c r="J1265" i="46"/>
  <c r="K1265" i="46"/>
  <c r="L1265" i="46"/>
  <c r="M1265" i="46"/>
  <c r="N1265" i="46"/>
  <c r="O1265" i="46"/>
  <c r="P1265" i="46"/>
  <c r="Q1265" i="46"/>
  <c r="R1265" i="46"/>
  <c r="Y1265" i="46"/>
  <c r="Z1265" i="46"/>
  <c r="AA1265" i="46"/>
  <c r="AB1265" i="46"/>
  <c r="AC1265" i="46"/>
  <c r="AD1265" i="46"/>
  <c r="F1266" i="46"/>
  <c r="G1266" i="46"/>
  <c r="H1266" i="46"/>
  <c r="I1266" i="46"/>
  <c r="J1266" i="46"/>
  <c r="K1266" i="46"/>
  <c r="L1266" i="46"/>
  <c r="M1266" i="46"/>
  <c r="N1266" i="46"/>
  <c r="O1266" i="46"/>
  <c r="P1266" i="46"/>
  <c r="Q1266" i="46"/>
  <c r="R1266" i="46"/>
  <c r="Y1266" i="46"/>
  <c r="AG1266" i="46"/>
  <c r="Z1266" i="46"/>
  <c r="AA1266" i="46"/>
  <c r="AB1266" i="46"/>
  <c r="AC1266" i="46"/>
  <c r="AD1266" i="46"/>
  <c r="F1267" i="46"/>
  <c r="G1267" i="46"/>
  <c r="H1267" i="46"/>
  <c r="I1267" i="46"/>
  <c r="J1267" i="46"/>
  <c r="K1267" i="46"/>
  <c r="L1267" i="46"/>
  <c r="M1267" i="46"/>
  <c r="N1267" i="46"/>
  <c r="O1267" i="46"/>
  <c r="P1267" i="46"/>
  <c r="Q1267" i="46"/>
  <c r="R1267" i="46"/>
  <c r="Y1267" i="46"/>
  <c r="Z1267" i="46"/>
  <c r="AA1267" i="46"/>
  <c r="AB1267" i="46"/>
  <c r="AC1267" i="46"/>
  <c r="AD1267" i="46"/>
  <c r="F1268" i="46"/>
  <c r="G1268" i="46"/>
  <c r="H1268" i="46"/>
  <c r="I1268" i="46"/>
  <c r="J1268" i="46"/>
  <c r="K1268" i="46"/>
  <c r="L1268" i="46"/>
  <c r="M1268" i="46"/>
  <c r="N1268" i="46"/>
  <c r="O1268" i="46"/>
  <c r="P1268" i="46"/>
  <c r="Q1268" i="46"/>
  <c r="R1268" i="46"/>
  <c r="Y1268" i="46"/>
  <c r="Z1268" i="46"/>
  <c r="AA1268" i="46"/>
  <c r="AB1268" i="46"/>
  <c r="AC1268" i="46"/>
  <c r="AD1268" i="46"/>
  <c r="F1269" i="46"/>
  <c r="G1269" i="46"/>
  <c r="H1269" i="46"/>
  <c r="I1269" i="46"/>
  <c r="J1269" i="46"/>
  <c r="K1269" i="46"/>
  <c r="L1269" i="46"/>
  <c r="M1269" i="46"/>
  <c r="N1269" i="46"/>
  <c r="O1269" i="46"/>
  <c r="P1269" i="46"/>
  <c r="Q1269" i="46"/>
  <c r="R1269" i="46"/>
  <c r="Y1269" i="46"/>
  <c r="Z1269" i="46"/>
  <c r="AA1269" i="46"/>
  <c r="AB1269" i="46"/>
  <c r="AC1269" i="46"/>
  <c r="AD1269" i="46"/>
  <c r="F1270" i="46"/>
  <c r="G1270" i="46"/>
  <c r="H1270" i="46"/>
  <c r="I1270" i="46"/>
  <c r="J1270" i="46"/>
  <c r="K1270" i="46"/>
  <c r="L1270" i="46"/>
  <c r="M1270" i="46"/>
  <c r="N1270" i="46"/>
  <c r="O1270" i="46"/>
  <c r="P1270" i="46"/>
  <c r="Q1270" i="46"/>
  <c r="R1270" i="46"/>
  <c r="Y1270" i="46"/>
  <c r="Z1270" i="46"/>
  <c r="AA1270" i="46"/>
  <c r="AB1270" i="46"/>
  <c r="AC1270" i="46"/>
  <c r="AG1270" i="46"/>
  <c r="AD1270" i="46"/>
  <c r="F1271" i="46"/>
  <c r="G1271" i="46"/>
  <c r="H1271" i="46"/>
  <c r="I1271" i="46"/>
  <c r="J1271" i="46"/>
  <c r="K1271" i="46"/>
  <c r="L1271" i="46"/>
  <c r="M1271" i="46"/>
  <c r="N1271" i="46"/>
  <c r="O1271" i="46"/>
  <c r="P1271" i="46"/>
  <c r="Q1271" i="46"/>
  <c r="R1271" i="46"/>
  <c r="Y1271" i="46"/>
  <c r="Z1271" i="46"/>
  <c r="AA1271" i="46"/>
  <c r="AB1271" i="46"/>
  <c r="AC1271" i="46"/>
  <c r="AD1271" i="46"/>
  <c r="F1272" i="46"/>
  <c r="G1272" i="46"/>
  <c r="H1272" i="46"/>
  <c r="I1272" i="46"/>
  <c r="J1272" i="46"/>
  <c r="K1272" i="46"/>
  <c r="L1272" i="46"/>
  <c r="M1272" i="46"/>
  <c r="N1272" i="46"/>
  <c r="O1272" i="46"/>
  <c r="P1272" i="46"/>
  <c r="Q1272" i="46"/>
  <c r="R1272" i="46"/>
  <c r="Y1272" i="46"/>
  <c r="Z1272" i="46"/>
  <c r="AA1272" i="46"/>
  <c r="AB1272" i="46"/>
  <c r="AC1272" i="46"/>
  <c r="AD1272" i="46"/>
  <c r="F1273" i="46"/>
  <c r="G1273" i="46"/>
  <c r="H1273" i="46"/>
  <c r="I1273" i="46"/>
  <c r="J1273" i="46"/>
  <c r="K1273" i="46"/>
  <c r="L1273" i="46"/>
  <c r="M1273" i="46"/>
  <c r="N1273" i="46"/>
  <c r="O1273" i="46"/>
  <c r="P1273" i="46"/>
  <c r="Q1273" i="46"/>
  <c r="R1273" i="46"/>
  <c r="Y1273" i="46"/>
  <c r="Z1273" i="46"/>
  <c r="AA1273" i="46"/>
  <c r="AB1273" i="46"/>
  <c r="AC1273" i="46"/>
  <c r="AD1273" i="46"/>
  <c r="F1274" i="46"/>
  <c r="G1274" i="46"/>
  <c r="H1274" i="46"/>
  <c r="I1274" i="46"/>
  <c r="J1274" i="46"/>
  <c r="K1274" i="46"/>
  <c r="L1274" i="46"/>
  <c r="M1274" i="46"/>
  <c r="N1274" i="46"/>
  <c r="O1274" i="46"/>
  <c r="P1274" i="46"/>
  <c r="Q1274" i="46"/>
  <c r="R1274" i="46"/>
  <c r="Y1274" i="46"/>
  <c r="AG1274" i="46"/>
  <c r="Z1274" i="46"/>
  <c r="AA1274" i="46"/>
  <c r="AB1274" i="46"/>
  <c r="AC1274" i="46"/>
  <c r="AD1274" i="46"/>
  <c r="F1275" i="46"/>
  <c r="G1275" i="46"/>
  <c r="H1275" i="46"/>
  <c r="I1275" i="46"/>
  <c r="J1275" i="46"/>
  <c r="K1275" i="46"/>
  <c r="L1275" i="46"/>
  <c r="M1275" i="46"/>
  <c r="N1275" i="46"/>
  <c r="O1275" i="46"/>
  <c r="P1275" i="46"/>
  <c r="Q1275" i="46"/>
  <c r="R1275" i="46"/>
  <c r="Y1275" i="46"/>
  <c r="Z1275" i="46"/>
  <c r="AA1275" i="46"/>
  <c r="AB1275" i="46"/>
  <c r="AC1275" i="46"/>
  <c r="AD1275" i="46"/>
  <c r="F1276" i="46"/>
  <c r="G1276" i="46"/>
  <c r="H1276" i="46"/>
  <c r="I1276" i="46"/>
  <c r="J1276" i="46"/>
  <c r="K1276" i="46"/>
  <c r="L1276" i="46"/>
  <c r="M1276" i="46"/>
  <c r="N1276" i="46"/>
  <c r="O1276" i="46"/>
  <c r="P1276" i="46"/>
  <c r="Q1276" i="46"/>
  <c r="R1276" i="46"/>
  <c r="Y1276" i="46"/>
  <c r="Z1276" i="46"/>
  <c r="AA1276" i="46"/>
  <c r="AB1276" i="46"/>
  <c r="AC1276" i="46"/>
  <c r="AD1276" i="46"/>
  <c r="E1229" i="46"/>
  <c r="E1230" i="46"/>
  <c r="E1231" i="46"/>
  <c r="E1232" i="46"/>
  <c r="E1233" i="46"/>
  <c r="E1234" i="46"/>
  <c r="E1235" i="46"/>
  <c r="E1236" i="46"/>
  <c r="E1237" i="46"/>
  <c r="E1238" i="46"/>
  <c r="E1239" i="46"/>
  <c r="E1240" i="46"/>
  <c r="E1241" i="46"/>
  <c r="E1242" i="46"/>
  <c r="E1243" i="46"/>
  <c r="E1244" i="46"/>
  <c r="E1245" i="46"/>
  <c r="E1246" i="46"/>
  <c r="E1247" i="46"/>
  <c r="E1248" i="46"/>
  <c r="E1249" i="46"/>
  <c r="E1250" i="46"/>
  <c r="E1251" i="46"/>
  <c r="E1252" i="46"/>
  <c r="E1253" i="46"/>
  <c r="E1254" i="46"/>
  <c r="E1255" i="46"/>
  <c r="E1256" i="46"/>
  <c r="E1257" i="46"/>
  <c r="E1258" i="46"/>
  <c r="E1259" i="46"/>
  <c r="E1260" i="46"/>
  <c r="E1261" i="46"/>
  <c r="E1262" i="46"/>
  <c r="E1263" i="46"/>
  <c r="E1264" i="46"/>
  <c r="E1265" i="46"/>
  <c r="E1266" i="46"/>
  <c r="E1267" i="46"/>
  <c r="E1268" i="46"/>
  <c r="E1269" i="46"/>
  <c r="E1270" i="46"/>
  <c r="E1271" i="46"/>
  <c r="E1272" i="46"/>
  <c r="E1273" i="46"/>
  <c r="E1274" i="46"/>
  <c r="E1275" i="46"/>
  <c r="E1276" i="46"/>
  <c r="E1228" i="46"/>
  <c r="F1176" i="46"/>
  <c r="G1176" i="46"/>
  <c r="H1176" i="46"/>
  <c r="I1176" i="46"/>
  <c r="J1176" i="46"/>
  <c r="K1176" i="46"/>
  <c r="L1176" i="46"/>
  <c r="M1176" i="46"/>
  <c r="N1176" i="46"/>
  <c r="O1176" i="46"/>
  <c r="P1176" i="46"/>
  <c r="Q1176" i="46"/>
  <c r="R1176" i="46"/>
  <c r="Y1176" i="46"/>
  <c r="Z1176" i="46"/>
  <c r="AA1176" i="46"/>
  <c r="AB1176" i="46"/>
  <c r="AI1176" i="46" s="1"/>
  <c r="AC1176" i="46"/>
  <c r="AD1176" i="46"/>
  <c r="F1177" i="46"/>
  <c r="G1177" i="46"/>
  <c r="H1177" i="46"/>
  <c r="I1177" i="46"/>
  <c r="J1177" i="46"/>
  <c r="K1177" i="46"/>
  <c r="L1177" i="46"/>
  <c r="M1177" i="46"/>
  <c r="N1177" i="46"/>
  <c r="O1177" i="46"/>
  <c r="P1177" i="46"/>
  <c r="Q1177" i="46"/>
  <c r="R1177" i="46"/>
  <c r="Y1177" i="46"/>
  <c r="Z1177" i="46"/>
  <c r="AA1177" i="46"/>
  <c r="AB1177" i="46"/>
  <c r="AI1177" i="46" s="1"/>
  <c r="AC1177" i="46"/>
  <c r="AD1177" i="46"/>
  <c r="F1178" i="46"/>
  <c r="G1178" i="46"/>
  <c r="H1178" i="46"/>
  <c r="I1178" i="46"/>
  <c r="J1178" i="46"/>
  <c r="K1178" i="46"/>
  <c r="L1178" i="46"/>
  <c r="M1178" i="46"/>
  <c r="N1178" i="46"/>
  <c r="O1178" i="46"/>
  <c r="P1178" i="46"/>
  <c r="Q1178" i="46"/>
  <c r="R1178" i="46"/>
  <c r="Y1178" i="46"/>
  <c r="Z1178" i="46"/>
  <c r="AA1178" i="46"/>
  <c r="AB1178" i="46"/>
  <c r="AC1178" i="46"/>
  <c r="AD1178" i="46"/>
  <c r="AK1178" i="46" s="1"/>
  <c r="F1179" i="46"/>
  <c r="G1179" i="46"/>
  <c r="H1179" i="46"/>
  <c r="I1179" i="46"/>
  <c r="J1179" i="46"/>
  <c r="K1179" i="46"/>
  <c r="L1179" i="46"/>
  <c r="M1179" i="46"/>
  <c r="N1179" i="46"/>
  <c r="O1179" i="46"/>
  <c r="P1179" i="46"/>
  <c r="Q1179" i="46"/>
  <c r="R1179" i="46"/>
  <c r="Y1179" i="46"/>
  <c r="Z1179" i="46"/>
  <c r="AA1179" i="46"/>
  <c r="AB1179" i="46"/>
  <c r="AC1179" i="46"/>
  <c r="AD1179" i="46"/>
  <c r="F1180" i="46"/>
  <c r="G1180" i="46"/>
  <c r="H1180" i="46"/>
  <c r="I1180" i="46"/>
  <c r="J1180" i="46"/>
  <c r="K1180" i="46"/>
  <c r="L1180" i="46"/>
  <c r="M1180" i="46"/>
  <c r="N1180" i="46"/>
  <c r="O1180" i="46"/>
  <c r="P1180" i="46"/>
  <c r="Q1180" i="46"/>
  <c r="R1180" i="46"/>
  <c r="Y1180" i="46"/>
  <c r="Z1180" i="46"/>
  <c r="AA1180" i="46"/>
  <c r="AB1180" i="46"/>
  <c r="AC1180" i="46"/>
  <c r="AD1180" i="46"/>
  <c r="F1181" i="46"/>
  <c r="G1181" i="46"/>
  <c r="H1181" i="46"/>
  <c r="I1181" i="46"/>
  <c r="J1181" i="46"/>
  <c r="K1181" i="46"/>
  <c r="L1181" i="46"/>
  <c r="M1181" i="46"/>
  <c r="N1181" i="46"/>
  <c r="O1181" i="46"/>
  <c r="P1181" i="46"/>
  <c r="Q1181" i="46"/>
  <c r="R1181" i="46"/>
  <c r="Y1181" i="46"/>
  <c r="Z1181" i="46"/>
  <c r="AA1181" i="46"/>
  <c r="AB1181" i="46"/>
  <c r="AC1181" i="46"/>
  <c r="AD1181" i="46"/>
  <c r="F1182" i="46"/>
  <c r="G1182" i="46"/>
  <c r="H1182" i="46"/>
  <c r="I1182" i="46"/>
  <c r="J1182" i="46"/>
  <c r="K1182" i="46"/>
  <c r="L1182" i="46"/>
  <c r="M1182" i="46"/>
  <c r="N1182" i="46"/>
  <c r="O1182" i="46"/>
  <c r="P1182" i="46"/>
  <c r="Q1182" i="46"/>
  <c r="R1182" i="46"/>
  <c r="Y1182" i="46"/>
  <c r="Z1182" i="46"/>
  <c r="AA1182" i="46"/>
  <c r="AB1182" i="46"/>
  <c r="AC1182" i="46"/>
  <c r="AD1182" i="46"/>
  <c r="F1183" i="46"/>
  <c r="G1183" i="46"/>
  <c r="H1183" i="46"/>
  <c r="I1183" i="46"/>
  <c r="J1183" i="46"/>
  <c r="K1183" i="46"/>
  <c r="L1183" i="46"/>
  <c r="M1183" i="46"/>
  <c r="N1183" i="46"/>
  <c r="O1183" i="46"/>
  <c r="P1183" i="46"/>
  <c r="Q1183" i="46"/>
  <c r="R1183" i="46"/>
  <c r="Y1183" i="46"/>
  <c r="Z1183" i="46"/>
  <c r="AA1183" i="46"/>
  <c r="AB1183" i="46"/>
  <c r="AC1183" i="46"/>
  <c r="AD1183" i="46"/>
  <c r="F1184" i="46"/>
  <c r="G1184" i="46"/>
  <c r="H1184" i="46"/>
  <c r="I1184" i="46"/>
  <c r="J1184" i="46"/>
  <c r="K1184" i="46"/>
  <c r="L1184" i="46"/>
  <c r="M1184" i="46"/>
  <c r="N1184" i="46"/>
  <c r="O1184" i="46"/>
  <c r="P1184" i="46"/>
  <c r="Q1184" i="46"/>
  <c r="R1184" i="46"/>
  <c r="Y1184" i="46"/>
  <c r="Z1184" i="46"/>
  <c r="AA1184" i="46"/>
  <c r="AB1184" i="46"/>
  <c r="AC1184" i="46"/>
  <c r="AD1184" i="46"/>
  <c r="F1185" i="46"/>
  <c r="G1185" i="46"/>
  <c r="H1185" i="46"/>
  <c r="I1185" i="46"/>
  <c r="J1185" i="46"/>
  <c r="K1185" i="46"/>
  <c r="L1185" i="46"/>
  <c r="M1185" i="46"/>
  <c r="N1185" i="46"/>
  <c r="O1185" i="46"/>
  <c r="P1185" i="46"/>
  <c r="Q1185" i="46"/>
  <c r="R1185" i="46"/>
  <c r="Y1185" i="46"/>
  <c r="Z1185" i="46"/>
  <c r="AA1185" i="46"/>
  <c r="AB1185" i="46"/>
  <c r="AI1185" i="46"/>
  <c r="AC1185" i="46"/>
  <c r="AD1185" i="46"/>
  <c r="F1186" i="46"/>
  <c r="G1186" i="46"/>
  <c r="H1186" i="46"/>
  <c r="I1186" i="46"/>
  <c r="J1186" i="46"/>
  <c r="K1186" i="46"/>
  <c r="L1186" i="46"/>
  <c r="M1186" i="46"/>
  <c r="N1186" i="46"/>
  <c r="O1186" i="46"/>
  <c r="P1186" i="46"/>
  <c r="Q1186" i="46"/>
  <c r="R1186" i="46"/>
  <c r="Y1186" i="46"/>
  <c r="Z1186" i="46"/>
  <c r="AA1186" i="46"/>
  <c r="AB1186" i="46"/>
  <c r="AC1186" i="46"/>
  <c r="AD1186" i="46"/>
  <c r="F1187" i="46"/>
  <c r="G1187" i="46"/>
  <c r="H1187" i="46"/>
  <c r="I1187" i="46"/>
  <c r="J1187" i="46"/>
  <c r="K1187" i="46"/>
  <c r="L1187" i="46"/>
  <c r="M1187" i="46"/>
  <c r="N1187" i="46"/>
  <c r="O1187" i="46"/>
  <c r="P1187" i="46"/>
  <c r="Q1187" i="46"/>
  <c r="R1187" i="46"/>
  <c r="Y1187" i="46"/>
  <c r="Z1187" i="46"/>
  <c r="AA1187" i="46"/>
  <c r="AB1187" i="46"/>
  <c r="AC1187" i="46"/>
  <c r="AD1187" i="46"/>
  <c r="F1188" i="46"/>
  <c r="G1188" i="46"/>
  <c r="H1188" i="46"/>
  <c r="I1188" i="46"/>
  <c r="J1188" i="46"/>
  <c r="K1188" i="46"/>
  <c r="L1188" i="46"/>
  <c r="M1188" i="46"/>
  <c r="N1188" i="46"/>
  <c r="O1188" i="46"/>
  <c r="P1188" i="46"/>
  <c r="Q1188" i="46"/>
  <c r="R1188" i="46"/>
  <c r="Y1188" i="46"/>
  <c r="Z1188" i="46"/>
  <c r="AA1188" i="46"/>
  <c r="AB1188" i="46"/>
  <c r="AC1188" i="46"/>
  <c r="AD1188" i="46"/>
  <c r="F1189" i="46"/>
  <c r="G1189" i="46"/>
  <c r="H1189" i="46"/>
  <c r="I1189" i="46"/>
  <c r="J1189" i="46"/>
  <c r="K1189" i="46"/>
  <c r="L1189" i="46"/>
  <c r="M1189" i="46"/>
  <c r="N1189" i="46"/>
  <c r="O1189" i="46"/>
  <c r="P1189" i="46"/>
  <c r="Q1189" i="46"/>
  <c r="R1189" i="46"/>
  <c r="Y1189" i="46"/>
  <c r="Z1189" i="46"/>
  <c r="AA1189" i="46"/>
  <c r="AB1189" i="46"/>
  <c r="AC1189" i="46"/>
  <c r="AD1189" i="46"/>
  <c r="F1190" i="46"/>
  <c r="G1190" i="46"/>
  <c r="H1190" i="46"/>
  <c r="I1190" i="46"/>
  <c r="J1190" i="46"/>
  <c r="K1190" i="46"/>
  <c r="L1190" i="46"/>
  <c r="M1190" i="46"/>
  <c r="N1190" i="46"/>
  <c r="O1190" i="46"/>
  <c r="P1190" i="46"/>
  <c r="Q1190" i="46"/>
  <c r="R1190" i="46"/>
  <c r="Y1190" i="46"/>
  <c r="Z1190" i="46"/>
  <c r="AA1190" i="46"/>
  <c r="AB1190" i="46"/>
  <c r="AC1190" i="46"/>
  <c r="AD1190" i="46"/>
  <c r="F1191" i="46"/>
  <c r="G1191" i="46"/>
  <c r="H1191" i="46"/>
  <c r="I1191" i="46"/>
  <c r="J1191" i="46"/>
  <c r="K1191" i="46"/>
  <c r="L1191" i="46"/>
  <c r="M1191" i="46"/>
  <c r="N1191" i="46"/>
  <c r="O1191" i="46"/>
  <c r="P1191" i="46"/>
  <c r="Q1191" i="46"/>
  <c r="R1191" i="46"/>
  <c r="Y1191" i="46"/>
  <c r="Z1191" i="46"/>
  <c r="AA1191" i="46"/>
  <c r="AB1191" i="46"/>
  <c r="AC1191" i="46"/>
  <c r="AD1191" i="46"/>
  <c r="F1192" i="46"/>
  <c r="F1405" i="46" s="1"/>
  <c r="F1404" i="46" s="1"/>
  <c r="G1192" i="46"/>
  <c r="H1192" i="46"/>
  <c r="I1192" i="46"/>
  <c r="J1192" i="46"/>
  <c r="K1192" i="46"/>
  <c r="L1192" i="46"/>
  <c r="M1192" i="46"/>
  <c r="N1192" i="46"/>
  <c r="O1192" i="46"/>
  <c r="P1192" i="46"/>
  <c r="Q1192" i="46"/>
  <c r="R1192" i="46"/>
  <c r="Y1192" i="46"/>
  <c r="Z1192" i="46"/>
  <c r="AA1192" i="46"/>
  <c r="AB1192" i="46"/>
  <c r="AC1192" i="46"/>
  <c r="AD1192" i="46"/>
  <c r="F1193" i="46"/>
  <c r="G1193" i="46"/>
  <c r="H1193" i="46"/>
  <c r="I1193" i="46"/>
  <c r="J1193" i="46"/>
  <c r="K1193" i="46"/>
  <c r="L1193" i="46"/>
  <c r="M1193" i="46"/>
  <c r="N1193" i="46"/>
  <c r="O1193" i="46"/>
  <c r="P1193" i="46"/>
  <c r="Q1193" i="46"/>
  <c r="R1193" i="46"/>
  <c r="Y1193" i="46"/>
  <c r="Z1193" i="46"/>
  <c r="AA1193" i="46"/>
  <c r="AB1193" i="46"/>
  <c r="AI1193" i="46"/>
  <c r="AC1193" i="46"/>
  <c r="AD1193" i="46"/>
  <c r="F1194" i="46"/>
  <c r="G1194" i="46"/>
  <c r="H1194" i="46"/>
  <c r="I1194" i="46"/>
  <c r="J1194" i="46"/>
  <c r="K1194" i="46"/>
  <c r="L1194" i="46"/>
  <c r="M1194" i="46"/>
  <c r="N1194" i="46"/>
  <c r="O1194" i="46"/>
  <c r="P1194" i="46"/>
  <c r="Q1194" i="46"/>
  <c r="R1194" i="46"/>
  <c r="Y1194" i="46"/>
  <c r="Z1194" i="46"/>
  <c r="AA1194" i="46"/>
  <c r="AB1194" i="46"/>
  <c r="AI1194" i="46" s="1"/>
  <c r="AI1407" i="46" s="1"/>
  <c r="AC1194" i="46"/>
  <c r="AD1194" i="46"/>
  <c r="F1195" i="46"/>
  <c r="G1195" i="46"/>
  <c r="H1195" i="46"/>
  <c r="I1195" i="46"/>
  <c r="J1195" i="46"/>
  <c r="K1195" i="46"/>
  <c r="L1195" i="46"/>
  <c r="M1195" i="46"/>
  <c r="N1195" i="46"/>
  <c r="O1195" i="46"/>
  <c r="P1195" i="46"/>
  <c r="Q1195" i="46"/>
  <c r="R1195" i="46"/>
  <c r="Y1195" i="46"/>
  <c r="Z1195" i="46"/>
  <c r="AA1195" i="46"/>
  <c r="AB1195" i="46"/>
  <c r="AC1195" i="46"/>
  <c r="AD1195" i="46"/>
  <c r="F1196" i="46"/>
  <c r="G1196" i="46"/>
  <c r="H1196" i="46"/>
  <c r="I1196" i="46"/>
  <c r="J1196" i="46"/>
  <c r="K1196" i="46"/>
  <c r="L1196" i="46"/>
  <c r="M1196" i="46"/>
  <c r="N1196" i="46"/>
  <c r="O1196" i="46"/>
  <c r="P1196" i="46"/>
  <c r="Q1196" i="46"/>
  <c r="R1196" i="46"/>
  <c r="Y1196" i="46"/>
  <c r="Z1196" i="46"/>
  <c r="AA1196" i="46"/>
  <c r="AB1196" i="46"/>
  <c r="AC1196" i="46"/>
  <c r="AD1196" i="46"/>
  <c r="F1197" i="46"/>
  <c r="G1197" i="46"/>
  <c r="H1197" i="46"/>
  <c r="I1197" i="46"/>
  <c r="J1197" i="46"/>
  <c r="K1197" i="46"/>
  <c r="L1197" i="46"/>
  <c r="M1197" i="46"/>
  <c r="N1197" i="46"/>
  <c r="O1197" i="46"/>
  <c r="P1197" i="46"/>
  <c r="Q1197" i="46"/>
  <c r="R1197" i="46"/>
  <c r="Y1197" i="46"/>
  <c r="Z1197" i="46"/>
  <c r="AA1197" i="46"/>
  <c r="AB1197" i="46"/>
  <c r="AC1197" i="46"/>
  <c r="AD1197" i="46"/>
  <c r="F1198" i="46"/>
  <c r="G1198" i="46"/>
  <c r="H1198" i="46"/>
  <c r="I1198" i="46"/>
  <c r="J1198" i="46"/>
  <c r="K1198" i="46"/>
  <c r="L1198" i="46"/>
  <c r="M1198" i="46"/>
  <c r="N1198" i="46"/>
  <c r="O1198" i="46"/>
  <c r="P1198" i="46"/>
  <c r="Q1198" i="46"/>
  <c r="R1198" i="46"/>
  <c r="Y1198" i="46"/>
  <c r="Z1198" i="46"/>
  <c r="AA1198" i="46"/>
  <c r="AB1198" i="46"/>
  <c r="AC1198" i="46"/>
  <c r="AD1198" i="46"/>
  <c r="F1199" i="46"/>
  <c r="G1199" i="46"/>
  <c r="H1199" i="46"/>
  <c r="I1199" i="46"/>
  <c r="J1199" i="46"/>
  <c r="K1199" i="46"/>
  <c r="L1199" i="46"/>
  <c r="M1199" i="46"/>
  <c r="N1199" i="46"/>
  <c r="O1199" i="46"/>
  <c r="P1199" i="46"/>
  <c r="Q1199" i="46"/>
  <c r="R1199" i="46"/>
  <c r="Y1199" i="46"/>
  <c r="Z1199" i="46"/>
  <c r="AA1199" i="46"/>
  <c r="AB1199" i="46"/>
  <c r="AC1199" i="46"/>
  <c r="AD1199" i="46"/>
  <c r="F1200" i="46"/>
  <c r="G1200" i="46"/>
  <c r="H1200" i="46"/>
  <c r="I1200" i="46"/>
  <c r="J1200" i="46"/>
  <c r="K1200" i="46"/>
  <c r="L1200" i="46"/>
  <c r="M1200" i="46"/>
  <c r="N1200" i="46"/>
  <c r="O1200" i="46"/>
  <c r="P1200" i="46"/>
  <c r="Q1200" i="46"/>
  <c r="R1200" i="46"/>
  <c r="Y1200" i="46"/>
  <c r="Z1200" i="46"/>
  <c r="AA1200" i="46"/>
  <c r="AB1200" i="46"/>
  <c r="AC1200" i="46"/>
  <c r="AD1200" i="46"/>
  <c r="F1201" i="46"/>
  <c r="G1201" i="46"/>
  <c r="H1201" i="46"/>
  <c r="I1201" i="46"/>
  <c r="J1201" i="46"/>
  <c r="K1201" i="46"/>
  <c r="L1201" i="46"/>
  <c r="M1201" i="46"/>
  <c r="N1201" i="46"/>
  <c r="O1201" i="46"/>
  <c r="P1201" i="46"/>
  <c r="Q1201" i="46"/>
  <c r="R1201" i="46"/>
  <c r="Y1201" i="46"/>
  <c r="Z1201" i="46"/>
  <c r="AA1201" i="46"/>
  <c r="AB1201" i="46"/>
  <c r="AI1201" i="46"/>
  <c r="AC1201" i="46"/>
  <c r="AD1201" i="46"/>
  <c r="F1202" i="46"/>
  <c r="G1202" i="46"/>
  <c r="H1202" i="46"/>
  <c r="I1202" i="46"/>
  <c r="J1202" i="46"/>
  <c r="K1202" i="46"/>
  <c r="L1202" i="46"/>
  <c r="M1202" i="46"/>
  <c r="N1202" i="46"/>
  <c r="O1202" i="46"/>
  <c r="P1202" i="46"/>
  <c r="Q1202" i="46"/>
  <c r="R1202" i="46"/>
  <c r="Y1202" i="46"/>
  <c r="Z1202" i="46"/>
  <c r="AA1202" i="46"/>
  <c r="AB1202" i="46"/>
  <c r="AI1202" i="46"/>
  <c r="AC1202" i="46"/>
  <c r="AD1202" i="46"/>
  <c r="F1203" i="46"/>
  <c r="G1203" i="46"/>
  <c r="H1203" i="46"/>
  <c r="I1203" i="46"/>
  <c r="J1203" i="46"/>
  <c r="K1203" i="46"/>
  <c r="L1203" i="46"/>
  <c r="M1203" i="46"/>
  <c r="N1203" i="46"/>
  <c r="O1203" i="46"/>
  <c r="P1203" i="46"/>
  <c r="Q1203" i="46"/>
  <c r="R1203" i="46"/>
  <c r="Y1203" i="46"/>
  <c r="Z1203" i="46"/>
  <c r="AA1203" i="46"/>
  <c r="AB1203" i="46"/>
  <c r="AC1203" i="46"/>
  <c r="AD1203" i="46"/>
  <c r="F1204" i="46"/>
  <c r="G1204" i="46"/>
  <c r="H1204" i="46"/>
  <c r="I1204" i="46"/>
  <c r="J1204" i="46"/>
  <c r="K1204" i="46"/>
  <c r="L1204" i="46"/>
  <c r="M1204" i="46"/>
  <c r="N1204" i="46"/>
  <c r="O1204" i="46"/>
  <c r="P1204" i="46"/>
  <c r="Q1204" i="46"/>
  <c r="R1204" i="46"/>
  <c r="Y1204" i="46"/>
  <c r="Z1204" i="46"/>
  <c r="AA1204" i="46"/>
  <c r="AB1204" i="46"/>
  <c r="AC1204" i="46"/>
  <c r="AD1204" i="46"/>
  <c r="F1205" i="46"/>
  <c r="G1205" i="46"/>
  <c r="H1205" i="46"/>
  <c r="I1205" i="46"/>
  <c r="J1205" i="46"/>
  <c r="K1205" i="46"/>
  <c r="L1205" i="46"/>
  <c r="M1205" i="46"/>
  <c r="N1205" i="46"/>
  <c r="O1205" i="46"/>
  <c r="P1205" i="46"/>
  <c r="Q1205" i="46"/>
  <c r="R1205" i="46"/>
  <c r="Y1205" i="46"/>
  <c r="Z1205" i="46"/>
  <c r="AA1205" i="46"/>
  <c r="AB1205" i="46"/>
  <c r="AC1205" i="46"/>
  <c r="AD1205" i="46"/>
  <c r="F1206" i="46"/>
  <c r="G1206" i="46"/>
  <c r="H1206" i="46"/>
  <c r="I1206" i="46"/>
  <c r="J1206" i="46"/>
  <c r="K1206" i="46"/>
  <c r="L1206" i="46"/>
  <c r="M1206" i="46"/>
  <c r="N1206" i="46"/>
  <c r="O1206" i="46"/>
  <c r="P1206" i="46"/>
  <c r="Q1206" i="46"/>
  <c r="R1206" i="46"/>
  <c r="Y1206" i="46"/>
  <c r="Z1206" i="46"/>
  <c r="AA1206" i="46"/>
  <c r="AB1206" i="46"/>
  <c r="AC1206" i="46"/>
  <c r="AD1206" i="46"/>
  <c r="F1207" i="46"/>
  <c r="G1207" i="46"/>
  <c r="H1207" i="46"/>
  <c r="I1207" i="46"/>
  <c r="J1207" i="46"/>
  <c r="K1207" i="46"/>
  <c r="L1207" i="46"/>
  <c r="M1207" i="46"/>
  <c r="N1207" i="46"/>
  <c r="O1207" i="46"/>
  <c r="P1207" i="46"/>
  <c r="Q1207" i="46"/>
  <c r="R1207" i="46"/>
  <c r="Y1207" i="46"/>
  <c r="Z1207" i="46"/>
  <c r="AA1207" i="46"/>
  <c r="AB1207" i="46"/>
  <c r="AC1207" i="46"/>
  <c r="AD1207" i="46"/>
  <c r="F1208" i="46"/>
  <c r="G1208" i="46"/>
  <c r="H1208" i="46"/>
  <c r="I1208" i="46"/>
  <c r="J1208" i="46"/>
  <c r="K1208" i="46"/>
  <c r="L1208" i="46"/>
  <c r="M1208" i="46"/>
  <c r="N1208" i="46"/>
  <c r="O1208" i="46"/>
  <c r="P1208" i="46"/>
  <c r="Q1208" i="46"/>
  <c r="R1208" i="46"/>
  <c r="Y1208" i="46"/>
  <c r="Z1208" i="46"/>
  <c r="AA1208" i="46"/>
  <c r="AB1208" i="46"/>
  <c r="AC1208" i="46"/>
  <c r="AD1208" i="46"/>
  <c r="F1209" i="46"/>
  <c r="G1209" i="46"/>
  <c r="H1209" i="46"/>
  <c r="I1209" i="46"/>
  <c r="J1209" i="46"/>
  <c r="K1209" i="46"/>
  <c r="L1209" i="46"/>
  <c r="M1209" i="46"/>
  <c r="N1209" i="46"/>
  <c r="O1209" i="46"/>
  <c r="P1209" i="46"/>
  <c r="Q1209" i="46"/>
  <c r="R1209" i="46"/>
  <c r="Y1209" i="46"/>
  <c r="Z1209" i="46"/>
  <c r="AA1209" i="46"/>
  <c r="AB1209" i="46"/>
  <c r="AI1209" i="46"/>
  <c r="AC1209" i="46"/>
  <c r="AD1209" i="46"/>
  <c r="F1210" i="46"/>
  <c r="G1210" i="46"/>
  <c r="H1210" i="46"/>
  <c r="I1210" i="46"/>
  <c r="J1210" i="46"/>
  <c r="K1210" i="46"/>
  <c r="L1210" i="46"/>
  <c r="M1210" i="46"/>
  <c r="N1210" i="46"/>
  <c r="O1210" i="46"/>
  <c r="P1210" i="46"/>
  <c r="Q1210" i="46"/>
  <c r="R1210" i="46"/>
  <c r="Y1210" i="46"/>
  <c r="Z1210" i="46"/>
  <c r="AA1210" i="46"/>
  <c r="AB1210" i="46"/>
  <c r="AC1210" i="46"/>
  <c r="AD1210" i="46"/>
  <c r="F1211" i="46"/>
  <c r="G1211" i="46"/>
  <c r="H1211" i="46"/>
  <c r="I1211" i="46"/>
  <c r="J1211" i="46"/>
  <c r="K1211" i="46"/>
  <c r="L1211" i="46"/>
  <c r="M1211" i="46"/>
  <c r="N1211" i="46"/>
  <c r="O1211" i="46"/>
  <c r="P1211" i="46"/>
  <c r="Q1211" i="46"/>
  <c r="R1211" i="46"/>
  <c r="Y1211" i="46"/>
  <c r="Z1211" i="46"/>
  <c r="AA1211" i="46"/>
  <c r="AB1211" i="46"/>
  <c r="AC1211" i="46"/>
  <c r="AD1211" i="46"/>
  <c r="F1212" i="46"/>
  <c r="G1212" i="46"/>
  <c r="H1212" i="46"/>
  <c r="I1212" i="46"/>
  <c r="J1212" i="46"/>
  <c r="K1212" i="46"/>
  <c r="L1212" i="46"/>
  <c r="M1212" i="46"/>
  <c r="N1212" i="46"/>
  <c r="O1212" i="46"/>
  <c r="P1212" i="46"/>
  <c r="Q1212" i="46"/>
  <c r="R1212" i="46"/>
  <c r="Y1212" i="46"/>
  <c r="Z1212" i="46"/>
  <c r="AA1212" i="46"/>
  <c r="AB1212" i="46"/>
  <c r="AC1212" i="46"/>
  <c r="AD1212" i="46"/>
  <c r="F1213" i="46"/>
  <c r="G1213" i="46"/>
  <c r="H1213" i="46"/>
  <c r="I1213" i="46"/>
  <c r="J1213" i="46"/>
  <c r="K1213" i="46"/>
  <c r="L1213" i="46"/>
  <c r="M1213" i="46"/>
  <c r="N1213" i="46"/>
  <c r="O1213" i="46"/>
  <c r="P1213" i="46"/>
  <c r="Q1213" i="46"/>
  <c r="R1213" i="46"/>
  <c r="Y1213" i="46"/>
  <c r="Z1213" i="46"/>
  <c r="AA1213" i="46"/>
  <c r="AB1213" i="46"/>
  <c r="AC1213" i="46"/>
  <c r="AD1213" i="46"/>
  <c r="F1214" i="46"/>
  <c r="G1214" i="46"/>
  <c r="H1214" i="46"/>
  <c r="I1214" i="46"/>
  <c r="J1214" i="46"/>
  <c r="K1214" i="46"/>
  <c r="L1214" i="46"/>
  <c r="M1214" i="46"/>
  <c r="N1214" i="46"/>
  <c r="O1214" i="46"/>
  <c r="P1214" i="46"/>
  <c r="Q1214" i="46"/>
  <c r="R1214" i="46"/>
  <c r="Y1214" i="46"/>
  <c r="Z1214" i="46"/>
  <c r="AA1214" i="46"/>
  <c r="AB1214" i="46"/>
  <c r="AC1214" i="46"/>
  <c r="AD1214" i="46"/>
  <c r="F1215" i="46"/>
  <c r="G1215" i="46"/>
  <c r="H1215" i="46"/>
  <c r="I1215" i="46"/>
  <c r="J1215" i="46"/>
  <c r="K1215" i="46"/>
  <c r="L1215" i="46"/>
  <c r="M1215" i="46"/>
  <c r="N1215" i="46"/>
  <c r="O1215" i="46"/>
  <c r="P1215" i="46"/>
  <c r="Q1215" i="46"/>
  <c r="R1215" i="46"/>
  <c r="Y1215" i="46"/>
  <c r="Z1215" i="46"/>
  <c r="AA1215" i="46"/>
  <c r="AB1215" i="46"/>
  <c r="AC1215" i="46"/>
  <c r="AD1215" i="46"/>
  <c r="F1216" i="46"/>
  <c r="G1216" i="46"/>
  <c r="H1216" i="46"/>
  <c r="I1216" i="46"/>
  <c r="J1216" i="46"/>
  <c r="K1216" i="46"/>
  <c r="L1216" i="46"/>
  <c r="M1216" i="46"/>
  <c r="N1216" i="46"/>
  <c r="O1216" i="46"/>
  <c r="P1216" i="46"/>
  <c r="Q1216" i="46"/>
  <c r="R1216" i="46"/>
  <c r="Y1216" i="46"/>
  <c r="Z1216" i="46"/>
  <c r="AA1216" i="46"/>
  <c r="AB1216" i="46"/>
  <c r="AC1216" i="46"/>
  <c r="AG1216" i="46"/>
  <c r="AD1216" i="46"/>
  <c r="F1217" i="46"/>
  <c r="G1217" i="46"/>
  <c r="H1217" i="46"/>
  <c r="I1217" i="46"/>
  <c r="J1217" i="46"/>
  <c r="K1217" i="46"/>
  <c r="L1217" i="46"/>
  <c r="M1217" i="46"/>
  <c r="N1217" i="46"/>
  <c r="O1217" i="46"/>
  <c r="P1217" i="46"/>
  <c r="Q1217" i="46"/>
  <c r="R1217" i="46"/>
  <c r="Y1217" i="46"/>
  <c r="Z1217" i="46"/>
  <c r="AA1217" i="46"/>
  <c r="AB1217" i="46"/>
  <c r="AI1217" i="46"/>
  <c r="AC1217" i="46"/>
  <c r="AD1217" i="46"/>
  <c r="F1218" i="46"/>
  <c r="G1218" i="46"/>
  <c r="H1218" i="46"/>
  <c r="I1218" i="46"/>
  <c r="J1218" i="46"/>
  <c r="K1218" i="46"/>
  <c r="L1218" i="46"/>
  <c r="M1218" i="46"/>
  <c r="N1218" i="46"/>
  <c r="O1218" i="46"/>
  <c r="P1218" i="46"/>
  <c r="Q1218" i="46"/>
  <c r="R1218" i="46"/>
  <c r="Y1218" i="46"/>
  <c r="Z1218" i="46"/>
  <c r="AA1218" i="46"/>
  <c r="AB1218" i="46"/>
  <c r="AC1218" i="46"/>
  <c r="AD1218" i="46"/>
  <c r="F1219" i="46"/>
  <c r="G1219" i="46"/>
  <c r="H1219" i="46"/>
  <c r="I1219" i="46"/>
  <c r="J1219" i="46"/>
  <c r="K1219" i="46"/>
  <c r="L1219" i="46"/>
  <c r="M1219" i="46"/>
  <c r="N1219" i="46"/>
  <c r="O1219" i="46"/>
  <c r="P1219" i="46"/>
  <c r="Q1219" i="46"/>
  <c r="R1219" i="46"/>
  <c r="Y1219" i="46"/>
  <c r="Z1219" i="46"/>
  <c r="AA1219" i="46"/>
  <c r="AB1219" i="46"/>
  <c r="AC1219" i="46"/>
  <c r="AD1219" i="46"/>
  <c r="F1220" i="46"/>
  <c r="G1220" i="46"/>
  <c r="H1220" i="46"/>
  <c r="I1220" i="46"/>
  <c r="J1220" i="46"/>
  <c r="K1220" i="46"/>
  <c r="L1220" i="46"/>
  <c r="M1220" i="46"/>
  <c r="N1220" i="46"/>
  <c r="O1220" i="46"/>
  <c r="P1220" i="46"/>
  <c r="Q1220" i="46"/>
  <c r="R1220" i="46"/>
  <c r="Y1220" i="46"/>
  <c r="AG1220" i="46"/>
  <c r="Z1220" i="46"/>
  <c r="AA1220" i="46"/>
  <c r="AB1220" i="46"/>
  <c r="AC1220" i="46"/>
  <c r="AD1220" i="46"/>
  <c r="F1221" i="46"/>
  <c r="G1221" i="46"/>
  <c r="H1221" i="46"/>
  <c r="I1221" i="46"/>
  <c r="J1221" i="46"/>
  <c r="K1221" i="46"/>
  <c r="L1221" i="46"/>
  <c r="M1221" i="46"/>
  <c r="N1221" i="46"/>
  <c r="O1221" i="46"/>
  <c r="P1221" i="46"/>
  <c r="Q1221" i="46"/>
  <c r="R1221" i="46"/>
  <c r="Y1221" i="46"/>
  <c r="Z1221" i="46"/>
  <c r="AA1221" i="46"/>
  <c r="AB1221" i="46"/>
  <c r="AC1221" i="46"/>
  <c r="AD1221" i="46"/>
  <c r="F1222" i="46"/>
  <c r="G1222" i="46"/>
  <c r="H1222" i="46"/>
  <c r="I1222" i="46"/>
  <c r="J1222" i="46"/>
  <c r="K1222" i="46"/>
  <c r="L1222" i="46"/>
  <c r="M1222" i="46"/>
  <c r="N1222" i="46"/>
  <c r="O1222" i="46"/>
  <c r="P1222" i="46"/>
  <c r="Q1222" i="46"/>
  <c r="R1222" i="46"/>
  <c r="Y1222" i="46"/>
  <c r="Z1222" i="46"/>
  <c r="AA1222" i="46"/>
  <c r="AB1222" i="46"/>
  <c r="AC1222" i="46"/>
  <c r="AD1222" i="46"/>
  <c r="F1223" i="46"/>
  <c r="G1223" i="46"/>
  <c r="H1223" i="46"/>
  <c r="I1223" i="46"/>
  <c r="J1223" i="46"/>
  <c r="K1223" i="46"/>
  <c r="L1223" i="46"/>
  <c r="M1223" i="46"/>
  <c r="N1223" i="46"/>
  <c r="O1223" i="46"/>
  <c r="P1223" i="46"/>
  <c r="Q1223" i="46"/>
  <c r="R1223" i="46"/>
  <c r="Y1223" i="46"/>
  <c r="Z1223" i="46"/>
  <c r="AA1223" i="46"/>
  <c r="AB1223" i="46"/>
  <c r="AC1223" i="46"/>
  <c r="AD1223" i="46"/>
  <c r="F1224" i="46"/>
  <c r="G1224" i="46"/>
  <c r="H1224" i="46"/>
  <c r="I1224" i="46"/>
  <c r="J1224" i="46"/>
  <c r="K1224" i="46"/>
  <c r="L1224" i="46"/>
  <c r="M1224" i="46"/>
  <c r="N1224" i="46"/>
  <c r="O1224" i="46"/>
  <c r="P1224" i="46"/>
  <c r="Q1224" i="46"/>
  <c r="R1224" i="46"/>
  <c r="Y1224" i="46"/>
  <c r="Z1224" i="46"/>
  <c r="AA1224" i="46"/>
  <c r="AB1224" i="46"/>
  <c r="AC1224" i="46"/>
  <c r="AD1224" i="46"/>
  <c r="E1177" i="46"/>
  <c r="E1178" i="46"/>
  <c r="E1179" i="46"/>
  <c r="E1180" i="46"/>
  <c r="E1181" i="46"/>
  <c r="E1182" i="46"/>
  <c r="E1183" i="46"/>
  <c r="E1184" i="46"/>
  <c r="E1185" i="46"/>
  <c r="E1186" i="46"/>
  <c r="E1187" i="46"/>
  <c r="E1188" i="46"/>
  <c r="E1189" i="46"/>
  <c r="E1190" i="46"/>
  <c r="E1402" i="46" s="1"/>
  <c r="E1191" i="46"/>
  <c r="E1192" i="46"/>
  <c r="E1193" i="46"/>
  <c r="E1194" i="46"/>
  <c r="E1195" i="46"/>
  <c r="E1196" i="46"/>
  <c r="E1197" i="46"/>
  <c r="E1198" i="46"/>
  <c r="E1199" i="46"/>
  <c r="E1200" i="46"/>
  <c r="E1201" i="46"/>
  <c r="E1202" i="46"/>
  <c r="E1203" i="46"/>
  <c r="E1204" i="46"/>
  <c r="E1205" i="46"/>
  <c r="E1206" i="46"/>
  <c r="E1207" i="46"/>
  <c r="E1208" i="46"/>
  <c r="E1209" i="46"/>
  <c r="E1210" i="46"/>
  <c r="E1211" i="46"/>
  <c r="E1212" i="46"/>
  <c r="E1213" i="46"/>
  <c r="E1214" i="46"/>
  <c r="E1215" i="46"/>
  <c r="E1216" i="46"/>
  <c r="E1217" i="46"/>
  <c r="E1218" i="46"/>
  <c r="E1219" i="46"/>
  <c r="E1220" i="46"/>
  <c r="E1221" i="46"/>
  <c r="E1222" i="46"/>
  <c r="E1223" i="46"/>
  <c r="E1224" i="46"/>
  <c r="E1176" i="46"/>
  <c r="F1123" i="46"/>
  <c r="G1123" i="46"/>
  <c r="H1123" i="46"/>
  <c r="I1123" i="46"/>
  <c r="J1123" i="46"/>
  <c r="K1123" i="46"/>
  <c r="L1123" i="46"/>
  <c r="M1123" i="46"/>
  <c r="N1123" i="46"/>
  <c r="O1123" i="46"/>
  <c r="P1123" i="46"/>
  <c r="Q1123" i="46"/>
  <c r="R1123" i="46"/>
  <c r="Y1123" i="46"/>
  <c r="Z1123" i="46"/>
  <c r="AA1123" i="46"/>
  <c r="AB1123" i="46"/>
  <c r="AC1123" i="46"/>
  <c r="AD1123" i="46"/>
  <c r="AE1123" i="46"/>
  <c r="AF1123" i="46"/>
  <c r="F1124" i="46"/>
  <c r="G1124" i="46"/>
  <c r="H1124" i="46"/>
  <c r="I1124" i="46"/>
  <c r="J1124" i="46"/>
  <c r="K1124" i="46"/>
  <c r="L1124" i="46"/>
  <c r="M1124" i="46"/>
  <c r="N1124" i="46"/>
  <c r="O1124" i="46"/>
  <c r="P1124" i="46"/>
  <c r="Q1124" i="46"/>
  <c r="R1124" i="46"/>
  <c r="Y1124" i="46"/>
  <c r="Z1124" i="46"/>
  <c r="AA1124" i="46"/>
  <c r="AB1124" i="46"/>
  <c r="AC1124" i="46"/>
  <c r="AD1124" i="46"/>
  <c r="AE1124" i="46"/>
  <c r="AF1124" i="46"/>
  <c r="F1125" i="46"/>
  <c r="G1125" i="46"/>
  <c r="H1125" i="46"/>
  <c r="I1125" i="46"/>
  <c r="J1125" i="46"/>
  <c r="K1125" i="46"/>
  <c r="L1125" i="46"/>
  <c r="M1125" i="46"/>
  <c r="N1125" i="46"/>
  <c r="O1125" i="46"/>
  <c r="P1125" i="46"/>
  <c r="Q1125" i="46"/>
  <c r="R1125" i="46"/>
  <c r="Y1125" i="46"/>
  <c r="Z1125" i="46"/>
  <c r="AA1125" i="46"/>
  <c r="AB1125" i="46"/>
  <c r="AC1125" i="46"/>
  <c r="AD1125" i="46"/>
  <c r="AE1125" i="46"/>
  <c r="AF1125" i="46"/>
  <c r="F1126" i="46"/>
  <c r="G1126" i="46"/>
  <c r="H1126" i="46"/>
  <c r="I1126" i="46"/>
  <c r="J1126" i="46"/>
  <c r="K1126" i="46"/>
  <c r="L1126" i="46"/>
  <c r="M1126" i="46"/>
  <c r="N1126" i="46"/>
  <c r="O1126" i="46"/>
  <c r="P1126" i="46"/>
  <c r="Q1126" i="46"/>
  <c r="R1126" i="46"/>
  <c r="Y1126" i="46"/>
  <c r="Z1126" i="46"/>
  <c r="AA1126" i="46"/>
  <c r="AB1126" i="46"/>
  <c r="AC1126" i="46"/>
  <c r="AD1126" i="46"/>
  <c r="AE1126" i="46"/>
  <c r="AF1126" i="46"/>
  <c r="F1127" i="46"/>
  <c r="G1127" i="46"/>
  <c r="H1127" i="46"/>
  <c r="I1127" i="46"/>
  <c r="J1127" i="46"/>
  <c r="K1127" i="46"/>
  <c r="L1127" i="46"/>
  <c r="M1127" i="46"/>
  <c r="N1127" i="46"/>
  <c r="O1127" i="46"/>
  <c r="P1127" i="46"/>
  <c r="Q1127" i="46"/>
  <c r="R1127" i="46"/>
  <c r="Y1127" i="46"/>
  <c r="Z1127" i="46"/>
  <c r="AA1127" i="46"/>
  <c r="AB1127" i="46"/>
  <c r="AC1127" i="46"/>
  <c r="AD1127" i="46"/>
  <c r="AE1127" i="46"/>
  <c r="AE1389" i="46"/>
  <c r="AF1127" i="46"/>
  <c r="F1128" i="46"/>
  <c r="G1128" i="46"/>
  <c r="H1128" i="46"/>
  <c r="I1128" i="46"/>
  <c r="J1128" i="46"/>
  <c r="K1128" i="46"/>
  <c r="L1128" i="46"/>
  <c r="M1128" i="46"/>
  <c r="N1128" i="46"/>
  <c r="O1128" i="46"/>
  <c r="P1128" i="46"/>
  <c r="Q1128" i="46"/>
  <c r="R1128" i="46"/>
  <c r="Y1128" i="46"/>
  <c r="Z1128" i="46"/>
  <c r="AA1128" i="46"/>
  <c r="AB1128" i="46"/>
  <c r="AC1128" i="46"/>
  <c r="AD1128" i="46"/>
  <c r="AE1128" i="46"/>
  <c r="AF1128" i="46"/>
  <c r="AF1391" i="46"/>
  <c r="F1129" i="46"/>
  <c r="G1129" i="46"/>
  <c r="H1129" i="46"/>
  <c r="I1129" i="46"/>
  <c r="J1129" i="46"/>
  <c r="K1129" i="46"/>
  <c r="L1129" i="46"/>
  <c r="M1129" i="46"/>
  <c r="N1129" i="46"/>
  <c r="O1129" i="46"/>
  <c r="P1129" i="46"/>
  <c r="Q1129" i="46"/>
  <c r="R1129" i="46"/>
  <c r="Y1129" i="46"/>
  <c r="Z1129" i="46"/>
  <c r="AA1129" i="46"/>
  <c r="AB1129" i="46"/>
  <c r="AC1129" i="46"/>
  <c r="AD1129" i="46"/>
  <c r="AE1129" i="46"/>
  <c r="AF1129" i="46"/>
  <c r="F1130" i="46"/>
  <c r="G1130" i="46"/>
  <c r="H1130" i="46"/>
  <c r="I1130" i="46"/>
  <c r="J1130" i="46"/>
  <c r="K1130" i="46"/>
  <c r="L1130" i="46"/>
  <c r="M1130" i="46"/>
  <c r="N1130" i="46"/>
  <c r="O1130" i="46"/>
  <c r="P1130" i="46"/>
  <c r="Q1130" i="46"/>
  <c r="R1130" i="46"/>
  <c r="Y1130" i="46"/>
  <c r="Z1130" i="46"/>
  <c r="AA1130" i="46"/>
  <c r="AB1130" i="46"/>
  <c r="AC1130" i="46"/>
  <c r="AD1130" i="46"/>
  <c r="AE1130" i="46"/>
  <c r="AF1130" i="46"/>
  <c r="F1131" i="46"/>
  <c r="G1131" i="46"/>
  <c r="H1131" i="46"/>
  <c r="I1131" i="46"/>
  <c r="J1131" i="46"/>
  <c r="K1131" i="46"/>
  <c r="L1131" i="46"/>
  <c r="M1131" i="46"/>
  <c r="N1131" i="46"/>
  <c r="O1131" i="46"/>
  <c r="P1131" i="46"/>
  <c r="Q1131" i="46"/>
  <c r="R1131" i="46"/>
  <c r="Y1131" i="46"/>
  <c r="Z1131" i="46"/>
  <c r="AA1131" i="46"/>
  <c r="AB1131" i="46"/>
  <c r="AC1131" i="46"/>
  <c r="AD1131" i="46"/>
  <c r="AE1131" i="46"/>
  <c r="AF1131" i="46"/>
  <c r="F1132" i="46"/>
  <c r="G1132" i="46"/>
  <c r="H1132" i="46"/>
  <c r="I1132" i="46"/>
  <c r="J1132" i="46"/>
  <c r="K1132" i="46"/>
  <c r="L1132" i="46"/>
  <c r="M1132" i="46"/>
  <c r="N1132" i="46"/>
  <c r="O1132" i="46"/>
  <c r="P1132" i="46"/>
  <c r="Q1132" i="46"/>
  <c r="R1132" i="46"/>
  <c r="Y1132" i="46"/>
  <c r="Z1132" i="46"/>
  <c r="AA1132" i="46"/>
  <c r="AB1132" i="46"/>
  <c r="AC1132" i="46"/>
  <c r="AD1132" i="46"/>
  <c r="AE1132" i="46"/>
  <c r="AF1132" i="46"/>
  <c r="F1133" i="46"/>
  <c r="G1133" i="46"/>
  <c r="H1133" i="46"/>
  <c r="I1133" i="46"/>
  <c r="J1133" i="46"/>
  <c r="K1133" i="46"/>
  <c r="L1133" i="46"/>
  <c r="M1133" i="46"/>
  <c r="N1133" i="46"/>
  <c r="O1133" i="46"/>
  <c r="P1133" i="46"/>
  <c r="Q1133" i="46"/>
  <c r="R1133" i="46"/>
  <c r="Y1133" i="46"/>
  <c r="Z1133" i="46"/>
  <c r="AA1133" i="46"/>
  <c r="AB1133" i="46"/>
  <c r="AC1133" i="46"/>
  <c r="AD1133" i="46"/>
  <c r="AE1133" i="46"/>
  <c r="AF1133" i="46"/>
  <c r="F1134" i="46"/>
  <c r="G1134" i="46"/>
  <c r="H1134" i="46"/>
  <c r="I1134" i="46"/>
  <c r="J1134" i="46"/>
  <c r="K1134" i="46"/>
  <c r="L1134" i="46"/>
  <c r="M1134" i="46"/>
  <c r="N1134" i="46"/>
  <c r="O1134" i="46"/>
  <c r="P1134" i="46"/>
  <c r="Q1134" i="46"/>
  <c r="R1134" i="46"/>
  <c r="Y1134" i="46"/>
  <c r="Z1134" i="46"/>
  <c r="AA1134" i="46"/>
  <c r="AB1134" i="46"/>
  <c r="AC1134" i="46"/>
  <c r="AD1134" i="46"/>
  <c r="AE1134" i="46"/>
  <c r="AF1134" i="46"/>
  <c r="F1135" i="46"/>
  <c r="G1135" i="46"/>
  <c r="H1135" i="46"/>
  <c r="I1135" i="46"/>
  <c r="J1135" i="46"/>
  <c r="K1135" i="46"/>
  <c r="L1135" i="46"/>
  <c r="M1135" i="46"/>
  <c r="N1135" i="46"/>
  <c r="O1135" i="46"/>
  <c r="P1135" i="46"/>
  <c r="Q1135" i="46"/>
  <c r="R1135" i="46"/>
  <c r="Y1135" i="46"/>
  <c r="Z1135" i="46"/>
  <c r="AA1135" i="46"/>
  <c r="AB1135" i="46"/>
  <c r="AC1135" i="46"/>
  <c r="AD1135" i="46"/>
  <c r="AE1135" i="46"/>
  <c r="AE1400" i="46"/>
  <c r="AF1135" i="46"/>
  <c r="F1136" i="46"/>
  <c r="G1136" i="46"/>
  <c r="H1136" i="46"/>
  <c r="I1136" i="46"/>
  <c r="J1136" i="46"/>
  <c r="K1136" i="46"/>
  <c r="L1136" i="46"/>
  <c r="M1136" i="46"/>
  <c r="N1136" i="46"/>
  <c r="O1136" i="46"/>
  <c r="P1136" i="46"/>
  <c r="Q1136" i="46"/>
  <c r="R1136" i="46"/>
  <c r="Y1136" i="46"/>
  <c r="Z1136" i="46"/>
  <c r="AA1136" i="46"/>
  <c r="AB1136" i="46"/>
  <c r="AC1136" i="46"/>
  <c r="AD1136" i="46"/>
  <c r="AE1136" i="46"/>
  <c r="AF1136" i="46"/>
  <c r="AF1401" i="46"/>
  <c r="F1137" i="46"/>
  <c r="G1137" i="46"/>
  <c r="H1137" i="46"/>
  <c r="I1137" i="46"/>
  <c r="J1137" i="46"/>
  <c r="K1137" i="46"/>
  <c r="L1137" i="46"/>
  <c r="M1137" i="46"/>
  <c r="N1137" i="46"/>
  <c r="O1137" i="46"/>
  <c r="P1137" i="46"/>
  <c r="Q1137" i="46"/>
  <c r="R1137" i="46"/>
  <c r="Y1137" i="46"/>
  <c r="Z1137" i="46"/>
  <c r="AA1137" i="46"/>
  <c r="AB1137" i="46"/>
  <c r="AC1137" i="46"/>
  <c r="AD1137" i="46"/>
  <c r="AE1137" i="46"/>
  <c r="AF1137" i="46"/>
  <c r="F1138" i="46"/>
  <c r="G1138" i="46"/>
  <c r="H1138" i="46"/>
  <c r="I1138" i="46"/>
  <c r="J1138" i="46"/>
  <c r="K1138" i="46"/>
  <c r="L1138" i="46"/>
  <c r="M1138" i="46"/>
  <c r="N1138" i="46"/>
  <c r="O1138" i="46"/>
  <c r="P1138" i="46"/>
  <c r="Q1138" i="46"/>
  <c r="R1138" i="46"/>
  <c r="Y1138" i="46"/>
  <c r="Z1138" i="46"/>
  <c r="AA1138" i="46"/>
  <c r="AB1138" i="46"/>
  <c r="AC1138" i="46"/>
  <c r="AD1138" i="46"/>
  <c r="AE1138" i="46"/>
  <c r="AF1138" i="46"/>
  <c r="F1139" i="46"/>
  <c r="G1139" i="46"/>
  <c r="H1139" i="46"/>
  <c r="I1139" i="46"/>
  <c r="J1139" i="46"/>
  <c r="K1139" i="46"/>
  <c r="L1139" i="46"/>
  <c r="M1139" i="46"/>
  <c r="N1139" i="46"/>
  <c r="O1139" i="46"/>
  <c r="P1139" i="46"/>
  <c r="Q1139" i="46"/>
  <c r="R1139" i="46"/>
  <c r="Y1139" i="46"/>
  <c r="Z1139" i="46"/>
  <c r="AA1139" i="46"/>
  <c r="AB1139" i="46"/>
  <c r="AC1139" i="46"/>
  <c r="AD1139" i="46"/>
  <c r="AE1139" i="46"/>
  <c r="AF1139" i="46"/>
  <c r="F1140" i="46"/>
  <c r="G1140" i="46"/>
  <c r="H1140" i="46"/>
  <c r="I1140" i="46"/>
  <c r="J1140" i="46"/>
  <c r="K1140" i="46"/>
  <c r="L1140" i="46"/>
  <c r="M1140" i="46"/>
  <c r="N1140" i="46"/>
  <c r="O1140" i="46"/>
  <c r="P1140" i="46"/>
  <c r="Q1140" i="46"/>
  <c r="R1140" i="46"/>
  <c r="Y1140" i="46"/>
  <c r="Z1140" i="46"/>
  <c r="AA1140" i="46"/>
  <c r="AB1140" i="46"/>
  <c r="AC1140" i="46"/>
  <c r="AD1140" i="46"/>
  <c r="AE1140" i="46"/>
  <c r="AF1140" i="46"/>
  <c r="F1141" i="46"/>
  <c r="G1141" i="46"/>
  <c r="H1141" i="46"/>
  <c r="I1141" i="46"/>
  <c r="J1141" i="46"/>
  <c r="K1141" i="46"/>
  <c r="L1141" i="46"/>
  <c r="M1141" i="46"/>
  <c r="N1141" i="46"/>
  <c r="O1141" i="46"/>
  <c r="P1141" i="46"/>
  <c r="Q1141" i="46"/>
  <c r="R1141" i="46"/>
  <c r="Y1141" i="46"/>
  <c r="Z1141" i="46"/>
  <c r="AA1141" i="46"/>
  <c r="AB1141" i="46"/>
  <c r="AC1141" i="46"/>
  <c r="AD1141" i="46"/>
  <c r="AE1141" i="46"/>
  <c r="AF1141" i="46"/>
  <c r="F1142" i="46"/>
  <c r="G1142" i="46"/>
  <c r="H1142" i="46"/>
  <c r="I1142" i="46"/>
  <c r="J1142" i="46"/>
  <c r="K1142" i="46"/>
  <c r="L1142" i="46"/>
  <c r="M1142" i="46"/>
  <c r="N1142" i="46"/>
  <c r="O1142" i="46"/>
  <c r="P1142" i="46"/>
  <c r="Q1142" i="46"/>
  <c r="R1142" i="46"/>
  <c r="Y1142" i="46"/>
  <c r="Z1142" i="46"/>
  <c r="AA1142" i="46"/>
  <c r="AB1142" i="46"/>
  <c r="AC1142" i="46"/>
  <c r="AD1142" i="46"/>
  <c r="AE1142" i="46"/>
  <c r="AF1142" i="46"/>
  <c r="F1143" i="46"/>
  <c r="G1143" i="46"/>
  <c r="H1143" i="46"/>
  <c r="I1143" i="46"/>
  <c r="J1143" i="46"/>
  <c r="K1143" i="46"/>
  <c r="L1143" i="46"/>
  <c r="M1143" i="46"/>
  <c r="N1143" i="46"/>
  <c r="O1143" i="46"/>
  <c r="P1143" i="46"/>
  <c r="Q1143" i="46"/>
  <c r="R1143" i="46"/>
  <c r="Y1143" i="46"/>
  <c r="Z1143" i="46"/>
  <c r="AA1143" i="46"/>
  <c r="AB1143" i="46"/>
  <c r="AC1143" i="46"/>
  <c r="AD1143" i="46"/>
  <c r="AE1143" i="46"/>
  <c r="AE1409" i="46"/>
  <c r="AF1143" i="46"/>
  <c r="F1144" i="46"/>
  <c r="G1144" i="46"/>
  <c r="H1144" i="46"/>
  <c r="I1144" i="46"/>
  <c r="J1144" i="46"/>
  <c r="K1144" i="46"/>
  <c r="L1144" i="46"/>
  <c r="M1144" i="46"/>
  <c r="N1144" i="46"/>
  <c r="O1144" i="46"/>
  <c r="P1144" i="46"/>
  <c r="Q1144" i="46"/>
  <c r="R1144" i="46"/>
  <c r="Y1144" i="46"/>
  <c r="Z1144" i="46"/>
  <c r="AA1144" i="46"/>
  <c r="AB1144" i="46"/>
  <c r="AC1144" i="46"/>
  <c r="AD1144" i="46"/>
  <c r="AE1144" i="46"/>
  <c r="AF1144" i="46"/>
  <c r="AF1411" i="46"/>
  <c r="F1145" i="46"/>
  <c r="G1145" i="46"/>
  <c r="H1145" i="46"/>
  <c r="I1145" i="46"/>
  <c r="J1145" i="46"/>
  <c r="K1145" i="46"/>
  <c r="L1145" i="46"/>
  <c r="M1145" i="46"/>
  <c r="N1145" i="46"/>
  <c r="O1145" i="46"/>
  <c r="P1145" i="46"/>
  <c r="Q1145" i="46"/>
  <c r="R1145" i="46"/>
  <c r="Y1145" i="46"/>
  <c r="Z1145" i="46"/>
  <c r="AA1145" i="46"/>
  <c r="AB1145" i="46"/>
  <c r="AC1145" i="46"/>
  <c r="AD1145" i="46"/>
  <c r="AE1145" i="46"/>
  <c r="AF1145" i="46"/>
  <c r="F1146" i="46"/>
  <c r="G1146" i="46"/>
  <c r="H1146" i="46"/>
  <c r="I1146" i="46"/>
  <c r="J1146" i="46"/>
  <c r="K1146" i="46"/>
  <c r="L1146" i="46"/>
  <c r="M1146" i="46"/>
  <c r="N1146" i="46"/>
  <c r="O1146" i="46"/>
  <c r="P1146" i="46"/>
  <c r="Q1146" i="46"/>
  <c r="R1146" i="46"/>
  <c r="Y1146" i="46"/>
  <c r="Z1146" i="46"/>
  <c r="AA1146" i="46"/>
  <c r="AB1146" i="46"/>
  <c r="AC1146" i="46"/>
  <c r="AD1146" i="46"/>
  <c r="AE1146" i="46"/>
  <c r="AF1146" i="46"/>
  <c r="F1147" i="46"/>
  <c r="G1147" i="46"/>
  <c r="H1147" i="46"/>
  <c r="I1147" i="46"/>
  <c r="J1147" i="46"/>
  <c r="K1147" i="46"/>
  <c r="L1147" i="46"/>
  <c r="M1147" i="46"/>
  <c r="N1147" i="46"/>
  <c r="O1147" i="46"/>
  <c r="P1147" i="46"/>
  <c r="Q1147" i="46"/>
  <c r="R1147" i="46"/>
  <c r="Y1147" i="46"/>
  <c r="Z1147" i="46"/>
  <c r="AA1147" i="46"/>
  <c r="AB1147" i="46"/>
  <c r="AC1147" i="46"/>
  <c r="AD1147" i="46"/>
  <c r="AE1147" i="46"/>
  <c r="AF1147" i="46"/>
  <c r="F1148" i="46"/>
  <c r="G1148" i="46"/>
  <c r="H1148" i="46"/>
  <c r="I1148" i="46"/>
  <c r="J1148" i="46"/>
  <c r="K1148" i="46"/>
  <c r="L1148" i="46"/>
  <c r="M1148" i="46"/>
  <c r="N1148" i="46"/>
  <c r="O1148" i="46"/>
  <c r="P1148" i="46"/>
  <c r="Q1148" i="46"/>
  <c r="R1148" i="46"/>
  <c r="Y1148" i="46"/>
  <c r="Z1148" i="46"/>
  <c r="AA1148" i="46"/>
  <c r="AB1148" i="46"/>
  <c r="AC1148" i="46"/>
  <c r="AD1148" i="46"/>
  <c r="AE1148" i="46"/>
  <c r="AF1148" i="46"/>
  <c r="F1149" i="46"/>
  <c r="G1149" i="46"/>
  <c r="H1149" i="46"/>
  <c r="I1149" i="46"/>
  <c r="J1149" i="46"/>
  <c r="K1149" i="46"/>
  <c r="L1149" i="46"/>
  <c r="M1149" i="46"/>
  <c r="N1149" i="46"/>
  <c r="O1149" i="46"/>
  <c r="P1149" i="46"/>
  <c r="Q1149" i="46"/>
  <c r="R1149" i="46"/>
  <c r="Y1149" i="46"/>
  <c r="Z1149" i="46"/>
  <c r="AA1149" i="46"/>
  <c r="AB1149" i="46"/>
  <c r="AC1149" i="46"/>
  <c r="AD1149" i="46"/>
  <c r="AE1149" i="46"/>
  <c r="AF1149" i="46"/>
  <c r="F1150" i="46"/>
  <c r="G1150" i="46"/>
  <c r="H1150" i="46"/>
  <c r="I1150" i="46"/>
  <c r="J1150" i="46"/>
  <c r="K1150" i="46"/>
  <c r="L1150" i="46"/>
  <c r="M1150" i="46"/>
  <c r="N1150" i="46"/>
  <c r="O1150" i="46"/>
  <c r="P1150" i="46"/>
  <c r="Q1150" i="46"/>
  <c r="R1150" i="46"/>
  <c r="Y1150" i="46"/>
  <c r="Z1150" i="46"/>
  <c r="AA1150" i="46"/>
  <c r="AB1150" i="46"/>
  <c r="AC1150" i="46"/>
  <c r="AD1150" i="46"/>
  <c r="AE1150" i="46"/>
  <c r="AF1150" i="46"/>
  <c r="F1151" i="46"/>
  <c r="G1151" i="46"/>
  <c r="H1151" i="46"/>
  <c r="I1151" i="46"/>
  <c r="J1151" i="46"/>
  <c r="K1151" i="46"/>
  <c r="L1151" i="46"/>
  <c r="M1151" i="46"/>
  <c r="N1151" i="46"/>
  <c r="O1151" i="46"/>
  <c r="P1151" i="46"/>
  <c r="Q1151" i="46"/>
  <c r="R1151" i="46"/>
  <c r="Y1151" i="46"/>
  <c r="Z1151" i="46"/>
  <c r="AA1151" i="46"/>
  <c r="AB1151" i="46"/>
  <c r="AC1151" i="46"/>
  <c r="AD1151" i="46"/>
  <c r="AE1151" i="46"/>
  <c r="AE1419" i="46"/>
  <c r="AF1151" i="46"/>
  <c r="F1152" i="46"/>
  <c r="G1152" i="46"/>
  <c r="H1152" i="46"/>
  <c r="I1152" i="46"/>
  <c r="J1152" i="46"/>
  <c r="K1152" i="46"/>
  <c r="L1152" i="46"/>
  <c r="M1152" i="46"/>
  <c r="N1152" i="46"/>
  <c r="O1152" i="46"/>
  <c r="P1152" i="46"/>
  <c r="Q1152" i="46"/>
  <c r="R1152" i="46"/>
  <c r="Y1152" i="46"/>
  <c r="Z1152" i="46"/>
  <c r="AA1152" i="46"/>
  <c r="AB1152" i="46"/>
  <c r="AC1152" i="46"/>
  <c r="AD1152" i="46"/>
  <c r="AE1152" i="46"/>
  <c r="AF1152" i="46"/>
  <c r="AF1420" i="46"/>
  <c r="F1153" i="46"/>
  <c r="G1153" i="46"/>
  <c r="H1153" i="46"/>
  <c r="I1153" i="46"/>
  <c r="J1153" i="46"/>
  <c r="K1153" i="46"/>
  <c r="L1153" i="46"/>
  <c r="M1153" i="46"/>
  <c r="N1153" i="46"/>
  <c r="O1153" i="46"/>
  <c r="P1153" i="46"/>
  <c r="Q1153" i="46"/>
  <c r="R1153" i="46"/>
  <c r="Y1153" i="46"/>
  <c r="Z1153" i="46"/>
  <c r="AA1153" i="46"/>
  <c r="AB1153" i="46"/>
  <c r="AC1153" i="46"/>
  <c r="AD1153" i="46"/>
  <c r="AE1153" i="46"/>
  <c r="AF1153" i="46"/>
  <c r="F1154" i="46"/>
  <c r="G1154" i="46"/>
  <c r="H1154" i="46"/>
  <c r="I1154" i="46"/>
  <c r="J1154" i="46"/>
  <c r="K1154" i="46"/>
  <c r="L1154" i="46"/>
  <c r="M1154" i="46"/>
  <c r="N1154" i="46"/>
  <c r="O1154" i="46"/>
  <c r="P1154" i="46"/>
  <c r="Q1154" i="46"/>
  <c r="R1154" i="46"/>
  <c r="Y1154" i="46"/>
  <c r="Z1154" i="46"/>
  <c r="AA1154" i="46"/>
  <c r="AB1154" i="46"/>
  <c r="AC1154" i="46"/>
  <c r="AD1154" i="46"/>
  <c r="AE1154" i="46"/>
  <c r="AF1154" i="46"/>
  <c r="F1155" i="46"/>
  <c r="G1155" i="46"/>
  <c r="H1155" i="46"/>
  <c r="I1155" i="46"/>
  <c r="J1155" i="46"/>
  <c r="K1155" i="46"/>
  <c r="L1155" i="46"/>
  <c r="M1155" i="46"/>
  <c r="N1155" i="46"/>
  <c r="O1155" i="46"/>
  <c r="P1155" i="46"/>
  <c r="Q1155" i="46"/>
  <c r="R1155" i="46"/>
  <c r="Y1155" i="46"/>
  <c r="Z1155" i="46"/>
  <c r="AA1155" i="46"/>
  <c r="AB1155" i="46"/>
  <c r="AC1155" i="46"/>
  <c r="AD1155" i="46"/>
  <c r="AE1155" i="46"/>
  <c r="AF1155" i="46"/>
  <c r="F1156" i="46"/>
  <c r="G1156" i="46"/>
  <c r="H1156" i="46"/>
  <c r="I1156" i="46"/>
  <c r="J1156" i="46"/>
  <c r="K1156" i="46"/>
  <c r="L1156" i="46"/>
  <c r="M1156" i="46"/>
  <c r="N1156" i="46"/>
  <c r="O1156" i="46"/>
  <c r="P1156" i="46"/>
  <c r="Q1156" i="46"/>
  <c r="R1156" i="46"/>
  <c r="Y1156" i="46"/>
  <c r="Z1156" i="46"/>
  <c r="AA1156" i="46"/>
  <c r="AB1156" i="46"/>
  <c r="AC1156" i="46"/>
  <c r="AD1156" i="46"/>
  <c r="AE1156" i="46"/>
  <c r="AF1156" i="46"/>
  <c r="F1157" i="46"/>
  <c r="G1157" i="46"/>
  <c r="H1157" i="46"/>
  <c r="I1157" i="46"/>
  <c r="J1157" i="46"/>
  <c r="K1157" i="46"/>
  <c r="L1157" i="46"/>
  <c r="M1157" i="46"/>
  <c r="N1157" i="46"/>
  <c r="O1157" i="46"/>
  <c r="P1157" i="46"/>
  <c r="Q1157" i="46"/>
  <c r="R1157" i="46"/>
  <c r="Y1157" i="46"/>
  <c r="Z1157" i="46"/>
  <c r="AA1157" i="46"/>
  <c r="AB1157" i="46"/>
  <c r="AC1157" i="46"/>
  <c r="AD1157" i="46"/>
  <c r="AE1157" i="46"/>
  <c r="AF1157" i="46"/>
  <c r="F1158" i="46"/>
  <c r="G1158" i="46"/>
  <c r="H1158" i="46"/>
  <c r="I1158" i="46"/>
  <c r="J1158" i="46"/>
  <c r="K1158" i="46"/>
  <c r="L1158" i="46"/>
  <c r="M1158" i="46"/>
  <c r="N1158" i="46"/>
  <c r="O1158" i="46"/>
  <c r="P1158" i="46"/>
  <c r="Q1158" i="46"/>
  <c r="R1158" i="46"/>
  <c r="Y1158" i="46"/>
  <c r="Z1158" i="46"/>
  <c r="AA1158" i="46"/>
  <c r="AB1158" i="46"/>
  <c r="AC1158" i="46"/>
  <c r="AD1158" i="46"/>
  <c r="AE1158" i="46"/>
  <c r="AF1158" i="46"/>
  <c r="F1159" i="46"/>
  <c r="G1159" i="46"/>
  <c r="H1159" i="46"/>
  <c r="I1159" i="46"/>
  <c r="J1159" i="46"/>
  <c r="K1159" i="46"/>
  <c r="L1159" i="46"/>
  <c r="M1159" i="46"/>
  <c r="N1159" i="46"/>
  <c r="O1159" i="46"/>
  <c r="P1159" i="46"/>
  <c r="Q1159" i="46"/>
  <c r="R1159" i="46"/>
  <c r="Y1159" i="46"/>
  <c r="Z1159" i="46"/>
  <c r="AA1159" i="46"/>
  <c r="AB1159" i="46"/>
  <c r="AC1159" i="46"/>
  <c r="AD1159" i="46"/>
  <c r="AE1159" i="46"/>
  <c r="AE1427" i="46"/>
  <c r="AF1159" i="46"/>
  <c r="F1160" i="46"/>
  <c r="G1160" i="46"/>
  <c r="H1160" i="46"/>
  <c r="I1160" i="46"/>
  <c r="J1160" i="46"/>
  <c r="K1160" i="46"/>
  <c r="L1160" i="46"/>
  <c r="M1160" i="46"/>
  <c r="N1160" i="46"/>
  <c r="O1160" i="46"/>
  <c r="P1160" i="46"/>
  <c r="Q1160" i="46"/>
  <c r="R1160" i="46"/>
  <c r="Y1160" i="46"/>
  <c r="Z1160" i="46"/>
  <c r="AA1160" i="46"/>
  <c r="AB1160" i="46"/>
  <c r="AC1160" i="46"/>
  <c r="AD1160" i="46"/>
  <c r="AE1160" i="46"/>
  <c r="AF1160" i="46"/>
  <c r="AF1428" i="46"/>
  <c r="F1161" i="46"/>
  <c r="G1161" i="46"/>
  <c r="H1161" i="46"/>
  <c r="I1161" i="46"/>
  <c r="J1161" i="46"/>
  <c r="K1161" i="46"/>
  <c r="L1161" i="46"/>
  <c r="M1161" i="46"/>
  <c r="N1161" i="46"/>
  <c r="O1161" i="46"/>
  <c r="P1161" i="46"/>
  <c r="Q1161" i="46"/>
  <c r="R1161" i="46"/>
  <c r="Y1161" i="46"/>
  <c r="Z1161" i="46"/>
  <c r="AA1161" i="46"/>
  <c r="AB1161" i="46"/>
  <c r="AC1161" i="46"/>
  <c r="AD1161" i="46"/>
  <c r="AE1161" i="46"/>
  <c r="AF1161" i="46"/>
  <c r="F1162" i="46"/>
  <c r="G1162" i="46"/>
  <c r="H1162" i="46"/>
  <c r="I1162" i="46"/>
  <c r="J1162" i="46"/>
  <c r="K1162" i="46"/>
  <c r="L1162" i="46"/>
  <c r="M1162" i="46"/>
  <c r="N1162" i="46"/>
  <c r="O1162" i="46"/>
  <c r="P1162" i="46"/>
  <c r="Q1162" i="46"/>
  <c r="R1162" i="46"/>
  <c r="Y1162" i="46"/>
  <c r="Z1162" i="46"/>
  <c r="AA1162" i="46"/>
  <c r="AB1162" i="46"/>
  <c r="AC1162" i="46"/>
  <c r="AD1162" i="46"/>
  <c r="AE1162" i="46"/>
  <c r="AF1162" i="46"/>
  <c r="F1163" i="46"/>
  <c r="G1163" i="46"/>
  <c r="H1163" i="46"/>
  <c r="I1163" i="46"/>
  <c r="J1163" i="46"/>
  <c r="K1163" i="46"/>
  <c r="L1163" i="46"/>
  <c r="M1163" i="46"/>
  <c r="N1163" i="46"/>
  <c r="O1163" i="46"/>
  <c r="P1163" i="46"/>
  <c r="Q1163" i="46"/>
  <c r="R1163" i="46"/>
  <c r="Y1163" i="46"/>
  <c r="Z1163" i="46"/>
  <c r="AA1163" i="46"/>
  <c r="AB1163" i="46"/>
  <c r="AC1163" i="46"/>
  <c r="AD1163" i="46"/>
  <c r="AE1163" i="46"/>
  <c r="AF1163" i="46"/>
  <c r="F1164" i="46"/>
  <c r="G1164" i="46"/>
  <c r="H1164" i="46"/>
  <c r="I1164" i="46"/>
  <c r="J1164" i="46"/>
  <c r="K1164" i="46"/>
  <c r="L1164" i="46"/>
  <c r="M1164" i="46"/>
  <c r="N1164" i="46"/>
  <c r="O1164" i="46"/>
  <c r="P1164" i="46"/>
  <c r="Q1164" i="46"/>
  <c r="R1164" i="46"/>
  <c r="Y1164" i="46"/>
  <c r="Z1164" i="46"/>
  <c r="AA1164" i="46"/>
  <c r="AB1164" i="46"/>
  <c r="AC1164" i="46"/>
  <c r="AD1164" i="46"/>
  <c r="AE1164" i="46"/>
  <c r="AF1164" i="46"/>
  <c r="F1165" i="46"/>
  <c r="G1165" i="46"/>
  <c r="H1165" i="46"/>
  <c r="I1165" i="46"/>
  <c r="J1165" i="46"/>
  <c r="K1165" i="46"/>
  <c r="L1165" i="46"/>
  <c r="M1165" i="46"/>
  <c r="N1165" i="46"/>
  <c r="O1165" i="46"/>
  <c r="P1165" i="46"/>
  <c r="Q1165" i="46"/>
  <c r="R1165" i="46"/>
  <c r="Y1165" i="46"/>
  <c r="Z1165" i="46"/>
  <c r="AA1165" i="46"/>
  <c r="AB1165" i="46"/>
  <c r="AC1165" i="46"/>
  <c r="AD1165" i="46"/>
  <c r="AE1165" i="46"/>
  <c r="AF1165" i="46"/>
  <c r="F1166" i="46"/>
  <c r="G1166" i="46"/>
  <c r="H1166" i="46"/>
  <c r="I1166" i="46"/>
  <c r="J1166" i="46"/>
  <c r="K1166" i="46"/>
  <c r="L1166" i="46"/>
  <c r="M1166" i="46"/>
  <c r="N1166" i="46"/>
  <c r="O1166" i="46"/>
  <c r="P1166" i="46"/>
  <c r="Q1166" i="46"/>
  <c r="R1166" i="46"/>
  <c r="Y1166" i="46"/>
  <c r="Z1166" i="46"/>
  <c r="AA1166" i="46"/>
  <c r="AB1166" i="46"/>
  <c r="AC1166" i="46"/>
  <c r="AD1166" i="46"/>
  <c r="AE1166" i="46"/>
  <c r="AF1166" i="46"/>
  <c r="F1167" i="46"/>
  <c r="G1167" i="46"/>
  <c r="H1167" i="46"/>
  <c r="I1167" i="46"/>
  <c r="J1167" i="46"/>
  <c r="K1167" i="46"/>
  <c r="L1167" i="46"/>
  <c r="M1167" i="46"/>
  <c r="N1167" i="46"/>
  <c r="O1167" i="46"/>
  <c r="P1167" i="46"/>
  <c r="Q1167" i="46"/>
  <c r="R1167" i="46"/>
  <c r="Y1167" i="46"/>
  <c r="Z1167" i="46"/>
  <c r="AA1167" i="46"/>
  <c r="AB1167" i="46"/>
  <c r="AC1167" i="46"/>
  <c r="AD1167" i="46"/>
  <c r="AE1167" i="46"/>
  <c r="AE1435" i="46"/>
  <c r="AF1167" i="46"/>
  <c r="F1168" i="46"/>
  <c r="G1168" i="46"/>
  <c r="H1168" i="46"/>
  <c r="I1168" i="46"/>
  <c r="J1168" i="46"/>
  <c r="K1168" i="46"/>
  <c r="L1168" i="46"/>
  <c r="M1168" i="46"/>
  <c r="N1168" i="46"/>
  <c r="O1168" i="46"/>
  <c r="P1168" i="46"/>
  <c r="Q1168" i="46"/>
  <c r="R1168" i="46"/>
  <c r="Y1168" i="46"/>
  <c r="Z1168" i="46"/>
  <c r="AA1168" i="46"/>
  <c r="AB1168" i="46"/>
  <c r="AC1168" i="46"/>
  <c r="AD1168" i="46"/>
  <c r="AE1168" i="46"/>
  <c r="AF1168" i="46"/>
  <c r="AF1436" i="46"/>
  <c r="F1169" i="46"/>
  <c r="G1169" i="46"/>
  <c r="H1169" i="46"/>
  <c r="I1169" i="46"/>
  <c r="J1169" i="46"/>
  <c r="K1169" i="46"/>
  <c r="L1169" i="46"/>
  <c r="M1169" i="46"/>
  <c r="N1169" i="46"/>
  <c r="O1169" i="46"/>
  <c r="P1169" i="46"/>
  <c r="Q1169" i="46"/>
  <c r="R1169" i="46"/>
  <c r="Y1169" i="46"/>
  <c r="Z1169" i="46"/>
  <c r="AA1169" i="46"/>
  <c r="AB1169" i="46"/>
  <c r="AC1169" i="46"/>
  <c r="AD1169" i="46"/>
  <c r="AE1169" i="46"/>
  <c r="AF1169" i="46"/>
  <c r="F1170" i="46"/>
  <c r="G1170" i="46"/>
  <c r="H1170" i="46"/>
  <c r="I1170" i="46"/>
  <c r="J1170" i="46"/>
  <c r="K1170" i="46"/>
  <c r="L1170" i="46"/>
  <c r="M1170" i="46"/>
  <c r="N1170" i="46"/>
  <c r="O1170" i="46"/>
  <c r="P1170" i="46"/>
  <c r="Q1170" i="46"/>
  <c r="R1170" i="46"/>
  <c r="Y1170" i="46"/>
  <c r="Z1170" i="46"/>
  <c r="AA1170" i="46"/>
  <c r="AB1170" i="46"/>
  <c r="AC1170" i="46"/>
  <c r="AD1170" i="46"/>
  <c r="AE1170" i="46"/>
  <c r="AF1170" i="46"/>
  <c r="F1171" i="46"/>
  <c r="G1171" i="46"/>
  <c r="H1171" i="46"/>
  <c r="I1171" i="46"/>
  <c r="J1171" i="46"/>
  <c r="K1171" i="46"/>
  <c r="L1171" i="46"/>
  <c r="M1171" i="46"/>
  <c r="N1171" i="46"/>
  <c r="O1171" i="46"/>
  <c r="P1171" i="46"/>
  <c r="Q1171" i="46"/>
  <c r="R1171" i="46"/>
  <c r="Y1171" i="46"/>
  <c r="Z1171" i="46"/>
  <c r="AA1171" i="46"/>
  <c r="AB1171" i="46"/>
  <c r="AC1171" i="46"/>
  <c r="AD1171" i="46"/>
  <c r="AE1171" i="46"/>
  <c r="AF1171" i="46"/>
  <c r="E1124" i="46"/>
  <c r="E1125" i="46"/>
  <c r="E1126" i="46"/>
  <c r="E1127" i="46"/>
  <c r="E1128" i="46"/>
  <c r="E1129" i="46"/>
  <c r="E1130" i="46"/>
  <c r="E1131" i="46"/>
  <c r="E1132" i="46"/>
  <c r="E1133" i="46"/>
  <c r="E1134" i="46"/>
  <c r="E1135" i="46"/>
  <c r="E1136" i="46"/>
  <c r="E1137" i="46"/>
  <c r="E1138" i="46"/>
  <c r="E1139" i="46"/>
  <c r="E1140" i="46"/>
  <c r="E1141" i="46"/>
  <c r="E1142" i="46"/>
  <c r="E1143" i="46"/>
  <c r="E1144" i="46"/>
  <c r="E1145" i="46"/>
  <c r="E1146" i="46"/>
  <c r="E1147" i="46"/>
  <c r="E1148" i="46"/>
  <c r="E1149" i="46"/>
  <c r="E1150" i="46"/>
  <c r="E1151" i="46"/>
  <c r="E1152" i="46"/>
  <c r="E1153" i="46"/>
  <c r="E1154" i="46"/>
  <c r="E1155" i="46"/>
  <c r="E1156" i="46"/>
  <c r="E1157" i="46"/>
  <c r="E1158" i="46"/>
  <c r="E1159" i="46"/>
  <c r="E1160" i="46"/>
  <c r="E1161" i="46"/>
  <c r="E1162" i="46"/>
  <c r="E1163" i="46"/>
  <c r="E1164" i="46"/>
  <c r="E1165" i="46"/>
  <c r="E1166" i="46"/>
  <c r="E1167" i="46"/>
  <c r="E1168" i="46"/>
  <c r="E1169" i="46"/>
  <c r="E1170" i="46"/>
  <c r="E1171" i="46"/>
  <c r="E1123" i="46"/>
  <c r="E1172" i="46" s="1"/>
  <c r="F1071" i="46"/>
  <c r="G1071" i="46"/>
  <c r="H1071" i="46"/>
  <c r="I1071" i="46"/>
  <c r="J1071" i="46"/>
  <c r="K1071" i="46"/>
  <c r="K1385" i="46" s="1"/>
  <c r="L1071" i="46"/>
  <c r="M1071" i="46"/>
  <c r="N1071" i="46"/>
  <c r="O1071" i="46"/>
  <c r="P1071" i="46"/>
  <c r="Q1071" i="46"/>
  <c r="R1071" i="46"/>
  <c r="Y1071" i="46"/>
  <c r="Z1071" i="46"/>
  <c r="AA1071" i="46"/>
  <c r="AB1071" i="46"/>
  <c r="AC1071" i="46"/>
  <c r="AD1071" i="46"/>
  <c r="F1072" i="46"/>
  <c r="G1072" i="46"/>
  <c r="H1072" i="46"/>
  <c r="I1072" i="46"/>
  <c r="J1072" i="46"/>
  <c r="J1386" i="46" s="1"/>
  <c r="K1072" i="46"/>
  <c r="L1072" i="46"/>
  <c r="M1072" i="46"/>
  <c r="N1072" i="46"/>
  <c r="O1072" i="46"/>
  <c r="P1072" i="46"/>
  <c r="Q1072" i="46"/>
  <c r="R1072" i="46"/>
  <c r="R1386" i="46"/>
  <c r="Y1072" i="46"/>
  <c r="Z1072" i="46"/>
  <c r="Z1386" i="46" s="1"/>
  <c r="AA1072" i="46"/>
  <c r="AB1072" i="46"/>
  <c r="AC1072" i="46"/>
  <c r="AD1072" i="46"/>
  <c r="F1073" i="46"/>
  <c r="G1073" i="46"/>
  <c r="H1073" i="46"/>
  <c r="I1073" i="46"/>
  <c r="I1387" i="46" s="1"/>
  <c r="J1073" i="46"/>
  <c r="K1073" i="46"/>
  <c r="L1073" i="46"/>
  <c r="M1073" i="46"/>
  <c r="N1073" i="46"/>
  <c r="O1073" i="46"/>
  <c r="P1073" i="46"/>
  <c r="Q1073" i="46"/>
  <c r="Q1387" i="46"/>
  <c r="R1073" i="46"/>
  <c r="Y1073" i="46"/>
  <c r="Z1073" i="46"/>
  <c r="AA1073" i="46"/>
  <c r="AB1073" i="46"/>
  <c r="AC1073" i="46"/>
  <c r="AG1073" i="46" s="1"/>
  <c r="AD1073" i="46"/>
  <c r="F1074" i="46"/>
  <c r="G1074" i="46"/>
  <c r="H1074" i="46"/>
  <c r="H1388" i="46"/>
  <c r="I1074" i="46"/>
  <c r="J1074" i="46"/>
  <c r="K1074" i="46"/>
  <c r="L1074" i="46"/>
  <c r="M1074" i="46"/>
  <c r="N1074" i="46"/>
  <c r="O1074" i="46"/>
  <c r="P1074" i="46"/>
  <c r="P1388" i="46"/>
  <c r="Q1074" i="46"/>
  <c r="R1074" i="46"/>
  <c r="Y1074" i="46"/>
  <c r="Z1074" i="46"/>
  <c r="AA1074" i="46"/>
  <c r="AB1074" i="46"/>
  <c r="AC1074" i="46"/>
  <c r="AD1074" i="46"/>
  <c r="F1075" i="46"/>
  <c r="G1075" i="46"/>
  <c r="G1389" i="46"/>
  <c r="H1075" i="46"/>
  <c r="I1075" i="46"/>
  <c r="J1075" i="46"/>
  <c r="K1075" i="46"/>
  <c r="L1075" i="46"/>
  <c r="M1075" i="46"/>
  <c r="N1075" i="46"/>
  <c r="O1075" i="46"/>
  <c r="O1389" i="46"/>
  <c r="P1075" i="46"/>
  <c r="Q1075" i="46"/>
  <c r="R1075" i="46"/>
  <c r="Y1075" i="46"/>
  <c r="Z1075" i="46"/>
  <c r="AA1075" i="46"/>
  <c r="AB1075" i="46"/>
  <c r="AC1075" i="46"/>
  <c r="AD1075" i="46"/>
  <c r="F1076" i="46"/>
  <c r="F1391" i="46"/>
  <c r="G1076" i="46"/>
  <c r="G1391" i="46"/>
  <c r="H1076" i="46"/>
  <c r="I1076" i="46"/>
  <c r="J1076" i="46"/>
  <c r="K1076" i="46"/>
  <c r="L1076" i="46"/>
  <c r="M1076" i="46"/>
  <c r="N1076" i="46"/>
  <c r="N1391" i="46"/>
  <c r="O1076" i="46"/>
  <c r="P1076" i="46"/>
  <c r="Q1076" i="46"/>
  <c r="R1076" i="46"/>
  <c r="Y1076" i="46"/>
  <c r="Z1076" i="46"/>
  <c r="AA1076" i="46"/>
  <c r="AB1076" i="46"/>
  <c r="AC1076" i="46"/>
  <c r="AD1076" i="46"/>
  <c r="F1077" i="46"/>
  <c r="G1077" i="46"/>
  <c r="H1077" i="46"/>
  <c r="I1077" i="46"/>
  <c r="J1077" i="46"/>
  <c r="K1077" i="46"/>
  <c r="L1077" i="46"/>
  <c r="M1077" i="46"/>
  <c r="M1392" i="46" s="1"/>
  <c r="M1448" i="46" s="1"/>
  <c r="N1077" i="46"/>
  <c r="O1077" i="46"/>
  <c r="P1077" i="46"/>
  <c r="Q1077" i="46"/>
  <c r="R1077" i="46"/>
  <c r="Y1077" i="46"/>
  <c r="Z1077" i="46"/>
  <c r="AA1077" i="46"/>
  <c r="AB1077" i="46"/>
  <c r="AC1077" i="46"/>
  <c r="AD1077" i="46"/>
  <c r="F1078" i="46"/>
  <c r="G1078" i="46"/>
  <c r="H1078" i="46"/>
  <c r="I1078" i="46"/>
  <c r="J1078" i="46"/>
  <c r="K1078" i="46"/>
  <c r="L1078" i="46"/>
  <c r="L1394" i="46"/>
  <c r="M1078" i="46"/>
  <c r="N1078" i="46"/>
  <c r="O1078" i="46"/>
  <c r="P1078" i="46"/>
  <c r="Q1078" i="46"/>
  <c r="R1078" i="46"/>
  <c r="Y1078" i="46"/>
  <c r="Z1078" i="46"/>
  <c r="AH1078" i="46" s="1"/>
  <c r="AA1078" i="46"/>
  <c r="AB1078" i="46"/>
  <c r="AB1394" i="46"/>
  <c r="AC1078" i="46"/>
  <c r="AD1078" i="46"/>
  <c r="F1079" i="46"/>
  <c r="G1079" i="46"/>
  <c r="H1079" i="46"/>
  <c r="I1079" i="46"/>
  <c r="J1079" i="46"/>
  <c r="K1079" i="46"/>
  <c r="K1395" i="46" s="1"/>
  <c r="L1079" i="46"/>
  <c r="M1079" i="46"/>
  <c r="N1079" i="46"/>
  <c r="O1079" i="46"/>
  <c r="P1079" i="46"/>
  <c r="Q1079" i="46"/>
  <c r="R1079" i="46"/>
  <c r="Y1079" i="46"/>
  <c r="Z1079" i="46"/>
  <c r="AA1079" i="46"/>
  <c r="AB1079" i="46"/>
  <c r="AC1079" i="46"/>
  <c r="AD1079" i="46"/>
  <c r="F1080" i="46"/>
  <c r="G1080" i="46"/>
  <c r="H1080" i="46"/>
  <c r="I1080" i="46"/>
  <c r="J1080" i="46"/>
  <c r="J1396" i="46"/>
  <c r="K1080" i="46"/>
  <c r="L1080" i="46"/>
  <c r="M1080" i="46"/>
  <c r="N1080" i="46"/>
  <c r="O1080" i="46"/>
  <c r="P1080" i="46"/>
  <c r="Q1080" i="46"/>
  <c r="R1080" i="46"/>
  <c r="R1396" i="46"/>
  <c r="Y1080" i="46"/>
  <c r="Z1080" i="46"/>
  <c r="Z1396" i="46" s="1"/>
  <c r="AA1080" i="46"/>
  <c r="AB1080" i="46"/>
  <c r="AC1080" i="46"/>
  <c r="AD1080" i="46"/>
  <c r="F1081" i="46"/>
  <c r="G1081" i="46"/>
  <c r="H1081" i="46"/>
  <c r="I1081" i="46"/>
  <c r="I1397" i="46"/>
  <c r="J1081" i="46"/>
  <c r="K1081" i="46"/>
  <c r="L1081" i="46"/>
  <c r="M1081" i="46"/>
  <c r="N1081" i="46"/>
  <c r="O1081" i="46"/>
  <c r="P1081" i="46"/>
  <c r="Q1081" i="46"/>
  <c r="Q1397" i="46"/>
  <c r="R1081" i="46"/>
  <c r="Y1081" i="46"/>
  <c r="Z1081" i="46"/>
  <c r="AA1081" i="46"/>
  <c r="AB1081" i="46"/>
  <c r="AC1081" i="46"/>
  <c r="AD1081" i="46"/>
  <c r="F1082" i="46"/>
  <c r="G1082" i="46"/>
  <c r="H1082" i="46"/>
  <c r="H1398" i="46" s="1"/>
  <c r="H1454" i="46" s="1"/>
  <c r="I1082" i="46"/>
  <c r="J1082" i="46"/>
  <c r="K1082" i="46"/>
  <c r="L1082" i="46"/>
  <c r="M1082" i="46"/>
  <c r="N1082" i="46"/>
  <c r="O1082" i="46"/>
  <c r="P1082" i="46"/>
  <c r="P1398" i="46"/>
  <c r="Q1082" i="46"/>
  <c r="R1082" i="46"/>
  <c r="Y1082" i="46"/>
  <c r="Z1082" i="46"/>
  <c r="AA1082" i="46"/>
  <c r="AB1082" i="46"/>
  <c r="AC1082" i="46"/>
  <c r="AD1082" i="46"/>
  <c r="F1083" i="46"/>
  <c r="G1083" i="46"/>
  <c r="G1400" i="46"/>
  <c r="H1083" i="46"/>
  <c r="I1083" i="46"/>
  <c r="J1083" i="46"/>
  <c r="K1083" i="46"/>
  <c r="L1083" i="46"/>
  <c r="M1083" i="46"/>
  <c r="N1083" i="46"/>
  <c r="O1083" i="46"/>
  <c r="O1400" i="46"/>
  <c r="P1083" i="46"/>
  <c r="Q1083" i="46"/>
  <c r="R1083" i="46"/>
  <c r="Y1083" i="46"/>
  <c r="Z1083" i="46"/>
  <c r="AA1083" i="46"/>
  <c r="AB1083" i="46"/>
  <c r="AC1083" i="46"/>
  <c r="AD1083" i="46"/>
  <c r="F1084" i="46"/>
  <c r="F1401" i="46" s="1"/>
  <c r="G1084" i="46"/>
  <c r="H1084" i="46"/>
  <c r="I1084" i="46"/>
  <c r="J1084" i="46"/>
  <c r="K1084" i="46"/>
  <c r="L1084" i="46"/>
  <c r="M1084" i="46"/>
  <c r="N1084" i="46"/>
  <c r="N1401" i="46"/>
  <c r="O1084" i="46"/>
  <c r="P1084" i="46"/>
  <c r="Q1084" i="46"/>
  <c r="R1084" i="46"/>
  <c r="Y1084" i="46"/>
  <c r="Z1084" i="46"/>
  <c r="AA1084" i="46"/>
  <c r="AB1084" i="46"/>
  <c r="AC1084" i="46"/>
  <c r="AD1084" i="46"/>
  <c r="F1085" i="46"/>
  <c r="G1085" i="46"/>
  <c r="H1085" i="46"/>
  <c r="I1085" i="46"/>
  <c r="J1085" i="46"/>
  <c r="K1085" i="46"/>
  <c r="L1085" i="46"/>
  <c r="M1085" i="46"/>
  <c r="M1402" i="46"/>
  <c r="N1085" i="46"/>
  <c r="O1085" i="46"/>
  <c r="P1085" i="46"/>
  <c r="Q1085" i="46"/>
  <c r="R1085" i="46"/>
  <c r="Y1085" i="46"/>
  <c r="Z1085" i="46"/>
  <c r="AA1085" i="46"/>
  <c r="AB1085" i="46"/>
  <c r="AC1085" i="46"/>
  <c r="AG1085" i="46" s="1"/>
  <c r="AD1085" i="46"/>
  <c r="F1086" i="46"/>
  <c r="G1086" i="46"/>
  <c r="H1086" i="46"/>
  <c r="I1086" i="46"/>
  <c r="J1086" i="46"/>
  <c r="K1086" i="46"/>
  <c r="L1086" i="46"/>
  <c r="L1403" i="46" s="1"/>
  <c r="M1086" i="46"/>
  <c r="N1086" i="46"/>
  <c r="O1086" i="46"/>
  <c r="P1086" i="46"/>
  <c r="Q1086" i="46"/>
  <c r="R1086" i="46"/>
  <c r="Y1086" i="46"/>
  <c r="Z1086" i="46"/>
  <c r="AA1086" i="46"/>
  <c r="AB1086" i="46"/>
  <c r="AC1086" i="46"/>
  <c r="AD1086" i="46"/>
  <c r="F1087" i="46"/>
  <c r="G1087" i="46"/>
  <c r="H1087" i="46"/>
  <c r="I1087" i="46"/>
  <c r="J1087" i="46"/>
  <c r="K1087" i="46"/>
  <c r="K1405" i="46" s="1"/>
  <c r="L1087" i="46"/>
  <c r="M1087" i="46"/>
  <c r="N1087" i="46"/>
  <c r="O1087" i="46"/>
  <c r="P1087" i="46"/>
  <c r="Q1087" i="46"/>
  <c r="R1087" i="46"/>
  <c r="Y1087" i="46"/>
  <c r="Z1087" i="46"/>
  <c r="Z1122" i="46" s="1"/>
  <c r="AA1087" i="46"/>
  <c r="AA1405" i="46"/>
  <c r="AB1087" i="46"/>
  <c r="AC1087" i="46"/>
  <c r="AD1087" i="46"/>
  <c r="F1088" i="46"/>
  <c r="G1088" i="46"/>
  <c r="H1088" i="46"/>
  <c r="I1088" i="46"/>
  <c r="J1088" i="46"/>
  <c r="J1406" i="46"/>
  <c r="K1088" i="46"/>
  <c r="L1088" i="46"/>
  <c r="M1088" i="46"/>
  <c r="N1088" i="46"/>
  <c r="O1088" i="46"/>
  <c r="P1088" i="46"/>
  <c r="Q1088" i="46"/>
  <c r="R1088" i="46"/>
  <c r="R1406" i="46"/>
  <c r="Y1088" i="46"/>
  <c r="Z1088" i="46"/>
  <c r="Z1406" i="46"/>
  <c r="AA1088" i="46"/>
  <c r="AB1088" i="46"/>
  <c r="AC1088" i="46"/>
  <c r="AD1088" i="46"/>
  <c r="F1089" i="46"/>
  <c r="G1089" i="46"/>
  <c r="H1089" i="46"/>
  <c r="I1089" i="46"/>
  <c r="I1407" i="46"/>
  <c r="J1089" i="46"/>
  <c r="K1089" i="46"/>
  <c r="L1089" i="46"/>
  <c r="M1089" i="46"/>
  <c r="N1089" i="46"/>
  <c r="O1089" i="46"/>
  <c r="P1089" i="46"/>
  <c r="Q1089" i="46"/>
  <c r="Q1407" i="46"/>
  <c r="R1089" i="46"/>
  <c r="Y1089" i="46"/>
  <c r="Z1089" i="46"/>
  <c r="AA1089" i="46"/>
  <c r="AB1089" i="46"/>
  <c r="AC1089" i="46"/>
  <c r="AD1089" i="46"/>
  <c r="F1090" i="46"/>
  <c r="G1090" i="46"/>
  <c r="H1090" i="46"/>
  <c r="H1408" i="46"/>
  <c r="I1090" i="46"/>
  <c r="J1090" i="46"/>
  <c r="K1090" i="46"/>
  <c r="L1090" i="46"/>
  <c r="M1090" i="46"/>
  <c r="N1090" i="46"/>
  <c r="O1090" i="46"/>
  <c r="P1090" i="46"/>
  <c r="P1408" i="46"/>
  <c r="Q1090" i="46"/>
  <c r="R1090" i="46"/>
  <c r="Y1090" i="46"/>
  <c r="Z1090" i="46"/>
  <c r="AA1090" i="46"/>
  <c r="AB1090" i="46"/>
  <c r="AC1090" i="46"/>
  <c r="AD1090" i="46"/>
  <c r="F1091" i="46"/>
  <c r="G1091" i="46"/>
  <c r="G1409" i="46"/>
  <c r="H1091" i="46"/>
  <c r="I1091" i="46"/>
  <c r="J1091" i="46"/>
  <c r="K1091" i="46"/>
  <c r="L1091" i="46"/>
  <c r="M1091" i="46"/>
  <c r="N1091" i="46"/>
  <c r="O1091" i="46"/>
  <c r="O1409" i="46"/>
  <c r="P1091" i="46"/>
  <c r="Q1091" i="46"/>
  <c r="R1091" i="46"/>
  <c r="Y1091" i="46"/>
  <c r="Z1091" i="46"/>
  <c r="AA1091" i="46"/>
  <c r="AB1091" i="46"/>
  <c r="AC1091" i="46"/>
  <c r="AD1091" i="46"/>
  <c r="F1092" i="46"/>
  <c r="F1411" i="46"/>
  <c r="G1092" i="46"/>
  <c r="H1092" i="46"/>
  <c r="I1092" i="46"/>
  <c r="J1092" i="46"/>
  <c r="K1092" i="46"/>
  <c r="L1092" i="46"/>
  <c r="M1092" i="46"/>
  <c r="N1092" i="46"/>
  <c r="N1411" i="46"/>
  <c r="O1092" i="46"/>
  <c r="P1092" i="46"/>
  <c r="Q1092" i="46"/>
  <c r="R1092" i="46"/>
  <c r="Y1092" i="46"/>
  <c r="Z1092" i="46"/>
  <c r="AA1092" i="46"/>
  <c r="AB1092" i="46"/>
  <c r="AC1092" i="46"/>
  <c r="AD1092" i="46"/>
  <c r="F1093" i="46"/>
  <c r="G1093" i="46"/>
  <c r="H1093" i="46"/>
  <c r="I1093" i="46"/>
  <c r="J1093" i="46"/>
  <c r="K1093" i="46"/>
  <c r="L1093" i="46"/>
  <c r="M1093" i="46"/>
  <c r="M1412" i="46"/>
  <c r="N1093" i="46"/>
  <c r="O1093" i="46"/>
  <c r="P1093" i="46"/>
  <c r="Q1093" i="46"/>
  <c r="R1093" i="46"/>
  <c r="Y1093" i="46"/>
  <c r="Z1093" i="46"/>
  <c r="AA1093" i="46"/>
  <c r="AB1093" i="46"/>
  <c r="AC1093" i="46"/>
  <c r="AG1093" i="46"/>
  <c r="AD1093" i="46"/>
  <c r="F1094" i="46"/>
  <c r="G1094" i="46"/>
  <c r="H1094" i="46"/>
  <c r="I1094" i="46"/>
  <c r="J1094" i="46"/>
  <c r="K1094" i="46"/>
  <c r="L1094" i="46"/>
  <c r="L1413" i="46"/>
  <c r="M1094" i="46"/>
  <c r="N1094" i="46"/>
  <c r="O1094" i="46"/>
  <c r="P1094" i="46"/>
  <c r="Q1094" i="46"/>
  <c r="R1094" i="46"/>
  <c r="Y1094" i="46"/>
  <c r="Z1094" i="46"/>
  <c r="AA1094" i="46"/>
  <c r="AB1094" i="46"/>
  <c r="AC1094" i="46"/>
  <c r="AD1094" i="46"/>
  <c r="F1095" i="46"/>
  <c r="G1095" i="46"/>
  <c r="H1095" i="46"/>
  <c r="I1095" i="46"/>
  <c r="J1095" i="46"/>
  <c r="K1095" i="46"/>
  <c r="K1414" i="46"/>
  <c r="L1095" i="46"/>
  <c r="M1095" i="46"/>
  <c r="N1095" i="46"/>
  <c r="O1095" i="46"/>
  <c r="P1095" i="46"/>
  <c r="Q1095" i="46"/>
  <c r="R1095" i="46"/>
  <c r="Y1095" i="46"/>
  <c r="Z1095" i="46"/>
  <c r="AA1095" i="46"/>
  <c r="AA1414" i="46"/>
  <c r="AB1095" i="46"/>
  <c r="AC1095" i="46"/>
  <c r="AD1095" i="46"/>
  <c r="F1096" i="46"/>
  <c r="G1096" i="46"/>
  <c r="H1096" i="46"/>
  <c r="I1096" i="46"/>
  <c r="J1096" i="46"/>
  <c r="J1416" i="46"/>
  <c r="K1096" i="46"/>
  <c r="L1096" i="46"/>
  <c r="M1096" i="46"/>
  <c r="N1096" i="46"/>
  <c r="O1096" i="46"/>
  <c r="P1096" i="46"/>
  <c r="Q1096" i="46"/>
  <c r="R1096" i="46"/>
  <c r="R1416" i="46"/>
  <c r="Y1096" i="46"/>
  <c r="Z1096" i="46"/>
  <c r="Z1416" i="46"/>
  <c r="Z1415" i="46" s="1"/>
  <c r="AA1096" i="46"/>
  <c r="AB1096" i="46"/>
  <c r="AC1096" i="46"/>
  <c r="AD1096" i="46"/>
  <c r="F1097" i="46"/>
  <c r="G1097" i="46"/>
  <c r="H1097" i="46"/>
  <c r="I1097" i="46"/>
  <c r="I1417" i="46"/>
  <c r="J1097" i="46"/>
  <c r="K1097" i="46"/>
  <c r="L1097" i="46"/>
  <c r="M1097" i="46"/>
  <c r="N1097" i="46"/>
  <c r="O1097" i="46"/>
  <c r="P1097" i="46"/>
  <c r="Q1097" i="46"/>
  <c r="Q1417" i="46"/>
  <c r="R1097" i="46"/>
  <c r="Y1097" i="46"/>
  <c r="Y1417" i="46"/>
  <c r="Z1097" i="46"/>
  <c r="AA1097" i="46"/>
  <c r="AB1097" i="46"/>
  <c r="AC1097" i="46"/>
  <c r="AD1097" i="46"/>
  <c r="F1098" i="46"/>
  <c r="G1098" i="46"/>
  <c r="H1098" i="46"/>
  <c r="H1418" i="46"/>
  <c r="I1098" i="46"/>
  <c r="J1098" i="46"/>
  <c r="K1098" i="46"/>
  <c r="L1098" i="46"/>
  <c r="M1098" i="46"/>
  <c r="N1098" i="46"/>
  <c r="O1098" i="46"/>
  <c r="P1098" i="46"/>
  <c r="P1418" i="46"/>
  <c r="Q1098" i="46"/>
  <c r="R1098" i="46"/>
  <c r="Y1098" i="46"/>
  <c r="Z1098" i="46"/>
  <c r="AA1098" i="46"/>
  <c r="AB1098" i="46"/>
  <c r="AC1098" i="46"/>
  <c r="AD1098" i="46"/>
  <c r="F1099" i="46"/>
  <c r="G1099" i="46"/>
  <c r="G1419" i="46"/>
  <c r="H1099" i="46"/>
  <c r="I1099" i="46"/>
  <c r="J1099" i="46"/>
  <c r="K1099" i="46"/>
  <c r="L1099" i="46"/>
  <c r="M1099" i="46"/>
  <c r="N1099" i="46"/>
  <c r="O1099" i="46"/>
  <c r="O1419" i="46"/>
  <c r="P1099" i="46"/>
  <c r="Q1099" i="46"/>
  <c r="R1099" i="46"/>
  <c r="Y1099" i="46"/>
  <c r="Z1099" i="46"/>
  <c r="AA1099" i="46"/>
  <c r="AB1099" i="46"/>
  <c r="AC1099" i="46"/>
  <c r="AD1099" i="46"/>
  <c r="F1100" i="46"/>
  <c r="F1420" i="46"/>
  <c r="G1100" i="46"/>
  <c r="H1100" i="46"/>
  <c r="I1100" i="46"/>
  <c r="J1100" i="46"/>
  <c r="K1100" i="46"/>
  <c r="L1100" i="46"/>
  <c r="M1100" i="46"/>
  <c r="N1100" i="46"/>
  <c r="N1420" i="46"/>
  <c r="O1100" i="46"/>
  <c r="P1100" i="46"/>
  <c r="Q1100" i="46"/>
  <c r="R1100" i="46"/>
  <c r="Y1100" i="46"/>
  <c r="Z1100" i="46"/>
  <c r="AA1100" i="46"/>
  <c r="AB1100" i="46"/>
  <c r="AC1100" i="46"/>
  <c r="AD1100" i="46"/>
  <c r="F1101" i="46"/>
  <c r="G1101" i="46"/>
  <c r="H1101" i="46"/>
  <c r="I1101" i="46"/>
  <c r="J1101" i="46"/>
  <c r="K1101" i="46"/>
  <c r="L1101" i="46"/>
  <c r="M1101" i="46"/>
  <c r="M1421" i="46"/>
  <c r="N1101" i="46"/>
  <c r="O1101" i="46"/>
  <c r="P1101" i="46"/>
  <c r="Q1101" i="46"/>
  <c r="R1101" i="46"/>
  <c r="Y1101" i="46"/>
  <c r="Z1101" i="46"/>
  <c r="AA1101" i="46"/>
  <c r="AB1101" i="46"/>
  <c r="AC1101" i="46"/>
  <c r="AC1421" i="46"/>
  <c r="AD1101" i="46"/>
  <c r="F1102" i="46"/>
  <c r="G1102" i="46"/>
  <c r="H1102" i="46"/>
  <c r="I1102" i="46"/>
  <c r="J1102" i="46"/>
  <c r="K1102" i="46"/>
  <c r="L1102" i="46"/>
  <c r="L1422" i="46"/>
  <c r="M1102" i="46"/>
  <c r="N1102" i="46"/>
  <c r="O1102" i="46"/>
  <c r="P1102" i="46"/>
  <c r="Q1102" i="46"/>
  <c r="R1102" i="46"/>
  <c r="Y1102" i="46"/>
  <c r="Z1102" i="46"/>
  <c r="AA1102" i="46"/>
  <c r="AB1102" i="46"/>
  <c r="AC1102" i="46"/>
  <c r="AD1102" i="46"/>
  <c r="F1103" i="46"/>
  <c r="G1103" i="46"/>
  <c r="H1103" i="46"/>
  <c r="I1103" i="46"/>
  <c r="J1103" i="46"/>
  <c r="K1103" i="46"/>
  <c r="K1423" i="46"/>
  <c r="L1103" i="46"/>
  <c r="M1103" i="46"/>
  <c r="N1103" i="46"/>
  <c r="O1103" i="46"/>
  <c r="P1103" i="46"/>
  <c r="Q1103" i="46"/>
  <c r="R1103" i="46"/>
  <c r="Y1103" i="46"/>
  <c r="Z1103" i="46"/>
  <c r="AA1103" i="46"/>
  <c r="AB1103" i="46"/>
  <c r="AC1103" i="46"/>
  <c r="AD1103" i="46"/>
  <c r="F1104" i="46"/>
  <c r="G1104" i="46"/>
  <c r="H1104" i="46"/>
  <c r="I1104" i="46"/>
  <c r="J1104" i="46"/>
  <c r="J1424" i="46"/>
  <c r="K1104" i="46"/>
  <c r="L1104" i="46"/>
  <c r="M1104" i="46"/>
  <c r="N1104" i="46"/>
  <c r="O1104" i="46"/>
  <c r="P1104" i="46"/>
  <c r="Q1104" i="46"/>
  <c r="R1104" i="46"/>
  <c r="R1424" i="46"/>
  <c r="Y1104" i="46"/>
  <c r="Z1104" i="46"/>
  <c r="Z1424" i="46"/>
  <c r="AA1104" i="46"/>
  <c r="AB1104" i="46"/>
  <c r="AC1104" i="46"/>
  <c r="AD1104" i="46"/>
  <c r="F1105" i="46"/>
  <c r="G1105" i="46"/>
  <c r="H1105" i="46"/>
  <c r="I1105" i="46"/>
  <c r="I1425" i="46"/>
  <c r="J1105" i="46"/>
  <c r="K1105" i="46"/>
  <c r="L1105" i="46"/>
  <c r="M1105" i="46"/>
  <c r="N1105" i="46"/>
  <c r="O1105" i="46"/>
  <c r="P1105" i="46"/>
  <c r="Q1105" i="46"/>
  <c r="Q1425" i="46"/>
  <c r="R1105" i="46"/>
  <c r="Y1105" i="46"/>
  <c r="Z1105" i="46"/>
  <c r="AA1105" i="46"/>
  <c r="AB1105" i="46"/>
  <c r="AC1105" i="46"/>
  <c r="AD1105" i="46"/>
  <c r="F1106" i="46"/>
  <c r="G1106" i="46"/>
  <c r="H1106" i="46"/>
  <c r="H1426" i="46"/>
  <c r="I1106" i="46"/>
  <c r="J1106" i="46"/>
  <c r="K1106" i="46"/>
  <c r="L1106" i="46"/>
  <c r="M1106" i="46"/>
  <c r="N1106" i="46"/>
  <c r="O1106" i="46"/>
  <c r="P1106" i="46"/>
  <c r="P1426" i="46"/>
  <c r="Q1106" i="46"/>
  <c r="R1106" i="46"/>
  <c r="Y1106" i="46"/>
  <c r="Z1106" i="46"/>
  <c r="AA1106" i="46"/>
  <c r="AB1106" i="46"/>
  <c r="AC1106" i="46"/>
  <c r="AD1106" i="46"/>
  <c r="F1107" i="46"/>
  <c r="G1107" i="46"/>
  <c r="G1427" i="46"/>
  <c r="H1107" i="46"/>
  <c r="I1107" i="46"/>
  <c r="J1107" i="46"/>
  <c r="K1107" i="46"/>
  <c r="L1107" i="46"/>
  <c r="M1107" i="46"/>
  <c r="N1107" i="46"/>
  <c r="O1107" i="46"/>
  <c r="O1427" i="46"/>
  <c r="P1107" i="46"/>
  <c r="Q1107" i="46"/>
  <c r="R1107" i="46"/>
  <c r="Y1107" i="46"/>
  <c r="Z1107" i="46"/>
  <c r="AA1107" i="46"/>
  <c r="AB1107" i="46"/>
  <c r="AC1107" i="46"/>
  <c r="AD1107" i="46"/>
  <c r="F1108" i="46"/>
  <c r="F1428" i="46"/>
  <c r="G1108" i="46"/>
  <c r="H1108" i="46"/>
  <c r="I1108" i="46"/>
  <c r="J1108" i="46"/>
  <c r="K1108" i="46"/>
  <c r="L1108" i="46"/>
  <c r="M1108" i="46"/>
  <c r="N1108" i="46"/>
  <c r="N1428" i="46"/>
  <c r="O1108" i="46"/>
  <c r="P1108" i="46"/>
  <c r="Q1108" i="46"/>
  <c r="R1108" i="46"/>
  <c r="Y1108" i="46"/>
  <c r="Z1108" i="46"/>
  <c r="AA1108" i="46"/>
  <c r="AB1108" i="46"/>
  <c r="AC1108" i="46"/>
  <c r="AD1108" i="46"/>
  <c r="F1109" i="46"/>
  <c r="G1109" i="46"/>
  <c r="H1109" i="46"/>
  <c r="I1109" i="46"/>
  <c r="J1109" i="46"/>
  <c r="K1109" i="46"/>
  <c r="L1109" i="46"/>
  <c r="M1109" i="46"/>
  <c r="M1429" i="46"/>
  <c r="N1109" i="46"/>
  <c r="O1109" i="46"/>
  <c r="P1109" i="46"/>
  <c r="Q1109" i="46"/>
  <c r="R1109" i="46"/>
  <c r="Y1109" i="46"/>
  <c r="Z1109" i="46"/>
  <c r="AA1109" i="46"/>
  <c r="AB1109" i="46"/>
  <c r="AC1109" i="46"/>
  <c r="AC1429" i="46"/>
  <c r="AD1109" i="46"/>
  <c r="F1110" i="46"/>
  <c r="G1110" i="46"/>
  <c r="H1110" i="46"/>
  <c r="I1110" i="46"/>
  <c r="J1110" i="46"/>
  <c r="K1110" i="46"/>
  <c r="L1110" i="46"/>
  <c r="M1110" i="46"/>
  <c r="N1110" i="46"/>
  <c r="O1110" i="46"/>
  <c r="P1110" i="46"/>
  <c r="Q1110" i="46"/>
  <c r="R1110" i="46"/>
  <c r="Y1110" i="46"/>
  <c r="Z1110" i="46"/>
  <c r="AA1110" i="46"/>
  <c r="AB1110" i="46"/>
  <c r="AI1110" i="46"/>
  <c r="AC1110" i="46"/>
  <c r="AD1110" i="46"/>
  <c r="F1111" i="46"/>
  <c r="G1111" i="46"/>
  <c r="H1111" i="46"/>
  <c r="I1111" i="46"/>
  <c r="J1111" i="46"/>
  <c r="K1111" i="46"/>
  <c r="K1431" i="46"/>
  <c r="L1111" i="46"/>
  <c r="M1111" i="46"/>
  <c r="N1111" i="46"/>
  <c r="O1111" i="46"/>
  <c r="P1111" i="46"/>
  <c r="Q1111" i="46"/>
  <c r="R1111" i="46"/>
  <c r="Y1111" i="46"/>
  <c r="Z1111" i="46"/>
  <c r="AA1111" i="46"/>
  <c r="AB1111" i="46"/>
  <c r="AC1111" i="46"/>
  <c r="AD1111" i="46"/>
  <c r="F1112" i="46"/>
  <c r="G1112" i="46"/>
  <c r="H1112" i="46"/>
  <c r="I1112" i="46"/>
  <c r="J1112" i="46"/>
  <c r="J1432" i="46"/>
  <c r="K1112" i="46"/>
  <c r="L1112" i="46"/>
  <c r="M1112" i="46"/>
  <c r="N1112" i="46"/>
  <c r="O1112" i="46"/>
  <c r="P1112" i="46"/>
  <c r="Q1112" i="46"/>
  <c r="R1112" i="46"/>
  <c r="R1432" i="46"/>
  <c r="Y1112" i="46"/>
  <c r="Z1112" i="46"/>
  <c r="Z1432" i="46"/>
  <c r="AA1112" i="46"/>
  <c r="AB1112" i="46"/>
  <c r="AC1112" i="46"/>
  <c r="AD1112" i="46"/>
  <c r="F1113" i="46"/>
  <c r="G1113" i="46"/>
  <c r="H1113" i="46"/>
  <c r="I1113" i="46"/>
  <c r="I1433" i="46"/>
  <c r="J1113" i="46"/>
  <c r="K1113" i="46"/>
  <c r="L1113" i="46"/>
  <c r="M1113" i="46"/>
  <c r="N1113" i="46"/>
  <c r="O1113" i="46"/>
  <c r="P1113" i="46"/>
  <c r="Q1113" i="46"/>
  <c r="Q1433" i="46"/>
  <c r="R1113" i="46"/>
  <c r="Y1113" i="46"/>
  <c r="AG1113" i="46"/>
  <c r="Z1113" i="46"/>
  <c r="AA1113" i="46"/>
  <c r="AB1113" i="46"/>
  <c r="AC1113" i="46"/>
  <c r="AD1113" i="46"/>
  <c r="F1114" i="46"/>
  <c r="G1114" i="46"/>
  <c r="H1114" i="46"/>
  <c r="H1434" i="46"/>
  <c r="I1114" i="46"/>
  <c r="J1114" i="46"/>
  <c r="K1114" i="46"/>
  <c r="L1114" i="46"/>
  <c r="M1114" i="46"/>
  <c r="N1114" i="46"/>
  <c r="O1114" i="46"/>
  <c r="P1114" i="46"/>
  <c r="P1434" i="46"/>
  <c r="Q1114" i="46"/>
  <c r="R1114" i="46"/>
  <c r="Y1114" i="46"/>
  <c r="Z1114" i="46"/>
  <c r="AA1114" i="46"/>
  <c r="AB1114" i="46"/>
  <c r="AC1114" i="46"/>
  <c r="AD1114" i="46"/>
  <c r="F1115" i="46"/>
  <c r="G1115" i="46"/>
  <c r="G1435" i="46"/>
  <c r="H1115" i="46"/>
  <c r="I1115" i="46"/>
  <c r="J1115" i="46"/>
  <c r="K1115" i="46"/>
  <c r="L1115" i="46"/>
  <c r="M1115" i="46"/>
  <c r="N1115" i="46"/>
  <c r="O1115" i="46"/>
  <c r="O1435" i="46"/>
  <c r="P1115" i="46"/>
  <c r="Q1115" i="46"/>
  <c r="R1115" i="46"/>
  <c r="Y1115" i="46"/>
  <c r="Z1115" i="46"/>
  <c r="AA1115" i="46"/>
  <c r="AB1115" i="46"/>
  <c r="AC1115" i="46"/>
  <c r="AD1115" i="46"/>
  <c r="F1116" i="46"/>
  <c r="F1436" i="46" s="1"/>
  <c r="G1116" i="46"/>
  <c r="H1116" i="46"/>
  <c r="I1116" i="46"/>
  <c r="J1116" i="46"/>
  <c r="K1116" i="46"/>
  <c r="L1116" i="46"/>
  <c r="M1116" i="46"/>
  <c r="N1116" i="46"/>
  <c r="N1436" i="46"/>
  <c r="O1116" i="46"/>
  <c r="P1116" i="46"/>
  <c r="Q1116" i="46"/>
  <c r="R1116" i="46"/>
  <c r="Y1116" i="46"/>
  <c r="Z1116" i="46"/>
  <c r="AA1116" i="46"/>
  <c r="AB1116" i="46"/>
  <c r="AC1116" i="46"/>
  <c r="AD1116" i="46"/>
  <c r="AD1436" i="46"/>
  <c r="F1117" i="46"/>
  <c r="G1117" i="46"/>
  <c r="H1117" i="46"/>
  <c r="I1117" i="46"/>
  <c r="J1117" i="46"/>
  <c r="K1117" i="46"/>
  <c r="L1117" i="46"/>
  <c r="M1117" i="46"/>
  <c r="M1437" i="46"/>
  <c r="N1117" i="46"/>
  <c r="O1117" i="46"/>
  <c r="P1117" i="46"/>
  <c r="Q1117" i="46"/>
  <c r="R1117" i="46"/>
  <c r="Y1117" i="46"/>
  <c r="Z1117" i="46"/>
  <c r="AA1117" i="46"/>
  <c r="AB1117" i="46"/>
  <c r="AC1117" i="46"/>
  <c r="AD1117" i="46"/>
  <c r="F1118" i="46"/>
  <c r="G1118" i="46"/>
  <c r="H1118" i="46"/>
  <c r="I1118" i="46"/>
  <c r="J1118" i="46"/>
  <c r="K1118" i="46"/>
  <c r="L1118" i="46"/>
  <c r="L1438" i="46"/>
  <c r="M1118" i="46"/>
  <c r="N1118" i="46"/>
  <c r="O1118" i="46"/>
  <c r="P1118" i="46"/>
  <c r="Q1118" i="46"/>
  <c r="R1118" i="46"/>
  <c r="Y1118" i="46"/>
  <c r="Z1118" i="46"/>
  <c r="AA1118" i="46"/>
  <c r="AB1118" i="46"/>
  <c r="AB1438" i="46"/>
  <c r="AC1118" i="46"/>
  <c r="AD1118" i="46"/>
  <c r="F1119" i="46"/>
  <c r="G1119" i="46"/>
  <c r="H1119" i="46"/>
  <c r="I1119" i="46"/>
  <c r="J1119" i="46"/>
  <c r="K1119" i="46"/>
  <c r="K1439" i="46"/>
  <c r="L1119" i="46"/>
  <c r="M1119" i="46"/>
  <c r="N1119" i="46"/>
  <c r="O1119" i="46"/>
  <c r="P1119" i="46"/>
  <c r="Q1119" i="46"/>
  <c r="R1119" i="46"/>
  <c r="Y1119" i="46"/>
  <c r="Z1119" i="46"/>
  <c r="AA1119" i="46"/>
  <c r="AA1439" i="46"/>
  <c r="AB1119" i="46"/>
  <c r="AC1119" i="46"/>
  <c r="AD1119" i="46"/>
  <c r="E1072" i="46"/>
  <c r="E1073" i="46"/>
  <c r="E1074" i="46"/>
  <c r="E1075" i="46"/>
  <c r="E1076" i="46"/>
  <c r="E1391" i="46" s="1"/>
  <c r="E1077" i="46"/>
  <c r="E1078" i="46"/>
  <c r="E1079" i="46"/>
  <c r="E1080" i="46"/>
  <c r="E1081" i="46"/>
  <c r="E1082" i="46"/>
  <c r="E1083" i="46"/>
  <c r="E1084" i="46"/>
  <c r="E1401" i="46"/>
  <c r="E1085" i="46"/>
  <c r="E1086" i="46"/>
  <c r="E1087" i="46"/>
  <c r="E1088" i="46"/>
  <c r="E1089" i="46"/>
  <c r="E1090" i="46"/>
  <c r="E1091" i="46"/>
  <c r="E1092" i="46"/>
  <c r="E1411" i="46" s="1"/>
  <c r="E1093" i="46"/>
  <c r="E1094" i="46"/>
  <c r="E1095" i="46"/>
  <c r="E1096" i="46"/>
  <c r="E1097" i="46"/>
  <c r="E1098" i="46"/>
  <c r="E1099" i="46"/>
  <c r="E1100" i="46"/>
  <c r="E1420" i="46" s="1"/>
  <c r="E1101" i="46"/>
  <c r="E1102" i="46"/>
  <c r="E1103" i="46"/>
  <c r="E1104" i="46"/>
  <c r="E1105" i="46"/>
  <c r="E1106" i="46"/>
  <c r="E1107" i="46"/>
  <c r="E1108" i="46"/>
  <c r="E1109" i="46"/>
  <c r="E1110" i="46"/>
  <c r="E1111" i="46"/>
  <c r="E1112" i="46"/>
  <c r="E1113" i="46"/>
  <c r="E1114" i="46"/>
  <c r="E1115" i="46"/>
  <c r="E1116" i="46"/>
  <c r="E1117" i="46"/>
  <c r="E1118" i="46"/>
  <c r="E1119" i="46"/>
  <c r="E1071" i="46"/>
  <c r="E1120" i="46" s="1"/>
  <c r="F962" i="46"/>
  <c r="G962" i="46"/>
  <c r="H962" i="46"/>
  <c r="I962" i="46"/>
  <c r="J962" i="46"/>
  <c r="K962" i="46"/>
  <c r="L962" i="46"/>
  <c r="M962" i="46"/>
  <c r="N962" i="46"/>
  <c r="O962" i="46"/>
  <c r="P962" i="46"/>
  <c r="Q962" i="46"/>
  <c r="R962" i="46"/>
  <c r="Y962" i="46"/>
  <c r="Z962" i="46"/>
  <c r="Z1013" i="46" s="1"/>
  <c r="AA962" i="46"/>
  <c r="AB962" i="46"/>
  <c r="AB1013" i="46" s="1"/>
  <c r="AB1012" i="46" s="1"/>
  <c r="AC962" i="46"/>
  <c r="AD962" i="46"/>
  <c r="F963" i="46"/>
  <c r="G963" i="46"/>
  <c r="H963" i="46"/>
  <c r="I963" i="46"/>
  <c r="J963" i="46"/>
  <c r="K963" i="46"/>
  <c r="L963" i="46"/>
  <c r="M963" i="46"/>
  <c r="N963" i="46"/>
  <c r="O963" i="46"/>
  <c r="P963" i="46"/>
  <c r="Q963" i="46"/>
  <c r="R963" i="46"/>
  <c r="Y963" i="46"/>
  <c r="Z963" i="46"/>
  <c r="AA963" i="46"/>
  <c r="AB963" i="46"/>
  <c r="AC963" i="46"/>
  <c r="AD963" i="46"/>
  <c r="F964" i="46"/>
  <c r="G964" i="46"/>
  <c r="H964" i="46"/>
  <c r="I964" i="46"/>
  <c r="J964" i="46"/>
  <c r="K964" i="46"/>
  <c r="L964" i="46"/>
  <c r="M964" i="46"/>
  <c r="N964" i="46"/>
  <c r="O964" i="46"/>
  <c r="P964" i="46"/>
  <c r="Q964" i="46"/>
  <c r="R964" i="46"/>
  <c r="Y964" i="46"/>
  <c r="Z964" i="46"/>
  <c r="AA964" i="46"/>
  <c r="AB964" i="46"/>
  <c r="AC964" i="46"/>
  <c r="AD964" i="46"/>
  <c r="F965" i="46"/>
  <c r="G965" i="46"/>
  <c r="H965" i="46"/>
  <c r="I965" i="46"/>
  <c r="J965" i="46"/>
  <c r="K965" i="46"/>
  <c r="L965" i="46"/>
  <c r="M965" i="46"/>
  <c r="N965" i="46"/>
  <c r="O965" i="46"/>
  <c r="P965" i="46"/>
  <c r="Q965" i="46"/>
  <c r="R965" i="46"/>
  <c r="Y965" i="46"/>
  <c r="Z965" i="46"/>
  <c r="AA965" i="46"/>
  <c r="AB965" i="46"/>
  <c r="AC965" i="46"/>
  <c r="AD965" i="46"/>
  <c r="F966" i="46"/>
  <c r="G966" i="46"/>
  <c r="H966" i="46"/>
  <c r="I966" i="46"/>
  <c r="J966" i="46"/>
  <c r="K966" i="46"/>
  <c r="L966" i="46"/>
  <c r="M966" i="46"/>
  <c r="N966" i="46"/>
  <c r="O966" i="46"/>
  <c r="P966" i="46"/>
  <c r="Q966" i="46"/>
  <c r="R966" i="46"/>
  <c r="Y966" i="46"/>
  <c r="Z966" i="46"/>
  <c r="AA966" i="46"/>
  <c r="AB966" i="46"/>
  <c r="AC966" i="46"/>
  <c r="AG966" i="46"/>
  <c r="AD966" i="46"/>
  <c r="F967" i="46"/>
  <c r="G967" i="46"/>
  <c r="H967" i="46"/>
  <c r="I967" i="46"/>
  <c r="J967" i="46"/>
  <c r="K967" i="46"/>
  <c r="L967" i="46"/>
  <c r="M967" i="46"/>
  <c r="N967" i="46"/>
  <c r="O967" i="46"/>
  <c r="P967" i="46"/>
  <c r="Q967" i="46"/>
  <c r="R967" i="46"/>
  <c r="Y967" i="46"/>
  <c r="Z967" i="46"/>
  <c r="AA967" i="46"/>
  <c r="AB967" i="46"/>
  <c r="AI967" i="46"/>
  <c r="AC967" i="46"/>
  <c r="AG967" i="46"/>
  <c r="AD967" i="46"/>
  <c r="F968" i="46"/>
  <c r="G968" i="46"/>
  <c r="H968" i="46"/>
  <c r="I968" i="46"/>
  <c r="J968" i="46"/>
  <c r="K968" i="46"/>
  <c r="L968" i="46"/>
  <c r="M968" i="46"/>
  <c r="N968" i="46"/>
  <c r="O968" i="46"/>
  <c r="P968" i="46"/>
  <c r="Q968" i="46"/>
  <c r="R968" i="46"/>
  <c r="Y968" i="46"/>
  <c r="Z968" i="46"/>
  <c r="AA968" i="46"/>
  <c r="AB968" i="46"/>
  <c r="AC968" i="46"/>
  <c r="AD968" i="46"/>
  <c r="F969" i="46"/>
  <c r="G969" i="46"/>
  <c r="H969" i="46"/>
  <c r="I969" i="46"/>
  <c r="J969" i="46"/>
  <c r="K969" i="46"/>
  <c r="L969" i="46"/>
  <c r="M969" i="46"/>
  <c r="N969" i="46"/>
  <c r="O969" i="46"/>
  <c r="P969" i="46"/>
  <c r="Q969" i="46"/>
  <c r="R969" i="46"/>
  <c r="Y969" i="46"/>
  <c r="Z969" i="46"/>
  <c r="AA969" i="46"/>
  <c r="AB969" i="46"/>
  <c r="AC969" i="46"/>
  <c r="AD969" i="46"/>
  <c r="F970" i="46"/>
  <c r="G970" i="46"/>
  <c r="H970" i="46"/>
  <c r="I970" i="46"/>
  <c r="J970" i="46"/>
  <c r="K970" i="46"/>
  <c r="L970" i="46"/>
  <c r="M970" i="46"/>
  <c r="N970" i="46"/>
  <c r="O970" i="46"/>
  <c r="P970" i="46"/>
  <c r="Q970" i="46"/>
  <c r="R970" i="46"/>
  <c r="Y970" i="46"/>
  <c r="AG970" i="46"/>
  <c r="Z970" i="46"/>
  <c r="AA970" i="46"/>
  <c r="AB970" i="46"/>
  <c r="AC970" i="46"/>
  <c r="AD970" i="46"/>
  <c r="F971" i="46"/>
  <c r="G971" i="46"/>
  <c r="H971" i="46"/>
  <c r="I971" i="46"/>
  <c r="J971" i="46"/>
  <c r="K971" i="46"/>
  <c r="L971" i="46"/>
  <c r="M971" i="46"/>
  <c r="N971" i="46"/>
  <c r="O971" i="46"/>
  <c r="P971" i="46"/>
  <c r="Q971" i="46"/>
  <c r="R971" i="46"/>
  <c r="Y971" i="46"/>
  <c r="Z971" i="46"/>
  <c r="AA971" i="46"/>
  <c r="AB971" i="46"/>
  <c r="AC971" i="46"/>
  <c r="AD971" i="46"/>
  <c r="F972" i="46"/>
  <c r="G972" i="46"/>
  <c r="H972" i="46"/>
  <c r="I972" i="46"/>
  <c r="J972" i="46"/>
  <c r="K972" i="46"/>
  <c r="L972" i="46"/>
  <c r="M972" i="46"/>
  <c r="N972" i="46"/>
  <c r="O972" i="46"/>
  <c r="P972" i="46"/>
  <c r="Q972" i="46"/>
  <c r="R972" i="46"/>
  <c r="Y972" i="46"/>
  <c r="Z972" i="46"/>
  <c r="AA972" i="46"/>
  <c r="AB972" i="46"/>
  <c r="AC972" i="46"/>
  <c r="AD972" i="46"/>
  <c r="F973" i="46"/>
  <c r="G973" i="46"/>
  <c r="H973" i="46"/>
  <c r="I973" i="46"/>
  <c r="J973" i="46"/>
  <c r="K973" i="46"/>
  <c r="L973" i="46"/>
  <c r="M973" i="46"/>
  <c r="N973" i="46"/>
  <c r="O973" i="46"/>
  <c r="P973" i="46"/>
  <c r="Q973" i="46"/>
  <c r="R973" i="46"/>
  <c r="Y973" i="46"/>
  <c r="Z973" i="46"/>
  <c r="AA973" i="46"/>
  <c r="AB973" i="46"/>
  <c r="AC973" i="46"/>
  <c r="AD973" i="46"/>
  <c r="F974" i="46"/>
  <c r="G974" i="46"/>
  <c r="H974" i="46"/>
  <c r="I974" i="46"/>
  <c r="J974" i="46"/>
  <c r="K974" i="46"/>
  <c r="L974" i="46"/>
  <c r="M974" i="46"/>
  <c r="N974" i="46"/>
  <c r="O974" i="46"/>
  <c r="P974" i="46"/>
  <c r="Q974" i="46"/>
  <c r="R974" i="46"/>
  <c r="Y974" i="46"/>
  <c r="Z974" i="46"/>
  <c r="AA974" i="46"/>
  <c r="AB974" i="46"/>
  <c r="AC974" i="46"/>
  <c r="AG974" i="46"/>
  <c r="AD974" i="46"/>
  <c r="F975" i="46"/>
  <c r="G975" i="46"/>
  <c r="H975" i="46"/>
  <c r="I975" i="46"/>
  <c r="J975" i="46"/>
  <c r="K975" i="46"/>
  <c r="L975" i="46"/>
  <c r="M975" i="46"/>
  <c r="N975" i="46"/>
  <c r="O975" i="46"/>
  <c r="P975" i="46"/>
  <c r="Q975" i="46"/>
  <c r="R975" i="46"/>
  <c r="Y975" i="46"/>
  <c r="Z975" i="46"/>
  <c r="AA975" i="46"/>
  <c r="AB975" i="46"/>
  <c r="AI975" i="46"/>
  <c r="AC975" i="46"/>
  <c r="AD975" i="46"/>
  <c r="F976" i="46"/>
  <c r="G976" i="46"/>
  <c r="H976" i="46"/>
  <c r="I976" i="46"/>
  <c r="J976" i="46"/>
  <c r="K976" i="46"/>
  <c r="L976" i="46"/>
  <c r="M976" i="46"/>
  <c r="N976" i="46"/>
  <c r="O976" i="46"/>
  <c r="P976" i="46"/>
  <c r="Q976" i="46"/>
  <c r="R976" i="46"/>
  <c r="Y976" i="46"/>
  <c r="Z976" i="46"/>
  <c r="AA976" i="46"/>
  <c r="AB976" i="46"/>
  <c r="AI976" i="46"/>
  <c r="AC976" i="46"/>
  <c r="AD976" i="46"/>
  <c r="F977" i="46"/>
  <c r="G977" i="46"/>
  <c r="H977" i="46"/>
  <c r="I977" i="46"/>
  <c r="J977" i="46"/>
  <c r="K977" i="46"/>
  <c r="L977" i="46"/>
  <c r="M977" i="46"/>
  <c r="N977" i="46"/>
  <c r="O977" i="46"/>
  <c r="P977" i="46"/>
  <c r="Q977" i="46"/>
  <c r="R977" i="46"/>
  <c r="Y977" i="46"/>
  <c r="Z977" i="46"/>
  <c r="AA977" i="46"/>
  <c r="AB977" i="46"/>
  <c r="AC977" i="46"/>
  <c r="AD977" i="46"/>
  <c r="F978" i="46"/>
  <c r="G978" i="46"/>
  <c r="H978" i="46"/>
  <c r="I978" i="46"/>
  <c r="J978" i="46"/>
  <c r="K978" i="46"/>
  <c r="L978" i="46"/>
  <c r="M978" i="46"/>
  <c r="N978" i="46"/>
  <c r="O978" i="46"/>
  <c r="P978" i="46"/>
  <c r="Q978" i="46"/>
  <c r="R978" i="46"/>
  <c r="Y978" i="46"/>
  <c r="AG978" i="46"/>
  <c r="Z978" i="46"/>
  <c r="AA978" i="46"/>
  <c r="AB978" i="46"/>
  <c r="AC978" i="46"/>
  <c r="AD978" i="46"/>
  <c r="F979" i="46"/>
  <c r="G979" i="46"/>
  <c r="H979" i="46"/>
  <c r="I979" i="46"/>
  <c r="J979" i="46"/>
  <c r="K979" i="46"/>
  <c r="L979" i="46"/>
  <c r="M979" i="46"/>
  <c r="N979" i="46"/>
  <c r="O979" i="46"/>
  <c r="P979" i="46"/>
  <c r="Q979" i="46"/>
  <c r="R979" i="46"/>
  <c r="Y979" i="46"/>
  <c r="Z979" i="46"/>
  <c r="AA979" i="46"/>
  <c r="AB979" i="46"/>
  <c r="AC979" i="46"/>
  <c r="AD979" i="46"/>
  <c r="F980" i="46"/>
  <c r="G980" i="46"/>
  <c r="H980" i="46"/>
  <c r="I980" i="46"/>
  <c r="J980" i="46"/>
  <c r="K980" i="46"/>
  <c r="L980" i="46"/>
  <c r="M980" i="46"/>
  <c r="N980" i="46"/>
  <c r="O980" i="46"/>
  <c r="P980" i="46"/>
  <c r="Q980" i="46"/>
  <c r="R980" i="46"/>
  <c r="Y980" i="46"/>
  <c r="Z980" i="46"/>
  <c r="AA980" i="46"/>
  <c r="AB980" i="46"/>
  <c r="AC980" i="46"/>
  <c r="AD980" i="46"/>
  <c r="F981" i="46"/>
  <c r="G981" i="46"/>
  <c r="H981" i="46"/>
  <c r="I981" i="46"/>
  <c r="J981" i="46"/>
  <c r="K981" i="46"/>
  <c r="L981" i="46"/>
  <c r="M981" i="46"/>
  <c r="N981" i="46"/>
  <c r="O981" i="46"/>
  <c r="P981" i="46"/>
  <c r="Q981" i="46"/>
  <c r="R981" i="46"/>
  <c r="Y981" i="46"/>
  <c r="Z981" i="46"/>
  <c r="AA981" i="46"/>
  <c r="AB981" i="46"/>
  <c r="AC981" i="46"/>
  <c r="AD981" i="46"/>
  <c r="F982" i="46"/>
  <c r="G982" i="46"/>
  <c r="H982" i="46"/>
  <c r="I982" i="46"/>
  <c r="J982" i="46"/>
  <c r="K982" i="46"/>
  <c r="L982" i="46"/>
  <c r="M982" i="46"/>
  <c r="N982" i="46"/>
  <c r="O982" i="46"/>
  <c r="P982" i="46"/>
  <c r="Q982" i="46"/>
  <c r="R982" i="46"/>
  <c r="Y982" i="46"/>
  <c r="Z982" i="46"/>
  <c r="AA982" i="46"/>
  <c r="AB982" i="46"/>
  <c r="AC982" i="46"/>
  <c r="AG982" i="46"/>
  <c r="AD982" i="46"/>
  <c r="F983" i="46"/>
  <c r="G983" i="46"/>
  <c r="H983" i="46"/>
  <c r="I983" i="46"/>
  <c r="J983" i="46"/>
  <c r="K983" i="46"/>
  <c r="L983" i="46"/>
  <c r="M983" i="46"/>
  <c r="N983" i="46"/>
  <c r="O983" i="46"/>
  <c r="P983" i="46"/>
  <c r="Q983" i="46"/>
  <c r="R983" i="46"/>
  <c r="Y983" i="46"/>
  <c r="Z983" i="46"/>
  <c r="AA983" i="46"/>
  <c r="AB983" i="46"/>
  <c r="AI983" i="46"/>
  <c r="AC983" i="46"/>
  <c r="AD983" i="46"/>
  <c r="F984" i="46"/>
  <c r="G984" i="46"/>
  <c r="H984" i="46"/>
  <c r="I984" i="46"/>
  <c r="J984" i="46"/>
  <c r="K984" i="46"/>
  <c r="L984" i="46"/>
  <c r="M984" i="46"/>
  <c r="N984" i="46"/>
  <c r="O984" i="46"/>
  <c r="P984" i="46"/>
  <c r="Q984" i="46"/>
  <c r="R984" i="46"/>
  <c r="Y984" i="46"/>
  <c r="Z984" i="46"/>
  <c r="AA984" i="46"/>
  <c r="AB984" i="46"/>
  <c r="AC984" i="46"/>
  <c r="AD984" i="46"/>
  <c r="F985" i="46"/>
  <c r="G985" i="46"/>
  <c r="H985" i="46"/>
  <c r="I985" i="46"/>
  <c r="J985" i="46"/>
  <c r="K985" i="46"/>
  <c r="L985" i="46"/>
  <c r="M985" i="46"/>
  <c r="N985" i="46"/>
  <c r="O985" i="46"/>
  <c r="P985" i="46"/>
  <c r="Q985" i="46"/>
  <c r="R985" i="46"/>
  <c r="Y985" i="46"/>
  <c r="Z985" i="46"/>
  <c r="AA985" i="46"/>
  <c r="AB985" i="46"/>
  <c r="AC985" i="46"/>
  <c r="AD985" i="46"/>
  <c r="F986" i="46"/>
  <c r="G986" i="46"/>
  <c r="H986" i="46"/>
  <c r="I986" i="46"/>
  <c r="J986" i="46"/>
  <c r="K986" i="46"/>
  <c r="L986" i="46"/>
  <c r="M986" i="46"/>
  <c r="N986" i="46"/>
  <c r="O986" i="46"/>
  <c r="P986" i="46"/>
  <c r="Q986" i="46"/>
  <c r="R986" i="46"/>
  <c r="Y986" i="46"/>
  <c r="AG986" i="46"/>
  <c r="Z986" i="46"/>
  <c r="AA986" i="46"/>
  <c r="AB986" i="46"/>
  <c r="AC986" i="46"/>
  <c r="AD986" i="46"/>
  <c r="F987" i="46"/>
  <c r="G987" i="46"/>
  <c r="H987" i="46"/>
  <c r="I987" i="46"/>
  <c r="J987" i="46"/>
  <c r="K987" i="46"/>
  <c r="L987" i="46"/>
  <c r="M987" i="46"/>
  <c r="N987" i="46"/>
  <c r="O987" i="46"/>
  <c r="P987" i="46"/>
  <c r="Q987" i="46"/>
  <c r="R987" i="46"/>
  <c r="Y987" i="46"/>
  <c r="Z987" i="46"/>
  <c r="AA987" i="46"/>
  <c r="AB987" i="46"/>
  <c r="AC987" i="46"/>
  <c r="AD987" i="46"/>
  <c r="F988" i="46"/>
  <c r="G988" i="46"/>
  <c r="H988" i="46"/>
  <c r="I988" i="46"/>
  <c r="J988" i="46"/>
  <c r="K988" i="46"/>
  <c r="L988" i="46"/>
  <c r="M988" i="46"/>
  <c r="N988" i="46"/>
  <c r="O988" i="46"/>
  <c r="P988" i="46"/>
  <c r="Q988" i="46"/>
  <c r="R988" i="46"/>
  <c r="Y988" i="46"/>
  <c r="Z988" i="46"/>
  <c r="AA988" i="46"/>
  <c r="AB988" i="46"/>
  <c r="AC988" i="46"/>
  <c r="AD988" i="46"/>
  <c r="F989" i="46"/>
  <c r="G989" i="46"/>
  <c r="H989" i="46"/>
  <c r="I989" i="46"/>
  <c r="J989" i="46"/>
  <c r="K989" i="46"/>
  <c r="L989" i="46"/>
  <c r="M989" i="46"/>
  <c r="N989" i="46"/>
  <c r="O989" i="46"/>
  <c r="P989" i="46"/>
  <c r="Q989" i="46"/>
  <c r="R989" i="46"/>
  <c r="Y989" i="46"/>
  <c r="Z989" i="46"/>
  <c r="AA989" i="46"/>
  <c r="AB989" i="46"/>
  <c r="AC989" i="46"/>
  <c r="AD989" i="46"/>
  <c r="F990" i="46"/>
  <c r="G990" i="46"/>
  <c r="H990" i="46"/>
  <c r="I990" i="46"/>
  <c r="J990" i="46"/>
  <c r="K990" i="46"/>
  <c r="L990" i="46"/>
  <c r="M990" i="46"/>
  <c r="N990" i="46"/>
  <c r="O990" i="46"/>
  <c r="P990" i="46"/>
  <c r="Q990" i="46"/>
  <c r="R990" i="46"/>
  <c r="Y990" i="46"/>
  <c r="Z990" i="46"/>
  <c r="AA990" i="46"/>
  <c r="AB990" i="46"/>
  <c r="AC990" i="46"/>
  <c r="AG990" i="46"/>
  <c r="AD990" i="46"/>
  <c r="F991" i="46"/>
  <c r="G991" i="46"/>
  <c r="H991" i="46"/>
  <c r="I991" i="46"/>
  <c r="J991" i="46"/>
  <c r="K991" i="46"/>
  <c r="L991" i="46"/>
  <c r="M991" i="46"/>
  <c r="N991" i="46"/>
  <c r="O991" i="46"/>
  <c r="P991" i="46"/>
  <c r="Q991" i="46"/>
  <c r="R991" i="46"/>
  <c r="Y991" i="46"/>
  <c r="Z991" i="46"/>
  <c r="AA991" i="46"/>
  <c r="AB991" i="46"/>
  <c r="AI991" i="46"/>
  <c r="AC991" i="46"/>
  <c r="AD991" i="46"/>
  <c r="F992" i="46"/>
  <c r="G992" i="46"/>
  <c r="H992" i="46"/>
  <c r="I992" i="46"/>
  <c r="J992" i="46"/>
  <c r="K992" i="46"/>
  <c r="L992" i="46"/>
  <c r="M992" i="46"/>
  <c r="N992" i="46"/>
  <c r="O992" i="46"/>
  <c r="P992" i="46"/>
  <c r="Q992" i="46"/>
  <c r="R992" i="46"/>
  <c r="Y992" i="46"/>
  <c r="Z992" i="46"/>
  <c r="AA992" i="46"/>
  <c r="AB992" i="46"/>
  <c r="AC992" i="46"/>
  <c r="AD992" i="46"/>
  <c r="F993" i="46"/>
  <c r="G993" i="46"/>
  <c r="H993" i="46"/>
  <c r="I993" i="46"/>
  <c r="J993" i="46"/>
  <c r="K993" i="46"/>
  <c r="L993" i="46"/>
  <c r="M993" i="46"/>
  <c r="N993" i="46"/>
  <c r="O993" i="46"/>
  <c r="P993" i="46"/>
  <c r="Q993" i="46"/>
  <c r="R993" i="46"/>
  <c r="Y993" i="46"/>
  <c r="Z993" i="46"/>
  <c r="AA993" i="46"/>
  <c r="AB993" i="46"/>
  <c r="AC993" i="46"/>
  <c r="AD993" i="46"/>
  <c r="F994" i="46"/>
  <c r="G994" i="46"/>
  <c r="H994" i="46"/>
  <c r="I994" i="46"/>
  <c r="J994" i="46"/>
  <c r="K994" i="46"/>
  <c r="L994" i="46"/>
  <c r="M994" i="46"/>
  <c r="N994" i="46"/>
  <c r="O994" i="46"/>
  <c r="P994" i="46"/>
  <c r="Q994" i="46"/>
  <c r="R994" i="46"/>
  <c r="Y994" i="46"/>
  <c r="AG994" i="46"/>
  <c r="Z994" i="46"/>
  <c r="AA994" i="46"/>
  <c r="AB994" i="46"/>
  <c r="AC994" i="46"/>
  <c r="AD994" i="46"/>
  <c r="F995" i="46"/>
  <c r="G995" i="46"/>
  <c r="H995" i="46"/>
  <c r="I995" i="46"/>
  <c r="J995" i="46"/>
  <c r="K995" i="46"/>
  <c r="L995" i="46"/>
  <c r="M995" i="46"/>
  <c r="N995" i="46"/>
  <c r="O995" i="46"/>
  <c r="P995" i="46"/>
  <c r="Q995" i="46"/>
  <c r="R995" i="46"/>
  <c r="Y995" i="46"/>
  <c r="Z995" i="46"/>
  <c r="AA995" i="46"/>
  <c r="AB995" i="46"/>
  <c r="AC995" i="46"/>
  <c r="AD995" i="46"/>
  <c r="F996" i="46"/>
  <c r="G996" i="46"/>
  <c r="H996" i="46"/>
  <c r="I996" i="46"/>
  <c r="J996" i="46"/>
  <c r="K996" i="46"/>
  <c r="L996" i="46"/>
  <c r="M996" i="46"/>
  <c r="N996" i="46"/>
  <c r="O996" i="46"/>
  <c r="P996" i="46"/>
  <c r="Q996" i="46"/>
  <c r="R996" i="46"/>
  <c r="Y996" i="46"/>
  <c r="Z996" i="46"/>
  <c r="AA996" i="46"/>
  <c r="AB996" i="46"/>
  <c r="AC996" i="46"/>
  <c r="AD996" i="46"/>
  <c r="F997" i="46"/>
  <c r="G997" i="46"/>
  <c r="H997" i="46"/>
  <c r="I997" i="46"/>
  <c r="J997" i="46"/>
  <c r="K997" i="46"/>
  <c r="L997" i="46"/>
  <c r="M997" i="46"/>
  <c r="N997" i="46"/>
  <c r="O997" i="46"/>
  <c r="P997" i="46"/>
  <c r="Q997" i="46"/>
  <c r="R997" i="46"/>
  <c r="Y997" i="46"/>
  <c r="Z997" i="46"/>
  <c r="AA997" i="46"/>
  <c r="AB997" i="46"/>
  <c r="AC997" i="46"/>
  <c r="AD997" i="46"/>
  <c r="F998" i="46"/>
  <c r="G998" i="46"/>
  <c r="H998" i="46"/>
  <c r="I998" i="46"/>
  <c r="J998" i="46"/>
  <c r="K998" i="46"/>
  <c r="L998" i="46"/>
  <c r="M998" i="46"/>
  <c r="N998" i="46"/>
  <c r="O998" i="46"/>
  <c r="P998" i="46"/>
  <c r="Q998" i="46"/>
  <c r="R998" i="46"/>
  <c r="Y998" i="46"/>
  <c r="Z998" i="46"/>
  <c r="AA998" i="46"/>
  <c r="AB998" i="46"/>
  <c r="AC998" i="46"/>
  <c r="AG998" i="46"/>
  <c r="AD998" i="46"/>
  <c r="F999" i="46"/>
  <c r="G999" i="46"/>
  <c r="H999" i="46"/>
  <c r="I999" i="46"/>
  <c r="J999" i="46"/>
  <c r="K999" i="46"/>
  <c r="L999" i="46"/>
  <c r="M999" i="46"/>
  <c r="N999" i="46"/>
  <c r="O999" i="46"/>
  <c r="P999" i="46"/>
  <c r="Q999" i="46"/>
  <c r="R999" i="46"/>
  <c r="Y999" i="46"/>
  <c r="Z999" i="46"/>
  <c r="AA999" i="46"/>
  <c r="AB999" i="46"/>
  <c r="AI999" i="46"/>
  <c r="AC999" i="46"/>
  <c r="AG999" i="46"/>
  <c r="AD999" i="46"/>
  <c r="F1000" i="46"/>
  <c r="G1000" i="46"/>
  <c r="H1000" i="46"/>
  <c r="I1000" i="46"/>
  <c r="J1000" i="46"/>
  <c r="K1000" i="46"/>
  <c r="L1000" i="46"/>
  <c r="M1000" i="46"/>
  <c r="N1000" i="46"/>
  <c r="O1000" i="46"/>
  <c r="P1000" i="46"/>
  <c r="Q1000" i="46"/>
  <c r="R1000" i="46"/>
  <c r="Y1000" i="46"/>
  <c r="Z1000" i="46"/>
  <c r="AA1000" i="46"/>
  <c r="AB1000" i="46"/>
  <c r="AC1000" i="46"/>
  <c r="AD1000" i="46"/>
  <c r="F1001" i="46"/>
  <c r="G1001" i="46"/>
  <c r="H1001" i="46"/>
  <c r="I1001" i="46"/>
  <c r="J1001" i="46"/>
  <c r="K1001" i="46"/>
  <c r="L1001" i="46"/>
  <c r="M1001" i="46"/>
  <c r="N1001" i="46"/>
  <c r="O1001" i="46"/>
  <c r="P1001" i="46"/>
  <c r="Q1001" i="46"/>
  <c r="R1001" i="46"/>
  <c r="Y1001" i="46"/>
  <c r="Z1001" i="46"/>
  <c r="AA1001" i="46"/>
  <c r="AB1001" i="46"/>
  <c r="AC1001" i="46"/>
  <c r="AD1001" i="46"/>
  <c r="F1002" i="46"/>
  <c r="G1002" i="46"/>
  <c r="H1002" i="46"/>
  <c r="I1002" i="46"/>
  <c r="J1002" i="46"/>
  <c r="K1002" i="46"/>
  <c r="L1002" i="46"/>
  <c r="M1002" i="46"/>
  <c r="N1002" i="46"/>
  <c r="O1002" i="46"/>
  <c r="P1002" i="46"/>
  <c r="Q1002" i="46"/>
  <c r="R1002" i="46"/>
  <c r="Y1002" i="46"/>
  <c r="AG1002" i="46"/>
  <c r="Z1002" i="46"/>
  <c r="AA1002" i="46"/>
  <c r="AB1002" i="46"/>
  <c r="AC1002" i="46"/>
  <c r="AD1002" i="46"/>
  <c r="F1003" i="46"/>
  <c r="G1003" i="46"/>
  <c r="H1003" i="46"/>
  <c r="I1003" i="46"/>
  <c r="J1003" i="46"/>
  <c r="K1003" i="46"/>
  <c r="L1003" i="46"/>
  <c r="M1003" i="46"/>
  <c r="N1003" i="46"/>
  <c r="O1003" i="46"/>
  <c r="P1003" i="46"/>
  <c r="Q1003" i="46"/>
  <c r="R1003" i="46"/>
  <c r="Y1003" i="46"/>
  <c r="Z1003" i="46"/>
  <c r="AA1003" i="46"/>
  <c r="AB1003" i="46"/>
  <c r="AC1003" i="46"/>
  <c r="AD1003" i="46"/>
  <c r="F1004" i="46"/>
  <c r="G1004" i="46"/>
  <c r="H1004" i="46"/>
  <c r="I1004" i="46"/>
  <c r="J1004" i="46"/>
  <c r="K1004" i="46"/>
  <c r="L1004" i="46"/>
  <c r="M1004" i="46"/>
  <c r="N1004" i="46"/>
  <c r="O1004" i="46"/>
  <c r="P1004" i="46"/>
  <c r="Q1004" i="46"/>
  <c r="R1004" i="46"/>
  <c r="Y1004" i="46"/>
  <c r="Z1004" i="46"/>
  <c r="AA1004" i="46"/>
  <c r="AB1004" i="46"/>
  <c r="AC1004" i="46"/>
  <c r="AD1004" i="46"/>
  <c r="F1005" i="46"/>
  <c r="G1005" i="46"/>
  <c r="H1005" i="46"/>
  <c r="I1005" i="46"/>
  <c r="J1005" i="46"/>
  <c r="K1005" i="46"/>
  <c r="L1005" i="46"/>
  <c r="M1005" i="46"/>
  <c r="N1005" i="46"/>
  <c r="O1005" i="46"/>
  <c r="P1005" i="46"/>
  <c r="Q1005" i="46"/>
  <c r="R1005" i="46"/>
  <c r="Y1005" i="46"/>
  <c r="Z1005" i="46"/>
  <c r="AA1005" i="46"/>
  <c r="AB1005" i="46"/>
  <c r="AC1005" i="46"/>
  <c r="AD1005" i="46"/>
  <c r="F1006" i="46"/>
  <c r="G1006" i="46"/>
  <c r="H1006" i="46"/>
  <c r="I1006" i="46"/>
  <c r="J1006" i="46"/>
  <c r="K1006" i="46"/>
  <c r="L1006" i="46"/>
  <c r="M1006" i="46"/>
  <c r="N1006" i="46"/>
  <c r="O1006" i="46"/>
  <c r="P1006" i="46"/>
  <c r="Q1006" i="46"/>
  <c r="R1006" i="46"/>
  <c r="Y1006" i="46"/>
  <c r="Z1006" i="46"/>
  <c r="AA1006" i="46"/>
  <c r="AB1006" i="46"/>
  <c r="AC1006" i="46"/>
  <c r="AG1006" i="46"/>
  <c r="AD1006" i="46"/>
  <c r="F1007" i="46"/>
  <c r="G1007" i="46"/>
  <c r="H1007" i="46"/>
  <c r="I1007" i="46"/>
  <c r="J1007" i="46"/>
  <c r="K1007" i="46"/>
  <c r="L1007" i="46"/>
  <c r="M1007" i="46"/>
  <c r="N1007" i="46"/>
  <c r="O1007" i="46"/>
  <c r="P1007" i="46"/>
  <c r="Q1007" i="46"/>
  <c r="R1007" i="46"/>
  <c r="Y1007" i="46"/>
  <c r="Z1007" i="46"/>
  <c r="AA1007" i="46"/>
  <c r="AB1007" i="46"/>
  <c r="AI1007" i="46"/>
  <c r="AC1007" i="46"/>
  <c r="AD1007" i="46"/>
  <c r="F1008" i="46"/>
  <c r="G1008" i="46"/>
  <c r="H1008" i="46"/>
  <c r="I1008" i="46"/>
  <c r="J1008" i="46"/>
  <c r="K1008" i="46"/>
  <c r="L1008" i="46"/>
  <c r="M1008" i="46"/>
  <c r="N1008" i="46"/>
  <c r="O1008" i="46"/>
  <c r="P1008" i="46"/>
  <c r="Q1008" i="46"/>
  <c r="R1008" i="46"/>
  <c r="Y1008" i="46"/>
  <c r="Z1008" i="46"/>
  <c r="AA1008" i="46"/>
  <c r="AB1008" i="46"/>
  <c r="AC1008" i="46"/>
  <c r="AD1008" i="46"/>
  <c r="F1009" i="46"/>
  <c r="G1009" i="46"/>
  <c r="H1009" i="46"/>
  <c r="I1009" i="46"/>
  <c r="J1009" i="46"/>
  <c r="K1009" i="46"/>
  <c r="L1009" i="46"/>
  <c r="M1009" i="46"/>
  <c r="N1009" i="46"/>
  <c r="O1009" i="46"/>
  <c r="P1009" i="46"/>
  <c r="Q1009" i="46"/>
  <c r="R1009" i="46"/>
  <c r="Y1009" i="46"/>
  <c r="Z1009" i="46"/>
  <c r="AH1009" i="46"/>
  <c r="AA1009" i="46"/>
  <c r="AB1009" i="46"/>
  <c r="AC1009" i="46"/>
  <c r="AD1009" i="46"/>
  <c r="F1010" i="46"/>
  <c r="G1010" i="46"/>
  <c r="H1010" i="46"/>
  <c r="I1010" i="46"/>
  <c r="J1010" i="46"/>
  <c r="K1010" i="46"/>
  <c r="L1010" i="46"/>
  <c r="M1010" i="46"/>
  <c r="N1010" i="46"/>
  <c r="O1010" i="46"/>
  <c r="P1010" i="46"/>
  <c r="Q1010" i="46"/>
  <c r="R1010" i="46"/>
  <c r="Y1010" i="46"/>
  <c r="AG1010" i="46"/>
  <c r="Z1010" i="46"/>
  <c r="AA1010" i="46"/>
  <c r="AB1010" i="46"/>
  <c r="AC1010" i="46"/>
  <c r="AD1010" i="46"/>
  <c r="E963" i="46"/>
  <c r="E964" i="46"/>
  <c r="E965" i="46"/>
  <c r="E966" i="46"/>
  <c r="E967" i="46"/>
  <c r="E968" i="46"/>
  <c r="E969" i="46"/>
  <c r="E970" i="46"/>
  <c r="E971" i="46"/>
  <c r="E972" i="46"/>
  <c r="E973" i="46"/>
  <c r="E974" i="46"/>
  <c r="E975" i="46"/>
  <c r="E976" i="46"/>
  <c r="E977" i="46"/>
  <c r="E978" i="46"/>
  <c r="E979" i="46"/>
  <c r="E980" i="46"/>
  <c r="E981" i="46"/>
  <c r="E982" i="46"/>
  <c r="E983" i="46"/>
  <c r="E984" i="46"/>
  <c r="E985" i="46"/>
  <c r="E986" i="46"/>
  <c r="E987" i="46"/>
  <c r="E988" i="46"/>
  <c r="E989" i="46"/>
  <c r="E990" i="46"/>
  <c r="E991" i="46"/>
  <c r="E992" i="46"/>
  <c r="E993" i="46"/>
  <c r="E994" i="46"/>
  <c r="E995" i="46"/>
  <c r="E996" i="46"/>
  <c r="E997" i="46"/>
  <c r="E998" i="46"/>
  <c r="E999" i="46"/>
  <c r="E1000" i="46"/>
  <c r="E1001" i="46"/>
  <c r="E1002" i="46"/>
  <c r="E1003" i="46"/>
  <c r="E1004" i="46"/>
  <c r="E1005" i="46"/>
  <c r="E1006" i="46"/>
  <c r="E1007" i="46"/>
  <c r="E1008" i="46"/>
  <c r="E1009" i="46"/>
  <c r="E1010" i="46"/>
  <c r="E962" i="46"/>
  <c r="F910" i="46"/>
  <c r="G910" i="46"/>
  <c r="H910" i="46"/>
  <c r="I910" i="46"/>
  <c r="J910" i="46"/>
  <c r="K910" i="46"/>
  <c r="L910" i="46"/>
  <c r="M910" i="46"/>
  <c r="N910" i="46"/>
  <c r="O910" i="46"/>
  <c r="P910" i="46"/>
  <c r="Q910" i="46"/>
  <c r="R910" i="46"/>
  <c r="Y910" i="46"/>
  <c r="Z910" i="46"/>
  <c r="AA910" i="46"/>
  <c r="AB910" i="46"/>
  <c r="AC910" i="46"/>
  <c r="AD910" i="46"/>
  <c r="F911" i="46"/>
  <c r="G911" i="46"/>
  <c r="H911" i="46"/>
  <c r="I911" i="46"/>
  <c r="J911" i="46"/>
  <c r="K911" i="46"/>
  <c r="L911" i="46"/>
  <c r="M911" i="46"/>
  <c r="N911" i="46"/>
  <c r="O911" i="46"/>
  <c r="P911" i="46"/>
  <c r="Q911" i="46"/>
  <c r="R911" i="46"/>
  <c r="Y911" i="46"/>
  <c r="Z911" i="46"/>
  <c r="AA911" i="46"/>
  <c r="AB911" i="46"/>
  <c r="AC911" i="46"/>
  <c r="AD911" i="46"/>
  <c r="AH911" i="46"/>
  <c r="F912" i="46"/>
  <c r="G912" i="46"/>
  <c r="H912" i="46"/>
  <c r="I912" i="46"/>
  <c r="J912" i="46"/>
  <c r="K912" i="46"/>
  <c r="L912" i="46"/>
  <c r="M912" i="46"/>
  <c r="N912" i="46"/>
  <c r="O912" i="46"/>
  <c r="P912" i="46"/>
  <c r="Q912" i="46"/>
  <c r="R912" i="46"/>
  <c r="Y912" i="46"/>
  <c r="Z912" i="46"/>
  <c r="Z961" i="46" s="1"/>
  <c r="AA912" i="46"/>
  <c r="AB912" i="46"/>
  <c r="AI912" i="46" s="1"/>
  <c r="AC912" i="46"/>
  <c r="AG912" i="46"/>
  <c r="AD912" i="46"/>
  <c r="F913" i="46"/>
  <c r="G913" i="46"/>
  <c r="H913" i="46"/>
  <c r="I913" i="46"/>
  <c r="J913" i="46"/>
  <c r="K913" i="46"/>
  <c r="L913" i="46"/>
  <c r="M913" i="46"/>
  <c r="N913" i="46"/>
  <c r="O913" i="46"/>
  <c r="P913" i="46"/>
  <c r="Q913" i="46"/>
  <c r="R913" i="46"/>
  <c r="Y913" i="46"/>
  <c r="Z913" i="46"/>
  <c r="AA913" i="46"/>
  <c r="AB913" i="46"/>
  <c r="AI913" i="46"/>
  <c r="AC913" i="46"/>
  <c r="AG913" i="46" s="1"/>
  <c r="AD913" i="46"/>
  <c r="F914" i="46"/>
  <c r="G914" i="46"/>
  <c r="H914" i="46"/>
  <c r="I914" i="46"/>
  <c r="J914" i="46"/>
  <c r="K914" i="46"/>
  <c r="L914" i="46"/>
  <c r="M914" i="46"/>
  <c r="N914" i="46"/>
  <c r="O914" i="46"/>
  <c r="P914" i="46"/>
  <c r="Q914" i="46"/>
  <c r="R914" i="46"/>
  <c r="Y914" i="46"/>
  <c r="Z914" i="46"/>
  <c r="AA914" i="46"/>
  <c r="AB914" i="46"/>
  <c r="AI914" i="46" s="1"/>
  <c r="AI1019" i="46" s="1"/>
  <c r="AC914" i="46"/>
  <c r="AD914" i="46"/>
  <c r="F915" i="46"/>
  <c r="G915" i="46"/>
  <c r="H915" i="46"/>
  <c r="I915" i="46"/>
  <c r="J915" i="46"/>
  <c r="K915" i="46"/>
  <c r="L915" i="46"/>
  <c r="M915" i="46"/>
  <c r="N915" i="46"/>
  <c r="O915" i="46"/>
  <c r="P915" i="46"/>
  <c r="Q915" i="46"/>
  <c r="R915" i="46"/>
  <c r="Y915" i="46"/>
  <c r="Z915" i="46"/>
  <c r="AA915" i="46"/>
  <c r="AB915" i="46"/>
  <c r="AC915" i="46"/>
  <c r="AD915" i="46"/>
  <c r="F916" i="46"/>
  <c r="G916" i="46"/>
  <c r="H916" i="46"/>
  <c r="I916" i="46"/>
  <c r="J916" i="46"/>
  <c r="K916" i="46"/>
  <c r="L916" i="46"/>
  <c r="M916" i="46"/>
  <c r="N916" i="46"/>
  <c r="O916" i="46"/>
  <c r="P916" i="46"/>
  <c r="Q916" i="46"/>
  <c r="R916" i="46"/>
  <c r="Y916" i="46"/>
  <c r="Z916" i="46"/>
  <c r="AA916" i="46"/>
  <c r="AB916" i="46"/>
  <c r="AC916" i="46"/>
  <c r="AG916" i="46" s="1"/>
  <c r="AD916" i="46"/>
  <c r="F917" i="46"/>
  <c r="G917" i="46"/>
  <c r="H917" i="46"/>
  <c r="I917" i="46"/>
  <c r="J917" i="46"/>
  <c r="K917" i="46"/>
  <c r="L917" i="46"/>
  <c r="M917" i="46"/>
  <c r="N917" i="46"/>
  <c r="O917" i="46"/>
  <c r="P917" i="46"/>
  <c r="Q917" i="46"/>
  <c r="R917" i="46"/>
  <c r="Y917" i="46"/>
  <c r="Z917" i="46"/>
  <c r="AA917" i="46"/>
  <c r="AB917" i="46"/>
  <c r="AC917" i="46"/>
  <c r="AD917" i="46"/>
  <c r="F918" i="46"/>
  <c r="G918" i="46"/>
  <c r="H918" i="46"/>
  <c r="I918" i="46"/>
  <c r="J918" i="46"/>
  <c r="K918" i="46"/>
  <c r="L918" i="46"/>
  <c r="M918" i="46"/>
  <c r="N918" i="46"/>
  <c r="O918" i="46"/>
  <c r="P918" i="46"/>
  <c r="Q918" i="46"/>
  <c r="R918" i="46"/>
  <c r="Y918" i="46"/>
  <c r="Z918" i="46"/>
  <c r="AA918" i="46"/>
  <c r="AB918" i="46"/>
  <c r="AC918" i="46"/>
  <c r="AD918" i="46"/>
  <c r="F919" i="46"/>
  <c r="G919" i="46"/>
  <c r="H919" i="46"/>
  <c r="I919" i="46"/>
  <c r="J919" i="46"/>
  <c r="K919" i="46"/>
  <c r="L919" i="46"/>
  <c r="M919" i="46"/>
  <c r="N919" i="46"/>
  <c r="O919" i="46"/>
  <c r="P919" i="46"/>
  <c r="Q919" i="46"/>
  <c r="R919" i="46"/>
  <c r="Y919" i="46"/>
  <c r="Z919" i="46"/>
  <c r="AH919" i="46" s="1"/>
  <c r="AA919" i="46"/>
  <c r="AB919" i="46"/>
  <c r="AC919" i="46"/>
  <c r="AD919" i="46"/>
  <c r="F920" i="46"/>
  <c r="G920" i="46"/>
  <c r="H920" i="46"/>
  <c r="I920" i="46"/>
  <c r="J920" i="46"/>
  <c r="K920" i="46"/>
  <c r="L920" i="46"/>
  <c r="M920" i="46"/>
  <c r="N920" i="46"/>
  <c r="O920" i="46"/>
  <c r="P920" i="46"/>
  <c r="Q920" i="46"/>
  <c r="R920" i="46"/>
  <c r="Y920" i="46"/>
  <c r="Z920" i="46"/>
  <c r="AA920" i="46"/>
  <c r="AB920" i="46"/>
  <c r="AC920" i="46"/>
  <c r="AG920" i="46" s="1"/>
  <c r="AD920" i="46"/>
  <c r="F921" i="46"/>
  <c r="G921" i="46"/>
  <c r="H921" i="46"/>
  <c r="I921" i="46"/>
  <c r="J921" i="46"/>
  <c r="K921" i="46"/>
  <c r="L921" i="46"/>
  <c r="M921" i="46"/>
  <c r="N921" i="46"/>
  <c r="O921" i="46"/>
  <c r="P921" i="46"/>
  <c r="Q921" i="46"/>
  <c r="R921" i="46"/>
  <c r="Y921" i="46"/>
  <c r="Z921" i="46"/>
  <c r="AA921" i="46"/>
  <c r="AB921" i="46"/>
  <c r="AI921" i="46"/>
  <c r="AC921" i="46"/>
  <c r="AD921" i="46"/>
  <c r="F922" i="46"/>
  <c r="G922" i="46"/>
  <c r="H922" i="46"/>
  <c r="I922" i="46"/>
  <c r="J922" i="46"/>
  <c r="K922" i="46"/>
  <c r="L922" i="46"/>
  <c r="M922" i="46"/>
  <c r="N922" i="46"/>
  <c r="O922" i="46"/>
  <c r="P922" i="46"/>
  <c r="Q922" i="46"/>
  <c r="R922" i="46"/>
  <c r="Y922" i="46"/>
  <c r="Z922" i="46"/>
  <c r="AA922" i="46"/>
  <c r="AB922" i="46"/>
  <c r="AI922" i="46" s="1"/>
  <c r="AC922" i="46"/>
  <c r="AD922" i="46"/>
  <c r="F923" i="46"/>
  <c r="G923" i="46"/>
  <c r="H923" i="46"/>
  <c r="I923" i="46"/>
  <c r="J923" i="46"/>
  <c r="K923" i="46"/>
  <c r="L923" i="46"/>
  <c r="M923" i="46"/>
  <c r="N923" i="46"/>
  <c r="O923" i="46"/>
  <c r="P923" i="46"/>
  <c r="Q923" i="46"/>
  <c r="R923" i="46"/>
  <c r="Y923" i="46"/>
  <c r="Z923" i="46"/>
  <c r="AA923" i="46"/>
  <c r="AB923" i="46"/>
  <c r="AC923" i="46"/>
  <c r="AD923" i="46"/>
  <c r="F924" i="46"/>
  <c r="G924" i="46"/>
  <c r="H924" i="46"/>
  <c r="I924" i="46"/>
  <c r="J924" i="46"/>
  <c r="K924" i="46"/>
  <c r="L924" i="46"/>
  <c r="M924" i="46"/>
  <c r="N924" i="46"/>
  <c r="O924" i="46"/>
  <c r="P924" i="46"/>
  <c r="Q924" i="46"/>
  <c r="R924" i="46"/>
  <c r="Y924" i="46"/>
  <c r="Z924" i="46"/>
  <c r="AA924" i="46"/>
  <c r="AB924" i="46"/>
  <c r="AC924" i="46"/>
  <c r="AG924" i="46" s="1"/>
  <c r="AG1032" i="46" s="1"/>
  <c r="AG1029" i="46" s="1"/>
  <c r="AD924" i="46"/>
  <c r="F925" i="46"/>
  <c r="G925" i="46"/>
  <c r="H925" i="46"/>
  <c r="I925" i="46"/>
  <c r="J925" i="46"/>
  <c r="K925" i="46"/>
  <c r="L925" i="46"/>
  <c r="M925" i="46"/>
  <c r="N925" i="46"/>
  <c r="O925" i="46"/>
  <c r="P925" i="46"/>
  <c r="Q925" i="46"/>
  <c r="R925" i="46"/>
  <c r="Y925" i="46"/>
  <c r="Z925" i="46"/>
  <c r="AA925" i="46"/>
  <c r="AB925" i="46"/>
  <c r="AC925" i="46"/>
  <c r="AD925" i="46"/>
  <c r="F926" i="46"/>
  <c r="G926" i="46"/>
  <c r="H926" i="46"/>
  <c r="I926" i="46"/>
  <c r="J926" i="46"/>
  <c r="K926" i="46"/>
  <c r="L926" i="46"/>
  <c r="M926" i="46"/>
  <c r="N926" i="46"/>
  <c r="O926" i="46"/>
  <c r="P926" i="46"/>
  <c r="Q926" i="46"/>
  <c r="R926" i="46"/>
  <c r="Y926" i="46"/>
  <c r="Z926" i="46"/>
  <c r="AA926" i="46"/>
  <c r="AB926" i="46"/>
  <c r="AC926" i="46"/>
  <c r="AD926" i="46"/>
  <c r="F927" i="46"/>
  <c r="G927" i="46"/>
  <c r="H927" i="46"/>
  <c r="I927" i="46"/>
  <c r="J927" i="46"/>
  <c r="K927" i="46"/>
  <c r="L927" i="46"/>
  <c r="M927" i="46"/>
  <c r="N927" i="46"/>
  <c r="O927" i="46"/>
  <c r="P927" i="46"/>
  <c r="Q927" i="46"/>
  <c r="R927" i="46"/>
  <c r="Y927" i="46"/>
  <c r="Z927" i="46"/>
  <c r="AA927" i="46"/>
  <c r="AB927" i="46"/>
  <c r="AC927" i="46"/>
  <c r="AD927" i="46"/>
  <c r="AH927" i="46"/>
  <c r="F928" i="46"/>
  <c r="G928" i="46"/>
  <c r="H928" i="46"/>
  <c r="I928" i="46"/>
  <c r="J928" i="46"/>
  <c r="K928" i="46"/>
  <c r="L928" i="46"/>
  <c r="M928" i="46"/>
  <c r="N928" i="46"/>
  <c r="O928" i="46"/>
  <c r="P928" i="46"/>
  <c r="Q928" i="46"/>
  <c r="R928" i="46"/>
  <c r="Y928" i="46"/>
  <c r="Z928" i="46"/>
  <c r="AA928" i="46"/>
  <c r="AB928" i="46"/>
  <c r="AC928" i="46"/>
  <c r="AG928" i="46"/>
  <c r="AD928" i="46"/>
  <c r="F929" i="46"/>
  <c r="G929" i="46"/>
  <c r="H929" i="46"/>
  <c r="I929" i="46"/>
  <c r="J929" i="46"/>
  <c r="K929" i="46"/>
  <c r="L929" i="46"/>
  <c r="M929" i="46"/>
  <c r="N929" i="46"/>
  <c r="O929" i="46"/>
  <c r="P929" i="46"/>
  <c r="Q929" i="46"/>
  <c r="R929" i="46"/>
  <c r="Y929" i="46"/>
  <c r="Z929" i="46"/>
  <c r="AA929" i="46"/>
  <c r="AB929" i="46"/>
  <c r="AI929" i="46"/>
  <c r="AC929" i="46"/>
  <c r="AG929" i="46"/>
  <c r="AD929" i="46"/>
  <c r="F930" i="46"/>
  <c r="G930" i="46"/>
  <c r="H930" i="46"/>
  <c r="I930" i="46"/>
  <c r="J930" i="46"/>
  <c r="K930" i="46"/>
  <c r="L930" i="46"/>
  <c r="M930" i="46"/>
  <c r="N930" i="46"/>
  <c r="O930" i="46"/>
  <c r="P930" i="46"/>
  <c r="Q930" i="46"/>
  <c r="R930" i="46"/>
  <c r="Y930" i="46"/>
  <c r="Z930" i="46"/>
  <c r="AA930" i="46"/>
  <c r="AB930" i="46"/>
  <c r="AI930" i="46"/>
  <c r="AC930" i="46"/>
  <c r="AD930" i="46"/>
  <c r="F931" i="46"/>
  <c r="G931" i="46"/>
  <c r="H931" i="46"/>
  <c r="I931" i="46"/>
  <c r="J931" i="46"/>
  <c r="K931" i="46"/>
  <c r="L931" i="46"/>
  <c r="M931" i="46"/>
  <c r="N931" i="46"/>
  <c r="O931" i="46"/>
  <c r="P931" i="46"/>
  <c r="Q931" i="46"/>
  <c r="R931" i="46"/>
  <c r="Y931" i="46"/>
  <c r="Z931" i="46"/>
  <c r="AA931" i="46"/>
  <c r="AB931" i="46"/>
  <c r="AC931" i="46"/>
  <c r="AD931" i="46"/>
  <c r="F932" i="46"/>
  <c r="G932" i="46"/>
  <c r="H932" i="46"/>
  <c r="I932" i="46"/>
  <c r="J932" i="46"/>
  <c r="K932" i="46"/>
  <c r="L932" i="46"/>
  <c r="M932" i="46"/>
  <c r="N932" i="46"/>
  <c r="O932" i="46"/>
  <c r="P932" i="46"/>
  <c r="Q932" i="46"/>
  <c r="R932" i="46"/>
  <c r="Y932" i="46"/>
  <c r="Z932" i="46"/>
  <c r="AA932" i="46"/>
  <c r="AB932" i="46"/>
  <c r="AC932" i="46"/>
  <c r="AD932" i="46"/>
  <c r="F933" i="46"/>
  <c r="G933" i="46"/>
  <c r="H933" i="46"/>
  <c r="I933" i="46"/>
  <c r="J933" i="46"/>
  <c r="K933" i="46"/>
  <c r="L933" i="46"/>
  <c r="M933" i="46"/>
  <c r="N933" i="46"/>
  <c r="O933" i="46"/>
  <c r="P933" i="46"/>
  <c r="Q933" i="46"/>
  <c r="R933" i="46"/>
  <c r="Y933" i="46"/>
  <c r="Z933" i="46"/>
  <c r="AA933" i="46"/>
  <c r="AB933" i="46"/>
  <c r="AC933" i="46"/>
  <c r="AD933" i="46"/>
  <c r="F934" i="46"/>
  <c r="G934" i="46"/>
  <c r="H934" i="46"/>
  <c r="I934" i="46"/>
  <c r="J934" i="46"/>
  <c r="K934" i="46"/>
  <c r="L934" i="46"/>
  <c r="M934" i="46"/>
  <c r="N934" i="46"/>
  <c r="O934" i="46"/>
  <c r="P934" i="46"/>
  <c r="Q934" i="46"/>
  <c r="R934" i="46"/>
  <c r="Y934" i="46"/>
  <c r="Z934" i="46"/>
  <c r="AA934" i="46"/>
  <c r="AB934" i="46"/>
  <c r="AC934" i="46"/>
  <c r="AD934" i="46"/>
  <c r="F935" i="46"/>
  <c r="G935" i="46"/>
  <c r="H935" i="46"/>
  <c r="I935" i="46"/>
  <c r="J935" i="46"/>
  <c r="K935" i="46"/>
  <c r="L935" i="46"/>
  <c r="M935" i="46"/>
  <c r="N935" i="46"/>
  <c r="O935" i="46"/>
  <c r="P935" i="46"/>
  <c r="Q935" i="46"/>
  <c r="R935" i="46"/>
  <c r="Y935" i="46"/>
  <c r="Z935" i="46"/>
  <c r="AA935" i="46"/>
  <c r="AB935" i="46"/>
  <c r="AC935" i="46"/>
  <c r="AD935" i="46"/>
  <c r="AH935" i="46"/>
  <c r="F936" i="46"/>
  <c r="G936" i="46"/>
  <c r="H936" i="46"/>
  <c r="I936" i="46"/>
  <c r="J936" i="46"/>
  <c r="K936" i="46"/>
  <c r="L936" i="46"/>
  <c r="M936" i="46"/>
  <c r="N936" i="46"/>
  <c r="O936" i="46"/>
  <c r="P936" i="46"/>
  <c r="Q936" i="46"/>
  <c r="R936" i="46"/>
  <c r="Y936" i="46"/>
  <c r="Z936" i="46"/>
  <c r="AA936" i="46"/>
  <c r="AB936" i="46"/>
  <c r="AI936" i="46"/>
  <c r="AC936" i="46"/>
  <c r="AG936" i="46"/>
  <c r="AD936" i="46"/>
  <c r="F937" i="46"/>
  <c r="G937" i="46"/>
  <c r="H937" i="46"/>
  <c r="I937" i="46"/>
  <c r="J937" i="46"/>
  <c r="K937" i="46"/>
  <c r="L937" i="46"/>
  <c r="M937" i="46"/>
  <c r="N937" i="46"/>
  <c r="O937" i="46"/>
  <c r="P937" i="46"/>
  <c r="Q937" i="46"/>
  <c r="R937" i="46"/>
  <c r="Y937" i="46"/>
  <c r="Z937" i="46"/>
  <c r="AA937" i="46"/>
  <c r="AB937" i="46"/>
  <c r="AI937" i="46"/>
  <c r="AC937" i="46"/>
  <c r="AG937" i="46"/>
  <c r="AD937" i="46"/>
  <c r="F938" i="46"/>
  <c r="G938" i="46"/>
  <c r="H938" i="46"/>
  <c r="I938" i="46"/>
  <c r="J938" i="46"/>
  <c r="K938" i="46"/>
  <c r="L938" i="46"/>
  <c r="M938" i="46"/>
  <c r="N938" i="46"/>
  <c r="O938" i="46"/>
  <c r="P938" i="46"/>
  <c r="Q938" i="46"/>
  <c r="R938" i="46"/>
  <c r="Y938" i="46"/>
  <c r="Z938" i="46"/>
  <c r="AA938" i="46"/>
  <c r="AB938" i="46"/>
  <c r="AI938" i="46"/>
  <c r="AC938" i="46"/>
  <c r="AD938" i="46"/>
  <c r="F939" i="46"/>
  <c r="G939" i="46"/>
  <c r="H939" i="46"/>
  <c r="I939" i="46"/>
  <c r="J939" i="46"/>
  <c r="K939" i="46"/>
  <c r="L939" i="46"/>
  <c r="M939" i="46"/>
  <c r="N939" i="46"/>
  <c r="O939" i="46"/>
  <c r="P939" i="46"/>
  <c r="Q939" i="46"/>
  <c r="R939" i="46"/>
  <c r="Y939" i="46"/>
  <c r="Z939" i="46"/>
  <c r="AA939" i="46"/>
  <c r="AB939" i="46"/>
  <c r="AC939" i="46"/>
  <c r="AD939" i="46"/>
  <c r="F940" i="46"/>
  <c r="G940" i="46"/>
  <c r="H940" i="46"/>
  <c r="I940" i="46"/>
  <c r="J940" i="46"/>
  <c r="K940" i="46"/>
  <c r="L940" i="46"/>
  <c r="M940" i="46"/>
  <c r="N940" i="46"/>
  <c r="O940" i="46"/>
  <c r="P940" i="46"/>
  <c r="Q940" i="46"/>
  <c r="R940" i="46"/>
  <c r="Y940" i="46"/>
  <c r="AG940" i="46"/>
  <c r="Z940" i="46"/>
  <c r="AA940" i="46"/>
  <c r="AB940" i="46"/>
  <c r="AC940" i="46"/>
  <c r="AD940" i="46"/>
  <c r="F941" i="46"/>
  <c r="G941" i="46"/>
  <c r="H941" i="46"/>
  <c r="I941" i="46"/>
  <c r="J941" i="46"/>
  <c r="K941" i="46"/>
  <c r="L941" i="46"/>
  <c r="M941" i="46"/>
  <c r="N941" i="46"/>
  <c r="O941" i="46"/>
  <c r="P941" i="46"/>
  <c r="Q941" i="46"/>
  <c r="R941" i="46"/>
  <c r="Y941" i="46"/>
  <c r="Z941" i="46"/>
  <c r="AA941" i="46"/>
  <c r="AB941" i="46"/>
  <c r="AC941" i="46"/>
  <c r="AD941" i="46"/>
  <c r="F942" i="46"/>
  <c r="G942" i="46"/>
  <c r="H942" i="46"/>
  <c r="I942" i="46"/>
  <c r="J942" i="46"/>
  <c r="K942" i="46"/>
  <c r="L942" i="46"/>
  <c r="M942" i="46"/>
  <c r="N942" i="46"/>
  <c r="O942" i="46"/>
  <c r="P942" i="46"/>
  <c r="Q942" i="46"/>
  <c r="R942" i="46"/>
  <c r="Y942" i="46"/>
  <c r="Z942" i="46"/>
  <c r="AA942" i="46"/>
  <c r="AB942" i="46"/>
  <c r="AC942" i="46"/>
  <c r="AD942" i="46"/>
  <c r="F943" i="46"/>
  <c r="G943" i="46"/>
  <c r="H943" i="46"/>
  <c r="I943" i="46"/>
  <c r="J943" i="46"/>
  <c r="K943" i="46"/>
  <c r="L943" i="46"/>
  <c r="M943" i="46"/>
  <c r="N943" i="46"/>
  <c r="O943" i="46"/>
  <c r="P943" i="46"/>
  <c r="Q943" i="46"/>
  <c r="R943" i="46"/>
  <c r="Y943" i="46"/>
  <c r="Z943" i="46"/>
  <c r="AA943" i="46"/>
  <c r="AB943" i="46"/>
  <c r="AC943" i="46"/>
  <c r="AD943" i="46"/>
  <c r="AH943" i="46"/>
  <c r="F944" i="46"/>
  <c r="G944" i="46"/>
  <c r="H944" i="46"/>
  <c r="I944" i="46"/>
  <c r="J944" i="46"/>
  <c r="K944" i="46"/>
  <c r="L944" i="46"/>
  <c r="M944" i="46"/>
  <c r="N944" i="46"/>
  <c r="O944" i="46"/>
  <c r="P944" i="46"/>
  <c r="Q944" i="46"/>
  <c r="R944" i="46"/>
  <c r="Y944" i="46"/>
  <c r="Z944" i="46"/>
  <c r="AA944" i="46"/>
  <c r="AB944" i="46"/>
  <c r="AI944" i="46"/>
  <c r="AC944" i="46"/>
  <c r="AG944" i="46"/>
  <c r="AD944" i="46"/>
  <c r="F945" i="46"/>
  <c r="G945" i="46"/>
  <c r="H945" i="46"/>
  <c r="I945" i="46"/>
  <c r="J945" i="46"/>
  <c r="K945" i="46"/>
  <c r="L945" i="46"/>
  <c r="M945" i="46"/>
  <c r="N945" i="46"/>
  <c r="O945" i="46"/>
  <c r="P945" i="46"/>
  <c r="Q945" i="46"/>
  <c r="R945" i="46"/>
  <c r="Y945" i="46"/>
  <c r="Z945" i="46"/>
  <c r="AA945" i="46"/>
  <c r="AB945" i="46"/>
  <c r="AI945" i="46"/>
  <c r="AC945" i="46"/>
  <c r="AG945" i="46"/>
  <c r="AD945" i="46"/>
  <c r="F946" i="46"/>
  <c r="G946" i="46"/>
  <c r="H946" i="46"/>
  <c r="I946" i="46"/>
  <c r="J946" i="46"/>
  <c r="K946" i="46"/>
  <c r="L946" i="46"/>
  <c r="M946" i="46"/>
  <c r="N946" i="46"/>
  <c r="O946" i="46"/>
  <c r="P946" i="46"/>
  <c r="Q946" i="46"/>
  <c r="R946" i="46"/>
  <c r="Y946" i="46"/>
  <c r="Z946" i="46"/>
  <c r="AA946" i="46"/>
  <c r="AB946" i="46"/>
  <c r="AI946" i="46"/>
  <c r="AC946" i="46"/>
  <c r="AD946" i="46"/>
  <c r="F947" i="46"/>
  <c r="G947" i="46"/>
  <c r="H947" i="46"/>
  <c r="I947" i="46"/>
  <c r="J947" i="46"/>
  <c r="K947" i="46"/>
  <c r="L947" i="46"/>
  <c r="M947" i="46"/>
  <c r="N947" i="46"/>
  <c r="O947" i="46"/>
  <c r="P947" i="46"/>
  <c r="Q947" i="46"/>
  <c r="R947" i="46"/>
  <c r="Y947" i="46"/>
  <c r="Z947" i="46"/>
  <c r="AA947" i="46"/>
  <c r="AB947" i="46"/>
  <c r="AC947" i="46"/>
  <c r="AD947" i="46"/>
  <c r="F948" i="46"/>
  <c r="G948" i="46"/>
  <c r="H948" i="46"/>
  <c r="I948" i="46"/>
  <c r="J948" i="46"/>
  <c r="K948" i="46"/>
  <c r="L948" i="46"/>
  <c r="M948" i="46"/>
  <c r="N948" i="46"/>
  <c r="O948" i="46"/>
  <c r="P948" i="46"/>
  <c r="Q948" i="46"/>
  <c r="R948" i="46"/>
  <c r="Y948" i="46"/>
  <c r="AG948" i="46"/>
  <c r="Z948" i="46"/>
  <c r="AA948" i="46"/>
  <c r="AB948" i="46"/>
  <c r="AC948" i="46"/>
  <c r="AD948" i="46"/>
  <c r="F949" i="46"/>
  <c r="G949" i="46"/>
  <c r="H949" i="46"/>
  <c r="I949" i="46"/>
  <c r="J949" i="46"/>
  <c r="K949" i="46"/>
  <c r="L949" i="46"/>
  <c r="M949" i="46"/>
  <c r="N949" i="46"/>
  <c r="O949" i="46"/>
  <c r="P949" i="46"/>
  <c r="Q949" i="46"/>
  <c r="R949" i="46"/>
  <c r="Y949" i="46"/>
  <c r="Z949" i="46"/>
  <c r="AA949" i="46"/>
  <c r="AB949" i="46"/>
  <c r="AC949" i="46"/>
  <c r="AD949" i="46"/>
  <c r="F950" i="46"/>
  <c r="G950" i="46"/>
  <c r="H950" i="46"/>
  <c r="I950" i="46"/>
  <c r="J950" i="46"/>
  <c r="K950" i="46"/>
  <c r="L950" i="46"/>
  <c r="M950" i="46"/>
  <c r="N950" i="46"/>
  <c r="O950" i="46"/>
  <c r="P950" i="46"/>
  <c r="Q950" i="46"/>
  <c r="R950" i="46"/>
  <c r="Y950" i="46"/>
  <c r="Z950" i="46"/>
  <c r="AA950" i="46"/>
  <c r="AB950" i="46"/>
  <c r="AC950" i="46"/>
  <c r="AD950" i="46"/>
  <c r="F951" i="46"/>
  <c r="G951" i="46"/>
  <c r="H951" i="46"/>
  <c r="I951" i="46"/>
  <c r="J951" i="46"/>
  <c r="K951" i="46"/>
  <c r="L951" i="46"/>
  <c r="M951" i="46"/>
  <c r="N951" i="46"/>
  <c r="O951" i="46"/>
  <c r="P951" i="46"/>
  <c r="Q951" i="46"/>
  <c r="R951" i="46"/>
  <c r="Y951" i="46"/>
  <c r="Z951" i="46"/>
  <c r="AA951" i="46"/>
  <c r="AB951" i="46"/>
  <c r="AC951" i="46"/>
  <c r="AD951" i="46"/>
  <c r="F952" i="46"/>
  <c r="G952" i="46"/>
  <c r="H952" i="46"/>
  <c r="I952" i="46"/>
  <c r="J952" i="46"/>
  <c r="K952" i="46"/>
  <c r="L952" i="46"/>
  <c r="M952" i="46"/>
  <c r="N952" i="46"/>
  <c r="O952" i="46"/>
  <c r="P952" i="46"/>
  <c r="Q952" i="46"/>
  <c r="R952" i="46"/>
  <c r="Y952" i="46"/>
  <c r="Z952" i="46"/>
  <c r="AA952" i="46"/>
  <c r="AB952" i="46"/>
  <c r="AI952" i="46"/>
  <c r="AC952" i="46"/>
  <c r="AG952" i="46"/>
  <c r="AD952" i="46"/>
  <c r="F953" i="46"/>
  <c r="G953" i="46"/>
  <c r="H953" i="46"/>
  <c r="I953" i="46"/>
  <c r="J953" i="46"/>
  <c r="K953" i="46"/>
  <c r="L953" i="46"/>
  <c r="M953" i="46"/>
  <c r="N953" i="46"/>
  <c r="O953" i="46"/>
  <c r="P953" i="46"/>
  <c r="Q953" i="46"/>
  <c r="R953" i="46"/>
  <c r="Y953" i="46"/>
  <c r="Z953" i="46"/>
  <c r="AA953" i="46"/>
  <c r="AB953" i="46"/>
  <c r="AI953" i="46"/>
  <c r="AC953" i="46"/>
  <c r="AG953" i="46"/>
  <c r="AD953" i="46"/>
  <c r="F954" i="46"/>
  <c r="G954" i="46"/>
  <c r="H954" i="46"/>
  <c r="I954" i="46"/>
  <c r="J954" i="46"/>
  <c r="K954" i="46"/>
  <c r="L954" i="46"/>
  <c r="M954" i="46"/>
  <c r="N954" i="46"/>
  <c r="O954" i="46"/>
  <c r="P954" i="46"/>
  <c r="Q954" i="46"/>
  <c r="R954" i="46"/>
  <c r="Y954" i="46"/>
  <c r="Z954" i="46"/>
  <c r="AA954" i="46"/>
  <c r="AB954" i="46"/>
  <c r="AI954" i="46"/>
  <c r="AC954" i="46"/>
  <c r="AD954" i="46"/>
  <c r="F955" i="46"/>
  <c r="G955" i="46"/>
  <c r="H955" i="46"/>
  <c r="I955" i="46"/>
  <c r="J955" i="46"/>
  <c r="K955" i="46"/>
  <c r="L955" i="46"/>
  <c r="M955" i="46"/>
  <c r="N955" i="46"/>
  <c r="O955" i="46"/>
  <c r="P955" i="46"/>
  <c r="Q955" i="46"/>
  <c r="R955" i="46"/>
  <c r="Y955" i="46"/>
  <c r="Z955" i="46"/>
  <c r="AA955" i="46"/>
  <c r="AB955" i="46"/>
  <c r="AC955" i="46"/>
  <c r="AD955" i="46"/>
  <c r="F956" i="46"/>
  <c r="G956" i="46"/>
  <c r="H956" i="46"/>
  <c r="I956" i="46"/>
  <c r="J956" i="46"/>
  <c r="K956" i="46"/>
  <c r="L956" i="46"/>
  <c r="M956" i="46"/>
  <c r="N956" i="46"/>
  <c r="O956" i="46"/>
  <c r="P956" i="46"/>
  <c r="Q956" i="46"/>
  <c r="R956" i="46"/>
  <c r="Y956" i="46"/>
  <c r="AG956" i="46"/>
  <c r="Z956" i="46"/>
  <c r="AA956" i="46"/>
  <c r="AB956" i="46"/>
  <c r="AC956" i="46"/>
  <c r="AD956" i="46"/>
  <c r="F957" i="46"/>
  <c r="G957" i="46"/>
  <c r="H957" i="46"/>
  <c r="I957" i="46"/>
  <c r="J957" i="46"/>
  <c r="K957" i="46"/>
  <c r="L957" i="46"/>
  <c r="M957" i="46"/>
  <c r="N957" i="46"/>
  <c r="O957" i="46"/>
  <c r="P957" i="46"/>
  <c r="Q957" i="46"/>
  <c r="R957" i="46"/>
  <c r="Y957" i="46"/>
  <c r="Z957" i="46"/>
  <c r="AA957" i="46"/>
  <c r="AB957" i="46"/>
  <c r="AC957" i="46"/>
  <c r="AD957" i="46"/>
  <c r="F958" i="46"/>
  <c r="G958" i="46"/>
  <c r="H958" i="46"/>
  <c r="I958" i="46"/>
  <c r="J958" i="46"/>
  <c r="K958" i="46"/>
  <c r="L958" i="46"/>
  <c r="M958" i="46"/>
  <c r="N958" i="46"/>
  <c r="O958" i="46"/>
  <c r="P958" i="46"/>
  <c r="Q958" i="46"/>
  <c r="R958" i="46"/>
  <c r="Y958" i="46"/>
  <c r="Z958" i="46"/>
  <c r="AA958" i="46"/>
  <c r="AB958" i="46"/>
  <c r="AC958" i="46"/>
  <c r="AD958" i="46"/>
  <c r="E911" i="46"/>
  <c r="E912" i="46"/>
  <c r="E913" i="46"/>
  <c r="E914" i="46"/>
  <c r="E915" i="46"/>
  <c r="E916" i="46"/>
  <c r="E917" i="46"/>
  <c r="E918" i="46"/>
  <c r="E919" i="46"/>
  <c r="E920" i="46"/>
  <c r="E921" i="46"/>
  <c r="E922" i="46"/>
  <c r="E923" i="46"/>
  <c r="E924" i="46"/>
  <c r="E925" i="46"/>
  <c r="E926" i="46"/>
  <c r="E927" i="46"/>
  <c r="E928" i="46"/>
  <c r="E929" i="46"/>
  <c r="E930" i="46"/>
  <c r="E931" i="46"/>
  <c r="E932" i="46"/>
  <c r="E933" i="46"/>
  <c r="E934" i="46"/>
  <c r="E935" i="46"/>
  <c r="E936" i="46"/>
  <c r="E937" i="46"/>
  <c r="E938" i="46"/>
  <c r="E939" i="46"/>
  <c r="E940" i="46"/>
  <c r="E941" i="46"/>
  <c r="E942" i="46"/>
  <c r="E943" i="46"/>
  <c r="E944" i="46"/>
  <c r="E945" i="46"/>
  <c r="E946" i="46"/>
  <c r="E947" i="46"/>
  <c r="E948" i="46"/>
  <c r="E949" i="46"/>
  <c r="E950" i="46"/>
  <c r="E951" i="46"/>
  <c r="E952" i="46"/>
  <c r="E953" i="46"/>
  <c r="E954" i="46"/>
  <c r="E955" i="46"/>
  <c r="E956" i="46"/>
  <c r="E957" i="46"/>
  <c r="E958" i="46"/>
  <c r="E910" i="46"/>
  <c r="AC857" i="46"/>
  <c r="AD857" i="46"/>
  <c r="AC858" i="46"/>
  <c r="AD858" i="46"/>
  <c r="AC859" i="46"/>
  <c r="AD859" i="46"/>
  <c r="AC860" i="46"/>
  <c r="AD860" i="46"/>
  <c r="AC861" i="46"/>
  <c r="AD861" i="46"/>
  <c r="AC862" i="46"/>
  <c r="AD862" i="46"/>
  <c r="AC863" i="46"/>
  <c r="AD863" i="46"/>
  <c r="AC864" i="46"/>
  <c r="AD864" i="46"/>
  <c r="AC865" i="46"/>
  <c r="AD865" i="46"/>
  <c r="AC866" i="46"/>
  <c r="AD866" i="46"/>
  <c r="AC867" i="46"/>
  <c r="AD867" i="46"/>
  <c r="AC868" i="46"/>
  <c r="AD868" i="46"/>
  <c r="AC869" i="46"/>
  <c r="AD869" i="46"/>
  <c r="AC870" i="46"/>
  <c r="AD870" i="46"/>
  <c r="AC871" i="46"/>
  <c r="AD871" i="46"/>
  <c r="AC872" i="46"/>
  <c r="AD872" i="46"/>
  <c r="AC873" i="46"/>
  <c r="AD873" i="46"/>
  <c r="AC874" i="46"/>
  <c r="AD874" i="46"/>
  <c r="AC875" i="46"/>
  <c r="AD875" i="46"/>
  <c r="AC876" i="46"/>
  <c r="AD876" i="46"/>
  <c r="AC877" i="46"/>
  <c r="AD877" i="46"/>
  <c r="AC878" i="46"/>
  <c r="AD878" i="46"/>
  <c r="AC879" i="46"/>
  <c r="AD879" i="46"/>
  <c r="AC880" i="46"/>
  <c r="AD880" i="46"/>
  <c r="AC881" i="46"/>
  <c r="AD881" i="46"/>
  <c r="AC882" i="46"/>
  <c r="AD882" i="46"/>
  <c r="AC883" i="46"/>
  <c r="AD883" i="46"/>
  <c r="AC884" i="46"/>
  <c r="AD884" i="46"/>
  <c r="AC885" i="46"/>
  <c r="AD885" i="46"/>
  <c r="AC886" i="46"/>
  <c r="AD886" i="46"/>
  <c r="AC887" i="46"/>
  <c r="AD887" i="46"/>
  <c r="AC888" i="46"/>
  <c r="AD888" i="46"/>
  <c r="AC889" i="46"/>
  <c r="AD889" i="46"/>
  <c r="AC890" i="46"/>
  <c r="AD890" i="46"/>
  <c r="AC891" i="46"/>
  <c r="AD891" i="46"/>
  <c r="AC892" i="46"/>
  <c r="AD892" i="46"/>
  <c r="AC893" i="46"/>
  <c r="AD893" i="46"/>
  <c r="AC894" i="46"/>
  <c r="AD894" i="46"/>
  <c r="AC895" i="46"/>
  <c r="AD895" i="46"/>
  <c r="AC896" i="46"/>
  <c r="AD896" i="46"/>
  <c r="AC897" i="46"/>
  <c r="AD897" i="46"/>
  <c r="AC898" i="46"/>
  <c r="AD898" i="46"/>
  <c r="AC899" i="46"/>
  <c r="AD899" i="46"/>
  <c r="AC900" i="46"/>
  <c r="AD900" i="46"/>
  <c r="AC901" i="46"/>
  <c r="AD901" i="46"/>
  <c r="AC902" i="46"/>
  <c r="AD902" i="46"/>
  <c r="AC903" i="46"/>
  <c r="AD903" i="46"/>
  <c r="AC904" i="46"/>
  <c r="AD904" i="46"/>
  <c r="AC905" i="46"/>
  <c r="AD905" i="46"/>
  <c r="F857" i="46"/>
  <c r="G857" i="46"/>
  <c r="H857" i="46"/>
  <c r="I857" i="46"/>
  <c r="J857" i="46"/>
  <c r="K857" i="46"/>
  <c r="L857" i="46"/>
  <c r="M857" i="46"/>
  <c r="N857" i="46"/>
  <c r="O857" i="46"/>
  <c r="P857" i="46"/>
  <c r="Q857" i="46"/>
  <c r="R857" i="46"/>
  <c r="Y857" i="46"/>
  <c r="Z857" i="46"/>
  <c r="AA857" i="46"/>
  <c r="AB857" i="46"/>
  <c r="F858" i="46"/>
  <c r="G858" i="46"/>
  <c r="H858" i="46"/>
  <c r="I858" i="46"/>
  <c r="J858" i="46"/>
  <c r="K858" i="46"/>
  <c r="L858" i="46"/>
  <c r="M858" i="46"/>
  <c r="N858" i="46"/>
  <c r="O858" i="46"/>
  <c r="P858" i="46"/>
  <c r="Q858" i="46"/>
  <c r="R858" i="46"/>
  <c r="Y858" i="46"/>
  <c r="Z858" i="46"/>
  <c r="AA858" i="46"/>
  <c r="AB858" i="46"/>
  <c r="F859" i="46"/>
  <c r="G859" i="46"/>
  <c r="H859" i="46"/>
  <c r="I859" i="46"/>
  <c r="J859" i="46"/>
  <c r="K859" i="46"/>
  <c r="L859" i="46"/>
  <c r="M859" i="46"/>
  <c r="N859" i="46"/>
  <c r="O859" i="46"/>
  <c r="P859" i="46"/>
  <c r="Q859" i="46"/>
  <c r="R859" i="46"/>
  <c r="Y859" i="46"/>
  <c r="Z859" i="46"/>
  <c r="AA859" i="46"/>
  <c r="AB859" i="46"/>
  <c r="F860" i="46"/>
  <c r="G860" i="46"/>
  <c r="H860" i="46"/>
  <c r="I860" i="46"/>
  <c r="J860" i="46"/>
  <c r="K860" i="46"/>
  <c r="L860" i="46"/>
  <c r="M860" i="46"/>
  <c r="N860" i="46"/>
  <c r="O860" i="46"/>
  <c r="P860" i="46"/>
  <c r="Q860" i="46"/>
  <c r="R860" i="46"/>
  <c r="Y860" i="46"/>
  <c r="Z860" i="46"/>
  <c r="AA860" i="46"/>
  <c r="AB860" i="46"/>
  <c r="F861" i="46"/>
  <c r="G861" i="46"/>
  <c r="H861" i="46"/>
  <c r="I861" i="46"/>
  <c r="J861" i="46"/>
  <c r="K861" i="46"/>
  <c r="L861" i="46"/>
  <c r="M861" i="46"/>
  <c r="N861" i="46"/>
  <c r="O861" i="46"/>
  <c r="P861" i="46"/>
  <c r="Q861" i="46"/>
  <c r="R861" i="46"/>
  <c r="Y861" i="46"/>
  <c r="Z861" i="46"/>
  <c r="AA861" i="46"/>
  <c r="AB861" i="46"/>
  <c r="F862" i="46"/>
  <c r="G862" i="46"/>
  <c r="H862" i="46"/>
  <c r="I862" i="46"/>
  <c r="J862" i="46"/>
  <c r="K862" i="46"/>
  <c r="L862" i="46"/>
  <c r="M862" i="46"/>
  <c r="N862" i="46"/>
  <c r="O862" i="46"/>
  <c r="P862" i="46"/>
  <c r="Q862" i="46"/>
  <c r="R862" i="46"/>
  <c r="Y862" i="46"/>
  <c r="Z862" i="46"/>
  <c r="AA862" i="46"/>
  <c r="AB862" i="46"/>
  <c r="F863" i="46"/>
  <c r="G863" i="46"/>
  <c r="H863" i="46"/>
  <c r="I863" i="46"/>
  <c r="J863" i="46"/>
  <c r="K863" i="46"/>
  <c r="L863" i="46"/>
  <c r="M863" i="46"/>
  <c r="N863" i="46"/>
  <c r="O863" i="46"/>
  <c r="P863" i="46"/>
  <c r="Q863" i="46"/>
  <c r="R863" i="46"/>
  <c r="Y863" i="46"/>
  <c r="AG863" i="46"/>
  <c r="Z863" i="46"/>
  <c r="AA863" i="46"/>
  <c r="AB863" i="46"/>
  <c r="F864" i="46"/>
  <c r="G864" i="46"/>
  <c r="H864" i="46"/>
  <c r="I864" i="46"/>
  <c r="J864" i="46"/>
  <c r="K864" i="46"/>
  <c r="L864" i="46"/>
  <c r="M864" i="46"/>
  <c r="N864" i="46"/>
  <c r="O864" i="46"/>
  <c r="P864" i="46"/>
  <c r="Q864" i="46"/>
  <c r="R864" i="46"/>
  <c r="Y864" i="46"/>
  <c r="Z864" i="46"/>
  <c r="AA864" i="46"/>
  <c r="AB864" i="46"/>
  <c r="F865" i="46"/>
  <c r="G865" i="46"/>
  <c r="H865" i="46"/>
  <c r="I865" i="46"/>
  <c r="J865" i="46"/>
  <c r="K865" i="46"/>
  <c r="L865" i="46"/>
  <c r="M865" i="46"/>
  <c r="N865" i="46"/>
  <c r="O865" i="46"/>
  <c r="P865" i="46"/>
  <c r="Q865" i="46"/>
  <c r="R865" i="46"/>
  <c r="Y865" i="46"/>
  <c r="Z865" i="46"/>
  <c r="AA865" i="46"/>
  <c r="AB865" i="46"/>
  <c r="F866" i="46"/>
  <c r="G866" i="46"/>
  <c r="H866" i="46"/>
  <c r="I866" i="46"/>
  <c r="J866" i="46"/>
  <c r="K866" i="46"/>
  <c r="L866" i="46"/>
  <c r="M866" i="46"/>
  <c r="N866" i="46"/>
  <c r="O866" i="46"/>
  <c r="P866" i="46"/>
  <c r="Q866" i="46"/>
  <c r="R866" i="46"/>
  <c r="Y866" i="46"/>
  <c r="Z866" i="46"/>
  <c r="AA866" i="46"/>
  <c r="AB866" i="46"/>
  <c r="F867" i="46"/>
  <c r="G867" i="46"/>
  <c r="H867" i="46"/>
  <c r="I867" i="46"/>
  <c r="J867" i="46"/>
  <c r="K867" i="46"/>
  <c r="L867" i="46"/>
  <c r="M867" i="46"/>
  <c r="N867" i="46"/>
  <c r="O867" i="46"/>
  <c r="P867" i="46"/>
  <c r="Q867" i="46"/>
  <c r="R867" i="46"/>
  <c r="Y867" i="46"/>
  <c r="Z867" i="46"/>
  <c r="AA867" i="46"/>
  <c r="AB867" i="46"/>
  <c r="F868" i="46"/>
  <c r="G868" i="46"/>
  <c r="H868" i="46"/>
  <c r="I868" i="46"/>
  <c r="J868" i="46"/>
  <c r="K868" i="46"/>
  <c r="L868" i="46"/>
  <c r="M868" i="46"/>
  <c r="N868" i="46"/>
  <c r="O868" i="46"/>
  <c r="P868" i="46"/>
  <c r="Q868" i="46"/>
  <c r="R868" i="46"/>
  <c r="Y868" i="46"/>
  <c r="Z868" i="46"/>
  <c r="AA868" i="46"/>
  <c r="AB868" i="46"/>
  <c r="F869" i="46"/>
  <c r="G869" i="46"/>
  <c r="H869" i="46"/>
  <c r="I869" i="46"/>
  <c r="J869" i="46"/>
  <c r="K869" i="46"/>
  <c r="L869" i="46"/>
  <c r="M869" i="46"/>
  <c r="N869" i="46"/>
  <c r="O869" i="46"/>
  <c r="P869" i="46"/>
  <c r="Q869" i="46"/>
  <c r="R869" i="46"/>
  <c r="Y869" i="46"/>
  <c r="Z869" i="46"/>
  <c r="AA869" i="46"/>
  <c r="AB869" i="46"/>
  <c r="F870" i="46"/>
  <c r="G870" i="46"/>
  <c r="H870" i="46"/>
  <c r="I870" i="46"/>
  <c r="J870" i="46"/>
  <c r="K870" i="46"/>
  <c r="L870" i="46"/>
  <c r="M870" i="46"/>
  <c r="N870" i="46"/>
  <c r="O870" i="46"/>
  <c r="P870" i="46"/>
  <c r="Q870" i="46"/>
  <c r="R870" i="46"/>
  <c r="Y870" i="46"/>
  <c r="Z870" i="46"/>
  <c r="AA870" i="46"/>
  <c r="AB870" i="46"/>
  <c r="F871" i="46"/>
  <c r="G871" i="46"/>
  <c r="H871" i="46"/>
  <c r="I871" i="46"/>
  <c r="J871" i="46"/>
  <c r="K871" i="46"/>
  <c r="L871" i="46"/>
  <c r="M871" i="46"/>
  <c r="N871" i="46"/>
  <c r="O871" i="46"/>
  <c r="P871" i="46"/>
  <c r="Q871" i="46"/>
  <c r="R871" i="46"/>
  <c r="Y871" i="46"/>
  <c r="AG871" i="46"/>
  <c r="Z871" i="46"/>
  <c r="AA871" i="46"/>
  <c r="AB871" i="46"/>
  <c r="F872" i="46"/>
  <c r="G872" i="46"/>
  <c r="H872" i="46"/>
  <c r="I872" i="46"/>
  <c r="J872" i="46"/>
  <c r="K872" i="46"/>
  <c r="L872" i="46"/>
  <c r="M872" i="46"/>
  <c r="N872" i="46"/>
  <c r="O872" i="46"/>
  <c r="P872" i="46"/>
  <c r="Q872" i="46"/>
  <c r="R872" i="46"/>
  <c r="Y872" i="46"/>
  <c r="Z872" i="46"/>
  <c r="AA872" i="46"/>
  <c r="AB872" i="46"/>
  <c r="F873" i="46"/>
  <c r="G873" i="46"/>
  <c r="H873" i="46"/>
  <c r="I873" i="46"/>
  <c r="J873" i="46"/>
  <c r="K873" i="46"/>
  <c r="L873" i="46"/>
  <c r="M873" i="46"/>
  <c r="N873" i="46"/>
  <c r="O873" i="46"/>
  <c r="P873" i="46"/>
  <c r="Q873" i="46"/>
  <c r="R873" i="46"/>
  <c r="Y873" i="46"/>
  <c r="Z873" i="46"/>
  <c r="AA873" i="46"/>
  <c r="AB873" i="46"/>
  <c r="F874" i="46"/>
  <c r="G874" i="46"/>
  <c r="H874" i="46"/>
  <c r="I874" i="46"/>
  <c r="J874" i="46"/>
  <c r="K874" i="46"/>
  <c r="L874" i="46"/>
  <c r="M874" i="46"/>
  <c r="N874" i="46"/>
  <c r="O874" i="46"/>
  <c r="P874" i="46"/>
  <c r="Q874" i="46"/>
  <c r="R874" i="46"/>
  <c r="Y874" i="46"/>
  <c r="Z874" i="46"/>
  <c r="AA874" i="46"/>
  <c r="AB874" i="46"/>
  <c r="F875" i="46"/>
  <c r="G875" i="46"/>
  <c r="H875" i="46"/>
  <c r="I875" i="46"/>
  <c r="J875" i="46"/>
  <c r="K875" i="46"/>
  <c r="L875" i="46"/>
  <c r="M875" i="46"/>
  <c r="N875" i="46"/>
  <c r="O875" i="46"/>
  <c r="P875" i="46"/>
  <c r="Q875" i="46"/>
  <c r="R875" i="46"/>
  <c r="Y875" i="46"/>
  <c r="Z875" i="46"/>
  <c r="AA875" i="46"/>
  <c r="AB875" i="46"/>
  <c r="F876" i="46"/>
  <c r="G876" i="46"/>
  <c r="H876" i="46"/>
  <c r="I876" i="46"/>
  <c r="J876" i="46"/>
  <c r="K876" i="46"/>
  <c r="L876" i="46"/>
  <c r="M876" i="46"/>
  <c r="N876" i="46"/>
  <c r="O876" i="46"/>
  <c r="P876" i="46"/>
  <c r="Q876" i="46"/>
  <c r="R876" i="46"/>
  <c r="Y876" i="46"/>
  <c r="Z876" i="46"/>
  <c r="AA876" i="46"/>
  <c r="AB876" i="46"/>
  <c r="F877" i="46"/>
  <c r="G877" i="46"/>
  <c r="H877" i="46"/>
  <c r="I877" i="46"/>
  <c r="J877" i="46"/>
  <c r="K877" i="46"/>
  <c r="L877" i="46"/>
  <c r="M877" i="46"/>
  <c r="N877" i="46"/>
  <c r="O877" i="46"/>
  <c r="P877" i="46"/>
  <c r="Q877" i="46"/>
  <c r="R877" i="46"/>
  <c r="Y877" i="46"/>
  <c r="Z877" i="46"/>
  <c r="AA877" i="46"/>
  <c r="AB877" i="46"/>
  <c r="F878" i="46"/>
  <c r="G878" i="46"/>
  <c r="H878" i="46"/>
  <c r="I878" i="46"/>
  <c r="J878" i="46"/>
  <c r="K878" i="46"/>
  <c r="L878" i="46"/>
  <c r="M878" i="46"/>
  <c r="N878" i="46"/>
  <c r="O878" i="46"/>
  <c r="P878" i="46"/>
  <c r="Q878" i="46"/>
  <c r="R878" i="46"/>
  <c r="Y878" i="46"/>
  <c r="Z878" i="46"/>
  <c r="AA878" i="46"/>
  <c r="AB878" i="46"/>
  <c r="F879" i="46"/>
  <c r="G879" i="46"/>
  <c r="H879" i="46"/>
  <c r="I879" i="46"/>
  <c r="J879" i="46"/>
  <c r="K879" i="46"/>
  <c r="L879" i="46"/>
  <c r="M879" i="46"/>
  <c r="N879" i="46"/>
  <c r="O879" i="46"/>
  <c r="P879" i="46"/>
  <c r="Q879" i="46"/>
  <c r="R879" i="46"/>
  <c r="Y879" i="46"/>
  <c r="AG879" i="46"/>
  <c r="Z879" i="46"/>
  <c r="AA879" i="46"/>
  <c r="AB879" i="46"/>
  <c r="F880" i="46"/>
  <c r="G880" i="46"/>
  <c r="H880" i="46"/>
  <c r="I880" i="46"/>
  <c r="J880" i="46"/>
  <c r="K880" i="46"/>
  <c r="L880" i="46"/>
  <c r="M880" i="46"/>
  <c r="N880" i="46"/>
  <c r="O880" i="46"/>
  <c r="P880" i="46"/>
  <c r="Q880" i="46"/>
  <c r="R880" i="46"/>
  <c r="Y880" i="46"/>
  <c r="Z880" i="46"/>
  <c r="AA880" i="46"/>
  <c r="AB880" i="46"/>
  <c r="AI880" i="46"/>
  <c r="F881" i="46"/>
  <c r="G881" i="46"/>
  <c r="H881" i="46"/>
  <c r="I881" i="46"/>
  <c r="J881" i="46"/>
  <c r="K881" i="46"/>
  <c r="L881" i="46"/>
  <c r="M881" i="46"/>
  <c r="N881" i="46"/>
  <c r="O881" i="46"/>
  <c r="P881" i="46"/>
  <c r="Q881" i="46"/>
  <c r="R881" i="46"/>
  <c r="Y881" i="46"/>
  <c r="Z881" i="46"/>
  <c r="AA881" i="46"/>
  <c r="AB881" i="46"/>
  <c r="F882" i="46"/>
  <c r="G882" i="46"/>
  <c r="H882" i="46"/>
  <c r="I882" i="46"/>
  <c r="J882" i="46"/>
  <c r="K882" i="46"/>
  <c r="L882" i="46"/>
  <c r="M882" i="46"/>
  <c r="N882" i="46"/>
  <c r="O882" i="46"/>
  <c r="P882" i="46"/>
  <c r="Q882" i="46"/>
  <c r="R882" i="46"/>
  <c r="Y882" i="46"/>
  <c r="Z882" i="46"/>
  <c r="AA882" i="46"/>
  <c r="AB882" i="46"/>
  <c r="F883" i="46"/>
  <c r="G883" i="46"/>
  <c r="H883" i="46"/>
  <c r="I883" i="46"/>
  <c r="J883" i="46"/>
  <c r="K883" i="46"/>
  <c r="L883" i="46"/>
  <c r="M883" i="46"/>
  <c r="N883" i="46"/>
  <c r="O883" i="46"/>
  <c r="P883" i="46"/>
  <c r="Q883" i="46"/>
  <c r="R883" i="46"/>
  <c r="Y883" i="46"/>
  <c r="Z883" i="46"/>
  <c r="AA883" i="46"/>
  <c r="AB883" i="46"/>
  <c r="F884" i="46"/>
  <c r="G884" i="46"/>
  <c r="H884" i="46"/>
  <c r="I884" i="46"/>
  <c r="J884" i="46"/>
  <c r="K884" i="46"/>
  <c r="L884" i="46"/>
  <c r="M884" i="46"/>
  <c r="N884" i="46"/>
  <c r="O884" i="46"/>
  <c r="P884" i="46"/>
  <c r="Q884" i="46"/>
  <c r="R884" i="46"/>
  <c r="Y884" i="46"/>
  <c r="Z884" i="46"/>
  <c r="AA884" i="46"/>
  <c r="AB884" i="46"/>
  <c r="F885" i="46"/>
  <c r="G885" i="46"/>
  <c r="H885" i="46"/>
  <c r="I885" i="46"/>
  <c r="J885" i="46"/>
  <c r="K885" i="46"/>
  <c r="L885" i="46"/>
  <c r="M885" i="46"/>
  <c r="N885" i="46"/>
  <c r="O885" i="46"/>
  <c r="P885" i="46"/>
  <c r="Q885" i="46"/>
  <c r="R885" i="46"/>
  <c r="Y885" i="46"/>
  <c r="Z885" i="46"/>
  <c r="AA885" i="46"/>
  <c r="AB885" i="46"/>
  <c r="F886" i="46"/>
  <c r="G886" i="46"/>
  <c r="H886" i="46"/>
  <c r="I886" i="46"/>
  <c r="J886" i="46"/>
  <c r="K886" i="46"/>
  <c r="L886" i="46"/>
  <c r="M886" i="46"/>
  <c r="N886" i="46"/>
  <c r="O886" i="46"/>
  <c r="P886" i="46"/>
  <c r="Q886" i="46"/>
  <c r="R886" i="46"/>
  <c r="Y886" i="46"/>
  <c r="Z886" i="46"/>
  <c r="AA886" i="46"/>
  <c r="AB886" i="46"/>
  <c r="F887" i="46"/>
  <c r="G887" i="46"/>
  <c r="H887" i="46"/>
  <c r="I887" i="46"/>
  <c r="J887" i="46"/>
  <c r="K887" i="46"/>
  <c r="L887" i="46"/>
  <c r="M887" i="46"/>
  <c r="N887" i="46"/>
  <c r="O887" i="46"/>
  <c r="P887" i="46"/>
  <c r="Q887" i="46"/>
  <c r="R887" i="46"/>
  <c r="Y887" i="46"/>
  <c r="AG887" i="46"/>
  <c r="Z887" i="46"/>
  <c r="AA887" i="46"/>
  <c r="AB887" i="46"/>
  <c r="F888" i="46"/>
  <c r="G888" i="46"/>
  <c r="H888" i="46"/>
  <c r="I888" i="46"/>
  <c r="J888" i="46"/>
  <c r="K888" i="46"/>
  <c r="L888" i="46"/>
  <c r="M888" i="46"/>
  <c r="N888" i="46"/>
  <c r="O888" i="46"/>
  <c r="P888" i="46"/>
  <c r="Q888" i="46"/>
  <c r="R888" i="46"/>
  <c r="Y888" i="46"/>
  <c r="Z888" i="46"/>
  <c r="AA888" i="46"/>
  <c r="AB888" i="46"/>
  <c r="AI888" i="46"/>
  <c r="F889" i="46"/>
  <c r="G889" i="46"/>
  <c r="H889" i="46"/>
  <c r="I889" i="46"/>
  <c r="J889" i="46"/>
  <c r="K889" i="46"/>
  <c r="L889" i="46"/>
  <c r="M889" i="46"/>
  <c r="N889" i="46"/>
  <c r="O889" i="46"/>
  <c r="P889" i="46"/>
  <c r="Q889" i="46"/>
  <c r="R889" i="46"/>
  <c r="Y889" i="46"/>
  <c r="Z889" i="46"/>
  <c r="AA889" i="46"/>
  <c r="AB889" i="46"/>
  <c r="F890" i="46"/>
  <c r="G890" i="46"/>
  <c r="H890" i="46"/>
  <c r="I890" i="46"/>
  <c r="J890" i="46"/>
  <c r="K890" i="46"/>
  <c r="L890" i="46"/>
  <c r="M890" i="46"/>
  <c r="N890" i="46"/>
  <c r="O890" i="46"/>
  <c r="P890" i="46"/>
  <c r="Q890" i="46"/>
  <c r="R890" i="46"/>
  <c r="Y890" i="46"/>
  <c r="Z890" i="46"/>
  <c r="AA890" i="46"/>
  <c r="AB890" i="46"/>
  <c r="F891" i="46"/>
  <c r="G891" i="46"/>
  <c r="H891" i="46"/>
  <c r="I891" i="46"/>
  <c r="J891" i="46"/>
  <c r="K891" i="46"/>
  <c r="L891" i="46"/>
  <c r="M891" i="46"/>
  <c r="N891" i="46"/>
  <c r="O891" i="46"/>
  <c r="P891" i="46"/>
  <c r="Q891" i="46"/>
  <c r="R891" i="46"/>
  <c r="Y891" i="46"/>
  <c r="Z891" i="46"/>
  <c r="AA891" i="46"/>
  <c r="AB891" i="46"/>
  <c r="F892" i="46"/>
  <c r="G892" i="46"/>
  <c r="H892" i="46"/>
  <c r="I892" i="46"/>
  <c r="J892" i="46"/>
  <c r="K892" i="46"/>
  <c r="L892" i="46"/>
  <c r="M892" i="46"/>
  <c r="N892" i="46"/>
  <c r="O892" i="46"/>
  <c r="P892" i="46"/>
  <c r="Q892" i="46"/>
  <c r="R892" i="46"/>
  <c r="Y892" i="46"/>
  <c r="Z892" i="46"/>
  <c r="AA892" i="46"/>
  <c r="AB892" i="46"/>
  <c r="F893" i="46"/>
  <c r="G893" i="46"/>
  <c r="H893" i="46"/>
  <c r="I893" i="46"/>
  <c r="J893" i="46"/>
  <c r="K893" i="46"/>
  <c r="L893" i="46"/>
  <c r="M893" i="46"/>
  <c r="N893" i="46"/>
  <c r="O893" i="46"/>
  <c r="P893" i="46"/>
  <c r="Q893" i="46"/>
  <c r="R893" i="46"/>
  <c r="Y893" i="46"/>
  <c r="Z893" i="46"/>
  <c r="AA893" i="46"/>
  <c r="AB893" i="46"/>
  <c r="F894" i="46"/>
  <c r="G894" i="46"/>
  <c r="H894" i="46"/>
  <c r="I894" i="46"/>
  <c r="J894" i="46"/>
  <c r="K894" i="46"/>
  <c r="L894" i="46"/>
  <c r="M894" i="46"/>
  <c r="N894" i="46"/>
  <c r="O894" i="46"/>
  <c r="P894" i="46"/>
  <c r="Q894" i="46"/>
  <c r="R894" i="46"/>
  <c r="Y894" i="46"/>
  <c r="Z894" i="46"/>
  <c r="AA894" i="46"/>
  <c r="AB894" i="46"/>
  <c r="F895" i="46"/>
  <c r="G895" i="46"/>
  <c r="H895" i="46"/>
  <c r="I895" i="46"/>
  <c r="J895" i="46"/>
  <c r="K895" i="46"/>
  <c r="L895" i="46"/>
  <c r="M895" i="46"/>
  <c r="N895" i="46"/>
  <c r="O895" i="46"/>
  <c r="P895" i="46"/>
  <c r="Q895" i="46"/>
  <c r="R895" i="46"/>
  <c r="Y895" i="46"/>
  <c r="AG895" i="46"/>
  <c r="Z895" i="46"/>
  <c r="AA895" i="46"/>
  <c r="AB895" i="46"/>
  <c r="F896" i="46"/>
  <c r="G896" i="46"/>
  <c r="H896" i="46"/>
  <c r="I896" i="46"/>
  <c r="J896" i="46"/>
  <c r="K896" i="46"/>
  <c r="L896" i="46"/>
  <c r="M896" i="46"/>
  <c r="N896" i="46"/>
  <c r="O896" i="46"/>
  <c r="P896" i="46"/>
  <c r="Q896" i="46"/>
  <c r="R896" i="46"/>
  <c r="Y896" i="46"/>
  <c r="Z896" i="46"/>
  <c r="AA896" i="46"/>
  <c r="AB896" i="46"/>
  <c r="AI896" i="46"/>
  <c r="F897" i="46"/>
  <c r="G897" i="46"/>
  <c r="H897" i="46"/>
  <c r="I897" i="46"/>
  <c r="J897" i="46"/>
  <c r="K897" i="46"/>
  <c r="L897" i="46"/>
  <c r="M897" i="46"/>
  <c r="N897" i="46"/>
  <c r="O897" i="46"/>
  <c r="P897" i="46"/>
  <c r="Q897" i="46"/>
  <c r="R897" i="46"/>
  <c r="Y897" i="46"/>
  <c r="Z897" i="46"/>
  <c r="AA897" i="46"/>
  <c r="AB897" i="46"/>
  <c r="F898" i="46"/>
  <c r="G898" i="46"/>
  <c r="H898" i="46"/>
  <c r="I898" i="46"/>
  <c r="J898" i="46"/>
  <c r="K898" i="46"/>
  <c r="L898" i="46"/>
  <c r="M898" i="46"/>
  <c r="N898" i="46"/>
  <c r="O898" i="46"/>
  <c r="P898" i="46"/>
  <c r="Q898" i="46"/>
  <c r="R898" i="46"/>
  <c r="Y898" i="46"/>
  <c r="Z898" i="46"/>
  <c r="AA898" i="46"/>
  <c r="AB898" i="46"/>
  <c r="AI898" i="46"/>
  <c r="F899" i="46"/>
  <c r="G899" i="46"/>
  <c r="H899" i="46"/>
  <c r="I899" i="46"/>
  <c r="J899" i="46"/>
  <c r="K899" i="46"/>
  <c r="L899" i="46"/>
  <c r="M899" i="46"/>
  <c r="N899" i="46"/>
  <c r="O899" i="46"/>
  <c r="P899" i="46"/>
  <c r="Q899" i="46"/>
  <c r="R899" i="46"/>
  <c r="Y899" i="46"/>
  <c r="Z899" i="46"/>
  <c r="AA899" i="46"/>
  <c r="AB899" i="46"/>
  <c r="F900" i="46"/>
  <c r="G900" i="46"/>
  <c r="H900" i="46"/>
  <c r="I900" i="46"/>
  <c r="J900" i="46"/>
  <c r="K900" i="46"/>
  <c r="L900" i="46"/>
  <c r="M900" i="46"/>
  <c r="N900" i="46"/>
  <c r="O900" i="46"/>
  <c r="P900" i="46"/>
  <c r="Q900" i="46"/>
  <c r="R900" i="46"/>
  <c r="Y900" i="46"/>
  <c r="Z900" i="46"/>
  <c r="AA900" i="46"/>
  <c r="AB900" i="46"/>
  <c r="F901" i="46"/>
  <c r="G901" i="46"/>
  <c r="H901" i="46"/>
  <c r="I901" i="46"/>
  <c r="J901" i="46"/>
  <c r="K901" i="46"/>
  <c r="L901" i="46"/>
  <c r="M901" i="46"/>
  <c r="N901" i="46"/>
  <c r="O901" i="46"/>
  <c r="P901" i="46"/>
  <c r="Q901" i="46"/>
  <c r="R901" i="46"/>
  <c r="Y901" i="46"/>
  <c r="Z901" i="46"/>
  <c r="AA901" i="46"/>
  <c r="AB901" i="46"/>
  <c r="F902" i="46"/>
  <c r="G902" i="46"/>
  <c r="H902" i="46"/>
  <c r="I902" i="46"/>
  <c r="J902" i="46"/>
  <c r="K902" i="46"/>
  <c r="L902" i="46"/>
  <c r="M902" i="46"/>
  <c r="N902" i="46"/>
  <c r="O902" i="46"/>
  <c r="P902" i="46"/>
  <c r="Q902" i="46"/>
  <c r="R902" i="46"/>
  <c r="Y902" i="46"/>
  <c r="Z902" i="46"/>
  <c r="AA902" i="46"/>
  <c r="AB902" i="46"/>
  <c r="F903" i="46"/>
  <c r="G903" i="46"/>
  <c r="H903" i="46"/>
  <c r="I903" i="46"/>
  <c r="J903" i="46"/>
  <c r="K903" i="46"/>
  <c r="L903" i="46"/>
  <c r="M903" i="46"/>
  <c r="N903" i="46"/>
  <c r="O903" i="46"/>
  <c r="P903" i="46"/>
  <c r="Q903" i="46"/>
  <c r="R903" i="46"/>
  <c r="Y903" i="46"/>
  <c r="AG903" i="46"/>
  <c r="Z903" i="46"/>
  <c r="AA903" i="46"/>
  <c r="AB903" i="46"/>
  <c r="F904" i="46"/>
  <c r="G904" i="46"/>
  <c r="H904" i="46"/>
  <c r="I904" i="46"/>
  <c r="J904" i="46"/>
  <c r="K904" i="46"/>
  <c r="L904" i="46"/>
  <c r="M904" i="46"/>
  <c r="N904" i="46"/>
  <c r="O904" i="46"/>
  <c r="P904" i="46"/>
  <c r="Q904" i="46"/>
  <c r="R904" i="46"/>
  <c r="Y904" i="46"/>
  <c r="Z904" i="46"/>
  <c r="AH904" i="46"/>
  <c r="AA904" i="46"/>
  <c r="AB904" i="46"/>
  <c r="F905" i="46"/>
  <c r="G905" i="46"/>
  <c r="H905" i="46"/>
  <c r="I905" i="46"/>
  <c r="J905" i="46"/>
  <c r="K905" i="46"/>
  <c r="L905" i="46"/>
  <c r="M905" i="46"/>
  <c r="N905" i="46"/>
  <c r="O905" i="46"/>
  <c r="P905" i="46"/>
  <c r="Q905" i="46"/>
  <c r="R905" i="46"/>
  <c r="Y905" i="46"/>
  <c r="Z905" i="46"/>
  <c r="AA905" i="46"/>
  <c r="AB905" i="46"/>
  <c r="E858" i="46"/>
  <c r="E859" i="46"/>
  <c r="E860" i="46"/>
  <c r="E861" i="46"/>
  <c r="E862" i="46"/>
  <c r="E863" i="46"/>
  <c r="E864" i="46"/>
  <c r="E865" i="46"/>
  <c r="E866" i="46"/>
  <c r="E867" i="46"/>
  <c r="E868" i="46"/>
  <c r="E869" i="46"/>
  <c r="E870" i="46"/>
  <c r="E871" i="46"/>
  <c r="E872" i="46"/>
  <c r="E873" i="46"/>
  <c r="E874" i="46"/>
  <c r="E875" i="46"/>
  <c r="E876" i="46"/>
  <c r="E877" i="46"/>
  <c r="E878" i="46"/>
  <c r="E879" i="46"/>
  <c r="E880" i="46"/>
  <c r="E881" i="46"/>
  <c r="E882" i="46"/>
  <c r="E883" i="46"/>
  <c r="E884" i="46"/>
  <c r="E885" i="46"/>
  <c r="E886" i="46"/>
  <c r="E887" i="46"/>
  <c r="E888" i="46"/>
  <c r="E889" i="46"/>
  <c r="E890" i="46"/>
  <c r="E891" i="46"/>
  <c r="E892" i="46"/>
  <c r="E893" i="46"/>
  <c r="E894" i="46"/>
  <c r="E895" i="46"/>
  <c r="E896" i="46"/>
  <c r="E897" i="46"/>
  <c r="E898" i="46"/>
  <c r="E899" i="46"/>
  <c r="E900" i="46"/>
  <c r="E901" i="46"/>
  <c r="E902" i="46"/>
  <c r="E903" i="46"/>
  <c r="E904" i="46"/>
  <c r="E905" i="46"/>
  <c r="E857" i="46"/>
  <c r="F805" i="46"/>
  <c r="G805" i="46"/>
  <c r="H805" i="46"/>
  <c r="I805" i="46"/>
  <c r="J805" i="46"/>
  <c r="K805" i="46"/>
  <c r="L805" i="46"/>
  <c r="M805" i="46"/>
  <c r="N805" i="46"/>
  <c r="O805" i="46"/>
  <c r="P805" i="46"/>
  <c r="Q805" i="46"/>
  <c r="R805" i="46"/>
  <c r="Y805" i="46"/>
  <c r="Z805" i="46"/>
  <c r="AA805" i="46"/>
  <c r="AB805" i="46"/>
  <c r="AC805" i="46"/>
  <c r="AD805" i="46"/>
  <c r="F806" i="46"/>
  <c r="G806" i="46"/>
  <c r="H806" i="46"/>
  <c r="I806" i="46"/>
  <c r="J806" i="46"/>
  <c r="K806" i="46"/>
  <c r="L806" i="46"/>
  <c r="M806" i="46"/>
  <c r="N806" i="46"/>
  <c r="O806" i="46"/>
  <c r="P806" i="46"/>
  <c r="Q806" i="46"/>
  <c r="R806" i="46"/>
  <c r="Y806" i="46"/>
  <c r="Z806" i="46"/>
  <c r="AA806" i="46"/>
  <c r="AB806" i="46"/>
  <c r="AC806" i="46"/>
  <c r="AD806" i="46"/>
  <c r="F807" i="46"/>
  <c r="G807" i="46"/>
  <c r="H807" i="46"/>
  <c r="I807" i="46"/>
  <c r="J807" i="46"/>
  <c r="K807" i="46"/>
  <c r="L807" i="46"/>
  <c r="M807" i="46"/>
  <c r="N807" i="46"/>
  <c r="O807" i="46"/>
  <c r="P807" i="46"/>
  <c r="Q807" i="46"/>
  <c r="R807" i="46"/>
  <c r="Y807" i="46"/>
  <c r="AG807" i="46"/>
  <c r="Z807" i="46"/>
  <c r="AA807" i="46"/>
  <c r="AB807" i="46"/>
  <c r="AC807" i="46"/>
  <c r="AD807" i="46"/>
  <c r="F808" i="46"/>
  <c r="G808" i="46"/>
  <c r="H808" i="46"/>
  <c r="I808" i="46"/>
  <c r="J808" i="46"/>
  <c r="K808" i="46"/>
  <c r="L808" i="46"/>
  <c r="M808" i="46"/>
  <c r="N808" i="46"/>
  <c r="O808" i="46"/>
  <c r="P808" i="46"/>
  <c r="Q808" i="46"/>
  <c r="R808" i="46"/>
  <c r="Y808" i="46"/>
  <c r="Z808" i="46"/>
  <c r="AA808" i="46"/>
  <c r="AB808" i="46"/>
  <c r="AC808" i="46"/>
  <c r="AD808" i="46"/>
  <c r="F809" i="46"/>
  <c r="G809" i="46"/>
  <c r="H809" i="46"/>
  <c r="I809" i="46"/>
  <c r="J809" i="46"/>
  <c r="K809" i="46"/>
  <c r="L809" i="46"/>
  <c r="M809" i="46"/>
  <c r="N809" i="46"/>
  <c r="O809" i="46"/>
  <c r="P809" i="46"/>
  <c r="Q809" i="46"/>
  <c r="R809" i="46"/>
  <c r="Y809" i="46"/>
  <c r="Z809" i="46"/>
  <c r="AH809" i="46"/>
  <c r="AA809" i="46"/>
  <c r="AB809" i="46"/>
  <c r="AC809" i="46"/>
  <c r="AD809" i="46"/>
  <c r="F810" i="46"/>
  <c r="G810" i="46"/>
  <c r="H810" i="46"/>
  <c r="I810" i="46"/>
  <c r="J810" i="46"/>
  <c r="K810" i="46"/>
  <c r="L810" i="46"/>
  <c r="M810" i="46"/>
  <c r="N810" i="46"/>
  <c r="O810" i="46"/>
  <c r="P810" i="46"/>
  <c r="Q810" i="46"/>
  <c r="R810" i="46"/>
  <c r="Y810" i="46"/>
  <c r="Z810" i="46"/>
  <c r="AH810" i="46" s="1"/>
  <c r="AA810" i="46"/>
  <c r="AB810" i="46"/>
  <c r="AC810" i="46"/>
  <c r="AD810" i="46"/>
  <c r="F811" i="46"/>
  <c r="G811" i="46"/>
  <c r="H811" i="46"/>
  <c r="I811" i="46"/>
  <c r="J811" i="46"/>
  <c r="K811" i="46"/>
  <c r="L811" i="46"/>
  <c r="M811" i="46"/>
  <c r="N811" i="46"/>
  <c r="O811" i="46"/>
  <c r="P811" i="46"/>
  <c r="Q811" i="46"/>
  <c r="R811" i="46"/>
  <c r="Y811" i="46"/>
  <c r="Z811" i="46"/>
  <c r="AA811" i="46"/>
  <c r="AB811" i="46"/>
  <c r="AI811" i="46" s="1"/>
  <c r="AC811" i="46"/>
  <c r="AG811" i="46"/>
  <c r="AD811" i="46"/>
  <c r="F812" i="46"/>
  <c r="G812" i="46"/>
  <c r="H812" i="46"/>
  <c r="I812" i="46"/>
  <c r="J812" i="46"/>
  <c r="K812" i="46"/>
  <c r="L812" i="46"/>
  <c r="M812" i="46"/>
  <c r="N812" i="46"/>
  <c r="O812" i="46"/>
  <c r="P812" i="46"/>
  <c r="Q812" i="46"/>
  <c r="R812" i="46"/>
  <c r="Y812" i="46"/>
  <c r="Z812" i="46"/>
  <c r="AA812" i="46"/>
  <c r="AB812" i="46"/>
  <c r="AC812" i="46"/>
  <c r="AD812" i="46"/>
  <c r="F813" i="46"/>
  <c r="G813" i="46"/>
  <c r="H813" i="46"/>
  <c r="I813" i="46"/>
  <c r="J813" i="46"/>
  <c r="K813" i="46"/>
  <c r="L813" i="46"/>
  <c r="M813" i="46"/>
  <c r="N813" i="46"/>
  <c r="O813" i="46"/>
  <c r="P813" i="46"/>
  <c r="Q813" i="46"/>
  <c r="R813" i="46"/>
  <c r="Y813" i="46"/>
  <c r="Z813" i="46"/>
  <c r="AA813" i="46"/>
  <c r="AB813" i="46"/>
  <c r="AC813" i="46"/>
  <c r="AD813" i="46"/>
  <c r="F814" i="46"/>
  <c r="G814" i="46"/>
  <c r="H814" i="46"/>
  <c r="I814" i="46"/>
  <c r="J814" i="46"/>
  <c r="K814" i="46"/>
  <c r="L814" i="46"/>
  <c r="M814" i="46"/>
  <c r="N814" i="46"/>
  <c r="O814" i="46"/>
  <c r="P814" i="46"/>
  <c r="Q814" i="46"/>
  <c r="R814" i="46"/>
  <c r="Y814" i="46"/>
  <c r="Z814" i="46"/>
  <c r="AA814" i="46"/>
  <c r="AB814" i="46"/>
  <c r="AI814" i="46"/>
  <c r="AC814" i="46"/>
  <c r="AD814" i="46"/>
  <c r="F815" i="46"/>
  <c r="G815" i="46"/>
  <c r="H815" i="46"/>
  <c r="I815" i="46"/>
  <c r="J815" i="46"/>
  <c r="K815" i="46"/>
  <c r="L815" i="46"/>
  <c r="M815" i="46"/>
  <c r="N815" i="46"/>
  <c r="O815" i="46"/>
  <c r="P815" i="46"/>
  <c r="Q815" i="46"/>
  <c r="R815" i="46"/>
  <c r="Y815" i="46"/>
  <c r="Z815" i="46"/>
  <c r="AA815" i="46"/>
  <c r="AB815" i="46"/>
  <c r="AC815" i="46"/>
  <c r="AD815" i="46"/>
  <c r="F816" i="46"/>
  <c r="G816" i="46"/>
  <c r="H816" i="46"/>
  <c r="I816" i="46"/>
  <c r="J816" i="46"/>
  <c r="K816" i="46"/>
  <c r="L816" i="46"/>
  <c r="M816" i="46"/>
  <c r="N816" i="46"/>
  <c r="O816" i="46"/>
  <c r="P816" i="46"/>
  <c r="Q816" i="46"/>
  <c r="R816" i="46"/>
  <c r="Y816" i="46"/>
  <c r="Z816" i="46"/>
  <c r="AA816" i="46"/>
  <c r="AB816" i="46"/>
  <c r="AC816" i="46"/>
  <c r="AD816" i="46"/>
  <c r="F817" i="46"/>
  <c r="G817" i="46"/>
  <c r="H817" i="46"/>
  <c r="I817" i="46"/>
  <c r="J817" i="46"/>
  <c r="K817" i="46"/>
  <c r="L817" i="46"/>
  <c r="M817" i="46"/>
  <c r="N817" i="46"/>
  <c r="O817" i="46"/>
  <c r="P817" i="46"/>
  <c r="Q817" i="46"/>
  <c r="R817" i="46"/>
  <c r="Y817" i="46"/>
  <c r="Z817" i="46"/>
  <c r="AK817" i="46"/>
  <c r="AA817" i="46"/>
  <c r="AB817" i="46"/>
  <c r="AC817" i="46"/>
  <c r="AD817" i="46"/>
  <c r="F818" i="46"/>
  <c r="G818" i="46"/>
  <c r="H818" i="46"/>
  <c r="I818" i="46"/>
  <c r="J818" i="46"/>
  <c r="K818" i="46"/>
  <c r="L818" i="46"/>
  <c r="M818" i="46"/>
  <c r="N818" i="46"/>
  <c r="O818" i="46"/>
  <c r="P818" i="46"/>
  <c r="Q818" i="46"/>
  <c r="R818" i="46"/>
  <c r="Y818" i="46"/>
  <c r="Z818" i="46"/>
  <c r="AA818" i="46"/>
  <c r="AB818" i="46"/>
  <c r="AC818" i="46"/>
  <c r="AD818" i="46"/>
  <c r="F819" i="46"/>
  <c r="G819" i="46"/>
  <c r="H819" i="46"/>
  <c r="I819" i="46"/>
  <c r="J819" i="46"/>
  <c r="K819" i="46"/>
  <c r="L819" i="46"/>
  <c r="M819" i="46"/>
  <c r="N819" i="46"/>
  <c r="O819" i="46"/>
  <c r="P819" i="46"/>
  <c r="Q819" i="46"/>
  <c r="R819" i="46"/>
  <c r="Y819" i="46"/>
  <c r="Z819" i="46"/>
  <c r="AA819" i="46"/>
  <c r="AB819" i="46"/>
  <c r="AI819" i="46" s="1"/>
  <c r="AC819" i="46"/>
  <c r="AD819" i="46"/>
  <c r="F820" i="46"/>
  <c r="G820" i="46"/>
  <c r="H820" i="46"/>
  <c r="I820" i="46"/>
  <c r="J820" i="46"/>
  <c r="K820" i="46"/>
  <c r="L820" i="46"/>
  <c r="M820" i="46"/>
  <c r="N820" i="46"/>
  <c r="O820" i="46"/>
  <c r="P820" i="46"/>
  <c r="Q820" i="46"/>
  <c r="R820" i="46"/>
  <c r="Y820" i="46"/>
  <c r="Z820" i="46"/>
  <c r="AA820" i="46"/>
  <c r="AB820" i="46"/>
  <c r="AC820" i="46"/>
  <c r="AD820" i="46"/>
  <c r="F821" i="46"/>
  <c r="G821" i="46"/>
  <c r="H821" i="46"/>
  <c r="I821" i="46"/>
  <c r="J821" i="46"/>
  <c r="K821" i="46"/>
  <c r="L821" i="46"/>
  <c r="M821" i="46"/>
  <c r="N821" i="46"/>
  <c r="O821" i="46"/>
  <c r="P821" i="46"/>
  <c r="Q821" i="46"/>
  <c r="R821" i="46"/>
  <c r="Y821" i="46"/>
  <c r="Z821" i="46"/>
  <c r="AA821" i="46"/>
  <c r="AB821" i="46"/>
  <c r="AC821" i="46"/>
  <c r="AD821" i="46"/>
  <c r="F822" i="46"/>
  <c r="G822" i="46"/>
  <c r="H822" i="46"/>
  <c r="I822" i="46"/>
  <c r="J822" i="46"/>
  <c r="K822" i="46"/>
  <c r="L822" i="46"/>
  <c r="M822" i="46"/>
  <c r="N822" i="46"/>
  <c r="O822" i="46"/>
  <c r="P822" i="46"/>
  <c r="Q822" i="46"/>
  <c r="R822" i="46"/>
  <c r="Y822" i="46"/>
  <c r="Z822" i="46"/>
  <c r="AA822" i="46"/>
  <c r="AB822" i="46"/>
  <c r="AI822" i="46"/>
  <c r="AC822" i="46"/>
  <c r="AD822" i="46"/>
  <c r="F823" i="46"/>
  <c r="G823" i="46"/>
  <c r="H823" i="46"/>
  <c r="I823" i="46"/>
  <c r="J823" i="46"/>
  <c r="K823" i="46"/>
  <c r="L823" i="46"/>
  <c r="M823" i="46"/>
  <c r="N823" i="46"/>
  <c r="O823" i="46"/>
  <c r="P823" i="46"/>
  <c r="Q823" i="46"/>
  <c r="R823" i="46"/>
  <c r="Y823" i="46"/>
  <c r="Z823" i="46"/>
  <c r="AA823" i="46"/>
  <c r="AB823" i="46"/>
  <c r="AC823" i="46"/>
  <c r="AD823" i="46"/>
  <c r="F824" i="46"/>
  <c r="G824" i="46"/>
  <c r="H824" i="46"/>
  <c r="I824" i="46"/>
  <c r="J824" i="46"/>
  <c r="K824" i="46"/>
  <c r="L824" i="46"/>
  <c r="M824" i="46"/>
  <c r="N824" i="46"/>
  <c r="O824" i="46"/>
  <c r="P824" i="46"/>
  <c r="Q824" i="46"/>
  <c r="R824" i="46"/>
  <c r="Y824" i="46"/>
  <c r="Z824" i="46"/>
  <c r="AA824" i="46"/>
  <c r="AB824" i="46"/>
  <c r="AC824" i="46"/>
  <c r="AD824" i="46"/>
  <c r="F825" i="46"/>
  <c r="G825" i="46"/>
  <c r="H825" i="46"/>
  <c r="I825" i="46"/>
  <c r="J825" i="46"/>
  <c r="K825" i="46"/>
  <c r="L825" i="46"/>
  <c r="M825" i="46"/>
  <c r="N825" i="46"/>
  <c r="O825" i="46"/>
  <c r="P825" i="46"/>
  <c r="Q825" i="46"/>
  <c r="R825" i="46"/>
  <c r="Y825" i="46"/>
  <c r="Z825" i="46"/>
  <c r="AH825" i="46"/>
  <c r="AA825" i="46"/>
  <c r="AB825" i="46"/>
  <c r="AC825" i="46"/>
  <c r="AD825" i="46"/>
  <c r="F826" i="46"/>
  <c r="G826" i="46"/>
  <c r="H826" i="46"/>
  <c r="I826" i="46"/>
  <c r="J826" i="46"/>
  <c r="K826" i="46"/>
  <c r="L826" i="46"/>
  <c r="M826" i="46"/>
  <c r="N826" i="46"/>
  <c r="O826" i="46"/>
  <c r="P826" i="46"/>
  <c r="Q826" i="46"/>
  <c r="R826" i="46"/>
  <c r="Y826" i="46"/>
  <c r="Z826" i="46"/>
  <c r="AA826" i="46"/>
  <c r="AB826" i="46"/>
  <c r="AC826" i="46"/>
  <c r="AD826" i="46"/>
  <c r="F827" i="46"/>
  <c r="G827" i="46"/>
  <c r="H827" i="46"/>
  <c r="I827" i="46"/>
  <c r="J827" i="46"/>
  <c r="K827" i="46"/>
  <c r="L827" i="46"/>
  <c r="M827" i="46"/>
  <c r="N827" i="46"/>
  <c r="O827" i="46"/>
  <c r="P827" i="46"/>
  <c r="Q827" i="46"/>
  <c r="R827" i="46"/>
  <c r="Y827" i="46"/>
  <c r="Z827" i="46"/>
  <c r="AA827" i="46"/>
  <c r="AB827" i="46"/>
  <c r="AI827" i="46" s="1"/>
  <c r="AC827" i="46"/>
  <c r="AD827" i="46"/>
  <c r="F828" i="46"/>
  <c r="G828" i="46"/>
  <c r="H828" i="46"/>
  <c r="I828" i="46"/>
  <c r="J828" i="46"/>
  <c r="K828" i="46"/>
  <c r="L828" i="46"/>
  <c r="M828" i="46"/>
  <c r="N828" i="46"/>
  <c r="O828" i="46"/>
  <c r="P828" i="46"/>
  <c r="Q828" i="46"/>
  <c r="R828" i="46"/>
  <c r="Y828" i="46"/>
  <c r="Z828" i="46"/>
  <c r="AA828" i="46"/>
  <c r="AB828" i="46"/>
  <c r="AC828" i="46"/>
  <c r="AD828" i="46"/>
  <c r="F829" i="46"/>
  <c r="G829" i="46"/>
  <c r="H829" i="46"/>
  <c r="I829" i="46"/>
  <c r="J829" i="46"/>
  <c r="K829" i="46"/>
  <c r="L829" i="46"/>
  <c r="M829" i="46"/>
  <c r="N829" i="46"/>
  <c r="O829" i="46"/>
  <c r="P829" i="46"/>
  <c r="Q829" i="46"/>
  <c r="R829" i="46"/>
  <c r="Y829" i="46"/>
  <c r="Z829" i="46"/>
  <c r="AA829" i="46"/>
  <c r="AB829" i="46"/>
  <c r="AC829" i="46"/>
  <c r="AD829" i="46"/>
  <c r="F830" i="46"/>
  <c r="G830" i="46"/>
  <c r="H830" i="46"/>
  <c r="I830" i="46"/>
  <c r="J830" i="46"/>
  <c r="K830" i="46"/>
  <c r="L830" i="46"/>
  <c r="M830" i="46"/>
  <c r="N830" i="46"/>
  <c r="O830" i="46"/>
  <c r="P830" i="46"/>
  <c r="Q830" i="46"/>
  <c r="R830" i="46"/>
  <c r="Y830" i="46"/>
  <c r="Z830" i="46"/>
  <c r="AA830" i="46"/>
  <c r="AB830" i="46"/>
  <c r="AC830" i="46"/>
  <c r="AD830" i="46"/>
  <c r="F831" i="46"/>
  <c r="G831" i="46"/>
  <c r="H831" i="46"/>
  <c r="I831" i="46"/>
  <c r="J831" i="46"/>
  <c r="K831" i="46"/>
  <c r="L831" i="46"/>
  <c r="M831" i="46"/>
  <c r="N831" i="46"/>
  <c r="O831" i="46"/>
  <c r="P831" i="46"/>
  <c r="Q831" i="46"/>
  <c r="R831" i="46"/>
  <c r="Y831" i="46"/>
  <c r="AG831" i="46"/>
  <c r="Z831" i="46"/>
  <c r="AA831" i="46"/>
  <c r="AB831" i="46"/>
  <c r="AC831" i="46"/>
  <c r="AD831" i="46"/>
  <c r="F832" i="46"/>
  <c r="G832" i="46"/>
  <c r="H832" i="46"/>
  <c r="I832" i="46"/>
  <c r="J832" i="46"/>
  <c r="K832" i="46"/>
  <c r="L832" i="46"/>
  <c r="M832" i="46"/>
  <c r="N832" i="46"/>
  <c r="O832" i="46"/>
  <c r="P832" i="46"/>
  <c r="Q832" i="46"/>
  <c r="R832" i="46"/>
  <c r="Y832" i="46"/>
  <c r="Z832" i="46"/>
  <c r="AA832" i="46"/>
  <c r="AB832" i="46"/>
  <c r="AC832" i="46"/>
  <c r="AD832" i="46"/>
  <c r="F833" i="46"/>
  <c r="G833" i="46"/>
  <c r="H833" i="46"/>
  <c r="I833" i="46"/>
  <c r="J833" i="46"/>
  <c r="K833" i="46"/>
  <c r="L833" i="46"/>
  <c r="M833" i="46"/>
  <c r="N833" i="46"/>
  <c r="O833" i="46"/>
  <c r="P833" i="46"/>
  <c r="Q833" i="46"/>
  <c r="R833" i="46"/>
  <c r="Y833" i="46"/>
  <c r="Z833" i="46"/>
  <c r="AH833" i="46"/>
  <c r="AA833" i="46"/>
  <c r="AB833" i="46"/>
  <c r="AC833" i="46"/>
  <c r="AD833" i="46"/>
  <c r="F834" i="46"/>
  <c r="G834" i="46"/>
  <c r="H834" i="46"/>
  <c r="I834" i="46"/>
  <c r="J834" i="46"/>
  <c r="K834" i="46"/>
  <c r="L834" i="46"/>
  <c r="M834" i="46"/>
  <c r="N834" i="46"/>
  <c r="O834" i="46"/>
  <c r="P834" i="46"/>
  <c r="Q834" i="46"/>
  <c r="R834" i="46"/>
  <c r="Y834" i="46"/>
  <c r="Z834" i="46"/>
  <c r="AA834" i="46"/>
  <c r="AB834" i="46"/>
  <c r="AC834" i="46"/>
  <c r="AD834" i="46"/>
  <c r="F835" i="46"/>
  <c r="G835" i="46"/>
  <c r="H835" i="46"/>
  <c r="I835" i="46"/>
  <c r="J835" i="46"/>
  <c r="K835" i="46"/>
  <c r="L835" i="46"/>
  <c r="M835" i="46"/>
  <c r="N835" i="46"/>
  <c r="O835" i="46"/>
  <c r="P835" i="46"/>
  <c r="Q835" i="46"/>
  <c r="R835" i="46"/>
  <c r="Y835" i="46"/>
  <c r="Z835" i="46"/>
  <c r="AA835" i="46"/>
  <c r="AB835" i="46"/>
  <c r="AI835" i="46" s="1"/>
  <c r="AI1051" i="46" s="1"/>
  <c r="AI1478" i="46" s="1"/>
  <c r="AC835" i="46"/>
  <c r="AD835" i="46"/>
  <c r="F836" i="46"/>
  <c r="G836" i="46"/>
  <c r="H836" i="46"/>
  <c r="I836" i="46"/>
  <c r="J836" i="46"/>
  <c r="K836" i="46"/>
  <c r="L836" i="46"/>
  <c r="M836" i="46"/>
  <c r="N836" i="46"/>
  <c r="O836" i="46"/>
  <c r="P836" i="46"/>
  <c r="Q836" i="46"/>
  <c r="R836" i="46"/>
  <c r="Y836" i="46"/>
  <c r="Z836" i="46"/>
  <c r="AA836" i="46"/>
  <c r="AB836" i="46"/>
  <c r="AI836" i="46"/>
  <c r="AC836" i="46"/>
  <c r="AD836" i="46"/>
  <c r="F837" i="46"/>
  <c r="G837" i="46"/>
  <c r="H837" i="46"/>
  <c r="I837" i="46"/>
  <c r="J837" i="46"/>
  <c r="K837" i="46"/>
  <c r="L837" i="46"/>
  <c r="M837" i="46"/>
  <c r="N837" i="46"/>
  <c r="O837" i="46"/>
  <c r="P837" i="46"/>
  <c r="Q837" i="46"/>
  <c r="R837" i="46"/>
  <c r="Y837" i="46"/>
  <c r="Z837" i="46"/>
  <c r="AA837" i="46"/>
  <c r="AB837" i="46"/>
  <c r="AC837" i="46"/>
  <c r="AD837" i="46"/>
  <c r="F838" i="46"/>
  <c r="G838" i="46"/>
  <c r="H838" i="46"/>
  <c r="I838" i="46"/>
  <c r="J838" i="46"/>
  <c r="K838" i="46"/>
  <c r="L838" i="46"/>
  <c r="M838" i="46"/>
  <c r="N838" i="46"/>
  <c r="O838" i="46"/>
  <c r="P838" i="46"/>
  <c r="Q838" i="46"/>
  <c r="R838" i="46"/>
  <c r="Y838" i="46"/>
  <c r="Z838" i="46"/>
  <c r="AA838" i="46"/>
  <c r="AB838" i="46"/>
  <c r="AC838" i="46"/>
  <c r="AD838" i="46"/>
  <c r="F839" i="46"/>
  <c r="G839" i="46"/>
  <c r="H839" i="46"/>
  <c r="I839" i="46"/>
  <c r="J839" i="46"/>
  <c r="K839" i="46"/>
  <c r="L839" i="46"/>
  <c r="M839" i="46"/>
  <c r="N839" i="46"/>
  <c r="O839" i="46"/>
  <c r="P839" i="46"/>
  <c r="Q839" i="46"/>
  <c r="R839" i="46"/>
  <c r="Y839" i="46"/>
  <c r="Z839" i="46"/>
  <c r="AA839" i="46"/>
  <c r="AB839" i="46"/>
  <c r="AC839" i="46"/>
  <c r="AD839" i="46"/>
  <c r="F840" i="46"/>
  <c r="G840" i="46"/>
  <c r="H840" i="46"/>
  <c r="I840" i="46"/>
  <c r="J840" i="46"/>
  <c r="K840" i="46"/>
  <c r="L840" i="46"/>
  <c r="M840" i="46"/>
  <c r="N840" i="46"/>
  <c r="O840" i="46"/>
  <c r="P840" i="46"/>
  <c r="Q840" i="46"/>
  <c r="R840" i="46"/>
  <c r="Y840" i="46"/>
  <c r="Z840" i="46"/>
  <c r="AA840" i="46"/>
  <c r="AB840" i="46"/>
  <c r="AC840" i="46"/>
  <c r="AD840" i="46"/>
  <c r="F841" i="46"/>
  <c r="G841" i="46"/>
  <c r="H841" i="46"/>
  <c r="I841" i="46"/>
  <c r="J841" i="46"/>
  <c r="K841" i="46"/>
  <c r="L841" i="46"/>
  <c r="M841" i="46"/>
  <c r="N841" i="46"/>
  <c r="O841" i="46"/>
  <c r="P841" i="46"/>
  <c r="Q841" i="46"/>
  <c r="R841" i="46"/>
  <c r="Y841" i="46"/>
  <c r="Z841" i="46"/>
  <c r="AH841" i="46"/>
  <c r="AA841" i="46"/>
  <c r="AB841" i="46"/>
  <c r="AC841" i="46"/>
  <c r="AD841" i="46"/>
  <c r="F842" i="46"/>
  <c r="G842" i="46"/>
  <c r="H842" i="46"/>
  <c r="I842" i="46"/>
  <c r="J842" i="46"/>
  <c r="K842" i="46"/>
  <c r="L842" i="46"/>
  <c r="M842" i="46"/>
  <c r="N842" i="46"/>
  <c r="O842" i="46"/>
  <c r="P842" i="46"/>
  <c r="Q842" i="46"/>
  <c r="R842" i="46"/>
  <c r="Y842" i="46"/>
  <c r="Z842" i="46"/>
  <c r="AA842" i="46"/>
  <c r="AB842" i="46"/>
  <c r="AC842" i="46"/>
  <c r="AD842" i="46"/>
  <c r="F843" i="46"/>
  <c r="G843" i="46"/>
  <c r="H843" i="46"/>
  <c r="I843" i="46"/>
  <c r="J843" i="46"/>
  <c r="K843" i="46"/>
  <c r="L843" i="46"/>
  <c r="M843" i="46"/>
  <c r="N843" i="46"/>
  <c r="O843" i="46"/>
  <c r="P843" i="46"/>
  <c r="Q843" i="46"/>
  <c r="R843" i="46"/>
  <c r="Y843" i="46"/>
  <c r="Z843" i="46"/>
  <c r="AA843" i="46"/>
  <c r="AB843" i="46"/>
  <c r="AI843" i="46"/>
  <c r="AC843" i="46"/>
  <c r="AG843" i="46"/>
  <c r="AD843" i="46"/>
  <c r="F844" i="46"/>
  <c r="G844" i="46"/>
  <c r="H844" i="46"/>
  <c r="I844" i="46"/>
  <c r="J844" i="46"/>
  <c r="K844" i="46"/>
  <c r="L844" i="46"/>
  <c r="M844" i="46"/>
  <c r="N844" i="46"/>
  <c r="O844" i="46"/>
  <c r="P844" i="46"/>
  <c r="Q844" i="46"/>
  <c r="R844" i="46"/>
  <c r="Y844" i="46"/>
  <c r="Z844" i="46"/>
  <c r="AA844" i="46"/>
  <c r="AB844" i="46"/>
  <c r="AI844" i="46"/>
  <c r="AC844" i="46"/>
  <c r="AD844" i="46"/>
  <c r="F845" i="46"/>
  <c r="G845" i="46"/>
  <c r="H845" i="46"/>
  <c r="I845" i="46"/>
  <c r="J845" i="46"/>
  <c r="K845" i="46"/>
  <c r="L845" i="46"/>
  <c r="M845" i="46"/>
  <c r="N845" i="46"/>
  <c r="O845" i="46"/>
  <c r="P845" i="46"/>
  <c r="Q845" i="46"/>
  <c r="R845" i="46"/>
  <c r="Y845" i="46"/>
  <c r="Z845" i="46"/>
  <c r="AA845" i="46"/>
  <c r="AB845" i="46"/>
  <c r="AC845" i="46"/>
  <c r="AD845" i="46"/>
  <c r="F846" i="46"/>
  <c r="G846" i="46"/>
  <c r="H846" i="46"/>
  <c r="I846" i="46"/>
  <c r="J846" i="46"/>
  <c r="K846" i="46"/>
  <c r="L846" i="46"/>
  <c r="M846" i="46"/>
  <c r="N846" i="46"/>
  <c r="O846" i="46"/>
  <c r="P846" i="46"/>
  <c r="Q846" i="46"/>
  <c r="R846" i="46"/>
  <c r="Y846" i="46"/>
  <c r="Z846" i="46"/>
  <c r="AA846" i="46"/>
  <c r="AB846" i="46"/>
  <c r="AI846" i="46"/>
  <c r="AC846" i="46"/>
  <c r="AD846" i="46"/>
  <c r="F847" i="46"/>
  <c r="G847" i="46"/>
  <c r="H847" i="46"/>
  <c r="I847" i="46"/>
  <c r="J847" i="46"/>
  <c r="K847" i="46"/>
  <c r="L847" i="46"/>
  <c r="M847" i="46"/>
  <c r="N847" i="46"/>
  <c r="O847" i="46"/>
  <c r="P847" i="46"/>
  <c r="Q847" i="46"/>
  <c r="R847" i="46"/>
  <c r="Y847" i="46"/>
  <c r="Z847" i="46"/>
  <c r="AA847" i="46"/>
  <c r="AB847" i="46"/>
  <c r="AC847" i="46"/>
  <c r="AD847" i="46"/>
  <c r="F848" i="46"/>
  <c r="G848" i="46"/>
  <c r="H848" i="46"/>
  <c r="I848" i="46"/>
  <c r="J848" i="46"/>
  <c r="K848" i="46"/>
  <c r="L848" i="46"/>
  <c r="M848" i="46"/>
  <c r="N848" i="46"/>
  <c r="O848" i="46"/>
  <c r="P848" i="46"/>
  <c r="Q848" i="46"/>
  <c r="R848" i="46"/>
  <c r="Y848" i="46"/>
  <c r="Z848" i="46"/>
  <c r="AA848" i="46"/>
  <c r="AB848" i="46"/>
  <c r="AC848" i="46"/>
  <c r="AD848" i="46"/>
  <c r="F849" i="46"/>
  <c r="G849" i="46"/>
  <c r="H849" i="46"/>
  <c r="I849" i="46"/>
  <c r="J849" i="46"/>
  <c r="K849" i="46"/>
  <c r="L849" i="46"/>
  <c r="M849" i="46"/>
  <c r="N849" i="46"/>
  <c r="O849" i="46"/>
  <c r="P849" i="46"/>
  <c r="Q849" i="46"/>
  <c r="R849" i="46"/>
  <c r="Y849" i="46"/>
  <c r="Z849" i="46"/>
  <c r="AK849" i="46"/>
  <c r="AA849" i="46"/>
  <c r="AB849" i="46"/>
  <c r="AC849" i="46"/>
  <c r="AD849" i="46"/>
  <c r="F850" i="46"/>
  <c r="G850" i="46"/>
  <c r="H850" i="46"/>
  <c r="I850" i="46"/>
  <c r="J850" i="46"/>
  <c r="K850" i="46"/>
  <c r="L850" i="46"/>
  <c r="M850" i="46"/>
  <c r="N850" i="46"/>
  <c r="O850" i="46"/>
  <c r="P850" i="46"/>
  <c r="Q850" i="46"/>
  <c r="R850" i="46"/>
  <c r="Y850" i="46"/>
  <c r="Z850" i="46"/>
  <c r="AA850" i="46"/>
  <c r="AB850" i="46"/>
  <c r="AC850" i="46"/>
  <c r="AD850" i="46"/>
  <c r="F851" i="46"/>
  <c r="G851" i="46"/>
  <c r="H851" i="46"/>
  <c r="I851" i="46"/>
  <c r="J851" i="46"/>
  <c r="K851" i="46"/>
  <c r="L851" i="46"/>
  <c r="M851" i="46"/>
  <c r="N851" i="46"/>
  <c r="O851" i="46"/>
  <c r="P851" i="46"/>
  <c r="Q851" i="46"/>
  <c r="R851" i="46"/>
  <c r="Y851" i="46"/>
  <c r="Z851" i="46"/>
  <c r="AA851" i="46"/>
  <c r="AB851" i="46"/>
  <c r="AI851" i="46"/>
  <c r="AC851" i="46"/>
  <c r="AD851" i="46"/>
  <c r="F852" i="46"/>
  <c r="G852" i="46"/>
  <c r="H852" i="46"/>
  <c r="I852" i="46"/>
  <c r="J852" i="46"/>
  <c r="K852" i="46"/>
  <c r="L852" i="46"/>
  <c r="M852" i="46"/>
  <c r="N852" i="46"/>
  <c r="O852" i="46"/>
  <c r="P852" i="46"/>
  <c r="Q852" i="46"/>
  <c r="R852" i="46"/>
  <c r="Y852" i="46"/>
  <c r="Z852" i="46"/>
  <c r="AA852" i="46"/>
  <c r="AB852" i="46"/>
  <c r="AI852" i="46"/>
  <c r="AC852" i="46"/>
  <c r="AD852" i="46"/>
  <c r="F853" i="46"/>
  <c r="G853" i="46"/>
  <c r="H853" i="46"/>
  <c r="I853" i="46"/>
  <c r="J853" i="46"/>
  <c r="K853" i="46"/>
  <c r="L853" i="46"/>
  <c r="M853" i="46"/>
  <c r="N853" i="46"/>
  <c r="O853" i="46"/>
  <c r="P853" i="46"/>
  <c r="Q853" i="46"/>
  <c r="R853" i="46"/>
  <c r="Y853" i="46"/>
  <c r="Z853" i="46"/>
  <c r="AA853" i="46"/>
  <c r="AB853" i="46"/>
  <c r="AC853" i="46"/>
  <c r="AD853" i="46"/>
  <c r="AH853" i="46"/>
  <c r="E806" i="46"/>
  <c r="E807" i="46"/>
  <c r="E808" i="46"/>
  <c r="E809" i="46"/>
  <c r="E810" i="46"/>
  <c r="E811" i="46"/>
  <c r="E812" i="46"/>
  <c r="E813" i="46"/>
  <c r="E814" i="46"/>
  <c r="E815" i="46"/>
  <c r="E816" i="46"/>
  <c r="E817" i="46"/>
  <c r="E818" i="46"/>
  <c r="E819" i="46"/>
  <c r="E820" i="46"/>
  <c r="E821" i="46"/>
  <c r="E822" i="46"/>
  <c r="E823" i="46"/>
  <c r="E824" i="46"/>
  <c r="E825" i="46"/>
  <c r="E826" i="46"/>
  <c r="E827" i="46"/>
  <c r="E828" i="46"/>
  <c r="E829" i="46"/>
  <c r="E830" i="46"/>
  <c r="E831" i="46"/>
  <c r="E832" i="46"/>
  <c r="E833" i="46"/>
  <c r="E834" i="46"/>
  <c r="E835" i="46"/>
  <c r="E836" i="46"/>
  <c r="E837" i="46"/>
  <c r="E838" i="46"/>
  <c r="E839" i="46"/>
  <c r="E840" i="46"/>
  <c r="E841" i="46"/>
  <c r="E842" i="46"/>
  <c r="E843" i="46"/>
  <c r="E844" i="46"/>
  <c r="E845" i="46"/>
  <c r="E846" i="46"/>
  <c r="E847" i="46"/>
  <c r="E848" i="46"/>
  <c r="E849" i="46"/>
  <c r="E850" i="46"/>
  <c r="E851" i="46"/>
  <c r="E852" i="46"/>
  <c r="E853" i="46"/>
  <c r="E805" i="46"/>
  <c r="F752" i="46"/>
  <c r="G752" i="46"/>
  <c r="H752" i="46"/>
  <c r="I752" i="46"/>
  <c r="J752" i="46"/>
  <c r="K752" i="46"/>
  <c r="L752" i="46"/>
  <c r="M752" i="46"/>
  <c r="N752" i="46"/>
  <c r="O752" i="46"/>
  <c r="P752" i="46"/>
  <c r="Q752" i="46"/>
  <c r="R752" i="46"/>
  <c r="Y752" i="46"/>
  <c r="Z752" i="46"/>
  <c r="AH752" i="46" s="1"/>
  <c r="AA752" i="46"/>
  <c r="AB752" i="46"/>
  <c r="AC752" i="46"/>
  <c r="AD752" i="46"/>
  <c r="F753" i="46"/>
  <c r="G753" i="46"/>
  <c r="H753" i="46"/>
  <c r="I753" i="46"/>
  <c r="J753" i="46"/>
  <c r="K753" i="46"/>
  <c r="L753" i="46"/>
  <c r="M753" i="46"/>
  <c r="N753" i="46"/>
  <c r="O753" i="46"/>
  <c r="P753" i="46"/>
  <c r="Q753" i="46"/>
  <c r="R753" i="46"/>
  <c r="Y753" i="46"/>
  <c r="Z753" i="46"/>
  <c r="AA753" i="46"/>
  <c r="AB753" i="46"/>
  <c r="AC753" i="46"/>
  <c r="AD753" i="46"/>
  <c r="F754" i="46"/>
  <c r="G754" i="46"/>
  <c r="H754" i="46"/>
  <c r="I754" i="46"/>
  <c r="J754" i="46"/>
  <c r="K754" i="46"/>
  <c r="L754" i="46"/>
  <c r="M754" i="46"/>
  <c r="N754" i="46"/>
  <c r="O754" i="46"/>
  <c r="P754" i="46"/>
  <c r="Q754" i="46"/>
  <c r="R754" i="46"/>
  <c r="Y754" i="46"/>
  <c r="Z754" i="46"/>
  <c r="AA754" i="46"/>
  <c r="AB754" i="46"/>
  <c r="AI754" i="46"/>
  <c r="AC754" i="46"/>
  <c r="AD754" i="46"/>
  <c r="F755" i="46"/>
  <c r="G755" i="46"/>
  <c r="H755" i="46"/>
  <c r="I755" i="46"/>
  <c r="J755" i="46"/>
  <c r="K755" i="46"/>
  <c r="L755" i="46"/>
  <c r="M755" i="46"/>
  <c r="N755" i="46"/>
  <c r="O755" i="46"/>
  <c r="P755" i="46"/>
  <c r="Q755" i="46"/>
  <c r="R755" i="46"/>
  <c r="Y755" i="46"/>
  <c r="Z755" i="46"/>
  <c r="AA755" i="46"/>
  <c r="AB755" i="46"/>
  <c r="AC755" i="46"/>
  <c r="AD755" i="46"/>
  <c r="F756" i="46"/>
  <c r="G756" i="46"/>
  <c r="H756" i="46"/>
  <c r="I756" i="46"/>
  <c r="J756" i="46"/>
  <c r="K756" i="46"/>
  <c r="L756" i="46"/>
  <c r="M756" i="46"/>
  <c r="N756" i="46"/>
  <c r="O756" i="46"/>
  <c r="P756" i="46"/>
  <c r="Q756" i="46"/>
  <c r="R756" i="46"/>
  <c r="Y756" i="46"/>
  <c r="Z756" i="46"/>
  <c r="AA756" i="46"/>
  <c r="AB756" i="46"/>
  <c r="AC756" i="46"/>
  <c r="AG756" i="46"/>
  <c r="AD756" i="46"/>
  <c r="F757" i="46"/>
  <c r="G757" i="46"/>
  <c r="H757" i="46"/>
  <c r="I757" i="46"/>
  <c r="J757" i="46"/>
  <c r="K757" i="46"/>
  <c r="L757" i="46"/>
  <c r="M757" i="46"/>
  <c r="N757" i="46"/>
  <c r="O757" i="46"/>
  <c r="P757" i="46"/>
  <c r="Q757" i="46"/>
  <c r="R757" i="46"/>
  <c r="Y757" i="46"/>
  <c r="Z757" i="46"/>
  <c r="AA757" i="46"/>
  <c r="AB757" i="46"/>
  <c r="AC757" i="46"/>
  <c r="AD757" i="46"/>
  <c r="F758" i="46"/>
  <c r="G758" i="46"/>
  <c r="H758" i="46"/>
  <c r="I758" i="46"/>
  <c r="J758" i="46"/>
  <c r="K758" i="46"/>
  <c r="L758" i="46"/>
  <c r="M758" i="46"/>
  <c r="N758" i="46"/>
  <c r="O758" i="46"/>
  <c r="P758" i="46"/>
  <c r="Q758" i="46"/>
  <c r="R758" i="46"/>
  <c r="Y758" i="46"/>
  <c r="Z758" i="46"/>
  <c r="AA758" i="46"/>
  <c r="AB758" i="46"/>
  <c r="AC758" i="46"/>
  <c r="AD758" i="46"/>
  <c r="F759" i="46"/>
  <c r="G759" i="46"/>
  <c r="H759" i="46"/>
  <c r="I759" i="46"/>
  <c r="J759" i="46"/>
  <c r="K759" i="46"/>
  <c r="L759" i="46"/>
  <c r="M759" i="46"/>
  <c r="N759" i="46"/>
  <c r="O759" i="46"/>
  <c r="P759" i="46"/>
  <c r="Q759" i="46"/>
  <c r="R759" i="46"/>
  <c r="Y759" i="46"/>
  <c r="Z759" i="46"/>
  <c r="AA759" i="46"/>
  <c r="AB759" i="46"/>
  <c r="AI759" i="46"/>
  <c r="AC759" i="46"/>
  <c r="AD759" i="46"/>
  <c r="F760" i="46"/>
  <c r="G760" i="46"/>
  <c r="H760" i="46"/>
  <c r="I760" i="46"/>
  <c r="J760" i="46"/>
  <c r="K760" i="46"/>
  <c r="L760" i="46"/>
  <c r="M760" i="46"/>
  <c r="N760" i="46"/>
  <c r="O760" i="46"/>
  <c r="P760" i="46"/>
  <c r="Q760" i="46"/>
  <c r="R760" i="46"/>
  <c r="Y760" i="46"/>
  <c r="Z760" i="46"/>
  <c r="AA760" i="46"/>
  <c r="AB760" i="46"/>
  <c r="AC760" i="46"/>
  <c r="AD760" i="46"/>
  <c r="F761" i="46"/>
  <c r="G761" i="46"/>
  <c r="H761" i="46"/>
  <c r="I761" i="46"/>
  <c r="J761" i="46"/>
  <c r="K761" i="46"/>
  <c r="L761" i="46"/>
  <c r="M761" i="46"/>
  <c r="N761" i="46"/>
  <c r="O761" i="46"/>
  <c r="P761" i="46"/>
  <c r="Q761" i="46"/>
  <c r="R761" i="46"/>
  <c r="Y761" i="46"/>
  <c r="Z761" i="46"/>
  <c r="AA761" i="46"/>
  <c r="AB761" i="46"/>
  <c r="AC761" i="46"/>
  <c r="AD761" i="46"/>
  <c r="F762" i="46"/>
  <c r="G762" i="46"/>
  <c r="H762" i="46"/>
  <c r="I762" i="46"/>
  <c r="J762" i="46"/>
  <c r="K762" i="46"/>
  <c r="L762" i="46"/>
  <c r="M762" i="46"/>
  <c r="N762" i="46"/>
  <c r="O762" i="46"/>
  <c r="P762" i="46"/>
  <c r="Q762" i="46"/>
  <c r="R762" i="46"/>
  <c r="Y762" i="46"/>
  <c r="Z762" i="46"/>
  <c r="AA762" i="46"/>
  <c r="AB762" i="46"/>
  <c r="AC762" i="46"/>
  <c r="AD762" i="46"/>
  <c r="F763" i="46"/>
  <c r="G763" i="46"/>
  <c r="H763" i="46"/>
  <c r="I763" i="46"/>
  <c r="J763" i="46"/>
  <c r="K763" i="46"/>
  <c r="L763" i="46"/>
  <c r="M763" i="46"/>
  <c r="N763" i="46"/>
  <c r="O763" i="46"/>
  <c r="P763" i="46"/>
  <c r="Q763" i="46"/>
  <c r="R763" i="46"/>
  <c r="Y763" i="46"/>
  <c r="Z763" i="46"/>
  <c r="AA763" i="46"/>
  <c r="AB763" i="46"/>
  <c r="AC763" i="46"/>
  <c r="AD763" i="46"/>
  <c r="F764" i="46"/>
  <c r="G764" i="46"/>
  <c r="H764" i="46"/>
  <c r="I764" i="46"/>
  <c r="J764" i="46"/>
  <c r="K764" i="46"/>
  <c r="L764" i="46"/>
  <c r="M764" i="46"/>
  <c r="N764" i="46"/>
  <c r="O764" i="46"/>
  <c r="P764" i="46"/>
  <c r="Q764" i="46"/>
  <c r="R764" i="46"/>
  <c r="Y764" i="46"/>
  <c r="Z764" i="46"/>
  <c r="AA764" i="46"/>
  <c r="AB764" i="46"/>
  <c r="AC764" i="46"/>
  <c r="AG764" i="46"/>
  <c r="AD764" i="46"/>
  <c r="F765" i="46"/>
  <c r="G765" i="46"/>
  <c r="H765" i="46"/>
  <c r="I765" i="46"/>
  <c r="J765" i="46"/>
  <c r="K765" i="46"/>
  <c r="L765" i="46"/>
  <c r="M765" i="46"/>
  <c r="N765" i="46"/>
  <c r="O765" i="46"/>
  <c r="P765" i="46"/>
  <c r="Q765" i="46"/>
  <c r="R765" i="46"/>
  <c r="Y765" i="46"/>
  <c r="Z765" i="46"/>
  <c r="AA765" i="46"/>
  <c r="AB765" i="46"/>
  <c r="AI765" i="46"/>
  <c r="AC765" i="46"/>
  <c r="AD765" i="46"/>
  <c r="F766" i="46"/>
  <c r="G766" i="46"/>
  <c r="H766" i="46"/>
  <c r="I766" i="46"/>
  <c r="J766" i="46"/>
  <c r="K766" i="46"/>
  <c r="L766" i="46"/>
  <c r="M766" i="46"/>
  <c r="N766" i="46"/>
  <c r="O766" i="46"/>
  <c r="P766" i="46"/>
  <c r="Q766" i="46"/>
  <c r="R766" i="46"/>
  <c r="Y766" i="46"/>
  <c r="Z766" i="46"/>
  <c r="AA766" i="46"/>
  <c r="AB766" i="46"/>
  <c r="AC766" i="46"/>
  <c r="AD766" i="46"/>
  <c r="F767" i="46"/>
  <c r="G767" i="46"/>
  <c r="H767" i="46"/>
  <c r="I767" i="46"/>
  <c r="J767" i="46"/>
  <c r="K767" i="46"/>
  <c r="L767" i="46"/>
  <c r="M767" i="46"/>
  <c r="N767" i="46"/>
  <c r="O767" i="46"/>
  <c r="P767" i="46"/>
  <c r="Q767" i="46"/>
  <c r="R767" i="46"/>
  <c r="Y767" i="46"/>
  <c r="Z767" i="46"/>
  <c r="AA767" i="46"/>
  <c r="AB767" i="46"/>
  <c r="AI767" i="46"/>
  <c r="AC767" i="46"/>
  <c r="AD767" i="46"/>
  <c r="F768" i="46"/>
  <c r="G768" i="46"/>
  <c r="H768" i="46"/>
  <c r="I768" i="46"/>
  <c r="J768" i="46"/>
  <c r="K768" i="46"/>
  <c r="L768" i="46"/>
  <c r="M768" i="46"/>
  <c r="N768" i="46"/>
  <c r="O768" i="46"/>
  <c r="P768" i="46"/>
  <c r="Q768" i="46"/>
  <c r="R768" i="46"/>
  <c r="Y768" i="46"/>
  <c r="AG768" i="46"/>
  <c r="Z768" i="46"/>
  <c r="AA768" i="46"/>
  <c r="AB768" i="46"/>
  <c r="AC768" i="46"/>
  <c r="AD768" i="46"/>
  <c r="F769" i="46"/>
  <c r="G769" i="46"/>
  <c r="H769" i="46"/>
  <c r="I769" i="46"/>
  <c r="J769" i="46"/>
  <c r="K769" i="46"/>
  <c r="L769" i="46"/>
  <c r="M769" i="46"/>
  <c r="N769" i="46"/>
  <c r="O769" i="46"/>
  <c r="P769" i="46"/>
  <c r="Q769" i="46"/>
  <c r="R769" i="46"/>
  <c r="Y769" i="46"/>
  <c r="Z769" i="46"/>
  <c r="AA769" i="46"/>
  <c r="AB769" i="46"/>
  <c r="AC769" i="46"/>
  <c r="AD769" i="46"/>
  <c r="F770" i="46"/>
  <c r="G770" i="46"/>
  <c r="H770" i="46"/>
  <c r="I770" i="46"/>
  <c r="J770" i="46"/>
  <c r="K770" i="46"/>
  <c r="L770" i="46"/>
  <c r="M770" i="46"/>
  <c r="N770" i="46"/>
  <c r="O770" i="46"/>
  <c r="P770" i="46"/>
  <c r="Q770" i="46"/>
  <c r="R770" i="46"/>
  <c r="Y770" i="46"/>
  <c r="Z770" i="46"/>
  <c r="AA770" i="46"/>
  <c r="AB770" i="46"/>
  <c r="AC770" i="46"/>
  <c r="AD770" i="46"/>
  <c r="F771" i="46"/>
  <c r="G771" i="46"/>
  <c r="H771" i="46"/>
  <c r="I771" i="46"/>
  <c r="J771" i="46"/>
  <c r="K771" i="46"/>
  <c r="L771" i="46"/>
  <c r="M771" i="46"/>
  <c r="N771" i="46"/>
  <c r="O771" i="46"/>
  <c r="P771" i="46"/>
  <c r="Q771" i="46"/>
  <c r="R771" i="46"/>
  <c r="Y771" i="46"/>
  <c r="Z771" i="46"/>
  <c r="AA771" i="46"/>
  <c r="AB771" i="46"/>
  <c r="AC771" i="46"/>
  <c r="AD771" i="46"/>
  <c r="F772" i="46"/>
  <c r="G772" i="46"/>
  <c r="H772" i="46"/>
  <c r="I772" i="46"/>
  <c r="J772" i="46"/>
  <c r="K772" i="46"/>
  <c r="L772" i="46"/>
  <c r="M772" i="46"/>
  <c r="N772" i="46"/>
  <c r="O772" i="46"/>
  <c r="P772" i="46"/>
  <c r="Q772" i="46"/>
  <c r="R772" i="46"/>
  <c r="Y772" i="46"/>
  <c r="Z772" i="46"/>
  <c r="AA772" i="46"/>
  <c r="AB772" i="46"/>
  <c r="AC772" i="46"/>
  <c r="AG772" i="46"/>
  <c r="AD772" i="46"/>
  <c r="F773" i="46"/>
  <c r="G773" i="46"/>
  <c r="H773" i="46"/>
  <c r="I773" i="46"/>
  <c r="J773" i="46"/>
  <c r="K773" i="46"/>
  <c r="L773" i="46"/>
  <c r="M773" i="46"/>
  <c r="N773" i="46"/>
  <c r="O773" i="46"/>
  <c r="P773" i="46"/>
  <c r="Q773" i="46"/>
  <c r="R773" i="46"/>
  <c r="Y773" i="46"/>
  <c r="Z773" i="46"/>
  <c r="AA773" i="46"/>
  <c r="AB773" i="46"/>
  <c r="AC773" i="46"/>
  <c r="AD773" i="46"/>
  <c r="F774" i="46"/>
  <c r="G774" i="46"/>
  <c r="H774" i="46"/>
  <c r="I774" i="46"/>
  <c r="J774" i="46"/>
  <c r="K774" i="46"/>
  <c r="L774" i="46"/>
  <c r="M774" i="46"/>
  <c r="N774" i="46"/>
  <c r="O774" i="46"/>
  <c r="P774" i="46"/>
  <c r="Q774" i="46"/>
  <c r="R774" i="46"/>
  <c r="Y774" i="46"/>
  <c r="Z774" i="46"/>
  <c r="AA774" i="46"/>
  <c r="AB774" i="46"/>
  <c r="AC774" i="46"/>
  <c r="AD774" i="46"/>
  <c r="F775" i="46"/>
  <c r="G775" i="46"/>
  <c r="H775" i="46"/>
  <c r="I775" i="46"/>
  <c r="J775" i="46"/>
  <c r="K775" i="46"/>
  <c r="L775" i="46"/>
  <c r="M775" i="46"/>
  <c r="N775" i="46"/>
  <c r="O775" i="46"/>
  <c r="P775" i="46"/>
  <c r="Q775" i="46"/>
  <c r="R775" i="46"/>
  <c r="Y775" i="46"/>
  <c r="Z775" i="46"/>
  <c r="AA775" i="46"/>
  <c r="AB775" i="46"/>
  <c r="AI775" i="46"/>
  <c r="AC775" i="46"/>
  <c r="AD775" i="46"/>
  <c r="F776" i="46"/>
  <c r="G776" i="46"/>
  <c r="H776" i="46"/>
  <c r="I776" i="46"/>
  <c r="J776" i="46"/>
  <c r="K776" i="46"/>
  <c r="L776" i="46"/>
  <c r="M776" i="46"/>
  <c r="N776" i="46"/>
  <c r="O776" i="46"/>
  <c r="P776" i="46"/>
  <c r="Q776" i="46"/>
  <c r="R776" i="46"/>
  <c r="Y776" i="46"/>
  <c r="Z776" i="46"/>
  <c r="AA776" i="46"/>
  <c r="AB776" i="46"/>
  <c r="AC776" i="46"/>
  <c r="AD776" i="46"/>
  <c r="F777" i="46"/>
  <c r="G777" i="46"/>
  <c r="H777" i="46"/>
  <c r="I777" i="46"/>
  <c r="J777" i="46"/>
  <c r="K777" i="46"/>
  <c r="L777" i="46"/>
  <c r="M777" i="46"/>
  <c r="N777" i="46"/>
  <c r="O777" i="46"/>
  <c r="P777" i="46"/>
  <c r="Q777" i="46"/>
  <c r="R777" i="46"/>
  <c r="Y777" i="46"/>
  <c r="Z777" i="46"/>
  <c r="AA777" i="46"/>
  <c r="AB777" i="46"/>
  <c r="AC777" i="46"/>
  <c r="AD777" i="46"/>
  <c r="F778" i="46"/>
  <c r="G778" i="46"/>
  <c r="H778" i="46"/>
  <c r="I778" i="46"/>
  <c r="J778" i="46"/>
  <c r="K778" i="46"/>
  <c r="L778" i="46"/>
  <c r="M778" i="46"/>
  <c r="N778" i="46"/>
  <c r="O778" i="46"/>
  <c r="P778" i="46"/>
  <c r="Q778" i="46"/>
  <c r="R778" i="46"/>
  <c r="Y778" i="46"/>
  <c r="Z778" i="46"/>
  <c r="AA778" i="46"/>
  <c r="AB778" i="46"/>
  <c r="AC778" i="46"/>
  <c r="AD778" i="46"/>
  <c r="F779" i="46"/>
  <c r="G779" i="46"/>
  <c r="H779" i="46"/>
  <c r="I779" i="46"/>
  <c r="J779" i="46"/>
  <c r="K779" i="46"/>
  <c r="L779" i="46"/>
  <c r="M779" i="46"/>
  <c r="N779" i="46"/>
  <c r="O779" i="46"/>
  <c r="P779" i="46"/>
  <c r="Q779" i="46"/>
  <c r="R779" i="46"/>
  <c r="Y779" i="46"/>
  <c r="Z779" i="46"/>
  <c r="AA779" i="46"/>
  <c r="AB779" i="46"/>
  <c r="AC779" i="46"/>
  <c r="AD779" i="46"/>
  <c r="F780" i="46"/>
  <c r="G780" i="46"/>
  <c r="H780" i="46"/>
  <c r="I780" i="46"/>
  <c r="J780" i="46"/>
  <c r="K780" i="46"/>
  <c r="L780" i="46"/>
  <c r="M780" i="46"/>
  <c r="N780" i="46"/>
  <c r="O780" i="46"/>
  <c r="P780" i="46"/>
  <c r="Q780" i="46"/>
  <c r="R780" i="46"/>
  <c r="Y780" i="46"/>
  <c r="Z780" i="46"/>
  <c r="AA780" i="46"/>
  <c r="AB780" i="46"/>
  <c r="AC780" i="46"/>
  <c r="AG780" i="46"/>
  <c r="AD780" i="46"/>
  <c r="F781" i="46"/>
  <c r="G781" i="46"/>
  <c r="H781" i="46"/>
  <c r="I781" i="46"/>
  <c r="J781" i="46"/>
  <c r="K781" i="46"/>
  <c r="L781" i="46"/>
  <c r="M781" i="46"/>
  <c r="N781" i="46"/>
  <c r="O781" i="46"/>
  <c r="P781" i="46"/>
  <c r="Q781" i="46"/>
  <c r="R781" i="46"/>
  <c r="Y781" i="46"/>
  <c r="Z781" i="46"/>
  <c r="AA781" i="46"/>
  <c r="AB781" i="46"/>
  <c r="AC781" i="46"/>
  <c r="AD781" i="46"/>
  <c r="F782" i="46"/>
  <c r="G782" i="46"/>
  <c r="H782" i="46"/>
  <c r="I782" i="46"/>
  <c r="J782" i="46"/>
  <c r="K782" i="46"/>
  <c r="L782" i="46"/>
  <c r="M782" i="46"/>
  <c r="N782" i="46"/>
  <c r="O782" i="46"/>
  <c r="P782" i="46"/>
  <c r="Q782" i="46"/>
  <c r="R782" i="46"/>
  <c r="Y782" i="46"/>
  <c r="Z782" i="46"/>
  <c r="AA782" i="46"/>
  <c r="AH782" i="46"/>
  <c r="AB782" i="46"/>
  <c r="AC782" i="46"/>
  <c r="AD782" i="46"/>
  <c r="F783" i="46"/>
  <c r="G783" i="46"/>
  <c r="H783" i="46"/>
  <c r="I783" i="46"/>
  <c r="J783" i="46"/>
  <c r="K783" i="46"/>
  <c r="L783" i="46"/>
  <c r="M783" i="46"/>
  <c r="N783" i="46"/>
  <c r="O783" i="46"/>
  <c r="P783" i="46"/>
  <c r="Q783" i="46"/>
  <c r="R783" i="46"/>
  <c r="Y783" i="46"/>
  <c r="Z783" i="46"/>
  <c r="AA783" i="46"/>
  <c r="AB783" i="46"/>
  <c r="AI783" i="46"/>
  <c r="AC783" i="46"/>
  <c r="AD783" i="46"/>
  <c r="F784" i="46"/>
  <c r="G784" i="46"/>
  <c r="H784" i="46"/>
  <c r="I784" i="46"/>
  <c r="J784" i="46"/>
  <c r="K784" i="46"/>
  <c r="L784" i="46"/>
  <c r="M784" i="46"/>
  <c r="N784" i="46"/>
  <c r="O784" i="46"/>
  <c r="P784" i="46"/>
  <c r="Q784" i="46"/>
  <c r="R784" i="46"/>
  <c r="Y784" i="46"/>
  <c r="Z784" i="46"/>
  <c r="AA784" i="46"/>
  <c r="AB784" i="46"/>
  <c r="AC784" i="46"/>
  <c r="AD784" i="46"/>
  <c r="F785" i="46"/>
  <c r="G785" i="46"/>
  <c r="H785" i="46"/>
  <c r="I785" i="46"/>
  <c r="J785" i="46"/>
  <c r="K785" i="46"/>
  <c r="L785" i="46"/>
  <c r="M785" i="46"/>
  <c r="N785" i="46"/>
  <c r="O785" i="46"/>
  <c r="P785" i="46"/>
  <c r="Q785" i="46"/>
  <c r="R785" i="46"/>
  <c r="Y785" i="46"/>
  <c r="Z785" i="46"/>
  <c r="AA785" i="46"/>
  <c r="AB785" i="46"/>
  <c r="AC785" i="46"/>
  <c r="AD785" i="46"/>
  <c r="F786" i="46"/>
  <c r="G786" i="46"/>
  <c r="H786" i="46"/>
  <c r="I786" i="46"/>
  <c r="J786" i="46"/>
  <c r="K786" i="46"/>
  <c r="L786" i="46"/>
  <c r="M786" i="46"/>
  <c r="N786" i="46"/>
  <c r="O786" i="46"/>
  <c r="P786" i="46"/>
  <c r="Q786" i="46"/>
  <c r="R786" i="46"/>
  <c r="Y786" i="46"/>
  <c r="Z786" i="46"/>
  <c r="AA786" i="46"/>
  <c r="AB786" i="46"/>
  <c r="AC786" i="46"/>
  <c r="AD786" i="46"/>
  <c r="F787" i="46"/>
  <c r="G787" i="46"/>
  <c r="H787" i="46"/>
  <c r="I787" i="46"/>
  <c r="J787" i="46"/>
  <c r="K787" i="46"/>
  <c r="L787" i="46"/>
  <c r="M787" i="46"/>
  <c r="N787" i="46"/>
  <c r="O787" i="46"/>
  <c r="P787" i="46"/>
  <c r="Q787" i="46"/>
  <c r="R787" i="46"/>
  <c r="Y787" i="46"/>
  <c r="Z787" i="46"/>
  <c r="AA787" i="46"/>
  <c r="AB787" i="46"/>
  <c r="AC787" i="46"/>
  <c r="AD787" i="46"/>
  <c r="F788" i="46"/>
  <c r="G788" i="46"/>
  <c r="H788" i="46"/>
  <c r="I788" i="46"/>
  <c r="J788" i="46"/>
  <c r="K788" i="46"/>
  <c r="L788" i="46"/>
  <c r="M788" i="46"/>
  <c r="N788" i="46"/>
  <c r="O788" i="46"/>
  <c r="P788" i="46"/>
  <c r="Q788" i="46"/>
  <c r="R788" i="46"/>
  <c r="Y788" i="46"/>
  <c r="Z788" i="46"/>
  <c r="AA788" i="46"/>
  <c r="AB788" i="46"/>
  <c r="AC788" i="46"/>
  <c r="AG788" i="46"/>
  <c r="AD788" i="46"/>
  <c r="F789" i="46"/>
  <c r="G789" i="46"/>
  <c r="H789" i="46"/>
  <c r="I789" i="46"/>
  <c r="J789" i="46"/>
  <c r="K789" i="46"/>
  <c r="L789" i="46"/>
  <c r="M789" i="46"/>
  <c r="N789" i="46"/>
  <c r="O789" i="46"/>
  <c r="P789" i="46"/>
  <c r="Q789" i="46"/>
  <c r="R789" i="46"/>
  <c r="Y789" i="46"/>
  <c r="Z789" i="46"/>
  <c r="AA789" i="46"/>
  <c r="AB789" i="46"/>
  <c r="AC789" i="46"/>
  <c r="AD789" i="46"/>
  <c r="F790" i="46"/>
  <c r="G790" i="46"/>
  <c r="H790" i="46"/>
  <c r="I790" i="46"/>
  <c r="J790" i="46"/>
  <c r="K790" i="46"/>
  <c r="L790" i="46"/>
  <c r="M790" i="46"/>
  <c r="N790" i="46"/>
  <c r="O790" i="46"/>
  <c r="P790" i="46"/>
  <c r="Q790" i="46"/>
  <c r="R790" i="46"/>
  <c r="Y790" i="46"/>
  <c r="Z790" i="46"/>
  <c r="AA790" i="46"/>
  <c r="AB790" i="46"/>
  <c r="AC790" i="46"/>
  <c r="AD790" i="46"/>
  <c r="F791" i="46"/>
  <c r="G791" i="46"/>
  <c r="H791" i="46"/>
  <c r="I791" i="46"/>
  <c r="J791" i="46"/>
  <c r="K791" i="46"/>
  <c r="L791" i="46"/>
  <c r="M791" i="46"/>
  <c r="N791" i="46"/>
  <c r="O791" i="46"/>
  <c r="P791" i="46"/>
  <c r="Q791" i="46"/>
  <c r="R791" i="46"/>
  <c r="Y791" i="46"/>
  <c r="Z791" i="46"/>
  <c r="AA791" i="46"/>
  <c r="AB791" i="46"/>
  <c r="AI791" i="46"/>
  <c r="AC791" i="46"/>
  <c r="AD791" i="46"/>
  <c r="F792" i="46"/>
  <c r="G792" i="46"/>
  <c r="H792" i="46"/>
  <c r="I792" i="46"/>
  <c r="J792" i="46"/>
  <c r="K792" i="46"/>
  <c r="L792" i="46"/>
  <c r="M792" i="46"/>
  <c r="N792" i="46"/>
  <c r="O792" i="46"/>
  <c r="P792" i="46"/>
  <c r="Q792" i="46"/>
  <c r="R792" i="46"/>
  <c r="Y792" i="46"/>
  <c r="Z792" i="46"/>
  <c r="AA792" i="46"/>
  <c r="AB792" i="46"/>
  <c r="AC792" i="46"/>
  <c r="AD792" i="46"/>
  <c r="F793" i="46"/>
  <c r="G793" i="46"/>
  <c r="H793" i="46"/>
  <c r="I793" i="46"/>
  <c r="J793" i="46"/>
  <c r="K793" i="46"/>
  <c r="L793" i="46"/>
  <c r="M793" i="46"/>
  <c r="N793" i="46"/>
  <c r="O793" i="46"/>
  <c r="P793" i="46"/>
  <c r="Q793" i="46"/>
  <c r="R793" i="46"/>
  <c r="Y793" i="46"/>
  <c r="Z793" i="46"/>
  <c r="AA793" i="46"/>
  <c r="AB793" i="46"/>
  <c r="AC793" i="46"/>
  <c r="AD793" i="46"/>
  <c r="F794" i="46"/>
  <c r="G794" i="46"/>
  <c r="H794" i="46"/>
  <c r="I794" i="46"/>
  <c r="J794" i="46"/>
  <c r="K794" i="46"/>
  <c r="L794" i="46"/>
  <c r="M794" i="46"/>
  <c r="N794" i="46"/>
  <c r="O794" i="46"/>
  <c r="P794" i="46"/>
  <c r="Q794" i="46"/>
  <c r="R794" i="46"/>
  <c r="Y794" i="46"/>
  <c r="Z794" i="46"/>
  <c r="AA794" i="46"/>
  <c r="AB794" i="46"/>
  <c r="AC794" i="46"/>
  <c r="AD794" i="46"/>
  <c r="F795" i="46"/>
  <c r="G795" i="46"/>
  <c r="H795" i="46"/>
  <c r="I795" i="46"/>
  <c r="J795" i="46"/>
  <c r="K795" i="46"/>
  <c r="L795" i="46"/>
  <c r="M795" i="46"/>
  <c r="N795" i="46"/>
  <c r="O795" i="46"/>
  <c r="P795" i="46"/>
  <c r="Q795" i="46"/>
  <c r="R795" i="46"/>
  <c r="Y795" i="46"/>
  <c r="Z795" i="46"/>
  <c r="AA795" i="46"/>
  <c r="AB795" i="46"/>
  <c r="AC795" i="46"/>
  <c r="AD795" i="46"/>
  <c r="F796" i="46"/>
  <c r="G796" i="46"/>
  <c r="H796" i="46"/>
  <c r="I796" i="46"/>
  <c r="J796" i="46"/>
  <c r="K796" i="46"/>
  <c r="L796" i="46"/>
  <c r="M796" i="46"/>
  <c r="N796" i="46"/>
  <c r="O796" i="46"/>
  <c r="P796" i="46"/>
  <c r="Q796" i="46"/>
  <c r="R796" i="46"/>
  <c r="Y796" i="46"/>
  <c r="Z796" i="46"/>
  <c r="AA796" i="46"/>
  <c r="AB796" i="46"/>
  <c r="AC796" i="46"/>
  <c r="AG796" i="46"/>
  <c r="AD796" i="46"/>
  <c r="F797" i="46"/>
  <c r="G797" i="46"/>
  <c r="H797" i="46"/>
  <c r="I797" i="46"/>
  <c r="J797" i="46"/>
  <c r="K797" i="46"/>
  <c r="L797" i="46"/>
  <c r="M797" i="46"/>
  <c r="N797" i="46"/>
  <c r="O797" i="46"/>
  <c r="P797" i="46"/>
  <c r="Q797" i="46"/>
  <c r="R797" i="46"/>
  <c r="Y797" i="46"/>
  <c r="Z797" i="46"/>
  <c r="AA797" i="46"/>
  <c r="AB797" i="46"/>
  <c r="AC797" i="46"/>
  <c r="AD797" i="46"/>
  <c r="F798" i="46"/>
  <c r="G798" i="46"/>
  <c r="H798" i="46"/>
  <c r="I798" i="46"/>
  <c r="J798" i="46"/>
  <c r="K798" i="46"/>
  <c r="L798" i="46"/>
  <c r="M798" i="46"/>
  <c r="N798" i="46"/>
  <c r="O798" i="46"/>
  <c r="P798" i="46"/>
  <c r="Q798" i="46"/>
  <c r="R798" i="46"/>
  <c r="Y798" i="46"/>
  <c r="Z798" i="46"/>
  <c r="AA798" i="46"/>
  <c r="AH798" i="46"/>
  <c r="AB798" i="46"/>
  <c r="AC798" i="46"/>
  <c r="AD798" i="46"/>
  <c r="F799" i="46"/>
  <c r="G799" i="46"/>
  <c r="H799" i="46"/>
  <c r="I799" i="46"/>
  <c r="J799" i="46"/>
  <c r="K799" i="46"/>
  <c r="L799" i="46"/>
  <c r="M799" i="46"/>
  <c r="N799" i="46"/>
  <c r="O799" i="46"/>
  <c r="P799" i="46"/>
  <c r="Q799" i="46"/>
  <c r="R799" i="46"/>
  <c r="Y799" i="46"/>
  <c r="Z799" i="46"/>
  <c r="AA799" i="46"/>
  <c r="AB799" i="46"/>
  <c r="AI799" i="46"/>
  <c r="AC799" i="46"/>
  <c r="AD799" i="46"/>
  <c r="F800" i="46"/>
  <c r="G800" i="46"/>
  <c r="H800" i="46"/>
  <c r="I800" i="46"/>
  <c r="J800" i="46"/>
  <c r="K800" i="46"/>
  <c r="L800" i="46"/>
  <c r="M800" i="46"/>
  <c r="N800" i="46"/>
  <c r="O800" i="46"/>
  <c r="P800" i="46"/>
  <c r="Q800" i="46"/>
  <c r="R800" i="46"/>
  <c r="Y800" i="46"/>
  <c r="Z800" i="46"/>
  <c r="AA800" i="46"/>
  <c r="AB800" i="46"/>
  <c r="AC800" i="46"/>
  <c r="AD800" i="46"/>
  <c r="E753" i="46"/>
  <c r="E754" i="46"/>
  <c r="E755" i="46"/>
  <c r="E756" i="46"/>
  <c r="E757" i="46"/>
  <c r="E758" i="46"/>
  <c r="E759" i="46"/>
  <c r="E760" i="46"/>
  <c r="E761" i="46"/>
  <c r="E762" i="46"/>
  <c r="E763" i="46"/>
  <c r="E764" i="46"/>
  <c r="E765" i="46"/>
  <c r="E766" i="46"/>
  <c r="E767" i="46"/>
  <c r="E768" i="46"/>
  <c r="E769" i="46"/>
  <c r="E770" i="46"/>
  <c r="E771" i="46"/>
  <c r="E772" i="46"/>
  <c r="E773" i="46"/>
  <c r="E774" i="46"/>
  <c r="E775" i="46"/>
  <c r="E776" i="46"/>
  <c r="E777" i="46"/>
  <c r="E778" i="46"/>
  <c r="E779" i="46"/>
  <c r="E780" i="46"/>
  <c r="E781" i="46"/>
  <c r="E782" i="46"/>
  <c r="E783" i="46"/>
  <c r="E784" i="46"/>
  <c r="E785" i="46"/>
  <c r="E786" i="46"/>
  <c r="E787" i="46"/>
  <c r="E788" i="46"/>
  <c r="E789" i="46"/>
  <c r="E790" i="46"/>
  <c r="E791" i="46"/>
  <c r="E792" i="46"/>
  <c r="E793" i="46"/>
  <c r="E794" i="46"/>
  <c r="E795" i="46"/>
  <c r="E796" i="46"/>
  <c r="E797" i="46"/>
  <c r="E798" i="46"/>
  <c r="E799" i="46"/>
  <c r="E800" i="46"/>
  <c r="E752" i="46"/>
  <c r="F700" i="46"/>
  <c r="G700" i="46"/>
  <c r="G1015" i="46"/>
  <c r="H700" i="46"/>
  <c r="I700" i="46"/>
  <c r="J700" i="46"/>
  <c r="K700" i="46"/>
  <c r="L700" i="46"/>
  <c r="M700" i="46"/>
  <c r="N700" i="46"/>
  <c r="O700" i="46"/>
  <c r="O1015" i="46"/>
  <c r="P700" i="46"/>
  <c r="Q700" i="46"/>
  <c r="R700" i="46"/>
  <c r="Y700" i="46"/>
  <c r="Z700" i="46"/>
  <c r="AA700" i="46"/>
  <c r="AB700" i="46"/>
  <c r="AC700" i="46"/>
  <c r="AD700" i="46"/>
  <c r="F701" i="46"/>
  <c r="F1016" i="46" s="1"/>
  <c r="G701" i="46"/>
  <c r="H701" i="46"/>
  <c r="I701" i="46"/>
  <c r="J701" i="46"/>
  <c r="K701" i="46"/>
  <c r="L701" i="46"/>
  <c r="M701" i="46"/>
  <c r="N701" i="46"/>
  <c r="N1016" i="46"/>
  <c r="O701" i="46"/>
  <c r="P701" i="46"/>
  <c r="Q701" i="46"/>
  <c r="R701" i="46"/>
  <c r="Y701" i="46"/>
  <c r="Z701" i="46"/>
  <c r="AA701" i="46"/>
  <c r="AB701" i="46"/>
  <c r="AC701" i="46"/>
  <c r="AD701" i="46"/>
  <c r="F702" i="46"/>
  <c r="F1017" i="46" s="1"/>
  <c r="G702" i="46"/>
  <c r="H702" i="46"/>
  <c r="I702" i="46"/>
  <c r="J702" i="46"/>
  <c r="K702" i="46"/>
  <c r="L702" i="46"/>
  <c r="M702" i="46"/>
  <c r="M1017" i="46"/>
  <c r="N702" i="46"/>
  <c r="O702" i="46"/>
  <c r="P702" i="46"/>
  <c r="Q702" i="46"/>
  <c r="R702" i="46"/>
  <c r="Y702" i="46"/>
  <c r="Z702" i="46"/>
  <c r="Z749" i="46" s="1"/>
  <c r="AA702" i="46"/>
  <c r="AB702" i="46"/>
  <c r="AC702" i="46"/>
  <c r="AD702" i="46"/>
  <c r="AD1017" i="46" s="1"/>
  <c r="F703" i="46"/>
  <c r="F1018" i="46" s="1"/>
  <c r="G703" i="46"/>
  <c r="H703" i="46"/>
  <c r="I703" i="46"/>
  <c r="J703" i="46"/>
  <c r="K703" i="46"/>
  <c r="L703" i="46"/>
  <c r="L1018" i="46"/>
  <c r="M703" i="46"/>
  <c r="N703" i="46"/>
  <c r="O703" i="46"/>
  <c r="P703" i="46"/>
  <c r="Q703" i="46"/>
  <c r="R703" i="46"/>
  <c r="Y703" i="46"/>
  <c r="Z703" i="46"/>
  <c r="AA703" i="46"/>
  <c r="AB703" i="46"/>
  <c r="AI703" i="46"/>
  <c r="AC703" i="46"/>
  <c r="AD703" i="46"/>
  <c r="F704" i="46"/>
  <c r="G704" i="46"/>
  <c r="H704" i="46"/>
  <c r="I704" i="46"/>
  <c r="J704" i="46"/>
  <c r="K704" i="46"/>
  <c r="K1019" i="46"/>
  <c r="L704" i="46"/>
  <c r="M704" i="46"/>
  <c r="N704" i="46"/>
  <c r="O704" i="46"/>
  <c r="P704" i="46"/>
  <c r="Q704" i="46"/>
  <c r="R704" i="46"/>
  <c r="Y704" i="46"/>
  <c r="Z704" i="46"/>
  <c r="AA704" i="46"/>
  <c r="AB704" i="46"/>
  <c r="AC704" i="46"/>
  <c r="AD704" i="46"/>
  <c r="F705" i="46"/>
  <c r="G705" i="46"/>
  <c r="H705" i="46"/>
  <c r="I705" i="46"/>
  <c r="J705" i="46"/>
  <c r="J1021" i="46"/>
  <c r="K705" i="46"/>
  <c r="L705" i="46"/>
  <c r="M705" i="46"/>
  <c r="N705" i="46"/>
  <c r="O705" i="46"/>
  <c r="P705" i="46"/>
  <c r="Q705" i="46"/>
  <c r="R705" i="46"/>
  <c r="R1021" i="46"/>
  <c r="Y705" i="46"/>
  <c r="Z705" i="46"/>
  <c r="Z1021" i="46" s="1"/>
  <c r="AA705" i="46"/>
  <c r="AB705" i="46"/>
  <c r="AC705" i="46"/>
  <c r="AD705" i="46"/>
  <c r="F706" i="46"/>
  <c r="G706" i="46"/>
  <c r="H706" i="46"/>
  <c r="I706" i="46"/>
  <c r="I1022" i="46"/>
  <c r="J706" i="46"/>
  <c r="K706" i="46"/>
  <c r="L706" i="46"/>
  <c r="M706" i="46"/>
  <c r="N706" i="46"/>
  <c r="O706" i="46"/>
  <c r="P706" i="46"/>
  <c r="Q706" i="46"/>
  <c r="Q1022" i="46"/>
  <c r="R706" i="46"/>
  <c r="Y706" i="46"/>
  <c r="Z706" i="46"/>
  <c r="AA706" i="46"/>
  <c r="AB706" i="46"/>
  <c r="AC706" i="46"/>
  <c r="AD706" i="46"/>
  <c r="F707" i="46"/>
  <c r="G707" i="46"/>
  <c r="H707" i="46"/>
  <c r="H1024" i="46"/>
  <c r="I707" i="46"/>
  <c r="J707" i="46"/>
  <c r="K707" i="46"/>
  <c r="L707" i="46"/>
  <c r="M707" i="46"/>
  <c r="N707" i="46"/>
  <c r="O707" i="46"/>
  <c r="P707" i="46"/>
  <c r="P1024" i="46"/>
  <c r="Q707" i="46"/>
  <c r="R707" i="46"/>
  <c r="Y707" i="46"/>
  <c r="Z707" i="46"/>
  <c r="AA707" i="46"/>
  <c r="AB707" i="46"/>
  <c r="AC707" i="46"/>
  <c r="AD707" i="46"/>
  <c r="F708" i="46"/>
  <c r="F1025" i="46" s="1"/>
  <c r="G708" i="46"/>
  <c r="G1025" i="46"/>
  <c r="H708" i="46"/>
  <c r="I708" i="46"/>
  <c r="J708" i="46"/>
  <c r="K708" i="46"/>
  <c r="L708" i="46"/>
  <c r="M708" i="46"/>
  <c r="N708" i="46"/>
  <c r="O708" i="46"/>
  <c r="O1025" i="46"/>
  <c r="P708" i="46"/>
  <c r="Q708" i="46"/>
  <c r="R708" i="46"/>
  <c r="Y708" i="46"/>
  <c r="Z708" i="46"/>
  <c r="AA708" i="46"/>
  <c r="AB708" i="46"/>
  <c r="AC708" i="46"/>
  <c r="AD708" i="46"/>
  <c r="AD1025" i="46" s="1"/>
  <c r="F709" i="46"/>
  <c r="F1026" i="46"/>
  <c r="G709" i="46"/>
  <c r="H709" i="46"/>
  <c r="I709" i="46"/>
  <c r="J709" i="46"/>
  <c r="K709" i="46"/>
  <c r="L709" i="46"/>
  <c r="M709" i="46"/>
  <c r="N709" i="46"/>
  <c r="N1026" i="46"/>
  <c r="O709" i="46"/>
  <c r="P709" i="46"/>
  <c r="Q709" i="46"/>
  <c r="R709" i="46"/>
  <c r="Y709" i="46"/>
  <c r="Z709" i="46"/>
  <c r="AA709" i="46"/>
  <c r="AB709" i="46"/>
  <c r="AC709" i="46"/>
  <c r="AD709" i="46"/>
  <c r="F710" i="46"/>
  <c r="G710" i="46"/>
  <c r="H710" i="46"/>
  <c r="I710" i="46"/>
  <c r="J710" i="46"/>
  <c r="K710" i="46"/>
  <c r="L710" i="46"/>
  <c r="M710" i="46"/>
  <c r="M1027" i="46"/>
  <c r="N710" i="46"/>
  <c r="O710" i="46"/>
  <c r="P710" i="46"/>
  <c r="Q710" i="46"/>
  <c r="R710" i="46"/>
  <c r="Y710" i="46"/>
  <c r="Z710" i="46"/>
  <c r="AA710" i="46"/>
  <c r="AB710" i="46"/>
  <c r="AC710" i="46"/>
  <c r="AG710" i="46" s="1"/>
  <c r="AD710" i="46"/>
  <c r="F711" i="46"/>
  <c r="G711" i="46"/>
  <c r="H711" i="46"/>
  <c r="I711" i="46"/>
  <c r="J711" i="46"/>
  <c r="K711" i="46"/>
  <c r="L711" i="46"/>
  <c r="L1028" i="46"/>
  <c r="M711" i="46"/>
  <c r="N711" i="46"/>
  <c r="O711" i="46"/>
  <c r="P711" i="46"/>
  <c r="Q711" i="46"/>
  <c r="R711" i="46"/>
  <c r="Y711" i="46"/>
  <c r="Z711" i="46"/>
  <c r="AA711" i="46"/>
  <c r="AB711" i="46"/>
  <c r="AC711" i="46"/>
  <c r="AD711" i="46"/>
  <c r="F712" i="46"/>
  <c r="G712" i="46"/>
  <c r="H712" i="46"/>
  <c r="I712" i="46"/>
  <c r="J712" i="46"/>
  <c r="K712" i="46"/>
  <c r="K1030" i="46"/>
  <c r="L712" i="46"/>
  <c r="M712" i="46"/>
  <c r="N712" i="46"/>
  <c r="O712" i="46"/>
  <c r="P712" i="46"/>
  <c r="Q712" i="46"/>
  <c r="R712" i="46"/>
  <c r="Y712" i="46"/>
  <c r="Z712" i="46"/>
  <c r="AH712" i="46" s="1"/>
  <c r="AH1030" i="46" s="1"/>
  <c r="AA712" i="46"/>
  <c r="AB712" i="46"/>
  <c r="AC712" i="46"/>
  <c r="AD712" i="46"/>
  <c r="F713" i="46"/>
  <c r="G713" i="46"/>
  <c r="H713" i="46"/>
  <c r="I713" i="46"/>
  <c r="J713" i="46"/>
  <c r="J1031" i="46"/>
  <c r="K713" i="46"/>
  <c r="L713" i="46"/>
  <c r="M713" i="46"/>
  <c r="N713" i="46"/>
  <c r="O713" i="46"/>
  <c r="P713" i="46"/>
  <c r="Q713" i="46"/>
  <c r="R713" i="46"/>
  <c r="R1031" i="46"/>
  <c r="Y713" i="46"/>
  <c r="Z713" i="46"/>
  <c r="AA713" i="46"/>
  <c r="AB713" i="46"/>
  <c r="AC713" i="46"/>
  <c r="AD713" i="46"/>
  <c r="F714" i="46"/>
  <c r="G714" i="46"/>
  <c r="H714" i="46"/>
  <c r="I714" i="46"/>
  <c r="I1032" i="46"/>
  <c r="J714" i="46"/>
  <c r="K714" i="46"/>
  <c r="L714" i="46"/>
  <c r="M714" i="46"/>
  <c r="N714" i="46"/>
  <c r="O714" i="46"/>
  <c r="P714" i="46"/>
  <c r="Q714" i="46"/>
  <c r="Q1032" i="46"/>
  <c r="R714" i="46"/>
  <c r="Y714" i="46"/>
  <c r="Z714" i="46"/>
  <c r="AA714" i="46"/>
  <c r="AB714" i="46"/>
  <c r="AC714" i="46"/>
  <c r="AD714" i="46"/>
  <c r="F715" i="46"/>
  <c r="G715" i="46"/>
  <c r="H715" i="46"/>
  <c r="H1033" i="46"/>
  <c r="I715" i="46"/>
  <c r="J715" i="46"/>
  <c r="K715" i="46"/>
  <c r="L715" i="46"/>
  <c r="M715" i="46"/>
  <c r="N715" i="46"/>
  <c r="O715" i="46"/>
  <c r="P715" i="46"/>
  <c r="P1033" i="46"/>
  <c r="Q715" i="46"/>
  <c r="R715" i="46"/>
  <c r="Y715" i="46"/>
  <c r="Z715" i="46"/>
  <c r="AA715" i="46"/>
  <c r="AB715" i="46"/>
  <c r="AC715" i="46"/>
  <c r="AD715" i="46"/>
  <c r="F716" i="46"/>
  <c r="G716" i="46"/>
  <c r="G1035" i="46"/>
  <c r="H716" i="46"/>
  <c r="I716" i="46"/>
  <c r="J716" i="46"/>
  <c r="K716" i="46"/>
  <c r="L716" i="46"/>
  <c r="M716" i="46"/>
  <c r="N716" i="46"/>
  <c r="O716" i="46"/>
  <c r="O1035" i="46"/>
  <c r="P716" i="46"/>
  <c r="Q716" i="46"/>
  <c r="R716" i="46"/>
  <c r="Y716" i="46"/>
  <c r="Z716" i="46"/>
  <c r="AA716" i="46"/>
  <c r="AB716" i="46"/>
  <c r="AC716" i="46"/>
  <c r="AD716" i="46"/>
  <c r="F717" i="46"/>
  <c r="F1036" i="46" s="1"/>
  <c r="G717" i="46"/>
  <c r="H717" i="46"/>
  <c r="I717" i="46"/>
  <c r="J717" i="46"/>
  <c r="K717" i="46"/>
  <c r="L717" i="46"/>
  <c r="M717" i="46"/>
  <c r="N717" i="46"/>
  <c r="N1036" i="46"/>
  <c r="O717" i="46"/>
  <c r="P717" i="46"/>
  <c r="Q717" i="46"/>
  <c r="R717" i="46"/>
  <c r="Y717" i="46"/>
  <c r="Z717" i="46"/>
  <c r="AA717" i="46"/>
  <c r="AB717" i="46"/>
  <c r="AC717" i="46"/>
  <c r="AD717" i="46"/>
  <c r="AD1036" i="46" s="1"/>
  <c r="F718" i="46"/>
  <c r="G718" i="46"/>
  <c r="H718" i="46"/>
  <c r="I718" i="46"/>
  <c r="J718" i="46"/>
  <c r="K718" i="46"/>
  <c r="L718" i="46"/>
  <c r="M718" i="46"/>
  <c r="M1037" i="46"/>
  <c r="N718" i="46"/>
  <c r="O718" i="46"/>
  <c r="P718" i="46"/>
  <c r="Q718" i="46"/>
  <c r="R718" i="46"/>
  <c r="Y718" i="46"/>
  <c r="Z718" i="46"/>
  <c r="AA718" i="46"/>
  <c r="AB718" i="46"/>
  <c r="AC718" i="46"/>
  <c r="AC1037" i="46"/>
  <c r="AD718" i="46"/>
  <c r="F719" i="46"/>
  <c r="G719" i="46"/>
  <c r="H719" i="46"/>
  <c r="I719" i="46"/>
  <c r="J719" i="46"/>
  <c r="K719" i="46"/>
  <c r="L719" i="46"/>
  <c r="L1038" i="46"/>
  <c r="M719" i="46"/>
  <c r="N719" i="46"/>
  <c r="O719" i="46"/>
  <c r="P719" i="46"/>
  <c r="Q719" i="46"/>
  <c r="R719" i="46"/>
  <c r="Y719" i="46"/>
  <c r="Z719" i="46"/>
  <c r="AA719" i="46"/>
  <c r="AB719" i="46"/>
  <c r="AC719" i="46"/>
  <c r="AD719" i="46"/>
  <c r="F720" i="46"/>
  <c r="G720" i="46"/>
  <c r="H720" i="46"/>
  <c r="I720" i="46"/>
  <c r="J720" i="46"/>
  <c r="K720" i="46"/>
  <c r="K1039" i="46"/>
  <c r="L720" i="46"/>
  <c r="M720" i="46"/>
  <c r="N720" i="46"/>
  <c r="O720" i="46"/>
  <c r="P720" i="46"/>
  <c r="Q720" i="46"/>
  <c r="R720" i="46"/>
  <c r="Y720" i="46"/>
  <c r="Z720" i="46"/>
  <c r="AH720" i="46" s="1"/>
  <c r="AA720" i="46"/>
  <c r="AB720" i="46"/>
  <c r="AC720" i="46"/>
  <c r="AD720" i="46"/>
  <c r="F721" i="46"/>
  <c r="G721" i="46"/>
  <c r="H721" i="46"/>
  <c r="I721" i="46"/>
  <c r="J721" i="46"/>
  <c r="J1041" i="46"/>
  <c r="K721" i="46"/>
  <c r="L721" i="46"/>
  <c r="M721" i="46"/>
  <c r="N721" i="46"/>
  <c r="O721" i="46"/>
  <c r="P721" i="46"/>
  <c r="Q721" i="46"/>
  <c r="R721" i="46"/>
  <c r="R1041" i="46"/>
  <c r="Y721" i="46"/>
  <c r="Z721" i="46"/>
  <c r="Z1041" i="46" s="1"/>
  <c r="AA721" i="46"/>
  <c r="AB721" i="46"/>
  <c r="AC721" i="46"/>
  <c r="AD721" i="46"/>
  <c r="F722" i="46"/>
  <c r="G722" i="46"/>
  <c r="H722" i="46"/>
  <c r="I722" i="46"/>
  <c r="I1042" i="46"/>
  <c r="J722" i="46"/>
  <c r="K722" i="46"/>
  <c r="L722" i="46"/>
  <c r="M722" i="46"/>
  <c r="N722" i="46"/>
  <c r="O722" i="46"/>
  <c r="P722" i="46"/>
  <c r="Q722" i="46"/>
  <c r="Q1042" i="46"/>
  <c r="R722" i="46"/>
  <c r="Y722" i="46"/>
  <c r="Z722" i="46"/>
  <c r="AA722" i="46"/>
  <c r="AB722" i="46"/>
  <c r="AC722" i="46"/>
  <c r="AD722" i="46"/>
  <c r="F723" i="46"/>
  <c r="F1043" i="46" s="1"/>
  <c r="G723" i="46"/>
  <c r="H723" i="46"/>
  <c r="H1043" i="46"/>
  <c r="I723" i="46"/>
  <c r="J723" i="46"/>
  <c r="K723" i="46"/>
  <c r="L723" i="46"/>
  <c r="M723" i="46"/>
  <c r="N723" i="46"/>
  <c r="O723" i="46"/>
  <c r="P723" i="46"/>
  <c r="P1043" i="46"/>
  <c r="Q723" i="46"/>
  <c r="R723" i="46"/>
  <c r="Y723" i="46"/>
  <c r="Z723" i="46"/>
  <c r="AA723" i="46"/>
  <c r="AB723" i="46"/>
  <c r="AC723" i="46"/>
  <c r="AD723" i="46"/>
  <c r="F724" i="46"/>
  <c r="G724" i="46"/>
  <c r="G1044" i="46"/>
  <c r="H724" i="46"/>
  <c r="I724" i="46"/>
  <c r="J724" i="46"/>
  <c r="K724" i="46"/>
  <c r="L724" i="46"/>
  <c r="M724" i="46"/>
  <c r="N724" i="46"/>
  <c r="O724" i="46"/>
  <c r="O1044" i="46"/>
  <c r="P724" i="46"/>
  <c r="Q724" i="46"/>
  <c r="R724" i="46"/>
  <c r="Y724" i="46"/>
  <c r="Z724" i="46"/>
  <c r="AA724" i="46"/>
  <c r="AB724" i="46"/>
  <c r="AC724" i="46"/>
  <c r="AD724" i="46"/>
  <c r="F725" i="46"/>
  <c r="F1046" i="46"/>
  <c r="G725" i="46"/>
  <c r="H725" i="46"/>
  <c r="I725" i="46"/>
  <c r="J725" i="46"/>
  <c r="K725" i="46"/>
  <c r="L725" i="46"/>
  <c r="M725" i="46"/>
  <c r="N725" i="46"/>
  <c r="N1046" i="46"/>
  <c r="O725" i="46"/>
  <c r="P725" i="46"/>
  <c r="Q725" i="46"/>
  <c r="R725" i="46"/>
  <c r="Y725" i="46"/>
  <c r="Z725" i="46"/>
  <c r="AA725" i="46"/>
  <c r="AB725" i="46"/>
  <c r="AC725" i="46"/>
  <c r="AD725" i="46"/>
  <c r="F726" i="46"/>
  <c r="G726" i="46"/>
  <c r="H726" i="46"/>
  <c r="I726" i="46"/>
  <c r="J726" i="46"/>
  <c r="K726" i="46"/>
  <c r="L726" i="46"/>
  <c r="M726" i="46"/>
  <c r="M1047" i="46"/>
  <c r="N726" i="46"/>
  <c r="O726" i="46"/>
  <c r="P726" i="46"/>
  <c r="Q726" i="46"/>
  <c r="R726" i="46"/>
  <c r="Y726" i="46"/>
  <c r="Z726" i="46"/>
  <c r="AA726" i="46"/>
  <c r="AB726" i="46"/>
  <c r="AC726" i="46"/>
  <c r="AC1047" i="46"/>
  <c r="AD726" i="46"/>
  <c r="F727" i="46"/>
  <c r="G727" i="46"/>
  <c r="H727" i="46"/>
  <c r="I727" i="46"/>
  <c r="J727" i="46"/>
  <c r="K727" i="46"/>
  <c r="L727" i="46"/>
  <c r="L1048" i="46"/>
  <c r="M727" i="46"/>
  <c r="N727" i="46"/>
  <c r="O727" i="46"/>
  <c r="P727" i="46"/>
  <c r="Q727" i="46"/>
  <c r="R727" i="46"/>
  <c r="Y727" i="46"/>
  <c r="Z727" i="46"/>
  <c r="AA727" i="46"/>
  <c r="AB727" i="46"/>
  <c r="AI727" i="46"/>
  <c r="AC727" i="46"/>
  <c r="AD727" i="46"/>
  <c r="F728" i="46"/>
  <c r="G728" i="46"/>
  <c r="H728" i="46"/>
  <c r="I728" i="46"/>
  <c r="J728" i="46"/>
  <c r="K728" i="46"/>
  <c r="K1049" i="46"/>
  <c r="L728" i="46"/>
  <c r="M728" i="46"/>
  <c r="N728" i="46"/>
  <c r="O728" i="46"/>
  <c r="P728" i="46"/>
  <c r="Q728" i="46"/>
  <c r="R728" i="46"/>
  <c r="Y728" i="46"/>
  <c r="Z728" i="46"/>
  <c r="AA728" i="46"/>
  <c r="AB728" i="46"/>
  <c r="AC728" i="46"/>
  <c r="AD728" i="46"/>
  <c r="F729" i="46"/>
  <c r="G729" i="46"/>
  <c r="H729" i="46"/>
  <c r="I729" i="46"/>
  <c r="J729" i="46"/>
  <c r="J1050" i="46"/>
  <c r="K729" i="46"/>
  <c r="L729" i="46"/>
  <c r="M729" i="46"/>
  <c r="N729" i="46"/>
  <c r="O729" i="46"/>
  <c r="P729" i="46"/>
  <c r="Q729" i="46"/>
  <c r="R729" i="46"/>
  <c r="R1050" i="46"/>
  <c r="Y729" i="46"/>
  <c r="Z729" i="46"/>
  <c r="Z1050" i="46" s="1"/>
  <c r="AA729" i="46"/>
  <c r="AB729" i="46"/>
  <c r="AC729" i="46"/>
  <c r="AD729" i="46"/>
  <c r="F730" i="46"/>
  <c r="G730" i="46"/>
  <c r="H730" i="46"/>
  <c r="I730" i="46"/>
  <c r="I1051" i="46"/>
  <c r="J730" i="46"/>
  <c r="K730" i="46"/>
  <c r="L730" i="46"/>
  <c r="M730" i="46"/>
  <c r="N730" i="46"/>
  <c r="O730" i="46"/>
  <c r="P730" i="46"/>
  <c r="Q730" i="46"/>
  <c r="Q1051" i="46"/>
  <c r="R730" i="46"/>
  <c r="Y730" i="46"/>
  <c r="Z730" i="46"/>
  <c r="AA730" i="46"/>
  <c r="AB730" i="46"/>
  <c r="AC730" i="46"/>
  <c r="AD730" i="46"/>
  <c r="F731" i="46"/>
  <c r="G731" i="46"/>
  <c r="H731" i="46"/>
  <c r="H1052" i="46"/>
  <c r="I731" i="46"/>
  <c r="J731" i="46"/>
  <c r="K731" i="46"/>
  <c r="L731" i="46"/>
  <c r="M731" i="46"/>
  <c r="N731" i="46"/>
  <c r="O731" i="46"/>
  <c r="P731" i="46"/>
  <c r="P1052" i="46"/>
  <c r="Q731" i="46"/>
  <c r="R731" i="46"/>
  <c r="Y731" i="46"/>
  <c r="Z731" i="46"/>
  <c r="AA731" i="46"/>
  <c r="AB731" i="46"/>
  <c r="AC731" i="46"/>
  <c r="AD731" i="46"/>
  <c r="F732" i="46"/>
  <c r="G732" i="46"/>
  <c r="G1053" i="46"/>
  <c r="H732" i="46"/>
  <c r="I732" i="46"/>
  <c r="J732" i="46"/>
  <c r="K732" i="46"/>
  <c r="L732" i="46"/>
  <c r="M732" i="46"/>
  <c r="N732" i="46"/>
  <c r="O732" i="46"/>
  <c r="O1053" i="46"/>
  <c r="P732" i="46"/>
  <c r="Q732" i="46"/>
  <c r="R732" i="46"/>
  <c r="Y732" i="46"/>
  <c r="Z732" i="46"/>
  <c r="AA732" i="46"/>
  <c r="AB732" i="46"/>
  <c r="AC732" i="46"/>
  <c r="AD732" i="46"/>
  <c r="F733" i="46"/>
  <c r="F1054" i="46"/>
  <c r="G733" i="46"/>
  <c r="H733" i="46"/>
  <c r="I733" i="46"/>
  <c r="J733" i="46"/>
  <c r="K733" i="46"/>
  <c r="L733" i="46"/>
  <c r="M733" i="46"/>
  <c r="N733" i="46"/>
  <c r="N1054" i="46"/>
  <c r="O733" i="46"/>
  <c r="P733" i="46"/>
  <c r="Q733" i="46"/>
  <c r="R733" i="46"/>
  <c r="Y733" i="46"/>
  <c r="Z733" i="46"/>
  <c r="AA733" i="46"/>
  <c r="AB733" i="46"/>
  <c r="AC733" i="46"/>
  <c r="AD733" i="46"/>
  <c r="AH733" i="46"/>
  <c r="F734" i="46"/>
  <c r="G734" i="46"/>
  <c r="H734" i="46"/>
  <c r="I734" i="46"/>
  <c r="J734" i="46"/>
  <c r="K734" i="46"/>
  <c r="L734" i="46"/>
  <c r="M734" i="46"/>
  <c r="M1055" i="46"/>
  <c r="N734" i="46"/>
  <c r="O734" i="46"/>
  <c r="P734" i="46"/>
  <c r="Q734" i="46"/>
  <c r="R734" i="46"/>
  <c r="Y734" i="46"/>
  <c r="Z734" i="46"/>
  <c r="AA734" i="46"/>
  <c r="AB734" i="46"/>
  <c r="AC734" i="46"/>
  <c r="AG734" i="46"/>
  <c r="AD734" i="46"/>
  <c r="F735" i="46"/>
  <c r="G735" i="46"/>
  <c r="H735" i="46"/>
  <c r="I735" i="46"/>
  <c r="J735" i="46"/>
  <c r="K735" i="46"/>
  <c r="L735" i="46"/>
  <c r="L1056" i="46"/>
  <c r="M735" i="46"/>
  <c r="N735" i="46"/>
  <c r="O735" i="46"/>
  <c r="P735" i="46"/>
  <c r="Q735" i="46"/>
  <c r="R735" i="46"/>
  <c r="Y735" i="46"/>
  <c r="Z735" i="46"/>
  <c r="AA735" i="46"/>
  <c r="AB735" i="46"/>
  <c r="AC735" i="46"/>
  <c r="AD735" i="46"/>
  <c r="F736" i="46"/>
  <c r="F1057" i="46" s="1"/>
  <c r="G736" i="46"/>
  <c r="H736" i="46"/>
  <c r="I736" i="46"/>
  <c r="J736" i="46"/>
  <c r="K736" i="46"/>
  <c r="K1057" i="46"/>
  <c r="L736" i="46"/>
  <c r="M736" i="46"/>
  <c r="N736" i="46"/>
  <c r="O736" i="46"/>
  <c r="P736" i="46"/>
  <c r="Q736" i="46"/>
  <c r="R736" i="46"/>
  <c r="Y736" i="46"/>
  <c r="Z736" i="46"/>
  <c r="AA736" i="46"/>
  <c r="AA1057" i="46"/>
  <c r="AB736" i="46"/>
  <c r="AC736" i="46"/>
  <c r="AD736" i="46"/>
  <c r="F737" i="46"/>
  <c r="G737" i="46"/>
  <c r="H737" i="46"/>
  <c r="I737" i="46"/>
  <c r="J737" i="46"/>
  <c r="J1058" i="46"/>
  <c r="K737" i="46"/>
  <c r="L737" i="46"/>
  <c r="M737" i="46"/>
  <c r="N737" i="46"/>
  <c r="O737" i="46"/>
  <c r="P737" i="46"/>
  <c r="Q737" i="46"/>
  <c r="R737" i="46"/>
  <c r="R1058" i="46"/>
  <c r="Y737" i="46"/>
  <c r="Z737" i="46"/>
  <c r="Z1058" i="46"/>
  <c r="AA737" i="46"/>
  <c r="AB737" i="46"/>
  <c r="AC737" i="46"/>
  <c r="AD737" i="46"/>
  <c r="F738" i="46"/>
  <c r="G738" i="46"/>
  <c r="H738" i="46"/>
  <c r="I738" i="46"/>
  <c r="I1059" i="46"/>
  <c r="J738" i="46"/>
  <c r="K738" i="46"/>
  <c r="L738" i="46"/>
  <c r="M738" i="46"/>
  <c r="N738" i="46"/>
  <c r="O738" i="46"/>
  <c r="P738" i="46"/>
  <c r="Q738" i="46"/>
  <c r="Q1059" i="46"/>
  <c r="R738" i="46"/>
  <c r="Y738" i="46"/>
  <c r="Y1059" i="46"/>
  <c r="Z738" i="46"/>
  <c r="AA738" i="46"/>
  <c r="AB738" i="46"/>
  <c r="AC738" i="46"/>
  <c r="AD738" i="46"/>
  <c r="F739" i="46"/>
  <c r="G739" i="46"/>
  <c r="H739" i="46"/>
  <c r="I739" i="46"/>
  <c r="J739" i="46"/>
  <c r="K739" i="46"/>
  <c r="L739" i="46"/>
  <c r="M739" i="46"/>
  <c r="N739" i="46"/>
  <c r="O739" i="46"/>
  <c r="P739" i="46"/>
  <c r="Q739" i="46"/>
  <c r="R739" i="46"/>
  <c r="Y739" i="46"/>
  <c r="Z739" i="46"/>
  <c r="AA739" i="46"/>
  <c r="AB739" i="46"/>
  <c r="AC739" i="46"/>
  <c r="AD739" i="46"/>
  <c r="F740" i="46"/>
  <c r="G740" i="46"/>
  <c r="G1061" i="46"/>
  <c r="H740" i="46"/>
  <c r="I740" i="46"/>
  <c r="J740" i="46"/>
  <c r="K740" i="46"/>
  <c r="L740" i="46"/>
  <c r="M740" i="46"/>
  <c r="N740" i="46"/>
  <c r="O740" i="46"/>
  <c r="O1061" i="46"/>
  <c r="P740" i="46"/>
  <c r="Q740" i="46"/>
  <c r="R740" i="46"/>
  <c r="Y740" i="46"/>
  <c r="Z740" i="46"/>
  <c r="AA740" i="46"/>
  <c r="AB740" i="46"/>
  <c r="AC740" i="46"/>
  <c r="AD740" i="46"/>
  <c r="F741" i="46"/>
  <c r="F1062" i="46" s="1"/>
  <c r="G741" i="46"/>
  <c r="H741" i="46"/>
  <c r="I741" i="46"/>
  <c r="J741" i="46"/>
  <c r="K741" i="46"/>
  <c r="L741" i="46"/>
  <c r="M741" i="46"/>
  <c r="N741" i="46"/>
  <c r="N1062" i="46"/>
  <c r="O741" i="46"/>
  <c r="P741" i="46"/>
  <c r="Q741" i="46"/>
  <c r="R741" i="46"/>
  <c r="Y741" i="46"/>
  <c r="Z741" i="46"/>
  <c r="AA741" i="46"/>
  <c r="AB741" i="46"/>
  <c r="AC741" i="46"/>
  <c r="AD741" i="46"/>
  <c r="AH741" i="46"/>
  <c r="F742" i="46"/>
  <c r="G742" i="46"/>
  <c r="H742" i="46"/>
  <c r="I742" i="46"/>
  <c r="J742" i="46"/>
  <c r="K742" i="46"/>
  <c r="L742" i="46"/>
  <c r="M742" i="46"/>
  <c r="M1063" i="46"/>
  <c r="N742" i="46"/>
  <c r="O742" i="46"/>
  <c r="P742" i="46"/>
  <c r="Q742" i="46"/>
  <c r="R742" i="46"/>
  <c r="Y742" i="46"/>
  <c r="Z742" i="46"/>
  <c r="AA742" i="46"/>
  <c r="AB742" i="46"/>
  <c r="AC742" i="46"/>
  <c r="AD742" i="46"/>
  <c r="F743" i="46"/>
  <c r="G743" i="46"/>
  <c r="H743" i="46"/>
  <c r="I743" i="46"/>
  <c r="J743" i="46"/>
  <c r="K743" i="46"/>
  <c r="L743" i="46"/>
  <c r="L1064" i="46"/>
  <c r="M743" i="46"/>
  <c r="N743" i="46"/>
  <c r="O743" i="46"/>
  <c r="P743" i="46"/>
  <c r="Q743" i="46"/>
  <c r="R743" i="46"/>
  <c r="Y743" i="46"/>
  <c r="Z743" i="46"/>
  <c r="AA743" i="46"/>
  <c r="AB743" i="46"/>
  <c r="AC743" i="46"/>
  <c r="AG743" i="46"/>
  <c r="AD743" i="46"/>
  <c r="F744" i="46"/>
  <c r="G744" i="46"/>
  <c r="H744" i="46"/>
  <c r="I744" i="46"/>
  <c r="J744" i="46"/>
  <c r="K744" i="46"/>
  <c r="K1065" i="46"/>
  <c r="L744" i="46"/>
  <c r="M744" i="46"/>
  <c r="N744" i="46"/>
  <c r="O744" i="46"/>
  <c r="P744" i="46"/>
  <c r="Q744" i="46"/>
  <c r="R744" i="46"/>
  <c r="Y744" i="46"/>
  <c r="Z744" i="46"/>
  <c r="AA744" i="46"/>
  <c r="AH744" i="46"/>
  <c r="AB744" i="46"/>
  <c r="AC744" i="46"/>
  <c r="AD744" i="46"/>
  <c r="F745" i="46"/>
  <c r="G745" i="46"/>
  <c r="H745" i="46"/>
  <c r="I745" i="46"/>
  <c r="J745" i="46"/>
  <c r="J1066" i="46"/>
  <c r="K745" i="46"/>
  <c r="L745" i="46"/>
  <c r="M745" i="46"/>
  <c r="N745" i="46"/>
  <c r="O745" i="46"/>
  <c r="P745" i="46"/>
  <c r="Q745" i="46"/>
  <c r="R745" i="46"/>
  <c r="R1066" i="46"/>
  <c r="Y745" i="46"/>
  <c r="Z745" i="46"/>
  <c r="Z1066" i="46"/>
  <c r="AA745" i="46"/>
  <c r="AB745" i="46"/>
  <c r="AC745" i="46"/>
  <c r="AD745" i="46"/>
  <c r="F746" i="46"/>
  <c r="G746" i="46"/>
  <c r="H746" i="46"/>
  <c r="I746" i="46"/>
  <c r="I1067" i="46"/>
  <c r="J746" i="46"/>
  <c r="K746" i="46"/>
  <c r="L746" i="46"/>
  <c r="M746" i="46"/>
  <c r="N746" i="46"/>
  <c r="O746" i="46"/>
  <c r="P746" i="46"/>
  <c r="Q746" i="46"/>
  <c r="Q1067" i="46"/>
  <c r="R746" i="46"/>
  <c r="Y746" i="46"/>
  <c r="Z746" i="46"/>
  <c r="AA746" i="46"/>
  <c r="AB746" i="46"/>
  <c r="AC746" i="46"/>
  <c r="AD746" i="46"/>
  <c r="F747" i="46"/>
  <c r="G747" i="46"/>
  <c r="H747" i="46"/>
  <c r="H1068" i="46"/>
  <c r="I747" i="46"/>
  <c r="J747" i="46"/>
  <c r="K747" i="46"/>
  <c r="L747" i="46"/>
  <c r="M747" i="46"/>
  <c r="N747" i="46"/>
  <c r="O747" i="46"/>
  <c r="P747" i="46"/>
  <c r="P1068" i="46"/>
  <c r="Q747" i="46"/>
  <c r="R747" i="46"/>
  <c r="Y747" i="46"/>
  <c r="Z747" i="46"/>
  <c r="AA747" i="46"/>
  <c r="AB747" i="46"/>
  <c r="AC747" i="46"/>
  <c r="AD747" i="46"/>
  <c r="F748" i="46"/>
  <c r="G748" i="46"/>
  <c r="G1069" i="46"/>
  <c r="H748" i="46"/>
  <c r="I748" i="46"/>
  <c r="J748" i="46"/>
  <c r="K748" i="46"/>
  <c r="L748" i="46"/>
  <c r="M748" i="46"/>
  <c r="N748" i="46"/>
  <c r="O748" i="46"/>
  <c r="O1069" i="46"/>
  <c r="P748" i="46"/>
  <c r="Q748" i="46"/>
  <c r="R748" i="46"/>
  <c r="Y748" i="46"/>
  <c r="Z748" i="46"/>
  <c r="AA748" i="46"/>
  <c r="AB748" i="46"/>
  <c r="AC748" i="46"/>
  <c r="AD748" i="46"/>
  <c r="E701" i="46"/>
  <c r="E702" i="46"/>
  <c r="E703" i="46"/>
  <c r="E704" i="46"/>
  <c r="E705" i="46"/>
  <c r="E706" i="46"/>
  <c r="E707" i="46"/>
  <c r="E708" i="46"/>
  <c r="E1025" i="46" s="1"/>
  <c r="E709" i="46"/>
  <c r="E710" i="46"/>
  <c r="E711" i="46"/>
  <c r="E712" i="46"/>
  <c r="E713" i="46"/>
  <c r="E714" i="46"/>
  <c r="E715" i="46"/>
  <c r="E716" i="46"/>
  <c r="E717" i="46"/>
  <c r="E718" i="46"/>
  <c r="E719" i="46"/>
  <c r="E720" i="46"/>
  <c r="E721" i="46"/>
  <c r="E722" i="46"/>
  <c r="E723" i="46"/>
  <c r="E724" i="46"/>
  <c r="E1044" i="46" s="1"/>
  <c r="E725" i="46"/>
  <c r="E726" i="46"/>
  <c r="E727" i="46"/>
  <c r="E728" i="46"/>
  <c r="E729" i="46"/>
  <c r="E730" i="46"/>
  <c r="E731" i="46"/>
  <c r="E732" i="46"/>
  <c r="E1053" i="46" s="1"/>
  <c r="E733" i="46"/>
  <c r="E734" i="46"/>
  <c r="E735" i="46"/>
  <c r="E736" i="46"/>
  <c r="E737" i="46"/>
  <c r="E738" i="46"/>
  <c r="E739" i="46"/>
  <c r="E740" i="46"/>
  <c r="E1061" i="46" s="1"/>
  <c r="E741" i="46"/>
  <c r="E742" i="46"/>
  <c r="E743" i="46"/>
  <c r="E744" i="46"/>
  <c r="E745" i="46"/>
  <c r="E746" i="46"/>
  <c r="E747" i="46"/>
  <c r="E748" i="46"/>
  <c r="E700" i="46"/>
  <c r="F591" i="46"/>
  <c r="G591" i="46"/>
  <c r="H591" i="46"/>
  <c r="I591" i="46"/>
  <c r="J591" i="46"/>
  <c r="K591" i="46"/>
  <c r="L591" i="46"/>
  <c r="M591" i="46"/>
  <c r="N591" i="46"/>
  <c r="O591" i="46"/>
  <c r="P591" i="46"/>
  <c r="Q591" i="46"/>
  <c r="R591" i="46"/>
  <c r="Y591" i="46"/>
  <c r="Z591" i="46"/>
  <c r="AA591" i="46"/>
  <c r="AB591" i="46"/>
  <c r="AC591" i="46"/>
  <c r="AG591" i="46" s="1"/>
  <c r="AD591" i="46"/>
  <c r="F592" i="46"/>
  <c r="G592" i="46"/>
  <c r="H592" i="46"/>
  <c r="I592" i="46"/>
  <c r="J592" i="46"/>
  <c r="K592" i="46"/>
  <c r="L592" i="46"/>
  <c r="M592" i="46"/>
  <c r="N592" i="46"/>
  <c r="O592" i="46"/>
  <c r="P592" i="46"/>
  <c r="Q592" i="46"/>
  <c r="R592" i="46"/>
  <c r="Y592" i="46"/>
  <c r="Z592" i="46"/>
  <c r="AA592" i="46"/>
  <c r="AB592" i="46"/>
  <c r="AI592" i="46" s="1"/>
  <c r="AC592" i="46"/>
  <c r="AD592" i="46"/>
  <c r="F593" i="46"/>
  <c r="G593" i="46"/>
  <c r="H593" i="46"/>
  <c r="I593" i="46"/>
  <c r="J593" i="46"/>
  <c r="K593" i="46"/>
  <c r="L593" i="46"/>
  <c r="M593" i="46"/>
  <c r="N593" i="46"/>
  <c r="O593" i="46"/>
  <c r="P593" i="46"/>
  <c r="Q593" i="46"/>
  <c r="R593" i="46"/>
  <c r="Y593" i="46"/>
  <c r="Z593" i="46"/>
  <c r="AA593" i="46"/>
  <c r="AB593" i="46"/>
  <c r="AC593" i="46"/>
  <c r="AD593" i="46"/>
  <c r="F594" i="46"/>
  <c r="G594" i="46"/>
  <c r="H594" i="46"/>
  <c r="I594" i="46"/>
  <c r="J594" i="46"/>
  <c r="K594" i="46"/>
  <c r="L594" i="46"/>
  <c r="M594" i="46"/>
  <c r="N594" i="46"/>
  <c r="O594" i="46"/>
  <c r="P594" i="46"/>
  <c r="Q594" i="46"/>
  <c r="R594" i="46"/>
  <c r="Y594" i="46"/>
  <c r="Z594" i="46"/>
  <c r="AA594" i="46"/>
  <c r="AB594" i="46"/>
  <c r="AI594" i="46"/>
  <c r="AC594" i="46"/>
  <c r="AD594" i="46"/>
  <c r="F595" i="46"/>
  <c r="G595" i="46"/>
  <c r="H595" i="46"/>
  <c r="I595" i="46"/>
  <c r="J595" i="46"/>
  <c r="K595" i="46"/>
  <c r="L595" i="46"/>
  <c r="M595" i="46"/>
  <c r="N595" i="46"/>
  <c r="O595" i="46"/>
  <c r="P595" i="46"/>
  <c r="Q595" i="46"/>
  <c r="R595" i="46"/>
  <c r="Y595" i="46"/>
  <c r="AG595" i="46"/>
  <c r="Z595" i="46"/>
  <c r="AA595" i="46"/>
  <c r="AB595" i="46"/>
  <c r="AC595" i="46"/>
  <c r="AD595" i="46"/>
  <c r="F596" i="46"/>
  <c r="G596" i="46"/>
  <c r="H596" i="46"/>
  <c r="I596" i="46"/>
  <c r="J596" i="46"/>
  <c r="K596" i="46"/>
  <c r="L596" i="46"/>
  <c r="M596" i="46"/>
  <c r="N596" i="46"/>
  <c r="O596" i="46"/>
  <c r="P596" i="46"/>
  <c r="Q596" i="46"/>
  <c r="R596" i="46"/>
  <c r="Y596" i="46"/>
  <c r="Z596" i="46"/>
  <c r="AA596" i="46"/>
  <c r="AB596" i="46"/>
  <c r="AC596" i="46"/>
  <c r="AD596" i="46"/>
  <c r="F597" i="46"/>
  <c r="G597" i="46"/>
  <c r="H597" i="46"/>
  <c r="I597" i="46"/>
  <c r="J597" i="46"/>
  <c r="K597" i="46"/>
  <c r="L597" i="46"/>
  <c r="M597" i="46"/>
  <c r="N597" i="46"/>
  <c r="O597" i="46"/>
  <c r="P597" i="46"/>
  <c r="Q597" i="46"/>
  <c r="R597" i="46"/>
  <c r="Y597" i="46"/>
  <c r="Z597" i="46"/>
  <c r="AA597" i="46"/>
  <c r="AB597" i="46"/>
  <c r="AC597" i="46"/>
  <c r="AD597" i="46"/>
  <c r="F598" i="46"/>
  <c r="G598" i="46"/>
  <c r="H598" i="46"/>
  <c r="I598" i="46"/>
  <c r="J598" i="46"/>
  <c r="K598" i="46"/>
  <c r="L598" i="46"/>
  <c r="M598" i="46"/>
  <c r="N598" i="46"/>
  <c r="O598" i="46"/>
  <c r="P598" i="46"/>
  <c r="Q598" i="46"/>
  <c r="R598" i="46"/>
  <c r="Y598" i="46"/>
  <c r="Z598" i="46"/>
  <c r="AA598" i="46"/>
  <c r="AB598" i="46"/>
  <c r="AC598" i="46"/>
  <c r="AD598" i="46"/>
  <c r="AH598" i="46"/>
  <c r="F599" i="46"/>
  <c r="G599" i="46"/>
  <c r="H599" i="46"/>
  <c r="I599" i="46"/>
  <c r="J599" i="46"/>
  <c r="K599" i="46"/>
  <c r="L599" i="46"/>
  <c r="M599" i="46"/>
  <c r="N599" i="46"/>
  <c r="O599" i="46"/>
  <c r="P599" i="46"/>
  <c r="Q599" i="46"/>
  <c r="R599" i="46"/>
  <c r="Y599" i="46"/>
  <c r="Z599" i="46"/>
  <c r="AA599" i="46"/>
  <c r="AB599" i="46"/>
  <c r="AC599" i="46"/>
  <c r="AG599" i="46"/>
  <c r="AD599" i="46"/>
  <c r="F600" i="46"/>
  <c r="G600" i="46"/>
  <c r="H600" i="46"/>
  <c r="I600" i="46"/>
  <c r="J600" i="46"/>
  <c r="K600" i="46"/>
  <c r="L600" i="46"/>
  <c r="M600" i="46"/>
  <c r="N600" i="46"/>
  <c r="O600" i="46"/>
  <c r="P600" i="46"/>
  <c r="Q600" i="46"/>
  <c r="R600" i="46"/>
  <c r="Y600" i="46"/>
  <c r="Z600" i="46"/>
  <c r="AA600" i="46"/>
  <c r="AB600" i="46"/>
  <c r="AI600" i="46"/>
  <c r="AC600" i="46"/>
  <c r="AD600" i="46"/>
  <c r="F601" i="46"/>
  <c r="G601" i="46"/>
  <c r="H601" i="46"/>
  <c r="I601" i="46"/>
  <c r="J601" i="46"/>
  <c r="K601" i="46"/>
  <c r="L601" i="46"/>
  <c r="M601" i="46"/>
  <c r="N601" i="46"/>
  <c r="O601" i="46"/>
  <c r="P601" i="46"/>
  <c r="Q601" i="46"/>
  <c r="R601" i="46"/>
  <c r="Y601" i="46"/>
  <c r="Z601" i="46"/>
  <c r="AA601" i="46"/>
  <c r="AH601" i="46"/>
  <c r="AB601" i="46"/>
  <c r="AI601" i="46"/>
  <c r="AC601" i="46"/>
  <c r="AD601" i="46"/>
  <c r="F602" i="46"/>
  <c r="G602" i="46"/>
  <c r="H602" i="46"/>
  <c r="I602" i="46"/>
  <c r="J602" i="46"/>
  <c r="K602" i="46"/>
  <c r="L602" i="46"/>
  <c r="M602" i="46"/>
  <c r="N602" i="46"/>
  <c r="O602" i="46"/>
  <c r="P602" i="46"/>
  <c r="Q602" i="46"/>
  <c r="R602" i="46"/>
  <c r="Y602" i="46"/>
  <c r="Z602" i="46"/>
  <c r="AA602" i="46"/>
  <c r="AB602" i="46"/>
  <c r="AC602" i="46"/>
  <c r="AD602" i="46"/>
  <c r="F603" i="46"/>
  <c r="G603" i="46"/>
  <c r="H603" i="46"/>
  <c r="I603" i="46"/>
  <c r="J603" i="46"/>
  <c r="K603" i="46"/>
  <c r="L603" i="46"/>
  <c r="M603" i="46"/>
  <c r="N603" i="46"/>
  <c r="O603" i="46"/>
  <c r="P603" i="46"/>
  <c r="Q603" i="46"/>
  <c r="R603" i="46"/>
  <c r="Y603" i="46"/>
  <c r="AG603" i="46"/>
  <c r="Z603" i="46"/>
  <c r="AA603" i="46"/>
  <c r="AB603" i="46"/>
  <c r="AC603" i="46"/>
  <c r="AD603" i="46"/>
  <c r="F604" i="46"/>
  <c r="G604" i="46"/>
  <c r="H604" i="46"/>
  <c r="I604" i="46"/>
  <c r="J604" i="46"/>
  <c r="K604" i="46"/>
  <c r="L604" i="46"/>
  <c r="M604" i="46"/>
  <c r="N604" i="46"/>
  <c r="O604" i="46"/>
  <c r="P604" i="46"/>
  <c r="Q604" i="46"/>
  <c r="R604" i="46"/>
  <c r="Y604" i="46"/>
  <c r="AG604" i="46"/>
  <c r="Z604" i="46"/>
  <c r="AA604" i="46"/>
  <c r="AB604" i="46"/>
  <c r="AC604" i="46"/>
  <c r="AD604" i="46"/>
  <c r="F605" i="46"/>
  <c r="G605" i="46"/>
  <c r="H605" i="46"/>
  <c r="I605" i="46"/>
  <c r="J605" i="46"/>
  <c r="K605" i="46"/>
  <c r="L605" i="46"/>
  <c r="M605" i="46"/>
  <c r="N605" i="46"/>
  <c r="O605" i="46"/>
  <c r="P605" i="46"/>
  <c r="Q605" i="46"/>
  <c r="R605" i="46"/>
  <c r="Y605" i="46"/>
  <c r="Z605" i="46"/>
  <c r="AA605" i="46"/>
  <c r="AB605" i="46"/>
  <c r="AC605" i="46"/>
  <c r="AD605" i="46"/>
  <c r="F606" i="46"/>
  <c r="G606" i="46"/>
  <c r="H606" i="46"/>
  <c r="I606" i="46"/>
  <c r="J606" i="46"/>
  <c r="K606" i="46"/>
  <c r="L606" i="46"/>
  <c r="M606" i="46"/>
  <c r="N606" i="46"/>
  <c r="O606" i="46"/>
  <c r="P606" i="46"/>
  <c r="Q606" i="46"/>
  <c r="R606" i="46"/>
  <c r="Y606" i="46"/>
  <c r="Z606" i="46"/>
  <c r="AA606" i="46"/>
  <c r="AB606" i="46"/>
  <c r="AC606" i="46"/>
  <c r="AD606" i="46"/>
  <c r="AH606" i="46"/>
  <c r="F607" i="46"/>
  <c r="G607" i="46"/>
  <c r="H607" i="46"/>
  <c r="I607" i="46"/>
  <c r="J607" i="46"/>
  <c r="K607" i="46"/>
  <c r="L607" i="46"/>
  <c r="M607" i="46"/>
  <c r="N607" i="46"/>
  <c r="O607" i="46"/>
  <c r="P607" i="46"/>
  <c r="Q607" i="46"/>
  <c r="R607" i="46"/>
  <c r="Y607" i="46"/>
  <c r="Z607" i="46"/>
  <c r="AA607" i="46"/>
  <c r="AB607" i="46"/>
  <c r="AC607" i="46"/>
  <c r="AD607" i="46"/>
  <c r="F608" i="46"/>
  <c r="G608" i="46"/>
  <c r="H608" i="46"/>
  <c r="I608" i="46"/>
  <c r="J608" i="46"/>
  <c r="K608" i="46"/>
  <c r="L608" i="46"/>
  <c r="M608" i="46"/>
  <c r="N608" i="46"/>
  <c r="O608" i="46"/>
  <c r="P608" i="46"/>
  <c r="Q608" i="46"/>
  <c r="R608" i="46"/>
  <c r="Y608" i="46"/>
  <c r="Z608" i="46"/>
  <c r="AA608" i="46"/>
  <c r="AB608" i="46"/>
  <c r="AI608" i="46"/>
  <c r="AC608" i="46"/>
  <c r="AD608" i="46"/>
  <c r="F609" i="46"/>
  <c r="G609" i="46"/>
  <c r="H609" i="46"/>
  <c r="I609" i="46"/>
  <c r="J609" i="46"/>
  <c r="K609" i="46"/>
  <c r="L609" i="46"/>
  <c r="M609" i="46"/>
  <c r="N609" i="46"/>
  <c r="O609" i="46"/>
  <c r="P609" i="46"/>
  <c r="Q609" i="46"/>
  <c r="R609" i="46"/>
  <c r="Y609" i="46"/>
  <c r="Z609" i="46"/>
  <c r="AA609" i="46"/>
  <c r="AB609" i="46"/>
  <c r="AI609" i="46"/>
  <c r="AC609" i="46"/>
  <c r="AD609" i="46"/>
  <c r="F610" i="46"/>
  <c r="G610" i="46"/>
  <c r="H610" i="46"/>
  <c r="I610" i="46"/>
  <c r="J610" i="46"/>
  <c r="K610" i="46"/>
  <c r="L610" i="46"/>
  <c r="M610" i="46"/>
  <c r="N610" i="46"/>
  <c r="O610" i="46"/>
  <c r="P610" i="46"/>
  <c r="Q610" i="46"/>
  <c r="R610" i="46"/>
  <c r="Y610" i="46"/>
  <c r="Z610" i="46"/>
  <c r="AA610" i="46"/>
  <c r="AB610" i="46"/>
  <c r="AI610" i="46"/>
  <c r="AC610" i="46"/>
  <c r="AD610" i="46"/>
  <c r="F611" i="46"/>
  <c r="G611" i="46"/>
  <c r="H611" i="46"/>
  <c r="I611" i="46"/>
  <c r="J611" i="46"/>
  <c r="K611" i="46"/>
  <c r="L611" i="46"/>
  <c r="M611" i="46"/>
  <c r="N611" i="46"/>
  <c r="O611" i="46"/>
  <c r="P611" i="46"/>
  <c r="Q611" i="46"/>
  <c r="R611" i="46"/>
  <c r="Y611" i="46"/>
  <c r="AG611" i="46"/>
  <c r="Z611" i="46"/>
  <c r="AA611" i="46"/>
  <c r="AB611" i="46"/>
  <c r="AC611" i="46"/>
  <c r="AD611" i="46"/>
  <c r="F612" i="46"/>
  <c r="G612" i="46"/>
  <c r="H612" i="46"/>
  <c r="I612" i="46"/>
  <c r="J612" i="46"/>
  <c r="K612" i="46"/>
  <c r="L612" i="46"/>
  <c r="M612" i="46"/>
  <c r="N612" i="46"/>
  <c r="O612" i="46"/>
  <c r="P612" i="46"/>
  <c r="Q612" i="46"/>
  <c r="R612" i="46"/>
  <c r="Y612" i="46"/>
  <c r="Z612" i="46"/>
  <c r="AA612" i="46"/>
  <c r="AB612" i="46"/>
  <c r="AC612" i="46"/>
  <c r="AD612" i="46"/>
  <c r="F613" i="46"/>
  <c r="G613" i="46"/>
  <c r="H613" i="46"/>
  <c r="I613" i="46"/>
  <c r="J613" i="46"/>
  <c r="K613" i="46"/>
  <c r="L613" i="46"/>
  <c r="M613" i="46"/>
  <c r="N613" i="46"/>
  <c r="O613" i="46"/>
  <c r="P613" i="46"/>
  <c r="Q613" i="46"/>
  <c r="R613" i="46"/>
  <c r="Y613" i="46"/>
  <c r="Z613" i="46"/>
  <c r="AA613" i="46"/>
  <c r="AB613" i="46"/>
  <c r="AC613" i="46"/>
  <c r="AD613" i="46"/>
  <c r="F614" i="46"/>
  <c r="G614" i="46"/>
  <c r="H614" i="46"/>
  <c r="I614" i="46"/>
  <c r="J614" i="46"/>
  <c r="K614" i="46"/>
  <c r="L614" i="46"/>
  <c r="M614" i="46"/>
  <c r="N614" i="46"/>
  <c r="O614" i="46"/>
  <c r="P614" i="46"/>
  <c r="Q614" i="46"/>
  <c r="R614" i="46"/>
  <c r="Y614" i="46"/>
  <c r="Z614" i="46"/>
  <c r="AA614" i="46"/>
  <c r="AB614" i="46"/>
  <c r="AC614" i="46"/>
  <c r="AD614" i="46"/>
  <c r="AH614" i="46"/>
  <c r="F615" i="46"/>
  <c r="G615" i="46"/>
  <c r="H615" i="46"/>
  <c r="I615" i="46"/>
  <c r="J615" i="46"/>
  <c r="K615" i="46"/>
  <c r="L615" i="46"/>
  <c r="M615" i="46"/>
  <c r="N615" i="46"/>
  <c r="O615" i="46"/>
  <c r="P615" i="46"/>
  <c r="Q615" i="46"/>
  <c r="R615" i="46"/>
  <c r="Y615" i="46"/>
  <c r="Z615" i="46"/>
  <c r="AA615" i="46"/>
  <c r="AB615" i="46"/>
  <c r="AC615" i="46"/>
  <c r="AG615" i="46"/>
  <c r="AD615" i="46"/>
  <c r="F616" i="46"/>
  <c r="G616" i="46"/>
  <c r="H616" i="46"/>
  <c r="I616" i="46"/>
  <c r="J616" i="46"/>
  <c r="K616" i="46"/>
  <c r="L616" i="46"/>
  <c r="M616" i="46"/>
  <c r="N616" i="46"/>
  <c r="O616" i="46"/>
  <c r="P616" i="46"/>
  <c r="Q616" i="46"/>
  <c r="R616" i="46"/>
  <c r="Y616" i="46"/>
  <c r="Z616" i="46"/>
  <c r="AA616" i="46"/>
  <c r="AB616" i="46"/>
  <c r="AI616" i="46"/>
  <c r="AC616" i="46"/>
  <c r="AG616" i="46"/>
  <c r="AD616" i="46"/>
  <c r="F617" i="46"/>
  <c r="G617" i="46"/>
  <c r="H617" i="46"/>
  <c r="I617" i="46"/>
  <c r="J617" i="46"/>
  <c r="K617" i="46"/>
  <c r="L617" i="46"/>
  <c r="M617" i="46"/>
  <c r="N617" i="46"/>
  <c r="O617" i="46"/>
  <c r="P617" i="46"/>
  <c r="Q617" i="46"/>
  <c r="R617" i="46"/>
  <c r="Y617" i="46"/>
  <c r="Z617" i="46"/>
  <c r="AA617" i="46"/>
  <c r="AH617" i="46"/>
  <c r="AB617" i="46"/>
  <c r="AI617" i="46"/>
  <c r="AC617" i="46"/>
  <c r="AD617" i="46"/>
  <c r="F618" i="46"/>
  <c r="G618" i="46"/>
  <c r="H618" i="46"/>
  <c r="I618" i="46"/>
  <c r="J618" i="46"/>
  <c r="K618" i="46"/>
  <c r="L618" i="46"/>
  <c r="M618" i="46"/>
  <c r="N618" i="46"/>
  <c r="O618" i="46"/>
  <c r="P618" i="46"/>
  <c r="Q618" i="46"/>
  <c r="R618" i="46"/>
  <c r="Y618" i="46"/>
  <c r="Z618" i="46"/>
  <c r="AA618" i="46"/>
  <c r="AB618" i="46"/>
  <c r="AI618" i="46"/>
  <c r="AC618" i="46"/>
  <c r="AD618" i="46"/>
  <c r="F619" i="46"/>
  <c r="G619" i="46"/>
  <c r="H619" i="46"/>
  <c r="I619" i="46"/>
  <c r="J619" i="46"/>
  <c r="K619" i="46"/>
  <c r="L619" i="46"/>
  <c r="M619" i="46"/>
  <c r="N619" i="46"/>
  <c r="O619" i="46"/>
  <c r="P619" i="46"/>
  <c r="Q619" i="46"/>
  <c r="R619" i="46"/>
  <c r="Y619" i="46"/>
  <c r="AG619" i="46"/>
  <c r="Z619" i="46"/>
  <c r="AA619" i="46"/>
  <c r="AB619" i="46"/>
  <c r="AC619" i="46"/>
  <c r="AD619" i="46"/>
  <c r="F620" i="46"/>
  <c r="G620" i="46"/>
  <c r="H620" i="46"/>
  <c r="I620" i="46"/>
  <c r="J620" i="46"/>
  <c r="K620" i="46"/>
  <c r="L620" i="46"/>
  <c r="M620" i="46"/>
  <c r="N620" i="46"/>
  <c r="O620" i="46"/>
  <c r="P620" i="46"/>
  <c r="Q620" i="46"/>
  <c r="R620" i="46"/>
  <c r="Y620" i="46"/>
  <c r="Z620" i="46"/>
  <c r="AA620" i="46"/>
  <c r="AB620" i="46"/>
  <c r="AC620" i="46"/>
  <c r="AD620" i="46"/>
  <c r="F621" i="46"/>
  <c r="G621" i="46"/>
  <c r="H621" i="46"/>
  <c r="I621" i="46"/>
  <c r="J621" i="46"/>
  <c r="K621" i="46"/>
  <c r="L621" i="46"/>
  <c r="M621" i="46"/>
  <c r="N621" i="46"/>
  <c r="O621" i="46"/>
  <c r="P621" i="46"/>
  <c r="Q621" i="46"/>
  <c r="R621" i="46"/>
  <c r="Y621" i="46"/>
  <c r="Z621" i="46"/>
  <c r="AA621" i="46"/>
  <c r="AB621" i="46"/>
  <c r="AC621" i="46"/>
  <c r="AD621" i="46"/>
  <c r="F622" i="46"/>
  <c r="G622" i="46"/>
  <c r="H622" i="46"/>
  <c r="I622" i="46"/>
  <c r="J622" i="46"/>
  <c r="K622" i="46"/>
  <c r="L622" i="46"/>
  <c r="M622" i="46"/>
  <c r="N622" i="46"/>
  <c r="O622" i="46"/>
  <c r="P622" i="46"/>
  <c r="Q622" i="46"/>
  <c r="R622" i="46"/>
  <c r="Y622" i="46"/>
  <c r="Z622" i="46"/>
  <c r="AA622" i="46"/>
  <c r="AB622" i="46"/>
  <c r="AC622" i="46"/>
  <c r="AD622" i="46"/>
  <c r="AH622" i="46"/>
  <c r="F623" i="46"/>
  <c r="G623" i="46"/>
  <c r="H623" i="46"/>
  <c r="I623" i="46"/>
  <c r="J623" i="46"/>
  <c r="K623" i="46"/>
  <c r="L623" i="46"/>
  <c r="M623" i="46"/>
  <c r="N623" i="46"/>
  <c r="O623" i="46"/>
  <c r="P623" i="46"/>
  <c r="Q623" i="46"/>
  <c r="R623" i="46"/>
  <c r="Y623" i="46"/>
  <c r="Z623" i="46"/>
  <c r="AA623" i="46"/>
  <c r="AB623" i="46"/>
  <c r="AC623" i="46"/>
  <c r="AG623" i="46"/>
  <c r="AD623" i="46"/>
  <c r="F624" i="46"/>
  <c r="G624" i="46"/>
  <c r="H624" i="46"/>
  <c r="I624" i="46"/>
  <c r="J624" i="46"/>
  <c r="K624" i="46"/>
  <c r="L624" i="46"/>
  <c r="M624" i="46"/>
  <c r="N624" i="46"/>
  <c r="O624" i="46"/>
  <c r="P624" i="46"/>
  <c r="Q624" i="46"/>
  <c r="R624" i="46"/>
  <c r="Y624" i="46"/>
  <c r="Z624" i="46"/>
  <c r="AA624" i="46"/>
  <c r="AB624" i="46"/>
  <c r="AI624" i="46"/>
  <c r="AC624" i="46"/>
  <c r="AD624" i="46"/>
  <c r="F625" i="46"/>
  <c r="G625" i="46"/>
  <c r="H625" i="46"/>
  <c r="I625" i="46"/>
  <c r="J625" i="46"/>
  <c r="K625" i="46"/>
  <c r="L625" i="46"/>
  <c r="M625" i="46"/>
  <c r="N625" i="46"/>
  <c r="O625" i="46"/>
  <c r="P625" i="46"/>
  <c r="Q625" i="46"/>
  <c r="R625" i="46"/>
  <c r="Y625" i="46"/>
  <c r="Z625" i="46"/>
  <c r="AA625" i="46"/>
  <c r="AH625" i="46"/>
  <c r="AB625" i="46"/>
  <c r="AC625" i="46"/>
  <c r="AD625" i="46"/>
  <c r="F626" i="46"/>
  <c r="G626" i="46"/>
  <c r="H626" i="46"/>
  <c r="I626" i="46"/>
  <c r="J626" i="46"/>
  <c r="K626" i="46"/>
  <c r="L626" i="46"/>
  <c r="M626" i="46"/>
  <c r="N626" i="46"/>
  <c r="O626" i="46"/>
  <c r="P626" i="46"/>
  <c r="Q626" i="46"/>
  <c r="R626" i="46"/>
  <c r="Y626" i="46"/>
  <c r="Z626" i="46"/>
  <c r="AA626" i="46"/>
  <c r="AB626" i="46"/>
  <c r="AC626" i="46"/>
  <c r="AD626" i="46"/>
  <c r="F627" i="46"/>
  <c r="G627" i="46"/>
  <c r="H627" i="46"/>
  <c r="I627" i="46"/>
  <c r="J627" i="46"/>
  <c r="K627" i="46"/>
  <c r="L627" i="46"/>
  <c r="M627" i="46"/>
  <c r="N627" i="46"/>
  <c r="O627" i="46"/>
  <c r="P627" i="46"/>
  <c r="Q627" i="46"/>
  <c r="R627" i="46"/>
  <c r="Y627" i="46"/>
  <c r="AG627" i="46"/>
  <c r="Z627" i="46"/>
  <c r="AA627" i="46"/>
  <c r="AB627" i="46"/>
  <c r="AC627" i="46"/>
  <c r="AD627" i="46"/>
  <c r="F628" i="46"/>
  <c r="G628" i="46"/>
  <c r="H628" i="46"/>
  <c r="I628" i="46"/>
  <c r="J628" i="46"/>
  <c r="K628" i="46"/>
  <c r="L628" i="46"/>
  <c r="M628" i="46"/>
  <c r="N628" i="46"/>
  <c r="O628" i="46"/>
  <c r="P628" i="46"/>
  <c r="Q628" i="46"/>
  <c r="R628" i="46"/>
  <c r="Y628" i="46"/>
  <c r="Z628" i="46"/>
  <c r="AA628" i="46"/>
  <c r="AB628" i="46"/>
  <c r="AC628" i="46"/>
  <c r="AD628" i="46"/>
  <c r="F629" i="46"/>
  <c r="G629" i="46"/>
  <c r="H629" i="46"/>
  <c r="I629" i="46"/>
  <c r="J629" i="46"/>
  <c r="K629" i="46"/>
  <c r="L629" i="46"/>
  <c r="M629" i="46"/>
  <c r="N629" i="46"/>
  <c r="O629" i="46"/>
  <c r="P629" i="46"/>
  <c r="Q629" i="46"/>
  <c r="R629" i="46"/>
  <c r="Y629" i="46"/>
  <c r="Z629" i="46"/>
  <c r="AA629" i="46"/>
  <c r="AB629" i="46"/>
  <c r="AC629" i="46"/>
  <c r="AD629" i="46"/>
  <c r="F630" i="46"/>
  <c r="G630" i="46"/>
  <c r="H630" i="46"/>
  <c r="I630" i="46"/>
  <c r="J630" i="46"/>
  <c r="K630" i="46"/>
  <c r="L630" i="46"/>
  <c r="M630" i="46"/>
  <c r="N630" i="46"/>
  <c r="O630" i="46"/>
  <c r="P630" i="46"/>
  <c r="Q630" i="46"/>
  <c r="R630" i="46"/>
  <c r="Y630" i="46"/>
  <c r="Z630" i="46"/>
  <c r="AA630" i="46"/>
  <c r="AB630" i="46"/>
  <c r="AC630" i="46"/>
  <c r="AD630" i="46"/>
  <c r="AH630" i="46"/>
  <c r="F631" i="46"/>
  <c r="G631" i="46"/>
  <c r="H631" i="46"/>
  <c r="I631" i="46"/>
  <c r="J631" i="46"/>
  <c r="K631" i="46"/>
  <c r="L631" i="46"/>
  <c r="M631" i="46"/>
  <c r="N631" i="46"/>
  <c r="O631" i="46"/>
  <c r="P631" i="46"/>
  <c r="Q631" i="46"/>
  <c r="R631" i="46"/>
  <c r="Y631" i="46"/>
  <c r="Z631" i="46"/>
  <c r="AA631" i="46"/>
  <c r="AB631" i="46"/>
  <c r="AI631" i="46"/>
  <c r="AC631" i="46"/>
  <c r="AG631" i="46"/>
  <c r="AD631" i="46"/>
  <c r="F632" i="46"/>
  <c r="G632" i="46"/>
  <c r="H632" i="46"/>
  <c r="I632" i="46"/>
  <c r="J632" i="46"/>
  <c r="K632" i="46"/>
  <c r="L632" i="46"/>
  <c r="M632" i="46"/>
  <c r="N632" i="46"/>
  <c r="O632" i="46"/>
  <c r="P632" i="46"/>
  <c r="Q632" i="46"/>
  <c r="R632" i="46"/>
  <c r="Y632" i="46"/>
  <c r="Z632" i="46"/>
  <c r="AA632" i="46"/>
  <c r="AB632" i="46"/>
  <c r="AI632" i="46"/>
  <c r="AC632" i="46"/>
  <c r="AG632" i="46"/>
  <c r="AD632" i="46"/>
  <c r="F633" i="46"/>
  <c r="G633" i="46"/>
  <c r="H633" i="46"/>
  <c r="I633" i="46"/>
  <c r="J633" i="46"/>
  <c r="K633" i="46"/>
  <c r="L633" i="46"/>
  <c r="M633" i="46"/>
  <c r="N633" i="46"/>
  <c r="O633" i="46"/>
  <c r="P633" i="46"/>
  <c r="Q633" i="46"/>
  <c r="R633" i="46"/>
  <c r="Y633" i="46"/>
  <c r="Z633" i="46"/>
  <c r="AA633" i="46"/>
  <c r="AH633" i="46"/>
  <c r="AB633" i="46"/>
  <c r="AI633" i="46"/>
  <c r="AC633" i="46"/>
  <c r="AD633" i="46"/>
  <c r="F634" i="46"/>
  <c r="G634" i="46"/>
  <c r="H634" i="46"/>
  <c r="I634" i="46"/>
  <c r="J634" i="46"/>
  <c r="K634" i="46"/>
  <c r="L634" i="46"/>
  <c r="M634" i="46"/>
  <c r="N634" i="46"/>
  <c r="O634" i="46"/>
  <c r="P634" i="46"/>
  <c r="Q634" i="46"/>
  <c r="R634" i="46"/>
  <c r="Y634" i="46"/>
  <c r="Z634" i="46"/>
  <c r="AA634" i="46"/>
  <c r="AB634" i="46"/>
  <c r="AI634" i="46"/>
  <c r="AC634" i="46"/>
  <c r="AD634" i="46"/>
  <c r="F635" i="46"/>
  <c r="G635" i="46"/>
  <c r="H635" i="46"/>
  <c r="I635" i="46"/>
  <c r="J635" i="46"/>
  <c r="K635" i="46"/>
  <c r="L635" i="46"/>
  <c r="M635" i="46"/>
  <c r="N635" i="46"/>
  <c r="O635" i="46"/>
  <c r="P635" i="46"/>
  <c r="Q635" i="46"/>
  <c r="R635" i="46"/>
  <c r="Y635" i="46"/>
  <c r="AG635" i="46"/>
  <c r="Z635" i="46"/>
  <c r="AA635" i="46"/>
  <c r="AB635" i="46"/>
  <c r="AC635" i="46"/>
  <c r="AD635" i="46"/>
  <c r="F636" i="46"/>
  <c r="G636" i="46"/>
  <c r="H636" i="46"/>
  <c r="I636" i="46"/>
  <c r="J636" i="46"/>
  <c r="K636" i="46"/>
  <c r="L636" i="46"/>
  <c r="M636" i="46"/>
  <c r="N636" i="46"/>
  <c r="O636" i="46"/>
  <c r="P636" i="46"/>
  <c r="Q636" i="46"/>
  <c r="R636" i="46"/>
  <c r="Y636" i="46"/>
  <c r="Z636" i="46"/>
  <c r="AA636" i="46"/>
  <c r="AB636" i="46"/>
  <c r="AC636" i="46"/>
  <c r="AD636" i="46"/>
  <c r="F637" i="46"/>
  <c r="G637" i="46"/>
  <c r="H637" i="46"/>
  <c r="I637" i="46"/>
  <c r="J637" i="46"/>
  <c r="K637" i="46"/>
  <c r="L637" i="46"/>
  <c r="M637" i="46"/>
  <c r="N637" i="46"/>
  <c r="O637" i="46"/>
  <c r="P637" i="46"/>
  <c r="Q637" i="46"/>
  <c r="R637" i="46"/>
  <c r="Y637" i="46"/>
  <c r="Z637" i="46"/>
  <c r="AA637" i="46"/>
  <c r="AB637" i="46"/>
  <c r="AC637" i="46"/>
  <c r="AD637" i="46"/>
  <c r="F638" i="46"/>
  <c r="G638" i="46"/>
  <c r="H638" i="46"/>
  <c r="I638" i="46"/>
  <c r="J638" i="46"/>
  <c r="K638" i="46"/>
  <c r="L638" i="46"/>
  <c r="M638" i="46"/>
  <c r="N638" i="46"/>
  <c r="O638" i="46"/>
  <c r="P638" i="46"/>
  <c r="Q638" i="46"/>
  <c r="R638" i="46"/>
  <c r="Y638" i="46"/>
  <c r="Z638" i="46"/>
  <c r="AA638" i="46"/>
  <c r="AB638" i="46"/>
  <c r="AC638" i="46"/>
  <c r="AD638" i="46"/>
  <c r="AH638" i="46"/>
  <c r="F639" i="46"/>
  <c r="G639" i="46"/>
  <c r="H639" i="46"/>
  <c r="I639" i="46"/>
  <c r="J639" i="46"/>
  <c r="K639" i="46"/>
  <c r="L639" i="46"/>
  <c r="M639" i="46"/>
  <c r="N639" i="46"/>
  <c r="O639" i="46"/>
  <c r="P639" i="46"/>
  <c r="Q639" i="46"/>
  <c r="R639" i="46"/>
  <c r="Y639" i="46"/>
  <c r="Z639" i="46"/>
  <c r="AA639" i="46"/>
  <c r="AB639" i="46"/>
  <c r="AC639" i="46"/>
  <c r="AD639" i="46"/>
  <c r="AH639" i="46"/>
  <c r="E592" i="46"/>
  <c r="E593" i="46"/>
  <c r="E594" i="46"/>
  <c r="E595" i="46"/>
  <c r="E596" i="46"/>
  <c r="E597" i="46"/>
  <c r="E598" i="46"/>
  <c r="E599" i="46"/>
  <c r="E600" i="46"/>
  <c r="E601" i="46"/>
  <c r="E602" i="46"/>
  <c r="E603" i="46"/>
  <c r="E604" i="46"/>
  <c r="E605" i="46"/>
  <c r="E606" i="46"/>
  <c r="E607" i="46"/>
  <c r="E608" i="46"/>
  <c r="E609" i="46"/>
  <c r="E610" i="46"/>
  <c r="E611" i="46"/>
  <c r="E612" i="46"/>
  <c r="E613" i="46"/>
  <c r="E614" i="46"/>
  <c r="E615" i="46"/>
  <c r="E616" i="46"/>
  <c r="E617" i="46"/>
  <c r="E618" i="46"/>
  <c r="E619" i="46"/>
  <c r="E620" i="46"/>
  <c r="E621" i="46"/>
  <c r="E622" i="46"/>
  <c r="E623" i="46"/>
  <c r="E624" i="46"/>
  <c r="E625" i="46"/>
  <c r="E626" i="46"/>
  <c r="E627" i="46"/>
  <c r="E628" i="46"/>
  <c r="E629" i="46"/>
  <c r="E630" i="46"/>
  <c r="E631" i="46"/>
  <c r="E632" i="46"/>
  <c r="E633" i="46"/>
  <c r="E634" i="46"/>
  <c r="E635" i="46"/>
  <c r="E636" i="46"/>
  <c r="E637" i="46"/>
  <c r="E638" i="46"/>
  <c r="E639" i="46"/>
  <c r="E591" i="46"/>
  <c r="F539" i="46"/>
  <c r="G539" i="46"/>
  <c r="H539" i="46"/>
  <c r="I539" i="46"/>
  <c r="J539" i="46"/>
  <c r="K539" i="46"/>
  <c r="L539" i="46"/>
  <c r="M539" i="46"/>
  <c r="N539" i="46"/>
  <c r="O539" i="46"/>
  <c r="P539" i="46"/>
  <c r="Q539" i="46"/>
  <c r="R539" i="46"/>
  <c r="Y539" i="46"/>
  <c r="Z539" i="46"/>
  <c r="AA539" i="46"/>
  <c r="AB539" i="46"/>
  <c r="AC539" i="46"/>
  <c r="AD539" i="46"/>
  <c r="F540" i="46"/>
  <c r="G540" i="46"/>
  <c r="H540" i="46"/>
  <c r="I540" i="46"/>
  <c r="J540" i="46"/>
  <c r="K540" i="46"/>
  <c r="L540" i="46"/>
  <c r="M540" i="46"/>
  <c r="N540" i="46"/>
  <c r="O540" i="46"/>
  <c r="P540" i="46"/>
  <c r="Q540" i="46"/>
  <c r="R540" i="46"/>
  <c r="Y540" i="46"/>
  <c r="Z540" i="46"/>
  <c r="AA540" i="46"/>
  <c r="AB540" i="46"/>
  <c r="AC540" i="46"/>
  <c r="AD540" i="46"/>
  <c r="F541" i="46"/>
  <c r="G541" i="46"/>
  <c r="H541" i="46"/>
  <c r="I541" i="46"/>
  <c r="J541" i="46"/>
  <c r="K541" i="46"/>
  <c r="L541" i="46"/>
  <c r="M541" i="46"/>
  <c r="N541" i="46"/>
  <c r="O541" i="46"/>
  <c r="P541" i="46"/>
  <c r="Q541" i="46"/>
  <c r="R541" i="46"/>
  <c r="Y541" i="46"/>
  <c r="AG541" i="46"/>
  <c r="Z541" i="46"/>
  <c r="AA541" i="46"/>
  <c r="AB541" i="46"/>
  <c r="AB646" i="46" s="1"/>
  <c r="AC541" i="46"/>
  <c r="AD541" i="46"/>
  <c r="F542" i="46"/>
  <c r="G542" i="46"/>
  <c r="H542" i="46"/>
  <c r="I542" i="46"/>
  <c r="J542" i="46"/>
  <c r="K542" i="46"/>
  <c r="L542" i="46"/>
  <c r="M542" i="46"/>
  <c r="N542" i="46"/>
  <c r="O542" i="46"/>
  <c r="P542" i="46"/>
  <c r="Q542" i="46"/>
  <c r="R542" i="46"/>
  <c r="Y542" i="46"/>
  <c r="Z542" i="46"/>
  <c r="AA542" i="46"/>
  <c r="AB542" i="46"/>
  <c r="AC542" i="46"/>
  <c r="AD542" i="46"/>
  <c r="F543" i="46"/>
  <c r="G543" i="46"/>
  <c r="H543" i="46"/>
  <c r="I543" i="46"/>
  <c r="J543" i="46"/>
  <c r="K543" i="46"/>
  <c r="L543" i="46"/>
  <c r="M543" i="46"/>
  <c r="N543" i="46"/>
  <c r="O543" i="46"/>
  <c r="P543" i="46"/>
  <c r="Q543" i="46"/>
  <c r="R543" i="46"/>
  <c r="Y543" i="46"/>
  <c r="Z543" i="46"/>
  <c r="AA543" i="46"/>
  <c r="AB543" i="46"/>
  <c r="AC543" i="46"/>
  <c r="AD543" i="46"/>
  <c r="F544" i="46"/>
  <c r="G544" i="46"/>
  <c r="H544" i="46"/>
  <c r="I544" i="46"/>
  <c r="J544" i="46"/>
  <c r="K544" i="46"/>
  <c r="L544" i="46"/>
  <c r="M544" i="46"/>
  <c r="N544" i="46"/>
  <c r="O544" i="46"/>
  <c r="P544" i="46"/>
  <c r="Q544" i="46"/>
  <c r="R544" i="46"/>
  <c r="Y544" i="46"/>
  <c r="Z544" i="46"/>
  <c r="AA544" i="46"/>
  <c r="AB544" i="46"/>
  <c r="AC544" i="46"/>
  <c r="AD544" i="46"/>
  <c r="F545" i="46"/>
  <c r="G545" i="46"/>
  <c r="H545" i="46"/>
  <c r="I545" i="46"/>
  <c r="J545" i="46"/>
  <c r="K545" i="46"/>
  <c r="L545" i="46"/>
  <c r="M545" i="46"/>
  <c r="N545" i="46"/>
  <c r="O545" i="46"/>
  <c r="P545" i="46"/>
  <c r="Q545" i="46"/>
  <c r="R545" i="46"/>
  <c r="Y545" i="46"/>
  <c r="Z545" i="46"/>
  <c r="AA545" i="46"/>
  <c r="AB545" i="46"/>
  <c r="AI545" i="46"/>
  <c r="AC545" i="46"/>
  <c r="AG545" i="46"/>
  <c r="AD545" i="46"/>
  <c r="F546" i="46"/>
  <c r="G546" i="46"/>
  <c r="H546" i="46"/>
  <c r="I546" i="46"/>
  <c r="J546" i="46"/>
  <c r="K546" i="46"/>
  <c r="L546" i="46"/>
  <c r="M546" i="46"/>
  <c r="N546" i="46"/>
  <c r="O546" i="46"/>
  <c r="P546" i="46"/>
  <c r="Q546" i="46"/>
  <c r="R546" i="46"/>
  <c r="Y546" i="46"/>
  <c r="Z546" i="46"/>
  <c r="AA546" i="46"/>
  <c r="AB546" i="46"/>
  <c r="AC546" i="46"/>
  <c r="AD546" i="46"/>
  <c r="F547" i="46"/>
  <c r="G547" i="46"/>
  <c r="H547" i="46"/>
  <c r="I547" i="46"/>
  <c r="J547" i="46"/>
  <c r="K547" i="46"/>
  <c r="L547" i="46"/>
  <c r="M547" i="46"/>
  <c r="N547" i="46"/>
  <c r="O547" i="46"/>
  <c r="P547" i="46"/>
  <c r="Q547" i="46"/>
  <c r="R547" i="46"/>
  <c r="Y547" i="46"/>
  <c r="Z547" i="46"/>
  <c r="AA547" i="46"/>
  <c r="AB547" i="46"/>
  <c r="AC547" i="46"/>
  <c r="AD547" i="46"/>
  <c r="F548" i="46"/>
  <c r="G548" i="46"/>
  <c r="H548" i="46"/>
  <c r="I548" i="46"/>
  <c r="J548" i="46"/>
  <c r="K548" i="46"/>
  <c r="L548" i="46"/>
  <c r="M548" i="46"/>
  <c r="N548" i="46"/>
  <c r="O548" i="46"/>
  <c r="P548" i="46"/>
  <c r="Q548" i="46"/>
  <c r="R548" i="46"/>
  <c r="Y548" i="46"/>
  <c r="Z548" i="46"/>
  <c r="AA548" i="46"/>
  <c r="AB548" i="46"/>
  <c r="AI548" i="46" s="1"/>
  <c r="AC548" i="46"/>
  <c r="AD548" i="46"/>
  <c r="F549" i="46"/>
  <c r="G549" i="46"/>
  <c r="H549" i="46"/>
  <c r="I549" i="46"/>
  <c r="J549" i="46"/>
  <c r="K549" i="46"/>
  <c r="L549" i="46"/>
  <c r="M549" i="46"/>
  <c r="N549" i="46"/>
  <c r="O549" i="46"/>
  <c r="P549" i="46"/>
  <c r="Q549" i="46"/>
  <c r="R549" i="46"/>
  <c r="Y549" i="46"/>
  <c r="Z549" i="46"/>
  <c r="AA549" i="46"/>
  <c r="AB549" i="46"/>
  <c r="AC549" i="46"/>
  <c r="AD549" i="46"/>
  <c r="F550" i="46"/>
  <c r="G550" i="46"/>
  <c r="H550" i="46"/>
  <c r="I550" i="46"/>
  <c r="J550" i="46"/>
  <c r="K550" i="46"/>
  <c r="L550" i="46"/>
  <c r="M550" i="46"/>
  <c r="N550" i="46"/>
  <c r="O550" i="46"/>
  <c r="P550" i="46"/>
  <c r="Q550" i="46"/>
  <c r="R550" i="46"/>
  <c r="Y550" i="46"/>
  <c r="Z550" i="46"/>
  <c r="AA550" i="46"/>
  <c r="AB550" i="46"/>
  <c r="AC550" i="46"/>
  <c r="AD550" i="46"/>
  <c r="F551" i="46"/>
  <c r="G551" i="46"/>
  <c r="H551" i="46"/>
  <c r="I551" i="46"/>
  <c r="J551" i="46"/>
  <c r="K551" i="46"/>
  <c r="L551" i="46"/>
  <c r="M551" i="46"/>
  <c r="N551" i="46"/>
  <c r="O551" i="46"/>
  <c r="P551" i="46"/>
  <c r="Q551" i="46"/>
  <c r="R551" i="46"/>
  <c r="Y551" i="46"/>
  <c r="Z551" i="46"/>
  <c r="AA551" i="46"/>
  <c r="AB551" i="46"/>
  <c r="AC551" i="46"/>
  <c r="AD551" i="46"/>
  <c r="F552" i="46"/>
  <c r="G552" i="46"/>
  <c r="H552" i="46"/>
  <c r="I552" i="46"/>
  <c r="J552" i="46"/>
  <c r="K552" i="46"/>
  <c r="L552" i="46"/>
  <c r="M552" i="46"/>
  <c r="N552" i="46"/>
  <c r="O552" i="46"/>
  <c r="P552" i="46"/>
  <c r="Q552" i="46"/>
  <c r="R552" i="46"/>
  <c r="Y552" i="46"/>
  <c r="Z552" i="46"/>
  <c r="AA552" i="46"/>
  <c r="AB552" i="46"/>
  <c r="AC552" i="46"/>
  <c r="AD552" i="46"/>
  <c r="F553" i="46"/>
  <c r="G553" i="46"/>
  <c r="H553" i="46"/>
  <c r="I553" i="46"/>
  <c r="J553" i="46"/>
  <c r="K553" i="46"/>
  <c r="L553" i="46"/>
  <c r="M553" i="46"/>
  <c r="N553" i="46"/>
  <c r="O553" i="46"/>
  <c r="P553" i="46"/>
  <c r="Q553" i="46"/>
  <c r="R553" i="46"/>
  <c r="Y553" i="46"/>
  <c r="Z553" i="46"/>
  <c r="AH553" i="46" s="1"/>
  <c r="AA553" i="46"/>
  <c r="AB553" i="46"/>
  <c r="AC553" i="46"/>
  <c r="AG553" i="46"/>
  <c r="AD553" i="46"/>
  <c r="F554" i="46"/>
  <c r="G554" i="46"/>
  <c r="H554" i="46"/>
  <c r="I554" i="46"/>
  <c r="J554" i="46"/>
  <c r="K554" i="46"/>
  <c r="L554" i="46"/>
  <c r="M554" i="46"/>
  <c r="N554" i="46"/>
  <c r="O554" i="46"/>
  <c r="P554" i="46"/>
  <c r="Q554" i="46"/>
  <c r="R554" i="46"/>
  <c r="Y554" i="46"/>
  <c r="Z554" i="46"/>
  <c r="AA554" i="46"/>
  <c r="AB554" i="46"/>
  <c r="AC554" i="46"/>
  <c r="AD554" i="46"/>
  <c r="F555" i="46"/>
  <c r="G555" i="46"/>
  <c r="H555" i="46"/>
  <c r="I555" i="46"/>
  <c r="J555" i="46"/>
  <c r="K555" i="46"/>
  <c r="L555" i="46"/>
  <c r="M555" i="46"/>
  <c r="N555" i="46"/>
  <c r="O555" i="46"/>
  <c r="P555" i="46"/>
  <c r="Q555" i="46"/>
  <c r="R555" i="46"/>
  <c r="Y555" i="46"/>
  <c r="Z555" i="46"/>
  <c r="AA555" i="46"/>
  <c r="AB555" i="46"/>
  <c r="AC555" i="46"/>
  <c r="AD555" i="46"/>
  <c r="F556" i="46"/>
  <c r="G556" i="46"/>
  <c r="H556" i="46"/>
  <c r="I556" i="46"/>
  <c r="J556" i="46"/>
  <c r="K556" i="46"/>
  <c r="L556" i="46"/>
  <c r="M556" i="46"/>
  <c r="N556" i="46"/>
  <c r="O556" i="46"/>
  <c r="P556" i="46"/>
  <c r="Q556" i="46"/>
  <c r="R556" i="46"/>
  <c r="Y556" i="46"/>
  <c r="Z556" i="46"/>
  <c r="AA556" i="46"/>
  <c r="AB556" i="46"/>
  <c r="AI556" i="46"/>
  <c r="AC556" i="46"/>
  <c r="AD556" i="46"/>
  <c r="F557" i="46"/>
  <c r="G557" i="46"/>
  <c r="H557" i="46"/>
  <c r="I557" i="46"/>
  <c r="J557" i="46"/>
  <c r="K557" i="46"/>
  <c r="L557" i="46"/>
  <c r="M557" i="46"/>
  <c r="N557" i="46"/>
  <c r="O557" i="46"/>
  <c r="P557" i="46"/>
  <c r="Q557" i="46"/>
  <c r="R557" i="46"/>
  <c r="Y557" i="46"/>
  <c r="Z557" i="46"/>
  <c r="AA557" i="46"/>
  <c r="AB557" i="46"/>
  <c r="AC557" i="46"/>
  <c r="AD557" i="46"/>
  <c r="F558" i="46"/>
  <c r="G558" i="46"/>
  <c r="H558" i="46"/>
  <c r="I558" i="46"/>
  <c r="J558" i="46"/>
  <c r="K558" i="46"/>
  <c r="L558" i="46"/>
  <c r="M558" i="46"/>
  <c r="N558" i="46"/>
  <c r="O558" i="46"/>
  <c r="P558" i="46"/>
  <c r="Q558" i="46"/>
  <c r="R558" i="46"/>
  <c r="Y558" i="46"/>
  <c r="Z558" i="46"/>
  <c r="AA558" i="46"/>
  <c r="AB558" i="46"/>
  <c r="AC558" i="46"/>
  <c r="AD558" i="46"/>
  <c r="F559" i="46"/>
  <c r="G559" i="46"/>
  <c r="H559" i="46"/>
  <c r="I559" i="46"/>
  <c r="J559" i="46"/>
  <c r="K559" i="46"/>
  <c r="L559" i="46"/>
  <c r="M559" i="46"/>
  <c r="N559" i="46"/>
  <c r="O559" i="46"/>
  <c r="P559" i="46"/>
  <c r="Q559" i="46"/>
  <c r="R559" i="46"/>
  <c r="Y559" i="46"/>
  <c r="Z559" i="46"/>
  <c r="AA559" i="46"/>
  <c r="AB559" i="46"/>
  <c r="AC559" i="46"/>
  <c r="AD559" i="46"/>
  <c r="F560" i="46"/>
  <c r="G560" i="46"/>
  <c r="H560" i="46"/>
  <c r="I560" i="46"/>
  <c r="J560" i="46"/>
  <c r="K560" i="46"/>
  <c r="L560" i="46"/>
  <c r="M560" i="46"/>
  <c r="N560" i="46"/>
  <c r="O560" i="46"/>
  <c r="P560" i="46"/>
  <c r="Q560" i="46"/>
  <c r="R560" i="46"/>
  <c r="Y560" i="46"/>
  <c r="Z560" i="46"/>
  <c r="AA560" i="46"/>
  <c r="AB560" i="46"/>
  <c r="AC560" i="46"/>
  <c r="AD560" i="46"/>
  <c r="F561" i="46"/>
  <c r="G561" i="46"/>
  <c r="H561" i="46"/>
  <c r="I561" i="46"/>
  <c r="J561" i="46"/>
  <c r="K561" i="46"/>
  <c r="L561" i="46"/>
  <c r="M561" i="46"/>
  <c r="N561" i="46"/>
  <c r="O561" i="46"/>
  <c r="P561" i="46"/>
  <c r="Q561" i="46"/>
  <c r="R561" i="46"/>
  <c r="Y561" i="46"/>
  <c r="Z561" i="46"/>
  <c r="AA561" i="46"/>
  <c r="AB561" i="46"/>
  <c r="AI561" i="46"/>
  <c r="AC561" i="46"/>
  <c r="AG561" i="46"/>
  <c r="AD561" i="46"/>
  <c r="F562" i="46"/>
  <c r="G562" i="46"/>
  <c r="H562" i="46"/>
  <c r="I562" i="46"/>
  <c r="J562" i="46"/>
  <c r="K562" i="46"/>
  <c r="L562" i="46"/>
  <c r="M562" i="46"/>
  <c r="N562" i="46"/>
  <c r="O562" i="46"/>
  <c r="P562" i="46"/>
  <c r="Q562" i="46"/>
  <c r="R562" i="46"/>
  <c r="Y562" i="46"/>
  <c r="Z562" i="46"/>
  <c r="AA562" i="46"/>
  <c r="AB562" i="46"/>
  <c r="AC562" i="46"/>
  <c r="AD562" i="46"/>
  <c r="F563" i="46"/>
  <c r="G563" i="46"/>
  <c r="H563" i="46"/>
  <c r="I563" i="46"/>
  <c r="J563" i="46"/>
  <c r="K563" i="46"/>
  <c r="L563" i="46"/>
  <c r="M563" i="46"/>
  <c r="N563" i="46"/>
  <c r="O563" i="46"/>
  <c r="P563" i="46"/>
  <c r="Q563" i="46"/>
  <c r="R563" i="46"/>
  <c r="Y563" i="46"/>
  <c r="Z563" i="46"/>
  <c r="AA563" i="46"/>
  <c r="AB563" i="46"/>
  <c r="AC563" i="46"/>
  <c r="AD563" i="46"/>
  <c r="F564" i="46"/>
  <c r="G564" i="46"/>
  <c r="H564" i="46"/>
  <c r="I564" i="46"/>
  <c r="J564" i="46"/>
  <c r="K564" i="46"/>
  <c r="L564" i="46"/>
  <c r="M564" i="46"/>
  <c r="N564" i="46"/>
  <c r="O564" i="46"/>
  <c r="P564" i="46"/>
  <c r="Q564" i="46"/>
  <c r="R564" i="46"/>
  <c r="Y564" i="46"/>
  <c r="Z564" i="46"/>
  <c r="AA564" i="46"/>
  <c r="AB564" i="46"/>
  <c r="AI564" i="46"/>
  <c r="AC564" i="46"/>
  <c r="AD564" i="46"/>
  <c r="F565" i="46"/>
  <c r="G565" i="46"/>
  <c r="H565" i="46"/>
  <c r="I565" i="46"/>
  <c r="J565" i="46"/>
  <c r="K565" i="46"/>
  <c r="L565" i="46"/>
  <c r="M565" i="46"/>
  <c r="N565" i="46"/>
  <c r="O565" i="46"/>
  <c r="P565" i="46"/>
  <c r="Q565" i="46"/>
  <c r="R565" i="46"/>
  <c r="Y565" i="46"/>
  <c r="Z565" i="46"/>
  <c r="AA565" i="46"/>
  <c r="AB565" i="46"/>
  <c r="AC565" i="46"/>
  <c r="AD565" i="46"/>
  <c r="F566" i="46"/>
  <c r="G566" i="46"/>
  <c r="H566" i="46"/>
  <c r="I566" i="46"/>
  <c r="J566" i="46"/>
  <c r="K566" i="46"/>
  <c r="L566" i="46"/>
  <c r="M566" i="46"/>
  <c r="N566" i="46"/>
  <c r="O566" i="46"/>
  <c r="P566" i="46"/>
  <c r="Q566" i="46"/>
  <c r="R566" i="46"/>
  <c r="Y566" i="46"/>
  <c r="Z566" i="46"/>
  <c r="AA566" i="46"/>
  <c r="AB566" i="46"/>
  <c r="AC566" i="46"/>
  <c r="AD566" i="46"/>
  <c r="F567" i="46"/>
  <c r="G567" i="46"/>
  <c r="H567" i="46"/>
  <c r="I567" i="46"/>
  <c r="J567" i="46"/>
  <c r="K567" i="46"/>
  <c r="L567" i="46"/>
  <c r="M567" i="46"/>
  <c r="N567" i="46"/>
  <c r="O567" i="46"/>
  <c r="P567" i="46"/>
  <c r="Q567" i="46"/>
  <c r="R567" i="46"/>
  <c r="Y567" i="46"/>
  <c r="Z567" i="46"/>
  <c r="AA567" i="46"/>
  <c r="AB567" i="46"/>
  <c r="AC567" i="46"/>
  <c r="AD567" i="46"/>
  <c r="F568" i="46"/>
  <c r="G568" i="46"/>
  <c r="H568" i="46"/>
  <c r="I568" i="46"/>
  <c r="J568" i="46"/>
  <c r="K568" i="46"/>
  <c r="L568" i="46"/>
  <c r="M568" i="46"/>
  <c r="N568" i="46"/>
  <c r="O568" i="46"/>
  <c r="P568" i="46"/>
  <c r="Q568" i="46"/>
  <c r="R568" i="46"/>
  <c r="Y568" i="46"/>
  <c r="Z568" i="46"/>
  <c r="AA568" i="46"/>
  <c r="AB568" i="46"/>
  <c r="AC568" i="46"/>
  <c r="AD568" i="46"/>
  <c r="F569" i="46"/>
  <c r="G569" i="46"/>
  <c r="H569" i="46"/>
  <c r="I569" i="46"/>
  <c r="J569" i="46"/>
  <c r="K569" i="46"/>
  <c r="L569" i="46"/>
  <c r="M569" i="46"/>
  <c r="N569" i="46"/>
  <c r="O569" i="46"/>
  <c r="P569" i="46"/>
  <c r="Q569" i="46"/>
  <c r="R569" i="46"/>
  <c r="Y569" i="46"/>
  <c r="Z569" i="46"/>
  <c r="AA569" i="46"/>
  <c r="AB569" i="46"/>
  <c r="AC569" i="46"/>
  <c r="AG569" i="46"/>
  <c r="AD569" i="46"/>
  <c r="F570" i="46"/>
  <c r="G570" i="46"/>
  <c r="H570" i="46"/>
  <c r="I570" i="46"/>
  <c r="J570" i="46"/>
  <c r="K570" i="46"/>
  <c r="L570" i="46"/>
  <c r="M570" i="46"/>
  <c r="N570" i="46"/>
  <c r="O570" i="46"/>
  <c r="P570" i="46"/>
  <c r="Q570" i="46"/>
  <c r="R570" i="46"/>
  <c r="Y570" i="46"/>
  <c r="Z570" i="46"/>
  <c r="AA570" i="46"/>
  <c r="AB570" i="46"/>
  <c r="AC570" i="46"/>
  <c r="AD570" i="46"/>
  <c r="F571" i="46"/>
  <c r="G571" i="46"/>
  <c r="H571" i="46"/>
  <c r="I571" i="46"/>
  <c r="J571" i="46"/>
  <c r="K571" i="46"/>
  <c r="L571" i="46"/>
  <c r="M571" i="46"/>
  <c r="N571" i="46"/>
  <c r="O571" i="46"/>
  <c r="P571" i="46"/>
  <c r="Q571" i="46"/>
  <c r="R571" i="46"/>
  <c r="Y571" i="46"/>
  <c r="Z571" i="46"/>
  <c r="AA571" i="46"/>
  <c r="AB571" i="46"/>
  <c r="AC571" i="46"/>
  <c r="AD571" i="46"/>
  <c r="F572" i="46"/>
  <c r="G572" i="46"/>
  <c r="H572" i="46"/>
  <c r="I572" i="46"/>
  <c r="J572" i="46"/>
  <c r="K572" i="46"/>
  <c r="L572" i="46"/>
  <c r="M572" i="46"/>
  <c r="N572" i="46"/>
  <c r="O572" i="46"/>
  <c r="P572" i="46"/>
  <c r="Q572" i="46"/>
  <c r="R572" i="46"/>
  <c r="Y572" i="46"/>
  <c r="Z572" i="46"/>
  <c r="AA572" i="46"/>
  <c r="AB572" i="46"/>
  <c r="AC572" i="46"/>
  <c r="AD572" i="46"/>
  <c r="F573" i="46"/>
  <c r="G573" i="46"/>
  <c r="H573" i="46"/>
  <c r="I573" i="46"/>
  <c r="J573" i="46"/>
  <c r="K573" i="46"/>
  <c r="L573" i="46"/>
  <c r="M573" i="46"/>
  <c r="N573" i="46"/>
  <c r="O573" i="46"/>
  <c r="P573" i="46"/>
  <c r="Q573" i="46"/>
  <c r="R573" i="46"/>
  <c r="Y573" i="46"/>
  <c r="Z573" i="46"/>
  <c r="AA573" i="46"/>
  <c r="AB573" i="46"/>
  <c r="AC573" i="46"/>
  <c r="AD573" i="46"/>
  <c r="F574" i="46"/>
  <c r="G574" i="46"/>
  <c r="H574" i="46"/>
  <c r="I574" i="46"/>
  <c r="J574" i="46"/>
  <c r="K574" i="46"/>
  <c r="L574" i="46"/>
  <c r="M574" i="46"/>
  <c r="N574" i="46"/>
  <c r="O574" i="46"/>
  <c r="P574" i="46"/>
  <c r="Q574" i="46"/>
  <c r="R574" i="46"/>
  <c r="Y574" i="46"/>
  <c r="Z574" i="46"/>
  <c r="AA574" i="46"/>
  <c r="AB574" i="46"/>
  <c r="AC574" i="46"/>
  <c r="AD574" i="46"/>
  <c r="F575" i="46"/>
  <c r="G575" i="46"/>
  <c r="H575" i="46"/>
  <c r="I575" i="46"/>
  <c r="J575" i="46"/>
  <c r="K575" i="46"/>
  <c r="L575" i="46"/>
  <c r="M575" i="46"/>
  <c r="N575" i="46"/>
  <c r="O575" i="46"/>
  <c r="P575" i="46"/>
  <c r="Q575" i="46"/>
  <c r="R575" i="46"/>
  <c r="Y575" i="46"/>
  <c r="Z575" i="46"/>
  <c r="AA575" i="46"/>
  <c r="AB575" i="46"/>
  <c r="AC575" i="46"/>
  <c r="AD575" i="46"/>
  <c r="F576" i="46"/>
  <c r="G576" i="46"/>
  <c r="H576" i="46"/>
  <c r="I576" i="46"/>
  <c r="J576" i="46"/>
  <c r="K576" i="46"/>
  <c r="L576" i="46"/>
  <c r="M576" i="46"/>
  <c r="N576" i="46"/>
  <c r="O576" i="46"/>
  <c r="P576" i="46"/>
  <c r="Q576" i="46"/>
  <c r="R576" i="46"/>
  <c r="Y576" i="46"/>
  <c r="Z576" i="46"/>
  <c r="AA576" i="46"/>
  <c r="AB576" i="46"/>
  <c r="AC576" i="46"/>
  <c r="AD576" i="46"/>
  <c r="F577" i="46"/>
  <c r="G577" i="46"/>
  <c r="H577" i="46"/>
  <c r="I577" i="46"/>
  <c r="J577" i="46"/>
  <c r="K577" i="46"/>
  <c r="L577" i="46"/>
  <c r="M577" i="46"/>
  <c r="N577" i="46"/>
  <c r="O577" i="46"/>
  <c r="P577" i="46"/>
  <c r="Q577" i="46"/>
  <c r="R577" i="46"/>
  <c r="Y577" i="46"/>
  <c r="Z577" i="46"/>
  <c r="AA577" i="46"/>
  <c r="AB577" i="46"/>
  <c r="AI577" i="46"/>
  <c r="AC577" i="46"/>
  <c r="AG577" i="46"/>
  <c r="AD577" i="46"/>
  <c r="F578" i="46"/>
  <c r="G578" i="46"/>
  <c r="H578" i="46"/>
  <c r="I578" i="46"/>
  <c r="J578" i="46"/>
  <c r="K578" i="46"/>
  <c r="L578" i="46"/>
  <c r="M578" i="46"/>
  <c r="N578" i="46"/>
  <c r="O578" i="46"/>
  <c r="P578" i="46"/>
  <c r="Q578" i="46"/>
  <c r="R578" i="46"/>
  <c r="Y578" i="46"/>
  <c r="Z578" i="46"/>
  <c r="AA578" i="46"/>
  <c r="AB578" i="46"/>
  <c r="AI578" i="46"/>
  <c r="AC578" i="46"/>
  <c r="AD578" i="46"/>
  <c r="F579" i="46"/>
  <c r="G579" i="46"/>
  <c r="H579" i="46"/>
  <c r="I579" i="46"/>
  <c r="J579" i="46"/>
  <c r="K579" i="46"/>
  <c r="L579" i="46"/>
  <c r="M579" i="46"/>
  <c r="N579" i="46"/>
  <c r="O579" i="46"/>
  <c r="P579" i="46"/>
  <c r="Q579" i="46"/>
  <c r="R579" i="46"/>
  <c r="Y579" i="46"/>
  <c r="Z579" i="46"/>
  <c r="AA579" i="46"/>
  <c r="AB579" i="46"/>
  <c r="AC579" i="46"/>
  <c r="AD579" i="46"/>
  <c r="F580" i="46"/>
  <c r="G580" i="46"/>
  <c r="H580" i="46"/>
  <c r="I580" i="46"/>
  <c r="J580" i="46"/>
  <c r="K580" i="46"/>
  <c r="L580" i="46"/>
  <c r="M580" i="46"/>
  <c r="N580" i="46"/>
  <c r="O580" i="46"/>
  <c r="P580" i="46"/>
  <c r="Q580" i="46"/>
  <c r="R580" i="46"/>
  <c r="Y580" i="46"/>
  <c r="Z580" i="46"/>
  <c r="AA580" i="46"/>
  <c r="AB580" i="46"/>
  <c r="AI580" i="46"/>
  <c r="AC580" i="46"/>
  <c r="AD580" i="46"/>
  <c r="F581" i="46"/>
  <c r="G581" i="46"/>
  <c r="H581" i="46"/>
  <c r="I581" i="46"/>
  <c r="J581" i="46"/>
  <c r="K581" i="46"/>
  <c r="L581" i="46"/>
  <c r="M581" i="46"/>
  <c r="N581" i="46"/>
  <c r="O581" i="46"/>
  <c r="P581" i="46"/>
  <c r="Q581" i="46"/>
  <c r="R581" i="46"/>
  <c r="Y581" i="46"/>
  <c r="Z581" i="46"/>
  <c r="AA581" i="46"/>
  <c r="AB581" i="46"/>
  <c r="AC581" i="46"/>
  <c r="AD581" i="46"/>
  <c r="F582" i="46"/>
  <c r="G582" i="46"/>
  <c r="H582" i="46"/>
  <c r="I582" i="46"/>
  <c r="J582" i="46"/>
  <c r="K582" i="46"/>
  <c r="L582" i="46"/>
  <c r="M582" i="46"/>
  <c r="N582" i="46"/>
  <c r="O582" i="46"/>
  <c r="P582" i="46"/>
  <c r="Q582" i="46"/>
  <c r="R582" i="46"/>
  <c r="Y582" i="46"/>
  <c r="Z582" i="46"/>
  <c r="AA582" i="46"/>
  <c r="AB582" i="46"/>
  <c r="AC582" i="46"/>
  <c r="AD582" i="46"/>
  <c r="F583" i="46"/>
  <c r="G583" i="46"/>
  <c r="H583" i="46"/>
  <c r="I583" i="46"/>
  <c r="J583" i="46"/>
  <c r="K583" i="46"/>
  <c r="L583" i="46"/>
  <c r="M583" i="46"/>
  <c r="N583" i="46"/>
  <c r="O583" i="46"/>
  <c r="P583" i="46"/>
  <c r="Q583" i="46"/>
  <c r="R583" i="46"/>
  <c r="Y583" i="46"/>
  <c r="Z583" i="46"/>
  <c r="AA583" i="46"/>
  <c r="AB583" i="46"/>
  <c r="AC583" i="46"/>
  <c r="AD583" i="46"/>
  <c r="F584" i="46"/>
  <c r="G584" i="46"/>
  <c r="H584" i="46"/>
  <c r="I584" i="46"/>
  <c r="J584" i="46"/>
  <c r="K584" i="46"/>
  <c r="L584" i="46"/>
  <c r="M584" i="46"/>
  <c r="N584" i="46"/>
  <c r="O584" i="46"/>
  <c r="P584" i="46"/>
  <c r="Q584" i="46"/>
  <c r="R584" i="46"/>
  <c r="Y584" i="46"/>
  <c r="Z584" i="46"/>
  <c r="AA584" i="46"/>
  <c r="AB584" i="46"/>
  <c r="AC584" i="46"/>
  <c r="AD584" i="46"/>
  <c r="F585" i="46"/>
  <c r="G585" i="46"/>
  <c r="H585" i="46"/>
  <c r="I585" i="46"/>
  <c r="J585" i="46"/>
  <c r="K585" i="46"/>
  <c r="L585" i="46"/>
  <c r="M585" i="46"/>
  <c r="N585" i="46"/>
  <c r="O585" i="46"/>
  <c r="P585" i="46"/>
  <c r="Q585" i="46"/>
  <c r="R585" i="46"/>
  <c r="Y585" i="46"/>
  <c r="Z585" i="46"/>
  <c r="AA585" i="46"/>
  <c r="AB585" i="46"/>
  <c r="AC585" i="46"/>
  <c r="AG585" i="46"/>
  <c r="AD585" i="46"/>
  <c r="F586" i="46"/>
  <c r="F697" i="46" s="1"/>
  <c r="G586" i="46"/>
  <c r="H586" i="46"/>
  <c r="I586" i="46"/>
  <c r="J586" i="46"/>
  <c r="K586" i="46"/>
  <c r="L586" i="46"/>
  <c r="M586" i="46"/>
  <c r="N586" i="46"/>
  <c r="O586" i="46"/>
  <c r="P586" i="46"/>
  <c r="Q586" i="46"/>
  <c r="R586" i="46"/>
  <c r="Y586" i="46"/>
  <c r="Z586" i="46"/>
  <c r="AA586" i="46"/>
  <c r="AB586" i="46"/>
  <c r="AI586" i="46"/>
  <c r="AC586" i="46"/>
  <c r="AD586" i="46"/>
  <c r="F587" i="46"/>
  <c r="G587" i="46"/>
  <c r="H587" i="46"/>
  <c r="I587" i="46"/>
  <c r="J587" i="46"/>
  <c r="K587" i="46"/>
  <c r="L587" i="46"/>
  <c r="M587" i="46"/>
  <c r="N587" i="46"/>
  <c r="O587" i="46"/>
  <c r="P587" i="46"/>
  <c r="Q587" i="46"/>
  <c r="R587" i="46"/>
  <c r="Y587" i="46"/>
  <c r="Z587" i="46"/>
  <c r="AA587" i="46"/>
  <c r="AB587" i="46"/>
  <c r="AC587" i="46"/>
  <c r="AD587" i="46"/>
  <c r="E540" i="46"/>
  <c r="E541" i="46"/>
  <c r="E542" i="46"/>
  <c r="E543" i="46"/>
  <c r="E544" i="46"/>
  <c r="E545" i="46"/>
  <c r="E546" i="46"/>
  <c r="E547" i="46"/>
  <c r="E548" i="46"/>
  <c r="E549" i="46"/>
  <c r="E550" i="46"/>
  <c r="E551" i="46"/>
  <c r="E552" i="46"/>
  <c r="E553" i="46"/>
  <c r="E554" i="46"/>
  <c r="E555" i="46"/>
  <c r="E556" i="46"/>
  <c r="E557" i="46"/>
  <c r="E558" i="46"/>
  <c r="E559" i="46"/>
  <c r="E560" i="46"/>
  <c r="E561" i="46"/>
  <c r="E562" i="46"/>
  <c r="E563" i="46"/>
  <c r="E564" i="46"/>
  <c r="E565" i="46"/>
  <c r="E566" i="46"/>
  <c r="E567" i="46"/>
  <c r="E568" i="46"/>
  <c r="E569" i="46"/>
  <c r="E570" i="46"/>
  <c r="E571" i="46"/>
  <c r="E572" i="46"/>
  <c r="E573" i="46"/>
  <c r="E574" i="46"/>
  <c r="E575" i="46"/>
  <c r="E576" i="46"/>
  <c r="E577" i="46"/>
  <c r="E578" i="46"/>
  <c r="E579" i="46"/>
  <c r="E580" i="46"/>
  <c r="E581" i="46"/>
  <c r="E582" i="46"/>
  <c r="E583" i="46"/>
  <c r="E584" i="46"/>
  <c r="E585" i="46"/>
  <c r="E586" i="46"/>
  <c r="E587" i="46"/>
  <c r="E539" i="46"/>
  <c r="F486" i="46"/>
  <c r="G486" i="46"/>
  <c r="H486" i="46"/>
  <c r="I486" i="46"/>
  <c r="J486" i="46"/>
  <c r="K486" i="46"/>
  <c r="L486" i="46"/>
  <c r="M486" i="46"/>
  <c r="N486" i="46"/>
  <c r="O486" i="46"/>
  <c r="P486" i="46"/>
  <c r="Q486" i="46"/>
  <c r="R486" i="46"/>
  <c r="Y486" i="46"/>
  <c r="Z486" i="46"/>
  <c r="AA486" i="46"/>
  <c r="AB486" i="46"/>
  <c r="AI486" i="46" s="1"/>
  <c r="AC486" i="46"/>
  <c r="AD486" i="46"/>
  <c r="F487" i="46"/>
  <c r="G487" i="46"/>
  <c r="H487" i="46"/>
  <c r="I487" i="46"/>
  <c r="J487" i="46"/>
  <c r="K487" i="46"/>
  <c r="L487" i="46"/>
  <c r="M487" i="46"/>
  <c r="N487" i="46"/>
  <c r="O487" i="46"/>
  <c r="P487" i="46"/>
  <c r="Q487" i="46"/>
  <c r="R487" i="46"/>
  <c r="Y487" i="46"/>
  <c r="Z487" i="46"/>
  <c r="AA487" i="46"/>
  <c r="AB487" i="46"/>
  <c r="AC487" i="46"/>
  <c r="AD487" i="46"/>
  <c r="F488" i="46"/>
  <c r="G488" i="46"/>
  <c r="H488" i="46"/>
  <c r="I488" i="46"/>
  <c r="J488" i="46"/>
  <c r="K488" i="46"/>
  <c r="L488" i="46"/>
  <c r="M488" i="46"/>
  <c r="N488" i="46"/>
  <c r="O488" i="46"/>
  <c r="P488" i="46"/>
  <c r="Q488" i="46"/>
  <c r="R488" i="46"/>
  <c r="Y488" i="46"/>
  <c r="Z488" i="46"/>
  <c r="AA488" i="46"/>
  <c r="AB488" i="46"/>
  <c r="AC488" i="46"/>
  <c r="AD488" i="46"/>
  <c r="F489" i="46"/>
  <c r="G489" i="46"/>
  <c r="H489" i="46"/>
  <c r="I489" i="46"/>
  <c r="J489" i="46"/>
  <c r="K489" i="46"/>
  <c r="L489" i="46"/>
  <c r="M489" i="46"/>
  <c r="N489" i="46"/>
  <c r="O489" i="46"/>
  <c r="P489" i="46"/>
  <c r="Q489" i="46"/>
  <c r="R489" i="46"/>
  <c r="Y489" i="46"/>
  <c r="Z489" i="46"/>
  <c r="AA489" i="46"/>
  <c r="AB489" i="46"/>
  <c r="AC489" i="46"/>
  <c r="AD489" i="46"/>
  <c r="F490" i="46"/>
  <c r="G490" i="46"/>
  <c r="H490" i="46"/>
  <c r="I490" i="46"/>
  <c r="J490" i="46"/>
  <c r="K490" i="46"/>
  <c r="L490" i="46"/>
  <c r="M490" i="46"/>
  <c r="N490" i="46"/>
  <c r="O490" i="46"/>
  <c r="P490" i="46"/>
  <c r="Q490" i="46"/>
  <c r="R490" i="46"/>
  <c r="Y490" i="46"/>
  <c r="Z490" i="46"/>
  <c r="AA490" i="46"/>
  <c r="AB490" i="46"/>
  <c r="AC490" i="46"/>
  <c r="AD490" i="46"/>
  <c r="F491" i="46"/>
  <c r="G491" i="46"/>
  <c r="H491" i="46"/>
  <c r="I491" i="46"/>
  <c r="J491" i="46"/>
  <c r="K491" i="46"/>
  <c r="L491" i="46"/>
  <c r="M491" i="46"/>
  <c r="N491" i="46"/>
  <c r="O491" i="46"/>
  <c r="P491" i="46"/>
  <c r="Q491" i="46"/>
  <c r="R491" i="46"/>
  <c r="Y491" i="46"/>
  <c r="Z491" i="46"/>
  <c r="AA491" i="46"/>
  <c r="AB491" i="46"/>
  <c r="AC491" i="46"/>
  <c r="AD491" i="46"/>
  <c r="F492" i="46"/>
  <c r="G492" i="46"/>
  <c r="H492" i="46"/>
  <c r="I492" i="46"/>
  <c r="J492" i="46"/>
  <c r="K492" i="46"/>
  <c r="L492" i="46"/>
  <c r="M492" i="46"/>
  <c r="N492" i="46"/>
  <c r="O492" i="46"/>
  <c r="P492" i="46"/>
  <c r="Q492" i="46"/>
  <c r="R492" i="46"/>
  <c r="Y492" i="46"/>
  <c r="Z492" i="46"/>
  <c r="AA492" i="46"/>
  <c r="AH492" i="46"/>
  <c r="AB492" i="46"/>
  <c r="AC492" i="46"/>
  <c r="AD492" i="46"/>
  <c r="F493" i="46"/>
  <c r="G493" i="46"/>
  <c r="H493" i="46"/>
  <c r="I493" i="46"/>
  <c r="J493" i="46"/>
  <c r="K493" i="46"/>
  <c r="L493" i="46"/>
  <c r="M493" i="46"/>
  <c r="N493" i="46"/>
  <c r="O493" i="46"/>
  <c r="P493" i="46"/>
  <c r="Q493" i="46"/>
  <c r="R493" i="46"/>
  <c r="Y493" i="46"/>
  <c r="Z493" i="46"/>
  <c r="AA493" i="46"/>
  <c r="AB493" i="46"/>
  <c r="AC493" i="46"/>
  <c r="AD493" i="46"/>
  <c r="F494" i="46"/>
  <c r="G494" i="46"/>
  <c r="H494" i="46"/>
  <c r="I494" i="46"/>
  <c r="J494" i="46"/>
  <c r="K494" i="46"/>
  <c r="L494" i="46"/>
  <c r="M494" i="46"/>
  <c r="N494" i="46"/>
  <c r="O494" i="46"/>
  <c r="P494" i="46"/>
  <c r="Q494" i="46"/>
  <c r="R494" i="46"/>
  <c r="Y494" i="46"/>
  <c r="AG494" i="46"/>
  <c r="Z494" i="46"/>
  <c r="AA494" i="46"/>
  <c r="AB494" i="46"/>
  <c r="AC494" i="46"/>
  <c r="AD494" i="46"/>
  <c r="F495" i="46"/>
  <c r="G495" i="46"/>
  <c r="H495" i="46"/>
  <c r="I495" i="46"/>
  <c r="J495" i="46"/>
  <c r="K495" i="46"/>
  <c r="L495" i="46"/>
  <c r="M495" i="46"/>
  <c r="N495" i="46"/>
  <c r="O495" i="46"/>
  <c r="P495" i="46"/>
  <c r="Q495" i="46"/>
  <c r="R495" i="46"/>
  <c r="Y495" i="46"/>
  <c r="Z495" i="46"/>
  <c r="AA495" i="46"/>
  <c r="AB495" i="46"/>
  <c r="AC495" i="46"/>
  <c r="AD495" i="46"/>
  <c r="F496" i="46"/>
  <c r="G496" i="46"/>
  <c r="H496" i="46"/>
  <c r="I496" i="46"/>
  <c r="J496" i="46"/>
  <c r="K496" i="46"/>
  <c r="L496" i="46"/>
  <c r="M496" i="46"/>
  <c r="N496" i="46"/>
  <c r="O496" i="46"/>
  <c r="P496" i="46"/>
  <c r="Q496" i="46"/>
  <c r="R496" i="46"/>
  <c r="Y496" i="46"/>
  <c r="Z496" i="46"/>
  <c r="AA496" i="46"/>
  <c r="AB496" i="46"/>
  <c r="AC496" i="46"/>
  <c r="AD496" i="46"/>
  <c r="F497" i="46"/>
  <c r="G497" i="46"/>
  <c r="H497" i="46"/>
  <c r="I497" i="46"/>
  <c r="J497" i="46"/>
  <c r="K497" i="46"/>
  <c r="L497" i="46"/>
  <c r="M497" i="46"/>
  <c r="N497" i="46"/>
  <c r="O497" i="46"/>
  <c r="P497" i="46"/>
  <c r="Q497" i="46"/>
  <c r="R497" i="46"/>
  <c r="Y497" i="46"/>
  <c r="Z497" i="46"/>
  <c r="AA497" i="46"/>
  <c r="AB497" i="46"/>
  <c r="AC497" i="46"/>
  <c r="AD497" i="46"/>
  <c r="AK497" i="46"/>
  <c r="F498" i="46"/>
  <c r="G498" i="46"/>
  <c r="H498" i="46"/>
  <c r="I498" i="46"/>
  <c r="J498" i="46"/>
  <c r="K498" i="46"/>
  <c r="L498" i="46"/>
  <c r="M498" i="46"/>
  <c r="N498" i="46"/>
  <c r="O498" i="46"/>
  <c r="P498" i="46"/>
  <c r="Q498" i="46"/>
  <c r="R498" i="46"/>
  <c r="Y498" i="46"/>
  <c r="Z498" i="46"/>
  <c r="AA498" i="46"/>
  <c r="AB498" i="46"/>
  <c r="AI498" i="46"/>
  <c r="AC498" i="46"/>
  <c r="AD498" i="46"/>
  <c r="F499" i="46"/>
  <c r="G499" i="46"/>
  <c r="H499" i="46"/>
  <c r="I499" i="46"/>
  <c r="J499" i="46"/>
  <c r="K499" i="46"/>
  <c r="L499" i="46"/>
  <c r="M499" i="46"/>
  <c r="N499" i="46"/>
  <c r="O499" i="46"/>
  <c r="P499" i="46"/>
  <c r="Q499" i="46"/>
  <c r="R499" i="46"/>
  <c r="Y499" i="46"/>
  <c r="Z499" i="46"/>
  <c r="AA499" i="46"/>
  <c r="AB499" i="46"/>
  <c r="AC499" i="46"/>
  <c r="AD499" i="46"/>
  <c r="F500" i="46"/>
  <c r="G500" i="46"/>
  <c r="H500" i="46"/>
  <c r="I500" i="46"/>
  <c r="J500" i="46"/>
  <c r="K500" i="46"/>
  <c r="L500" i="46"/>
  <c r="M500" i="46"/>
  <c r="N500" i="46"/>
  <c r="O500" i="46"/>
  <c r="P500" i="46"/>
  <c r="Q500" i="46"/>
  <c r="R500" i="46"/>
  <c r="Y500" i="46"/>
  <c r="Z500" i="46"/>
  <c r="AA500" i="46"/>
  <c r="AB500" i="46"/>
  <c r="AC500" i="46"/>
  <c r="AD500" i="46"/>
  <c r="F501" i="46"/>
  <c r="G501" i="46"/>
  <c r="H501" i="46"/>
  <c r="I501" i="46"/>
  <c r="J501" i="46"/>
  <c r="K501" i="46"/>
  <c r="L501" i="46"/>
  <c r="M501" i="46"/>
  <c r="N501" i="46"/>
  <c r="O501" i="46"/>
  <c r="P501" i="46"/>
  <c r="Q501" i="46"/>
  <c r="R501" i="46"/>
  <c r="Y501" i="46"/>
  <c r="Z501" i="46"/>
  <c r="AA501" i="46"/>
  <c r="AB501" i="46"/>
  <c r="AI501" i="46"/>
  <c r="AC501" i="46"/>
  <c r="AD501" i="46"/>
  <c r="F502" i="46"/>
  <c r="G502" i="46"/>
  <c r="H502" i="46"/>
  <c r="I502" i="46"/>
  <c r="J502" i="46"/>
  <c r="K502" i="46"/>
  <c r="L502" i="46"/>
  <c r="M502" i="46"/>
  <c r="N502" i="46"/>
  <c r="O502" i="46"/>
  <c r="P502" i="46"/>
  <c r="Q502" i="46"/>
  <c r="R502" i="46"/>
  <c r="Y502" i="46"/>
  <c r="AG502" i="46"/>
  <c r="Z502" i="46"/>
  <c r="AA502" i="46"/>
  <c r="AB502" i="46"/>
  <c r="AC502" i="46"/>
  <c r="AD502" i="46"/>
  <c r="F503" i="46"/>
  <c r="G503" i="46"/>
  <c r="H503" i="46"/>
  <c r="I503" i="46"/>
  <c r="J503" i="46"/>
  <c r="K503" i="46"/>
  <c r="L503" i="46"/>
  <c r="M503" i="46"/>
  <c r="N503" i="46"/>
  <c r="O503" i="46"/>
  <c r="P503" i="46"/>
  <c r="Q503" i="46"/>
  <c r="R503" i="46"/>
  <c r="Y503" i="46"/>
  <c r="Z503" i="46"/>
  <c r="AA503" i="46"/>
  <c r="AB503" i="46"/>
  <c r="AC503" i="46"/>
  <c r="AD503" i="46"/>
  <c r="F504" i="46"/>
  <c r="G504" i="46"/>
  <c r="H504" i="46"/>
  <c r="I504" i="46"/>
  <c r="J504" i="46"/>
  <c r="K504" i="46"/>
  <c r="L504" i="46"/>
  <c r="M504" i="46"/>
  <c r="N504" i="46"/>
  <c r="O504" i="46"/>
  <c r="P504" i="46"/>
  <c r="Q504" i="46"/>
  <c r="R504" i="46"/>
  <c r="Y504" i="46"/>
  <c r="Z504" i="46"/>
  <c r="AA504" i="46"/>
  <c r="AB504" i="46"/>
  <c r="AC504" i="46"/>
  <c r="AD504" i="46"/>
  <c r="F505" i="46"/>
  <c r="G505" i="46"/>
  <c r="H505" i="46"/>
  <c r="I505" i="46"/>
  <c r="J505" i="46"/>
  <c r="K505" i="46"/>
  <c r="L505" i="46"/>
  <c r="M505" i="46"/>
  <c r="N505" i="46"/>
  <c r="O505" i="46"/>
  <c r="P505" i="46"/>
  <c r="Q505" i="46"/>
  <c r="R505" i="46"/>
  <c r="Y505" i="46"/>
  <c r="Z505" i="46"/>
  <c r="AA505" i="46"/>
  <c r="AB505" i="46"/>
  <c r="AC505" i="46"/>
  <c r="AD505" i="46"/>
  <c r="F506" i="46"/>
  <c r="G506" i="46"/>
  <c r="H506" i="46"/>
  <c r="I506" i="46"/>
  <c r="J506" i="46"/>
  <c r="K506" i="46"/>
  <c r="L506" i="46"/>
  <c r="M506" i="46"/>
  <c r="N506" i="46"/>
  <c r="O506" i="46"/>
  <c r="P506" i="46"/>
  <c r="Q506" i="46"/>
  <c r="R506" i="46"/>
  <c r="Y506" i="46"/>
  <c r="Z506" i="46"/>
  <c r="AA506" i="46"/>
  <c r="AB506" i="46"/>
  <c r="AC506" i="46"/>
  <c r="AD506" i="46"/>
  <c r="F507" i="46"/>
  <c r="G507" i="46"/>
  <c r="H507" i="46"/>
  <c r="I507" i="46"/>
  <c r="J507" i="46"/>
  <c r="K507" i="46"/>
  <c r="L507" i="46"/>
  <c r="M507" i="46"/>
  <c r="N507" i="46"/>
  <c r="O507" i="46"/>
  <c r="P507" i="46"/>
  <c r="Q507" i="46"/>
  <c r="R507" i="46"/>
  <c r="Y507" i="46"/>
  <c r="Z507" i="46"/>
  <c r="AA507" i="46"/>
  <c r="AB507" i="46"/>
  <c r="AI507" i="46"/>
  <c r="AC507" i="46"/>
  <c r="AD507" i="46"/>
  <c r="F508" i="46"/>
  <c r="G508" i="46"/>
  <c r="H508" i="46"/>
  <c r="I508" i="46"/>
  <c r="J508" i="46"/>
  <c r="K508" i="46"/>
  <c r="L508" i="46"/>
  <c r="M508" i="46"/>
  <c r="N508" i="46"/>
  <c r="O508" i="46"/>
  <c r="P508" i="46"/>
  <c r="Q508" i="46"/>
  <c r="R508" i="46"/>
  <c r="Y508" i="46"/>
  <c r="Z508" i="46"/>
  <c r="AA508" i="46"/>
  <c r="AH508" i="46"/>
  <c r="AB508" i="46"/>
  <c r="AC508" i="46"/>
  <c r="AD508" i="46"/>
  <c r="F509" i="46"/>
  <c r="G509" i="46"/>
  <c r="H509" i="46"/>
  <c r="I509" i="46"/>
  <c r="J509" i="46"/>
  <c r="K509" i="46"/>
  <c r="L509" i="46"/>
  <c r="M509" i="46"/>
  <c r="N509" i="46"/>
  <c r="O509" i="46"/>
  <c r="P509" i="46"/>
  <c r="Q509" i="46"/>
  <c r="R509" i="46"/>
  <c r="Y509" i="46"/>
  <c r="Z509" i="46"/>
  <c r="AA509" i="46"/>
  <c r="AB509" i="46"/>
  <c r="AI509" i="46"/>
  <c r="AC509" i="46"/>
  <c r="AD509" i="46"/>
  <c r="F510" i="46"/>
  <c r="G510" i="46"/>
  <c r="H510" i="46"/>
  <c r="I510" i="46"/>
  <c r="J510" i="46"/>
  <c r="K510" i="46"/>
  <c r="L510" i="46"/>
  <c r="M510" i="46"/>
  <c r="N510" i="46"/>
  <c r="O510" i="46"/>
  <c r="P510" i="46"/>
  <c r="Q510" i="46"/>
  <c r="R510" i="46"/>
  <c r="Y510" i="46"/>
  <c r="AG510" i="46"/>
  <c r="Z510" i="46"/>
  <c r="AA510" i="46"/>
  <c r="AB510" i="46"/>
  <c r="AC510" i="46"/>
  <c r="AD510" i="46"/>
  <c r="F511" i="46"/>
  <c r="G511" i="46"/>
  <c r="H511" i="46"/>
  <c r="I511" i="46"/>
  <c r="J511" i="46"/>
  <c r="K511" i="46"/>
  <c r="L511" i="46"/>
  <c r="M511" i="46"/>
  <c r="N511" i="46"/>
  <c r="O511" i="46"/>
  <c r="P511" i="46"/>
  <c r="Q511" i="46"/>
  <c r="R511" i="46"/>
  <c r="Y511" i="46"/>
  <c r="Z511" i="46"/>
  <c r="AA511" i="46"/>
  <c r="AB511" i="46"/>
  <c r="AC511" i="46"/>
  <c r="AD511" i="46"/>
  <c r="F512" i="46"/>
  <c r="G512" i="46"/>
  <c r="H512" i="46"/>
  <c r="I512" i="46"/>
  <c r="J512" i="46"/>
  <c r="K512" i="46"/>
  <c r="L512" i="46"/>
  <c r="M512" i="46"/>
  <c r="N512" i="46"/>
  <c r="O512" i="46"/>
  <c r="P512" i="46"/>
  <c r="Q512" i="46"/>
  <c r="R512" i="46"/>
  <c r="Y512" i="46"/>
  <c r="Z512" i="46"/>
  <c r="AA512" i="46"/>
  <c r="AB512" i="46"/>
  <c r="AC512" i="46"/>
  <c r="AD512" i="46"/>
  <c r="F513" i="46"/>
  <c r="G513" i="46"/>
  <c r="H513" i="46"/>
  <c r="I513" i="46"/>
  <c r="J513" i="46"/>
  <c r="K513" i="46"/>
  <c r="L513" i="46"/>
  <c r="M513" i="46"/>
  <c r="N513" i="46"/>
  <c r="O513" i="46"/>
  <c r="P513" i="46"/>
  <c r="Q513" i="46"/>
  <c r="R513" i="46"/>
  <c r="Y513" i="46"/>
  <c r="Z513" i="46"/>
  <c r="AA513" i="46"/>
  <c r="AB513" i="46"/>
  <c r="AC513" i="46"/>
  <c r="AD513" i="46"/>
  <c r="F514" i="46"/>
  <c r="G514" i="46"/>
  <c r="H514" i="46"/>
  <c r="I514" i="46"/>
  <c r="J514" i="46"/>
  <c r="K514" i="46"/>
  <c r="L514" i="46"/>
  <c r="M514" i="46"/>
  <c r="N514" i="46"/>
  <c r="O514" i="46"/>
  <c r="P514" i="46"/>
  <c r="Q514" i="46"/>
  <c r="R514" i="46"/>
  <c r="Y514" i="46"/>
  <c r="Z514" i="46"/>
  <c r="AA514" i="46"/>
  <c r="AB514" i="46"/>
  <c r="AI514" i="46"/>
  <c r="AC514" i="46"/>
  <c r="AG514" i="46"/>
  <c r="AD514" i="46"/>
  <c r="F515" i="46"/>
  <c r="G515" i="46"/>
  <c r="H515" i="46"/>
  <c r="I515" i="46"/>
  <c r="J515" i="46"/>
  <c r="K515" i="46"/>
  <c r="L515" i="46"/>
  <c r="M515" i="46"/>
  <c r="N515" i="46"/>
  <c r="O515" i="46"/>
  <c r="P515" i="46"/>
  <c r="Q515" i="46"/>
  <c r="R515" i="46"/>
  <c r="Y515" i="46"/>
  <c r="Z515" i="46"/>
  <c r="AA515" i="46"/>
  <c r="AB515" i="46"/>
  <c r="AC515" i="46"/>
  <c r="AD515" i="46"/>
  <c r="F516" i="46"/>
  <c r="G516" i="46"/>
  <c r="H516" i="46"/>
  <c r="I516" i="46"/>
  <c r="J516" i="46"/>
  <c r="K516" i="46"/>
  <c r="L516" i="46"/>
  <c r="M516" i="46"/>
  <c r="N516" i="46"/>
  <c r="O516" i="46"/>
  <c r="P516" i="46"/>
  <c r="Q516" i="46"/>
  <c r="R516" i="46"/>
  <c r="Y516" i="46"/>
  <c r="Z516" i="46"/>
  <c r="AA516" i="46"/>
  <c r="AH516" i="46"/>
  <c r="AB516" i="46"/>
  <c r="AC516" i="46"/>
  <c r="AD516" i="46"/>
  <c r="F517" i="46"/>
  <c r="G517" i="46"/>
  <c r="H517" i="46"/>
  <c r="I517" i="46"/>
  <c r="J517" i="46"/>
  <c r="K517" i="46"/>
  <c r="L517" i="46"/>
  <c r="M517" i="46"/>
  <c r="N517" i="46"/>
  <c r="O517" i="46"/>
  <c r="P517" i="46"/>
  <c r="Q517" i="46"/>
  <c r="R517" i="46"/>
  <c r="Y517" i="46"/>
  <c r="Z517" i="46"/>
  <c r="AA517" i="46"/>
  <c r="AB517" i="46"/>
  <c r="AI517" i="46"/>
  <c r="AC517" i="46"/>
  <c r="AD517" i="46"/>
  <c r="F518" i="46"/>
  <c r="G518" i="46"/>
  <c r="H518" i="46"/>
  <c r="I518" i="46"/>
  <c r="J518" i="46"/>
  <c r="K518" i="46"/>
  <c r="L518" i="46"/>
  <c r="M518" i="46"/>
  <c r="N518" i="46"/>
  <c r="O518" i="46"/>
  <c r="P518" i="46"/>
  <c r="Q518" i="46"/>
  <c r="R518" i="46"/>
  <c r="Y518" i="46"/>
  <c r="AG518" i="46"/>
  <c r="Z518" i="46"/>
  <c r="AA518" i="46"/>
  <c r="AB518" i="46"/>
  <c r="AC518" i="46"/>
  <c r="AD518" i="46"/>
  <c r="F519" i="46"/>
  <c r="G519" i="46"/>
  <c r="H519" i="46"/>
  <c r="I519" i="46"/>
  <c r="J519" i="46"/>
  <c r="K519" i="46"/>
  <c r="L519" i="46"/>
  <c r="M519" i="46"/>
  <c r="N519" i="46"/>
  <c r="O519" i="46"/>
  <c r="P519" i="46"/>
  <c r="Q519" i="46"/>
  <c r="R519" i="46"/>
  <c r="Y519" i="46"/>
  <c r="Z519" i="46"/>
  <c r="AA519" i="46"/>
  <c r="AB519" i="46"/>
  <c r="AC519" i="46"/>
  <c r="AD519" i="46"/>
  <c r="F520" i="46"/>
  <c r="G520" i="46"/>
  <c r="H520" i="46"/>
  <c r="I520" i="46"/>
  <c r="J520" i="46"/>
  <c r="K520" i="46"/>
  <c r="L520" i="46"/>
  <c r="M520" i="46"/>
  <c r="N520" i="46"/>
  <c r="O520" i="46"/>
  <c r="P520" i="46"/>
  <c r="Q520" i="46"/>
  <c r="R520" i="46"/>
  <c r="Y520" i="46"/>
  <c r="Z520" i="46"/>
  <c r="AA520" i="46"/>
  <c r="AB520" i="46"/>
  <c r="AC520" i="46"/>
  <c r="AD520" i="46"/>
  <c r="F521" i="46"/>
  <c r="G521" i="46"/>
  <c r="H521" i="46"/>
  <c r="I521" i="46"/>
  <c r="J521" i="46"/>
  <c r="K521" i="46"/>
  <c r="L521" i="46"/>
  <c r="M521" i="46"/>
  <c r="N521" i="46"/>
  <c r="O521" i="46"/>
  <c r="P521" i="46"/>
  <c r="Q521" i="46"/>
  <c r="R521" i="46"/>
  <c r="Y521" i="46"/>
  <c r="Z521" i="46"/>
  <c r="AA521" i="46"/>
  <c r="AB521" i="46"/>
  <c r="AC521" i="46"/>
  <c r="AD521" i="46"/>
  <c r="F522" i="46"/>
  <c r="G522" i="46"/>
  <c r="H522" i="46"/>
  <c r="I522" i="46"/>
  <c r="J522" i="46"/>
  <c r="K522" i="46"/>
  <c r="L522" i="46"/>
  <c r="M522" i="46"/>
  <c r="N522" i="46"/>
  <c r="O522" i="46"/>
  <c r="P522" i="46"/>
  <c r="Q522" i="46"/>
  <c r="R522" i="46"/>
  <c r="Y522" i="46"/>
  <c r="Z522" i="46"/>
  <c r="AA522" i="46"/>
  <c r="AB522" i="46"/>
  <c r="AI522" i="46"/>
  <c r="AC522" i="46"/>
  <c r="AD522" i="46"/>
  <c r="F523" i="46"/>
  <c r="G523" i="46"/>
  <c r="H523" i="46"/>
  <c r="I523" i="46"/>
  <c r="J523" i="46"/>
  <c r="K523" i="46"/>
  <c r="L523" i="46"/>
  <c r="M523" i="46"/>
  <c r="N523" i="46"/>
  <c r="O523" i="46"/>
  <c r="P523" i="46"/>
  <c r="Q523" i="46"/>
  <c r="R523" i="46"/>
  <c r="Y523" i="46"/>
  <c r="Z523" i="46"/>
  <c r="AA523" i="46"/>
  <c r="AB523" i="46"/>
  <c r="AI523" i="46"/>
  <c r="AC523" i="46"/>
  <c r="AD523" i="46"/>
  <c r="F524" i="46"/>
  <c r="G524" i="46"/>
  <c r="H524" i="46"/>
  <c r="I524" i="46"/>
  <c r="J524" i="46"/>
  <c r="K524" i="46"/>
  <c r="L524" i="46"/>
  <c r="M524" i="46"/>
  <c r="N524" i="46"/>
  <c r="O524" i="46"/>
  <c r="P524" i="46"/>
  <c r="Q524" i="46"/>
  <c r="R524" i="46"/>
  <c r="Y524" i="46"/>
  <c r="Z524" i="46"/>
  <c r="AA524" i="46"/>
  <c r="AB524" i="46"/>
  <c r="AC524" i="46"/>
  <c r="AD524" i="46"/>
  <c r="F525" i="46"/>
  <c r="G525" i="46"/>
  <c r="H525" i="46"/>
  <c r="I525" i="46"/>
  <c r="J525" i="46"/>
  <c r="K525" i="46"/>
  <c r="L525" i="46"/>
  <c r="M525" i="46"/>
  <c r="N525" i="46"/>
  <c r="O525" i="46"/>
  <c r="P525" i="46"/>
  <c r="Q525" i="46"/>
  <c r="R525" i="46"/>
  <c r="Y525" i="46"/>
  <c r="Z525" i="46"/>
  <c r="AA525" i="46"/>
  <c r="AB525" i="46"/>
  <c r="AI525" i="46"/>
  <c r="AC525" i="46"/>
  <c r="AD525" i="46"/>
  <c r="F526" i="46"/>
  <c r="G526" i="46"/>
  <c r="H526" i="46"/>
  <c r="I526" i="46"/>
  <c r="J526" i="46"/>
  <c r="K526" i="46"/>
  <c r="L526" i="46"/>
  <c r="M526" i="46"/>
  <c r="N526" i="46"/>
  <c r="O526" i="46"/>
  <c r="P526" i="46"/>
  <c r="Q526" i="46"/>
  <c r="R526" i="46"/>
  <c r="Y526" i="46"/>
  <c r="AG526" i="46"/>
  <c r="Z526" i="46"/>
  <c r="AA526" i="46"/>
  <c r="AB526" i="46"/>
  <c r="AI526" i="46"/>
  <c r="AC526" i="46"/>
  <c r="AD526" i="46"/>
  <c r="F527" i="46"/>
  <c r="G527" i="46"/>
  <c r="H527" i="46"/>
  <c r="I527" i="46"/>
  <c r="J527" i="46"/>
  <c r="K527" i="46"/>
  <c r="L527" i="46"/>
  <c r="M527" i="46"/>
  <c r="N527" i="46"/>
  <c r="O527" i="46"/>
  <c r="P527" i="46"/>
  <c r="Q527" i="46"/>
  <c r="R527" i="46"/>
  <c r="Y527" i="46"/>
  <c r="AG527" i="46"/>
  <c r="Z527" i="46"/>
  <c r="AA527" i="46"/>
  <c r="AB527" i="46"/>
  <c r="AC527" i="46"/>
  <c r="AD527" i="46"/>
  <c r="F528" i="46"/>
  <c r="G528" i="46"/>
  <c r="H528" i="46"/>
  <c r="I528" i="46"/>
  <c r="J528" i="46"/>
  <c r="K528" i="46"/>
  <c r="L528" i="46"/>
  <c r="M528" i="46"/>
  <c r="N528" i="46"/>
  <c r="O528" i="46"/>
  <c r="P528" i="46"/>
  <c r="Q528" i="46"/>
  <c r="R528" i="46"/>
  <c r="Y528" i="46"/>
  <c r="Z528" i="46"/>
  <c r="AA528" i="46"/>
  <c r="AB528" i="46"/>
  <c r="AC528" i="46"/>
  <c r="AD528" i="46"/>
  <c r="F529" i="46"/>
  <c r="G529" i="46"/>
  <c r="H529" i="46"/>
  <c r="I529" i="46"/>
  <c r="J529" i="46"/>
  <c r="K529" i="46"/>
  <c r="L529" i="46"/>
  <c r="M529" i="46"/>
  <c r="N529" i="46"/>
  <c r="O529" i="46"/>
  <c r="P529" i="46"/>
  <c r="Q529" i="46"/>
  <c r="R529" i="46"/>
  <c r="Y529" i="46"/>
  <c r="Z529" i="46"/>
  <c r="AA529" i="46"/>
  <c r="AB529" i="46"/>
  <c r="AC529" i="46"/>
  <c r="AD529" i="46"/>
  <c r="F530" i="46"/>
  <c r="G530" i="46"/>
  <c r="H530" i="46"/>
  <c r="I530" i="46"/>
  <c r="J530" i="46"/>
  <c r="K530" i="46"/>
  <c r="L530" i="46"/>
  <c r="M530" i="46"/>
  <c r="N530" i="46"/>
  <c r="O530" i="46"/>
  <c r="P530" i="46"/>
  <c r="Q530" i="46"/>
  <c r="R530" i="46"/>
  <c r="Y530" i="46"/>
  <c r="Z530" i="46"/>
  <c r="AA530" i="46"/>
  <c r="AB530" i="46"/>
  <c r="AC530" i="46"/>
  <c r="AD530" i="46"/>
  <c r="F531" i="46"/>
  <c r="G531" i="46"/>
  <c r="H531" i="46"/>
  <c r="I531" i="46"/>
  <c r="J531" i="46"/>
  <c r="K531" i="46"/>
  <c r="L531" i="46"/>
  <c r="M531" i="46"/>
  <c r="N531" i="46"/>
  <c r="O531" i="46"/>
  <c r="P531" i="46"/>
  <c r="Q531" i="46"/>
  <c r="R531" i="46"/>
  <c r="Y531" i="46"/>
  <c r="Z531" i="46"/>
  <c r="AA531" i="46"/>
  <c r="AB531" i="46"/>
  <c r="AC531" i="46"/>
  <c r="AD531" i="46"/>
  <c r="F532" i="46"/>
  <c r="G532" i="46"/>
  <c r="H532" i="46"/>
  <c r="I532" i="46"/>
  <c r="J532" i="46"/>
  <c r="K532" i="46"/>
  <c r="L532" i="46"/>
  <c r="M532" i="46"/>
  <c r="N532" i="46"/>
  <c r="O532" i="46"/>
  <c r="P532" i="46"/>
  <c r="Q532" i="46"/>
  <c r="R532" i="46"/>
  <c r="Y532" i="46"/>
  <c r="Z532" i="46"/>
  <c r="AA532" i="46"/>
  <c r="AB532" i="46"/>
  <c r="AC532" i="46"/>
  <c r="AD532" i="46"/>
  <c r="F533" i="46"/>
  <c r="G533" i="46"/>
  <c r="H533" i="46"/>
  <c r="I533" i="46"/>
  <c r="J533" i="46"/>
  <c r="K533" i="46"/>
  <c r="L533" i="46"/>
  <c r="M533" i="46"/>
  <c r="N533" i="46"/>
  <c r="O533" i="46"/>
  <c r="P533" i="46"/>
  <c r="Q533" i="46"/>
  <c r="R533" i="46"/>
  <c r="Y533" i="46"/>
  <c r="Z533" i="46"/>
  <c r="AH533" i="46"/>
  <c r="AA533" i="46"/>
  <c r="AB533" i="46"/>
  <c r="AI533" i="46"/>
  <c r="AC533" i="46"/>
  <c r="AJ533" i="46"/>
  <c r="AD533" i="46"/>
  <c r="F534" i="46"/>
  <c r="G534" i="46"/>
  <c r="H534" i="46"/>
  <c r="I534" i="46"/>
  <c r="J534" i="46"/>
  <c r="K534" i="46"/>
  <c r="L534" i="46"/>
  <c r="M534" i="46"/>
  <c r="N534" i="46"/>
  <c r="O534" i="46"/>
  <c r="P534" i="46"/>
  <c r="Q534" i="46"/>
  <c r="R534" i="46"/>
  <c r="Y534" i="46"/>
  <c r="AG534" i="46"/>
  <c r="Z534" i="46"/>
  <c r="AH534" i="46"/>
  <c r="AA534" i="46"/>
  <c r="AB534" i="46"/>
  <c r="AC534" i="46"/>
  <c r="AD534" i="46"/>
  <c r="E487" i="46"/>
  <c r="E488" i="46"/>
  <c r="E489" i="46"/>
  <c r="E490" i="46"/>
  <c r="E491" i="46"/>
  <c r="E492" i="46"/>
  <c r="E493" i="46"/>
  <c r="E494" i="46"/>
  <c r="E495" i="46"/>
  <c r="E496" i="46"/>
  <c r="E497" i="46"/>
  <c r="E498" i="46"/>
  <c r="E499" i="46"/>
  <c r="E500" i="46"/>
  <c r="E501" i="46"/>
  <c r="E502" i="46"/>
  <c r="E503" i="46"/>
  <c r="E504" i="46"/>
  <c r="E505" i="46"/>
  <c r="E506" i="46"/>
  <c r="E507" i="46"/>
  <c r="E508" i="46"/>
  <c r="E509" i="46"/>
  <c r="E510" i="46"/>
  <c r="E511" i="46"/>
  <c r="E512" i="46"/>
  <c r="E513" i="46"/>
  <c r="E514" i="46"/>
  <c r="E515" i="46"/>
  <c r="E516" i="46"/>
  <c r="E517" i="46"/>
  <c r="E518" i="46"/>
  <c r="E519" i="46"/>
  <c r="E520" i="46"/>
  <c r="E521" i="46"/>
  <c r="E522" i="46"/>
  <c r="E523" i="46"/>
  <c r="E524" i="46"/>
  <c r="E525" i="46"/>
  <c r="E526" i="46"/>
  <c r="E527" i="46"/>
  <c r="E528" i="46"/>
  <c r="E529" i="46"/>
  <c r="E530" i="46"/>
  <c r="E531" i="46"/>
  <c r="E532" i="46"/>
  <c r="E533" i="46"/>
  <c r="E534" i="46"/>
  <c r="E486" i="46"/>
  <c r="F434" i="46"/>
  <c r="G434" i="46"/>
  <c r="H434" i="46"/>
  <c r="I434" i="46"/>
  <c r="J434" i="46"/>
  <c r="K434" i="46"/>
  <c r="L434" i="46"/>
  <c r="M434" i="46"/>
  <c r="N434" i="46"/>
  <c r="O434" i="46"/>
  <c r="P434" i="46"/>
  <c r="Q434" i="46"/>
  <c r="R434" i="46"/>
  <c r="Y434" i="46"/>
  <c r="Z434" i="46"/>
  <c r="AA434" i="46"/>
  <c r="AB434" i="46"/>
  <c r="AC434" i="46"/>
  <c r="AD434" i="46"/>
  <c r="F435" i="46"/>
  <c r="G435" i="46"/>
  <c r="H435" i="46"/>
  <c r="I435" i="46"/>
  <c r="J435" i="46"/>
  <c r="K435" i="46"/>
  <c r="L435" i="46"/>
  <c r="M435" i="46"/>
  <c r="N435" i="46"/>
  <c r="O435" i="46"/>
  <c r="P435" i="46"/>
  <c r="Q435" i="46"/>
  <c r="R435" i="46"/>
  <c r="Y435" i="46"/>
  <c r="Z435" i="46"/>
  <c r="AA435" i="46"/>
  <c r="AB435" i="46"/>
  <c r="AC435" i="46"/>
  <c r="AD435" i="46"/>
  <c r="F436" i="46"/>
  <c r="G436" i="46"/>
  <c r="H436" i="46"/>
  <c r="I436" i="46"/>
  <c r="J436" i="46"/>
  <c r="K436" i="46"/>
  <c r="L436" i="46"/>
  <c r="M436" i="46"/>
  <c r="N436" i="46"/>
  <c r="O436" i="46"/>
  <c r="P436" i="46"/>
  <c r="Q436" i="46"/>
  <c r="R436" i="46"/>
  <c r="Y436" i="46"/>
  <c r="Z436" i="46"/>
  <c r="AA436" i="46"/>
  <c r="AB436" i="46"/>
  <c r="AI436" i="46" s="1"/>
  <c r="AC436" i="46"/>
  <c r="AD436" i="46"/>
  <c r="F437" i="46"/>
  <c r="G437" i="46"/>
  <c r="H437" i="46"/>
  <c r="I437" i="46"/>
  <c r="J437" i="46"/>
  <c r="K437" i="46"/>
  <c r="L437" i="46"/>
  <c r="M437" i="46"/>
  <c r="N437" i="46"/>
  <c r="O437" i="46"/>
  <c r="P437" i="46"/>
  <c r="Q437" i="46"/>
  <c r="R437" i="46"/>
  <c r="Y437" i="46"/>
  <c r="Z437" i="46"/>
  <c r="AA437" i="46"/>
  <c r="AB437" i="46"/>
  <c r="AI437" i="46" s="1"/>
  <c r="AC437" i="46"/>
  <c r="AG437" i="46" s="1"/>
  <c r="AD437" i="46"/>
  <c r="F438" i="46"/>
  <c r="G438" i="46"/>
  <c r="H438" i="46"/>
  <c r="I438" i="46"/>
  <c r="J438" i="46"/>
  <c r="K438" i="46"/>
  <c r="L438" i="46"/>
  <c r="M438" i="46"/>
  <c r="N438" i="46"/>
  <c r="O438" i="46"/>
  <c r="P438" i="46"/>
  <c r="Q438" i="46"/>
  <c r="R438" i="46"/>
  <c r="Y438" i="46"/>
  <c r="Z438" i="46"/>
  <c r="AA438" i="46"/>
  <c r="AB438" i="46"/>
  <c r="AC438" i="46"/>
  <c r="AD438" i="46"/>
  <c r="F439" i="46"/>
  <c r="G439" i="46"/>
  <c r="H439" i="46"/>
  <c r="I439" i="46"/>
  <c r="J439" i="46"/>
  <c r="K439" i="46"/>
  <c r="L439" i="46"/>
  <c r="M439" i="46"/>
  <c r="N439" i="46"/>
  <c r="O439" i="46"/>
  <c r="P439" i="46"/>
  <c r="Q439" i="46"/>
  <c r="R439" i="46"/>
  <c r="Y439" i="46"/>
  <c r="Z439" i="46"/>
  <c r="AA439" i="46"/>
  <c r="AB439" i="46"/>
  <c r="AC439" i="46"/>
  <c r="AD439" i="46"/>
  <c r="F440" i="46"/>
  <c r="G440" i="46"/>
  <c r="H440" i="46"/>
  <c r="I440" i="46"/>
  <c r="J440" i="46"/>
  <c r="K440" i="46"/>
  <c r="L440" i="46"/>
  <c r="M440" i="46"/>
  <c r="N440" i="46"/>
  <c r="O440" i="46"/>
  <c r="P440" i="46"/>
  <c r="Q440" i="46"/>
  <c r="R440" i="46"/>
  <c r="Y440" i="46"/>
  <c r="Z440" i="46"/>
  <c r="AA440" i="46"/>
  <c r="AB440" i="46"/>
  <c r="AI440" i="46"/>
  <c r="AC440" i="46"/>
  <c r="AD440" i="46"/>
  <c r="F441" i="46"/>
  <c r="G441" i="46"/>
  <c r="H441" i="46"/>
  <c r="I441" i="46"/>
  <c r="J441" i="46"/>
  <c r="K441" i="46"/>
  <c r="L441" i="46"/>
  <c r="M441" i="46"/>
  <c r="N441" i="46"/>
  <c r="O441" i="46"/>
  <c r="P441" i="46"/>
  <c r="Q441" i="46"/>
  <c r="R441" i="46"/>
  <c r="Y441" i="46"/>
  <c r="Z441" i="46"/>
  <c r="AA441" i="46"/>
  <c r="AB441" i="46"/>
  <c r="AC441" i="46"/>
  <c r="AD441" i="46"/>
  <c r="F442" i="46"/>
  <c r="G442" i="46"/>
  <c r="H442" i="46"/>
  <c r="I442" i="46"/>
  <c r="J442" i="46"/>
  <c r="K442" i="46"/>
  <c r="L442" i="46"/>
  <c r="M442" i="46"/>
  <c r="N442" i="46"/>
  <c r="O442" i="46"/>
  <c r="P442" i="46"/>
  <c r="Q442" i="46"/>
  <c r="R442" i="46"/>
  <c r="Y442" i="46"/>
  <c r="Z442" i="46"/>
  <c r="AA442" i="46"/>
  <c r="AB442" i="46"/>
  <c r="AC442" i="46"/>
  <c r="AD442" i="46"/>
  <c r="AH442" i="46"/>
  <c r="F443" i="46"/>
  <c r="G443" i="46"/>
  <c r="H443" i="46"/>
  <c r="I443" i="46"/>
  <c r="J443" i="46"/>
  <c r="K443" i="46"/>
  <c r="L443" i="46"/>
  <c r="M443" i="46"/>
  <c r="N443" i="46"/>
  <c r="O443" i="46"/>
  <c r="P443" i="46"/>
  <c r="Q443" i="46"/>
  <c r="R443" i="46"/>
  <c r="Y443" i="46"/>
  <c r="Z443" i="46"/>
  <c r="AA443" i="46"/>
  <c r="AB443" i="46"/>
  <c r="AC443" i="46"/>
  <c r="AD443" i="46"/>
  <c r="F444" i="46"/>
  <c r="G444" i="46"/>
  <c r="H444" i="46"/>
  <c r="I444" i="46"/>
  <c r="J444" i="46"/>
  <c r="K444" i="46"/>
  <c r="L444" i="46"/>
  <c r="M444" i="46"/>
  <c r="N444" i="46"/>
  <c r="O444" i="46"/>
  <c r="P444" i="46"/>
  <c r="Q444" i="46"/>
  <c r="R444" i="46"/>
  <c r="Y444" i="46"/>
  <c r="Z444" i="46"/>
  <c r="AA444" i="46"/>
  <c r="AB444" i="46"/>
  <c r="AC444" i="46"/>
  <c r="AG444" i="46"/>
  <c r="AD444" i="46"/>
  <c r="F445" i="46"/>
  <c r="G445" i="46"/>
  <c r="H445" i="46"/>
  <c r="I445" i="46"/>
  <c r="J445" i="46"/>
  <c r="K445" i="46"/>
  <c r="L445" i="46"/>
  <c r="M445" i="46"/>
  <c r="N445" i="46"/>
  <c r="O445" i="46"/>
  <c r="P445" i="46"/>
  <c r="Q445" i="46"/>
  <c r="R445" i="46"/>
  <c r="Y445" i="46"/>
  <c r="Z445" i="46"/>
  <c r="AA445" i="46"/>
  <c r="AB445" i="46"/>
  <c r="AC445" i="46"/>
  <c r="AD445" i="46"/>
  <c r="F446" i="46"/>
  <c r="G446" i="46"/>
  <c r="H446" i="46"/>
  <c r="I446" i="46"/>
  <c r="J446" i="46"/>
  <c r="K446" i="46"/>
  <c r="L446" i="46"/>
  <c r="M446" i="46"/>
  <c r="N446" i="46"/>
  <c r="O446" i="46"/>
  <c r="P446" i="46"/>
  <c r="Q446" i="46"/>
  <c r="R446" i="46"/>
  <c r="Y446" i="46"/>
  <c r="Z446" i="46"/>
  <c r="AA446" i="46"/>
  <c r="AB446" i="46"/>
  <c r="AC446" i="46"/>
  <c r="AD446" i="46"/>
  <c r="F447" i="46"/>
  <c r="G447" i="46"/>
  <c r="H447" i="46"/>
  <c r="I447" i="46"/>
  <c r="J447" i="46"/>
  <c r="K447" i="46"/>
  <c r="L447" i="46"/>
  <c r="M447" i="46"/>
  <c r="N447" i="46"/>
  <c r="O447" i="46"/>
  <c r="P447" i="46"/>
  <c r="Q447" i="46"/>
  <c r="R447" i="46"/>
  <c r="Y447" i="46"/>
  <c r="Z447" i="46"/>
  <c r="AA447" i="46"/>
  <c r="AB447" i="46"/>
  <c r="AC447" i="46"/>
  <c r="AD447" i="46"/>
  <c r="F448" i="46"/>
  <c r="G448" i="46"/>
  <c r="H448" i="46"/>
  <c r="I448" i="46"/>
  <c r="J448" i="46"/>
  <c r="K448" i="46"/>
  <c r="L448" i="46"/>
  <c r="M448" i="46"/>
  <c r="N448" i="46"/>
  <c r="O448" i="46"/>
  <c r="P448" i="46"/>
  <c r="Q448" i="46"/>
  <c r="R448" i="46"/>
  <c r="Y448" i="46"/>
  <c r="Z448" i="46"/>
  <c r="AA448" i="46"/>
  <c r="AB448" i="46"/>
  <c r="AI448" i="46"/>
  <c r="AC448" i="46"/>
  <c r="AG448" i="46" s="1"/>
  <c r="AG661" i="46" s="1"/>
  <c r="AD448" i="46"/>
  <c r="F449" i="46"/>
  <c r="G449" i="46"/>
  <c r="H449" i="46"/>
  <c r="I449" i="46"/>
  <c r="J449" i="46"/>
  <c r="K449" i="46"/>
  <c r="L449" i="46"/>
  <c r="M449" i="46"/>
  <c r="N449" i="46"/>
  <c r="O449" i="46"/>
  <c r="P449" i="46"/>
  <c r="Q449" i="46"/>
  <c r="R449" i="46"/>
  <c r="Y449" i="46"/>
  <c r="Z449" i="46"/>
  <c r="AA449" i="46"/>
  <c r="AB449" i="46"/>
  <c r="AC449" i="46"/>
  <c r="AD449" i="46"/>
  <c r="F450" i="46"/>
  <c r="G450" i="46"/>
  <c r="H450" i="46"/>
  <c r="I450" i="46"/>
  <c r="J450" i="46"/>
  <c r="K450" i="46"/>
  <c r="L450" i="46"/>
  <c r="M450" i="46"/>
  <c r="N450" i="46"/>
  <c r="O450" i="46"/>
  <c r="P450" i="46"/>
  <c r="Q450" i="46"/>
  <c r="R450" i="46"/>
  <c r="Y450" i="46"/>
  <c r="Z450" i="46"/>
  <c r="AK450" i="46" s="1"/>
  <c r="AL450" i="46" s="1"/>
  <c r="AA450" i="46"/>
  <c r="AB450" i="46"/>
  <c r="AC450" i="46"/>
  <c r="AD450" i="46"/>
  <c r="F451" i="46"/>
  <c r="G451" i="46"/>
  <c r="H451" i="46"/>
  <c r="I451" i="46"/>
  <c r="J451" i="46"/>
  <c r="K451" i="46"/>
  <c r="L451" i="46"/>
  <c r="M451" i="46"/>
  <c r="N451" i="46"/>
  <c r="O451" i="46"/>
  <c r="P451" i="46"/>
  <c r="Q451" i="46"/>
  <c r="R451" i="46"/>
  <c r="Y451" i="46"/>
  <c r="Z451" i="46"/>
  <c r="AA451" i="46"/>
  <c r="AB451" i="46"/>
  <c r="AC451" i="46"/>
  <c r="AD451" i="46"/>
  <c r="F452" i="46"/>
  <c r="G452" i="46"/>
  <c r="H452" i="46"/>
  <c r="I452" i="46"/>
  <c r="J452" i="46"/>
  <c r="K452" i="46"/>
  <c r="L452" i="46"/>
  <c r="M452" i="46"/>
  <c r="N452" i="46"/>
  <c r="O452" i="46"/>
  <c r="P452" i="46"/>
  <c r="Q452" i="46"/>
  <c r="R452" i="46"/>
  <c r="Y452" i="46"/>
  <c r="Z452" i="46"/>
  <c r="AA452" i="46"/>
  <c r="AB452" i="46"/>
  <c r="AI452" i="46"/>
  <c r="AC452" i="46"/>
  <c r="AG452" i="46"/>
  <c r="AD452" i="46"/>
  <c r="F453" i="46"/>
  <c r="G453" i="46"/>
  <c r="H453" i="46"/>
  <c r="I453" i="46"/>
  <c r="J453" i="46"/>
  <c r="K453" i="46"/>
  <c r="L453" i="46"/>
  <c r="M453" i="46"/>
  <c r="N453" i="46"/>
  <c r="O453" i="46"/>
  <c r="P453" i="46"/>
  <c r="Q453" i="46"/>
  <c r="R453" i="46"/>
  <c r="Y453" i="46"/>
  <c r="Z453" i="46"/>
  <c r="AA453" i="46"/>
  <c r="AB453" i="46"/>
  <c r="AI453" i="46"/>
  <c r="AC453" i="46"/>
  <c r="AD453" i="46"/>
  <c r="F454" i="46"/>
  <c r="G454" i="46"/>
  <c r="H454" i="46"/>
  <c r="I454" i="46"/>
  <c r="J454" i="46"/>
  <c r="K454" i="46"/>
  <c r="L454" i="46"/>
  <c r="M454" i="46"/>
  <c r="N454" i="46"/>
  <c r="O454" i="46"/>
  <c r="P454" i="46"/>
  <c r="Q454" i="46"/>
  <c r="R454" i="46"/>
  <c r="Y454" i="46"/>
  <c r="Z454" i="46"/>
  <c r="AA454" i="46"/>
  <c r="AB454" i="46"/>
  <c r="AC454" i="46"/>
  <c r="AD454" i="46"/>
  <c r="F455" i="46"/>
  <c r="G455" i="46"/>
  <c r="H455" i="46"/>
  <c r="I455" i="46"/>
  <c r="J455" i="46"/>
  <c r="K455" i="46"/>
  <c r="L455" i="46"/>
  <c r="M455" i="46"/>
  <c r="N455" i="46"/>
  <c r="O455" i="46"/>
  <c r="P455" i="46"/>
  <c r="Q455" i="46"/>
  <c r="R455" i="46"/>
  <c r="Y455" i="46"/>
  <c r="Z455" i="46"/>
  <c r="AA455" i="46"/>
  <c r="AB455" i="46"/>
  <c r="AC455" i="46"/>
  <c r="AD455" i="46"/>
  <c r="F456" i="46"/>
  <c r="G456" i="46"/>
  <c r="H456" i="46"/>
  <c r="I456" i="46"/>
  <c r="J456" i="46"/>
  <c r="K456" i="46"/>
  <c r="L456" i="46"/>
  <c r="M456" i="46"/>
  <c r="N456" i="46"/>
  <c r="O456" i="46"/>
  <c r="P456" i="46"/>
  <c r="Q456" i="46"/>
  <c r="R456" i="46"/>
  <c r="Y456" i="46"/>
  <c r="Z456" i="46"/>
  <c r="AA456" i="46"/>
  <c r="AB456" i="46"/>
  <c r="AI456" i="46"/>
  <c r="AC456" i="46"/>
  <c r="AD456" i="46"/>
  <c r="F457" i="46"/>
  <c r="G457" i="46"/>
  <c r="H457" i="46"/>
  <c r="I457" i="46"/>
  <c r="J457" i="46"/>
  <c r="K457" i="46"/>
  <c r="L457" i="46"/>
  <c r="M457" i="46"/>
  <c r="N457" i="46"/>
  <c r="O457" i="46"/>
  <c r="P457" i="46"/>
  <c r="Q457" i="46"/>
  <c r="R457" i="46"/>
  <c r="Y457" i="46"/>
  <c r="Z457" i="46"/>
  <c r="AA457" i="46"/>
  <c r="AB457" i="46"/>
  <c r="AC457" i="46"/>
  <c r="AD457" i="46"/>
  <c r="F458" i="46"/>
  <c r="G458" i="46"/>
  <c r="H458" i="46"/>
  <c r="I458" i="46"/>
  <c r="J458" i="46"/>
  <c r="K458" i="46"/>
  <c r="L458" i="46"/>
  <c r="M458" i="46"/>
  <c r="N458" i="46"/>
  <c r="O458" i="46"/>
  <c r="P458" i="46"/>
  <c r="Q458" i="46"/>
  <c r="R458" i="46"/>
  <c r="Y458" i="46"/>
  <c r="Z458" i="46"/>
  <c r="AA458" i="46"/>
  <c r="AB458" i="46"/>
  <c r="AC458" i="46"/>
  <c r="AD458" i="46"/>
  <c r="AH458" i="46"/>
  <c r="F459" i="46"/>
  <c r="G459" i="46"/>
  <c r="H459" i="46"/>
  <c r="I459" i="46"/>
  <c r="J459" i="46"/>
  <c r="K459" i="46"/>
  <c r="L459" i="46"/>
  <c r="M459" i="46"/>
  <c r="N459" i="46"/>
  <c r="O459" i="46"/>
  <c r="P459" i="46"/>
  <c r="Q459" i="46"/>
  <c r="R459" i="46"/>
  <c r="Y459" i="46"/>
  <c r="Z459" i="46"/>
  <c r="AA459" i="46"/>
  <c r="AB459" i="46"/>
  <c r="AC459" i="46"/>
  <c r="AD459" i="46"/>
  <c r="F460" i="46"/>
  <c r="G460" i="46"/>
  <c r="H460" i="46"/>
  <c r="I460" i="46"/>
  <c r="J460" i="46"/>
  <c r="K460" i="46"/>
  <c r="L460" i="46"/>
  <c r="M460" i="46"/>
  <c r="N460" i="46"/>
  <c r="O460" i="46"/>
  <c r="P460" i="46"/>
  <c r="Q460" i="46"/>
  <c r="R460" i="46"/>
  <c r="Y460" i="46"/>
  <c r="Z460" i="46"/>
  <c r="AA460" i="46"/>
  <c r="AB460" i="46"/>
  <c r="AI460" i="46"/>
  <c r="AC460" i="46"/>
  <c r="AG460" i="46"/>
  <c r="AD460" i="46"/>
  <c r="F461" i="46"/>
  <c r="G461" i="46"/>
  <c r="H461" i="46"/>
  <c r="I461" i="46"/>
  <c r="J461" i="46"/>
  <c r="K461" i="46"/>
  <c r="L461" i="46"/>
  <c r="M461" i="46"/>
  <c r="N461" i="46"/>
  <c r="O461" i="46"/>
  <c r="P461" i="46"/>
  <c r="Q461" i="46"/>
  <c r="R461" i="46"/>
  <c r="Y461" i="46"/>
  <c r="Z461" i="46"/>
  <c r="AA461" i="46"/>
  <c r="AB461" i="46"/>
  <c r="AI461" i="46"/>
  <c r="AC461" i="46"/>
  <c r="AD461" i="46"/>
  <c r="F462" i="46"/>
  <c r="G462" i="46"/>
  <c r="H462" i="46"/>
  <c r="I462" i="46"/>
  <c r="J462" i="46"/>
  <c r="K462" i="46"/>
  <c r="L462" i="46"/>
  <c r="M462" i="46"/>
  <c r="N462" i="46"/>
  <c r="O462" i="46"/>
  <c r="P462" i="46"/>
  <c r="Q462" i="46"/>
  <c r="R462" i="46"/>
  <c r="Y462" i="46"/>
  <c r="Z462" i="46"/>
  <c r="AA462" i="46"/>
  <c r="AB462" i="46"/>
  <c r="AC462" i="46"/>
  <c r="AD462" i="46"/>
  <c r="F463" i="46"/>
  <c r="G463" i="46"/>
  <c r="H463" i="46"/>
  <c r="I463" i="46"/>
  <c r="J463" i="46"/>
  <c r="K463" i="46"/>
  <c r="L463" i="46"/>
  <c r="M463" i="46"/>
  <c r="N463" i="46"/>
  <c r="O463" i="46"/>
  <c r="P463" i="46"/>
  <c r="Q463" i="46"/>
  <c r="R463" i="46"/>
  <c r="Y463" i="46"/>
  <c r="Z463" i="46"/>
  <c r="AA463" i="46"/>
  <c r="AB463" i="46"/>
  <c r="AI463" i="46"/>
  <c r="AC463" i="46"/>
  <c r="AD463" i="46"/>
  <c r="F464" i="46"/>
  <c r="G464" i="46"/>
  <c r="H464" i="46"/>
  <c r="I464" i="46"/>
  <c r="J464" i="46"/>
  <c r="K464" i="46"/>
  <c r="L464" i="46"/>
  <c r="M464" i="46"/>
  <c r="N464" i="46"/>
  <c r="O464" i="46"/>
  <c r="P464" i="46"/>
  <c r="Q464" i="46"/>
  <c r="R464" i="46"/>
  <c r="Y464" i="46"/>
  <c r="Z464" i="46"/>
  <c r="AA464" i="46"/>
  <c r="AB464" i="46"/>
  <c r="AI464" i="46"/>
  <c r="AC464" i="46"/>
  <c r="AD464" i="46"/>
  <c r="F465" i="46"/>
  <c r="G465" i="46"/>
  <c r="H465" i="46"/>
  <c r="I465" i="46"/>
  <c r="J465" i="46"/>
  <c r="K465" i="46"/>
  <c r="L465" i="46"/>
  <c r="M465" i="46"/>
  <c r="N465" i="46"/>
  <c r="O465" i="46"/>
  <c r="P465" i="46"/>
  <c r="Q465" i="46"/>
  <c r="R465" i="46"/>
  <c r="Y465" i="46"/>
  <c r="Z465" i="46"/>
  <c r="AA465" i="46"/>
  <c r="AB465" i="46"/>
  <c r="AC465" i="46"/>
  <c r="AD465" i="46"/>
  <c r="F466" i="46"/>
  <c r="G466" i="46"/>
  <c r="H466" i="46"/>
  <c r="I466" i="46"/>
  <c r="J466" i="46"/>
  <c r="K466" i="46"/>
  <c r="L466" i="46"/>
  <c r="M466" i="46"/>
  <c r="N466" i="46"/>
  <c r="O466" i="46"/>
  <c r="P466" i="46"/>
  <c r="Q466" i="46"/>
  <c r="R466" i="46"/>
  <c r="Y466" i="46"/>
  <c r="Z466" i="46"/>
  <c r="AA466" i="46"/>
  <c r="AB466" i="46"/>
  <c r="AC466" i="46"/>
  <c r="AD466" i="46"/>
  <c r="F467" i="46"/>
  <c r="G467" i="46"/>
  <c r="H467" i="46"/>
  <c r="I467" i="46"/>
  <c r="J467" i="46"/>
  <c r="K467" i="46"/>
  <c r="L467" i="46"/>
  <c r="M467" i="46"/>
  <c r="N467" i="46"/>
  <c r="O467" i="46"/>
  <c r="P467" i="46"/>
  <c r="Q467" i="46"/>
  <c r="R467" i="46"/>
  <c r="Y467" i="46"/>
  <c r="Z467" i="46"/>
  <c r="AA467" i="46"/>
  <c r="AB467" i="46"/>
  <c r="AC467" i="46"/>
  <c r="AD467" i="46"/>
  <c r="F468" i="46"/>
  <c r="G468" i="46"/>
  <c r="H468" i="46"/>
  <c r="I468" i="46"/>
  <c r="J468" i="46"/>
  <c r="K468" i="46"/>
  <c r="L468" i="46"/>
  <c r="M468" i="46"/>
  <c r="N468" i="46"/>
  <c r="O468" i="46"/>
  <c r="P468" i="46"/>
  <c r="Q468" i="46"/>
  <c r="R468" i="46"/>
  <c r="Y468" i="46"/>
  <c r="Z468" i="46"/>
  <c r="AA468" i="46"/>
  <c r="AB468" i="46"/>
  <c r="AI468" i="46"/>
  <c r="AC468" i="46"/>
  <c r="AG468" i="46"/>
  <c r="AD468" i="46"/>
  <c r="F469" i="46"/>
  <c r="G469" i="46"/>
  <c r="H469" i="46"/>
  <c r="I469" i="46"/>
  <c r="J469" i="46"/>
  <c r="K469" i="46"/>
  <c r="L469" i="46"/>
  <c r="M469" i="46"/>
  <c r="N469" i="46"/>
  <c r="O469" i="46"/>
  <c r="P469" i="46"/>
  <c r="Q469" i="46"/>
  <c r="R469" i="46"/>
  <c r="Y469" i="46"/>
  <c r="Z469" i="46"/>
  <c r="AA469" i="46"/>
  <c r="AB469" i="46"/>
  <c r="AI469" i="46"/>
  <c r="AC469" i="46"/>
  <c r="AD469" i="46"/>
  <c r="F470" i="46"/>
  <c r="G470" i="46"/>
  <c r="H470" i="46"/>
  <c r="I470" i="46"/>
  <c r="J470" i="46"/>
  <c r="K470" i="46"/>
  <c r="L470" i="46"/>
  <c r="M470" i="46"/>
  <c r="N470" i="46"/>
  <c r="O470" i="46"/>
  <c r="P470" i="46"/>
  <c r="Q470" i="46"/>
  <c r="R470" i="46"/>
  <c r="Y470" i="46"/>
  <c r="Z470" i="46"/>
  <c r="AA470" i="46"/>
  <c r="AB470" i="46"/>
  <c r="AC470" i="46"/>
  <c r="AD470" i="46"/>
  <c r="F471" i="46"/>
  <c r="G471" i="46"/>
  <c r="H471" i="46"/>
  <c r="I471" i="46"/>
  <c r="J471" i="46"/>
  <c r="K471" i="46"/>
  <c r="L471" i="46"/>
  <c r="M471" i="46"/>
  <c r="N471" i="46"/>
  <c r="O471" i="46"/>
  <c r="P471" i="46"/>
  <c r="Q471" i="46"/>
  <c r="R471" i="46"/>
  <c r="Y471" i="46"/>
  <c r="Z471" i="46"/>
  <c r="AA471" i="46"/>
  <c r="AB471" i="46"/>
  <c r="AI471" i="46"/>
  <c r="AC471" i="46"/>
  <c r="AD471" i="46"/>
  <c r="F472" i="46"/>
  <c r="G472" i="46"/>
  <c r="H472" i="46"/>
  <c r="I472" i="46"/>
  <c r="J472" i="46"/>
  <c r="K472" i="46"/>
  <c r="L472" i="46"/>
  <c r="M472" i="46"/>
  <c r="N472" i="46"/>
  <c r="O472" i="46"/>
  <c r="P472" i="46"/>
  <c r="Q472" i="46"/>
  <c r="R472" i="46"/>
  <c r="Y472" i="46"/>
  <c r="AG472" i="46"/>
  <c r="Z472" i="46"/>
  <c r="AA472" i="46"/>
  <c r="AB472" i="46"/>
  <c r="AI472" i="46"/>
  <c r="AC472" i="46"/>
  <c r="AD472" i="46"/>
  <c r="F473" i="46"/>
  <c r="G473" i="46"/>
  <c r="H473" i="46"/>
  <c r="I473" i="46"/>
  <c r="J473" i="46"/>
  <c r="K473" i="46"/>
  <c r="L473" i="46"/>
  <c r="M473" i="46"/>
  <c r="N473" i="46"/>
  <c r="O473" i="46"/>
  <c r="P473" i="46"/>
  <c r="Q473" i="46"/>
  <c r="R473" i="46"/>
  <c r="Y473" i="46"/>
  <c r="Z473" i="46"/>
  <c r="AA473" i="46"/>
  <c r="AB473" i="46"/>
  <c r="AC473" i="46"/>
  <c r="AD473" i="46"/>
  <c r="F474" i="46"/>
  <c r="G474" i="46"/>
  <c r="H474" i="46"/>
  <c r="I474" i="46"/>
  <c r="J474" i="46"/>
  <c r="K474" i="46"/>
  <c r="L474" i="46"/>
  <c r="M474" i="46"/>
  <c r="N474" i="46"/>
  <c r="O474" i="46"/>
  <c r="P474" i="46"/>
  <c r="Q474" i="46"/>
  <c r="R474" i="46"/>
  <c r="Y474" i="46"/>
  <c r="Z474" i="46"/>
  <c r="AA474" i="46"/>
  <c r="AB474" i="46"/>
  <c r="AC474" i="46"/>
  <c r="AD474" i="46"/>
  <c r="F475" i="46"/>
  <c r="G475" i="46"/>
  <c r="H475" i="46"/>
  <c r="I475" i="46"/>
  <c r="J475" i="46"/>
  <c r="K475" i="46"/>
  <c r="L475" i="46"/>
  <c r="M475" i="46"/>
  <c r="N475" i="46"/>
  <c r="O475" i="46"/>
  <c r="P475" i="46"/>
  <c r="Q475" i="46"/>
  <c r="R475" i="46"/>
  <c r="Y475" i="46"/>
  <c r="Z475" i="46"/>
  <c r="AA475" i="46"/>
  <c r="AB475" i="46"/>
  <c r="AC475" i="46"/>
  <c r="AD475" i="46"/>
  <c r="F476" i="46"/>
  <c r="G476" i="46"/>
  <c r="H476" i="46"/>
  <c r="I476" i="46"/>
  <c r="J476" i="46"/>
  <c r="K476" i="46"/>
  <c r="L476" i="46"/>
  <c r="M476" i="46"/>
  <c r="N476" i="46"/>
  <c r="O476" i="46"/>
  <c r="P476" i="46"/>
  <c r="Q476" i="46"/>
  <c r="R476" i="46"/>
  <c r="Y476" i="46"/>
  <c r="Z476" i="46"/>
  <c r="AA476" i="46"/>
  <c r="AB476" i="46"/>
  <c r="AI476" i="46"/>
  <c r="AC476" i="46"/>
  <c r="AG476" i="46"/>
  <c r="AD476" i="46"/>
  <c r="F477" i="46"/>
  <c r="G477" i="46"/>
  <c r="H477" i="46"/>
  <c r="I477" i="46"/>
  <c r="J477" i="46"/>
  <c r="K477" i="46"/>
  <c r="L477" i="46"/>
  <c r="M477" i="46"/>
  <c r="N477" i="46"/>
  <c r="O477" i="46"/>
  <c r="P477" i="46"/>
  <c r="Q477" i="46"/>
  <c r="R477" i="46"/>
  <c r="Y477" i="46"/>
  <c r="Z477" i="46"/>
  <c r="AA477" i="46"/>
  <c r="AB477" i="46"/>
  <c r="AI477" i="46"/>
  <c r="AC477" i="46"/>
  <c r="AD477" i="46"/>
  <c r="F478" i="46"/>
  <c r="G478" i="46"/>
  <c r="H478" i="46"/>
  <c r="I478" i="46"/>
  <c r="J478" i="46"/>
  <c r="K478" i="46"/>
  <c r="L478" i="46"/>
  <c r="M478" i="46"/>
  <c r="N478" i="46"/>
  <c r="O478" i="46"/>
  <c r="P478" i="46"/>
  <c r="Q478" i="46"/>
  <c r="R478" i="46"/>
  <c r="Y478" i="46"/>
  <c r="Z478" i="46"/>
  <c r="AA478" i="46"/>
  <c r="AB478" i="46"/>
  <c r="AC478" i="46"/>
  <c r="AD478" i="46"/>
  <c r="F479" i="46"/>
  <c r="G479" i="46"/>
  <c r="H479" i="46"/>
  <c r="I479" i="46"/>
  <c r="J479" i="46"/>
  <c r="K479" i="46"/>
  <c r="L479" i="46"/>
  <c r="M479" i="46"/>
  <c r="N479" i="46"/>
  <c r="O479" i="46"/>
  <c r="P479" i="46"/>
  <c r="Q479" i="46"/>
  <c r="R479" i="46"/>
  <c r="Y479" i="46"/>
  <c r="Z479" i="46"/>
  <c r="AA479" i="46"/>
  <c r="AB479" i="46"/>
  <c r="AI479" i="46"/>
  <c r="AC479" i="46"/>
  <c r="AD479" i="46"/>
  <c r="F480" i="46"/>
  <c r="G480" i="46"/>
  <c r="H480" i="46"/>
  <c r="I480" i="46"/>
  <c r="J480" i="46"/>
  <c r="K480" i="46"/>
  <c r="L480" i="46"/>
  <c r="M480" i="46"/>
  <c r="N480" i="46"/>
  <c r="O480" i="46"/>
  <c r="P480" i="46"/>
  <c r="Q480" i="46"/>
  <c r="R480" i="46"/>
  <c r="Y480" i="46"/>
  <c r="Z480" i="46"/>
  <c r="AA480" i="46"/>
  <c r="AB480" i="46"/>
  <c r="AC480" i="46"/>
  <c r="AD480" i="46"/>
  <c r="F481" i="46"/>
  <c r="G481" i="46"/>
  <c r="H481" i="46"/>
  <c r="I481" i="46"/>
  <c r="J481" i="46"/>
  <c r="K481" i="46"/>
  <c r="L481" i="46"/>
  <c r="M481" i="46"/>
  <c r="N481" i="46"/>
  <c r="O481" i="46"/>
  <c r="P481" i="46"/>
  <c r="Q481" i="46"/>
  <c r="R481" i="46"/>
  <c r="Y481" i="46"/>
  <c r="Z481" i="46"/>
  <c r="AA481" i="46"/>
  <c r="AB481" i="46"/>
  <c r="AC481" i="46"/>
  <c r="AD481" i="46"/>
  <c r="F482" i="46"/>
  <c r="G482" i="46"/>
  <c r="H482" i="46"/>
  <c r="I482" i="46"/>
  <c r="J482" i="46"/>
  <c r="K482" i="46"/>
  <c r="L482" i="46"/>
  <c r="M482" i="46"/>
  <c r="N482" i="46"/>
  <c r="O482" i="46"/>
  <c r="P482" i="46"/>
  <c r="Q482" i="46"/>
  <c r="R482" i="46"/>
  <c r="Y482" i="46"/>
  <c r="Z482" i="46"/>
  <c r="AA482" i="46"/>
  <c r="AB482" i="46"/>
  <c r="AC482" i="46"/>
  <c r="AD482" i="46"/>
  <c r="E435" i="46"/>
  <c r="E436" i="46"/>
  <c r="E437" i="46"/>
  <c r="E438" i="46"/>
  <c r="E439" i="46"/>
  <c r="E440" i="46"/>
  <c r="E441" i="46"/>
  <c r="E442" i="46"/>
  <c r="E443" i="46"/>
  <c r="E444" i="46"/>
  <c r="E445" i="46"/>
  <c r="E446" i="46"/>
  <c r="E447" i="46"/>
  <c r="E448" i="46"/>
  <c r="E449" i="46"/>
  <c r="E450" i="46"/>
  <c r="E451" i="46"/>
  <c r="E452" i="46"/>
  <c r="E453" i="46"/>
  <c r="E454" i="46"/>
  <c r="E455" i="46"/>
  <c r="E456" i="46"/>
  <c r="E457" i="46"/>
  <c r="E458" i="46"/>
  <c r="E459" i="46"/>
  <c r="E460" i="46"/>
  <c r="E461" i="46"/>
  <c r="E462" i="46"/>
  <c r="E463" i="46"/>
  <c r="E464" i="46"/>
  <c r="E465" i="46"/>
  <c r="E466" i="46"/>
  <c r="E467" i="46"/>
  <c r="E468" i="46"/>
  <c r="E469" i="46"/>
  <c r="E470" i="46"/>
  <c r="E471" i="46"/>
  <c r="E472" i="46"/>
  <c r="E473" i="46"/>
  <c r="E474" i="46"/>
  <c r="E475" i="46"/>
  <c r="E476" i="46"/>
  <c r="E477" i="46"/>
  <c r="E478" i="46"/>
  <c r="E479" i="46"/>
  <c r="E480" i="46"/>
  <c r="E481" i="46"/>
  <c r="E482" i="46"/>
  <c r="AE434" i="46"/>
  <c r="AF434" i="46"/>
  <c r="E434" i="46"/>
  <c r="E418" i="46"/>
  <c r="F418" i="46"/>
  <c r="G418" i="46"/>
  <c r="H418" i="46"/>
  <c r="I418" i="46"/>
  <c r="J418" i="46"/>
  <c r="K418" i="46"/>
  <c r="L418" i="46"/>
  <c r="M418" i="46"/>
  <c r="N418" i="46"/>
  <c r="O418" i="46"/>
  <c r="P418" i="46"/>
  <c r="Q418" i="46"/>
  <c r="R418" i="46"/>
  <c r="Y418" i="46"/>
  <c r="Z418" i="46"/>
  <c r="AA418" i="46"/>
  <c r="AB418" i="46"/>
  <c r="AC418" i="46"/>
  <c r="AD418" i="46"/>
  <c r="AK418" i="46"/>
  <c r="E419" i="46"/>
  <c r="F419" i="46"/>
  <c r="G419" i="46"/>
  <c r="H419" i="46"/>
  <c r="I419" i="46"/>
  <c r="J419" i="46"/>
  <c r="K419" i="46"/>
  <c r="L419" i="46"/>
  <c r="M419" i="46"/>
  <c r="N419" i="46"/>
  <c r="O419" i="46"/>
  <c r="P419" i="46"/>
  <c r="Q419" i="46"/>
  <c r="R419" i="46"/>
  <c r="Y419" i="46"/>
  <c r="Z419" i="46"/>
  <c r="AA419" i="46"/>
  <c r="AB419" i="46"/>
  <c r="AI419" i="46"/>
  <c r="AC419" i="46"/>
  <c r="AD419" i="46"/>
  <c r="E420" i="46"/>
  <c r="F420" i="46"/>
  <c r="G420" i="46"/>
  <c r="H420" i="46"/>
  <c r="I420" i="46"/>
  <c r="J420" i="46"/>
  <c r="K420" i="46"/>
  <c r="L420" i="46"/>
  <c r="M420" i="46"/>
  <c r="N420" i="46"/>
  <c r="O420" i="46"/>
  <c r="P420" i="46"/>
  <c r="Q420" i="46"/>
  <c r="R420" i="46"/>
  <c r="Y420" i="46"/>
  <c r="Z420" i="46"/>
  <c r="AA420" i="46"/>
  <c r="AB420" i="46"/>
  <c r="AI420" i="46"/>
  <c r="AC420" i="46"/>
  <c r="AD420" i="46"/>
  <c r="E421" i="46"/>
  <c r="F421" i="46"/>
  <c r="G421" i="46"/>
  <c r="H421" i="46"/>
  <c r="I421" i="46"/>
  <c r="J421" i="46"/>
  <c r="K421" i="46"/>
  <c r="L421" i="46"/>
  <c r="M421" i="46"/>
  <c r="N421" i="46"/>
  <c r="O421" i="46"/>
  <c r="P421" i="46"/>
  <c r="Q421" i="46"/>
  <c r="R421" i="46"/>
  <c r="Y421" i="46"/>
  <c r="Z421" i="46"/>
  <c r="AA421" i="46"/>
  <c r="AB421" i="46"/>
  <c r="AC421" i="46"/>
  <c r="AD421" i="46"/>
  <c r="E422" i="46"/>
  <c r="F422" i="46"/>
  <c r="G422" i="46"/>
  <c r="H422" i="46"/>
  <c r="I422" i="46"/>
  <c r="J422" i="46"/>
  <c r="K422" i="46"/>
  <c r="L422" i="46"/>
  <c r="M422" i="46"/>
  <c r="N422" i="46"/>
  <c r="O422" i="46"/>
  <c r="P422" i="46"/>
  <c r="Q422" i="46"/>
  <c r="R422" i="46"/>
  <c r="Y422" i="46"/>
  <c r="Z422" i="46"/>
  <c r="AA422" i="46"/>
  <c r="AB422" i="46"/>
  <c r="AC422" i="46"/>
  <c r="AD422" i="46"/>
  <c r="AK422" i="46"/>
  <c r="E423" i="46"/>
  <c r="F423" i="46"/>
  <c r="G423" i="46"/>
  <c r="H423" i="46"/>
  <c r="I423" i="46"/>
  <c r="J423" i="46"/>
  <c r="K423" i="46"/>
  <c r="L423" i="46"/>
  <c r="M423" i="46"/>
  <c r="N423" i="46"/>
  <c r="O423" i="46"/>
  <c r="P423" i="46"/>
  <c r="Q423" i="46"/>
  <c r="R423" i="46"/>
  <c r="Y423" i="46"/>
  <c r="Z423" i="46"/>
  <c r="AA423" i="46"/>
  <c r="AB423" i="46"/>
  <c r="AI423" i="46"/>
  <c r="AC423" i="46"/>
  <c r="AD423" i="46"/>
  <c r="E424" i="46"/>
  <c r="F424" i="46"/>
  <c r="G424" i="46"/>
  <c r="H424" i="46"/>
  <c r="I424" i="46"/>
  <c r="J424" i="46"/>
  <c r="K424" i="46"/>
  <c r="L424" i="46"/>
  <c r="M424" i="46"/>
  <c r="N424" i="46"/>
  <c r="O424" i="46"/>
  <c r="P424" i="46"/>
  <c r="Q424" i="46"/>
  <c r="R424" i="46"/>
  <c r="Y424" i="46"/>
  <c r="Z424" i="46"/>
  <c r="AA424" i="46"/>
  <c r="AB424" i="46"/>
  <c r="AI424" i="46"/>
  <c r="AC424" i="46"/>
  <c r="AD424" i="46"/>
  <c r="E425" i="46"/>
  <c r="F425" i="46"/>
  <c r="G425" i="46"/>
  <c r="H425" i="46"/>
  <c r="I425" i="46"/>
  <c r="J425" i="46"/>
  <c r="K425" i="46"/>
  <c r="L425" i="46"/>
  <c r="M425" i="46"/>
  <c r="N425" i="46"/>
  <c r="O425" i="46"/>
  <c r="P425" i="46"/>
  <c r="Q425" i="46"/>
  <c r="R425" i="46"/>
  <c r="Y425" i="46"/>
  <c r="Z425" i="46"/>
  <c r="AA425" i="46"/>
  <c r="AB425" i="46"/>
  <c r="AC425" i="46"/>
  <c r="AD425" i="46"/>
  <c r="E426" i="46"/>
  <c r="F426" i="46"/>
  <c r="G426" i="46"/>
  <c r="H426" i="46"/>
  <c r="I426" i="46"/>
  <c r="J426" i="46"/>
  <c r="K426" i="46"/>
  <c r="L426" i="46"/>
  <c r="M426" i="46"/>
  <c r="N426" i="46"/>
  <c r="O426" i="46"/>
  <c r="P426" i="46"/>
  <c r="Q426" i="46"/>
  <c r="R426" i="46"/>
  <c r="Y426" i="46"/>
  <c r="Z426" i="46"/>
  <c r="AA426" i="46"/>
  <c r="AB426" i="46"/>
  <c r="AC426" i="46"/>
  <c r="AD426" i="46"/>
  <c r="E427" i="46"/>
  <c r="F427" i="46"/>
  <c r="G427" i="46"/>
  <c r="H427" i="46"/>
  <c r="I427" i="46"/>
  <c r="J427" i="46"/>
  <c r="K427" i="46"/>
  <c r="L427" i="46"/>
  <c r="M427" i="46"/>
  <c r="N427" i="46"/>
  <c r="O427" i="46"/>
  <c r="P427" i="46"/>
  <c r="Q427" i="46"/>
  <c r="R427" i="46"/>
  <c r="Y427" i="46"/>
  <c r="Z427" i="46"/>
  <c r="AA427" i="46"/>
  <c r="AB427" i="46"/>
  <c r="AI427" i="46"/>
  <c r="AC427" i="46"/>
  <c r="AD427" i="46"/>
  <c r="E428" i="46"/>
  <c r="F428" i="46"/>
  <c r="G428" i="46"/>
  <c r="H428" i="46"/>
  <c r="I428" i="46"/>
  <c r="J428" i="46"/>
  <c r="K428" i="46"/>
  <c r="L428" i="46"/>
  <c r="M428" i="46"/>
  <c r="N428" i="46"/>
  <c r="O428" i="46"/>
  <c r="P428" i="46"/>
  <c r="Q428" i="46"/>
  <c r="R428" i="46"/>
  <c r="Y428" i="46"/>
  <c r="Z428" i="46"/>
  <c r="AA428" i="46"/>
  <c r="AB428" i="46"/>
  <c r="AI428" i="46"/>
  <c r="AC428" i="46"/>
  <c r="AD428" i="46"/>
  <c r="E429" i="46"/>
  <c r="F429" i="46"/>
  <c r="G429" i="46"/>
  <c r="H429" i="46"/>
  <c r="I429" i="46"/>
  <c r="J429" i="46"/>
  <c r="K429" i="46"/>
  <c r="L429" i="46"/>
  <c r="M429" i="46"/>
  <c r="N429" i="46"/>
  <c r="O429" i="46"/>
  <c r="P429" i="46"/>
  <c r="Q429" i="46"/>
  <c r="R429" i="46"/>
  <c r="Y429" i="46"/>
  <c r="Z429" i="46"/>
  <c r="AA429" i="46"/>
  <c r="AB429" i="46"/>
  <c r="AC429" i="46"/>
  <c r="AD429" i="46"/>
  <c r="E382" i="46"/>
  <c r="F382" i="46"/>
  <c r="G382" i="46"/>
  <c r="H382" i="46"/>
  <c r="I382" i="46"/>
  <c r="J382" i="46"/>
  <c r="K382" i="46"/>
  <c r="L382" i="46"/>
  <c r="M382" i="46"/>
  <c r="N382" i="46"/>
  <c r="O382" i="46"/>
  <c r="P382" i="46"/>
  <c r="Q382" i="46"/>
  <c r="R382" i="46"/>
  <c r="Y382" i="46"/>
  <c r="Z382" i="46"/>
  <c r="AH382" i="46" s="1"/>
  <c r="AA382" i="46"/>
  <c r="AB382" i="46"/>
  <c r="AC382" i="46"/>
  <c r="AD382" i="46"/>
  <c r="E383" i="46"/>
  <c r="F383" i="46"/>
  <c r="G383" i="46"/>
  <c r="H383" i="46"/>
  <c r="I383" i="46"/>
  <c r="J383" i="46"/>
  <c r="K383" i="46"/>
  <c r="L383" i="46"/>
  <c r="M383" i="46"/>
  <c r="N383" i="46"/>
  <c r="O383" i="46"/>
  <c r="P383" i="46"/>
  <c r="Q383" i="46"/>
  <c r="R383" i="46"/>
  <c r="Y383" i="46"/>
  <c r="Z383" i="46"/>
  <c r="AA383" i="46"/>
  <c r="AB383" i="46"/>
  <c r="AC383" i="46"/>
  <c r="AG383" i="46"/>
  <c r="AD383" i="46"/>
  <c r="E384" i="46"/>
  <c r="F384" i="46"/>
  <c r="G384" i="46"/>
  <c r="H384" i="46"/>
  <c r="I384" i="46"/>
  <c r="J384" i="46"/>
  <c r="K384" i="46"/>
  <c r="L384" i="46"/>
  <c r="M384" i="46"/>
  <c r="N384" i="46"/>
  <c r="O384" i="46"/>
  <c r="P384" i="46"/>
  <c r="Q384" i="46"/>
  <c r="R384" i="46"/>
  <c r="Y384" i="46"/>
  <c r="Z384" i="46"/>
  <c r="AA384" i="46"/>
  <c r="AB384" i="46"/>
  <c r="AC384" i="46"/>
  <c r="AD384" i="46"/>
  <c r="E385" i="46"/>
  <c r="F385" i="46"/>
  <c r="G385" i="46"/>
  <c r="H385" i="46"/>
  <c r="I385" i="46"/>
  <c r="J385" i="46"/>
  <c r="K385" i="46"/>
  <c r="L385" i="46"/>
  <c r="M385" i="46"/>
  <c r="N385" i="46"/>
  <c r="O385" i="46"/>
  <c r="P385" i="46"/>
  <c r="Q385" i="46"/>
  <c r="R385" i="46"/>
  <c r="Y385" i="46"/>
  <c r="Z385" i="46"/>
  <c r="AA385" i="46"/>
  <c r="AB385" i="46"/>
  <c r="AC385" i="46"/>
  <c r="AD385" i="46"/>
  <c r="E386" i="46"/>
  <c r="F386" i="46"/>
  <c r="G386" i="46"/>
  <c r="H386" i="46"/>
  <c r="I386" i="46"/>
  <c r="J386" i="46"/>
  <c r="K386" i="46"/>
  <c r="L386" i="46"/>
  <c r="M386" i="46"/>
  <c r="N386" i="46"/>
  <c r="O386" i="46"/>
  <c r="P386" i="46"/>
  <c r="Q386" i="46"/>
  <c r="R386" i="46"/>
  <c r="Y386" i="46"/>
  <c r="Z386" i="46"/>
  <c r="AA386" i="46"/>
  <c r="AB386" i="46"/>
  <c r="AC386" i="46"/>
  <c r="AD386" i="46"/>
  <c r="E387" i="46"/>
  <c r="F387" i="46"/>
  <c r="G387" i="46"/>
  <c r="H387" i="46"/>
  <c r="I387" i="46"/>
  <c r="J387" i="46"/>
  <c r="K387" i="46"/>
  <c r="L387" i="46"/>
  <c r="M387" i="46"/>
  <c r="N387" i="46"/>
  <c r="O387" i="46"/>
  <c r="P387" i="46"/>
  <c r="Q387" i="46"/>
  <c r="R387" i="46"/>
  <c r="Y387" i="46"/>
  <c r="Z387" i="46"/>
  <c r="AA387" i="46"/>
  <c r="AB387" i="46"/>
  <c r="AI387" i="46"/>
  <c r="AC387" i="46"/>
  <c r="AD387" i="46"/>
  <c r="E388" i="46"/>
  <c r="F388" i="46"/>
  <c r="G388" i="46"/>
  <c r="H388" i="46"/>
  <c r="I388" i="46"/>
  <c r="J388" i="46"/>
  <c r="K388" i="46"/>
  <c r="L388" i="46"/>
  <c r="M388" i="46"/>
  <c r="N388" i="46"/>
  <c r="O388" i="46"/>
  <c r="P388" i="46"/>
  <c r="Q388" i="46"/>
  <c r="R388" i="46"/>
  <c r="Y388" i="46"/>
  <c r="Z388" i="46"/>
  <c r="AA388" i="46"/>
  <c r="AB388" i="46"/>
  <c r="AC388" i="46"/>
  <c r="AD388" i="46"/>
  <c r="E389" i="46"/>
  <c r="F389" i="46"/>
  <c r="G389" i="46"/>
  <c r="H389" i="46"/>
  <c r="I389" i="46"/>
  <c r="J389" i="46"/>
  <c r="K389" i="46"/>
  <c r="L389" i="46"/>
  <c r="M389" i="46"/>
  <c r="N389" i="46"/>
  <c r="O389" i="46"/>
  <c r="P389" i="46"/>
  <c r="Q389" i="46"/>
  <c r="R389" i="46"/>
  <c r="Y389" i="46"/>
  <c r="Z389" i="46"/>
  <c r="AA389" i="46"/>
  <c r="AB389" i="46"/>
  <c r="AC389" i="46"/>
  <c r="AD389" i="46"/>
  <c r="E390" i="46"/>
  <c r="F390" i="46"/>
  <c r="G390" i="46"/>
  <c r="H390" i="46"/>
  <c r="I390" i="46"/>
  <c r="J390" i="46"/>
  <c r="K390" i="46"/>
  <c r="L390" i="46"/>
  <c r="M390" i="46"/>
  <c r="N390" i="46"/>
  <c r="O390" i="46"/>
  <c r="P390" i="46"/>
  <c r="Q390" i="46"/>
  <c r="R390" i="46"/>
  <c r="Y390" i="46"/>
  <c r="Z390" i="46"/>
  <c r="AA390" i="46"/>
  <c r="AB390" i="46"/>
  <c r="AC390" i="46"/>
  <c r="AD390" i="46"/>
  <c r="AH390" i="46"/>
  <c r="E391" i="46"/>
  <c r="F391" i="46"/>
  <c r="G391" i="46"/>
  <c r="H391" i="46"/>
  <c r="I391" i="46"/>
  <c r="J391" i="46"/>
  <c r="K391" i="46"/>
  <c r="L391" i="46"/>
  <c r="M391" i="46"/>
  <c r="N391" i="46"/>
  <c r="O391" i="46"/>
  <c r="P391" i="46"/>
  <c r="Q391" i="46"/>
  <c r="R391" i="46"/>
  <c r="Y391" i="46"/>
  <c r="Z391" i="46"/>
  <c r="AA391" i="46"/>
  <c r="AB391" i="46"/>
  <c r="AI391" i="46"/>
  <c r="AC391" i="46"/>
  <c r="AD391" i="46"/>
  <c r="E392" i="46"/>
  <c r="F392" i="46"/>
  <c r="G392" i="46"/>
  <c r="H392" i="46"/>
  <c r="I392" i="46"/>
  <c r="J392" i="46"/>
  <c r="K392" i="46"/>
  <c r="L392" i="46"/>
  <c r="M392" i="46"/>
  <c r="N392" i="46"/>
  <c r="O392" i="46"/>
  <c r="P392" i="46"/>
  <c r="Q392" i="46"/>
  <c r="R392" i="46"/>
  <c r="Y392" i="46"/>
  <c r="Z392" i="46"/>
  <c r="AA392" i="46"/>
  <c r="AB392" i="46"/>
  <c r="AC392" i="46"/>
  <c r="AD392" i="46"/>
  <c r="E393" i="46"/>
  <c r="F393" i="46"/>
  <c r="G393" i="46"/>
  <c r="H393" i="46"/>
  <c r="I393" i="46"/>
  <c r="J393" i="46"/>
  <c r="K393" i="46"/>
  <c r="L393" i="46"/>
  <c r="M393" i="46"/>
  <c r="N393" i="46"/>
  <c r="O393" i="46"/>
  <c r="P393" i="46"/>
  <c r="Q393" i="46"/>
  <c r="R393" i="46"/>
  <c r="Y393" i="46"/>
  <c r="Z393" i="46"/>
  <c r="AA393" i="46"/>
  <c r="AB393" i="46"/>
  <c r="AC393" i="46"/>
  <c r="AD393" i="46"/>
  <c r="E394" i="46"/>
  <c r="F394" i="46"/>
  <c r="G394" i="46"/>
  <c r="H394" i="46"/>
  <c r="I394" i="46"/>
  <c r="J394" i="46"/>
  <c r="K394" i="46"/>
  <c r="L394" i="46"/>
  <c r="M394" i="46"/>
  <c r="N394" i="46"/>
  <c r="O394" i="46"/>
  <c r="P394" i="46"/>
  <c r="Q394" i="46"/>
  <c r="R394" i="46"/>
  <c r="Y394" i="46"/>
  <c r="Z394" i="46"/>
  <c r="AA394" i="46"/>
  <c r="AB394" i="46"/>
  <c r="AC394" i="46"/>
  <c r="AD394" i="46"/>
  <c r="E395" i="46"/>
  <c r="F395" i="46"/>
  <c r="G395" i="46"/>
  <c r="H395" i="46"/>
  <c r="I395" i="46"/>
  <c r="J395" i="46"/>
  <c r="K395" i="46"/>
  <c r="L395" i="46"/>
  <c r="M395" i="46"/>
  <c r="N395" i="46"/>
  <c r="O395" i="46"/>
  <c r="P395" i="46"/>
  <c r="Q395" i="46"/>
  <c r="R395" i="46"/>
  <c r="Y395" i="46"/>
  <c r="Z395" i="46"/>
  <c r="AA395" i="46"/>
  <c r="AB395" i="46"/>
  <c r="AI395" i="46"/>
  <c r="AC395" i="46"/>
  <c r="AD395" i="46"/>
  <c r="E396" i="46"/>
  <c r="F396" i="46"/>
  <c r="G396" i="46"/>
  <c r="H396" i="46"/>
  <c r="I396" i="46"/>
  <c r="J396" i="46"/>
  <c r="K396" i="46"/>
  <c r="L396" i="46"/>
  <c r="M396" i="46"/>
  <c r="N396" i="46"/>
  <c r="O396" i="46"/>
  <c r="P396" i="46"/>
  <c r="Q396" i="46"/>
  <c r="R396" i="46"/>
  <c r="Y396" i="46"/>
  <c r="Z396" i="46"/>
  <c r="AA396" i="46"/>
  <c r="AB396" i="46"/>
  <c r="AC396" i="46"/>
  <c r="AD396" i="46"/>
  <c r="E397" i="46"/>
  <c r="F397" i="46"/>
  <c r="G397" i="46"/>
  <c r="H397" i="46"/>
  <c r="I397" i="46"/>
  <c r="J397" i="46"/>
  <c r="K397" i="46"/>
  <c r="L397" i="46"/>
  <c r="M397" i="46"/>
  <c r="N397" i="46"/>
  <c r="O397" i="46"/>
  <c r="P397" i="46"/>
  <c r="Q397" i="46"/>
  <c r="R397" i="46"/>
  <c r="Y397" i="46"/>
  <c r="Z397" i="46"/>
  <c r="AA397" i="46"/>
  <c r="AB397" i="46"/>
  <c r="AC397" i="46"/>
  <c r="AD397" i="46"/>
  <c r="E398" i="46"/>
  <c r="F398" i="46"/>
  <c r="G398" i="46"/>
  <c r="H398" i="46"/>
  <c r="I398" i="46"/>
  <c r="J398" i="46"/>
  <c r="K398" i="46"/>
  <c r="L398" i="46"/>
  <c r="M398" i="46"/>
  <c r="N398" i="46"/>
  <c r="O398" i="46"/>
  <c r="P398" i="46"/>
  <c r="Q398" i="46"/>
  <c r="R398" i="46"/>
  <c r="Y398" i="46"/>
  <c r="Z398" i="46"/>
  <c r="AA398" i="46"/>
  <c r="AB398" i="46"/>
  <c r="AC398" i="46"/>
  <c r="AD398" i="46"/>
  <c r="AH398" i="46"/>
  <c r="E399" i="46"/>
  <c r="F399" i="46"/>
  <c r="G399" i="46"/>
  <c r="H399" i="46"/>
  <c r="I399" i="46"/>
  <c r="J399" i="46"/>
  <c r="K399" i="46"/>
  <c r="L399" i="46"/>
  <c r="M399" i="46"/>
  <c r="N399" i="46"/>
  <c r="O399" i="46"/>
  <c r="P399" i="46"/>
  <c r="Q399" i="46"/>
  <c r="R399" i="46"/>
  <c r="Y399" i="46"/>
  <c r="Z399" i="46"/>
  <c r="AA399" i="46"/>
  <c r="AB399" i="46"/>
  <c r="AI399" i="46"/>
  <c r="AC399" i="46"/>
  <c r="AD399" i="46"/>
  <c r="E400" i="46"/>
  <c r="F400" i="46"/>
  <c r="G400" i="46"/>
  <c r="H400" i="46"/>
  <c r="I400" i="46"/>
  <c r="J400" i="46"/>
  <c r="K400" i="46"/>
  <c r="L400" i="46"/>
  <c r="M400" i="46"/>
  <c r="N400" i="46"/>
  <c r="O400" i="46"/>
  <c r="P400" i="46"/>
  <c r="Q400" i="46"/>
  <c r="R400" i="46"/>
  <c r="Y400" i="46"/>
  <c r="Z400" i="46"/>
  <c r="AA400" i="46"/>
  <c r="AB400" i="46"/>
  <c r="AC400" i="46"/>
  <c r="AD400" i="46"/>
  <c r="E401" i="46"/>
  <c r="F401" i="46"/>
  <c r="G401" i="46"/>
  <c r="H401" i="46"/>
  <c r="I401" i="46"/>
  <c r="J401" i="46"/>
  <c r="K401" i="46"/>
  <c r="L401" i="46"/>
  <c r="M401" i="46"/>
  <c r="N401" i="46"/>
  <c r="O401" i="46"/>
  <c r="P401" i="46"/>
  <c r="Q401" i="46"/>
  <c r="R401" i="46"/>
  <c r="Y401" i="46"/>
  <c r="Z401" i="46"/>
  <c r="AA401" i="46"/>
  <c r="AB401" i="46"/>
  <c r="AC401" i="46"/>
  <c r="AD401" i="46"/>
  <c r="E402" i="46"/>
  <c r="F402" i="46"/>
  <c r="G402" i="46"/>
  <c r="H402" i="46"/>
  <c r="I402" i="46"/>
  <c r="J402" i="46"/>
  <c r="K402" i="46"/>
  <c r="L402" i="46"/>
  <c r="M402" i="46"/>
  <c r="N402" i="46"/>
  <c r="O402" i="46"/>
  <c r="P402" i="46"/>
  <c r="Q402" i="46"/>
  <c r="R402" i="46"/>
  <c r="Y402" i="46"/>
  <c r="Z402" i="46"/>
  <c r="AA402" i="46"/>
  <c r="AB402" i="46"/>
  <c r="AC402" i="46"/>
  <c r="AD402" i="46"/>
  <c r="E403" i="46"/>
  <c r="F403" i="46"/>
  <c r="G403" i="46"/>
  <c r="H403" i="46"/>
  <c r="I403" i="46"/>
  <c r="J403" i="46"/>
  <c r="K403" i="46"/>
  <c r="L403" i="46"/>
  <c r="M403" i="46"/>
  <c r="N403" i="46"/>
  <c r="O403" i="46"/>
  <c r="P403" i="46"/>
  <c r="Q403" i="46"/>
  <c r="R403" i="46"/>
  <c r="Y403" i="46"/>
  <c r="Z403" i="46"/>
  <c r="AA403" i="46"/>
  <c r="AB403" i="46"/>
  <c r="AI403" i="46"/>
  <c r="AC403" i="46"/>
  <c r="AD403" i="46"/>
  <c r="E404" i="46"/>
  <c r="F404" i="46"/>
  <c r="G404" i="46"/>
  <c r="H404" i="46"/>
  <c r="I404" i="46"/>
  <c r="J404" i="46"/>
  <c r="K404" i="46"/>
  <c r="L404" i="46"/>
  <c r="M404" i="46"/>
  <c r="N404" i="46"/>
  <c r="O404" i="46"/>
  <c r="P404" i="46"/>
  <c r="Q404" i="46"/>
  <c r="R404" i="46"/>
  <c r="Y404" i="46"/>
  <c r="Z404" i="46"/>
  <c r="AA404" i="46"/>
  <c r="AB404" i="46"/>
  <c r="AC404" i="46"/>
  <c r="AD404" i="46"/>
  <c r="E405" i="46"/>
  <c r="F405" i="46"/>
  <c r="G405" i="46"/>
  <c r="H405" i="46"/>
  <c r="I405" i="46"/>
  <c r="J405" i="46"/>
  <c r="K405" i="46"/>
  <c r="L405" i="46"/>
  <c r="M405" i="46"/>
  <c r="N405" i="46"/>
  <c r="O405" i="46"/>
  <c r="P405" i="46"/>
  <c r="Q405" i="46"/>
  <c r="R405" i="46"/>
  <c r="Y405" i="46"/>
  <c r="Z405" i="46"/>
  <c r="AA405" i="46"/>
  <c r="AB405" i="46"/>
  <c r="AC405" i="46"/>
  <c r="AD405" i="46"/>
  <c r="E406" i="46"/>
  <c r="F406" i="46"/>
  <c r="G406" i="46"/>
  <c r="H406" i="46"/>
  <c r="I406" i="46"/>
  <c r="J406" i="46"/>
  <c r="K406" i="46"/>
  <c r="L406" i="46"/>
  <c r="M406" i="46"/>
  <c r="N406" i="46"/>
  <c r="O406" i="46"/>
  <c r="P406" i="46"/>
  <c r="Q406" i="46"/>
  <c r="R406" i="46"/>
  <c r="Y406" i="46"/>
  <c r="Z406" i="46"/>
  <c r="AA406" i="46"/>
  <c r="AB406" i="46"/>
  <c r="AC406" i="46"/>
  <c r="AD406" i="46"/>
  <c r="AH406" i="46"/>
  <c r="E407" i="46"/>
  <c r="F407" i="46"/>
  <c r="G407" i="46"/>
  <c r="H407" i="46"/>
  <c r="I407" i="46"/>
  <c r="J407" i="46"/>
  <c r="K407" i="46"/>
  <c r="L407" i="46"/>
  <c r="M407" i="46"/>
  <c r="N407" i="46"/>
  <c r="O407" i="46"/>
  <c r="P407" i="46"/>
  <c r="Q407" i="46"/>
  <c r="R407" i="46"/>
  <c r="Y407" i="46"/>
  <c r="Z407" i="46"/>
  <c r="AA407" i="46"/>
  <c r="AB407" i="46"/>
  <c r="AI407" i="46"/>
  <c r="AC407" i="46"/>
  <c r="AD407" i="46"/>
  <c r="E408" i="46"/>
  <c r="F408" i="46"/>
  <c r="G408" i="46"/>
  <c r="H408" i="46"/>
  <c r="I408" i="46"/>
  <c r="J408" i="46"/>
  <c r="K408" i="46"/>
  <c r="L408" i="46"/>
  <c r="M408" i="46"/>
  <c r="N408" i="46"/>
  <c r="O408" i="46"/>
  <c r="P408" i="46"/>
  <c r="Q408" i="46"/>
  <c r="R408" i="46"/>
  <c r="Y408" i="46"/>
  <c r="Z408" i="46"/>
  <c r="AA408" i="46"/>
  <c r="AB408" i="46"/>
  <c r="AI408" i="46"/>
  <c r="AC408" i="46"/>
  <c r="AD408" i="46"/>
  <c r="E409" i="46"/>
  <c r="F409" i="46"/>
  <c r="G409" i="46"/>
  <c r="H409" i="46"/>
  <c r="I409" i="46"/>
  <c r="J409" i="46"/>
  <c r="K409" i="46"/>
  <c r="L409" i="46"/>
  <c r="M409" i="46"/>
  <c r="N409" i="46"/>
  <c r="O409" i="46"/>
  <c r="P409" i="46"/>
  <c r="Q409" i="46"/>
  <c r="R409" i="46"/>
  <c r="Y409" i="46"/>
  <c r="Z409" i="46"/>
  <c r="AA409" i="46"/>
  <c r="AB409" i="46"/>
  <c r="AC409" i="46"/>
  <c r="AD409" i="46"/>
  <c r="E410" i="46"/>
  <c r="F410" i="46"/>
  <c r="G410" i="46"/>
  <c r="H410" i="46"/>
  <c r="I410" i="46"/>
  <c r="J410" i="46"/>
  <c r="K410" i="46"/>
  <c r="L410" i="46"/>
  <c r="M410" i="46"/>
  <c r="N410" i="46"/>
  <c r="O410" i="46"/>
  <c r="P410" i="46"/>
  <c r="Q410" i="46"/>
  <c r="R410" i="46"/>
  <c r="Y410" i="46"/>
  <c r="Z410" i="46"/>
  <c r="AA410" i="46"/>
  <c r="AB410" i="46"/>
  <c r="AC410" i="46"/>
  <c r="AD410" i="46"/>
  <c r="AH410" i="46"/>
  <c r="E411" i="46"/>
  <c r="F411" i="46"/>
  <c r="G411" i="46"/>
  <c r="H411" i="46"/>
  <c r="I411" i="46"/>
  <c r="J411" i="46"/>
  <c r="K411" i="46"/>
  <c r="L411" i="46"/>
  <c r="M411" i="46"/>
  <c r="N411" i="46"/>
  <c r="O411" i="46"/>
  <c r="P411" i="46"/>
  <c r="Q411" i="46"/>
  <c r="R411" i="46"/>
  <c r="Y411" i="46"/>
  <c r="Z411" i="46"/>
  <c r="AA411" i="46"/>
  <c r="AB411" i="46"/>
  <c r="AI411" i="46"/>
  <c r="AC411" i="46"/>
  <c r="AD411" i="46"/>
  <c r="E412" i="46"/>
  <c r="F412" i="46"/>
  <c r="G412" i="46"/>
  <c r="H412" i="46"/>
  <c r="I412" i="46"/>
  <c r="J412" i="46"/>
  <c r="K412" i="46"/>
  <c r="L412" i="46"/>
  <c r="M412" i="46"/>
  <c r="N412" i="46"/>
  <c r="O412" i="46"/>
  <c r="P412" i="46"/>
  <c r="Q412" i="46"/>
  <c r="R412" i="46"/>
  <c r="Y412" i="46"/>
  <c r="Z412" i="46"/>
  <c r="AA412" i="46"/>
  <c r="AB412" i="46"/>
  <c r="AI412" i="46"/>
  <c r="AC412" i="46"/>
  <c r="AD412" i="46"/>
  <c r="E413" i="46"/>
  <c r="F413" i="46"/>
  <c r="G413" i="46"/>
  <c r="H413" i="46"/>
  <c r="I413" i="46"/>
  <c r="J413" i="46"/>
  <c r="K413" i="46"/>
  <c r="L413" i="46"/>
  <c r="M413" i="46"/>
  <c r="N413" i="46"/>
  <c r="O413" i="46"/>
  <c r="P413" i="46"/>
  <c r="Q413" i="46"/>
  <c r="R413" i="46"/>
  <c r="Y413" i="46"/>
  <c r="Z413" i="46"/>
  <c r="AA413" i="46"/>
  <c r="AB413" i="46"/>
  <c r="AC413" i="46"/>
  <c r="AD413" i="46"/>
  <c r="E414" i="46"/>
  <c r="F414" i="46"/>
  <c r="G414" i="46"/>
  <c r="H414" i="46"/>
  <c r="I414" i="46"/>
  <c r="J414" i="46"/>
  <c r="K414" i="46"/>
  <c r="L414" i="46"/>
  <c r="M414" i="46"/>
  <c r="N414" i="46"/>
  <c r="O414" i="46"/>
  <c r="P414" i="46"/>
  <c r="Q414" i="46"/>
  <c r="R414" i="46"/>
  <c r="Y414" i="46"/>
  <c r="Z414" i="46"/>
  <c r="AA414" i="46"/>
  <c r="AB414" i="46"/>
  <c r="AC414" i="46"/>
  <c r="AD414" i="46"/>
  <c r="E415" i="46"/>
  <c r="F415" i="46"/>
  <c r="G415" i="46"/>
  <c r="H415" i="46"/>
  <c r="I415" i="46"/>
  <c r="J415" i="46"/>
  <c r="K415" i="46"/>
  <c r="L415" i="46"/>
  <c r="M415" i="46"/>
  <c r="N415" i="46"/>
  <c r="O415" i="46"/>
  <c r="P415" i="46"/>
  <c r="Q415" i="46"/>
  <c r="R415" i="46"/>
  <c r="Y415" i="46"/>
  <c r="Z415" i="46"/>
  <c r="AA415" i="46"/>
  <c r="AB415" i="46"/>
  <c r="AI415" i="46"/>
  <c r="AC415" i="46"/>
  <c r="AD415" i="46"/>
  <c r="E416" i="46"/>
  <c r="F416" i="46"/>
  <c r="G416" i="46"/>
  <c r="H416" i="46"/>
  <c r="I416" i="46"/>
  <c r="J416" i="46"/>
  <c r="K416" i="46"/>
  <c r="L416" i="46"/>
  <c r="M416" i="46"/>
  <c r="N416" i="46"/>
  <c r="O416" i="46"/>
  <c r="P416" i="46"/>
  <c r="Q416" i="46"/>
  <c r="R416" i="46"/>
  <c r="Y416" i="46"/>
  <c r="Z416" i="46"/>
  <c r="AA416" i="46"/>
  <c r="AB416" i="46"/>
  <c r="AI416" i="46"/>
  <c r="AC416" i="46"/>
  <c r="AD416" i="46"/>
  <c r="E417" i="46"/>
  <c r="F417" i="46"/>
  <c r="G417" i="46"/>
  <c r="H417" i="46"/>
  <c r="I417" i="46"/>
  <c r="J417" i="46"/>
  <c r="K417" i="46"/>
  <c r="L417" i="46"/>
  <c r="M417" i="46"/>
  <c r="N417" i="46"/>
  <c r="O417" i="46"/>
  <c r="P417" i="46"/>
  <c r="Q417" i="46"/>
  <c r="R417" i="46"/>
  <c r="Y417" i="46"/>
  <c r="Z417" i="46"/>
  <c r="AA417" i="46"/>
  <c r="AB417" i="46"/>
  <c r="AC417" i="46"/>
  <c r="AD417" i="46"/>
  <c r="F381" i="46"/>
  <c r="G381" i="46"/>
  <c r="H381" i="46"/>
  <c r="I381" i="46"/>
  <c r="J381" i="46"/>
  <c r="K381" i="46"/>
  <c r="L381" i="46"/>
  <c r="M381" i="46"/>
  <c r="N381" i="46"/>
  <c r="O381" i="46"/>
  <c r="P381" i="46"/>
  <c r="Q381" i="46"/>
  <c r="R381" i="46"/>
  <c r="Y381" i="46"/>
  <c r="Z381" i="46"/>
  <c r="AA381" i="46"/>
  <c r="AB381" i="46"/>
  <c r="AC381" i="46"/>
  <c r="AD381" i="46"/>
  <c r="E381" i="46"/>
  <c r="E644" i="46" s="1"/>
  <c r="F329" i="46"/>
  <c r="G329" i="46"/>
  <c r="H329" i="46"/>
  <c r="I329" i="46"/>
  <c r="J329" i="46"/>
  <c r="K329" i="46"/>
  <c r="L329" i="46"/>
  <c r="M329" i="46"/>
  <c r="M644" i="46"/>
  <c r="N329" i="46"/>
  <c r="O329" i="46"/>
  <c r="P329" i="46"/>
  <c r="Q329" i="46"/>
  <c r="R329" i="46"/>
  <c r="Y329" i="46"/>
  <c r="Z329" i="46"/>
  <c r="Z644" i="46" s="1"/>
  <c r="AA329" i="46"/>
  <c r="AB329" i="46"/>
  <c r="AC329" i="46"/>
  <c r="AD329" i="46"/>
  <c r="F330" i="46"/>
  <c r="G330" i="46"/>
  <c r="H330" i="46"/>
  <c r="I330" i="46"/>
  <c r="J330" i="46"/>
  <c r="K330" i="46"/>
  <c r="L330" i="46"/>
  <c r="L645" i="46"/>
  <c r="M330" i="46"/>
  <c r="N330" i="46"/>
  <c r="O330" i="46"/>
  <c r="P330" i="46"/>
  <c r="Q330" i="46"/>
  <c r="R330" i="46"/>
  <c r="Y330" i="46"/>
  <c r="Z330" i="46"/>
  <c r="AA330" i="46"/>
  <c r="AB330" i="46"/>
  <c r="AB645" i="46" s="1"/>
  <c r="AC330" i="46"/>
  <c r="AD330" i="46"/>
  <c r="F331" i="46"/>
  <c r="G331" i="46"/>
  <c r="H331" i="46"/>
  <c r="I331" i="46"/>
  <c r="J331" i="46"/>
  <c r="K331" i="46"/>
  <c r="L331" i="46"/>
  <c r="M331" i="46"/>
  <c r="N331" i="46"/>
  <c r="O331" i="46"/>
  <c r="P331" i="46"/>
  <c r="Q331" i="46"/>
  <c r="R331" i="46"/>
  <c r="Y331" i="46"/>
  <c r="Z331" i="46"/>
  <c r="AK331" i="46" s="1"/>
  <c r="AA331" i="46"/>
  <c r="AB331" i="46"/>
  <c r="AC331" i="46"/>
  <c r="AD331" i="46"/>
  <c r="F332" i="46"/>
  <c r="G332" i="46"/>
  <c r="H332" i="46"/>
  <c r="I332" i="46"/>
  <c r="J332" i="46"/>
  <c r="J647" i="46"/>
  <c r="K332" i="46"/>
  <c r="L332" i="46"/>
  <c r="M332" i="46"/>
  <c r="N332" i="46"/>
  <c r="O332" i="46"/>
  <c r="P332" i="46"/>
  <c r="Q332" i="46"/>
  <c r="R332" i="46"/>
  <c r="R647" i="46"/>
  <c r="Y332" i="46"/>
  <c r="Z332" i="46"/>
  <c r="Z647" i="46" s="1"/>
  <c r="AA332" i="46"/>
  <c r="AB332" i="46"/>
  <c r="AC332" i="46"/>
  <c r="AD332" i="46"/>
  <c r="F333" i="46"/>
  <c r="F648" i="46" s="1"/>
  <c r="G333" i="46"/>
  <c r="H333" i="46"/>
  <c r="I333" i="46"/>
  <c r="J333" i="46"/>
  <c r="K333" i="46"/>
  <c r="L333" i="46"/>
  <c r="M333" i="46"/>
  <c r="N333" i="46"/>
  <c r="O333" i="46"/>
  <c r="P333" i="46"/>
  <c r="Q333" i="46"/>
  <c r="R333" i="46"/>
  <c r="Y333" i="46"/>
  <c r="Z333" i="46"/>
  <c r="AA333" i="46"/>
  <c r="AB333" i="46"/>
  <c r="AI333" i="46"/>
  <c r="AC333" i="46"/>
  <c r="AG333" i="46" s="1"/>
  <c r="AD333" i="46"/>
  <c r="F334" i="46"/>
  <c r="G334" i="46"/>
  <c r="H334" i="46"/>
  <c r="H650" i="46"/>
  <c r="I334" i="46"/>
  <c r="J334" i="46"/>
  <c r="K334" i="46"/>
  <c r="L334" i="46"/>
  <c r="M334" i="46"/>
  <c r="N334" i="46"/>
  <c r="O334" i="46"/>
  <c r="P334" i="46"/>
  <c r="P650" i="46"/>
  <c r="Q334" i="46"/>
  <c r="R334" i="46"/>
  <c r="Y334" i="46"/>
  <c r="Z334" i="46"/>
  <c r="AA334" i="46"/>
  <c r="AB334" i="46"/>
  <c r="AC334" i="46"/>
  <c r="AD334" i="46"/>
  <c r="F335" i="46"/>
  <c r="G335" i="46"/>
  <c r="G651" i="46"/>
  <c r="H335" i="46"/>
  <c r="I335" i="46"/>
  <c r="J335" i="46"/>
  <c r="K335" i="46"/>
  <c r="L335" i="46"/>
  <c r="M335" i="46"/>
  <c r="N335" i="46"/>
  <c r="O335" i="46"/>
  <c r="O651" i="46"/>
  <c r="P335" i="46"/>
  <c r="Q335" i="46"/>
  <c r="R335" i="46"/>
  <c r="Y335" i="46"/>
  <c r="Z335" i="46"/>
  <c r="AA335" i="46"/>
  <c r="AB335" i="46"/>
  <c r="AC335" i="46"/>
  <c r="AD335" i="46"/>
  <c r="F336" i="46"/>
  <c r="F653" i="46"/>
  <c r="G336" i="46"/>
  <c r="H336" i="46"/>
  <c r="I336" i="46"/>
  <c r="J336" i="46"/>
  <c r="K336" i="46"/>
  <c r="L336" i="46"/>
  <c r="M336" i="46"/>
  <c r="N336" i="46"/>
  <c r="N653" i="46"/>
  <c r="O336" i="46"/>
  <c r="P336" i="46"/>
  <c r="Q336" i="46"/>
  <c r="R336" i="46"/>
  <c r="Y336" i="46"/>
  <c r="Z336" i="46"/>
  <c r="AA336" i="46"/>
  <c r="AB336" i="46"/>
  <c r="AC336" i="46"/>
  <c r="AD336" i="46"/>
  <c r="AD653" i="46" s="1"/>
  <c r="F337" i="46"/>
  <c r="G337" i="46"/>
  <c r="H337" i="46"/>
  <c r="I337" i="46"/>
  <c r="J337" i="46"/>
  <c r="K337" i="46"/>
  <c r="L337" i="46"/>
  <c r="M337" i="46"/>
  <c r="M654" i="46"/>
  <c r="N337" i="46"/>
  <c r="O337" i="46"/>
  <c r="P337" i="46"/>
  <c r="Q337" i="46"/>
  <c r="R337" i="46"/>
  <c r="Y337" i="46"/>
  <c r="Z337" i="46"/>
  <c r="AA337" i="46"/>
  <c r="AB337" i="46"/>
  <c r="AI337" i="46"/>
  <c r="AC337" i="46"/>
  <c r="AD337" i="46"/>
  <c r="F338" i="46"/>
  <c r="G338" i="46"/>
  <c r="H338" i="46"/>
  <c r="I338" i="46"/>
  <c r="J338" i="46"/>
  <c r="K338" i="46"/>
  <c r="L338" i="46"/>
  <c r="L655" i="46"/>
  <c r="M338" i="46"/>
  <c r="N338" i="46"/>
  <c r="O338" i="46"/>
  <c r="P338" i="46"/>
  <c r="Q338" i="46"/>
  <c r="R338" i="46"/>
  <c r="Y338" i="46"/>
  <c r="Z338" i="46"/>
  <c r="AA338" i="46"/>
  <c r="AB338" i="46"/>
  <c r="AB655" i="46"/>
  <c r="AC338" i="46"/>
  <c r="AD338" i="46"/>
  <c r="F339" i="46"/>
  <c r="G339" i="46"/>
  <c r="H339" i="46"/>
  <c r="I339" i="46"/>
  <c r="J339" i="46"/>
  <c r="K339" i="46"/>
  <c r="L339" i="46"/>
  <c r="M339" i="46"/>
  <c r="N339" i="46"/>
  <c r="O339" i="46"/>
  <c r="P339" i="46"/>
  <c r="Q339" i="46"/>
  <c r="R339" i="46"/>
  <c r="Y339" i="46"/>
  <c r="Z339" i="46"/>
  <c r="AH339" i="46" s="1"/>
  <c r="AA339" i="46"/>
  <c r="AB339" i="46"/>
  <c r="AI339" i="46" s="1"/>
  <c r="AC339" i="46"/>
  <c r="AD339" i="46"/>
  <c r="F340" i="46"/>
  <c r="G340" i="46"/>
  <c r="H340" i="46"/>
  <c r="I340" i="46"/>
  <c r="J340" i="46"/>
  <c r="J657" i="46"/>
  <c r="K340" i="46"/>
  <c r="L340" i="46"/>
  <c r="M340" i="46"/>
  <c r="N340" i="46"/>
  <c r="O340" i="46"/>
  <c r="P340" i="46"/>
  <c r="Q340" i="46"/>
  <c r="R340" i="46"/>
  <c r="R657" i="46"/>
  <c r="Y340" i="46"/>
  <c r="Z340" i="46"/>
  <c r="AA340" i="46"/>
  <c r="AB340" i="46"/>
  <c r="AI340" i="46" s="1"/>
  <c r="AC340" i="46"/>
  <c r="AD340" i="46"/>
  <c r="F341" i="46"/>
  <c r="G341" i="46"/>
  <c r="H341" i="46"/>
  <c r="I341" i="46"/>
  <c r="J341" i="46"/>
  <c r="K341" i="46"/>
  <c r="L341" i="46"/>
  <c r="M341" i="46"/>
  <c r="N341" i="46"/>
  <c r="O341" i="46"/>
  <c r="P341" i="46"/>
  <c r="Q341" i="46"/>
  <c r="R341" i="46"/>
  <c r="Y341" i="46"/>
  <c r="Z341" i="46"/>
  <c r="AA341" i="46"/>
  <c r="AB341" i="46"/>
  <c r="AI341" i="46"/>
  <c r="AC341" i="46"/>
  <c r="AG341" i="46" s="1"/>
  <c r="AD341" i="46"/>
  <c r="F342" i="46"/>
  <c r="G342" i="46"/>
  <c r="H342" i="46"/>
  <c r="H660" i="46"/>
  <c r="I342" i="46"/>
  <c r="J342" i="46"/>
  <c r="K342" i="46"/>
  <c r="L342" i="46"/>
  <c r="M342" i="46"/>
  <c r="N342" i="46"/>
  <c r="O342" i="46"/>
  <c r="P342" i="46"/>
  <c r="P660" i="46"/>
  <c r="Q342" i="46"/>
  <c r="R342" i="46"/>
  <c r="Y342" i="46"/>
  <c r="Z342" i="46"/>
  <c r="AA342" i="46"/>
  <c r="AB342" i="46"/>
  <c r="AC342" i="46"/>
  <c r="AD342" i="46"/>
  <c r="F343" i="46"/>
  <c r="G343" i="46"/>
  <c r="G661" i="46"/>
  <c r="H343" i="46"/>
  <c r="I343" i="46"/>
  <c r="J343" i="46"/>
  <c r="K343" i="46"/>
  <c r="L343" i="46"/>
  <c r="M343" i="46"/>
  <c r="N343" i="46"/>
  <c r="O343" i="46"/>
  <c r="O661" i="46"/>
  <c r="P343" i="46"/>
  <c r="Q343" i="46"/>
  <c r="R343" i="46"/>
  <c r="Y343" i="46"/>
  <c r="Z343" i="46"/>
  <c r="AA343" i="46"/>
  <c r="AB343" i="46"/>
  <c r="AC343" i="46"/>
  <c r="AD343" i="46"/>
  <c r="F344" i="46"/>
  <c r="F662" i="46"/>
  <c r="G344" i="46"/>
  <c r="H344" i="46"/>
  <c r="I344" i="46"/>
  <c r="J344" i="46"/>
  <c r="K344" i="46"/>
  <c r="L344" i="46"/>
  <c r="M344" i="46"/>
  <c r="N344" i="46"/>
  <c r="N662" i="46"/>
  <c r="O344" i="46"/>
  <c r="P344" i="46"/>
  <c r="Q344" i="46"/>
  <c r="R344" i="46"/>
  <c r="Y344" i="46"/>
  <c r="Z344" i="46"/>
  <c r="AA344" i="46"/>
  <c r="AB344" i="46"/>
  <c r="AC344" i="46"/>
  <c r="AD344" i="46"/>
  <c r="AD662" i="46"/>
  <c r="F345" i="46"/>
  <c r="G345" i="46"/>
  <c r="H345" i="46"/>
  <c r="I345" i="46"/>
  <c r="J345" i="46"/>
  <c r="K345" i="46"/>
  <c r="L345" i="46"/>
  <c r="M345" i="46"/>
  <c r="M664" i="46"/>
  <c r="N345" i="46"/>
  <c r="O345" i="46"/>
  <c r="P345" i="46"/>
  <c r="Q345" i="46"/>
  <c r="R345" i="46"/>
  <c r="Y345" i="46"/>
  <c r="Z345" i="46"/>
  <c r="AH345" i="46" s="1"/>
  <c r="AA345" i="46"/>
  <c r="AB345" i="46"/>
  <c r="AI345" i="46"/>
  <c r="AC345" i="46"/>
  <c r="AD345" i="46"/>
  <c r="F346" i="46"/>
  <c r="G346" i="46"/>
  <c r="H346" i="46"/>
  <c r="I346" i="46"/>
  <c r="J346" i="46"/>
  <c r="K346" i="46"/>
  <c r="L346" i="46"/>
  <c r="L665" i="46"/>
  <c r="M346" i="46"/>
  <c r="N346" i="46"/>
  <c r="O346" i="46"/>
  <c r="P346" i="46"/>
  <c r="Q346" i="46"/>
  <c r="R346" i="46"/>
  <c r="Y346" i="46"/>
  <c r="Z346" i="46"/>
  <c r="AA346" i="46"/>
  <c r="AB346" i="46"/>
  <c r="AB665" i="46"/>
  <c r="AC346" i="46"/>
  <c r="AD346" i="46"/>
  <c r="F347" i="46"/>
  <c r="G347" i="46"/>
  <c r="H347" i="46"/>
  <c r="I347" i="46"/>
  <c r="J347" i="46"/>
  <c r="K347" i="46"/>
  <c r="L347" i="46"/>
  <c r="M347" i="46"/>
  <c r="N347" i="46"/>
  <c r="O347" i="46"/>
  <c r="P347" i="46"/>
  <c r="Q347" i="46"/>
  <c r="R347" i="46"/>
  <c r="Y347" i="46"/>
  <c r="Z347" i="46"/>
  <c r="AA347" i="46"/>
  <c r="AH347" i="46"/>
  <c r="AB347" i="46"/>
  <c r="AI347" i="46"/>
  <c r="AC347" i="46"/>
  <c r="AD347" i="46"/>
  <c r="F348" i="46"/>
  <c r="G348" i="46"/>
  <c r="H348" i="46"/>
  <c r="I348" i="46"/>
  <c r="J348" i="46"/>
  <c r="J667" i="46"/>
  <c r="K348" i="46"/>
  <c r="L348" i="46"/>
  <c r="M348" i="46"/>
  <c r="N348" i="46"/>
  <c r="O348" i="46"/>
  <c r="P348" i="46"/>
  <c r="Q348" i="46"/>
  <c r="R348" i="46"/>
  <c r="R667" i="46"/>
  <c r="Y348" i="46"/>
  <c r="Z348" i="46"/>
  <c r="Z667" i="46" s="1"/>
  <c r="AA348" i="46"/>
  <c r="AB348" i="46"/>
  <c r="AI348" i="46"/>
  <c r="AC348" i="46"/>
  <c r="AD348" i="46"/>
  <c r="F349" i="46"/>
  <c r="G349" i="46"/>
  <c r="H349" i="46"/>
  <c r="I349" i="46"/>
  <c r="J349" i="46"/>
  <c r="K349" i="46"/>
  <c r="L349" i="46"/>
  <c r="M349" i="46"/>
  <c r="N349" i="46"/>
  <c r="O349" i="46"/>
  <c r="P349" i="46"/>
  <c r="Q349" i="46"/>
  <c r="R349" i="46"/>
  <c r="Y349" i="46"/>
  <c r="AG349" i="46"/>
  <c r="Z349" i="46"/>
  <c r="AA349" i="46"/>
  <c r="AB349" i="46"/>
  <c r="AI349" i="46" s="1"/>
  <c r="AC349" i="46"/>
  <c r="AD349" i="46"/>
  <c r="F350" i="46"/>
  <c r="G350" i="46"/>
  <c r="H350" i="46"/>
  <c r="H670" i="46"/>
  <c r="I350" i="46"/>
  <c r="J350" i="46"/>
  <c r="K350" i="46"/>
  <c r="L350" i="46"/>
  <c r="M350" i="46"/>
  <c r="N350" i="46"/>
  <c r="O350" i="46"/>
  <c r="P350" i="46"/>
  <c r="P670" i="46"/>
  <c r="Q350" i="46"/>
  <c r="R350" i="46"/>
  <c r="Y350" i="46"/>
  <c r="Z350" i="46"/>
  <c r="AA350" i="46"/>
  <c r="AB350" i="46"/>
  <c r="AC350" i="46"/>
  <c r="AD350" i="46"/>
  <c r="F351" i="46"/>
  <c r="G351" i="46"/>
  <c r="G671" i="46"/>
  <c r="H351" i="46"/>
  <c r="I351" i="46"/>
  <c r="J351" i="46"/>
  <c r="K351" i="46"/>
  <c r="L351" i="46"/>
  <c r="M351" i="46"/>
  <c r="N351" i="46"/>
  <c r="O351" i="46"/>
  <c r="O671" i="46"/>
  <c r="P351" i="46"/>
  <c r="Q351" i="46"/>
  <c r="R351" i="46"/>
  <c r="Y351" i="46"/>
  <c r="Z351" i="46"/>
  <c r="AA351" i="46"/>
  <c r="AB351" i="46"/>
  <c r="AC351" i="46"/>
  <c r="AD351" i="46"/>
  <c r="F352" i="46"/>
  <c r="F672" i="46"/>
  <c r="G352" i="46"/>
  <c r="H352" i="46"/>
  <c r="I352" i="46"/>
  <c r="J352" i="46"/>
  <c r="K352" i="46"/>
  <c r="L352" i="46"/>
  <c r="M352" i="46"/>
  <c r="N352" i="46"/>
  <c r="N672" i="46"/>
  <c r="O352" i="46"/>
  <c r="P352" i="46"/>
  <c r="Q352" i="46"/>
  <c r="R352" i="46"/>
  <c r="Y352" i="46"/>
  <c r="Z352" i="46"/>
  <c r="AA352" i="46"/>
  <c r="AB352" i="46"/>
  <c r="AC352" i="46"/>
  <c r="AD352" i="46"/>
  <c r="AD672" i="46"/>
  <c r="F353" i="46"/>
  <c r="G353" i="46"/>
  <c r="H353" i="46"/>
  <c r="I353" i="46"/>
  <c r="J353" i="46"/>
  <c r="K353" i="46"/>
  <c r="L353" i="46"/>
  <c r="M353" i="46"/>
  <c r="M673" i="46"/>
  <c r="N353" i="46"/>
  <c r="O353" i="46"/>
  <c r="P353" i="46"/>
  <c r="Q353" i="46"/>
  <c r="R353" i="46"/>
  <c r="Y353" i="46"/>
  <c r="Z353" i="46"/>
  <c r="AA353" i="46"/>
  <c r="AB353" i="46"/>
  <c r="AI353" i="46"/>
  <c r="AC353" i="46"/>
  <c r="AD353" i="46"/>
  <c r="F354" i="46"/>
  <c r="G354" i="46"/>
  <c r="H354" i="46"/>
  <c r="I354" i="46"/>
  <c r="J354" i="46"/>
  <c r="K354" i="46"/>
  <c r="L354" i="46"/>
  <c r="L675" i="46"/>
  <c r="M354" i="46"/>
  <c r="N354" i="46"/>
  <c r="O354" i="46"/>
  <c r="P354" i="46"/>
  <c r="Q354" i="46"/>
  <c r="R354" i="46"/>
  <c r="Y354" i="46"/>
  <c r="Z354" i="46"/>
  <c r="AA354" i="46"/>
  <c r="AB354" i="46"/>
  <c r="AB675" i="46"/>
  <c r="AC354" i="46"/>
  <c r="AD354" i="46"/>
  <c r="F355" i="46"/>
  <c r="G355" i="46"/>
  <c r="H355" i="46"/>
  <c r="I355" i="46"/>
  <c r="J355" i="46"/>
  <c r="K355" i="46"/>
  <c r="L355" i="46"/>
  <c r="M355" i="46"/>
  <c r="N355" i="46"/>
  <c r="O355" i="46"/>
  <c r="P355" i="46"/>
  <c r="Q355" i="46"/>
  <c r="R355" i="46"/>
  <c r="Y355" i="46"/>
  <c r="Z355" i="46"/>
  <c r="AA355" i="46"/>
  <c r="AH355" i="46"/>
  <c r="AB355" i="46"/>
  <c r="AC355" i="46"/>
  <c r="AD355" i="46"/>
  <c r="F356" i="46"/>
  <c r="G356" i="46"/>
  <c r="H356" i="46"/>
  <c r="I356" i="46"/>
  <c r="J356" i="46"/>
  <c r="J677" i="46"/>
  <c r="K356" i="46"/>
  <c r="L356" i="46"/>
  <c r="M356" i="46"/>
  <c r="N356" i="46"/>
  <c r="O356" i="46"/>
  <c r="P356" i="46"/>
  <c r="Q356" i="46"/>
  <c r="R356" i="46"/>
  <c r="R677" i="46"/>
  <c r="Y356" i="46"/>
  <c r="Z356" i="46"/>
  <c r="Z677" i="46"/>
  <c r="AA356" i="46"/>
  <c r="AB356" i="46"/>
  <c r="AC356" i="46"/>
  <c r="AD356" i="46"/>
  <c r="F357" i="46"/>
  <c r="G357" i="46"/>
  <c r="H357" i="46"/>
  <c r="I357" i="46"/>
  <c r="J357" i="46"/>
  <c r="K357" i="46"/>
  <c r="L357" i="46"/>
  <c r="M357" i="46"/>
  <c r="N357" i="46"/>
  <c r="O357" i="46"/>
  <c r="P357" i="46"/>
  <c r="Q357" i="46"/>
  <c r="R357" i="46"/>
  <c r="Y357" i="46"/>
  <c r="AG357" i="46"/>
  <c r="Z357" i="46"/>
  <c r="AA357" i="46"/>
  <c r="AB357" i="46"/>
  <c r="AC357" i="46"/>
  <c r="AD357" i="46"/>
  <c r="F358" i="46"/>
  <c r="G358" i="46"/>
  <c r="H358" i="46"/>
  <c r="H679" i="46"/>
  <c r="I358" i="46"/>
  <c r="J358" i="46"/>
  <c r="K358" i="46"/>
  <c r="L358" i="46"/>
  <c r="M358" i="46"/>
  <c r="N358" i="46"/>
  <c r="O358" i="46"/>
  <c r="P358" i="46"/>
  <c r="P679" i="46"/>
  <c r="Q358" i="46"/>
  <c r="R358" i="46"/>
  <c r="Y358" i="46"/>
  <c r="Z358" i="46"/>
  <c r="AA358" i="46"/>
  <c r="AB358" i="46"/>
  <c r="AC358" i="46"/>
  <c r="AD358" i="46"/>
  <c r="F359" i="46"/>
  <c r="G359" i="46"/>
  <c r="G680" i="46"/>
  <c r="H359" i="46"/>
  <c r="I359" i="46"/>
  <c r="J359" i="46"/>
  <c r="K359" i="46"/>
  <c r="L359" i="46"/>
  <c r="M359" i="46"/>
  <c r="N359" i="46"/>
  <c r="O359" i="46"/>
  <c r="O680" i="46"/>
  <c r="P359" i="46"/>
  <c r="Q359" i="46"/>
  <c r="R359" i="46"/>
  <c r="Y359" i="46"/>
  <c r="Z359" i="46"/>
  <c r="AA359" i="46"/>
  <c r="AB359" i="46"/>
  <c r="AC359" i="46"/>
  <c r="AD359" i="46"/>
  <c r="F360" i="46"/>
  <c r="F681" i="46"/>
  <c r="G360" i="46"/>
  <c r="H360" i="46"/>
  <c r="I360" i="46"/>
  <c r="J360" i="46"/>
  <c r="K360" i="46"/>
  <c r="L360" i="46"/>
  <c r="M360" i="46"/>
  <c r="N360" i="46"/>
  <c r="N681" i="46"/>
  <c r="O360" i="46"/>
  <c r="P360" i="46"/>
  <c r="Q360" i="46"/>
  <c r="R360" i="46"/>
  <c r="Y360" i="46"/>
  <c r="Z360" i="46"/>
  <c r="AA360" i="46"/>
  <c r="AB360" i="46"/>
  <c r="AC360" i="46"/>
  <c r="AD360" i="46"/>
  <c r="AD681" i="46"/>
  <c r="F361" i="46"/>
  <c r="G361" i="46"/>
  <c r="H361" i="46"/>
  <c r="I361" i="46"/>
  <c r="J361" i="46"/>
  <c r="K361" i="46"/>
  <c r="L361" i="46"/>
  <c r="M361" i="46"/>
  <c r="M682" i="46"/>
  <c r="N361" i="46"/>
  <c r="O361" i="46"/>
  <c r="P361" i="46"/>
  <c r="Q361" i="46"/>
  <c r="R361" i="46"/>
  <c r="Y361" i="46"/>
  <c r="Z361" i="46"/>
  <c r="AA361" i="46"/>
  <c r="AB361" i="46"/>
  <c r="AI361" i="46"/>
  <c r="AC361" i="46"/>
  <c r="AD361" i="46"/>
  <c r="F362" i="46"/>
  <c r="G362" i="46"/>
  <c r="H362" i="46"/>
  <c r="I362" i="46"/>
  <c r="J362" i="46"/>
  <c r="K362" i="46"/>
  <c r="L362" i="46"/>
  <c r="L683" i="46"/>
  <c r="M362" i="46"/>
  <c r="N362" i="46"/>
  <c r="O362" i="46"/>
  <c r="P362" i="46"/>
  <c r="Q362" i="46"/>
  <c r="R362" i="46"/>
  <c r="Y362" i="46"/>
  <c r="Z362" i="46"/>
  <c r="AA362" i="46"/>
  <c r="AB362" i="46"/>
  <c r="AB683" i="46"/>
  <c r="AC362" i="46"/>
  <c r="AD362" i="46"/>
  <c r="F363" i="46"/>
  <c r="G363" i="46"/>
  <c r="H363" i="46"/>
  <c r="I363" i="46"/>
  <c r="J363" i="46"/>
  <c r="K363" i="46"/>
  <c r="L363" i="46"/>
  <c r="M363" i="46"/>
  <c r="N363" i="46"/>
  <c r="O363" i="46"/>
  <c r="P363" i="46"/>
  <c r="Q363" i="46"/>
  <c r="R363" i="46"/>
  <c r="Y363" i="46"/>
  <c r="Z363" i="46"/>
  <c r="AA363" i="46"/>
  <c r="AB363" i="46"/>
  <c r="AC363" i="46"/>
  <c r="AD363" i="46"/>
  <c r="F364" i="46"/>
  <c r="G364" i="46"/>
  <c r="H364" i="46"/>
  <c r="I364" i="46"/>
  <c r="J364" i="46"/>
  <c r="J685" i="46"/>
  <c r="K364" i="46"/>
  <c r="L364" i="46"/>
  <c r="M364" i="46"/>
  <c r="N364" i="46"/>
  <c r="O364" i="46"/>
  <c r="P364" i="46"/>
  <c r="Q364" i="46"/>
  <c r="R364" i="46"/>
  <c r="R685" i="46"/>
  <c r="Y364" i="46"/>
  <c r="Z364" i="46"/>
  <c r="Z685" i="46"/>
  <c r="AA364" i="46"/>
  <c r="AB364" i="46"/>
  <c r="AC364" i="46"/>
  <c r="AD364" i="46"/>
  <c r="F365" i="46"/>
  <c r="G365" i="46"/>
  <c r="H365" i="46"/>
  <c r="I365" i="46"/>
  <c r="J365" i="46"/>
  <c r="K365" i="46"/>
  <c r="L365" i="46"/>
  <c r="M365" i="46"/>
  <c r="N365" i="46"/>
  <c r="O365" i="46"/>
  <c r="P365" i="46"/>
  <c r="Q365" i="46"/>
  <c r="R365" i="46"/>
  <c r="Y365" i="46"/>
  <c r="Z365" i="46"/>
  <c r="AA365" i="46"/>
  <c r="AB365" i="46"/>
  <c r="AI365" i="46"/>
  <c r="AC365" i="46"/>
  <c r="AG365" i="46" s="1"/>
  <c r="AG686" i="46" s="1"/>
  <c r="AD365" i="46"/>
  <c r="F366" i="46"/>
  <c r="G366" i="46"/>
  <c r="H366" i="46"/>
  <c r="H687" i="46"/>
  <c r="I366" i="46"/>
  <c r="J366" i="46"/>
  <c r="K366" i="46"/>
  <c r="L366" i="46"/>
  <c r="M366" i="46"/>
  <c r="N366" i="46"/>
  <c r="O366" i="46"/>
  <c r="P366" i="46"/>
  <c r="P687" i="46"/>
  <c r="Q366" i="46"/>
  <c r="R366" i="46"/>
  <c r="Y366" i="46"/>
  <c r="Z366" i="46"/>
  <c r="AA366" i="46"/>
  <c r="AB366" i="46"/>
  <c r="AC366" i="46"/>
  <c r="AD366" i="46"/>
  <c r="F367" i="46"/>
  <c r="G367" i="46"/>
  <c r="G688" i="46"/>
  <c r="H367" i="46"/>
  <c r="I367" i="46"/>
  <c r="J367" i="46"/>
  <c r="K367" i="46"/>
  <c r="L367" i="46"/>
  <c r="M367" i="46"/>
  <c r="N367" i="46"/>
  <c r="O367" i="46"/>
  <c r="O688" i="46"/>
  <c r="P367" i="46"/>
  <c r="Q367" i="46"/>
  <c r="R367" i="46"/>
  <c r="Y367" i="46"/>
  <c r="Z367" i="46"/>
  <c r="AA367" i="46"/>
  <c r="AB367" i="46"/>
  <c r="AC367" i="46"/>
  <c r="AD367" i="46"/>
  <c r="F368" i="46"/>
  <c r="G368" i="46"/>
  <c r="H368" i="46"/>
  <c r="I368" i="46"/>
  <c r="J368" i="46"/>
  <c r="K368" i="46"/>
  <c r="L368" i="46"/>
  <c r="M368" i="46"/>
  <c r="N368" i="46"/>
  <c r="O368" i="46"/>
  <c r="P368" i="46"/>
  <c r="Q368" i="46"/>
  <c r="R368" i="46"/>
  <c r="Y368" i="46"/>
  <c r="Z368" i="46"/>
  <c r="AA368" i="46"/>
  <c r="AB368" i="46"/>
  <c r="AC368" i="46"/>
  <c r="AD368" i="46"/>
  <c r="AH368" i="46"/>
  <c r="F369" i="46"/>
  <c r="G369" i="46"/>
  <c r="H369" i="46"/>
  <c r="I369" i="46"/>
  <c r="J369" i="46"/>
  <c r="K369" i="46"/>
  <c r="L369" i="46"/>
  <c r="M369" i="46"/>
  <c r="M690" i="46"/>
  <c r="N369" i="46"/>
  <c r="O369" i="46"/>
  <c r="P369" i="46"/>
  <c r="Q369" i="46"/>
  <c r="R369" i="46"/>
  <c r="Y369" i="46"/>
  <c r="Z369" i="46"/>
  <c r="AA369" i="46"/>
  <c r="AB369" i="46"/>
  <c r="AI369" i="46"/>
  <c r="AC369" i="46"/>
  <c r="AD369" i="46"/>
  <c r="F370" i="46"/>
  <c r="G370" i="46"/>
  <c r="H370" i="46"/>
  <c r="I370" i="46"/>
  <c r="J370" i="46"/>
  <c r="K370" i="46"/>
  <c r="L370" i="46"/>
  <c r="L691" i="46"/>
  <c r="M370" i="46"/>
  <c r="N370" i="46"/>
  <c r="O370" i="46"/>
  <c r="P370" i="46"/>
  <c r="Q370" i="46"/>
  <c r="R370" i="46"/>
  <c r="Y370" i="46"/>
  <c r="Z370" i="46"/>
  <c r="AA370" i="46"/>
  <c r="AB370" i="46"/>
  <c r="AI370" i="46"/>
  <c r="AC370" i="46"/>
  <c r="AD370" i="46"/>
  <c r="F371" i="46"/>
  <c r="G371" i="46"/>
  <c r="H371" i="46"/>
  <c r="I371" i="46"/>
  <c r="J371" i="46"/>
  <c r="K371" i="46"/>
  <c r="K692" i="46"/>
  <c r="L371" i="46"/>
  <c r="M371" i="46"/>
  <c r="N371" i="46"/>
  <c r="O371" i="46"/>
  <c r="P371" i="46"/>
  <c r="Q371" i="46"/>
  <c r="R371" i="46"/>
  <c r="Y371" i="46"/>
  <c r="Z371" i="46"/>
  <c r="AA371" i="46"/>
  <c r="AB371" i="46"/>
  <c r="AI371" i="46"/>
  <c r="AC371" i="46"/>
  <c r="AD371" i="46"/>
  <c r="F372" i="46"/>
  <c r="G372" i="46"/>
  <c r="H372" i="46"/>
  <c r="I372" i="46"/>
  <c r="J372" i="46"/>
  <c r="J693" i="46"/>
  <c r="K372" i="46"/>
  <c r="L372" i="46"/>
  <c r="M372" i="46"/>
  <c r="N372" i="46"/>
  <c r="O372" i="46"/>
  <c r="P372" i="46"/>
  <c r="Q372" i="46"/>
  <c r="R372" i="46"/>
  <c r="R693" i="46"/>
  <c r="Y372" i="46"/>
  <c r="Z372" i="46"/>
  <c r="Z693" i="46"/>
  <c r="AA372" i="46"/>
  <c r="AB372" i="46"/>
  <c r="AC372" i="46"/>
  <c r="AD372" i="46"/>
  <c r="F373" i="46"/>
  <c r="G373" i="46"/>
  <c r="H373" i="46"/>
  <c r="I373" i="46"/>
  <c r="J373" i="46"/>
  <c r="K373" i="46"/>
  <c r="L373" i="46"/>
  <c r="M373" i="46"/>
  <c r="N373" i="46"/>
  <c r="O373" i="46"/>
  <c r="P373" i="46"/>
  <c r="Q373" i="46"/>
  <c r="R373" i="46"/>
  <c r="Y373" i="46"/>
  <c r="Z373" i="46"/>
  <c r="AA373" i="46"/>
  <c r="AB373" i="46"/>
  <c r="AI373" i="46" s="1"/>
  <c r="AI694" i="46" s="1"/>
  <c r="AC373" i="46"/>
  <c r="AG373" i="46" s="1"/>
  <c r="AG694" i="46" s="1"/>
  <c r="AD373" i="46"/>
  <c r="F374" i="46"/>
  <c r="G374" i="46"/>
  <c r="H374" i="46"/>
  <c r="H695" i="46"/>
  <c r="I374" i="46"/>
  <c r="J374" i="46"/>
  <c r="K374" i="46"/>
  <c r="L374" i="46"/>
  <c r="M374" i="46"/>
  <c r="N374" i="46"/>
  <c r="O374" i="46"/>
  <c r="P374" i="46"/>
  <c r="P695" i="46"/>
  <c r="Q374" i="46"/>
  <c r="R374" i="46"/>
  <c r="Y374" i="46"/>
  <c r="Z374" i="46"/>
  <c r="AA374" i="46"/>
  <c r="AB374" i="46"/>
  <c r="AC374" i="46"/>
  <c r="AD374" i="46"/>
  <c r="F375" i="46"/>
  <c r="G375" i="46"/>
  <c r="G696" i="46"/>
  <c r="H375" i="46"/>
  <c r="I375" i="46"/>
  <c r="J375" i="46"/>
  <c r="K375" i="46"/>
  <c r="L375" i="46"/>
  <c r="M375" i="46"/>
  <c r="N375" i="46"/>
  <c r="O375" i="46"/>
  <c r="O696" i="46"/>
  <c r="P375" i="46"/>
  <c r="Q375" i="46"/>
  <c r="R375" i="46"/>
  <c r="Y375" i="46"/>
  <c r="Z375" i="46"/>
  <c r="AA375" i="46"/>
  <c r="AB375" i="46"/>
  <c r="AC375" i="46"/>
  <c r="AD375" i="46"/>
  <c r="F376" i="46"/>
  <c r="G376" i="46"/>
  <c r="H376" i="46"/>
  <c r="I376" i="46"/>
  <c r="J376" i="46"/>
  <c r="K376" i="46"/>
  <c r="L376" i="46"/>
  <c r="M376" i="46"/>
  <c r="N376" i="46"/>
  <c r="N697" i="46"/>
  <c r="O376" i="46"/>
  <c r="P376" i="46"/>
  <c r="Q376" i="46"/>
  <c r="R376" i="46"/>
  <c r="Y376" i="46"/>
  <c r="Z376" i="46"/>
  <c r="AA376" i="46"/>
  <c r="AB376" i="46"/>
  <c r="AC376" i="46"/>
  <c r="AJ376" i="46"/>
  <c r="AD376" i="46"/>
  <c r="AH376" i="46"/>
  <c r="F377" i="46"/>
  <c r="G377" i="46"/>
  <c r="H377" i="46"/>
  <c r="I377" i="46"/>
  <c r="J377" i="46"/>
  <c r="K377" i="46"/>
  <c r="L377" i="46"/>
  <c r="M377" i="46"/>
  <c r="M698" i="46"/>
  <c r="N377" i="46"/>
  <c r="O377" i="46"/>
  <c r="P377" i="46"/>
  <c r="Q377" i="46"/>
  <c r="R377" i="46"/>
  <c r="Y377" i="46"/>
  <c r="Z377" i="46"/>
  <c r="AA377" i="46"/>
  <c r="AB377" i="46"/>
  <c r="AI377" i="46"/>
  <c r="AC377" i="46"/>
  <c r="AG377" i="46"/>
  <c r="AD377" i="46"/>
  <c r="E330" i="46"/>
  <c r="E331" i="46"/>
  <c r="E332" i="46"/>
  <c r="E333" i="46"/>
  <c r="E380" i="46" s="1"/>
  <c r="E334" i="46"/>
  <c r="E335" i="46"/>
  <c r="E336" i="46"/>
  <c r="E653" i="46" s="1"/>
  <c r="E337" i="46"/>
  <c r="E338" i="46"/>
  <c r="E339" i="46"/>
  <c r="E340" i="46"/>
  <c r="E341" i="46"/>
  <c r="E342" i="46"/>
  <c r="E343" i="46"/>
  <c r="E344" i="46"/>
  <c r="E662" i="46" s="1"/>
  <c r="E345" i="46"/>
  <c r="E346" i="46"/>
  <c r="E347" i="46"/>
  <c r="E348" i="46"/>
  <c r="E349" i="46"/>
  <c r="E350" i="46"/>
  <c r="E351" i="46"/>
  <c r="E352" i="46"/>
  <c r="E672" i="46" s="1"/>
  <c r="E353" i="46"/>
  <c r="E354" i="46"/>
  <c r="E355" i="46"/>
  <c r="E356" i="46"/>
  <c r="E357" i="46"/>
  <c r="E358" i="46"/>
  <c r="E359" i="46"/>
  <c r="E360" i="46"/>
  <c r="E681" i="46" s="1"/>
  <c r="E361" i="46"/>
  <c r="E362" i="46"/>
  <c r="E363" i="46"/>
  <c r="E364" i="46"/>
  <c r="E365" i="46"/>
  <c r="E366" i="46"/>
  <c r="E367" i="46"/>
  <c r="E368" i="46"/>
  <c r="E369" i="46"/>
  <c r="E370" i="46"/>
  <c r="E371" i="46"/>
  <c r="E372" i="46"/>
  <c r="E373" i="46"/>
  <c r="E374" i="46"/>
  <c r="E375" i="46"/>
  <c r="E376" i="46"/>
  <c r="E697" i="46" s="1"/>
  <c r="E377" i="46"/>
  <c r="AE329" i="46"/>
  <c r="AE378" i="46"/>
  <c r="AF329" i="46"/>
  <c r="AF378" i="46"/>
  <c r="E329" i="46"/>
  <c r="E250" i="46"/>
  <c r="F250" i="46"/>
  <c r="G250" i="46"/>
  <c r="H250" i="46"/>
  <c r="I250" i="46"/>
  <c r="J250" i="46"/>
  <c r="K250" i="46"/>
  <c r="L250" i="46"/>
  <c r="M250" i="46"/>
  <c r="N250" i="46"/>
  <c r="O250" i="46"/>
  <c r="P250" i="46"/>
  <c r="Q250" i="46"/>
  <c r="R250" i="46"/>
  <c r="Y250" i="46"/>
  <c r="Z250" i="46"/>
  <c r="AA250" i="46"/>
  <c r="AB250" i="46"/>
  <c r="AI250" i="46"/>
  <c r="AC250" i="46"/>
  <c r="AG250" i="46"/>
  <c r="AD250" i="46"/>
  <c r="E251" i="46"/>
  <c r="F251" i="46"/>
  <c r="G251" i="46"/>
  <c r="H251" i="46"/>
  <c r="I251" i="46"/>
  <c r="J251" i="46"/>
  <c r="K251" i="46"/>
  <c r="L251" i="46"/>
  <c r="M251" i="46"/>
  <c r="N251" i="46"/>
  <c r="O251" i="46"/>
  <c r="P251" i="46"/>
  <c r="Q251" i="46"/>
  <c r="R251" i="46"/>
  <c r="Y251" i="46"/>
  <c r="Z251" i="46"/>
  <c r="AA251" i="46"/>
  <c r="AB251" i="46"/>
  <c r="AI251" i="46"/>
  <c r="AC251" i="46"/>
  <c r="AD251" i="46"/>
  <c r="E252" i="46"/>
  <c r="F252" i="46"/>
  <c r="G252" i="46"/>
  <c r="H252" i="46"/>
  <c r="I252" i="46"/>
  <c r="J252" i="46"/>
  <c r="K252" i="46"/>
  <c r="L252" i="46"/>
  <c r="M252" i="46"/>
  <c r="N252" i="46"/>
  <c r="O252" i="46"/>
  <c r="P252" i="46"/>
  <c r="Q252" i="46"/>
  <c r="R252" i="46"/>
  <c r="Y252" i="46"/>
  <c r="AG252" i="46"/>
  <c r="Z252" i="46"/>
  <c r="AA252" i="46"/>
  <c r="AB252" i="46"/>
  <c r="AC252" i="46"/>
  <c r="AD252" i="46"/>
  <c r="E253" i="46"/>
  <c r="F253" i="46"/>
  <c r="G253" i="46"/>
  <c r="H253" i="46"/>
  <c r="I253" i="46"/>
  <c r="J253" i="46"/>
  <c r="K253" i="46"/>
  <c r="L253" i="46"/>
  <c r="M253" i="46"/>
  <c r="N253" i="46"/>
  <c r="O253" i="46"/>
  <c r="P253" i="46"/>
  <c r="Q253" i="46"/>
  <c r="R253" i="46"/>
  <c r="Y253" i="46"/>
  <c r="Z253" i="46"/>
  <c r="AA253" i="46"/>
  <c r="AB253" i="46"/>
  <c r="AC253" i="46"/>
  <c r="AD253" i="46"/>
  <c r="E254" i="46"/>
  <c r="F254" i="46"/>
  <c r="G254" i="46"/>
  <c r="H254" i="46"/>
  <c r="I254" i="46"/>
  <c r="J254" i="46"/>
  <c r="K254" i="46"/>
  <c r="L254" i="46"/>
  <c r="M254" i="46"/>
  <c r="N254" i="46"/>
  <c r="O254" i="46"/>
  <c r="P254" i="46"/>
  <c r="Q254" i="46"/>
  <c r="R254" i="46"/>
  <c r="Y254" i="46"/>
  <c r="Z254" i="46"/>
  <c r="AA254" i="46"/>
  <c r="AB254" i="46"/>
  <c r="AI254" i="46"/>
  <c r="AC254" i="46"/>
  <c r="AD254" i="46"/>
  <c r="E255" i="46"/>
  <c r="F255" i="46"/>
  <c r="G255" i="46"/>
  <c r="H255" i="46"/>
  <c r="I255" i="46"/>
  <c r="J255" i="46"/>
  <c r="K255" i="46"/>
  <c r="L255" i="46"/>
  <c r="M255" i="46"/>
  <c r="N255" i="46"/>
  <c r="O255" i="46"/>
  <c r="P255" i="46"/>
  <c r="Q255" i="46"/>
  <c r="R255" i="46"/>
  <c r="Y255" i="46"/>
  <c r="Z255" i="46"/>
  <c r="AA255" i="46"/>
  <c r="AB255" i="46"/>
  <c r="AI255" i="46"/>
  <c r="AC255" i="46"/>
  <c r="AD255" i="46"/>
  <c r="E256" i="46"/>
  <c r="F256" i="46"/>
  <c r="G256" i="46"/>
  <c r="H256" i="46"/>
  <c r="I256" i="46"/>
  <c r="J256" i="46"/>
  <c r="K256" i="46"/>
  <c r="L256" i="46"/>
  <c r="M256" i="46"/>
  <c r="N256" i="46"/>
  <c r="O256" i="46"/>
  <c r="P256" i="46"/>
  <c r="Q256" i="46"/>
  <c r="R256" i="46"/>
  <c r="Y256" i="46"/>
  <c r="Z256" i="46"/>
  <c r="AA256" i="46"/>
  <c r="AB256" i="46"/>
  <c r="AC256" i="46"/>
  <c r="AD256" i="46"/>
  <c r="E257" i="46"/>
  <c r="F257" i="46"/>
  <c r="G257" i="46"/>
  <c r="H257" i="46"/>
  <c r="I257" i="46"/>
  <c r="J257" i="46"/>
  <c r="K257" i="46"/>
  <c r="L257" i="46"/>
  <c r="M257" i="46"/>
  <c r="N257" i="46"/>
  <c r="O257" i="46"/>
  <c r="P257" i="46"/>
  <c r="Q257" i="46"/>
  <c r="R257" i="46"/>
  <c r="Y257" i="46"/>
  <c r="Z257" i="46"/>
  <c r="AA257" i="46"/>
  <c r="AB257" i="46"/>
  <c r="AC257" i="46"/>
  <c r="AD257" i="46"/>
  <c r="E258" i="46"/>
  <c r="F258" i="46"/>
  <c r="G258" i="46"/>
  <c r="H258" i="46"/>
  <c r="I258" i="46"/>
  <c r="J258" i="46"/>
  <c r="K258" i="46"/>
  <c r="L258" i="46"/>
  <c r="M258" i="46"/>
  <c r="N258" i="46"/>
  <c r="O258" i="46"/>
  <c r="P258" i="46"/>
  <c r="Q258" i="46"/>
  <c r="R258" i="46"/>
  <c r="Y258" i="46"/>
  <c r="Z258" i="46"/>
  <c r="AA258" i="46"/>
  <c r="AB258" i="46"/>
  <c r="AI258" i="46"/>
  <c r="AC258" i="46"/>
  <c r="AG258" i="46"/>
  <c r="AD258" i="46"/>
  <c r="E259" i="46"/>
  <c r="F259" i="46"/>
  <c r="G259" i="46"/>
  <c r="H259" i="46"/>
  <c r="I259" i="46"/>
  <c r="J259" i="46"/>
  <c r="K259" i="46"/>
  <c r="L259" i="46"/>
  <c r="M259" i="46"/>
  <c r="N259" i="46"/>
  <c r="O259" i="46"/>
  <c r="P259" i="46"/>
  <c r="Q259" i="46"/>
  <c r="R259" i="46"/>
  <c r="Y259" i="46"/>
  <c r="Z259" i="46"/>
  <c r="AA259" i="46"/>
  <c r="AB259" i="46"/>
  <c r="AI259" i="46"/>
  <c r="AC259" i="46"/>
  <c r="AD259" i="46"/>
  <c r="E260" i="46"/>
  <c r="F260" i="46"/>
  <c r="G260" i="46"/>
  <c r="H260" i="46"/>
  <c r="I260" i="46"/>
  <c r="J260" i="46"/>
  <c r="K260" i="46"/>
  <c r="L260" i="46"/>
  <c r="M260" i="46"/>
  <c r="N260" i="46"/>
  <c r="O260" i="46"/>
  <c r="P260" i="46"/>
  <c r="Q260" i="46"/>
  <c r="R260" i="46"/>
  <c r="Y260" i="46"/>
  <c r="AG260" i="46"/>
  <c r="Z260" i="46"/>
  <c r="AA260" i="46"/>
  <c r="AB260" i="46"/>
  <c r="AC260" i="46"/>
  <c r="AD260" i="46"/>
  <c r="E261" i="46"/>
  <c r="F261" i="46"/>
  <c r="G261" i="46"/>
  <c r="H261" i="46"/>
  <c r="I261" i="46"/>
  <c r="J261" i="46"/>
  <c r="K261" i="46"/>
  <c r="L261" i="46"/>
  <c r="M261" i="46"/>
  <c r="N261" i="46"/>
  <c r="O261" i="46"/>
  <c r="P261" i="46"/>
  <c r="Q261" i="46"/>
  <c r="R261" i="46"/>
  <c r="Y261" i="46"/>
  <c r="Z261" i="46"/>
  <c r="AA261" i="46"/>
  <c r="AB261" i="46"/>
  <c r="AC261" i="46"/>
  <c r="AD261" i="46"/>
  <c r="E262" i="46"/>
  <c r="F262" i="46"/>
  <c r="G262" i="46"/>
  <c r="H262" i="46"/>
  <c r="I262" i="46"/>
  <c r="J262" i="46"/>
  <c r="K262" i="46"/>
  <c r="L262" i="46"/>
  <c r="M262" i="46"/>
  <c r="N262" i="46"/>
  <c r="O262" i="46"/>
  <c r="P262" i="46"/>
  <c r="Q262" i="46"/>
  <c r="R262" i="46"/>
  <c r="Y262" i="46"/>
  <c r="Z262" i="46"/>
  <c r="AA262" i="46"/>
  <c r="AB262" i="46"/>
  <c r="AI262" i="46"/>
  <c r="AC262" i="46"/>
  <c r="AD262" i="46"/>
  <c r="E263" i="46"/>
  <c r="F263" i="46"/>
  <c r="G263" i="46"/>
  <c r="H263" i="46"/>
  <c r="I263" i="46"/>
  <c r="J263" i="46"/>
  <c r="K263" i="46"/>
  <c r="L263" i="46"/>
  <c r="M263" i="46"/>
  <c r="N263" i="46"/>
  <c r="O263" i="46"/>
  <c r="P263" i="46"/>
  <c r="Q263" i="46"/>
  <c r="R263" i="46"/>
  <c r="Y263" i="46"/>
  <c r="Z263" i="46"/>
  <c r="AA263" i="46"/>
  <c r="AB263" i="46"/>
  <c r="AI263" i="46"/>
  <c r="AC263" i="46"/>
  <c r="AD263" i="46"/>
  <c r="E264" i="46"/>
  <c r="F264" i="46"/>
  <c r="G264" i="46"/>
  <c r="H264" i="46"/>
  <c r="I264" i="46"/>
  <c r="J264" i="46"/>
  <c r="K264" i="46"/>
  <c r="L264" i="46"/>
  <c r="M264" i="46"/>
  <c r="N264" i="46"/>
  <c r="O264" i="46"/>
  <c r="P264" i="46"/>
  <c r="Q264" i="46"/>
  <c r="R264" i="46"/>
  <c r="Y264" i="46"/>
  <c r="Z264" i="46"/>
  <c r="AA264" i="46"/>
  <c r="AB264" i="46"/>
  <c r="AC264" i="46"/>
  <c r="AD264" i="46"/>
  <c r="E265" i="46"/>
  <c r="F265" i="46"/>
  <c r="G265" i="46"/>
  <c r="H265" i="46"/>
  <c r="I265" i="46"/>
  <c r="J265" i="46"/>
  <c r="K265" i="46"/>
  <c r="L265" i="46"/>
  <c r="M265" i="46"/>
  <c r="N265" i="46"/>
  <c r="O265" i="46"/>
  <c r="P265" i="46"/>
  <c r="Q265" i="46"/>
  <c r="R265" i="46"/>
  <c r="Y265" i="46"/>
  <c r="Z265" i="46"/>
  <c r="AA265" i="46"/>
  <c r="AB265" i="46"/>
  <c r="AC265" i="46"/>
  <c r="AD265" i="46"/>
  <c r="E266" i="46"/>
  <c r="F266" i="46"/>
  <c r="G266" i="46"/>
  <c r="H266" i="46"/>
  <c r="I266" i="46"/>
  <c r="J266" i="46"/>
  <c r="K266" i="46"/>
  <c r="L266" i="46"/>
  <c r="M266" i="46"/>
  <c r="N266" i="46"/>
  <c r="O266" i="46"/>
  <c r="P266" i="46"/>
  <c r="Q266" i="46"/>
  <c r="R266" i="46"/>
  <c r="Y266" i="46"/>
  <c r="Z266" i="46"/>
  <c r="AA266" i="46"/>
  <c r="AB266" i="46"/>
  <c r="AI266" i="46"/>
  <c r="AC266" i="46"/>
  <c r="AG266" i="46"/>
  <c r="AD266" i="46"/>
  <c r="E267" i="46"/>
  <c r="F267" i="46"/>
  <c r="G267" i="46"/>
  <c r="H267" i="46"/>
  <c r="I267" i="46"/>
  <c r="J267" i="46"/>
  <c r="K267" i="46"/>
  <c r="L267" i="46"/>
  <c r="M267" i="46"/>
  <c r="N267" i="46"/>
  <c r="O267" i="46"/>
  <c r="P267" i="46"/>
  <c r="Q267" i="46"/>
  <c r="R267" i="46"/>
  <c r="Y267" i="46"/>
  <c r="Z267" i="46"/>
  <c r="AA267" i="46"/>
  <c r="AB267" i="46"/>
  <c r="AI267" i="46"/>
  <c r="AC267" i="46"/>
  <c r="AD267" i="46"/>
  <c r="E268" i="46"/>
  <c r="F268" i="46"/>
  <c r="G268" i="46"/>
  <c r="H268" i="46"/>
  <c r="I268" i="46"/>
  <c r="J268" i="46"/>
  <c r="K268" i="46"/>
  <c r="L268" i="46"/>
  <c r="M268" i="46"/>
  <c r="N268" i="46"/>
  <c r="O268" i="46"/>
  <c r="P268" i="46"/>
  <c r="Q268" i="46"/>
  <c r="R268" i="46"/>
  <c r="Y268" i="46"/>
  <c r="Z268" i="46"/>
  <c r="AA268" i="46"/>
  <c r="AB268" i="46"/>
  <c r="AC268" i="46"/>
  <c r="AD268" i="46"/>
  <c r="E221" i="46"/>
  <c r="F221" i="46"/>
  <c r="G221" i="46"/>
  <c r="H221" i="46"/>
  <c r="I221" i="46"/>
  <c r="J221" i="46"/>
  <c r="K221" i="46"/>
  <c r="L221" i="46"/>
  <c r="M221" i="46"/>
  <c r="N221" i="46"/>
  <c r="O221" i="46"/>
  <c r="P221" i="46"/>
  <c r="Q221" i="46"/>
  <c r="R221" i="46"/>
  <c r="Y221" i="46"/>
  <c r="Z221" i="46"/>
  <c r="AA221" i="46"/>
  <c r="AB221" i="46"/>
  <c r="AC221" i="46"/>
  <c r="AD221" i="46"/>
  <c r="E222" i="46"/>
  <c r="F222" i="46"/>
  <c r="G222" i="46"/>
  <c r="H222" i="46"/>
  <c r="I222" i="46"/>
  <c r="J222" i="46"/>
  <c r="K222" i="46"/>
  <c r="L222" i="46"/>
  <c r="M222" i="46"/>
  <c r="N222" i="46"/>
  <c r="O222" i="46"/>
  <c r="P222" i="46"/>
  <c r="Q222" i="46"/>
  <c r="R222" i="46"/>
  <c r="Y222" i="46"/>
  <c r="Z222" i="46"/>
  <c r="AA222" i="46"/>
  <c r="AB222" i="46"/>
  <c r="AC222" i="46"/>
  <c r="AD222" i="46"/>
  <c r="E223" i="46"/>
  <c r="F223" i="46"/>
  <c r="G223" i="46"/>
  <c r="H223" i="46"/>
  <c r="I223" i="46"/>
  <c r="J223" i="46"/>
  <c r="K223" i="46"/>
  <c r="L223" i="46"/>
  <c r="M223" i="46"/>
  <c r="N223" i="46"/>
  <c r="O223" i="46"/>
  <c r="P223" i="46"/>
  <c r="Q223" i="46"/>
  <c r="R223" i="46"/>
  <c r="Y223" i="46"/>
  <c r="Z223" i="46"/>
  <c r="AA223" i="46"/>
  <c r="AB223" i="46"/>
  <c r="AI223" i="46"/>
  <c r="AC223" i="46"/>
  <c r="AD223" i="46"/>
  <c r="E224" i="46"/>
  <c r="F224" i="46"/>
  <c r="G224" i="46"/>
  <c r="H224" i="46"/>
  <c r="I224" i="46"/>
  <c r="J224" i="46"/>
  <c r="K224" i="46"/>
  <c r="L224" i="46"/>
  <c r="M224" i="46"/>
  <c r="N224" i="46"/>
  <c r="O224" i="46"/>
  <c r="P224" i="46"/>
  <c r="Q224" i="46"/>
  <c r="R224" i="46"/>
  <c r="Y224" i="46"/>
  <c r="Z224" i="46"/>
  <c r="AA224" i="46"/>
  <c r="AB224" i="46"/>
  <c r="AC224" i="46"/>
  <c r="AD224" i="46"/>
  <c r="E225" i="46"/>
  <c r="F225" i="46"/>
  <c r="G225" i="46"/>
  <c r="H225" i="46"/>
  <c r="I225" i="46"/>
  <c r="J225" i="46"/>
  <c r="K225" i="46"/>
  <c r="L225" i="46"/>
  <c r="M225" i="46"/>
  <c r="N225" i="46"/>
  <c r="O225" i="46"/>
  <c r="P225" i="46"/>
  <c r="Q225" i="46"/>
  <c r="R225" i="46"/>
  <c r="Y225" i="46"/>
  <c r="Z225" i="46"/>
  <c r="AA225" i="46"/>
  <c r="AB225" i="46"/>
  <c r="AC225" i="46"/>
  <c r="AD225" i="46"/>
  <c r="AK225" i="46"/>
  <c r="E226" i="46"/>
  <c r="F226" i="46"/>
  <c r="G226" i="46"/>
  <c r="H226" i="46"/>
  <c r="I226" i="46"/>
  <c r="J226" i="46"/>
  <c r="K226" i="46"/>
  <c r="L226" i="46"/>
  <c r="M226" i="46"/>
  <c r="N226" i="46"/>
  <c r="O226" i="46"/>
  <c r="P226" i="46"/>
  <c r="Q226" i="46"/>
  <c r="R226" i="46"/>
  <c r="Y226" i="46"/>
  <c r="Z226" i="46"/>
  <c r="AA226" i="46"/>
  <c r="AB226" i="46"/>
  <c r="AI226" i="46"/>
  <c r="AC226" i="46"/>
  <c r="AG226" i="46"/>
  <c r="AD226" i="46"/>
  <c r="E227" i="46"/>
  <c r="F227" i="46"/>
  <c r="G227" i="46"/>
  <c r="H227" i="46"/>
  <c r="I227" i="46"/>
  <c r="J227" i="46"/>
  <c r="K227" i="46"/>
  <c r="L227" i="46"/>
  <c r="M227" i="46"/>
  <c r="N227" i="46"/>
  <c r="O227" i="46"/>
  <c r="P227" i="46"/>
  <c r="Q227" i="46"/>
  <c r="R227" i="46"/>
  <c r="Y227" i="46"/>
  <c r="Z227" i="46"/>
  <c r="AA227" i="46"/>
  <c r="AB227" i="46"/>
  <c r="AI227" i="46"/>
  <c r="AC227" i="46"/>
  <c r="AD227" i="46"/>
  <c r="E228" i="46"/>
  <c r="F228" i="46"/>
  <c r="G228" i="46"/>
  <c r="H228" i="46"/>
  <c r="I228" i="46"/>
  <c r="J228" i="46"/>
  <c r="K228" i="46"/>
  <c r="L228" i="46"/>
  <c r="M228" i="46"/>
  <c r="N228" i="46"/>
  <c r="O228" i="46"/>
  <c r="P228" i="46"/>
  <c r="Q228" i="46"/>
  <c r="R228" i="46"/>
  <c r="Y228" i="46"/>
  <c r="AG228" i="46"/>
  <c r="Z228" i="46"/>
  <c r="AA228" i="46"/>
  <c r="AB228" i="46"/>
  <c r="AC228" i="46"/>
  <c r="AD228" i="46"/>
  <c r="E229" i="46"/>
  <c r="F229" i="46"/>
  <c r="G229" i="46"/>
  <c r="H229" i="46"/>
  <c r="I229" i="46"/>
  <c r="J229" i="46"/>
  <c r="K229" i="46"/>
  <c r="L229" i="46"/>
  <c r="M229" i="46"/>
  <c r="N229" i="46"/>
  <c r="O229" i="46"/>
  <c r="P229" i="46"/>
  <c r="Q229" i="46"/>
  <c r="R229" i="46"/>
  <c r="Y229" i="46"/>
  <c r="Z229" i="46"/>
  <c r="AA229" i="46"/>
  <c r="AB229" i="46"/>
  <c r="AC229" i="46"/>
  <c r="AD229" i="46"/>
  <c r="AH229" i="46"/>
  <c r="E230" i="46"/>
  <c r="F230" i="46"/>
  <c r="G230" i="46"/>
  <c r="H230" i="46"/>
  <c r="I230" i="46"/>
  <c r="J230" i="46"/>
  <c r="K230" i="46"/>
  <c r="L230" i="46"/>
  <c r="M230" i="46"/>
  <c r="N230" i="46"/>
  <c r="O230" i="46"/>
  <c r="P230" i="46"/>
  <c r="Q230" i="46"/>
  <c r="R230" i="46"/>
  <c r="Y230" i="46"/>
  <c r="Z230" i="46"/>
  <c r="AA230" i="46"/>
  <c r="AB230" i="46"/>
  <c r="AI230" i="46"/>
  <c r="AC230" i="46"/>
  <c r="AD230" i="46"/>
  <c r="E231" i="46"/>
  <c r="F231" i="46"/>
  <c r="G231" i="46"/>
  <c r="H231" i="46"/>
  <c r="I231" i="46"/>
  <c r="J231" i="46"/>
  <c r="K231" i="46"/>
  <c r="L231" i="46"/>
  <c r="M231" i="46"/>
  <c r="N231" i="46"/>
  <c r="O231" i="46"/>
  <c r="P231" i="46"/>
  <c r="Q231" i="46"/>
  <c r="R231" i="46"/>
  <c r="Y231" i="46"/>
  <c r="Z231" i="46"/>
  <c r="AA231" i="46"/>
  <c r="AB231" i="46"/>
  <c r="AI231" i="46"/>
  <c r="AC231" i="46"/>
  <c r="AD231" i="46"/>
  <c r="E232" i="46"/>
  <c r="F232" i="46"/>
  <c r="G232" i="46"/>
  <c r="H232" i="46"/>
  <c r="I232" i="46"/>
  <c r="J232" i="46"/>
  <c r="K232" i="46"/>
  <c r="L232" i="46"/>
  <c r="M232" i="46"/>
  <c r="N232" i="46"/>
  <c r="O232" i="46"/>
  <c r="P232" i="46"/>
  <c r="Q232" i="46"/>
  <c r="R232" i="46"/>
  <c r="Y232" i="46"/>
  <c r="Z232" i="46"/>
  <c r="AA232" i="46"/>
  <c r="AB232" i="46"/>
  <c r="AC232" i="46"/>
  <c r="AD232" i="46"/>
  <c r="E233" i="46"/>
  <c r="F233" i="46"/>
  <c r="G233" i="46"/>
  <c r="H233" i="46"/>
  <c r="I233" i="46"/>
  <c r="J233" i="46"/>
  <c r="K233" i="46"/>
  <c r="L233" i="46"/>
  <c r="M233" i="46"/>
  <c r="N233" i="46"/>
  <c r="O233" i="46"/>
  <c r="P233" i="46"/>
  <c r="Q233" i="46"/>
  <c r="R233" i="46"/>
  <c r="Y233" i="46"/>
  <c r="Z233" i="46"/>
  <c r="AA233" i="46"/>
  <c r="AB233" i="46"/>
  <c r="AC233" i="46"/>
  <c r="AD233" i="46"/>
  <c r="AH233" i="46"/>
  <c r="E234" i="46"/>
  <c r="F234" i="46"/>
  <c r="G234" i="46"/>
  <c r="H234" i="46"/>
  <c r="I234" i="46"/>
  <c r="J234" i="46"/>
  <c r="K234" i="46"/>
  <c r="L234" i="46"/>
  <c r="M234" i="46"/>
  <c r="N234" i="46"/>
  <c r="O234" i="46"/>
  <c r="P234" i="46"/>
  <c r="Q234" i="46"/>
  <c r="R234" i="46"/>
  <c r="Y234" i="46"/>
  <c r="Z234" i="46"/>
  <c r="AA234" i="46"/>
  <c r="AB234" i="46"/>
  <c r="AI234" i="46"/>
  <c r="AC234" i="46"/>
  <c r="AG234" i="46"/>
  <c r="AD234" i="46"/>
  <c r="E235" i="46"/>
  <c r="F235" i="46"/>
  <c r="G235" i="46"/>
  <c r="H235" i="46"/>
  <c r="I235" i="46"/>
  <c r="J235" i="46"/>
  <c r="K235" i="46"/>
  <c r="L235" i="46"/>
  <c r="M235" i="46"/>
  <c r="N235" i="46"/>
  <c r="O235" i="46"/>
  <c r="P235" i="46"/>
  <c r="Q235" i="46"/>
  <c r="R235" i="46"/>
  <c r="Y235" i="46"/>
  <c r="Z235" i="46"/>
  <c r="AA235" i="46"/>
  <c r="AB235" i="46"/>
  <c r="AI235" i="46"/>
  <c r="AC235" i="46"/>
  <c r="AD235" i="46"/>
  <c r="E236" i="46"/>
  <c r="F236" i="46"/>
  <c r="G236" i="46"/>
  <c r="H236" i="46"/>
  <c r="I236" i="46"/>
  <c r="J236" i="46"/>
  <c r="K236" i="46"/>
  <c r="L236" i="46"/>
  <c r="M236" i="46"/>
  <c r="N236" i="46"/>
  <c r="O236" i="46"/>
  <c r="P236" i="46"/>
  <c r="Q236" i="46"/>
  <c r="R236" i="46"/>
  <c r="Y236" i="46"/>
  <c r="AG236" i="46"/>
  <c r="Z236" i="46"/>
  <c r="AA236" i="46"/>
  <c r="AB236" i="46"/>
  <c r="AC236" i="46"/>
  <c r="AD236" i="46"/>
  <c r="E237" i="46"/>
  <c r="F237" i="46"/>
  <c r="G237" i="46"/>
  <c r="H237" i="46"/>
  <c r="I237" i="46"/>
  <c r="J237" i="46"/>
  <c r="K237" i="46"/>
  <c r="L237" i="46"/>
  <c r="M237" i="46"/>
  <c r="N237" i="46"/>
  <c r="O237" i="46"/>
  <c r="P237" i="46"/>
  <c r="Q237" i="46"/>
  <c r="R237" i="46"/>
  <c r="Y237" i="46"/>
  <c r="Z237" i="46"/>
  <c r="AA237" i="46"/>
  <c r="AB237" i="46"/>
  <c r="AC237" i="46"/>
  <c r="AD237" i="46"/>
  <c r="AK237" i="46"/>
  <c r="E238" i="46"/>
  <c r="F238" i="46"/>
  <c r="G238" i="46"/>
  <c r="H238" i="46"/>
  <c r="I238" i="46"/>
  <c r="J238" i="46"/>
  <c r="K238" i="46"/>
  <c r="L238" i="46"/>
  <c r="M238" i="46"/>
  <c r="N238" i="46"/>
  <c r="O238" i="46"/>
  <c r="P238" i="46"/>
  <c r="Q238" i="46"/>
  <c r="R238" i="46"/>
  <c r="Y238" i="46"/>
  <c r="Z238" i="46"/>
  <c r="AA238" i="46"/>
  <c r="AB238" i="46"/>
  <c r="AI238" i="46"/>
  <c r="AC238" i="46"/>
  <c r="AD238" i="46"/>
  <c r="E239" i="46"/>
  <c r="F239" i="46"/>
  <c r="G239" i="46"/>
  <c r="H239" i="46"/>
  <c r="I239" i="46"/>
  <c r="J239" i="46"/>
  <c r="K239" i="46"/>
  <c r="L239" i="46"/>
  <c r="M239" i="46"/>
  <c r="N239" i="46"/>
  <c r="O239" i="46"/>
  <c r="P239" i="46"/>
  <c r="Q239" i="46"/>
  <c r="R239" i="46"/>
  <c r="Y239" i="46"/>
  <c r="Z239" i="46"/>
  <c r="AA239" i="46"/>
  <c r="AB239" i="46"/>
  <c r="AI239" i="46"/>
  <c r="AC239" i="46"/>
  <c r="AD239" i="46"/>
  <c r="E240" i="46"/>
  <c r="F240" i="46"/>
  <c r="G240" i="46"/>
  <c r="H240" i="46"/>
  <c r="I240" i="46"/>
  <c r="J240" i="46"/>
  <c r="K240" i="46"/>
  <c r="L240" i="46"/>
  <c r="M240" i="46"/>
  <c r="N240" i="46"/>
  <c r="O240" i="46"/>
  <c r="P240" i="46"/>
  <c r="Q240" i="46"/>
  <c r="R240" i="46"/>
  <c r="Y240" i="46"/>
  <c r="Z240" i="46"/>
  <c r="AA240" i="46"/>
  <c r="AB240" i="46"/>
  <c r="AC240" i="46"/>
  <c r="AD240" i="46"/>
  <c r="E241" i="46"/>
  <c r="F241" i="46"/>
  <c r="G241" i="46"/>
  <c r="H241" i="46"/>
  <c r="I241" i="46"/>
  <c r="J241" i="46"/>
  <c r="K241" i="46"/>
  <c r="L241" i="46"/>
  <c r="M241" i="46"/>
  <c r="N241" i="46"/>
  <c r="O241" i="46"/>
  <c r="P241" i="46"/>
  <c r="Q241" i="46"/>
  <c r="R241" i="46"/>
  <c r="Y241" i="46"/>
  <c r="Z241" i="46"/>
  <c r="AA241" i="46"/>
  <c r="AB241" i="46"/>
  <c r="AC241" i="46"/>
  <c r="AD241" i="46"/>
  <c r="E242" i="46"/>
  <c r="F242" i="46"/>
  <c r="G242" i="46"/>
  <c r="H242" i="46"/>
  <c r="I242" i="46"/>
  <c r="J242" i="46"/>
  <c r="K242" i="46"/>
  <c r="L242" i="46"/>
  <c r="M242" i="46"/>
  <c r="N242" i="46"/>
  <c r="O242" i="46"/>
  <c r="P242" i="46"/>
  <c r="Q242" i="46"/>
  <c r="R242" i="46"/>
  <c r="Y242" i="46"/>
  <c r="Z242" i="46"/>
  <c r="AA242" i="46"/>
  <c r="AB242" i="46"/>
  <c r="AI242" i="46"/>
  <c r="AC242" i="46"/>
  <c r="AG242" i="46"/>
  <c r="AD242" i="46"/>
  <c r="E243" i="46"/>
  <c r="F243" i="46"/>
  <c r="G243" i="46"/>
  <c r="H243" i="46"/>
  <c r="I243" i="46"/>
  <c r="J243" i="46"/>
  <c r="K243" i="46"/>
  <c r="L243" i="46"/>
  <c r="M243" i="46"/>
  <c r="N243" i="46"/>
  <c r="O243" i="46"/>
  <c r="P243" i="46"/>
  <c r="Q243" i="46"/>
  <c r="R243" i="46"/>
  <c r="Y243" i="46"/>
  <c r="Z243" i="46"/>
  <c r="AA243" i="46"/>
  <c r="AB243" i="46"/>
  <c r="AI243" i="46"/>
  <c r="AC243" i="46"/>
  <c r="AD243" i="46"/>
  <c r="E244" i="46"/>
  <c r="F244" i="46"/>
  <c r="G244" i="46"/>
  <c r="H244" i="46"/>
  <c r="I244" i="46"/>
  <c r="J244" i="46"/>
  <c r="K244" i="46"/>
  <c r="L244" i="46"/>
  <c r="M244" i="46"/>
  <c r="N244" i="46"/>
  <c r="O244" i="46"/>
  <c r="P244" i="46"/>
  <c r="Q244" i="46"/>
  <c r="R244" i="46"/>
  <c r="Y244" i="46"/>
  <c r="AG244" i="46"/>
  <c r="Z244" i="46"/>
  <c r="AA244" i="46"/>
  <c r="AB244" i="46"/>
  <c r="AC244" i="46"/>
  <c r="AD244" i="46"/>
  <c r="E245" i="46"/>
  <c r="F245" i="46"/>
  <c r="G245" i="46"/>
  <c r="H245" i="46"/>
  <c r="I245" i="46"/>
  <c r="J245" i="46"/>
  <c r="K245" i="46"/>
  <c r="L245" i="46"/>
  <c r="M245" i="46"/>
  <c r="N245" i="46"/>
  <c r="O245" i="46"/>
  <c r="P245" i="46"/>
  <c r="Q245" i="46"/>
  <c r="R245" i="46"/>
  <c r="Y245" i="46"/>
  <c r="Z245" i="46"/>
  <c r="AA245" i="46"/>
  <c r="AB245" i="46"/>
  <c r="AC245" i="46"/>
  <c r="AD245" i="46"/>
  <c r="AH245" i="46"/>
  <c r="E246" i="46"/>
  <c r="F246" i="46"/>
  <c r="G246" i="46"/>
  <c r="H246" i="46"/>
  <c r="I246" i="46"/>
  <c r="J246" i="46"/>
  <c r="K246" i="46"/>
  <c r="L246" i="46"/>
  <c r="M246" i="46"/>
  <c r="N246" i="46"/>
  <c r="O246" i="46"/>
  <c r="P246" i="46"/>
  <c r="Q246" i="46"/>
  <c r="R246" i="46"/>
  <c r="Y246" i="46"/>
  <c r="Z246" i="46"/>
  <c r="AA246" i="46"/>
  <c r="AB246" i="46"/>
  <c r="AI246" i="46"/>
  <c r="AC246" i="46"/>
  <c r="AD246" i="46"/>
  <c r="E247" i="46"/>
  <c r="F247" i="46"/>
  <c r="G247" i="46"/>
  <c r="H247" i="46"/>
  <c r="I247" i="46"/>
  <c r="J247" i="46"/>
  <c r="K247" i="46"/>
  <c r="L247" i="46"/>
  <c r="M247" i="46"/>
  <c r="N247" i="46"/>
  <c r="O247" i="46"/>
  <c r="P247" i="46"/>
  <c r="Q247" i="46"/>
  <c r="R247" i="46"/>
  <c r="Y247" i="46"/>
  <c r="Z247" i="46"/>
  <c r="AA247" i="46"/>
  <c r="AB247" i="46"/>
  <c r="AI247" i="46"/>
  <c r="AC247" i="46"/>
  <c r="AD247" i="46"/>
  <c r="E248" i="46"/>
  <c r="F248" i="46"/>
  <c r="G248" i="46"/>
  <c r="H248" i="46"/>
  <c r="I248" i="46"/>
  <c r="J248" i="46"/>
  <c r="K248" i="46"/>
  <c r="L248" i="46"/>
  <c r="M248" i="46"/>
  <c r="N248" i="46"/>
  <c r="O248" i="46"/>
  <c r="P248" i="46"/>
  <c r="Q248" i="46"/>
  <c r="R248" i="46"/>
  <c r="Y248" i="46"/>
  <c r="Z248" i="46"/>
  <c r="AA248" i="46"/>
  <c r="AB248" i="46"/>
  <c r="AC248" i="46"/>
  <c r="AD248" i="46"/>
  <c r="E249" i="46"/>
  <c r="F249" i="46"/>
  <c r="G249" i="46"/>
  <c r="H249" i="46"/>
  <c r="I249" i="46"/>
  <c r="J249" i="46"/>
  <c r="K249" i="46"/>
  <c r="L249" i="46"/>
  <c r="M249" i="46"/>
  <c r="N249" i="46"/>
  <c r="O249" i="46"/>
  <c r="P249" i="46"/>
  <c r="Q249" i="46"/>
  <c r="R249" i="46"/>
  <c r="Y249" i="46"/>
  <c r="Z249" i="46"/>
  <c r="AA249" i="46"/>
  <c r="AB249" i="46"/>
  <c r="AC249" i="46"/>
  <c r="AD249" i="46"/>
  <c r="AH249" i="46"/>
  <c r="F220" i="46"/>
  <c r="G220" i="46"/>
  <c r="H220" i="46"/>
  <c r="I220" i="46"/>
  <c r="J220" i="46"/>
  <c r="K220" i="46"/>
  <c r="L220" i="46"/>
  <c r="M220" i="46"/>
  <c r="N220" i="46"/>
  <c r="O220" i="46"/>
  <c r="P220" i="46"/>
  <c r="Q220" i="46"/>
  <c r="R220" i="46"/>
  <c r="Y220" i="46"/>
  <c r="Z220" i="46"/>
  <c r="AA220" i="46"/>
  <c r="AB220" i="46"/>
  <c r="AI220" i="46" s="1"/>
  <c r="AC220" i="46"/>
  <c r="AG220" i="46" s="1"/>
  <c r="AD220" i="46"/>
  <c r="E220" i="46"/>
  <c r="E169" i="46"/>
  <c r="F169" i="46"/>
  <c r="G169" i="46"/>
  <c r="H169" i="46"/>
  <c r="I169" i="46"/>
  <c r="J169" i="46"/>
  <c r="K169" i="46"/>
  <c r="L169" i="46"/>
  <c r="M169" i="46"/>
  <c r="N169" i="46"/>
  <c r="O169" i="46"/>
  <c r="P169" i="46"/>
  <c r="Q169" i="46"/>
  <c r="R169" i="46"/>
  <c r="Y169" i="46"/>
  <c r="Z169" i="46"/>
  <c r="AA169" i="46"/>
  <c r="AB169" i="46"/>
  <c r="AI169" i="46" s="1"/>
  <c r="AC169" i="46"/>
  <c r="AD169" i="46"/>
  <c r="E170" i="46"/>
  <c r="F170" i="46"/>
  <c r="G170" i="46"/>
  <c r="H170" i="46"/>
  <c r="I170" i="46"/>
  <c r="J170" i="46"/>
  <c r="K170" i="46"/>
  <c r="L170" i="46"/>
  <c r="M170" i="46"/>
  <c r="N170" i="46"/>
  <c r="O170" i="46"/>
  <c r="P170" i="46"/>
  <c r="Q170" i="46"/>
  <c r="R170" i="46"/>
  <c r="Y170" i="46"/>
  <c r="Z170" i="46"/>
  <c r="AA170" i="46"/>
  <c r="AB170" i="46"/>
  <c r="AC170" i="46"/>
  <c r="AD170" i="46"/>
  <c r="E171" i="46"/>
  <c r="F171" i="46"/>
  <c r="G171" i="46"/>
  <c r="H171" i="46"/>
  <c r="I171" i="46"/>
  <c r="J171" i="46"/>
  <c r="K171" i="46"/>
  <c r="L171" i="46"/>
  <c r="M171" i="46"/>
  <c r="N171" i="46"/>
  <c r="O171" i="46"/>
  <c r="P171" i="46"/>
  <c r="Q171" i="46"/>
  <c r="R171" i="46"/>
  <c r="Y171" i="46"/>
  <c r="Z171" i="46"/>
  <c r="AA171" i="46"/>
  <c r="AB171" i="46"/>
  <c r="AC171" i="46"/>
  <c r="AD171" i="46"/>
  <c r="E172" i="46"/>
  <c r="F172" i="46"/>
  <c r="G172" i="46"/>
  <c r="H172" i="46"/>
  <c r="I172" i="46"/>
  <c r="J172" i="46"/>
  <c r="K172" i="46"/>
  <c r="L172" i="46"/>
  <c r="M172" i="46"/>
  <c r="N172" i="46"/>
  <c r="O172" i="46"/>
  <c r="P172" i="46"/>
  <c r="Q172" i="46"/>
  <c r="R172" i="46"/>
  <c r="Y172" i="46"/>
  <c r="Z172" i="46"/>
  <c r="AA172" i="46"/>
  <c r="AB172" i="46"/>
  <c r="AC172" i="46"/>
  <c r="AD172" i="46"/>
  <c r="E173" i="46"/>
  <c r="F173" i="46"/>
  <c r="G173" i="46"/>
  <c r="H173" i="46"/>
  <c r="I173" i="46"/>
  <c r="J173" i="46"/>
  <c r="K173" i="46"/>
  <c r="L173" i="46"/>
  <c r="M173" i="46"/>
  <c r="N173" i="46"/>
  <c r="O173" i="46"/>
  <c r="P173" i="46"/>
  <c r="Q173" i="46"/>
  <c r="R173" i="46"/>
  <c r="Y173" i="46"/>
  <c r="Z173" i="46"/>
  <c r="AA173" i="46"/>
  <c r="AB173" i="46"/>
  <c r="AI173" i="46" s="1"/>
  <c r="AI279" i="46" s="1"/>
  <c r="AC173" i="46"/>
  <c r="AD173" i="46"/>
  <c r="E174" i="46"/>
  <c r="F174" i="46"/>
  <c r="G174" i="46"/>
  <c r="H174" i="46"/>
  <c r="I174" i="46"/>
  <c r="J174" i="46"/>
  <c r="K174" i="46"/>
  <c r="L174" i="46"/>
  <c r="M174" i="46"/>
  <c r="N174" i="46"/>
  <c r="O174" i="46"/>
  <c r="P174" i="46"/>
  <c r="Q174" i="46"/>
  <c r="R174" i="46"/>
  <c r="Y174" i="46"/>
  <c r="Z174" i="46"/>
  <c r="AA174" i="46"/>
  <c r="AB174" i="46"/>
  <c r="AC174" i="46"/>
  <c r="AD174" i="46"/>
  <c r="E175" i="46"/>
  <c r="F175" i="46"/>
  <c r="G175" i="46"/>
  <c r="H175" i="46"/>
  <c r="I175" i="46"/>
  <c r="J175" i="46"/>
  <c r="K175" i="46"/>
  <c r="L175" i="46"/>
  <c r="M175" i="46"/>
  <c r="N175" i="46"/>
  <c r="O175" i="46"/>
  <c r="P175" i="46"/>
  <c r="Q175" i="46"/>
  <c r="R175" i="46"/>
  <c r="Y175" i="46"/>
  <c r="Z175" i="46"/>
  <c r="AH175" i="46" s="1"/>
  <c r="AA175" i="46"/>
  <c r="AB175" i="46"/>
  <c r="AC175" i="46"/>
  <c r="AD175" i="46"/>
  <c r="E176" i="46"/>
  <c r="F176" i="46"/>
  <c r="G176" i="46"/>
  <c r="H176" i="46"/>
  <c r="I176" i="46"/>
  <c r="J176" i="46"/>
  <c r="K176" i="46"/>
  <c r="L176" i="46"/>
  <c r="M176" i="46"/>
  <c r="N176" i="46"/>
  <c r="O176" i="46"/>
  <c r="P176" i="46"/>
  <c r="Q176" i="46"/>
  <c r="R176" i="46"/>
  <c r="Y176" i="46"/>
  <c r="Z176" i="46"/>
  <c r="AA176" i="46"/>
  <c r="AB176" i="46"/>
  <c r="AC176" i="46"/>
  <c r="AD176" i="46"/>
  <c r="E177" i="46"/>
  <c r="F177" i="46"/>
  <c r="G177" i="46"/>
  <c r="H177" i="46"/>
  <c r="I177" i="46"/>
  <c r="J177" i="46"/>
  <c r="K177" i="46"/>
  <c r="L177" i="46"/>
  <c r="M177" i="46"/>
  <c r="N177" i="46"/>
  <c r="O177" i="46"/>
  <c r="P177" i="46"/>
  <c r="Q177" i="46"/>
  <c r="R177" i="46"/>
  <c r="Y177" i="46"/>
  <c r="Z177" i="46"/>
  <c r="AA177" i="46"/>
  <c r="AB177" i="46"/>
  <c r="AI177" i="46"/>
  <c r="AC177" i="46"/>
  <c r="AD177" i="46"/>
  <c r="E178" i="46"/>
  <c r="F178" i="46"/>
  <c r="G178" i="46"/>
  <c r="H178" i="46"/>
  <c r="I178" i="46"/>
  <c r="J178" i="46"/>
  <c r="K178" i="46"/>
  <c r="L178" i="46"/>
  <c r="M178" i="46"/>
  <c r="N178" i="46"/>
  <c r="O178" i="46"/>
  <c r="P178" i="46"/>
  <c r="Q178" i="46"/>
  <c r="R178" i="46"/>
  <c r="Y178" i="46"/>
  <c r="Z178" i="46"/>
  <c r="AA178" i="46"/>
  <c r="AB178" i="46"/>
  <c r="AC178" i="46"/>
  <c r="AD178" i="46"/>
  <c r="E179" i="46"/>
  <c r="F179" i="46"/>
  <c r="G179" i="46"/>
  <c r="H179" i="46"/>
  <c r="I179" i="46"/>
  <c r="J179" i="46"/>
  <c r="K179" i="46"/>
  <c r="L179" i="46"/>
  <c r="M179" i="46"/>
  <c r="N179" i="46"/>
  <c r="O179" i="46"/>
  <c r="P179" i="46"/>
  <c r="Q179" i="46"/>
  <c r="R179" i="46"/>
  <c r="Y179" i="46"/>
  <c r="Z179" i="46"/>
  <c r="AA179" i="46"/>
  <c r="AB179" i="46"/>
  <c r="AC179" i="46"/>
  <c r="AD179" i="46"/>
  <c r="E180" i="46"/>
  <c r="F180" i="46"/>
  <c r="G180" i="46"/>
  <c r="H180" i="46"/>
  <c r="I180" i="46"/>
  <c r="J180" i="46"/>
  <c r="K180" i="46"/>
  <c r="L180" i="46"/>
  <c r="M180" i="46"/>
  <c r="N180" i="46"/>
  <c r="O180" i="46"/>
  <c r="P180" i="46"/>
  <c r="Q180" i="46"/>
  <c r="R180" i="46"/>
  <c r="Y180" i="46"/>
  <c r="Z180" i="46"/>
  <c r="AA180" i="46"/>
  <c r="AB180" i="46"/>
  <c r="AC180" i="46"/>
  <c r="AD180" i="46"/>
  <c r="E181" i="46"/>
  <c r="F181" i="46"/>
  <c r="G181" i="46"/>
  <c r="H181" i="46"/>
  <c r="I181" i="46"/>
  <c r="J181" i="46"/>
  <c r="K181" i="46"/>
  <c r="L181" i="46"/>
  <c r="M181" i="46"/>
  <c r="N181" i="46"/>
  <c r="O181" i="46"/>
  <c r="P181" i="46"/>
  <c r="Q181" i="46"/>
  <c r="R181" i="46"/>
  <c r="Y181" i="46"/>
  <c r="Z181" i="46"/>
  <c r="AA181" i="46"/>
  <c r="AB181" i="46"/>
  <c r="AI181" i="46" s="1"/>
  <c r="AI289" i="46" s="1"/>
  <c r="AC181" i="46"/>
  <c r="AD181" i="46"/>
  <c r="E182" i="46"/>
  <c r="F182" i="46"/>
  <c r="G182" i="46"/>
  <c r="H182" i="46"/>
  <c r="I182" i="46"/>
  <c r="J182" i="46"/>
  <c r="K182" i="46"/>
  <c r="L182" i="46"/>
  <c r="M182" i="46"/>
  <c r="N182" i="46"/>
  <c r="O182" i="46"/>
  <c r="P182" i="46"/>
  <c r="Q182" i="46"/>
  <c r="R182" i="46"/>
  <c r="Y182" i="46"/>
  <c r="AG182" i="46"/>
  <c r="Z182" i="46"/>
  <c r="AA182" i="46"/>
  <c r="AB182" i="46"/>
  <c r="AC182" i="46"/>
  <c r="AD182" i="46"/>
  <c r="E183" i="46"/>
  <c r="F183" i="46"/>
  <c r="G183" i="46"/>
  <c r="H183" i="46"/>
  <c r="I183" i="46"/>
  <c r="J183" i="46"/>
  <c r="K183" i="46"/>
  <c r="L183" i="46"/>
  <c r="M183" i="46"/>
  <c r="N183" i="46"/>
  <c r="O183" i="46"/>
  <c r="P183" i="46"/>
  <c r="Q183" i="46"/>
  <c r="R183" i="46"/>
  <c r="Y183" i="46"/>
  <c r="Z183" i="46"/>
  <c r="AA183" i="46"/>
  <c r="AB183" i="46"/>
  <c r="AC183" i="46"/>
  <c r="AD183" i="46"/>
  <c r="E184" i="46"/>
  <c r="F184" i="46"/>
  <c r="G184" i="46"/>
  <c r="H184" i="46"/>
  <c r="I184" i="46"/>
  <c r="J184" i="46"/>
  <c r="K184" i="46"/>
  <c r="L184" i="46"/>
  <c r="M184" i="46"/>
  <c r="N184" i="46"/>
  <c r="O184" i="46"/>
  <c r="P184" i="46"/>
  <c r="Q184" i="46"/>
  <c r="R184" i="46"/>
  <c r="Y184" i="46"/>
  <c r="Z184" i="46"/>
  <c r="AA184" i="46"/>
  <c r="AB184" i="46"/>
  <c r="AI184" i="46"/>
  <c r="AC184" i="46"/>
  <c r="AD184" i="46"/>
  <c r="E185" i="46"/>
  <c r="F185" i="46"/>
  <c r="G185" i="46"/>
  <c r="H185" i="46"/>
  <c r="I185" i="46"/>
  <c r="J185" i="46"/>
  <c r="K185" i="46"/>
  <c r="L185" i="46"/>
  <c r="M185" i="46"/>
  <c r="N185" i="46"/>
  <c r="O185" i="46"/>
  <c r="P185" i="46"/>
  <c r="Q185" i="46"/>
  <c r="R185" i="46"/>
  <c r="Y185" i="46"/>
  <c r="Z185" i="46"/>
  <c r="AA185" i="46"/>
  <c r="AB185" i="46"/>
  <c r="AC185" i="46"/>
  <c r="AD185" i="46"/>
  <c r="E186" i="46"/>
  <c r="F186" i="46"/>
  <c r="G186" i="46"/>
  <c r="H186" i="46"/>
  <c r="I186" i="46"/>
  <c r="J186" i="46"/>
  <c r="K186" i="46"/>
  <c r="L186" i="46"/>
  <c r="M186" i="46"/>
  <c r="N186" i="46"/>
  <c r="O186" i="46"/>
  <c r="P186" i="46"/>
  <c r="Q186" i="46"/>
  <c r="R186" i="46"/>
  <c r="Y186" i="46"/>
  <c r="Z186" i="46"/>
  <c r="AA186" i="46"/>
  <c r="AB186" i="46"/>
  <c r="AC186" i="46"/>
  <c r="AD186" i="46"/>
  <c r="E187" i="46"/>
  <c r="F187" i="46"/>
  <c r="G187" i="46"/>
  <c r="H187" i="46"/>
  <c r="I187" i="46"/>
  <c r="J187" i="46"/>
  <c r="K187" i="46"/>
  <c r="L187" i="46"/>
  <c r="M187" i="46"/>
  <c r="N187" i="46"/>
  <c r="O187" i="46"/>
  <c r="P187" i="46"/>
  <c r="Q187" i="46"/>
  <c r="R187" i="46"/>
  <c r="Y187" i="46"/>
  <c r="Z187" i="46"/>
  <c r="AA187" i="46"/>
  <c r="AB187" i="46"/>
  <c r="AC187" i="46"/>
  <c r="AD187" i="46"/>
  <c r="E188" i="46"/>
  <c r="F188" i="46"/>
  <c r="G188" i="46"/>
  <c r="H188" i="46"/>
  <c r="I188" i="46"/>
  <c r="J188" i="46"/>
  <c r="K188" i="46"/>
  <c r="L188" i="46"/>
  <c r="M188" i="46"/>
  <c r="N188" i="46"/>
  <c r="O188" i="46"/>
  <c r="P188" i="46"/>
  <c r="Q188" i="46"/>
  <c r="R188" i="46"/>
  <c r="Y188" i="46"/>
  <c r="Z188" i="46"/>
  <c r="AA188" i="46"/>
  <c r="AB188" i="46"/>
  <c r="AC188" i="46"/>
  <c r="AD188" i="46"/>
  <c r="E189" i="46"/>
  <c r="F189" i="46"/>
  <c r="G189" i="46"/>
  <c r="H189" i="46"/>
  <c r="I189" i="46"/>
  <c r="J189" i="46"/>
  <c r="K189" i="46"/>
  <c r="L189" i="46"/>
  <c r="M189" i="46"/>
  <c r="N189" i="46"/>
  <c r="O189" i="46"/>
  <c r="P189" i="46"/>
  <c r="Q189" i="46"/>
  <c r="R189" i="46"/>
  <c r="Y189" i="46"/>
  <c r="Z189" i="46"/>
  <c r="AA189" i="46"/>
  <c r="AB189" i="46"/>
  <c r="AC189" i="46"/>
  <c r="AD189" i="46"/>
  <c r="E190" i="46"/>
  <c r="F190" i="46"/>
  <c r="G190" i="46"/>
  <c r="H190" i="46"/>
  <c r="I190" i="46"/>
  <c r="J190" i="46"/>
  <c r="K190" i="46"/>
  <c r="L190" i="46"/>
  <c r="M190" i="46"/>
  <c r="N190" i="46"/>
  <c r="O190" i="46"/>
  <c r="P190" i="46"/>
  <c r="Q190" i="46"/>
  <c r="R190" i="46"/>
  <c r="Y190" i="46"/>
  <c r="AG190" i="46"/>
  <c r="Z190" i="46"/>
  <c r="AA190" i="46"/>
  <c r="AB190" i="46"/>
  <c r="AC190" i="46"/>
  <c r="AD190" i="46"/>
  <c r="E191" i="46"/>
  <c r="F191" i="46"/>
  <c r="G191" i="46"/>
  <c r="H191" i="46"/>
  <c r="I191" i="46"/>
  <c r="J191" i="46"/>
  <c r="K191" i="46"/>
  <c r="L191" i="46"/>
  <c r="M191" i="46"/>
  <c r="N191" i="46"/>
  <c r="O191" i="46"/>
  <c r="P191" i="46"/>
  <c r="Q191" i="46"/>
  <c r="R191" i="46"/>
  <c r="Y191" i="46"/>
  <c r="Z191" i="46"/>
  <c r="AA191" i="46"/>
  <c r="AB191" i="46"/>
  <c r="AC191" i="46"/>
  <c r="AD191" i="46"/>
  <c r="E192" i="46"/>
  <c r="F192" i="46"/>
  <c r="G192" i="46"/>
  <c r="H192" i="46"/>
  <c r="I192" i="46"/>
  <c r="J192" i="46"/>
  <c r="K192" i="46"/>
  <c r="L192" i="46"/>
  <c r="M192" i="46"/>
  <c r="N192" i="46"/>
  <c r="O192" i="46"/>
  <c r="P192" i="46"/>
  <c r="Q192" i="46"/>
  <c r="R192" i="46"/>
  <c r="Y192" i="46"/>
  <c r="Z192" i="46"/>
  <c r="AA192" i="46"/>
  <c r="AB192" i="46"/>
  <c r="AC192" i="46"/>
  <c r="AG192" i="46"/>
  <c r="AD192" i="46"/>
  <c r="E193" i="46"/>
  <c r="F193" i="46"/>
  <c r="G193" i="46"/>
  <c r="H193" i="46"/>
  <c r="I193" i="46"/>
  <c r="J193" i="46"/>
  <c r="K193" i="46"/>
  <c r="L193" i="46"/>
  <c r="M193" i="46"/>
  <c r="N193" i="46"/>
  <c r="O193" i="46"/>
  <c r="P193" i="46"/>
  <c r="Q193" i="46"/>
  <c r="R193" i="46"/>
  <c r="Y193" i="46"/>
  <c r="Z193" i="46"/>
  <c r="AA193" i="46"/>
  <c r="AB193" i="46"/>
  <c r="AC193" i="46"/>
  <c r="AD193" i="46"/>
  <c r="E194" i="46"/>
  <c r="F194" i="46"/>
  <c r="G194" i="46"/>
  <c r="H194" i="46"/>
  <c r="I194" i="46"/>
  <c r="J194" i="46"/>
  <c r="K194" i="46"/>
  <c r="L194" i="46"/>
  <c r="M194" i="46"/>
  <c r="N194" i="46"/>
  <c r="O194" i="46"/>
  <c r="P194" i="46"/>
  <c r="Q194" i="46"/>
  <c r="R194" i="46"/>
  <c r="Y194" i="46"/>
  <c r="Z194" i="46"/>
  <c r="AA194" i="46"/>
  <c r="AB194" i="46"/>
  <c r="AC194" i="46"/>
  <c r="AD194" i="46"/>
  <c r="E195" i="46"/>
  <c r="F195" i="46"/>
  <c r="G195" i="46"/>
  <c r="H195" i="46"/>
  <c r="I195" i="46"/>
  <c r="J195" i="46"/>
  <c r="K195" i="46"/>
  <c r="L195" i="46"/>
  <c r="M195" i="46"/>
  <c r="N195" i="46"/>
  <c r="O195" i="46"/>
  <c r="P195" i="46"/>
  <c r="Q195" i="46"/>
  <c r="R195" i="46"/>
  <c r="Y195" i="46"/>
  <c r="Z195" i="46"/>
  <c r="AA195" i="46"/>
  <c r="AB195" i="46"/>
  <c r="AC195" i="46"/>
  <c r="AD195" i="46"/>
  <c r="E196" i="46"/>
  <c r="F196" i="46"/>
  <c r="G196" i="46"/>
  <c r="H196" i="46"/>
  <c r="I196" i="46"/>
  <c r="J196" i="46"/>
  <c r="K196" i="46"/>
  <c r="L196" i="46"/>
  <c r="M196" i="46"/>
  <c r="N196" i="46"/>
  <c r="O196" i="46"/>
  <c r="P196" i="46"/>
  <c r="Q196" i="46"/>
  <c r="R196" i="46"/>
  <c r="Y196" i="46"/>
  <c r="Z196" i="46"/>
  <c r="AA196" i="46"/>
  <c r="AB196" i="46"/>
  <c r="AC196" i="46"/>
  <c r="AD196" i="46"/>
  <c r="E197" i="46"/>
  <c r="F197" i="46"/>
  <c r="G197" i="46"/>
  <c r="H197" i="46"/>
  <c r="I197" i="46"/>
  <c r="J197" i="46"/>
  <c r="K197" i="46"/>
  <c r="L197" i="46"/>
  <c r="M197" i="46"/>
  <c r="N197" i="46"/>
  <c r="O197" i="46"/>
  <c r="P197" i="46"/>
  <c r="Q197" i="46"/>
  <c r="R197" i="46"/>
  <c r="Y197" i="46"/>
  <c r="Z197" i="46"/>
  <c r="AA197" i="46"/>
  <c r="AB197" i="46"/>
  <c r="AI197" i="46"/>
  <c r="AC197" i="46"/>
  <c r="AD197" i="46"/>
  <c r="E198" i="46"/>
  <c r="F198" i="46"/>
  <c r="G198" i="46"/>
  <c r="H198" i="46"/>
  <c r="I198" i="46"/>
  <c r="J198" i="46"/>
  <c r="K198" i="46"/>
  <c r="L198" i="46"/>
  <c r="M198" i="46"/>
  <c r="N198" i="46"/>
  <c r="O198" i="46"/>
  <c r="P198" i="46"/>
  <c r="Q198" i="46"/>
  <c r="R198" i="46"/>
  <c r="Y198" i="46"/>
  <c r="Z198" i="46"/>
  <c r="AA198" i="46"/>
  <c r="AB198" i="46"/>
  <c r="AC198" i="46"/>
  <c r="AD198" i="46"/>
  <c r="E199" i="46"/>
  <c r="F199" i="46"/>
  <c r="G199" i="46"/>
  <c r="H199" i="46"/>
  <c r="I199" i="46"/>
  <c r="J199" i="46"/>
  <c r="K199" i="46"/>
  <c r="L199" i="46"/>
  <c r="M199" i="46"/>
  <c r="N199" i="46"/>
  <c r="O199" i="46"/>
  <c r="P199" i="46"/>
  <c r="Q199" i="46"/>
  <c r="R199" i="46"/>
  <c r="Y199" i="46"/>
  <c r="Z199" i="46"/>
  <c r="AA199" i="46"/>
  <c r="AB199" i="46"/>
  <c r="AC199" i="46"/>
  <c r="AD199" i="46"/>
  <c r="E200" i="46"/>
  <c r="F200" i="46"/>
  <c r="G200" i="46"/>
  <c r="H200" i="46"/>
  <c r="I200" i="46"/>
  <c r="J200" i="46"/>
  <c r="K200" i="46"/>
  <c r="L200" i="46"/>
  <c r="M200" i="46"/>
  <c r="N200" i="46"/>
  <c r="O200" i="46"/>
  <c r="P200" i="46"/>
  <c r="Q200" i="46"/>
  <c r="R200" i="46"/>
  <c r="Y200" i="46"/>
  <c r="Z200" i="46"/>
  <c r="AA200" i="46"/>
  <c r="AB200" i="46"/>
  <c r="AC200" i="46"/>
  <c r="AD200" i="46"/>
  <c r="E201" i="46"/>
  <c r="F201" i="46"/>
  <c r="G201" i="46"/>
  <c r="H201" i="46"/>
  <c r="I201" i="46"/>
  <c r="J201" i="46"/>
  <c r="K201" i="46"/>
  <c r="L201" i="46"/>
  <c r="M201" i="46"/>
  <c r="N201" i="46"/>
  <c r="O201" i="46"/>
  <c r="P201" i="46"/>
  <c r="Q201" i="46"/>
  <c r="R201" i="46"/>
  <c r="Y201" i="46"/>
  <c r="Z201" i="46"/>
  <c r="AA201" i="46"/>
  <c r="AB201" i="46"/>
  <c r="AI201" i="46"/>
  <c r="AC201" i="46"/>
  <c r="AD201" i="46"/>
  <c r="E202" i="46"/>
  <c r="F202" i="46"/>
  <c r="G202" i="46"/>
  <c r="H202" i="46"/>
  <c r="I202" i="46"/>
  <c r="J202" i="46"/>
  <c r="K202" i="46"/>
  <c r="L202" i="46"/>
  <c r="M202" i="46"/>
  <c r="N202" i="46"/>
  <c r="O202" i="46"/>
  <c r="P202" i="46"/>
  <c r="Q202" i="46"/>
  <c r="R202" i="46"/>
  <c r="Y202" i="46"/>
  <c r="Z202" i="46"/>
  <c r="AA202" i="46"/>
  <c r="AB202" i="46"/>
  <c r="AC202" i="46"/>
  <c r="AD202" i="46"/>
  <c r="E203" i="46"/>
  <c r="F203" i="46"/>
  <c r="G203" i="46"/>
  <c r="H203" i="46"/>
  <c r="I203" i="46"/>
  <c r="J203" i="46"/>
  <c r="K203" i="46"/>
  <c r="L203" i="46"/>
  <c r="M203" i="46"/>
  <c r="N203" i="46"/>
  <c r="O203" i="46"/>
  <c r="P203" i="46"/>
  <c r="Q203" i="46"/>
  <c r="R203" i="46"/>
  <c r="Y203" i="46"/>
  <c r="Z203" i="46"/>
  <c r="AA203" i="46"/>
  <c r="AB203" i="46"/>
  <c r="AC203" i="46"/>
  <c r="AD203" i="46"/>
  <c r="E204" i="46"/>
  <c r="F204" i="46"/>
  <c r="G204" i="46"/>
  <c r="H204" i="46"/>
  <c r="I204" i="46"/>
  <c r="J204" i="46"/>
  <c r="K204" i="46"/>
  <c r="L204" i="46"/>
  <c r="M204" i="46"/>
  <c r="N204" i="46"/>
  <c r="O204" i="46"/>
  <c r="P204" i="46"/>
  <c r="Q204" i="46"/>
  <c r="R204" i="46"/>
  <c r="Y204" i="46"/>
  <c r="Z204" i="46"/>
  <c r="AA204" i="46"/>
  <c r="AB204" i="46"/>
  <c r="AC204" i="46"/>
  <c r="AD204" i="46"/>
  <c r="E205" i="46"/>
  <c r="F205" i="46"/>
  <c r="G205" i="46"/>
  <c r="H205" i="46"/>
  <c r="I205" i="46"/>
  <c r="J205" i="46"/>
  <c r="K205" i="46"/>
  <c r="L205" i="46"/>
  <c r="M205" i="46"/>
  <c r="N205" i="46"/>
  <c r="O205" i="46"/>
  <c r="P205" i="46"/>
  <c r="Q205" i="46"/>
  <c r="R205" i="46"/>
  <c r="Y205" i="46"/>
  <c r="Z205" i="46"/>
  <c r="AA205" i="46"/>
  <c r="AB205" i="46"/>
  <c r="AI205" i="46"/>
  <c r="AC205" i="46"/>
  <c r="AD205" i="46"/>
  <c r="E206" i="46"/>
  <c r="F206" i="46"/>
  <c r="G206" i="46"/>
  <c r="H206" i="46"/>
  <c r="I206" i="46"/>
  <c r="J206" i="46"/>
  <c r="K206" i="46"/>
  <c r="L206" i="46"/>
  <c r="M206" i="46"/>
  <c r="N206" i="46"/>
  <c r="O206" i="46"/>
  <c r="P206" i="46"/>
  <c r="Q206" i="46"/>
  <c r="R206" i="46"/>
  <c r="Y206" i="46"/>
  <c r="Z206" i="46"/>
  <c r="AA206" i="46"/>
  <c r="AB206" i="46"/>
  <c r="AC206" i="46"/>
  <c r="AD206" i="46"/>
  <c r="E207" i="46"/>
  <c r="F207" i="46"/>
  <c r="G207" i="46"/>
  <c r="H207" i="46"/>
  <c r="I207" i="46"/>
  <c r="J207" i="46"/>
  <c r="K207" i="46"/>
  <c r="L207" i="46"/>
  <c r="M207" i="46"/>
  <c r="N207" i="46"/>
  <c r="O207" i="46"/>
  <c r="P207" i="46"/>
  <c r="Q207" i="46"/>
  <c r="R207" i="46"/>
  <c r="Y207" i="46"/>
  <c r="Z207" i="46"/>
  <c r="AA207" i="46"/>
  <c r="AB207" i="46"/>
  <c r="AC207" i="46"/>
  <c r="AD207" i="46"/>
  <c r="E208" i="46"/>
  <c r="F208" i="46"/>
  <c r="G208" i="46"/>
  <c r="H208" i="46"/>
  <c r="I208" i="46"/>
  <c r="J208" i="46"/>
  <c r="K208" i="46"/>
  <c r="L208" i="46"/>
  <c r="M208" i="46"/>
  <c r="N208" i="46"/>
  <c r="O208" i="46"/>
  <c r="P208" i="46"/>
  <c r="Q208" i="46"/>
  <c r="R208" i="46"/>
  <c r="Y208" i="46"/>
  <c r="Z208" i="46"/>
  <c r="AA208" i="46"/>
  <c r="AB208" i="46"/>
  <c r="AC208" i="46"/>
  <c r="AD208" i="46"/>
  <c r="E209" i="46"/>
  <c r="F209" i="46"/>
  <c r="G209" i="46"/>
  <c r="H209" i="46"/>
  <c r="I209" i="46"/>
  <c r="J209" i="46"/>
  <c r="K209" i="46"/>
  <c r="L209" i="46"/>
  <c r="M209" i="46"/>
  <c r="N209" i="46"/>
  <c r="O209" i="46"/>
  <c r="P209" i="46"/>
  <c r="Q209" i="46"/>
  <c r="R209" i="46"/>
  <c r="Y209" i="46"/>
  <c r="Z209" i="46"/>
  <c r="AA209" i="46"/>
  <c r="AB209" i="46"/>
  <c r="AI209" i="46"/>
  <c r="AC209" i="46"/>
  <c r="AD209" i="46"/>
  <c r="E210" i="46"/>
  <c r="F210" i="46"/>
  <c r="G210" i="46"/>
  <c r="H210" i="46"/>
  <c r="I210" i="46"/>
  <c r="J210" i="46"/>
  <c r="K210" i="46"/>
  <c r="L210" i="46"/>
  <c r="M210" i="46"/>
  <c r="N210" i="46"/>
  <c r="O210" i="46"/>
  <c r="P210" i="46"/>
  <c r="Q210" i="46"/>
  <c r="R210" i="46"/>
  <c r="Y210" i="46"/>
  <c r="Z210" i="46"/>
  <c r="AA210" i="46"/>
  <c r="AB210" i="46"/>
  <c r="AC210" i="46"/>
  <c r="AD210" i="46"/>
  <c r="E211" i="46"/>
  <c r="F211" i="46"/>
  <c r="G211" i="46"/>
  <c r="H211" i="46"/>
  <c r="I211" i="46"/>
  <c r="J211" i="46"/>
  <c r="K211" i="46"/>
  <c r="L211" i="46"/>
  <c r="M211" i="46"/>
  <c r="N211" i="46"/>
  <c r="O211" i="46"/>
  <c r="P211" i="46"/>
  <c r="Q211" i="46"/>
  <c r="R211" i="46"/>
  <c r="Y211" i="46"/>
  <c r="Z211" i="46"/>
  <c r="AA211" i="46"/>
  <c r="AB211" i="46"/>
  <c r="AC211" i="46"/>
  <c r="AD211" i="46"/>
  <c r="E212" i="46"/>
  <c r="F212" i="46"/>
  <c r="G212" i="46"/>
  <c r="H212" i="46"/>
  <c r="I212" i="46"/>
  <c r="J212" i="46"/>
  <c r="K212" i="46"/>
  <c r="L212" i="46"/>
  <c r="M212" i="46"/>
  <c r="N212" i="46"/>
  <c r="O212" i="46"/>
  <c r="P212" i="46"/>
  <c r="Q212" i="46"/>
  <c r="R212" i="46"/>
  <c r="Y212" i="46"/>
  <c r="Z212" i="46"/>
  <c r="AA212" i="46"/>
  <c r="AB212" i="46"/>
  <c r="AI212" i="46"/>
  <c r="AC212" i="46"/>
  <c r="AD212" i="46"/>
  <c r="E213" i="46"/>
  <c r="F213" i="46"/>
  <c r="F324" i="46" s="1"/>
  <c r="G213" i="46"/>
  <c r="H213" i="46"/>
  <c r="I213" i="46"/>
  <c r="J213" i="46"/>
  <c r="K213" i="46"/>
  <c r="L213" i="46"/>
  <c r="M213" i="46"/>
  <c r="N213" i="46"/>
  <c r="O213" i="46"/>
  <c r="P213" i="46"/>
  <c r="Q213" i="46"/>
  <c r="R213" i="46"/>
  <c r="Y213" i="46"/>
  <c r="Z213" i="46"/>
  <c r="AA213" i="46"/>
  <c r="AB213" i="46"/>
  <c r="AI213" i="46"/>
  <c r="AC213" i="46"/>
  <c r="AD213" i="46"/>
  <c r="E214" i="46"/>
  <c r="F214" i="46"/>
  <c r="G214" i="46"/>
  <c r="H214" i="46"/>
  <c r="I214" i="46"/>
  <c r="J214" i="46"/>
  <c r="K214" i="46"/>
  <c r="L214" i="46"/>
  <c r="M214" i="46"/>
  <c r="N214" i="46"/>
  <c r="O214" i="46"/>
  <c r="P214" i="46"/>
  <c r="Q214" i="46"/>
  <c r="R214" i="46"/>
  <c r="Y214" i="46"/>
  <c r="Z214" i="46"/>
  <c r="AA214" i="46"/>
  <c r="AB214" i="46"/>
  <c r="AC214" i="46"/>
  <c r="AD214" i="46"/>
  <c r="E215" i="46"/>
  <c r="F215" i="46"/>
  <c r="G215" i="46"/>
  <c r="H215" i="46"/>
  <c r="I215" i="46"/>
  <c r="J215" i="46"/>
  <c r="K215" i="46"/>
  <c r="L215" i="46"/>
  <c r="M215" i="46"/>
  <c r="N215" i="46"/>
  <c r="O215" i="46"/>
  <c r="P215" i="46"/>
  <c r="Q215" i="46"/>
  <c r="R215" i="46"/>
  <c r="Y215" i="46"/>
  <c r="Z215" i="46"/>
  <c r="AA215" i="46"/>
  <c r="AB215" i="46"/>
  <c r="AC215" i="46"/>
  <c r="AJ215" i="46"/>
  <c r="AD215" i="46"/>
  <c r="AH215" i="46"/>
  <c r="E216" i="46"/>
  <c r="F216" i="46"/>
  <c r="G216" i="46"/>
  <c r="H216" i="46"/>
  <c r="I216" i="46"/>
  <c r="J216" i="46"/>
  <c r="K216" i="46"/>
  <c r="L216" i="46"/>
  <c r="M216" i="46"/>
  <c r="N216" i="46"/>
  <c r="O216" i="46"/>
  <c r="P216" i="46"/>
  <c r="Q216" i="46"/>
  <c r="R216" i="46"/>
  <c r="Y216" i="46"/>
  <c r="Z216" i="46"/>
  <c r="AA216" i="46"/>
  <c r="AB216" i="46"/>
  <c r="AC216" i="46"/>
  <c r="AD216" i="46"/>
  <c r="F168" i="46"/>
  <c r="F219" i="46" s="1"/>
  <c r="F218" i="46" s="1"/>
  <c r="G168" i="46"/>
  <c r="H168" i="46"/>
  <c r="I168" i="46"/>
  <c r="J168" i="46"/>
  <c r="K168" i="46"/>
  <c r="L168" i="46"/>
  <c r="M168" i="46"/>
  <c r="N168" i="46"/>
  <c r="O168" i="46"/>
  <c r="P168" i="46"/>
  <c r="Q168" i="46"/>
  <c r="R168" i="46"/>
  <c r="Y168" i="46"/>
  <c r="Z168" i="46"/>
  <c r="AA168" i="46"/>
  <c r="AB168" i="46"/>
  <c r="AC168" i="46"/>
  <c r="AD168" i="46"/>
  <c r="E168" i="46"/>
  <c r="E163" i="46"/>
  <c r="F163" i="46"/>
  <c r="G163" i="46"/>
  <c r="H163" i="46"/>
  <c r="I163" i="46"/>
  <c r="J163" i="46"/>
  <c r="K163" i="46"/>
  <c r="L163" i="46"/>
  <c r="M163" i="46"/>
  <c r="N163" i="46"/>
  <c r="O163" i="46"/>
  <c r="P163" i="46"/>
  <c r="Q163" i="46"/>
  <c r="R163" i="46"/>
  <c r="Y163" i="46"/>
  <c r="Z163" i="46"/>
  <c r="AA163" i="46"/>
  <c r="AB163" i="46"/>
  <c r="AC163" i="46"/>
  <c r="AD163" i="46"/>
  <c r="E162" i="46"/>
  <c r="F162" i="46"/>
  <c r="G162" i="46"/>
  <c r="H162" i="46"/>
  <c r="I162" i="46"/>
  <c r="J162" i="46"/>
  <c r="K162" i="46"/>
  <c r="L162" i="46"/>
  <c r="M162" i="46"/>
  <c r="N162" i="46"/>
  <c r="O162" i="46"/>
  <c r="P162" i="46"/>
  <c r="Q162" i="46"/>
  <c r="R162" i="46"/>
  <c r="Y162" i="46"/>
  <c r="Z162" i="46"/>
  <c r="AA162" i="46"/>
  <c r="AB162" i="46"/>
  <c r="AC162" i="46"/>
  <c r="AJ162" i="46"/>
  <c r="AD162" i="46"/>
  <c r="AH162" i="46"/>
  <c r="F115" i="46"/>
  <c r="G115" i="46"/>
  <c r="H115" i="46"/>
  <c r="I115" i="46"/>
  <c r="J115" i="46"/>
  <c r="K115" i="46"/>
  <c r="L115" i="46"/>
  <c r="M115" i="46"/>
  <c r="N115" i="46"/>
  <c r="O115" i="46"/>
  <c r="P115" i="46"/>
  <c r="Q115" i="46"/>
  <c r="R115" i="46"/>
  <c r="Y115" i="46"/>
  <c r="Z115" i="46"/>
  <c r="AA115" i="46"/>
  <c r="AB115" i="46"/>
  <c r="AC115" i="46"/>
  <c r="AD115" i="46"/>
  <c r="F116" i="46"/>
  <c r="G116" i="46"/>
  <c r="H116" i="46"/>
  <c r="I116" i="46"/>
  <c r="J116" i="46"/>
  <c r="K116" i="46"/>
  <c r="L116" i="46"/>
  <c r="M116" i="46"/>
  <c r="N116" i="46"/>
  <c r="O116" i="46"/>
  <c r="P116" i="46"/>
  <c r="Q116" i="46"/>
  <c r="R116" i="46"/>
  <c r="Y116" i="46"/>
  <c r="Z116" i="46"/>
  <c r="AA116" i="46"/>
  <c r="AB116" i="46"/>
  <c r="AC116" i="46"/>
  <c r="AD116" i="46"/>
  <c r="F117" i="46"/>
  <c r="G117" i="46"/>
  <c r="H117" i="46"/>
  <c r="I117" i="46"/>
  <c r="J117" i="46"/>
  <c r="K117" i="46"/>
  <c r="L117" i="46"/>
  <c r="M117" i="46"/>
  <c r="N117" i="46"/>
  <c r="O117" i="46"/>
  <c r="P117" i="46"/>
  <c r="Q117" i="46"/>
  <c r="R117" i="46"/>
  <c r="Y117" i="46"/>
  <c r="Z117" i="46"/>
  <c r="AA117" i="46"/>
  <c r="AB117" i="46"/>
  <c r="AC117" i="46"/>
  <c r="AD117" i="46"/>
  <c r="F118" i="46"/>
  <c r="G118" i="46"/>
  <c r="H118" i="46"/>
  <c r="I118" i="46"/>
  <c r="J118" i="46"/>
  <c r="K118" i="46"/>
  <c r="L118" i="46"/>
  <c r="M118" i="46"/>
  <c r="N118" i="46"/>
  <c r="O118" i="46"/>
  <c r="P118" i="46"/>
  <c r="Q118" i="46"/>
  <c r="R118" i="46"/>
  <c r="Y118" i="46"/>
  <c r="Z118" i="46"/>
  <c r="AA118" i="46"/>
  <c r="AB118" i="46"/>
  <c r="AI118" i="46"/>
  <c r="AC118" i="46"/>
  <c r="AD118" i="46"/>
  <c r="F119" i="46"/>
  <c r="G119" i="46"/>
  <c r="H119" i="46"/>
  <c r="I119" i="46"/>
  <c r="J119" i="46"/>
  <c r="K119" i="46"/>
  <c r="L119" i="46"/>
  <c r="M119" i="46"/>
  <c r="N119" i="46"/>
  <c r="O119" i="46"/>
  <c r="P119" i="46"/>
  <c r="Q119" i="46"/>
  <c r="R119" i="46"/>
  <c r="Y119" i="46"/>
  <c r="AG119" i="46"/>
  <c r="Z119" i="46"/>
  <c r="AA119" i="46"/>
  <c r="AB119" i="46"/>
  <c r="AI119" i="46"/>
  <c r="AC119" i="46"/>
  <c r="AD119" i="46"/>
  <c r="F120" i="46"/>
  <c r="G120" i="46"/>
  <c r="H120" i="46"/>
  <c r="I120" i="46"/>
  <c r="J120" i="46"/>
  <c r="K120" i="46"/>
  <c r="L120" i="46"/>
  <c r="M120" i="46"/>
  <c r="N120" i="46"/>
  <c r="O120" i="46"/>
  <c r="P120" i="46"/>
  <c r="Q120" i="46"/>
  <c r="R120" i="46"/>
  <c r="Y120" i="46"/>
  <c r="Z120" i="46"/>
  <c r="AA120" i="46"/>
  <c r="AB120" i="46"/>
  <c r="AC120" i="46"/>
  <c r="AD120" i="46"/>
  <c r="F121" i="46"/>
  <c r="G121" i="46"/>
  <c r="H121" i="46"/>
  <c r="I121" i="46"/>
  <c r="J121" i="46"/>
  <c r="K121" i="46"/>
  <c r="L121" i="46"/>
  <c r="M121" i="46"/>
  <c r="N121" i="46"/>
  <c r="O121" i="46"/>
  <c r="P121" i="46"/>
  <c r="Q121" i="46"/>
  <c r="R121" i="46"/>
  <c r="Y121" i="46"/>
  <c r="Z121" i="46"/>
  <c r="AA121" i="46"/>
  <c r="AB121" i="46"/>
  <c r="AC121" i="46"/>
  <c r="AD121" i="46"/>
  <c r="F122" i="46"/>
  <c r="G122" i="46"/>
  <c r="H122" i="46"/>
  <c r="I122" i="46"/>
  <c r="J122" i="46"/>
  <c r="K122" i="46"/>
  <c r="L122" i="46"/>
  <c r="M122" i="46"/>
  <c r="N122" i="46"/>
  <c r="O122" i="46"/>
  <c r="P122" i="46"/>
  <c r="Q122" i="46"/>
  <c r="R122" i="46"/>
  <c r="Y122" i="46"/>
  <c r="Z122" i="46"/>
  <c r="AA122" i="46"/>
  <c r="AB122" i="46"/>
  <c r="AC122" i="46"/>
  <c r="AD122" i="46"/>
  <c r="F123" i="46"/>
  <c r="G123" i="46"/>
  <c r="H123" i="46"/>
  <c r="I123" i="46"/>
  <c r="J123" i="46"/>
  <c r="K123" i="46"/>
  <c r="L123" i="46"/>
  <c r="M123" i="46"/>
  <c r="N123" i="46"/>
  <c r="O123" i="46"/>
  <c r="P123" i="46"/>
  <c r="Q123" i="46"/>
  <c r="R123" i="46"/>
  <c r="Y123" i="46"/>
  <c r="Z123" i="46"/>
  <c r="AA123" i="46"/>
  <c r="AB123" i="46"/>
  <c r="AI123" i="46"/>
  <c r="AC123" i="46"/>
  <c r="AG123" i="46"/>
  <c r="AD123" i="46"/>
  <c r="F124" i="46"/>
  <c r="G124" i="46"/>
  <c r="H124" i="46"/>
  <c r="I124" i="46"/>
  <c r="J124" i="46"/>
  <c r="K124" i="46"/>
  <c r="L124" i="46"/>
  <c r="M124" i="46"/>
  <c r="N124" i="46"/>
  <c r="O124" i="46"/>
  <c r="P124" i="46"/>
  <c r="Q124" i="46"/>
  <c r="R124" i="46"/>
  <c r="Y124" i="46"/>
  <c r="Z124" i="46"/>
  <c r="AA124" i="46"/>
  <c r="AB124" i="46"/>
  <c r="AI124" i="46"/>
  <c r="AC124" i="46"/>
  <c r="AD124" i="46"/>
  <c r="F125" i="46"/>
  <c r="G125" i="46"/>
  <c r="H125" i="46"/>
  <c r="I125" i="46"/>
  <c r="J125" i="46"/>
  <c r="K125" i="46"/>
  <c r="L125" i="46"/>
  <c r="M125" i="46"/>
  <c r="N125" i="46"/>
  <c r="O125" i="46"/>
  <c r="P125" i="46"/>
  <c r="Q125" i="46"/>
  <c r="R125" i="46"/>
  <c r="Y125" i="46"/>
  <c r="Z125" i="46"/>
  <c r="AA125" i="46"/>
  <c r="AB125" i="46"/>
  <c r="AI125" i="46"/>
  <c r="AC125" i="46"/>
  <c r="AD125" i="46"/>
  <c r="F126" i="46"/>
  <c r="G126" i="46"/>
  <c r="H126" i="46"/>
  <c r="I126" i="46"/>
  <c r="J126" i="46"/>
  <c r="K126" i="46"/>
  <c r="L126" i="46"/>
  <c r="M126" i="46"/>
  <c r="N126" i="46"/>
  <c r="O126" i="46"/>
  <c r="P126" i="46"/>
  <c r="Q126" i="46"/>
  <c r="R126" i="46"/>
  <c r="Y126" i="46"/>
  <c r="Z126" i="46"/>
  <c r="AA126" i="46"/>
  <c r="AB126" i="46"/>
  <c r="AI126" i="46"/>
  <c r="AC126" i="46"/>
  <c r="AD126" i="46"/>
  <c r="F127" i="46"/>
  <c r="G127" i="46"/>
  <c r="H127" i="46"/>
  <c r="I127" i="46"/>
  <c r="J127" i="46"/>
  <c r="K127" i="46"/>
  <c r="L127" i="46"/>
  <c r="M127" i="46"/>
  <c r="N127" i="46"/>
  <c r="O127" i="46"/>
  <c r="P127" i="46"/>
  <c r="Q127" i="46"/>
  <c r="R127" i="46"/>
  <c r="Y127" i="46"/>
  <c r="AG127" i="46"/>
  <c r="Z127" i="46"/>
  <c r="AA127" i="46"/>
  <c r="AB127" i="46"/>
  <c r="AI127" i="46"/>
  <c r="AC127" i="46"/>
  <c r="AD127" i="46"/>
  <c r="F128" i="46"/>
  <c r="G128" i="46"/>
  <c r="H128" i="46"/>
  <c r="I128" i="46"/>
  <c r="J128" i="46"/>
  <c r="K128" i="46"/>
  <c r="L128" i="46"/>
  <c r="M128" i="46"/>
  <c r="N128" i="46"/>
  <c r="O128" i="46"/>
  <c r="P128" i="46"/>
  <c r="Q128" i="46"/>
  <c r="R128" i="46"/>
  <c r="Y128" i="46"/>
  <c r="Z128" i="46"/>
  <c r="AA128" i="46"/>
  <c r="AB128" i="46"/>
  <c r="AI128" i="46"/>
  <c r="AC128" i="46"/>
  <c r="AD128" i="46"/>
  <c r="F129" i="46"/>
  <c r="G129" i="46"/>
  <c r="H129" i="46"/>
  <c r="I129" i="46"/>
  <c r="J129" i="46"/>
  <c r="K129" i="46"/>
  <c r="L129" i="46"/>
  <c r="M129" i="46"/>
  <c r="N129" i="46"/>
  <c r="O129" i="46"/>
  <c r="P129" i="46"/>
  <c r="Q129" i="46"/>
  <c r="R129" i="46"/>
  <c r="Y129" i="46"/>
  <c r="Z129" i="46"/>
  <c r="AA129" i="46"/>
  <c r="AB129" i="46"/>
  <c r="AC129" i="46"/>
  <c r="AD129" i="46"/>
  <c r="F130" i="46"/>
  <c r="G130" i="46"/>
  <c r="H130" i="46"/>
  <c r="I130" i="46"/>
  <c r="J130" i="46"/>
  <c r="K130" i="46"/>
  <c r="L130" i="46"/>
  <c r="M130" i="46"/>
  <c r="N130" i="46"/>
  <c r="O130" i="46"/>
  <c r="P130" i="46"/>
  <c r="Q130" i="46"/>
  <c r="R130" i="46"/>
  <c r="Y130" i="46"/>
  <c r="Z130" i="46"/>
  <c r="AA130" i="46"/>
  <c r="AB130" i="46"/>
  <c r="AC130" i="46"/>
  <c r="AD130" i="46"/>
  <c r="F131" i="46"/>
  <c r="G131" i="46"/>
  <c r="H131" i="46"/>
  <c r="I131" i="46"/>
  <c r="J131" i="46"/>
  <c r="K131" i="46"/>
  <c r="L131" i="46"/>
  <c r="M131" i="46"/>
  <c r="N131" i="46"/>
  <c r="O131" i="46"/>
  <c r="P131" i="46"/>
  <c r="Q131" i="46"/>
  <c r="R131" i="46"/>
  <c r="Y131" i="46"/>
  <c r="Z131" i="46"/>
  <c r="AA131" i="46"/>
  <c r="AB131" i="46"/>
  <c r="AI131" i="46"/>
  <c r="AC131" i="46"/>
  <c r="AG131" i="46"/>
  <c r="AD131" i="46"/>
  <c r="F132" i="46"/>
  <c r="G132" i="46"/>
  <c r="H132" i="46"/>
  <c r="I132" i="46"/>
  <c r="J132" i="46"/>
  <c r="K132" i="46"/>
  <c r="L132" i="46"/>
  <c r="M132" i="46"/>
  <c r="N132" i="46"/>
  <c r="O132" i="46"/>
  <c r="P132" i="46"/>
  <c r="Q132" i="46"/>
  <c r="R132" i="46"/>
  <c r="Y132" i="46"/>
  <c r="Z132" i="46"/>
  <c r="AA132" i="46"/>
  <c r="AB132" i="46"/>
  <c r="AI132" i="46"/>
  <c r="AC132" i="46"/>
  <c r="AD132" i="46"/>
  <c r="F133" i="46"/>
  <c r="G133" i="46"/>
  <c r="H133" i="46"/>
  <c r="I133" i="46"/>
  <c r="J133" i="46"/>
  <c r="K133" i="46"/>
  <c r="L133" i="46"/>
  <c r="M133" i="46"/>
  <c r="N133" i="46"/>
  <c r="O133" i="46"/>
  <c r="P133" i="46"/>
  <c r="Q133" i="46"/>
  <c r="R133" i="46"/>
  <c r="Y133" i="46"/>
  <c r="Z133" i="46"/>
  <c r="AA133" i="46"/>
  <c r="AB133" i="46"/>
  <c r="AC133" i="46"/>
  <c r="AD133" i="46"/>
  <c r="F134" i="46"/>
  <c r="G134" i="46"/>
  <c r="H134" i="46"/>
  <c r="I134" i="46"/>
  <c r="J134" i="46"/>
  <c r="K134" i="46"/>
  <c r="L134" i="46"/>
  <c r="M134" i="46"/>
  <c r="N134" i="46"/>
  <c r="O134" i="46"/>
  <c r="P134" i="46"/>
  <c r="Q134" i="46"/>
  <c r="R134" i="46"/>
  <c r="Y134" i="46"/>
  <c r="Z134" i="46"/>
  <c r="AA134" i="46"/>
  <c r="AB134" i="46"/>
  <c r="AI134" i="46"/>
  <c r="AC134" i="46"/>
  <c r="AD134" i="46"/>
  <c r="F135" i="46"/>
  <c r="G135" i="46"/>
  <c r="H135" i="46"/>
  <c r="I135" i="46"/>
  <c r="J135" i="46"/>
  <c r="K135" i="46"/>
  <c r="L135" i="46"/>
  <c r="M135" i="46"/>
  <c r="N135" i="46"/>
  <c r="O135" i="46"/>
  <c r="P135" i="46"/>
  <c r="Q135" i="46"/>
  <c r="R135" i="46"/>
  <c r="Y135" i="46"/>
  <c r="AG135" i="46"/>
  <c r="Z135" i="46"/>
  <c r="AA135" i="46"/>
  <c r="AB135" i="46"/>
  <c r="AI135" i="46"/>
  <c r="AC135" i="46"/>
  <c r="AD135" i="46"/>
  <c r="F136" i="46"/>
  <c r="G136" i="46"/>
  <c r="H136" i="46"/>
  <c r="I136" i="46"/>
  <c r="J136" i="46"/>
  <c r="K136" i="46"/>
  <c r="L136" i="46"/>
  <c r="M136" i="46"/>
  <c r="N136" i="46"/>
  <c r="O136" i="46"/>
  <c r="P136" i="46"/>
  <c r="Q136" i="46"/>
  <c r="R136" i="46"/>
  <c r="Y136" i="46"/>
  <c r="Z136" i="46"/>
  <c r="AA136" i="46"/>
  <c r="AB136" i="46"/>
  <c r="AI136" i="46"/>
  <c r="AC136" i="46"/>
  <c r="AD136" i="46"/>
  <c r="F137" i="46"/>
  <c r="G137" i="46"/>
  <c r="H137" i="46"/>
  <c r="I137" i="46"/>
  <c r="J137" i="46"/>
  <c r="K137" i="46"/>
  <c r="L137" i="46"/>
  <c r="M137" i="46"/>
  <c r="N137" i="46"/>
  <c r="O137" i="46"/>
  <c r="P137" i="46"/>
  <c r="Q137" i="46"/>
  <c r="R137" i="46"/>
  <c r="Y137" i="46"/>
  <c r="Z137" i="46"/>
  <c r="AA137" i="46"/>
  <c r="AB137" i="46"/>
  <c r="AC137" i="46"/>
  <c r="AD137" i="46"/>
  <c r="F138" i="46"/>
  <c r="G138" i="46"/>
  <c r="H138" i="46"/>
  <c r="I138" i="46"/>
  <c r="J138" i="46"/>
  <c r="K138" i="46"/>
  <c r="L138" i="46"/>
  <c r="M138" i="46"/>
  <c r="N138" i="46"/>
  <c r="O138" i="46"/>
  <c r="P138" i="46"/>
  <c r="Q138" i="46"/>
  <c r="R138" i="46"/>
  <c r="Y138" i="46"/>
  <c r="Z138" i="46"/>
  <c r="AA138" i="46"/>
  <c r="AB138" i="46"/>
  <c r="AC138" i="46"/>
  <c r="AD138" i="46"/>
  <c r="F139" i="46"/>
  <c r="G139" i="46"/>
  <c r="H139" i="46"/>
  <c r="I139" i="46"/>
  <c r="J139" i="46"/>
  <c r="K139" i="46"/>
  <c r="L139" i="46"/>
  <c r="M139" i="46"/>
  <c r="N139" i="46"/>
  <c r="O139" i="46"/>
  <c r="P139" i="46"/>
  <c r="Q139" i="46"/>
  <c r="R139" i="46"/>
  <c r="Y139" i="46"/>
  <c r="Z139" i="46"/>
  <c r="AA139" i="46"/>
  <c r="AB139" i="46"/>
  <c r="AI139" i="46"/>
  <c r="AC139" i="46"/>
  <c r="AG139" i="46"/>
  <c r="AD139" i="46"/>
  <c r="F140" i="46"/>
  <c r="G140" i="46"/>
  <c r="H140" i="46"/>
  <c r="I140" i="46"/>
  <c r="J140" i="46"/>
  <c r="K140" i="46"/>
  <c r="L140" i="46"/>
  <c r="M140" i="46"/>
  <c r="N140" i="46"/>
  <c r="O140" i="46"/>
  <c r="P140" i="46"/>
  <c r="Q140" i="46"/>
  <c r="R140" i="46"/>
  <c r="Y140" i="46"/>
  <c r="Z140" i="46"/>
  <c r="AA140" i="46"/>
  <c r="AB140" i="46"/>
  <c r="AC140" i="46"/>
  <c r="AD140" i="46"/>
  <c r="F141" i="46"/>
  <c r="G141" i="46"/>
  <c r="H141" i="46"/>
  <c r="I141" i="46"/>
  <c r="J141" i="46"/>
  <c r="K141" i="46"/>
  <c r="L141" i="46"/>
  <c r="M141" i="46"/>
  <c r="N141" i="46"/>
  <c r="O141" i="46"/>
  <c r="P141" i="46"/>
  <c r="Q141" i="46"/>
  <c r="R141" i="46"/>
  <c r="Y141" i="46"/>
  <c r="Z141" i="46"/>
  <c r="AA141" i="46"/>
  <c r="AB141" i="46"/>
  <c r="AI141" i="46"/>
  <c r="AC141" i="46"/>
  <c r="AD141" i="46"/>
  <c r="F142" i="46"/>
  <c r="G142" i="46"/>
  <c r="H142" i="46"/>
  <c r="I142" i="46"/>
  <c r="J142" i="46"/>
  <c r="K142" i="46"/>
  <c r="L142" i="46"/>
  <c r="M142" i="46"/>
  <c r="N142" i="46"/>
  <c r="O142" i="46"/>
  <c r="P142" i="46"/>
  <c r="Q142" i="46"/>
  <c r="R142" i="46"/>
  <c r="Y142" i="46"/>
  <c r="Z142" i="46"/>
  <c r="AA142" i="46"/>
  <c r="AB142" i="46"/>
  <c r="AI142" i="46"/>
  <c r="AC142" i="46"/>
  <c r="AD142" i="46"/>
  <c r="F143" i="46"/>
  <c r="G143" i="46"/>
  <c r="H143" i="46"/>
  <c r="I143" i="46"/>
  <c r="J143" i="46"/>
  <c r="K143" i="46"/>
  <c r="L143" i="46"/>
  <c r="M143" i="46"/>
  <c r="N143" i="46"/>
  <c r="O143" i="46"/>
  <c r="P143" i="46"/>
  <c r="Q143" i="46"/>
  <c r="R143" i="46"/>
  <c r="Y143" i="46"/>
  <c r="AG143" i="46"/>
  <c r="Z143" i="46"/>
  <c r="AA143" i="46"/>
  <c r="AB143" i="46"/>
  <c r="AC143" i="46"/>
  <c r="AD143" i="46"/>
  <c r="F144" i="46"/>
  <c r="G144" i="46"/>
  <c r="H144" i="46"/>
  <c r="I144" i="46"/>
  <c r="J144" i="46"/>
  <c r="K144" i="46"/>
  <c r="L144" i="46"/>
  <c r="M144" i="46"/>
  <c r="N144" i="46"/>
  <c r="O144" i="46"/>
  <c r="P144" i="46"/>
  <c r="Q144" i="46"/>
  <c r="R144" i="46"/>
  <c r="Y144" i="46"/>
  <c r="Z144" i="46"/>
  <c r="AA144" i="46"/>
  <c r="AB144" i="46"/>
  <c r="AC144" i="46"/>
  <c r="AD144" i="46"/>
  <c r="F145" i="46"/>
  <c r="G145" i="46"/>
  <c r="H145" i="46"/>
  <c r="I145" i="46"/>
  <c r="J145" i="46"/>
  <c r="K145" i="46"/>
  <c r="L145" i="46"/>
  <c r="M145" i="46"/>
  <c r="N145" i="46"/>
  <c r="O145" i="46"/>
  <c r="P145" i="46"/>
  <c r="Q145" i="46"/>
  <c r="R145" i="46"/>
  <c r="Y145" i="46"/>
  <c r="Z145" i="46"/>
  <c r="AA145" i="46"/>
  <c r="AB145" i="46"/>
  <c r="AC145" i="46"/>
  <c r="AD145" i="46"/>
  <c r="F146" i="46"/>
  <c r="G146" i="46"/>
  <c r="H146" i="46"/>
  <c r="I146" i="46"/>
  <c r="J146" i="46"/>
  <c r="K146" i="46"/>
  <c r="L146" i="46"/>
  <c r="M146" i="46"/>
  <c r="N146" i="46"/>
  <c r="O146" i="46"/>
  <c r="P146" i="46"/>
  <c r="Q146" i="46"/>
  <c r="R146" i="46"/>
  <c r="Y146" i="46"/>
  <c r="Z146" i="46"/>
  <c r="AA146" i="46"/>
  <c r="AB146" i="46"/>
  <c r="AC146" i="46"/>
  <c r="AD146" i="46"/>
  <c r="F147" i="46"/>
  <c r="G147" i="46"/>
  <c r="H147" i="46"/>
  <c r="I147" i="46"/>
  <c r="J147" i="46"/>
  <c r="K147" i="46"/>
  <c r="L147" i="46"/>
  <c r="M147" i="46"/>
  <c r="N147" i="46"/>
  <c r="O147" i="46"/>
  <c r="P147" i="46"/>
  <c r="Q147" i="46"/>
  <c r="R147" i="46"/>
  <c r="Y147" i="46"/>
  <c r="Z147" i="46"/>
  <c r="AA147" i="46"/>
  <c r="AB147" i="46"/>
  <c r="AI147" i="46"/>
  <c r="AC147" i="46"/>
  <c r="AG147" i="46"/>
  <c r="AD147" i="46"/>
  <c r="F148" i="46"/>
  <c r="G148" i="46"/>
  <c r="H148" i="46"/>
  <c r="I148" i="46"/>
  <c r="J148" i="46"/>
  <c r="K148" i="46"/>
  <c r="L148" i="46"/>
  <c r="M148" i="46"/>
  <c r="N148" i="46"/>
  <c r="O148" i="46"/>
  <c r="P148" i="46"/>
  <c r="Q148" i="46"/>
  <c r="R148" i="46"/>
  <c r="Y148" i="46"/>
  <c r="Z148" i="46"/>
  <c r="AA148" i="46"/>
  <c r="AB148" i="46"/>
  <c r="AI148" i="46"/>
  <c r="AC148" i="46"/>
  <c r="AD148" i="46"/>
  <c r="F149" i="46"/>
  <c r="G149" i="46"/>
  <c r="H149" i="46"/>
  <c r="I149" i="46"/>
  <c r="J149" i="46"/>
  <c r="K149" i="46"/>
  <c r="L149" i="46"/>
  <c r="M149" i="46"/>
  <c r="N149" i="46"/>
  <c r="O149" i="46"/>
  <c r="P149" i="46"/>
  <c r="Q149" i="46"/>
  <c r="R149" i="46"/>
  <c r="Y149" i="46"/>
  <c r="Z149" i="46"/>
  <c r="AA149" i="46"/>
  <c r="AB149" i="46"/>
  <c r="AI149" i="46"/>
  <c r="AC149" i="46"/>
  <c r="AD149" i="46"/>
  <c r="F150" i="46"/>
  <c r="G150" i="46"/>
  <c r="H150" i="46"/>
  <c r="I150" i="46"/>
  <c r="J150" i="46"/>
  <c r="K150" i="46"/>
  <c r="L150" i="46"/>
  <c r="M150" i="46"/>
  <c r="N150" i="46"/>
  <c r="O150" i="46"/>
  <c r="P150" i="46"/>
  <c r="Q150" i="46"/>
  <c r="R150" i="46"/>
  <c r="Y150" i="46"/>
  <c r="Z150" i="46"/>
  <c r="AA150" i="46"/>
  <c r="AB150" i="46"/>
  <c r="AI150" i="46"/>
  <c r="AC150" i="46"/>
  <c r="AD150" i="46"/>
  <c r="F151" i="46"/>
  <c r="G151" i="46"/>
  <c r="H151" i="46"/>
  <c r="I151" i="46"/>
  <c r="J151" i="46"/>
  <c r="K151" i="46"/>
  <c r="L151" i="46"/>
  <c r="M151" i="46"/>
  <c r="N151" i="46"/>
  <c r="O151" i="46"/>
  <c r="P151" i="46"/>
  <c r="Q151" i="46"/>
  <c r="R151" i="46"/>
  <c r="Y151" i="46"/>
  <c r="AG151" i="46"/>
  <c r="Z151" i="46"/>
  <c r="AA151" i="46"/>
  <c r="AB151" i="46"/>
  <c r="AI151" i="46"/>
  <c r="AC151" i="46"/>
  <c r="AD151" i="46"/>
  <c r="F152" i="46"/>
  <c r="G152" i="46"/>
  <c r="H152" i="46"/>
  <c r="I152" i="46"/>
  <c r="J152" i="46"/>
  <c r="K152" i="46"/>
  <c r="L152" i="46"/>
  <c r="M152" i="46"/>
  <c r="N152" i="46"/>
  <c r="O152" i="46"/>
  <c r="P152" i="46"/>
  <c r="Q152" i="46"/>
  <c r="R152" i="46"/>
  <c r="Y152" i="46"/>
  <c r="Z152" i="46"/>
  <c r="AA152" i="46"/>
  <c r="AB152" i="46"/>
  <c r="AI152" i="46"/>
  <c r="AC152" i="46"/>
  <c r="AD152" i="46"/>
  <c r="F153" i="46"/>
  <c r="G153" i="46"/>
  <c r="H153" i="46"/>
  <c r="I153" i="46"/>
  <c r="J153" i="46"/>
  <c r="K153" i="46"/>
  <c r="L153" i="46"/>
  <c r="M153" i="46"/>
  <c r="N153" i="46"/>
  <c r="O153" i="46"/>
  <c r="P153" i="46"/>
  <c r="Q153" i="46"/>
  <c r="R153" i="46"/>
  <c r="Y153" i="46"/>
  <c r="Z153" i="46"/>
  <c r="AA153" i="46"/>
  <c r="AB153" i="46"/>
  <c r="AC153" i="46"/>
  <c r="AD153" i="46"/>
  <c r="F154" i="46"/>
  <c r="G154" i="46"/>
  <c r="H154" i="46"/>
  <c r="I154" i="46"/>
  <c r="J154" i="46"/>
  <c r="K154" i="46"/>
  <c r="L154" i="46"/>
  <c r="M154" i="46"/>
  <c r="N154" i="46"/>
  <c r="O154" i="46"/>
  <c r="P154" i="46"/>
  <c r="Q154" i="46"/>
  <c r="R154" i="46"/>
  <c r="Y154" i="46"/>
  <c r="Z154" i="46"/>
  <c r="AA154" i="46"/>
  <c r="AB154" i="46"/>
  <c r="AC154" i="46"/>
  <c r="AD154" i="46"/>
  <c r="F155" i="46"/>
  <c r="G155" i="46"/>
  <c r="H155" i="46"/>
  <c r="I155" i="46"/>
  <c r="J155" i="46"/>
  <c r="K155" i="46"/>
  <c r="L155" i="46"/>
  <c r="M155" i="46"/>
  <c r="N155" i="46"/>
  <c r="O155" i="46"/>
  <c r="P155" i="46"/>
  <c r="Q155" i="46"/>
  <c r="R155" i="46"/>
  <c r="Y155" i="46"/>
  <c r="Z155" i="46"/>
  <c r="AA155" i="46"/>
  <c r="AB155" i="46"/>
  <c r="AI155" i="46"/>
  <c r="AC155" i="46"/>
  <c r="AG155" i="46"/>
  <c r="AD155" i="46"/>
  <c r="F156" i="46"/>
  <c r="G156" i="46"/>
  <c r="H156" i="46"/>
  <c r="I156" i="46"/>
  <c r="J156" i="46"/>
  <c r="K156" i="46"/>
  <c r="L156" i="46"/>
  <c r="M156" i="46"/>
  <c r="N156" i="46"/>
  <c r="O156" i="46"/>
  <c r="P156" i="46"/>
  <c r="Q156" i="46"/>
  <c r="R156" i="46"/>
  <c r="Y156" i="46"/>
  <c r="Z156" i="46"/>
  <c r="AA156" i="46"/>
  <c r="AB156" i="46"/>
  <c r="AC156" i="46"/>
  <c r="AD156" i="46"/>
  <c r="F157" i="46"/>
  <c r="G157" i="46"/>
  <c r="H157" i="46"/>
  <c r="I157" i="46"/>
  <c r="J157" i="46"/>
  <c r="K157" i="46"/>
  <c r="L157" i="46"/>
  <c r="M157" i="46"/>
  <c r="N157" i="46"/>
  <c r="O157" i="46"/>
  <c r="P157" i="46"/>
  <c r="Q157" i="46"/>
  <c r="R157" i="46"/>
  <c r="Y157" i="46"/>
  <c r="Z157" i="46"/>
  <c r="AA157" i="46"/>
  <c r="AB157" i="46"/>
  <c r="AC157" i="46"/>
  <c r="AD157" i="46"/>
  <c r="F158" i="46"/>
  <c r="G158" i="46"/>
  <c r="H158" i="46"/>
  <c r="I158" i="46"/>
  <c r="J158" i="46"/>
  <c r="K158" i="46"/>
  <c r="L158" i="46"/>
  <c r="M158" i="46"/>
  <c r="N158" i="46"/>
  <c r="O158" i="46"/>
  <c r="P158" i="46"/>
  <c r="Q158" i="46"/>
  <c r="R158" i="46"/>
  <c r="Y158" i="46"/>
  <c r="Z158" i="46"/>
  <c r="AA158" i="46"/>
  <c r="AB158" i="46"/>
  <c r="AI158" i="46"/>
  <c r="AC158" i="46"/>
  <c r="AD158" i="46"/>
  <c r="F159" i="46"/>
  <c r="G159" i="46"/>
  <c r="H159" i="46"/>
  <c r="I159" i="46"/>
  <c r="J159" i="46"/>
  <c r="K159" i="46"/>
  <c r="L159" i="46"/>
  <c r="M159" i="46"/>
  <c r="N159" i="46"/>
  <c r="O159" i="46"/>
  <c r="P159" i="46"/>
  <c r="Q159" i="46"/>
  <c r="R159" i="46"/>
  <c r="Y159" i="46"/>
  <c r="AG159" i="46"/>
  <c r="Z159" i="46"/>
  <c r="AA159" i="46"/>
  <c r="AB159" i="46"/>
  <c r="AI159" i="46"/>
  <c r="AC159" i="46"/>
  <c r="AD159" i="46"/>
  <c r="F160" i="46"/>
  <c r="G160" i="46"/>
  <c r="H160" i="46"/>
  <c r="I160" i="46"/>
  <c r="J160" i="46"/>
  <c r="K160" i="46"/>
  <c r="L160" i="46"/>
  <c r="M160" i="46"/>
  <c r="N160" i="46"/>
  <c r="O160" i="46"/>
  <c r="P160" i="46"/>
  <c r="Q160" i="46"/>
  <c r="R160" i="46"/>
  <c r="Y160" i="46"/>
  <c r="Z160" i="46"/>
  <c r="AA160" i="46"/>
  <c r="AB160" i="46"/>
  <c r="AI160" i="46"/>
  <c r="AC160" i="46"/>
  <c r="AD160" i="46"/>
  <c r="F161" i="46"/>
  <c r="G161" i="46"/>
  <c r="H161" i="46"/>
  <c r="I161" i="46"/>
  <c r="J161" i="46"/>
  <c r="K161" i="46"/>
  <c r="L161" i="46"/>
  <c r="M161" i="46"/>
  <c r="N161" i="46"/>
  <c r="O161" i="46"/>
  <c r="P161" i="46"/>
  <c r="Q161" i="46"/>
  <c r="R161" i="46"/>
  <c r="Y161" i="46"/>
  <c r="Z161" i="46"/>
  <c r="AA161" i="46"/>
  <c r="AB161" i="46"/>
  <c r="AC161" i="46"/>
  <c r="AD161" i="46"/>
  <c r="E116" i="46"/>
  <c r="E117" i="46"/>
  <c r="E118" i="46"/>
  <c r="E119" i="46"/>
  <c r="E120" i="46"/>
  <c r="E121" i="46"/>
  <c r="E122" i="46"/>
  <c r="E123" i="46"/>
  <c r="E124" i="46"/>
  <c r="E125" i="46"/>
  <c r="E126" i="46"/>
  <c r="E127" i="46"/>
  <c r="E128" i="46"/>
  <c r="E129" i="46"/>
  <c r="E130" i="46"/>
  <c r="E131" i="46"/>
  <c r="E132" i="46"/>
  <c r="E133" i="46"/>
  <c r="E134" i="46"/>
  <c r="E135" i="46"/>
  <c r="E136" i="46"/>
  <c r="E137" i="46"/>
  <c r="E138" i="46"/>
  <c r="E139" i="46"/>
  <c r="E140" i="46"/>
  <c r="E141" i="46"/>
  <c r="E142" i="46"/>
  <c r="E143" i="46"/>
  <c r="E144" i="46"/>
  <c r="E145" i="46"/>
  <c r="E146" i="46"/>
  <c r="E147" i="46"/>
  <c r="E148" i="46"/>
  <c r="E149" i="46"/>
  <c r="E150" i="46"/>
  <c r="E151" i="46"/>
  <c r="E152" i="46"/>
  <c r="E153" i="46"/>
  <c r="E154" i="46"/>
  <c r="E155" i="46"/>
  <c r="E156" i="46"/>
  <c r="E157" i="46"/>
  <c r="E158" i="46"/>
  <c r="E159" i="46"/>
  <c r="E160" i="46"/>
  <c r="E161" i="46"/>
  <c r="AE115" i="46"/>
  <c r="AF115" i="46"/>
  <c r="AF166" i="46"/>
  <c r="E115" i="46"/>
  <c r="E64" i="46"/>
  <c r="F64" i="46"/>
  <c r="G64" i="46"/>
  <c r="H64" i="46"/>
  <c r="I64" i="46"/>
  <c r="J64" i="46"/>
  <c r="K64" i="46"/>
  <c r="L64" i="46"/>
  <c r="M64" i="46"/>
  <c r="N64" i="46"/>
  <c r="O64" i="46"/>
  <c r="P64" i="46"/>
  <c r="Q64" i="46"/>
  <c r="R64" i="46"/>
  <c r="Y64" i="46"/>
  <c r="Z64" i="46"/>
  <c r="AH64" i="46" s="1"/>
  <c r="AA64" i="46"/>
  <c r="AB64" i="46"/>
  <c r="AC64" i="46"/>
  <c r="AD64" i="46"/>
  <c r="E65" i="46"/>
  <c r="F65" i="46"/>
  <c r="G65" i="46"/>
  <c r="H65" i="46"/>
  <c r="I65" i="46"/>
  <c r="J65" i="46"/>
  <c r="K65" i="46"/>
  <c r="L65" i="46"/>
  <c r="M65" i="46"/>
  <c r="N65" i="46"/>
  <c r="O65" i="46"/>
  <c r="P65" i="46"/>
  <c r="Q65" i="46"/>
  <c r="R65" i="46"/>
  <c r="Y65" i="46"/>
  <c r="Z65" i="46"/>
  <c r="AA65" i="46"/>
  <c r="AB65" i="46"/>
  <c r="AC65" i="46"/>
  <c r="AD65" i="46"/>
  <c r="E66" i="46"/>
  <c r="F66" i="46"/>
  <c r="G66" i="46"/>
  <c r="H66" i="46"/>
  <c r="I66" i="46"/>
  <c r="J66" i="46"/>
  <c r="K66" i="46"/>
  <c r="L66" i="46"/>
  <c r="M66" i="46"/>
  <c r="N66" i="46"/>
  <c r="O66" i="46"/>
  <c r="P66" i="46"/>
  <c r="Q66" i="46"/>
  <c r="R66" i="46"/>
  <c r="Y66" i="46"/>
  <c r="Z66" i="46"/>
  <c r="AA66" i="46"/>
  <c r="AB66" i="46"/>
  <c r="AI66" i="46"/>
  <c r="AC66" i="46"/>
  <c r="AG66" i="46" s="1"/>
  <c r="AD66" i="46"/>
  <c r="E67" i="46"/>
  <c r="F67" i="46"/>
  <c r="G67" i="46"/>
  <c r="H67" i="46"/>
  <c r="I67" i="46"/>
  <c r="J67" i="46"/>
  <c r="K67" i="46"/>
  <c r="L67" i="46"/>
  <c r="M67" i="46"/>
  <c r="N67" i="46"/>
  <c r="O67" i="46"/>
  <c r="P67" i="46"/>
  <c r="Q67" i="46"/>
  <c r="R67" i="46"/>
  <c r="Y67" i="46"/>
  <c r="Z67" i="46"/>
  <c r="AA67" i="46"/>
  <c r="AB67" i="46"/>
  <c r="AI67" i="46"/>
  <c r="AC67" i="46"/>
  <c r="AD67" i="46"/>
  <c r="E68" i="46"/>
  <c r="F68" i="46"/>
  <c r="G68" i="46"/>
  <c r="H68" i="46"/>
  <c r="I68" i="46"/>
  <c r="J68" i="46"/>
  <c r="K68" i="46"/>
  <c r="L68" i="46"/>
  <c r="M68" i="46"/>
  <c r="N68" i="46"/>
  <c r="O68" i="46"/>
  <c r="P68" i="46"/>
  <c r="Q68" i="46"/>
  <c r="R68" i="46"/>
  <c r="Y68" i="46"/>
  <c r="Z68" i="46"/>
  <c r="AA68" i="46"/>
  <c r="AB68" i="46"/>
  <c r="AC68" i="46"/>
  <c r="AD68" i="46"/>
  <c r="AH68" i="46" s="1"/>
  <c r="E69" i="46"/>
  <c r="F69" i="46"/>
  <c r="G69" i="46"/>
  <c r="H69" i="46"/>
  <c r="I69" i="46"/>
  <c r="J69" i="46"/>
  <c r="K69" i="46"/>
  <c r="L69" i="46"/>
  <c r="M69" i="46"/>
  <c r="N69" i="46"/>
  <c r="O69" i="46"/>
  <c r="P69" i="46"/>
  <c r="Q69" i="46"/>
  <c r="R69" i="46"/>
  <c r="Y69" i="46"/>
  <c r="Z69" i="46"/>
  <c r="AA69" i="46"/>
  <c r="AB69" i="46"/>
  <c r="AC69" i="46"/>
  <c r="AD69" i="46"/>
  <c r="E70" i="46"/>
  <c r="F70" i="46"/>
  <c r="G70" i="46"/>
  <c r="H70" i="46"/>
  <c r="I70" i="46"/>
  <c r="J70" i="46"/>
  <c r="K70" i="46"/>
  <c r="L70" i="46"/>
  <c r="M70" i="46"/>
  <c r="N70" i="46"/>
  <c r="O70" i="46"/>
  <c r="P70" i="46"/>
  <c r="Q70" i="46"/>
  <c r="R70" i="46"/>
  <c r="Y70" i="46"/>
  <c r="Z70" i="46"/>
  <c r="Z282" i="46" s="1"/>
  <c r="AA70" i="46"/>
  <c r="AB70" i="46"/>
  <c r="AC70" i="46"/>
  <c r="AD70" i="46"/>
  <c r="E71" i="46"/>
  <c r="F71" i="46"/>
  <c r="G71" i="46"/>
  <c r="H71" i="46"/>
  <c r="I71" i="46"/>
  <c r="J71" i="46"/>
  <c r="K71" i="46"/>
  <c r="L71" i="46"/>
  <c r="M71" i="46"/>
  <c r="N71" i="46"/>
  <c r="O71" i="46"/>
  <c r="P71" i="46"/>
  <c r="Q71" i="46"/>
  <c r="R71" i="46"/>
  <c r="Y71" i="46"/>
  <c r="Z71" i="46"/>
  <c r="AA71" i="46"/>
  <c r="AB71" i="46"/>
  <c r="AI71" i="46"/>
  <c r="AC71" i="46"/>
  <c r="AD71" i="46"/>
  <c r="E72" i="46"/>
  <c r="F72" i="46"/>
  <c r="G72" i="46"/>
  <c r="H72" i="46"/>
  <c r="I72" i="46"/>
  <c r="J72" i="46"/>
  <c r="K72" i="46"/>
  <c r="L72" i="46"/>
  <c r="M72" i="46"/>
  <c r="N72" i="46"/>
  <c r="O72" i="46"/>
  <c r="P72" i="46"/>
  <c r="Q72" i="46"/>
  <c r="R72" i="46"/>
  <c r="Y72" i="46"/>
  <c r="Z72" i="46"/>
  <c r="AA72" i="46"/>
  <c r="AB72" i="46"/>
  <c r="AC72" i="46"/>
  <c r="AD72" i="46"/>
  <c r="E73" i="46"/>
  <c r="F73" i="46"/>
  <c r="G73" i="46"/>
  <c r="H73" i="46"/>
  <c r="I73" i="46"/>
  <c r="J73" i="46"/>
  <c r="K73" i="46"/>
  <c r="L73" i="46"/>
  <c r="M73" i="46"/>
  <c r="N73" i="46"/>
  <c r="O73" i="46"/>
  <c r="P73" i="46"/>
  <c r="Q73" i="46"/>
  <c r="R73" i="46"/>
  <c r="Y73" i="46"/>
  <c r="Z73" i="46"/>
  <c r="AA73" i="46"/>
  <c r="AB73" i="46"/>
  <c r="AC73" i="46"/>
  <c r="AD73" i="46"/>
  <c r="E74" i="46"/>
  <c r="F74" i="46"/>
  <c r="G74" i="46"/>
  <c r="H74" i="46"/>
  <c r="I74" i="46"/>
  <c r="J74" i="46"/>
  <c r="K74" i="46"/>
  <c r="L74" i="46"/>
  <c r="M74" i="46"/>
  <c r="N74" i="46"/>
  <c r="O74" i="46"/>
  <c r="P74" i="46"/>
  <c r="Q74" i="46"/>
  <c r="R74" i="46"/>
  <c r="Y74" i="46"/>
  <c r="Z74" i="46"/>
  <c r="AA74" i="46"/>
  <c r="AB74" i="46"/>
  <c r="AC74" i="46"/>
  <c r="AD74" i="46"/>
  <c r="E75" i="46"/>
  <c r="F75" i="46"/>
  <c r="G75" i="46"/>
  <c r="H75" i="46"/>
  <c r="I75" i="46"/>
  <c r="J75" i="46"/>
  <c r="K75" i="46"/>
  <c r="L75" i="46"/>
  <c r="M75" i="46"/>
  <c r="N75" i="46"/>
  <c r="O75" i="46"/>
  <c r="P75" i="46"/>
  <c r="Q75" i="46"/>
  <c r="R75" i="46"/>
  <c r="Y75" i="46"/>
  <c r="Z75" i="46"/>
  <c r="AA75" i="46"/>
  <c r="AB75" i="46"/>
  <c r="AC75" i="46"/>
  <c r="AD75" i="46"/>
  <c r="E76" i="46"/>
  <c r="F76" i="46"/>
  <c r="G76" i="46"/>
  <c r="H76" i="46"/>
  <c r="I76" i="46"/>
  <c r="J76" i="46"/>
  <c r="K76" i="46"/>
  <c r="L76" i="46"/>
  <c r="M76" i="46"/>
  <c r="N76" i="46"/>
  <c r="O76" i="46"/>
  <c r="P76" i="46"/>
  <c r="Q76" i="46"/>
  <c r="R76" i="46"/>
  <c r="Y76" i="46"/>
  <c r="Z76" i="46"/>
  <c r="AA76" i="46"/>
  <c r="AB76" i="46"/>
  <c r="AI76" i="46"/>
  <c r="AC76" i="46"/>
  <c r="AD76" i="46"/>
  <c r="E77" i="46"/>
  <c r="F77" i="46"/>
  <c r="G77" i="46"/>
  <c r="H77" i="46"/>
  <c r="I77" i="46"/>
  <c r="J77" i="46"/>
  <c r="K77" i="46"/>
  <c r="L77" i="46"/>
  <c r="M77" i="46"/>
  <c r="N77" i="46"/>
  <c r="O77" i="46"/>
  <c r="P77" i="46"/>
  <c r="Q77" i="46"/>
  <c r="R77" i="46"/>
  <c r="Y77" i="46"/>
  <c r="Z77" i="46"/>
  <c r="AA77" i="46"/>
  <c r="AB77" i="46"/>
  <c r="AC77" i="46"/>
  <c r="AD77" i="46"/>
  <c r="E78" i="46"/>
  <c r="F78" i="46"/>
  <c r="G78" i="46"/>
  <c r="H78" i="46"/>
  <c r="I78" i="46"/>
  <c r="J78" i="46"/>
  <c r="K78" i="46"/>
  <c r="L78" i="46"/>
  <c r="M78" i="46"/>
  <c r="N78" i="46"/>
  <c r="O78" i="46"/>
  <c r="P78" i="46"/>
  <c r="Q78" i="46"/>
  <c r="R78" i="46"/>
  <c r="Y78" i="46"/>
  <c r="Z78" i="46"/>
  <c r="AA78" i="46"/>
  <c r="AB78" i="46"/>
  <c r="AC78" i="46"/>
  <c r="AD78" i="46"/>
  <c r="E79" i="46"/>
  <c r="F79" i="46"/>
  <c r="G79" i="46"/>
  <c r="H79" i="46"/>
  <c r="I79" i="46"/>
  <c r="J79" i="46"/>
  <c r="K79" i="46"/>
  <c r="L79" i="46"/>
  <c r="M79" i="46"/>
  <c r="N79" i="46"/>
  <c r="O79" i="46"/>
  <c r="P79" i="46"/>
  <c r="Q79" i="46"/>
  <c r="R79" i="46"/>
  <c r="Y79" i="46"/>
  <c r="Z79" i="46"/>
  <c r="AA79" i="46"/>
  <c r="AB79" i="46"/>
  <c r="AC79" i="46"/>
  <c r="AD79" i="46"/>
  <c r="E80" i="46"/>
  <c r="F80" i="46"/>
  <c r="G80" i="46"/>
  <c r="H80" i="46"/>
  <c r="I80" i="46"/>
  <c r="J80" i="46"/>
  <c r="K80" i="46"/>
  <c r="L80" i="46"/>
  <c r="M80" i="46"/>
  <c r="N80" i="46"/>
  <c r="O80" i="46"/>
  <c r="P80" i="46"/>
  <c r="Q80" i="46"/>
  <c r="R80" i="46"/>
  <c r="Y80" i="46"/>
  <c r="Z80" i="46"/>
  <c r="AA80" i="46"/>
  <c r="AB80" i="46"/>
  <c r="AI80" i="46"/>
  <c r="AC80" i="46"/>
  <c r="AD80" i="46"/>
  <c r="E81" i="46"/>
  <c r="F81" i="46"/>
  <c r="G81" i="46"/>
  <c r="H81" i="46"/>
  <c r="I81" i="46"/>
  <c r="J81" i="46"/>
  <c r="K81" i="46"/>
  <c r="L81" i="46"/>
  <c r="M81" i="46"/>
  <c r="N81" i="46"/>
  <c r="O81" i="46"/>
  <c r="P81" i="46"/>
  <c r="Q81" i="46"/>
  <c r="R81" i="46"/>
  <c r="Y81" i="46"/>
  <c r="Z81" i="46"/>
  <c r="AA81" i="46"/>
  <c r="AB81" i="46"/>
  <c r="AC81" i="46"/>
  <c r="AD81" i="46"/>
  <c r="E82" i="46"/>
  <c r="F82" i="46"/>
  <c r="G82" i="46"/>
  <c r="H82" i="46"/>
  <c r="I82" i="46"/>
  <c r="J82" i="46"/>
  <c r="K82" i="46"/>
  <c r="L82" i="46"/>
  <c r="M82" i="46"/>
  <c r="N82" i="46"/>
  <c r="O82" i="46"/>
  <c r="P82" i="46"/>
  <c r="Q82" i="46"/>
  <c r="R82" i="46"/>
  <c r="Y82" i="46"/>
  <c r="Z82" i="46"/>
  <c r="AA82" i="46"/>
  <c r="AB82" i="46"/>
  <c r="AI82" i="46"/>
  <c r="AC82" i="46"/>
  <c r="AD82" i="46"/>
  <c r="E83" i="46"/>
  <c r="F83" i="46"/>
  <c r="G83" i="46"/>
  <c r="H83" i="46"/>
  <c r="I83" i="46"/>
  <c r="J83" i="46"/>
  <c r="K83" i="46"/>
  <c r="L83" i="46"/>
  <c r="M83" i="46"/>
  <c r="N83" i="46"/>
  <c r="O83" i="46"/>
  <c r="P83" i="46"/>
  <c r="Q83" i="46"/>
  <c r="R83" i="46"/>
  <c r="Y83" i="46"/>
  <c r="Z83" i="46"/>
  <c r="AA83" i="46"/>
  <c r="AB83" i="46"/>
  <c r="AC83" i="46"/>
  <c r="AD83" i="46"/>
  <c r="E84" i="46"/>
  <c r="E299" i="46" s="1"/>
  <c r="E298" i="46" s="1"/>
  <c r="F84" i="46"/>
  <c r="G84" i="46"/>
  <c r="H84" i="46"/>
  <c r="I84" i="46"/>
  <c r="J84" i="46"/>
  <c r="K84" i="46"/>
  <c r="L84" i="46"/>
  <c r="M84" i="46"/>
  <c r="N84" i="46"/>
  <c r="O84" i="46"/>
  <c r="P84" i="46"/>
  <c r="Q84" i="46"/>
  <c r="R84" i="46"/>
  <c r="Y84" i="46"/>
  <c r="Z84" i="46"/>
  <c r="AA84" i="46"/>
  <c r="AB84" i="46"/>
  <c r="AI84" i="46" s="1"/>
  <c r="AI299" i="46" s="1"/>
  <c r="AC84" i="46"/>
  <c r="AD84" i="46"/>
  <c r="E85" i="46"/>
  <c r="F85" i="46"/>
  <c r="G85" i="46"/>
  <c r="H85" i="46"/>
  <c r="I85" i="46"/>
  <c r="J85" i="46"/>
  <c r="K85" i="46"/>
  <c r="L85" i="46"/>
  <c r="M85" i="46"/>
  <c r="N85" i="46"/>
  <c r="O85" i="46"/>
  <c r="P85" i="46"/>
  <c r="Q85" i="46"/>
  <c r="R85" i="46"/>
  <c r="Y85" i="46"/>
  <c r="Z85" i="46"/>
  <c r="AA85" i="46"/>
  <c r="AB85" i="46"/>
  <c r="AI85" i="46" s="1"/>
  <c r="AI300" i="46" s="1"/>
  <c r="AC85" i="46"/>
  <c r="AD85" i="46"/>
  <c r="E86" i="46"/>
  <c r="F86" i="46"/>
  <c r="G86" i="46"/>
  <c r="H86" i="46"/>
  <c r="I86" i="46"/>
  <c r="J86" i="46"/>
  <c r="K86" i="46"/>
  <c r="L86" i="46"/>
  <c r="M86" i="46"/>
  <c r="N86" i="46"/>
  <c r="O86" i="46"/>
  <c r="P86" i="46"/>
  <c r="Q86" i="46"/>
  <c r="R86" i="46"/>
  <c r="Y86" i="46"/>
  <c r="Z86" i="46"/>
  <c r="AA86" i="46"/>
  <c r="AB86" i="46"/>
  <c r="AI86" i="46"/>
  <c r="AC86" i="46"/>
  <c r="AD86" i="46"/>
  <c r="E87" i="46"/>
  <c r="F87" i="46"/>
  <c r="G87" i="46"/>
  <c r="H87" i="46"/>
  <c r="I87" i="46"/>
  <c r="J87" i="46"/>
  <c r="K87" i="46"/>
  <c r="L87" i="46"/>
  <c r="M87" i="46"/>
  <c r="N87" i="46"/>
  <c r="O87" i="46"/>
  <c r="P87" i="46"/>
  <c r="Q87" i="46"/>
  <c r="R87" i="46"/>
  <c r="Y87" i="46"/>
  <c r="Z87" i="46"/>
  <c r="AA87" i="46"/>
  <c r="AB87" i="46"/>
  <c r="AC87" i="46"/>
  <c r="AD87" i="46"/>
  <c r="E88" i="46"/>
  <c r="F88" i="46"/>
  <c r="G88" i="46"/>
  <c r="H88" i="46"/>
  <c r="I88" i="46"/>
  <c r="J88" i="46"/>
  <c r="K88" i="46"/>
  <c r="L88" i="46"/>
  <c r="M88" i="46"/>
  <c r="N88" i="46"/>
  <c r="O88" i="46"/>
  <c r="P88" i="46"/>
  <c r="Q88" i="46"/>
  <c r="R88" i="46"/>
  <c r="Y88" i="46"/>
  <c r="Z88" i="46"/>
  <c r="AA88" i="46"/>
  <c r="AB88" i="46"/>
  <c r="AI88" i="46" s="1"/>
  <c r="AC88" i="46"/>
  <c r="AD88" i="46"/>
  <c r="E89" i="46"/>
  <c r="F89" i="46"/>
  <c r="G89" i="46"/>
  <c r="H89" i="46"/>
  <c r="I89" i="46"/>
  <c r="J89" i="46"/>
  <c r="K89" i="46"/>
  <c r="L89" i="46"/>
  <c r="M89" i="46"/>
  <c r="N89" i="46"/>
  <c r="O89" i="46"/>
  <c r="P89" i="46"/>
  <c r="Q89" i="46"/>
  <c r="R89" i="46"/>
  <c r="Y89" i="46"/>
  <c r="Z89" i="46"/>
  <c r="AA89" i="46"/>
  <c r="AB89" i="46"/>
  <c r="AI89" i="46"/>
  <c r="AC89" i="46"/>
  <c r="AD89" i="46"/>
  <c r="E90" i="46"/>
  <c r="F90" i="46"/>
  <c r="G90" i="46"/>
  <c r="H90" i="46"/>
  <c r="I90" i="46"/>
  <c r="J90" i="46"/>
  <c r="K90" i="46"/>
  <c r="L90" i="46"/>
  <c r="M90" i="46"/>
  <c r="N90" i="46"/>
  <c r="O90" i="46"/>
  <c r="P90" i="46"/>
  <c r="Q90" i="46"/>
  <c r="R90" i="46"/>
  <c r="Y90" i="46"/>
  <c r="Z90" i="46"/>
  <c r="AA90" i="46"/>
  <c r="AB90" i="46"/>
  <c r="AC90" i="46"/>
  <c r="AD90" i="46"/>
  <c r="E91" i="46"/>
  <c r="F91" i="46"/>
  <c r="G91" i="46"/>
  <c r="H91" i="46"/>
  <c r="I91" i="46"/>
  <c r="J91" i="46"/>
  <c r="K91" i="46"/>
  <c r="L91" i="46"/>
  <c r="M91" i="46"/>
  <c r="N91" i="46"/>
  <c r="O91" i="46"/>
  <c r="P91" i="46"/>
  <c r="Q91" i="46"/>
  <c r="R91" i="46"/>
  <c r="Y91" i="46"/>
  <c r="Z91" i="46"/>
  <c r="AK91" i="46" s="1"/>
  <c r="AA91" i="46"/>
  <c r="AB91" i="46"/>
  <c r="AC91" i="46"/>
  <c r="AD91" i="46"/>
  <c r="E92" i="46"/>
  <c r="F92" i="46"/>
  <c r="G92" i="46"/>
  <c r="H92" i="46"/>
  <c r="I92" i="46"/>
  <c r="J92" i="46"/>
  <c r="K92" i="46"/>
  <c r="L92" i="46"/>
  <c r="M92" i="46"/>
  <c r="N92" i="46"/>
  <c r="O92" i="46"/>
  <c r="P92" i="46"/>
  <c r="Q92" i="46"/>
  <c r="R92" i="46"/>
  <c r="Y92" i="46"/>
  <c r="Z92" i="46"/>
  <c r="AA92" i="46"/>
  <c r="AB92" i="46"/>
  <c r="AI92" i="46"/>
  <c r="AC92" i="46"/>
  <c r="AD92" i="46"/>
  <c r="E93" i="46"/>
  <c r="F93" i="46"/>
  <c r="G93" i="46"/>
  <c r="H93" i="46"/>
  <c r="I93" i="46"/>
  <c r="J93" i="46"/>
  <c r="K93" i="46"/>
  <c r="L93" i="46"/>
  <c r="M93" i="46"/>
  <c r="N93" i="46"/>
  <c r="O93" i="46"/>
  <c r="P93" i="46"/>
  <c r="Q93" i="46"/>
  <c r="R93" i="46"/>
  <c r="Y93" i="46"/>
  <c r="Z93" i="46"/>
  <c r="AA93" i="46"/>
  <c r="AB93" i="46"/>
  <c r="AI93" i="46"/>
  <c r="AC93" i="46"/>
  <c r="AD93" i="46"/>
  <c r="E94" i="46"/>
  <c r="F94" i="46"/>
  <c r="G94" i="46"/>
  <c r="H94" i="46"/>
  <c r="I94" i="46"/>
  <c r="J94" i="46"/>
  <c r="K94" i="46"/>
  <c r="L94" i="46"/>
  <c r="M94" i="46"/>
  <c r="N94" i="46"/>
  <c r="O94" i="46"/>
  <c r="P94" i="46"/>
  <c r="Q94" i="46"/>
  <c r="R94" i="46"/>
  <c r="Y94" i="46"/>
  <c r="Z94" i="46"/>
  <c r="AA94" i="46"/>
  <c r="AB94" i="46"/>
  <c r="AC94" i="46"/>
  <c r="AD94" i="46"/>
  <c r="E95" i="46"/>
  <c r="F95" i="46"/>
  <c r="G95" i="46"/>
  <c r="H95" i="46"/>
  <c r="I95" i="46"/>
  <c r="J95" i="46"/>
  <c r="K95" i="46"/>
  <c r="L95" i="46"/>
  <c r="M95" i="46"/>
  <c r="N95" i="46"/>
  <c r="O95" i="46"/>
  <c r="P95" i="46"/>
  <c r="Q95" i="46"/>
  <c r="R95" i="46"/>
  <c r="Y95" i="46"/>
  <c r="Z95" i="46"/>
  <c r="AA95" i="46"/>
  <c r="AB95" i="46"/>
  <c r="AC95" i="46"/>
  <c r="AD95" i="46"/>
  <c r="E96" i="46"/>
  <c r="F96" i="46"/>
  <c r="G96" i="46"/>
  <c r="H96" i="46"/>
  <c r="I96" i="46"/>
  <c r="J96" i="46"/>
  <c r="K96" i="46"/>
  <c r="L96" i="46"/>
  <c r="M96" i="46"/>
  <c r="N96" i="46"/>
  <c r="O96" i="46"/>
  <c r="P96" i="46"/>
  <c r="Q96" i="46"/>
  <c r="R96" i="46"/>
  <c r="Y96" i="46"/>
  <c r="Z96" i="46"/>
  <c r="AA96" i="46"/>
  <c r="AB96" i="46"/>
  <c r="AI96" i="46" s="1"/>
  <c r="AC96" i="46"/>
  <c r="AD96" i="46"/>
  <c r="E97" i="46"/>
  <c r="F97" i="46"/>
  <c r="G97" i="46"/>
  <c r="H97" i="46"/>
  <c r="I97" i="46"/>
  <c r="J97" i="46"/>
  <c r="K97" i="46"/>
  <c r="L97" i="46"/>
  <c r="M97" i="46"/>
  <c r="N97" i="46"/>
  <c r="O97" i="46"/>
  <c r="P97" i="46"/>
  <c r="Q97" i="46"/>
  <c r="R97" i="46"/>
  <c r="Y97" i="46"/>
  <c r="Z97" i="46"/>
  <c r="AA97" i="46"/>
  <c r="AB97" i="46"/>
  <c r="AI97" i="46"/>
  <c r="AC97" i="46"/>
  <c r="AD97" i="46"/>
  <c r="E98" i="46"/>
  <c r="F98" i="46"/>
  <c r="G98" i="46"/>
  <c r="H98" i="46"/>
  <c r="I98" i="46"/>
  <c r="J98" i="46"/>
  <c r="K98" i="46"/>
  <c r="L98" i="46"/>
  <c r="M98" i="46"/>
  <c r="N98" i="46"/>
  <c r="O98" i="46"/>
  <c r="P98" i="46"/>
  <c r="Q98" i="46"/>
  <c r="R98" i="46"/>
  <c r="Y98" i="46"/>
  <c r="Z98" i="46"/>
  <c r="AA98" i="46"/>
  <c r="AB98" i="46"/>
  <c r="AC98" i="46"/>
  <c r="AD98" i="46"/>
  <c r="E99" i="46"/>
  <c r="F99" i="46"/>
  <c r="G99" i="46"/>
  <c r="H99" i="46"/>
  <c r="I99" i="46"/>
  <c r="J99" i="46"/>
  <c r="K99" i="46"/>
  <c r="L99" i="46"/>
  <c r="M99" i="46"/>
  <c r="N99" i="46"/>
  <c r="O99" i="46"/>
  <c r="P99" i="46"/>
  <c r="Q99" i="46"/>
  <c r="R99" i="46"/>
  <c r="Y99" i="46"/>
  <c r="Z99" i="46"/>
  <c r="AA99" i="46"/>
  <c r="AB99" i="46"/>
  <c r="AC99" i="46"/>
  <c r="AD99" i="46"/>
  <c r="E100" i="46"/>
  <c r="F100" i="46"/>
  <c r="G100" i="46"/>
  <c r="H100" i="46"/>
  <c r="I100" i="46"/>
  <c r="J100" i="46"/>
  <c r="K100" i="46"/>
  <c r="L100" i="46"/>
  <c r="M100" i="46"/>
  <c r="N100" i="46"/>
  <c r="O100" i="46"/>
  <c r="P100" i="46"/>
  <c r="Q100" i="46"/>
  <c r="R100" i="46"/>
  <c r="Y100" i="46"/>
  <c r="Z100" i="46"/>
  <c r="AA100" i="46"/>
  <c r="AB100" i="46"/>
  <c r="AC100" i="46"/>
  <c r="AD100" i="46"/>
  <c r="E101" i="46"/>
  <c r="F101" i="46"/>
  <c r="G101" i="46"/>
  <c r="H101" i="46"/>
  <c r="I101" i="46"/>
  <c r="J101" i="46"/>
  <c r="K101" i="46"/>
  <c r="L101" i="46"/>
  <c r="M101" i="46"/>
  <c r="N101" i="46"/>
  <c r="O101" i="46"/>
  <c r="P101" i="46"/>
  <c r="Q101" i="46"/>
  <c r="R101" i="46"/>
  <c r="Y101" i="46"/>
  <c r="Z101" i="46"/>
  <c r="AA101" i="46"/>
  <c r="AB101" i="46"/>
  <c r="AI101" i="46"/>
  <c r="AC101" i="46"/>
  <c r="AD101" i="46"/>
  <c r="E102" i="46"/>
  <c r="F102" i="46"/>
  <c r="G102" i="46"/>
  <c r="H102" i="46"/>
  <c r="I102" i="46"/>
  <c r="J102" i="46"/>
  <c r="K102" i="46"/>
  <c r="L102" i="46"/>
  <c r="M102" i="46"/>
  <c r="N102" i="46"/>
  <c r="O102" i="46"/>
  <c r="P102" i="46"/>
  <c r="Q102" i="46"/>
  <c r="R102" i="46"/>
  <c r="Y102" i="46"/>
  <c r="Z102" i="46"/>
  <c r="AA102" i="46"/>
  <c r="AB102" i="46"/>
  <c r="AI102" i="46"/>
  <c r="AC102" i="46"/>
  <c r="AD102" i="46"/>
  <c r="E103" i="46"/>
  <c r="F103" i="46"/>
  <c r="G103" i="46"/>
  <c r="H103" i="46"/>
  <c r="I103" i="46"/>
  <c r="J103" i="46"/>
  <c r="K103" i="46"/>
  <c r="L103" i="46"/>
  <c r="M103" i="46"/>
  <c r="N103" i="46"/>
  <c r="O103" i="46"/>
  <c r="P103" i="46"/>
  <c r="Q103" i="46"/>
  <c r="R103" i="46"/>
  <c r="Y103" i="46"/>
  <c r="Z103" i="46"/>
  <c r="AA103" i="46"/>
  <c r="AB103" i="46"/>
  <c r="AC103" i="46"/>
  <c r="AD103" i="46"/>
  <c r="E104" i="46"/>
  <c r="F104" i="46"/>
  <c r="G104" i="46"/>
  <c r="H104" i="46"/>
  <c r="I104" i="46"/>
  <c r="J104" i="46"/>
  <c r="K104" i="46"/>
  <c r="L104" i="46"/>
  <c r="M104" i="46"/>
  <c r="N104" i="46"/>
  <c r="O104" i="46"/>
  <c r="P104" i="46"/>
  <c r="Q104" i="46"/>
  <c r="R104" i="46"/>
  <c r="Y104" i="46"/>
  <c r="Z104" i="46"/>
  <c r="AA104" i="46"/>
  <c r="AB104" i="46"/>
  <c r="AI104" i="46"/>
  <c r="AC104" i="46"/>
  <c r="AD104" i="46"/>
  <c r="E105" i="46"/>
  <c r="F105" i="46"/>
  <c r="G105" i="46"/>
  <c r="H105" i="46"/>
  <c r="I105" i="46"/>
  <c r="J105" i="46"/>
  <c r="K105" i="46"/>
  <c r="L105" i="46"/>
  <c r="M105" i="46"/>
  <c r="N105" i="46"/>
  <c r="O105" i="46"/>
  <c r="P105" i="46"/>
  <c r="Q105" i="46"/>
  <c r="R105" i="46"/>
  <c r="Y105" i="46"/>
  <c r="Z105" i="46"/>
  <c r="AA105" i="46"/>
  <c r="AB105" i="46"/>
  <c r="AI105" i="46"/>
  <c r="AC105" i="46"/>
  <c r="AD105" i="46"/>
  <c r="E106" i="46"/>
  <c r="F106" i="46"/>
  <c r="G106" i="46"/>
  <c r="H106" i="46"/>
  <c r="I106" i="46"/>
  <c r="J106" i="46"/>
  <c r="K106" i="46"/>
  <c r="L106" i="46"/>
  <c r="M106" i="46"/>
  <c r="N106" i="46"/>
  <c r="O106" i="46"/>
  <c r="P106" i="46"/>
  <c r="Q106" i="46"/>
  <c r="R106" i="46"/>
  <c r="Y106" i="46"/>
  <c r="Z106" i="46"/>
  <c r="AA106" i="46"/>
  <c r="AB106" i="46"/>
  <c r="AC106" i="46"/>
  <c r="AD106" i="46"/>
  <c r="E107" i="46"/>
  <c r="F107" i="46"/>
  <c r="G107" i="46"/>
  <c r="H107" i="46"/>
  <c r="I107" i="46"/>
  <c r="J107" i="46"/>
  <c r="K107" i="46"/>
  <c r="L107" i="46"/>
  <c r="M107" i="46"/>
  <c r="N107" i="46"/>
  <c r="O107" i="46"/>
  <c r="P107" i="46"/>
  <c r="Q107" i="46"/>
  <c r="R107" i="46"/>
  <c r="Y107" i="46"/>
  <c r="Z107" i="46"/>
  <c r="AA107" i="46"/>
  <c r="AB107" i="46"/>
  <c r="AC107" i="46"/>
  <c r="AD107" i="46"/>
  <c r="E108" i="46"/>
  <c r="F108" i="46"/>
  <c r="G108" i="46"/>
  <c r="H108" i="46"/>
  <c r="I108" i="46"/>
  <c r="J108" i="46"/>
  <c r="K108" i="46"/>
  <c r="L108" i="46"/>
  <c r="M108" i="46"/>
  <c r="N108" i="46"/>
  <c r="O108" i="46"/>
  <c r="P108" i="46"/>
  <c r="Q108" i="46"/>
  <c r="R108" i="46"/>
  <c r="Y108" i="46"/>
  <c r="Z108" i="46"/>
  <c r="AA108" i="46"/>
  <c r="AB108" i="46"/>
  <c r="AI108" i="46"/>
  <c r="AC108" i="46"/>
  <c r="AD108" i="46"/>
  <c r="E109" i="46"/>
  <c r="F109" i="46"/>
  <c r="F325" i="46" s="1"/>
  <c r="G109" i="46"/>
  <c r="H109" i="46"/>
  <c r="I109" i="46"/>
  <c r="J109" i="46"/>
  <c r="K109" i="46"/>
  <c r="L109" i="46"/>
  <c r="M109" i="46"/>
  <c r="N109" i="46"/>
  <c r="O109" i="46"/>
  <c r="P109" i="46"/>
  <c r="Q109" i="46"/>
  <c r="R109" i="46"/>
  <c r="Y109" i="46"/>
  <c r="Z109" i="46"/>
  <c r="AA109" i="46"/>
  <c r="AB109" i="46"/>
  <c r="AI109" i="46"/>
  <c r="AC109" i="46"/>
  <c r="AD109" i="46"/>
  <c r="E110" i="46"/>
  <c r="F110" i="46"/>
  <c r="G110" i="46"/>
  <c r="H110" i="46"/>
  <c r="I110" i="46"/>
  <c r="J110" i="46"/>
  <c r="K110" i="46"/>
  <c r="L110" i="46"/>
  <c r="M110" i="46"/>
  <c r="N110" i="46"/>
  <c r="O110" i="46"/>
  <c r="P110" i="46"/>
  <c r="Q110" i="46"/>
  <c r="R110" i="46"/>
  <c r="Y110" i="46"/>
  <c r="Z110" i="46"/>
  <c r="AA110" i="46"/>
  <c r="AB110" i="46"/>
  <c r="AI110" i="46"/>
  <c r="AC110" i="46"/>
  <c r="AD110" i="46"/>
  <c r="E111" i="46"/>
  <c r="F111" i="46"/>
  <c r="G111" i="46"/>
  <c r="H111" i="46"/>
  <c r="I111" i="46"/>
  <c r="J111" i="46"/>
  <c r="K111" i="46"/>
  <c r="L111" i="46"/>
  <c r="M111" i="46"/>
  <c r="N111" i="46"/>
  <c r="O111" i="46"/>
  <c r="P111" i="46"/>
  <c r="Q111" i="46"/>
  <c r="R111" i="46"/>
  <c r="Y111" i="46"/>
  <c r="Z111" i="46"/>
  <c r="AA111" i="46"/>
  <c r="AB111" i="46"/>
  <c r="AC111" i="46"/>
  <c r="AJ111" i="46"/>
  <c r="AD111" i="46"/>
  <c r="F63" i="46"/>
  <c r="G63" i="46"/>
  <c r="H63" i="46"/>
  <c r="I63" i="46"/>
  <c r="J63" i="46"/>
  <c r="K63" i="46"/>
  <c r="L63" i="46"/>
  <c r="M63" i="46"/>
  <c r="N63" i="46"/>
  <c r="O63" i="46"/>
  <c r="P63" i="46"/>
  <c r="Q63" i="46"/>
  <c r="R63" i="46"/>
  <c r="Y63" i="46"/>
  <c r="Z63" i="46"/>
  <c r="AA63" i="46"/>
  <c r="AB63" i="46"/>
  <c r="AI63" i="46" s="1"/>
  <c r="AC63" i="46"/>
  <c r="AD63" i="46"/>
  <c r="AD112" i="46" s="1"/>
  <c r="E63" i="46"/>
  <c r="E12" i="46"/>
  <c r="F12" i="46"/>
  <c r="G12" i="46"/>
  <c r="H12" i="46"/>
  <c r="I12" i="46"/>
  <c r="J12" i="46"/>
  <c r="K12" i="46"/>
  <c r="L12" i="46"/>
  <c r="M12" i="46"/>
  <c r="N12" i="46"/>
  <c r="O12" i="46"/>
  <c r="P12" i="46"/>
  <c r="Q12" i="46"/>
  <c r="R12" i="46"/>
  <c r="Y12" i="46"/>
  <c r="Z12" i="46"/>
  <c r="AA12" i="46"/>
  <c r="AB12" i="46"/>
  <c r="AI12" i="46" s="1"/>
  <c r="AC12" i="46"/>
  <c r="AD12" i="46"/>
  <c r="E13" i="46"/>
  <c r="E60" i="46" s="1"/>
  <c r="F13" i="46"/>
  <c r="G13" i="46"/>
  <c r="H13" i="46"/>
  <c r="I13" i="46"/>
  <c r="J13" i="46"/>
  <c r="K13" i="46"/>
  <c r="L13" i="46"/>
  <c r="M13" i="46"/>
  <c r="N13" i="46"/>
  <c r="O13" i="46"/>
  <c r="P13" i="46"/>
  <c r="Q13" i="46"/>
  <c r="R13" i="46"/>
  <c r="Y13" i="46"/>
  <c r="Z13" i="46"/>
  <c r="AA13" i="46"/>
  <c r="AB13" i="46"/>
  <c r="AC13" i="46"/>
  <c r="AD13" i="46"/>
  <c r="AK13" i="46" s="1"/>
  <c r="E14" i="46"/>
  <c r="F14" i="46"/>
  <c r="G14" i="46"/>
  <c r="H14" i="46"/>
  <c r="I14" i="46"/>
  <c r="J14" i="46"/>
  <c r="K14" i="46"/>
  <c r="L14" i="46"/>
  <c r="M14" i="46"/>
  <c r="N14" i="46"/>
  <c r="O14" i="46"/>
  <c r="P14" i="46"/>
  <c r="Q14" i="46"/>
  <c r="R14" i="46"/>
  <c r="Y14" i="46"/>
  <c r="Z14" i="46"/>
  <c r="AA14" i="46"/>
  <c r="AB14" i="46"/>
  <c r="AC14" i="46"/>
  <c r="AD14" i="46"/>
  <c r="E15" i="46"/>
  <c r="F15" i="46"/>
  <c r="G15" i="46"/>
  <c r="H15" i="46"/>
  <c r="I15" i="46"/>
  <c r="J15" i="46"/>
  <c r="K15" i="46"/>
  <c r="L15" i="46"/>
  <c r="M15" i="46"/>
  <c r="N15" i="46"/>
  <c r="O15" i="46"/>
  <c r="P15" i="46"/>
  <c r="Q15" i="46"/>
  <c r="R15" i="46"/>
  <c r="Y15" i="46"/>
  <c r="Z15" i="46"/>
  <c r="AA15" i="46"/>
  <c r="AB15" i="46"/>
  <c r="AI15" i="46"/>
  <c r="AC15" i="46"/>
  <c r="AD15" i="46"/>
  <c r="E16" i="46"/>
  <c r="F16" i="46"/>
  <c r="G16" i="46"/>
  <c r="H16" i="46"/>
  <c r="I16" i="46"/>
  <c r="J16" i="46"/>
  <c r="K16" i="46"/>
  <c r="L16" i="46"/>
  <c r="M16" i="46"/>
  <c r="N16" i="46"/>
  <c r="O16" i="46"/>
  <c r="P16" i="46"/>
  <c r="Q16" i="46"/>
  <c r="R16" i="46"/>
  <c r="Y16" i="46"/>
  <c r="Z16" i="46"/>
  <c r="AA16" i="46"/>
  <c r="AB16" i="46"/>
  <c r="AI16" i="46"/>
  <c r="AC16" i="46"/>
  <c r="AD16" i="46"/>
  <c r="E17" i="46"/>
  <c r="F17" i="46"/>
  <c r="G17" i="46"/>
  <c r="H17" i="46"/>
  <c r="I17" i="46"/>
  <c r="J17" i="46"/>
  <c r="K17" i="46"/>
  <c r="L17" i="46"/>
  <c r="M17" i="46"/>
  <c r="N17" i="46"/>
  <c r="O17" i="46"/>
  <c r="P17" i="46"/>
  <c r="Q17" i="46"/>
  <c r="R17" i="46"/>
  <c r="Y17" i="46"/>
  <c r="Z17" i="46"/>
  <c r="Z280" i="46"/>
  <c r="AA17" i="46"/>
  <c r="AB17" i="46"/>
  <c r="AC17" i="46"/>
  <c r="AD17" i="46"/>
  <c r="E18" i="46"/>
  <c r="F18" i="46"/>
  <c r="G18" i="46"/>
  <c r="H18" i="46"/>
  <c r="H282" i="46"/>
  <c r="I18" i="46"/>
  <c r="J18" i="46"/>
  <c r="K18" i="46"/>
  <c r="L18" i="46"/>
  <c r="M18" i="46"/>
  <c r="N18" i="46"/>
  <c r="O18" i="46"/>
  <c r="P18" i="46"/>
  <c r="P282" i="46"/>
  <c r="Q18" i="46"/>
  <c r="R18" i="46"/>
  <c r="Y18" i="46"/>
  <c r="Z18" i="46"/>
  <c r="AA18" i="46"/>
  <c r="AB18" i="46"/>
  <c r="AC18" i="46"/>
  <c r="AD18" i="46"/>
  <c r="E19" i="46"/>
  <c r="F19" i="46"/>
  <c r="G19" i="46"/>
  <c r="H19" i="46"/>
  <c r="I19" i="46"/>
  <c r="J19" i="46"/>
  <c r="K19" i="46"/>
  <c r="L19" i="46"/>
  <c r="M19" i="46"/>
  <c r="N19" i="46"/>
  <c r="O19" i="46"/>
  <c r="P19" i="46"/>
  <c r="Q19" i="46"/>
  <c r="R19" i="46"/>
  <c r="Y19" i="46"/>
  <c r="Z19" i="46"/>
  <c r="AA19" i="46"/>
  <c r="AB19" i="46"/>
  <c r="AI19" i="46"/>
  <c r="AC19" i="46"/>
  <c r="AD19" i="46"/>
  <c r="E20" i="46"/>
  <c r="F20" i="46"/>
  <c r="G20" i="46"/>
  <c r="H20" i="46"/>
  <c r="I20" i="46"/>
  <c r="J20" i="46"/>
  <c r="K20" i="46"/>
  <c r="L20" i="46"/>
  <c r="M20" i="46"/>
  <c r="N20" i="46"/>
  <c r="O20" i="46"/>
  <c r="P20" i="46"/>
  <c r="Q20" i="46"/>
  <c r="R20" i="46"/>
  <c r="Y20" i="46"/>
  <c r="Z20" i="46"/>
  <c r="AA20" i="46"/>
  <c r="AB20" i="46"/>
  <c r="AI20" i="46"/>
  <c r="AC20" i="46"/>
  <c r="AD20" i="46"/>
  <c r="E21" i="46"/>
  <c r="F21" i="46"/>
  <c r="G21" i="46"/>
  <c r="H21" i="46"/>
  <c r="I21" i="46"/>
  <c r="J21" i="46"/>
  <c r="K21" i="46"/>
  <c r="L21" i="46"/>
  <c r="M21" i="46"/>
  <c r="N21" i="46"/>
  <c r="O21" i="46"/>
  <c r="P21" i="46"/>
  <c r="Q21" i="46"/>
  <c r="R21" i="46"/>
  <c r="Y21" i="46"/>
  <c r="Z21" i="46"/>
  <c r="AA21" i="46"/>
  <c r="AB21" i="46"/>
  <c r="AI21" i="46"/>
  <c r="AC21" i="46"/>
  <c r="AD21" i="46"/>
  <c r="E22" i="46"/>
  <c r="F22" i="46"/>
  <c r="G22" i="46"/>
  <c r="H22" i="46"/>
  <c r="I22" i="46"/>
  <c r="J22" i="46"/>
  <c r="K22" i="46"/>
  <c r="L22" i="46"/>
  <c r="M22" i="46"/>
  <c r="N22" i="46"/>
  <c r="O22" i="46"/>
  <c r="P22" i="46"/>
  <c r="Q22" i="46"/>
  <c r="R22" i="46"/>
  <c r="Y22" i="46"/>
  <c r="Z22" i="46"/>
  <c r="AA22" i="46"/>
  <c r="AB22" i="46"/>
  <c r="AC22" i="46"/>
  <c r="AD22" i="46"/>
  <c r="E23" i="46"/>
  <c r="F23" i="46"/>
  <c r="G23" i="46"/>
  <c r="H23" i="46"/>
  <c r="I23" i="46"/>
  <c r="J23" i="46"/>
  <c r="K23" i="46"/>
  <c r="L23" i="46"/>
  <c r="M23" i="46"/>
  <c r="N23" i="46"/>
  <c r="O23" i="46"/>
  <c r="P23" i="46"/>
  <c r="Q23" i="46"/>
  <c r="R23" i="46"/>
  <c r="Y23" i="46"/>
  <c r="Z23" i="46"/>
  <c r="AA23" i="46"/>
  <c r="AB23" i="46"/>
  <c r="AI23" i="46"/>
  <c r="AC23" i="46"/>
  <c r="AD23" i="46"/>
  <c r="E24" i="46"/>
  <c r="F24" i="46"/>
  <c r="G24" i="46"/>
  <c r="H24" i="46"/>
  <c r="I24" i="46"/>
  <c r="J24" i="46"/>
  <c r="K24" i="46"/>
  <c r="L24" i="46"/>
  <c r="M24" i="46"/>
  <c r="N24" i="46"/>
  <c r="O24" i="46"/>
  <c r="P24" i="46"/>
  <c r="Q24" i="46"/>
  <c r="R24" i="46"/>
  <c r="Y24" i="46"/>
  <c r="Z24" i="46"/>
  <c r="AA24" i="46"/>
  <c r="AB24" i="46"/>
  <c r="AI24" i="46"/>
  <c r="AC24" i="46"/>
  <c r="AD24" i="46"/>
  <c r="E25" i="46"/>
  <c r="F25" i="46"/>
  <c r="G25" i="46"/>
  <c r="H25" i="46"/>
  <c r="I25" i="46"/>
  <c r="J25" i="46"/>
  <c r="K25" i="46"/>
  <c r="L25" i="46"/>
  <c r="M25" i="46"/>
  <c r="N25" i="46"/>
  <c r="O25" i="46"/>
  <c r="P25" i="46"/>
  <c r="Q25" i="46"/>
  <c r="R25" i="46"/>
  <c r="Y25" i="46"/>
  <c r="Z25" i="46"/>
  <c r="AA25" i="46"/>
  <c r="AB25" i="46"/>
  <c r="AC25" i="46"/>
  <c r="AD25" i="46"/>
  <c r="E26" i="46"/>
  <c r="F26" i="46"/>
  <c r="G26" i="46"/>
  <c r="H26" i="46"/>
  <c r="I26" i="46"/>
  <c r="J26" i="46"/>
  <c r="K26" i="46"/>
  <c r="L26" i="46"/>
  <c r="M26" i="46"/>
  <c r="N26" i="46"/>
  <c r="O26" i="46"/>
  <c r="P26" i="46"/>
  <c r="Q26" i="46"/>
  <c r="R26" i="46"/>
  <c r="Y26" i="46"/>
  <c r="Z26" i="46"/>
  <c r="AA26" i="46"/>
  <c r="AB26" i="46"/>
  <c r="AC26" i="46"/>
  <c r="AD26" i="46"/>
  <c r="E27" i="46"/>
  <c r="F27" i="46"/>
  <c r="G27" i="46"/>
  <c r="H27" i="46"/>
  <c r="I27" i="46"/>
  <c r="J27" i="46"/>
  <c r="K27" i="46"/>
  <c r="L27" i="46"/>
  <c r="M27" i="46"/>
  <c r="N27" i="46"/>
  <c r="O27" i="46"/>
  <c r="P27" i="46"/>
  <c r="Q27" i="46"/>
  <c r="R27" i="46"/>
  <c r="Y27" i="46"/>
  <c r="Z27" i="46"/>
  <c r="AA27" i="46"/>
  <c r="AB27" i="46"/>
  <c r="AI27" i="46" s="1"/>
  <c r="AC27" i="46"/>
  <c r="AD27" i="46"/>
  <c r="E28" i="46"/>
  <c r="F28" i="46"/>
  <c r="G28" i="46"/>
  <c r="H28" i="46"/>
  <c r="I28" i="46"/>
  <c r="J28" i="46"/>
  <c r="K28" i="46"/>
  <c r="L28" i="46"/>
  <c r="M28" i="46"/>
  <c r="N28" i="46"/>
  <c r="O28" i="46"/>
  <c r="P28" i="46"/>
  <c r="Q28" i="46"/>
  <c r="R28" i="46"/>
  <c r="Y28" i="46"/>
  <c r="Z28" i="46"/>
  <c r="AA28" i="46"/>
  <c r="AB28" i="46"/>
  <c r="AI28" i="46"/>
  <c r="AC28" i="46"/>
  <c r="AD28" i="46"/>
  <c r="E29" i="46"/>
  <c r="F29" i="46"/>
  <c r="G29" i="46"/>
  <c r="H29" i="46"/>
  <c r="I29" i="46"/>
  <c r="J29" i="46"/>
  <c r="K29" i="46"/>
  <c r="L29" i="46"/>
  <c r="M29" i="46"/>
  <c r="N29" i="46"/>
  <c r="O29" i="46"/>
  <c r="P29" i="46"/>
  <c r="Q29" i="46"/>
  <c r="R29" i="46"/>
  <c r="Y29" i="46"/>
  <c r="Z29" i="46"/>
  <c r="AA29" i="46"/>
  <c r="AB29" i="46"/>
  <c r="AI29" i="46" s="1"/>
  <c r="AC29" i="46"/>
  <c r="AD29" i="46"/>
  <c r="E30" i="46"/>
  <c r="F30" i="46"/>
  <c r="G30" i="46"/>
  <c r="H30" i="46"/>
  <c r="I30" i="46"/>
  <c r="J30" i="46"/>
  <c r="K30" i="46"/>
  <c r="L30" i="46"/>
  <c r="M30" i="46"/>
  <c r="N30" i="46"/>
  <c r="O30" i="46"/>
  <c r="P30" i="46"/>
  <c r="Q30" i="46"/>
  <c r="R30" i="46"/>
  <c r="Y30" i="46"/>
  <c r="Z30" i="46"/>
  <c r="AA30" i="46"/>
  <c r="AB30" i="46"/>
  <c r="AC30" i="46"/>
  <c r="AD30" i="46"/>
  <c r="E31" i="46"/>
  <c r="F31" i="46"/>
  <c r="G31" i="46"/>
  <c r="H31" i="46"/>
  <c r="I31" i="46"/>
  <c r="J31" i="46"/>
  <c r="K31" i="46"/>
  <c r="L31" i="46"/>
  <c r="M31" i="46"/>
  <c r="N31" i="46"/>
  <c r="O31" i="46"/>
  <c r="P31" i="46"/>
  <c r="Q31" i="46"/>
  <c r="R31" i="46"/>
  <c r="Y31" i="46"/>
  <c r="Z31" i="46"/>
  <c r="AA31" i="46"/>
  <c r="AB31" i="46"/>
  <c r="AI31" i="46" s="1"/>
  <c r="AC31" i="46"/>
  <c r="AD31" i="46"/>
  <c r="E32" i="46"/>
  <c r="F32" i="46"/>
  <c r="G32" i="46"/>
  <c r="H32" i="46"/>
  <c r="I32" i="46"/>
  <c r="J32" i="46"/>
  <c r="K32" i="46"/>
  <c r="L32" i="46"/>
  <c r="M32" i="46"/>
  <c r="N32" i="46"/>
  <c r="O32" i="46"/>
  <c r="P32" i="46"/>
  <c r="Q32" i="46"/>
  <c r="R32" i="46"/>
  <c r="Y32" i="46"/>
  <c r="Z32" i="46"/>
  <c r="AA32" i="46"/>
  <c r="AB32" i="46"/>
  <c r="AI32" i="46"/>
  <c r="AC32" i="46"/>
  <c r="AD32" i="46"/>
  <c r="AD299" i="46" s="1"/>
  <c r="E33" i="46"/>
  <c r="F33" i="46"/>
  <c r="G33" i="46"/>
  <c r="H33" i="46"/>
  <c r="I33" i="46"/>
  <c r="J33" i="46"/>
  <c r="K33" i="46"/>
  <c r="L33" i="46"/>
  <c r="M33" i="46"/>
  <c r="N33" i="46"/>
  <c r="O33" i="46"/>
  <c r="P33" i="46"/>
  <c r="Q33" i="46"/>
  <c r="R33" i="46"/>
  <c r="Y33" i="46"/>
  <c r="Z33" i="46"/>
  <c r="AA33" i="46"/>
  <c r="AB33" i="46"/>
  <c r="AI33" i="46"/>
  <c r="AC33" i="46"/>
  <c r="AD33" i="46"/>
  <c r="E34" i="46"/>
  <c r="F34" i="46"/>
  <c r="G34" i="46"/>
  <c r="H34" i="46"/>
  <c r="I34" i="46"/>
  <c r="J34" i="46"/>
  <c r="K34" i="46"/>
  <c r="L34" i="46"/>
  <c r="M34" i="46"/>
  <c r="N34" i="46"/>
  <c r="O34" i="46"/>
  <c r="P34" i="46"/>
  <c r="Q34" i="46"/>
  <c r="R34" i="46"/>
  <c r="Y34" i="46"/>
  <c r="Z34" i="46"/>
  <c r="AA34" i="46"/>
  <c r="AB34" i="46"/>
  <c r="AC34" i="46"/>
  <c r="AD34" i="46"/>
  <c r="E35" i="46"/>
  <c r="F35" i="46"/>
  <c r="G35" i="46"/>
  <c r="H35" i="46"/>
  <c r="I35" i="46"/>
  <c r="J35" i="46"/>
  <c r="K35" i="46"/>
  <c r="L35" i="46"/>
  <c r="M35" i="46"/>
  <c r="N35" i="46"/>
  <c r="O35" i="46"/>
  <c r="P35" i="46"/>
  <c r="Q35" i="46"/>
  <c r="R35" i="46"/>
  <c r="Y35" i="46"/>
  <c r="Z35" i="46"/>
  <c r="AA35" i="46"/>
  <c r="AB35" i="46"/>
  <c r="AI35" i="46" s="1"/>
  <c r="AC35" i="46"/>
  <c r="AD35" i="46"/>
  <c r="E36" i="46"/>
  <c r="F36" i="46"/>
  <c r="G36" i="46"/>
  <c r="H36" i="46"/>
  <c r="I36" i="46"/>
  <c r="J36" i="46"/>
  <c r="K36" i="46"/>
  <c r="L36" i="46"/>
  <c r="M36" i="46"/>
  <c r="N36" i="46"/>
  <c r="O36" i="46"/>
  <c r="P36" i="46"/>
  <c r="Q36" i="46"/>
  <c r="R36" i="46"/>
  <c r="Y36" i="46"/>
  <c r="Z36" i="46"/>
  <c r="AA36" i="46"/>
  <c r="AB36" i="46"/>
  <c r="AI36" i="46" s="1"/>
  <c r="AC36" i="46"/>
  <c r="AD36" i="46"/>
  <c r="E37" i="46"/>
  <c r="F37" i="46"/>
  <c r="G37" i="46"/>
  <c r="H37" i="46"/>
  <c r="I37" i="46"/>
  <c r="J37" i="46"/>
  <c r="K37" i="46"/>
  <c r="L37" i="46"/>
  <c r="M37" i="46"/>
  <c r="N37" i="46"/>
  <c r="O37" i="46"/>
  <c r="P37" i="46"/>
  <c r="Q37" i="46"/>
  <c r="R37" i="46"/>
  <c r="Y37" i="46"/>
  <c r="Z37" i="46"/>
  <c r="AA37" i="46"/>
  <c r="AB37" i="46"/>
  <c r="AI37" i="46"/>
  <c r="AC37" i="46"/>
  <c r="AD37" i="46"/>
  <c r="E38" i="46"/>
  <c r="F38" i="46"/>
  <c r="G38" i="46"/>
  <c r="H38" i="46"/>
  <c r="I38" i="46"/>
  <c r="J38" i="46"/>
  <c r="K38" i="46"/>
  <c r="L38" i="46"/>
  <c r="M38" i="46"/>
  <c r="N38" i="46"/>
  <c r="O38" i="46"/>
  <c r="P38" i="46"/>
  <c r="Q38" i="46"/>
  <c r="R38" i="46"/>
  <c r="Y38" i="46"/>
  <c r="Z38" i="46"/>
  <c r="AA38" i="46"/>
  <c r="AB38" i="46"/>
  <c r="AC38" i="46"/>
  <c r="AD38" i="46"/>
  <c r="E39" i="46"/>
  <c r="F39" i="46"/>
  <c r="G39" i="46"/>
  <c r="H39" i="46"/>
  <c r="I39" i="46"/>
  <c r="J39" i="46"/>
  <c r="K39" i="46"/>
  <c r="L39" i="46"/>
  <c r="M39" i="46"/>
  <c r="N39" i="46"/>
  <c r="O39" i="46"/>
  <c r="P39" i="46"/>
  <c r="Q39" i="46"/>
  <c r="R39" i="46"/>
  <c r="Y39" i="46"/>
  <c r="Z39" i="46"/>
  <c r="AA39" i="46"/>
  <c r="AB39" i="46"/>
  <c r="AI39" i="46" s="1"/>
  <c r="AC39" i="46"/>
  <c r="AD39" i="46"/>
  <c r="E40" i="46"/>
  <c r="F40" i="46"/>
  <c r="G40" i="46"/>
  <c r="H40" i="46"/>
  <c r="I40" i="46"/>
  <c r="J40" i="46"/>
  <c r="K40" i="46"/>
  <c r="L40" i="46"/>
  <c r="M40" i="46"/>
  <c r="N40" i="46"/>
  <c r="O40" i="46"/>
  <c r="P40" i="46"/>
  <c r="Q40" i="46"/>
  <c r="R40" i="46"/>
  <c r="Y40" i="46"/>
  <c r="Z40" i="46"/>
  <c r="AA40" i="46"/>
  <c r="AB40" i="46"/>
  <c r="AI40" i="46"/>
  <c r="AC40" i="46"/>
  <c r="AD40" i="46"/>
  <c r="E41" i="46"/>
  <c r="F41" i="46"/>
  <c r="G41" i="46"/>
  <c r="H41" i="46"/>
  <c r="I41" i="46"/>
  <c r="J41" i="46"/>
  <c r="K41" i="46"/>
  <c r="L41" i="46"/>
  <c r="M41" i="46"/>
  <c r="N41" i="46"/>
  <c r="O41" i="46"/>
  <c r="P41" i="46"/>
  <c r="Q41" i="46"/>
  <c r="R41" i="46"/>
  <c r="Y41" i="46"/>
  <c r="Z41" i="46"/>
  <c r="AA41" i="46"/>
  <c r="AB41" i="46"/>
  <c r="AC41" i="46"/>
  <c r="AD41" i="46"/>
  <c r="E42" i="46"/>
  <c r="F42" i="46"/>
  <c r="G42" i="46"/>
  <c r="H42" i="46"/>
  <c r="I42" i="46"/>
  <c r="J42" i="46"/>
  <c r="K42" i="46"/>
  <c r="L42" i="46"/>
  <c r="M42" i="46"/>
  <c r="N42" i="46"/>
  <c r="O42" i="46"/>
  <c r="P42" i="46"/>
  <c r="Q42" i="46"/>
  <c r="R42" i="46"/>
  <c r="Y42" i="46"/>
  <c r="Z42" i="46"/>
  <c r="Z310" i="46" s="1"/>
  <c r="Z1479" i="46" s="1"/>
  <c r="AA42" i="46"/>
  <c r="AB42" i="46"/>
  <c r="AC42" i="46"/>
  <c r="AD42" i="46"/>
  <c r="E43" i="46"/>
  <c r="F43" i="46"/>
  <c r="G43" i="46"/>
  <c r="H43" i="46"/>
  <c r="I43" i="46"/>
  <c r="J43" i="46"/>
  <c r="K43" i="46"/>
  <c r="L43" i="46"/>
  <c r="M43" i="46"/>
  <c r="N43" i="46"/>
  <c r="O43" i="46"/>
  <c r="P43" i="46"/>
  <c r="Q43" i="46"/>
  <c r="R43" i="46"/>
  <c r="Y43" i="46"/>
  <c r="Z43" i="46"/>
  <c r="AA43" i="46"/>
  <c r="AB43" i="46"/>
  <c r="AI43" i="46" s="1"/>
  <c r="AC43" i="46"/>
  <c r="AD43" i="46"/>
  <c r="E44" i="46"/>
  <c r="F44" i="46"/>
  <c r="G44" i="46"/>
  <c r="H44" i="46"/>
  <c r="I44" i="46"/>
  <c r="J44" i="46"/>
  <c r="K44" i="46"/>
  <c r="L44" i="46"/>
  <c r="M44" i="46"/>
  <c r="N44" i="46"/>
  <c r="O44" i="46"/>
  <c r="P44" i="46"/>
  <c r="Q44" i="46"/>
  <c r="R44" i="46"/>
  <c r="Y44" i="46"/>
  <c r="Z44" i="46"/>
  <c r="AA44" i="46"/>
  <c r="AB44" i="46"/>
  <c r="AI44" i="46" s="1"/>
  <c r="AC44" i="46"/>
  <c r="AD44" i="46"/>
  <c r="E45" i="46"/>
  <c r="F45" i="46"/>
  <c r="G45" i="46"/>
  <c r="H45" i="46"/>
  <c r="I45" i="46"/>
  <c r="J45" i="46"/>
  <c r="K45" i="46"/>
  <c r="L45" i="46"/>
  <c r="M45" i="46"/>
  <c r="N45" i="46"/>
  <c r="O45" i="46"/>
  <c r="P45" i="46"/>
  <c r="Q45" i="46"/>
  <c r="R45" i="46"/>
  <c r="Y45" i="46"/>
  <c r="Z45" i="46"/>
  <c r="AA45" i="46"/>
  <c r="AB45" i="46"/>
  <c r="AI45" i="46"/>
  <c r="AC45" i="46"/>
  <c r="AD45" i="46"/>
  <c r="E46" i="46"/>
  <c r="F46" i="46"/>
  <c r="G46" i="46"/>
  <c r="H46" i="46"/>
  <c r="I46" i="46"/>
  <c r="J46" i="46"/>
  <c r="K46" i="46"/>
  <c r="L46" i="46"/>
  <c r="M46" i="46"/>
  <c r="N46" i="46"/>
  <c r="O46" i="46"/>
  <c r="P46" i="46"/>
  <c r="Q46" i="46"/>
  <c r="R46" i="46"/>
  <c r="Y46" i="46"/>
  <c r="Z46" i="46"/>
  <c r="AA46" i="46"/>
  <c r="AB46" i="46"/>
  <c r="AC46" i="46"/>
  <c r="AD46" i="46"/>
  <c r="E47" i="46"/>
  <c r="F47" i="46"/>
  <c r="G47" i="46"/>
  <c r="H47" i="46"/>
  <c r="I47" i="46"/>
  <c r="J47" i="46"/>
  <c r="K47" i="46"/>
  <c r="L47" i="46"/>
  <c r="M47" i="46"/>
  <c r="N47" i="46"/>
  <c r="O47" i="46"/>
  <c r="P47" i="46"/>
  <c r="Q47" i="46"/>
  <c r="R47" i="46"/>
  <c r="Y47" i="46"/>
  <c r="Z47" i="46"/>
  <c r="AA47" i="46"/>
  <c r="AB47" i="46"/>
  <c r="AI47" i="46"/>
  <c r="AC47" i="46"/>
  <c r="AD47" i="46"/>
  <c r="E48" i="46"/>
  <c r="F48" i="46"/>
  <c r="G48" i="46"/>
  <c r="H48" i="46"/>
  <c r="I48" i="46"/>
  <c r="J48" i="46"/>
  <c r="K48" i="46"/>
  <c r="L48" i="46"/>
  <c r="M48" i="46"/>
  <c r="N48" i="46"/>
  <c r="O48" i="46"/>
  <c r="P48" i="46"/>
  <c r="Q48" i="46"/>
  <c r="R48" i="46"/>
  <c r="Y48" i="46"/>
  <c r="Z48" i="46"/>
  <c r="AA48" i="46"/>
  <c r="AB48" i="46"/>
  <c r="AI48" i="46" s="1"/>
  <c r="AC48" i="46"/>
  <c r="AD48" i="46"/>
  <c r="E49" i="46"/>
  <c r="F49" i="46"/>
  <c r="G49" i="46"/>
  <c r="H49" i="46"/>
  <c r="I49" i="46"/>
  <c r="J49" i="46"/>
  <c r="K49" i="46"/>
  <c r="L49" i="46"/>
  <c r="M49" i="46"/>
  <c r="N49" i="46"/>
  <c r="O49" i="46"/>
  <c r="P49" i="46"/>
  <c r="Q49" i="46"/>
  <c r="R49" i="46"/>
  <c r="Y49" i="46"/>
  <c r="Z49" i="46"/>
  <c r="AA49" i="46"/>
  <c r="AB49" i="46"/>
  <c r="AC49" i="46"/>
  <c r="AD49" i="46"/>
  <c r="E50" i="46"/>
  <c r="F50" i="46"/>
  <c r="G50" i="46"/>
  <c r="H50" i="46"/>
  <c r="I50" i="46"/>
  <c r="J50" i="46"/>
  <c r="K50" i="46"/>
  <c r="L50" i="46"/>
  <c r="M50" i="46"/>
  <c r="N50" i="46"/>
  <c r="O50" i="46"/>
  <c r="P50" i="46"/>
  <c r="Q50" i="46"/>
  <c r="R50" i="46"/>
  <c r="Y50" i="46"/>
  <c r="Z50" i="46"/>
  <c r="AA50" i="46"/>
  <c r="AB50" i="46"/>
  <c r="AC50" i="46"/>
  <c r="AD50" i="46"/>
  <c r="E51" i="46"/>
  <c r="F51" i="46"/>
  <c r="G51" i="46"/>
  <c r="H51" i="46"/>
  <c r="I51" i="46"/>
  <c r="J51" i="46"/>
  <c r="K51" i="46"/>
  <c r="L51" i="46"/>
  <c r="M51" i="46"/>
  <c r="N51" i="46"/>
  <c r="O51" i="46"/>
  <c r="P51" i="46"/>
  <c r="Q51" i="46"/>
  <c r="R51" i="46"/>
  <c r="Y51" i="46"/>
  <c r="Z51" i="46"/>
  <c r="AA51" i="46"/>
  <c r="AB51" i="46"/>
  <c r="AI51" i="46"/>
  <c r="AC51" i="46"/>
  <c r="AD51" i="46"/>
  <c r="E52" i="46"/>
  <c r="F52" i="46"/>
  <c r="G52" i="46"/>
  <c r="H52" i="46"/>
  <c r="I52" i="46"/>
  <c r="J52" i="46"/>
  <c r="K52" i="46"/>
  <c r="L52" i="46"/>
  <c r="M52" i="46"/>
  <c r="N52" i="46"/>
  <c r="O52" i="46"/>
  <c r="P52" i="46"/>
  <c r="Q52" i="46"/>
  <c r="R52" i="46"/>
  <c r="Y52" i="46"/>
  <c r="Z52" i="46"/>
  <c r="AA52" i="46"/>
  <c r="AB52" i="46"/>
  <c r="AI52" i="46"/>
  <c r="AC52" i="46"/>
  <c r="AD52" i="46"/>
  <c r="E53" i="46"/>
  <c r="F53" i="46"/>
  <c r="G53" i="46"/>
  <c r="H53" i="46"/>
  <c r="I53" i="46"/>
  <c r="J53" i="46"/>
  <c r="K53" i="46"/>
  <c r="L53" i="46"/>
  <c r="M53" i="46"/>
  <c r="N53" i="46"/>
  <c r="O53" i="46"/>
  <c r="P53" i="46"/>
  <c r="Q53" i="46"/>
  <c r="R53" i="46"/>
  <c r="Y53" i="46"/>
  <c r="Z53" i="46"/>
  <c r="AA53" i="46"/>
  <c r="AB53" i="46"/>
  <c r="AI53" i="46"/>
  <c r="AC53" i="46"/>
  <c r="AD53" i="46"/>
  <c r="E54" i="46"/>
  <c r="F54" i="46"/>
  <c r="G54" i="46"/>
  <c r="H54" i="46"/>
  <c r="I54" i="46"/>
  <c r="J54" i="46"/>
  <c r="K54" i="46"/>
  <c r="L54" i="46"/>
  <c r="M54" i="46"/>
  <c r="N54" i="46"/>
  <c r="O54" i="46"/>
  <c r="P54" i="46"/>
  <c r="Q54" i="46"/>
  <c r="R54" i="46"/>
  <c r="Y54" i="46"/>
  <c r="Z54" i="46"/>
  <c r="AA54" i="46"/>
  <c r="AB54" i="46"/>
  <c r="AC54" i="46"/>
  <c r="AD54" i="46"/>
  <c r="E55" i="46"/>
  <c r="F55" i="46"/>
  <c r="G55" i="46"/>
  <c r="H55" i="46"/>
  <c r="I55" i="46"/>
  <c r="J55" i="46"/>
  <c r="K55" i="46"/>
  <c r="L55" i="46"/>
  <c r="M55" i="46"/>
  <c r="N55" i="46"/>
  <c r="O55" i="46"/>
  <c r="P55" i="46"/>
  <c r="Q55" i="46"/>
  <c r="R55" i="46"/>
  <c r="Y55" i="46"/>
  <c r="Z55" i="46"/>
  <c r="AA55" i="46"/>
  <c r="AB55" i="46"/>
  <c r="AI55" i="46" s="1"/>
  <c r="AI323" i="46" s="1"/>
  <c r="AC55" i="46"/>
  <c r="AD55" i="46"/>
  <c r="E56" i="46"/>
  <c r="F56" i="46"/>
  <c r="G56" i="46"/>
  <c r="H56" i="46"/>
  <c r="I56" i="46"/>
  <c r="J56" i="46"/>
  <c r="K56" i="46"/>
  <c r="L56" i="46"/>
  <c r="M56" i="46"/>
  <c r="N56" i="46"/>
  <c r="O56" i="46"/>
  <c r="P56" i="46"/>
  <c r="Q56" i="46"/>
  <c r="R56" i="46"/>
  <c r="Y56" i="46"/>
  <c r="Z56" i="46"/>
  <c r="AA56" i="46"/>
  <c r="AB56" i="46"/>
  <c r="AI56" i="46"/>
  <c r="AC56" i="46"/>
  <c r="AD56" i="46"/>
  <c r="E57" i="46"/>
  <c r="F57" i="46"/>
  <c r="G57" i="46"/>
  <c r="H57" i="46"/>
  <c r="I57" i="46"/>
  <c r="J57" i="46"/>
  <c r="K57" i="46"/>
  <c r="L57" i="46"/>
  <c r="M57" i="46"/>
  <c r="N57" i="46"/>
  <c r="O57" i="46"/>
  <c r="P57" i="46"/>
  <c r="Q57" i="46"/>
  <c r="R57" i="46"/>
  <c r="Y57" i="46"/>
  <c r="Z57" i="46"/>
  <c r="Z325" i="46" s="1"/>
  <c r="AA57" i="46"/>
  <c r="AB57" i="46"/>
  <c r="AI57" i="46"/>
  <c r="AC57" i="46"/>
  <c r="AD57" i="46"/>
  <c r="E58" i="46"/>
  <c r="F58" i="46"/>
  <c r="G58" i="46"/>
  <c r="H58" i="46"/>
  <c r="H326" i="46"/>
  <c r="I58" i="46"/>
  <c r="J58" i="46"/>
  <c r="K58" i="46"/>
  <c r="L58" i="46"/>
  <c r="M58" i="46"/>
  <c r="N58" i="46"/>
  <c r="O58" i="46"/>
  <c r="P58" i="46"/>
  <c r="P326" i="46"/>
  <c r="Q58" i="46"/>
  <c r="R58" i="46"/>
  <c r="Y58" i="46"/>
  <c r="Z58" i="46"/>
  <c r="AA58" i="46"/>
  <c r="AB58" i="46"/>
  <c r="AI58" i="46"/>
  <c r="AC58" i="46"/>
  <c r="AD58" i="46"/>
  <c r="E59" i="46"/>
  <c r="F59" i="46"/>
  <c r="F327" i="46"/>
  <c r="G59" i="46"/>
  <c r="H59" i="46"/>
  <c r="I59" i="46"/>
  <c r="J59" i="46"/>
  <c r="K59" i="46"/>
  <c r="L59" i="46"/>
  <c r="M59" i="46"/>
  <c r="N59" i="46"/>
  <c r="N327" i="46"/>
  <c r="O59" i="46"/>
  <c r="P59" i="46"/>
  <c r="Q59" i="46"/>
  <c r="R59" i="46"/>
  <c r="Y59" i="46"/>
  <c r="Z59" i="46"/>
  <c r="AA59" i="46"/>
  <c r="AB59" i="46"/>
  <c r="AC59" i="46"/>
  <c r="AJ59" i="46"/>
  <c r="AD59" i="46"/>
  <c r="AD327" i="46"/>
  <c r="F11" i="46"/>
  <c r="G11" i="46"/>
  <c r="H11" i="46"/>
  <c r="H273" i="46"/>
  <c r="I11" i="46"/>
  <c r="I273" i="46"/>
  <c r="J11" i="46"/>
  <c r="K11" i="46"/>
  <c r="L11" i="46"/>
  <c r="M11" i="46"/>
  <c r="N11" i="46"/>
  <c r="O11" i="46"/>
  <c r="P11" i="46"/>
  <c r="P273" i="46"/>
  <c r="Q11" i="46"/>
  <c r="Q273" i="46"/>
  <c r="R11" i="46"/>
  <c r="Y11" i="46"/>
  <c r="Y273" i="46"/>
  <c r="Z11" i="46"/>
  <c r="AA11" i="46"/>
  <c r="AB11" i="46"/>
  <c r="AI11" i="46" s="1"/>
  <c r="AC11" i="46"/>
  <c r="AD11" i="46"/>
  <c r="E11" i="46"/>
  <c r="AF1439" i="46"/>
  <c r="AE1439" i="46"/>
  <c r="AF1438" i="46"/>
  <c r="AE1438" i="46"/>
  <c r="AF1437" i="46"/>
  <c r="AE1437" i="46"/>
  <c r="AE1436" i="46"/>
  <c r="AF1434" i="46"/>
  <c r="AF1433" i="46"/>
  <c r="AE1433" i="46"/>
  <c r="AF1432" i="46"/>
  <c r="AE1432" i="46"/>
  <c r="AF1431" i="46"/>
  <c r="AE1431" i="46"/>
  <c r="AF1429" i="46"/>
  <c r="AE1429" i="46"/>
  <c r="AE1428" i="46"/>
  <c r="AF1426" i="46"/>
  <c r="AF1425" i="46"/>
  <c r="AE1425" i="46"/>
  <c r="AF1424" i="46"/>
  <c r="AE1424" i="46"/>
  <c r="AF1423" i="46"/>
  <c r="AE1423" i="46"/>
  <c r="AF1422" i="46"/>
  <c r="AE1422" i="46"/>
  <c r="AF1421" i="46"/>
  <c r="AE1421" i="46"/>
  <c r="AE1420" i="46"/>
  <c r="AF1418" i="46"/>
  <c r="AF1417" i="46"/>
  <c r="AE1417" i="46"/>
  <c r="AF1416" i="46"/>
  <c r="AE1416" i="46"/>
  <c r="AF1414" i="46"/>
  <c r="AE1414" i="46"/>
  <c r="AF1413" i="46"/>
  <c r="AE1413" i="46"/>
  <c r="AF1412" i="46"/>
  <c r="AE1412" i="46"/>
  <c r="AE1411" i="46"/>
  <c r="AF1408" i="46"/>
  <c r="AF1407" i="46"/>
  <c r="AE1407" i="46"/>
  <c r="AF1406" i="46"/>
  <c r="AE1406" i="46"/>
  <c r="AF1405" i="46"/>
  <c r="AE1405" i="46"/>
  <c r="AF1403" i="46"/>
  <c r="AE1403" i="46"/>
  <c r="AF1402" i="46"/>
  <c r="AE1402" i="46"/>
  <c r="AE1401" i="46"/>
  <c r="AF1398" i="46"/>
  <c r="AF1397" i="46"/>
  <c r="AE1397" i="46"/>
  <c r="Z1397" i="46"/>
  <c r="AF1396" i="46"/>
  <c r="AE1396" i="46"/>
  <c r="AF1395" i="46"/>
  <c r="AE1395" i="46"/>
  <c r="O1395" i="46"/>
  <c r="AF1394" i="46"/>
  <c r="AE1394" i="46"/>
  <c r="AF1392" i="46"/>
  <c r="AE1392" i="46"/>
  <c r="AE1391" i="46"/>
  <c r="AF1388" i="46"/>
  <c r="AF1387" i="46"/>
  <c r="AE1387" i="46"/>
  <c r="AF1386" i="46"/>
  <c r="AE1386" i="46"/>
  <c r="AF1385" i="46"/>
  <c r="AE1385" i="46"/>
  <c r="AF1384" i="46"/>
  <c r="AE1384" i="46"/>
  <c r="AF1382" i="46"/>
  <c r="AE1382" i="46"/>
  <c r="AJ1381" i="46"/>
  <c r="AH1381" i="46"/>
  <c r="AG1381" i="46"/>
  <c r="AH1380" i="46"/>
  <c r="AJ1379" i="46"/>
  <c r="AI1379" i="46"/>
  <c r="AJ1378" i="46"/>
  <c r="AI1378" i="46"/>
  <c r="AG1378" i="46"/>
  <c r="AK1377" i="46"/>
  <c r="AJ1377" i="46"/>
  <c r="AI1377" i="46"/>
  <c r="AH1377" i="46"/>
  <c r="AG1377" i="46"/>
  <c r="AJ1376" i="46"/>
  <c r="AI1376" i="46"/>
  <c r="AH1376" i="46"/>
  <c r="AJ1375" i="46"/>
  <c r="AI1375" i="46"/>
  <c r="AJ1374" i="46"/>
  <c r="AI1374" i="46"/>
  <c r="AG1374" i="46"/>
  <c r="AJ1373" i="46"/>
  <c r="AG1373" i="46"/>
  <c r="AJ1372" i="46"/>
  <c r="AH1372" i="46"/>
  <c r="AJ1371" i="46"/>
  <c r="AI1371" i="46"/>
  <c r="AJ1370" i="46"/>
  <c r="AI1370" i="46"/>
  <c r="AG1370" i="46"/>
  <c r="AK1369" i="46"/>
  <c r="AJ1369" i="46"/>
  <c r="AI1369" i="46"/>
  <c r="AH1369" i="46"/>
  <c r="AG1369" i="46"/>
  <c r="AJ1368" i="46"/>
  <c r="AI1368" i="46"/>
  <c r="AH1368" i="46"/>
  <c r="AJ1367" i="46"/>
  <c r="AI1367" i="46"/>
  <c r="AJ1366" i="46"/>
  <c r="AI1366" i="46"/>
  <c r="AG1366" i="46"/>
  <c r="AJ1365" i="46"/>
  <c r="AG1365" i="46"/>
  <c r="AJ1364" i="46"/>
  <c r="AH1364" i="46"/>
  <c r="AJ1363" i="46"/>
  <c r="AI1363" i="46"/>
  <c r="AJ1362" i="46"/>
  <c r="AI1362" i="46"/>
  <c r="AG1362" i="46"/>
  <c r="AK1361" i="46"/>
  <c r="AJ1361" i="46"/>
  <c r="AI1361" i="46"/>
  <c r="AH1361" i="46"/>
  <c r="AG1361" i="46"/>
  <c r="AJ1360" i="46"/>
  <c r="AI1360" i="46"/>
  <c r="AH1360" i="46"/>
  <c r="AJ1359" i="46"/>
  <c r="AI1359" i="46"/>
  <c r="AJ1358" i="46"/>
  <c r="AI1358" i="46"/>
  <c r="AG1358" i="46"/>
  <c r="AJ1357" i="46"/>
  <c r="AG1357" i="46"/>
  <c r="AJ1356" i="46"/>
  <c r="AH1356" i="46"/>
  <c r="AJ1355" i="46"/>
  <c r="AI1355" i="46"/>
  <c r="AJ1354" i="46"/>
  <c r="AI1354" i="46"/>
  <c r="AG1354" i="46"/>
  <c r="AK1353" i="46"/>
  <c r="AJ1353" i="46"/>
  <c r="AI1353" i="46"/>
  <c r="AH1353" i="46"/>
  <c r="AG1353" i="46"/>
  <c r="AJ1352" i="46"/>
  <c r="AI1352" i="46"/>
  <c r="AH1352" i="46"/>
  <c r="AJ1351" i="46"/>
  <c r="AI1351" i="46"/>
  <c r="AJ1350" i="46"/>
  <c r="AI1350" i="46"/>
  <c r="AG1350" i="46"/>
  <c r="AJ1349" i="46"/>
  <c r="AG1349" i="46"/>
  <c r="AJ1348" i="46"/>
  <c r="AH1348" i="46"/>
  <c r="AJ1347" i="46"/>
  <c r="AI1347" i="46"/>
  <c r="AJ1346" i="46"/>
  <c r="AI1346" i="46"/>
  <c r="AG1346" i="46"/>
  <c r="AK1345" i="46"/>
  <c r="AJ1345" i="46"/>
  <c r="AI1345" i="46"/>
  <c r="AH1345" i="46"/>
  <c r="AG1345" i="46"/>
  <c r="AJ1344" i="46"/>
  <c r="AI1344" i="46"/>
  <c r="AH1344" i="46"/>
  <c r="AJ1343" i="46"/>
  <c r="AI1343" i="46"/>
  <c r="AJ1342" i="46"/>
  <c r="AI1342" i="46"/>
  <c r="AG1342" i="46"/>
  <c r="AJ1341" i="46"/>
  <c r="AG1341" i="46"/>
  <c r="AJ1340" i="46"/>
  <c r="AH1340" i="46"/>
  <c r="AJ1339" i="46"/>
  <c r="AI1339" i="46"/>
  <c r="AJ1338" i="46"/>
  <c r="AI1338" i="46"/>
  <c r="AG1338" i="46"/>
  <c r="AK1337" i="46"/>
  <c r="AJ1337" i="46"/>
  <c r="AI1337" i="46"/>
  <c r="AH1337" i="46"/>
  <c r="AG1337" i="46"/>
  <c r="AJ1336" i="46"/>
  <c r="AI1336" i="46"/>
  <c r="AH1336" i="46"/>
  <c r="AJ1335" i="46"/>
  <c r="AI1335" i="46"/>
  <c r="AJ1334" i="46"/>
  <c r="AI1334" i="46"/>
  <c r="AG1334" i="46"/>
  <c r="AJ1333" i="46"/>
  <c r="AG1333" i="46"/>
  <c r="AF1332" i="46"/>
  <c r="AE1332" i="46"/>
  <c r="AF1330" i="46"/>
  <c r="AE1330" i="46"/>
  <c r="AJ1329" i="46"/>
  <c r="AI1329" i="46"/>
  <c r="AJ1328" i="46"/>
  <c r="AI1328" i="46"/>
  <c r="AG1328" i="46"/>
  <c r="AJ1327" i="46"/>
  <c r="AG1327" i="46"/>
  <c r="AJ1326" i="46"/>
  <c r="AH1326" i="46"/>
  <c r="AJ1325" i="46"/>
  <c r="AI1325" i="46"/>
  <c r="AJ1324" i="46"/>
  <c r="AI1324" i="46"/>
  <c r="AG1324" i="46"/>
  <c r="AJ1323" i="46"/>
  <c r="AH1323" i="46"/>
  <c r="AG1323" i="46"/>
  <c r="AJ1322" i="46"/>
  <c r="AI1322" i="46"/>
  <c r="AH1322" i="46"/>
  <c r="AJ1321" i="46"/>
  <c r="AI1321" i="46"/>
  <c r="AJ1320" i="46"/>
  <c r="AI1320" i="46"/>
  <c r="AG1320" i="46"/>
  <c r="AJ1319" i="46"/>
  <c r="AG1319" i="46"/>
  <c r="AJ1318" i="46"/>
  <c r="AH1318" i="46"/>
  <c r="AJ1317" i="46"/>
  <c r="AI1317" i="46"/>
  <c r="AJ1316" i="46"/>
  <c r="AI1316" i="46"/>
  <c r="AG1316" i="46"/>
  <c r="AJ1315" i="46"/>
  <c r="AH1315" i="46"/>
  <c r="AG1315" i="46"/>
  <c r="AJ1314" i="46"/>
  <c r="AI1314" i="46"/>
  <c r="AH1314" i="46"/>
  <c r="AJ1313" i="46"/>
  <c r="AI1313" i="46"/>
  <c r="AJ1312" i="46"/>
  <c r="AI1312" i="46"/>
  <c r="AG1312" i="46"/>
  <c r="AJ1311" i="46"/>
  <c r="AG1311" i="46"/>
  <c r="AJ1310" i="46"/>
  <c r="AH1310" i="46"/>
  <c r="AJ1309" i="46"/>
  <c r="AI1309" i="46"/>
  <c r="AJ1308" i="46"/>
  <c r="AI1308" i="46"/>
  <c r="AG1308" i="46"/>
  <c r="AJ1307" i="46"/>
  <c r="AH1307" i="46"/>
  <c r="AG1307" i="46"/>
  <c r="AJ1306" i="46"/>
  <c r="AI1306" i="46"/>
  <c r="AH1306" i="46"/>
  <c r="AJ1305" i="46"/>
  <c r="AI1305" i="46"/>
  <c r="AJ1304" i="46"/>
  <c r="AI1304" i="46"/>
  <c r="AG1304" i="46"/>
  <c r="AJ1303" i="46"/>
  <c r="AG1303" i="46"/>
  <c r="AJ1302" i="46"/>
  <c r="AH1302" i="46"/>
  <c r="AJ1301" i="46"/>
  <c r="AI1301" i="46"/>
  <c r="AJ1300" i="46"/>
  <c r="AI1300" i="46"/>
  <c r="AG1300" i="46"/>
  <c r="AJ1299" i="46"/>
  <c r="AH1299" i="46"/>
  <c r="AG1299" i="46"/>
  <c r="AJ1298" i="46"/>
  <c r="AI1298" i="46"/>
  <c r="AH1298" i="46"/>
  <c r="AJ1297" i="46"/>
  <c r="AI1297" i="46"/>
  <c r="AJ1296" i="46"/>
  <c r="AI1296" i="46"/>
  <c r="AG1296" i="46"/>
  <c r="AJ1295" i="46"/>
  <c r="AG1295" i="46"/>
  <c r="AJ1294" i="46"/>
  <c r="AH1294" i="46"/>
  <c r="AJ1293" i="46"/>
  <c r="AI1293" i="46"/>
  <c r="AJ1292" i="46"/>
  <c r="AI1292" i="46"/>
  <c r="AG1292" i="46"/>
  <c r="AJ1291" i="46"/>
  <c r="AH1291" i="46"/>
  <c r="AG1291" i="46"/>
  <c r="AJ1290" i="46"/>
  <c r="AI1290" i="46"/>
  <c r="AH1290" i="46"/>
  <c r="AJ1289" i="46"/>
  <c r="AI1289" i="46"/>
  <c r="AJ1288" i="46"/>
  <c r="AI1288" i="46"/>
  <c r="AG1288" i="46"/>
  <c r="AJ1287" i="46"/>
  <c r="AG1287" i="46"/>
  <c r="AJ1286" i="46"/>
  <c r="AH1286" i="46"/>
  <c r="AJ1285" i="46"/>
  <c r="AI1285" i="46"/>
  <c r="AJ1284" i="46"/>
  <c r="AI1284" i="46"/>
  <c r="AG1284" i="46"/>
  <c r="AJ1283" i="46"/>
  <c r="AH1283" i="46"/>
  <c r="AG1283" i="46"/>
  <c r="AJ1282" i="46"/>
  <c r="AI1282" i="46"/>
  <c r="AH1282" i="46"/>
  <c r="AJ1281" i="46"/>
  <c r="AF1279" i="46"/>
  <c r="AE1279" i="46"/>
  <c r="AF1277" i="46"/>
  <c r="AE1277" i="46"/>
  <c r="AJ1276" i="46"/>
  <c r="AI1276" i="46"/>
  <c r="AG1276" i="46"/>
  <c r="AJ1275" i="46"/>
  <c r="AI1275" i="46"/>
  <c r="AH1275" i="46"/>
  <c r="AJ1274" i="46"/>
  <c r="AI1274" i="46"/>
  <c r="AJ1273" i="46"/>
  <c r="AI1273" i="46"/>
  <c r="AJ1272" i="46"/>
  <c r="AG1272" i="46"/>
  <c r="AJ1271" i="46"/>
  <c r="AJ1270" i="46"/>
  <c r="AJ1269" i="46"/>
  <c r="AI1269" i="46"/>
  <c r="AJ1268" i="46"/>
  <c r="AI1268" i="46"/>
  <c r="AG1268" i="46"/>
  <c r="AJ1267" i="46"/>
  <c r="AI1267" i="46"/>
  <c r="AH1267" i="46"/>
  <c r="AJ1266" i="46"/>
  <c r="AI1266" i="46"/>
  <c r="AJ1265" i="46"/>
  <c r="AI1265" i="46"/>
  <c r="AJ1264" i="46"/>
  <c r="AG1264" i="46"/>
  <c r="AJ1263" i="46"/>
  <c r="AJ1262" i="46"/>
  <c r="AJ1261" i="46"/>
  <c r="AI1261" i="46"/>
  <c r="AJ1260" i="46"/>
  <c r="AI1260" i="46"/>
  <c r="AG1260" i="46"/>
  <c r="AJ1259" i="46"/>
  <c r="AI1259" i="46"/>
  <c r="AH1259" i="46"/>
  <c r="AJ1258" i="46"/>
  <c r="AI1258" i="46"/>
  <c r="AJ1257" i="46"/>
  <c r="AI1257" i="46"/>
  <c r="AJ1256" i="46"/>
  <c r="AG1256" i="46"/>
  <c r="AJ1255" i="46"/>
  <c r="AJ1254" i="46"/>
  <c r="AJ1253" i="46"/>
  <c r="AI1253" i="46"/>
  <c r="AJ1252" i="46"/>
  <c r="AI1252" i="46"/>
  <c r="AG1252" i="46"/>
  <c r="AJ1251" i="46"/>
  <c r="AI1251" i="46"/>
  <c r="AH1251" i="46"/>
  <c r="AJ1250" i="46"/>
  <c r="AI1250" i="46"/>
  <c r="AJ1249" i="46"/>
  <c r="AI1249" i="46"/>
  <c r="AJ1248" i="46"/>
  <c r="AG1248" i="46"/>
  <c r="AJ1247" i="46"/>
  <c r="AJ1246" i="46"/>
  <c r="AJ1245" i="46"/>
  <c r="AI1245" i="46"/>
  <c r="AJ1244" i="46"/>
  <c r="AI1244" i="46"/>
  <c r="AG1244" i="46"/>
  <c r="AJ1243" i="46"/>
  <c r="AI1243" i="46"/>
  <c r="AH1243" i="46"/>
  <c r="AJ1242" i="46"/>
  <c r="AI1242" i="46"/>
  <c r="AJ1241" i="46"/>
  <c r="AI1241" i="46"/>
  <c r="AJ1240" i="46"/>
  <c r="AG1240" i="46"/>
  <c r="AJ1239" i="46"/>
  <c r="AJ1238" i="46"/>
  <c r="AJ1237" i="46"/>
  <c r="AI1237" i="46"/>
  <c r="AJ1236" i="46"/>
  <c r="AI1236" i="46"/>
  <c r="AG1236" i="46"/>
  <c r="AJ1235" i="46"/>
  <c r="AI1235" i="46"/>
  <c r="AH1235" i="46"/>
  <c r="AJ1234" i="46"/>
  <c r="AI1234" i="46"/>
  <c r="AJ1233" i="46"/>
  <c r="AI1233" i="46"/>
  <c r="AJ1232" i="46"/>
  <c r="AG1232" i="46"/>
  <c r="AJ1231" i="46"/>
  <c r="AJ1230" i="46"/>
  <c r="AJ1229" i="46"/>
  <c r="AI1229" i="46"/>
  <c r="AJ1228" i="46"/>
  <c r="AI1228" i="46"/>
  <c r="AG1228" i="46"/>
  <c r="AF1227" i="46"/>
  <c r="AE1227" i="46"/>
  <c r="AF1225" i="46"/>
  <c r="AE1225" i="46"/>
  <c r="AI1224" i="46"/>
  <c r="AJ1223" i="46"/>
  <c r="AI1223" i="46"/>
  <c r="AG1223" i="46"/>
  <c r="AK1222" i="46"/>
  <c r="AJ1222" i="46"/>
  <c r="AI1222" i="46"/>
  <c r="AH1222" i="46"/>
  <c r="AG1222" i="46"/>
  <c r="AJ1221" i="46"/>
  <c r="AI1221" i="46"/>
  <c r="AH1221" i="46"/>
  <c r="AJ1220" i="46"/>
  <c r="AI1220" i="46"/>
  <c r="AJ1219" i="46"/>
  <c r="AI1219" i="46"/>
  <c r="AG1219" i="46"/>
  <c r="AJ1218" i="46"/>
  <c r="AG1218" i="46"/>
  <c r="AJ1217" i="46"/>
  <c r="AH1217" i="46"/>
  <c r="AJ1216" i="46"/>
  <c r="AI1216" i="46"/>
  <c r="AJ1215" i="46"/>
  <c r="AI1215" i="46"/>
  <c r="AG1215" i="46"/>
  <c r="AK1214" i="46"/>
  <c r="AJ1214" i="46"/>
  <c r="AI1214" i="46"/>
  <c r="AH1214" i="46"/>
  <c r="AG1214" i="46"/>
  <c r="AJ1213" i="46"/>
  <c r="AI1213" i="46"/>
  <c r="AH1213" i="46"/>
  <c r="AJ1212" i="46"/>
  <c r="AI1212" i="46"/>
  <c r="AJ1211" i="46"/>
  <c r="AI1211" i="46"/>
  <c r="AG1211" i="46"/>
  <c r="AJ1210" i="46"/>
  <c r="AG1210" i="46"/>
  <c r="AJ1209" i="46"/>
  <c r="AH1209" i="46"/>
  <c r="AJ1208" i="46"/>
  <c r="AI1208" i="46"/>
  <c r="AJ1207" i="46"/>
  <c r="AI1207" i="46"/>
  <c r="AG1207" i="46"/>
  <c r="AK1206" i="46"/>
  <c r="AJ1206" i="46"/>
  <c r="AI1206" i="46"/>
  <c r="AH1206" i="46"/>
  <c r="AG1206" i="46"/>
  <c r="AJ1205" i="46"/>
  <c r="AI1205" i="46"/>
  <c r="AH1205" i="46"/>
  <c r="AJ1204" i="46"/>
  <c r="AI1204" i="46"/>
  <c r="AJ1203" i="46"/>
  <c r="AI1203" i="46"/>
  <c r="AG1203" i="46"/>
  <c r="AJ1202" i="46"/>
  <c r="AG1202" i="46"/>
  <c r="AJ1201" i="46"/>
  <c r="AH1201" i="46"/>
  <c r="AJ1200" i="46"/>
  <c r="AI1200" i="46"/>
  <c r="AJ1199" i="46"/>
  <c r="AI1199" i="46"/>
  <c r="AG1199" i="46"/>
  <c r="AK1198" i="46"/>
  <c r="AJ1198" i="46"/>
  <c r="AI1198" i="46"/>
  <c r="AH1198" i="46"/>
  <c r="AG1198" i="46"/>
  <c r="AJ1197" i="46"/>
  <c r="AI1197" i="46"/>
  <c r="AH1197" i="46"/>
  <c r="AJ1196" i="46"/>
  <c r="AI1196" i="46"/>
  <c r="AJ1195" i="46"/>
  <c r="AI1195" i="46"/>
  <c r="AG1195" i="46"/>
  <c r="AJ1194" i="46"/>
  <c r="AG1194" i="46"/>
  <c r="AJ1193" i="46"/>
  <c r="AH1193" i="46"/>
  <c r="AJ1192" i="46"/>
  <c r="AI1192" i="46"/>
  <c r="AJ1191" i="46"/>
  <c r="AI1191" i="46"/>
  <c r="AG1191" i="46"/>
  <c r="AK1190" i="46"/>
  <c r="AJ1190" i="46"/>
  <c r="AI1190" i="46"/>
  <c r="AH1190" i="46"/>
  <c r="AG1190" i="46"/>
  <c r="AJ1189" i="46"/>
  <c r="AI1189" i="46"/>
  <c r="AH1189" i="46"/>
  <c r="AJ1188" i="46"/>
  <c r="AI1188" i="46"/>
  <c r="AJ1187" i="46"/>
  <c r="AI1187" i="46"/>
  <c r="AG1187" i="46"/>
  <c r="AJ1186" i="46"/>
  <c r="AG1186" i="46"/>
  <c r="AJ1185" i="46"/>
  <c r="AH1185" i="46"/>
  <c r="AJ1184" i="46"/>
  <c r="AI1184" i="46"/>
  <c r="AJ1183" i="46"/>
  <c r="AI1183" i="46"/>
  <c r="AG1183" i="46"/>
  <c r="AK1182" i="46"/>
  <c r="AJ1182" i="46"/>
  <c r="AI1182" i="46"/>
  <c r="AH1182" i="46"/>
  <c r="AG1182" i="46"/>
  <c r="AJ1181" i="46"/>
  <c r="AI1181" i="46"/>
  <c r="AH1181" i="46"/>
  <c r="AJ1180" i="46"/>
  <c r="AI1180" i="46"/>
  <c r="AJ1179" i="46"/>
  <c r="AI1179" i="46"/>
  <c r="AG1179" i="46"/>
  <c r="AJ1178" i="46"/>
  <c r="AG1178" i="46"/>
  <c r="AJ1177" i="46"/>
  <c r="AH1177" i="46"/>
  <c r="AJ1176" i="46"/>
  <c r="AF1122" i="46"/>
  <c r="AE1122" i="46"/>
  <c r="AF1120" i="46"/>
  <c r="AE1120" i="46"/>
  <c r="AJ1119" i="46"/>
  <c r="AH1119" i="46"/>
  <c r="AG1119" i="46"/>
  <c r="AH1118" i="46"/>
  <c r="AJ1117" i="46"/>
  <c r="AI1117" i="46"/>
  <c r="AJ1116" i="46"/>
  <c r="AI1116" i="46"/>
  <c r="AG1116" i="46"/>
  <c r="AK1115" i="46"/>
  <c r="AJ1115" i="46"/>
  <c r="AI1115" i="46"/>
  <c r="AH1115" i="46"/>
  <c r="AG1115" i="46"/>
  <c r="AJ1114" i="46"/>
  <c r="AI1114" i="46"/>
  <c r="AH1114" i="46"/>
  <c r="AJ1113" i="46"/>
  <c r="AI1113" i="46"/>
  <c r="AJ1112" i="46"/>
  <c r="AI1112" i="46"/>
  <c r="AG1112" i="46"/>
  <c r="AJ1111" i="46"/>
  <c r="AG1111" i="46"/>
  <c r="AJ1110" i="46"/>
  <c r="AH1110" i="46"/>
  <c r="AJ1109" i="46"/>
  <c r="AI1109" i="46"/>
  <c r="AJ1108" i="46"/>
  <c r="AI1108" i="46"/>
  <c r="AG1108" i="46"/>
  <c r="AK1107" i="46"/>
  <c r="AJ1107" i="46"/>
  <c r="AI1107" i="46"/>
  <c r="AH1107" i="46"/>
  <c r="AG1107" i="46"/>
  <c r="AJ1106" i="46"/>
  <c r="AI1106" i="46"/>
  <c r="AH1106" i="46"/>
  <c r="AJ1105" i="46"/>
  <c r="AI1105" i="46"/>
  <c r="AJ1104" i="46"/>
  <c r="AI1104" i="46"/>
  <c r="AG1104" i="46"/>
  <c r="AJ1103" i="46"/>
  <c r="AG1103" i="46"/>
  <c r="AJ1102" i="46"/>
  <c r="AH1102" i="46"/>
  <c r="AJ1101" i="46"/>
  <c r="AI1101" i="46"/>
  <c r="AJ1100" i="46"/>
  <c r="AI1100" i="46"/>
  <c r="AG1100" i="46"/>
  <c r="AK1099" i="46"/>
  <c r="AJ1099" i="46"/>
  <c r="AI1099" i="46"/>
  <c r="AH1099" i="46"/>
  <c r="AG1099" i="46"/>
  <c r="AJ1098" i="46"/>
  <c r="AI1098" i="46"/>
  <c r="AH1098" i="46"/>
  <c r="AJ1097" i="46"/>
  <c r="AI1097" i="46"/>
  <c r="AJ1096" i="46"/>
  <c r="AI1096" i="46"/>
  <c r="AG1096" i="46"/>
  <c r="AJ1095" i="46"/>
  <c r="AG1095" i="46"/>
  <c r="AJ1094" i="46"/>
  <c r="AH1094" i="46"/>
  <c r="AJ1093" i="46"/>
  <c r="AI1093" i="46"/>
  <c r="AJ1092" i="46"/>
  <c r="AI1092" i="46"/>
  <c r="AG1092" i="46"/>
  <c r="AK1091" i="46"/>
  <c r="AJ1091" i="46"/>
  <c r="AI1091" i="46"/>
  <c r="AH1091" i="46"/>
  <c r="AG1091" i="46"/>
  <c r="AJ1090" i="46"/>
  <c r="AI1090" i="46"/>
  <c r="AH1090" i="46"/>
  <c r="AJ1089" i="46"/>
  <c r="AI1089" i="46"/>
  <c r="AJ1088" i="46"/>
  <c r="AI1088" i="46"/>
  <c r="AG1088" i="46"/>
  <c r="AJ1087" i="46"/>
  <c r="AG1087" i="46"/>
  <c r="AJ1086" i="46"/>
  <c r="AH1086" i="46"/>
  <c r="AJ1085" i="46"/>
  <c r="AI1085" i="46"/>
  <c r="AJ1084" i="46"/>
  <c r="AI1084" i="46"/>
  <c r="AG1084" i="46"/>
  <c r="AK1083" i="46"/>
  <c r="AJ1083" i="46"/>
  <c r="AI1083" i="46"/>
  <c r="AH1083" i="46"/>
  <c r="AG1083" i="46"/>
  <c r="AJ1082" i="46"/>
  <c r="AI1082" i="46"/>
  <c r="AH1082" i="46"/>
  <c r="AJ1081" i="46"/>
  <c r="AI1081" i="46"/>
  <c r="AJ1080" i="46"/>
  <c r="AI1080" i="46"/>
  <c r="AG1080" i="46"/>
  <c r="AJ1079" i="46"/>
  <c r="AG1079" i="46"/>
  <c r="AJ1078" i="46"/>
  <c r="AJ1077" i="46"/>
  <c r="AI1077" i="46"/>
  <c r="AJ1076" i="46"/>
  <c r="AI1076" i="46"/>
  <c r="AG1076" i="46"/>
  <c r="AK1075" i="46"/>
  <c r="AJ1075" i="46"/>
  <c r="AI1075" i="46"/>
  <c r="AH1075" i="46"/>
  <c r="AG1075" i="46"/>
  <c r="AJ1074" i="46"/>
  <c r="AI1074" i="46"/>
  <c r="AH1074" i="46"/>
  <c r="AJ1073" i="46"/>
  <c r="AJ1072" i="46"/>
  <c r="AI1072" i="46"/>
  <c r="AG1072" i="46"/>
  <c r="AJ1071" i="46"/>
  <c r="AG1071" i="46"/>
  <c r="AF1069" i="46"/>
  <c r="AE1069" i="46"/>
  <c r="M1069" i="46"/>
  <c r="D1069" i="46"/>
  <c r="C1069" i="46"/>
  <c r="AF1068" i="46"/>
  <c r="AE1068" i="46"/>
  <c r="F1068" i="46"/>
  <c r="D1068" i="46"/>
  <c r="C1068" i="46"/>
  <c r="AF1067" i="46"/>
  <c r="AE1067" i="46"/>
  <c r="D1067" i="46"/>
  <c r="AF1066" i="46"/>
  <c r="AE1066" i="46"/>
  <c r="D1066" i="46"/>
  <c r="AF1065" i="46"/>
  <c r="AE1065" i="46"/>
  <c r="D1065" i="46"/>
  <c r="AF1064" i="46"/>
  <c r="AE1064" i="46"/>
  <c r="D1064" i="46"/>
  <c r="AF1063" i="46"/>
  <c r="AE1063" i="46"/>
  <c r="AA1063" i="46"/>
  <c r="K1063" i="46"/>
  <c r="D1063" i="46"/>
  <c r="AF1062" i="46"/>
  <c r="AE1062" i="46"/>
  <c r="D1062" i="46"/>
  <c r="AF1061" i="46"/>
  <c r="AE1061" i="46"/>
  <c r="M1061" i="46"/>
  <c r="D1061" i="46"/>
  <c r="C1060" i="46"/>
  <c r="AF1059" i="46"/>
  <c r="AE1059" i="46"/>
  <c r="D1059" i="46"/>
  <c r="C1059" i="46"/>
  <c r="AF1058" i="46"/>
  <c r="AE1058" i="46"/>
  <c r="D1058" i="46"/>
  <c r="C1058" i="46"/>
  <c r="AF1057" i="46"/>
  <c r="AE1057" i="46"/>
  <c r="Y1057" i="46"/>
  <c r="Q1057" i="46"/>
  <c r="I1057" i="46"/>
  <c r="D1057" i="46"/>
  <c r="C1057" i="46"/>
  <c r="AF1056" i="46"/>
  <c r="AE1056" i="46"/>
  <c r="R1056" i="46"/>
  <c r="J1056" i="46"/>
  <c r="D1056" i="46"/>
  <c r="C1056" i="46"/>
  <c r="AF1055" i="46"/>
  <c r="AE1055" i="46"/>
  <c r="D1055" i="46"/>
  <c r="C1055" i="46"/>
  <c r="AF1054" i="46"/>
  <c r="AE1054" i="46"/>
  <c r="D1054" i="46"/>
  <c r="C1054" i="46"/>
  <c r="AF1053" i="46"/>
  <c r="AE1053" i="46"/>
  <c r="M1053" i="46"/>
  <c r="D1053" i="46"/>
  <c r="C1053" i="46"/>
  <c r="AF1052" i="46"/>
  <c r="AE1052" i="46"/>
  <c r="D1052" i="46"/>
  <c r="C1052" i="46"/>
  <c r="AF1051" i="46"/>
  <c r="AE1051" i="46"/>
  <c r="D1051" i="46"/>
  <c r="C1051" i="46"/>
  <c r="AF1050" i="46"/>
  <c r="AE1050" i="46"/>
  <c r="D1050" i="46"/>
  <c r="C1050" i="46"/>
  <c r="AF1049" i="46"/>
  <c r="AE1049" i="46"/>
  <c r="D1049" i="46"/>
  <c r="C1049" i="46"/>
  <c r="AF1048" i="46"/>
  <c r="AE1048" i="46"/>
  <c r="D1048" i="46"/>
  <c r="C1048" i="46"/>
  <c r="AF1047" i="46"/>
  <c r="AE1047" i="46"/>
  <c r="D1047" i="46"/>
  <c r="C1047" i="46"/>
  <c r="AF1046" i="46"/>
  <c r="AE1046" i="46"/>
  <c r="D1046" i="46"/>
  <c r="C1046" i="46"/>
  <c r="AF1044" i="46"/>
  <c r="AE1044" i="46"/>
  <c r="D1044" i="46"/>
  <c r="AF1043" i="46"/>
  <c r="AE1043" i="46"/>
  <c r="N1043" i="46"/>
  <c r="D1043" i="46"/>
  <c r="C1043" i="46"/>
  <c r="AF1042" i="46"/>
  <c r="AE1042" i="46"/>
  <c r="G1042" i="46"/>
  <c r="D1042" i="46"/>
  <c r="C1042" i="46"/>
  <c r="AF1041" i="46"/>
  <c r="AE1041" i="46"/>
  <c r="D1041" i="46"/>
  <c r="C1041" i="46"/>
  <c r="AF1039" i="46"/>
  <c r="AE1039" i="46"/>
  <c r="Y1039" i="46"/>
  <c r="Q1039" i="46"/>
  <c r="D1039" i="46"/>
  <c r="C1039" i="46"/>
  <c r="AF1038" i="46"/>
  <c r="AE1038" i="46"/>
  <c r="Z1038" i="46"/>
  <c r="R1038" i="46"/>
  <c r="J1038" i="46"/>
  <c r="D1038" i="46"/>
  <c r="C1038" i="46"/>
  <c r="AF1037" i="46"/>
  <c r="AE1037" i="46"/>
  <c r="K1037" i="46"/>
  <c r="D1037" i="46"/>
  <c r="C1037" i="46"/>
  <c r="AF1036" i="46"/>
  <c r="AE1036" i="46"/>
  <c r="D1036" i="46"/>
  <c r="C1036" i="46"/>
  <c r="AF1035" i="46"/>
  <c r="AE1035" i="46"/>
  <c r="M1035" i="46"/>
  <c r="D1035" i="46"/>
  <c r="C1035" i="46"/>
  <c r="AF1033" i="46"/>
  <c r="AE1033" i="46"/>
  <c r="D1033" i="46"/>
  <c r="C1033" i="46"/>
  <c r="AF1032" i="46"/>
  <c r="AE1032" i="46"/>
  <c r="D1032" i="46"/>
  <c r="C1032" i="46"/>
  <c r="AF1031" i="46"/>
  <c r="AE1031" i="46"/>
  <c r="D1031" i="46"/>
  <c r="C1031" i="46"/>
  <c r="AF1030" i="46"/>
  <c r="AE1030" i="46"/>
  <c r="I1030" i="46"/>
  <c r="D1030" i="46"/>
  <c r="C1030" i="46"/>
  <c r="AF1028" i="46"/>
  <c r="AE1028" i="46"/>
  <c r="D1028" i="46"/>
  <c r="C1028" i="46"/>
  <c r="AF1027" i="46"/>
  <c r="AE1027" i="46"/>
  <c r="D1027" i="46"/>
  <c r="AF1026" i="46"/>
  <c r="AE1026" i="46"/>
  <c r="D1026" i="46"/>
  <c r="C1026" i="46"/>
  <c r="AF1025" i="46"/>
  <c r="AE1025" i="46"/>
  <c r="D1025" i="46"/>
  <c r="C1025" i="46"/>
  <c r="AF1024" i="46"/>
  <c r="AE1024" i="46"/>
  <c r="D1024" i="46"/>
  <c r="C1024" i="46"/>
  <c r="AF1022" i="46"/>
  <c r="AE1022" i="46"/>
  <c r="O1022" i="46"/>
  <c r="G1022" i="46"/>
  <c r="D1022" i="46"/>
  <c r="C1022" i="46"/>
  <c r="AF1021" i="46"/>
  <c r="AE1021" i="46"/>
  <c r="D1021" i="46"/>
  <c r="C1021" i="46"/>
  <c r="AF1019" i="46"/>
  <c r="AE1019" i="46"/>
  <c r="D1019" i="46"/>
  <c r="C1019" i="46"/>
  <c r="AF1018" i="46"/>
  <c r="AE1018" i="46"/>
  <c r="Z1018" i="46"/>
  <c r="D1018" i="46"/>
  <c r="AF1017" i="46"/>
  <c r="AE1017" i="46"/>
  <c r="AA1017" i="46"/>
  <c r="K1017" i="46"/>
  <c r="D1017" i="46"/>
  <c r="C1017" i="46"/>
  <c r="AF1016" i="46"/>
  <c r="AE1016" i="46"/>
  <c r="D1016" i="46"/>
  <c r="C1016" i="46"/>
  <c r="AF1015" i="46"/>
  <c r="AE1015" i="46"/>
  <c r="M1015" i="46"/>
  <c r="D1015" i="46"/>
  <c r="C1015" i="46"/>
  <c r="AF1013" i="46"/>
  <c r="AE1013" i="46"/>
  <c r="AF1011" i="46"/>
  <c r="AE1011" i="46"/>
  <c r="AJ1010" i="46"/>
  <c r="AI1010" i="46"/>
  <c r="AJ1009" i="46"/>
  <c r="AI1009" i="46"/>
  <c r="AG1009" i="46"/>
  <c r="AJ1008" i="46"/>
  <c r="AG1008" i="46"/>
  <c r="AJ1007" i="46"/>
  <c r="AH1007" i="46"/>
  <c r="AJ1006" i="46"/>
  <c r="AI1006" i="46"/>
  <c r="AJ1005" i="46"/>
  <c r="AI1005" i="46"/>
  <c r="AG1005" i="46"/>
  <c r="AK1004" i="46"/>
  <c r="AJ1004" i="46"/>
  <c r="AI1004" i="46"/>
  <c r="AH1004" i="46"/>
  <c r="AG1004" i="46"/>
  <c r="AJ1003" i="46"/>
  <c r="AI1003" i="46"/>
  <c r="AH1003" i="46"/>
  <c r="AJ1002" i="46"/>
  <c r="AI1002" i="46"/>
  <c r="AJ1001" i="46"/>
  <c r="AI1001" i="46"/>
  <c r="AG1001" i="46"/>
  <c r="AJ1000" i="46"/>
  <c r="AG1000" i="46"/>
  <c r="AJ999" i="46"/>
  <c r="AH999" i="46"/>
  <c r="AJ998" i="46"/>
  <c r="AI998" i="46"/>
  <c r="AJ997" i="46"/>
  <c r="AI997" i="46"/>
  <c r="AG997" i="46"/>
  <c r="AK996" i="46"/>
  <c r="AJ996" i="46"/>
  <c r="AI996" i="46"/>
  <c r="AH996" i="46"/>
  <c r="AG996" i="46"/>
  <c r="AJ995" i="46"/>
  <c r="AI995" i="46"/>
  <c r="AH995" i="46"/>
  <c r="AJ994" i="46"/>
  <c r="AI994" i="46"/>
  <c r="AJ993" i="46"/>
  <c r="AI993" i="46"/>
  <c r="AG993" i="46"/>
  <c r="AJ992" i="46"/>
  <c r="AG992" i="46"/>
  <c r="AJ991" i="46"/>
  <c r="AH991" i="46"/>
  <c r="AJ990" i="46"/>
  <c r="AI990" i="46"/>
  <c r="AJ989" i="46"/>
  <c r="AI989" i="46"/>
  <c r="AG989" i="46"/>
  <c r="AK988" i="46"/>
  <c r="AJ988" i="46"/>
  <c r="AI988" i="46"/>
  <c r="AH988" i="46"/>
  <c r="AG988" i="46"/>
  <c r="AJ987" i="46"/>
  <c r="AI987" i="46"/>
  <c r="AH987" i="46"/>
  <c r="AJ986" i="46"/>
  <c r="AI986" i="46"/>
  <c r="AJ985" i="46"/>
  <c r="AI985" i="46"/>
  <c r="AG985" i="46"/>
  <c r="AJ984" i="46"/>
  <c r="AG984" i="46"/>
  <c r="AJ983" i="46"/>
  <c r="AH983" i="46"/>
  <c r="AJ982" i="46"/>
  <c r="AI982" i="46"/>
  <c r="AJ981" i="46"/>
  <c r="AI981" i="46"/>
  <c r="AG981" i="46"/>
  <c r="AK980" i="46"/>
  <c r="AJ980" i="46"/>
  <c r="AI980" i="46"/>
  <c r="AH980" i="46"/>
  <c r="AG980" i="46"/>
  <c r="AJ979" i="46"/>
  <c r="AI979" i="46"/>
  <c r="AH979" i="46"/>
  <c r="AJ978" i="46"/>
  <c r="AI978" i="46"/>
  <c r="AJ977" i="46"/>
  <c r="AI977" i="46"/>
  <c r="AG977" i="46"/>
  <c r="AJ976" i="46"/>
  <c r="AG976" i="46"/>
  <c r="AJ975" i="46"/>
  <c r="AH975" i="46"/>
  <c r="AJ974" i="46"/>
  <c r="AI974" i="46"/>
  <c r="AJ973" i="46"/>
  <c r="AI973" i="46"/>
  <c r="AG973" i="46"/>
  <c r="AK972" i="46"/>
  <c r="AJ972" i="46"/>
  <c r="AI972" i="46"/>
  <c r="AH972" i="46"/>
  <c r="AG972" i="46"/>
  <c r="AJ971" i="46"/>
  <c r="AI971" i="46"/>
  <c r="AH971" i="46"/>
  <c r="AJ970" i="46"/>
  <c r="AI970" i="46"/>
  <c r="AJ969" i="46"/>
  <c r="AI969" i="46"/>
  <c r="AG969" i="46"/>
  <c r="AJ968" i="46"/>
  <c r="AG968" i="46"/>
  <c r="AJ967" i="46"/>
  <c r="AH967" i="46"/>
  <c r="AJ966" i="46"/>
  <c r="AI966" i="46"/>
  <c r="AJ965" i="46"/>
  <c r="AI965" i="46"/>
  <c r="AG965" i="46"/>
  <c r="AK964" i="46"/>
  <c r="AJ964" i="46"/>
  <c r="AI964" i="46"/>
  <c r="AH964" i="46"/>
  <c r="AG964" i="46"/>
  <c r="AJ963" i="46"/>
  <c r="AI963" i="46"/>
  <c r="AH963" i="46"/>
  <c r="AJ962" i="46"/>
  <c r="AF961" i="46"/>
  <c r="AE961" i="46"/>
  <c r="AF959" i="46"/>
  <c r="AE959" i="46"/>
  <c r="AJ958" i="46"/>
  <c r="AI958" i="46"/>
  <c r="AG958" i="46"/>
  <c r="AJ957" i="46"/>
  <c r="AI957" i="46"/>
  <c r="AH957" i="46"/>
  <c r="AJ956" i="46"/>
  <c r="AI956" i="46"/>
  <c r="AJ955" i="46"/>
  <c r="AI955" i="46"/>
  <c r="AJ954" i="46"/>
  <c r="AG954" i="46"/>
  <c r="AJ953" i="46"/>
  <c r="AJ952" i="46"/>
  <c r="AJ951" i="46"/>
  <c r="AI951" i="46"/>
  <c r="AJ950" i="46"/>
  <c r="AI950" i="46"/>
  <c r="AH950" i="46"/>
  <c r="AG950" i="46"/>
  <c r="AJ949" i="46"/>
  <c r="AI949" i="46"/>
  <c r="AH949" i="46"/>
  <c r="AJ948" i="46"/>
  <c r="AI948" i="46"/>
  <c r="AJ947" i="46"/>
  <c r="AI947" i="46"/>
  <c r="AJ946" i="46"/>
  <c r="AG946" i="46"/>
  <c r="AJ945" i="46"/>
  <c r="AJ944" i="46"/>
  <c r="AJ943" i="46"/>
  <c r="AI943" i="46"/>
  <c r="AJ942" i="46"/>
  <c r="AI942" i="46"/>
  <c r="AG942" i="46"/>
  <c r="AJ941" i="46"/>
  <c r="AI941" i="46"/>
  <c r="AH941" i="46"/>
  <c r="AJ940" i="46"/>
  <c r="AI940" i="46"/>
  <c r="AJ939" i="46"/>
  <c r="AI939" i="46"/>
  <c r="AJ938" i="46"/>
  <c r="AG938" i="46"/>
  <c r="AJ937" i="46"/>
  <c r="AJ936" i="46"/>
  <c r="AJ935" i="46"/>
  <c r="AI935" i="46"/>
  <c r="AJ934" i="46"/>
  <c r="AI934" i="46"/>
  <c r="AG934" i="46"/>
  <c r="AJ933" i="46"/>
  <c r="AI933" i="46"/>
  <c r="AH933" i="46"/>
  <c r="AJ932" i="46"/>
  <c r="AI932" i="46"/>
  <c r="AJ931" i="46"/>
  <c r="AI931" i="46"/>
  <c r="AJ930" i="46"/>
  <c r="AG930" i="46"/>
  <c r="AJ929" i="46"/>
  <c r="AJ928" i="46"/>
  <c r="AJ927" i="46"/>
  <c r="AI927" i="46"/>
  <c r="AJ926" i="46"/>
  <c r="AI926" i="46"/>
  <c r="AG926" i="46"/>
  <c r="AJ925" i="46"/>
  <c r="AI925" i="46"/>
  <c r="AH925" i="46"/>
  <c r="AJ924" i="46"/>
  <c r="AI924" i="46"/>
  <c r="AJ923" i="46"/>
  <c r="AI923" i="46"/>
  <c r="AG923" i="46"/>
  <c r="AJ922" i="46"/>
  <c r="AG922" i="46"/>
  <c r="AJ921" i="46"/>
  <c r="AJ920" i="46"/>
  <c r="AI920" i="46"/>
  <c r="AJ919" i="46"/>
  <c r="AI919" i="46"/>
  <c r="AG919" i="46"/>
  <c r="AJ918" i="46"/>
  <c r="AI918" i="46"/>
  <c r="AG918" i="46"/>
  <c r="AJ917" i="46"/>
  <c r="AI917" i="46"/>
  <c r="AH917" i="46"/>
  <c r="AJ916" i="46"/>
  <c r="AI916" i="46"/>
  <c r="AJ915" i="46"/>
  <c r="AI915" i="46"/>
  <c r="AJ914" i="46"/>
  <c r="AG914" i="46"/>
  <c r="AJ913" i="46"/>
  <c r="AJ912" i="46"/>
  <c r="AJ911" i="46"/>
  <c r="AI911" i="46"/>
  <c r="AJ910" i="46"/>
  <c r="AI910" i="46"/>
  <c r="AG910" i="46"/>
  <c r="AF908" i="46"/>
  <c r="AE908" i="46"/>
  <c r="AF906" i="46"/>
  <c r="AE906" i="46"/>
  <c r="AH905" i="46"/>
  <c r="AJ904" i="46"/>
  <c r="AI904" i="46"/>
  <c r="AG904" i="46"/>
  <c r="AJ903" i="46"/>
  <c r="AI903" i="46"/>
  <c r="AJ902" i="46"/>
  <c r="AI902" i="46"/>
  <c r="AJ901" i="46"/>
  <c r="AI901" i="46"/>
  <c r="AH901" i="46"/>
  <c r="AJ900" i="46"/>
  <c r="AI900" i="46"/>
  <c r="AG900" i="46"/>
  <c r="AK899" i="46"/>
  <c r="AJ899" i="46"/>
  <c r="AI899" i="46"/>
  <c r="AH899" i="46"/>
  <c r="AG899" i="46"/>
  <c r="AJ898" i="46"/>
  <c r="AH898" i="46"/>
  <c r="AG898" i="46"/>
  <c r="AJ897" i="46"/>
  <c r="AJ896" i="46"/>
  <c r="AG896" i="46"/>
  <c r="AJ895" i="46"/>
  <c r="AI895" i="46"/>
  <c r="AJ894" i="46"/>
  <c r="AI894" i="46"/>
  <c r="AJ893" i="46"/>
  <c r="AI893" i="46"/>
  <c r="AH893" i="46"/>
  <c r="AJ892" i="46"/>
  <c r="AI892" i="46"/>
  <c r="AG892" i="46"/>
  <c r="AK891" i="46"/>
  <c r="AJ891" i="46"/>
  <c r="AI891" i="46"/>
  <c r="AH891" i="46"/>
  <c r="AG891" i="46"/>
  <c r="AJ890" i="46"/>
  <c r="AH890" i="46"/>
  <c r="AG890" i="46"/>
  <c r="AJ889" i="46"/>
  <c r="AJ888" i="46"/>
  <c r="AG888" i="46"/>
  <c r="AJ887" i="46"/>
  <c r="AI887" i="46"/>
  <c r="AJ886" i="46"/>
  <c r="AI886" i="46"/>
  <c r="AJ885" i="46"/>
  <c r="AI885" i="46"/>
  <c r="AH885" i="46"/>
  <c r="AJ884" i="46"/>
  <c r="AI884" i="46"/>
  <c r="AG884" i="46"/>
  <c r="AK883" i="46"/>
  <c r="AJ883" i="46"/>
  <c r="AI883" i="46"/>
  <c r="AH883" i="46"/>
  <c r="AG883" i="46"/>
  <c r="AJ882" i="46"/>
  <c r="AH882" i="46"/>
  <c r="AG882" i="46"/>
  <c r="AJ881" i="46"/>
  <c r="AJ880" i="46"/>
  <c r="AG880" i="46"/>
  <c r="AJ879" i="46"/>
  <c r="AI879" i="46"/>
  <c r="AJ878" i="46"/>
  <c r="AI878" i="46"/>
  <c r="AJ877" i="46"/>
  <c r="AI877" i="46"/>
  <c r="AH877" i="46"/>
  <c r="AJ876" i="46"/>
  <c r="AI876" i="46"/>
  <c r="AG876" i="46"/>
  <c r="AK875" i="46"/>
  <c r="AJ875" i="46"/>
  <c r="AI875" i="46"/>
  <c r="AH875" i="46"/>
  <c r="AG875" i="46"/>
  <c r="AJ874" i="46"/>
  <c r="AH874" i="46"/>
  <c r="AG874" i="46"/>
  <c r="AJ873" i="46"/>
  <c r="AJ872" i="46"/>
  <c r="AI872" i="46"/>
  <c r="AG872" i="46"/>
  <c r="AJ871" i="46"/>
  <c r="AI871" i="46"/>
  <c r="AJ870" i="46"/>
  <c r="AI870" i="46"/>
  <c r="AH870" i="46"/>
  <c r="AJ869" i="46"/>
  <c r="AI869" i="46"/>
  <c r="AH869" i="46"/>
  <c r="AJ868" i="46"/>
  <c r="AI868" i="46"/>
  <c r="AG868" i="46"/>
  <c r="AK867" i="46"/>
  <c r="AJ867" i="46"/>
  <c r="AI867" i="46"/>
  <c r="AH867" i="46"/>
  <c r="AG867" i="46"/>
  <c r="AJ866" i="46"/>
  <c r="AH866" i="46"/>
  <c r="AG866" i="46"/>
  <c r="AJ865" i="46"/>
  <c r="AJ864" i="46"/>
  <c r="AI864" i="46"/>
  <c r="AG864" i="46"/>
  <c r="AJ863" i="46"/>
  <c r="AI863" i="46"/>
  <c r="AJ862" i="46"/>
  <c r="AI862" i="46"/>
  <c r="AH862" i="46"/>
  <c r="AJ861" i="46"/>
  <c r="AI861" i="46"/>
  <c r="AH861" i="46"/>
  <c r="AJ860" i="46"/>
  <c r="AI860" i="46"/>
  <c r="AG860" i="46"/>
  <c r="AK859" i="46"/>
  <c r="AJ859" i="46"/>
  <c r="AI859" i="46"/>
  <c r="AH859" i="46"/>
  <c r="AG859" i="46"/>
  <c r="AJ858" i="46"/>
  <c r="AH858" i="46"/>
  <c r="AG858" i="46"/>
  <c r="AJ857" i="46"/>
  <c r="AF856" i="46"/>
  <c r="AE856" i="46"/>
  <c r="AF854" i="46"/>
  <c r="AE854" i="46"/>
  <c r="AJ853" i="46"/>
  <c r="AG853" i="46"/>
  <c r="AJ851" i="46"/>
  <c r="AJ850" i="46"/>
  <c r="AI850" i="46"/>
  <c r="AG850" i="46"/>
  <c r="AJ849" i="46"/>
  <c r="AI849" i="46"/>
  <c r="AH849" i="46"/>
  <c r="AJ848" i="46"/>
  <c r="AI848" i="46"/>
  <c r="AH848" i="46"/>
  <c r="AJ847" i="46"/>
  <c r="AI847" i="46"/>
  <c r="AJ846" i="46"/>
  <c r="AG846" i="46"/>
  <c r="AJ845" i="46"/>
  <c r="AJ844" i="46"/>
  <c r="AH844" i="46"/>
  <c r="AJ843" i="46"/>
  <c r="AJ842" i="46"/>
  <c r="AI842" i="46"/>
  <c r="AG842" i="46"/>
  <c r="AJ841" i="46"/>
  <c r="AI841" i="46"/>
  <c r="AJ840" i="46"/>
  <c r="AI840" i="46"/>
  <c r="AJ839" i="46"/>
  <c r="AI839" i="46"/>
  <c r="AJ838" i="46"/>
  <c r="AI838" i="46"/>
  <c r="AG838" i="46"/>
  <c r="AJ837" i="46"/>
  <c r="AJ836" i="46"/>
  <c r="AJ835" i="46"/>
  <c r="AJ834" i="46"/>
  <c r="AI834" i="46"/>
  <c r="AG834" i="46"/>
  <c r="AJ833" i="46"/>
  <c r="AI833" i="46"/>
  <c r="AG833" i="46"/>
  <c r="AJ832" i="46"/>
  <c r="AI832" i="46"/>
  <c r="AJ831" i="46"/>
  <c r="AI831" i="46"/>
  <c r="AJ830" i="46"/>
  <c r="AI830" i="46"/>
  <c r="AG830" i="46"/>
  <c r="AJ829" i="46"/>
  <c r="AJ828" i="46"/>
  <c r="AJ827" i="46"/>
  <c r="AJ826" i="46"/>
  <c r="AI826" i="46"/>
  <c r="AG826" i="46"/>
  <c r="AJ825" i="46"/>
  <c r="AI825" i="46"/>
  <c r="AJ824" i="46"/>
  <c r="AI824" i="46"/>
  <c r="AH824" i="46"/>
  <c r="AJ823" i="46"/>
  <c r="AI823" i="46"/>
  <c r="AJ822" i="46"/>
  <c r="AG822" i="46"/>
  <c r="AJ821" i="46"/>
  <c r="AG821" i="46"/>
  <c r="AJ820" i="46"/>
  <c r="AJ819" i="46"/>
  <c r="AJ818" i="46"/>
  <c r="AI818" i="46"/>
  <c r="AG818" i="46"/>
  <c r="AJ817" i="46"/>
  <c r="AI817" i="46"/>
  <c r="AH817" i="46"/>
  <c r="AJ816" i="46"/>
  <c r="AI816" i="46"/>
  <c r="AH816" i="46"/>
  <c r="AJ815" i="46"/>
  <c r="AI815" i="46"/>
  <c r="AJ814" i="46"/>
  <c r="AG814" i="46"/>
  <c r="AJ813" i="46"/>
  <c r="AJ812" i="46"/>
  <c r="AH812" i="46"/>
  <c r="AJ811" i="46"/>
  <c r="AJ810" i="46"/>
  <c r="AI810" i="46"/>
  <c r="AG810" i="46"/>
  <c r="AJ809" i="46"/>
  <c r="AI809" i="46"/>
  <c r="AJ808" i="46"/>
  <c r="AI808" i="46"/>
  <c r="AJ807" i="46"/>
  <c r="AI807" i="46"/>
  <c r="AJ806" i="46"/>
  <c r="AI806" i="46"/>
  <c r="AG806" i="46"/>
  <c r="AJ805" i="46"/>
  <c r="AF803" i="46"/>
  <c r="AE803" i="46"/>
  <c r="AF801" i="46"/>
  <c r="AE801" i="46"/>
  <c r="AJ800" i="46"/>
  <c r="AI800" i="46"/>
  <c r="AJ799" i="46"/>
  <c r="AG799" i="46"/>
  <c r="AJ798" i="46"/>
  <c r="AG798" i="46"/>
  <c r="AJ797" i="46"/>
  <c r="AJ796" i="46"/>
  <c r="AI796" i="46"/>
  <c r="AJ795" i="46"/>
  <c r="AI795" i="46"/>
  <c r="AG795" i="46"/>
  <c r="AJ794" i="46"/>
  <c r="AH794" i="46"/>
  <c r="AJ793" i="46"/>
  <c r="AI793" i="46"/>
  <c r="AJ792" i="46"/>
  <c r="AI792" i="46"/>
  <c r="AJ791" i="46"/>
  <c r="AG791" i="46"/>
  <c r="AJ790" i="46"/>
  <c r="AJ789" i="46"/>
  <c r="AH789" i="46"/>
  <c r="AJ788" i="46"/>
  <c r="AI788" i="46"/>
  <c r="AJ787" i="46"/>
  <c r="AI787" i="46"/>
  <c r="AG787" i="46"/>
  <c r="AJ786" i="46"/>
  <c r="AH786" i="46"/>
  <c r="AG786" i="46"/>
  <c r="AJ785" i="46"/>
  <c r="AI785" i="46"/>
  <c r="AJ784" i="46"/>
  <c r="AI784" i="46"/>
  <c r="AJ783" i="46"/>
  <c r="AG783" i="46"/>
  <c r="AJ782" i="46"/>
  <c r="AG782" i="46"/>
  <c r="AJ781" i="46"/>
  <c r="AJ780" i="46"/>
  <c r="AI780" i="46"/>
  <c r="AJ779" i="46"/>
  <c r="AI779" i="46"/>
  <c r="AG779" i="46"/>
  <c r="AJ778" i="46"/>
  <c r="AH778" i="46"/>
  <c r="AJ777" i="46"/>
  <c r="AI777" i="46"/>
  <c r="AJ776" i="46"/>
  <c r="AI776" i="46"/>
  <c r="AJ775" i="46"/>
  <c r="AG775" i="46"/>
  <c r="AJ774" i="46"/>
  <c r="AJ773" i="46"/>
  <c r="AH773" i="46"/>
  <c r="AJ772" i="46"/>
  <c r="AI772" i="46"/>
  <c r="AJ771" i="46"/>
  <c r="AI771" i="46"/>
  <c r="AG771" i="46"/>
  <c r="AJ770" i="46"/>
  <c r="AH770" i="46"/>
  <c r="AG770" i="46"/>
  <c r="AJ769" i="46"/>
  <c r="AI769" i="46"/>
  <c r="AJ768" i="46"/>
  <c r="AI768" i="46"/>
  <c r="AJ767" i="46"/>
  <c r="AG767" i="46"/>
  <c r="AJ766" i="46"/>
  <c r="AG766" i="46"/>
  <c r="AJ765" i="46"/>
  <c r="AJ764" i="46"/>
  <c r="AI764" i="46"/>
  <c r="AJ763" i="46"/>
  <c r="AI763" i="46"/>
  <c r="AG763" i="46"/>
  <c r="AJ762" i="46"/>
  <c r="AH762" i="46"/>
  <c r="AJ761" i="46"/>
  <c r="AI761" i="46"/>
  <c r="AJ760" i="46"/>
  <c r="AI760" i="46"/>
  <c r="AJ759" i="46"/>
  <c r="AG759" i="46"/>
  <c r="AJ758" i="46"/>
  <c r="AJ757" i="46"/>
  <c r="AH757" i="46"/>
  <c r="AJ756" i="46"/>
  <c r="AI756" i="46"/>
  <c r="AJ755" i="46"/>
  <c r="AI755" i="46"/>
  <c r="AG755" i="46"/>
  <c r="AJ754" i="46"/>
  <c r="AH754" i="46"/>
  <c r="AG754" i="46"/>
  <c r="AJ753" i="46"/>
  <c r="AI753" i="46"/>
  <c r="AJ752" i="46"/>
  <c r="AI752" i="46"/>
  <c r="AF751" i="46"/>
  <c r="AE751" i="46"/>
  <c r="AF749" i="46"/>
  <c r="AE749" i="46"/>
  <c r="AJ748" i="46"/>
  <c r="AI748" i="46"/>
  <c r="AH748" i="46"/>
  <c r="AG748" i="46"/>
  <c r="AJ747" i="46"/>
  <c r="AI747" i="46"/>
  <c r="AJ746" i="46"/>
  <c r="AI746" i="46"/>
  <c r="AJ745" i="46"/>
  <c r="AI745" i="46"/>
  <c r="AG745" i="46"/>
  <c r="AJ744" i="46"/>
  <c r="AJ743" i="46"/>
  <c r="AJ742" i="46"/>
  <c r="AI742" i="46"/>
  <c r="AJ741" i="46"/>
  <c r="AI741" i="46"/>
  <c r="AG741" i="46"/>
  <c r="AJ740" i="46"/>
  <c r="AI740" i="46"/>
  <c r="AH740" i="46"/>
  <c r="AG740" i="46"/>
  <c r="AJ739" i="46"/>
  <c r="AI739" i="46"/>
  <c r="AJ738" i="46"/>
  <c r="AI738" i="46"/>
  <c r="AJ737" i="46"/>
  <c r="AI737" i="46"/>
  <c r="AG737" i="46"/>
  <c r="AJ736" i="46"/>
  <c r="AJ735" i="46"/>
  <c r="AJ734" i="46"/>
  <c r="AI734" i="46"/>
  <c r="AJ733" i="46"/>
  <c r="AI733" i="46"/>
  <c r="AG733" i="46"/>
  <c r="AJ732" i="46"/>
  <c r="AI732" i="46"/>
  <c r="AH732" i="46"/>
  <c r="AG732" i="46"/>
  <c r="AJ731" i="46"/>
  <c r="AI731" i="46"/>
  <c r="AJ730" i="46"/>
  <c r="AI730" i="46"/>
  <c r="AJ729" i="46"/>
  <c r="AI729" i="46"/>
  <c r="AG729" i="46"/>
  <c r="AJ728" i="46"/>
  <c r="AJ727" i="46"/>
  <c r="AJ726" i="46"/>
  <c r="AI726" i="46"/>
  <c r="AJ725" i="46"/>
  <c r="AI725" i="46"/>
  <c r="AG725" i="46"/>
  <c r="AJ724" i="46"/>
  <c r="AI724" i="46"/>
  <c r="AH724" i="46"/>
  <c r="AG724" i="46"/>
  <c r="AJ723" i="46"/>
  <c r="AI723" i="46"/>
  <c r="AJ722" i="46"/>
  <c r="AI722" i="46"/>
  <c r="AJ721" i="46"/>
  <c r="AI721" i="46"/>
  <c r="AG721" i="46"/>
  <c r="AJ720" i="46"/>
  <c r="AJ719" i="46"/>
  <c r="AJ718" i="46"/>
  <c r="AI718" i="46"/>
  <c r="AJ717" i="46"/>
  <c r="AI717" i="46"/>
  <c r="AG717" i="46"/>
  <c r="AJ716" i="46"/>
  <c r="AI716" i="46"/>
  <c r="AH716" i="46"/>
  <c r="AG716" i="46"/>
  <c r="AJ715" i="46"/>
  <c r="AI715" i="46"/>
  <c r="AJ714" i="46"/>
  <c r="AI714" i="46"/>
  <c r="AJ713" i="46"/>
  <c r="AI713" i="46"/>
  <c r="AG713" i="46"/>
  <c r="AJ712" i="46"/>
  <c r="AJ711" i="46"/>
  <c r="AJ710" i="46"/>
  <c r="AI710" i="46"/>
  <c r="AJ709" i="46"/>
  <c r="AI709" i="46"/>
  <c r="AG709" i="46"/>
  <c r="AJ708" i="46"/>
  <c r="AI708" i="46"/>
  <c r="AH708" i="46"/>
  <c r="AG708" i="46"/>
  <c r="AJ707" i="46"/>
  <c r="AI707" i="46"/>
  <c r="AJ706" i="46"/>
  <c r="AI706" i="46"/>
  <c r="AJ705" i="46"/>
  <c r="AI705" i="46"/>
  <c r="AG705" i="46"/>
  <c r="AJ704" i="46"/>
  <c r="AJ703" i="46"/>
  <c r="AJ702" i="46"/>
  <c r="AI702" i="46"/>
  <c r="AJ701" i="46"/>
  <c r="AI701" i="46"/>
  <c r="AG701" i="46"/>
  <c r="AJ700" i="46"/>
  <c r="AI700" i="46"/>
  <c r="AH700" i="46"/>
  <c r="AG700" i="46"/>
  <c r="AF698" i="46"/>
  <c r="AE698" i="46"/>
  <c r="D698" i="46"/>
  <c r="C698" i="46"/>
  <c r="AF697" i="46"/>
  <c r="AE697" i="46"/>
  <c r="D697" i="46"/>
  <c r="C697" i="46"/>
  <c r="AF696" i="46"/>
  <c r="AE696" i="46"/>
  <c r="D696" i="46"/>
  <c r="AF695" i="46"/>
  <c r="AE695" i="46"/>
  <c r="D695" i="46"/>
  <c r="AF694" i="46"/>
  <c r="AE694" i="46"/>
  <c r="D694" i="46"/>
  <c r="AF693" i="46"/>
  <c r="AE693" i="46"/>
  <c r="D693" i="46"/>
  <c r="AF692" i="46"/>
  <c r="AE692" i="46"/>
  <c r="D692" i="46"/>
  <c r="AF691" i="46"/>
  <c r="AE691" i="46"/>
  <c r="D691" i="46"/>
  <c r="AF690" i="46"/>
  <c r="AE690" i="46"/>
  <c r="D690" i="46"/>
  <c r="C689" i="46"/>
  <c r="AF688" i="46"/>
  <c r="AE688" i="46"/>
  <c r="D688" i="46"/>
  <c r="C688" i="46"/>
  <c r="AF687" i="46"/>
  <c r="AE687" i="46"/>
  <c r="D687" i="46"/>
  <c r="C687" i="46"/>
  <c r="AF686" i="46"/>
  <c r="AE686" i="46"/>
  <c r="D686" i="46"/>
  <c r="C686" i="46"/>
  <c r="AF685" i="46"/>
  <c r="AE685" i="46"/>
  <c r="D685" i="46"/>
  <c r="C685" i="46"/>
  <c r="AF684" i="46"/>
  <c r="AE684" i="46"/>
  <c r="D684" i="46"/>
  <c r="C684" i="46"/>
  <c r="AF683" i="46"/>
  <c r="AE683" i="46"/>
  <c r="D683" i="46"/>
  <c r="C683" i="46"/>
  <c r="AF682" i="46"/>
  <c r="AE682" i="46"/>
  <c r="D682" i="46"/>
  <c r="C682" i="46"/>
  <c r="AF681" i="46"/>
  <c r="AE681" i="46"/>
  <c r="D681" i="46"/>
  <c r="C681" i="46"/>
  <c r="AF680" i="46"/>
  <c r="AE680" i="46"/>
  <c r="D680" i="46"/>
  <c r="C680" i="46"/>
  <c r="AF679" i="46"/>
  <c r="AE679" i="46"/>
  <c r="D679" i="46"/>
  <c r="C679" i="46"/>
  <c r="AF678" i="46"/>
  <c r="AE678" i="46"/>
  <c r="D678" i="46"/>
  <c r="C678" i="46"/>
  <c r="AF677" i="46"/>
  <c r="AE677" i="46"/>
  <c r="D677" i="46"/>
  <c r="C677" i="46"/>
  <c r="AF676" i="46"/>
  <c r="AE676" i="46"/>
  <c r="D676" i="46"/>
  <c r="C676" i="46"/>
  <c r="AF675" i="46"/>
  <c r="AE675" i="46"/>
  <c r="D675" i="46"/>
  <c r="C675" i="46"/>
  <c r="AF673" i="46"/>
  <c r="AE673" i="46"/>
  <c r="D673" i="46"/>
  <c r="AF672" i="46"/>
  <c r="AE672" i="46"/>
  <c r="D672" i="46"/>
  <c r="C672" i="46"/>
  <c r="AF671" i="46"/>
  <c r="AE671" i="46"/>
  <c r="D671" i="46"/>
  <c r="C671" i="46"/>
  <c r="AF670" i="46"/>
  <c r="AE670" i="46"/>
  <c r="D670" i="46"/>
  <c r="C670" i="46"/>
  <c r="AF668" i="46"/>
  <c r="AE668" i="46"/>
  <c r="D668" i="46"/>
  <c r="C668" i="46"/>
  <c r="AF667" i="46"/>
  <c r="AE667" i="46"/>
  <c r="D667" i="46"/>
  <c r="C667" i="46"/>
  <c r="AF666" i="46"/>
  <c r="AE666" i="46"/>
  <c r="D666" i="46"/>
  <c r="C666" i="46"/>
  <c r="AF665" i="46"/>
  <c r="AE665" i="46"/>
  <c r="D665" i="46"/>
  <c r="C665" i="46"/>
  <c r="AF664" i="46"/>
  <c r="AE664" i="46"/>
  <c r="D664" i="46"/>
  <c r="C664" i="46"/>
  <c r="C663" i="46"/>
  <c r="AF662" i="46"/>
  <c r="AE662" i="46"/>
  <c r="D662" i="46"/>
  <c r="C662" i="46"/>
  <c r="AF661" i="46"/>
  <c r="AE661" i="46"/>
  <c r="D661" i="46"/>
  <c r="C661" i="46"/>
  <c r="AF660" i="46"/>
  <c r="AE660" i="46"/>
  <c r="D660" i="46"/>
  <c r="C660" i="46"/>
  <c r="AF659" i="46"/>
  <c r="AE659" i="46"/>
  <c r="D659" i="46"/>
  <c r="C659" i="46"/>
  <c r="C658" i="46"/>
  <c r="AF657" i="46"/>
  <c r="AE657" i="46"/>
  <c r="D657" i="46"/>
  <c r="C657" i="46"/>
  <c r="AF656" i="46"/>
  <c r="AE656" i="46"/>
  <c r="D656" i="46"/>
  <c r="AF655" i="46"/>
  <c r="AE655" i="46"/>
  <c r="D655" i="46"/>
  <c r="C655" i="46"/>
  <c r="AF654" i="46"/>
  <c r="AE654" i="46"/>
  <c r="D654" i="46"/>
  <c r="C654" i="46"/>
  <c r="AF653" i="46"/>
  <c r="AE653" i="46"/>
  <c r="D653" i="46"/>
  <c r="C653" i="46"/>
  <c r="AF651" i="46"/>
  <c r="AE651" i="46"/>
  <c r="D651" i="46"/>
  <c r="C651" i="46"/>
  <c r="AF650" i="46"/>
  <c r="AE650" i="46"/>
  <c r="D650" i="46"/>
  <c r="C650" i="46"/>
  <c r="AF648" i="46"/>
  <c r="AE648" i="46"/>
  <c r="D648" i="46"/>
  <c r="C648" i="46"/>
  <c r="AF647" i="46"/>
  <c r="AE647" i="46"/>
  <c r="D647" i="46"/>
  <c r="AF646" i="46"/>
  <c r="AE646" i="46"/>
  <c r="D646" i="46"/>
  <c r="C646" i="46"/>
  <c r="AF645" i="46"/>
  <c r="AE645" i="46"/>
  <c r="D645" i="46"/>
  <c r="C645" i="46"/>
  <c r="D644" i="46"/>
  <c r="C644" i="46"/>
  <c r="AF642" i="46"/>
  <c r="AE642" i="46"/>
  <c r="AF640" i="46"/>
  <c r="AE640" i="46"/>
  <c r="AI639" i="46"/>
  <c r="AJ638" i="46"/>
  <c r="AI638" i="46"/>
  <c r="AG638" i="46"/>
  <c r="AJ637" i="46"/>
  <c r="AI637" i="46"/>
  <c r="AH637" i="46"/>
  <c r="AJ636" i="46"/>
  <c r="AI636" i="46"/>
  <c r="AH636" i="46"/>
  <c r="AJ635" i="46"/>
  <c r="AI635" i="46"/>
  <c r="AJ634" i="46"/>
  <c r="AG634" i="46"/>
  <c r="AJ633" i="46"/>
  <c r="AG633" i="46"/>
  <c r="AJ632" i="46"/>
  <c r="AJ631" i="46"/>
  <c r="AJ630" i="46"/>
  <c r="AI630" i="46"/>
  <c r="AG630" i="46"/>
  <c r="AK629" i="46"/>
  <c r="AJ629" i="46"/>
  <c r="AI629" i="46"/>
  <c r="AJ628" i="46"/>
  <c r="AI628" i="46"/>
  <c r="AJ627" i="46"/>
  <c r="AI627" i="46"/>
  <c r="AJ626" i="46"/>
  <c r="AI626" i="46"/>
  <c r="AJ625" i="46"/>
  <c r="AJ624" i="46"/>
  <c r="AJ623" i="46"/>
  <c r="AI623" i="46"/>
  <c r="AJ622" i="46"/>
  <c r="AI622" i="46"/>
  <c r="AG622" i="46"/>
  <c r="AJ621" i="46"/>
  <c r="AI621" i="46"/>
  <c r="AH621" i="46"/>
  <c r="AG621" i="46"/>
  <c r="AJ620" i="46"/>
  <c r="AI620" i="46"/>
  <c r="AJ619" i="46"/>
  <c r="AI619" i="46"/>
  <c r="AJ618" i="46"/>
  <c r="AG618" i="46"/>
  <c r="AJ617" i="46"/>
  <c r="AG617" i="46"/>
  <c r="AJ616" i="46"/>
  <c r="AJ615" i="46"/>
  <c r="AI615" i="46"/>
  <c r="AJ614" i="46"/>
  <c r="AI614" i="46"/>
  <c r="AJ613" i="46"/>
  <c r="AI613" i="46"/>
  <c r="AH613" i="46"/>
  <c r="AJ612" i="46"/>
  <c r="AI612" i="46"/>
  <c r="AJ611" i="46"/>
  <c r="AI611" i="46"/>
  <c r="AJ610" i="46"/>
  <c r="AG610" i="46"/>
  <c r="AJ609" i="46"/>
  <c r="AJ608" i="46"/>
  <c r="AJ607" i="46"/>
  <c r="AI607" i="46"/>
  <c r="AJ606" i="46"/>
  <c r="AI606" i="46"/>
  <c r="AG606" i="46"/>
  <c r="AJ605" i="46"/>
  <c r="AI605" i="46"/>
  <c r="AH605" i="46"/>
  <c r="AG605" i="46"/>
  <c r="AJ604" i="46"/>
  <c r="AI604" i="46"/>
  <c r="AJ603" i="46"/>
  <c r="AI603" i="46"/>
  <c r="AJ602" i="46"/>
  <c r="AI602" i="46"/>
  <c r="AG602" i="46"/>
  <c r="AJ601" i="46"/>
  <c r="AJ600" i="46"/>
  <c r="AJ599" i="46"/>
  <c r="AI599" i="46"/>
  <c r="AJ598" i="46"/>
  <c r="AI598" i="46"/>
  <c r="AG598" i="46"/>
  <c r="AJ597" i="46"/>
  <c r="AI597" i="46"/>
  <c r="AH597" i="46"/>
  <c r="AJ596" i="46"/>
  <c r="AI596" i="46"/>
  <c r="AH596" i="46"/>
  <c r="AJ595" i="46"/>
  <c r="AI595" i="46"/>
  <c r="AJ594" i="46"/>
  <c r="AG594" i="46"/>
  <c r="AJ593" i="46"/>
  <c r="AG593" i="46"/>
  <c r="AJ592" i="46"/>
  <c r="AJ591" i="46"/>
  <c r="AI591" i="46"/>
  <c r="AF590" i="46"/>
  <c r="AE590" i="46"/>
  <c r="AF588" i="46"/>
  <c r="AE588" i="46"/>
  <c r="AJ585" i="46"/>
  <c r="AI585" i="46"/>
  <c r="AJ584" i="46"/>
  <c r="AI584" i="46"/>
  <c r="AG584" i="46"/>
  <c r="AJ583" i="46"/>
  <c r="AI583" i="46"/>
  <c r="AH583" i="46"/>
  <c r="AJ582" i="46"/>
  <c r="AI582" i="46"/>
  <c r="AH582" i="46"/>
  <c r="AJ581" i="46"/>
  <c r="AI581" i="46"/>
  <c r="AJ580" i="46"/>
  <c r="AG580" i="46"/>
  <c r="AJ579" i="46"/>
  <c r="AG579" i="46"/>
  <c r="AJ578" i="46"/>
  <c r="AJ577" i="46"/>
  <c r="AJ576" i="46"/>
  <c r="AI576" i="46"/>
  <c r="AG576" i="46"/>
  <c r="AJ575" i="46"/>
  <c r="AI575" i="46"/>
  <c r="AG575" i="46"/>
  <c r="AJ574" i="46"/>
  <c r="AI574" i="46"/>
  <c r="AJ573" i="46"/>
  <c r="AI573" i="46"/>
  <c r="AJ572" i="46"/>
  <c r="AI572" i="46"/>
  <c r="AJ571" i="46"/>
  <c r="AG571" i="46"/>
  <c r="AJ570" i="46"/>
  <c r="AJ569" i="46"/>
  <c r="AI569" i="46"/>
  <c r="AJ568" i="46"/>
  <c r="AI568" i="46"/>
  <c r="AG568" i="46"/>
  <c r="AK567" i="46"/>
  <c r="AJ567" i="46"/>
  <c r="AI567" i="46"/>
  <c r="AH567" i="46"/>
  <c r="AJ566" i="46"/>
  <c r="AI566" i="46"/>
  <c r="AH566" i="46"/>
  <c r="AJ565" i="46"/>
  <c r="AI565" i="46"/>
  <c r="AJ564" i="46"/>
  <c r="AG564" i="46"/>
  <c r="AJ563" i="46"/>
  <c r="AJ562" i="46"/>
  <c r="AH562" i="46"/>
  <c r="AJ561" i="46"/>
  <c r="AJ560" i="46"/>
  <c r="AI560" i="46"/>
  <c r="AJ559" i="46"/>
  <c r="AI559" i="46"/>
  <c r="AH559" i="46"/>
  <c r="AG559" i="46"/>
  <c r="AJ558" i="46"/>
  <c r="AI558" i="46"/>
  <c r="AJ557" i="46"/>
  <c r="AI557" i="46"/>
  <c r="AJ556" i="46"/>
  <c r="AG556" i="46"/>
  <c r="AJ555" i="46"/>
  <c r="AG555" i="46"/>
  <c r="AJ554" i="46"/>
  <c r="AJ553" i="46"/>
  <c r="AI553" i="46"/>
  <c r="AJ552" i="46"/>
  <c r="AI552" i="46"/>
  <c r="AG552" i="46"/>
  <c r="AK551" i="46"/>
  <c r="AJ551" i="46"/>
  <c r="AI551" i="46"/>
  <c r="AH551" i="46"/>
  <c r="AH659" i="46" s="1"/>
  <c r="AJ550" i="46"/>
  <c r="AI550" i="46"/>
  <c r="AH550" i="46"/>
  <c r="AJ549" i="46"/>
  <c r="AI549" i="46"/>
  <c r="AJ548" i="46"/>
  <c r="AG548" i="46"/>
  <c r="AJ547" i="46"/>
  <c r="AJ546" i="46"/>
  <c r="AH546" i="46"/>
  <c r="AJ545" i="46"/>
  <c r="AJ544" i="46"/>
  <c r="AI544" i="46"/>
  <c r="AG544" i="46"/>
  <c r="AJ543" i="46"/>
  <c r="AI543" i="46"/>
  <c r="AG543" i="46"/>
  <c r="AJ542" i="46"/>
  <c r="AI542" i="46"/>
  <c r="AJ541" i="46"/>
  <c r="AJ540" i="46"/>
  <c r="AI540" i="46"/>
  <c r="AJ539" i="46"/>
  <c r="AG539" i="46"/>
  <c r="AF537" i="46"/>
  <c r="AE537" i="46"/>
  <c r="AF535" i="46"/>
  <c r="AE535" i="46"/>
  <c r="AJ534" i="46"/>
  <c r="AI534" i="46"/>
  <c r="AJ532" i="46"/>
  <c r="AJ531" i="46"/>
  <c r="AJ530" i="46"/>
  <c r="AI530" i="46"/>
  <c r="AJ529" i="46"/>
  <c r="AI529" i="46"/>
  <c r="AJ528" i="46"/>
  <c r="AI528" i="46"/>
  <c r="AJ527" i="46"/>
  <c r="AI527" i="46"/>
  <c r="AH527" i="46"/>
  <c r="AJ526" i="46"/>
  <c r="AJ525" i="46"/>
  <c r="AJ524" i="46"/>
  <c r="AJ523" i="46"/>
  <c r="AJ522" i="46"/>
  <c r="AJ521" i="46"/>
  <c r="AI521" i="46"/>
  <c r="AK520" i="46"/>
  <c r="AJ520" i="46"/>
  <c r="AI520" i="46"/>
  <c r="AJ519" i="46"/>
  <c r="AI519" i="46"/>
  <c r="AH519" i="46"/>
  <c r="AJ518" i="46"/>
  <c r="AI518" i="46"/>
  <c r="AJ517" i="46"/>
  <c r="AJ516" i="46"/>
  <c r="AJ515" i="46"/>
  <c r="AH515" i="46"/>
  <c r="AJ514" i="46"/>
  <c r="AJ513" i="46"/>
  <c r="AI513" i="46"/>
  <c r="AJ512" i="46"/>
  <c r="AI512" i="46"/>
  <c r="AH512" i="46"/>
  <c r="AJ511" i="46"/>
  <c r="AI511" i="46"/>
  <c r="AH511" i="46"/>
  <c r="AJ510" i="46"/>
  <c r="AI510" i="46"/>
  <c r="AJ509" i="46"/>
  <c r="AJ508" i="46"/>
  <c r="AG508" i="46"/>
  <c r="AJ507" i="46"/>
  <c r="AJ506" i="46"/>
  <c r="AI506" i="46"/>
  <c r="AJ505" i="46"/>
  <c r="AI505" i="46"/>
  <c r="AJ504" i="46"/>
  <c r="AI504" i="46"/>
  <c r="AG504" i="46"/>
  <c r="AJ503" i="46"/>
  <c r="AI503" i="46"/>
  <c r="AJ502" i="46"/>
  <c r="AI502" i="46"/>
  <c r="AJ501" i="46"/>
  <c r="AG501" i="46"/>
  <c r="AJ500" i="46"/>
  <c r="AG500" i="46"/>
  <c r="AJ499" i="46"/>
  <c r="AJ498" i="46"/>
  <c r="AJ497" i="46"/>
  <c r="AI497" i="46"/>
  <c r="AG497" i="46"/>
  <c r="AK496" i="46"/>
  <c r="AJ496" i="46"/>
  <c r="AI496" i="46"/>
  <c r="AJ495" i="46"/>
  <c r="AI495" i="46"/>
  <c r="AJ494" i="46"/>
  <c r="AI494" i="46"/>
  <c r="AJ493" i="46"/>
  <c r="AI493" i="46"/>
  <c r="AJ492" i="46"/>
  <c r="AJ491" i="46"/>
  <c r="AJ490" i="46"/>
  <c r="AI490" i="46"/>
  <c r="AJ489" i="46"/>
  <c r="AI489" i="46"/>
  <c r="AJ488" i="46"/>
  <c r="AI488" i="46"/>
  <c r="AJ487" i="46"/>
  <c r="AI487" i="46"/>
  <c r="AH487" i="46"/>
  <c r="AJ486" i="46"/>
  <c r="AJ482" i="46"/>
  <c r="AI482" i="46"/>
  <c r="AG482" i="46"/>
  <c r="AJ481" i="46"/>
  <c r="AI481" i="46"/>
  <c r="AJ480" i="46"/>
  <c r="AI480" i="46"/>
  <c r="AJ479" i="46"/>
  <c r="AJ478" i="46"/>
  <c r="AG478" i="46"/>
  <c r="AJ477" i="46"/>
  <c r="AJ476" i="46"/>
  <c r="AJ475" i="46"/>
  <c r="AI475" i="46"/>
  <c r="AG475" i="46"/>
  <c r="AJ474" i="46"/>
  <c r="AI474" i="46"/>
  <c r="AG474" i="46"/>
  <c r="AJ473" i="46"/>
  <c r="AI473" i="46"/>
  <c r="AJ472" i="46"/>
  <c r="AJ471" i="46"/>
  <c r="AJ470" i="46"/>
  <c r="AG470" i="46"/>
  <c r="AJ469" i="46"/>
  <c r="AJ468" i="46"/>
  <c r="AJ467" i="46"/>
  <c r="AI467" i="46"/>
  <c r="AJ466" i="46"/>
  <c r="AI466" i="46"/>
  <c r="AG466" i="46"/>
  <c r="AJ465" i="46"/>
  <c r="AI465" i="46"/>
  <c r="AJ464" i="46"/>
  <c r="AJ463" i="46"/>
  <c r="AJ462" i="46"/>
  <c r="AG462" i="46"/>
  <c r="AJ461" i="46"/>
  <c r="AJ460" i="46"/>
  <c r="AJ459" i="46"/>
  <c r="AI459" i="46"/>
  <c r="AJ458" i="46"/>
  <c r="AI458" i="46"/>
  <c r="AG458" i="46"/>
  <c r="AJ457" i="46"/>
  <c r="AI457" i="46"/>
  <c r="AJ456" i="46"/>
  <c r="AJ455" i="46"/>
  <c r="AI455" i="46"/>
  <c r="AJ454" i="46"/>
  <c r="AG454" i="46"/>
  <c r="AJ453" i="46"/>
  <c r="AJ452" i="46"/>
  <c r="AJ451" i="46"/>
  <c r="AI451" i="46"/>
  <c r="AJ450" i="46"/>
  <c r="AI450" i="46"/>
  <c r="AG450" i="46"/>
  <c r="AJ449" i="46"/>
  <c r="AI449" i="46"/>
  <c r="AJ448" i="46"/>
  <c r="AJ447" i="46"/>
  <c r="AI447" i="46"/>
  <c r="AJ446" i="46"/>
  <c r="AG446" i="46"/>
  <c r="AJ445" i="46"/>
  <c r="AJ444" i="46"/>
  <c r="AI444" i="46"/>
  <c r="AJ443" i="46"/>
  <c r="AI443" i="46"/>
  <c r="AJ442" i="46"/>
  <c r="AI442" i="46"/>
  <c r="AJ441" i="46"/>
  <c r="AI441" i="46"/>
  <c r="AJ440" i="46"/>
  <c r="AJ439" i="46"/>
  <c r="AI439" i="46"/>
  <c r="AG439" i="46"/>
  <c r="AJ438" i="46"/>
  <c r="AJ437" i="46"/>
  <c r="AJ436" i="46"/>
  <c r="AJ435" i="46"/>
  <c r="AI435" i="46"/>
  <c r="AF432" i="46"/>
  <c r="AE432" i="46"/>
  <c r="AF430" i="46"/>
  <c r="AE430" i="46"/>
  <c r="AJ429" i="46"/>
  <c r="AI429" i="46"/>
  <c r="AH429" i="46"/>
  <c r="AJ428" i="46"/>
  <c r="AJ427" i="46"/>
  <c r="AJ426" i="46"/>
  <c r="AI426" i="46"/>
  <c r="AJ425" i="46"/>
  <c r="AI425" i="46"/>
  <c r="AJ424" i="46"/>
  <c r="AJ423" i="46"/>
  <c r="AJ422" i="46"/>
  <c r="AI422" i="46"/>
  <c r="AJ421" i="46"/>
  <c r="AI421" i="46"/>
  <c r="AJ420" i="46"/>
  <c r="AJ419" i="46"/>
  <c r="AJ418" i="46"/>
  <c r="AI418" i="46"/>
  <c r="AJ417" i="46"/>
  <c r="AI417" i="46"/>
  <c r="AH417" i="46"/>
  <c r="AJ416" i="46"/>
  <c r="AJ415" i="46"/>
  <c r="AJ414" i="46"/>
  <c r="AI414" i="46"/>
  <c r="AJ413" i="46"/>
  <c r="AI413" i="46"/>
  <c r="AH413" i="46"/>
  <c r="AJ412" i="46"/>
  <c r="AJ411" i="46"/>
  <c r="AJ410" i="46"/>
  <c r="AI410" i="46"/>
  <c r="AJ409" i="46"/>
  <c r="AI409" i="46"/>
  <c r="AJ408" i="46"/>
  <c r="AJ407" i="46"/>
  <c r="AJ406" i="46"/>
  <c r="AI406" i="46"/>
  <c r="AJ405" i="46"/>
  <c r="AI405" i="46"/>
  <c r="AJ404" i="46"/>
  <c r="AI404" i="46"/>
  <c r="AJ403" i="46"/>
  <c r="AJ402" i="46"/>
  <c r="AI402" i="46"/>
  <c r="AJ401" i="46"/>
  <c r="AI401" i="46"/>
  <c r="AJ400" i="46"/>
  <c r="AI400" i="46"/>
  <c r="AJ399" i="46"/>
  <c r="AJ398" i="46"/>
  <c r="AI398" i="46"/>
  <c r="AJ397" i="46"/>
  <c r="AI397" i="46"/>
  <c r="AJ396" i="46"/>
  <c r="AI396" i="46"/>
  <c r="AJ395" i="46"/>
  <c r="AJ394" i="46"/>
  <c r="AI394" i="46"/>
  <c r="AJ393" i="46"/>
  <c r="AI393" i="46"/>
  <c r="AH393" i="46"/>
  <c r="AJ392" i="46"/>
  <c r="AI392" i="46"/>
  <c r="AJ391" i="46"/>
  <c r="AJ390" i="46"/>
  <c r="AI390" i="46"/>
  <c r="AJ389" i="46"/>
  <c r="AI389" i="46"/>
  <c r="AH389" i="46"/>
  <c r="AJ388" i="46"/>
  <c r="AI388" i="46"/>
  <c r="AJ387" i="46"/>
  <c r="AJ386" i="46"/>
  <c r="AI386" i="46"/>
  <c r="AJ385" i="46"/>
  <c r="AI385" i="46"/>
  <c r="AH385" i="46"/>
  <c r="AJ384" i="46"/>
  <c r="AI384" i="46"/>
  <c r="AJ383" i="46"/>
  <c r="AJ382" i="46"/>
  <c r="AI382" i="46"/>
  <c r="AJ381" i="46"/>
  <c r="AI381" i="46"/>
  <c r="AG381" i="46"/>
  <c r="AE380" i="46"/>
  <c r="AI376" i="46"/>
  <c r="AJ375" i="46"/>
  <c r="AI375" i="46"/>
  <c r="AJ374" i="46"/>
  <c r="AI374" i="46"/>
  <c r="AJ373" i="46"/>
  <c r="AJ372" i="46"/>
  <c r="AJ371" i="46"/>
  <c r="AJ370" i="46"/>
  <c r="AJ369" i="46"/>
  <c r="AJ368" i="46"/>
  <c r="AI368" i="46"/>
  <c r="AJ367" i="46"/>
  <c r="AI367" i="46"/>
  <c r="AJ366" i="46"/>
  <c r="AI366" i="46"/>
  <c r="AJ365" i="46"/>
  <c r="AJ364" i="46"/>
  <c r="AI364" i="46"/>
  <c r="AJ363" i="46"/>
  <c r="AJ362" i="46"/>
  <c r="AJ361" i="46"/>
  <c r="AJ360" i="46"/>
  <c r="AI360" i="46"/>
  <c r="AJ359" i="46"/>
  <c r="AI359" i="46"/>
  <c r="AJ358" i="46"/>
  <c r="AI358" i="46"/>
  <c r="AJ357" i="46"/>
  <c r="AI357" i="46"/>
  <c r="AJ356" i="46"/>
  <c r="AJ355" i="46"/>
  <c r="AG355" i="46"/>
  <c r="AJ354" i="46"/>
  <c r="AJ353" i="46"/>
  <c r="AJ352" i="46"/>
  <c r="AI352" i="46"/>
  <c r="AJ351" i="46"/>
  <c r="AI351" i="46"/>
  <c r="AG351" i="46"/>
  <c r="AJ350" i="46"/>
  <c r="AI350" i="46"/>
  <c r="AJ349" i="46"/>
  <c r="AJ348" i="46"/>
  <c r="AJ347" i="46"/>
  <c r="AJ346" i="46"/>
  <c r="AJ345" i="46"/>
  <c r="AJ344" i="46"/>
  <c r="AI344" i="46"/>
  <c r="AJ343" i="46"/>
  <c r="AI343" i="46"/>
  <c r="AJ342" i="46"/>
  <c r="AI342" i="46"/>
  <c r="AJ341" i="46"/>
  <c r="AJ340" i="46"/>
  <c r="AJ339" i="46"/>
  <c r="AJ338" i="46"/>
  <c r="AJ337" i="46"/>
  <c r="AJ336" i="46"/>
  <c r="AI336" i="46"/>
  <c r="AJ335" i="46"/>
  <c r="AI335" i="46"/>
  <c r="AJ334" i="46"/>
  <c r="AI334" i="46"/>
  <c r="AJ333" i="46"/>
  <c r="AJ332" i="46"/>
  <c r="AJ331" i="46"/>
  <c r="AJ330" i="46"/>
  <c r="AF327" i="46"/>
  <c r="AE327" i="46"/>
  <c r="D327" i="46"/>
  <c r="D1496" i="46"/>
  <c r="C327" i="46"/>
  <c r="C1496" i="46"/>
  <c r="AF326" i="46"/>
  <c r="AE326" i="46"/>
  <c r="D326" i="46"/>
  <c r="D1495" i="46"/>
  <c r="C326" i="46"/>
  <c r="C1495" i="46"/>
  <c r="AF325" i="46"/>
  <c r="AE325" i="46"/>
  <c r="D325" i="46"/>
  <c r="D1494" i="46"/>
  <c r="AF324" i="46"/>
  <c r="AE324" i="46"/>
  <c r="AE1493" i="46"/>
  <c r="D324" i="46"/>
  <c r="D1493" i="46"/>
  <c r="AF323" i="46"/>
  <c r="AE323" i="46"/>
  <c r="D323" i="46"/>
  <c r="D1492" i="46"/>
  <c r="AF322" i="46"/>
  <c r="AE322" i="46"/>
  <c r="D322" i="46"/>
  <c r="D1491" i="46"/>
  <c r="AF321" i="46"/>
  <c r="AE321" i="46"/>
  <c r="D321" i="46"/>
  <c r="D1490" i="46"/>
  <c r="AF320" i="46"/>
  <c r="AE320" i="46"/>
  <c r="D320" i="46"/>
  <c r="D1489" i="46"/>
  <c r="AF319" i="46"/>
  <c r="AE319" i="46"/>
  <c r="D319" i="46"/>
  <c r="D1488" i="46"/>
  <c r="C318" i="46"/>
  <c r="C1487" i="46"/>
  <c r="AF317" i="46"/>
  <c r="AE317" i="46"/>
  <c r="D317" i="46"/>
  <c r="D1486" i="46"/>
  <c r="C317" i="46"/>
  <c r="C1486" i="46"/>
  <c r="AF316" i="46"/>
  <c r="AE316" i="46"/>
  <c r="D316" i="46"/>
  <c r="D1485" i="46"/>
  <c r="C316" i="46"/>
  <c r="C1485" i="46"/>
  <c r="AF315" i="46"/>
  <c r="AE315" i="46"/>
  <c r="D315" i="46"/>
  <c r="D1484" i="46"/>
  <c r="C315" i="46"/>
  <c r="C1484" i="46"/>
  <c r="AF314" i="46"/>
  <c r="AE314" i="46"/>
  <c r="D314" i="46"/>
  <c r="D1483" i="46"/>
  <c r="C314" i="46"/>
  <c r="C1483" i="46"/>
  <c r="AF313" i="46"/>
  <c r="AE313" i="46"/>
  <c r="D313" i="46"/>
  <c r="D1482" i="46"/>
  <c r="C313" i="46"/>
  <c r="C1482" i="46"/>
  <c r="AF312" i="46"/>
  <c r="AE312" i="46"/>
  <c r="D312" i="46"/>
  <c r="D1481" i="46"/>
  <c r="C312" i="46"/>
  <c r="C1481" i="46"/>
  <c r="AF311" i="46"/>
  <c r="AE311" i="46"/>
  <c r="D311" i="46"/>
  <c r="D1480" i="46"/>
  <c r="C311" i="46"/>
  <c r="C1480" i="46"/>
  <c r="AF310" i="46"/>
  <c r="AE310" i="46"/>
  <c r="D310" i="46"/>
  <c r="D1479" i="46"/>
  <c r="C310" i="46"/>
  <c r="C1479" i="46"/>
  <c r="AF309" i="46"/>
  <c r="AE309" i="46"/>
  <c r="D309" i="46"/>
  <c r="D1478" i="46"/>
  <c r="C309" i="46"/>
  <c r="C1478" i="46"/>
  <c r="AF308" i="46"/>
  <c r="AE308" i="46"/>
  <c r="D308" i="46"/>
  <c r="D1477" i="46"/>
  <c r="C308" i="46"/>
  <c r="C1477" i="46"/>
  <c r="AF307" i="46"/>
  <c r="AE307" i="46"/>
  <c r="D307" i="46"/>
  <c r="D1476" i="46"/>
  <c r="C307" i="46"/>
  <c r="C1476" i="46"/>
  <c r="AF306" i="46"/>
  <c r="AE306" i="46"/>
  <c r="D306" i="46"/>
  <c r="D1475" i="46"/>
  <c r="C306" i="46"/>
  <c r="C1475" i="46"/>
  <c r="AF305" i="46"/>
  <c r="AE305" i="46"/>
  <c r="D305" i="46"/>
  <c r="D1474" i="46"/>
  <c r="C305" i="46"/>
  <c r="C1474" i="46"/>
  <c r="AF304" i="46"/>
  <c r="AE304" i="46"/>
  <c r="AE1473" i="46"/>
  <c r="D304" i="46"/>
  <c r="D1473" i="46"/>
  <c r="D1472" i="46"/>
  <c r="C304" i="46"/>
  <c r="C1473" i="46"/>
  <c r="C1472" i="46"/>
  <c r="AF302" i="46"/>
  <c r="AE302" i="46"/>
  <c r="D302" i="46"/>
  <c r="D1471" i="46"/>
  <c r="AF301" i="46"/>
  <c r="AE301" i="46"/>
  <c r="D301" i="46"/>
  <c r="D1470" i="46"/>
  <c r="C301" i="46"/>
  <c r="C1470" i="46"/>
  <c r="AF300" i="46"/>
  <c r="AE300" i="46"/>
  <c r="D300" i="46"/>
  <c r="D1469" i="46"/>
  <c r="C300" i="46"/>
  <c r="C1469" i="46"/>
  <c r="AF299" i="46"/>
  <c r="AE299" i="46"/>
  <c r="D299" i="46"/>
  <c r="D1468" i="46"/>
  <c r="D1467" i="46"/>
  <c r="C299" i="46"/>
  <c r="C1468" i="46"/>
  <c r="AF297" i="46"/>
  <c r="AE297" i="46"/>
  <c r="D297" i="46"/>
  <c r="D1466" i="46"/>
  <c r="C297" i="46"/>
  <c r="C1466" i="46"/>
  <c r="AF296" i="46"/>
  <c r="AE296" i="46"/>
  <c r="D296" i="46"/>
  <c r="D1465" i="46"/>
  <c r="D1464" i="46"/>
  <c r="C296" i="46"/>
  <c r="C1465" i="46"/>
  <c r="C1464" i="46"/>
  <c r="AF295" i="46"/>
  <c r="AE295" i="46"/>
  <c r="D295" i="46"/>
  <c r="D1463" i="46"/>
  <c r="C295" i="46"/>
  <c r="C1463" i="46"/>
  <c r="AF294" i="46"/>
  <c r="AE294" i="46"/>
  <c r="D294" i="46"/>
  <c r="D1462" i="46"/>
  <c r="C294" i="46"/>
  <c r="C1462" i="46"/>
  <c r="AF293" i="46"/>
  <c r="AE293" i="46"/>
  <c r="D293" i="46"/>
  <c r="D1461" i="46"/>
  <c r="C293" i="46"/>
  <c r="C1461" i="46"/>
  <c r="AF291" i="46"/>
  <c r="AE291" i="46"/>
  <c r="D291" i="46"/>
  <c r="D1459" i="46"/>
  <c r="C291" i="46"/>
  <c r="C1459" i="46"/>
  <c r="AF290" i="46"/>
  <c r="AE290" i="46"/>
  <c r="D290" i="46"/>
  <c r="D1458" i="46"/>
  <c r="C290" i="46"/>
  <c r="C1458" i="46"/>
  <c r="AF289" i="46"/>
  <c r="AE289" i="46"/>
  <c r="D289" i="46"/>
  <c r="D1457" i="46"/>
  <c r="C289" i="46"/>
  <c r="C1457" i="46"/>
  <c r="AF288" i="46"/>
  <c r="AE288" i="46"/>
  <c r="D288" i="46"/>
  <c r="D1456" i="46"/>
  <c r="C288" i="46"/>
  <c r="C1456" i="46"/>
  <c r="AF286" i="46"/>
  <c r="AE286" i="46"/>
  <c r="P286" i="46"/>
  <c r="D286" i="46"/>
  <c r="D1454" i="46"/>
  <c r="C286" i="46"/>
  <c r="C1454" i="46"/>
  <c r="AF285" i="46"/>
  <c r="AE285" i="46"/>
  <c r="D285" i="46"/>
  <c r="D1453" i="46"/>
  <c r="AF284" i="46"/>
  <c r="AE284" i="46"/>
  <c r="D284" i="46"/>
  <c r="D1452" i="46"/>
  <c r="C284" i="46"/>
  <c r="C1452" i="46"/>
  <c r="AF283" i="46"/>
  <c r="AE283" i="46"/>
  <c r="D283" i="46"/>
  <c r="D1451" i="46"/>
  <c r="C283" i="46"/>
  <c r="C1451" i="46"/>
  <c r="AF282" i="46"/>
  <c r="AE282" i="46"/>
  <c r="D282" i="46"/>
  <c r="D1450" i="46"/>
  <c r="C282" i="46"/>
  <c r="C1450" i="46"/>
  <c r="C1449" i="46"/>
  <c r="AF280" i="46"/>
  <c r="AE280" i="46"/>
  <c r="D280" i="46"/>
  <c r="D1448" i="46"/>
  <c r="C280" i="46"/>
  <c r="C1448" i="46"/>
  <c r="AF279" i="46"/>
  <c r="AE279" i="46"/>
  <c r="D279" i="46"/>
  <c r="D1447" i="46"/>
  <c r="D1446" i="46"/>
  <c r="C279" i="46"/>
  <c r="C1447" i="46"/>
  <c r="C1446" i="46"/>
  <c r="AF277" i="46"/>
  <c r="AE277" i="46"/>
  <c r="D277" i="46"/>
  <c r="D1445" i="46"/>
  <c r="C277" i="46"/>
  <c r="C1445" i="46"/>
  <c r="AF276" i="46"/>
  <c r="AE276" i="46"/>
  <c r="D276" i="46"/>
  <c r="D1444" i="46"/>
  <c r="AF275" i="46"/>
  <c r="AE275" i="46"/>
  <c r="D275" i="46"/>
  <c r="D1443" i="46"/>
  <c r="C275" i="46"/>
  <c r="C1443" i="46"/>
  <c r="AF274" i="46"/>
  <c r="AE274" i="46"/>
  <c r="D274" i="46"/>
  <c r="D1442" i="46"/>
  <c r="C274" i="46"/>
  <c r="C1442" i="46"/>
  <c r="AE273" i="46"/>
  <c r="D273" i="46"/>
  <c r="D1441" i="46"/>
  <c r="C273" i="46"/>
  <c r="C1441" i="46"/>
  <c r="AF271" i="46"/>
  <c r="AE271" i="46"/>
  <c r="AF269" i="46"/>
  <c r="AE269" i="46"/>
  <c r="AJ268" i="46"/>
  <c r="AI268" i="46"/>
  <c r="AJ266" i="46"/>
  <c r="AJ265" i="46"/>
  <c r="AI265" i="46"/>
  <c r="AJ264" i="46"/>
  <c r="AI264" i="46"/>
  <c r="AJ263" i="46"/>
  <c r="AJ262" i="46"/>
  <c r="AJ261" i="46"/>
  <c r="AI261" i="46"/>
  <c r="AJ260" i="46"/>
  <c r="AI260" i="46"/>
  <c r="AJ259" i="46"/>
  <c r="AJ258" i="46"/>
  <c r="AJ257" i="46"/>
  <c r="AI257" i="46"/>
  <c r="AJ256" i="46"/>
  <c r="AI256" i="46"/>
  <c r="AJ255" i="46"/>
  <c r="AJ254" i="46"/>
  <c r="AJ253" i="46"/>
  <c r="AI253" i="46"/>
  <c r="AJ252" i="46"/>
  <c r="AI252" i="46"/>
  <c r="AJ251" i="46"/>
  <c r="AG251" i="46"/>
  <c r="AJ250" i="46"/>
  <c r="AJ249" i="46"/>
  <c r="AI249" i="46"/>
  <c r="AJ248" i="46"/>
  <c r="AI248" i="46"/>
  <c r="AJ247" i="46"/>
  <c r="AJ246" i="46"/>
  <c r="AJ245" i="46"/>
  <c r="AI245" i="46"/>
  <c r="AJ244" i="46"/>
  <c r="AI244" i="46"/>
  <c r="AJ243" i="46"/>
  <c r="AJ242" i="46"/>
  <c r="AJ241" i="46"/>
  <c r="AI241" i="46"/>
  <c r="AJ240" i="46"/>
  <c r="AI240" i="46"/>
  <c r="AJ239" i="46"/>
  <c r="AJ238" i="46"/>
  <c r="AJ237" i="46"/>
  <c r="AI237" i="46"/>
  <c r="AJ236" i="46"/>
  <c r="AI236" i="46"/>
  <c r="AJ235" i="46"/>
  <c r="AJ234" i="46"/>
  <c r="AJ233" i="46"/>
  <c r="AI233" i="46"/>
  <c r="AJ232" i="46"/>
  <c r="AI232" i="46"/>
  <c r="AJ231" i="46"/>
  <c r="AJ230" i="46"/>
  <c r="AJ229" i="46"/>
  <c r="AI229" i="46"/>
  <c r="AJ228" i="46"/>
  <c r="AI228" i="46"/>
  <c r="AJ227" i="46"/>
  <c r="AJ226" i="46"/>
  <c r="AJ225" i="46"/>
  <c r="AI225" i="46"/>
  <c r="AJ224" i="46"/>
  <c r="AI224" i="46"/>
  <c r="AJ223" i="46"/>
  <c r="AJ222" i="46"/>
  <c r="AH222" i="46"/>
  <c r="AJ221" i="46"/>
  <c r="AI221" i="46"/>
  <c r="AJ220" i="46"/>
  <c r="AF219" i="46"/>
  <c r="AE219" i="46"/>
  <c r="AF217" i="46"/>
  <c r="AE217" i="46"/>
  <c r="AH216" i="46"/>
  <c r="AI215" i="46"/>
  <c r="AJ214" i="46"/>
  <c r="AI214" i="46"/>
  <c r="AJ213" i="46"/>
  <c r="AJ212" i="46"/>
  <c r="AJ211" i="46"/>
  <c r="AI211" i="46"/>
  <c r="AJ210" i="46"/>
  <c r="AI210" i="46"/>
  <c r="AJ209" i="46"/>
  <c r="AJ208" i="46"/>
  <c r="AJ207" i="46"/>
  <c r="AI207" i="46"/>
  <c r="AJ206" i="46"/>
  <c r="AI206" i="46"/>
  <c r="AJ205" i="46"/>
  <c r="AJ204" i="46"/>
  <c r="AJ203" i="46"/>
  <c r="AI203" i="46"/>
  <c r="AJ202" i="46"/>
  <c r="AI202" i="46"/>
  <c r="AJ201" i="46"/>
  <c r="AJ200" i="46"/>
  <c r="AJ199" i="46"/>
  <c r="AI199" i="46"/>
  <c r="AJ198" i="46"/>
  <c r="AI198" i="46"/>
  <c r="AJ197" i="46"/>
  <c r="AJ196" i="46"/>
  <c r="AJ195" i="46"/>
  <c r="AI195" i="46"/>
  <c r="AJ194" i="46"/>
  <c r="AI194" i="46"/>
  <c r="AJ193" i="46"/>
  <c r="AI193" i="46"/>
  <c r="AJ192" i="46"/>
  <c r="AJ191" i="46"/>
  <c r="AI191" i="46"/>
  <c r="AJ190" i="46"/>
  <c r="AI190" i="46"/>
  <c r="AJ189" i="46"/>
  <c r="AI189" i="46"/>
  <c r="AJ188" i="46"/>
  <c r="AJ187" i="46"/>
  <c r="AI187" i="46"/>
  <c r="AJ186" i="46"/>
  <c r="AI186" i="46"/>
  <c r="AJ185" i="46"/>
  <c r="AI185" i="46"/>
  <c r="AJ184" i="46"/>
  <c r="AJ183" i="46"/>
  <c r="AI183" i="46"/>
  <c r="AJ182" i="46"/>
  <c r="AI182" i="46"/>
  <c r="AJ181" i="46"/>
  <c r="AJ180" i="46"/>
  <c r="AJ179" i="46"/>
  <c r="AI179" i="46"/>
  <c r="AJ178" i="46"/>
  <c r="AI178" i="46"/>
  <c r="AJ177" i="46"/>
  <c r="AJ176" i="46"/>
  <c r="AJ175" i="46"/>
  <c r="AI175" i="46"/>
  <c r="AJ174" i="46"/>
  <c r="AI174" i="46"/>
  <c r="AJ173" i="46"/>
  <c r="AJ172" i="46"/>
  <c r="AJ171" i="46"/>
  <c r="AI171" i="46"/>
  <c r="AJ170" i="46"/>
  <c r="AI170" i="46"/>
  <c r="AJ169" i="46"/>
  <c r="AJ168" i="46"/>
  <c r="AE166" i="46"/>
  <c r="AE164" i="46"/>
  <c r="AJ163" i="46"/>
  <c r="AI163" i="46"/>
  <c r="AI162" i="46"/>
  <c r="AJ161" i="46"/>
  <c r="AI161" i="46"/>
  <c r="AG161" i="46"/>
  <c r="AJ160" i="46"/>
  <c r="AJ159" i="46"/>
  <c r="AJ158" i="46"/>
  <c r="AJ157" i="46"/>
  <c r="AG157" i="46"/>
  <c r="AJ156" i="46"/>
  <c r="AJ155" i="46"/>
  <c r="AJ154" i="46"/>
  <c r="AI154" i="46"/>
  <c r="AJ153" i="46"/>
  <c r="AI153" i="46"/>
  <c r="AG153" i="46"/>
  <c r="AJ152" i="46"/>
  <c r="AJ151" i="46"/>
  <c r="AJ150" i="46"/>
  <c r="AJ149" i="46"/>
  <c r="AG149" i="46"/>
  <c r="AJ148" i="46"/>
  <c r="AJ147" i="46"/>
  <c r="AJ146" i="46"/>
  <c r="AI146" i="46"/>
  <c r="AJ145" i="46"/>
  <c r="AI145" i="46"/>
  <c r="AG145" i="46"/>
  <c r="AJ144" i="46"/>
  <c r="AI144" i="46"/>
  <c r="AJ143" i="46"/>
  <c r="AI143" i="46"/>
  <c r="AJ142" i="46"/>
  <c r="AJ141" i="46"/>
  <c r="AG141" i="46"/>
  <c r="AJ140" i="46"/>
  <c r="AJ139" i="46"/>
  <c r="AJ138" i="46"/>
  <c r="AI138" i="46"/>
  <c r="AJ137" i="46"/>
  <c r="AI137" i="46"/>
  <c r="AG137" i="46"/>
  <c r="AJ136" i="46"/>
  <c r="AJ135" i="46"/>
  <c r="AJ134" i="46"/>
  <c r="AJ133" i="46"/>
  <c r="AG133" i="46"/>
  <c r="AJ132" i="46"/>
  <c r="AJ131" i="46"/>
  <c r="AJ130" i="46"/>
  <c r="AI130" i="46"/>
  <c r="AJ129" i="46"/>
  <c r="AI129" i="46"/>
  <c r="AJ128" i="46"/>
  <c r="AJ127" i="46"/>
  <c r="AJ126" i="46"/>
  <c r="AJ125" i="46"/>
  <c r="AJ124" i="46"/>
  <c r="AJ123" i="46"/>
  <c r="AJ122" i="46"/>
  <c r="AI122" i="46"/>
  <c r="AJ121" i="46"/>
  <c r="AI121" i="46"/>
  <c r="AJ120" i="46"/>
  <c r="AI120" i="46"/>
  <c r="AH120" i="46"/>
  <c r="AJ119" i="46"/>
  <c r="AJ118" i="46"/>
  <c r="AJ117" i="46"/>
  <c r="AJ116" i="46"/>
  <c r="AF114" i="46"/>
  <c r="AE114" i="46"/>
  <c r="AF112" i="46"/>
  <c r="AE112" i="46"/>
  <c r="AI111" i="46"/>
  <c r="AJ109" i="46"/>
  <c r="AJ108" i="46"/>
  <c r="AJ107" i="46"/>
  <c r="AI107" i="46"/>
  <c r="AJ106" i="46"/>
  <c r="AJ105" i="46"/>
  <c r="AJ104" i="46"/>
  <c r="AJ103" i="46"/>
  <c r="AI103" i="46"/>
  <c r="AJ102" i="46"/>
  <c r="AJ101" i="46"/>
  <c r="AJ100" i="46"/>
  <c r="AJ99" i="46"/>
  <c r="AI99" i="46"/>
  <c r="AJ98" i="46"/>
  <c r="AJ97" i="46"/>
  <c r="AJ96" i="46"/>
  <c r="AJ95" i="46"/>
  <c r="AI95" i="46"/>
  <c r="AJ94" i="46"/>
  <c r="AJ93" i="46"/>
  <c r="AJ92" i="46"/>
  <c r="AJ91" i="46"/>
  <c r="AI91" i="46"/>
  <c r="AJ90" i="46"/>
  <c r="AJ89" i="46"/>
  <c r="AJ88" i="46"/>
  <c r="AJ87" i="46"/>
  <c r="AI87" i="46"/>
  <c r="AJ86" i="46"/>
  <c r="AJ85" i="46"/>
  <c r="AJ84" i="46"/>
  <c r="AJ83" i="46"/>
  <c r="AI83" i="46"/>
  <c r="AJ82" i="46"/>
  <c r="AJ81" i="46"/>
  <c r="AI81" i="46"/>
  <c r="AJ80" i="46"/>
  <c r="AJ79" i="46"/>
  <c r="AI79" i="46"/>
  <c r="AJ78" i="46"/>
  <c r="AJ77" i="46"/>
  <c r="AI77" i="46"/>
  <c r="AJ76" i="46"/>
  <c r="AJ75" i="46"/>
  <c r="AI75" i="46"/>
  <c r="AJ74" i="46"/>
  <c r="AJ73" i="46"/>
  <c r="AI73" i="46"/>
  <c r="AJ72" i="46"/>
  <c r="AI72" i="46"/>
  <c r="AJ71" i="46"/>
  <c r="AJ70" i="46"/>
  <c r="AJ69" i="46"/>
  <c r="AI69" i="46"/>
  <c r="AJ68" i="46"/>
  <c r="AI68" i="46"/>
  <c r="AJ67" i="46"/>
  <c r="AJ66" i="46"/>
  <c r="AJ65" i="46"/>
  <c r="AJ64" i="46"/>
  <c r="AI64" i="46"/>
  <c r="AJ63" i="46"/>
  <c r="AF62" i="46"/>
  <c r="AE62" i="46"/>
  <c r="D62" i="46"/>
  <c r="D61" i="46"/>
  <c r="D1500" i="46"/>
  <c r="D1501" i="46"/>
  <c r="AF60" i="46"/>
  <c r="AE60" i="46"/>
  <c r="AI59" i="46"/>
  <c r="AJ57" i="46"/>
  <c r="AJ56" i="46"/>
  <c r="AJ55" i="46"/>
  <c r="AJ54" i="46"/>
  <c r="AI54" i="46"/>
  <c r="AJ53" i="46"/>
  <c r="AJ52" i="46"/>
  <c r="AJ51" i="46"/>
  <c r="AJ50" i="46"/>
  <c r="AI50" i="46"/>
  <c r="AJ49" i="46"/>
  <c r="AJ48" i="46"/>
  <c r="AJ47" i="46"/>
  <c r="AJ46" i="46"/>
  <c r="AI46" i="46"/>
  <c r="AJ45" i="46"/>
  <c r="AJ44" i="46"/>
  <c r="AJ43" i="46"/>
  <c r="AJ42" i="46"/>
  <c r="AI42" i="46"/>
  <c r="AJ41" i="46"/>
  <c r="AJ40" i="46"/>
  <c r="AJ39" i="46"/>
  <c r="AJ38" i="46"/>
  <c r="AI38" i="46"/>
  <c r="AJ37" i="46"/>
  <c r="AJ36" i="46"/>
  <c r="AJ35" i="46"/>
  <c r="AJ34" i="46"/>
  <c r="AI34" i="46"/>
  <c r="AJ33" i="46"/>
  <c r="AJ32" i="46"/>
  <c r="AJ31" i="46"/>
  <c r="AJ30" i="46"/>
  <c r="AI30" i="46"/>
  <c r="AJ29" i="46"/>
  <c r="AJ28" i="46"/>
  <c r="AJ27" i="46"/>
  <c r="AJ26" i="46"/>
  <c r="AI26" i="46"/>
  <c r="AJ25" i="46"/>
  <c r="AJ24" i="46"/>
  <c r="AJ23" i="46"/>
  <c r="AJ22" i="46"/>
  <c r="AI22" i="46"/>
  <c r="AJ21" i="46"/>
  <c r="AJ20" i="46"/>
  <c r="AJ19" i="46"/>
  <c r="AJ18" i="46"/>
  <c r="AI18" i="46"/>
  <c r="AJ17" i="46"/>
  <c r="AJ16" i="46"/>
  <c r="AJ15" i="46"/>
  <c r="AJ14" i="46"/>
  <c r="AI14" i="46"/>
  <c r="AJ13" i="46"/>
  <c r="AJ12" i="46"/>
  <c r="AJ11" i="46"/>
  <c r="AI1" i="46"/>
  <c r="AF1372" i="5"/>
  <c r="AE1372" i="5"/>
  <c r="AD1372" i="5"/>
  <c r="AD54" i="45" s="1"/>
  <c r="AC1372" i="5"/>
  <c r="AC54" i="45" s="1"/>
  <c r="AB1372" i="5"/>
  <c r="AB54" i="45" s="1"/>
  <c r="AA1372" i="5"/>
  <c r="Z1372" i="5"/>
  <c r="Y1372" i="5"/>
  <c r="R1372" i="5"/>
  <c r="Q1372" i="5"/>
  <c r="P1372" i="5"/>
  <c r="O1372" i="5"/>
  <c r="N1372" i="5"/>
  <c r="M1372" i="5"/>
  <c r="M54" i="45"/>
  <c r="L1372" i="5"/>
  <c r="L54" i="45"/>
  <c r="K1372" i="5"/>
  <c r="J1372" i="5"/>
  <c r="I1372" i="5"/>
  <c r="H1372" i="5"/>
  <c r="G1372" i="5"/>
  <c r="F1372" i="5"/>
  <c r="F54" i="45" s="1"/>
  <c r="E1372" i="5"/>
  <c r="E54" i="45" s="1"/>
  <c r="AF1320" i="5"/>
  <c r="AE1320" i="5"/>
  <c r="AD1320" i="5"/>
  <c r="AD52" i="45" s="1"/>
  <c r="AC1320" i="5"/>
  <c r="AB1320" i="5"/>
  <c r="AA1320" i="5"/>
  <c r="Z1320" i="5"/>
  <c r="Y1320" i="5"/>
  <c r="R1320" i="5"/>
  <c r="Q1320" i="5"/>
  <c r="P1320" i="5"/>
  <c r="O1320" i="5"/>
  <c r="N1320" i="5"/>
  <c r="N52" i="45"/>
  <c r="M1320" i="5"/>
  <c r="L1320" i="5"/>
  <c r="K1320" i="5"/>
  <c r="J1320" i="5"/>
  <c r="I1320" i="5"/>
  <c r="H1320" i="5"/>
  <c r="G1320" i="5"/>
  <c r="F1320" i="5"/>
  <c r="F52" i="45" s="1"/>
  <c r="E1320" i="5"/>
  <c r="E52" i="45" s="1"/>
  <c r="AF1268" i="5"/>
  <c r="AE1268" i="5"/>
  <c r="AD1268" i="5"/>
  <c r="AC1268" i="5"/>
  <c r="AC50" i="45" s="1"/>
  <c r="AB1268" i="5"/>
  <c r="AA1268" i="5"/>
  <c r="Z1268" i="5"/>
  <c r="Y1268" i="5"/>
  <c r="R1268" i="5"/>
  <c r="Q1268" i="5"/>
  <c r="P1268" i="5"/>
  <c r="O1268" i="5"/>
  <c r="N1268" i="5"/>
  <c r="M1268" i="5"/>
  <c r="L1268" i="5"/>
  <c r="K1268" i="5"/>
  <c r="J1268" i="5"/>
  <c r="I1268" i="5"/>
  <c r="H1268" i="5"/>
  <c r="G1268" i="5"/>
  <c r="F1268" i="5"/>
  <c r="F50" i="45" s="1"/>
  <c r="E1268" i="5"/>
  <c r="AF1216" i="5"/>
  <c r="AE1216" i="5"/>
  <c r="AD1216" i="5"/>
  <c r="AD48" i="45" s="1"/>
  <c r="AC1216" i="5"/>
  <c r="AC48" i="45" s="1"/>
  <c r="AB1216" i="5"/>
  <c r="AA1216" i="5"/>
  <c r="Z1216" i="5"/>
  <c r="Y1216" i="5"/>
  <c r="R1216" i="5"/>
  <c r="Q1216" i="5"/>
  <c r="P1216" i="5"/>
  <c r="O1216" i="5"/>
  <c r="N1216" i="5"/>
  <c r="N48" i="45"/>
  <c r="M1216" i="5"/>
  <c r="M48" i="45"/>
  <c r="L1216" i="5"/>
  <c r="K1216" i="5"/>
  <c r="J1216" i="5"/>
  <c r="I1216" i="5"/>
  <c r="H1216" i="5"/>
  <c r="G1216" i="5"/>
  <c r="F1216" i="5"/>
  <c r="F48" i="45" s="1"/>
  <c r="E1216" i="5"/>
  <c r="E48" i="45" s="1"/>
  <c r="AF1164" i="5"/>
  <c r="AE1164" i="5"/>
  <c r="AD1164" i="5"/>
  <c r="AD46" i="45" s="1"/>
  <c r="AC1164" i="5"/>
  <c r="AC46" i="45" s="1"/>
  <c r="AB1164" i="5"/>
  <c r="AB1165" i="5" s="1"/>
  <c r="AB47" i="45" s="1"/>
  <c r="AA1164" i="5"/>
  <c r="Z1164" i="5"/>
  <c r="Y1164" i="5"/>
  <c r="R1164" i="5"/>
  <c r="Q1164" i="5"/>
  <c r="P1164" i="5"/>
  <c r="O1164" i="5"/>
  <c r="N1164" i="5"/>
  <c r="M1164" i="5"/>
  <c r="L1164" i="5"/>
  <c r="K1164" i="5"/>
  <c r="J1164" i="5"/>
  <c r="I1164" i="5"/>
  <c r="H1164" i="5"/>
  <c r="G1164" i="5"/>
  <c r="F1164" i="5"/>
  <c r="E1164" i="5"/>
  <c r="AF1112" i="5"/>
  <c r="AE1112" i="5"/>
  <c r="AD1112" i="5"/>
  <c r="AD1113" i="5" s="1"/>
  <c r="AD45" i="45" s="1"/>
  <c r="AC1112" i="5"/>
  <c r="AC44" i="45" s="1"/>
  <c r="AB1112" i="5"/>
  <c r="AA1112" i="5"/>
  <c r="Z1112" i="5"/>
  <c r="Y1112" i="5"/>
  <c r="R1112" i="5"/>
  <c r="Q1112" i="5"/>
  <c r="P1112" i="5"/>
  <c r="O1112" i="5"/>
  <c r="N1112" i="5"/>
  <c r="M1112" i="5"/>
  <c r="L1112" i="5"/>
  <c r="K1112" i="5"/>
  <c r="J1112" i="5"/>
  <c r="I1112" i="5"/>
  <c r="H1112" i="5"/>
  <c r="G1112" i="5"/>
  <c r="F1112" i="5"/>
  <c r="F44" i="45" s="1"/>
  <c r="E1112" i="5"/>
  <c r="AF1004" i="5"/>
  <c r="AE1004" i="5"/>
  <c r="AD1004" i="5"/>
  <c r="AC1004" i="5"/>
  <c r="AC42" i="45" s="1"/>
  <c r="AB1004" i="5"/>
  <c r="AA1004" i="5"/>
  <c r="Z1004" i="5"/>
  <c r="Y1004" i="5"/>
  <c r="R1004" i="5"/>
  <c r="Q1004" i="5"/>
  <c r="P1004" i="5"/>
  <c r="O1004" i="5"/>
  <c r="N1004" i="5"/>
  <c r="M1004" i="5"/>
  <c r="L1004" i="5"/>
  <c r="K1004" i="5"/>
  <c r="J1004" i="5"/>
  <c r="I1004" i="5"/>
  <c r="H1004" i="5"/>
  <c r="G1004" i="5"/>
  <c r="F1004" i="5"/>
  <c r="E1004" i="5"/>
  <c r="AF952" i="5"/>
  <c r="AE952" i="5"/>
  <c r="AD952" i="5"/>
  <c r="AD40" i="45" s="1"/>
  <c r="AC952" i="5"/>
  <c r="AB952" i="5"/>
  <c r="AA952" i="5"/>
  <c r="Z952" i="5"/>
  <c r="Y952" i="5"/>
  <c r="R952" i="5"/>
  <c r="Q952" i="5"/>
  <c r="P952" i="5"/>
  <c r="O952" i="5"/>
  <c r="N952" i="5"/>
  <c r="N40" i="45"/>
  <c r="M952" i="5"/>
  <c r="L952" i="5"/>
  <c r="K952" i="5"/>
  <c r="J952" i="5"/>
  <c r="I952" i="5"/>
  <c r="H952" i="5"/>
  <c r="G952" i="5"/>
  <c r="F952" i="5"/>
  <c r="F40" i="45" s="1"/>
  <c r="E952" i="5"/>
  <c r="AF900" i="5"/>
  <c r="AE900" i="5"/>
  <c r="AD900" i="5"/>
  <c r="AD38" i="45" s="1"/>
  <c r="AC900" i="5"/>
  <c r="AB900" i="5"/>
  <c r="AA900" i="5"/>
  <c r="Z900" i="5"/>
  <c r="Y900" i="5"/>
  <c r="R900" i="5"/>
  <c r="Q900" i="5"/>
  <c r="P900" i="5"/>
  <c r="O900" i="5"/>
  <c r="N900" i="5"/>
  <c r="N38" i="45"/>
  <c r="M900" i="5"/>
  <c r="L900" i="5"/>
  <c r="K900" i="5"/>
  <c r="J900" i="5"/>
  <c r="I900" i="5"/>
  <c r="H900" i="5"/>
  <c r="G900" i="5"/>
  <c r="F900" i="5"/>
  <c r="E900" i="5"/>
  <c r="AF848" i="5"/>
  <c r="AE848" i="5"/>
  <c r="AD848" i="5"/>
  <c r="AD36" i="45" s="1"/>
  <c r="AC848" i="5"/>
  <c r="AC36" i="45" s="1"/>
  <c r="AB848" i="5"/>
  <c r="AA848" i="5"/>
  <c r="Z848" i="5"/>
  <c r="Y848" i="5"/>
  <c r="R848" i="5"/>
  <c r="Q848" i="5"/>
  <c r="P848" i="5"/>
  <c r="O848" i="5"/>
  <c r="N848" i="5"/>
  <c r="M848" i="5"/>
  <c r="L848" i="5"/>
  <c r="K848" i="5"/>
  <c r="J848" i="5"/>
  <c r="I848" i="5"/>
  <c r="H848" i="5"/>
  <c r="G848" i="5"/>
  <c r="F848" i="5"/>
  <c r="E848" i="5"/>
  <c r="AF796" i="5"/>
  <c r="AE796" i="5"/>
  <c r="AD796" i="5"/>
  <c r="AC796" i="5"/>
  <c r="AB796" i="5"/>
  <c r="AA796" i="5"/>
  <c r="Z796" i="5"/>
  <c r="Z34" i="45" s="1"/>
  <c r="Y796" i="5"/>
  <c r="R796" i="5"/>
  <c r="Q796" i="5"/>
  <c r="P796" i="5"/>
  <c r="O796" i="5"/>
  <c r="N796" i="5"/>
  <c r="M796" i="5"/>
  <c r="L796" i="5"/>
  <c r="K796" i="5"/>
  <c r="J796" i="5"/>
  <c r="I796" i="5"/>
  <c r="H796" i="5"/>
  <c r="G796" i="5"/>
  <c r="F796" i="5"/>
  <c r="F797" i="5" s="1"/>
  <c r="F35" i="45" s="1"/>
  <c r="E796" i="5"/>
  <c r="AF744" i="5"/>
  <c r="AE744" i="5"/>
  <c r="AD744" i="5"/>
  <c r="AC744" i="5"/>
  <c r="AB744" i="5"/>
  <c r="AA744" i="5"/>
  <c r="Z744" i="5"/>
  <c r="Y744" i="5"/>
  <c r="R744" i="5"/>
  <c r="Q744" i="5"/>
  <c r="P744" i="5"/>
  <c r="O744" i="5"/>
  <c r="N744" i="5"/>
  <c r="M744" i="5"/>
  <c r="L744" i="5"/>
  <c r="K744" i="5"/>
  <c r="J744" i="5"/>
  <c r="I744" i="5"/>
  <c r="H744" i="5"/>
  <c r="G744" i="5"/>
  <c r="F744" i="5"/>
  <c r="E744" i="5"/>
  <c r="E32" i="45" s="1"/>
  <c r="AF636" i="5"/>
  <c r="AE636" i="5"/>
  <c r="AD636" i="5"/>
  <c r="AD30" i="45" s="1"/>
  <c r="AC636" i="5"/>
  <c r="AC30" i="45" s="1"/>
  <c r="AB636" i="5"/>
  <c r="AA636" i="5"/>
  <c r="Z636" i="5"/>
  <c r="Y636" i="5"/>
  <c r="R636" i="5"/>
  <c r="Q636" i="5"/>
  <c r="P636" i="5"/>
  <c r="O636" i="5"/>
  <c r="N636" i="5"/>
  <c r="N30" i="45"/>
  <c r="M636" i="5"/>
  <c r="M30" i="45"/>
  <c r="L636" i="5"/>
  <c r="K636" i="5"/>
  <c r="J636" i="5"/>
  <c r="I636" i="5"/>
  <c r="H636" i="5"/>
  <c r="G636" i="5"/>
  <c r="F636" i="5"/>
  <c r="F637" i="5" s="1"/>
  <c r="F31" i="45" s="1"/>
  <c r="E636" i="5"/>
  <c r="AF584" i="5"/>
  <c r="AE584" i="5"/>
  <c r="AD584" i="5"/>
  <c r="AD28" i="45" s="1"/>
  <c r="AC584" i="5"/>
  <c r="AB584" i="5"/>
  <c r="AB28" i="45" s="1"/>
  <c r="AA584" i="5"/>
  <c r="Z584" i="5"/>
  <c r="Z28" i="45" s="1"/>
  <c r="Y584" i="5"/>
  <c r="R584" i="5"/>
  <c r="Q584" i="5"/>
  <c r="P584" i="5"/>
  <c r="O584" i="5"/>
  <c r="N584" i="5"/>
  <c r="N28" i="45"/>
  <c r="M584" i="5"/>
  <c r="L584" i="5"/>
  <c r="K584" i="5"/>
  <c r="J584" i="5"/>
  <c r="I584" i="5"/>
  <c r="H584" i="5"/>
  <c r="G584" i="5"/>
  <c r="F584" i="5"/>
  <c r="F28" i="45" s="1"/>
  <c r="E584" i="5"/>
  <c r="AF532" i="5"/>
  <c r="AE532" i="5"/>
  <c r="AD532" i="5"/>
  <c r="AD26" i="45" s="1"/>
  <c r="AC532" i="5"/>
  <c r="AC26" i="45" s="1"/>
  <c r="AB532" i="5"/>
  <c r="AB26" i="45" s="1"/>
  <c r="AA532" i="5"/>
  <c r="AA26" i="45" s="1"/>
  <c r="Z532" i="5"/>
  <c r="Y532" i="5"/>
  <c r="R532" i="5"/>
  <c r="Q532" i="5"/>
  <c r="P532" i="5"/>
  <c r="O532" i="5"/>
  <c r="N532" i="5"/>
  <c r="N26" i="45"/>
  <c r="M532" i="5"/>
  <c r="M26" i="45"/>
  <c r="L532" i="5"/>
  <c r="L26" i="45"/>
  <c r="K532" i="5"/>
  <c r="J532" i="5"/>
  <c r="I532" i="5"/>
  <c r="H532" i="5"/>
  <c r="G532" i="5"/>
  <c r="F532" i="5"/>
  <c r="F26" i="45" s="1"/>
  <c r="E532" i="5"/>
  <c r="E26" i="45" s="1"/>
  <c r="AF480" i="5"/>
  <c r="AE480" i="5"/>
  <c r="AD480" i="5"/>
  <c r="AD24" i="45" s="1"/>
  <c r="AC480" i="5"/>
  <c r="AB480" i="5"/>
  <c r="AA480" i="5"/>
  <c r="Z480" i="5"/>
  <c r="Y480" i="5"/>
  <c r="R480" i="5"/>
  <c r="Q480" i="5"/>
  <c r="P480" i="5"/>
  <c r="O480" i="5"/>
  <c r="N480" i="5"/>
  <c r="N24" i="45"/>
  <c r="M480" i="5"/>
  <c r="L480" i="5"/>
  <c r="K480" i="5"/>
  <c r="J480" i="5"/>
  <c r="I480" i="5"/>
  <c r="H480" i="5"/>
  <c r="G480" i="5"/>
  <c r="F480" i="5"/>
  <c r="E480" i="5"/>
  <c r="E24" i="45" s="1"/>
  <c r="AF428" i="5"/>
  <c r="AE428" i="5"/>
  <c r="AD428" i="5"/>
  <c r="AC428" i="5"/>
  <c r="AB428" i="5"/>
  <c r="AA428" i="5"/>
  <c r="Z428" i="5"/>
  <c r="Z22" i="45" s="1"/>
  <c r="Y428" i="5"/>
  <c r="Y22" i="45"/>
  <c r="R428" i="5"/>
  <c r="Q428" i="5"/>
  <c r="Q22" i="45"/>
  <c r="P428" i="5"/>
  <c r="O428" i="5"/>
  <c r="N428" i="5"/>
  <c r="M428" i="5"/>
  <c r="M22" i="45"/>
  <c r="L428" i="5"/>
  <c r="K428" i="5"/>
  <c r="J428" i="5"/>
  <c r="I428" i="5"/>
  <c r="I22" i="45"/>
  <c r="H428" i="5"/>
  <c r="G428" i="5"/>
  <c r="F428" i="5"/>
  <c r="E428" i="5"/>
  <c r="E22" i="45" s="1"/>
  <c r="AF376" i="5"/>
  <c r="AE376" i="5"/>
  <c r="AD376" i="5"/>
  <c r="AD20" i="45" s="1"/>
  <c r="AC376" i="5"/>
  <c r="AB376" i="5"/>
  <c r="AB20" i="45" s="1"/>
  <c r="AA376" i="5"/>
  <c r="Z376" i="5"/>
  <c r="Z20" i="45" s="1"/>
  <c r="Y376" i="5"/>
  <c r="Y20" i="45"/>
  <c r="R376" i="5"/>
  <c r="Q376" i="5"/>
  <c r="P376" i="5"/>
  <c r="O376" i="5"/>
  <c r="N376" i="5"/>
  <c r="N20" i="45"/>
  <c r="M376" i="5"/>
  <c r="M20" i="45"/>
  <c r="L376" i="5"/>
  <c r="K376" i="5"/>
  <c r="K20" i="45"/>
  <c r="J376" i="5"/>
  <c r="I376" i="5"/>
  <c r="H376" i="5"/>
  <c r="G376" i="5"/>
  <c r="F376" i="5"/>
  <c r="F20" i="45" s="1"/>
  <c r="E376" i="5"/>
  <c r="E20" i="45" s="1"/>
  <c r="AF268" i="5"/>
  <c r="AE268" i="5"/>
  <c r="AE18" i="45"/>
  <c r="AD268" i="5"/>
  <c r="AD18" i="45" s="1"/>
  <c r="AC268" i="5"/>
  <c r="AC18" i="45" s="1"/>
  <c r="AB268" i="5"/>
  <c r="AB18" i="45" s="1"/>
  <c r="AA268" i="5"/>
  <c r="Z268" i="5"/>
  <c r="Y268" i="5"/>
  <c r="Y18" i="45"/>
  <c r="R268" i="5"/>
  <c r="Q268" i="5"/>
  <c r="Q18" i="45"/>
  <c r="P268" i="5"/>
  <c r="P18" i="45"/>
  <c r="O268" i="5"/>
  <c r="O18" i="45"/>
  <c r="N268" i="5"/>
  <c r="N18" i="45"/>
  <c r="M268" i="5"/>
  <c r="L268" i="5"/>
  <c r="K268" i="5"/>
  <c r="J268" i="5"/>
  <c r="I268" i="5"/>
  <c r="I18" i="45"/>
  <c r="H268" i="5"/>
  <c r="H18" i="45"/>
  <c r="G268" i="5"/>
  <c r="G18" i="45"/>
  <c r="F268" i="5"/>
  <c r="F18" i="45" s="1"/>
  <c r="E268" i="5"/>
  <c r="E18" i="45" s="1"/>
  <c r="AF216" i="5"/>
  <c r="AE216" i="5"/>
  <c r="AE16" i="45"/>
  <c r="AD216" i="5"/>
  <c r="AC216" i="5"/>
  <c r="AC16" i="45" s="1"/>
  <c r="AB216" i="5"/>
  <c r="AB16" i="45" s="1"/>
  <c r="AA216" i="5"/>
  <c r="AA16" i="45" s="1"/>
  <c r="Z216" i="5"/>
  <c r="Z16" i="45" s="1"/>
  <c r="Y216" i="5"/>
  <c r="Y16" i="45"/>
  <c r="R216" i="5"/>
  <c r="R16" i="45"/>
  <c r="Q216" i="5"/>
  <c r="Q16" i="45"/>
  <c r="P216" i="5"/>
  <c r="O216" i="5"/>
  <c r="N216" i="5"/>
  <c r="N16" i="45"/>
  <c r="M216" i="5"/>
  <c r="M16" i="45"/>
  <c r="L216" i="5"/>
  <c r="L16" i="45"/>
  <c r="K216" i="5"/>
  <c r="J216" i="5"/>
  <c r="I216" i="5"/>
  <c r="H216" i="5"/>
  <c r="G216" i="5"/>
  <c r="F216" i="5"/>
  <c r="F16" i="45" s="1"/>
  <c r="E216" i="5"/>
  <c r="E16" i="45" s="1"/>
  <c r="AF164" i="5"/>
  <c r="AF14" i="45"/>
  <c r="AE164" i="5"/>
  <c r="AD164" i="5"/>
  <c r="AD14" i="45" s="1"/>
  <c r="AC164" i="5"/>
  <c r="AB164" i="5"/>
  <c r="AA164" i="5"/>
  <c r="AA14" i="45" s="1"/>
  <c r="Z164" i="5"/>
  <c r="Z14" i="45" s="1"/>
  <c r="Y164" i="5"/>
  <c r="R164" i="5"/>
  <c r="R14" i="45"/>
  <c r="Q164" i="5"/>
  <c r="P164" i="5"/>
  <c r="O164" i="5"/>
  <c r="N164" i="5"/>
  <c r="N14" i="45"/>
  <c r="M164" i="5"/>
  <c r="M14" i="45"/>
  <c r="L164" i="5"/>
  <c r="L14" i="45"/>
  <c r="K164" i="5"/>
  <c r="K14" i="45"/>
  <c r="J164" i="5"/>
  <c r="J14" i="45"/>
  <c r="I164" i="5"/>
  <c r="H164" i="5"/>
  <c r="H14" i="45"/>
  <c r="G164" i="5"/>
  <c r="F164" i="5"/>
  <c r="E164" i="5"/>
  <c r="E14" i="45" s="1"/>
  <c r="AF112" i="5"/>
  <c r="AF12" i="45"/>
  <c r="AE112" i="5"/>
  <c r="AE12" i="45"/>
  <c r="AD112" i="5"/>
  <c r="AC112" i="5"/>
  <c r="AC12" i="45" s="1"/>
  <c r="AB112" i="5"/>
  <c r="AB12" i="45" s="1"/>
  <c r="AA112" i="5"/>
  <c r="AA12" i="45" s="1"/>
  <c r="Z112" i="5"/>
  <c r="Z12" i="45" s="1"/>
  <c r="Y112" i="5"/>
  <c r="Y12" i="45"/>
  <c r="R112" i="5"/>
  <c r="R12" i="45"/>
  <c r="Q112" i="5"/>
  <c r="Q12" i="45"/>
  <c r="P112" i="5"/>
  <c r="P12" i="45"/>
  <c r="O112" i="5"/>
  <c r="O12" i="45"/>
  <c r="N112" i="5"/>
  <c r="N12" i="45"/>
  <c r="M112" i="5"/>
  <c r="L112" i="5"/>
  <c r="L12" i="45"/>
  <c r="K112" i="5"/>
  <c r="K12" i="45"/>
  <c r="J112" i="5"/>
  <c r="J12" i="45"/>
  <c r="I112" i="5"/>
  <c r="I12" i="45"/>
  <c r="H112" i="5"/>
  <c r="H12" i="45"/>
  <c r="G112" i="5"/>
  <c r="G12" i="45"/>
  <c r="F112" i="5"/>
  <c r="F12" i="45" s="1"/>
  <c r="E112" i="5"/>
  <c r="E12" i="45" s="1"/>
  <c r="F60" i="5"/>
  <c r="F10" i="45" s="1"/>
  <c r="G60" i="5"/>
  <c r="H60" i="5"/>
  <c r="H10" i="45"/>
  <c r="I60" i="5"/>
  <c r="I10" i="45"/>
  <c r="J60" i="5"/>
  <c r="K60" i="5"/>
  <c r="K10" i="45"/>
  <c r="L60" i="5"/>
  <c r="L10" i="45"/>
  <c r="M60" i="5"/>
  <c r="M10" i="45"/>
  <c r="N60" i="5"/>
  <c r="O60" i="5"/>
  <c r="O10" i="45"/>
  <c r="P60" i="5"/>
  <c r="P10" i="45"/>
  <c r="Q60" i="5"/>
  <c r="Q10" i="45"/>
  <c r="R60" i="5"/>
  <c r="R10" i="45"/>
  <c r="Y60" i="5"/>
  <c r="Y10" i="45"/>
  <c r="Z60" i="5"/>
  <c r="Z10" i="45" s="1"/>
  <c r="AA60" i="5"/>
  <c r="AA10" i="45" s="1"/>
  <c r="AB60" i="5"/>
  <c r="AB10" i="45" s="1"/>
  <c r="AC60" i="5"/>
  <c r="AC10" i="45" s="1"/>
  <c r="AD60" i="5"/>
  <c r="AD10" i="45" s="1"/>
  <c r="AE60" i="5"/>
  <c r="AE10" i="45"/>
  <c r="AF60" i="5"/>
  <c r="AF10" i="45"/>
  <c r="E60" i="5"/>
  <c r="E10" i="45" s="1"/>
  <c r="BK16" i="42"/>
  <c r="K51" i="44" s="1"/>
  <c r="W11" i="14"/>
  <c r="D64" i="23"/>
  <c r="D66" i="23"/>
  <c r="EF102" i="42"/>
  <c r="DS102" i="42"/>
  <c r="DF102" i="42"/>
  <c r="T11" i="5"/>
  <c r="T11" i="46" s="1"/>
  <c r="DS105" i="42"/>
  <c r="F67" i="8"/>
  <c r="G67" i="8"/>
  <c r="G74" i="8"/>
  <c r="H67" i="8"/>
  <c r="I67" i="8"/>
  <c r="J67" i="8"/>
  <c r="K67" i="8"/>
  <c r="L67" i="8"/>
  <c r="M67" i="8"/>
  <c r="N67" i="8"/>
  <c r="O67" i="8"/>
  <c r="P67" i="8"/>
  <c r="M131" i="37" s="1"/>
  <c r="Q67" i="8"/>
  <c r="R67" i="8"/>
  <c r="S67" i="8"/>
  <c r="T67" i="8"/>
  <c r="U67" i="8"/>
  <c r="V67" i="8"/>
  <c r="X67" i="8"/>
  <c r="J118" i="39"/>
  <c r="P118" i="39"/>
  <c r="Y67" i="8"/>
  <c r="J122" i="39"/>
  <c r="Z67" i="8"/>
  <c r="AA67" i="8"/>
  <c r="AB67" i="8"/>
  <c r="AC67" i="8"/>
  <c r="AD67" i="8"/>
  <c r="AE67" i="8"/>
  <c r="AF67" i="8"/>
  <c r="AF74" i="8"/>
  <c r="AG67" i="8"/>
  <c r="AI67" i="8"/>
  <c r="AK67" i="8"/>
  <c r="AL67" i="8"/>
  <c r="AM67" i="8"/>
  <c r="AN67" i="8"/>
  <c r="AO67" i="8"/>
  <c r="F68" i="8"/>
  <c r="N113" i="37"/>
  <c r="G68" i="8"/>
  <c r="H68" i="8"/>
  <c r="I68" i="8"/>
  <c r="J68" i="8"/>
  <c r="K68" i="8"/>
  <c r="L68" i="8"/>
  <c r="M68" i="8"/>
  <c r="N128" i="37"/>
  <c r="O68" i="8"/>
  <c r="N130" i="37" s="1"/>
  <c r="N131" i="37"/>
  <c r="U131" i="37" s="1"/>
  <c r="Q68" i="8"/>
  <c r="R68" i="8"/>
  <c r="S68" i="8"/>
  <c r="T68" i="8"/>
  <c r="U68" i="8"/>
  <c r="V68" i="8"/>
  <c r="X68" i="8"/>
  <c r="Y68" i="8"/>
  <c r="Z68" i="8"/>
  <c r="AA68" i="8"/>
  <c r="AB68" i="8"/>
  <c r="AC68" i="8"/>
  <c r="AD68" i="8"/>
  <c r="AE68" i="8"/>
  <c r="N142" i="37"/>
  <c r="AF68" i="8"/>
  <c r="AI68" i="8"/>
  <c r="AJ68" i="8"/>
  <c r="AK68" i="8"/>
  <c r="AL68" i="8"/>
  <c r="AM68" i="8"/>
  <c r="AO68" i="8"/>
  <c r="F69" i="8"/>
  <c r="G69" i="8"/>
  <c r="H69" i="8"/>
  <c r="I69" i="8"/>
  <c r="J69" i="8"/>
  <c r="K69" i="8"/>
  <c r="O124" i="37"/>
  <c r="L69" i="8"/>
  <c r="M69" i="8"/>
  <c r="N69" i="8"/>
  <c r="O69" i="8"/>
  <c r="P69" i="8"/>
  <c r="Q69" i="8"/>
  <c r="R69" i="8"/>
  <c r="S69" i="8"/>
  <c r="T69" i="8"/>
  <c r="U69" i="8"/>
  <c r="O138" i="37"/>
  <c r="V138" i="37"/>
  <c r="V69" i="8"/>
  <c r="X69" i="8"/>
  <c r="Y69" i="8"/>
  <c r="Z69" i="8"/>
  <c r="AA69" i="8"/>
  <c r="AB69" i="8"/>
  <c r="L114" i="39"/>
  <c r="AC69" i="8"/>
  <c r="AD69" i="8"/>
  <c r="AE69" i="8"/>
  <c r="AF69" i="8"/>
  <c r="AG69" i="8"/>
  <c r="AI69" i="8"/>
  <c r="AJ69" i="8"/>
  <c r="AK69" i="8"/>
  <c r="AL69" i="8"/>
  <c r="AM69" i="8"/>
  <c r="AN69" i="8"/>
  <c r="AO69" i="8"/>
  <c r="E69" i="8"/>
  <c r="E68" i="8"/>
  <c r="E67" i="8"/>
  <c r="AH27" i="8"/>
  <c r="W27" i="8"/>
  <c r="AH26" i="8"/>
  <c r="W26" i="8"/>
  <c r="AH25" i="8"/>
  <c r="AH61" i="8" s="1"/>
  <c r="W25" i="8"/>
  <c r="AH17" i="8"/>
  <c r="W17" i="8"/>
  <c r="AH30" i="8"/>
  <c r="W30" i="8"/>
  <c r="AH29" i="8"/>
  <c r="W29" i="8"/>
  <c r="AP29" i="8"/>
  <c r="AH28" i="8"/>
  <c r="W28" i="8"/>
  <c r="AP28" i="8"/>
  <c r="AH33" i="8"/>
  <c r="W33" i="8"/>
  <c r="AH32" i="8"/>
  <c r="W32" i="8"/>
  <c r="AH31" i="8"/>
  <c r="W31" i="8"/>
  <c r="AH46" i="8"/>
  <c r="W46" i="8"/>
  <c r="AP46" i="8"/>
  <c r="N72" i="37"/>
  <c r="N67" i="37"/>
  <c r="AH8" i="8"/>
  <c r="AH59" i="8" s="1"/>
  <c r="W8" i="8"/>
  <c r="A4" i="13"/>
  <c r="AP33" i="8"/>
  <c r="AP17" i="8"/>
  <c r="AP32" i="8"/>
  <c r="AP31" i="8"/>
  <c r="AP30" i="8"/>
  <c r="DS99" i="42"/>
  <c r="EF99" i="42"/>
  <c r="ES99" i="42"/>
  <c r="ES105" i="42"/>
  <c r="ES102" i="42"/>
  <c r="EF105" i="42"/>
  <c r="DZ31" i="44"/>
  <c r="EL31" i="44"/>
  <c r="EX31" i="44"/>
  <c r="DZ34" i="44"/>
  <c r="EL34" i="44"/>
  <c r="EX34" i="44"/>
  <c r="DZ10" i="44"/>
  <c r="EL10" i="44"/>
  <c r="EX10" i="44"/>
  <c r="DZ16" i="44"/>
  <c r="EL16" i="44"/>
  <c r="EX16" i="44"/>
  <c r="DZ19" i="44"/>
  <c r="EL19" i="44"/>
  <c r="EX19" i="44"/>
  <c r="DN31" i="44"/>
  <c r="DN10" i="44"/>
  <c r="DR12" i="43"/>
  <c r="ER4" i="44"/>
  <c r="ER28" i="44" s="1"/>
  <c r="EF4" i="44"/>
  <c r="EF28" i="44" s="1"/>
  <c r="DT4" i="44"/>
  <c r="DT28" i="44" s="1"/>
  <c r="Y158" i="37"/>
  <c r="X158" i="37"/>
  <c r="S158" i="37"/>
  <c r="L66" i="21"/>
  <c r="L75" i="8"/>
  <c r="L71" i="8"/>
  <c r="Q125" i="37"/>
  <c r="X125" i="37"/>
  <c r="L70" i="8"/>
  <c r="P125" i="37"/>
  <c r="W125" i="37"/>
  <c r="O125" i="37"/>
  <c r="N125" i="37"/>
  <c r="M125" i="37"/>
  <c r="L66" i="8"/>
  <c r="R89" i="37"/>
  <c r="L65" i="8"/>
  <c r="Q89" i="37"/>
  <c r="X89" i="37"/>
  <c r="L64" i="8"/>
  <c r="P89" i="37"/>
  <c r="W89" i="37"/>
  <c r="L63" i="8"/>
  <c r="O89" i="37"/>
  <c r="N89" i="37"/>
  <c r="M89" i="37"/>
  <c r="L60" i="8"/>
  <c r="L58" i="8"/>
  <c r="K112" i="21"/>
  <c r="K111" i="21"/>
  <c r="K110" i="21"/>
  <c r="K109" i="21"/>
  <c r="K108" i="21"/>
  <c r="K107" i="21"/>
  <c r="K106" i="21"/>
  <c r="K105" i="21"/>
  <c r="K104" i="21"/>
  <c r="K103" i="21"/>
  <c r="K102" i="21"/>
  <c r="K101" i="21"/>
  <c r="K100" i="21"/>
  <c r="K99" i="21"/>
  <c r="K98" i="21"/>
  <c r="K97" i="21"/>
  <c r="K96" i="21"/>
  <c r="K95" i="21"/>
  <c r="K94" i="21"/>
  <c r="K93" i="21"/>
  <c r="K92" i="21"/>
  <c r="K87" i="21"/>
  <c r="K79" i="21"/>
  <c r="K78" i="21"/>
  <c r="K77" i="21"/>
  <c r="K76" i="21"/>
  <c r="K75" i="21"/>
  <c r="K73" i="21"/>
  <c r="K72" i="21"/>
  <c r="K70" i="21"/>
  <c r="K69" i="21"/>
  <c r="K68" i="21"/>
  <c r="J18" i="10"/>
  <c r="K67" i="21"/>
  <c r="J17" i="10"/>
  <c r="K66" i="21"/>
  <c r="J16" i="10"/>
  <c r="K65" i="21"/>
  <c r="K64" i="21"/>
  <c r="K63" i="21"/>
  <c r="K62" i="21"/>
  <c r="K61" i="21"/>
  <c r="K60" i="21"/>
  <c r="K59" i="21"/>
  <c r="K58" i="21"/>
  <c r="K91" i="21"/>
  <c r="K57" i="21"/>
  <c r="K90" i="21"/>
  <c r="K56" i="21"/>
  <c r="K89" i="21"/>
  <c r="K54" i="21"/>
  <c r="K40" i="21"/>
  <c r="K82" i="21"/>
  <c r="K29" i="21"/>
  <c r="K81" i="21"/>
  <c r="K28" i="21"/>
  <c r="K80" i="21"/>
  <c r="K83" i="21"/>
  <c r="K57" i="15"/>
  <c r="K49" i="15"/>
  <c r="J15" i="10"/>
  <c r="K48" i="15"/>
  <c r="J14" i="10"/>
  <c r="K47" i="15"/>
  <c r="K52" i="15"/>
  <c r="J13" i="10"/>
  <c r="K46" i="15"/>
  <c r="K45" i="15"/>
  <c r="K44" i="15"/>
  <c r="K51" i="15"/>
  <c r="K43" i="15"/>
  <c r="K42" i="15"/>
  <c r="K41" i="15"/>
  <c r="K40" i="15"/>
  <c r="K31" i="15"/>
  <c r="K30" i="15"/>
  <c r="K20" i="15"/>
  <c r="K19" i="15"/>
  <c r="J84" i="10"/>
  <c r="J83" i="10"/>
  <c r="J82" i="10"/>
  <c r="J81" i="10"/>
  <c r="J80" i="10"/>
  <c r="J79" i="10"/>
  <c r="J78" i="10"/>
  <c r="J77" i="10"/>
  <c r="J76" i="10"/>
  <c r="J75" i="10"/>
  <c r="J74" i="10"/>
  <c r="J73" i="10"/>
  <c r="J72" i="10"/>
  <c r="J71" i="10"/>
  <c r="J70" i="10"/>
  <c r="J69" i="10"/>
  <c r="J68" i="10"/>
  <c r="J67" i="10"/>
  <c r="J66" i="10"/>
  <c r="J57" i="10"/>
  <c r="J53" i="10"/>
  <c r="J48" i="10"/>
  <c r="J40" i="10"/>
  <c r="J35" i="10"/>
  <c r="J23" i="10"/>
  <c r="J45" i="14"/>
  <c r="J41" i="14"/>
  <c r="J46" i="14"/>
  <c r="J35" i="14"/>
  <c r="J34" i="14"/>
  <c r="J33" i="14"/>
  <c r="X18" i="5"/>
  <c r="X18" i="46" s="1"/>
  <c r="J32" i="14"/>
  <c r="J12" i="10"/>
  <c r="J63" i="10"/>
  <c r="H158" i="37"/>
  <c r="W158" i="37"/>
  <c r="J31" i="14"/>
  <c r="J11" i="10"/>
  <c r="J30" i="14"/>
  <c r="J10" i="10"/>
  <c r="J29" i="14"/>
  <c r="J9" i="10"/>
  <c r="J28" i="14"/>
  <c r="J27" i="14"/>
  <c r="J26" i="14"/>
  <c r="J25" i="14"/>
  <c r="J24" i="14"/>
  <c r="J23" i="14"/>
  <c r="DS36" i="42"/>
  <c r="EF36" i="42"/>
  <c r="ES36" i="42"/>
  <c r="E30" i="15"/>
  <c r="H15" i="23"/>
  <c r="D15" i="23"/>
  <c r="N48" i="23"/>
  <c r="O75" i="8"/>
  <c r="O71" i="8"/>
  <c r="O70" i="8"/>
  <c r="P130" i="37"/>
  <c r="W130" i="37"/>
  <c r="O130" i="37"/>
  <c r="O66" i="8"/>
  <c r="O65" i="8"/>
  <c r="O64" i="8"/>
  <c r="P91" i="37" s="1"/>
  <c r="Z91" i="37" s="1"/>
  <c r="O63" i="8"/>
  <c r="O60" i="8"/>
  <c r="O58" i="8"/>
  <c r="O72" i="8" s="1"/>
  <c r="L36" i="23" s="1"/>
  <c r="G36" i="23"/>
  <c r="F36" i="23"/>
  <c r="E36" i="23"/>
  <c r="D36" i="23"/>
  <c r="J36" i="14"/>
  <c r="K50" i="15"/>
  <c r="K53" i="15"/>
  <c r="Q130" i="37"/>
  <c r="X130" i="37"/>
  <c r="F30" i="15"/>
  <c r="G30" i="15"/>
  <c r="H30" i="15"/>
  <c r="I30" i="15"/>
  <c r="J30" i="15"/>
  <c r="L30" i="15"/>
  <c r="M30" i="15"/>
  <c r="N30" i="15"/>
  <c r="O30" i="15"/>
  <c r="Q30" i="15"/>
  <c r="R30" i="15"/>
  <c r="S30" i="15"/>
  <c r="T30" i="15"/>
  <c r="U30" i="15"/>
  <c r="V30" i="15"/>
  <c r="W30" i="15"/>
  <c r="X30" i="15"/>
  <c r="Z30" i="15"/>
  <c r="AA30" i="15"/>
  <c r="AB30" i="15"/>
  <c r="AC30" i="15"/>
  <c r="AD30" i="15"/>
  <c r="AE30" i="15"/>
  <c r="AF30" i="15"/>
  <c r="F31" i="15"/>
  <c r="G31" i="15"/>
  <c r="H31" i="15"/>
  <c r="I31" i="15"/>
  <c r="J31" i="15"/>
  <c r="L31" i="15"/>
  <c r="M31" i="15"/>
  <c r="N31" i="15"/>
  <c r="O31" i="15"/>
  <c r="Q31" i="15"/>
  <c r="R31" i="15"/>
  <c r="S31" i="15"/>
  <c r="T31" i="15"/>
  <c r="U31" i="15"/>
  <c r="V31" i="15"/>
  <c r="W31" i="15"/>
  <c r="X31" i="15"/>
  <c r="Z31" i="15"/>
  <c r="AA31" i="15"/>
  <c r="AB31" i="15"/>
  <c r="AC31" i="15"/>
  <c r="AD31" i="15"/>
  <c r="AE31" i="15"/>
  <c r="AF31" i="15"/>
  <c r="E31" i="15"/>
  <c r="F19" i="15"/>
  <c r="G19" i="15"/>
  <c r="H19" i="15"/>
  <c r="I19" i="15"/>
  <c r="J19" i="15"/>
  <c r="L19" i="15"/>
  <c r="M19" i="15"/>
  <c r="N19" i="15"/>
  <c r="O19" i="15"/>
  <c r="Q19" i="15"/>
  <c r="R19" i="15"/>
  <c r="S19" i="15"/>
  <c r="T19" i="15"/>
  <c r="U19" i="15"/>
  <c r="V19" i="15"/>
  <c r="W19" i="15"/>
  <c r="X19" i="15"/>
  <c r="Z19" i="15"/>
  <c r="AA19" i="15"/>
  <c r="AB19" i="15"/>
  <c r="AC19" i="15"/>
  <c r="AD19" i="15"/>
  <c r="AE19" i="15"/>
  <c r="AF19" i="15"/>
  <c r="F20" i="15"/>
  <c r="G20" i="15"/>
  <c r="H20" i="15"/>
  <c r="I20" i="15"/>
  <c r="J20" i="15"/>
  <c r="L20" i="15"/>
  <c r="M20" i="15"/>
  <c r="N20" i="15"/>
  <c r="O20" i="15"/>
  <c r="Q20" i="15"/>
  <c r="R20" i="15"/>
  <c r="S20" i="15"/>
  <c r="T20" i="15"/>
  <c r="U20" i="15"/>
  <c r="V20" i="15"/>
  <c r="W20" i="15"/>
  <c r="X20" i="15"/>
  <c r="Z20" i="15"/>
  <c r="AA20" i="15"/>
  <c r="AB20" i="15"/>
  <c r="AC20" i="15"/>
  <c r="AD20" i="15"/>
  <c r="AE20" i="15"/>
  <c r="AF20" i="15"/>
  <c r="E20" i="15"/>
  <c r="E19" i="15"/>
  <c r="E40" i="15"/>
  <c r="F40" i="15"/>
  <c r="G40" i="15"/>
  <c r="H40" i="15"/>
  <c r="I40" i="15"/>
  <c r="J40" i="15"/>
  <c r="L40" i="15"/>
  <c r="M40" i="15"/>
  <c r="N40" i="15"/>
  <c r="O40" i="15"/>
  <c r="Q40" i="15"/>
  <c r="R40" i="15"/>
  <c r="S40" i="15"/>
  <c r="T40" i="15"/>
  <c r="U40" i="15"/>
  <c r="V40" i="15"/>
  <c r="W40" i="15"/>
  <c r="X40" i="15"/>
  <c r="Z40" i="15"/>
  <c r="AA40" i="15"/>
  <c r="AB40" i="15"/>
  <c r="AC40" i="15"/>
  <c r="AD40" i="15"/>
  <c r="AE40" i="15"/>
  <c r="AF40" i="15"/>
  <c r="F41" i="15"/>
  <c r="G41" i="15"/>
  <c r="H41" i="15"/>
  <c r="H50" i="15"/>
  <c r="I41" i="15"/>
  <c r="J41" i="15"/>
  <c r="L41" i="15"/>
  <c r="M41" i="15"/>
  <c r="M50" i="15" s="1"/>
  <c r="N41" i="15"/>
  <c r="O41" i="15"/>
  <c r="Q41" i="15"/>
  <c r="R41" i="15"/>
  <c r="S41" i="15"/>
  <c r="T41" i="15"/>
  <c r="U41" i="15"/>
  <c r="V41" i="15"/>
  <c r="W41" i="15"/>
  <c r="X41" i="15"/>
  <c r="Z41" i="15"/>
  <c r="AA41" i="15"/>
  <c r="AB41" i="15"/>
  <c r="AC41" i="15"/>
  <c r="AD41" i="15"/>
  <c r="AE41" i="15"/>
  <c r="AF41" i="15"/>
  <c r="F42" i="15"/>
  <c r="G42" i="15"/>
  <c r="H42" i="15"/>
  <c r="I42" i="15"/>
  <c r="J42" i="15"/>
  <c r="L42" i="15"/>
  <c r="M42" i="15"/>
  <c r="N42" i="15"/>
  <c r="O42" i="15"/>
  <c r="Q42" i="15"/>
  <c r="R42" i="15"/>
  <c r="S42" i="15"/>
  <c r="T42" i="15"/>
  <c r="U42" i="15"/>
  <c r="V42" i="15"/>
  <c r="W42" i="15"/>
  <c r="X42" i="15"/>
  <c r="Z42" i="15"/>
  <c r="AA42" i="15"/>
  <c r="AB42" i="15"/>
  <c r="AC42" i="15"/>
  <c r="AD42" i="15"/>
  <c r="AE42" i="15"/>
  <c r="AF42" i="15"/>
  <c r="F43" i="15"/>
  <c r="G43" i="15"/>
  <c r="H43" i="15"/>
  <c r="I43" i="15"/>
  <c r="I50" i="15"/>
  <c r="J43" i="15"/>
  <c r="L43" i="15"/>
  <c r="M43" i="15"/>
  <c r="N43" i="15"/>
  <c r="O43" i="15"/>
  <c r="Q43" i="15"/>
  <c r="Q50" i="15"/>
  <c r="R43" i="15"/>
  <c r="S43" i="15"/>
  <c r="T43" i="15"/>
  <c r="U43" i="15"/>
  <c r="V43" i="15"/>
  <c r="W43" i="15"/>
  <c r="X43" i="15"/>
  <c r="Z43" i="15"/>
  <c r="AA43" i="15"/>
  <c r="AB43" i="15"/>
  <c r="AC43" i="15"/>
  <c r="AD43" i="15"/>
  <c r="AE43" i="15"/>
  <c r="AF43" i="15"/>
  <c r="F44" i="15"/>
  <c r="G44" i="15"/>
  <c r="H44" i="15"/>
  <c r="I44" i="15"/>
  <c r="J44" i="15"/>
  <c r="L44" i="15"/>
  <c r="M44" i="15"/>
  <c r="N44" i="15"/>
  <c r="O44" i="15"/>
  <c r="Q44" i="15"/>
  <c r="R44" i="15"/>
  <c r="S44" i="15"/>
  <c r="T44" i="15"/>
  <c r="U44" i="15"/>
  <c r="V44" i="15"/>
  <c r="W44" i="15"/>
  <c r="X44" i="15"/>
  <c r="Z44" i="15"/>
  <c r="AA44" i="15"/>
  <c r="AB44" i="15"/>
  <c r="AC44" i="15"/>
  <c r="AD44" i="15"/>
  <c r="AE44" i="15"/>
  <c r="AF44" i="15"/>
  <c r="F45" i="15"/>
  <c r="G45" i="15"/>
  <c r="H45" i="15"/>
  <c r="I45" i="15"/>
  <c r="J45" i="15"/>
  <c r="L45" i="15"/>
  <c r="M45" i="15"/>
  <c r="N45" i="15"/>
  <c r="O45" i="15"/>
  <c r="Q45" i="15"/>
  <c r="R45" i="15"/>
  <c r="S45" i="15"/>
  <c r="T45" i="15"/>
  <c r="U45" i="15"/>
  <c r="V45" i="15"/>
  <c r="W45" i="15"/>
  <c r="X45" i="15"/>
  <c r="Z45" i="15"/>
  <c r="AA45" i="15"/>
  <c r="AB45" i="15"/>
  <c r="AC45" i="15"/>
  <c r="AD45" i="15"/>
  <c r="AE45" i="15"/>
  <c r="AF45" i="15"/>
  <c r="F46" i="15"/>
  <c r="G46" i="15"/>
  <c r="H46" i="15"/>
  <c r="I46" i="15"/>
  <c r="J46" i="15"/>
  <c r="L46" i="15"/>
  <c r="M46" i="15"/>
  <c r="M51" i="15"/>
  <c r="N46" i="15"/>
  <c r="O46" i="15"/>
  <c r="Q46" i="15"/>
  <c r="R46" i="15"/>
  <c r="S46" i="15"/>
  <c r="T46" i="15"/>
  <c r="U46" i="15"/>
  <c r="V46" i="15"/>
  <c r="W46" i="15"/>
  <c r="X46" i="15"/>
  <c r="Z46" i="15"/>
  <c r="AA46" i="15"/>
  <c r="AB46" i="15"/>
  <c r="AC46" i="15"/>
  <c r="AD46" i="15"/>
  <c r="AE46" i="15"/>
  <c r="AF46" i="15"/>
  <c r="E46" i="15"/>
  <c r="E45" i="15"/>
  <c r="E44" i="15"/>
  <c r="E41" i="15"/>
  <c r="Y18" i="15"/>
  <c r="P18" i="15"/>
  <c r="Y17" i="15"/>
  <c r="P17" i="15"/>
  <c r="Y16" i="15"/>
  <c r="P16" i="15"/>
  <c r="AG16" i="15"/>
  <c r="Y15" i="15"/>
  <c r="P15" i="15"/>
  <c r="AG15" i="15"/>
  <c r="Y14" i="15"/>
  <c r="P14" i="15"/>
  <c r="Y13" i="15"/>
  <c r="P13" i="15"/>
  <c r="Y12" i="15"/>
  <c r="P12" i="15"/>
  <c r="AG12" i="15"/>
  <c r="Y11" i="15"/>
  <c r="P11" i="15"/>
  <c r="AG11" i="15"/>
  <c r="Y10" i="15"/>
  <c r="P10" i="15"/>
  <c r="E57" i="15"/>
  <c r="Y138" i="37"/>
  <c r="K138" i="37"/>
  <c r="I54" i="37"/>
  <c r="Y150" i="37"/>
  <c r="X150" i="37"/>
  <c r="S150" i="37"/>
  <c r="D84" i="10"/>
  <c r="D83" i="10"/>
  <c r="D82" i="10"/>
  <c r="D81" i="10"/>
  <c r="D80" i="10"/>
  <c r="D79" i="10"/>
  <c r="D78" i="10"/>
  <c r="D77" i="10"/>
  <c r="D76" i="10"/>
  <c r="D75" i="10"/>
  <c r="D74" i="10"/>
  <c r="D73" i="10"/>
  <c r="D72" i="10"/>
  <c r="D71" i="10"/>
  <c r="D70" i="10"/>
  <c r="D69" i="10"/>
  <c r="D68" i="10"/>
  <c r="D67" i="10"/>
  <c r="D66" i="10"/>
  <c r="D57" i="10"/>
  <c r="D53" i="10"/>
  <c r="D48" i="10"/>
  <c r="D40" i="10"/>
  <c r="D35" i="10"/>
  <c r="D23" i="10"/>
  <c r="AA49" i="43"/>
  <c r="I49" i="43"/>
  <c r="C49" i="43"/>
  <c r="AI39" i="43"/>
  <c r="Q39" i="43"/>
  <c r="K39" i="43"/>
  <c r="B1" i="21"/>
  <c r="B1" i="15"/>
  <c r="AE3" i="10"/>
  <c r="B3" i="14"/>
  <c r="EE12" i="43"/>
  <c r="ER12" i="43"/>
  <c r="EE15" i="43"/>
  <c r="ER15" i="43"/>
  <c r="EE19" i="43"/>
  <c r="ER19" i="43"/>
  <c r="EE22" i="43"/>
  <c r="ER22" i="43"/>
  <c r="DR22" i="43"/>
  <c r="DR19" i="43"/>
  <c r="DR15" i="43"/>
  <c r="F10" i="29"/>
  <c r="EX4" i="43"/>
  <c r="EK4" i="43"/>
  <c r="DX4" i="43"/>
  <c r="DS33" i="42"/>
  <c r="DS76" i="42"/>
  <c r="DS75" i="42"/>
  <c r="EF76" i="42"/>
  <c r="EF75" i="42" s="1"/>
  <c r="DF116" i="42"/>
  <c r="DS116" i="42"/>
  <c r="EF116" i="42"/>
  <c r="DS112" i="42"/>
  <c r="EF112" i="42"/>
  <c r="DF112" i="42"/>
  <c r="DS108" i="42"/>
  <c r="DS95" i="42"/>
  <c r="EF108" i="42"/>
  <c r="ES108" i="42"/>
  <c r="ES95" i="42"/>
  <c r="DF108" i="42"/>
  <c r="DS82" i="42"/>
  <c r="EF82" i="42"/>
  <c r="DS93" i="42"/>
  <c r="EF93" i="42"/>
  <c r="DS86" i="42"/>
  <c r="EF86" i="42"/>
  <c r="DF86" i="42"/>
  <c r="AI1" i="5"/>
  <c r="J75" i="8"/>
  <c r="J71" i="8"/>
  <c r="J70" i="8"/>
  <c r="J66" i="8"/>
  <c r="J65" i="8"/>
  <c r="J64" i="8"/>
  <c r="J63" i="8"/>
  <c r="J60" i="8"/>
  <c r="J58" i="8"/>
  <c r="H75" i="8"/>
  <c r="H71" i="8"/>
  <c r="Q114" i="37"/>
  <c r="X114" i="37"/>
  <c r="H70" i="8"/>
  <c r="P114" i="37"/>
  <c r="W114" i="37"/>
  <c r="O114" i="37"/>
  <c r="N114" i="37"/>
  <c r="H66" i="8"/>
  <c r="R79" i="37"/>
  <c r="H65" i="8"/>
  <c r="Q79" i="37"/>
  <c r="X79" i="37"/>
  <c r="H64" i="8"/>
  <c r="P79" i="37"/>
  <c r="H63" i="8"/>
  <c r="O79" i="37"/>
  <c r="N79" i="37"/>
  <c r="M79" i="37"/>
  <c r="H60" i="8"/>
  <c r="H58" i="8"/>
  <c r="ES58" i="42"/>
  <c r="DS58" i="42"/>
  <c r="EF58" i="42"/>
  <c r="DS54" i="42"/>
  <c r="EF54" i="42"/>
  <c r="ES54" i="42"/>
  <c r="DS49" i="42"/>
  <c r="EF49" i="42"/>
  <c r="ES49" i="42"/>
  <c r="DS44" i="42"/>
  <c r="EF44" i="42"/>
  <c r="ES44" i="42"/>
  <c r="EF33" i="42"/>
  <c r="ES33" i="42"/>
  <c r="EF30" i="42"/>
  <c r="DS30" i="42"/>
  <c r="A1" i="31"/>
  <c r="N6" i="31"/>
  <c r="N7" i="31"/>
  <c r="N8" i="31"/>
  <c r="N9" i="31"/>
  <c r="N10" i="31"/>
  <c r="N11" i="31"/>
  <c r="N12" i="31"/>
  <c r="N13" i="31"/>
  <c r="C14" i="31"/>
  <c r="D14" i="31"/>
  <c r="E14" i="31"/>
  <c r="F14" i="31"/>
  <c r="G14" i="31"/>
  <c r="H14" i="31"/>
  <c r="I14" i="31"/>
  <c r="J14" i="31"/>
  <c r="K14" i="31"/>
  <c r="K52" i="31"/>
  <c r="K53" i="31"/>
  <c r="L14" i="31"/>
  <c r="M14" i="31"/>
  <c r="N15" i="31"/>
  <c r="N16" i="31"/>
  <c r="N17" i="31"/>
  <c r="N18" i="31"/>
  <c r="N19" i="31"/>
  <c r="C20" i="31"/>
  <c r="D20" i="31"/>
  <c r="E20" i="31"/>
  <c r="F20" i="31"/>
  <c r="G20" i="31"/>
  <c r="H20" i="31"/>
  <c r="I20" i="31"/>
  <c r="J20" i="31"/>
  <c r="K20" i="31"/>
  <c r="L20" i="31"/>
  <c r="M20" i="31"/>
  <c r="N21" i="31"/>
  <c r="N22" i="31"/>
  <c r="N23" i="31"/>
  <c r="N24" i="31"/>
  <c r="C25" i="31"/>
  <c r="D25" i="31"/>
  <c r="D52" i="31"/>
  <c r="D53" i="31"/>
  <c r="E25" i="31"/>
  <c r="F25" i="31"/>
  <c r="G25" i="31"/>
  <c r="H25" i="31"/>
  <c r="I25" i="31"/>
  <c r="J25" i="31"/>
  <c r="K25" i="31"/>
  <c r="L25" i="31"/>
  <c r="M25" i="31"/>
  <c r="N26" i="31"/>
  <c r="N27" i="31"/>
  <c r="N28" i="31"/>
  <c r="C29" i="31"/>
  <c r="D29" i="31"/>
  <c r="E29" i="31"/>
  <c r="E52" i="31"/>
  <c r="E53" i="31"/>
  <c r="F29" i="31"/>
  <c r="G29" i="31"/>
  <c r="H29" i="31"/>
  <c r="I29" i="31"/>
  <c r="J29" i="31"/>
  <c r="K29" i="31"/>
  <c r="L29" i="31"/>
  <c r="M29" i="31"/>
  <c r="N30" i="31"/>
  <c r="N31" i="31"/>
  <c r="C32" i="31"/>
  <c r="D32" i="31"/>
  <c r="E32" i="31"/>
  <c r="F32" i="31"/>
  <c r="G32" i="31"/>
  <c r="H32" i="31"/>
  <c r="I32" i="31"/>
  <c r="J32" i="31"/>
  <c r="K32" i="31"/>
  <c r="L32" i="31"/>
  <c r="L52" i="31"/>
  <c r="L53" i="31"/>
  <c r="M32" i="31"/>
  <c r="N33" i="31"/>
  <c r="N34" i="31"/>
  <c r="N35" i="31"/>
  <c r="N36" i="31"/>
  <c r="C37" i="31"/>
  <c r="D37" i="31"/>
  <c r="E37" i="31"/>
  <c r="F37" i="31"/>
  <c r="G37" i="31"/>
  <c r="H37" i="31"/>
  <c r="I37" i="31"/>
  <c r="J37" i="31"/>
  <c r="K37" i="31"/>
  <c r="L37" i="31"/>
  <c r="M37" i="31"/>
  <c r="M52" i="31"/>
  <c r="M53" i="31"/>
  <c r="N38" i="31"/>
  <c r="N39" i="31"/>
  <c r="N40" i="31"/>
  <c r="N41" i="31"/>
  <c r="N42" i="31"/>
  <c r="N43" i="31"/>
  <c r="N44" i="31"/>
  <c r="N45" i="31"/>
  <c r="N46" i="31"/>
  <c r="N47" i="31"/>
  <c r="N48" i="31"/>
  <c r="N49" i="31"/>
  <c r="N50" i="31"/>
  <c r="N51" i="31"/>
  <c r="U10" i="40"/>
  <c r="AA41" i="40"/>
  <c r="D2" i="37"/>
  <c r="H7" i="37"/>
  <c r="W7" i="37"/>
  <c r="I7" i="37"/>
  <c r="J7" i="37"/>
  <c r="P7" i="37"/>
  <c r="Q7" i="37"/>
  <c r="X7" i="37"/>
  <c r="R7" i="37"/>
  <c r="H8" i="37"/>
  <c r="H178" i="37"/>
  <c r="H9" i="37"/>
  <c r="I9" i="37"/>
  <c r="I179" i="37"/>
  <c r="J9" i="37"/>
  <c r="R9" i="37"/>
  <c r="M10" i="37"/>
  <c r="N10" i="37"/>
  <c r="O10" i="37"/>
  <c r="P10" i="37"/>
  <c r="Q10" i="37"/>
  <c r="X10" i="37"/>
  <c r="R10" i="37"/>
  <c r="K11" i="37"/>
  <c r="S11" i="37"/>
  <c r="T11" i="37"/>
  <c r="U11" i="37"/>
  <c r="V11" i="37"/>
  <c r="W11" i="37"/>
  <c r="X11" i="37"/>
  <c r="Y11" i="37"/>
  <c r="S12" i="37"/>
  <c r="W12" i="37"/>
  <c r="X12" i="37"/>
  <c r="Y12" i="37"/>
  <c r="S13" i="37"/>
  <c r="W13" i="37"/>
  <c r="X13" i="37"/>
  <c r="Y13" i="37"/>
  <c r="I14" i="37"/>
  <c r="J14" i="37"/>
  <c r="Y14" i="37"/>
  <c r="S14" i="37"/>
  <c r="X14" i="37"/>
  <c r="K15" i="37"/>
  <c r="Z15" i="37"/>
  <c r="S15" i="37"/>
  <c r="T15" i="37"/>
  <c r="U15" i="37"/>
  <c r="V15" i="37"/>
  <c r="W15" i="37"/>
  <c r="X15" i="37"/>
  <c r="Y15" i="37"/>
  <c r="S16" i="37"/>
  <c r="W16" i="37"/>
  <c r="X16" i="37"/>
  <c r="Y16" i="37"/>
  <c r="S17" i="37"/>
  <c r="W17" i="37"/>
  <c r="X17" i="37"/>
  <c r="Y17" i="37"/>
  <c r="S18" i="37"/>
  <c r="W18" i="37"/>
  <c r="X18" i="37"/>
  <c r="Y18" i="37"/>
  <c r="K19" i="37"/>
  <c r="S19" i="37"/>
  <c r="T19" i="37"/>
  <c r="U19" i="37"/>
  <c r="V19" i="37"/>
  <c r="W19" i="37"/>
  <c r="X19" i="37"/>
  <c r="Y19" i="37"/>
  <c r="K20" i="37"/>
  <c r="Z20" i="37"/>
  <c r="S20" i="37"/>
  <c r="T20" i="37"/>
  <c r="U20" i="37"/>
  <c r="V20" i="37"/>
  <c r="W20" i="37"/>
  <c r="X20" i="37"/>
  <c r="Y20" i="37"/>
  <c r="K21" i="37"/>
  <c r="Z21" i="37"/>
  <c r="S21" i="37"/>
  <c r="T21" i="37"/>
  <c r="U21" i="37"/>
  <c r="V21" i="37"/>
  <c r="W21" i="37"/>
  <c r="X21" i="37"/>
  <c r="Y21" i="37"/>
  <c r="K22" i="37"/>
  <c r="S22" i="37"/>
  <c r="T22" i="37"/>
  <c r="U22" i="37"/>
  <c r="V22" i="37"/>
  <c r="W22" i="37"/>
  <c r="X22" i="37"/>
  <c r="Y22" i="37"/>
  <c r="Z22" i="37"/>
  <c r="K23" i="37"/>
  <c r="Z23" i="37"/>
  <c r="S23" i="37"/>
  <c r="T23" i="37"/>
  <c r="U23" i="37"/>
  <c r="V23" i="37"/>
  <c r="W23" i="37"/>
  <c r="X23" i="37"/>
  <c r="Y23" i="37"/>
  <c r="K24" i="37"/>
  <c r="Z24" i="37"/>
  <c r="S24" i="37"/>
  <c r="T24" i="37"/>
  <c r="U24" i="37"/>
  <c r="V24" i="37"/>
  <c r="W24" i="37"/>
  <c r="X24" i="37"/>
  <c r="Y24" i="37"/>
  <c r="K25" i="37"/>
  <c r="Z25" i="37"/>
  <c r="S25" i="37"/>
  <c r="T25" i="37"/>
  <c r="U25" i="37"/>
  <c r="V25" i="37"/>
  <c r="W25" i="37"/>
  <c r="X25" i="37"/>
  <c r="Y25" i="37"/>
  <c r="S26" i="37"/>
  <c r="W26" i="37"/>
  <c r="X26" i="37"/>
  <c r="Y26" i="37"/>
  <c r="S27" i="37"/>
  <c r="U27" i="37"/>
  <c r="V27" i="37"/>
  <c r="W27" i="37"/>
  <c r="X27" i="37"/>
  <c r="Y27" i="37"/>
  <c r="S28" i="37"/>
  <c r="W28" i="37"/>
  <c r="X28" i="37"/>
  <c r="S29" i="37"/>
  <c r="W29" i="37"/>
  <c r="X29" i="37"/>
  <c r="Y29" i="37"/>
  <c r="I30" i="37"/>
  <c r="J30" i="37"/>
  <c r="Y30" i="37"/>
  <c r="S30" i="37"/>
  <c r="X30" i="37"/>
  <c r="K31" i="37"/>
  <c r="S31" i="37"/>
  <c r="T31" i="37"/>
  <c r="U31" i="37"/>
  <c r="V31" i="37"/>
  <c r="W31" i="37"/>
  <c r="X31" i="37"/>
  <c r="Y31" i="37"/>
  <c r="K32" i="37"/>
  <c r="S32" i="37"/>
  <c r="T32" i="37"/>
  <c r="U32" i="37"/>
  <c r="V32" i="37"/>
  <c r="W32" i="37"/>
  <c r="X32" i="37"/>
  <c r="Y32" i="37"/>
  <c r="K33" i="37"/>
  <c r="S33" i="37"/>
  <c r="T33" i="37"/>
  <c r="U33" i="37"/>
  <c r="V33" i="37"/>
  <c r="W33" i="37"/>
  <c r="X33" i="37"/>
  <c r="Y33" i="37"/>
  <c r="S34" i="37"/>
  <c r="W34" i="37"/>
  <c r="X34" i="37"/>
  <c r="Y34" i="37"/>
  <c r="S35" i="37"/>
  <c r="W35" i="37"/>
  <c r="X35" i="37"/>
  <c r="Y35" i="37"/>
  <c r="S36" i="37"/>
  <c r="W36" i="37"/>
  <c r="X36" i="37"/>
  <c r="Y36" i="37"/>
  <c r="S37" i="37"/>
  <c r="W37" i="37"/>
  <c r="X37" i="37"/>
  <c r="Y37" i="37"/>
  <c r="S38" i="37"/>
  <c r="W38" i="37"/>
  <c r="X38" i="37"/>
  <c r="Y38" i="37"/>
  <c r="K39" i="37"/>
  <c r="W39" i="37"/>
  <c r="X39" i="37"/>
  <c r="Y39" i="37"/>
  <c r="K40" i="37"/>
  <c r="K41" i="37"/>
  <c r="Y41" i="37"/>
  <c r="S42" i="37"/>
  <c r="W42" i="37"/>
  <c r="X42" i="37"/>
  <c r="Y42" i="37"/>
  <c r="K43" i="37"/>
  <c r="S43" i="37"/>
  <c r="T43" i="37"/>
  <c r="U43" i="37"/>
  <c r="V43" i="37"/>
  <c r="W43" i="37"/>
  <c r="X43" i="37"/>
  <c r="Y43" i="37"/>
  <c r="K44" i="37"/>
  <c r="S44" i="37"/>
  <c r="T44" i="37"/>
  <c r="U44" i="37"/>
  <c r="V44" i="37"/>
  <c r="W44" i="37"/>
  <c r="X44" i="37"/>
  <c r="Y44" i="37"/>
  <c r="K45" i="37"/>
  <c r="S45" i="37"/>
  <c r="T45" i="37"/>
  <c r="U45" i="37"/>
  <c r="V45" i="37"/>
  <c r="W45" i="37"/>
  <c r="X45" i="37"/>
  <c r="Y45" i="37"/>
  <c r="S46" i="37"/>
  <c r="W46" i="37"/>
  <c r="X46" i="37"/>
  <c r="Y46" i="37"/>
  <c r="K47" i="37"/>
  <c r="Z47" i="37"/>
  <c r="S47" i="37"/>
  <c r="T47" i="37"/>
  <c r="U47" i="37"/>
  <c r="V47" i="37"/>
  <c r="W47" i="37"/>
  <c r="X47" i="37"/>
  <c r="Y47" i="37"/>
  <c r="S48" i="37"/>
  <c r="W48" i="37"/>
  <c r="X48" i="37"/>
  <c r="Y48" i="37"/>
  <c r="S49" i="37"/>
  <c r="W49" i="37"/>
  <c r="X49" i="37"/>
  <c r="Y49" i="37"/>
  <c r="S50" i="37"/>
  <c r="W50" i="37"/>
  <c r="X50" i="37"/>
  <c r="Y50" i="37"/>
  <c r="H51" i="37"/>
  <c r="H177" i="37"/>
  <c r="I51" i="37"/>
  <c r="J51" i="37"/>
  <c r="P51" i="37"/>
  <c r="Q51" i="37"/>
  <c r="X51" i="37"/>
  <c r="R51" i="37"/>
  <c r="H52" i="37"/>
  <c r="H53" i="37"/>
  <c r="H179" i="37"/>
  <c r="I53" i="37"/>
  <c r="J54" i="37"/>
  <c r="M54" i="37"/>
  <c r="M180" i="37"/>
  <c r="N54" i="37"/>
  <c r="O54" i="37"/>
  <c r="P54" i="37"/>
  <c r="Q54" i="37"/>
  <c r="R54" i="37"/>
  <c r="W55" i="37"/>
  <c r="X55" i="37"/>
  <c r="Y55" i="37"/>
  <c r="W56" i="37"/>
  <c r="X56" i="37"/>
  <c r="Y56" i="37"/>
  <c r="W57" i="37"/>
  <c r="X57" i="37"/>
  <c r="Y57" i="37"/>
  <c r="W58" i="37"/>
  <c r="X58" i="37"/>
  <c r="Y58" i="37"/>
  <c r="S59" i="37"/>
  <c r="U59" i="37"/>
  <c r="V59" i="37"/>
  <c r="W59" i="37"/>
  <c r="X59" i="37"/>
  <c r="Y59" i="37"/>
  <c r="W60" i="37"/>
  <c r="X60" i="37"/>
  <c r="Y60" i="37"/>
  <c r="S61" i="37"/>
  <c r="W61" i="37"/>
  <c r="X61" i="37"/>
  <c r="Y61" i="37"/>
  <c r="W62" i="37"/>
  <c r="X62" i="37"/>
  <c r="Y62" i="37"/>
  <c r="S63" i="37"/>
  <c r="W63" i="37"/>
  <c r="X63" i="37"/>
  <c r="Y63" i="37"/>
  <c r="W64" i="37"/>
  <c r="X64" i="37"/>
  <c r="Y64" i="37"/>
  <c r="W65" i="37"/>
  <c r="X65" i="37"/>
  <c r="Y65" i="37"/>
  <c r="W66" i="37"/>
  <c r="X66" i="37"/>
  <c r="Y66" i="37"/>
  <c r="W67" i="37"/>
  <c r="X67" i="37"/>
  <c r="Y67" i="37"/>
  <c r="W68" i="37"/>
  <c r="X68" i="37"/>
  <c r="Y68" i="37"/>
  <c r="W69" i="37"/>
  <c r="X69" i="37"/>
  <c r="Y69" i="37"/>
  <c r="W70" i="37"/>
  <c r="X70" i="37"/>
  <c r="Y70" i="37"/>
  <c r="W71" i="37"/>
  <c r="X71" i="37"/>
  <c r="Y71" i="37"/>
  <c r="W72" i="37"/>
  <c r="X72" i="37"/>
  <c r="Y72" i="37"/>
  <c r="E73" i="37"/>
  <c r="K73" i="37"/>
  <c r="Z73" i="37"/>
  <c r="S73" i="37"/>
  <c r="U73" i="37"/>
  <c r="V73" i="37"/>
  <c r="W73" i="37"/>
  <c r="X73" i="37"/>
  <c r="Y73" i="37"/>
  <c r="W74" i="37"/>
  <c r="X74" i="37"/>
  <c r="Y74" i="37"/>
  <c r="W75" i="37"/>
  <c r="X75" i="37"/>
  <c r="Y75" i="37"/>
  <c r="S77" i="37"/>
  <c r="W77" i="37"/>
  <c r="X77" i="37"/>
  <c r="S81" i="37"/>
  <c r="W81" i="37"/>
  <c r="X81" i="37"/>
  <c r="S84" i="37"/>
  <c r="W84" i="37"/>
  <c r="X84" i="37"/>
  <c r="S85" i="37"/>
  <c r="W85" i="37"/>
  <c r="X85" i="37"/>
  <c r="S87" i="37"/>
  <c r="W87" i="37"/>
  <c r="X87" i="37"/>
  <c r="S90" i="37"/>
  <c r="W90" i="37"/>
  <c r="X90" i="37"/>
  <c r="S94" i="37"/>
  <c r="W94" i="37"/>
  <c r="X94" i="37"/>
  <c r="S98" i="37"/>
  <c r="W98" i="37"/>
  <c r="X98" i="37"/>
  <c r="S99" i="37"/>
  <c r="W99" i="37"/>
  <c r="X99" i="37"/>
  <c r="S103" i="37"/>
  <c r="W103" i="37"/>
  <c r="X103" i="37"/>
  <c r="S104" i="37"/>
  <c r="W104" i="37"/>
  <c r="X104" i="37"/>
  <c r="S107" i="37"/>
  <c r="W107" i="37"/>
  <c r="X107" i="37"/>
  <c r="S112" i="37"/>
  <c r="W112" i="37"/>
  <c r="X112" i="37"/>
  <c r="X116" i="37"/>
  <c r="S117" i="37"/>
  <c r="W117" i="37"/>
  <c r="X117" i="37"/>
  <c r="S120" i="37"/>
  <c r="W120" i="37"/>
  <c r="X120" i="37"/>
  <c r="S121" i="37"/>
  <c r="W121" i="37"/>
  <c r="X121" i="37"/>
  <c r="S123" i="37"/>
  <c r="W123" i="37"/>
  <c r="X123" i="37"/>
  <c r="S126" i="37"/>
  <c r="W126" i="37"/>
  <c r="X126" i="37"/>
  <c r="S129" i="37"/>
  <c r="W129" i="37"/>
  <c r="X129" i="37"/>
  <c r="S135" i="37"/>
  <c r="W135" i="37"/>
  <c r="X135" i="37"/>
  <c r="Y135" i="37"/>
  <c r="S136" i="37"/>
  <c r="W136" i="37"/>
  <c r="X136" i="37"/>
  <c r="Y136" i="37"/>
  <c r="Y137" i="37"/>
  <c r="Y139" i="37"/>
  <c r="S140" i="37"/>
  <c r="W140" i="37"/>
  <c r="X140" i="37"/>
  <c r="Y140" i="37"/>
  <c r="W141" i="37"/>
  <c r="X141" i="37"/>
  <c r="Y141" i="37"/>
  <c r="W142" i="37"/>
  <c r="X142" i="37"/>
  <c r="Y142" i="37"/>
  <c r="Y143" i="37"/>
  <c r="Y144" i="37"/>
  <c r="S145" i="37"/>
  <c r="W145" i="37"/>
  <c r="X145" i="37"/>
  <c r="Y145" i="37"/>
  <c r="Y146" i="37"/>
  <c r="Y147" i="37"/>
  <c r="Y148" i="37"/>
  <c r="S149" i="37"/>
  <c r="X149" i="37"/>
  <c r="Y149" i="37"/>
  <c r="S151" i="37"/>
  <c r="X151" i="37"/>
  <c r="Y151" i="37"/>
  <c r="K152" i="37"/>
  <c r="S152" i="37"/>
  <c r="T152" i="37"/>
  <c r="U152" i="37"/>
  <c r="V152" i="37"/>
  <c r="W152" i="37"/>
  <c r="X152" i="37"/>
  <c r="Y152" i="37"/>
  <c r="S153" i="37"/>
  <c r="X153" i="37"/>
  <c r="Y153" i="37"/>
  <c r="K154" i="37"/>
  <c r="S154" i="37"/>
  <c r="T154" i="37"/>
  <c r="U154" i="37"/>
  <c r="V154" i="37"/>
  <c r="W154" i="37"/>
  <c r="X154" i="37"/>
  <c r="Y154" i="37"/>
  <c r="S155" i="37"/>
  <c r="X155" i="37"/>
  <c r="Y155" i="37"/>
  <c r="S156" i="37"/>
  <c r="X156" i="37"/>
  <c r="Y156" i="37"/>
  <c r="S157" i="37"/>
  <c r="X157" i="37"/>
  <c r="Y157" i="37"/>
  <c r="S159" i="37"/>
  <c r="X159" i="37"/>
  <c r="Y159" i="37"/>
  <c r="S160" i="37"/>
  <c r="X160" i="37"/>
  <c r="Y160" i="37"/>
  <c r="S161" i="37"/>
  <c r="X161" i="37"/>
  <c r="Y161" i="37"/>
  <c r="S162" i="37"/>
  <c r="X162" i="37"/>
  <c r="Y162" i="37"/>
  <c r="S163" i="37"/>
  <c r="X163" i="37"/>
  <c r="Y163" i="37"/>
  <c r="S164" i="37"/>
  <c r="X164" i="37"/>
  <c r="Y164" i="37"/>
  <c r="S165" i="37"/>
  <c r="X165" i="37"/>
  <c r="Y165" i="37"/>
  <c r="K166" i="37"/>
  <c r="S166" i="37"/>
  <c r="T166" i="37"/>
  <c r="U166" i="37"/>
  <c r="V166" i="37"/>
  <c r="W166" i="37"/>
  <c r="X166" i="37"/>
  <c r="Y166" i="37"/>
  <c r="S167" i="37"/>
  <c r="X167" i="37"/>
  <c r="Y167" i="37"/>
  <c r="S168" i="37"/>
  <c r="X168" i="37"/>
  <c r="Y168" i="37"/>
  <c r="S169" i="37"/>
  <c r="X169" i="37"/>
  <c r="Y169" i="37"/>
  <c r="K170" i="37"/>
  <c r="S170" i="37"/>
  <c r="T170" i="37"/>
  <c r="U170" i="37"/>
  <c r="V170" i="37"/>
  <c r="W170" i="37"/>
  <c r="X170" i="37"/>
  <c r="Y170" i="37"/>
  <c r="S171" i="37"/>
  <c r="X171" i="37"/>
  <c r="Y171" i="37"/>
  <c r="S172" i="37"/>
  <c r="X172" i="37"/>
  <c r="Y172" i="37"/>
  <c r="S173" i="37"/>
  <c r="X173" i="37"/>
  <c r="Y173" i="37"/>
  <c r="L176" i="37"/>
  <c r="Q180" i="37"/>
  <c r="A2" i="39"/>
  <c r="C2" i="39"/>
  <c r="G4" i="39"/>
  <c r="T4" i="39"/>
  <c r="T128" i="39"/>
  <c r="M4" i="39"/>
  <c r="N4" i="39"/>
  <c r="U4" i="39"/>
  <c r="U128" i="39"/>
  <c r="O4" i="39"/>
  <c r="G5" i="39"/>
  <c r="G129" i="39"/>
  <c r="G6" i="39"/>
  <c r="O6" i="39"/>
  <c r="V6" i="39"/>
  <c r="J7" i="39"/>
  <c r="K7" i="39"/>
  <c r="K131" i="39"/>
  <c r="L7" i="39"/>
  <c r="L131" i="39"/>
  <c r="M7" i="39"/>
  <c r="N7" i="39"/>
  <c r="U7" i="39"/>
  <c r="U131" i="39"/>
  <c r="O7" i="39"/>
  <c r="H8" i="39"/>
  <c r="P8" i="39"/>
  <c r="Q8" i="39"/>
  <c r="R8" i="39"/>
  <c r="S8" i="39"/>
  <c r="T8" i="39"/>
  <c r="U8" i="39"/>
  <c r="V8" i="39"/>
  <c r="P9" i="39"/>
  <c r="T9" i="39"/>
  <c r="U9" i="39"/>
  <c r="V9" i="39"/>
  <c r="P10" i="39"/>
  <c r="T10" i="39"/>
  <c r="U10" i="39"/>
  <c r="V10" i="39"/>
  <c r="P11" i="39"/>
  <c r="U11" i="39"/>
  <c r="V11" i="39"/>
  <c r="H12" i="39"/>
  <c r="P12" i="39"/>
  <c r="Q12" i="39"/>
  <c r="R12" i="39"/>
  <c r="S12" i="39"/>
  <c r="T12" i="39"/>
  <c r="U12" i="39"/>
  <c r="V12" i="39"/>
  <c r="P13" i="39"/>
  <c r="T13" i="39"/>
  <c r="U13" i="39"/>
  <c r="V13" i="39"/>
  <c r="P14" i="39"/>
  <c r="T14" i="39"/>
  <c r="U14" i="39"/>
  <c r="V14" i="39"/>
  <c r="P15" i="39"/>
  <c r="T15" i="39"/>
  <c r="U15" i="39"/>
  <c r="V15" i="39"/>
  <c r="H16" i="39"/>
  <c r="P16" i="39"/>
  <c r="Q16" i="39"/>
  <c r="R16" i="39"/>
  <c r="S16" i="39"/>
  <c r="T16" i="39"/>
  <c r="U16" i="39"/>
  <c r="V16" i="39"/>
  <c r="H17" i="39"/>
  <c r="P17" i="39"/>
  <c r="Q17" i="39"/>
  <c r="R17" i="39"/>
  <c r="S17" i="39"/>
  <c r="T17" i="39"/>
  <c r="U17" i="39"/>
  <c r="V17" i="39"/>
  <c r="H18" i="39"/>
  <c r="P18" i="39"/>
  <c r="Q18" i="39"/>
  <c r="R18" i="39"/>
  <c r="S18" i="39"/>
  <c r="T18" i="39"/>
  <c r="U18" i="39"/>
  <c r="V18" i="39"/>
  <c r="H19" i="39"/>
  <c r="P19" i="39"/>
  <c r="Q19" i="39"/>
  <c r="R19" i="39"/>
  <c r="S19" i="39"/>
  <c r="T19" i="39"/>
  <c r="U19" i="39"/>
  <c r="V19" i="39"/>
  <c r="H20" i="39"/>
  <c r="P20" i="39"/>
  <c r="Q20" i="39"/>
  <c r="R20" i="39"/>
  <c r="S20" i="39"/>
  <c r="T20" i="39"/>
  <c r="U20" i="39"/>
  <c r="V20" i="39"/>
  <c r="H21" i="39"/>
  <c r="P21" i="39"/>
  <c r="Q21" i="39"/>
  <c r="R21" i="39"/>
  <c r="S21" i="39"/>
  <c r="T21" i="39"/>
  <c r="U21" i="39"/>
  <c r="V21" i="39"/>
  <c r="H22" i="39"/>
  <c r="P22" i="39"/>
  <c r="Q22" i="39"/>
  <c r="R22" i="39"/>
  <c r="S22" i="39"/>
  <c r="T22" i="39"/>
  <c r="U22" i="39"/>
  <c r="V22" i="39"/>
  <c r="P23" i="39"/>
  <c r="T23" i="39"/>
  <c r="U23" i="39"/>
  <c r="V23" i="39"/>
  <c r="P24" i="39"/>
  <c r="R24" i="39"/>
  <c r="S24" i="39"/>
  <c r="T24" i="39"/>
  <c r="U24" i="39"/>
  <c r="V24" i="39"/>
  <c r="P25" i="39"/>
  <c r="T25" i="39"/>
  <c r="U25" i="39"/>
  <c r="V25" i="39"/>
  <c r="P26" i="39"/>
  <c r="T26" i="39"/>
  <c r="U26" i="39"/>
  <c r="V26" i="39"/>
  <c r="P27" i="39"/>
  <c r="U27" i="39"/>
  <c r="V27" i="39"/>
  <c r="H28" i="39"/>
  <c r="P28" i="39"/>
  <c r="Q28" i="39"/>
  <c r="R28" i="39"/>
  <c r="S28" i="39"/>
  <c r="T28" i="39"/>
  <c r="U28" i="39"/>
  <c r="V28" i="39"/>
  <c r="H29" i="39"/>
  <c r="P29" i="39"/>
  <c r="Q29" i="39"/>
  <c r="R29" i="39"/>
  <c r="S29" i="39"/>
  <c r="T29" i="39"/>
  <c r="U29" i="39"/>
  <c r="V29" i="39"/>
  <c r="H30" i="39"/>
  <c r="P30" i="39"/>
  <c r="Q30" i="39"/>
  <c r="R30" i="39"/>
  <c r="S30" i="39"/>
  <c r="T30" i="39"/>
  <c r="U30" i="39"/>
  <c r="V30" i="39"/>
  <c r="P31" i="39"/>
  <c r="T31" i="39"/>
  <c r="U31" i="39"/>
  <c r="V31" i="39"/>
  <c r="T32" i="39"/>
  <c r="U32" i="39"/>
  <c r="V32" i="39"/>
  <c r="V34" i="39"/>
  <c r="P35" i="39"/>
  <c r="T35" i="39"/>
  <c r="U35" i="39"/>
  <c r="V35" i="39"/>
  <c r="H36" i="39"/>
  <c r="P36" i="39"/>
  <c r="Q36" i="39"/>
  <c r="R36" i="39"/>
  <c r="S36" i="39"/>
  <c r="T36" i="39"/>
  <c r="U36" i="39"/>
  <c r="V36" i="39"/>
  <c r="H37" i="39"/>
  <c r="P37" i="39"/>
  <c r="Q37" i="39"/>
  <c r="R37" i="39"/>
  <c r="S37" i="39"/>
  <c r="T37" i="39"/>
  <c r="U37" i="39"/>
  <c r="V37" i="39"/>
  <c r="H38" i="39"/>
  <c r="P38" i="39"/>
  <c r="Q38" i="39"/>
  <c r="R38" i="39"/>
  <c r="S38" i="39"/>
  <c r="T38" i="39"/>
  <c r="U38" i="39"/>
  <c r="V38" i="39"/>
  <c r="P39" i="39"/>
  <c r="T39" i="39"/>
  <c r="U39" i="39"/>
  <c r="V39" i="39"/>
  <c r="H40" i="39"/>
  <c r="P40" i="39"/>
  <c r="Q40" i="39"/>
  <c r="R40" i="39"/>
  <c r="S40" i="39"/>
  <c r="T40" i="39"/>
  <c r="U40" i="39"/>
  <c r="V40" i="39"/>
  <c r="P41" i="39"/>
  <c r="T41" i="39"/>
  <c r="U41" i="39"/>
  <c r="V41" i="39"/>
  <c r="P42" i="39"/>
  <c r="T42" i="39"/>
  <c r="U42" i="39"/>
  <c r="V42" i="39"/>
  <c r="P43" i="39"/>
  <c r="T43" i="39"/>
  <c r="U43" i="39"/>
  <c r="V43" i="39"/>
  <c r="G44" i="39"/>
  <c r="T44" i="39"/>
  <c r="P44" i="39"/>
  <c r="U44" i="39"/>
  <c r="V44" i="39"/>
  <c r="G45" i="39"/>
  <c r="P45" i="39"/>
  <c r="U45" i="39"/>
  <c r="V45" i="39"/>
  <c r="G46" i="39"/>
  <c r="T46" i="39"/>
  <c r="P46" i="39"/>
  <c r="U46" i="39"/>
  <c r="V46" i="39"/>
  <c r="P47" i="39"/>
  <c r="U47" i="39"/>
  <c r="V47" i="39"/>
  <c r="T48" i="39"/>
  <c r="U48" i="39"/>
  <c r="V48" i="39"/>
  <c r="V50" i="39"/>
  <c r="P51" i="39"/>
  <c r="U51" i="39"/>
  <c r="V51" i="39"/>
  <c r="T52" i="39"/>
  <c r="U52" i="39"/>
  <c r="V52" i="39"/>
  <c r="V54" i="39"/>
  <c r="P55" i="39"/>
  <c r="U55" i="39"/>
  <c r="V55" i="39"/>
  <c r="T56" i="39"/>
  <c r="U56" i="39"/>
  <c r="V56" i="39"/>
  <c r="U58" i="39"/>
  <c r="V58" i="39"/>
  <c r="H59" i="39"/>
  <c r="W59" i="39"/>
  <c r="P59" i="39"/>
  <c r="Q59" i="39"/>
  <c r="R59" i="39"/>
  <c r="S59" i="39"/>
  <c r="T59" i="39"/>
  <c r="U59" i="39"/>
  <c r="V59" i="39"/>
  <c r="T60" i="39"/>
  <c r="U60" i="39"/>
  <c r="V60" i="39"/>
  <c r="P63" i="39"/>
  <c r="U63" i="39"/>
  <c r="V63" i="39"/>
  <c r="P64" i="39"/>
  <c r="R64" i="39"/>
  <c r="S64" i="39"/>
  <c r="T64" i="39"/>
  <c r="U64" i="39"/>
  <c r="V64" i="39"/>
  <c r="P65" i="39"/>
  <c r="T65" i="39"/>
  <c r="U65" i="39"/>
  <c r="V65" i="39"/>
  <c r="P66" i="39"/>
  <c r="T66" i="39"/>
  <c r="U66" i="39"/>
  <c r="V66" i="39"/>
  <c r="H67" i="39"/>
  <c r="W67" i="39"/>
  <c r="P67" i="39"/>
  <c r="Q67" i="39"/>
  <c r="R67" i="39"/>
  <c r="S67" i="39"/>
  <c r="T67" i="39"/>
  <c r="U67" i="39"/>
  <c r="V67" i="39"/>
  <c r="T68" i="39"/>
  <c r="U68" i="39"/>
  <c r="V68" i="39"/>
  <c r="V70" i="39"/>
  <c r="P71" i="39"/>
  <c r="U71" i="39"/>
  <c r="V71" i="39"/>
  <c r="P72" i="39"/>
  <c r="T72" i="39"/>
  <c r="U72" i="39"/>
  <c r="V72" i="39"/>
  <c r="P73" i="39"/>
  <c r="T73" i="39"/>
  <c r="U73" i="39"/>
  <c r="V73" i="39"/>
  <c r="P74" i="39"/>
  <c r="T74" i="39"/>
  <c r="U74" i="39"/>
  <c r="V74" i="39"/>
  <c r="P75" i="39"/>
  <c r="U75" i="39"/>
  <c r="V75" i="39"/>
  <c r="T76" i="39"/>
  <c r="U76" i="39"/>
  <c r="V76" i="39"/>
  <c r="V78" i="39"/>
  <c r="P79" i="39"/>
  <c r="U79" i="39"/>
  <c r="V79" i="39"/>
  <c r="P80" i="39"/>
  <c r="T80" i="39"/>
  <c r="U80" i="39"/>
  <c r="V80" i="39"/>
  <c r="P81" i="39"/>
  <c r="T81" i="39"/>
  <c r="U81" i="39"/>
  <c r="V81" i="39"/>
  <c r="P82" i="39"/>
  <c r="T82" i="39"/>
  <c r="U82" i="39"/>
  <c r="V82" i="39"/>
  <c r="P83" i="39"/>
  <c r="U83" i="39"/>
  <c r="V83" i="39"/>
  <c r="T84" i="39"/>
  <c r="U84" i="39"/>
  <c r="V84" i="39"/>
  <c r="V86" i="39"/>
  <c r="P87" i="39"/>
  <c r="U87" i="39"/>
  <c r="V87" i="39"/>
  <c r="T88" i="39"/>
  <c r="U88" i="39"/>
  <c r="V88" i="39"/>
  <c r="V90" i="39"/>
  <c r="P91" i="39"/>
  <c r="U91" i="39"/>
  <c r="V91" i="39"/>
  <c r="T92" i="39"/>
  <c r="U92" i="39"/>
  <c r="V92" i="39"/>
  <c r="V94" i="39"/>
  <c r="P95" i="39"/>
  <c r="U95" i="39"/>
  <c r="V95" i="39"/>
  <c r="T96" i="39"/>
  <c r="U96" i="39"/>
  <c r="V96" i="39"/>
  <c r="V98" i="39"/>
  <c r="P99" i="39"/>
  <c r="U99" i="39"/>
  <c r="V99" i="39"/>
  <c r="T100" i="39"/>
  <c r="U100" i="39"/>
  <c r="V100" i="39"/>
  <c r="V102" i="39"/>
  <c r="P103" i="39"/>
  <c r="U103" i="39"/>
  <c r="V103" i="39"/>
  <c r="T104" i="39"/>
  <c r="U104" i="39"/>
  <c r="V104" i="39"/>
  <c r="V106" i="39"/>
  <c r="H107" i="39"/>
  <c r="P107" i="39"/>
  <c r="Q107" i="39"/>
  <c r="R107" i="39"/>
  <c r="S107" i="39"/>
  <c r="T107" i="39"/>
  <c r="U107" i="39"/>
  <c r="V107" i="39"/>
  <c r="T108" i="39"/>
  <c r="U108" i="39"/>
  <c r="V108" i="39"/>
  <c r="V110" i="39"/>
  <c r="P111" i="39"/>
  <c r="U111" i="39"/>
  <c r="V111" i="39"/>
  <c r="T112" i="39"/>
  <c r="U112" i="39"/>
  <c r="V112" i="39"/>
  <c r="V114" i="39"/>
  <c r="P115" i="39"/>
  <c r="U115" i="39"/>
  <c r="V115" i="39"/>
  <c r="T116" i="39"/>
  <c r="U116" i="39"/>
  <c r="V116" i="39"/>
  <c r="V118" i="39"/>
  <c r="P119" i="39"/>
  <c r="U119" i="39"/>
  <c r="V119" i="39"/>
  <c r="T120" i="39"/>
  <c r="U120" i="39"/>
  <c r="V120" i="39"/>
  <c r="V122" i="39"/>
  <c r="P123" i="39"/>
  <c r="U123" i="39"/>
  <c r="V123" i="39"/>
  <c r="T124" i="39"/>
  <c r="U124" i="39"/>
  <c r="V124" i="39"/>
  <c r="V126" i="39"/>
  <c r="P127" i="39"/>
  <c r="U127" i="39"/>
  <c r="V127" i="39"/>
  <c r="G128" i="39"/>
  <c r="N128" i="39"/>
  <c r="J131" i="39"/>
  <c r="O131" i="39"/>
  <c r="AB240" i="39"/>
  <c r="AE240" i="39"/>
  <c r="AF240" i="39"/>
  <c r="AG240" i="39"/>
  <c r="AH240" i="39"/>
  <c r="AB241" i="39"/>
  <c r="AE241" i="39"/>
  <c r="AF241" i="39"/>
  <c r="AG241" i="39"/>
  <c r="AH241" i="39"/>
  <c r="AA243" i="39"/>
  <c r="AB243" i="39"/>
  <c r="AC243" i="39"/>
  <c r="AD243" i="39"/>
  <c r="AE243" i="39"/>
  <c r="AF243" i="39"/>
  <c r="AG243" i="39"/>
  <c r="AH243" i="39"/>
  <c r="AE244" i="39"/>
  <c r="AF244" i="39"/>
  <c r="AG244" i="39"/>
  <c r="AH244" i="39"/>
  <c r="AA245" i="39"/>
  <c r="AB245" i="39"/>
  <c r="AC245" i="39"/>
  <c r="AD245" i="39"/>
  <c r="AE245" i="39"/>
  <c r="AF245" i="39"/>
  <c r="AG245" i="39"/>
  <c r="AH245" i="39"/>
  <c r="AA246" i="39"/>
  <c r="AB246" i="39"/>
  <c r="AC246" i="39"/>
  <c r="AD246" i="39"/>
  <c r="AE246" i="39"/>
  <c r="AF246" i="39"/>
  <c r="AG246" i="39"/>
  <c r="AH246" i="39"/>
  <c r="AB247" i="39"/>
  <c r="AE247" i="39"/>
  <c r="AF247" i="39"/>
  <c r="AG247" i="39"/>
  <c r="AH247" i="39"/>
  <c r="AT17" i="33"/>
  <c r="BU51" i="33"/>
  <c r="BA17" i="33"/>
  <c r="CA51" i="33"/>
  <c r="CA17" i="33"/>
  <c r="DM42" i="33"/>
  <c r="EG42" i="33"/>
  <c r="CH46" i="12"/>
  <c r="CS46" i="12"/>
  <c r="DK46" i="12"/>
  <c r="A4" i="23"/>
  <c r="D10" i="23"/>
  <c r="D11" i="23"/>
  <c r="G20" i="23"/>
  <c r="H27" i="23"/>
  <c r="K28" i="23"/>
  <c r="H31" i="23"/>
  <c r="D45" i="23"/>
  <c r="E45" i="23"/>
  <c r="F45" i="23"/>
  <c r="G45" i="23"/>
  <c r="H53" i="23"/>
  <c r="D59" i="23"/>
  <c r="D60" i="23"/>
  <c r="D61" i="23"/>
  <c r="D65" i="23"/>
  <c r="E65" i="23"/>
  <c r="F65" i="23"/>
  <c r="E66" i="23"/>
  <c r="K70" i="23"/>
  <c r="A2" i="29"/>
  <c r="H2" i="29"/>
  <c r="G9" i="29"/>
  <c r="H9" i="29"/>
  <c r="I9" i="29"/>
  <c r="J9" i="29"/>
  <c r="K9" i="29"/>
  <c r="L9" i="29"/>
  <c r="D10" i="29"/>
  <c r="D9" i="29"/>
  <c r="E10" i="29"/>
  <c r="E9" i="29"/>
  <c r="D11" i="29"/>
  <c r="E11" i="29"/>
  <c r="F11" i="29"/>
  <c r="F9" i="29"/>
  <c r="AH10" i="28"/>
  <c r="V11" i="28"/>
  <c r="AA11" i="28"/>
  <c r="AB11" i="28"/>
  <c r="AC11" i="28"/>
  <c r="AD11" i="28"/>
  <c r="AD10" i="28"/>
  <c r="AE11" i="28"/>
  <c r="AF11" i="28"/>
  <c r="AF10" i="28"/>
  <c r="AG11" i="28"/>
  <c r="AH11" i="28"/>
  <c r="AK11" i="28"/>
  <c r="AL11" i="28"/>
  <c r="AL10" i="28"/>
  <c r="AQ11" i="28"/>
  <c r="AR11" i="28"/>
  <c r="AR10" i="28"/>
  <c r="AS11" i="28"/>
  <c r="AT11" i="28"/>
  <c r="AT10" i="28"/>
  <c r="AV11" i="28"/>
  <c r="AV10" i="28"/>
  <c r="AW11" i="28"/>
  <c r="AX11" i="28"/>
  <c r="AX10" i="28"/>
  <c r="BA11" i="28"/>
  <c r="BB11" i="28"/>
  <c r="BB10" i="28"/>
  <c r="Z13" i="28"/>
  <c r="W13" i="28"/>
  <c r="AM13" i="28"/>
  <c r="AP13" i="28"/>
  <c r="W14" i="28"/>
  <c r="X14" i="28"/>
  <c r="Y14" i="28"/>
  <c r="Z14" i="28"/>
  <c r="AM14" i="28"/>
  <c r="AN14" i="28"/>
  <c r="AO14" i="28"/>
  <c r="AP14" i="28"/>
  <c r="W15" i="28"/>
  <c r="Z15" i="28"/>
  <c r="AM15" i="28"/>
  <c r="AP15" i="28"/>
  <c r="J16" i="28"/>
  <c r="Z16" i="28"/>
  <c r="AP16" i="28"/>
  <c r="W17" i="28"/>
  <c r="X17" i="28"/>
  <c r="Y17" i="28"/>
  <c r="Z17" i="28"/>
  <c r="AN17" i="28"/>
  <c r="AO17" i="28"/>
  <c r="AP17" i="28"/>
  <c r="AU17" i="28"/>
  <c r="AM17" i="28"/>
  <c r="W18" i="28"/>
  <c r="X18" i="28"/>
  <c r="Y18" i="28"/>
  <c r="Z18" i="28"/>
  <c r="AM18" i="28"/>
  <c r="AN18" i="28"/>
  <c r="AO18" i="28"/>
  <c r="AP18" i="28"/>
  <c r="AK19" i="28"/>
  <c r="W19" i="28"/>
  <c r="AP19" i="28"/>
  <c r="BA19" i="28"/>
  <c r="AM19" i="28"/>
  <c r="W21" i="28"/>
  <c r="Z21" i="28"/>
  <c r="AM21" i="28"/>
  <c r="AP21" i="28"/>
  <c r="W22" i="28"/>
  <c r="Y22" i="28"/>
  <c r="Z22" i="28"/>
  <c r="AM22" i="28"/>
  <c r="AO22" i="28"/>
  <c r="AP22" i="28"/>
  <c r="AB25" i="28"/>
  <c r="AC25" i="28"/>
  <c r="AD25" i="28"/>
  <c r="AF25" i="28"/>
  <c r="AG25" i="28"/>
  <c r="AH25" i="28"/>
  <c r="AK25" i="28"/>
  <c r="AR25" i="28"/>
  <c r="AS25" i="28"/>
  <c r="AT25" i="28"/>
  <c r="AV25" i="28"/>
  <c r="AW25" i="28"/>
  <c r="AX25" i="28"/>
  <c r="BA25" i="28"/>
  <c r="BB25" i="28"/>
  <c r="V27" i="28"/>
  <c r="AB27" i="28"/>
  <c r="AC27" i="28"/>
  <c r="AD27" i="28"/>
  <c r="AF27" i="28"/>
  <c r="AG27" i="28"/>
  <c r="AH27" i="28"/>
  <c r="AK27" i="28"/>
  <c r="AL27" i="28"/>
  <c r="AR27" i="28"/>
  <c r="AS27" i="28"/>
  <c r="AT27" i="28"/>
  <c r="AV27" i="28"/>
  <c r="AW27" i="28"/>
  <c r="AX27" i="28"/>
  <c r="BA27" i="28"/>
  <c r="BB27" i="28"/>
  <c r="X28" i="28"/>
  <c r="Y28" i="28"/>
  <c r="Z28" i="28"/>
  <c r="AA28" i="28"/>
  <c r="AE28" i="28"/>
  <c r="AN28" i="28"/>
  <c r="AO28" i="28"/>
  <c r="AP28" i="28"/>
  <c r="AQ28" i="28"/>
  <c r="AU28" i="28"/>
  <c r="O29" i="28"/>
  <c r="X29" i="28"/>
  <c r="Y29" i="28"/>
  <c r="Z29" i="28"/>
  <c r="AA29" i="28"/>
  <c r="AE29" i="28"/>
  <c r="AN29" i="28"/>
  <c r="AO29" i="28"/>
  <c r="AP29" i="28"/>
  <c r="AQ29" i="28"/>
  <c r="AU29" i="28"/>
  <c r="V30" i="28"/>
  <c r="AB30" i="28"/>
  <c r="AC30" i="28"/>
  <c r="AD30" i="28"/>
  <c r="AF30" i="28"/>
  <c r="AG30" i="28"/>
  <c r="AH30" i="28"/>
  <c r="AK30" i="28"/>
  <c r="AL30" i="28"/>
  <c r="AR30" i="28"/>
  <c r="AS30" i="28"/>
  <c r="AT30" i="28"/>
  <c r="AV30" i="28"/>
  <c r="AW30" i="28"/>
  <c r="AX30" i="28"/>
  <c r="BA30" i="28"/>
  <c r="BB30" i="28"/>
  <c r="X31" i="28"/>
  <c r="Y31" i="28"/>
  <c r="Z31" i="28"/>
  <c r="AA31" i="28"/>
  <c r="AE31" i="28"/>
  <c r="AN31" i="28"/>
  <c r="AO31" i="28"/>
  <c r="AP31" i="28"/>
  <c r="AQ31" i="28"/>
  <c r="AM31" i="28"/>
  <c r="AU31" i="28"/>
  <c r="O32" i="28"/>
  <c r="X32" i="28"/>
  <c r="Y32" i="28"/>
  <c r="Z32" i="28"/>
  <c r="AA32" i="28"/>
  <c r="AE32" i="28"/>
  <c r="AN32" i="28"/>
  <c r="AO32" i="28"/>
  <c r="AP32" i="28"/>
  <c r="AQ32" i="28"/>
  <c r="AU32" i="28"/>
  <c r="L33" i="28"/>
  <c r="O33" i="28"/>
  <c r="X33" i="28"/>
  <c r="Y33" i="28"/>
  <c r="Z33" i="28"/>
  <c r="AA33" i="28"/>
  <c r="W33" i="28"/>
  <c r="AE33" i="28"/>
  <c r="AN33" i="28"/>
  <c r="AO33" i="28"/>
  <c r="AP33" i="28"/>
  <c r="AQ33" i="28"/>
  <c r="AM33" i="28"/>
  <c r="AU33" i="28"/>
  <c r="O34" i="28"/>
  <c r="X34" i="28"/>
  <c r="Y34" i="28"/>
  <c r="Z34" i="28"/>
  <c r="AA34" i="28"/>
  <c r="AE34" i="28"/>
  <c r="AN34" i="28"/>
  <c r="AO34" i="28"/>
  <c r="AP34" i="28"/>
  <c r="AQ34" i="28"/>
  <c r="AM34" i="28"/>
  <c r="AU34" i="28"/>
  <c r="O35" i="28"/>
  <c r="X35" i="28"/>
  <c r="Y35" i="28"/>
  <c r="Z35" i="28"/>
  <c r="AA35" i="28"/>
  <c r="W35" i="28"/>
  <c r="AE35" i="28"/>
  <c r="AN35" i="28"/>
  <c r="AO35" i="28"/>
  <c r="AP35" i="28"/>
  <c r="AQ35" i="28"/>
  <c r="AU35" i="28"/>
  <c r="L36" i="28"/>
  <c r="X36" i="28"/>
  <c r="Y36" i="28"/>
  <c r="Z36" i="28"/>
  <c r="AA36" i="28"/>
  <c r="AE36" i="28"/>
  <c r="AN36" i="28"/>
  <c r="AO36" i="28"/>
  <c r="AP36" i="28"/>
  <c r="AQ36" i="28"/>
  <c r="AM36" i="28"/>
  <c r="AU36" i="28"/>
  <c r="AB37" i="28"/>
  <c r="X37" i="28"/>
  <c r="AC37" i="28"/>
  <c r="AD37" i="28"/>
  <c r="AF37" i="28"/>
  <c r="AG37" i="28"/>
  <c r="AH37" i="28"/>
  <c r="AK37" i="28"/>
  <c r="AL37" i="28"/>
  <c r="AR37" i="28"/>
  <c r="AN37" i="28"/>
  <c r="AS37" i="28"/>
  <c r="AT37" i="28"/>
  <c r="AV37" i="28"/>
  <c r="AW37" i="28"/>
  <c r="AX37" i="28"/>
  <c r="BA37" i="28"/>
  <c r="BB37" i="28"/>
  <c r="X38" i="28"/>
  <c r="Y38" i="28"/>
  <c r="Z38" i="28"/>
  <c r="AA38" i="28"/>
  <c r="AE38" i="28"/>
  <c r="AN38" i="28"/>
  <c r="AO38" i="28"/>
  <c r="AP38" i="28"/>
  <c r="AQ38" i="28"/>
  <c r="AM38" i="28"/>
  <c r="AU38" i="28"/>
  <c r="X39" i="28"/>
  <c r="Y39" i="28"/>
  <c r="Z39" i="28"/>
  <c r="AA39" i="28"/>
  <c r="W39" i="28"/>
  <c r="AN39" i="28"/>
  <c r="AO39" i="28"/>
  <c r="AP39" i="28"/>
  <c r="AQ39" i="28"/>
  <c r="AM39" i="28"/>
  <c r="X40" i="28"/>
  <c r="Y40" i="28"/>
  <c r="Z40" i="28"/>
  <c r="AA40" i="28"/>
  <c r="W40" i="28"/>
  <c r="AN40" i="28"/>
  <c r="AO40" i="28"/>
  <c r="AP40" i="28"/>
  <c r="AQ40" i="28"/>
  <c r="AM40" i="28"/>
  <c r="V41" i="28"/>
  <c r="AB41" i="28"/>
  <c r="AC41" i="28"/>
  <c r="Y41" i="28"/>
  <c r="AD41" i="28"/>
  <c r="AF41" i="28"/>
  <c r="AG41" i="28"/>
  <c r="AH41" i="28"/>
  <c r="AK41" i="28"/>
  <c r="AL41" i="28"/>
  <c r="AR41" i="28"/>
  <c r="AS41" i="28"/>
  <c r="AT41" i="28"/>
  <c r="AV41" i="28"/>
  <c r="AW41" i="28"/>
  <c r="AX41" i="28"/>
  <c r="BA41" i="28"/>
  <c r="BB41" i="28"/>
  <c r="H43" i="28"/>
  <c r="X43" i="28"/>
  <c r="Y43" i="28"/>
  <c r="Z43" i="28"/>
  <c r="AE43" i="28"/>
  <c r="W43" i="28"/>
  <c r="AN43" i="28"/>
  <c r="AO43" i="28"/>
  <c r="AP43" i="28"/>
  <c r="AU43" i="28"/>
  <c r="AM43" i="28"/>
  <c r="H44" i="28"/>
  <c r="X44" i="28"/>
  <c r="Y44" i="28"/>
  <c r="Z44" i="28"/>
  <c r="AE44" i="28"/>
  <c r="W44" i="28"/>
  <c r="AN44" i="28"/>
  <c r="AO44" i="28"/>
  <c r="AP44" i="28"/>
  <c r="AU44" i="28"/>
  <c r="AM44" i="28"/>
  <c r="X45" i="28"/>
  <c r="Y45" i="28"/>
  <c r="Z45" i="28"/>
  <c r="AA45" i="28"/>
  <c r="AE45" i="28"/>
  <c r="AN45" i="28"/>
  <c r="AO45" i="28"/>
  <c r="AP45" i="28"/>
  <c r="AQ45" i="28"/>
  <c r="AM45" i="28"/>
  <c r="AU45" i="28"/>
  <c r="O46" i="28"/>
  <c r="X46" i="28"/>
  <c r="Y46" i="28"/>
  <c r="Z46" i="28"/>
  <c r="AA46" i="28"/>
  <c r="AE46" i="28"/>
  <c r="AN46" i="28"/>
  <c r="AO46" i="28"/>
  <c r="AP46" i="28"/>
  <c r="AQ46" i="28"/>
  <c r="AU46" i="28"/>
  <c r="AB47" i="28"/>
  <c r="AC47" i="28"/>
  <c r="AD47" i="28"/>
  <c r="AF47" i="28"/>
  <c r="AG47" i="28"/>
  <c r="AH47" i="28"/>
  <c r="AK47" i="28"/>
  <c r="AR47" i="28"/>
  <c r="AS47" i="28"/>
  <c r="AT47" i="28"/>
  <c r="AV47" i="28"/>
  <c r="AW47" i="28"/>
  <c r="AX47" i="28"/>
  <c r="BA47" i="28"/>
  <c r="X49" i="28"/>
  <c r="Y49" i="28"/>
  <c r="Z49" i="28"/>
  <c r="AA49" i="28"/>
  <c r="AE49" i="28"/>
  <c r="AN49" i="28"/>
  <c r="AO49" i="28"/>
  <c r="AP49" i="28"/>
  <c r="AQ49" i="28"/>
  <c r="AU49" i="28"/>
  <c r="O50" i="28"/>
  <c r="U50" i="28"/>
  <c r="X50" i="28"/>
  <c r="Y50" i="28"/>
  <c r="Z50" i="28"/>
  <c r="AA50" i="28"/>
  <c r="AE50" i="28"/>
  <c r="AN50" i="28"/>
  <c r="AO50" i="28"/>
  <c r="AP50" i="28"/>
  <c r="AQ50" i="28"/>
  <c r="AU50" i="28"/>
  <c r="X51" i="28"/>
  <c r="Y51" i="28"/>
  <c r="Z51" i="28"/>
  <c r="AA51" i="28"/>
  <c r="AE51" i="28"/>
  <c r="AN51" i="28"/>
  <c r="AO51" i="28"/>
  <c r="AP51" i="28"/>
  <c r="AQ51" i="28"/>
  <c r="AU51" i="28"/>
  <c r="O52" i="28"/>
  <c r="X52" i="28"/>
  <c r="Y52" i="28"/>
  <c r="Z52" i="28"/>
  <c r="AA52" i="28"/>
  <c r="AE52" i="28"/>
  <c r="AN52" i="28"/>
  <c r="AO52" i="28"/>
  <c r="AP52" i="28"/>
  <c r="AQ52" i="28"/>
  <c r="AU52" i="28"/>
  <c r="X53" i="28"/>
  <c r="Y53" i="28"/>
  <c r="Z53" i="28"/>
  <c r="AA53" i="28"/>
  <c r="W53" i="28"/>
  <c r="AE53" i="28"/>
  <c r="AN53" i="28"/>
  <c r="AO53" i="28"/>
  <c r="AP53" i="28"/>
  <c r="AQ53" i="28"/>
  <c r="AU53" i="28"/>
  <c r="X54" i="28"/>
  <c r="Y54" i="28"/>
  <c r="Z54" i="28"/>
  <c r="AA54" i="28"/>
  <c r="AE54" i="28"/>
  <c r="AN54" i="28"/>
  <c r="AO54" i="28"/>
  <c r="AP54" i="28"/>
  <c r="AQ54" i="28"/>
  <c r="AM54" i="28"/>
  <c r="AU54" i="28"/>
  <c r="X55" i="28"/>
  <c r="Y55" i="28"/>
  <c r="Z55" i="28"/>
  <c r="AA55" i="28"/>
  <c r="AE55" i="28"/>
  <c r="AN55" i="28"/>
  <c r="AO55" i="28"/>
  <c r="AP55" i="28"/>
  <c r="AQ55" i="28"/>
  <c r="AU55" i="28"/>
  <c r="H56" i="28"/>
  <c r="I56" i="28"/>
  <c r="J56" i="28"/>
  <c r="K56" i="28"/>
  <c r="G56" i="28"/>
  <c r="O56" i="28"/>
  <c r="X56" i="28"/>
  <c r="Y56" i="28"/>
  <c r="Z56" i="28"/>
  <c r="AA56" i="28"/>
  <c r="AE56" i="28"/>
  <c r="AN56" i="28"/>
  <c r="AO56" i="28"/>
  <c r="AP56" i="28"/>
  <c r="AQ56" i="28"/>
  <c r="AU56" i="28"/>
  <c r="AM56" i="28"/>
  <c r="L57" i="28"/>
  <c r="M57" i="28"/>
  <c r="N57" i="28"/>
  <c r="U57" i="28"/>
  <c r="AB57" i="28"/>
  <c r="X57" i="28"/>
  <c r="AC57" i="28"/>
  <c r="AD57" i="28"/>
  <c r="AF57" i="28"/>
  <c r="AG57" i="28"/>
  <c r="AH57" i="28"/>
  <c r="AK57" i="28"/>
  <c r="AR57" i="28"/>
  <c r="AS57" i="28"/>
  <c r="AO57" i="28"/>
  <c r="AT57" i="28"/>
  <c r="AV57" i="28"/>
  <c r="AW57" i="28"/>
  <c r="AX57" i="28"/>
  <c r="BA57" i="28"/>
  <c r="K58" i="28"/>
  <c r="X58" i="28"/>
  <c r="Y58" i="28"/>
  <c r="Z58" i="28"/>
  <c r="AA58" i="28"/>
  <c r="W58" i="28"/>
  <c r="AE58" i="28"/>
  <c r="AN58" i="28"/>
  <c r="AO58" i="28"/>
  <c r="AP58" i="28"/>
  <c r="AQ58" i="28"/>
  <c r="AU58" i="28"/>
  <c r="K59" i="28"/>
  <c r="X59" i="28"/>
  <c r="Y59" i="28"/>
  <c r="Z59" i="28"/>
  <c r="AA59" i="28"/>
  <c r="AE59" i="28"/>
  <c r="AN59" i="28"/>
  <c r="AO59" i="28"/>
  <c r="AP59" i="28"/>
  <c r="AQ59" i="28"/>
  <c r="AM59" i="28"/>
  <c r="AU59" i="28"/>
  <c r="V60" i="28"/>
  <c r="AC60" i="28"/>
  <c r="AD60" i="28"/>
  <c r="AF60" i="28"/>
  <c r="AG60" i="28"/>
  <c r="AH60" i="28"/>
  <c r="AK60" i="28"/>
  <c r="AL60" i="28"/>
  <c r="AS60" i="28"/>
  <c r="AT60" i="28"/>
  <c r="AV60" i="28"/>
  <c r="AW60" i="28"/>
  <c r="AX60" i="28"/>
  <c r="BA60" i="28"/>
  <c r="BB60" i="28"/>
  <c r="X61" i="28"/>
  <c r="Y61" i="28"/>
  <c r="Z61" i="28"/>
  <c r="AA61" i="28"/>
  <c r="W61" i="28"/>
  <c r="AE61" i="28"/>
  <c r="AN61" i="28"/>
  <c r="AO61" i="28"/>
  <c r="AP61" i="28"/>
  <c r="AQ61" i="28"/>
  <c r="AU61" i="28"/>
  <c r="X62" i="28"/>
  <c r="Y62" i="28"/>
  <c r="Z62" i="28"/>
  <c r="AA62" i="28"/>
  <c r="W62" i="28"/>
  <c r="AN62" i="28"/>
  <c r="AO62" i="28"/>
  <c r="AP62" i="28"/>
  <c r="AQ62" i="28"/>
  <c r="AM62" i="28"/>
  <c r="X63" i="28"/>
  <c r="Y63" i="28"/>
  <c r="Z63" i="28"/>
  <c r="AA63" i="28"/>
  <c r="W63" i="28"/>
  <c r="AE63" i="28"/>
  <c r="AN63" i="28"/>
  <c r="AO63" i="28"/>
  <c r="AP63" i="28"/>
  <c r="AQ63" i="28"/>
  <c r="AU63" i="28"/>
  <c r="Y64" i="28"/>
  <c r="Z64" i="28"/>
  <c r="AO64" i="28"/>
  <c r="AP64" i="28"/>
  <c r="AR64" i="28"/>
  <c r="AN64" i="28"/>
  <c r="X65" i="28"/>
  <c r="Y65" i="28"/>
  <c r="Z65" i="28"/>
  <c r="AA65" i="28"/>
  <c r="AE65" i="28"/>
  <c r="AN65" i="28"/>
  <c r="AO65" i="28"/>
  <c r="AP65" i="28"/>
  <c r="AQ65" i="28"/>
  <c r="AU65" i="28"/>
  <c r="X66" i="28"/>
  <c r="Y66" i="28"/>
  <c r="Z66" i="28"/>
  <c r="AA66" i="28"/>
  <c r="AE66" i="28"/>
  <c r="W66" i="28"/>
  <c r="AN66" i="28"/>
  <c r="AO66" i="28"/>
  <c r="AP66" i="28"/>
  <c r="AQ66" i="28"/>
  <c r="AM66" i="28"/>
  <c r="AU66" i="28"/>
  <c r="O67" i="28"/>
  <c r="X67" i="28"/>
  <c r="Y67" i="28"/>
  <c r="Z67" i="28"/>
  <c r="AA67" i="28"/>
  <c r="AE67" i="28"/>
  <c r="AN67" i="28"/>
  <c r="AO67" i="28"/>
  <c r="AP67" i="28"/>
  <c r="AQ67" i="28"/>
  <c r="AM67" i="28"/>
  <c r="AU67" i="28"/>
  <c r="K68" i="28"/>
  <c r="U68" i="28"/>
  <c r="X68" i="28"/>
  <c r="Y68" i="28"/>
  <c r="Z68" i="28"/>
  <c r="AA68" i="28"/>
  <c r="W68" i="28"/>
  <c r="AE68" i="28"/>
  <c r="AN68" i="28"/>
  <c r="AO68" i="28"/>
  <c r="AP68" i="28"/>
  <c r="AQ68" i="28"/>
  <c r="AU68" i="28"/>
  <c r="X69" i="28"/>
  <c r="Y69" i="28"/>
  <c r="Z69" i="28"/>
  <c r="AA69" i="28"/>
  <c r="W69" i="28"/>
  <c r="AE69" i="28"/>
  <c r="AN69" i="28"/>
  <c r="AO69" i="28"/>
  <c r="AP69" i="28"/>
  <c r="AQ69" i="28"/>
  <c r="AU69" i="28"/>
  <c r="X70" i="28"/>
  <c r="Y70" i="28"/>
  <c r="Z70" i="28"/>
  <c r="AA70" i="28"/>
  <c r="AE70" i="28"/>
  <c r="AN70" i="28"/>
  <c r="AO70" i="28"/>
  <c r="AP70" i="28"/>
  <c r="AQ70" i="28"/>
  <c r="AM70" i="28"/>
  <c r="AU70" i="28"/>
  <c r="X71" i="28"/>
  <c r="Y71" i="28"/>
  <c r="Z71" i="28"/>
  <c r="AA71" i="28"/>
  <c r="W71" i="28"/>
  <c r="AE71" i="28"/>
  <c r="AN71" i="28"/>
  <c r="AO71" i="28"/>
  <c r="AP71" i="28"/>
  <c r="AQ71" i="28"/>
  <c r="AU71" i="28"/>
  <c r="X72" i="28"/>
  <c r="Y72" i="28"/>
  <c r="Z72" i="28"/>
  <c r="AA72" i="28"/>
  <c r="W72" i="28"/>
  <c r="AE72" i="28"/>
  <c r="AN72" i="28"/>
  <c r="AO72" i="28"/>
  <c r="AP72" i="28"/>
  <c r="AQ72" i="28"/>
  <c r="AU72" i="28"/>
  <c r="X73" i="28"/>
  <c r="Y73" i="28"/>
  <c r="Z73" i="28"/>
  <c r="AA73" i="28"/>
  <c r="W73" i="28"/>
  <c r="AE73" i="28"/>
  <c r="AN73" i="28"/>
  <c r="AO73" i="28"/>
  <c r="AP73" i="28"/>
  <c r="AQ73" i="28"/>
  <c r="AU73" i="28"/>
  <c r="X74" i="28"/>
  <c r="Y74" i="28"/>
  <c r="Z74" i="28"/>
  <c r="AA74" i="28"/>
  <c r="AE74" i="28"/>
  <c r="AN74" i="28"/>
  <c r="AO74" i="28"/>
  <c r="AP74" i="28"/>
  <c r="AQ74" i="28"/>
  <c r="AM74" i="28"/>
  <c r="AU74" i="28"/>
  <c r="X75" i="28"/>
  <c r="Y75" i="28"/>
  <c r="Z75" i="28"/>
  <c r="AA75" i="28"/>
  <c r="W75" i="28"/>
  <c r="AE75" i="28"/>
  <c r="AN75" i="28"/>
  <c r="AO75" i="28"/>
  <c r="AP75" i="28"/>
  <c r="AQ75" i="28"/>
  <c r="AU75" i="28"/>
  <c r="L76" i="28"/>
  <c r="X76" i="28"/>
  <c r="Y76" i="28"/>
  <c r="Z76" i="28"/>
  <c r="AA76" i="28"/>
  <c r="W76" i="28"/>
  <c r="AE76" i="28"/>
  <c r="AN76" i="28"/>
  <c r="AO76" i="28"/>
  <c r="AP76" i="28"/>
  <c r="AQ76" i="28"/>
  <c r="AM76" i="28"/>
  <c r="AU76" i="28"/>
  <c r="X77" i="28"/>
  <c r="Y77" i="28"/>
  <c r="Z77" i="28"/>
  <c r="AA77" i="28"/>
  <c r="AE77" i="28"/>
  <c r="AN77" i="28"/>
  <c r="AO77" i="28"/>
  <c r="AP77" i="28"/>
  <c r="AQ77" i="28"/>
  <c r="AM77" i="28"/>
  <c r="AU77" i="28"/>
  <c r="X78" i="28"/>
  <c r="Y78" i="28"/>
  <c r="Z78" i="28"/>
  <c r="AA78" i="28"/>
  <c r="AE78" i="28"/>
  <c r="AN78" i="28"/>
  <c r="AO78" i="28"/>
  <c r="AP78" i="28"/>
  <c r="AQ78" i="28"/>
  <c r="AM78" i="28"/>
  <c r="AU78" i="28"/>
  <c r="O79" i="28"/>
  <c r="U79" i="28"/>
  <c r="X79" i="28"/>
  <c r="Y79" i="28"/>
  <c r="Z79" i="28"/>
  <c r="AA79" i="28"/>
  <c r="W79" i="28"/>
  <c r="AE79" i="28"/>
  <c r="AN79" i="28"/>
  <c r="AO79" i="28"/>
  <c r="AP79" i="28"/>
  <c r="AQ79" i="28"/>
  <c r="AM79" i="28"/>
  <c r="AU79" i="28"/>
  <c r="O80" i="28"/>
  <c r="X80" i="28"/>
  <c r="Y80" i="28"/>
  <c r="Z80" i="28"/>
  <c r="AA80" i="28"/>
  <c r="AE80" i="28"/>
  <c r="AN80" i="28"/>
  <c r="AO80" i="28"/>
  <c r="AP80" i="28"/>
  <c r="AQ80" i="28"/>
  <c r="AM80" i="28"/>
  <c r="AU80" i="28"/>
  <c r="H81" i="28"/>
  <c r="I81" i="28"/>
  <c r="J81" i="28"/>
  <c r="K81" i="28"/>
  <c r="G81" i="28"/>
  <c r="O81" i="28"/>
  <c r="X81" i="28"/>
  <c r="Y81" i="28"/>
  <c r="Z81" i="28"/>
  <c r="AA81" i="28"/>
  <c r="AE81" i="28"/>
  <c r="AN81" i="28"/>
  <c r="AO81" i="28"/>
  <c r="AP81" i="28"/>
  <c r="AQ81" i="28"/>
  <c r="AM81" i="28"/>
  <c r="AU81" i="28"/>
  <c r="H82" i="28"/>
  <c r="I82" i="28"/>
  <c r="J82" i="28"/>
  <c r="K82" i="28"/>
  <c r="O82" i="28"/>
  <c r="X82" i="28"/>
  <c r="Y82" i="28"/>
  <c r="Z82" i="28"/>
  <c r="AA82" i="28"/>
  <c r="W82" i="28"/>
  <c r="AE82" i="28"/>
  <c r="AN82" i="28"/>
  <c r="AO82" i="28"/>
  <c r="AP82" i="28"/>
  <c r="AQ82" i="28"/>
  <c r="AU82" i="28"/>
  <c r="H83" i="28"/>
  <c r="I83" i="28"/>
  <c r="J83" i="28"/>
  <c r="K83" i="28"/>
  <c r="O83" i="28"/>
  <c r="X83" i="28"/>
  <c r="Y83" i="28"/>
  <c r="Z83" i="28"/>
  <c r="AA83" i="28"/>
  <c r="W83" i="28"/>
  <c r="AE83" i="28"/>
  <c r="AN83" i="28"/>
  <c r="AO83" i="28"/>
  <c r="AP83" i="28"/>
  <c r="AQ83" i="28"/>
  <c r="AM83" i="28"/>
  <c r="AU83" i="28"/>
  <c r="H84" i="28"/>
  <c r="I84" i="28"/>
  <c r="J84" i="28"/>
  <c r="K84" i="28"/>
  <c r="O84" i="28"/>
  <c r="X84" i="28"/>
  <c r="Y84" i="28"/>
  <c r="Z84" i="28"/>
  <c r="AA84" i="28"/>
  <c r="W84" i="28"/>
  <c r="AE84" i="28"/>
  <c r="AN84" i="28"/>
  <c r="AO84" i="28"/>
  <c r="AP84" i="28"/>
  <c r="AQ84" i="28"/>
  <c r="AU84" i="28"/>
  <c r="H85" i="28"/>
  <c r="I85" i="28"/>
  <c r="J85" i="28"/>
  <c r="K85" i="28"/>
  <c r="G85" i="28"/>
  <c r="O85" i="28"/>
  <c r="X85" i="28"/>
  <c r="Y85" i="28"/>
  <c r="Z85" i="28"/>
  <c r="AA85" i="28"/>
  <c r="AE85" i="28"/>
  <c r="AN85" i="28"/>
  <c r="AO85" i="28"/>
  <c r="AP85" i="28"/>
  <c r="AQ85" i="28"/>
  <c r="AU85" i="28"/>
  <c r="H86" i="28"/>
  <c r="I86" i="28"/>
  <c r="J86" i="28"/>
  <c r="K86" i="28"/>
  <c r="G86" i="28"/>
  <c r="O86" i="28"/>
  <c r="X86" i="28"/>
  <c r="Y86" i="28"/>
  <c r="Z86" i="28"/>
  <c r="AA86" i="28"/>
  <c r="W86" i="28"/>
  <c r="AE86" i="28"/>
  <c r="AN86" i="28"/>
  <c r="AO86" i="28"/>
  <c r="AP86" i="28"/>
  <c r="AQ86" i="28"/>
  <c r="AU86" i="28"/>
  <c r="H87" i="28"/>
  <c r="W87" i="28"/>
  <c r="X87" i="28"/>
  <c r="Y87" i="28"/>
  <c r="Z87" i="28"/>
  <c r="AA87" i="28"/>
  <c r="AM87" i="28"/>
  <c r="AN87" i="28"/>
  <c r="AO87" i="28"/>
  <c r="AP87" i="28"/>
  <c r="AQ87" i="28"/>
  <c r="H88" i="28"/>
  <c r="W88" i="28"/>
  <c r="X88" i="28"/>
  <c r="Y88" i="28"/>
  <c r="Z88" i="28"/>
  <c r="AA88" i="28"/>
  <c r="AM88" i="28"/>
  <c r="AN88" i="28"/>
  <c r="AO88" i="28"/>
  <c r="AP88" i="28"/>
  <c r="AQ88" i="28"/>
  <c r="H89" i="28"/>
  <c r="V89" i="28"/>
  <c r="V10" i="28"/>
  <c r="W89" i="28"/>
  <c r="X89" i="28"/>
  <c r="Y89" i="28"/>
  <c r="Z89" i="28"/>
  <c r="AA89" i="28"/>
  <c r="AM89" i="28"/>
  <c r="AN89" i="28"/>
  <c r="AO89" i="28"/>
  <c r="AP89" i="28"/>
  <c r="AQ89" i="28"/>
  <c r="BQ16" i="42"/>
  <c r="I61" i="44" s="1"/>
  <c r="CI16" i="42"/>
  <c r="AA61" i="44" s="1"/>
  <c r="V11" i="35"/>
  <c r="AA11" i="35"/>
  <c r="AB11" i="35"/>
  <c r="AB10" i="35"/>
  <c r="AC11" i="35"/>
  <c r="Y11" i="35"/>
  <c r="AD11" i="35"/>
  <c r="AE11" i="35"/>
  <c r="AF11" i="35"/>
  <c r="AF10" i="35"/>
  <c r="AG11" i="35"/>
  <c r="AH11" i="35"/>
  <c r="AH10" i="35"/>
  <c r="AK11" i="35"/>
  <c r="AL11" i="35"/>
  <c r="AL10" i="35"/>
  <c r="AQ11" i="35"/>
  <c r="AR11" i="35"/>
  <c r="AS11" i="35"/>
  <c r="AT11" i="35"/>
  <c r="AT10" i="35"/>
  <c r="AV11" i="35"/>
  <c r="AV10" i="35"/>
  <c r="AW11" i="35"/>
  <c r="AX11" i="35"/>
  <c r="AX10" i="35"/>
  <c r="BA11" i="35"/>
  <c r="BB11" i="35"/>
  <c r="BB10" i="35"/>
  <c r="Z13" i="35"/>
  <c r="W13" i="35"/>
  <c r="AM13" i="35"/>
  <c r="AP13" i="35"/>
  <c r="W14" i="35"/>
  <c r="X14" i="35"/>
  <c r="Y14" i="35"/>
  <c r="Z14" i="35"/>
  <c r="AM14" i="35"/>
  <c r="AN14" i="35"/>
  <c r="AO14" i="35"/>
  <c r="AP14" i="35"/>
  <c r="W15" i="35"/>
  <c r="Z15" i="35"/>
  <c r="AM15" i="35"/>
  <c r="AP15" i="35"/>
  <c r="J16" i="35"/>
  <c r="Z16" i="35"/>
  <c r="AP16" i="35"/>
  <c r="W17" i="35"/>
  <c r="X17" i="35"/>
  <c r="Y17" i="35"/>
  <c r="Z17" i="35"/>
  <c r="AN17" i="35"/>
  <c r="AO17" i="35"/>
  <c r="AP17" i="35"/>
  <c r="AU17" i="35"/>
  <c r="AU11" i="35"/>
  <c r="W18" i="35"/>
  <c r="X18" i="35"/>
  <c r="Y18" i="35"/>
  <c r="Z18" i="35"/>
  <c r="AM18" i="35"/>
  <c r="AN18" i="35"/>
  <c r="AO18" i="35"/>
  <c r="AP18" i="35"/>
  <c r="AK19" i="35"/>
  <c r="BA19" i="35"/>
  <c r="AM19" i="35"/>
  <c r="W21" i="35"/>
  <c r="Z21" i="35"/>
  <c r="AM21" i="35"/>
  <c r="AP21" i="35"/>
  <c r="M22" i="35"/>
  <c r="I22" i="35"/>
  <c r="W22" i="35"/>
  <c r="Y22" i="35"/>
  <c r="Z22" i="35"/>
  <c r="AM22" i="35"/>
  <c r="AO22" i="35"/>
  <c r="AP22" i="35"/>
  <c r="V27" i="35"/>
  <c r="AK27" i="35"/>
  <c r="AL27" i="35"/>
  <c r="BA27" i="35"/>
  <c r="BB27" i="35"/>
  <c r="U28" i="35"/>
  <c r="U97" i="35"/>
  <c r="AA28" i="35"/>
  <c r="AB28" i="35"/>
  <c r="AC28" i="35"/>
  <c r="AD28" i="35"/>
  <c r="AE28" i="35"/>
  <c r="AF28" i="35"/>
  <c r="AG28" i="35"/>
  <c r="AH28" i="35"/>
  <c r="AQ28" i="35"/>
  <c r="AR28" i="35"/>
  <c r="AS28" i="35"/>
  <c r="AT28" i="35"/>
  <c r="AU28" i="35"/>
  <c r="AV28" i="35"/>
  <c r="AW28" i="35"/>
  <c r="AX28" i="35"/>
  <c r="V29" i="35"/>
  <c r="AK29" i="35"/>
  <c r="AL29" i="35"/>
  <c r="BA29" i="35"/>
  <c r="BB29" i="35"/>
  <c r="R30" i="35"/>
  <c r="U30" i="35"/>
  <c r="U29" i="35"/>
  <c r="U98" i="35"/>
  <c r="AA30" i="35"/>
  <c r="AB30" i="35"/>
  <c r="AC30" i="35"/>
  <c r="AD30" i="35"/>
  <c r="AE30" i="35"/>
  <c r="AF30" i="35"/>
  <c r="AG30" i="35"/>
  <c r="AH30" i="35"/>
  <c r="AQ30" i="35"/>
  <c r="AR30" i="35"/>
  <c r="AS30" i="35"/>
  <c r="AT30" i="35"/>
  <c r="AU30" i="35"/>
  <c r="AV30" i="35"/>
  <c r="AW30" i="35"/>
  <c r="AX30" i="35"/>
  <c r="AA31" i="35"/>
  <c r="AB31" i="35"/>
  <c r="X31" i="35"/>
  <c r="AC31" i="35"/>
  <c r="AD31" i="35"/>
  <c r="AE31" i="35"/>
  <c r="W31" i="35"/>
  <c r="AF31" i="35"/>
  <c r="AG31" i="35"/>
  <c r="AH31" i="35"/>
  <c r="AQ31" i="35"/>
  <c r="AM31" i="35"/>
  <c r="AR31" i="35"/>
  <c r="AS31" i="35"/>
  <c r="AT31" i="35"/>
  <c r="AU31" i="35"/>
  <c r="AV31" i="35"/>
  <c r="AN31" i="35"/>
  <c r="AW31" i="35"/>
  <c r="AX31" i="35"/>
  <c r="V32" i="35"/>
  <c r="AK32" i="35"/>
  <c r="AL32" i="35"/>
  <c r="BA32" i="35"/>
  <c r="BB32" i="35"/>
  <c r="U33" i="35"/>
  <c r="AA33" i="35"/>
  <c r="W33" i="35"/>
  <c r="AB33" i="35"/>
  <c r="X33" i="35"/>
  <c r="AC33" i="35"/>
  <c r="AC32" i="35"/>
  <c r="AD33" i="35"/>
  <c r="AE33" i="35"/>
  <c r="AE32" i="35"/>
  <c r="AF33" i="35"/>
  <c r="AF32" i="35"/>
  <c r="AG33" i="35"/>
  <c r="AG32" i="35"/>
  <c r="AH33" i="35"/>
  <c r="AH32" i="35"/>
  <c r="AQ33" i="35"/>
  <c r="AM33" i="35"/>
  <c r="AR33" i="35"/>
  <c r="AS33" i="35"/>
  <c r="AT33" i="35"/>
  <c r="AU33" i="35"/>
  <c r="AU32" i="35"/>
  <c r="AV33" i="35"/>
  <c r="AW33" i="35"/>
  <c r="AW32" i="35"/>
  <c r="AX33" i="35"/>
  <c r="AX32" i="35"/>
  <c r="U34" i="35"/>
  <c r="U103" i="35"/>
  <c r="AA34" i="35"/>
  <c r="AB34" i="35"/>
  <c r="X34" i="35"/>
  <c r="AC34" i="35"/>
  <c r="AD34" i="35"/>
  <c r="Z34" i="35"/>
  <c r="AE34" i="35"/>
  <c r="AF34" i="35"/>
  <c r="AG34" i="35"/>
  <c r="AH34" i="35"/>
  <c r="AQ34" i="35"/>
  <c r="AR34" i="35"/>
  <c r="AN34" i="35"/>
  <c r="AS34" i="35"/>
  <c r="AS32" i="35"/>
  <c r="AT34" i="35"/>
  <c r="AP34" i="35"/>
  <c r="AU34" i="35"/>
  <c r="AV34" i="35"/>
  <c r="AW34" i="35"/>
  <c r="AX34" i="35"/>
  <c r="V35" i="35"/>
  <c r="AK35" i="35"/>
  <c r="AL35" i="35"/>
  <c r="BA35" i="35"/>
  <c r="BB35" i="35"/>
  <c r="H37" i="35"/>
  <c r="W37" i="35"/>
  <c r="X37" i="35"/>
  <c r="Y37" i="35"/>
  <c r="Z37" i="35"/>
  <c r="AM37" i="35"/>
  <c r="AN37" i="35"/>
  <c r="AO37" i="35"/>
  <c r="AP37" i="35"/>
  <c r="U38" i="35"/>
  <c r="U35" i="35"/>
  <c r="AA38" i="35"/>
  <c r="AA35" i="35"/>
  <c r="AB38" i="35"/>
  <c r="AC38" i="35"/>
  <c r="AC35" i="35"/>
  <c r="AD38" i="35"/>
  <c r="AD35" i="35"/>
  <c r="AE38" i="35"/>
  <c r="AE35" i="35"/>
  <c r="AF38" i="35"/>
  <c r="AF35" i="35"/>
  <c r="AG38" i="35"/>
  <c r="AG35" i="35"/>
  <c r="AH38" i="35"/>
  <c r="AH35" i="35"/>
  <c r="AQ38" i="35"/>
  <c r="AQ35" i="35"/>
  <c r="AR38" i="35"/>
  <c r="AR35" i="35"/>
  <c r="AS38" i="35"/>
  <c r="AS35" i="35"/>
  <c r="AT38" i="35"/>
  <c r="AU38" i="35"/>
  <c r="AU35" i="35"/>
  <c r="AV38" i="35"/>
  <c r="AV35" i="35"/>
  <c r="AW38" i="35"/>
  <c r="AW35" i="35"/>
  <c r="AX38" i="35"/>
  <c r="AX35" i="35"/>
  <c r="AK39" i="35"/>
  <c r="BA39" i="35"/>
  <c r="U41" i="35"/>
  <c r="AA41" i="35"/>
  <c r="AB41" i="35"/>
  <c r="AC41" i="35"/>
  <c r="AD41" i="35"/>
  <c r="AE41" i="35"/>
  <c r="AF41" i="35"/>
  <c r="AG41" i="35"/>
  <c r="AH41" i="35"/>
  <c r="AQ41" i="35"/>
  <c r="AR41" i="35"/>
  <c r="AS41" i="35"/>
  <c r="AT41" i="35"/>
  <c r="AU41" i="35"/>
  <c r="AV41" i="35"/>
  <c r="AV39" i="35"/>
  <c r="AW41" i="35"/>
  <c r="AX41" i="35"/>
  <c r="U42" i="35"/>
  <c r="AA42" i="35"/>
  <c r="AB42" i="35"/>
  <c r="AC42" i="35"/>
  <c r="Y42" i="35"/>
  <c r="AD42" i="35"/>
  <c r="AE42" i="35"/>
  <c r="AF42" i="35"/>
  <c r="X42" i="35"/>
  <c r="AG42" i="35"/>
  <c r="AH42" i="35"/>
  <c r="AQ42" i="35"/>
  <c r="AR42" i="35"/>
  <c r="AN42" i="35"/>
  <c r="AS42" i="35"/>
  <c r="AT42" i="35"/>
  <c r="AU42" i="35"/>
  <c r="AV42" i="35"/>
  <c r="AW42" i="35"/>
  <c r="AO42" i="35"/>
  <c r="AX42" i="35"/>
  <c r="U43" i="35"/>
  <c r="AA43" i="35"/>
  <c r="AB43" i="35"/>
  <c r="X43" i="35"/>
  <c r="AC43" i="35"/>
  <c r="AD43" i="35"/>
  <c r="AE43" i="35"/>
  <c r="W43" i="35"/>
  <c r="AF43" i="35"/>
  <c r="AG43" i="35"/>
  <c r="AH43" i="35"/>
  <c r="AQ43" i="35"/>
  <c r="AM43" i="35"/>
  <c r="AR43" i="35"/>
  <c r="AN43" i="35"/>
  <c r="AS43" i="35"/>
  <c r="AT43" i="35"/>
  <c r="AU43" i="35"/>
  <c r="AV43" i="35"/>
  <c r="AW43" i="35"/>
  <c r="AX43" i="35"/>
  <c r="H44" i="35"/>
  <c r="I44" i="35"/>
  <c r="J44" i="35"/>
  <c r="K44" i="35"/>
  <c r="O44" i="35"/>
  <c r="X44" i="35"/>
  <c r="Y44" i="35"/>
  <c r="Z44" i="35"/>
  <c r="AN44" i="35"/>
  <c r="AO44" i="35"/>
  <c r="AP44" i="35"/>
  <c r="AK45" i="35"/>
  <c r="BA45" i="35"/>
  <c r="U46" i="35"/>
  <c r="U45" i="35"/>
  <c r="AA46" i="35"/>
  <c r="AA45" i="35"/>
  <c r="AB46" i="35"/>
  <c r="AB45" i="35"/>
  <c r="AC46" i="35"/>
  <c r="AC45" i="35"/>
  <c r="AD46" i="35"/>
  <c r="AD45" i="35"/>
  <c r="AE46" i="35"/>
  <c r="AE45" i="35"/>
  <c r="AF46" i="35"/>
  <c r="AF45" i="35"/>
  <c r="AG46" i="35"/>
  <c r="AG45" i="35"/>
  <c r="AH46" i="35"/>
  <c r="AH45" i="35"/>
  <c r="AQ46" i="35"/>
  <c r="AQ45" i="35"/>
  <c r="AR46" i="35"/>
  <c r="AS46" i="35"/>
  <c r="AS45" i="35"/>
  <c r="AT46" i="35"/>
  <c r="AU46" i="35"/>
  <c r="AU45" i="35"/>
  <c r="AV46" i="35"/>
  <c r="AV45" i="35"/>
  <c r="AW46" i="35"/>
  <c r="AW45" i="35"/>
  <c r="AX46" i="35"/>
  <c r="AX45" i="35"/>
  <c r="V47" i="35"/>
  <c r="V116" i="35"/>
  <c r="AK47" i="35"/>
  <c r="AL47" i="35"/>
  <c r="BA47" i="35"/>
  <c r="BB47" i="35"/>
  <c r="U48" i="35"/>
  <c r="U47" i="35"/>
  <c r="AA48" i="35"/>
  <c r="AB48" i="35"/>
  <c r="X48" i="35"/>
  <c r="AC48" i="35"/>
  <c r="Y48" i="35"/>
  <c r="AD48" i="35"/>
  <c r="AE48" i="35"/>
  <c r="AF48" i="35"/>
  <c r="AG48" i="35"/>
  <c r="AH48" i="35"/>
  <c r="AQ48" i="35"/>
  <c r="AR48" i="35"/>
  <c r="AN48" i="35"/>
  <c r="AS48" i="35"/>
  <c r="AT48" i="35"/>
  <c r="AU48" i="35"/>
  <c r="AV48" i="35"/>
  <c r="AW48" i="35"/>
  <c r="AO48" i="35"/>
  <c r="AX48" i="35"/>
  <c r="U49" i="35"/>
  <c r="U118" i="35"/>
  <c r="AA49" i="35"/>
  <c r="W49" i="35"/>
  <c r="AB49" i="35"/>
  <c r="X49" i="35"/>
  <c r="AC49" i="35"/>
  <c r="Y49" i="35"/>
  <c r="AD49" i="35"/>
  <c r="Z49" i="35"/>
  <c r="AE49" i="35"/>
  <c r="AF49" i="35"/>
  <c r="AG49" i="35"/>
  <c r="AH49" i="35"/>
  <c r="AQ49" i="35"/>
  <c r="AM49" i="35"/>
  <c r="AR49" i="35"/>
  <c r="AN49" i="35"/>
  <c r="AS49" i="35"/>
  <c r="AO49" i="35"/>
  <c r="AT49" i="35"/>
  <c r="AP49" i="35"/>
  <c r="AU49" i="35"/>
  <c r="AV49" i="35"/>
  <c r="AW49" i="35"/>
  <c r="AX49" i="35"/>
  <c r="U50" i="35"/>
  <c r="AA50" i="35"/>
  <c r="AB50" i="35"/>
  <c r="AC50" i="35"/>
  <c r="AD50" i="35"/>
  <c r="AE50" i="35"/>
  <c r="AF50" i="35"/>
  <c r="AG50" i="35"/>
  <c r="AH50" i="35"/>
  <c r="AQ50" i="35"/>
  <c r="AR50" i="35"/>
  <c r="AS50" i="35"/>
  <c r="AT50" i="35"/>
  <c r="AU50" i="35"/>
  <c r="AV50" i="35"/>
  <c r="AW50" i="35"/>
  <c r="AX50" i="35"/>
  <c r="U51" i="35"/>
  <c r="U120" i="35"/>
  <c r="AA51" i="35"/>
  <c r="AB51" i="35"/>
  <c r="X51" i="35"/>
  <c r="AC51" i="35"/>
  <c r="Y51" i="35"/>
  <c r="AD51" i="35"/>
  <c r="Z51" i="35"/>
  <c r="AE51" i="35"/>
  <c r="AF51" i="35"/>
  <c r="AG51" i="35"/>
  <c r="AH51" i="35"/>
  <c r="AQ51" i="35"/>
  <c r="AR51" i="35"/>
  <c r="AN51" i="35"/>
  <c r="AS51" i="35"/>
  <c r="AO51" i="35"/>
  <c r="AT51" i="35"/>
  <c r="AP51" i="35"/>
  <c r="AU51" i="35"/>
  <c r="AV51" i="35"/>
  <c r="AW51" i="35"/>
  <c r="AX51" i="35"/>
  <c r="U52" i="35"/>
  <c r="AA52" i="35"/>
  <c r="W52" i="35"/>
  <c r="AB52" i="35"/>
  <c r="AC52" i="35"/>
  <c r="Y52" i="35"/>
  <c r="AD52" i="35"/>
  <c r="AE52" i="35"/>
  <c r="AF52" i="35"/>
  <c r="AG52" i="35"/>
  <c r="AH52" i="35"/>
  <c r="AQ52" i="35"/>
  <c r="AM52" i="35"/>
  <c r="AR52" i="35"/>
  <c r="AS52" i="35"/>
  <c r="AO52" i="35"/>
  <c r="AT52" i="35"/>
  <c r="AU52" i="35"/>
  <c r="AV52" i="35"/>
  <c r="AW52" i="35"/>
  <c r="AX52" i="35"/>
  <c r="U53" i="35"/>
  <c r="AA53" i="35"/>
  <c r="AB53" i="35"/>
  <c r="X53" i="35"/>
  <c r="AC53" i="35"/>
  <c r="AD53" i="35"/>
  <c r="AE53" i="35"/>
  <c r="AF53" i="35"/>
  <c r="AG53" i="35"/>
  <c r="AH53" i="35"/>
  <c r="AQ53" i="35"/>
  <c r="AR53" i="35"/>
  <c r="AS53" i="35"/>
  <c r="AT53" i="35"/>
  <c r="AU53" i="35"/>
  <c r="AV53" i="35"/>
  <c r="AN53" i="35"/>
  <c r="AW53" i="35"/>
  <c r="AX53" i="35"/>
  <c r="U54" i="35"/>
  <c r="AA54" i="35"/>
  <c r="W54" i="35"/>
  <c r="AB54" i="35"/>
  <c r="AC54" i="35"/>
  <c r="AD54" i="35"/>
  <c r="AE54" i="35"/>
  <c r="AF54" i="35"/>
  <c r="AG54" i="35"/>
  <c r="AH54" i="35"/>
  <c r="AQ54" i="35"/>
  <c r="AM54" i="35"/>
  <c r="AR54" i="35"/>
  <c r="AS54" i="35"/>
  <c r="AT54" i="35"/>
  <c r="AU54" i="35"/>
  <c r="AV54" i="35"/>
  <c r="AW54" i="35"/>
  <c r="AX54" i="35"/>
  <c r="U55" i="35"/>
  <c r="AA55" i="35"/>
  <c r="AB55" i="35"/>
  <c r="AC55" i="35"/>
  <c r="AD55" i="35"/>
  <c r="AE55" i="35"/>
  <c r="AF55" i="35"/>
  <c r="AG55" i="35"/>
  <c r="AH55" i="35"/>
  <c r="AQ55" i="35"/>
  <c r="AR55" i="35"/>
  <c r="AS55" i="35"/>
  <c r="AT55" i="35"/>
  <c r="AU55" i="35"/>
  <c r="AV55" i="35"/>
  <c r="AW55" i="35"/>
  <c r="AX55" i="35"/>
  <c r="U56" i="35"/>
  <c r="AA56" i="35"/>
  <c r="AB56" i="35"/>
  <c r="AC56" i="35"/>
  <c r="AD56" i="35"/>
  <c r="AE56" i="35"/>
  <c r="AF56" i="35"/>
  <c r="AG56" i="35"/>
  <c r="AH56" i="35"/>
  <c r="AQ56" i="35"/>
  <c r="AR56" i="35"/>
  <c r="AS56" i="35"/>
  <c r="AT56" i="35"/>
  <c r="AU56" i="35"/>
  <c r="AV56" i="35"/>
  <c r="AW56" i="35"/>
  <c r="AX56" i="35"/>
  <c r="C58" i="35"/>
  <c r="C60" i="35"/>
  <c r="C63" i="35"/>
  <c r="C70" i="35"/>
  <c r="C74" i="35"/>
  <c r="C79" i="35"/>
  <c r="C80" i="35"/>
  <c r="C82" i="35"/>
  <c r="D58" i="35"/>
  <c r="D60" i="35"/>
  <c r="L62" i="35"/>
  <c r="N62" i="35"/>
  <c r="V62" i="35"/>
  <c r="AA62" i="35"/>
  <c r="AB62" i="35"/>
  <c r="AC62" i="35"/>
  <c r="AD62" i="35"/>
  <c r="AE62" i="35"/>
  <c r="AF62" i="35"/>
  <c r="AG62" i="35"/>
  <c r="AH62" i="35"/>
  <c r="AK62" i="35"/>
  <c r="AL62" i="35"/>
  <c r="AQ62" i="35"/>
  <c r="AR62" i="35"/>
  <c r="AS62" i="35"/>
  <c r="AT62" i="35"/>
  <c r="AU62" i="35"/>
  <c r="AV62" i="35"/>
  <c r="AW62" i="35"/>
  <c r="AX62" i="35"/>
  <c r="BA62" i="35"/>
  <c r="BB62" i="35"/>
  <c r="P63" i="35"/>
  <c r="H63" i="35"/>
  <c r="Q63" i="35"/>
  <c r="R63" i="35"/>
  <c r="R62" i="35"/>
  <c r="U63" i="35"/>
  <c r="W63" i="35"/>
  <c r="X63" i="35"/>
  <c r="Y63" i="35"/>
  <c r="Z63" i="35"/>
  <c r="AM63" i="35"/>
  <c r="AN63" i="35"/>
  <c r="AO63" i="35"/>
  <c r="AP63" i="35"/>
  <c r="P64" i="35"/>
  <c r="H64" i="35"/>
  <c r="Q64" i="35"/>
  <c r="R64" i="35"/>
  <c r="V64" i="35"/>
  <c r="AA64" i="35"/>
  <c r="AB64" i="35"/>
  <c r="AC64" i="35"/>
  <c r="AD64" i="35"/>
  <c r="AE64" i="35"/>
  <c r="AF64" i="35"/>
  <c r="AG64" i="35"/>
  <c r="AG60" i="35"/>
  <c r="AH64" i="35"/>
  <c r="Z64" i="35"/>
  <c r="AK64" i="35"/>
  <c r="AL64" i="35"/>
  <c r="AQ64" i="35"/>
  <c r="AR64" i="35"/>
  <c r="AN64" i="35"/>
  <c r="AS64" i="35"/>
  <c r="AT64" i="35"/>
  <c r="AU64" i="35"/>
  <c r="AV64" i="35"/>
  <c r="AW64" i="35"/>
  <c r="AX64" i="35"/>
  <c r="AP64" i="35"/>
  <c r="BA64" i="35"/>
  <c r="BB64" i="35"/>
  <c r="H65" i="35"/>
  <c r="O65" i="35"/>
  <c r="U65" i="35"/>
  <c r="W65" i="35"/>
  <c r="X65" i="35"/>
  <c r="Y65" i="35"/>
  <c r="Z65" i="35"/>
  <c r="AM65" i="35"/>
  <c r="AN65" i="35"/>
  <c r="AO65" i="35"/>
  <c r="AP65" i="35"/>
  <c r="H66" i="35"/>
  <c r="J66" i="35"/>
  <c r="O66" i="35"/>
  <c r="W66" i="35"/>
  <c r="X66" i="35"/>
  <c r="Y66" i="35"/>
  <c r="Z66" i="35"/>
  <c r="AM66" i="35"/>
  <c r="AN66" i="35"/>
  <c r="AO66" i="35"/>
  <c r="AP66" i="35"/>
  <c r="L67" i="35"/>
  <c r="L60" i="35"/>
  <c r="N67" i="35"/>
  <c r="N60" i="35"/>
  <c r="P67" i="35"/>
  <c r="Q67" i="35"/>
  <c r="R67" i="35"/>
  <c r="V67" i="35"/>
  <c r="AA67" i="35"/>
  <c r="AB67" i="35"/>
  <c r="AC67" i="35"/>
  <c r="AD67" i="35"/>
  <c r="AE67" i="35"/>
  <c r="AF67" i="35"/>
  <c r="AG67" i="35"/>
  <c r="Y67" i="35"/>
  <c r="AH67" i="35"/>
  <c r="AK67" i="35"/>
  <c r="AL67" i="35"/>
  <c r="AQ67" i="35"/>
  <c r="AR67" i="35"/>
  <c r="AS67" i="35"/>
  <c r="AT67" i="35"/>
  <c r="AU67" i="35"/>
  <c r="AV67" i="35"/>
  <c r="AW67" i="35"/>
  <c r="AX67" i="35"/>
  <c r="BA67" i="35"/>
  <c r="BB67" i="35"/>
  <c r="H68" i="35"/>
  <c r="O68" i="35"/>
  <c r="O67" i="35"/>
  <c r="U68" i="35"/>
  <c r="U62" i="35"/>
  <c r="W68" i="35"/>
  <c r="X68" i="35"/>
  <c r="Y68" i="35"/>
  <c r="Z68" i="35"/>
  <c r="AM68" i="35"/>
  <c r="AM62" i="35"/>
  <c r="AN68" i="35"/>
  <c r="AO68" i="35"/>
  <c r="AO62" i="35"/>
  <c r="AP68" i="35"/>
  <c r="AP62" i="35"/>
  <c r="H69" i="35"/>
  <c r="J69" i="35"/>
  <c r="U69" i="35"/>
  <c r="W69" i="35"/>
  <c r="X69" i="35"/>
  <c r="Y69" i="35"/>
  <c r="Z69" i="35"/>
  <c r="AM69" i="35"/>
  <c r="AN69" i="35"/>
  <c r="AO69" i="35"/>
  <c r="AP69" i="35"/>
  <c r="H70" i="35"/>
  <c r="L70" i="35"/>
  <c r="N70" i="35"/>
  <c r="P70" i="35"/>
  <c r="V70" i="35"/>
  <c r="AA70" i="35"/>
  <c r="AB70" i="35"/>
  <c r="AC70" i="35"/>
  <c r="AD70" i="35"/>
  <c r="Z70" i="35"/>
  <c r="AE70" i="35"/>
  <c r="AF70" i="35"/>
  <c r="AG70" i="35"/>
  <c r="AH70" i="35"/>
  <c r="AK70" i="35"/>
  <c r="AL70" i="35"/>
  <c r="AQ70" i="35"/>
  <c r="AR70" i="35"/>
  <c r="AS70" i="35"/>
  <c r="AT70" i="35"/>
  <c r="AU70" i="35"/>
  <c r="AV70" i="35"/>
  <c r="AN70" i="35"/>
  <c r="AW70" i="35"/>
  <c r="AX70" i="35"/>
  <c r="BA70" i="35"/>
  <c r="BB70" i="35"/>
  <c r="H72" i="35"/>
  <c r="Q72" i="35"/>
  <c r="R72" i="35"/>
  <c r="R70" i="35"/>
  <c r="W72" i="35"/>
  <c r="X72" i="35"/>
  <c r="Y72" i="35"/>
  <c r="Z72" i="35"/>
  <c r="AM72" i="35"/>
  <c r="AN72" i="35"/>
  <c r="AO72" i="35"/>
  <c r="AP72" i="35"/>
  <c r="H73" i="35"/>
  <c r="O73" i="35"/>
  <c r="U73" i="35"/>
  <c r="U70" i="35"/>
  <c r="W73" i="35"/>
  <c r="X73" i="35"/>
  <c r="Y73" i="35"/>
  <c r="Z73" i="35"/>
  <c r="AM73" i="35"/>
  <c r="AN73" i="35"/>
  <c r="AO73" i="35"/>
  <c r="AP73" i="35"/>
  <c r="L74" i="35"/>
  <c r="H74" i="35"/>
  <c r="N74" i="35"/>
  <c r="P74" i="35"/>
  <c r="Q74" i="35"/>
  <c r="R74" i="35"/>
  <c r="AA74" i="35"/>
  <c r="AB74" i="35"/>
  <c r="AC74" i="35"/>
  <c r="AD74" i="35"/>
  <c r="AE74" i="35"/>
  <c r="AF74" i="35"/>
  <c r="AG74" i="35"/>
  <c r="AH74" i="35"/>
  <c r="AK74" i="35"/>
  <c r="AQ74" i="35"/>
  <c r="AR74" i="35"/>
  <c r="AS74" i="35"/>
  <c r="AT74" i="35"/>
  <c r="AU74" i="35"/>
  <c r="AV74" i="35"/>
  <c r="AW74" i="35"/>
  <c r="AX74" i="35"/>
  <c r="AP74" i="35"/>
  <c r="BA74" i="35"/>
  <c r="H76" i="35"/>
  <c r="O76" i="35"/>
  <c r="U76" i="35"/>
  <c r="J76" i="35"/>
  <c r="W76" i="35"/>
  <c r="X76" i="35"/>
  <c r="Y76" i="35"/>
  <c r="Z76" i="35"/>
  <c r="AM76" i="35"/>
  <c r="AN76" i="35"/>
  <c r="AO76" i="35"/>
  <c r="AP76" i="35"/>
  <c r="H77" i="35"/>
  <c r="O77" i="35"/>
  <c r="U77" i="35"/>
  <c r="J77" i="35"/>
  <c r="W77" i="35"/>
  <c r="X77" i="35"/>
  <c r="Y77" i="35"/>
  <c r="Z77" i="35"/>
  <c r="AM77" i="35"/>
  <c r="AN77" i="35"/>
  <c r="AO77" i="35"/>
  <c r="AP77" i="35"/>
  <c r="H78" i="35"/>
  <c r="O78" i="35"/>
  <c r="U78" i="35"/>
  <c r="J78" i="35"/>
  <c r="W78" i="35"/>
  <c r="X78" i="35"/>
  <c r="Y78" i="35"/>
  <c r="Z78" i="35"/>
  <c r="AM78" i="35"/>
  <c r="AN78" i="35"/>
  <c r="AO78" i="35"/>
  <c r="AP78" i="35"/>
  <c r="H79" i="35"/>
  <c r="I79" i="35"/>
  <c r="J79" i="35"/>
  <c r="K79" i="35"/>
  <c r="O79" i="35"/>
  <c r="X79" i="35"/>
  <c r="Y79" i="35"/>
  <c r="Z79" i="35"/>
  <c r="AN79" i="35"/>
  <c r="AO79" i="35"/>
  <c r="AP79" i="35"/>
  <c r="L80" i="35"/>
  <c r="H80" i="35"/>
  <c r="N80" i="35"/>
  <c r="P80" i="35"/>
  <c r="Q80" i="35"/>
  <c r="R80" i="35"/>
  <c r="U80" i="35"/>
  <c r="AA80" i="35"/>
  <c r="AB80" i="35"/>
  <c r="AC80" i="35"/>
  <c r="AD80" i="35"/>
  <c r="AE80" i="35"/>
  <c r="AF80" i="35"/>
  <c r="AG80" i="35"/>
  <c r="AH80" i="35"/>
  <c r="AK80" i="35"/>
  <c r="AQ80" i="35"/>
  <c r="AR80" i="35"/>
  <c r="AS80" i="35"/>
  <c r="AT80" i="35"/>
  <c r="AU80" i="35"/>
  <c r="AV80" i="35"/>
  <c r="AW80" i="35"/>
  <c r="AX80" i="35"/>
  <c r="BA80" i="35"/>
  <c r="H81" i="35"/>
  <c r="J81" i="35"/>
  <c r="O81" i="35"/>
  <c r="O80" i="35"/>
  <c r="W81" i="35"/>
  <c r="X81" i="35"/>
  <c r="Y81" i="35"/>
  <c r="Z81" i="35"/>
  <c r="AM81" i="35"/>
  <c r="AN81" i="35"/>
  <c r="AO81" i="35"/>
  <c r="AP81" i="35"/>
  <c r="L82" i="35"/>
  <c r="N82" i="35"/>
  <c r="P82" i="35"/>
  <c r="Q82" i="35"/>
  <c r="R82" i="35"/>
  <c r="V82" i="35"/>
  <c r="AA82" i="35"/>
  <c r="AB82" i="35"/>
  <c r="AC82" i="35"/>
  <c r="Y82" i="35"/>
  <c r="AD82" i="35"/>
  <c r="AE82" i="35"/>
  <c r="AF82" i="35"/>
  <c r="AG82" i="35"/>
  <c r="AH82" i="35"/>
  <c r="AK82" i="35"/>
  <c r="AK58" i="35"/>
  <c r="AL82" i="35"/>
  <c r="AQ82" i="35"/>
  <c r="AR82" i="35"/>
  <c r="AS82" i="35"/>
  <c r="AT82" i="35"/>
  <c r="AU82" i="35"/>
  <c r="AV82" i="35"/>
  <c r="AW82" i="35"/>
  <c r="AX82" i="35"/>
  <c r="BA82" i="35"/>
  <c r="BA58" i="35"/>
  <c r="BB82" i="35"/>
  <c r="BB58" i="35"/>
  <c r="H83" i="35"/>
  <c r="O83" i="35"/>
  <c r="U83" i="35"/>
  <c r="J83" i="35"/>
  <c r="W83" i="35"/>
  <c r="X83" i="35"/>
  <c r="Y83" i="35"/>
  <c r="Z83" i="35"/>
  <c r="AM83" i="35"/>
  <c r="AN83" i="35"/>
  <c r="AO83" i="35"/>
  <c r="AP83" i="35"/>
  <c r="H84" i="35"/>
  <c r="J84" i="35"/>
  <c r="W84" i="35"/>
  <c r="X84" i="35"/>
  <c r="Y84" i="35"/>
  <c r="Z84" i="35"/>
  <c r="AM84" i="35"/>
  <c r="AN84" i="35"/>
  <c r="AO84" i="35"/>
  <c r="AP84" i="35"/>
  <c r="H85" i="35"/>
  <c r="J85" i="35"/>
  <c r="O85" i="35"/>
  <c r="W85" i="35"/>
  <c r="X85" i="35"/>
  <c r="Y85" i="35"/>
  <c r="Z85" i="35"/>
  <c r="AM85" i="35"/>
  <c r="AN85" i="35"/>
  <c r="AO85" i="35"/>
  <c r="AP85" i="35"/>
  <c r="H86" i="35"/>
  <c r="J86" i="35"/>
  <c r="W86" i="35"/>
  <c r="X86" i="35"/>
  <c r="Y86" i="35"/>
  <c r="Z86" i="35"/>
  <c r="AM86" i="35"/>
  <c r="AN86" i="35"/>
  <c r="AO86" i="35"/>
  <c r="AP86" i="35"/>
  <c r="H87" i="35"/>
  <c r="J87" i="35"/>
  <c r="O87" i="35"/>
  <c r="W87" i="35"/>
  <c r="X87" i="35"/>
  <c r="Y87" i="35"/>
  <c r="Z87" i="35"/>
  <c r="AM87" i="35"/>
  <c r="AN87" i="35"/>
  <c r="AO87" i="35"/>
  <c r="AP87" i="35"/>
  <c r="H88" i="35"/>
  <c r="J88" i="35"/>
  <c r="O88" i="35"/>
  <c r="W88" i="35"/>
  <c r="X88" i="35"/>
  <c r="Y88" i="35"/>
  <c r="Z88" i="35"/>
  <c r="AM88" i="35"/>
  <c r="AN88" i="35"/>
  <c r="AO88" i="35"/>
  <c r="AP88" i="35"/>
  <c r="H89" i="35"/>
  <c r="J89" i="35"/>
  <c r="O89" i="35"/>
  <c r="W89" i="35"/>
  <c r="X89" i="35"/>
  <c r="Y89" i="35"/>
  <c r="Z89" i="35"/>
  <c r="AM89" i="35"/>
  <c r="AN89" i="35"/>
  <c r="AO89" i="35"/>
  <c r="AP89" i="35"/>
  <c r="H90" i="35"/>
  <c r="J90" i="35"/>
  <c r="O90" i="35"/>
  <c r="W90" i="35"/>
  <c r="X90" i="35"/>
  <c r="Y90" i="35"/>
  <c r="Z90" i="35"/>
  <c r="AM90" i="35"/>
  <c r="AN90" i="35"/>
  <c r="AO90" i="35"/>
  <c r="AP90" i="35"/>
  <c r="H91" i="35"/>
  <c r="J91" i="35"/>
  <c r="O91" i="35"/>
  <c r="W91" i="35"/>
  <c r="X91" i="35"/>
  <c r="Y91" i="35"/>
  <c r="Z91" i="35"/>
  <c r="AM91" i="35"/>
  <c r="AN91" i="35"/>
  <c r="AO91" i="35"/>
  <c r="AP91" i="35"/>
  <c r="C92" i="35"/>
  <c r="D92" i="35"/>
  <c r="U93" i="35"/>
  <c r="C94" i="35"/>
  <c r="C97" i="35"/>
  <c r="C104" i="35"/>
  <c r="C108" i="35"/>
  <c r="C113" i="35"/>
  <c r="C114" i="35"/>
  <c r="D94" i="35"/>
  <c r="D96" i="35"/>
  <c r="P94" i="35"/>
  <c r="P96" i="35"/>
  <c r="AA96" i="35"/>
  <c r="AB96" i="35"/>
  <c r="AC96" i="35"/>
  <c r="AD96" i="35"/>
  <c r="AE96" i="35"/>
  <c r="AF96" i="35"/>
  <c r="AG96" i="35"/>
  <c r="AH96" i="35"/>
  <c r="AK96" i="35"/>
  <c r="AL96" i="35"/>
  <c r="AQ96" i="35"/>
  <c r="AR96" i="35"/>
  <c r="AS96" i="35"/>
  <c r="AT96" i="35"/>
  <c r="AU96" i="35"/>
  <c r="AV96" i="35"/>
  <c r="AW96" i="35"/>
  <c r="AX96" i="35"/>
  <c r="BA96" i="35"/>
  <c r="BB96" i="35"/>
  <c r="Q97" i="35"/>
  <c r="R97" i="35"/>
  <c r="V97" i="35"/>
  <c r="W97" i="35"/>
  <c r="X97" i="35"/>
  <c r="Y97" i="35"/>
  <c r="Z97" i="35"/>
  <c r="AM97" i="35"/>
  <c r="AN97" i="35"/>
  <c r="AO97" i="35"/>
  <c r="AP97" i="35"/>
  <c r="V98" i="35"/>
  <c r="AA98" i="35"/>
  <c r="AB98" i="35"/>
  <c r="X98" i="35"/>
  <c r="AC98" i="35"/>
  <c r="AD98" i="35"/>
  <c r="AE98" i="35"/>
  <c r="AF98" i="35"/>
  <c r="AG98" i="35"/>
  <c r="AH98" i="35"/>
  <c r="AL98" i="35"/>
  <c r="AQ98" i="35"/>
  <c r="AR98" i="35"/>
  <c r="AS98" i="35"/>
  <c r="AT98" i="35"/>
  <c r="AU98" i="35"/>
  <c r="AV98" i="35"/>
  <c r="AW98" i="35"/>
  <c r="AX98" i="35"/>
  <c r="BB98" i="35"/>
  <c r="Q99" i="35"/>
  <c r="R99" i="35"/>
  <c r="V99" i="35"/>
  <c r="W99" i="35"/>
  <c r="X99" i="35"/>
  <c r="Y99" i="35"/>
  <c r="AK99" i="35"/>
  <c r="AK98" i="35"/>
  <c r="AM99" i="35"/>
  <c r="AN99" i="35"/>
  <c r="AO99" i="35"/>
  <c r="BA99" i="35"/>
  <c r="BA98" i="35"/>
  <c r="Q100" i="35"/>
  <c r="R100" i="35"/>
  <c r="W100" i="35"/>
  <c r="X100" i="35"/>
  <c r="Y100" i="35"/>
  <c r="Z100" i="35"/>
  <c r="AM100" i="35"/>
  <c r="AN100" i="35"/>
  <c r="AO100" i="35"/>
  <c r="AP100" i="35"/>
  <c r="V101" i="35"/>
  <c r="AA101" i="35"/>
  <c r="AB101" i="35"/>
  <c r="AC101" i="35"/>
  <c r="AD101" i="35"/>
  <c r="AE101" i="35"/>
  <c r="AF101" i="35"/>
  <c r="AG101" i="35"/>
  <c r="AH101" i="35"/>
  <c r="AK101" i="35"/>
  <c r="AL101" i="35"/>
  <c r="AQ101" i="35"/>
  <c r="AR101" i="35"/>
  <c r="AS101" i="35"/>
  <c r="AT101" i="35"/>
  <c r="AU101" i="35"/>
  <c r="AV101" i="35"/>
  <c r="AN101" i="35"/>
  <c r="AW101" i="35"/>
  <c r="AX101" i="35"/>
  <c r="BA101" i="35"/>
  <c r="BB101" i="35"/>
  <c r="Q102" i="35"/>
  <c r="Q101" i="35"/>
  <c r="R102" i="35"/>
  <c r="R101" i="35"/>
  <c r="V102" i="35"/>
  <c r="W102" i="35"/>
  <c r="W96" i="35"/>
  <c r="X102" i="35"/>
  <c r="Y102" i="35"/>
  <c r="Z102" i="35"/>
  <c r="AM102" i="35"/>
  <c r="AN102" i="35"/>
  <c r="AO102" i="35"/>
  <c r="AP102" i="35"/>
  <c r="V103" i="35"/>
  <c r="W103" i="35"/>
  <c r="X103" i="35"/>
  <c r="Y103" i="35"/>
  <c r="Z103" i="35"/>
  <c r="AM103" i="35"/>
  <c r="AN103" i="35"/>
  <c r="AO103" i="35"/>
  <c r="AP103" i="35"/>
  <c r="P104" i="35"/>
  <c r="V104" i="35"/>
  <c r="AA104" i="35"/>
  <c r="AB104" i="35"/>
  <c r="X104" i="35"/>
  <c r="AC104" i="35"/>
  <c r="Y104" i="35"/>
  <c r="AD104" i="35"/>
  <c r="AE104" i="35"/>
  <c r="AF104" i="35"/>
  <c r="AG104" i="35"/>
  <c r="AH104" i="35"/>
  <c r="AK104" i="35"/>
  <c r="AL104" i="35"/>
  <c r="AQ104" i="35"/>
  <c r="AR104" i="35"/>
  <c r="AS104" i="35"/>
  <c r="AT104" i="35"/>
  <c r="AU104" i="35"/>
  <c r="AV104" i="35"/>
  <c r="AW104" i="35"/>
  <c r="AX104" i="35"/>
  <c r="BA104" i="35"/>
  <c r="BB104" i="35"/>
  <c r="H106" i="35"/>
  <c r="Q106" i="35"/>
  <c r="I106" i="35"/>
  <c r="R106" i="35"/>
  <c r="J106" i="35"/>
  <c r="W106" i="35"/>
  <c r="X106" i="35"/>
  <c r="Y106" i="35"/>
  <c r="Z106" i="35"/>
  <c r="AM106" i="35"/>
  <c r="AN106" i="35"/>
  <c r="AO106" i="35"/>
  <c r="AP106" i="35"/>
  <c r="Q107" i="35"/>
  <c r="R107" i="35"/>
  <c r="W107" i="35"/>
  <c r="X107" i="35"/>
  <c r="Y107" i="35"/>
  <c r="Z107" i="35"/>
  <c r="AM107" i="35"/>
  <c r="AN107" i="35"/>
  <c r="AO107" i="35"/>
  <c r="AP107" i="35"/>
  <c r="P108" i="35"/>
  <c r="AA108" i="35"/>
  <c r="AB108" i="35"/>
  <c r="AC108" i="35"/>
  <c r="Y108" i="35"/>
  <c r="AD108" i="35"/>
  <c r="AE108" i="35"/>
  <c r="AF108" i="35"/>
  <c r="AG108" i="35"/>
  <c r="AH108" i="35"/>
  <c r="AK108" i="35"/>
  <c r="AL108" i="35"/>
  <c r="AQ108" i="35"/>
  <c r="AR108" i="35"/>
  <c r="AS108" i="35"/>
  <c r="AT108" i="35"/>
  <c r="AU108" i="35"/>
  <c r="AV108" i="35"/>
  <c r="AW108" i="35"/>
  <c r="AX108" i="35"/>
  <c r="BA108" i="35"/>
  <c r="Q110" i="35"/>
  <c r="R110" i="35"/>
  <c r="W110" i="35"/>
  <c r="X110" i="35"/>
  <c r="Y110" i="35"/>
  <c r="Z110" i="35"/>
  <c r="AM110" i="35"/>
  <c r="AN110" i="35"/>
  <c r="AO110" i="35"/>
  <c r="AP110" i="35"/>
  <c r="Q111" i="35"/>
  <c r="R111" i="35"/>
  <c r="W111" i="35"/>
  <c r="X111" i="35"/>
  <c r="Y111" i="35"/>
  <c r="Z111" i="35"/>
  <c r="AM111" i="35"/>
  <c r="AN111" i="35"/>
  <c r="AO111" i="35"/>
  <c r="AP111" i="35"/>
  <c r="Q112" i="35"/>
  <c r="R112" i="35"/>
  <c r="W112" i="35"/>
  <c r="X112" i="35"/>
  <c r="Y112" i="35"/>
  <c r="Z112" i="35"/>
  <c r="AM112" i="35"/>
  <c r="AN112" i="35"/>
  <c r="AO112" i="35"/>
  <c r="AP112" i="35"/>
  <c r="H113" i="35"/>
  <c r="I113" i="35"/>
  <c r="J113" i="35"/>
  <c r="K113" i="35"/>
  <c r="O113" i="35"/>
  <c r="P114" i="35"/>
  <c r="AA114" i="35"/>
  <c r="AB114" i="35"/>
  <c r="AC114" i="35"/>
  <c r="AD114" i="35"/>
  <c r="Z114" i="35"/>
  <c r="AE114" i="35"/>
  <c r="AF114" i="35"/>
  <c r="AG114" i="35"/>
  <c r="AH114" i="35"/>
  <c r="AK114" i="35"/>
  <c r="AL114" i="35"/>
  <c r="AQ114" i="35"/>
  <c r="AR114" i="35"/>
  <c r="AN114" i="35"/>
  <c r="AS114" i="35"/>
  <c r="AT114" i="35"/>
  <c r="AP114" i="35"/>
  <c r="AU114" i="35"/>
  <c r="AV114" i="35"/>
  <c r="AW114" i="35"/>
  <c r="AX114" i="35"/>
  <c r="BA114" i="35"/>
  <c r="Q115" i="35"/>
  <c r="R115" i="35"/>
  <c r="R114" i="35"/>
  <c r="W115" i="35"/>
  <c r="X115" i="35"/>
  <c r="Y115" i="35"/>
  <c r="Z115" i="35"/>
  <c r="AI115" i="35"/>
  <c r="AI149" i="35"/>
  <c r="AI183" i="35"/>
  <c r="AI217" i="35"/>
  <c r="AJ115" i="35"/>
  <c r="AM115" i="35"/>
  <c r="AN115" i="35"/>
  <c r="AO115" i="35"/>
  <c r="AP115" i="35"/>
  <c r="AY115" i="35"/>
  <c r="AZ115" i="35"/>
  <c r="C116" i="35"/>
  <c r="D116" i="35"/>
  <c r="P116" i="35"/>
  <c r="AA116" i="35"/>
  <c r="AB116" i="35"/>
  <c r="AC116" i="35"/>
  <c r="AD116" i="35"/>
  <c r="AE116" i="35"/>
  <c r="AF116" i="35"/>
  <c r="AG116" i="35"/>
  <c r="AH116" i="35"/>
  <c r="AK116" i="35"/>
  <c r="AL116" i="35"/>
  <c r="AQ116" i="35"/>
  <c r="AR116" i="35"/>
  <c r="AS116" i="35"/>
  <c r="AT116" i="35"/>
  <c r="AU116" i="35"/>
  <c r="AV116" i="35"/>
  <c r="AW116" i="35"/>
  <c r="AX116" i="35"/>
  <c r="BA116" i="35"/>
  <c r="BB116" i="35"/>
  <c r="Q117" i="35"/>
  <c r="Q116" i="35"/>
  <c r="R117" i="35"/>
  <c r="R116" i="35"/>
  <c r="S117" i="35"/>
  <c r="T117" i="35"/>
  <c r="W117" i="35"/>
  <c r="X117" i="35"/>
  <c r="Y117" i="35"/>
  <c r="Z117" i="35"/>
  <c r="AI117" i="35"/>
  <c r="AJ117" i="35"/>
  <c r="AM117" i="35"/>
  <c r="AN117" i="35"/>
  <c r="AO117" i="35"/>
  <c r="AP117" i="35"/>
  <c r="AY117" i="35"/>
  <c r="AZ117" i="35"/>
  <c r="S118" i="35"/>
  <c r="T118" i="35"/>
  <c r="W118" i="35"/>
  <c r="X118" i="35"/>
  <c r="Y118" i="35"/>
  <c r="Z118" i="35"/>
  <c r="AI118" i="35"/>
  <c r="AJ118" i="35"/>
  <c r="AM118" i="35"/>
  <c r="AN118" i="35"/>
  <c r="AO118" i="35"/>
  <c r="AP118" i="35"/>
  <c r="AY118" i="35"/>
  <c r="AZ118" i="35"/>
  <c r="H119" i="35"/>
  <c r="Q119" i="35"/>
  <c r="O119" i="35"/>
  <c r="R119" i="35"/>
  <c r="S119" i="35"/>
  <c r="T119" i="35"/>
  <c r="W119" i="35"/>
  <c r="X119" i="35"/>
  <c r="Y119" i="35"/>
  <c r="Z119" i="35"/>
  <c r="AI119" i="35"/>
  <c r="AJ119" i="35"/>
  <c r="AM119" i="35"/>
  <c r="AN119" i="35"/>
  <c r="AO119" i="35"/>
  <c r="AP119" i="35"/>
  <c r="AY119" i="35"/>
  <c r="AZ119" i="35"/>
  <c r="S120" i="35"/>
  <c r="T120" i="35"/>
  <c r="W120" i="35"/>
  <c r="X120" i="35"/>
  <c r="Y120" i="35"/>
  <c r="Z120" i="35"/>
  <c r="AI120" i="35"/>
  <c r="AJ120" i="35"/>
  <c r="AM120" i="35"/>
  <c r="AN120" i="35"/>
  <c r="AO120" i="35"/>
  <c r="AP120" i="35"/>
  <c r="AY120" i="35"/>
  <c r="AZ120" i="35"/>
  <c r="Q121" i="35"/>
  <c r="R121" i="35"/>
  <c r="S121" i="35"/>
  <c r="T121" i="35"/>
  <c r="W121" i="35"/>
  <c r="X121" i="35"/>
  <c r="Y121" i="35"/>
  <c r="Z121" i="35"/>
  <c r="AI121" i="35"/>
  <c r="AJ121" i="35"/>
  <c r="AM121" i="35"/>
  <c r="AN121" i="35"/>
  <c r="AO121" i="35"/>
  <c r="AP121" i="35"/>
  <c r="AY121" i="35"/>
  <c r="AZ121" i="35"/>
  <c r="Q122" i="35"/>
  <c r="R122" i="35"/>
  <c r="S122" i="35"/>
  <c r="T122" i="35"/>
  <c r="W122" i="35"/>
  <c r="X122" i="35"/>
  <c r="Y122" i="35"/>
  <c r="Z122" i="35"/>
  <c r="AI122" i="35"/>
  <c r="AJ122" i="35"/>
  <c r="AM122" i="35"/>
  <c r="AN122" i="35"/>
  <c r="AO122" i="35"/>
  <c r="AP122" i="35"/>
  <c r="AY122" i="35"/>
  <c r="AZ122" i="35"/>
  <c r="Q123" i="35"/>
  <c r="R123" i="35"/>
  <c r="S123" i="35"/>
  <c r="T123" i="35"/>
  <c r="W123" i="35"/>
  <c r="X123" i="35"/>
  <c r="Y123" i="35"/>
  <c r="Z123" i="35"/>
  <c r="AI123" i="35"/>
  <c r="AJ123" i="35"/>
  <c r="AM123" i="35"/>
  <c r="AN123" i="35"/>
  <c r="AO123" i="35"/>
  <c r="AP123" i="35"/>
  <c r="AY123" i="35"/>
  <c r="AZ123" i="35"/>
  <c r="Q124" i="35"/>
  <c r="R124" i="35"/>
  <c r="S124" i="35"/>
  <c r="T124" i="35"/>
  <c r="W124" i="35"/>
  <c r="X124" i="35"/>
  <c r="Y124" i="35"/>
  <c r="Z124" i="35"/>
  <c r="AI124" i="35"/>
  <c r="AJ124" i="35"/>
  <c r="AM124" i="35"/>
  <c r="AN124" i="35"/>
  <c r="AO124" i="35"/>
  <c r="AP124" i="35"/>
  <c r="AY124" i="35"/>
  <c r="AZ124" i="35"/>
  <c r="Q125" i="35"/>
  <c r="R125" i="35"/>
  <c r="S125" i="35"/>
  <c r="T125" i="35"/>
  <c r="W125" i="35"/>
  <c r="X125" i="35"/>
  <c r="Y125" i="35"/>
  <c r="Z125" i="35"/>
  <c r="AI125" i="35"/>
  <c r="AJ125" i="35"/>
  <c r="AM125" i="35"/>
  <c r="AN125" i="35"/>
  <c r="AO125" i="35"/>
  <c r="AP125" i="35"/>
  <c r="AY125" i="35"/>
  <c r="AZ125" i="35"/>
  <c r="L126" i="35"/>
  <c r="M126" i="35"/>
  <c r="N126" i="35"/>
  <c r="V126" i="35"/>
  <c r="P128" i="35"/>
  <c r="U128" i="35"/>
  <c r="V128" i="35"/>
  <c r="L130" i="35"/>
  <c r="M130" i="35"/>
  <c r="N130" i="35"/>
  <c r="P130" i="35"/>
  <c r="U130" i="35"/>
  <c r="V130" i="35"/>
  <c r="AA130" i="35"/>
  <c r="AB130" i="35"/>
  <c r="AC130" i="35"/>
  <c r="AD130" i="35"/>
  <c r="AE130" i="35"/>
  <c r="AF130" i="35"/>
  <c r="AG130" i="35"/>
  <c r="AH130" i="35"/>
  <c r="AK130" i="35"/>
  <c r="AL130" i="35"/>
  <c r="AQ130" i="35"/>
  <c r="AR130" i="35"/>
  <c r="AS130" i="35"/>
  <c r="AT130" i="35"/>
  <c r="AU130" i="35"/>
  <c r="AV130" i="35"/>
  <c r="AW130" i="35"/>
  <c r="AX130" i="35"/>
  <c r="BA130" i="35"/>
  <c r="BB130" i="35"/>
  <c r="H131" i="35"/>
  <c r="K131" i="35"/>
  <c r="Q131" i="35"/>
  <c r="I131" i="35"/>
  <c r="R131" i="35"/>
  <c r="W131" i="35"/>
  <c r="X131" i="35"/>
  <c r="Y131" i="35"/>
  <c r="Z131" i="35"/>
  <c r="AM131" i="35"/>
  <c r="AN131" i="35"/>
  <c r="AO131" i="35"/>
  <c r="AP131" i="35"/>
  <c r="AP130" i="35"/>
  <c r="H132" i="35"/>
  <c r="K132" i="35"/>
  <c r="AA132" i="35"/>
  <c r="AB132" i="35"/>
  <c r="AC132" i="35"/>
  <c r="AD132" i="35"/>
  <c r="AE132" i="35"/>
  <c r="AF132" i="35"/>
  <c r="AG132" i="35"/>
  <c r="AH132" i="35"/>
  <c r="AQ132" i="35"/>
  <c r="AR132" i="35"/>
  <c r="AS132" i="35"/>
  <c r="AT132" i="35"/>
  <c r="AU132" i="35"/>
  <c r="AV132" i="35"/>
  <c r="AV128" i="35"/>
  <c r="AW132" i="35"/>
  <c r="AX132" i="35"/>
  <c r="BA132" i="35"/>
  <c r="BB132" i="35"/>
  <c r="H133" i="35"/>
  <c r="K133" i="35"/>
  <c r="Q133" i="35"/>
  <c r="Q132" i="35"/>
  <c r="I132" i="35"/>
  <c r="R133" i="35"/>
  <c r="W133" i="35"/>
  <c r="X133" i="35"/>
  <c r="Y133" i="35"/>
  <c r="Z133" i="35"/>
  <c r="AM133" i="35"/>
  <c r="AN133" i="35"/>
  <c r="AO133" i="35"/>
  <c r="AP133" i="35"/>
  <c r="H134" i="35"/>
  <c r="I134" i="35"/>
  <c r="J134" i="35"/>
  <c r="K134" i="35"/>
  <c r="O134" i="35"/>
  <c r="W134" i="35"/>
  <c r="X134" i="35"/>
  <c r="Y134" i="35"/>
  <c r="Z134" i="35"/>
  <c r="AM134" i="35"/>
  <c r="AN134" i="35"/>
  <c r="AO134" i="35"/>
  <c r="AP134" i="35"/>
  <c r="H135" i="35"/>
  <c r="AA135" i="35"/>
  <c r="AB135" i="35"/>
  <c r="X135" i="35"/>
  <c r="AC135" i="35"/>
  <c r="AD135" i="35"/>
  <c r="AE135" i="35"/>
  <c r="AF135" i="35"/>
  <c r="AF128" i="35"/>
  <c r="AG135" i="35"/>
  <c r="AH135" i="35"/>
  <c r="AQ135" i="35"/>
  <c r="AR135" i="35"/>
  <c r="AN135" i="35"/>
  <c r="AS135" i="35"/>
  <c r="AT135" i="35"/>
  <c r="AU135" i="35"/>
  <c r="AV135" i="35"/>
  <c r="AW135" i="35"/>
  <c r="AX135" i="35"/>
  <c r="BA135" i="35"/>
  <c r="BB135" i="35"/>
  <c r="H136" i="35"/>
  <c r="K136" i="35"/>
  <c r="Q136" i="35"/>
  <c r="Q135" i="35"/>
  <c r="R136" i="35"/>
  <c r="R135" i="35"/>
  <c r="J135" i="35"/>
  <c r="W136" i="35"/>
  <c r="X136" i="35"/>
  <c r="Y136" i="35"/>
  <c r="Z136" i="35"/>
  <c r="AM136" i="35"/>
  <c r="AN136" i="35"/>
  <c r="AO136" i="35"/>
  <c r="AP136" i="35"/>
  <c r="H137" i="35"/>
  <c r="I137" i="35"/>
  <c r="J137" i="35"/>
  <c r="K137" i="35"/>
  <c r="G137" i="35"/>
  <c r="W137" i="35"/>
  <c r="X137" i="35"/>
  <c r="Y137" i="35"/>
  <c r="Z137" i="35"/>
  <c r="AM137" i="35"/>
  <c r="AN137" i="35"/>
  <c r="AO137" i="35"/>
  <c r="AP137" i="35"/>
  <c r="C138" i="35"/>
  <c r="C142" i="35"/>
  <c r="C147" i="35"/>
  <c r="C148" i="35"/>
  <c r="C150" i="35"/>
  <c r="D138" i="35"/>
  <c r="D142" i="35"/>
  <c r="D147" i="35"/>
  <c r="D148" i="35"/>
  <c r="D150" i="35"/>
  <c r="P138" i="35"/>
  <c r="H138" i="35"/>
  <c r="Q138" i="35"/>
  <c r="I138" i="35"/>
  <c r="R138" i="35"/>
  <c r="V138" i="35"/>
  <c r="AA138" i="35"/>
  <c r="AB138" i="35"/>
  <c r="X138" i="35"/>
  <c r="AC138" i="35"/>
  <c r="AD138" i="35"/>
  <c r="AE138" i="35"/>
  <c r="AF138" i="35"/>
  <c r="AG138" i="35"/>
  <c r="AH138" i="35"/>
  <c r="AQ138" i="35"/>
  <c r="AR138" i="35"/>
  <c r="AN138" i="35"/>
  <c r="AS138" i="35"/>
  <c r="AT138" i="35"/>
  <c r="AU138" i="35"/>
  <c r="AV138" i="35"/>
  <c r="AW138" i="35"/>
  <c r="AX138" i="35"/>
  <c r="BA138" i="35"/>
  <c r="BB138" i="35"/>
  <c r="H140" i="35"/>
  <c r="I140" i="35"/>
  <c r="J140" i="35"/>
  <c r="O140" i="35"/>
  <c r="G140" i="35"/>
  <c r="W140" i="35"/>
  <c r="X140" i="35"/>
  <c r="Y140" i="35"/>
  <c r="Z140" i="35"/>
  <c r="AM140" i="35"/>
  <c r="AN140" i="35"/>
  <c r="AO140" i="35"/>
  <c r="AP140" i="35"/>
  <c r="H141" i="35"/>
  <c r="I141" i="35"/>
  <c r="K141" i="35"/>
  <c r="K138" i="35"/>
  <c r="O141" i="35"/>
  <c r="W141" i="35"/>
  <c r="X141" i="35"/>
  <c r="Y141" i="35"/>
  <c r="Z141" i="35"/>
  <c r="AI141" i="35"/>
  <c r="AI175" i="35"/>
  <c r="AI209" i="35"/>
  <c r="AJ141" i="35"/>
  <c r="AJ175" i="35"/>
  <c r="AM141" i="35"/>
  <c r="AN141" i="35"/>
  <c r="AO141" i="35"/>
  <c r="AP141" i="35"/>
  <c r="AY141" i="35"/>
  <c r="AY175" i="35"/>
  <c r="AY209" i="35"/>
  <c r="AZ141" i="35"/>
  <c r="P142" i="35"/>
  <c r="H142" i="35"/>
  <c r="Q142" i="35"/>
  <c r="I142" i="35"/>
  <c r="R142" i="35"/>
  <c r="AA142" i="35"/>
  <c r="AB142" i="35"/>
  <c r="AC142" i="35"/>
  <c r="AD142" i="35"/>
  <c r="AE142" i="35"/>
  <c r="AF142" i="35"/>
  <c r="AG142" i="35"/>
  <c r="AH142" i="35"/>
  <c r="AK142" i="35"/>
  <c r="AQ142" i="35"/>
  <c r="AR142" i="35"/>
  <c r="AS142" i="35"/>
  <c r="AT142" i="35"/>
  <c r="AU142" i="35"/>
  <c r="AV142" i="35"/>
  <c r="AW142" i="35"/>
  <c r="AX142" i="35"/>
  <c r="BA142" i="35"/>
  <c r="H144" i="35"/>
  <c r="I144" i="35"/>
  <c r="K144" i="35"/>
  <c r="O144" i="35"/>
  <c r="W144" i="35"/>
  <c r="X144" i="35"/>
  <c r="Y144" i="35"/>
  <c r="Z144" i="35"/>
  <c r="AM144" i="35"/>
  <c r="AN144" i="35"/>
  <c r="AO144" i="35"/>
  <c r="AP144" i="35"/>
  <c r="H145" i="35"/>
  <c r="I145" i="35"/>
  <c r="K145" i="35"/>
  <c r="O145" i="35"/>
  <c r="W145" i="35"/>
  <c r="X145" i="35"/>
  <c r="Y145" i="35"/>
  <c r="Z145" i="35"/>
  <c r="AM145" i="35"/>
  <c r="AN145" i="35"/>
  <c r="AO145" i="35"/>
  <c r="AP145" i="35"/>
  <c r="H146" i="35"/>
  <c r="I146" i="35"/>
  <c r="K146" i="35"/>
  <c r="O146" i="35"/>
  <c r="W146" i="35"/>
  <c r="X146" i="35"/>
  <c r="Y146" i="35"/>
  <c r="Z146" i="35"/>
  <c r="AM146" i="35"/>
  <c r="AN146" i="35"/>
  <c r="AO146" i="35"/>
  <c r="AP146" i="35"/>
  <c r="H147" i="35"/>
  <c r="I147" i="35"/>
  <c r="J147" i="35"/>
  <c r="K147" i="35"/>
  <c r="O147" i="35"/>
  <c r="P148" i="35"/>
  <c r="H148" i="35"/>
  <c r="Q148" i="35"/>
  <c r="I148" i="35"/>
  <c r="R148" i="35"/>
  <c r="AA148" i="35"/>
  <c r="AB148" i="35"/>
  <c r="AC148" i="35"/>
  <c r="AD148" i="35"/>
  <c r="AE148" i="35"/>
  <c r="AF148" i="35"/>
  <c r="AG148" i="35"/>
  <c r="AH148" i="35"/>
  <c r="AK148" i="35"/>
  <c r="AQ148" i="35"/>
  <c r="AR148" i="35"/>
  <c r="AS148" i="35"/>
  <c r="AT148" i="35"/>
  <c r="AU148" i="35"/>
  <c r="AV148" i="35"/>
  <c r="AW148" i="35"/>
  <c r="AX148" i="35"/>
  <c r="BA148" i="35"/>
  <c r="H149" i="35"/>
  <c r="I149" i="35"/>
  <c r="K149" i="35"/>
  <c r="K148" i="35"/>
  <c r="O149" i="35"/>
  <c r="W149" i="35"/>
  <c r="X149" i="35"/>
  <c r="Y149" i="35"/>
  <c r="Z149" i="35"/>
  <c r="AJ149" i="35"/>
  <c r="AM149" i="35"/>
  <c r="AN149" i="35"/>
  <c r="AO149" i="35"/>
  <c r="AP149" i="35"/>
  <c r="AY149" i="35"/>
  <c r="AY183" i="35"/>
  <c r="AY217" i="35"/>
  <c r="AZ149" i="35"/>
  <c r="AZ183" i="35"/>
  <c r="AZ217" i="35"/>
  <c r="K150" i="35"/>
  <c r="P150" i="35"/>
  <c r="H150" i="35"/>
  <c r="AA150" i="35"/>
  <c r="AB150" i="35"/>
  <c r="AC150" i="35"/>
  <c r="Y150" i="35"/>
  <c r="AD150" i="35"/>
  <c r="Z150" i="35"/>
  <c r="AE150" i="35"/>
  <c r="AF150" i="35"/>
  <c r="AG150" i="35"/>
  <c r="AH150" i="35"/>
  <c r="AK150" i="35"/>
  <c r="AK126" i="35"/>
  <c r="AL150" i="35"/>
  <c r="AL126" i="35"/>
  <c r="AQ150" i="35"/>
  <c r="AR150" i="35"/>
  <c r="AN150" i="35"/>
  <c r="AS150" i="35"/>
  <c r="AT150" i="35"/>
  <c r="AU150" i="35"/>
  <c r="AV150" i="35"/>
  <c r="AW150" i="35"/>
  <c r="AX150" i="35"/>
  <c r="BA150" i="35"/>
  <c r="BA126" i="35"/>
  <c r="BB150" i="35"/>
  <c r="H151" i="35"/>
  <c r="I151" i="35"/>
  <c r="K151" i="35"/>
  <c r="O151" i="35"/>
  <c r="W151" i="35"/>
  <c r="X151" i="35"/>
  <c r="Y151" i="35"/>
  <c r="Z151" i="35"/>
  <c r="AM151" i="35"/>
  <c r="AN151" i="35"/>
  <c r="AO151" i="35"/>
  <c r="AP151" i="35"/>
  <c r="H152" i="35"/>
  <c r="I152" i="35"/>
  <c r="J152" i="35"/>
  <c r="K152" i="35"/>
  <c r="G152" i="35"/>
  <c r="W152" i="35"/>
  <c r="X152" i="35"/>
  <c r="Y152" i="35"/>
  <c r="Z152" i="35"/>
  <c r="AM152" i="35"/>
  <c r="AN152" i="35"/>
  <c r="AO152" i="35"/>
  <c r="AP152" i="35"/>
  <c r="H153" i="35"/>
  <c r="I153" i="35"/>
  <c r="K153" i="35"/>
  <c r="O153" i="35"/>
  <c r="W153" i="35"/>
  <c r="X153" i="35"/>
  <c r="Y153" i="35"/>
  <c r="Z153" i="35"/>
  <c r="AM153" i="35"/>
  <c r="AN153" i="35"/>
  <c r="AO153" i="35"/>
  <c r="AP153" i="35"/>
  <c r="H154" i="35"/>
  <c r="I154" i="35"/>
  <c r="J154" i="35"/>
  <c r="K154" i="35"/>
  <c r="G154" i="35"/>
  <c r="W154" i="35"/>
  <c r="X154" i="35"/>
  <c r="Y154" i="35"/>
  <c r="Z154" i="35"/>
  <c r="AM154" i="35"/>
  <c r="AN154" i="35"/>
  <c r="AO154" i="35"/>
  <c r="AP154" i="35"/>
  <c r="H155" i="35"/>
  <c r="K155" i="35"/>
  <c r="Q155" i="35"/>
  <c r="Q150" i="35"/>
  <c r="I150" i="35"/>
  <c r="R155" i="35"/>
  <c r="R150" i="35"/>
  <c r="W155" i="35"/>
  <c r="X155" i="35"/>
  <c r="Y155" i="35"/>
  <c r="Z155" i="35"/>
  <c r="AM155" i="35"/>
  <c r="AN155" i="35"/>
  <c r="AO155" i="35"/>
  <c r="AP155" i="35"/>
  <c r="H156" i="35"/>
  <c r="K156" i="35"/>
  <c r="Q156" i="35"/>
  <c r="R156" i="35"/>
  <c r="W156" i="35"/>
  <c r="X156" i="35"/>
  <c r="Y156" i="35"/>
  <c r="Z156" i="35"/>
  <c r="AM156" i="35"/>
  <c r="AN156" i="35"/>
  <c r="AO156" i="35"/>
  <c r="AP156" i="35"/>
  <c r="H157" i="35"/>
  <c r="I157" i="35"/>
  <c r="K157" i="35"/>
  <c r="O157" i="35"/>
  <c r="W157" i="35"/>
  <c r="X157" i="35"/>
  <c r="Y157" i="35"/>
  <c r="Z157" i="35"/>
  <c r="AM157" i="35"/>
  <c r="AN157" i="35"/>
  <c r="AO157" i="35"/>
  <c r="AP157" i="35"/>
  <c r="H158" i="35"/>
  <c r="K158" i="35"/>
  <c r="Q158" i="35"/>
  <c r="I158" i="35"/>
  <c r="R158" i="35"/>
  <c r="W158" i="35"/>
  <c r="X158" i="35"/>
  <c r="Y158" i="35"/>
  <c r="Z158" i="35"/>
  <c r="AM158" i="35"/>
  <c r="AN158" i="35"/>
  <c r="AO158" i="35"/>
  <c r="AP158" i="35"/>
  <c r="H159" i="35"/>
  <c r="K159" i="35"/>
  <c r="Q159" i="35"/>
  <c r="I159" i="35"/>
  <c r="R159" i="35"/>
  <c r="W159" i="35"/>
  <c r="X159" i="35"/>
  <c r="Y159" i="35"/>
  <c r="Z159" i="35"/>
  <c r="AM159" i="35"/>
  <c r="AN159" i="35"/>
  <c r="AO159" i="35"/>
  <c r="AP159" i="35"/>
  <c r="L160" i="35"/>
  <c r="M160" i="35"/>
  <c r="N160" i="35"/>
  <c r="D162" i="35"/>
  <c r="P162" i="35"/>
  <c r="H162" i="35"/>
  <c r="U162" i="35"/>
  <c r="V162" i="35"/>
  <c r="L164" i="35"/>
  <c r="M164" i="35"/>
  <c r="N164" i="35"/>
  <c r="P164" i="35"/>
  <c r="U164" i="35"/>
  <c r="V164" i="35"/>
  <c r="AA164" i="35"/>
  <c r="AB164" i="35"/>
  <c r="AC164" i="35"/>
  <c r="AD164" i="35"/>
  <c r="AE164" i="35"/>
  <c r="AF164" i="35"/>
  <c r="AG164" i="35"/>
  <c r="AH164" i="35"/>
  <c r="AK164" i="35"/>
  <c r="AL164" i="35"/>
  <c r="AQ164" i="35"/>
  <c r="AR164" i="35"/>
  <c r="AS164" i="35"/>
  <c r="AT164" i="35"/>
  <c r="AU164" i="35"/>
  <c r="AV164" i="35"/>
  <c r="AW164" i="35"/>
  <c r="AX164" i="35"/>
  <c r="BA164" i="35"/>
  <c r="BB164" i="35"/>
  <c r="D165" i="35"/>
  <c r="D172" i="35"/>
  <c r="D176" i="35"/>
  <c r="D181" i="35"/>
  <c r="D182" i="35"/>
  <c r="D184" i="35"/>
  <c r="H165" i="35"/>
  <c r="K165" i="35"/>
  <c r="K164" i="35"/>
  <c r="Q165" i="35"/>
  <c r="R165" i="35"/>
  <c r="W165" i="35"/>
  <c r="X165" i="35"/>
  <c r="Y165" i="35"/>
  <c r="Z165" i="35"/>
  <c r="AM165" i="35"/>
  <c r="AN165" i="35"/>
  <c r="AO165" i="35"/>
  <c r="AP165" i="35"/>
  <c r="H166" i="35"/>
  <c r="K166" i="35"/>
  <c r="AA166" i="35"/>
  <c r="AB166" i="35"/>
  <c r="AC166" i="35"/>
  <c r="AD166" i="35"/>
  <c r="AE166" i="35"/>
  <c r="AF166" i="35"/>
  <c r="AG166" i="35"/>
  <c r="AH166" i="35"/>
  <c r="AQ166" i="35"/>
  <c r="AR166" i="35"/>
  <c r="AS166" i="35"/>
  <c r="AT166" i="35"/>
  <c r="AU166" i="35"/>
  <c r="AV166" i="35"/>
  <c r="AW166" i="35"/>
  <c r="AX166" i="35"/>
  <c r="H167" i="35"/>
  <c r="K167" i="35"/>
  <c r="Q167" i="35"/>
  <c r="Q166" i="35"/>
  <c r="I166" i="35"/>
  <c r="R167" i="35"/>
  <c r="R166" i="35"/>
  <c r="W167" i="35"/>
  <c r="X167" i="35"/>
  <c r="Y167" i="35"/>
  <c r="Z167" i="35"/>
  <c r="AM167" i="35"/>
  <c r="AN167" i="35"/>
  <c r="AO167" i="35"/>
  <c r="AP167" i="35"/>
  <c r="H168" i="35"/>
  <c r="I168" i="35"/>
  <c r="J168" i="35"/>
  <c r="K168" i="35"/>
  <c r="O168" i="35"/>
  <c r="W168" i="35"/>
  <c r="X168" i="35"/>
  <c r="Y168" i="35"/>
  <c r="Z168" i="35"/>
  <c r="AM168" i="35"/>
  <c r="AN168" i="35"/>
  <c r="AO168" i="35"/>
  <c r="AP168" i="35"/>
  <c r="D169" i="35"/>
  <c r="H169" i="35"/>
  <c r="AA169" i="35"/>
  <c r="AB169" i="35"/>
  <c r="AC169" i="35"/>
  <c r="Y169" i="35"/>
  <c r="AD169" i="35"/>
  <c r="AE169" i="35"/>
  <c r="AF169" i="35"/>
  <c r="AG169" i="35"/>
  <c r="AH169" i="35"/>
  <c r="AQ169" i="35"/>
  <c r="AR169" i="35"/>
  <c r="AS169" i="35"/>
  <c r="AT169" i="35"/>
  <c r="AU169" i="35"/>
  <c r="AV169" i="35"/>
  <c r="AW169" i="35"/>
  <c r="AO169" i="35"/>
  <c r="AX169" i="35"/>
  <c r="BA169" i="35"/>
  <c r="BA162" i="35"/>
  <c r="BB169" i="35"/>
  <c r="BB162" i="35"/>
  <c r="H170" i="35"/>
  <c r="K170" i="35"/>
  <c r="Q170" i="35"/>
  <c r="I170" i="35"/>
  <c r="R170" i="35"/>
  <c r="R169" i="35"/>
  <c r="J169" i="35"/>
  <c r="W170" i="35"/>
  <c r="X170" i="35"/>
  <c r="Y170" i="35"/>
  <c r="Z170" i="35"/>
  <c r="AM170" i="35"/>
  <c r="AN170" i="35"/>
  <c r="AO170" i="35"/>
  <c r="AP170" i="35"/>
  <c r="H171" i="35"/>
  <c r="I171" i="35"/>
  <c r="J171" i="35"/>
  <c r="K171" i="35"/>
  <c r="G171" i="35"/>
  <c r="W171" i="35"/>
  <c r="X171" i="35"/>
  <c r="Y171" i="35"/>
  <c r="Z171" i="35"/>
  <c r="AM171" i="35"/>
  <c r="AN171" i="35"/>
  <c r="AO171" i="35"/>
  <c r="AP171" i="35"/>
  <c r="C172" i="35"/>
  <c r="P172" i="35"/>
  <c r="H172" i="35"/>
  <c r="Q172" i="35"/>
  <c r="R172" i="35"/>
  <c r="J172" i="35"/>
  <c r="U172" i="35"/>
  <c r="V172" i="35"/>
  <c r="AA172" i="35"/>
  <c r="AB172" i="35"/>
  <c r="X172" i="35"/>
  <c r="AC172" i="35"/>
  <c r="AD172" i="35"/>
  <c r="AE172" i="35"/>
  <c r="AF172" i="35"/>
  <c r="AG172" i="35"/>
  <c r="AH172" i="35"/>
  <c r="AQ172" i="35"/>
  <c r="AR172" i="35"/>
  <c r="AN172" i="35"/>
  <c r="AS172" i="35"/>
  <c r="AT172" i="35"/>
  <c r="AU172" i="35"/>
  <c r="AV172" i="35"/>
  <c r="AW172" i="35"/>
  <c r="AX172" i="35"/>
  <c r="BA172" i="35"/>
  <c r="BB172" i="35"/>
  <c r="H174" i="35"/>
  <c r="I174" i="35"/>
  <c r="J174" i="35"/>
  <c r="O174" i="35"/>
  <c r="G174" i="35"/>
  <c r="W174" i="35"/>
  <c r="X174" i="35"/>
  <c r="Y174" i="35"/>
  <c r="Z174" i="35"/>
  <c r="AM174" i="35"/>
  <c r="AN174" i="35"/>
  <c r="AO174" i="35"/>
  <c r="AP174" i="35"/>
  <c r="H175" i="35"/>
  <c r="I175" i="35"/>
  <c r="J175" i="35"/>
  <c r="K175" i="35"/>
  <c r="K172" i="35"/>
  <c r="O175" i="35"/>
  <c r="W175" i="35"/>
  <c r="X175" i="35"/>
  <c r="Y175" i="35"/>
  <c r="Z175" i="35"/>
  <c r="AM175" i="35"/>
  <c r="AN175" i="35"/>
  <c r="AO175" i="35"/>
  <c r="AP175" i="35"/>
  <c r="AZ175" i="35"/>
  <c r="AZ209" i="35"/>
  <c r="C176" i="35"/>
  <c r="C181" i="35"/>
  <c r="C182" i="35"/>
  <c r="C184" i="35"/>
  <c r="P176" i="35"/>
  <c r="H176" i="35"/>
  <c r="Q176" i="35"/>
  <c r="R176" i="35"/>
  <c r="U176" i="35"/>
  <c r="AA176" i="35"/>
  <c r="AB176" i="35"/>
  <c r="AC176" i="35"/>
  <c r="AD176" i="35"/>
  <c r="AE176" i="35"/>
  <c r="AF176" i="35"/>
  <c r="X176" i="35"/>
  <c r="AG176" i="35"/>
  <c r="AH176" i="35"/>
  <c r="AK176" i="35"/>
  <c r="AQ176" i="35"/>
  <c r="AR176" i="35"/>
  <c r="AS176" i="35"/>
  <c r="AT176" i="35"/>
  <c r="AU176" i="35"/>
  <c r="AV176" i="35"/>
  <c r="AW176" i="35"/>
  <c r="AX176" i="35"/>
  <c r="BA176" i="35"/>
  <c r="H178" i="35"/>
  <c r="I178" i="35"/>
  <c r="J178" i="35"/>
  <c r="K178" i="35"/>
  <c r="O178" i="35"/>
  <c r="W178" i="35"/>
  <c r="X178" i="35"/>
  <c r="Y178" i="35"/>
  <c r="Z178" i="35"/>
  <c r="AM178" i="35"/>
  <c r="AN178" i="35"/>
  <c r="AO178" i="35"/>
  <c r="AP178" i="35"/>
  <c r="H179" i="35"/>
  <c r="I179" i="35"/>
  <c r="J179" i="35"/>
  <c r="K179" i="35"/>
  <c r="O179" i="35"/>
  <c r="W179" i="35"/>
  <c r="X179" i="35"/>
  <c r="Y179" i="35"/>
  <c r="Z179" i="35"/>
  <c r="AM179" i="35"/>
  <c r="AN179" i="35"/>
  <c r="AO179" i="35"/>
  <c r="AP179" i="35"/>
  <c r="H180" i="35"/>
  <c r="I180" i="35"/>
  <c r="J180" i="35"/>
  <c r="K180" i="35"/>
  <c r="O180" i="35"/>
  <c r="W180" i="35"/>
  <c r="X180" i="35"/>
  <c r="Y180" i="35"/>
  <c r="Z180" i="35"/>
  <c r="AM180" i="35"/>
  <c r="AN180" i="35"/>
  <c r="AO180" i="35"/>
  <c r="AP180" i="35"/>
  <c r="H181" i="35"/>
  <c r="I181" i="35"/>
  <c r="J181" i="35"/>
  <c r="K181" i="35"/>
  <c r="O181" i="35"/>
  <c r="P182" i="35"/>
  <c r="H182" i="35"/>
  <c r="Q182" i="35"/>
  <c r="I182" i="35"/>
  <c r="R182" i="35"/>
  <c r="AA182" i="35"/>
  <c r="AB182" i="35"/>
  <c r="AC182" i="35"/>
  <c r="AD182" i="35"/>
  <c r="AE182" i="35"/>
  <c r="AF182" i="35"/>
  <c r="AG182" i="35"/>
  <c r="AH182" i="35"/>
  <c r="AK182" i="35"/>
  <c r="AQ182" i="35"/>
  <c r="AR182" i="35"/>
  <c r="AS182" i="35"/>
  <c r="AT182" i="35"/>
  <c r="AP182" i="35"/>
  <c r="AU182" i="35"/>
  <c r="AV182" i="35"/>
  <c r="AW182" i="35"/>
  <c r="AX182" i="35"/>
  <c r="BA182" i="35"/>
  <c r="H183" i="35"/>
  <c r="I183" i="35"/>
  <c r="K183" i="35"/>
  <c r="K182" i="35"/>
  <c r="O183" i="35"/>
  <c r="W183" i="35"/>
  <c r="X183" i="35"/>
  <c r="Y183" i="35"/>
  <c r="Z183" i="35"/>
  <c r="AJ183" i="35"/>
  <c r="AJ217" i="35"/>
  <c r="AM183" i="35"/>
  <c r="AN183" i="35"/>
  <c r="AO183" i="35"/>
  <c r="AP183" i="35"/>
  <c r="K184" i="35"/>
  <c r="P184" i="35"/>
  <c r="H184" i="35"/>
  <c r="Q184" i="35"/>
  <c r="I184" i="35"/>
  <c r="R184" i="35"/>
  <c r="V184" i="35"/>
  <c r="V160" i="35"/>
  <c r="AA184" i="35"/>
  <c r="AB184" i="35"/>
  <c r="AC184" i="35"/>
  <c r="AD184" i="35"/>
  <c r="AE184" i="35"/>
  <c r="AF184" i="35"/>
  <c r="AG184" i="35"/>
  <c r="AH184" i="35"/>
  <c r="AI184" i="35"/>
  <c r="AJ184" i="35"/>
  <c r="AK184" i="35"/>
  <c r="AK160" i="35"/>
  <c r="AL184" i="35"/>
  <c r="AL160" i="35"/>
  <c r="AQ184" i="35"/>
  <c r="AR184" i="35"/>
  <c r="AS184" i="35"/>
  <c r="AT184" i="35"/>
  <c r="AU184" i="35"/>
  <c r="AV184" i="35"/>
  <c r="AW184" i="35"/>
  <c r="AX184" i="35"/>
  <c r="AY184" i="35"/>
  <c r="AZ184" i="35"/>
  <c r="BA184" i="35"/>
  <c r="BA160" i="35"/>
  <c r="BB184" i="35"/>
  <c r="BB160" i="35"/>
  <c r="H185" i="35"/>
  <c r="I185" i="35"/>
  <c r="K185" i="35"/>
  <c r="O185" i="35"/>
  <c r="W185" i="35"/>
  <c r="X185" i="35"/>
  <c r="Y185" i="35"/>
  <c r="Z185" i="35"/>
  <c r="AM185" i="35"/>
  <c r="AN185" i="35"/>
  <c r="AO185" i="35"/>
  <c r="AP185" i="35"/>
  <c r="H186" i="35"/>
  <c r="I186" i="35"/>
  <c r="J186" i="35"/>
  <c r="K186" i="35"/>
  <c r="U186" i="35"/>
  <c r="W186" i="35"/>
  <c r="X186" i="35"/>
  <c r="Y186" i="35"/>
  <c r="Z186" i="35"/>
  <c r="AM186" i="35"/>
  <c r="AN186" i="35"/>
  <c r="AO186" i="35"/>
  <c r="AP186" i="35"/>
  <c r="H187" i="35"/>
  <c r="I187" i="35"/>
  <c r="K187" i="35"/>
  <c r="O187" i="35"/>
  <c r="W187" i="35"/>
  <c r="X187" i="35"/>
  <c r="Y187" i="35"/>
  <c r="Z187" i="35"/>
  <c r="AM187" i="35"/>
  <c r="AN187" i="35"/>
  <c r="AO187" i="35"/>
  <c r="AP187" i="35"/>
  <c r="H188" i="35"/>
  <c r="I188" i="35"/>
  <c r="J188" i="35"/>
  <c r="K188" i="35"/>
  <c r="U188" i="35"/>
  <c r="W188" i="35"/>
  <c r="X188" i="35"/>
  <c r="Y188" i="35"/>
  <c r="Z188" i="35"/>
  <c r="AM188" i="35"/>
  <c r="AN188" i="35"/>
  <c r="AO188" i="35"/>
  <c r="AP188" i="35"/>
  <c r="H189" i="35"/>
  <c r="I189" i="35"/>
  <c r="J189" i="35"/>
  <c r="K189" i="35"/>
  <c r="O189" i="35"/>
  <c r="W189" i="35"/>
  <c r="X189" i="35"/>
  <c r="Y189" i="35"/>
  <c r="Z189" i="35"/>
  <c r="AM189" i="35"/>
  <c r="AN189" i="35"/>
  <c r="AO189" i="35"/>
  <c r="AP189" i="35"/>
  <c r="H190" i="35"/>
  <c r="I190" i="35"/>
  <c r="J190" i="35"/>
  <c r="K190" i="35"/>
  <c r="O190" i="35"/>
  <c r="W190" i="35"/>
  <c r="X190" i="35"/>
  <c r="Y190" i="35"/>
  <c r="Z190" i="35"/>
  <c r="AM190" i="35"/>
  <c r="AN190" i="35"/>
  <c r="AO190" i="35"/>
  <c r="AP190" i="35"/>
  <c r="H191" i="35"/>
  <c r="I191" i="35"/>
  <c r="J191" i="35"/>
  <c r="K191" i="35"/>
  <c r="O191" i="35"/>
  <c r="W191" i="35"/>
  <c r="X191" i="35"/>
  <c r="Y191" i="35"/>
  <c r="Z191" i="35"/>
  <c r="AM191" i="35"/>
  <c r="AN191" i="35"/>
  <c r="AO191" i="35"/>
  <c r="AP191" i="35"/>
  <c r="H192" i="35"/>
  <c r="I192" i="35"/>
  <c r="J192" i="35"/>
  <c r="K192" i="35"/>
  <c r="G192" i="35"/>
  <c r="O192" i="35"/>
  <c r="W192" i="35"/>
  <c r="X192" i="35"/>
  <c r="Y192" i="35"/>
  <c r="Z192" i="35"/>
  <c r="AM192" i="35"/>
  <c r="AN192" i="35"/>
  <c r="AO192" i="35"/>
  <c r="AP192" i="35"/>
  <c r="H193" i="35"/>
  <c r="I193" i="35"/>
  <c r="J193" i="35"/>
  <c r="K193" i="35"/>
  <c r="O193" i="35"/>
  <c r="W193" i="35"/>
  <c r="X193" i="35"/>
  <c r="Y193" i="35"/>
  <c r="Z193" i="35"/>
  <c r="AM193" i="35"/>
  <c r="AN193" i="35"/>
  <c r="AO193" i="35"/>
  <c r="AP193" i="35"/>
  <c r="L194" i="35"/>
  <c r="M194" i="35"/>
  <c r="N194" i="35"/>
  <c r="C196" i="35"/>
  <c r="D196" i="35"/>
  <c r="P196" i="35"/>
  <c r="H196" i="35"/>
  <c r="U196" i="35"/>
  <c r="V196" i="35"/>
  <c r="L198" i="35"/>
  <c r="M198" i="35"/>
  <c r="N198" i="35"/>
  <c r="P198" i="35"/>
  <c r="R198" i="35"/>
  <c r="U198" i="35"/>
  <c r="V198" i="35"/>
  <c r="AA198" i="35"/>
  <c r="AB198" i="35"/>
  <c r="AC198" i="35"/>
  <c r="AD198" i="35"/>
  <c r="AE198" i="35"/>
  <c r="AF198" i="35"/>
  <c r="AG198" i="35"/>
  <c r="AH198" i="35"/>
  <c r="AK198" i="35"/>
  <c r="AL198" i="35"/>
  <c r="AQ198" i="35"/>
  <c r="AR198" i="35"/>
  <c r="AS198" i="35"/>
  <c r="AT198" i="35"/>
  <c r="AU198" i="35"/>
  <c r="AV198" i="35"/>
  <c r="AW198" i="35"/>
  <c r="AX198" i="35"/>
  <c r="BA198" i="35"/>
  <c r="BB198" i="35"/>
  <c r="C199" i="35"/>
  <c r="D199" i="35"/>
  <c r="D206" i="35"/>
  <c r="D210" i="35"/>
  <c r="D215" i="35"/>
  <c r="D216" i="35"/>
  <c r="D218" i="35"/>
  <c r="H199" i="35"/>
  <c r="J199" i="35"/>
  <c r="K199" i="35"/>
  <c r="Q199" i="35"/>
  <c r="O199" i="35"/>
  <c r="W199" i="35"/>
  <c r="X199" i="35"/>
  <c r="Y199" i="35"/>
  <c r="Z199" i="35"/>
  <c r="Z198" i="35"/>
  <c r="AM199" i="35"/>
  <c r="AN199" i="35"/>
  <c r="AO199" i="35"/>
  <c r="AP199" i="35"/>
  <c r="H200" i="35"/>
  <c r="K200" i="35"/>
  <c r="R200" i="35"/>
  <c r="AA200" i="35"/>
  <c r="AB200" i="35"/>
  <c r="X200" i="35"/>
  <c r="AC200" i="35"/>
  <c r="AD200" i="35"/>
  <c r="AE200" i="35"/>
  <c r="AF200" i="35"/>
  <c r="AF196" i="35"/>
  <c r="AG200" i="35"/>
  <c r="AG196" i="35"/>
  <c r="AH200" i="35"/>
  <c r="AH196" i="35"/>
  <c r="AH194" i="35"/>
  <c r="AQ200" i="35"/>
  <c r="AR200" i="35"/>
  <c r="AS200" i="35"/>
  <c r="AT200" i="35"/>
  <c r="AU200" i="35"/>
  <c r="AV200" i="35"/>
  <c r="AV196" i="35"/>
  <c r="AW200" i="35"/>
  <c r="AW196" i="35"/>
  <c r="AX200" i="35"/>
  <c r="H201" i="35"/>
  <c r="J201" i="35"/>
  <c r="K201" i="35"/>
  <c r="Q201" i="35"/>
  <c r="Q200" i="35"/>
  <c r="W201" i="35"/>
  <c r="X201" i="35"/>
  <c r="Y201" i="35"/>
  <c r="Z201" i="35"/>
  <c r="AM201" i="35"/>
  <c r="AN201" i="35"/>
  <c r="AO201" i="35"/>
  <c r="AP201" i="35"/>
  <c r="H202" i="35"/>
  <c r="I202" i="35"/>
  <c r="J202" i="35"/>
  <c r="K202" i="35"/>
  <c r="O202" i="35"/>
  <c r="W202" i="35"/>
  <c r="X202" i="35"/>
  <c r="Y202" i="35"/>
  <c r="Z202" i="35"/>
  <c r="AM202" i="35"/>
  <c r="AN202" i="35"/>
  <c r="AO202" i="35"/>
  <c r="AP202" i="35"/>
  <c r="C203" i="35"/>
  <c r="D203" i="35"/>
  <c r="H203" i="35"/>
  <c r="R203" i="35"/>
  <c r="J203" i="35"/>
  <c r="AA203" i="35"/>
  <c r="AB203" i="35"/>
  <c r="X203" i="35"/>
  <c r="AC203" i="35"/>
  <c r="AD203" i="35"/>
  <c r="AE203" i="35"/>
  <c r="AF203" i="35"/>
  <c r="AG203" i="35"/>
  <c r="AH203" i="35"/>
  <c r="AQ203" i="35"/>
  <c r="AR203" i="35"/>
  <c r="AN203" i="35"/>
  <c r="AS203" i="35"/>
  <c r="AT203" i="35"/>
  <c r="AU203" i="35"/>
  <c r="AV203" i="35"/>
  <c r="AW203" i="35"/>
  <c r="AX203" i="35"/>
  <c r="BA203" i="35"/>
  <c r="BA196" i="35"/>
  <c r="BB203" i="35"/>
  <c r="BB196" i="35"/>
  <c r="H204" i="35"/>
  <c r="J204" i="35"/>
  <c r="K204" i="35"/>
  <c r="Q204" i="35"/>
  <c r="O204" i="35"/>
  <c r="W204" i="35"/>
  <c r="X204" i="35"/>
  <c r="Y204" i="35"/>
  <c r="Z204" i="35"/>
  <c r="AM204" i="35"/>
  <c r="AN204" i="35"/>
  <c r="AN198" i="35"/>
  <c r="AO204" i="35"/>
  <c r="AP204" i="35"/>
  <c r="H205" i="35"/>
  <c r="I205" i="35"/>
  <c r="J205" i="35"/>
  <c r="K205" i="35"/>
  <c r="G205" i="35"/>
  <c r="W205" i="35"/>
  <c r="X205" i="35"/>
  <c r="Y205" i="35"/>
  <c r="Z205" i="35"/>
  <c r="AM205" i="35"/>
  <c r="AN205" i="35"/>
  <c r="AO205" i="35"/>
  <c r="AP205" i="35"/>
  <c r="C206" i="35"/>
  <c r="C210" i="35"/>
  <c r="C215" i="35"/>
  <c r="C216" i="35"/>
  <c r="C218" i="35"/>
  <c r="I206" i="35"/>
  <c r="P206" i="35"/>
  <c r="Q206" i="35"/>
  <c r="R206" i="35"/>
  <c r="U206" i="35"/>
  <c r="V206" i="35"/>
  <c r="AA206" i="35"/>
  <c r="AB206" i="35"/>
  <c r="X206" i="35"/>
  <c r="AC206" i="35"/>
  <c r="AD206" i="35"/>
  <c r="AE206" i="35"/>
  <c r="W206" i="35"/>
  <c r="AF206" i="35"/>
  <c r="AG206" i="35"/>
  <c r="AH206" i="35"/>
  <c r="AQ206" i="35"/>
  <c r="AR206" i="35"/>
  <c r="AN206" i="35"/>
  <c r="AS206" i="35"/>
  <c r="AT206" i="35"/>
  <c r="AU206" i="35"/>
  <c r="AV206" i="35"/>
  <c r="AW206" i="35"/>
  <c r="AX206" i="35"/>
  <c r="BA206" i="35"/>
  <c r="BB206" i="35"/>
  <c r="H208" i="35"/>
  <c r="I208" i="35"/>
  <c r="J208" i="35"/>
  <c r="O208" i="35"/>
  <c r="G208" i="35"/>
  <c r="W208" i="35"/>
  <c r="X208" i="35"/>
  <c r="Y208" i="35"/>
  <c r="Z208" i="35"/>
  <c r="AM208" i="35"/>
  <c r="AN208" i="35"/>
  <c r="AO208" i="35"/>
  <c r="AP208" i="35"/>
  <c r="H209" i="35"/>
  <c r="I209" i="35"/>
  <c r="J209" i="35"/>
  <c r="K209" i="35"/>
  <c r="K206" i="35"/>
  <c r="O209" i="35"/>
  <c r="W209" i="35"/>
  <c r="X209" i="35"/>
  <c r="Y209" i="35"/>
  <c r="Z209" i="35"/>
  <c r="AJ209" i="35"/>
  <c r="AM209" i="35"/>
  <c r="AN209" i="35"/>
  <c r="AO209" i="35"/>
  <c r="AP209" i="35"/>
  <c r="P210" i="35"/>
  <c r="H210" i="35"/>
  <c r="R210" i="35"/>
  <c r="U210" i="35"/>
  <c r="AA210" i="35"/>
  <c r="AB210" i="35"/>
  <c r="AC210" i="35"/>
  <c r="AD210" i="35"/>
  <c r="AE210" i="35"/>
  <c r="AF210" i="35"/>
  <c r="AG210" i="35"/>
  <c r="AH210" i="35"/>
  <c r="AK210" i="35"/>
  <c r="AQ210" i="35"/>
  <c r="AR210" i="35"/>
  <c r="AS210" i="35"/>
  <c r="AT210" i="35"/>
  <c r="AU210" i="35"/>
  <c r="AV210" i="35"/>
  <c r="AW210" i="35"/>
  <c r="AX210" i="35"/>
  <c r="BA210" i="35"/>
  <c r="H212" i="35"/>
  <c r="J212" i="35"/>
  <c r="K212" i="35"/>
  <c r="Q212" i="35"/>
  <c r="O212" i="35"/>
  <c r="G212" i="35"/>
  <c r="W212" i="35"/>
  <c r="X212" i="35"/>
  <c r="Y212" i="35"/>
  <c r="Z212" i="35"/>
  <c r="AM212" i="35"/>
  <c r="AN212" i="35"/>
  <c r="AO212" i="35"/>
  <c r="AP212" i="35"/>
  <c r="H213" i="35"/>
  <c r="J213" i="35"/>
  <c r="K213" i="35"/>
  <c r="Q213" i="35"/>
  <c r="I213" i="35"/>
  <c r="W213" i="35"/>
  <c r="X213" i="35"/>
  <c r="Y213" i="35"/>
  <c r="Z213" i="35"/>
  <c r="AM213" i="35"/>
  <c r="AN213" i="35"/>
  <c r="AO213" i="35"/>
  <c r="AP213" i="35"/>
  <c r="H214" i="35"/>
  <c r="J214" i="35"/>
  <c r="K214" i="35"/>
  <c r="Q214" i="35"/>
  <c r="O214" i="35"/>
  <c r="W214" i="35"/>
  <c r="X214" i="35"/>
  <c r="Y214" i="35"/>
  <c r="Z214" i="35"/>
  <c r="AM214" i="35"/>
  <c r="AN214" i="35"/>
  <c r="AO214" i="35"/>
  <c r="AP214" i="35"/>
  <c r="H215" i="35"/>
  <c r="I215" i="35"/>
  <c r="J215" i="35"/>
  <c r="K215" i="35"/>
  <c r="O215" i="35"/>
  <c r="P216" i="35"/>
  <c r="H216" i="35"/>
  <c r="Q216" i="35"/>
  <c r="I216" i="35"/>
  <c r="R216" i="35"/>
  <c r="AA216" i="35"/>
  <c r="AB216" i="35"/>
  <c r="X216" i="35"/>
  <c r="AC216" i="35"/>
  <c r="AD216" i="35"/>
  <c r="AE216" i="35"/>
  <c r="AF216" i="35"/>
  <c r="AG216" i="35"/>
  <c r="AH216" i="35"/>
  <c r="AK216" i="35"/>
  <c r="AQ216" i="35"/>
  <c r="AR216" i="35"/>
  <c r="AS216" i="35"/>
  <c r="AT216" i="35"/>
  <c r="AU216" i="35"/>
  <c r="AV216" i="35"/>
  <c r="AW216" i="35"/>
  <c r="AX216" i="35"/>
  <c r="BA216" i="35"/>
  <c r="H217" i="35"/>
  <c r="I217" i="35"/>
  <c r="K217" i="35"/>
  <c r="K216" i="35"/>
  <c r="O217" i="35"/>
  <c r="W217" i="35"/>
  <c r="X217" i="35"/>
  <c r="Y217" i="35"/>
  <c r="Z217" i="35"/>
  <c r="AM217" i="35"/>
  <c r="AN217" i="35"/>
  <c r="AO217" i="35"/>
  <c r="AP217" i="35"/>
  <c r="K218" i="35"/>
  <c r="P218" i="35"/>
  <c r="H218" i="35"/>
  <c r="R218" i="35"/>
  <c r="U218" i="35"/>
  <c r="U194" i="35"/>
  <c r="V218" i="35"/>
  <c r="V194" i="35"/>
  <c r="AA218" i="35"/>
  <c r="AB218" i="35"/>
  <c r="AC218" i="35"/>
  <c r="AD218" i="35"/>
  <c r="AE218" i="35"/>
  <c r="AF218" i="35"/>
  <c r="AG218" i="35"/>
  <c r="AH218" i="35"/>
  <c r="AI218" i="35"/>
  <c r="AJ218" i="35"/>
  <c r="AK218" i="35"/>
  <c r="AK194" i="35"/>
  <c r="AL218" i="35"/>
  <c r="AL194" i="35"/>
  <c r="AQ218" i="35"/>
  <c r="AR218" i="35"/>
  <c r="AS218" i="35"/>
  <c r="AT218" i="35"/>
  <c r="AU218" i="35"/>
  <c r="AV218" i="35"/>
  <c r="AW218" i="35"/>
  <c r="AX218" i="35"/>
  <c r="AY218" i="35"/>
  <c r="AZ218" i="35"/>
  <c r="BA218" i="35"/>
  <c r="BA194" i="35"/>
  <c r="BB218" i="35"/>
  <c r="BB194" i="35"/>
  <c r="H219" i="35"/>
  <c r="J219" i="35"/>
  <c r="K219" i="35"/>
  <c r="Q219" i="35"/>
  <c r="W219" i="35"/>
  <c r="X219" i="35"/>
  <c r="Y219" i="35"/>
  <c r="Z219" i="35"/>
  <c r="AM219" i="35"/>
  <c r="AN219" i="35"/>
  <c r="AO219" i="35"/>
  <c r="AP219" i="35"/>
  <c r="H220" i="35"/>
  <c r="I220" i="35"/>
  <c r="J220" i="35"/>
  <c r="K220" i="35"/>
  <c r="G220" i="35"/>
  <c r="W220" i="35"/>
  <c r="X220" i="35"/>
  <c r="Y220" i="35"/>
  <c r="Z220" i="35"/>
  <c r="AM220" i="35"/>
  <c r="AN220" i="35"/>
  <c r="AO220" i="35"/>
  <c r="AP220" i="35"/>
  <c r="H221" i="35"/>
  <c r="I221" i="35"/>
  <c r="J221" i="35"/>
  <c r="K221" i="35"/>
  <c r="O221" i="35"/>
  <c r="W221" i="35"/>
  <c r="X221" i="35"/>
  <c r="Y221" i="35"/>
  <c r="Z221" i="35"/>
  <c r="AM221" i="35"/>
  <c r="AN221" i="35"/>
  <c r="AO221" i="35"/>
  <c r="AP221" i="35"/>
  <c r="H222" i="35"/>
  <c r="I222" i="35"/>
  <c r="J222" i="35"/>
  <c r="K222" i="35"/>
  <c r="G222" i="35"/>
  <c r="W222" i="35"/>
  <c r="X222" i="35"/>
  <c r="Y222" i="35"/>
  <c r="Z222" i="35"/>
  <c r="AM222" i="35"/>
  <c r="AN222" i="35"/>
  <c r="AO222" i="35"/>
  <c r="AP222" i="35"/>
  <c r="H223" i="35"/>
  <c r="J223" i="35"/>
  <c r="K223" i="35"/>
  <c r="Q223" i="35"/>
  <c r="O223" i="35"/>
  <c r="W223" i="35"/>
  <c r="X223" i="35"/>
  <c r="Y223" i="35"/>
  <c r="Z223" i="35"/>
  <c r="AM223" i="35"/>
  <c r="AN223" i="35"/>
  <c r="AO223" i="35"/>
  <c r="AP223" i="35"/>
  <c r="H224" i="35"/>
  <c r="J224" i="35"/>
  <c r="K224" i="35"/>
  <c r="Q224" i="35"/>
  <c r="I224" i="35"/>
  <c r="W224" i="35"/>
  <c r="X224" i="35"/>
  <c r="Y224" i="35"/>
  <c r="Z224" i="35"/>
  <c r="AM224" i="35"/>
  <c r="AN224" i="35"/>
  <c r="AO224" i="35"/>
  <c r="AP224" i="35"/>
  <c r="H225" i="35"/>
  <c r="I225" i="35"/>
  <c r="J225" i="35"/>
  <c r="K225" i="35"/>
  <c r="G225" i="35"/>
  <c r="O225" i="35"/>
  <c r="W225" i="35"/>
  <c r="X225" i="35"/>
  <c r="Y225" i="35"/>
  <c r="Z225" i="35"/>
  <c r="AM225" i="35"/>
  <c r="AN225" i="35"/>
  <c r="AO225" i="35"/>
  <c r="AP225" i="35"/>
  <c r="H226" i="35"/>
  <c r="J226" i="35"/>
  <c r="K226" i="35"/>
  <c r="Q226" i="35"/>
  <c r="O226" i="35"/>
  <c r="W226" i="35"/>
  <c r="X226" i="35"/>
  <c r="Y226" i="35"/>
  <c r="Z226" i="35"/>
  <c r="AM226" i="35"/>
  <c r="AN226" i="35"/>
  <c r="AO226" i="35"/>
  <c r="AP226" i="35"/>
  <c r="H227" i="35"/>
  <c r="J227" i="35"/>
  <c r="K227" i="35"/>
  <c r="Q227" i="35"/>
  <c r="I227" i="35"/>
  <c r="W227" i="35"/>
  <c r="X227" i="35"/>
  <c r="Y227" i="35"/>
  <c r="Z227" i="35"/>
  <c r="AM227" i="35"/>
  <c r="AN227" i="35"/>
  <c r="AO227" i="35"/>
  <c r="AP227" i="35"/>
  <c r="H228" i="35"/>
  <c r="I228" i="35"/>
  <c r="J228" i="35"/>
  <c r="K228" i="35"/>
  <c r="O228" i="35"/>
  <c r="X228" i="35"/>
  <c r="Y228" i="35"/>
  <c r="Z228" i="35"/>
  <c r="AA228" i="35"/>
  <c r="W228" i="35"/>
  <c r="AE228" i="35"/>
  <c r="AN228" i="35"/>
  <c r="AO228" i="35"/>
  <c r="AP228" i="35"/>
  <c r="AQ228" i="35"/>
  <c r="AU228" i="35"/>
  <c r="H229" i="35"/>
  <c r="I229" i="35"/>
  <c r="J229" i="35"/>
  <c r="K229" i="35"/>
  <c r="G229" i="35"/>
  <c r="O229" i="35"/>
  <c r="X229" i="35"/>
  <c r="Y229" i="35"/>
  <c r="Z229" i="35"/>
  <c r="AA229" i="35"/>
  <c r="AE229" i="35"/>
  <c r="AN229" i="35"/>
  <c r="AO229" i="35"/>
  <c r="AP229" i="35"/>
  <c r="AQ229" i="35"/>
  <c r="AM229" i="35"/>
  <c r="AU229" i="35"/>
  <c r="H230" i="35"/>
  <c r="I230" i="35"/>
  <c r="J230" i="35"/>
  <c r="K230" i="35"/>
  <c r="G230" i="35"/>
  <c r="O230" i="35"/>
  <c r="X230" i="35"/>
  <c r="Y230" i="35"/>
  <c r="Z230" i="35"/>
  <c r="AA230" i="35"/>
  <c r="AE230" i="35"/>
  <c r="AN230" i="35"/>
  <c r="AO230" i="35"/>
  <c r="AP230" i="35"/>
  <c r="AQ230" i="35"/>
  <c r="AU230" i="35"/>
  <c r="H231" i="35"/>
  <c r="I231" i="35"/>
  <c r="J231" i="35"/>
  <c r="K231" i="35"/>
  <c r="G231" i="35"/>
  <c r="O231" i="35"/>
  <c r="X231" i="35"/>
  <c r="Y231" i="35"/>
  <c r="Z231" i="35"/>
  <c r="AA231" i="35"/>
  <c r="AE231" i="35"/>
  <c r="AN231" i="35"/>
  <c r="AO231" i="35"/>
  <c r="AP231" i="35"/>
  <c r="AQ231" i="35"/>
  <c r="AM231" i="35"/>
  <c r="AU231" i="35"/>
  <c r="H232" i="35"/>
  <c r="I232" i="35"/>
  <c r="J232" i="35"/>
  <c r="K232" i="35"/>
  <c r="O232" i="35"/>
  <c r="X232" i="35"/>
  <c r="Y232" i="35"/>
  <c r="Z232" i="35"/>
  <c r="AA232" i="35"/>
  <c r="W232" i="35"/>
  <c r="AE232" i="35"/>
  <c r="AN232" i="35"/>
  <c r="AO232" i="35"/>
  <c r="AP232" i="35"/>
  <c r="AQ232" i="35"/>
  <c r="AM232" i="35"/>
  <c r="AU232" i="35"/>
  <c r="H233" i="35"/>
  <c r="I233" i="35"/>
  <c r="J233" i="35"/>
  <c r="K233" i="35"/>
  <c r="O233" i="35"/>
  <c r="X233" i="35"/>
  <c r="Y233" i="35"/>
  <c r="Z233" i="35"/>
  <c r="AA233" i="35"/>
  <c r="AE233" i="35"/>
  <c r="AN233" i="35"/>
  <c r="AO233" i="35"/>
  <c r="AP233" i="35"/>
  <c r="AQ233" i="35"/>
  <c r="AM233" i="35"/>
  <c r="AU233" i="35"/>
  <c r="H234" i="35"/>
  <c r="W234" i="35"/>
  <c r="X234" i="35"/>
  <c r="Y234" i="35"/>
  <c r="Z234" i="35"/>
  <c r="AA234" i="35"/>
  <c r="AM234" i="35"/>
  <c r="AN234" i="35"/>
  <c r="AO234" i="35"/>
  <c r="AP234" i="35"/>
  <c r="AQ234" i="35"/>
  <c r="H235" i="35"/>
  <c r="W235" i="35"/>
  <c r="X235" i="35"/>
  <c r="Y235" i="35"/>
  <c r="Z235" i="35"/>
  <c r="AA235" i="35"/>
  <c r="AM235" i="35"/>
  <c r="AN235" i="35"/>
  <c r="AO235" i="35"/>
  <c r="AP235" i="35"/>
  <c r="AQ235" i="35"/>
  <c r="H236" i="35"/>
  <c r="V236" i="35"/>
  <c r="W236" i="35"/>
  <c r="X236" i="35"/>
  <c r="Y236" i="35"/>
  <c r="Z236" i="35"/>
  <c r="AA236" i="35"/>
  <c r="AM236" i="35"/>
  <c r="AN236" i="35"/>
  <c r="AO236" i="35"/>
  <c r="AP236" i="35"/>
  <c r="AQ236" i="35"/>
  <c r="H1" i="7"/>
  <c r="L8" i="7"/>
  <c r="M8" i="7"/>
  <c r="N8" i="7"/>
  <c r="P8" i="7"/>
  <c r="Q8" i="7"/>
  <c r="R8" i="7"/>
  <c r="K9" i="7"/>
  <c r="O9" i="7"/>
  <c r="K10" i="7"/>
  <c r="O10" i="7"/>
  <c r="G11" i="7"/>
  <c r="K11" i="7"/>
  <c r="O11" i="7"/>
  <c r="K12" i="7"/>
  <c r="O12" i="7"/>
  <c r="J13" i="7"/>
  <c r="K13" i="7"/>
  <c r="O13" i="7"/>
  <c r="K14" i="7"/>
  <c r="O14" i="7"/>
  <c r="G16" i="7"/>
  <c r="K16" i="7"/>
  <c r="O16" i="7"/>
  <c r="L17" i="7"/>
  <c r="M17" i="7"/>
  <c r="N17" i="7"/>
  <c r="P17" i="7"/>
  <c r="Q17" i="7"/>
  <c r="R17" i="7"/>
  <c r="K19" i="7"/>
  <c r="O19" i="7"/>
  <c r="K20" i="7"/>
  <c r="O20" i="7"/>
  <c r="K21" i="7"/>
  <c r="O21" i="7"/>
  <c r="L22" i="7"/>
  <c r="M22" i="7"/>
  <c r="N22" i="7"/>
  <c r="P22" i="7"/>
  <c r="Q22" i="7"/>
  <c r="R22" i="7"/>
  <c r="K24" i="7"/>
  <c r="O24" i="7"/>
  <c r="K25" i="7"/>
  <c r="O25" i="7"/>
  <c r="K26" i="7"/>
  <c r="O26" i="7"/>
  <c r="K27" i="7"/>
  <c r="O27" i="7"/>
  <c r="H28" i="7"/>
  <c r="K28" i="7"/>
  <c r="O28" i="7"/>
  <c r="H29" i="7"/>
  <c r="K29" i="7"/>
  <c r="O29" i="7"/>
  <c r="H30" i="7"/>
  <c r="L30" i="7"/>
  <c r="M30" i="7"/>
  <c r="N30" i="7"/>
  <c r="P30" i="7"/>
  <c r="Q30" i="7"/>
  <c r="R30" i="7"/>
  <c r="K32" i="7"/>
  <c r="O32" i="7"/>
  <c r="K33" i="7"/>
  <c r="O33" i="7"/>
  <c r="K34" i="7"/>
  <c r="O34" i="7"/>
  <c r="L35" i="7"/>
  <c r="M35" i="7"/>
  <c r="N35" i="7"/>
  <c r="P35" i="7"/>
  <c r="Q35" i="7"/>
  <c r="R35" i="7"/>
  <c r="K36" i="7"/>
  <c r="O36" i="7"/>
  <c r="K37" i="7"/>
  <c r="O37" i="7"/>
  <c r="K38" i="7"/>
  <c r="O38" i="7"/>
  <c r="K39" i="7"/>
  <c r="O39" i="7"/>
  <c r="K40" i="7"/>
  <c r="O40" i="7"/>
  <c r="H41" i="7"/>
  <c r="H35" i="7"/>
  <c r="K41" i="7"/>
  <c r="O41" i="7"/>
  <c r="L42" i="7"/>
  <c r="M42" i="7"/>
  <c r="N42" i="7"/>
  <c r="P42" i="7"/>
  <c r="Q42" i="7"/>
  <c r="R42" i="7"/>
  <c r="H44" i="7"/>
  <c r="H42" i="7"/>
  <c r="K44" i="7"/>
  <c r="O44" i="7"/>
  <c r="G45" i="7"/>
  <c r="K45" i="7"/>
  <c r="O45" i="7"/>
  <c r="H46" i="7"/>
  <c r="K46" i="7"/>
  <c r="O46" i="7"/>
  <c r="K47" i="7"/>
  <c r="O47" i="7"/>
  <c r="H49" i="7"/>
  <c r="I49" i="7"/>
  <c r="J49" i="7"/>
  <c r="L49" i="7"/>
  <c r="M49" i="7"/>
  <c r="N49" i="7"/>
  <c r="P49" i="7"/>
  <c r="Q49" i="7"/>
  <c r="R49" i="7"/>
  <c r="K50" i="7"/>
  <c r="O50" i="7"/>
  <c r="G51" i="7"/>
  <c r="K51" i="7"/>
  <c r="K49" i="7"/>
  <c r="O51" i="7"/>
  <c r="O49" i="7"/>
  <c r="H1" i="25"/>
  <c r="L8" i="25"/>
  <c r="M8" i="25"/>
  <c r="N8" i="25"/>
  <c r="P8" i="25"/>
  <c r="Q8" i="25"/>
  <c r="R8" i="25"/>
  <c r="K9" i="25"/>
  <c r="O9" i="25"/>
  <c r="K10" i="25"/>
  <c r="O10" i="25"/>
  <c r="G11" i="25"/>
  <c r="K11" i="25"/>
  <c r="O11" i="25"/>
  <c r="K12" i="25"/>
  <c r="O12" i="25"/>
  <c r="J13" i="25"/>
  <c r="K13" i="25"/>
  <c r="O13" i="25"/>
  <c r="K14" i="25"/>
  <c r="O14" i="25"/>
  <c r="G16" i="25"/>
  <c r="K16" i="25"/>
  <c r="O16" i="25"/>
  <c r="L17" i="25"/>
  <c r="M17" i="25"/>
  <c r="N17" i="25"/>
  <c r="P17" i="25"/>
  <c r="Q17" i="25"/>
  <c r="R17" i="25"/>
  <c r="K19" i="25"/>
  <c r="O19" i="25"/>
  <c r="K20" i="25"/>
  <c r="O20" i="25"/>
  <c r="K21" i="25"/>
  <c r="O21" i="25"/>
  <c r="L22" i="25"/>
  <c r="M22" i="25"/>
  <c r="N22" i="25"/>
  <c r="P22" i="25"/>
  <c r="Q22" i="25"/>
  <c r="R22" i="25"/>
  <c r="K24" i="25"/>
  <c r="O24" i="25"/>
  <c r="K25" i="25"/>
  <c r="O25" i="25"/>
  <c r="K26" i="25"/>
  <c r="O26" i="25"/>
  <c r="K27" i="25"/>
  <c r="O27" i="25"/>
  <c r="H28" i="25"/>
  <c r="H22" i="25"/>
  <c r="K28" i="25"/>
  <c r="O28" i="25"/>
  <c r="H29" i="25"/>
  <c r="K29" i="25"/>
  <c r="O29" i="25"/>
  <c r="H30" i="25"/>
  <c r="L30" i="25"/>
  <c r="M30" i="25"/>
  <c r="N30" i="25"/>
  <c r="P30" i="25"/>
  <c r="Q30" i="25"/>
  <c r="R30" i="25"/>
  <c r="K32" i="25"/>
  <c r="O32" i="25"/>
  <c r="K33" i="25"/>
  <c r="O33" i="25"/>
  <c r="K34" i="25"/>
  <c r="O34" i="25"/>
  <c r="L35" i="25"/>
  <c r="M35" i="25"/>
  <c r="N35" i="25"/>
  <c r="P35" i="25"/>
  <c r="Q35" i="25"/>
  <c r="R35" i="25"/>
  <c r="K36" i="25"/>
  <c r="O36" i="25"/>
  <c r="K37" i="25"/>
  <c r="O37" i="25"/>
  <c r="K38" i="25"/>
  <c r="O38" i="25"/>
  <c r="K39" i="25"/>
  <c r="O39" i="25"/>
  <c r="K40" i="25"/>
  <c r="O40" i="25"/>
  <c r="H41" i="25"/>
  <c r="K41" i="25"/>
  <c r="O41" i="25"/>
  <c r="L42" i="25"/>
  <c r="M42" i="25"/>
  <c r="N42" i="25"/>
  <c r="P42" i="25"/>
  <c r="Q42" i="25"/>
  <c r="R42" i="25"/>
  <c r="H44" i="25"/>
  <c r="H42" i="25"/>
  <c r="K44" i="25"/>
  <c r="O44" i="25"/>
  <c r="G45" i="25"/>
  <c r="K45" i="25"/>
  <c r="O45" i="25"/>
  <c r="H46" i="25"/>
  <c r="K46" i="25"/>
  <c r="O46" i="25"/>
  <c r="K47" i="25"/>
  <c r="O47" i="25"/>
  <c r="H49" i="25"/>
  <c r="I49" i="25"/>
  <c r="J49" i="25"/>
  <c r="L49" i="25"/>
  <c r="M49" i="25"/>
  <c r="N49" i="25"/>
  <c r="P49" i="25"/>
  <c r="Q49" i="25"/>
  <c r="R49" i="25"/>
  <c r="K50" i="25"/>
  <c r="O50" i="25"/>
  <c r="G51" i="25"/>
  <c r="K51" i="25"/>
  <c r="K49" i="25"/>
  <c r="O51" i="25"/>
  <c r="O49" i="25"/>
  <c r="G2" i="8"/>
  <c r="W7" i="8"/>
  <c r="W58" i="8" s="1"/>
  <c r="W9" i="8"/>
  <c r="AH9" i="8"/>
  <c r="W10" i="8"/>
  <c r="W60" i="8"/>
  <c r="AH10" i="8"/>
  <c r="W11" i="8"/>
  <c r="AP11" i="8"/>
  <c r="AH11" i="8"/>
  <c r="W12" i="8"/>
  <c r="AH12" i="8"/>
  <c r="W13" i="8"/>
  <c r="AH13" i="8"/>
  <c r="W14" i="8"/>
  <c r="AH14" i="8"/>
  <c r="AH67" i="8" s="1"/>
  <c r="W15" i="8"/>
  <c r="AH15" i="8"/>
  <c r="W16" i="8"/>
  <c r="AH16" i="8"/>
  <c r="W18" i="8"/>
  <c r="AH18" i="8"/>
  <c r="W19" i="8"/>
  <c r="AH19" i="8"/>
  <c r="W20" i="8"/>
  <c r="AH20" i="8"/>
  <c r="W23" i="8"/>
  <c r="AH23" i="8"/>
  <c r="W24" i="8"/>
  <c r="AH24" i="8"/>
  <c r="W21" i="8"/>
  <c r="AH21" i="8"/>
  <c r="W22" i="8"/>
  <c r="AH22" i="8"/>
  <c r="W34" i="8"/>
  <c r="AH34" i="8"/>
  <c r="W35" i="8"/>
  <c r="AH35" i="8"/>
  <c r="W36" i="8"/>
  <c r="AH36" i="8"/>
  <c r="W37" i="8"/>
  <c r="AH37" i="8"/>
  <c r="AH38" i="8"/>
  <c r="W39" i="8"/>
  <c r="AH39" i="8"/>
  <c r="W40" i="8"/>
  <c r="AH40" i="8"/>
  <c r="W41" i="8"/>
  <c r="AH41" i="8"/>
  <c r="W42" i="8"/>
  <c r="W63" i="8"/>
  <c r="AH42" i="8"/>
  <c r="W43" i="8"/>
  <c r="AH43" i="8"/>
  <c r="W44" i="8"/>
  <c r="AH44" i="8"/>
  <c r="W45" i="8"/>
  <c r="AP45" i="8"/>
  <c r="AH45" i="8"/>
  <c r="W47" i="8"/>
  <c r="AH47" i="8"/>
  <c r="W48" i="8"/>
  <c r="AH48" i="8"/>
  <c r="W49" i="8"/>
  <c r="AH49" i="8"/>
  <c r="W50" i="8"/>
  <c r="AP50" i="8"/>
  <c r="AH50" i="8"/>
  <c r="W51" i="8"/>
  <c r="AH51" i="8"/>
  <c r="W52" i="8"/>
  <c r="AH52" i="8"/>
  <c r="AP52" i="8" s="1"/>
  <c r="W53" i="8"/>
  <c r="W65" i="8"/>
  <c r="AH53" i="8"/>
  <c r="AH65" i="8"/>
  <c r="W54" i="8"/>
  <c r="W71" i="8"/>
  <c r="AH54" i="8"/>
  <c r="W55" i="8"/>
  <c r="AH55" i="8"/>
  <c r="W56" i="8"/>
  <c r="AH56" i="8"/>
  <c r="F58" i="8"/>
  <c r="I58" i="8"/>
  <c r="M60" i="37" s="1"/>
  <c r="K58" i="8"/>
  <c r="M58" i="8"/>
  <c r="N58" i="8"/>
  <c r="P58" i="8"/>
  <c r="Q58" i="8"/>
  <c r="R58" i="8"/>
  <c r="S58" i="8"/>
  <c r="J104" i="39" s="1"/>
  <c r="T58" i="8"/>
  <c r="T72" i="8" s="1"/>
  <c r="U58" i="8"/>
  <c r="V58" i="8"/>
  <c r="V72" i="8"/>
  <c r="P36" i="28"/>
  <c r="O36" i="28" s="1"/>
  <c r="X58" i="8"/>
  <c r="Y58" i="8"/>
  <c r="Y72" i="8" s="1"/>
  <c r="Z58" i="8"/>
  <c r="AA58" i="8"/>
  <c r="AB58" i="8"/>
  <c r="AC58" i="8"/>
  <c r="AD58" i="8"/>
  <c r="M70" i="37"/>
  <c r="S70" i="37" s="1"/>
  <c r="Z70" i="37" s="1"/>
  <c r="AE58" i="8"/>
  <c r="AF58" i="8"/>
  <c r="AF72" i="8" s="1"/>
  <c r="AG58" i="8"/>
  <c r="AG72" i="8" s="1"/>
  <c r="AH58" i="8"/>
  <c r="AI58" i="8"/>
  <c r="AJ58" i="8"/>
  <c r="AK58" i="8"/>
  <c r="AL58" i="8"/>
  <c r="AL72" i="8" s="1"/>
  <c r="AM58" i="8"/>
  <c r="AN58" i="8"/>
  <c r="AO58" i="8"/>
  <c r="AO72" i="8"/>
  <c r="F60" i="8"/>
  <c r="F72" i="8" s="1"/>
  <c r="I60" i="8"/>
  <c r="K60" i="8"/>
  <c r="M60" i="8"/>
  <c r="N60" i="8"/>
  <c r="P60" i="8"/>
  <c r="Q60" i="8"/>
  <c r="R60" i="8"/>
  <c r="S60" i="8"/>
  <c r="T60" i="8"/>
  <c r="U60" i="8"/>
  <c r="V60" i="8"/>
  <c r="X60" i="8"/>
  <c r="X72" i="8"/>
  <c r="Y60" i="8"/>
  <c r="Z60" i="8"/>
  <c r="AA60" i="8"/>
  <c r="AB60" i="8"/>
  <c r="AC60" i="8"/>
  <c r="AD60" i="8"/>
  <c r="AE60" i="8"/>
  <c r="AF60" i="8"/>
  <c r="AG60" i="8"/>
  <c r="AH60" i="8"/>
  <c r="AI60" i="8"/>
  <c r="AJ60" i="8"/>
  <c r="AK60" i="8"/>
  <c r="AL60" i="8"/>
  <c r="AM60" i="8"/>
  <c r="AN60" i="8"/>
  <c r="AO60" i="8"/>
  <c r="M95" i="37"/>
  <c r="T95" i="37"/>
  <c r="M80" i="37"/>
  <c r="M100" i="37"/>
  <c r="M101" i="37"/>
  <c r="T101" i="37"/>
  <c r="M82" i="37"/>
  <c r="M108" i="37"/>
  <c r="J93" i="39"/>
  <c r="M110" i="37"/>
  <c r="N88" i="37"/>
  <c r="N95" i="37"/>
  <c r="N80" i="37"/>
  <c r="N100" i="37"/>
  <c r="N101" i="37"/>
  <c r="U101" i="37" s="1"/>
  <c r="N82" i="37"/>
  <c r="N109" i="37"/>
  <c r="K93" i="39"/>
  <c r="N110" i="37"/>
  <c r="K97" i="39"/>
  <c r="AK73" i="8"/>
  <c r="E63" i="8"/>
  <c r="E73" i="8"/>
  <c r="M23" i="23" s="1"/>
  <c r="M22" i="23" s="1"/>
  <c r="F63" i="8"/>
  <c r="L53" i="39"/>
  <c r="G63" i="8"/>
  <c r="I63" i="8"/>
  <c r="O86" i="37"/>
  <c r="K63" i="8"/>
  <c r="O88" i="37"/>
  <c r="M63" i="8"/>
  <c r="N63" i="8"/>
  <c r="P63" i="8"/>
  <c r="O95" i="37"/>
  <c r="V95" i="37"/>
  <c r="Q63" i="8"/>
  <c r="R63" i="8"/>
  <c r="S63" i="8"/>
  <c r="T63" i="8"/>
  <c r="U63" i="8"/>
  <c r="O101" i="37"/>
  <c r="V63" i="8"/>
  <c r="O82" i="37"/>
  <c r="X63" i="8"/>
  <c r="Y63" i="8"/>
  <c r="O106" i="37"/>
  <c r="Z63" i="8"/>
  <c r="L125" i="39"/>
  <c r="AA63" i="8"/>
  <c r="AB63" i="8"/>
  <c r="AC63" i="8"/>
  <c r="L93" i="39"/>
  <c r="AD63" i="8"/>
  <c r="AE63" i="8"/>
  <c r="AF63" i="8"/>
  <c r="O110" i="37"/>
  <c r="AG63" i="8"/>
  <c r="L97" i="39"/>
  <c r="AI63" i="8"/>
  <c r="AJ63" i="8"/>
  <c r="AK63" i="8"/>
  <c r="AL63" i="8"/>
  <c r="AL73" i="8"/>
  <c r="Q75" i="28" s="1"/>
  <c r="AM63" i="8"/>
  <c r="AN63" i="8"/>
  <c r="AO63" i="8"/>
  <c r="E64" i="8"/>
  <c r="F64" i="8"/>
  <c r="G64" i="8"/>
  <c r="I64" i="8"/>
  <c r="K64" i="8"/>
  <c r="P88" i="37"/>
  <c r="M64" i="8"/>
  <c r="N64" i="8"/>
  <c r="P64" i="8"/>
  <c r="Q64" i="8"/>
  <c r="R64" i="8"/>
  <c r="S64" i="8"/>
  <c r="T64" i="8"/>
  <c r="U64" i="8"/>
  <c r="P101" i="37"/>
  <c r="W101" i="37"/>
  <c r="V64" i="8"/>
  <c r="P82" i="37"/>
  <c r="W82" i="37"/>
  <c r="X64" i="8"/>
  <c r="Y64" i="8"/>
  <c r="Z64" i="8"/>
  <c r="AA64" i="8"/>
  <c r="AB64" i="8"/>
  <c r="AC64" i="8"/>
  <c r="M93" i="39"/>
  <c r="T93" i="39"/>
  <c r="AD64" i="8"/>
  <c r="AE64" i="8"/>
  <c r="AF64" i="8"/>
  <c r="P110" i="37"/>
  <c r="W110" i="37"/>
  <c r="AG64" i="8"/>
  <c r="AI64" i="8"/>
  <c r="AJ64" i="8"/>
  <c r="AK64" i="8"/>
  <c r="AL64" i="8"/>
  <c r="AM64" i="8"/>
  <c r="AN64" i="8"/>
  <c r="AO64" i="8"/>
  <c r="E65" i="8"/>
  <c r="F65" i="8"/>
  <c r="G65" i="8"/>
  <c r="I65" i="8"/>
  <c r="K65" i="8"/>
  <c r="Q88" i="37"/>
  <c r="M65" i="8"/>
  <c r="N65" i="8"/>
  <c r="P65" i="8"/>
  <c r="Q65" i="8"/>
  <c r="R65" i="8"/>
  <c r="S65" i="8"/>
  <c r="T65" i="8"/>
  <c r="U65" i="8"/>
  <c r="Q101" i="37"/>
  <c r="X101" i="37"/>
  <c r="V65" i="8"/>
  <c r="Q82" i="37"/>
  <c r="X82" i="37"/>
  <c r="X65" i="8"/>
  <c r="Y65" i="8"/>
  <c r="Z65" i="8"/>
  <c r="AA65" i="8"/>
  <c r="AB65" i="8"/>
  <c r="AC65" i="8"/>
  <c r="N93" i="39"/>
  <c r="U93" i="39"/>
  <c r="AD65" i="8"/>
  <c r="AE65" i="8"/>
  <c r="AF65" i="8"/>
  <c r="Q110" i="37"/>
  <c r="X110" i="37"/>
  <c r="AG65" i="8"/>
  <c r="AI65" i="8"/>
  <c r="AJ65" i="8"/>
  <c r="AK65" i="8"/>
  <c r="AL65" i="8"/>
  <c r="AM65" i="8"/>
  <c r="AN65" i="8"/>
  <c r="AO65" i="8"/>
  <c r="E66" i="8"/>
  <c r="F66" i="8"/>
  <c r="G66" i="8"/>
  <c r="I66" i="8"/>
  <c r="K66" i="8"/>
  <c r="R88" i="37"/>
  <c r="M66" i="8"/>
  <c r="N66" i="8"/>
  <c r="P66" i="8"/>
  <c r="R95" i="37"/>
  <c r="Q66" i="8"/>
  <c r="R66" i="8"/>
  <c r="S66" i="8"/>
  <c r="T66" i="8"/>
  <c r="U66" i="8"/>
  <c r="R101" i="37" s="1"/>
  <c r="V66" i="8"/>
  <c r="R82" i="37"/>
  <c r="X66" i="8"/>
  <c r="Y66" i="8"/>
  <c r="Z66" i="8"/>
  <c r="AA66" i="8"/>
  <c r="AB66" i="8"/>
  <c r="AC66" i="8"/>
  <c r="O93" i="39"/>
  <c r="V93" i="39"/>
  <c r="AD66" i="8"/>
  <c r="AE66" i="8"/>
  <c r="AF66" i="8"/>
  <c r="R110" i="37"/>
  <c r="AG66" i="8"/>
  <c r="AI66" i="8"/>
  <c r="AJ66" i="8"/>
  <c r="AK66" i="8"/>
  <c r="AL66" i="8"/>
  <c r="AM66" i="8"/>
  <c r="AN66" i="8"/>
  <c r="AO66" i="8"/>
  <c r="M138" i="37"/>
  <c r="T138" i="37"/>
  <c r="M118" i="37"/>
  <c r="M141" i="37"/>
  <c r="S141" i="37"/>
  <c r="K58" i="39"/>
  <c r="N138" i="37"/>
  <c r="S138" i="37" s="1"/>
  <c r="Z138" i="37" s="1"/>
  <c r="N118" i="37"/>
  <c r="N141" i="37"/>
  <c r="N148" i="37"/>
  <c r="O113" i="37"/>
  <c r="O131" i="37"/>
  <c r="V131" i="37" s="1"/>
  <c r="O118" i="37"/>
  <c r="O148" i="37"/>
  <c r="E70" i="8"/>
  <c r="F70" i="8"/>
  <c r="G70" i="8"/>
  <c r="I70" i="8"/>
  <c r="K70" i="8"/>
  <c r="M70" i="8"/>
  <c r="P70" i="8"/>
  <c r="P131" i="37"/>
  <c r="W131" i="37"/>
  <c r="Q70" i="8"/>
  <c r="R70" i="8"/>
  <c r="S70" i="8"/>
  <c r="T70" i="8"/>
  <c r="U70" i="8"/>
  <c r="P138" i="37"/>
  <c r="W138" i="37"/>
  <c r="V70" i="8"/>
  <c r="P118" i="37"/>
  <c r="W118" i="37"/>
  <c r="X70" i="8"/>
  <c r="Y70" i="8"/>
  <c r="Z70" i="8"/>
  <c r="AA70" i="8"/>
  <c r="AB70" i="8"/>
  <c r="AC70" i="8"/>
  <c r="AD70" i="8"/>
  <c r="AE70" i="8"/>
  <c r="AF70" i="8"/>
  <c r="P148" i="37"/>
  <c r="AG70" i="8"/>
  <c r="AH70" i="8"/>
  <c r="AI70" i="8"/>
  <c r="AJ70" i="8"/>
  <c r="AK70" i="8"/>
  <c r="AL70" i="8"/>
  <c r="AM70" i="8"/>
  <c r="AN70" i="8"/>
  <c r="AO70" i="8"/>
  <c r="E71" i="8"/>
  <c r="F71" i="8"/>
  <c r="G71" i="8"/>
  <c r="I71" i="8"/>
  <c r="K71" i="8"/>
  <c r="M71" i="8"/>
  <c r="N71" i="8"/>
  <c r="P71" i="8"/>
  <c r="Q131" i="37"/>
  <c r="X131" i="37"/>
  <c r="Q71" i="8"/>
  <c r="R71" i="8"/>
  <c r="S71" i="8"/>
  <c r="T71" i="8"/>
  <c r="U71" i="8"/>
  <c r="Q138" i="37"/>
  <c r="V71" i="8"/>
  <c r="Q118" i="37"/>
  <c r="X118" i="37"/>
  <c r="X71" i="8"/>
  <c r="Y71" i="8"/>
  <c r="Z71" i="8"/>
  <c r="AA71" i="8"/>
  <c r="AB71" i="8"/>
  <c r="AC71" i="8"/>
  <c r="AD71" i="8"/>
  <c r="AE71" i="8"/>
  <c r="AF71" i="8"/>
  <c r="Q148" i="37"/>
  <c r="X148" i="37"/>
  <c r="AG71" i="8"/>
  <c r="AH71" i="8"/>
  <c r="AI71" i="8"/>
  <c r="AJ71" i="8"/>
  <c r="AK71" i="8"/>
  <c r="AL71" i="8"/>
  <c r="AM71" i="8"/>
  <c r="AN71" i="8"/>
  <c r="AO71" i="8"/>
  <c r="Q72" i="8"/>
  <c r="L29" i="23" s="1"/>
  <c r="E75" i="8"/>
  <c r="AA105" i="39" s="1"/>
  <c r="F75" i="8"/>
  <c r="AB105" i="39" s="1"/>
  <c r="G75" i="8"/>
  <c r="AC105" i="39" s="1"/>
  <c r="I75" i="8"/>
  <c r="AD105" i="39"/>
  <c r="K75" i="8"/>
  <c r="AE105" i="39"/>
  <c r="M75" i="8"/>
  <c r="AF105" i="39" s="1"/>
  <c r="N75" i="8"/>
  <c r="AG105" i="39" s="1"/>
  <c r="P75" i="8"/>
  <c r="Q75" i="8"/>
  <c r="AH105" i="39" s="1"/>
  <c r="R75" i="8"/>
  <c r="S75" i="8"/>
  <c r="AI105" i="39"/>
  <c r="T75" i="8"/>
  <c r="U75" i="8"/>
  <c r="V75" i="8"/>
  <c r="X75" i="8"/>
  <c r="AM105" i="39" s="1"/>
  <c r="Y75" i="8"/>
  <c r="AN105" i="39" s="1"/>
  <c r="Z75" i="8"/>
  <c r="AO105" i="39" s="1"/>
  <c r="AA75" i="8"/>
  <c r="AB75" i="8"/>
  <c r="AK105" i="39" s="1"/>
  <c r="AC75" i="8"/>
  <c r="AJ105" i="39"/>
  <c r="AD75" i="8"/>
  <c r="AL105" i="39" s="1"/>
  <c r="AE75" i="8"/>
  <c r="AF75" i="8"/>
  <c r="AG75" i="8"/>
  <c r="AP105" i="39" s="1"/>
  <c r="AI75" i="8"/>
  <c r="AJ75" i="8"/>
  <c r="AK75" i="8"/>
  <c r="AL75" i="8"/>
  <c r="AM75" i="8"/>
  <c r="AR105" i="39"/>
  <c r="AN75" i="8"/>
  <c r="AO75" i="8"/>
  <c r="AP78" i="8"/>
  <c r="AP79" i="8"/>
  <c r="B3" i="21"/>
  <c r="P10" i="21"/>
  <c r="Y10" i="21"/>
  <c r="AG10" i="21"/>
  <c r="P11" i="21"/>
  <c r="Y11" i="21"/>
  <c r="P12" i="21"/>
  <c r="Y12" i="21"/>
  <c r="Y97" i="21"/>
  <c r="P13" i="21"/>
  <c r="Y13" i="21"/>
  <c r="AG13" i="21"/>
  <c r="P14" i="21"/>
  <c r="AG14" i="21"/>
  <c r="Y14" i="21"/>
  <c r="P15" i="21"/>
  <c r="Y15" i="21"/>
  <c r="Y75" i="21"/>
  <c r="P16" i="21"/>
  <c r="Y16" i="21"/>
  <c r="AG16" i="21"/>
  <c r="P17" i="21"/>
  <c r="Y17" i="21"/>
  <c r="P18" i="21"/>
  <c r="Y18" i="21"/>
  <c r="P19" i="21"/>
  <c r="P59" i="21"/>
  <c r="Y19" i="21"/>
  <c r="P20" i="21"/>
  <c r="Y20" i="21"/>
  <c r="P21" i="21"/>
  <c r="Y21" i="21"/>
  <c r="P22" i="21"/>
  <c r="P62" i="21"/>
  <c r="Y22" i="21"/>
  <c r="P23" i="21"/>
  <c r="Y23" i="21"/>
  <c r="P24" i="21"/>
  <c r="AG24" i="21"/>
  <c r="Y24" i="21"/>
  <c r="P25" i="21"/>
  <c r="Y25" i="21"/>
  <c r="P26" i="21"/>
  <c r="Y26" i="21"/>
  <c r="P27" i="21"/>
  <c r="Y27" i="21"/>
  <c r="E28" i="21"/>
  <c r="E80" i="21"/>
  <c r="F28" i="21"/>
  <c r="F80" i="21"/>
  <c r="G28" i="21"/>
  <c r="G80" i="21"/>
  <c r="H28" i="21"/>
  <c r="H80" i="21"/>
  <c r="I28" i="21"/>
  <c r="J28" i="21"/>
  <c r="L28" i="21"/>
  <c r="M28" i="21"/>
  <c r="M80" i="21"/>
  <c r="N28" i="21"/>
  <c r="N80" i="21"/>
  <c r="O28" i="21"/>
  <c r="O80" i="21"/>
  <c r="Q28" i="21"/>
  <c r="Q80" i="21"/>
  <c r="R28" i="21"/>
  <c r="S28" i="21"/>
  <c r="T28" i="21"/>
  <c r="U28" i="21"/>
  <c r="U80" i="21"/>
  <c r="V28" i="21"/>
  <c r="V80" i="21"/>
  <c r="W28" i="21"/>
  <c r="W80" i="21"/>
  <c r="X28" i="21"/>
  <c r="Z28" i="21"/>
  <c r="Z80" i="21"/>
  <c r="AA28" i="21"/>
  <c r="AA80" i="21"/>
  <c r="AB28" i="21"/>
  <c r="AC28" i="21"/>
  <c r="AD28" i="21"/>
  <c r="AD80" i="21"/>
  <c r="AE28" i="21"/>
  <c r="AE80" i="21"/>
  <c r="AF28" i="21"/>
  <c r="AF80" i="21"/>
  <c r="E29" i="21"/>
  <c r="F29" i="21"/>
  <c r="F81" i="21"/>
  <c r="G29" i="21"/>
  <c r="H29" i="21"/>
  <c r="I29" i="21"/>
  <c r="J29" i="21"/>
  <c r="J81" i="21"/>
  <c r="L29" i="21"/>
  <c r="L81" i="21"/>
  <c r="M29" i="21"/>
  <c r="M81" i="21"/>
  <c r="N29" i="21"/>
  <c r="O29" i="21"/>
  <c r="O81" i="21"/>
  <c r="Q29" i="21"/>
  <c r="R29" i="21"/>
  <c r="S29" i="21"/>
  <c r="S81" i="21"/>
  <c r="S83" i="21"/>
  <c r="T29" i="21"/>
  <c r="T81" i="21"/>
  <c r="U29" i="21"/>
  <c r="U81" i="21"/>
  <c r="V29" i="21"/>
  <c r="V81" i="21"/>
  <c r="W29" i="21"/>
  <c r="X29" i="21"/>
  <c r="X81" i="21"/>
  <c r="Z29" i="21"/>
  <c r="AA29" i="21"/>
  <c r="AB29" i="21"/>
  <c r="AB81" i="21"/>
  <c r="AC29" i="21"/>
  <c r="AC81" i="21"/>
  <c r="AD29" i="21"/>
  <c r="AD81" i="21"/>
  <c r="AE29" i="21"/>
  <c r="AE81" i="21"/>
  <c r="AF29" i="21"/>
  <c r="P31" i="21"/>
  <c r="P107" i="21"/>
  <c r="Y31" i="21"/>
  <c r="P32" i="21"/>
  <c r="Y32" i="21"/>
  <c r="P33" i="21"/>
  <c r="Y33" i="21"/>
  <c r="P34" i="21"/>
  <c r="Y34" i="21"/>
  <c r="P35" i="21"/>
  <c r="AG35" i="21"/>
  <c r="Y35" i="21"/>
  <c r="P36" i="21"/>
  <c r="P112" i="21"/>
  <c r="Y36" i="21"/>
  <c r="P37" i="21"/>
  <c r="Y37" i="21"/>
  <c r="P38" i="21"/>
  <c r="Y38" i="21"/>
  <c r="P39" i="21"/>
  <c r="Y39" i="21"/>
  <c r="E40" i="21"/>
  <c r="F40" i="21"/>
  <c r="G40" i="21"/>
  <c r="H40" i="21"/>
  <c r="H82" i="21"/>
  <c r="I40" i="21"/>
  <c r="I82" i="21"/>
  <c r="J40" i="21"/>
  <c r="J82" i="21"/>
  <c r="L40" i="21"/>
  <c r="L82" i="21"/>
  <c r="M40" i="21"/>
  <c r="N40" i="21"/>
  <c r="O40" i="21"/>
  <c r="O82" i="21"/>
  <c r="Q40" i="21"/>
  <c r="R40" i="21"/>
  <c r="R82" i="21"/>
  <c r="S40" i="21"/>
  <c r="S82" i="21"/>
  <c r="T40" i="21"/>
  <c r="T82" i="21"/>
  <c r="U40" i="21"/>
  <c r="V40" i="21"/>
  <c r="W40" i="21"/>
  <c r="X40" i="21"/>
  <c r="Z40" i="21"/>
  <c r="AA40" i="21"/>
  <c r="AA82" i="21"/>
  <c r="AB40" i="21"/>
  <c r="AB82" i="21"/>
  <c r="AC40" i="21"/>
  <c r="AD40" i="21"/>
  <c r="AD82" i="21"/>
  <c r="AE40" i="21"/>
  <c r="AF40" i="21"/>
  <c r="P42" i="21"/>
  <c r="AG42" i="21"/>
  <c r="P43" i="21"/>
  <c r="P44" i="21"/>
  <c r="P58" i="21"/>
  <c r="P45" i="21"/>
  <c r="Y45" i="21"/>
  <c r="Y92" i="21"/>
  <c r="P46" i="21"/>
  <c r="Y46" i="21"/>
  <c r="P47" i="21"/>
  <c r="Y47" i="21"/>
  <c r="P48" i="21"/>
  <c r="Y48" i="21"/>
  <c r="P49" i="21"/>
  <c r="P99" i="21"/>
  <c r="Y49" i="21"/>
  <c r="P50" i="21"/>
  <c r="Y50" i="21"/>
  <c r="P51" i="21"/>
  <c r="Y51" i="21"/>
  <c r="P52" i="21"/>
  <c r="Y52" i="21"/>
  <c r="P53" i="21"/>
  <c r="Y53" i="21"/>
  <c r="Y106" i="21"/>
  <c r="E54" i="21"/>
  <c r="F54" i="21"/>
  <c r="G54" i="21"/>
  <c r="H54" i="21"/>
  <c r="I54" i="21"/>
  <c r="J54" i="21"/>
  <c r="L54" i="21"/>
  <c r="M54" i="21"/>
  <c r="N54" i="21"/>
  <c r="O54" i="21"/>
  <c r="Q54" i="21"/>
  <c r="R54" i="21"/>
  <c r="S54" i="21"/>
  <c r="T54" i="21"/>
  <c r="U54" i="21"/>
  <c r="V54" i="21"/>
  <c r="W54" i="21"/>
  <c r="X54" i="21"/>
  <c r="Z54" i="21"/>
  <c r="AA54" i="21"/>
  <c r="AB54" i="21"/>
  <c r="AC54" i="21"/>
  <c r="AD54" i="21"/>
  <c r="AE54" i="21"/>
  <c r="AF54" i="21"/>
  <c r="E56" i="21"/>
  <c r="F56" i="21"/>
  <c r="G56" i="21"/>
  <c r="G89" i="21"/>
  <c r="H56" i="21"/>
  <c r="H89" i="21"/>
  <c r="I56" i="21"/>
  <c r="J56" i="21"/>
  <c r="J89" i="21"/>
  <c r="L56" i="21"/>
  <c r="L89" i="21"/>
  <c r="M56" i="21"/>
  <c r="N56" i="21"/>
  <c r="O56" i="21"/>
  <c r="P56" i="21"/>
  <c r="Q56" i="21"/>
  <c r="Q89" i="21"/>
  <c r="R56" i="21"/>
  <c r="AL165" i="39"/>
  <c r="S56" i="21"/>
  <c r="S89" i="21"/>
  <c r="T56" i="21"/>
  <c r="T89" i="21"/>
  <c r="U56" i="21"/>
  <c r="V56" i="21"/>
  <c r="W56" i="21"/>
  <c r="W89" i="21"/>
  <c r="X56" i="21"/>
  <c r="X89" i="21"/>
  <c r="Y56" i="21"/>
  <c r="Z56" i="21"/>
  <c r="AA56" i="21"/>
  <c r="AA89" i="21"/>
  <c r="AB56" i="21"/>
  <c r="AB89" i="21"/>
  <c r="AC56" i="21"/>
  <c r="AD56" i="21"/>
  <c r="AE56" i="21"/>
  <c r="AF56" i="21"/>
  <c r="AF89" i="21"/>
  <c r="E57" i="21"/>
  <c r="F57" i="21"/>
  <c r="G57" i="21"/>
  <c r="G90" i="21"/>
  <c r="H57" i="21"/>
  <c r="H90" i="21"/>
  <c r="I57" i="21"/>
  <c r="J57" i="21"/>
  <c r="L57" i="21"/>
  <c r="M57" i="21"/>
  <c r="M90" i="21"/>
  <c r="N57" i="21"/>
  <c r="O57" i="21"/>
  <c r="Q57" i="21"/>
  <c r="R57" i="21"/>
  <c r="R90" i="21"/>
  <c r="S57" i="21"/>
  <c r="T57" i="21"/>
  <c r="U57" i="21"/>
  <c r="U90" i="21"/>
  <c r="V57" i="21"/>
  <c r="V90" i="21"/>
  <c r="W57" i="21"/>
  <c r="X57" i="21"/>
  <c r="X90" i="21"/>
  <c r="Y57" i="21"/>
  <c r="Z57" i="21"/>
  <c r="Z90" i="21"/>
  <c r="AA57" i="21"/>
  <c r="AB57" i="21"/>
  <c r="AC57" i="21"/>
  <c r="AD57" i="21"/>
  <c r="AD90" i="21"/>
  <c r="AE57" i="21"/>
  <c r="AF57" i="21"/>
  <c r="AF90" i="21"/>
  <c r="E58" i="21"/>
  <c r="F58" i="21"/>
  <c r="F91" i="21"/>
  <c r="G58" i="21"/>
  <c r="H58" i="21"/>
  <c r="I58" i="21"/>
  <c r="J58" i="21"/>
  <c r="J91" i="21"/>
  <c r="L58" i="21"/>
  <c r="M58" i="21"/>
  <c r="M91" i="21"/>
  <c r="N58" i="21"/>
  <c r="O58" i="21"/>
  <c r="O91" i="21"/>
  <c r="Q58" i="21"/>
  <c r="R58" i="21"/>
  <c r="S58" i="21"/>
  <c r="T58" i="21"/>
  <c r="T91" i="21"/>
  <c r="U58" i="21"/>
  <c r="V58" i="21"/>
  <c r="W58" i="21"/>
  <c r="X58" i="21"/>
  <c r="X91" i="21"/>
  <c r="Y58" i="21"/>
  <c r="Z58" i="21"/>
  <c r="AA58" i="21"/>
  <c r="AB58" i="21"/>
  <c r="AB91" i="21"/>
  <c r="AC58" i="21"/>
  <c r="AD58" i="21"/>
  <c r="AE58" i="21"/>
  <c r="AE91" i="21"/>
  <c r="AF58" i="21"/>
  <c r="AF91" i="21"/>
  <c r="E59" i="21"/>
  <c r="F59" i="21"/>
  <c r="G59" i="21"/>
  <c r="H59" i="21"/>
  <c r="I59" i="21"/>
  <c r="J59" i="21"/>
  <c r="L59" i="21"/>
  <c r="M59" i="21"/>
  <c r="N59" i="21"/>
  <c r="O59" i="21"/>
  <c r="Q59" i="21"/>
  <c r="R59" i="21"/>
  <c r="S59" i="21"/>
  <c r="T59" i="21"/>
  <c r="U59" i="21"/>
  <c r="V59" i="21"/>
  <c r="W59" i="21"/>
  <c r="X59" i="21"/>
  <c r="Z59" i="21"/>
  <c r="AA59" i="21"/>
  <c r="AB59" i="21"/>
  <c r="AC59" i="21"/>
  <c r="AD59" i="21"/>
  <c r="AE59" i="21"/>
  <c r="AF59" i="21"/>
  <c r="E60" i="21"/>
  <c r="F60" i="21"/>
  <c r="G60" i="21"/>
  <c r="H60" i="21"/>
  <c r="I60" i="21"/>
  <c r="J60" i="21"/>
  <c r="L60" i="21"/>
  <c r="M60" i="21"/>
  <c r="N60" i="21"/>
  <c r="O60" i="21"/>
  <c r="Q60" i="21"/>
  <c r="R60" i="21"/>
  <c r="S60" i="21"/>
  <c r="T60" i="21"/>
  <c r="U60" i="21"/>
  <c r="V60" i="21"/>
  <c r="W60" i="21"/>
  <c r="X60" i="21"/>
  <c r="Z60" i="21"/>
  <c r="AA60" i="21"/>
  <c r="AB60" i="21"/>
  <c r="AC60" i="21"/>
  <c r="AD60" i="21"/>
  <c r="AE60" i="21"/>
  <c r="AF60" i="21"/>
  <c r="E61" i="21"/>
  <c r="F61" i="21"/>
  <c r="G61" i="21"/>
  <c r="H61" i="21"/>
  <c r="I61" i="21"/>
  <c r="J61" i="21"/>
  <c r="L61" i="21"/>
  <c r="M61" i="21"/>
  <c r="N61" i="21"/>
  <c r="O61" i="21"/>
  <c r="Q61" i="21"/>
  <c r="R61" i="21"/>
  <c r="S61" i="21"/>
  <c r="T61" i="21"/>
  <c r="U61" i="21"/>
  <c r="V61" i="21"/>
  <c r="W61" i="21"/>
  <c r="X61" i="21"/>
  <c r="Z61" i="21"/>
  <c r="AA61" i="21"/>
  <c r="AB61" i="21"/>
  <c r="AC61" i="21"/>
  <c r="AD61" i="21"/>
  <c r="AE61" i="21"/>
  <c r="AF61" i="21"/>
  <c r="E62" i="21"/>
  <c r="F62" i="21"/>
  <c r="G62" i="21"/>
  <c r="H62" i="21"/>
  <c r="I62" i="21"/>
  <c r="J62" i="21"/>
  <c r="L62" i="21"/>
  <c r="M62" i="21"/>
  <c r="N62" i="21"/>
  <c r="O62" i="21"/>
  <c r="Q62" i="21"/>
  <c r="R62" i="21"/>
  <c r="S62" i="21"/>
  <c r="T62" i="21"/>
  <c r="U62" i="21"/>
  <c r="V62" i="21"/>
  <c r="W62" i="21"/>
  <c r="X62" i="21"/>
  <c r="Z62" i="21"/>
  <c r="AA62" i="21"/>
  <c r="AB62" i="21"/>
  <c r="AC62" i="21"/>
  <c r="AD62" i="21"/>
  <c r="AE62" i="21"/>
  <c r="AF62" i="21"/>
  <c r="E63" i="21"/>
  <c r="F63" i="21"/>
  <c r="G63" i="21"/>
  <c r="H63" i="21"/>
  <c r="I63" i="21"/>
  <c r="J63" i="21"/>
  <c r="L63" i="21"/>
  <c r="M63" i="21"/>
  <c r="N63" i="21"/>
  <c r="O63" i="21"/>
  <c r="Q63" i="21"/>
  <c r="R63" i="21"/>
  <c r="S63" i="21"/>
  <c r="T63" i="21"/>
  <c r="U63" i="21"/>
  <c r="V63" i="21"/>
  <c r="W63" i="21"/>
  <c r="X63" i="21"/>
  <c r="Z63" i="21"/>
  <c r="AA63" i="21"/>
  <c r="AB63" i="21"/>
  <c r="AC63" i="21"/>
  <c r="AD63" i="21"/>
  <c r="AE63" i="21"/>
  <c r="AF63" i="21"/>
  <c r="E64" i="21"/>
  <c r="F64" i="21"/>
  <c r="G64" i="21"/>
  <c r="H64" i="21"/>
  <c r="I64" i="21"/>
  <c r="J64" i="21"/>
  <c r="L64" i="21"/>
  <c r="M64" i="21"/>
  <c r="N64" i="21"/>
  <c r="O64" i="21"/>
  <c r="Q64" i="21"/>
  <c r="R64" i="21"/>
  <c r="S64" i="21"/>
  <c r="T64" i="21"/>
  <c r="U64" i="21"/>
  <c r="V64" i="21"/>
  <c r="W64" i="21"/>
  <c r="X64" i="21"/>
  <c r="Z64" i="21"/>
  <c r="AA64" i="21"/>
  <c r="AB64" i="21"/>
  <c r="AC64" i="21"/>
  <c r="AD64" i="21"/>
  <c r="AE64" i="21"/>
  <c r="AF64" i="21"/>
  <c r="E65" i="21"/>
  <c r="F65" i="21"/>
  <c r="G65" i="21"/>
  <c r="H65" i="21"/>
  <c r="I65" i="21"/>
  <c r="J65" i="21"/>
  <c r="L65" i="21"/>
  <c r="M65" i="21"/>
  <c r="N65" i="21"/>
  <c r="O65" i="21"/>
  <c r="Q65" i="21"/>
  <c r="R65" i="21"/>
  <c r="S65" i="21"/>
  <c r="T65" i="21"/>
  <c r="U65" i="21"/>
  <c r="V65" i="21"/>
  <c r="W65" i="21"/>
  <c r="X65" i="21"/>
  <c r="Z65" i="21"/>
  <c r="AA65" i="21"/>
  <c r="AB65" i="21"/>
  <c r="AC65" i="21"/>
  <c r="AD65" i="21"/>
  <c r="AE65" i="21"/>
  <c r="AF65" i="21"/>
  <c r="E66" i="21"/>
  <c r="F66" i="21"/>
  <c r="E16" i="10"/>
  <c r="G66" i="21"/>
  <c r="H66" i="21"/>
  <c r="I66" i="21"/>
  <c r="J66" i="21"/>
  <c r="M66" i="21"/>
  <c r="L16" i="10"/>
  <c r="N66" i="21"/>
  <c r="O66" i="21"/>
  <c r="Q66" i="21"/>
  <c r="R66" i="21"/>
  <c r="S66" i="21"/>
  <c r="R16" i="10"/>
  <c r="T66" i="21"/>
  <c r="U66" i="21"/>
  <c r="T16" i="10"/>
  <c r="V66" i="21"/>
  <c r="W66" i="21"/>
  <c r="V16" i="10"/>
  <c r="X66" i="21"/>
  <c r="W16" i="10"/>
  <c r="Z66" i="21"/>
  <c r="AA66" i="21"/>
  <c r="AB66" i="21"/>
  <c r="AC66" i="21"/>
  <c r="AD66" i="21"/>
  <c r="AC16" i="10"/>
  <c r="AE66" i="21"/>
  <c r="AF66" i="21"/>
  <c r="AE16" i="10"/>
  <c r="E67" i="21"/>
  <c r="F67" i="21"/>
  <c r="G67" i="21"/>
  <c r="H67" i="21"/>
  <c r="I67" i="21"/>
  <c r="J67" i="21"/>
  <c r="I17" i="10"/>
  <c r="L67" i="21"/>
  <c r="M67" i="21"/>
  <c r="L17" i="10"/>
  <c r="N67" i="21"/>
  <c r="M17" i="10"/>
  <c r="O67" i="21"/>
  <c r="Q67" i="21"/>
  <c r="R67" i="21"/>
  <c r="S67" i="21"/>
  <c r="T67" i="21"/>
  <c r="S17" i="10"/>
  <c r="U67" i="21"/>
  <c r="T17" i="10"/>
  <c r="V67" i="21"/>
  <c r="U17" i="10"/>
  <c r="W67" i="21"/>
  <c r="V17" i="10"/>
  <c r="X67" i="21"/>
  <c r="Z67" i="21"/>
  <c r="AA67" i="21"/>
  <c r="AB67" i="21"/>
  <c r="AC67" i="21"/>
  <c r="AB17" i="10"/>
  <c r="AD67" i="21"/>
  <c r="AC17" i="10"/>
  <c r="AE67" i="21"/>
  <c r="AD17" i="10"/>
  <c r="AF67" i="21"/>
  <c r="E68" i="21"/>
  <c r="F68" i="21"/>
  <c r="G68" i="21"/>
  <c r="H68" i="21"/>
  <c r="I68" i="21"/>
  <c r="H18" i="10"/>
  <c r="J68" i="21"/>
  <c r="I18" i="10"/>
  <c r="L68" i="21"/>
  <c r="M68" i="21"/>
  <c r="N68" i="21"/>
  <c r="O68" i="21"/>
  <c r="Q68" i="21"/>
  <c r="R68" i="21"/>
  <c r="Q18" i="10"/>
  <c r="S68" i="21"/>
  <c r="R18" i="10"/>
  <c r="T68" i="21"/>
  <c r="S18" i="10"/>
  <c r="U68" i="21"/>
  <c r="V68" i="21"/>
  <c r="W68" i="21"/>
  <c r="X68" i="21"/>
  <c r="Z68" i="21"/>
  <c r="AA68" i="21"/>
  <c r="Z18" i="10"/>
  <c r="AB68" i="21"/>
  <c r="AA18" i="10"/>
  <c r="AC68" i="21"/>
  <c r="AB18" i="10"/>
  <c r="AD68" i="21"/>
  <c r="AE68" i="21"/>
  <c r="AF68" i="21"/>
  <c r="E69" i="21"/>
  <c r="F69" i="21"/>
  <c r="G69" i="21"/>
  <c r="H69" i="21"/>
  <c r="I69" i="21"/>
  <c r="J69" i="21"/>
  <c r="L69" i="21"/>
  <c r="M69" i="21"/>
  <c r="N69" i="21"/>
  <c r="O69" i="21"/>
  <c r="Q69" i="21"/>
  <c r="R69" i="21"/>
  <c r="S69" i="21"/>
  <c r="T69" i="21"/>
  <c r="U69" i="21"/>
  <c r="V69" i="21"/>
  <c r="W69" i="21"/>
  <c r="X69" i="21"/>
  <c r="Y69" i="21"/>
  <c r="Z69" i="21"/>
  <c r="AA69" i="21"/>
  <c r="AB69" i="21"/>
  <c r="AC69" i="21"/>
  <c r="AD69" i="21"/>
  <c r="AE69" i="21"/>
  <c r="AF69" i="21"/>
  <c r="E70" i="21"/>
  <c r="F70" i="21"/>
  <c r="G70" i="21"/>
  <c r="H70" i="21"/>
  <c r="I70" i="21"/>
  <c r="J70" i="21"/>
  <c r="L70" i="21"/>
  <c r="M70" i="21"/>
  <c r="N70" i="21"/>
  <c r="O70" i="21"/>
  <c r="Q70" i="21"/>
  <c r="R70" i="21"/>
  <c r="S70" i="21"/>
  <c r="T70" i="21"/>
  <c r="U70" i="21"/>
  <c r="V70" i="21"/>
  <c r="W70" i="21"/>
  <c r="X70" i="21"/>
  <c r="Z70" i="21"/>
  <c r="AA70" i="21"/>
  <c r="AB70" i="21"/>
  <c r="AC70" i="21"/>
  <c r="AD70" i="21"/>
  <c r="AE70" i="21"/>
  <c r="AF70" i="21"/>
  <c r="AG71" i="21"/>
  <c r="E72" i="21"/>
  <c r="F72" i="21"/>
  <c r="G72" i="21"/>
  <c r="H72" i="21"/>
  <c r="I72" i="21"/>
  <c r="J72" i="21"/>
  <c r="L72" i="21"/>
  <c r="M72" i="21"/>
  <c r="N72" i="21"/>
  <c r="O72" i="21"/>
  <c r="Q72" i="21"/>
  <c r="R72" i="21"/>
  <c r="S72" i="21"/>
  <c r="T72" i="21"/>
  <c r="U72" i="21"/>
  <c r="V72" i="21"/>
  <c r="W72" i="21"/>
  <c r="X72" i="21"/>
  <c r="Z72" i="21"/>
  <c r="AA72" i="21"/>
  <c r="AB72" i="21"/>
  <c r="AC72" i="21"/>
  <c r="AD72" i="21"/>
  <c r="AE72" i="21"/>
  <c r="AF72" i="21"/>
  <c r="E73" i="21"/>
  <c r="F73" i="21"/>
  <c r="G73" i="21"/>
  <c r="H73" i="21"/>
  <c r="I73" i="21"/>
  <c r="J73" i="21"/>
  <c r="L73" i="21"/>
  <c r="M73" i="21"/>
  <c r="N73" i="21"/>
  <c r="O73" i="21"/>
  <c r="Q73" i="21"/>
  <c r="R73" i="21"/>
  <c r="S73" i="21"/>
  <c r="T73" i="21"/>
  <c r="U73" i="21"/>
  <c r="V73" i="21"/>
  <c r="W73" i="21"/>
  <c r="X73" i="21"/>
  <c r="Z73" i="21"/>
  <c r="AA73" i="21"/>
  <c r="AB73" i="21"/>
  <c r="AC73" i="21"/>
  <c r="AD73" i="21"/>
  <c r="AE73" i="21"/>
  <c r="AF73" i="21"/>
  <c r="AG74" i="21"/>
  <c r="E75" i="21"/>
  <c r="F75" i="21"/>
  <c r="G75" i="21"/>
  <c r="H75" i="21"/>
  <c r="I75" i="21"/>
  <c r="J75" i="21"/>
  <c r="L75" i="21"/>
  <c r="M75" i="21"/>
  <c r="N75" i="21"/>
  <c r="O75" i="21"/>
  <c r="Q75" i="21"/>
  <c r="R75" i="21"/>
  <c r="S75" i="21"/>
  <c r="T75" i="21"/>
  <c r="U75" i="21"/>
  <c r="V75" i="21"/>
  <c r="W75" i="21"/>
  <c r="X75" i="21"/>
  <c r="Z75" i="21"/>
  <c r="AA75" i="21"/>
  <c r="AB75" i="21"/>
  <c r="AC75" i="21"/>
  <c r="AD75" i="21"/>
  <c r="AE75" i="21"/>
  <c r="AF75" i="21"/>
  <c r="E76" i="21"/>
  <c r="F76" i="21"/>
  <c r="G76" i="21"/>
  <c r="H76" i="21"/>
  <c r="I76" i="21"/>
  <c r="J76" i="21"/>
  <c r="L76" i="21"/>
  <c r="M76" i="21"/>
  <c r="N76" i="21"/>
  <c r="O76" i="21"/>
  <c r="Q76" i="21"/>
  <c r="R76" i="21"/>
  <c r="S76" i="21"/>
  <c r="T76" i="21"/>
  <c r="U76" i="21"/>
  <c r="V76" i="21"/>
  <c r="W76" i="21"/>
  <c r="X76" i="21"/>
  <c r="Z76" i="21"/>
  <c r="AA76" i="21"/>
  <c r="AB76" i="21"/>
  <c r="AC76" i="21"/>
  <c r="AD76" i="21"/>
  <c r="AE76" i="21"/>
  <c r="AF76" i="21"/>
  <c r="E77" i="21"/>
  <c r="F77" i="21"/>
  <c r="G77" i="21"/>
  <c r="H77" i="21"/>
  <c r="I77" i="21"/>
  <c r="J77" i="21"/>
  <c r="L77" i="21"/>
  <c r="M77" i="21"/>
  <c r="N77" i="21"/>
  <c r="O77" i="21"/>
  <c r="Q77" i="21"/>
  <c r="R77" i="21"/>
  <c r="S77" i="21"/>
  <c r="T77" i="21"/>
  <c r="U77" i="21"/>
  <c r="V77" i="21"/>
  <c r="W77" i="21"/>
  <c r="X77" i="21"/>
  <c r="Z77" i="21"/>
  <c r="AA77" i="21"/>
  <c r="AB77" i="21"/>
  <c r="AC77" i="21"/>
  <c r="AD77" i="21"/>
  <c r="AE77" i="21"/>
  <c r="AF77" i="21"/>
  <c r="E78" i="21"/>
  <c r="F78" i="21"/>
  <c r="G78" i="21"/>
  <c r="H78" i="21"/>
  <c r="I78" i="21"/>
  <c r="J78" i="21"/>
  <c r="L78" i="21"/>
  <c r="M78" i="21"/>
  <c r="N78" i="21"/>
  <c r="O78" i="21"/>
  <c r="Q78" i="21"/>
  <c r="R78" i="21"/>
  <c r="S78" i="21"/>
  <c r="T78" i="21"/>
  <c r="U78" i="21"/>
  <c r="V78" i="21"/>
  <c r="W78" i="21"/>
  <c r="X78" i="21"/>
  <c r="Y78" i="21"/>
  <c r="Z78" i="21"/>
  <c r="AA78" i="21"/>
  <c r="AB78" i="21"/>
  <c r="AC78" i="21"/>
  <c r="AD78" i="21"/>
  <c r="AE78" i="21"/>
  <c r="AF78" i="21"/>
  <c r="E79" i="21"/>
  <c r="F79" i="21"/>
  <c r="G79" i="21"/>
  <c r="H79" i="21"/>
  <c r="I79" i="21"/>
  <c r="J79" i="21"/>
  <c r="L79" i="21"/>
  <c r="M79" i="21"/>
  <c r="N79" i="21"/>
  <c r="O79" i="21"/>
  <c r="Q79" i="21"/>
  <c r="R79" i="21"/>
  <c r="S79" i="21"/>
  <c r="T79" i="21"/>
  <c r="T83" i="21"/>
  <c r="U79" i="21"/>
  <c r="V79" i="21"/>
  <c r="W79" i="21"/>
  <c r="X79" i="21"/>
  <c r="Y79" i="21"/>
  <c r="Z79" i="21"/>
  <c r="AA79" i="21"/>
  <c r="AB79" i="21"/>
  <c r="AC79" i="21"/>
  <c r="AD79" i="21"/>
  <c r="AE79" i="21"/>
  <c r="AF79" i="21"/>
  <c r="I80" i="21"/>
  <c r="J80" i="21"/>
  <c r="L80" i="21"/>
  <c r="R80" i="21"/>
  <c r="S80" i="21"/>
  <c r="T80" i="21"/>
  <c r="X80" i="21"/>
  <c r="AB80" i="21"/>
  <c r="AC80" i="21"/>
  <c r="E81" i="21"/>
  <c r="G81" i="21"/>
  <c r="H81" i="21"/>
  <c r="I81" i="21"/>
  <c r="N81" i="21"/>
  <c r="Q81" i="21"/>
  <c r="R81" i="21"/>
  <c r="W81" i="21"/>
  <c r="Z81" i="21"/>
  <c r="AA81" i="21"/>
  <c r="AF81" i="21"/>
  <c r="E82" i="21"/>
  <c r="F82" i="21"/>
  <c r="G82" i="21"/>
  <c r="M82" i="21"/>
  <c r="N82" i="21"/>
  <c r="Q82" i="21"/>
  <c r="U82" i="21"/>
  <c r="V82" i="21"/>
  <c r="W82" i="21"/>
  <c r="X82" i="21"/>
  <c r="Z82" i="21"/>
  <c r="AC82" i="21"/>
  <c r="AE82" i="21"/>
  <c r="AF82" i="21"/>
  <c r="P85" i="21"/>
  <c r="AG85" i="21"/>
  <c r="Y85" i="21"/>
  <c r="P86" i="21"/>
  <c r="Y86" i="21"/>
  <c r="E87" i="21"/>
  <c r="F87" i="21"/>
  <c r="G87" i="21"/>
  <c r="H87" i="21"/>
  <c r="I87" i="21"/>
  <c r="J87" i="21"/>
  <c r="L87" i="21"/>
  <c r="M87" i="21"/>
  <c r="N87" i="21"/>
  <c r="O87" i="21"/>
  <c r="Q87" i="21"/>
  <c r="R87" i="21"/>
  <c r="S87" i="21"/>
  <c r="T87" i="21"/>
  <c r="U87" i="21"/>
  <c r="V87" i="21"/>
  <c r="W87" i="21"/>
  <c r="X87" i="21"/>
  <c r="Z87" i="21"/>
  <c r="AA87" i="21"/>
  <c r="AB87" i="21"/>
  <c r="AC87" i="21"/>
  <c r="AD87" i="21"/>
  <c r="AE87" i="21"/>
  <c r="AF87" i="21"/>
  <c r="E89" i="21"/>
  <c r="F89" i="21"/>
  <c r="I89" i="21"/>
  <c r="M89" i="21"/>
  <c r="N89" i="21"/>
  <c r="O89" i="21"/>
  <c r="P89" i="21"/>
  <c r="R89" i="21"/>
  <c r="U89" i="21"/>
  <c r="V89" i="21"/>
  <c r="Y89" i="21"/>
  <c r="Z89" i="21"/>
  <c r="AC89" i="21"/>
  <c r="AD89" i="21"/>
  <c r="AE89" i="21"/>
  <c r="E90" i="21"/>
  <c r="F90" i="21"/>
  <c r="I90" i="21"/>
  <c r="J90" i="21"/>
  <c r="L90" i="21"/>
  <c r="N90" i="21"/>
  <c r="O90" i="21"/>
  <c r="Q90" i="21"/>
  <c r="S90" i="21"/>
  <c r="T90" i="21"/>
  <c r="W90" i="21"/>
  <c r="Y90" i="21"/>
  <c r="AA90" i="21"/>
  <c r="AB90" i="21"/>
  <c r="AC90" i="21"/>
  <c r="AE90" i="21"/>
  <c r="E91" i="21"/>
  <c r="G91" i="21"/>
  <c r="H91" i="21"/>
  <c r="I91" i="21"/>
  <c r="L91" i="21"/>
  <c r="N91" i="21"/>
  <c r="Q91" i="21"/>
  <c r="R91" i="21"/>
  <c r="S91" i="21"/>
  <c r="U91" i="21"/>
  <c r="V91" i="21"/>
  <c r="W91" i="21"/>
  <c r="Y91" i="21"/>
  <c r="Z91" i="21"/>
  <c r="AA91" i="21"/>
  <c r="AC91" i="21"/>
  <c r="AD91" i="21"/>
  <c r="E92" i="21"/>
  <c r="F92" i="21"/>
  <c r="G92" i="21"/>
  <c r="H92" i="21"/>
  <c r="I92" i="21"/>
  <c r="J92" i="21"/>
  <c r="L92" i="21"/>
  <c r="M92" i="21"/>
  <c r="N92" i="21"/>
  <c r="O92" i="21"/>
  <c r="P92" i="21"/>
  <c r="Q92" i="21"/>
  <c r="R92" i="21"/>
  <c r="S92" i="21"/>
  <c r="T92" i="21"/>
  <c r="U92" i="21"/>
  <c r="V92" i="21"/>
  <c r="W92" i="21"/>
  <c r="X92" i="21"/>
  <c r="Z92" i="21"/>
  <c r="AA92" i="21"/>
  <c r="AB92" i="21"/>
  <c r="AC92" i="21"/>
  <c r="AD92" i="21"/>
  <c r="AE92" i="21"/>
  <c r="AF92" i="21"/>
  <c r="E93" i="21"/>
  <c r="F93" i="21"/>
  <c r="G93" i="21"/>
  <c r="H93" i="21"/>
  <c r="I93" i="21"/>
  <c r="J93" i="21"/>
  <c r="L93" i="21"/>
  <c r="M93" i="21"/>
  <c r="N93" i="21"/>
  <c r="O93" i="21"/>
  <c r="Q93" i="21"/>
  <c r="R93" i="21"/>
  <c r="S93" i="21"/>
  <c r="T93" i="21"/>
  <c r="U93" i="21"/>
  <c r="V93" i="21"/>
  <c r="W93" i="21"/>
  <c r="X93" i="21"/>
  <c r="Z93" i="21"/>
  <c r="AA93" i="21"/>
  <c r="AB93" i="21"/>
  <c r="AC93" i="21"/>
  <c r="AD93" i="21"/>
  <c r="AE93" i="21"/>
  <c r="AF93" i="21"/>
  <c r="E94" i="21"/>
  <c r="F94" i="21"/>
  <c r="G94" i="21"/>
  <c r="H94" i="21"/>
  <c r="I94" i="21"/>
  <c r="J94" i="21"/>
  <c r="L94" i="21"/>
  <c r="M94" i="21"/>
  <c r="N94" i="21"/>
  <c r="O94" i="21"/>
  <c r="Q94" i="21"/>
  <c r="R94" i="21"/>
  <c r="S94" i="21"/>
  <c r="T94" i="21"/>
  <c r="U94" i="21"/>
  <c r="V94" i="21"/>
  <c r="W94" i="21"/>
  <c r="X94" i="21"/>
  <c r="Z94" i="21"/>
  <c r="AA94" i="21"/>
  <c r="AB94" i="21"/>
  <c r="AC94" i="21"/>
  <c r="AD94" i="21"/>
  <c r="AE94" i="21"/>
  <c r="AF94" i="21"/>
  <c r="E95" i="21"/>
  <c r="F95" i="21"/>
  <c r="G95" i="21"/>
  <c r="H95" i="21"/>
  <c r="I95" i="21"/>
  <c r="J95" i="21"/>
  <c r="L95" i="21"/>
  <c r="M95" i="21"/>
  <c r="N95" i="21"/>
  <c r="O95" i="21"/>
  <c r="P95" i="21"/>
  <c r="Q95" i="21"/>
  <c r="R95" i="21"/>
  <c r="S95" i="21"/>
  <c r="T95" i="21"/>
  <c r="U95" i="21"/>
  <c r="V95" i="21"/>
  <c r="W95" i="21"/>
  <c r="X95" i="21"/>
  <c r="Y95" i="21"/>
  <c r="Z95" i="21"/>
  <c r="AA95" i="21"/>
  <c r="AB95" i="21"/>
  <c r="AC95" i="21"/>
  <c r="AD95" i="21"/>
  <c r="AE95" i="21"/>
  <c r="AF95" i="21"/>
  <c r="E96" i="21"/>
  <c r="F96" i="21"/>
  <c r="G96" i="21"/>
  <c r="H96" i="21"/>
  <c r="I96" i="21"/>
  <c r="J96" i="21"/>
  <c r="L96" i="21"/>
  <c r="M96" i="21"/>
  <c r="N96" i="21"/>
  <c r="O96" i="21"/>
  <c r="P96" i="21"/>
  <c r="Q96" i="21"/>
  <c r="R96" i="21"/>
  <c r="S96" i="21"/>
  <c r="T96" i="21"/>
  <c r="U96" i="21"/>
  <c r="V96" i="21"/>
  <c r="W96" i="21"/>
  <c r="X96" i="21"/>
  <c r="Z96" i="21"/>
  <c r="AA96" i="21"/>
  <c r="AB96" i="21"/>
  <c r="AC96" i="21"/>
  <c r="AD96" i="21"/>
  <c r="AE96" i="21"/>
  <c r="AF96" i="21"/>
  <c r="E97" i="21"/>
  <c r="F97" i="21"/>
  <c r="G97" i="21"/>
  <c r="H97" i="21"/>
  <c r="I97" i="21"/>
  <c r="J97" i="21"/>
  <c r="L97" i="21"/>
  <c r="M97" i="21"/>
  <c r="N97" i="21"/>
  <c r="O97" i="21"/>
  <c r="Q97" i="21"/>
  <c r="R97" i="21"/>
  <c r="S97" i="21"/>
  <c r="T97" i="21"/>
  <c r="U97" i="21"/>
  <c r="V97" i="21"/>
  <c r="W97" i="21"/>
  <c r="X97" i="21"/>
  <c r="Z97" i="21"/>
  <c r="AA97" i="21"/>
  <c r="AB97" i="21"/>
  <c r="AC97" i="21"/>
  <c r="AD97" i="21"/>
  <c r="AE97" i="21"/>
  <c r="AF97" i="21"/>
  <c r="E98" i="21"/>
  <c r="F98" i="21"/>
  <c r="G98" i="21"/>
  <c r="H98" i="21"/>
  <c r="I98" i="21"/>
  <c r="J98" i="21"/>
  <c r="L98" i="21"/>
  <c r="M98" i="21"/>
  <c r="N98" i="21"/>
  <c r="O98" i="21"/>
  <c r="Q98" i="21"/>
  <c r="R98" i="21"/>
  <c r="S98" i="21"/>
  <c r="T98" i="21"/>
  <c r="U98" i="21"/>
  <c r="V98" i="21"/>
  <c r="W98" i="21"/>
  <c r="X98" i="21"/>
  <c r="Y98" i="21"/>
  <c r="Z98" i="21"/>
  <c r="AA98" i="21"/>
  <c r="AB98" i="21"/>
  <c r="AC98" i="21"/>
  <c r="AD98" i="21"/>
  <c r="AE98" i="21"/>
  <c r="AF98" i="21"/>
  <c r="E99" i="21"/>
  <c r="F99" i="21"/>
  <c r="G99" i="21"/>
  <c r="H99" i="21"/>
  <c r="I99" i="21"/>
  <c r="J99" i="21"/>
  <c r="L99" i="21"/>
  <c r="M99" i="21"/>
  <c r="N99" i="21"/>
  <c r="O99" i="21"/>
  <c r="Q99" i="21"/>
  <c r="R99" i="21"/>
  <c r="S99" i="21"/>
  <c r="T99" i="21"/>
  <c r="U99" i="21"/>
  <c r="V99" i="21"/>
  <c r="W99" i="21"/>
  <c r="X99" i="21"/>
  <c r="Z99" i="21"/>
  <c r="AA99" i="21"/>
  <c r="AB99" i="21"/>
  <c r="AC99" i="21"/>
  <c r="AD99" i="21"/>
  <c r="AE99" i="21"/>
  <c r="AF99" i="21"/>
  <c r="E100" i="21"/>
  <c r="F100" i="21"/>
  <c r="G100" i="21"/>
  <c r="H100" i="21"/>
  <c r="I100" i="21"/>
  <c r="J100" i="21"/>
  <c r="L100" i="21"/>
  <c r="M100" i="21"/>
  <c r="N100" i="21"/>
  <c r="O100" i="21"/>
  <c r="Q100" i="21"/>
  <c r="R100" i="21"/>
  <c r="S100" i="21"/>
  <c r="T100" i="21"/>
  <c r="U100" i="21"/>
  <c r="V100" i="21"/>
  <c r="W100" i="21"/>
  <c r="X100" i="21"/>
  <c r="Z100" i="21"/>
  <c r="AA100" i="21"/>
  <c r="AB100" i="21"/>
  <c r="AC100" i="21"/>
  <c r="AD100" i="21"/>
  <c r="AE100" i="21"/>
  <c r="AF100" i="21"/>
  <c r="E101" i="21"/>
  <c r="F101" i="21"/>
  <c r="G101" i="21"/>
  <c r="H101" i="21"/>
  <c r="I101" i="21"/>
  <c r="J101" i="21"/>
  <c r="L101" i="21"/>
  <c r="M101" i="21"/>
  <c r="N101" i="21"/>
  <c r="O101" i="21"/>
  <c r="P101" i="21"/>
  <c r="Q101" i="21"/>
  <c r="R101" i="21"/>
  <c r="S101" i="21"/>
  <c r="T101" i="21"/>
  <c r="U101" i="21"/>
  <c r="V101" i="21"/>
  <c r="W101" i="21"/>
  <c r="X101" i="21"/>
  <c r="Y101" i="21"/>
  <c r="Z101" i="21"/>
  <c r="AA101" i="21"/>
  <c r="AB101" i="21"/>
  <c r="AC101" i="21"/>
  <c r="AD101" i="21"/>
  <c r="AE101" i="21"/>
  <c r="AF101" i="21"/>
  <c r="E102" i="21"/>
  <c r="F102" i="21"/>
  <c r="G102" i="21"/>
  <c r="H102" i="21"/>
  <c r="I102" i="21"/>
  <c r="J102" i="21"/>
  <c r="L102" i="21"/>
  <c r="M102" i="21"/>
  <c r="N102" i="21"/>
  <c r="O102" i="21"/>
  <c r="Q102" i="21"/>
  <c r="R102" i="21"/>
  <c r="S102" i="21"/>
  <c r="T102" i="21"/>
  <c r="U102" i="21"/>
  <c r="V102" i="21"/>
  <c r="W102" i="21"/>
  <c r="X102" i="21"/>
  <c r="Z102" i="21"/>
  <c r="AA102" i="21"/>
  <c r="AB102" i="21"/>
  <c r="AC102" i="21"/>
  <c r="AD102" i="21"/>
  <c r="AE102" i="21"/>
  <c r="AF102" i="21"/>
  <c r="E103" i="21"/>
  <c r="F103" i="21"/>
  <c r="G103" i="21"/>
  <c r="H103" i="21"/>
  <c r="I103" i="21"/>
  <c r="J103" i="21"/>
  <c r="L103" i="21"/>
  <c r="M103" i="21"/>
  <c r="N103" i="21"/>
  <c r="O103" i="21"/>
  <c r="P103" i="21"/>
  <c r="Q103" i="21"/>
  <c r="R103" i="21"/>
  <c r="S103" i="21"/>
  <c r="T103" i="21"/>
  <c r="U103" i="21"/>
  <c r="V103" i="21"/>
  <c r="W103" i="21"/>
  <c r="X103" i="21"/>
  <c r="Y103" i="21"/>
  <c r="Z103" i="21"/>
  <c r="AA103" i="21"/>
  <c r="AB103" i="21"/>
  <c r="AC103" i="21"/>
  <c r="AD103" i="21"/>
  <c r="AE103" i="21"/>
  <c r="AF103" i="21"/>
  <c r="E104" i="21"/>
  <c r="F104" i="21"/>
  <c r="G104" i="21"/>
  <c r="H104" i="21"/>
  <c r="I104" i="21"/>
  <c r="J104" i="21"/>
  <c r="L104" i="21"/>
  <c r="M104" i="21"/>
  <c r="N104" i="21"/>
  <c r="O104" i="21"/>
  <c r="P104" i="21"/>
  <c r="Q104" i="21"/>
  <c r="R104" i="21"/>
  <c r="S104" i="21"/>
  <c r="T104" i="21"/>
  <c r="U104" i="21"/>
  <c r="V104" i="21"/>
  <c r="W104" i="21"/>
  <c r="X104" i="21"/>
  <c r="Z104" i="21"/>
  <c r="AA104" i="21"/>
  <c r="AB104" i="21"/>
  <c r="AC104" i="21"/>
  <c r="AD104" i="21"/>
  <c r="AE104" i="21"/>
  <c r="AF104" i="21"/>
  <c r="E105" i="21"/>
  <c r="F105" i="21"/>
  <c r="G105" i="21"/>
  <c r="H105" i="21"/>
  <c r="I105" i="21"/>
  <c r="J105" i="21"/>
  <c r="L105" i="21"/>
  <c r="M105" i="21"/>
  <c r="N105" i="21"/>
  <c r="O105" i="21"/>
  <c r="P105" i="21"/>
  <c r="Q105" i="21"/>
  <c r="R105" i="21"/>
  <c r="S105" i="21"/>
  <c r="T105" i="21"/>
  <c r="U105" i="21"/>
  <c r="V105" i="21"/>
  <c r="W105" i="21"/>
  <c r="X105" i="21"/>
  <c r="Z105" i="21"/>
  <c r="AA105" i="21"/>
  <c r="AB105" i="21"/>
  <c r="AC105" i="21"/>
  <c r="AD105" i="21"/>
  <c r="AE105" i="21"/>
  <c r="AF105" i="21"/>
  <c r="E106" i="21"/>
  <c r="F106" i="21"/>
  <c r="G106" i="21"/>
  <c r="H106" i="21"/>
  <c r="I106" i="21"/>
  <c r="J106" i="21"/>
  <c r="L106" i="21"/>
  <c r="M106" i="21"/>
  <c r="N106" i="21"/>
  <c r="O106" i="21"/>
  <c r="Q106" i="21"/>
  <c r="R106" i="21"/>
  <c r="S106" i="21"/>
  <c r="T106" i="21"/>
  <c r="U106" i="21"/>
  <c r="V106" i="21"/>
  <c r="W106" i="21"/>
  <c r="X106" i="21"/>
  <c r="Z106" i="21"/>
  <c r="AA106" i="21"/>
  <c r="AB106" i="21"/>
  <c r="AC106" i="21"/>
  <c r="AD106" i="21"/>
  <c r="AE106" i="21"/>
  <c r="AF106" i="21"/>
  <c r="E107" i="21"/>
  <c r="F107" i="21"/>
  <c r="G107" i="21"/>
  <c r="H107" i="21"/>
  <c r="I107" i="21"/>
  <c r="J107" i="21"/>
  <c r="L107" i="21"/>
  <c r="M107" i="21"/>
  <c r="N107" i="21"/>
  <c r="O107" i="21"/>
  <c r="Q107" i="21"/>
  <c r="R107" i="21"/>
  <c r="S107" i="21"/>
  <c r="T107" i="21"/>
  <c r="U107" i="21"/>
  <c r="V107" i="21"/>
  <c r="W107" i="21"/>
  <c r="X107" i="21"/>
  <c r="Y107" i="21"/>
  <c r="Z107" i="21"/>
  <c r="AA107" i="21"/>
  <c r="AB107" i="21"/>
  <c r="AC107" i="21"/>
  <c r="AD107" i="21"/>
  <c r="AE107" i="21"/>
  <c r="AF107" i="21"/>
  <c r="E108" i="21"/>
  <c r="F108" i="21"/>
  <c r="G108" i="21"/>
  <c r="H108" i="21"/>
  <c r="I108" i="21"/>
  <c r="J108" i="21"/>
  <c r="L108" i="21"/>
  <c r="M108" i="21"/>
  <c r="N108" i="21"/>
  <c r="O108" i="21"/>
  <c r="Q108" i="21"/>
  <c r="R108" i="21"/>
  <c r="S108" i="21"/>
  <c r="T108" i="21"/>
  <c r="U108" i="21"/>
  <c r="V108" i="21"/>
  <c r="W108" i="21"/>
  <c r="X108" i="21"/>
  <c r="Y108" i="21"/>
  <c r="Z108" i="21"/>
  <c r="AA108" i="21"/>
  <c r="AB108" i="21"/>
  <c r="AC108" i="21"/>
  <c r="AD108" i="21"/>
  <c r="AE108" i="21"/>
  <c r="AF108" i="21"/>
  <c r="E109" i="21"/>
  <c r="F109" i="21"/>
  <c r="G109" i="21"/>
  <c r="H109" i="21"/>
  <c r="I109" i="21"/>
  <c r="J109" i="21"/>
  <c r="L109" i="21"/>
  <c r="M109" i="21"/>
  <c r="N109" i="21"/>
  <c r="O109" i="21"/>
  <c r="P109" i="21"/>
  <c r="Q109" i="21"/>
  <c r="R109" i="21"/>
  <c r="S109" i="21"/>
  <c r="T109" i="21"/>
  <c r="U109" i="21"/>
  <c r="V109" i="21"/>
  <c r="W109" i="21"/>
  <c r="X109" i="21"/>
  <c r="Y109" i="21"/>
  <c r="Z109" i="21"/>
  <c r="AA109" i="21"/>
  <c r="AB109" i="21"/>
  <c r="AC109" i="21"/>
  <c r="AD109" i="21"/>
  <c r="AE109" i="21"/>
  <c r="AF109" i="21"/>
  <c r="E110" i="21"/>
  <c r="F110" i="21"/>
  <c r="G110" i="21"/>
  <c r="H110" i="21"/>
  <c r="I110" i="21"/>
  <c r="J110" i="21"/>
  <c r="L110" i="21"/>
  <c r="M110" i="21"/>
  <c r="N110" i="21"/>
  <c r="O110" i="21"/>
  <c r="Q110" i="21"/>
  <c r="R110" i="21"/>
  <c r="S110" i="21"/>
  <c r="T110" i="21"/>
  <c r="U110" i="21"/>
  <c r="V110" i="21"/>
  <c r="W110" i="21"/>
  <c r="X110" i="21"/>
  <c r="Y110" i="21"/>
  <c r="Z110" i="21"/>
  <c r="AA110" i="21"/>
  <c r="AB110" i="21"/>
  <c r="AC110" i="21"/>
  <c r="AD110" i="21"/>
  <c r="AE110" i="21"/>
  <c r="AF110" i="21"/>
  <c r="E111" i="21"/>
  <c r="F111" i="21"/>
  <c r="G111" i="21"/>
  <c r="H111" i="21"/>
  <c r="I111" i="21"/>
  <c r="J111" i="21"/>
  <c r="L111" i="21"/>
  <c r="M111" i="21"/>
  <c r="N111" i="21"/>
  <c r="O111" i="21"/>
  <c r="P111" i="21"/>
  <c r="Q111" i="21"/>
  <c r="R111" i="21"/>
  <c r="S111" i="21"/>
  <c r="T111" i="21"/>
  <c r="U111" i="21"/>
  <c r="V111" i="21"/>
  <c r="W111" i="21"/>
  <c r="X111" i="21"/>
  <c r="Y111" i="21"/>
  <c r="Z111" i="21"/>
  <c r="AA111" i="21"/>
  <c r="AB111" i="21"/>
  <c r="AC111" i="21"/>
  <c r="AD111" i="21"/>
  <c r="AE111" i="21"/>
  <c r="AF111" i="21"/>
  <c r="E112" i="21"/>
  <c r="F112" i="21"/>
  <c r="G112" i="21"/>
  <c r="H112" i="21"/>
  <c r="I112" i="21"/>
  <c r="J112" i="21"/>
  <c r="L112" i="21"/>
  <c r="M112" i="21"/>
  <c r="N112" i="21"/>
  <c r="O112" i="21"/>
  <c r="Q112" i="21"/>
  <c r="R112" i="21"/>
  <c r="S112" i="21"/>
  <c r="T112" i="21"/>
  <c r="U112" i="21"/>
  <c r="V112" i="21"/>
  <c r="W112" i="21"/>
  <c r="X112" i="21"/>
  <c r="Y112" i="21"/>
  <c r="Z112" i="21"/>
  <c r="AA112" i="21"/>
  <c r="AB112" i="21"/>
  <c r="AC112" i="21"/>
  <c r="AD112" i="21"/>
  <c r="AE112" i="21"/>
  <c r="AF112" i="21"/>
  <c r="B3" i="15"/>
  <c r="P21" i="15"/>
  <c r="P40" i="15"/>
  <c r="Y21" i="15"/>
  <c r="Y40" i="15"/>
  <c r="P22" i="15"/>
  <c r="Y22" i="15"/>
  <c r="P23" i="15"/>
  <c r="P42" i="15"/>
  <c r="Y23" i="15"/>
  <c r="P24" i="15"/>
  <c r="P43" i="15"/>
  <c r="Y24" i="15"/>
  <c r="Y43" i="15"/>
  <c r="P25" i="15"/>
  <c r="Y25" i="15"/>
  <c r="P26" i="15"/>
  <c r="Y26" i="15"/>
  <c r="P27" i="15"/>
  <c r="Y27" i="15"/>
  <c r="P28" i="15"/>
  <c r="Y28" i="15"/>
  <c r="P29" i="15"/>
  <c r="P46" i="15"/>
  <c r="Y29" i="15"/>
  <c r="Y46" i="15"/>
  <c r="P33" i="15"/>
  <c r="Y33" i="15"/>
  <c r="P34" i="15"/>
  <c r="Y34" i="15"/>
  <c r="P35" i="15"/>
  <c r="Y35" i="15"/>
  <c r="P36" i="15"/>
  <c r="P47" i="15"/>
  <c r="Y36" i="15"/>
  <c r="Y47" i="15"/>
  <c r="X13" i="10"/>
  <c r="P37" i="15"/>
  <c r="P48" i="15"/>
  <c r="Y37" i="15"/>
  <c r="P38" i="15"/>
  <c r="P49" i="15"/>
  <c r="Y38" i="15"/>
  <c r="E42" i="15"/>
  <c r="E43" i="15"/>
  <c r="E47" i="15"/>
  <c r="F47" i="15"/>
  <c r="G47" i="15"/>
  <c r="F13" i="10"/>
  <c r="H47" i="15"/>
  <c r="H52" i="15"/>
  <c r="G13" i="10"/>
  <c r="I47" i="15"/>
  <c r="H13" i="10"/>
  <c r="J47" i="15"/>
  <c r="I13" i="10"/>
  <c r="L47" i="15"/>
  <c r="M47" i="15"/>
  <c r="M13" i="10"/>
  <c r="N47" i="15"/>
  <c r="O47" i="15"/>
  <c r="Q47" i="15"/>
  <c r="P13" i="10"/>
  <c r="R47" i="15"/>
  <c r="Q13" i="10"/>
  <c r="S47" i="15"/>
  <c r="T47" i="15"/>
  <c r="S13" i="10"/>
  <c r="U47" i="15"/>
  <c r="T13" i="10"/>
  <c r="V47" i="15"/>
  <c r="U13" i="10"/>
  <c r="W47" i="15"/>
  <c r="V13" i="10"/>
  <c r="X47" i="15"/>
  <c r="W13" i="10"/>
  <c r="Z47" i="15"/>
  <c r="Y13" i="10"/>
  <c r="AA47" i="15"/>
  <c r="Z13" i="10"/>
  <c r="AB47" i="15"/>
  <c r="AA13" i="10"/>
  <c r="AC47" i="15"/>
  <c r="AB13" i="10"/>
  <c r="AD47" i="15"/>
  <c r="AC13" i="10"/>
  <c r="AE47" i="15"/>
  <c r="AD13" i="10"/>
  <c r="AF47" i="15"/>
  <c r="AE13" i="10"/>
  <c r="E48" i="15"/>
  <c r="F48" i="15"/>
  <c r="E14" i="10"/>
  <c r="G48" i="15"/>
  <c r="F14" i="10"/>
  <c r="H48" i="15"/>
  <c r="G14" i="10"/>
  <c r="I48" i="15"/>
  <c r="H14" i="10"/>
  <c r="J48" i="15"/>
  <c r="I14" i="10"/>
  <c r="L48" i="15"/>
  <c r="M48" i="15"/>
  <c r="M14" i="10"/>
  <c r="N48" i="15"/>
  <c r="O48" i="15"/>
  <c r="Q48" i="15"/>
  <c r="P14" i="10"/>
  <c r="R48" i="15"/>
  <c r="Q14" i="10"/>
  <c r="S48" i="15"/>
  <c r="R14" i="10"/>
  <c r="T48" i="15"/>
  <c r="S14" i="10"/>
  <c r="U48" i="15"/>
  <c r="T14" i="10"/>
  <c r="V48" i="15"/>
  <c r="W48" i="15"/>
  <c r="V14" i="10"/>
  <c r="X48" i="15"/>
  <c r="W14" i="10"/>
  <c r="Z48" i="15"/>
  <c r="Y14" i="10"/>
  <c r="AA48" i="15"/>
  <c r="Z14" i="10"/>
  <c r="AB48" i="15"/>
  <c r="AA14" i="10"/>
  <c r="AC48" i="15"/>
  <c r="AB14" i="10"/>
  <c r="AD48" i="15"/>
  <c r="AC14" i="10"/>
  <c r="AE48" i="15"/>
  <c r="AD14" i="10"/>
  <c r="AF48" i="15"/>
  <c r="E49" i="15"/>
  <c r="F49" i="15"/>
  <c r="G49" i="15"/>
  <c r="F15" i="10"/>
  <c r="H49" i="15"/>
  <c r="G15" i="10"/>
  <c r="I49" i="15"/>
  <c r="H15" i="10"/>
  <c r="J49" i="15"/>
  <c r="I15" i="10"/>
  <c r="L49" i="15"/>
  <c r="M49" i="15"/>
  <c r="N49" i="15"/>
  <c r="O49" i="15"/>
  <c r="Q49" i="15"/>
  <c r="R49" i="15"/>
  <c r="S49" i="15"/>
  <c r="T49" i="15"/>
  <c r="U49" i="15"/>
  <c r="V49" i="15"/>
  <c r="W49" i="15"/>
  <c r="X49" i="15"/>
  <c r="Y49" i="15"/>
  <c r="Z49" i="15"/>
  <c r="AA49" i="15"/>
  <c r="AB49" i="15"/>
  <c r="AC49" i="15"/>
  <c r="AB15" i="10"/>
  <c r="AD49" i="15"/>
  <c r="AC15" i="10"/>
  <c r="AE49" i="15"/>
  <c r="AF49" i="15"/>
  <c r="P55" i="15"/>
  <c r="Y55" i="15"/>
  <c r="Y57" i="15"/>
  <c r="P56" i="15"/>
  <c r="Y56" i="15"/>
  <c r="AG56" i="15"/>
  <c r="F57" i="15"/>
  <c r="G57" i="15"/>
  <c r="H57" i="15"/>
  <c r="I57" i="15"/>
  <c r="J57" i="15"/>
  <c r="L57" i="15"/>
  <c r="M57" i="15"/>
  <c r="N57" i="15"/>
  <c r="O57" i="15"/>
  <c r="Q57" i="15"/>
  <c r="R57" i="15"/>
  <c r="S57" i="15"/>
  <c r="T57" i="15"/>
  <c r="U57" i="15"/>
  <c r="V57" i="15"/>
  <c r="W57" i="15"/>
  <c r="X57" i="15"/>
  <c r="Z57" i="15"/>
  <c r="AA57" i="15"/>
  <c r="AB57" i="15"/>
  <c r="AC57" i="15"/>
  <c r="AD57" i="15"/>
  <c r="AE57" i="15"/>
  <c r="AF57" i="15"/>
  <c r="B2" i="10"/>
  <c r="A4" i="10"/>
  <c r="E13" i="10"/>
  <c r="L13" i="10"/>
  <c r="R13" i="10"/>
  <c r="C14" i="10"/>
  <c r="U14" i="10"/>
  <c r="AE14" i="10"/>
  <c r="M15" i="10"/>
  <c r="R15" i="10"/>
  <c r="S15" i="10"/>
  <c r="T15" i="10"/>
  <c r="U15" i="10"/>
  <c r="Z15" i="10"/>
  <c r="AA15" i="10"/>
  <c r="C16" i="10"/>
  <c r="F16" i="10"/>
  <c r="G16" i="10"/>
  <c r="H16" i="10"/>
  <c r="K16" i="10"/>
  <c r="K60" i="10"/>
  <c r="D83" i="39"/>
  <c r="M16" i="10"/>
  <c r="P16" i="10"/>
  <c r="Q16" i="10"/>
  <c r="S16" i="10"/>
  <c r="U16" i="10"/>
  <c r="Y16" i="10"/>
  <c r="Z16" i="10"/>
  <c r="AA16" i="10"/>
  <c r="AB16" i="10"/>
  <c r="AD16" i="10"/>
  <c r="E17" i="10"/>
  <c r="F17" i="10"/>
  <c r="G17" i="10"/>
  <c r="H17" i="10"/>
  <c r="K17" i="10"/>
  <c r="K61" i="10"/>
  <c r="P17" i="10"/>
  <c r="Q17" i="10"/>
  <c r="R17" i="10"/>
  <c r="W17" i="10"/>
  <c r="Y17" i="10"/>
  <c r="Z17" i="10"/>
  <c r="AA17" i="10"/>
  <c r="AE17" i="10"/>
  <c r="C18" i="10"/>
  <c r="E18" i="10"/>
  <c r="F18" i="10"/>
  <c r="G18" i="10"/>
  <c r="L18" i="10"/>
  <c r="M18" i="10"/>
  <c r="P18" i="10"/>
  <c r="T18" i="10"/>
  <c r="U18" i="10"/>
  <c r="V18" i="10"/>
  <c r="W18" i="10"/>
  <c r="Y18" i="10"/>
  <c r="AC18" i="10"/>
  <c r="AD18" i="10"/>
  <c r="AE18" i="10"/>
  <c r="O20" i="10"/>
  <c r="X20" i="10"/>
  <c r="X66" i="10"/>
  <c r="O21" i="10"/>
  <c r="O67" i="10"/>
  <c r="X21" i="10"/>
  <c r="X67" i="10" s="1"/>
  <c r="AH67" i="10" s="1"/>
  <c r="O22" i="10"/>
  <c r="X22" i="10"/>
  <c r="X68" i="10"/>
  <c r="C23" i="10"/>
  <c r="E23" i="10"/>
  <c r="F23" i="10"/>
  <c r="G23" i="10"/>
  <c r="H23" i="10"/>
  <c r="H58" i="10"/>
  <c r="I23" i="10"/>
  <c r="K23" i="10"/>
  <c r="L23" i="10"/>
  <c r="M23" i="10"/>
  <c r="N23" i="10"/>
  <c r="P23" i="10"/>
  <c r="Q23" i="10"/>
  <c r="R23" i="10"/>
  <c r="S23" i="10"/>
  <c r="T23" i="10"/>
  <c r="U23" i="10"/>
  <c r="V23" i="10"/>
  <c r="W23" i="10"/>
  <c r="Y23" i="10"/>
  <c r="Z23" i="10"/>
  <c r="AA23" i="10"/>
  <c r="AB23" i="10"/>
  <c r="AC23" i="10"/>
  <c r="AD23" i="10"/>
  <c r="AE23" i="10"/>
  <c r="AF23" i="10"/>
  <c r="AG23" i="10"/>
  <c r="X25" i="10"/>
  <c r="O26" i="10"/>
  <c r="X26" i="10"/>
  <c r="O27" i="10"/>
  <c r="X27" i="10"/>
  <c r="O28" i="10"/>
  <c r="O71" i="10"/>
  <c r="X28" i="10"/>
  <c r="X71" i="10"/>
  <c r="O29" i="10"/>
  <c r="X29" i="10"/>
  <c r="O30" i="10"/>
  <c r="X30" i="10"/>
  <c r="O31" i="10"/>
  <c r="X31" i="10"/>
  <c r="O32" i="10"/>
  <c r="X32" i="10"/>
  <c r="O33" i="10"/>
  <c r="X33" i="10"/>
  <c r="O34" i="10"/>
  <c r="O72" i="10"/>
  <c r="X34" i="10"/>
  <c r="C35" i="10"/>
  <c r="E35" i="10"/>
  <c r="F35" i="10"/>
  <c r="G35" i="10"/>
  <c r="H35" i="10"/>
  <c r="I35" i="10"/>
  <c r="K35" i="10"/>
  <c r="L35" i="10"/>
  <c r="M35" i="10"/>
  <c r="N35" i="10"/>
  <c r="P35" i="10"/>
  <c r="Q35" i="10"/>
  <c r="R35" i="10"/>
  <c r="S35" i="10"/>
  <c r="T35" i="10"/>
  <c r="U35" i="10"/>
  <c r="V35" i="10"/>
  <c r="W35" i="10"/>
  <c r="Y35" i="10"/>
  <c r="Z35" i="10"/>
  <c r="AA35" i="10"/>
  <c r="AB35" i="10"/>
  <c r="AC35" i="10"/>
  <c r="AD35" i="10"/>
  <c r="AE35" i="10"/>
  <c r="AF35" i="10"/>
  <c r="AG35" i="10"/>
  <c r="O37" i="10"/>
  <c r="X37" i="10"/>
  <c r="X73" i="10"/>
  <c r="O38" i="10"/>
  <c r="X38" i="10"/>
  <c r="X74" i="10"/>
  <c r="O39" i="10"/>
  <c r="O75" i="10"/>
  <c r="X39" i="10"/>
  <c r="X75" i="10"/>
  <c r="C40" i="10"/>
  <c r="E40" i="10"/>
  <c r="F40" i="10"/>
  <c r="G40" i="10"/>
  <c r="H40" i="10"/>
  <c r="I40" i="10"/>
  <c r="K40" i="10"/>
  <c r="L40" i="10"/>
  <c r="M40" i="10"/>
  <c r="N40" i="10"/>
  <c r="P40" i="10"/>
  <c r="Q40" i="10"/>
  <c r="R40" i="10"/>
  <c r="S40" i="10"/>
  <c r="T40" i="10"/>
  <c r="U40" i="10"/>
  <c r="V40" i="10"/>
  <c r="W40" i="10"/>
  <c r="Y40" i="10"/>
  <c r="Z40" i="10"/>
  <c r="AA40" i="10"/>
  <c r="AB40" i="10"/>
  <c r="AC40" i="10"/>
  <c r="AD40" i="10"/>
  <c r="AE40" i="10"/>
  <c r="AF40" i="10"/>
  <c r="AG40" i="10"/>
  <c r="O42" i="10"/>
  <c r="X42" i="10"/>
  <c r="O43" i="10"/>
  <c r="X43" i="10"/>
  <c r="X77" i="10"/>
  <c r="O44" i="10"/>
  <c r="X44" i="10"/>
  <c r="X78" i="10"/>
  <c r="O45" i="10"/>
  <c r="X45" i="10"/>
  <c r="O46" i="10"/>
  <c r="X46" i="10"/>
  <c r="O47" i="10"/>
  <c r="X47" i="10"/>
  <c r="C48" i="10"/>
  <c r="E48" i="10"/>
  <c r="F48" i="10"/>
  <c r="G48" i="10"/>
  <c r="H48" i="10"/>
  <c r="I48" i="10"/>
  <c r="K48" i="10"/>
  <c r="L48" i="10"/>
  <c r="M48" i="10"/>
  <c r="N48" i="10"/>
  <c r="P48" i="10"/>
  <c r="Q48" i="10"/>
  <c r="R48" i="10"/>
  <c r="S48" i="10"/>
  <c r="T48" i="10"/>
  <c r="U48" i="10"/>
  <c r="V48" i="10"/>
  <c r="W48" i="10"/>
  <c r="Y48" i="10"/>
  <c r="Z48" i="10"/>
  <c r="AA48" i="10"/>
  <c r="AB48" i="10"/>
  <c r="AC48" i="10"/>
  <c r="AD48" i="10"/>
  <c r="AE48" i="10"/>
  <c r="AF48" i="10"/>
  <c r="AG48" i="10"/>
  <c r="O50" i="10"/>
  <c r="O79" i="10"/>
  <c r="X50" i="10"/>
  <c r="O51" i="10"/>
  <c r="X51" i="10"/>
  <c r="X80" i="10"/>
  <c r="O52" i="10"/>
  <c r="O81" i="10"/>
  <c r="X52" i="10"/>
  <c r="X81" i="10"/>
  <c r="C53" i="10"/>
  <c r="E53" i="10"/>
  <c r="F53" i="10"/>
  <c r="G53" i="10"/>
  <c r="H53" i="10"/>
  <c r="I53" i="10"/>
  <c r="K53" i="10"/>
  <c r="L53" i="10"/>
  <c r="M53" i="10"/>
  <c r="N53" i="10"/>
  <c r="P53" i="10"/>
  <c r="Q53" i="10"/>
  <c r="R53" i="10"/>
  <c r="S53" i="10"/>
  <c r="T53" i="10"/>
  <c r="U53" i="10"/>
  <c r="V53" i="10"/>
  <c r="W53" i="10"/>
  <c r="Y53" i="10"/>
  <c r="Z53" i="10"/>
  <c r="AA53" i="10"/>
  <c r="AB53" i="10"/>
  <c r="AC53" i="10"/>
  <c r="AD53" i="10"/>
  <c r="AE53" i="10"/>
  <c r="AF53" i="10"/>
  <c r="AG53" i="10"/>
  <c r="O54" i="10"/>
  <c r="O82" i="10"/>
  <c r="X54" i="10"/>
  <c r="O55" i="10"/>
  <c r="X55" i="10"/>
  <c r="X83" i="10" s="1"/>
  <c r="AH83" i="10" s="1"/>
  <c r="O56" i="10"/>
  <c r="X56" i="10"/>
  <c r="X84" i="10"/>
  <c r="C57" i="10"/>
  <c r="E57" i="10"/>
  <c r="F57" i="10"/>
  <c r="G57" i="10"/>
  <c r="H57" i="10"/>
  <c r="I57" i="10"/>
  <c r="K57" i="10"/>
  <c r="L57" i="10"/>
  <c r="M57" i="10"/>
  <c r="N57" i="10"/>
  <c r="P57" i="10"/>
  <c r="Q57" i="10"/>
  <c r="R57" i="10"/>
  <c r="S57" i="10"/>
  <c r="T57" i="10"/>
  <c r="U57" i="10"/>
  <c r="V57" i="10"/>
  <c r="W57" i="10"/>
  <c r="Y57" i="10"/>
  <c r="Z57" i="10"/>
  <c r="AA57" i="10"/>
  <c r="AB57" i="10"/>
  <c r="AC57" i="10"/>
  <c r="AD57" i="10"/>
  <c r="AE57" i="10"/>
  <c r="AF57" i="10"/>
  <c r="AG57" i="10"/>
  <c r="N60" i="10"/>
  <c r="E162" i="37"/>
  <c r="AF60" i="10"/>
  <c r="AG60" i="10"/>
  <c r="N61" i="10"/>
  <c r="F162" i="37"/>
  <c r="U162" i="37"/>
  <c r="AF61" i="10"/>
  <c r="AG61" i="10"/>
  <c r="AG64" i="10"/>
  <c r="N62" i="10"/>
  <c r="G162" i="37"/>
  <c r="V162" i="37"/>
  <c r="AF62" i="10"/>
  <c r="AG62" i="10"/>
  <c r="K63" i="10"/>
  <c r="N63" i="10"/>
  <c r="H162" i="37"/>
  <c r="W162" i="37"/>
  <c r="AF63" i="10"/>
  <c r="AG63" i="10"/>
  <c r="C66" i="10"/>
  <c r="E66" i="10"/>
  <c r="F66" i="10"/>
  <c r="G66" i="10"/>
  <c r="H66" i="10"/>
  <c r="I66" i="10"/>
  <c r="K66" i="10"/>
  <c r="L66" i="10"/>
  <c r="M66" i="10"/>
  <c r="N66" i="10"/>
  <c r="P66" i="10"/>
  <c r="Q66" i="10"/>
  <c r="R66" i="10"/>
  <c r="S66" i="10"/>
  <c r="T66" i="10"/>
  <c r="U66" i="10"/>
  <c r="V66" i="10"/>
  <c r="W66" i="10"/>
  <c r="Y66" i="10"/>
  <c r="Z66" i="10"/>
  <c r="AA66" i="10"/>
  <c r="AB66" i="10"/>
  <c r="AC66" i="10"/>
  <c r="AD66" i="10"/>
  <c r="AE66" i="10"/>
  <c r="AF66" i="10"/>
  <c r="AG66" i="10"/>
  <c r="C67" i="10"/>
  <c r="E67" i="10"/>
  <c r="F67" i="10"/>
  <c r="G67" i="10"/>
  <c r="H67" i="10"/>
  <c r="I67" i="10"/>
  <c r="K67" i="10"/>
  <c r="L67" i="10"/>
  <c r="M67" i="10"/>
  <c r="N67" i="10"/>
  <c r="P67" i="10"/>
  <c r="Q67" i="10"/>
  <c r="R67" i="10"/>
  <c r="S67" i="10"/>
  <c r="T67" i="10"/>
  <c r="U67" i="10"/>
  <c r="V67" i="10"/>
  <c r="W67" i="10"/>
  <c r="Y67" i="10"/>
  <c r="Z67" i="10"/>
  <c r="AA67" i="10"/>
  <c r="AB67" i="10"/>
  <c r="AC67" i="10"/>
  <c r="AD67" i="10"/>
  <c r="AE67" i="10"/>
  <c r="AF67" i="10"/>
  <c r="AG67" i="10"/>
  <c r="C68" i="10"/>
  <c r="E68" i="10"/>
  <c r="F68" i="10"/>
  <c r="G68" i="10"/>
  <c r="H68" i="10"/>
  <c r="I68" i="10"/>
  <c r="K68" i="10"/>
  <c r="L68" i="10"/>
  <c r="M68" i="10"/>
  <c r="N68" i="10"/>
  <c r="O68" i="10"/>
  <c r="P68" i="10"/>
  <c r="Q68" i="10"/>
  <c r="R68" i="10"/>
  <c r="S68" i="10"/>
  <c r="T68" i="10"/>
  <c r="U68" i="10"/>
  <c r="V68" i="10"/>
  <c r="W68" i="10"/>
  <c r="Y68" i="10"/>
  <c r="Z68" i="10"/>
  <c r="AA68" i="10"/>
  <c r="AB68" i="10"/>
  <c r="AC68" i="10"/>
  <c r="AD68" i="10"/>
  <c r="AE68" i="10"/>
  <c r="AF68" i="10"/>
  <c r="AG68" i="10"/>
  <c r="C69" i="10"/>
  <c r="E69" i="10"/>
  <c r="F69" i="10"/>
  <c r="G69" i="10"/>
  <c r="H69" i="10"/>
  <c r="I69" i="10"/>
  <c r="K69" i="10"/>
  <c r="L69" i="10"/>
  <c r="M69" i="10"/>
  <c r="N69" i="10"/>
  <c r="P69" i="10"/>
  <c r="Q69" i="10"/>
  <c r="R69" i="10"/>
  <c r="S69" i="10"/>
  <c r="T69" i="10"/>
  <c r="U69" i="10"/>
  <c r="V69" i="10"/>
  <c r="W69" i="10"/>
  <c r="Y69" i="10"/>
  <c r="Z69" i="10"/>
  <c r="AA69" i="10"/>
  <c r="AB69" i="10"/>
  <c r="AC69" i="10"/>
  <c r="AD69" i="10"/>
  <c r="AE69" i="10"/>
  <c r="AF69" i="10"/>
  <c r="AG69" i="10"/>
  <c r="C70" i="10"/>
  <c r="E70" i="10"/>
  <c r="F70" i="10"/>
  <c r="G70" i="10"/>
  <c r="H70" i="10"/>
  <c r="I70" i="10"/>
  <c r="K70" i="10"/>
  <c r="L70" i="10"/>
  <c r="M70" i="10"/>
  <c r="N70" i="10"/>
  <c r="P70" i="10"/>
  <c r="Q70" i="10"/>
  <c r="R70" i="10"/>
  <c r="S70" i="10"/>
  <c r="T70" i="10"/>
  <c r="U70" i="10"/>
  <c r="V70" i="10"/>
  <c r="W70" i="10"/>
  <c r="Y70" i="10"/>
  <c r="Z70" i="10"/>
  <c r="AA70" i="10"/>
  <c r="AB70" i="10"/>
  <c r="AC70" i="10"/>
  <c r="AD70" i="10"/>
  <c r="AE70" i="10"/>
  <c r="AF70" i="10"/>
  <c r="AG70" i="10"/>
  <c r="C71" i="10"/>
  <c r="E71" i="10"/>
  <c r="F71" i="10"/>
  <c r="G71" i="10"/>
  <c r="H71" i="10"/>
  <c r="I71" i="10"/>
  <c r="K71" i="10"/>
  <c r="L71" i="10"/>
  <c r="M71" i="10"/>
  <c r="N71" i="10"/>
  <c r="P71" i="10"/>
  <c r="Q71" i="10"/>
  <c r="R71" i="10"/>
  <c r="S71" i="10"/>
  <c r="T71" i="10"/>
  <c r="U71" i="10"/>
  <c r="V71" i="10"/>
  <c r="W71" i="10"/>
  <c r="Y71" i="10"/>
  <c r="Z71" i="10"/>
  <c r="AA71" i="10"/>
  <c r="AB71" i="10"/>
  <c r="AC71" i="10"/>
  <c r="AD71" i="10"/>
  <c r="AE71" i="10"/>
  <c r="AF71" i="10"/>
  <c r="AG71" i="10"/>
  <c r="C72" i="10"/>
  <c r="E72" i="10"/>
  <c r="F72" i="10"/>
  <c r="G72" i="10"/>
  <c r="H72" i="10"/>
  <c r="I72" i="10"/>
  <c r="K72" i="10"/>
  <c r="L72" i="10"/>
  <c r="M72" i="10"/>
  <c r="N72" i="10"/>
  <c r="P72" i="10"/>
  <c r="Q72" i="10"/>
  <c r="R72" i="10"/>
  <c r="S72" i="10"/>
  <c r="T72" i="10"/>
  <c r="U72" i="10"/>
  <c r="V72" i="10"/>
  <c r="W72" i="10"/>
  <c r="X72" i="10"/>
  <c r="Y72" i="10"/>
  <c r="Z72" i="10"/>
  <c r="AA72" i="10"/>
  <c r="AB72" i="10"/>
  <c r="AC72" i="10"/>
  <c r="AD72" i="10"/>
  <c r="AE72" i="10"/>
  <c r="AF72" i="10"/>
  <c r="AG72" i="10"/>
  <c r="C73" i="10"/>
  <c r="E73" i="10"/>
  <c r="F73" i="10"/>
  <c r="G73" i="10"/>
  <c r="H73" i="10"/>
  <c r="I73" i="10"/>
  <c r="K73" i="10"/>
  <c r="L73" i="10"/>
  <c r="M73" i="10"/>
  <c r="N73" i="10"/>
  <c r="P73" i="10"/>
  <c r="Q73" i="10"/>
  <c r="R73" i="10"/>
  <c r="S73" i="10"/>
  <c r="T73" i="10"/>
  <c r="U73" i="10"/>
  <c r="V73" i="10"/>
  <c r="W73" i="10"/>
  <c r="Y73" i="10"/>
  <c r="Z73" i="10"/>
  <c r="AA73" i="10"/>
  <c r="AB73" i="10"/>
  <c r="AC73" i="10"/>
  <c r="AD73" i="10"/>
  <c r="AE73" i="10"/>
  <c r="AF73" i="10"/>
  <c r="AG73" i="10"/>
  <c r="C74" i="10"/>
  <c r="E74" i="10"/>
  <c r="F74" i="10"/>
  <c r="G74" i="10"/>
  <c r="H74" i="10"/>
  <c r="I74" i="10"/>
  <c r="K74" i="10"/>
  <c r="L74" i="10"/>
  <c r="M74" i="10"/>
  <c r="N74" i="10"/>
  <c r="O74" i="10"/>
  <c r="P74" i="10"/>
  <c r="Q74" i="10"/>
  <c r="R74" i="10"/>
  <c r="S74" i="10"/>
  <c r="T74" i="10"/>
  <c r="U74" i="10"/>
  <c r="V74" i="10"/>
  <c r="W74" i="10"/>
  <c r="Y74" i="10"/>
  <c r="Z74" i="10"/>
  <c r="AA74" i="10"/>
  <c r="AB74" i="10"/>
  <c r="AC74" i="10"/>
  <c r="AD74" i="10"/>
  <c r="AE74" i="10"/>
  <c r="AF74" i="10"/>
  <c r="AG74" i="10"/>
  <c r="C75" i="10"/>
  <c r="E75" i="10"/>
  <c r="F75" i="10"/>
  <c r="G75" i="10"/>
  <c r="H75" i="10"/>
  <c r="I75" i="10"/>
  <c r="K75" i="10"/>
  <c r="L75" i="10"/>
  <c r="M75" i="10"/>
  <c r="N75" i="10"/>
  <c r="P75" i="10"/>
  <c r="Q75" i="10"/>
  <c r="R75" i="10"/>
  <c r="S75" i="10"/>
  <c r="T75" i="10"/>
  <c r="U75" i="10"/>
  <c r="V75" i="10"/>
  <c r="W75" i="10"/>
  <c r="Y75" i="10"/>
  <c r="Z75" i="10"/>
  <c r="AA75" i="10"/>
  <c r="AB75" i="10"/>
  <c r="AC75" i="10"/>
  <c r="AD75" i="10"/>
  <c r="AE75" i="10"/>
  <c r="AF75" i="10"/>
  <c r="AG75" i="10"/>
  <c r="C76" i="10"/>
  <c r="E76" i="10"/>
  <c r="F76" i="10"/>
  <c r="G76" i="10"/>
  <c r="H76" i="10"/>
  <c r="I76" i="10"/>
  <c r="K76" i="10"/>
  <c r="L76" i="10"/>
  <c r="M76" i="10"/>
  <c r="N76" i="10"/>
  <c r="P76" i="10"/>
  <c r="Q76" i="10"/>
  <c r="R76" i="10"/>
  <c r="S76" i="10"/>
  <c r="T76" i="10"/>
  <c r="U76" i="10"/>
  <c r="V76" i="10"/>
  <c r="W76" i="10"/>
  <c r="Y76" i="10"/>
  <c r="Z76" i="10"/>
  <c r="AA76" i="10"/>
  <c r="AB76" i="10"/>
  <c r="AC76" i="10"/>
  <c r="AD76" i="10"/>
  <c r="AE76" i="10"/>
  <c r="AF76" i="10"/>
  <c r="AG76" i="10"/>
  <c r="C77" i="10"/>
  <c r="E77" i="10"/>
  <c r="F77" i="10"/>
  <c r="G77" i="10"/>
  <c r="H77" i="10"/>
  <c r="I77" i="10"/>
  <c r="K77" i="10"/>
  <c r="L77" i="10"/>
  <c r="M77" i="10"/>
  <c r="N77" i="10"/>
  <c r="O77" i="10"/>
  <c r="P77" i="10"/>
  <c r="Q77" i="10"/>
  <c r="R77" i="10"/>
  <c r="S77" i="10"/>
  <c r="T77" i="10"/>
  <c r="U77" i="10"/>
  <c r="V77" i="10"/>
  <c r="W77" i="10"/>
  <c r="Y77" i="10"/>
  <c r="Z77" i="10"/>
  <c r="AA77" i="10"/>
  <c r="AB77" i="10"/>
  <c r="AC77" i="10"/>
  <c r="AD77" i="10"/>
  <c r="AE77" i="10"/>
  <c r="AF77" i="10"/>
  <c r="AG77" i="10"/>
  <c r="C78" i="10"/>
  <c r="E78" i="10"/>
  <c r="F78" i="10"/>
  <c r="G78" i="10"/>
  <c r="H78" i="10"/>
  <c r="I78" i="10"/>
  <c r="K78" i="10"/>
  <c r="L78" i="10"/>
  <c r="M78" i="10"/>
  <c r="N78" i="10"/>
  <c r="P78" i="10"/>
  <c r="Q78" i="10"/>
  <c r="R78" i="10"/>
  <c r="S78" i="10"/>
  <c r="T78" i="10"/>
  <c r="U78" i="10"/>
  <c r="V78" i="10"/>
  <c r="W78" i="10"/>
  <c r="Y78" i="10"/>
  <c r="Z78" i="10"/>
  <c r="AA78" i="10"/>
  <c r="AB78" i="10"/>
  <c r="AC78" i="10"/>
  <c r="AD78" i="10"/>
  <c r="AE78" i="10"/>
  <c r="AF78" i="10"/>
  <c r="AG78" i="10"/>
  <c r="C79" i="10"/>
  <c r="E79" i="10"/>
  <c r="F79" i="10"/>
  <c r="G79" i="10"/>
  <c r="H79" i="10"/>
  <c r="I79" i="10"/>
  <c r="K79" i="10"/>
  <c r="L79" i="10"/>
  <c r="M79" i="10"/>
  <c r="N79" i="10"/>
  <c r="P79" i="10"/>
  <c r="Q79" i="10"/>
  <c r="R79" i="10"/>
  <c r="S79" i="10"/>
  <c r="T79" i="10"/>
  <c r="U79" i="10"/>
  <c r="V79" i="10"/>
  <c r="W79" i="10"/>
  <c r="Y79" i="10"/>
  <c r="Z79" i="10"/>
  <c r="AA79" i="10"/>
  <c r="AB79" i="10"/>
  <c r="AC79" i="10"/>
  <c r="AD79" i="10"/>
  <c r="AE79" i="10"/>
  <c r="AF79" i="10"/>
  <c r="AG79" i="10"/>
  <c r="C80" i="10"/>
  <c r="E80" i="10"/>
  <c r="F80" i="10"/>
  <c r="G80" i="10"/>
  <c r="H80" i="10"/>
  <c r="I80" i="10"/>
  <c r="K80" i="10"/>
  <c r="L80" i="10"/>
  <c r="M80" i="10"/>
  <c r="N80" i="10"/>
  <c r="O80" i="10"/>
  <c r="P80" i="10"/>
  <c r="Q80" i="10"/>
  <c r="R80" i="10"/>
  <c r="S80" i="10"/>
  <c r="T80" i="10"/>
  <c r="U80" i="10"/>
  <c r="V80" i="10"/>
  <c r="W80" i="10"/>
  <c r="Y80" i="10"/>
  <c r="Z80" i="10"/>
  <c r="AA80" i="10"/>
  <c r="AB80" i="10"/>
  <c r="AC80" i="10"/>
  <c r="AD80" i="10"/>
  <c r="AE80" i="10"/>
  <c r="AF80" i="10"/>
  <c r="AG80" i="10"/>
  <c r="C81" i="10"/>
  <c r="E81" i="10"/>
  <c r="F81" i="10"/>
  <c r="G81" i="10"/>
  <c r="H81" i="10"/>
  <c r="I81" i="10"/>
  <c r="K81" i="10"/>
  <c r="L81" i="10"/>
  <c r="M81" i="10"/>
  <c r="N81" i="10"/>
  <c r="P81" i="10"/>
  <c r="Q81" i="10"/>
  <c r="R81" i="10"/>
  <c r="S81" i="10"/>
  <c r="T81" i="10"/>
  <c r="U81" i="10"/>
  <c r="V81" i="10"/>
  <c r="W81" i="10"/>
  <c r="Y81" i="10"/>
  <c r="Z81" i="10"/>
  <c r="AA81" i="10"/>
  <c r="AB81" i="10"/>
  <c r="AC81" i="10"/>
  <c r="AD81" i="10"/>
  <c r="AE81" i="10"/>
  <c r="AF81" i="10"/>
  <c r="AG81" i="10"/>
  <c r="C82" i="10"/>
  <c r="E82" i="10"/>
  <c r="F82" i="10"/>
  <c r="G82" i="10"/>
  <c r="H82" i="10"/>
  <c r="I82" i="10"/>
  <c r="K82" i="10"/>
  <c r="L82" i="10"/>
  <c r="M82" i="10"/>
  <c r="N82" i="10"/>
  <c r="P82" i="10"/>
  <c r="Q82" i="10"/>
  <c r="R82" i="10"/>
  <c r="S82" i="10"/>
  <c r="T82" i="10"/>
  <c r="U82" i="10"/>
  <c r="V82" i="10"/>
  <c r="W82" i="10"/>
  <c r="X82" i="10"/>
  <c r="Y82" i="10"/>
  <c r="Z82" i="10"/>
  <c r="AA82" i="10"/>
  <c r="AB82" i="10"/>
  <c r="AC82" i="10"/>
  <c r="AD82" i="10"/>
  <c r="AE82" i="10"/>
  <c r="AF82" i="10"/>
  <c r="AG82" i="10"/>
  <c r="C83" i="10"/>
  <c r="E83" i="10"/>
  <c r="F83" i="10"/>
  <c r="G83" i="10"/>
  <c r="H83" i="10"/>
  <c r="I83" i="10"/>
  <c r="K83" i="10"/>
  <c r="L83" i="10"/>
  <c r="M83" i="10"/>
  <c r="N83" i="10"/>
  <c r="O83" i="10"/>
  <c r="P83" i="10"/>
  <c r="Q83" i="10"/>
  <c r="R83" i="10"/>
  <c r="S83" i="10"/>
  <c r="T83" i="10"/>
  <c r="U83" i="10"/>
  <c r="V83" i="10"/>
  <c r="W83" i="10"/>
  <c r="Y83" i="10"/>
  <c r="Z83" i="10"/>
  <c r="AA83" i="10"/>
  <c r="AB83" i="10"/>
  <c r="AC83" i="10"/>
  <c r="AD83" i="10"/>
  <c r="AE83" i="10"/>
  <c r="AF83" i="10"/>
  <c r="AG83" i="10"/>
  <c r="C84" i="10"/>
  <c r="E84" i="10"/>
  <c r="F84" i="10"/>
  <c r="G84" i="10"/>
  <c r="H84" i="10"/>
  <c r="I84" i="10"/>
  <c r="K84" i="10"/>
  <c r="L84" i="10"/>
  <c r="M84" i="10"/>
  <c r="N84" i="10"/>
  <c r="P84" i="10"/>
  <c r="Q84" i="10"/>
  <c r="R84" i="10"/>
  <c r="S84" i="10"/>
  <c r="T84" i="10"/>
  <c r="U84" i="10"/>
  <c r="V84" i="10"/>
  <c r="W84" i="10"/>
  <c r="Y84" i="10"/>
  <c r="Z84" i="10"/>
  <c r="AA84" i="10"/>
  <c r="AB84" i="10"/>
  <c r="AC84" i="10"/>
  <c r="AD84" i="10"/>
  <c r="AE84" i="10"/>
  <c r="AF84" i="10"/>
  <c r="AG84" i="10"/>
  <c r="I3" i="14"/>
  <c r="W10" i="14"/>
  <c r="AE10" i="14"/>
  <c r="AE11" i="14"/>
  <c r="AE24" i="14" s="1"/>
  <c r="W12" i="14"/>
  <c r="AE12" i="14"/>
  <c r="AE25" i="14"/>
  <c r="F9" i="39"/>
  <c r="S9" i="39"/>
  <c r="AE13" i="14"/>
  <c r="AE14" i="14"/>
  <c r="AE27" i="14"/>
  <c r="AE16" i="14"/>
  <c r="AE17" i="14"/>
  <c r="AE28" i="14"/>
  <c r="AE19" i="14"/>
  <c r="AE30" i="14"/>
  <c r="N31" i="14"/>
  <c r="O11" i="10"/>
  <c r="W31" i="14"/>
  <c r="X11" i="10"/>
  <c r="D23" i="14"/>
  <c r="E23" i="14"/>
  <c r="F23" i="14"/>
  <c r="G23" i="14"/>
  <c r="H23" i="14"/>
  <c r="I23" i="14"/>
  <c r="K23" i="14"/>
  <c r="L23" i="14"/>
  <c r="M23" i="14"/>
  <c r="AI146" i="39"/>
  <c r="N23" i="14"/>
  <c r="V23" i="14"/>
  <c r="X23" i="14"/>
  <c r="Y23" i="14"/>
  <c r="Z23" i="14"/>
  <c r="AA23" i="14"/>
  <c r="AB23" i="14"/>
  <c r="AC23" i="14"/>
  <c r="AD23" i="14"/>
  <c r="D24" i="14"/>
  <c r="E24" i="14"/>
  <c r="F24" i="14"/>
  <c r="G24" i="14"/>
  <c r="H24" i="14"/>
  <c r="I24" i="14"/>
  <c r="K24" i="14"/>
  <c r="L24" i="14"/>
  <c r="M24" i="14"/>
  <c r="AI147" i="39"/>
  <c r="N24" i="14"/>
  <c r="V24" i="14"/>
  <c r="X24" i="14"/>
  <c r="Y24" i="14"/>
  <c r="Z24" i="14"/>
  <c r="AA24" i="14"/>
  <c r="AB24" i="14"/>
  <c r="AC24" i="14"/>
  <c r="AD24" i="14"/>
  <c r="D25" i="14"/>
  <c r="E25" i="14"/>
  <c r="F25" i="14"/>
  <c r="G25" i="14"/>
  <c r="H25" i="14"/>
  <c r="I25" i="14"/>
  <c r="K25" i="14"/>
  <c r="L25" i="14"/>
  <c r="M25" i="14"/>
  <c r="AI148" i="39"/>
  <c r="N25" i="14"/>
  <c r="V25" i="14"/>
  <c r="X25" i="14"/>
  <c r="Y25" i="14"/>
  <c r="Z25" i="14"/>
  <c r="AA25" i="14"/>
  <c r="AB25" i="14"/>
  <c r="AC25" i="14"/>
  <c r="AD25" i="14"/>
  <c r="D26" i="14"/>
  <c r="E26" i="14"/>
  <c r="F26" i="14"/>
  <c r="G26" i="14"/>
  <c r="H26" i="14"/>
  <c r="I26" i="14"/>
  <c r="K26" i="14"/>
  <c r="L26" i="14"/>
  <c r="M26" i="14"/>
  <c r="AI149" i="39"/>
  <c r="N26" i="14"/>
  <c r="V26" i="14"/>
  <c r="X26" i="14"/>
  <c r="Y26" i="14"/>
  <c r="Z26" i="14"/>
  <c r="AA26" i="14"/>
  <c r="AB26" i="14"/>
  <c r="AC26" i="14"/>
  <c r="AD26" i="14"/>
  <c r="D27" i="14"/>
  <c r="E27" i="14"/>
  <c r="F27" i="14"/>
  <c r="G27" i="14"/>
  <c r="H27" i="14"/>
  <c r="I27" i="14"/>
  <c r="K27" i="14"/>
  <c r="L27" i="14"/>
  <c r="M27" i="14"/>
  <c r="AI150" i="39"/>
  <c r="N27" i="14"/>
  <c r="V27" i="14"/>
  <c r="X27" i="14"/>
  <c r="Y27" i="14"/>
  <c r="Z27" i="14"/>
  <c r="AA27" i="14"/>
  <c r="AB27" i="14"/>
  <c r="AC27" i="14"/>
  <c r="AD27" i="14"/>
  <c r="D28" i="14"/>
  <c r="E28" i="14"/>
  <c r="F28" i="14"/>
  <c r="G28" i="14"/>
  <c r="H28" i="14"/>
  <c r="I28" i="14"/>
  <c r="K28" i="14"/>
  <c r="L28" i="14"/>
  <c r="M28" i="14"/>
  <c r="AI151" i="39"/>
  <c r="N28" i="14"/>
  <c r="V28" i="14"/>
  <c r="W28" i="14"/>
  <c r="X28" i="14"/>
  <c r="Y28" i="14"/>
  <c r="Z28" i="14"/>
  <c r="AA28" i="14"/>
  <c r="AB28" i="14"/>
  <c r="AC28" i="14"/>
  <c r="AD28" i="14"/>
  <c r="D29" i="14"/>
  <c r="E29" i="14"/>
  <c r="E9" i="10"/>
  <c r="F29" i="14"/>
  <c r="F9" i="10"/>
  <c r="G29" i="14"/>
  <c r="G9" i="10"/>
  <c r="H29" i="14"/>
  <c r="H9" i="10"/>
  <c r="H60" i="10"/>
  <c r="I29" i="14"/>
  <c r="K29" i="14"/>
  <c r="L9" i="10"/>
  <c r="L60" i="10"/>
  <c r="L29" i="14"/>
  <c r="M9" i="10"/>
  <c r="M29" i="14"/>
  <c r="N29" i="14"/>
  <c r="O9" i="10"/>
  <c r="O29" i="14"/>
  <c r="P9" i="10"/>
  <c r="P29" i="14"/>
  <c r="Q9" i="10"/>
  <c r="Q29" i="14"/>
  <c r="R9" i="10"/>
  <c r="R29" i="14"/>
  <c r="S9" i="10"/>
  <c r="S60" i="10"/>
  <c r="S29" i="14"/>
  <c r="T9" i="10"/>
  <c r="T60" i="10"/>
  <c r="T29" i="14"/>
  <c r="U9" i="10"/>
  <c r="U29" i="14"/>
  <c r="V9" i="10"/>
  <c r="V29" i="14"/>
  <c r="W9" i="10"/>
  <c r="W60" i="10"/>
  <c r="W29" i="14"/>
  <c r="X29" i="14"/>
  <c r="Y9" i="10"/>
  <c r="Y29" i="14"/>
  <c r="Z9" i="10" s="1"/>
  <c r="Z29" i="14"/>
  <c r="AA9" i="10"/>
  <c r="AA29" i="14"/>
  <c r="AB9" i="10"/>
  <c r="AB29" i="14"/>
  <c r="AC9" i="10"/>
  <c r="AC60" i="10"/>
  <c r="AC29" i="14"/>
  <c r="AD9" i="10"/>
  <c r="AD60" i="10"/>
  <c r="AD29" i="14"/>
  <c r="AE9" i="10"/>
  <c r="D30" i="14"/>
  <c r="D10" i="10"/>
  <c r="E30" i="14"/>
  <c r="E10" i="10"/>
  <c r="F30" i="14"/>
  <c r="F10" i="10"/>
  <c r="F61" i="10"/>
  <c r="G30" i="14"/>
  <c r="G10" i="10"/>
  <c r="H30" i="14"/>
  <c r="H10" i="10"/>
  <c r="H61" i="10"/>
  <c r="I30" i="14"/>
  <c r="I10" i="10"/>
  <c r="I61" i="10"/>
  <c r="K30" i="14"/>
  <c r="L10" i="10"/>
  <c r="L30" i="14"/>
  <c r="M10" i="10"/>
  <c r="M30" i="14"/>
  <c r="N30" i="14"/>
  <c r="O10" i="10"/>
  <c r="O30" i="14"/>
  <c r="P10" i="10"/>
  <c r="P61" i="10"/>
  <c r="P30" i="14"/>
  <c r="Q10" i="10"/>
  <c r="Q61" i="10"/>
  <c r="Q30" i="14"/>
  <c r="R10" i="10"/>
  <c r="R61" i="10"/>
  <c r="R30" i="14"/>
  <c r="S10" i="10"/>
  <c r="S30" i="14"/>
  <c r="T10" i="10"/>
  <c r="T30" i="14"/>
  <c r="U10" i="10"/>
  <c r="U61" i="10"/>
  <c r="U30" i="14"/>
  <c r="V10" i="10"/>
  <c r="V61" i="10"/>
  <c r="V30" i="14"/>
  <c r="W10" i="10"/>
  <c r="W61" i="10"/>
  <c r="X30" i="14"/>
  <c r="Y10" i="10"/>
  <c r="Y61" i="10"/>
  <c r="Y30" i="14"/>
  <c r="Z10" i="10"/>
  <c r="Z61" i="10"/>
  <c r="Z30" i="14"/>
  <c r="AA10" i="10"/>
  <c r="AA61" i="10"/>
  <c r="AA30" i="14"/>
  <c r="AB10" i="10"/>
  <c r="AB30" i="14"/>
  <c r="AC10" i="10"/>
  <c r="AC61" i="10"/>
  <c r="AC30" i="14"/>
  <c r="AD10" i="10"/>
  <c r="AD61" i="10"/>
  <c r="AD64" i="10" s="1"/>
  <c r="AD30" i="14"/>
  <c r="AE10" i="10"/>
  <c r="D31" i="14"/>
  <c r="E31" i="14"/>
  <c r="E11" i="10"/>
  <c r="F31" i="14"/>
  <c r="F11" i="10"/>
  <c r="G31" i="14"/>
  <c r="G11" i="10"/>
  <c r="G62" i="10"/>
  <c r="H31" i="14"/>
  <c r="H11" i="10"/>
  <c r="H62" i="10"/>
  <c r="I31" i="14"/>
  <c r="I11" i="10"/>
  <c r="I62" i="10"/>
  <c r="K31" i="14"/>
  <c r="L11" i="10"/>
  <c r="L31" i="14"/>
  <c r="M11" i="10"/>
  <c r="M62" i="10"/>
  <c r="M31" i="14"/>
  <c r="O31" i="14"/>
  <c r="P11" i="10"/>
  <c r="P31" i="14"/>
  <c r="Q11" i="10"/>
  <c r="Q31" i="14"/>
  <c r="R11" i="10"/>
  <c r="R31" i="14"/>
  <c r="S11" i="10"/>
  <c r="S62" i="10"/>
  <c r="S31" i="14"/>
  <c r="T11" i="10"/>
  <c r="T31" i="14"/>
  <c r="U11" i="10"/>
  <c r="U31" i="14"/>
  <c r="V11" i="10"/>
  <c r="V31" i="14"/>
  <c r="W11" i="10"/>
  <c r="X31" i="14"/>
  <c r="Y11" i="10"/>
  <c r="Y31" i="14"/>
  <c r="Z11" i="10"/>
  <c r="Z31" i="14"/>
  <c r="AA11" i="10"/>
  <c r="AA62" i="10"/>
  <c r="AA31" i="14"/>
  <c r="AB11" i="10"/>
  <c r="AB31" i="14"/>
  <c r="AC11" i="10"/>
  <c r="AC62" i="10"/>
  <c r="AC31" i="14"/>
  <c r="AD11" i="10"/>
  <c r="AD31" i="14"/>
  <c r="AE11" i="10"/>
  <c r="D32" i="14"/>
  <c r="D63" i="10"/>
  <c r="H150" i="37"/>
  <c r="W150" i="37"/>
  <c r="E32" i="14"/>
  <c r="E12" i="10"/>
  <c r="E63" i="10"/>
  <c r="F32" i="14"/>
  <c r="F12" i="10"/>
  <c r="F63" i="10"/>
  <c r="H153" i="37"/>
  <c r="W153" i="37"/>
  <c r="G32" i="14"/>
  <c r="G12" i="10"/>
  <c r="G63" i="10"/>
  <c r="H32" i="14"/>
  <c r="H12" i="10"/>
  <c r="H63" i="10"/>
  <c r="I32" i="14"/>
  <c r="I12" i="10"/>
  <c r="I63" i="10"/>
  <c r="K32" i="14"/>
  <c r="L12" i="10"/>
  <c r="L63" i="10"/>
  <c r="L32" i="14"/>
  <c r="M12" i="10"/>
  <c r="M63" i="10"/>
  <c r="M32" i="14"/>
  <c r="O32" i="14"/>
  <c r="P12" i="10"/>
  <c r="P63" i="10"/>
  <c r="P32" i="14"/>
  <c r="Q12" i="10"/>
  <c r="Q63" i="10"/>
  <c r="Q32" i="14"/>
  <c r="R12" i="10"/>
  <c r="R63" i="10"/>
  <c r="R32" i="14"/>
  <c r="S12" i="10"/>
  <c r="S63" i="10"/>
  <c r="S32" i="14"/>
  <c r="T12" i="10"/>
  <c r="T63" i="10"/>
  <c r="T32" i="14"/>
  <c r="U12" i="10"/>
  <c r="U63" i="10"/>
  <c r="U32" i="14"/>
  <c r="V12" i="10"/>
  <c r="V63" i="10"/>
  <c r="H173" i="37"/>
  <c r="W173" i="37"/>
  <c r="V32" i="14"/>
  <c r="W12" i="10"/>
  <c r="W63" i="10"/>
  <c r="X32" i="14"/>
  <c r="Y12" i="10"/>
  <c r="Y63" i="10"/>
  <c r="Y32" i="14"/>
  <c r="Z12" i="10"/>
  <c r="Z63" i="10"/>
  <c r="Z32" i="14"/>
  <c r="AA12" i="10"/>
  <c r="AA63" i="10"/>
  <c r="AA32" i="14"/>
  <c r="AB12" i="10"/>
  <c r="AB63" i="10"/>
  <c r="AB32" i="14"/>
  <c r="AC12" i="10"/>
  <c r="AC63" i="10"/>
  <c r="AC32" i="14"/>
  <c r="AD12" i="10"/>
  <c r="AD63" i="10"/>
  <c r="AD32" i="14"/>
  <c r="AE12" i="10"/>
  <c r="AE63" i="10"/>
  <c r="D33" i="14"/>
  <c r="D36" i="14" s="1"/>
  <c r="E33" i="14"/>
  <c r="F33" i="14"/>
  <c r="G33" i="14"/>
  <c r="H33" i="14"/>
  <c r="I33" i="14"/>
  <c r="K33" i="14"/>
  <c r="L33" i="14"/>
  <c r="M33" i="14"/>
  <c r="N33" i="14"/>
  <c r="V33" i="14"/>
  <c r="X33" i="14"/>
  <c r="Y33" i="14"/>
  <c r="Z33" i="14"/>
  <c r="AA33" i="14"/>
  <c r="AB33" i="14"/>
  <c r="AC33" i="14"/>
  <c r="AC36" i="14"/>
  <c r="AD33" i="14"/>
  <c r="D34" i="14"/>
  <c r="E34" i="14"/>
  <c r="F34" i="14"/>
  <c r="G34" i="14"/>
  <c r="H34" i="14"/>
  <c r="I34" i="14"/>
  <c r="K34" i="14"/>
  <c r="L34" i="14"/>
  <c r="L36" i="14"/>
  <c r="M34" i="14"/>
  <c r="N34" i="14"/>
  <c r="V34" i="14"/>
  <c r="X34" i="14"/>
  <c r="Y34" i="14"/>
  <c r="Z34" i="14"/>
  <c r="AA34" i="14"/>
  <c r="AB34" i="14"/>
  <c r="AC34" i="14"/>
  <c r="AD34" i="14"/>
  <c r="AD36" i="14"/>
  <c r="D35" i="14"/>
  <c r="E35" i="14"/>
  <c r="F35" i="14"/>
  <c r="G35" i="14"/>
  <c r="H35" i="14"/>
  <c r="I35" i="14"/>
  <c r="K35" i="14"/>
  <c r="L35" i="14"/>
  <c r="M35" i="14"/>
  <c r="O35" i="14"/>
  <c r="O36" i="14"/>
  <c r="P35" i="14"/>
  <c r="P36" i="14"/>
  <c r="Q35" i="14"/>
  <c r="Q36" i="14"/>
  <c r="R35" i="14"/>
  <c r="R36" i="14"/>
  <c r="S35" i="14"/>
  <c r="S36" i="14"/>
  <c r="T35" i="14"/>
  <c r="T36" i="14"/>
  <c r="U35" i="14"/>
  <c r="U36" i="14"/>
  <c r="V35" i="14"/>
  <c r="X35" i="14"/>
  <c r="Y35" i="14"/>
  <c r="Y36" i="14" s="1"/>
  <c r="Z35" i="14"/>
  <c r="AA35" i="14"/>
  <c r="AB35" i="14"/>
  <c r="AC35" i="14"/>
  <c r="AD35" i="14"/>
  <c r="AE38" i="14"/>
  <c r="AE39" i="14"/>
  <c r="AE40" i="14"/>
  <c r="D41" i="14"/>
  <c r="E41" i="14"/>
  <c r="F41" i="14"/>
  <c r="G41" i="14"/>
  <c r="H41" i="14"/>
  <c r="I41" i="14"/>
  <c r="K41" i="14"/>
  <c r="L41" i="14"/>
  <c r="M41" i="14"/>
  <c r="N41" i="14"/>
  <c r="O41" i="14"/>
  <c r="P41" i="14"/>
  <c r="Q41" i="14"/>
  <c r="R41" i="14"/>
  <c r="S41" i="14"/>
  <c r="T41" i="14"/>
  <c r="U41" i="14"/>
  <c r="V41" i="14"/>
  <c r="W41" i="14"/>
  <c r="X41" i="14"/>
  <c r="Y41" i="14"/>
  <c r="Z41" i="14"/>
  <c r="AA41" i="14"/>
  <c r="AB41" i="14"/>
  <c r="AC41" i="14"/>
  <c r="AD41" i="14"/>
  <c r="AE42" i="14"/>
  <c r="AE43" i="14"/>
  <c r="AE44" i="14"/>
  <c r="D45" i="14"/>
  <c r="E45" i="14"/>
  <c r="F45" i="14"/>
  <c r="G45" i="14"/>
  <c r="H45" i="14"/>
  <c r="I45" i="14"/>
  <c r="K45" i="14"/>
  <c r="L45" i="14"/>
  <c r="M45" i="14"/>
  <c r="N45" i="14"/>
  <c r="O45" i="14"/>
  <c r="P45" i="14"/>
  <c r="Q45" i="14"/>
  <c r="R45" i="14"/>
  <c r="S45" i="14"/>
  <c r="T45" i="14"/>
  <c r="U45" i="14"/>
  <c r="V45" i="14"/>
  <c r="W45" i="14"/>
  <c r="X45" i="14"/>
  <c r="Y45" i="14"/>
  <c r="Z45" i="14"/>
  <c r="AA45" i="14"/>
  <c r="AB45" i="14"/>
  <c r="AC45" i="14"/>
  <c r="AD45" i="14"/>
  <c r="E46" i="14"/>
  <c r="A4" i="4"/>
  <c r="C14" i="13"/>
  <c r="C23" i="13"/>
  <c r="C58" i="13"/>
  <c r="C59" i="13"/>
  <c r="C60" i="13"/>
  <c r="C61" i="13"/>
  <c r="C62" i="13"/>
  <c r="C63" i="13"/>
  <c r="C64" i="13"/>
  <c r="S11" i="5"/>
  <c r="S11" i="46" s="1"/>
  <c r="U11" i="5"/>
  <c r="V11" i="5"/>
  <c r="W11" i="5"/>
  <c r="X11" i="5"/>
  <c r="AG11" i="5"/>
  <c r="AH11" i="5"/>
  <c r="AI11" i="5"/>
  <c r="AJ11" i="5"/>
  <c r="AK11" i="5"/>
  <c r="AL11" i="5" s="1"/>
  <c r="S12" i="5"/>
  <c r="S12" i="46" s="1"/>
  <c r="T12" i="5"/>
  <c r="U12" i="5"/>
  <c r="U12" i="46"/>
  <c r="V12" i="5"/>
  <c r="V12" i="46"/>
  <c r="W12" i="5"/>
  <c r="W12" i="46"/>
  <c r="X12" i="5"/>
  <c r="X12" i="46"/>
  <c r="AG12" i="5"/>
  <c r="AH12" i="5"/>
  <c r="AI12" i="5"/>
  <c r="AJ12" i="5"/>
  <c r="AK12" i="5"/>
  <c r="S13" i="5"/>
  <c r="S13" i="46" s="1"/>
  <c r="T13" i="5"/>
  <c r="T13" i="46" s="1"/>
  <c r="U13" i="5"/>
  <c r="U13" i="46"/>
  <c r="V13" i="5"/>
  <c r="V13" i="46"/>
  <c r="W13" i="5"/>
  <c r="W13" i="46"/>
  <c r="X13" i="5"/>
  <c r="X13" i="46" s="1"/>
  <c r="AG13" i="5"/>
  <c r="AH13" i="5"/>
  <c r="AI13" i="5"/>
  <c r="AJ13" i="5"/>
  <c r="AK13" i="5"/>
  <c r="S14" i="5"/>
  <c r="S14" i="46"/>
  <c r="T14" i="5"/>
  <c r="T14" i="46" s="1"/>
  <c r="U14" i="5"/>
  <c r="U14" i="46"/>
  <c r="V14" i="5"/>
  <c r="V14" i="46"/>
  <c r="W14" i="5"/>
  <c r="W14" i="46"/>
  <c r="X14" i="5"/>
  <c r="X14" i="46" s="1"/>
  <c r="AG14" i="5"/>
  <c r="AH14" i="5"/>
  <c r="AI14" i="5"/>
  <c r="AJ14" i="5"/>
  <c r="AK14" i="5"/>
  <c r="S15" i="5"/>
  <c r="S15" i="46" s="1"/>
  <c r="T15" i="5"/>
  <c r="T15" i="46" s="1"/>
  <c r="U15" i="5"/>
  <c r="U15" i="46"/>
  <c r="V15" i="5"/>
  <c r="V15" i="46"/>
  <c r="W15" i="5"/>
  <c r="W15" i="46"/>
  <c r="X15" i="5"/>
  <c r="X15" i="46" s="1"/>
  <c r="AG15" i="5"/>
  <c r="AH15" i="5"/>
  <c r="AI15" i="5"/>
  <c r="AJ15" i="5"/>
  <c r="AK15" i="5"/>
  <c r="S16" i="5"/>
  <c r="S16" i="46"/>
  <c r="T16" i="5"/>
  <c r="T16" i="46" s="1"/>
  <c r="U16" i="5"/>
  <c r="U16" i="46"/>
  <c r="V16" i="5"/>
  <c r="V16" i="46"/>
  <c r="W16" i="5"/>
  <c r="W16" i="46"/>
  <c r="X16" i="5"/>
  <c r="X16" i="46" s="1"/>
  <c r="AG16" i="5"/>
  <c r="AH16" i="5"/>
  <c r="AI16" i="5"/>
  <c r="AJ16" i="5"/>
  <c r="AK16" i="5"/>
  <c r="S17" i="5"/>
  <c r="S17" i="46" s="1"/>
  <c r="T17" i="5"/>
  <c r="T17" i="46" s="1"/>
  <c r="U17" i="5"/>
  <c r="U17" i="46"/>
  <c r="V17" i="5"/>
  <c r="V17" i="46"/>
  <c r="W17" i="5"/>
  <c r="W17" i="46"/>
  <c r="X17" i="5"/>
  <c r="X17" i="46" s="1"/>
  <c r="AG17" i="5"/>
  <c r="AH17" i="5"/>
  <c r="AI17" i="5"/>
  <c r="AJ17" i="5"/>
  <c r="AK17" i="5"/>
  <c r="S18" i="5"/>
  <c r="S18" i="46"/>
  <c r="T18" i="5"/>
  <c r="T18" i="46" s="1"/>
  <c r="U18" i="5"/>
  <c r="U18" i="46"/>
  <c r="V18" i="5"/>
  <c r="V18" i="46"/>
  <c r="W18" i="5"/>
  <c r="W18" i="46"/>
  <c r="AG18" i="5"/>
  <c r="AH18" i="5"/>
  <c r="AI18" i="5"/>
  <c r="AJ18" i="5"/>
  <c r="AK18" i="5"/>
  <c r="S19" i="5"/>
  <c r="S19" i="46" s="1"/>
  <c r="T19" i="5"/>
  <c r="T19" i="46" s="1"/>
  <c r="U19" i="5"/>
  <c r="U19" i="46"/>
  <c r="V19" i="5"/>
  <c r="V19" i="46"/>
  <c r="W19" i="5"/>
  <c r="W19" i="46"/>
  <c r="X19" i="5"/>
  <c r="X19" i="46" s="1"/>
  <c r="AG19" i="5"/>
  <c r="AH19" i="5"/>
  <c r="AI19" i="5"/>
  <c r="AJ19" i="5"/>
  <c r="AK19" i="5"/>
  <c r="S20" i="5"/>
  <c r="S20" i="46"/>
  <c r="T20" i="5"/>
  <c r="T20" i="46" s="1"/>
  <c r="U20" i="5"/>
  <c r="U20" i="46"/>
  <c r="V20" i="5"/>
  <c r="V20" i="46"/>
  <c r="W20" i="5"/>
  <c r="W20" i="46"/>
  <c r="X20" i="5"/>
  <c r="X20" i="46" s="1"/>
  <c r="AG20" i="5"/>
  <c r="AH20" i="5"/>
  <c r="AI20" i="5"/>
  <c r="AJ20" i="5"/>
  <c r="AK20" i="5"/>
  <c r="S21" i="5"/>
  <c r="S21" i="46"/>
  <c r="T21" i="5"/>
  <c r="T21" i="46" s="1"/>
  <c r="U21" i="5"/>
  <c r="U21" i="46"/>
  <c r="V21" i="5"/>
  <c r="V21" i="46"/>
  <c r="W21" i="5"/>
  <c r="W21" i="46"/>
  <c r="X21" i="5"/>
  <c r="X21" i="46" s="1"/>
  <c r="AG21" i="5"/>
  <c r="AH21" i="5"/>
  <c r="AI21" i="5"/>
  <c r="AJ21" i="5"/>
  <c r="AK21" i="5"/>
  <c r="S22" i="5"/>
  <c r="S22" i="46"/>
  <c r="T22" i="5"/>
  <c r="T22" i="46"/>
  <c r="U22" i="5"/>
  <c r="U22" i="46"/>
  <c r="V22" i="5"/>
  <c r="V22" i="46"/>
  <c r="W22" i="5"/>
  <c r="W22" i="46"/>
  <c r="X22" i="5"/>
  <c r="X22" i="46" s="1"/>
  <c r="AG22" i="5"/>
  <c r="AH22" i="5"/>
  <c r="AI22" i="5"/>
  <c r="AJ22" i="5"/>
  <c r="AK22" i="5"/>
  <c r="S23" i="5"/>
  <c r="S23" i="46"/>
  <c r="T23" i="5"/>
  <c r="T23" i="46" s="1"/>
  <c r="U23" i="5"/>
  <c r="U23" i="46"/>
  <c r="V23" i="5"/>
  <c r="V23" i="46"/>
  <c r="W23" i="5"/>
  <c r="W23" i="46"/>
  <c r="X23" i="5"/>
  <c r="X23" i="46"/>
  <c r="AG23" i="5"/>
  <c r="AH23" i="5"/>
  <c r="AI23" i="5"/>
  <c r="AJ23" i="5"/>
  <c r="AK23" i="5"/>
  <c r="S24" i="5"/>
  <c r="S24" i="46"/>
  <c r="T24" i="5"/>
  <c r="T24" i="46" s="1"/>
  <c r="U24" i="5"/>
  <c r="U24" i="46"/>
  <c r="V24" i="5"/>
  <c r="V24" i="46"/>
  <c r="W24" i="5"/>
  <c r="W24" i="46"/>
  <c r="X24" i="5"/>
  <c r="X24" i="46" s="1"/>
  <c r="AG24" i="5"/>
  <c r="AH24" i="5"/>
  <c r="AI24" i="5"/>
  <c r="AJ24" i="5"/>
  <c r="AK24" i="5"/>
  <c r="S25" i="5"/>
  <c r="S25" i="46"/>
  <c r="T25" i="5"/>
  <c r="T25" i="46" s="1"/>
  <c r="U25" i="5"/>
  <c r="U25" i="46"/>
  <c r="V25" i="5"/>
  <c r="V25" i="46"/>
  <c r="W25" i="5"/>
  <c r="W25" i="46"/>
  <c r="X25" i="5"/>
  <c r="X25" i="46" s="1"/>
  <c r="AG25" i="5"/>
  <c r="AH25" i="5"/>
  <c r="AI25" i="5"/>
  <c r="AJ25" i="5"/>
  <c r="AJ288" i="5"/>
  <c r="AK25" i="5"/>
  <c r="AL25" i="5" s="1"/>
  <c r="S26" i="5"/>
  <c r="S26" i="46" s="1"/>
  <c r="T26" i="5"/>
  <c r="T26" i="46"/>
  <c r="U26" i="5"/>
  <c r="U26" i="46"/>
  <c r="V26" i="5"/>
  <c r="V26" i="46"/>
  <c r="W26" i="5"/>
  <c r="W26" i="46"/>
  <c r="X26" i="5"/>
  <c r="X26" i="46"/>
  <c r="AG26" i="5"/>
  <c r="AH26" i="5"/>
  <c r="AI26" i="5"/>
  <c r="AJ26" i="5"/>
  <c r="AK26" i="5"/>
  <c r="S27" i="5"/>
  <c r="S27" i="46"/>
  <c r="T27" i="5"/>
  <c r="T27" i="46" s="1"/>
  <c r="U27" i="5"/>
  <c r="U27" i="46"/>
  <c r="V27" i="5"/>
  <c r="V27" i="46"/>
  <c r="W27" i="5"/>
  <c r="W27" i="46"/>
  <c r="X27" i="5"/>
  <c r="X27" i="46" s="1"/>
  <c r="AG27" i="5"/>
  <c r="AH27" i="5"/>
  <c r="AI27" i="5"/>
  <c r="AJ27" i="5"/>
  <c r="AK27" i="5"/>
  <c r="S28" i="5"/>
  <c r="S28" i="46" s="1"/>
  <c r="T28" i="5"/>
  <c r="T28" i="46" s="1"/>
  <c r="U28" i="5"/>
  <c r="U28" i="46"/>
  <c r="V28" i="5"/>
  <c r="V28" i="46"/>
  <c r="W28" i="5"/>
  <c r="W28" i="46"/>
  <c r="X28" i="5"/>
  <c r="X28" i="46" s="1"/>
  <c r="AG28" i="5"/>
  <c r="AH28" i="5"/>
  <c r="AI28" i="5"/>
  <c r="AJ28" i="5"/>
  <c r="AJ292" i="5"/>
  <c r="AK28" i="5"/>
  <c r="S29" i="5"/>
  <c r="S29" i="46"/>
  <c r="T29" i="5"/>
  <c r="T29" i="46"/>
  <c r="U29" i="5"/>
  <c r="U29" i="46"/>
  <c r="V29" i="5"/>
  <c r="V29" i="46"/>
  <c r="W29" i="5"/>
  <c r="W29" i="46"/>
  <c r="X29" i="5"/>
  <c r="X29" i="46"/>
  <c r="AG29" i="5"/>
  <c r="AH29" i="5"/>
  <c r="AI29" i="5"/>
  <c r="AJ29" i="5"/>
  <c r="AK29" i="5"/>
  <c r="S30" i="5"/>
  <c r="S30" i="46" s="1"/>
  <c r="T30" i="5"/>
  <c r="T30" i="46"/>
  <c r="U30" i="5"/>
  <c r="U30" i="46"/>
  <c r="V30" i="5"/>
  <c r="V30" i="46"/>
  <c r="W30" i="5"/>
  <c r="W30" i="46"/>
  <c r="X30" i="5"/>
  <c r="X30" i="46"/>
  <c r="AG30" i="5"/>
  <c r="AH30" i="5"/>
  <c r="AI30" i="5"/>
  <c r="AJ30" i="5"/>
  <c r="AK30" i="5"/>
  <c r="S31" i="5"/>
  <c r="S31" i="46" s="1"/>
  <c r="T31" i="5"/>
  <c r="T31" i="46" s="1"/>
  <c r="U31" i="5"/>
  <c r="U31" i="46"/>
  <c r="V31" i="5"/>
  <c r="V31" i="46"/>
  <c r="W31" i="5"/>
  <c r="W31" i="46"/>
  <c r="X31" i="5"/>
  <c r="X31" i="46" s="1"/>
  <c r="AG31" i="5"/>
  <c r="AH31" i="5"/>
  <c r="AI31" i="5"/>
  <c r="AJ31" i="5"/>
  <c r="AK31" i="5"/>
  <c r="S32" i="5"/>
  <c r="S32" i="46" s="1"/>
  <c r="T32" i="5"/>
  <c r="T32" i="46" s="1"/>
  <c r="U32" i="5"/>
  <c r="U32" i="46"/>
  <c r="V32" i="5"/>
  <c r="V32" i="46"/>
  <c r="W32" i="5"/>
  <c r="W32" i="46"/>
  <c r="X32" i="5"/>
  <c r="X32" i="46" s="1"/>
  <c r="AG32" i="5"/>
  <c r="AH32" i="5"/>
  <c r="AI32" i="5"/>
  <c r="AJ32" i="5"/>
  <c r="AK32" i="5"/>
  <c r="S33" i="5"/>
  <c r="S33" i="46"/>
  <c r="T33" i="5"/>
  <c r="T33" i="46" s="1"/>
  <c r="U33" i="5"/>
  <c r="U33" i="46"/>
  <c r="V33" i="5"/>
  <c r="V33" i="46"/>
  <c r="W33" i="5"/>
  <c r="W33" i="46"/>
  <c r="X33" i="5"/>
  <c r="X33" i="46" s="1"/>
  <c r="AG33" i="5"/>
  <c r="AH33" i="5"/>
  <c r="AI33" i="5"/>
  <c r="AJ33" i="5"/>
  <c r="AK33" i="5"/>
  <c r="S34" i="5"/>
  <c r="S34" i="46"/>
  <c r="T34" i="5"/>
  <c r="T34" i="46"/>
  <c r="U34" i="5"/>
  <c r="U34" i="46"/>
  <c r="V34" i="5"/>
  <c r="V34" i="46"/>
  <c r="W34" i="5"/>
  <c r="W34" i="46"/>
  <c r="X34" i="5"/>
  <c r="X34" i="46" s="1"/>
  <c r="AG34" i="5"/>
  <c r="AH34" i="5"/>
  <c r="AI34" i="5"/>
  <c r="AJ34" i="5"/>
  <c r="AK34" i="5"/>
  <c r="S35" i="5"/>
  <c r="S35" i="46" s="1"/>
  <c r="T35" i="5"/>
  <c r="T35" i="46" s="1"/>
  <c r="U35" i="5"/>
  <c r="U35" i="46"/>
  <c r="V35" i="5"/>
  <c r="V35" i="46"/>
  <c r="W35" i="5"/>
  <c r="W35" i="46"/>
  <c r="X35" i="5"/>
  <c r="X35" i="46" s="1"/>
  <c r="AG35" i="5"/>
  <c r="AH35" i="5"/>
  <c r="AI35" i="5"/>
  <c r="AJ35" i="5"/>
  <c r="AK35" i="5"/>
  <c r="S36" i="5"/>
  <c r="S36" i="46"/>
  <c r="T36" i="5"/>
  <c r="T36" i="46" s="1"/>
  <c r="U36" i="5"/>
  <c r="U36" i="46"/>
  <c r="V36" i="5"/>
  <c r="V36" i="46"/>
  <c r="W36" i="5"/>
  <c r="W36" i="46"/>
  <c r="X36" i="5"/>
  <c r="X36" i="46" s="1"/>
  <c r="AG36" i="5"/>
  <c r="AH36" i="5"/>
  <c r="AI36" i="5"/>
  <c r="AJ36" i="5"/>
  <c r="AK36" i="5"/>
  <c r="S37" i="5"/>
  <c r="S37" i="46" s="1"/>
  <c r="T37" i="5"/>
  <c r="T37" i="46"/>
  <c r="U37" i="5"/>
  <c r="U37" i="46"/>
  <c r="V37" i="5"/>
  <c r="V37" i="46"/>
  <c r="W37" i="5"/>
  <c r="W37" i="46"/>
  <c r="X37" i="5"/>
  <c r="X37" i="46"/>
  <c r="AG37" i="5"/>
  <c r="AH37" i="5"/>
  <c r="AI37" i="5"/>
  <c r="AJ37" i="5"/>
  <c r="AK37" i="5"/>
  <c r="S38" i="5"/>
  <c r="S38" i="46" s="1"/>
  <c r="T38" i="5"/>
  <c r="T38" i="46" s="1"/>
  <c r="U38" i="5"/>
  <c r="U38" i="46"/>
  <c r="V38" i="5"/>
  <c r="V38" i="46"/>
  <c r="W38" i="5"/>
  <c r="W38" i="46"/>
  <c r="X38" i="5"/>
  <c r="X38" i="46" s="1"/>
  <c r="AG38" i="5"/>
  <c r="AH38" i="5"/>
  <c r="AI38" i="5"/>
  <c r="AJ38" i="5"/>
  <c r="AK38" i="5"/>
  <c r="S39" i="5"/>
  <c r="S39" i="46"/>
  <c r="T39" i="5"/>
  <c r="T39" i="46"/>
  <c r="U39" i="5"/>
  <c r="U39" i="46"/>
  <c r="V39" i="5"/>
  <c r="V39" i="46"/>
  <c r="W39" i="5"/>
  <c r="W39" i="46"/>
  <c r="X39" i="5"/>
  <c r="X39" i="46"/>
  <c r="AG39" i="5"/>
  <c r="AH39" i="5"/>
  <c r="AI39" i="5"/>
  <c r="AJ39" i="5"/>
  <c r="AK39" i="5"/>
  <c r="S40" i="5"/>
  <c r="S40" i="46" s="1"/>
  <c r="T40" i="5"/>
  <c r="T40" i="46"/>
  <c r="U40" i="5"/>
  <c r="U40" i="46"/>
  <c r="V40" i="5"/>
  <c r="V40" i="46"/>
  <c r="W40" i="5"/>
  <c r="W40" i="46"/>
  <c r="X40" i="5"/>
  <c r="X40" i="46"/>
  <c r="AG40" i="5"/>
  <c r="AH40" i="5"/>
  <c r="AI40" i="5"/>
  <c r="AJ40" i="5"/>
  <c r="AK40" i="5"/>
  <c r="S41" i="5"/>
  <c r="S41" i="46"/>
  <c r="T41" i="5"/>
  <c r="T41" i="46" s="1"/>
  <c r="U41" i="5"/>
  <c r="U41" i="46"/>
  <c r="V41" i="5"/>
  <c r="V41" i="46"/>
  <c r="W41" i="5"/>
  <c r="W41" i="46"/>
  <c r="X41" i="5"/>
  <c r="X41" i="46" s="1"/>
  <c r="AG41" i="5"/>
  <c r="AH41" i="5"/>
  <c r="AI41" i="5"/>
  <c r="AJ41" i="5"/>
  <c r="AK41" i="5"/>
  <c r="S42" i="5"/>
  <c r="S42" i="46"/>
  <c r="T42" i="5"/>
  <c r="T42" i="46"/>
  <c r="U42" i="5"/>
  <c r="U42" i="46"/>
  <c r="V42" i="5"/>
  <c r="V42" i="46"/>
  <c r="W42" i="5"/>
  <c r="W42" i="46"/>
  <c r="X42" i="5"/>
  <c r="X42" i="46"/>
  <c r="AG42" i="5"/>
  <c r="AH42" i="5"/>
  <c r="AI42" i="5"/>
  <c r="AJ42" i="5"/>
  <c r="AK42" i="5"/>
  <c r="S43" i="5"/>
  <c r="S43" i="46" s="1"/>
  <c r="T43" i="5"/>
  <c r="T43" i="46" s="1"/>
  <c r="U43" i="5"/>
  <c r="U43" i="46"/>
  <c r="V43" i="5"/>
  <c r="V43" i="46"/>
  <c r="W43" i="5"/>
  <c r="W43" i="46"/>
  <c r="X43" i="5"/>
  <c r="X43" i="46" s="1"/>
  <c r="AG43" i="5"/>
  <c r="AH43" i="5"/>
  <c r="AI43" i="5"/>
  <c r="AJ43" i="5"/>
  <c r="AK43" i="5"/>
  <c r="S44" i="5"/>
  <c r="S44" i="46"/>
  <c r="T44" i="5"/>
  <c r="T44" i="46" s="1"/>
  <c r="U44" i="5"/>
  <c r="U44" i="46"/>
  <c r="V44" i="5"/>
  <c r="V44" i="46"/>
  <c r="W44" i="5"/>
  <c r="W44" i="46"/>
  <c r="X44" i="5"/>
  <c r="X44" i="46" s="1"/>
  <c r="AG44" i="5"/>
  <c r="AH44" i="5"/>
  <c r="AI44" i="5"/>
  <c r="AJ44" i="5"/>
  <c r="AK44" i="5"/>
  <c r="S45" i="5"/>
  <c r="S45" i="46" s="1"/>
  <c r="T45" i="5"/>
  <c r="T45" i="46"/>
  <c r="U45" i="5"/>
  <c r="U45" i="46"/>
  <c r="V45" i="5"/>
  <c r="V45" i="46"/>
  <c r="W45" i="5"/>
  <c r="W45" i="46"/>
  <c r="X45" i="5"/>
  <c r="X45" i="46"/>
  <c r="AG45" i="5"/>
  <c r="AH45" i="5"/>
  <c r="AI45" i="5"/>
  <c r="AJ45" i="5"/>
  <c r="AK45" i="5"/>
  <c r="S46" i="5"/>
  <c r="S46" i="46" s="1"/>
  <c r="T46" i="5"/>
  <c r="T46" i="46" s="1"/>
  <c r="U46" i="5"/>
  <c r="U46" i="46"/>
  <c r="V46" i="5"/>
  <c r="V46" i="46"/>
  <c r="W46" i="5"/>
  <c r="W46" i="46"/>
  <c r="X46" i="5"/>
  <c r="X46" i="46" s="1"/>
  <c r="AG46" i="5"/>
  <c r="AH46" i="5"/>
  <c r="AI46" i="5"/>
  <c r="AJ46" i="5"/>
  <c r="AK46" i="5"/>
  <c r="S47" i="5"/>
  <c r="S47" i="46"/>
  <c r="T47" i="5"/>
  <c r="T47" i="46" s="1"/>
  <c r="U47" i="5"/>
  <c r="U47" i="46"/>
  <c r="V47" i="5"/>
  <c r="V47" i="46"/>
  <c r="W47" i="5"/>
  <c r="W47" i="46"/>
  <c r="X47" i="5"/>
  <c r="X47" i="46" s="1"/>
  <c r="AG47" i="5"/>
  <c r="AH47" i="5"/>
  <c r="AI47" i="5"/>
  <c r="AJ47" i="5"/>
  <c r="AK47" i="5"/>
  <c r="S48" i="5"/>
  <c r="S48" i="46"/>
  <c r="T48" i="5"/>
  <c r="T48" i="46"/>
  <c r="U48" i="5"/>
  <c r="U48" i="46"/>
  <c r="V48" i="5"/>
  <c r="V48" i="46"/>
  <c r="W48" i="5"/>
  <c r="W48" i="46"/>
  <c r="X48" i="5"/>
  <c r="X48" i="46"/>
  <c r="AG48" i="5"/>
  <c r="AH48" i="5"/>
  <c r="AI48" i="5"/>
  <c r="AJ48" i="5"/>
  <c r="AK48" i="5"/>
  <c r="S49" i="5"/>
  <c r="S49" i="46" s="1"/>
  <c r="T49" i="5"/>
  <c r="T49" i="46" s="1"/>
  <c r="U49" i="5"/>
  <c r="U49" i="46"/>
  <c r="V49" i="5"/>
  <c r="V49" i="46"/>
  <c r="W49" i="5"/>
  <c r="W49" i="46"/>
  <c r="X49" i="5"/>
  <c r="X49" i="46" s="1"/>
  <c r="AG49" i="5"/>
  <c r="AH49" i="5"/>
  <c r="AI49" i="5"/>
  <c r="AJ49" i="5"/>
  <c r="AK49" i="5"/>
  <c r="S50" i="5"/>
  <c r="S50" i="46"/>
  <c r="T50" i="5"/>
  <c r="T50" i="46"/>
  <c r="U50" i="5"/>
  <c r="U50" i="46"/>
  <c r="V50" i="5"/>
  <c r="V50" i="46"/>
  <c r="W50" i="5"/>
  <c r="W50" i="46"/>
  <c r="X50" i="5"/>
  <c r="X50" i="46"/>
  <c r="AG50" i="5"/>
  <c r="AH50" i="5"/>
  <c r="AI50" i="5"/>
  <c r="AJ50" i="5"/>
  <c r="AK50" i="5"/>
  <c r="S51" i="5"/>
  <c r="S51" i="46" s="1"/>
  <c r="T51" i="5"/>
  <c r="T51" i="46" s="1"/>
  <c r="U51" i="5"/>
  <c r="U51" i="46"/>
  <c r="V51" i="5"/>
  <c r="V51" i="46"/>
  <c r="W51" i="5"/>
  <c r="W51" i="46"/>
  <c r="X51" i="5"/>
  <c r="X51" i="46" s="1"/>
  <c r="AG51" i="5"/>
  <c r="AH51" i="5"/>
  <c r="AI51" i="5"/>
  <c r="AJ51" i="5"/>
  <c r="AK51" i="5"/>
  <c r="S52" i="5"/>
  <c r="S52" i="46"/>
  <c r="T52" i="5"/>
  <c r="T52" i="46" s="1"/>
  <c r="U52" i="5"/>
  <c r="U52" i="46"/>
  <c r="V52" i="5"/>
  <c r="V52" i="46"/>
  <c r="W52" i="5"/>
  <c r="W52" i="46"/>
  <c r="X52" i="5"/>
  <c r="X52" i="46" s="1"/>
  <c r="AG52" i="5"/>
  <c r="AH52" i="5"/>
  <c r="AI52" i="5"/>
  <c r="AJ52" i="5"/>
  <c r="AK52" i="5"/>
  <c r="S53" i="5"/>
  <c r="S53" i="46" s="1"/>
  <c r="T53" i="5"/>
  <c r="T53" i="46" s="1"/>
  <c r="U53" i="5"/>
  <c r="U53" i="46"/>
  <c r="V53" i="5"/>
  <c r="V53" i="46"/>
  <c r="W53" i="5"/>
  <c r="W53" i="46"/>
  <c r="X53" i="5"/>
  <c r="X53" i="46" s="1"/>
  <c r="AG53" i="5"/>
  <c r="AH53" i="5"/>
  <c r="AI53" i="5"/>
  <c r="AJ53" i="5"/>
  <c r="AK53" i="5"/>
  <c r="S54" i="5"/>
  <c r="S54" i="46"/>
  <c r="T54" i="5"/>
  <c r="T54" i="46" s="1"/>
  <c r="U54" i="5"/>
  <c r="U54" i="46"/>
  <c r="V54" i="5"/>
  <c r="V54" i="46"/>
  <c r="W54" i="5"/>
  <c r="W54" i="46"/>
  <c r="X54" i="5"/>
  <c r="X54" i="46" s="1"/>
  <c r="AG54" i="5"/>
  <c r="AH54" i="5"/>
  <c r="AI54" i="5"/>
  <c r="AJ54" i="5"/>
  <c r="AK54" i="5"/>
  <c r="S55" i="5"/>
  <c r="S55" i="46" s="1"/>
  <c r="T55" i="5"/>
  <c r="T55" i="46" s="1"/>
  <c r="U55" i="5"/>
  <c r="U55" i="46"/>
  <c r="V55" i="5"/>
  <c r="V55" i="46"/>
  <c r="W55" i="5"/>
  <c r="W55" i="46"/>
  <c r="X55" i="5"/>
  <c r="X55" i="46" s="1"/>
  <c r="AG55" i="5"/>
  <c r="AH55" i="5"/>
  <c r="AI55" i="5"/>
  <c r="AJ55" i="5"/>
  <c r="AK55" i="5"/>
  <c r="S56" i="5"/>
  <c r="S56" i="46"/>
  <c r="T56" i="5"/>
  <c r="T56" i="46" s="1"/>
  <c r="U56" i="5"/>
  <c r="U56" i="46"/>
  <c r="V56" i="5"/>
  <c r="V56" i="46"/>
  <c r="W56" i="5"/>
  <c r="W56" i="46"/>
  <c r="X56" i="5"/>
  <c r="X56" i="46" s="1"/>
  <c r="AG56" i="5"/>
  <c r="AH56" i="5"/>
  <c r="AI56" i="5"/>
  <c r="AJ56" i="5"/>
  <c r="AK56" i="5"/>
  <c r="S57" i="5"/>
  <c r="S57" i="46"/>
  <c r="T57" i="5"/>
  <c r="T57" i="46" s="1"/>
  <c r="U57" i="5"/>
  <c r="U57" i="46"/>
  <c r="V57" i="5"/>
  <c r="V57" i="46"/>
  <c r="W57" i="5"/>
  <c r="W57" i="46"/>
  <c r="X57" i="5"/>
  <c r="X57" i="46" s="1"/>
  <c r="AG57" i="5"/>
  <c r="AH57" i="5"/>
  <c r="AI57" i="5"/>
  <c r="AJ57" i="5"/>
  <c r="AK57" i="5"/>
  <c r="S58" i="5"/>
  <c r="S58" i="46" s="1"/>
  <c r="T58" i="5"/>
  <c r="T58" i="46" s="1"/>
  <c r="U58" i="5"/>
  <c r="U58" i="46"/>
  <c r="V58" i="5"/>
  <c r="V58" i="46"/>
  <c r="W58" i="5"/>
  <c r="W58" i="46"/>
  <c r="X58" i="5"/>
  <c r="X58" i="46" s="1"/>
  <c r="AG58" i="5"/>
  <c r="AH58" i="5"/>
  <c r="AI58" i="5"/>
  <c r="AJ58" i="5"/>
  <c r="AK58" i="5"/>
  <c r="S59" i="5"/>
  <c r="S59" i="46"/>
  <c r="T59" i="5"/>
  <c r="T59" i="46"/>
  <c r="U59" i="5"/>
  <c r="U59" i="46"/>
  <c r="V59" i="5"/>
  <c r="V59" i="46"/>
  <c r="W59" i="5"/>
  <c r="W59" i="46"/>
  <c r="X59" i="5"/>
  <c r="X59" i="46" s="1"/>
  <c r="AL59" i="46" s="1"/>
  <c r="AG59" i="5"/>
  <c r="AH59" i="5"/>
  <c r="AI59" i="5"/>
  <c r="AJ59" i="5"/>
  <c r="AK59" i="5"/>
  <c r="C62" i="5"/>
  <c r="C61" i="5"/>
  <c r="D62" i="5"/>
  <c r="D61" i="5"/>
  <c r="C11" i="4"/>
  <c r="D11" i="4"/>
  <c r="F62" i="5"/>
  <c r="F61" i="5" s="1"/>
  <c r="F11" i="45" s="1"/>
  <c r="G62" i="5"/>
  <c r="F11" i="4"/>
  <c r="H62" i="5"/>
  <c r="H61" i="5"/>
  <c r="H11" i="45"/>
  <c r="I62" i="5"/>
  <c r="I61" i="5"/>
  <c r="I11" i="45"/>
  <c r="J62" i="5"/>
  <c r="I11" i="4"/>
  <c r="K62" i="5"/>
  <c r="K61" i="5"/>
  <c r="K11" i="45"/>
  <c r="L62" i="5"/>
  <c r="L61" i="5"/>
  <c r="L11" i="45"/>
  <c r="M62" i="5"/>
  <c r="L11" i="4"/>
  <c r="N62" i="5"/>
  <c r="M11" i="4"/>
  <c r="O62" i="5"/>
  <c r="O61" i="5"/>
  <c r="O11" i="45"/>
  <c r="N11" i="4"/>
  <c r="P62" i="5"/>
  <c r="P61" i="5"/>
  <c r="P11" i="45"/>
  <c r="O11" i="4"/>
  <c r="Q62" i="5"/>
  <c r="Q61" i="5"/>
  <c r="Q11" i="45"/>
  <c r="R62" i="5"/>
  <c r="R61" i="5"/>
  <c r="R11" i="45"/>
  <c r="Y62" i="5"/>
  <c r="Y61" i="5"/>
  <c r="Y11" i="45"/>
  <c r="W11" i="4"/>
  <c r="Z62" i="5"/>
  <c r="X11" i="4" s="1"/>
  <c r="AA62" i="5"/>
  <c r="Y11" i="4" s="1"/>
  <c r="AB62" i="5"/>
  <c r="AB61" i="5" s="1"/>
  <c r="AB11" i="45" s="1"/>
  <c r="AC62" i="5"/>
  <c r="AC61" i="5" s="1"/>
  <c r="AC11" i="45" s="1"/>
  <c r="AD62" i="5"/>
  <c r="AD61" i="5" s="1"/>
  <c r="AD11" i="45" s="1"/>
  <c r="AE62" i="5"/>
  <c r="AE61" i="5"/>
  <c r="AE11" i="45"/>
  <c r="AF62" i="5"/>
  <c r="AF61" i="5"/>
  <c r="AF11" i="45"/>
  <c r="S63" i="5"/>
  <c r="S63" i="46" s="1"/>
  <c r="T63" i="5"/>
  <c r="U63" i="5"/>
  <c r="V63" i="5"/>
  <c r="W63" i="5"/>
  <c r="X63" i="5"/>
  <c r="X63" i="46" s="1"/>
  <c r="AG63" i="5"/>
  <c r="AH63" i="5"/>
  <c r="AI63" i="5"/>
  <c r="AJ63" i="5"/>
  <c r="AJ112" i="5"/>
  <c r="AJ12" i="45"/>
  <c r="AK63" i="5"/>
  <c r="S64" i="5"/>
  <c r="S64" i="46" s="1"/>
  <c r="T64" i="5"/>
  <c r="U64" i="5"/>
  <c r="U64" i="46"/>
  <c r="V64" i="5"/>
  <c r="V64" i="46"/>
  <c r="W64" i="5"/>
  <c r="W64" i="46"/>
  <c r="X64" i="5"/>
  <c r="X64" i="46" s="1"/>
  <c r="AG64" i="5"/>
  <c r="AH64" i="5"/>
  <c r="AI64" i="5"/>
  <c r="AJ64" i="5"/>
  <c r="AK64" i="5"/>
  <c r="S65" i="5"/>
  <c r="S65" i="46" s="1"/>
  <c r="T65" i="5"/>
  <c r="T65" i="46" s="1"/>
  <c r="U65" i="5"/>
  <c r="U65" i="46"/>
  <c r="V65" i="5"/>
  <c r="V65" i="46"/>
  <c r="W65" i="5"/>
  <c r="W65" i="46"/>
  <c r="X65" i="5"/>
  <c r="AG65" i="5"/>
  <c r="AH65" i="5"/>
  <c r="AI65" i="5"/>
  <c r="AJ65" i="5"/>
  <c r="AK65" i="5"/>
  <c r="S66" i="5"/>
  <c r="S66" i="46" s="1"/>
  <c r="T66" i="5"/>
  <c r="T66" i="46" s="1"/>
  <c r="U66" i="5"/>
  <c r="U66" i="46"/>
  <c r="V66" i="5"/>
  <c r="V66" i="46"/>
  <c r="W66" i="5"/>
  <c r="W66" i="46"/>
  <c r="X66" i="5"/>
  <c r="X66" i="46" s="1"/>
  <c r="AG66" i="5"/>
  <c r="AH66" i="5"/>
  <c r="AI66" i="5"/>
  <c r="AJ66" i="5"/>
  <c r="AK66" i="5"/>
  <c r="S67" i="5"/>
  <c r="T67" i="5"/>
  <c r="T67" i="46" s="1"/>
  <c r="U67" i="5"/>
  <c r="U67" i="46"/>
  <c r="V67" i="5"/>
  <c r="V67" i="46"/>
  <c r="W67" i="5"/>
  <c r="W67" i="46"/>
  <c r="X67" i="5"/>
  <c r="X67" i="46" s="1"/>
  <c r="AG67" i="5"/>
  <c r="AH67" i="5"/>
  <c r="AI67" i="5"/>
  <c r="AJ67" i="5"/>
  <c r="AK67" i="5"/>
  <c r="S68" i="5"/>
  <c r="S68" i="46"/>
  <c r="T68" i="5"/>
  <c r="T68" i="46" s="1"/>
  <c r="U68" i="5"/>
  <c r="U68" i="46"/>
  <c r="V68" i="5"/>
  <c r="V68" i="46"/>
  <c r="W68" i="5"/>
  <c r="W68" i="46"/>
  <c r="X68" i="5"/>
  <c r="X68" i="46" s="1"/>
  <c r="AG68" i="5"/>
  <c r="AH68" i="5"/>
  <c r="AI68" i="5"/>
  <c r="AJ68" i="5"/>
  <c r="AK68" i="5"/>
  <c r="AL68" i="5"/>
  <c r="S69" i="5"/>
  <c r="S69" i="46" s="1"/>
  <c r="T69" i="5"/>
  <c r="T69" i="46"/>
  <c r="U69" i="5"/>
  <c r="U69" i="46"/>
  <c r="V69" i="5"/>
  <c r="V69" i="46"/>
  <c r="W69" i="5"/>
  <c r="W69" i="46"/>
  <c r="X69" i="5"/>
  <c r="X69" i="46"/>
  <c r="AG69" i="5"/>
  <c r="AH69" i="5"/>
  <c r="AI69" i="5"/>
  <c r="AJ69" i="5"/>
  <c r="AK69" i="5"/>
  <c r="S70" i="5"/>
  <c r="S70" i="46"/>
  <c r="T70" i="5"/>
  <c r="T70" i="46" s="1"/>
  <c r="U70" i="5"/>
  <c r="U70" i="46"/>
  <c r="V70" i="5"/>
  <c r="V70" i="46"/>
  <c r="W70" i="5"/>
  <c r="W70" i="46"/>
  <c r="X70" i="5"/>
  <c r="AG70" i="5"/>
  <c r="AH70" i="5"/>
  <c r="AI70" i="5"/>
  <c r="AJ70" i="5"/>
  <c r="AK70" i="5"/>
  <c r="S71" i="5"/>
  <c r="S71" i="46" s="1"/>
  <c r="T71" i="5"/>
  <c r="T71" i="46"/>
  <c r="U71" i="5"/>
  <c r="U71" i="46"/>
  <c r="V71" i="5"/>
  <c r="V71" i="46"/>
  <c r="W71" i="5"/>
  <c r="W71" i="46"/>
  <c r="X71" i="5"/>
  <c r="X71" i="46"/>
  <c r="AG71" i="5"/>
  <c r="AH71" i="5"/>
  <c r="AI71" i="5"/>
  <c r="AJ71" i="5"/>
  <c r="AK71" i="5"/>
  <c r="S72" i="5"/>
  <c r="S72" i="46"/>
  <c r="T72" i="5"/>
  <c r="T72" i="46" s="1"/>
  <c r="U72" i="5"/>
  <c r="U72" i="46"/>
  <c r="V72" i="5"/>
  <c r="V72" i="46"/>
  <c r="W72" i="5"/>
  <c r="W72" i="46"/>
  <c r="X72" i="5"/>
  <c r="X72" i="46" s="1"/>
  <c r="AG72" i="5"/>
  <c r="AH72" i="5"/>
  <c r="AI72" i="5"/>
  <c r="AJ72" i="5"/>
  <c r="AK72" i="5"/>
  <c r="S73" i="5"/>
  <c r="S73" i="46"/>
  <c r="T73" i="5"/>
  <c r="T73" i="46" s="1"/>
  <c r="U73" i="5"/>
  <c r="U73" i="46"/>
  <c r="V73" i="5"/>
  <c r="V73" i="46"/>
  <c r="W73" i="5"/>
  <c r="W73" i="46"/>
  <c r="X73" i="5"/>
  <c r="X73" i="46" s="1"/>
  <c r="AG73" i="5"/>
  <c r="AH73" i="5"/>
  <c r="AI73" i="5"/>
  <c r="AJ73" i="5"/>
  <c r="AK73" i="5"/>
  <c r="S74" i="5"/>
  <c r="S74" i="46" s="1"/>
  <c r="T74" i="5"/>
  <c r="T74" i="46" s="1"/>
  <c r="U74" i="5"/>
  <c r="U74" i="46"/>
  <c r="V74" i="5"/>
  <c r="V74" i="46"/>
  <c r="W74" i="5"/>
  <c r="W74" i="46"/>
  <c r="X74" i="5"/>
  <c r="X74" i="46" s="1"/>
  <c r="AG74" i="5"/>
  <c r="AH74" i="5"/>
  <c r="AI74" i="5"/>
  <c r="AJ74" i="5"/>
  <c r="AK74" i="5"/>
  <c r="S75" i="5"/>
  <c r="S75" i="46"/>
  <c r="T75" i="5"/>
  <c r="T75" i="46" s="1"/>
  <c r="U75" i="5"/>
  <c r="U75" i="46"/>
  <c r="V75" i="5"/>
  <c r="V75" i="46"/>
  <c r="W75" i="5"/>
  <c r="W75" i="46"/>
  <c r="X75" i="5"/>
  <c r="X75" i="46" s="1"/>
  <c r="AG75" i="5"/>
  <c r="AH75" i="5"/>
  <c r="AI75" i="5"/>
  <c r="AJ75" i="5"/>
  <c r="AK75" i="5"/>
  <c r="S76" i="5"/>
  <c r="S76" i="46" s="1"/>
  <c r="T76" i="5"/>
  <c r="T76" i="46" s="1"/>
  <c r="U76" i="5"/>
  <c r="U76" i="46"/>
  <c r="V76" i="5"/>
  <c r="V76" i="46"/>
  <c r="W76" i="5"/>
  <c r="W76" i="46"/>
  <c r="X76" i="5"/>
  <c r="X76" i="46" s="1"/>
  <c r="AG76" i="5"/>
  <c r="AH76" i="5"/>
  <c r="AI76" i="5"/>
  <c r="AJ76" i="5"/>
  <c r="AK76" i="5"/>
  <c r="S77" i="5"/>
  <c r="S77" i="46" s="1"/>
  <c r="T77" i="5"/>
  <c r="T77" i="46" s="1"/>
  <c r="U77" i="5"/>
  <c r="U77" i="46"/>
  <c r="V77" i="5"/>
  <c r="V77" i="46"/>
  <c r="W77" i="5"/>
  <c r="W77" i="46"/>
  <c r="X77" i="5"/>
  <c r="X77" i="46" s="1"/>
  <c r="AG77" i="5"/>
  <c r="AH77" i="5"/>
  <c r="AI77" i="5"/>
  <c r="AJ77" i="5"/>
  <c r="AK77" i="5"/>
  <c r="S78" i="5"/>
  <c r="S78" i="46" s="1"/>
  <c r="T78" i="5"/>
  <c r="T78" i="46" s="1"/>
  <c r="U78" i="5"/>
  <c r="U78" i="46"/>
  <c r="V78" i="5"/>
  <c r="V78" i="46"/>
  <c r="W78" i="5"/>
  <c r="W78" i="46"/>
  <c r="X78" i="5"/>
  <c r="X78" i="46" s="1"/>
  <c r="AG78" i="5"/>
  <c r="AH78" i="5"/>
  <c r="AI78" i="5"/>
  <c r="AJ78" i="5"/>
  <c r="AK78" i="5"/>
  <c r="S79" i="5"/>
  <c r="S79" i="46" s="1"/>
  <c r="T79" i="5"/>
  <c r="T79" i="46" s="1"/>
  <c r="U79" i="5"/>
  <c r="U79" i="46"/>
  <c r="V79" i="5"/>
  <c r="V79" i="46"/>
  <c r="W79" i="5"/>
  <c r="W79" i="46"/>
  <c r="X79" i="5"/>
  <c r="AG79" i="5"/>
  <c r="AH79" i="5"/>
  <c r="AI79" i="5"/>
  <c r="AJ79" i="5"/>
  <c r="AK79" i="5"/>
  <c r="S80" i="5"/>
  <c r="S80" i="46" s="1"/>
  <c r="T80" i="5"/>
  <c r="T80" i="46" s="1"/>
  <c r="U80" i="5"/>
  <c r="U80" i="46"/>
  <c r="V80" i="5"/>
  <c r="V80" i="46"/>
  <c r="W80" i="5"/>
  <c r="W80" i="46"/>
  <c r="X80" i="5"/>
  <c r="X80" i="46" s="1"/>
  <c r="AG80" i="5"/>
  <c r="AH80" i="5"/>
  <c r="AI80" i="5"/>
  <c r="AJ80" i="5"/>
  <c r="AK80" i="5"/>
  <c r="S81" i="5"/>
  <c r="S81" i="46" s="1"/>
  <c r="T81" i="5"/>
  <c r="T81" i="46" s="1"/>
  <c r="U81" i="5"/>
  <c r="U81" i="46"/>
  <c r="V81" i="5"/>
  <c r="V81" i="46"/>
  <c r="W81" i="5"/>
  <c r="W81" i="46"/>
  <c r="X81" i="5"/>
  <c r="X81" i="46" s="1"/>
  <c r="AG81" i="5"/>
  <c r="AH81" i="5"/>
  <c r="AI81" i="5"/>
  <c r="AJ81" i="5"/>
  <c r="AK81" i="5"/>
  <c r="S82" i="5"/>
  <c r="S82" i="46" s="1"/>
  <c r="T82" i="5"/>
  <c r="T82" i="46" s="1"/>
  <c r="U82" i="5"/>
  <c r="U82" i="46"/>
  <c r="V82" i="5"/>
  <c r="V82" i="46"/>
  <c r="W82" i="5"/>
  <c r="W82" i="46"/>
  <c r="X82" i="5"/>
  <c r="X82" i="46" s="1"/>
  <c r="AG82" i="5"/>
  <c r="AH82" i="5"/>
  <c r="AI82" i="5"/>
  <c r="AJ82" i="5"/>
  <c r="AK82" i="5"/>
  <c r="S83" i="5"/>
  <c r="S83" i="46" s="1"/>
  <c r="T83" i="5"/>
  <c r="T83" i="46" s="1"/>
  <c r="U83" i="5"/>
  <c r="U83" i="46"/>
  <c r="V83" i="5"/>
  <c r="V83" i="46"/>
  <c r="W83" i="5"/>
  <c r="W83" i="46"/>
  <c r="X83" i="5"/>
  <c r="X83" i="46" s="1"/>
  <c r="AG83" i="5"/>
  <c r="AH83" i="5"/>
  <c r="AI83" i="5"/>
  <c r="AJ83" i="5"/>
  <c r="AK83" i="5"/>
  <c r="S84" i="5"/>
  <c r="S84" i="46" s="1"/>
  <c r="T84" i="5"/>
  <c r="T84" i="46" s="1"/>
  <c r="U84" i="5"/>
  <c r="U84" i="46"/>
  <c r="V84" i="5"/>
  <c r="V84" i="46"/>
  <c r="W84" i="5"/>
  <c r="W84" i="46"/>
  <c r="X84" i="5"/>
  <c r="X84" i="46" s="1"/>
  <c r="AG84" i="5"/>
  <c r="AH84" i="5"/>
  <c r="AI84" i="5"/>
  <c r="AJ84" i="5"/>
  <c r="AK84" i="5"/>
  <c r="S85" i="5"/>
  <c r="S85" i="46" s="1"/>
  <c r="T85" i="5"/>
  <c r="T85" i="46" s="1"/>
  <c r="U85" i="5"/>
  <c r="U85" i="46"/>
  <c r="V85" i="5"/>
  <c r="V85" i="46"/>
  <c r="W85" i="5"/>
  <c r="W85" i="46"/>
  <c r="X85" i="5"/>
  <c r="X85" i="46" s="1"/>
  <c r="AG85" i="5"/>
  <c r="AH85" i="5"/>
  <c r="AI85" i="5"/>
  <c r="AJ85" i="5"/>
  <c r="AK85" i="5"/>
  <c r="S86" i="5"/>
  <c r="S86" i="46"/>
  <c r="T86" i="5"/>
  <c r="T86" i="46" s="1"/>
  <c r="U86" i="5"/>
  <c r="U86" i="46"/>
  <c r="V86" i="5"/>
  <c r="V86" i="46"/>
  <c r="W86" i="5"/>
  <c r="W86" i="46"/>
  <c r="X86" i="5"/>
  <c r="X86" i="46" s="1"/>
  <c r="AG86" i="5"/>
  <c r="AH86" i="5"/>
  <c r="AI86" i="5"/>
  <c r="AJ86" i="5"/>
  <c r="AK86" i="5"/>
  <c r="S87" i="5"/>
  <c r="S87" i="46" s="1"/>
  <c r="T87" i="5"/>
  <c r="T87" i="46"/>
  <c r="U87" i="5"/>
  <c r="U87" i="46"/>
  <c r="V87" i="5"/>
  <c r="V87" i="46"/>
  <c r="W87" i="5"/>
  <c r="W87" i="46"/>
  <c r="X87" i="5"/>
  <c r="X87" i="46"/>
  <c r="AG87" i="5"/>
  <c r="AH87" i="5"/>
  <c r="AI87" i="5"/>
  <c r="AJ87" i="5"/>
  <c r="AK87" i="5"/>
  <c r="S88" i="5"/>
  <c r="S88" i="46" s="1"/>
  <c r="T88" i="5"/>
  <c r="T88" i="46" s="1"/>
  <c r="U88" i="5"/>
  <c r="U88" i="46"/>
  <c r="V88" i="5"/>
  <c r="V88" i="46"/>
  <c r="W88" i="5"/>
  <c r="W88" i="46"/>
  <c r="X88" i="5"/>
  <c r="X88" i="46" s="1"/>
  <c r="AG88" i="5"/>
  <c r="AH88" i="5"/>
  <c r="AI88" i="5"/>
  <c r="AJ88" i="5"/>
  <c r="AJ302" i="5"/>
  <c r="AK88" i="5"/>
  <c r="S89" i="5"/>
  <c r="S89" i="46"/>
  <c r="T89" i="5"/>
  <c r="T89" i="46"/>
  <c r="U89" i="5"/>
  <c r="U89" i="46"/>
  <c r="V89" i="5"/>
  <c r="V89" i="46"/>
  <c r="W89" i="5"/>
  <c r="W89" i="46"/>
  <c r="X89" i="5"/>
  <c r="X89" i="46"/>
  <c r="AG89" i="5"/>
  <c r="AH89" i="5"/>
  <c r="AH303" i="5" s="1"/>
  <c r="AI89" i="5"/>
  <c r="AJ89" i="5"/>
  <c r="AK89" i="5"/>
  <c r="S90" i="5"/>
  <c r="S90" i="46" s="1"/>
  <c r="T90" i="5"/>
  <c r="T90" i="46"/>
  <c r="U90" i="5"/>
  <c r="U90" i="46"/>
  <c r="V90" i="5"/>
  <c r="V90" i="46"/>
  <c r="W90" i="5"/>
  <c r="W90" i="46"/>
  <c r="X90" i="5"/>
  <c r="X90" i="46"/>
  <c r="AG90" i="5"/>
  <c r="AH90" i="5"/>
  <c r="AI90" i="5"/>
  <c r="AJ90" i="5"/>
  <c r="AK90" i="5"/>
  <c r="AL90" i="5" s="1"/>
  <c r="S91" i="5"/>
  <c r="S91" i="46"/>
  <c r="T91" i="5"/>
  <c r="T91" i="46" s="1"/>
  <c r="U91" i="5"/>
  <c r="U91" i="46"/>
  <c r="V91" i="5"/>
  <c r="V91" i="46"/>
  <c r="W91" i="5"/>
  <c r="W91" i="46"/>
  <c r="X91" i="5"/>
  <c r="X91" i="46" s="1"/>
  <c r="AG91" i="5"/>
  <c r="AH91" i="5"/>
  <c r="AI91" i="5"/>
  <c r="AJ91" i="5"/>
  <c r="AK91" i="5"/>
  <c r="S92" i="5"/>
  <c r="S92" i="46"/>
  <c r="T92" i="5"/>
  <c r="T92" i="46"/>
  <c r="U92" i="5"/>
  <c r="U92" i="46"/>
  <c r="V92" i="5"/>
  <c r="V92" i="46"/>
  <c r="W92" i="5"/>
  <c r="W92" i="46"/>
  <c r="X92" i="5"/>
  <c r="X92" i="46"/>
  <c r="AG92" i="5"/>
  <c r="AH92" i="5"/>
  <c r="AI92" i="5"/>
  <c r="AJ92" i="5"/>
  <c r="AK92" i="5"/>
  <c r="S93" i="5"/>
  <c r="S93" i="46" s="1"/>
  <c r="T93" i="5"/>
  <c r="T93" i="46" s="1"/>
  <c r="U93" i="5"/>
  <c r="U93" i="46"/>
  <c r="V93" i="5"/>
  <c r="V93" i="46"/>
  <c r="W93" i="5"/>
  <c r="W93" i="46"/>
  <c r="X93" i="5"/>
  <c r="X93" i="46" s="1"/>
  <c r="AG93" i="5"/>
  <c r="AH93" i="5"/>
  <c r="AI93" i="5"/>
  <c r="AJ93" i="5"/>
  <c r="AK93" i="5"/>
  <c r="S94" i="5"/>
  <c r="S94" i="46"/>
  <c r="T94" i="5"/>
  <c r="T94" i="46" s="1"/>
  <c r="U94" i="5"/>
  <c r="U94" i="46"/>
  <c r="V94" i="5"/>
  <c r="V94" i="46"/>
  <c r="W94" i="5"/>
  <c r="W94" i="46"/>
  <c r="X94" i="5"/>
  <c r="X94" i="46" s="1"/>
  <c r="AG94" i="5"/>
  <c r="AH94" i="5"/>
  <c r="AI94" i="5"/>
  <c r="AJ94" i="5"/>
  <c r="AK94" i="5"/>
  <c r="S95" i="5"/>
  <c r="S95" i="46" s="1"/>
  <c r="T95" i="5"/>
  <c r="T95" i="46"/>
  <c r="U95" i="5"/>
  <c r="U95" i="46"/>
  <c r="V95" i="5"/>
  <c r="V95" i="46"/>
  <c r="W95" i="5"/>
  <c r="W95" i="46"/>
  <c r="X95" i="5"/>
  <c r="X95" i="46"/>
  <c r="AG95" i="5"/>
  <c r="AH95" i="5"/>
  <c r="AI95" i="5"/>
  <c r="AJ95" i="5"/>
  <c r="AK95" i="5"/>
  <c r="S96" i="5"/>
  <c r="S96" i="46" s="1"/>
  <c r="T96" i="5"/>
  <c r="T96" i="46" s="1"/>
  <c r="U96" i="5"/>
  <c r="U96" i="46"/>
  <c r="V96" i="5"/>
  <c r="V96" i="46"/>
  <c r="W96" i="5"/>
  <c r="W96" i="46"/>
  <c r="X96" i="5"/>
  <c r="X96" i="46" s="1"/>
  <c r="AG96" i="5"/>
  <c r="AH96" i="5"/>
  <c r="AI96" i="5"/>
  <c r="AJ96" i="5"/>
  <c r="AK96" i="5"/>
  <c r="S97" i="5"/>
  <c r="S97" i="46"/>
  <c r="T97" i="5"/>
  <c r="T97" i="46"/>
  <c r="U97" i="5"/>
  <c r="U97" i="46"/>
  <c r="V97" i="5"/>
  <c r="V97" i="46"/>
  <c r="W97" i="5"/>
  <c r="W97" i="46"/>
  <c r="X97" i="5"/>
  <c r="X97" i="46"/>
  <c r="AG97" i="5"/>
  <c r="AH97" i="5"/>
  <c r="AI97" i="5"/>
  <c r="AJ97" i="5"/>
  <c r="AK97" i="5"/>
  <c r="S98" i="5"/>
  <c r="S98" i="46" s="1"/>
  <c r="T98" i="5"/>
  <c r="T98" i="46"/>
  <c r="U98" i="5"/>
  <c r="U98" i="46"/>
  <c r="V98" i="5"/>
  <c r="V98" i="46"/>
  <c r="W98" i="5"/>
  <c r="W98" i="46"/>
  <c r="X98" i="5"/>
  <c r="X98" i="46"/>
  <c r="AG98" i="5"/>
  <c r="AH98" i="5"/>
  <c r="AI98" i="5"/>
  <c r="AJ98" i="5"/>
  <c r="AK98" i="5"/>
  <c r="S99" i="5"/>
  <c r="S99" i="46" s="1"/>
  <c r="T99" i="5"/>
  <c r="T99" i="46" s="1"/>
  <c r="U99" i="5"/>
  <c r="U99" i="46"/>
  <c r="V99" i="5"/>
  <c r="V99" i="46"/>
  <c r="W99" i="5"/>
  <c r="W99" i="46"/>
  <c r="X99" i="5"/>
  <c r="X99" i="46" s="1"/>
  <c r="AG99" i="5"/>
  <c r="AH99" i="5"/>
  <c r="AI99" i="5"/>
  <c r="AJ99" i="5"/>
  <c r="AK99" i="5"/>
  <c r="S100" i="5"/>
  <c r="S100" i="46" s="1"/>
  <c r="T100" i="5"/>
  <c r="T100" i="46" s="1"/>
  <c r="U100" i="5"/>
  <c r="U100" i="46"/>
  <c r="V100" i="5"/>
  <c r="V100" i="46"/>
  <c r="W100" i="5"/>
  <c r="W100" i="46"/>
  <c r="X100" i="5"/>
  <c r="X100" i="46" s="1"/>
  <c r="AG100" i="5"/>
  <c r="AH100" i="5"/>
  <c r="AI100" i="5"/>
  <c r="AJ100" i="5"/>
  <c r="AK100" i="5"/>
  <c r="S101" i="5"/>
  <c r="S101" i="46" s="1"/>
  <c r="T101" i="5"/>
  <c r="T101" i="46" s="1"/>
  <c r="U101" i="5"/>
  <c r="U101" i="46"/>
  <c r="V101" i="5"/>
  <c r="V101" i="46"/>
  <c r="W101" i="5"/>
  <c r="W101" i="46"/>
  <c r="X101" i="5"/>
  <c r="X101" i="46" s="1"/>
  <c r="AG101" i="5"/>
  <c r="AH101" i="5"/>
  <c r="AI101" i="5"/>
  <c r="AJ101" i="5"/>
  <c r="AK101" i="5"/>
  <c r="S102" i="5"/>
  <c r="S102" i="46" s="1"/>
  <c r="T102" i="5"/>
  <c r="T102" i="46" s="1"/>
  <c r="U102" i="5"/>
  <c r="U102" i="46"/>
  <c r="V102" i="5"/>
  <c r="V102" i="46"/>
  <c r="W102" i="5"/>
  <c r="W102" i="46"/>
  <c r="X102" i="5"/>
  <c r="X102" i="46" s="1"/>
  <c r="AG102" i="5"/>
  <c r="AH102" i="5"/>
  <c r="AI102" i="5"/>
  <c r="AJ102" i="5"/>
  <c r="AK102" i="5"/>
  <c r="S103" i="5"/>
  <c r="S103" i="46" s="1"/>
  <c r="T103" i="5"/>
  <c r="T103" i="46" s="1"/>
  <c r="U103" i="5"/>
  <c r="U103" i="46"/>
  <c r="V103" i="5"/>
  <c r="V103" i="46"/>
  <c r="W103" i="5"/>
  <c r="W103" i="46"/>
  <c r="X103" i="5"/>
  <c r="X103" i="46" s="1"/>
  <c r="AG103" i="5"/>
  <c r="AH103" i="5"/>
  <c r="AI103" i="5"/>
  <c r="AJ103" i="5"/>
  <c r="AK103" i="5"/>
  <c r="S104" i="5"/>
  <c r="S104" i="46" s="1"/>
  <c r="T104" i="5"/>
  <c r="T104" i="46"/>
  <c r="U104" i="5"/>
  <c r="U104" i="46"/>
  <c r="V104" i="5"/>
  <c r="V104" i="46"/>
  <c r="W104" i="5"/>
  <c r="W104" i="46"/>
  <c r="X104" i="5"/>
  <c r="X104" i="46" s="1"/>
  <c r="AG104" i="5"/>
  <c r="AH104" i="5"/>
  <c r="AI104" i="5"/>
  <c r="AJ104" i="5"/>
  <c r="AK104" i="5"/>
  <c r="S105" i="5"/>
  <c r="S105" i="46" s="1"/>
  <c r="T105" i="5"/>
  <c r="T105" i="46" s="1"/>
  <c r="U105" i="5"/>
  <c r="U105" i="46"/>
  <c r="V105" i="5"/>
  <c r="V105" i="46"/>
  <c r="W105" i="5"/>
  <c r="W105" i="46"/>
  <c r="X105" i="5"/>
  <c r="X105" i="46" s="1"/>
  <c r="AL105" i="46" s="1"/>
  <c r="AG105" i="5"/>
  <c r="AH105" i="5"/>
  <c r="AI105" i="5"/>
  <c r="AJ105" i="5"/>
  <c r="AK105" i="5"/>
  <c r="S106" i="5"/>
  <c r="S106" i="46" s="1"/>
  <c r="T106" i="5"/>
  <c r="T106" i="46"/>
  <c r="U106" i="5"/>
  <c r="U106" i="46"/>
  <c r="V106" i="5"/>
  <c r="V106" i="46"/>
  <c r="W106" i="5"/>
  <c r="W106" i="46"/>
  <c r="X106" i="5"/>
  <c r="X106" i="46"/>
  <c r="AG106" i="5"/>
  <c r="AH106" i="5"/>
  <c r="AI106" i="5"/>
  <c r="AJ106" i="5"/>
  <c r="AK106" i="5"/>
  <c r="S107" i="5"/>
  <c r="S107" i="46" s="1"/>
  <c r="T107" i="5"/>
  <c r="T107" i="46" s="1"/>
  <c r="U107" i="5"/>
  <c r="U107" i="46"/>
  <c r="V107" i="5"/>
  <c r="V107" i="46"/>
  <c r="V323" i="46"/>
  <c r="W107" i="5"/>
  <c r="W107" i="46"/>
  <c r="X107" i="5"/>
  <c r="X107" i="46" s="1"/>
  <c r="AL107" i="46" s="1"/>
  <c r="AG107" i="5"/>
  <c r="AH107" i="5"/>
  <c r="AI107" i="5"/>
  <c r="AJ107" i="5"/>
  <c r="AK107" i="5"/>
  <c r="S108" i="5"/>
  <c r="S108" i="46" s="1"/>
  <c r="T108" i="5"/>
  <c r="T108" i="46" s="1"/>
  <c r="U108" i="5"/>
  <c r="U108" i="46"/>
  <c r="V108" i="5"/>
  <c r="V108" i="46"/>
  <c r="W108" i="5"/>
  <c r="W108" i="46"/>
  <c r="X108" i="5"/>
  <c r="X108" i="46" s="1"/>
  <c r="AL108" i="46" s="1"/>
  <c r="AG108" i="5"/>
  <c r="AH108" i="5"/>
  <c r="AI108" i="5"/>
  <c r="AJ108" i="5"/>
  <c r="AK108" i="5"/>
  <c r="S109" i="5"/>
  <c r="S109" i="46" s="1"/>
  <c r="T109" i="5"/>
  <c r="T109" i="46" s="1"/>
  <c r="U109" i="5"/>
  <c r="U109" i="46"/>
  <c r="V109" i="5"/>
  <c r="V109" i="46"/>
  <c r="W109" i="5"/>
  <c r="W109" i="46"/>
  <c r="X109" i="5"/>
  <c r="X109" i="46" s="1"/>
  <c r="AL109" i="46" s="1"/>
  <c r="AG109" i="5"/>
  <c r="AH109" i="5"/>
  <c r="AI109" i="5"/>
  <c r="AJ109" i="5"/>
  <c r="AK109" i="5"/>
  <c r="S110" i="5"/>
  <c r="S110" i="46" s="1"/>
  <c r="T110" i="5"/>
  <c r="T110" i="46"/>
  <c r="U110" i="5"/>
  <c r="U110" i="46"/>
  <c r="V110" i="5"/>
  <c r="V110" i="46"/>
  <c r="W110" i="5"/>
  <c r="W110" i="46"/>
  <c r="X110" i="5"/>
  <c r="AL110" i="5" s="1"/>
  <c r="X110" i="46"/>
  <c r="AG110" i="5"/>
  <c r="AH110" i="5"/>
  <c r="AI110" i="5"/>
  <c r="AJ110" i="5"/>
  <c r="AK110" i="5"/>
  <c r="S111" i="5"/>
  <c r="S111" i="46"/>
  <c r="T111" i="5"/>
  <c r="T111" i="46"/>
  <c r="U111" i="5"/>
  <c r="U111" i="46"/>
  <c r="V111" i="5"/>
  <c r="V111" i="46"/>
  <c r="W111" i="5"/>
  <c r="W111" i="46"/>
  <c r="X111" i="5"/>
  <c r="X111" i="46"/>
  <c r="AG111" i="5"/>
  <c r="AH111" i="5"/>
  <c r="AI111" i="5"/>
  <c r="AJ111" i="5"/>
  <c r="AK111" i="5"/>
  <c r="C114" i="5"/>
  <c r="C113" i="5"/>
  <c r="D114" i="5"/>
  <c r="D113" i="5"/>
  <c r="E114" i="5"/>
  <c r="D12" i="4" s="1"/>
  <c r="F114" i="5"/>
  <c r="E12" i="4" s="1"/>
  <c r="G114" i="5"/>
  <c r="G113" i="5"/>
  <c r="G13" i="45"/>
  <c r="F12" i="4"/>
  <c r="H114" i="5"/>
  <c r="H113" i="5"/>
  <c r="H13" i="45"/>
  <c r="G12" i="4"/>
  <c r="I114" i="5"/>
  <c r="I113" i="5"/>
  <c r="I13" i="45"/>
  <c r="J114" i="5"/>
  <c r="J113" i="5"/>
  <c r="J13" i="45"/>
  <c r="I12" i="4"/>
  <c r="K114" i="5"/>
  <c r="K113" i="5"/>
  <c r="K13" i="45"/>
  <c r="J12" i="4"/>
  <c r="L114" i="5"/>
  <c r="L113" i="5"/>
  <c r="L13" i="45"/>
  <c r="K12" i="4"/>
  <c r="M114" i="5"/>
  <c r="L12" i="4"/>
  <c r="N114" i="5"/>
  <c r="M12" i="4"/>
  <c r="O114" i="5"/>
  <c r="O113" i="5"/>
  <c r="O13" i="45"/>
  <c r="N12" i="4"/>
  <c r="P114" i="5"/>
  <c r="P113" i="5"/>
  <c r="P13" i="45"/>
  <c r="O12" i="4"/>
  <c r="Q114" i="5"/>
  <c r="Q113" i="5"/>
  <c r="Q13" i="45"/>
  <c r="R114" i="5"/>
  <c r="R113" i="5"/>
  <c r="R13" i="45"/>
  <c r="Y114" i="5"/>
  <c r="Y113" i="5"/>
  <c r="Y13" i="45"/>
  <c r="W12" i="4"/>
  <c r="Z114" i="5"/>
  <c r="Z113" i="5" s="1"/>
  <c r="Z13" i="45" s="1"/>
  <c r="AA114" i="5"/>
  <c r="Y12" i="4" s="1"/>
  <c r="AB114" i="5"/>
  <c r="AB113" i="5" s="1"/>
  <c r="AB13" i="45" s="1"/>
  <c r="AC114" i="5"/>
  <c r="AA12" i="4" s="1"/>
  <c r="AD114" i="5"/>
  <c r="AD113" i="5" s="1"/>
  <c r="AD13" i="45" s="1"/>
  <c r="AE114" i="5"/>
  <c r="AE113" i="5"/>
  <c r="AE13" i="45"/>
  <c r="AF114" i="5"/>
  <c r="AF113" i="5"/>
  <c r="AF13" i="45"/>
  <c r="S115" i="5"/>
  <c r="T115" i="5"/>
  <c r="U115" i="5"/>
  <c r="V115" i="5"/>
  <c r="W115" i="5"/>
  <c r="X115" i="5"/>
  <c r="X164" i="5" s="1"/>
  <c r="X14" i="45" s="1"/>
  <c r="AG115" i="5"/>
  <c r="AH115" i="5"/>
  <c r="AI115" i="5"/>
  <c r="AI166" i="5" s="1"/>
  <c r="AJ115" i="5"/>
  <c r="AK115" i="5"/>
  <c r="AK166" i="5" s="1"/>
  <c r="S116" i="5"/>
  <c r="S116" i="46"/>
  <c r="T116" i="5"/>
  <c r="T116" i="46"/>
  <c r="U116" i="5"/>
  <c r="U116" i="46"/>
  <c r="V116" i="5"/>
  <c r="V116" i="46"/>
  <c r="V272" i="5"/>
  <c r="W116" i="5"/>
  <c r="W116" i="46"/>
  <c r="X116" i="5"/>
  <c r="X116" i="46"/>
  <c r="AG116" i="5"/>
  <c r="AH116" i="5"/>
  <c r="AI116" i="5"/>
  <c r="AJ116" i="5"/>
  <c r="AK116" i="5"/>
  <c r="S117" i="5"/>
  <c r="S117" i="46"/>
  <c r="T117" i="5"/>
  <c r="T117" i="46"/>
  <c r="U117" i="5"/>
  <c r="U117" i="46"/>
  <c r="V117" i="5"/>
  <c r="V117" i="46"/>
  <c r="W117" i="5"/>
  <c r="W117" i="46"/>
  <c r="X117" i="5"/>
  <c r="X117" i="46"/>
  <c r="AG117" i="5"/>
  <c r="AH117" i="5"/>
  <c r="AI117" i="5"/>
  <c r="AJ117" i="5"/>
  <c r="AK117" i="5"/>
  <c r="S118" i="5"/>
  <c r="S118" i="46"/>
  <c r="T118" i="5"/>
  <c r="T118" i="46"/>
  <c r="U118" i="5"/>
  <c r="U118" i="46"/>
  <c r="V118" i="5"/>
  <c r="V118" i="46"/>
  <c r="W118" i="5"/>
  <c r="W118" i="46"/>
  <c r="X118" i="5"/>
  <c r="X118" i="46"/>
  <c r="AG118" i="5"/>
  <c r="AH118" i="5"/>
  <c r="AI118" i="5"/>
  <c r="AJ118" i="5"/>
  <c r="AK118" i="5"/>
  <c r="S119" i="5"/>
  <c r="S119" i="46"/>
  <c r="T119" i="5"/>
  <c r="T119" i="46"/>
  <c r="U119" i="5"/>
  <c r="U119" i="46"/>
  <c r="V119" i="5"/>
  <c r="V119" i="46"/>
  <c r="W119" i="5"/>
  <c r="W119" i="46"/>
  <c r="X119" i="5"/>
  <c r="X119" i="46"/>
  <c r="AG119" i="5"/>
  <c r="AH119" i="5"/>
  <c r="AI119" i="5"/>
  <c r="AJ119" i="5"/>
  <c r="AK119" i="5"/>
  <c r="S120" i="5"/>
  <c r="S120" i="46"/>
  <c r="T120" i="5"/>
  <c r="T120" i="46"/>
  <c r="U120" i="5"/>
  <c r="U120" i="46"/>
  <c r="V120" i="5"/>
  <c r="V120" i="46"/>
  <c r="W120" i="5"/>
  <c r="W120" i="46"/>
  <c r="X120" i="5"/>
  <c r="X120" i="46"/>
  <c r="AG120" i="5"/>
  <c r="AH120" i="5"/>
  <c r="AI120" i="5"/>
  <c r="AJ120" i="5"/>
  <c r="AK120" i="5"/>
  <c r="S121" i="5"/>
  <c r="S121" i="46"/>
  <c r="T121" i="5"/>
  <c r="T121" i="46"/>
  <c r="U121" i="5"/>
  <c r="U121" i="46"/>
  <c r="V121" i="5"/>
  <c r="V121" i="46"/>
  <c r="W121" i="5"/>
  <c r="W121" i="46"/>
  <c r="X121" i="5"/>
  <c r="X121" i="46"/>
  <c r="AG121" i="5"/>
  <c r="AH121" i="5"/>
  <c r="AI121" i="5"/>
  <c r="AJ121" i="5"/>
  <c r="AK121" i="5"/>
  <c r="S122" i="5"/>
  <c r="S122" i="46"/>
  <c r="T122" i="5"/>
  <c r="T122" i="46"/>
  <c r="U122" i="5"/>
  <c r="U122" i="46"/>
  <c r="V122" i="5"/>
  <c r="V122" i="46"/>
  <c r="W122" i="5"/>
  <c r="W122" i="46"/>
  <c r="X122" i="5"/>
  <c r="X122" i="46"/>
  <c r="AG122" i="5"/>
  <c r="AH122" i="5"/>
  <c r="AI122" i="5"/>
  <c r="AJ122" i="5"/>
  <c r="AK122" i="5"/>
  <c r="S123" i="5"/>
  <c r="S123" i="46"/>
  <c r="T123" i="5"/>
  <c r="T123" i="46"/>
  <c r="U123" i="5"/>
  <c r="U123" i="46"/>
  <c r="V123" i="5"/>
  <c r="V123" i="46"/>
  <c r="W123" i="5"/>
  <c r="W123" i="46"/>
  <c r="X123" i="5"/>
  <c r="X123" i="46"/>
  <c r="AG123" i="5"/>
  <c r="AH123" i="5"/>
  <c r="AI123" i="5"/>
  <c r="AJ123" i="5"/>
  <c r="AK123" i="5"/>
  <c r="S124" i="5"/>
  <c r="S124" i="46"/>
  <c r="T124" i="5"/>
  <c r="T124" i="46"/>
  <c r="U124" i="5"/>
  <c r="U124" i="46"/>
  <c r="V124" i="5"/>
  <c r="V124" i="46"/>
  <c r="W124" i="5"/>
  <c r="W124" i="46"/>
  <c r="X124" i="5"/>
  <c r="X124" i="46"/>
  <c r="AG124" i="5"/>
  <c r="AH124" i="5"/>
  <c r="AI124" i="5"/>
  <c r="AJ124" i="5"/>
  <c r="AK124" i="5"/>
  <c r="S125" i="5"/>
  <c r="S125" i="46"/>
  <c r="T125" i="5"/>
  <c r="T125" i="46"/>
  <c r="U125" i="5"/>
  <c r="U125" i="46"/>
  <c r="V125" i="5"/>
  <c r="V125" i="46"/>
  <c r="W125" i="5"/>
  <c r="W125" i="46"/>
  <c r="X125" i="5"/>
  <c r="X125" i="46"/>
  <c r="AG125" i="5"/>
  <c r="AH125" i="5"/>
  <c r="AI125" i="5"/>
  <c r="AJ125" i="5"/>
  <c r="AK125" i="5"/>
  <c r="S126" i="5"/>
  <c r="S126" i="46"/>
  <c r="T126" i="5"/>
  <c r="T126" i="46"/>
  <c r="U126" i="5"/>
  <c r="U126" i="46"/>
  <c r="V126" i="5"/>
  <c r="V126" i="46"/>
  <c r="W126" i="5"/>
  <c r="W126" i="46"/>
  <c r="X126" i="5"/>
  <c r="X126" i="46"/>
  <c r="AG126" i="5"/>
  <c r="AH126" i="5"/>
  <c r="AI126" i="5"/>
  <c r="AJ126" i="5"/>
  <c r="AK126" i="5"/>
  <c r="S127" i="5"/>
  <c r="S127" i="46"/>
  <c r="T127" i="5"/>
  <c r="T127" i="46"/>
  <c r="U127" i="5"/>
  <c r="U127" i="46"/>
  <c r="V127" i="5"/>
  <c r="V127" i="46"/>
  <c r="W127" i="5"/>
  <c r="W127" i="46"/>
  <c r="X127" i="5"/>
  <c r="X127" i="46"/>
  <c r="AG127" i="5"/>
  <c r="AH127" i="5"/>
  <c r="AI127" i="5"/>
  <c r="AJ127" i="5"/>
  <c r="AK127" i="5"/>
  <c r="S128" i="5"/>
  <c r="S128" i="46"/>
  <c r="T128" i="5"/>
  <c r="T128" i="46"/>
  <c r="U128" i="5"/>
  <c r="U128" i="46"/>
  <c r="V128" i="5"/>
  <c r="V128" i="46"/>
  <c r="W128" i="5"/>
  <c r="W128" i="46"/>
  <c r="X128" i="5"/>
  <c r="X128" i="46"/>
  <c r="AG128" i="5"/>
  <c r="AH128" i="5"/>
  <c r="AI128" i="5"/>
  <c r="AJ128" i="5"/>
  <c r="AK128" i="5"/>
  <c r="S129" i="5"/>
  <c r="S129" i="46"/>
  <c r="T129" i="5"/>
  <c r="T129" i="46"/>
  <c r="U129" i="5"/>
  <c r="U129" i="46"/>
  <c r="V129" i="5"/>
  <c r="V129" i="46"/>
  <c r="W129" i="5"/>
  <c r="W129" i="46"/>
  <c r="X129" i="5"/>
  <c r="X129" i="46"/>
  <c r="AG129" i="5"/>
  <c r="AH129" i="5"/>
  <c r="AI129" i="5"/>
  <c r="AJ129" i="5"/>
  <c r="AK129" i="5"/>
  <c r="S130" i="5"/>
  <c r="S130" i="46"/>
  <c r="T130" i="5"/>
  <c r="T130" i="46"/>
  <c r="U130" i="5"/>
  <c r="U130" i="46"/>
  <c r="V130" i="5"/>
  <c r="V130" i="46"/>
  <c r="W130" i="5"/>
  <c r="W130" i="46"/>
  <c r="X130" i="5"/>
  <c r="X130" i="46"/>
  <c r="AG130" i="5"/>
  <c r="AH130" i="5"/>
  <c r="AI130" i="5"/>
  <c r="AJ130" i="5"/>
  <c r="AK130" i="5"/>
  <c r="S131" i="5"/>
  <c r="S131" i="46"/>
  <c r="T131" i="5"/>
  <c r="T131" i="46"/>
  <c r="U131" i="5"/>
  <c r="U131" i="46"/>
  <c r="V131" i="5"/>
  <c r="V131" i="46"/>
  <c r="W131" i="5"/>
  <c r="W131" i="46"/>
  <c r="X131" i="5"/>
  <c r="X131" i="46"/>
  <c r="AG131" i="5"/>
  <c r="AH131" i="5"/>
  <c r="AI131" i="5"/>
  <c r="AJ131" i="5"/>
  <c r="AK131" i="5"/>
  <c r="S132" i="5"/>
  <c r="S132" i="46"/>
  <c r="T132" i="5"/>
  <c r="T132" i="46"/>
  <c r="U132" i="5"/>
  <c r="U132" i="46"/>
  <c r="V132" i="5"/>
  <c r="V132" i="46"/>
  <c r="W132" i="5"/>
  <c r="W132" i="46"/>
  <c r="X132" i="5"/>
  <c r="X132" i="46"/>
  <c r="AG132" i="5"/>
  <c r="AH132" i="5"/>
  <c r="AI132" i="5"/>
  <c r="AJ132" i="5"/>
  <c r="AK132" i="5"/>
  <c r="S133" i="5"/>
  <c r="S133" i="46"/>
  <c r="T133" i="5"/>
  <c r="T133" i="46"/>
  <c r="U133" i="5"/>
  <c r="U133" i="46"/>
  <c r="V133" i="5"/>
  <c r="V133" i="46"/>
  <c r="W133" i="5"/>
  <c r="W133" i="46"/>
  <c r="X133" i="5"/>
  <c r="X133" i="46"/>
  <c r="AG133" i="5"/>
  <c r="AH133" i="5"/>
  <c r="AI133" i="5"/>
  <c r="AJ133" i="5"/>
  <c r="AK133" i="5"/>
  <c r="S134" i="5"/>
  <c r="S134" i="46"/>
  <c r="T134" i="5"/>
  <c r="T134" i="46"/>
  <c r="U134" i="5"/>
  <c r="U134" i="46"/>
  <c r="V134" i="5"/>
  <c r="V134" i="46"/>
  <c r="W134" i="5"/>
  <c r="W134" i="46"/>
  <c r="X134" i="5"/>
  <c r="X134" i="46"/>
  <c r="AG134" i="5"/>
  <c r="AH134" i="5"/>
  <c r="AI134" i="5"/>
  <c r="AJ134" i="5"/>
  <c r="AK134" i="5"/>
  <c r="S135" i="5"/>
  <c r="S135" i="46"/>
  <c r="T135" i="5"/>
  <c r="T135" i="46"/>
  <c r="U135" i="5"/>
  <c r="U135" i="46"/>
  <c r="V135" i="5"/>
  <c r="V135" i="46"/>
  <c r="W135" i="5"/>
  <c r="W135" i="46"/>
  <c r="X135" i="5"/>
  <c r="X135" i="46"/>
  <c r="AG135" i="5"/>
  <c r="AH135" i="5"/>
  <c r="AI135" i="5"/>
  <c r="AJ135" i="5"/>
  <c r="AK135" i="5"/>
  <c r="S136" i="5"/>
  <c r="S136" i="46"/>
  <c r="T136" i="5"/>
  <c r="T136" i="46"/>
  <c r="U136" i="5"/>
  <c r="U136" i="46"/>
  <c r="V136" i="5"/>
  <c r="V136" i="46"/>
  <c r="W136" i="5"/>
  <c r="W136" i="46"/>
  <c r="X136" i="5"/>
  <c r="X136" i="46"/>
  <c r="AG136" i="5"/>
  <c r="AH136" i="5"/>
  <c r="AI136" i="5"/>
  <c r="AJ136" i="5"/>
  <c r="AK136" i="5"/>
  <c r="S137" i="5"/>
  <c r="S137" i="46"/>
  <c r="T137" i="5"/>
  <c r="T137" i="46"/>
  <c r="U137" i="5"/>
  <c r="U137" i="46"/>
  <c r="V137" i="5"/>
  <c r="V137" i="46"/>
  <c r="W137" i="5"/>
  <c r="W137" i="46"/>
  <c r="X137" i="5"/>
  <c r="X137" i="46"/>
  <c r="AG137" i="5"/>
  <c r="AH137" i="5"/>
  <c r="AI137" i="5"/>
  <c r="AJ137" i="5"/>
  <c r="AK137" i="5"/>
  <c r="S138" i="5"/>
  <c r="S138" i="46"/>
  <c r="T138" i="5"/>
  <c r="T138" i="46"/>
  <c r="U138" i="5"/>
  <c r="U138" i="46"/>
  <c r="V138" i="5"/>
  <c r="V138" i="46"/>
  <c r="W138" i="5"/>
  <c r="W138" i="46"/>
  <c r="X138" i="5"/>
  <c r="X138" i="46"/>
  <c r="AG138" i="5"/>
  <c r="AH138" i="5"/>
  <c r="AI138" i="5"/>
  <c r="AJ138" i="5"/>
  <c r="AK138" i="5"/>
  <c r="S139" i="5"/>
  <c r="S139" i="46"/>
  <c r="T139" i="5"/>
  <c r="T139" i="46"/>
  <c r="U139" i="5"/>
  <c r="U139" i="46"/>
  <c r="V139" i="5"/>
  <c r="V139" i="46"/>
  <c r="W139" i="5"/>
  <c r="W139" i="46"/>
  <c r="X139" i="5"/>
  <c r="X139" i="46"/>
  <c r="AG139" i="5"/>
  <c r="AH139" i="5"/>
  <c r="AI139" i="5"/>
  <c r="AJ139" i="5"/>
  <c r="AK139" i="5"/>
  <c r="S140" i="5"/>
  <c r="S140" i="46"/>
  <c r="T140" i="5"/>
  <c r="T140" i="46"/>
  <c r="U140" i="5"/>
  <c r="U140" i="46"/>
  <c r="V140" i="5"/>
  <c r="V140" i="46"/>
  <c r="W140" i="5"/>
  <c r="W140" i="46"/>
  <c r="X140" i="5"/>
  <c r="X140" i="46"/>
  <c r="AG140" i="5"/>
  <c r="AH140" i="5"/>
  <c r="AI140" i="5"/>
  <c r="AJ140" i="5"/>
  <c r="AK140" i="5"/>
  <c r="S141" i="5"/>
  <c r="S141" i="46"/>
  <c r="T141" i="5"/>
  <c r="T141" i="46"/>
  <c r="U141" i="5"/>
  <c r="U141" i="46"/>
  <c r="V141" i="5"/>
  <c r="V141" i="46"/>
  <c r="W141" i="5"/>
  <c r="W141" i="46"/>
  <c r="X141" i="5"/>
  <c r="X141" i="46"/>
  <c r="AG141" i="5"/>
  <c r="AH141" i="5"/>
  <c r="AI141" i="5"/>
  <c r="AJ141" i="5"/>
  <c r="AK141" i="5"/>
  <c r="S142" i="5"/>
  <c r="S142" i="46"/>
  <c r="T142" i="5"/>
  <c r="T142" i="46"/>
  <c r="U142" i="5"/>
  <c r="U142" i="46"/>
  <c r="V142" i="5"/>
  <c r="V142" i="46"/>
  <c r="W142" i="5"/>
  <c r="W142" i="46"/>
  <c r="X142" i="5"/>
  <c r="X142" i="46"/>
  <c r="AG142" i="5"/>
  <c r="AH142" i="5"/>
  <c r="AI142" i="5"/>
  <c r="AJ142" i="5"/>
  <c r="AK142" i="5"/>
  <c r="S143" i="5"/>
  <c r="S143" i="46"/>
  <c r="T143" i="5"/>
  <c r="T143" i="46"/>
  <c r="U143" i="5"/>
  <c r="U143" i="46"/>
  <c r="V143" i="5"/>
  <c r="V143" i="46"/>
  <c r="W143" i="5"/>
  <c r="W143" i="46"/>
  <c r="X143" i="5"/>
  <c r="X143" i="46"/>
  <c r="AG143" i="5"/>
  <c r="AH143" i="5"/>
  <c r="AI143" i="5"/>
  <c r="AJ143" i="5"/>
  <c r="AK143" i="5"/>
  <c r="S144" i="5"/>
  <c r="S144" i="46"/>
  <c r="T144" i="5"/>
  <c r="T144" i="46"/>
  <c r="U144" i="5"/>
  <c r="U144" i="46"/>
  <c r="V144" i="5"/>
  <c r="V144" i="46"/>
  <c r="W144" i="5"/>
  <c r="W144" i="46"/>
  <c r="X144" i="5"/>
  <c r="X144" i="46"/>
  <c r="AG144" i="5"/>
  <c r="AH144" i="5"/>
  <c r="AI144" i="5"/>
  <c r="AJ144" i="5"/>
  <c r="AK144" i="5"/>
  <c r="S145" i="5"/>
  <c r="S145" i="46"/>
  <c r="T145" i="5"/>
  <c r="T145" i="46"/>
  <c r="U145" i="5"/>
  <c r="U145" i="46"/>
  <c r="V145" i="5"/>
  <c r="V145" i="46"/>
  <c r="W145" i="5"/>
  <c r="W145" i="46"/>
  <c r="X145" i="5"/>
  <c r="X145" i="46"/>
  <c r="AG145" i="5"/>
  <c r="AH145" i="5"/>
  <c r="AI145" i="5"/>
  <c r="AJ145" i="5"/>
  <c r="AK145" i="5"/>
  <c r="S146" i="5"/>
  <c r="S146" i="46"/>
  <c r="T146" i="5"/>
  <c r="T146" i="46"/>
  <c r="U146" i="5"/>
  <c r="U146" i="46"/>
  <c r="V146" i="5"/>
  <c r="V146" i="46"/>
  <c r="W146" i="5"/>
  <c r="W146" i="46"/>
  <c r="X146" i="5"/>
  <c r="X146" i="46"/>
  <c r="AG146" i="5"/>
  <c r="AH146" i="5"/>
  <c r="AI146" i="5"/>
  <c r="AJ146" i="5"/>
  <c r="AK146" i="5"/>
  <c r="S147" i="5"/>
  <c r="S147" i="46"/>
  <c r="T147" i="5"/>
  <c r="T147" i="46"/>
  <c r="U147" i="5"/>
  <c r="U147" i="46"/>
  <c r="V147" i="5"/>
  <c r="V147" i="46"/>
  <c r="W147" i="5"/>
  <c r="W147" i="46"/>
  <c r="X147" i="5"/>
  <c r="X147" i="46"/>
  <c r="AG147" i="5"/>
  <c r="AH147" i="5"/>
  <c r="AI147" i="5"/>
  <c r="AJ147" i="5"/>
  <c r="AK147" i="5"/>
  <c r="S148" i="5"/>
  <c r="S148" i="46"/>
  <c r="T148" i="5"/>
  <c r="T148" i="46"/>
  <c r="U148" i="5"/>
  <c r="U148" i="46"/>
  <c r="V148" i="5"/>
  <c r="V148" i="46"/>
  <c r="W148" i="5"/>
  <c r="W148" i="46"/>
  <c r="X148" i="5"/>
  <c r="X148" i="46"/>
  <c r="AG148" i="5"/>
  <c r="AH148" i="5"/>
  <c r="AI148" i="5"/>
  <c r="AJ148" i="5"/>
  <c r="AK148" i="5"/>
  <c r="S149" i="5"/>
  <c r="S149" i="46"/>
  <c r="T149" i="5"/>
  <c r="T149" i="46"/>
  <c r="U149" i="5"/>
  <c r="U149" i="46"/>
  <c r="V149" i="5"/>
  <c r="V149" i="46"/>
  <c r="W149" i="5"/>
  <c r="W149" i="46"/>
  <c r="X149" i="5"/>
  <c r="X149" i="46"/>
  <c r="AG149" i="5"/>
  <c r="AH149" i="5"/>
  <c r="AI149" i="5"/>
  <c r="AJ149" i="5"/>
  <c r="AK149" i="5"/>
  <c r="S150" i="5"/>
  <c r="S150" i="46"/>
  <c r="T150" i="5"/>
  <c r="T150" i="46"/>
  <c r="U150" i="5"/>
  <c r="U150" i="46"/>
  <c r="V150" i="5"/>
  <c r="V150" i="46"/>
  <c r="W150" i="5"/>
  <c r="W150" i="46"/>
  <c r="X150" i="5"/>
  <c r="X150" i="46"/>
  <c r="AG150" i="5"/>
  <c r="AH150" i="5"/>
  <c r="AI150" i="5"/>
  <c r="AJ150" i="5"/>
  <c r="AK150" i="5"/>
  <c r="S151" i="5"/>
  <c r="S151" i="46"/>
  <c r="T151" i="5"/>
  <c r="T151" i="46"/>
  <c r="U151" i="5"/>
  <c r="U151" i="46"/>
  <c r="V151" i="5"/>
  <c r="V151" i="46"/>
  <c r="W151" i="5"/>
  <c r="W151" i="46"/>
  <c r="X151" i="5"/>
  <c r="X151" i="46"/>
  <c r="AG151" i="5"/>
  <c r="AH151" i="5"/>
  <c r="AI151" i="5"/>
  <c r="AJ151" i="5"/>
  <c r="AK151" i="5"/>
  <c r="S152" i="5"/>
  <c r="S152" i="46"/>
  <c r="T152" i="5"/>
  <c r="T152" i="46"/>
  <c r="U152" i="5"/>
  <c r="U152" i="46"/>
  <c r="V152" i="5"/>
  <c r="V152" i="46"/>
  <c r="W152" i="5"/>
  <c r="W152" i="46"/>
  <c r="X152" i="5"/>
  <c r="X152" i="46"/>
  <c r="AG152" i="5"/>
  <c r="AH152" i="5"/>
  <c r="AI152" i="5"/>
  <c r="AJ152" i="5"/>
  <c r="AK152" i="5"/>
  <c r="S153" i="5"/>
  <c r="S153" i="46"/>
  <c r="T153" i="5"/>
  <c r="T153" i="46"/>
  <c r="U153" i="5"/>
  <c r="U153" i="46"/>
  <c r="V153" i="5"/>
  <c r="V153" i="46"/>
  <c r="W153" i="5"/>
  <c r="W153" i="46"/>
  <c r="X153" i="5"/>
  <c r="X153" i="46"/>
  <c r="AG153" i="5"/>
  <c r="AH153" i="5"/>
  <c r="AI153" i="5"/>
  <c r="AJ153" i="5"/>
  <c r="AK153" i="5"/>
  <c r="S154" i="5"/>
  <c r="S154" i="46"/>
  <c r="T154" i="5"/>
  <c r="T154" i="46"/>
  <c r="U154" i="5"/>
  <c r="U154" i="46"/>
  <c r="V154" i="5"/>
  <c r="V154" i="46"/>
  <c r="W154" i="5"/>
  <c r="W154" i="46"/>
  <c r="X154" i="5"/>
  <c r="X154" i="46"/>
  <c r="AG154" i="5"/>
  <c r="AH154" i="5"/>
  <c r="AI154" i="5"/>
  <c r="AJ154" i="5"/>
  <c r="AK154" i="5"/>
  <c r="S155" i="5"/>
  <c r="S155" i="46"/>
  <c r="T155" i="5"/>
  <c r="T155" i="46"/>
  <c r="U155" i="5"/>
  <c r="U155" i="46"/>
  <c r="V155" i="5"/>
  <c r="V155" i="46"/>
  <c r="W155" i="5"/>
  <c r="W155" i="46"/>
  <c r="X155" i="5"/>
  <c r="X155" i="46"/>
  <c r="AG155" i="5"/>
  <c r="AH155" i="5"/>
  <c r="AI155" i="5"/>
  <c r="AJ155" i="5"/>
  <c r="AK155" i="5"/>
  <c r="S156" i="5"/>
  <c r="S156" i="46"/>
  <c r="T156" i="5"/>
  <c r="T156" i="46"/>
  <c r="U156" i="5"/>
  <c r="U156" i="46"/>
  <c r="V156" i="5"/>
  <c r="V156" i="46"/>
  <c r="W156" i="5"/>
  <c r="W156" i="46"/>
  <c r="X156" i="5"/>
  <c r="X156" i="46"/>
  <c r="AG156" i="5"/>
  <c r="AH156" i="5"/>
  <c r="AI156" i="5"/>
  <c r="AJ156" i="5"/>
  <c r="AK156" i="5"/>
  <c r="S157" i="5"/>
  <c r="S157" i="46"/>
  <c r="T157" i="5"/>
  <c r="T157" i="46"/>
  <c r="U157" i="5"/>
  <c r="U157" i="46"/>
  <c r="V157" i="5"/>
  <c r="V157" i="46"/>
  <c r="W157" i="5"/>
  <c r="W157" i="46"/>
  <c r="X157" i="5"/>
  <c r="X157" i="46"/>
  <c r="AG157" i="5"/>
  <c r="AH157" i="5"/>
  <c r="AI157" i="5"/>
  <c r="AJ157" i="5"/>
  <c r="AK157" i="5"/>
  <c r="S158" i="5"/>
  <c r="S158" i="46"/>
  <c r="T158" i="5"/>
  <c r="T158" i="46"/>
  <c r="U158" i="5"/>
  <c r="U158" i="46"/>
  <c r="V158" i="5"/>
  <c r="V158" i="46"/>
  <c r="W158" i="5"/>
  <c r="W158" i="46"/>
  <c r="X158" i="5"/>
  <c r="X158" i="46"/>
  <c r="AG158" i="5"/>
  <c r="AH158" i="5"/>
  <c r="AI158" i="5"/>
  <c r="AJ158" i="5"/>
  <c r="AK158" i="5"/>
  <c r="S159" i="5"/>
  <c r="S159" i="46"/>
  <c r="T159" i="5"/>
  <c r="T159" i="46"/>
  <c r="U159" i="5"/>
  <c r="U159" i="46"/>
  <c r="V159" i="5"/>
  <c r="V159" i="46"/>
  <c r="W159" i="5"/>
  <c r="W159" i="46"/>
  <c r="X159" i="5"/>
  <c r="X159" i="46"/>
  <c r="AG159" i="5"/>
  <c r="AH159" i="5"/>
  <c r="AI159" i="5"/>
  <c r="AJ159" i="5"/>
  <c r="AK159" i="5"/>
  <c r="S160" i="5"/>
  <c r="S160" i="46"/>
  <c r="T160" i="5"/>
  <c r="T160" i="46"/>
  <c r="U160" i="5"/>
  <c r="U160" i="46"/>
  <c r="V160" i="5"/>
  <c r="V160" i="46"/>
  <c r="W160" i="5"/>
  <c r="W160" i="46"/>
  <c r="X160" i="5"/>
  <c r="X160" i="46"/>
  <c r="AG160" i="5"/>
  <c r="AH160" i="5"/>
  <c r="AI160" i="5"/>
  <c r="AJ160" i="5"/>
  <c r="AK160" i="5"/>
  <c r="S161" i="5"/>
  <c r="S161" i="46"/>
  <c r="T161" i="5"/>
  <c r="T161" i="46"/>
  <c r="U161" i="5"/>
  <c r="U161" i="46"/>
  <c r="V161" i="5"/>
  <c r="V161" i="46"/>
  <c r="W161" i="5"/>
  <c r="W161" i="46"/>
  <c r="X161" i="5"/>
  <c r="X161" i="46"/>
  <c r="AG161" i="5"/>
  <c r="AH161" i="5"/>
  <c r="AI161" i="5"/>
  <c r="AJ161" i="5"/>
  <c r="AK161" i="5"/>
  <c r="S162" i="5"/>
  <c r="S162" i="46"/>
  <c r="T162" i="5"/>
  <c r="T162" i="46"/>
  <c r="U162" i="5"/>
  <c r="U162" i="46"/>
  <c r="V162" i="5"/>
  <c r="V162" i="46"/>
  <c r="W162" i="5"/>
  <c r="W162" i="46"/>
  <c r="X162" i="5"/>
  <c r="X162" i="46"/>
  <c r="AG162" i="5"/>
  <c r="AH162" i="5"/>
  <c r="AI162" i="5"/>
  <c r="AJ162" i="5"/>
  <c r="AK162" i="5"/>
  <c r="S163" i="5"/>
  <c r="S163" i="46"/>
  <c r="T163" i="5"/>
  <c r="T163" i="46"/>
  <c r="U163" i="5"/>
  <c r="U163" i="46"/>
  <c r="V163" i="5"/>
  <c r="V163" i="46"/>
  <c r="W163" i="5"/>
  <c r="W163" i="46"/>
  <c r="X163" i="5"/>
  <c r="X163" i="46"/>
  <c r="AG163" i="5"/>
  <c r="AH163" i="5"/>
  <c r="AI163" i="5"/>
  <c r="AJ163" i="5"/>
  <c r="AK163" i="5"/>
  <c r="C166" i="5"/>
  <c r="C165" i="5"/>
  <c r="B13" i="4"/>
  <c r="D166" i="5"/>
  <c r="D165" i="5"/>
  <c r="C13" i="4"/>
  <c r="E166" i="5"/>
  <c r="D13" i="4" s="1"/>
  <c r="F166" i="5"/>
  <c r="E13" i="4" s="1"/>
  <c r="G166" i="5"/>
  <c r="F13" i="4"/>
  <c r="H166" i="5"/>
  <c r="G13" i="4"/>
  <c r="I166" i="5"/>
  <c r="H13" i="4"/>
  <c r="J166" i="5"/>
  <c r="J165" i="5"/>
  <c r="J15" i="45"/>
  <c r="I13" i="4"/>
  <c r="K166" i="5"/>
  <c r="K165" i="5"/>
  <c r="K15" i="45"/>
  <c r="J13" i="4"/>
  <c r="L166" i="5"/>
  <c r="K13" i="4"/>
  <c r="M166" i="5"/>
  <c r="L13" i="4"/>
  <c r="N166" i="5"/>
  <c r="M13" i="4"/>
  <c r="O166" i="5"/>
  <c r="N13" i="4"/>
  <c r="P166" i="5"/>
  <c r="O13" i="4"/>
  <c r="Q166" i="5"/>
  <c r="R166" i="5"/>
  <c r="R165" i="5"/>
  <c r="R15" i="45"/>
  <c r="Y166" i="5"/>
  <c r="W13" i="4"/>
  <c r="Z166" i="5"/>
  <c r="Z165" i="5" s="1"/>
  <c r="Z15" i="45" s="1"/>
  <c r="AA166" i="5"/>
  <c r="AA165" i="5" s="1"/>
  <c r="AA15" i="45" s="1"/>
  <c r="AB166" i="5"/>
  <c r="Z13" i="4" s="1"/>
  <c r="AC166" i="5"/>
  <c r="AA13" i="4" s="1"/>
  <c r="AD166" i="5"/>
  <c r="AB13" i="4" s="1"/>
  <c r="AE166" i="5"/>
  <c r="AF166" i="5"/>
  <c r="S167" i="5"/>
  <c r="S168" i="46" s="1"/>
  <c r="T167" i="5"/>
  <c r="T168" i="46" s="1"/>
  <c r="U167" i="5"/>
  <c r="V167" i="5"/>
  <c r="V271" i="5"/>
  <c r="W167" i="5"/>
  <c r="X167" i="5"/>
  <c r="X168" i="46" s="1"/>
  <c r="AG167" i="5"/>
  <c r="AH167" i="5"/>
  <c r="AI167" i="5"/>
  <c r="AJ167" i="5"/>
  <c r="AK167" i="5"/>
  <c r="S168" i="5"/>
  <c r="S169" i="46"/>
  <c r="T168" i="5"/>
  <c r="T169" i="46" s="1"/>
  <c r="U168" i="5"/>
  <c r="U169" i="46"/>
  <c r="V168" i="5"/>
  <c r="V169" i="46"/>
  <c r="W168" i="5"/>
  <c r="W169" i="46"/>
  <c r="X168" i="5"/>
  <c r="X169" i="46" s="1"/>
  <c r="AG168" i="5"/>
  <c r="AH168" i="5"/>
  <c r="AI168" i="5"/>
  <c r="AJ168" i="5"/>
  <c r="AK168" i="5"/>
  <c r="S169" i="5"/>
  <c r="S170" i="46" s="1"/>
  <c r="T169" i="5"/>
  <c r="T170" i="46" s="1"/>
  <c r="U169" i="5"/>
  <c r="U170" i="46"/>
  <c r="V169" i="5"/>
  <c r="V170" i="46"/>
  <c r="W169" i="5"/>
  <c r="W170" i="46"/>
  <c r="X169" i="5"/>
  <c r="AG169" i="5"/>
  <c r="AH169" i="5"/>
  <c r="AI169" i="5"/>
  <c r="AI273" i="5" s="1"/>
  <c r="AJ169" i="5"/>
  <c r="AK169" i="5"/>
  <c r="S170" i="5"/>
  <c r="S171" i="46" s="1"/>
  <c r="T170" i="5"/>
  <c r="T171" i="46" s="1"/>
  <c r="U170" i="5"/>
  <c r="U171" i="46"/>
  <c r="V170" i="5"/>
  <c r="V171" i="46"/>
  <c r="W170" i="5"/>
  <c r="W171" i="46"/>
  <c r="X170" i="5"/>
  <c r="AG170" i="5"/>
  <c r="AH170" i="5"/>
  <c r="AI170" i="5"/>
  <c r="AJ170" i="5"/>
  <c r="AK170" i="5"/>
  <c r="S171" i="5"/>
  <c r="S172" i="46" s="1"/>
  <c r="T171" i="5"/>
  <c r="T172" i="46" s="1"/>
  <c r="U171" i="5"/>
  <c r="U172" i="46"/>
  <c r="V171" i="5"/>
  <c r="V172" i="46"/>
  <c r="W171" i="5"/>
  <c r="W172" i="46"/>
  <c r="X171" i="5"/>
  <c r="X172" i="46" s="1"/>
  <c r="AG171" i="5"/>
  <c r="AH171" i="5"/>
  <c r="AI171" i="5"/>
  <c r="AJ171" i="5"/>
  <c r="AK171" i="5"/>
  <c r="S172" i="5"/>
  <c r="S173" i="46" s="1"/>
  <c r="T172" i="5"/>
  <c r="T173" i="46" s="1"/>
  <c r="U172" i="5"/>
  <c r="U173" i="46"/>
  <c r="V172" i="5"/>
  <c r="V173" i="46"/>
  <c r="W172" i="5"/>
  <c r="W173" i="46"/>
  <c r="X172" i="5"/>
  <c r="X173" i="46" s="1"/>
  <c r="AG172" i="5"/>
  <c r="AH172" i="5"/>
  <c r="AI172" i="5"/>
  <c r="AI277" i="5" s="1"/>
  <c r="AJ172" i="5"/>
  <c r="AK172" i="5"/>
  <c r="S173" i="5"/>
  <c r="S174" i="46" s="1"/>
  <c r="T173" i="5"/>
  <c r="T174" i="46" s="1"/>
  <c r="U173" i="5"/>
  <c r="U174" i="46"/>
  <c r="V173" i="5"/>
  <c r="V174" i="46"/>
  <c r="W173" i="5"/>
  <c r="W174" i="46"/>
  <c r="X173" i="5"/>
  <c r="X174" i="46" s="1"/>
  <c r="AG173" i="5"/>
  <c r="AH173" i="5"/>
  <c r="AI173" i="5"/>
  <c r="AJ173" i="5"/>
  <c r="AK173" i="5"/>
  <c r="S174" i="5"/>
  <c r="S175" i="46"/>
  <c r="T174" i="5"/>
  <c r="T175" i="46" s="1"/>
  <c r="U174" i="5"/>
  <c r="U175" i="46"/>
  <c r="V174" i="5"/>
  <c r="V175" i="46"/>
  <c r="W174" i="5"/>
  <c r="W175" i="46"/>
  <c r="X174" i="5"/>
  <c r="X175" i="46" s="1"/>
  <c r="AG174" i="5"/>
  <c r="AH174" i="5"/>
  <c r="AI174" i="5"/>
  <c r="AJ174" i="5"/>
  <c r="AK174" i="5"/>
  <c r="S175" i="5"/>
  <c r="S176" i="46" s="1"/>
  <c r="T175" i="5"/>
  <c r="T176" i="46"/>
  <c r="U175" i="5"/>
  <c r="U176" i="46"/>
  <c r="V175" i="5"/>
  <c r="V176" i="46"/>
  <c r="W175" i="5"/>
  <c r="W176" i="46"/>
  <c r="X175" i="5"/>
  <c r="X176" i="46"/>
  <c r="AG175" i="5"/>
  <c r="AH175" i="5"/>
  <c r="AI175" i="5"/>
  <c r="AJ175" i="5"/>
  <c r="AK175" i="5"/>
  <c r="AK281" i="5" s="1"/>
  <c r="S176" i="5"/>
  <c r="S177" i="46" s="1"/>
  <c r="T176" i="5"/>
  <c r="T177" i="46" s="1"/>
  <c r="U176" i="5"/>
  <c r="U177" i="46"/>
  <c r="V176" i="5"/>
  <c r="V177" i="46"/>
  <c r="W176" i="5"/>
  <c r="W177" i="46"/>
  <c r="X176" i="5"/>
  <c r="X177" i="46" s="1"/>
  <c r="AG176" i="5"/>
  <c r="AH176" i="5"/>
  <c r="AI176" i="5"/>
  <c r="AJ176" i="5"/>
  <c r="AK176" i="5"/>
  <c r="S177" i="5"/>
  <c r="S178" i="46" s="1"/>
  <c r="S285" i="46" s="1"/>
  <c r="T177" i="5"/>
  <c r="T178" i="46" s="1"/>
  <c r="U177" i="5"/>
  <c r="U178" i="46"/>
  <c r="V177" i="5"/>
  <c r="V178" i="46"/>
  <c r="W177" i="5"/>
  <c r="W178" i="46"/>
  <c r="X177" i="5"/>
  <c r="X178" i="46" s="1"/>
  <c r="AG177" i="5"/>
  <c r="AH177" i="5"/>
  <c r="AI177" i="5"/>
  <c r="AJ177" i="5"/>
  <c r="AK177" i="5"/>
  <c r="AL177" i="5" s="1"/>
  <c r="AL283" i="5" s="1"/>
  <c r="S178" i="5"/>
  <c r="S179" i="46" s="1"/>
  <c r="T178" i="5"/>
  <c r="T179" i="46" s="1"/>
  <c r="U178" i="5"/>
  <c r="U179" i="46"/>
  <c r="V178" i="5"/>
  <c r="V179" i="46"/>
  <c r="W178" i="5"/>
  <c r="W179" i="46"/>
  <c r="X178" i="5"/>
  <c r="X179" i="46" s="1"/>
  <c r="AG178" i="5"/>
  <c r="AH178" i="5"/>
  <c r="AI178" i="5"/>
  <c r="AJ178" i="5"/>
  <c r="AK178" i="5"/>
  <c r="S179" i="5"/>
  <c r="S180" i="46" s="1"/>
  <c r="T179" i="5"/>
  <c r="T180" i="46" s="1"/>
  <c r="U179" i="5"/>
  <c r="U180" i="46"/>
  <c r="V179" i="5"/>
  <c r="V180" i="46"/>
  <c r="W179" i="5"/>
  <c r="W180" i="46"/>
  <c r="X179" i="5"/>
  <c r="X180" i="46" s="1"/>
  <c r="AG179" i="5"/>
  <c r="AH179" i="5"/>
  <c r="AH286" i="5" s="1"/>
  <c r="AI179" i="5"/>
  <c r="AJ179" i="5"/>
  <c r="AK179" i="5"/>
  <c r="S180" i="5"/>
  <c r="S181" i="46" s="1"/>
  <c r="T180" i="5"/>
  <c r="T181" i="46" s="1"/>
  <c r="U180" i="5"/>
  <c r="U181" i="46"/>
  <c r="V180" i="5"/>
  <c r="V181" i="46"/>
  <c r="W180" i="5"/>
  <c r="W181" i="46"/>
  <c r="X180" i="5"/>
  <c r="X181" i="46" s="1"/>
  <c r="AG180" i="5"/>
  <c r="AH180" i="5"/>
  <c r="AI180" i="5"/>
  <c r="AJ180" i="5"/>
  <c r="AK180" i="5"/>
  <c r="S181" i="5"/>
  <c r="S182" i="46" s="1"/>
  <c r="T181" i="5"/>
  <c r="T182" i="46" s="1"/>
  <c r="U181" i="5"/>
  <c r="U182" i="46"/>
  <c r="V181" i="5"/>
  <c r="V182" i="46"/>
  <c r="W181" i="5"/>
  <c r="W182" i="46"/>
  <c r="X181" i="5"/>
  <c r="X182" i="46" s="1"/>
  <c r="AG181" i="5"/>
  <c r="AH181" i="5"/>
  <c r="AI181" i="5"/>
  <c r="AJ181" i="5"/>
  <c r="AK181" i="5"/>
  <c r="S182" i="5"/>
  <c r="S183" i="46" s="1"/>
  <c r="T182" i="5"/>
  <c r="T183" i="46" s="1"/>
  <c r="U182" i="5"/>
  <c r="U183" i="46"/>
  <c r="V182" i="5"/>
  <c r="V183" i="46"/>
  <c r="W182" i="5"/>
  <c r="W183" i="46"/>
  <c r="X182" i="5"/>
  <c r="X183" i="46" s="1"/>
  <c r="AG182" i="5"/>
  <c r="AH182" i="5"/>
  <c r="AI182" i="5"/>
  <c r="AJ182" i="5"/>
  <c r="AK182" i="5"/>
  <c r="S183" i="5"/>
  <c r="S184" i="46" s="1"/>
  <c r="T183" i="5"/>
  <c r="T184" i="46" s="1"/>
  <c r="U183" i="5"/>
  <c r="U184" i="46"/>
  <c r="V183" i="5"/>
  <c r="V184" i="46"/>
  <c r="W183" i="5"/>
  <c r="W184" i="46"/>
  <c r="X183" i="5"/>
  <c r="X184" i="46" s="1"/>
  <c r="AG183" i="5"/>
  <c r="AH183" i="5"/>
  <c r="AI183" i="5"/>
  <c r="AJ183" i="5"/>
  <c r="AK183" i="5"/>
  <c r="S184" i="5"/>
  <c r="S185" i="46" s="1"/>
  <c r="T184" i="5"/>
  <c r="T185" i="46" s="1"/>
  <c r="U184" i="5"/>
  <c r="U185" i="46"/>
  <c r="V184" i="5"/>
  <c r="V185" i="46"/>
  <c r="W184" i="5"/>
  <c r="W185" i="46"/>
  <c r="X184" i="5"/>
  <c r="X185" i="46" s="1"/>
  <c r="AG184" i="5"/>
  <c r="AH184" i="5"/>
  <c r="AH292" i="5" s="1"/>
  <c r="AI184" i="5"/>
  <c r="AJ184" i="5"/>
  <c r="AK184" i="5"/>
  <c r="S185" i="5"/>
  <c r="S186" i="46" s="1"/>
  <c r="T185" i="5"/>
  <c r="T186" i="46" s="1"/>
  <c r="U185" i="5"/>
  <c r="U186" i="46"/>
  <c r="V185" i="5"/>
  <c r="V186" i="46"/>
  <c r="W185" i="5"/>
  <c r="W186" i="46"/>
  <c r="X185" i="5"/>
  <c r="X186" i="46" s="1"/>
  <c r="AG185" i="5"/>
  <c r="AH185" i="5"/>
  <c r="AI185" i="5"/>
  <c r="AJ185" i="5"/>
  <c r="AK185" i="5"/>
  <c r="S186" i="5"/>
  <c r="S187" i="46"/>
  <c r="T186" i="5"/>
  <c r="T187" i="46" s="1"/>
  <c r="U186" i="5"/>
  <c r="U187" i="46"/>
  <c r="V186" i="5"/>
  <c r="V187" i="46"/>
  <c r="W186" i="5"/>
  <c r="W187" i="46"/>
  <c r="X186" i="5"/>
  <c r="X187" i="46" s="1"/>
  <c r="AG186" i="5"/>
  <c r="AH186" i="5"/>
  <c r="AH294" i="5" s="1"/>
  <c r="AI186" i="5"/>
  <c r="AJ186" i="5"/>
  <c r="AK186" i="5"/>
  <c r="S187" i="5"/>
  <c r="S188" i="46" s="1"/>
  <c r="T187" i="5"/>
  <c r="T188" i="46" s="1"/>
  <c r="U187" i="5"/>
  <c r="U188" i="46"/>
  <c r="V187" i="5"/>
  <c r="V188" i="46"/>
  <c r="W187" i="5"/>
  <c r="W188" i="46"/>
  <c r="X187" i="5"/>
  <c r="X188" i="46" s="1"/>
  <c r="AL188" i="46" s="1"/>
  <c r="AG187" i="5"/>
  <c r="AH187" i="5"/>
  <c r="AI187" i="5"/>
  <c r="AJ187" i="5"/>
  <c r="AK187" i="5"/>
  <c r="S188" i="5"/>
  <c r="S189" i="46" s="1"/>
  <c r="T188" i="5"/>
  <c r="T189" i="46" s="1"/>
  <c r="U188" i="5"/>
  <c r="U189" i="46"/>
  <c r="V188" i="5"/>
  <c r="V189" i="46"/>
  <c r="W188" i="5"/>
  <c r="W189" i="46"/>
  <c r="X188" i="5"/>
  <c r="X189" i="46" s="1"/>
  <c r="AL189" i="46" s="1"/>
  <c r="AG188" i="5"/>
  <c r="AH188" i="5"/>
  <c r="AI188" i="5"/>
  <c r="AJ188" i="5"/>
  <c r="AK188" i="5"/>
  <c r="S189" i="5"/>
  <c r="S190" i="46" s="1"/>
  <c r="T189" i="5"/>
  <c r="T190" i="46" s="1"/>
  <c r="U189" i="5"/>
  <c r="U190" i="46"/>
  <c r="V189" i="5"/>
  <c r="V190" i="46"/>
  <c r="W189" i="5"/>
  <c r="W190" i="46"/>
  <c r="X189" i="5"/>
  <c r="X190" i="46" s="1"/>
  <c r="AL190" i="46" s="1"/>
  <c r="AG189" i="5"/>
  <c r="AH189" i="5"/>
  <c r="AI189" i="5"/>
  <c r="AJ189" i="5"/>
  <c r="AK189" i="5"/>
  <c r="S190" i="5"/>
  <c r="S191" i="46" s="1"/>
  <c r="S301" i="46" s="1"/>
  <c r="T190" i="5"/>
  <c r="T191" i="46" s="1"/>
  <c r="U190" i="5"/>
  <c r="U191" i="46"/>
  <c r="V190" i="5"/>
  <c r="V191" i="46"/>
  <c r="W190" i="5"/>
  <c r="W191" i="46"/>
  <c r="W299" i="5"/>
  <c r="X190" i="5"/>
  <c r="X191" i="46" s="1"/>
  <c r="AL191" i="46" s="1"/>
  <c r="AG190" i="5"/>
  <c r="AH190" i="5"/>
  <c r="AI190" i="5"/>
  <c r="AJ190" i="5"/>
  <c r="AK190" i="5"/>
  <c r="S191" i="5"/>
  <c r="S192" i="46" s="1"/>
  <c r="T191" i="5"/>
  <c r="T192" i="46"/>
  <c r="U191" i="5"/>
  <c r="U192" i="46"/>
  <c r="V191" i="5"/>
  <c r="V192" i="46"/>
  <c r="W191" i="5"/>
  <c r="W192" i="46"/>
  <c r="X191" i="5"/>
  <c r="X192" i="46"/>
  <c r="AG191" i="5"/>
  <c r="AH191" i="5"/>
  <c r="AI191" i="5"/>
  <c r="AI300" i="5"/>
  <c r="AJ191" i="5"/>
  <c r="AK191" i="5"/>
  <c r="S192" i="5"/>
  <c r="S193" i="46"/>
  <c r="T192" i="5"/>
  <c r="T193" i="46" s="1"/>
  <c r="U192" i="5"/>
  <c r="U193" i="46"/>
  <c r="V192" i="5"/>
  <c r="V193" i="46"/>
  <c r="W192" i="5"/>
  <c r="W193" i="46"/>
  <c r="X192" i="5"/>
  <c r="X193" i="46" s="1"/>
  <c r="AL193" i="46" s="1"/>
  <c r="AG192" i="5"/>
  <c r="AH192" i="5"/>
  <c r="AI192" i="5"/>
  <c r="AJ192" i="5"/>
  <c r="AK192" i="5"/>
  <c r="S193" i="5"/>
  <c r="S194" i="46"/>
  <c r="T193" i="5"/>
  <c r="T194" i="46" s="1"/>
  <c r="T305" i="46" s="1"/>
  <c r="U193" i="5"/>
  <c r="U194" i="46"/>
  <c r="V193" i="5"/>
  <c r="V194" i="46"/>
  <c r="W193" i="5"/>
  <c r="W194" i="46"/>
  <c r="X193" i="5"/>
  <c r="X194" i="46" s="1"/>
  <c r="AG193" i="5"/>
  <c r="AH193" i="5"/>
  <c r="AI193" i="5"/>
  <c r="AJ193" i="5"/>
  <c r="AK193" i="5"/>
  <c r="S194" i="5"/>
  <c r="S195" i="46" s="1"/>
  <c r="T194" i="5"/>
  <c r="T195" i="46"/>
  <c r="U194" i="5"/>
  <c r="U195" i="46"/>
  <c r="V194" i="5"/>
  <c r="V195" i="46"/>
  <c r="W194" i="5"/>
  <c r="W195" i="46"/>
  <c r="X194" i="5"/>
  <c r="X195" i="46"/>
  <c r="AG194" i="5"/>
  <c r="AH194" i="5"/>
  <c r="AI194" i="5"/>
  <c r="AJ194" i="5"/>
  <c r="AK194" i="5"/>
  <c r="S195" i="5"/>
  <c r="S196" i="46" s="1"/>
  <c r="S307" i="46" s="1"/>
  <c r="T195" i="5"/>
  <c r="T196" i="46" s="1"/>
  <c r="U195" i="5"/>
  <c r="U196" i="46"/>
  <c r="V195" i="5"/>
  <c r="V196" i="46"/>
  <c r="W195" i="5"/>
  <c r="W196" i="46"/>
  <c r="X195" i="5"/>
  <c r="X196" i="46" s="1"/>
  <c r="AL196" i="46" s="1"/>
  <c r="AG195" i="5"/>
  <c r="AH195" i="5"/>
  <c r="AI195" i="5"/>
  <c r="AJ195" i="5"/>
  <c r="AK195" i="5"/>
  <c r="S196" i="5"/>
  <c r="S197" i="46"/>
  <c r="T196" i="5"/>
  <c r="T197" i="46" s="1"/>
  <c r="T308" i="46" s="1"/>
  <c r="U196" i="5"/>
  <c r="U197" i="46"/>
  <c r="V196" i="5"/>
  <c r="V197" i="46"/>
  <c r="W196" i="5"/>
  <c r="W197" i="46"/>
  <c r="X196" i="5"/>
  <c r="X197" i="46" s="1"/>
  <c r="AG196" i="5"/>
  <c r="AH196" i="5"/>
  <c r="AI196" i="5"/>
  <c r="AJ196" i="5"/>
  <c r="AK196" i="5"/>
  <c r="S197" i="5"/>
  <c r="S198" i="46"/>
  <c r="T197" i="5"/>
  <c r="T198" i="46" s="1"/>
  <c r="U197" i="5"/>
  <c r="U198" i="46"/>
  <c r="V197" i="5"/>
  <c r="V198" i="46"/>
  <c r="W197" i="5"/>
  <c r="W198" i="46"/>
  <c r="X197" i="5"/>
  <c r="X198" i="46" s="1"/>
  <c r="AL198" i="46" s="1"/>
  <c r="AG197" i="5"/>
  <c r="AG307" i="5"/>
  <c r="AH197" i="5"/>
  <c r="AI197" i="5"/>
  <c r="AJ197" i="5"/>
  <c r="AJ307" i="5"/>
  <c r="AK197" i="5"/>
  <c r="S198" i="5"/>
  <c r="S199" i="46"/>
  <c r="T198" i="5"/>
  <c r="T199" i="46" s="1"/>
  <c r="U198" i="5"/>
  <c r="U199" i="46"/>
  <c r="V198" i="5"/>
  <c r="V199" i="46"/>
  <c r="W198" i="5"/>
  <c r="W199" i="46"/>
  <c r="X198" i="5"/>
  <c r="X199" i="46" s="1"/>
  <c r="AL199" i="46" s="1"/>
  <c r="AG198" i="5"/>
  <c r="AH198" i="5"/>
  <c r="AI198" i="5"/>
  <c r="AJ198" i="5"/>
  <c r="AK198" i="5"/>
  <c r="S199" i="5"/>
  <c r="S200" i="46"/>
  <c r="T199" i="5"/>
  <c r="T200" i="46" s="1"/>
  <c r="U199" i="5"/>
  <c r="U200" i="46"/>
  <c r="V199" i="5"/>
  <c r="V200" i="46"/>
  <c r="W199" i="5"/>
  <c r="W200" i="46"/>
  <c r="X199" i="5"/>
  <c r="X200" i="46" s="1"/>
  <c r="AL200" i="46" s="1"/>
  <c r="AG199" i="5"/>
  <c r="AH199" i="5"/>
  <c r="AI199" i="5"/>
  <c r="AJ199" i="5"/>
  <c r="AK199" i="5"/>
  <c r="S200" i="5"/>
  <c r="S201" i="46" s="1"/>
  <c r="T200" i="5"/>
  <c r="T201" i="46"/>
  <c r="U200" i="5"/>
  <c r="U201" i="46"/>
  <c r="V200" i="5"/>
  <c r="V201" i="46"/>
  <c r="W200" i="5"/>
  <c r="W201" i="46"/>
  <c r="X200" i="5"/>
  <c r="X201" i="46"/>
  <c r="AG200" i="5"/>
  <c r="AH200" i="5"/>
  <c r="AI200" i="5"/>
  <c r="AJ200" i="5"/>
  <c r="AK200" i="5"/>
  <c r="S201" i="5"/>
  <c r="S202" i="46" s="1"/>
  <c r="T201" i="5"/>
  <c r="T202" i="46" s="1"/>
  <c r="U201" i="5"/>
  <c r="U202" i="46"/>
  <c r="V201" i="5"/>
  <c r="V202" i="46"/>
  <c r="W201" i="5"/>
  <c r="W202" i="46"/>
  <c r="X201" i="5"/>
  <c r="X202" i="46" s="1"/>
  <c r="AL202" i="46" s="1"/>
  <c r="AG201" i="5"/>
  <c r="AH201" i="5"/>
  <c r="AI201" i="5"/>
  <c r="AJ201" i="5"/>
  <c r="AK201" i="5"/>
  <c r="S202" i="5"/>
  <c r="S203" i="46" s="1"/>
  <c r="T202" i="5"/>
  <c r="T203" i="46" s="1"/>
  <c r="U202" i="5"/>
  <c r="U203" i="46"/>
  <c r="V202" i="5"/>
  <c r="V203" i="46"/>
  <c r="W202" i="5"/>
  <c r="W203" i="46"/>
  <c r="X202" i="5"/>
  <c r="X203" i="46" s="1"/>
  <c r="AG202" i="5"/>
  <c r="AH202" i="5"/>
  <c r="AI202" i="5"/>
  <c r="AJ202" i="5"/>
  <c r="AK202" i="5"/>
  <c r="S203" i="5"/>
  <c r="S204" i="46" s="1"/>
  <c r="T203" i="5"/>
  <c r="T204" i="46" s="1"/>
  <c r="U203" i="5"/>
  <c r="U204" i="46"/>
  <c r="V203" i="5"/>
  <c r="V204" i="46"/>
  <c r="W203" i="5"/>
  <c r="W204" i="46"/>
  <c r="X203" i="5"/>
  <c r="X204" i="46" s="1"/>
  <c r="AL204" i="46" s="1"/>
  <c r="AG203" i="5"/>
  <c r="AH203" i="5"/>
  <c r="AI203" i="5"/>
  <c r="AJ203" i="5"/>
  <c r="AK203" i="5"/>
  <c r="S204" i="5"/>
  <c r="S205" i="46" s="1"/>
  <c r="T204" i="5"/>
  <c r="T205" i="46" s="1"/>
  <c r="U204" i="5"/>
  <c r="U205" i="46"/>
  <c r="V204" i="5"/>
  <c r="V205" i="46"/>
  <c r="W204" i="5"/>
  <c r="W205" i="46"/>
  <c r="X204" i="5"/>
  <c r="X205" i="46" s="1"/>
  <c r="AL205" i="46" s="1"/>
  <c r="AG204" i="5"/>
  <c r="AH204" i="5"/>
  <c r="AH314" i="5"/>
  <c r="AI204" i="5"/>
  <c r="AJ204" i="5"/>
  <c r="AK204" i="5"/>
  <c r="S205" i="5"/>
  <c r="S206" i="46" s="1"/>
  <c r="T205" i="5"/>
  <c r="T206" i="46" s="1"/>
  <c r="U205" i="5"/>
  <c r="U206" i="46"/>
  <c r="V205" i="5"/>
  <c r="V206" i="46"/>
  <c r="W205" i="5"/>
  <c r="W206" i="46"/>
  <c r="X205" i="5"/>
  <c r="X206" i="46" s="1"/>
  <c r="AL206" i="46" s="1"/>
  <c r="AG205" i="5"/>
  <c r="AH205" i="5"/>
  <c r="AI205" i="5"/>
  <c r="AJ205" i="5"/>
  <c r="AK205" i="5"/>
  <c r="S206" i="5"/>
  <c r="S207" i="46" s="1"/>
  <c r="T206" i="5"/>
  <c r="T207" i="46" s="1"/>
  <c r="U206" i="5"/>
  <c r="U207" i="46"/>
  <c r="V206" i="5"/>
  <c r="V207" i="46"/>
  <c r="W206" i="5"/>
  <c r="W207" i="46"/>
  <c r="X206" i="5"/>
  <c r="X207" i="46" s="1"/>
  <c r="AL207" i="46" s="1"/>
  <c r="AG206" i="5"/>
  <c r="AH206" i="5"/>
  <c r="AI206" i="5"/>
  <c r="AJ206" i="5"/>
  <c r="AK206" i="5"/>
  <c r="S207" i="5"/>
  <c r="S208" i="46" s="1"/>
  <c r="T207" i="5"/>
  <c r="T208" i="46" s="1"/>
  <c r="U207" i="5"/>
  <c r="U208" i="46"/>
  <c r="V207" i="5"/>
  <c r="V208" i="46"/>
  <c r="W207" i="5"/>
  <c r="W208" i="46"/>
  <c r="X207" i="5"/>
  <c r="X208" i="46" s="1"/>
  <c r="AL208" i="46" s="1"/>
  <c r="AG207" i="5"/>
  <c r="AH207" i="5"/>
  <c r="AI207" i="5"/>
  <c r="AJ207" i="5"/>
  <c r="AK207" i="5"/>
  <c r="S208" i="5"/>
  <c r="S209" i="46" s="1"/>
  <c r="T208" i="5"/>
  <c r="T209" i="46" s="1"/>
  <c r="U208" i="5"/>
  <c r="U209" i="46"/>
  <c r="V208" i="5"/>
  <c r="V209" i="46"/>
  <c r="W208" i="5"/>
  <c r="W209" i="46"/>
  <c r="X208" i="5"/>
  <c r="X209" i="46" s="1"/>
  <c r="AL209" i="46" s="1"/>
  <c r="AG208" i="5"/>
  <c r="AH208" i="5"/>
  <c r="AI208" i="5"/>
  <c r="AJ208" i="5"/>
  <c r="AK208" i="5"/>
  <c r="S209" i="5"/>
  <c r="S210" i="46" s="1"/>
  <c r="T209" i="5"/>
  <c r="T210" i="46" s="1"/>
  <c r="U209" i="5"/>
  <c r="U210" i="46"/>
  <c r="V209" i="5"/>
  <c r="V210" i="46"/>
  <c r="W209" i="5"/>
  <c r="W210" i="46"/>
  <c r="X209" i="5"/>
  <c r="X210" i="46" s="1"/>
  <c r="AL210" i="46" s="1"/>
  <c r="AG209" i="5"/>
  <c r="AH209" i="5"/>
  <c r="AI209" i="5"/>
  <c r="AJ209" i="5"/>
  <c r="AK209" i="5"/>
  <c r="S210" i="5"/>
  <c r="S211" i="46" s="1"/>
  <c r="T210" i="5"/>
  <c r="T211" i="46" s="1"/>
  <c r="U210" i="5"/>
  <c r="U211" i="46"/>
  <c r="V210" i="5"/>
  <c r="V211" i="46"/>
  <c r="W210" i="5"/>
  <c r="W211" i="46"/>
  <c r="X210" i="5"/>
  <c r="X211" i="46" s="1"/>
  <c r="AL211" i="46" s="1"/>
  <c r="AG210" i="5"/>
  <c r="AH210" i="5"/>
  <c r="AI210" i="5"/>
  <c r="AJ210" i="5"/>
  <c r="AK210" i="5"/>
  <c r="S211" i="5"/>
  <c r="S212" i="46" s="1"/>
  <c r="T211" i="5"/>
  <c r="T212" i="46" s="1"/>
  <c r="U211" i="5"/>
  <c r="U212" i="46"/>
  <c r="V211" i="5"/>
  <c r="V212" i="46"/>
  <c r="W211" i="5"/>
  <c r="W212" i="46"/>
  <c r="X211" i="5"/>
  <c r="X212" i="46" s="1"/>
  <c r="AL212" i="46" s="1"/>
  <c r="AG211" i="5"/>
  <c r="AH211" i="5"/>
  <c r="AI211" i="5"/>
  <c r="AJ211" i="5"/>
  <c r="AK211" i="5"/>
  <c r="S212" i="5"/>
  <c r="S213" i="46" s="1"/>
  <c r="T212" i="5"/>
  <c r="T213" i="46" s="1"/>
  <c r="U212" i="5"/>
  <c r="U213" i="46"/>
  <c r="V212" i="5"/>
  <c r="V213" i="46"/>
  <c r="W212" i="5"/>
  <c r="W213" i="46"/>
  <c r="X212" i="5"/>
  <c r="AL212" i="5" s="1"/>
  <c r="AG212" i="5"/>
  <c r="AH212" i="5"/>
  <c r="AI212" i="5"/>
  <c r="AJ212" i="5"/>
  <c r="AK212" i="5"/>
  <c r="S213" i="5"/>
  <c r="S214" i="46"/>
  <c r="T213" i="5"/>
  <c r="T214" i="46" s="1"/>
  <c r="U213" i="5"/>
  <c r="U214" i="46"/>
  <c r="V213" i="5"/>
  <c r="V214" i="46"/>
  <c r="W213" i="5"/>
  <c r="W214" i="46"/>
  <c r="X213" i="5"/>
  <c r="X214" i="46" s="1"/>
  <c r="AL214" i="46" s="1"/>
  <c r="AG213" i="5"/>
  <c r="AH213" i="5"/>
  <c r="AI213" i="5"/>
  <c r="AJ213" i="5"/>
  <c r="AK213" i="5"/>
  <c r="S214" i="5"/>
  <c r="S215" i="46" s="1"/>
  <c r="T214" i="5"/>
  <c r="T215" i="46" s="1"/>
  <c r="U214" i="5"/>
  <c r="U215" i="46"/>
  <c r="V214" i="5"/>
  <c r="V215" i="46"/>
  <c r="W214" i="5"/>
  <c r="W215" i="46"/>
  <c r="X214" i="5"/>
  <c r="X215" i="46" s="1"/>
  <c r="AL215" i="46" s="1"/>
  <c r="AG214" i="5"/>
  <c r="AH214" i="5"/>
  <c r="AI214" i="5"/>
  <c r="AJ214" i="5"/>
  <c r="AK214" i="5"/>
  <c r="S215" i="5"/>
  <c r="S216" i="46"/>
  <c r="T215" i="5"/>
  <c r="T216" i="46"/>
  <c r="U215" i="5"/>
  <c r="U216" i="46"/>
  <c r="V215" i="5"/>
  <c r="V216" i="46"/>
  <c r="W215" i="5"/>
  <c r="W216" i="46"/>
  <c r="X215" i="5"/>
  <c r="X216" i="46"/>
  <c r="AG215" i="5"/>
  <c r="AH215" i="5"/>
  <c r="AI215" i="5"/>
  <c r="AJ215" i="5"/>
  <c r="AK215" i="5"/>
  <c r="C218" i="5"/>
  <c r="D218" i="5"/>
  <c r="E218" i="5"/>
  <c r="D15" i="4" s="1"/>
  <c r="F218" i="5"/>
  <c r="E15" i="4" s="1"/>
  <c r="G218" i="5"/>
  <c r="F15" i="4"/>
  <c r="H218" i="5"/>
  <c r="G15" i="4"/>
  <c r="I218" i="5"/>
  <c r="H15" i="4"/>
  <c r="J218" i="5"/>
  <c r="I15" i="4"/>
  <c r="K218" i="5"/>
  <c r="J15" i="4"/>
  <c r="L218" i="5"/>
  <c r="L217" i="5"/>
  <c r="L17" i="45"/>
  <c r="M218" i="5"/>
  <c r="L15" i="4"/>
  <c r="N218" i="5"/>
  <c r="M15" i="4"/>
  <c r="O218" i="5"/>
  <c r="N15" i="4"/>
  <c r="P218" i="5"/>
  <c r="O15" i="4"/>
  <c r="Q218" i="5"/>
  <c r="R218" i="5"/>
  <c r="Y218" i="5"/>
  <c r="W15" i="4"/>
  <c r="Z218" i="5"/>
  <c r="X15" i="4" s="1"/>
  <c r="AA218" i="5"/>
  <c r="AA217" i="5" s="1"/>
  <c r="AA17" i="45" s="1"/>
  <c r="AB218" i="5"/>
  <c r="AC218" i="5"/>
  <c r="AC217" i="5" s="1"/>
  <c r="AC17" i="45" s="1"/>
  <c r="AD218" i="5"/>
  <c r="AB15" i="4" s="1"/>
  <c r="AE218" i="5"/>
  <c r="AF218" i="5"/>
  <c r="S219" i="5"/>
  <c r="T219" i="5"/>
  <c r="U219" i="5"/>
  <c r="V219" i="5"/>
  <c r="W219" i="5"/>
  <c r="X219" i="5"/>
  <c r="AG219" i="5"/>
  <c r="AH219" i="5"/>
  <c r="AH271" i="5" s="1"/>
  <c r="AI219" i="5"/>
  <c r="AJ219" i="5"/>
  <c r="AJ268" i="5"/>
  <c r="AJ18" i="45"/>
  <c r="AK219" i="5"/>
  <c r="S220" i="5"/>
  <c r="S221" i="46" s="1"/>
  <c r="T220" i="5"/>
  <c r="T221" i="46" s="1"/>
  <c r="U220" i="5"/>
  <c r="U221" i="46"/>
  <c r="V220" i="5"/>
  <c r="V221" i="46"/>
  <c r="W220" i="5"/>
  <c r="W221" i="46"/>
  <c r="X220" i="5"/>
  <c r="X221" i="46" s="1"/>
  <c r="AG220" i="5"/>
  <c r="AH220" i="5"/>
  <c r="AI220" i="5"/>
  <c r="AJ220" i="5"/>
  <c r="AK220" i="5"/>
  <c r="S221" i="5"/>
  <c r="S222" i="46" s="1"/>
  <c r="T221" i="5"/>
  <c r="T222" i="46" s="1"/>
  <c r="U221" i="5"/>
  <c r="U222" i="46"/>
  <c r="V221" i="5"/>
  <c r="V222" i="46"/>
  <c r="W221" i="5"/>
  <c r="W222" i="46"/>
  <c r="X221" i="5"/>
  <c r="X222" i="46" s="1"/>
  <c r="AL222" i="46" s="1"/>
  <c r="AG221" i="5"/>
  <c r="AH221" i="5"/>
  <c r="AI221" i="5"/>
  <c r="AJ221" i="5"/>
  <c r="AJ273" i="5"/>
  <c r="AK221" i="5"/>
  <c r="S222" i="5"/>
  <c r="S223" i="46" s="1"/>
  <c r="T222" i="5"/>
  <c r="T223" i="46" s="1"/>
  <c r="U222" i="5"/>
  <c r="U223" i="46"/>
  <c r="V222" i="5"/>
  <c r="V223" i="46"/>
  <c r="W222" i="5"/>
  <c r="W223" i="46"/>
  <c r="X222" i="5"/>
  <c r="AG222" i="5"/>
  <c r="AH222" i="5"/>
  <c r="AI222" i="5"/>
  <c r="AJ222" i="5"/>
  <c r="AK222" i="5"/>
  <c r="S223" i="5"/>
  <c r="S224" i="46" s="1"/>
  <c r="T223" i="5"/>
  <c r="T224" i="46" s="1"/>
  <c r="U223" i="5"/>
  <c r="U224" i="46"/>
  <c r="V223" i="5"/>
  <c r="V224" i="46"/>
  <c r="W223" i="5"/>
  <c r="W224" i="46"/>
  <c r="X223" i="5"/>
  <c r="X224" i="46" s="1"/>
  <c r="AL224" i="46" s="1"/>
  <c r="AG223" i="5"/>
  <c r="AH223" i="5"/>
  <c r="AI223" i="5"/>
  <c r="AJ223" i="5"/>
  <c r="AK223" i="5"/>
  <c r="S224" i="5"/>
  <c r="S225" i="46"/>
  <c r="T224" i="5"/>
  <c r="T225" i="46"/>
  <c r="U224" i="5"/>
  <c r="U225" i="46"/>
  <c r="V224" i="5"/>
  <c r="V225" i="46"/>
  <c r="W224" i="5"/>
  <c r="W225" i="46"/>
  <c r="X224" i="5"/>
  <c r="X225" i="46"/>
  <c r="AG224" i="5"/>
  <c r="AG277" i="5"/>
  <c r="AH224" i="5"/>
  <c r="AI224" i="5"/>
  <c r="AJ224" i="5"/>
  <c r="AK224" i="5"/>
  <c r="S225" i="5"/>
  <c r="S226" i="46"/>
  <c r="T225" i="5"/>
  <c r="T226" i="46"/>
  <c r="U225" i="5"/>
  <c r="U226" i="46"/>
  <c r="V225" i="5"/>
  <c r="V226" i="46"/>
  <c r="W225" i="5"/>
  <c r="W226" i="46"/>
  <c r="X225" i="5"/>
  <c r="X226" i="46" s="1"/>
  <c r="AL226" i="46" s="1"/>
  <c r="AG225" i="5"/>
  <c r="AH225" i="5"/>
  <c r="AI225" i="5"/>
  <c r="AJ225" i="5"/>
  <c r="AK225" i="5"/>
  <c r="AL225" i="5"/>
  <c r="S226" i="5"/>
  <c r="S227" i="46" s="1"/>
  <c r="S282" i="46" s="1"/>
  <c r="T226" i="5"/>
  <c r="T227" i="46" s="1"/>
  <c r="U226" i="5"/>
  <c r="U227" i="46"/>
  <c r="V226" i="5"/>
  <c r="V227" i="46"/>
  <c r="W226" i="5"/>
  <c r="W227" i="46"/>
  <c r="X226" i="5"/>
  <c r="X227" i="46" s="1"/>
  <c r="AL227" i="46" s="1"/>
  <c r="AG226" i="5"/>
  <c r="AH226" i="5"/>
  <c r="AI226" i="5"/>
  <c r="AJ226" i="5"/>
  <c r="AK226" i="5"/>
  <c r="S227" i="5"/>
  <c r="S228" i="46"/>
  <c r="T227" i="5"/>
  <c r="T228" i="46" s="1"/>
  <c r="U227" i="5"/>
  <c r="U228" i="46"/>
  <c r="V227" i="5"/>
  <c r="V228" i="46"/>
  <c r="W227" i="5"/>
  <c r="W228" i="46"/>
  <c r="X227" i="5"/>
  <c r="X228" i="46" s="1"/>
  <c r="AL228" i="46" s="1"/>
  <c r="AG227" i="5"/>
  <c r="AH227" i="5"/>
  <c r="AI227" i="5"/>
  <c r="AJ227" i="5"/>
  <c r="AK227" i="5"/>
  <c r="AL227" i="5"/>
  <c r="S228" i="5"/>
  <c r="S229" i="46" s="1"/>
  <c r="T228" i="5"/>
  <c r="T229" i="46" s="1"/>
  <c r="U228" i="5"/>
  <c r="U229" i="46"/>
  <c r="V228" i="5"/>
  <c r="V229" i="46"/>
  <c r="W228" i="5"/>
  <c r="W229" i="46"/>
  <c r="X228" i="5"/>
  <c r="X229" i="46" s="1"/>
  <c r="AL229" i="46" s="1"/>
  <c r="AG228" i="5"/>
  <c r="AH228" i="5"/>
  <c r="AI228" i="5"/>
  <c r="AJ228" i="5"/>
  <c r="AK228" i="5"/>
  <c r="S229" i="5"/>
  <c r="S230" i="46"/>
  <c r="T229" i="5"/>
  <c r="T230" i="46"/>
  <c r="U229" i="5"/>
  <c r="U230" i="46"/>
  <c r="V229" i="5"/>
  <c r="V230" i="46"/>
  <c r="W229" i="5"/>
  <c r="W230" i="46"/>
  <c r="X229" i="5"/>
  <c r="X230" i="46"/>
  <c r="AG229" i="5"/>
  <c r="AH229" i="5"/>
  <c r="AI229" i="5"/>
  <c r="AI283" i="5"/>
  <c r="AJ229" i="5"/>
  <c r="AK229" i="5"/>
  <c r="S230" i="5"/>
  <c r="S231" i="46" s="1"/>
  <c r="T230" i="5"/>
  <c r="T231" i="46" s="1"/>
  <c r="U230" i="5"/>
  <c r="U231" i="46"/>
  <c r="V230" i="5"/>
  <c r="V231" i="46"/>
  <c r="W230" i="5"/>
  <c r="W231" i="46"/>
  <c r="X230" i="5"/>
  <c r="AG230" i="5"/>
  <c r="AH230" i="5"/>
  <c r="AI230" i="5"/>
  <c r="AJ230" i="5"/>
  <c r="AK230" i="5"/>
  <c r="S231" i="5"/>
  <c r="S232" i="46" s="1"/>
  <c r="T231" i="5"/>
  <c r="T232" i="46" s="1"/>
  <c r="U231" i="5"/>
  <c r="U232" i="46"/>
  <c r="V231" i="5"/>
  <c r="V232" i="46"/>
  <c r="W231" i="5"/>
  <c r="W232" i="46"/>
  <c r="X231" i="5"/>
  <c r="X232" i="46" s="1"/>
  <c r="AL232" i="46" s="1"/>
  <c r="AG231" i="5"/>
  <c r="AH231" i="5"/>
  <c r="AI231" i="5"/>
  <c r="AJ231" i="5"/>
  <c r="AK231" i="5"/>
  <c r="S232" i="5"/>
  <c r="S233" i="46"/>
  <c r="T232" i="5"/>
  <c r="T233" i="46" s="1"/>
  <c r="U232" i="5"/>
  <c r="U233" i="46"/>
  <c r="V232" i="5"/>
  <c r="V233" i="46"/>
  <c r="W232" i="5"/>
  <c r="W233" i="46"/>
  <c r="X232" i="5"/>
  <c r="X233" i="46" s="1"/>
  <c r="AL233" i="46" s="1"/>
  <c r="AG232" i="5"/>
  <c r="AH232" i="5"/>
  <c r="AI232" i="5"/>
  <c r="AJ232" i="5"/>
  <c r="AK232" i="5"/>
  <c r="S233" i="5"/>
  <c r="S234" i="46" s="1"/>
  <c r="T233" i="5"/>
  <c r="T234" i="46" s="1"/>
  <c r="U233" i="5"/>
  <c r="U234" i="46"/>
  <c r="V233" i="5"/>
  <c r="W233" i="5"/>
  <c r="W234" i="46"/>
  <c r="X233" i="5"/>
  <c r="X234" i="46" s="1"/>
  <c r="AL234" i="46" s="1"/>
  <c r="AG233" i="5"/>
  <c r="AH233" i="5"/>
  <c r="AI233" i="5"/>
  <c r="AJ233" i="5"/>
  <c r="AK233" i="5"/>
  <c r="S234" i="5"/>
  <c r="S235" i="46" s="1"/>
  <c r="T234" i="5"/>
  <c r="T235" i="46" s="1"/>
  <c r="U234" i="5"/>
  <c r="U235" i="46"/>
  <c r="V234" i="5"/>
  <c r="V235" i="46"/>
  <c r="W234" i="5"/>
  <c r="W235" i="46"/>
  <c r="X234" i="5"/>
  <c r="X235" i="46" s="1"/>
  <c r="AL235" i="46" s="1"/>
  <c r="AG234" i="5"/>
  <c r="AH234" i="5"/>
  <c r="AI234" i="5"/>
  <c r="AJ234" i="5"/>
  <c r="AK234" i="5"/>
  <c r="S235" i="5"/>
  <c r="S236" i="46" s="1"/>
  <c r="T235" i="5"/>
  <c r="T236" i="46" s="1"/>
  <c r="U235" i="5"/>
  <c r="U236" i="46"/>
  <c r="V235" i="5"/>
  <c r="V236" i="46"/>
  <c r="W235" i="5"/>
  <c r="W236" i="46"/>
  <c r="X235" i="5"/>
  <c r="X236" i="46" s="1"/>
  <c r="AL236" i="46" s="1"/>
  <c r="AG235" i="5"/>
  <c r="AH235" i="5"/>
  <c r="AI235" i="5"/>
  <c r="AJ235" i="5"/>
  <c r="AK235" i="5"/>
  <c r="S236" i="5"/>
  <c r="S237" i="46" s="1"/>
  <c r="T236" i="5"/>
  <c r="T237" i="46" s="1"/>
  <c r="U236" i="5"/>
  <c r="U237" i="46"/>
  <c r="V236" i="5"/>
  <c r="V237" i="46"/>
  <c r="W236" i="5"/>
  <c r="W237" i="46"/>
  <c r="X236" i="5"/>
  <c r="X237" i="46" s="1"/>
  <c r="AL237" i="46" s="1"/>
  <c r="AG236" i="5"/>
  <c r="AH236" i="5"/>
  <c r="AI236" i="5"/>
  <c r="AJ236" i="5"/>
  <c r="AK236" i="5"/>
  <c r="S237" i="5"/>
  <c r="S238" i="46" s="1"/>
  <c r="T237" i="5"/>
  <c r="T238" i="46"/>
  <c r="U237" i="5"/>
  <c r="U238" i="46"/>
  <c r="V237" i="5"/>
  <c r="V238" i="46"/>
  <c r="W237" i="5"/>
  <c r="W238" i="46"/>
  <c r="X237" i="5"/>
  <c r="X238" i="46"/>
  <c r="AG237" i="5"/>
  <c r="AH237" i="5"/>
  <c r="AI237" i="5"/>
  <c r="AJ237" i="5"/>
  <c r="AK237" i="5"/>
  <c r="S238" i="5"/>
  <c r="S239" i="46" s="1"/>
  <c r="T238" i="5"/>
  <c r="T239" i="46" s="1"/>
  <c r="U238" i="5"/>
  <c r="U239" i="46"/>
  <c r="V238" i="5"/>
  <c r="V239" i="46"/>
  <c r="W238" i="5"/>
  <c r="W239" i="46"/>
  <c r="X238" i="5"/>
  <c r="X239" i="46" s="1"/>
  <c r="AL239" i="46" s="1"/>
  <c r="AL238" i="5"/>
  <c r="AG238" i="5"/>
  <c r="AH238" i="5"/>
  <c r="AI238" i="5"/>
  <c r="AJ238" i="5"/>
  <c r="AK238" i="5"/>
  <c r="S239" i="5"/>
  <c r="S240" i="46"/>
  <c r="T239" i="5"/>
  <c r="T240" i="46"/>
  <c r="U239" i="5"/>
  <c r="U240" i="46"/>
  <c r="V239" i="5"/>
  <c r="V240" i="46"/>
  <c r="W239" i="5"/>
  <c r="W240" i="46"/>
  <c r="X239" i="5"/>
  <c r="X240" i="46"/>
  <c r="AG239" i="5"/>
  <c r="AH239" i="5"/>
  <c r="AI239" i="5"/>
  <c r="AJ239" i="5"/>
  <c r="AK239" i="5"/>
  <c r="S240" i="5"/>
  <c r="S241" i="46" s="1"/>
  <c r="T240" i="5"/>
  <c r="T241" i="46" s="1"/>
  <c r="U240" i="5"/>
  <c r="U241" i="46"/>
  <c r="V240" i="5"/>
  <c r="V241" i="46"/>
  <c r="W240" i="5"/>
  <c r="W241" i="46"/>
  <c r="X240" i="5"/>
  <c r="X241" i="46" s="1"/>
  <c r="AL241" i="46" s="1"/>
  <c r="AG240" i="5"/>
  <c r="AH240" i="5"/>
  <c r="AI240" i="5"/>
  <c r="AJ240" i="5"/>
  <c r="AK240" i="5"/>
  <c r="S241" i="5"/>
  <c r="S242" i="46"/>
  <c r="T241" i="5"/>
  <c r="T242" i="46"/>
  <c r="U241" i="5"/>
  <c r="U242" i="46"/>
  <c r="V241" i="5"/>
  <c r="V242" i="46"/>
  <c r="W241" i="5"/>
  <c r="W242" i="46"/>
  <c r="X241" i="5"/>
  <c r="X242" i="46"/>
  <c r="AG241" i="5"/>
  <c r="AG298" i="5"/>
  <c r="AH241" i="5"/>
  <c r="AI241" i="5"/>
  <c r="AJ241" i="5"/>
  <c r="AK241" i="5"/>
  <c r="S242" i="5"/>
  <c r="S243" i="46"/>
  <c r="T242" i="5"/>
  <c r="T243" i="46"/>
  <c r="U242" i="5"/>
  <c r="U243" i="46"/>
  <c r="V242" i="5"/>
  <c r="V243" i="46"/>
  <c r="W242" i="5"/>
  <c r="W243" i="46"/>
  <c r="X242" i="5"/>
  <c r="X243" i="46"/>
  <c r="AG242" i="5"/>
  <c r="AH242" i="5"/>
  <c r="AI242" i="5"/>
  <c r="AI299" i="5"/>
  <c r="AJ242" i="5"/>
  <c r="AK242" i="5"/>
  <c r="S243" i="5"/>
  <c r="S244" i="46"/>
  <c r="T243" i="5"/>
  <c r="T244" i="46"/>
  <c r="U243" i="5"/>
  <c r="U244" i="46"/>
  <c r="V243" i="5"/>
  <c r="V244" i="46"/>
  <c r="W243" i="5"/>
  <c r="W244" i="46"/>
  <c r="X243" i="5"/>
  <c r="AG243" i="5"/>
  <c r="AH243" i="5"/>
  <c r="AI243" i="5"/>
  <c r="AJ243" i="5"/>
  <c r="AK243" i="5"/>
  <c r="S244" i="5"/>
  <c r="S245" i="46"/>
  <c r="T244" i="5"/>
  <c r="T245" i="46"/>
  <c r="U244" i="5"/>
  <c r="U245" i="46"/>
  <c r="V244" i="5"/>
  <c r="V245" i="46"/>
  <c r="W244" i="5"/>
  <c r="W245" i="46"/>
  <c r="X244" i="5"/>
  <c r="X245" i="46"/>
  <c r="AG244" i="5"/>
  <c r="AH244" i="5"/>
  <c r="AI244" i="5"/>
  <c r="AJ244" i="5"/>
  <c r="AK244" i="5"/>
  <c r="S245" i="5"/>
  <c r="S246" i="46"/>
  <c r="T245" i="5"/>
  <c r="T246" i="46"/>
  <c r="U245" i="5"/>
  <c r="U246" i="46"/>
  <c r="V245" i="5"/>
  <c r="V246" i="46"/>
  <c r="W245" i="5"/>
  <c r="W246" i="46"/>
  <c r="X245" i="5"/>
  <c r="X246" i="46"/>
  <c r="AG245" i="5"/>
  <c r="AH245" i="5"/>
  <c r="AI245" i="5"/>
  <c r="AJ245" i="5"/>
  <c r="AK245" i="5"/>
  <c r="AL245" i="5"/>
  <c r="S246" i="5"/>
  <c r="S247" i="46"/>
  <c r="T246" i="5"/>
  <c r="T247" i="46"/>
  <c r="U246" i="5"/>
  <c r="U247" i="46"/>
  <c r="V246" i="5"/>
  <c r="V247" i="46"/>
  <c r="W246" i="5"/>
  <c r="W247" i="46"/>
  <c r="X246" i="5"/>
  <c r="X247" i="46"/>
  <c r="AG246" i="5"/>
  <c r="AH246" i="5"/>
  <c r="AI246" i="5"/>
  <c r="AJ246" i="5"/>
  <c r="AK246" i="5"/>
  <c r="S247" i="5"/>
  <c r="S248" i="46"/>
  <c r="T247" i="5"/>
  <c r="T248" i="46"/>
  <c r="U247" i="5"/>
  <c r="V247" i="5"/>
  <c r="V248" i="46"/>
  <c r="W247" i="5"/>
  <c r="W248" i="46"/>
  <c r="X247" i="5"/>
  <c r="X248" i="46"/>
  <c r="AG247" i="5"/>
  <c r="AH247" i="5"/>
  <c r="AI247" i="5"/>
  <c r="AJ247" i="5"/>
  <c r="AK247" i="5"/>
  <c r="S248" i="5"/>
  <c r="S249" i="46"/>
  <c r="T248" i="5"/>
  <c r="T249" i="46"/>
  <c r="U248" i="5"/>
  <c r="U249" i="46"/>
  <c r="V248" i="5"/>
  <c r="V249" i="46"/>
  <c r="W248" i="5"/>
  <c r="W249" i="46"/>
  <c r="X248" i="5"/>
  <c r="X249" i="46"/>
  <c r="AG248" i="5"/>
  <c r="AH248" i="5"/>
  <c r="AH306" i="5"/>
  <c r="AI248" i="5"/>
  <c r="AJ248" i="5"/>
  <c r="AK248" i="5"/>
  <c r="S249" i="5"/>
  <c r="S250" i="46"/>
  <c r="T249" i="5"/>
  <c r="T250" i="46"/>
  <c r="U249" i="5"/>
  <c r="U250" i="46"/>
  <c r="V249" i="5"/>
  <c r="V250" i="46"/>
  <c r="W249" i="5"/>
  <c r="W250" i="46"/>
  <c r="X249" i="5"/>
  <c r="X250" i="46"/>
  <c r="AG249" i="5"/>
  <c r="AH249" i="5"/>
  <c r="AI249" i="5"/>
  <c r="AJ249" i="5"/>
  <c r="AK249" i="5"/>
  <c r="S250" i="5"/>
  <c r="S251" i="46"/>
  <c r="T250" i="5"/>
  <c r="T251" i="46"/>
  <c r="U250" i="5"/>
  <c r="U251" i="46"/>
  <c r="V250" i="5"/>
  <c r="V251" i="46"/>
  <c r="W250" i="5"/>
  <c r="W251" i="46"/>
  <c r="X250" i="5"/>
  <c r="X251" i="46"/>
  <c r="AG250" i="5"/>
  <c r="AH250" i="5"/>
  <c r="AI250" i="5"/>
  <c r="AJ250" i="5"/>
  <c r="AK250" i="5"/>
  <c r="S251" i="5"/>
  <c r="S252" i="46" s="1"/>
  <c r="T251" i="5"/>
  <c r="T252" i="46" s="1"/>
  <c r="U251" i="5"/>
  <c r="U252" i="46"/>
  <c r="V251" i="5"/>
  <c r="V252" i="46"/>
  <c r="W251" i="5"/>
  <c r="W252" i="46"/>
  <c r="X251" i="5"/>
  <c r="X252" i="46" s="1"/>
  <c r="AG251" i="5"/>
  <c r="AH251" i="5"/>
  <c r="AI251" i="5"/>
  <c r="AJ251" i="5"/>
  <c r="AK251" i="5"/>
  <c r="S252" i="5"/>
  <c r="S253" i="46"/>
  <c r="T252" i="5"/>
  <c r="T253" i="46" s="1"/>
  <c r="U252" i="5"/>
  <c r="U253" i="46"/>
  <c r="V252" i="5"/>
  <c r="V253" i="46"/>
  <c r="W252" i="5"/>
  <c r="W253" i="46"/>
  <c r="X252" i="5"/>
  <c r="X253" i="46" s="1"/>
  <c r="AG252" i="5"/>
  <c r="AH252" i="5"/>
  <c r="AI252" i="5"/>
  <c r="AJ252" i="5"/>
  <c r="AK252" i="5"/>
  <c r="S253" i="5"/>
  <c r="S254" i="46" s="1"/>
  <c r="T253" i="5"/>
  <c r="T254" i="46" s="1"/>
  <c r="U253" i="5"/>
  <c r="U254" i="46"/>
  <c r="V253" i="5"/>
  <c r="V254" i="46"/>
  <c r="W253" i="5"/>
  <c r="W254" i="46"/>
  <c r="X253" i="5"/>
  <c r="X254" i="46" s="1"/>
  <c r="AG253" i="5"/>
  <c r="AH253" i="5"/>
  <c r="AI253" i="5"/>
  <c r="AJ253" i="5"/>
  <c r="AK253" i="5"/>
  <c r="S254" i="5"/>
  <c r="S255" i="46" s="1"/>
  <c r="T254" i="5"/>
  <c r="T255" i="46" s="1"/>
  <c r="U254" i="5"/>
  <c r="U255" i="46"/>
  <c r="V254" i="5"/>
  <c r="V255" i="46"/>
  <c r="W254" i="5"/>
  <c r="W255" i="46"/>
  <c r="X254" i="5"/>
  <c r="X255" i="46" s="1"/>
  <c r="AL255" i="46" s="1"/>
  <c r="AG254" i="5"/>
  <c r="AH254" i="5"/>
  <c r="AI254" i="5"/>
  <c r="AJ254" i="5"/>
  <c r="AK254" i="5"/>
  <c r="AL254" i="5"/>
  <c r="S255" i="5"/>
  <c r="S256" i="46" s="1"/>
  <c r="T255" i="5"/>
  <c r="T256" i="46"/>
  <c r="U255" i="5"/>
  <c r="U256" i="46"/>
  <c r="V255" i="5"/>
  <c r="V256" i="46"/>
  <c r="W255" i="5"/>
  <c r="W256" i="46"/>
  <c r="X255" i="5"/>
  <c r="X256" i="46" s="1"/>
  <c r="AL256" i="46" s="1"/>
  <c r="AG255" i="5"/>
  <c r="AH255" i="5"/>
  <c r="AI255" i="5"/>
  <c r="AJ255" i="5"/>
  <c r="AK255" i="5"/>
  <c r="S256" i="5"/>
  <c r="S257" i="46" s="1"/>
  <c r="T256" i="5"/>
  <c r="T257" i="46" s="1"/>
  <c r="U256" i="5"/>
  <c r="U257" i="46"/>
  <c r="V256" i="5"/>
  <c r="V257" i="46"/>
  <c r="W256" i="5"/>
  <c r="W257" i="46"/>
  <c r="X256" i="5"/>
  <c r="X257" i="46" s="1"/>
  <c r="AL257" i="46" s="1"/>
  <c r="AG256" i="5"/>
  <c r="AH256" i="5"/>
  <c r="AI256" i="5"/>
  <c r="AJ256" i="5"/>
  <c r="AK256" i="5"/>
  <c r="S257" i="5"/>
  <c r="S258" i="46" s="1"/>
  <c r="T257" i="5"/>
  <c r="T258" i="46"/>
  <c r="U257" i="5"/>
  <c r="U258" i="46"/>
  <c r="V257" i="5"/>
  <c r="V258" i="46"/>
  <c r="W257" i="5"/>
  <c r="W258" i="46"/>
  <c r="X257" i="5"/>
  <c r="X258" i="46"/>
  <c r="AG257" i="5"/>
  <c r="AH257" i="5"/>
  <c r="AI257" i="5"/>
  <c r="AJ257" i="5"/>
  <c r="AK257" i="5"/>
  <c r="S258" i="5"/>
  <c r="S259" i="46"/>
  <c r="T258" i="5"/>
  <c r="T259" i="46" s="1"/>
  <c r="U258" i="5"/>
  <c r="U259" i="46"/>
  <c r="V258" i="5"/>
  <c r="V259" i="46"/>
  <c r="W258" i="5"/>
  <c r="W259" i="46"/>
  <c r="X258" i="5"/>
  <c r="X259" i="46" s="1"/>
  <c r="AL259" i="46" s="1"/>
  <c r="AG258" i="5"/>
  <c r="AH258" i="5"/>
  <c r="AI258" i="5"/>
  <c r="AJ258" i="5"/>
  <c r="AK258" i="5"/>
  <c r="S259" i="5"/>
  <c r="S260" i="46"/>
  <c r="T259" i="5"/>
  <c r="T260" i="46"/>
  <c r="U259" i="5"/>
  <c r="U260" i="46"/>
  <c r="V259" i="5"/>
  <c r="V260" i="46"/>
  <c r="W259" i="5"/>
  <c r="W260" i="46"/>
  <c r="X259" i="5"/>
  <c r="X260" i="46"/>
  <c r="AG259" i="5"/>
  <c r="AH259" i="5"/>
  <c r="AI259" i="5"/>
  <c r="AJ259" i="5"/>
  <c r="AK259" i="5"/>
  <c r="S260" i="5"/>
  <c r="S261" i="46" s="1"/>
  <c r="T260" i="5"/>
  <c r="T261" i="46" s="1"/>
  <c r="U260" i="5"/>
  <c r="U261" i="46"/>
  <c r="V260" i="5"/>
  <c r="V261" i="46"/>
  <c r="W260" i="5"/>
  <c r="W261" i="46"/>
  <c r="X260" i="5"/>
  <c r="X261" i="46" s="1"/>
  <c r="AL261" i="46" s="1"/>
  <c r="AG260" i="5"/>
  <c r="AH260" i="5"/>
  <c r="AI260" i="5"/>
  <c r="AJ260" i="5"/>
  <c r="AK260" i="5"/>
  <c r="S261" i="5"/>
  <c r="S262" i="46"/>
  <c r="T261" i="5"/>
  <c r="T262" i="46" s="1"/>
  <c r="U261" i="5"/>
  <c r="U262" i="46"/>
  <c r="V261" i="5"/>
  <c r="V262" i="46"/>
  <c r="W261" i="5"/>
  <c r="W262" i="46"/>
  <c r="X261" i="5"/>
  <c r="X262" i="46" s="1"/>
  <c r="AL262" i="46" s="1"/>
  <c r="AG261" i="5"/>
  <c r="AG319" i="5"/>
  <c r="AH261" i="5"/>
  <c r="AI261" i="5"/>
  <c r="AJ261" i="5"/>
  <c r="AK261" i="5"/>
  <c r="S262" i="5"/>
  <c r="S263" i="46" s="1"/>
  <c r="T262" i="5"/>
  <c r="T263" i="46" s="1"/>
  <c r="U262" i="5"/>
  <c r="U263" i="46"/>
  <c r="V262" i="5"/>
  <c r="V263" i="46"/>
  <c r="W262" i="5"/>
  <c r="W263" i="46"/>
  <c r="X262" i="5"/>
  <c r="X263" i="46" s="1"/>
  <c r="AL263" i="46" s="1"/>
  <c r="AG262" i="5"/>
  <c r="AH262" i="5"/>
  <c r="AI262" i="5"/>
  <c r="AJ262" i="5"/>
  <c r="AK262" i="5"/>
  <c r="S263" i="5"/>
  <c r="S264" i="46"/>
  <c r="S321" i="5"/>
  <c r="T263" i="5"/>
  <c r="T264" i="46"/>
  <c r="U263" i="5"/>
  <c r="U264" i="46"/>
  <c r="V263" i="5"/>
  <c r="V264" i="46"/>
  <c r="W263" i="5"/>
  <c r="W264" i="46"/>
  <c r="X263" i="5"/>
  <c r="X264" i="46"/>
  <c r="AG263" i="5"/>
  <c r="AH263" i="5"/>
  <c r="AI263" i="5"/>
  <c r="AI321" i="5"/>
  <c r="AJ263" i="5"/>
  <c r="AK263" i="5"/>
  <c r="S264" i="5"/>
  <c r="S265" i="46" s="1"/>
  <c r="T264" i="5"/>
  <c r="T265" i="46" s="1"/>
  <c r="U264" i="5"/>
  <c r="U265" i="46"/>
  <c r="V264" i="5"/>
  <c r="V265" i="46"/>
  <c r="W264" i="5"/>
  <c r="W265" i="46"/>
  <c r="X264" i="5"/>
  <c r="X265" i="46" s="1"/>
  <c r="AL265" i="46" s="1"/>
  <c r="AG264" i="5"/>
  <c r="AH264" i="5"/>
  <c r="AI264" i="5"/>
  <c r="AJ264" i="5"/>
  <c r="AK264" i="5"/>
  <c r="S265" i="5"/>
  <c r="S266" i="46" s="1"/>
  <c r="T265" i="5"/>
  <c r="T266" i="46" s="1"/>
  <c r="U265" i="5"/>
  <c r="U266" i="46"/>
  <c r="V265" i="5"/>
  <c r="V266" i="46"/>
  <c r="W265" i="5"/>
  <c r="W266" i="46"/>
  <c r="X265" i="5"/>
  <c r="X266" i="46" s="1"/>
  <c r="AL266" i="46" s="1"/>
  <c r="AG265" i="5"/>
  <c r="AH265" i="5"/>
  <c r="AI265" i="5"/>
  <c r="AJ265" i="5"/>
  <c r="AK265" i="5"/>
  <c r="S266" i="5"/>
  <c r="S267" i="46"/>
  <c r="T266" i="5"/>
  <c r="T267" i="46" s="1"/>
  <c r="U266" i="5"/>
  <c r="U267" i="46"/>
  <c r="V266" i="5"/>
  <c r="V267" i="46"/>
  <c r="W266" i="5"/>
  <c r="W267" i="46"/>
  <c r="X266" i="5"/>
  <c r="AG266" i="5"/>
  <c r="AH266" i="5"/>
  <c r="AI266" i="5"/>
  <c r="AJ266" i="5"/>
  <c r="AK266" i="5"/>
  <c r="S267" i="5"/>
  <c r="S268" i="46"/>
  <c r="T267" i="5"/>
  <c r="T268" i="46" s="1"/>
  <c r="T327" i="46" s="1"/>
  <c r="T1496" i="46" s="1"/>
  <c r="U267" i="5"/>
  <c r="U268" i="46"/>
  <c r="V267" i="5"/>
  <c r="V268" i="46"/>
  <c r="W267" i="5"/>
  <c r="W268" i="46"/>
  <c r="X267" i="5"/>
  <c r="X268" i="46" s="1"/>
  <c r="AG267" i="5"/>
  <c r="AH267" i="5"/>
  <c r="AI267" i="5"/>
  <c r="AJ267" i="5"/>
  <c r="AK267" i="5"/>
  <c r="AL267" i="5"/>
  <c r="C270" i="5"/>
  <c r="C269" i="5"/>
  <c r="D270" i="5"/>
  <c r="D269" i="5"/>
  <c r="C16" i="4"/>
  <c r="E270" i="5"/>
  <c r="D16" i="4" s="1"/>
  <c r="F270" i="5"/>
  <c r="E16" i="4" s="1"/>
  <c r="G270" i="5"/>
  <c r="F16" i="4"/>
  <c r="H270" i="5"/>
  <c r="G16" i="4"/>
  <c r="I270" i="5"/>
  <c r="H16" i="4"/>
  <c r="J270" i="5"/>
  <c r="I16" i="4"/>
  <c r="K270" i="5"/>
  <c r="J16" i="4"/>
  <c r="L270" i="5"/>
  <c r="K16" i="4"/>
  <c r="M270" i="5"/>
  <c r="L16" i="4"/>
  <c r="N270" i="5"/>
  <c r="N269" i="5"/>
  <c r="N19" i="45"/>
  <c r="M16" i="4"/>
  <c r="O270" i="5"/>
  <c r="N16" i="4"/>
  <c r="P270" i="5"/>
  <c r="O16" i="4"/>
  <c r="Q270" i="5"/>
  <c r="R270" i="5"/>
  <c r="Y270" i="5"/>
  <c r="W16" i="4"/>
  <c r="Z270" i="5"/>
  <c r="X16" i="4" s="1"/>
  <c r="AA270" i="5"/>
  <c r="Y16" i="4" s="1"/>
  <c r="AB270" i="5"/>
  <c r="AC270" i="5"/>
  <c r="AA16" i="4" s="1"/>
  <c r="AD270" i="5"/>
  <c r="AD269" i="5" s="1"/>
  <c r="AD19" i="45" s="1"/>
  <c r="AE270" i="5"/>
  <c r="AF270" i="5"/>
  <c r="C271" i="5"/>
  <c r="D271" i="5"/>
  <c r="E271" i="5"/>
  <c r="F271" i="5"/>
  <c r="G271" i="5"/>
  <c r="H271" i="5"/>
  <c r="I271" i="5"/>
  <c r="J271" i="5"/>
  <c r="K271" i="5"/>
  <c r="L271" i="5"/>
  <c r="M271" i="5"/>
  <c r="N271" i="5"/>
  <c r="O271" i="5"/>
  <c r="P271" i="5"/>
  <c r="Q271" i="5"/>
  <c r="R271" i="5"/>
  <c r="Y271" i="5"/>
  <c r="Z271" i="5"/>
  <c r="AA271" i="5"/>
  <c r="AB271" i="5"/>
  <c r="AC271" i="5"/>
  <c r="AD271" i="5"/>
  <c r="AE271" i="5"/>
  <c r="AF271" i="5"/>
  <c r="C272" i="5"/>
  <c r="D272" i="5"/>
  <c r="E272" i="5"/>
  <c r="F272" i="5"/>
  <c r="G272" i="5"/>
  <c r="H272" i="5"/>
  <c r="I272" i="5"/>
  <c r="J272" i="5"/>
  <c r="K272" i="5"/>
  <c r="L272" i="5"/>
  <c r="M272" i="5"/>
  <c r="N272" i="5"/>
  <c r="O272" i="5"/>
  <c r="P272" i="5"/>
  <c r="Q272" i="5"/>
  <c r="R272" i="5"/>
  <c r="Y272" i="5"/>
  <c r="Z272" i="5"/>
  <c r="AA272" i="5"/>
  <c r="AB272" i="5"/>
  <c r="AC272" i="5"/>
  <c r="AD272" i="5"/>
  <c r="AE272" i="5"/>
  <c r="AF272" i="5"/>
  <c r="C273" i="5"/>
  <c r="D273" i="5"/>
  <c r="E273" i="5"/>
  <c r="F273" i="5"/>
  <c r="G273" i="5"/>
  <c r="H273" i="5"/>
  <c r="I273" i="5"/>
  <c r="J273" i="5"/>
  <c r="K273" i="5"/>
  <c r="L273" i="5"/>
  <c r="M273" i="5"/>
  <c r="N273" i="5"/>
  <c r="O273" i="5"/>
  <c r="P273" i="5"/>
  <c r="Q273" i="5"/>
  <c r="R273" i="5"/>
  <c r="Y273" i="5"/>
  <c r="Z273" i="5"/>
  <c r="AA273" i="5"/>
  <c r="AB273" i="5"/>
  <c r="AC273" i="5"/>
  <c r="AD273" i="5"/>
  <c r="AE273" i="5"/>
  <c r="AF273" i="5"/>
  <c r="D274" i="5"/>
  <c r="E274" i="5"/>
  <c r="F274" i="5"/>
  <c r="G274" i="5"/>
  <c r="H274" i="5"/>
  <c r="I274" i="5"/>
  <c r="J274" i="5"/>
  <c r="K274" i="5"/>
  <c r="L274" i="5"/>
  <c r="M274" i="5"/>
  <c r="N274" i="5"/>
  <c r="O274" i="5"/>
  <c r="P274" i="5"/>
  <c r="Q274" i="5"/>
  <c r="R274" i="5"/>
  <c r="Y274" i="5"/>
  <c r="Z274" i="5"/>
  <c r="AA274" i="5"/>
  <c r="AB274" i="5"/>
  <c r="AC274" i="5"/>
  <c r="AD274" i="5"/>
  <c r="AE274" i="5"/>
  <c r="AF274" i="5"/>
  <c r="C275" i="5"/>
  <c r="D275" i="5"/>
  <c r="E275" i="5"/>
  <c r="F275" i="5"/>
  <c r="G275" i="5"/>
  <c r="H275" i="5"/>
  <c r="I275" i="5"/>
  <c r="J275" i="5"/>
  <c r="K275" i="5"/>
  <c r="L275" i="5"/>
  <c r="M275" i="5"/>
  <c r="N275" i="5"/>
  <c r="O275" i="5"/>
  <c r="P275" i="5"/>
  <c r="Q275" i="5"/>
  <c r="R275" i="5"/>
  <c r="Y275" i="5"/>
  <c r="Z275" i="5"/>
  <c r="AA275" i="5"/>
  <c r="AB275" i="5"/>
  <c r="AC275" i="5"/>
  <c r="AD275" i="5"/>
  <c r="AE275" i="5"/>
  <c r="AF275" i="5"/>
  <c r="AK275" i="5"/>
  <c r="C277" i="5"/>
  <c r="D277" i="5"/>
  <c r="E277" i="5"/>
  <c r="F277" i="5"/>
  <c r="G277" i="5"/>
  <c r="H277" i="5"/>
  <c r="I277" i="5"/>
  <c r="J277" i="5"/>
  <c r="K277" i="5"/>
  <c r="L277" i="5"/>
  <c r="M277" i="5"/>
  <c r="N277" i="5"/>
  <c r="O277" i="5"/>
  <c r="P277" i="5"/>
  <c r="Q277" i="5"/>
  <c r="R277" i="5"/>
  <c r="Y277" i="5"/>
  <c r="Z277" i="5"/>
  <c r="AA277" i="5"/>
  <c r="AB277" i="5"/>
  <c r="AC277" i="5"/>
  <c r="AD277" i="5"/>
  <c r="AE277" i="5"/>
  <c r="AF277" i="5"/>
  <c r="C278" i="5"/>
  <c r="D278" i="5"/>
  <c r="E278" i="5"/>
  <c r="F278" i="5"/>
  <c r="G278" i="5"/>
  <c r="H278" i="5"/>
  <c r="I278" i="5"/>
  <c r="J278" i="5"/>
  <c r="K278" i="5"/>
  <c r="L278" i="5"/>
  <c r="M278" i="5"/>
  <c r="N278" i="5"/>
  <c r="O278" i="5"/>
  <c r="P278" i="5"/>
  <c r="Q278" i="5"/>
  <c r="R278" i="5"/>
  <c r="Y278" i="5"/>
  <c r="Z278" i="5"/>
  <c r="AA278" i="5"/>
  <c r="AB278" i="5"/>
  <c r="AC278" i="5"/>
  <c r="AD278" i="5"/>
  <c r="AE278" i="5"/>
  <c r="AF278" i="5"/>
  <c r="C280" i="5"/>
  <c r="D280" i="5"/>
  <c r="E280" i="5"/>
  <c r="F280" i="5"/>
  <c r="G280" i="5"/>
  <c r="H280" i="5"/>
  <c r="I280" i="5"/>
  <c r="J280" i="5"/>
  <c r="K280" i="5"/>
  <c r="L280" i="5"/>
  <c r="M280" i="5"/>
  <c r="N280" i="5"/>
  <c r="O280" i="5"/>
  <c r="P280" i="5"/>
  <c r="Q280" i="5"/>
  <c r="R280" i="5"/>
  <c r="Y280" i="5"/>
  <c r="Z280" i="5"/>
  <c r="AA280" i="5"/>
  <c r="AB280" i="5"/>
  <c r="AC280" i="5"/>
  <c r="AD280" i="5"/>
  <c r="AE280" i="5"/>
  <c r="AF280" i="5"/>
  <c r="C281" i="5"/>
  <c r="D281" i="5"/>
  <c r="E281" i="5"/>
  <c r="F281" i="5"/>
  <c r="G281" i="5"/>
  <c r="H281" i="5"/>
  <c r="I281" i="5"/>
  <c r="J281" i="5"/>
  <c r="K281" i="5"/>
  <c r="L281" i="5"/>
  <c r="M281" i="5"/>
  <c r="N281" i="5"/>
  <c r="O281" i="5"/>
  <c r="P281" i="5"/>
  <c r="Q281" i="5"/>
  <c r="R281" i="5"/>
  <c r="Y281" i="5"/>
  <c r="Z281" i="5"/>
  <c r="AA281" i="5"/>
  <c r="AB281" i="5"/>
  <c r="AC281" i="5"/>
  <c r="AD281" i="5"/>
  <c r="AE281" i="5"/>
  <c r="AF281" i="5"/>
  <c r="AI281" i="5"/>
  <c r="C282" i="5"/>
  <c r="D282" i="5"/>
  <c r="E282" i="5"/>
  <c r="F282" i="5"/>
  <c r="G282" i="5"/>
  <c r="H282" i="5"/>
  <c r="I282" i="5"/>
  <c r="J282" i="5"/>
  <c r="K282" i="5"/>
  <c r="L282" i="5"/>
  <c r="M282" i="5"/>
  <c r="N282" i="5"/>
  <c r="O282" i="5"/>
  <c r="P282" i="5"/>
  <c r="Q282" i="5"/>
  <c r="R282" i="5"/>
  <c r="Y282" i="5"/>
  <c r="Z282" i="5"/>
  <c r="AA282" i="5"/>
  <c r="AB282" i="5"/>
  <c r="AC282" i="5"/>
  <c r="AD282" i="5"/>
  <c r="AE282" i="5"/>
  <c r="AF282" i="5"/>
  <c r="D283" i="5"/>
  <c r="E283" i="5"/>
  <c r="F283" i="5"/>
  <c r="G283" i="5"/>
  <c r="H283" i="5"/>
  <c r="I283" i="5"/>
  <c r="J283" i="5"/>
  <c r="K283" i="5"/>
  <c r="L283" i="5"/>
  <c r="M283" i="5"/>
  <c r="N283" i="5"/>
  <c r="O283" i="5"/>
  <c r="P283" i="5"/>
  <c r="Q283" i="5"/>
  <c r="R283" i="5"/>
  <c r="Y283" i="5"/>
  <c r="Z283" i="5"/>
  <c r="AA283" i="5"/>
  <c r="AB283" i="5"/>
  <c r="AC283" i="5"/>
  <c r="AD283" i="5"/>
  <c r="AE283" i="5"/>
  <c r="AF283" i="5"/>
  <c r="C284" i="5"/>
  <c r="D284" i="5"/>
  <c r="E284" i="5"/>
  <c r="F284" i="5"/>
  <c r="G284" i="5"/>
  <c r="H284" i="5"/>
  <c r="I284" i="5"/>
  <c r="J284" i="5"/>
  <c r="K284" i="5"/>
  <c r="L284" i="5"/>
  <c r="M284" i="5"/>
  <c r="N284" i="5"/>
  <c r="O284" i="5"/>
  <c r="P284" i="5"/>
  <c r="Q284" i="5"/>
  <c r="R284" i="5"/>
  <c r="W284" i="5"/>
  <c r="Y284" i="5"/>
  <c r="Z284" i="5"/>
  <c r="AA284" i="5"/>
  <c r="AB284" i="5"/>
  <c r="AC284" i="5"/>
  <c r="AD284" i="5"/>
  <c r="AE284" i="5"/>
  <c r="AF284" i="5"/>
  <c r="C286" i="5"/>
  <c r="D286" i="5"/>
  <c r="E286" i="5"/>
  <c r="F286" i="5"/>
  <c r="G286" i="5"/>
  <c r="H286" i="5"/>
  <c r="I286" i="5"/>
  <c r="J286" i="5"/>
  <c r="K286" i="5"/>
  <c r="L286" i="5"/>
  <c r="M286" i="5"/>
  <c r="N286" i="5"/>
  <c r="O286" i="5"/>
  <c r="P286" i="5"/>
  <c r="Q286" i="5"/>
  <c r="R286" i="5"/>
  <c r="Y286" i="5"/>
  <c r="Z286" i="5"/>
  <c r="AA286" i="5"/>
  <c r="AB286" i="5"/>
  <c r="AC286" i="5"/>
  <c r="AD286" i="5"/>
  <c r="AE286" i="5"/>
  <c r="AF286" i="5"/>
  <c r="C287" i="5"/>
  <c r="D287" i="5"/>
  <c r="E287" i="5"/>
  <c r="F287" i="5"/>
  <c r="G287" i="5"/>
  <c r="H287" i="5"/>
  <c r="I287" i="5"/>
  <c r="J287" i="5"/>
  <c r="K287" i="5"/>
  <c r="L287" i="5"/>
  <c r="M287" i="5"/>
  <c r="N287" i="5"/>
  <c r="O287" i="5"/>
  <c r="P287" i="5"/>
  <c r="Q287" i="5"/>
  <c r="R287" i="5"/>
  <c r="Y287" i="5"/>
  <c r="Z287" i="5"/>
  <c r="AA287" i="5"/>
  <c r="AB287" i="5"/>
  <c r="AC287" i="5"/>
  <c r="AD287" i="5"/>
  <c r="AE287" i="5"/>
  <c r="AF287" i="5"/>
  <c r="C288" i="5"/>
  <c r="D288" i="5"/>
  <c r="E288" i="5"/>
  <c r="F288" i="5"/>
  <c r="G288" i="5"/>
  <c r="H288" i="5"/>
  <c r="I288" i="5"/>
  <c r="J288" i="5"/>
  <c r="K288" i="5"/>
  <c r="L288" i="5"/>
  <c r="M288" i="5"/>
  <c r="N288" i="5"/>
  <c r="O288" i="5"/>
  <c r="P288" i="5"/>
  <c r="Q288" i="5"/>
  <c r="R288" i="5"/>
  <c r="Y288" i="5"/>
  <c r="Z288" i="5"/>
  <c r="AA288" i="5"/>
  <c r="AB288" i="5"/>
  <c r="AC288" i="5"/>
  <c r="AD288" i="5"/>
  <c r="AE288" i="5"/>
  <c r="AF288" i="5"/>
  <c r="C289" i="5"/>
  <c r="D289" i="5"/>
  <c r="E289" i="5"/>
  <c r="F289" i="5"/>
  <c r="G289" i="5"/>
  <c r="H289" i="5"/>
  <c r="I289" i="5"/>
  <c r="J289" i="5"/>
  <c r="K289" i="5"/>
  <c r="L289" i="5"/>
  <c r="M289" i="5"/>
  <c r="N289" i="5"/>
  <c r="O289" i="5"/>
  <c r="P289" i="5"/>
  <c r="Q289" i="5"/>
  <c r="R289" i="5"/>
  <c r="Y289" i="5"/>
  <c r="Z289" i="5"/>
  <c r="AA289" i="5"/>
  <c r="AB289" i="5"/>
  <c r="AC289" i="5"/>
  <c r="AD289" i="5"/>
  <c r="AE289" i="5"/>
  <c r="AF289" i="5"/>
  <c r="C291" i="5"/>
  <c r="D291" i="5"/>
  <c r="E291" i="5"/>
  <c r="F291" i="5"/>
  <c r="G291" i="5"/>
  <c r="H291" i="5"/>
  <c r="I291" i="5"/>
  <c r="J291" i="5"/>
  <c r="K291" i="5"/>
  <c r="K290" i="5"/>
  <c r="L291" i="5"/>
  <c r="M291" i="5"/>
  <c r="N291" i="5"/>
  <c r="O291" i="5"/>
  <c r="P291" i="5"/>
  <c r="Q291" i="5"/>
  <c r="R291" i="5"/>
  <c r="Y291" i="5"/>
  <c r="Z291" i="5"/>
  <c r="AA291" i="5"/>
  <c r="AB291" i="5"/>
  <c r="AC291" i="5"/>
  <c r="AD291" i="5"/>
  <c r="AE291" i="5"/>
  <c r="AF291" i="5"/>
  <c r="AJ291" i="5"/>
  <c r="C292" i="5"/>
  <c r="C290" i="5"/>
  <c r="D292" i="5"/>
  <c r="E292" i="5"/>
  <c r="F292" i="5"/>
  <c r="G292" i="5"/>
  <c r="H292" i="5"/>
  <c r="I292" i="5"/>
  <c r="J292" i="5"/>
  <c r="K292" i="5"/>
  <c r="L292" i="5"/>
  <c r="M292" i="5"/>
  <c r="N292" i="5"/>
  <c r="O292" i="5"/>
  <c r="P292" i="5"/>
  <c r="Q292" i="5"/>
  <c r="R292" i="5"/>
  <c r="Y292" i="5"/>
  <c r="Z292" i="5"/>
  <c r="AA292" i="5"/>
  <c r="AB292" i="5"/>
  <c r="AC292" i="5"/>
  <c r="AD292" i="5"/>
  <c r="AE292" i="5"/>
  <c r="AF292" i="5"/>
  <c r="C293" i="5"/>
  <c r="D293" i="5"/>
  <c r="E293" i="5"/>
  <c r="F293" i="5"/>
  <c r="G293" i="5"/>
  <c r="H293" i="5"/>
  <c r="I293" i="5"/>
  <c r="J293" i="5"/>
  <c r="K293" i="5"/>
  <c r="L293" i="5"/>
  <c r="M293" i="5"/>
  <c r="N293" i="5"/>
  <c r="O293" i="5"/>
  <c r="P293" i="5"/>
  <c r="Q293" i="5"/>
  <c r="R293" i="5"/>
  <c r="T293" i="5"/>
  <c r="Y293" i="5"/>
  <c r="Z293" i="5"/>
  <c r="AA293" i="5"/>
  <c r="AB293" i="5"/>
  <c r="AC293" i="5"/>
  <c r="AD293" i="5"/>
  <c r="AE293" i="5"/>
  <c r="AF293" i="5"/>
  <c r="C294" i="5"/>
  <c r="D294" i="5"/>
  <c r="E294" i="5"/>
  <c r="F294" i="5"/>
  <c r="G294" i="5"/>
  <c r="H294" i="5"/>
  <c r="I294" i="5"/>
  <c r="J294" i="5"/>
  <c r="K294" i="5"/>
  <c r="L294" i="5"/>
  <c r="M294" i="5"/>
  <c r="N294" i="5"/>
  <c r="O294" i="5"/>
  <c r="P294" i="5"/>
  <c r="Q294" i="5"/>
  <c r="R294" i="5"/>
  <c r="Y294" i="5"/>
  <c r="Z294" i="5"/>
  <c r="AA294" i="5"/>
  <c r="AB294" i="5"/>
  <c r="AC294" i="5"/>
  <c r="AD294" i="5"/>
  <c r="AE294" i="5"/>
  <c r="AF294" i="5"/>
  <c r="C295" i="5"/>
  <c r="D295" i="5"/>
  <c r="E295" i="5"/>
  <c r="F295" i="5"/>
  <c r="G295" i="5"/>
  <c r="H295" i="5"/>
  <c r="I295" i="5"/>
  <c r="J295" i="5"/>
  <c r="K295" i="5"/>
  <c r="L295" i="5"/>
  <c r="M295" i="5"/>
  <c r="N295" i="5"/>
  <c r="O295" i="5"/>
  <c r="P295" i="5"/>
  <c r="Q295" i="5"/>
  <c r="R295" i="5"/>
  <c r="T295" i="5"/>
  <c r="Y295" i="5"/>
  <c r="Z295" i="5"/>
  <c r="AA295" i="5"/>
  <c r="AB295" i="5"/>
  <c r="AC295" i="5"/>
  <c r="AD295" i="5"/>
  <c r="AE295" i="5"/>
  <c r="AF295" i="5"/>
  <c r="AJ295" i="5"/>
  <c r="C297" i="5"/>
  <c r="D297" i="5"/>
  <c r="E297" i="5"/>
  <c r="F297" i="5"/>
  <c r="F1458" i="5" s="1"/>
  <c r="F38" i="13" s="1"/>
  <c r="G297" i="5"/>
  <c r="H297" i="5"/>
  <c r="I297" i="5"/>
  <c r="J297" i="5"/>
  <c r="J296" i="5"/>
  <c r="K297" i="5"/>
  <c r="L297" i="5"/>
  <c r="M297" i="5"/>
  <c r="N297" i="5"/>
  <c r="O297" i="5"/>
  <c r="O296" i="5"/>
  <c r="P297" i="5"/>
  <c r="Q297" i="5"/>
  <c r="R297" i="5"/>
  <c r="R296" i="5"/>
  <c r="Y297" i="5"/>
  <c r="Z297" i="5"/>
  <c r="Z1458" i="5" s="1"/>
  <c r="Z38" i="13" s="1"/>
  <c r="AA297" i="5"/>
  <c r="AB297" i="5"/>
  <c r="AC297" i="5"/>
  <c r="AD297" i="5"/>
  <c r="AE297" i="5"/>
  <c r="AF297" i="5"/>
  <c r="C298" i="5"/>
  <c r="D298" i="5"/>
  <c r="E298" i="5"/>
  <c r="F298" i="5"/>
  <c r="G298" i="5"/>
  <c r="H298" i="5"/>
  <c r="I298" i="5"/>
  <c r="J298" i="5"/>
  <c r="K298" i="5"/>
  <c r="L298" i="5"/>
  <c r="M298" i="5"/>
  <c r="N298" i="5"/>
  <c r="O298" i="5"/>
  <c r="P298" i="5"/>
  <c r="Q298" i="5"/>
  <c r="R298" i="5"/>
  <c r="Y298" i="5"/>
  <c r="Z298" i="5"/>
  <c r="AA298" i="5"/>
  <c r="AB298" i="5"/>
  <c r="AC298" i="5"/>
  <c r="AD298" i="5"/>
  <c r="AE298" i="5"/>
  <c r="AF298" i="5"/>
  <c r="C299" i="5"/>
  <c r="D299" i="5"/>
  <c r="E299" i="5"/>
  <c r="F299" i="5"/>
  <c r="G299" i="5"/>
  <c r="H299" i="5"/>
  <c r="I299" i="5"/>
  <c r="J299" i="5"/>
  <c r="K299" i="5"/>
  <c r="L299" i="5"/>
  <c r="M299" i="5"/>
  <c r="N299" i="5"/>
  <c r="O299" i="5"/>
  <c r="P299" i="5"/>
  <c r="Q299" i="5"/>
  <c r="R299" i="5"/>
  <c r="Y299" i="5"/>
  <c r="Z299" i="5"/>
  <c r="AA299" i="5"/>
  <c r="AB299" i="5"/>
  <c r="AC299" i="5"/>
  <c r="AD299" i="5"/>
  <c r="AE299" i="5"/>
  <c r="AF299" i="5"/>
  <c r="D300" i="5"/>
  <c r="E300" i="5"/>
  <c r="F300" i="5"/>
  <c r="G300" i="5"/>
  <c r="H300" i="5"/>
  <c r="I300" i="5"/>
  <c r="J300" i="5"/>
  <c r="K300" i="5"/>
  <c r="L300" i="5"/>
  <c r="M300" i="5"/>
  <c r="N300" i="5"/>
  <c r="O300" i="5"/>
  <c r="P300" i="5"/>
  <c r="Q300" i="5"/>
  <c r="R300" i="5"/>
  <c r="Y300" i="5"/>
  <c r="Z300" i="5"/>
  <c r="AA300" i="5"/>
  <c r="AB300" i="5"/>
  <c r="AC300" i="5"/>
  <c r="AD300" i="5"/>
  <c r="AE300" i="5"/>
  <c r="AF300" i="5"/>
  <c r="C302" i="5"/>
  <c r="D302" i="5"/>
  <c r="E302" i="5"/>
  <c r="F302" i="5"/>
  <c r="G302" i="5"/>
  <c r="H302" i="5"/>
  <c r="H301" i="5"/>
  <c r="I302" i="5"/>
  <c r="J302" i="5"/>
  <c r="K302" i="5"/>
  <c r="L302" i="5"/>
  <c r="M302" i="5"/>
  <c r="N302" i="5"/>
  <c r="O302" i="5"/>
  <c r="P302" i="5"/>
  <c r="P301" i="5"/>
  <c r="Q302" i="5"/>
  <c r="R302" i="5"/>
  <c r="Y302" i="5"/>
  <c r="Z302" i="5"/>
  <c r="AA302" i="5"/>
  <c r="AB302" i="5"/>
  <c r="AC302" i="5"/>
  <c r="AD302" i="5"/>
  <c r="AE302" i="5"/>
  <c r="AF302" i="5"/>
  <c r="C303" i="5"/>
  <c r="D303" i="5"/>
  <c r="E303" i="5"/>
  <c r="F303" i="5"/>
  <c r="G303" i="5"/>
  <c r="H303" i="5"/>
  <c r="I303" i="5"/>
  <c r="J303" i="5"/>
  <c r="K303" i="5"/>
  <c r="L303" i="5"/>
  <c r="M303" i="5"/>
  <c r="N303" i="5"/>
  <c r="O303" i="5"/>
  <c r="P303" i="5"/>
  <c r="Q303" i="5"/>
  <c r="R303" i="5"/>
  <c r="Y303" i="5"/>
  <c r="Z303" i="5"/>
  <c r="AA303" i="5"/>
  <c r="AB303" i="5"/>
  <c r="AC303" i="5"/>
  <c r="AD303" i="5"/>
  <c r="AE303" i="5"/>
  <c r="AF303" i="5"/>
  <c r="C304" i="5"/>
  <c r="D304" i="5"/>
  <c r="E304" i="5"/>
  <c r="F304" i="5"/>
  <c r="G304" i="5"/>
  <c r="H304" i="5"/>
  <c r="I304" i="5"/>
  <c r="J304" i="5"/>
  <c r="K304" i="5"/>
  <c r="L304" i="5"/>
  <c r="M304" i="5"/>
  <c r="N304" i="5"/>
  <c r="O304" i="5"/>
  <c r="P304" i="5"/>
  <c r="Q304" i="5"/>
  <c r="R304" i="5"/>
  <c r="Y304" i="5"/>
  <c r="Z304" i="5"/>
  <c r="AA304" i="5"/>
  <c r="AB304" i="5"/>
  <c r="AC304" i="5"/>
  <c r="AD304" i="5"/>
  <c r="AE304" i="5"/>
  <c r="AF304" i="5"/>
  <c r="AH304" i="5"/>
  <c r="C305" i="5"/>
  <c r="D305" i="5"/>
  <c r="E305" i="5"/>
  <c r="F305" i="5"/>
  <c r="G305" i="5"/>
  <c r="H305" i="5"/>
  <c r="I305" i="5"/>
  <c r="J305" i="5"/>
  <c r="K305" i="5"/>
  <c r="L305" i="5"/>
  <c r="M305" i="5"/>
  <c r="N305" i="5"/>
  <c r="O305" i="5"/>
  <c r="P305" i="5"/>
  <c r="Q305" i="5"/>
  <c r="R305" i="5"/>
  <c r="Y305" i="5"/>
  <c r="Z305" i="5"/>
  <c r="AA305" i="5"/>
  <c r="AB305" i="5"/>
  <c r="AC305" i="5"/>
  <c r="AD305" i="5"/>
  <c r="AE305" i="5"/>
  <c r="AF305" i="5"/>
  <c r="C306" i="5"/>
  <c r="D306" i="5"/>
  <c r="E306" i="5"/>
  <c r="F306" i="5"/>
  <c r="G306" i="5"/>
  <c r="H306" i="5"/>
  <c r="I306" i="5"/>
  <c r="J306" i="5"/>
  <c r="K306" i="5"/>
  <c r="L306" i="5"/>
  <c r="M306" i="5"/>
  <c r="N306" i="5"/>
  <c r="O306" i="5"/>
  <c r="P306" i="5"/>
  <c r="Q306" i="5"/>
  <c r="R306" i="5"/>
  <c r="T306" i="5"/>
  <c r="Y306" i="5"/>
  <c r="Z306" i="5"/>
  <c r="AA306" i="5"/>
  <c r="AB306" i="5"/>
  <c r="AC306" i="5"/>
  <c r="AD306" i="5"/>
  <c r="AE306" i="5"/>
  <c r="AF306" i="5"/>
  <c r="C307" i="5"/>
  <c r="D307" i="5"/>
  <c r="E307" i="5"/>
  <c r="F307" i="5"/>
  <c r="G307" i="5"/>
  <c r="H307" i="5"/>
  <c r="I307" i="5"/>
  <c r="J307" i="5"/>
  <c r="K307" i="5"/>
  <c r="L307" i="5"/>
  <c r="M307" i="5"/>
  <c r="N307" i="5"/>
  <c r="O307" i="5"/>
  <c r="P307" i="5"/>
  <c r="Q307" i="5"/>
  <c r="R307" i="5"/>
  <c r="Y307" i="5"/>
  <c r="Z307" i="5"/>
  <c r="AA307" i="5"/>
  <c r="AB307" i="5"/>
  <c r="AC307" i="5"/>
  <c r="AD307" i="5"/>
  <c r="AE307" i="5"/>
  <c r="AF307" i="5"/>
  <c r="C308" i="5"/>
  <c r="D308" i="5"/>
  <c r="E308" i="5"/>
  <c r="F308" i="5"/>
  <c r="G308" i="5"/>
  <c r="H308" i="5"/>
  <c r="I308" i="5"/>
  <c r="J308" i="5"/>
  <c r="K308" i="5"/>
  <c r="L308" i="5"/>
  <c r="M308" i="5"/>
  <c r="N308" i="5"/>
  <c r="O308" i="5"/>
  <c r="P308" i="5"/>
  <c r="Q308" i="5"/>
  <c r="R308" i="5"/>
  <c r="Y308" i="5"/>
  <c r="Z308" i="5"/>
  <c r="Z1469" i="5" s="1"/>
  <c r="Z49" i="13" s="1"/>
  <c r="AA308" i="5"/>
  <c r="AB308" i="5"/>
  <c r="AC308" i="5"/>
  <c r="AD308" i="5"/>
  <c r="AE308" i="5"/>
  <c r="AF308" i="5"/>
  <c r="C309" i="5"/>
  <c r="D309" i="5"/>
  <c r="E309" i="5"/>
  <c r="F309" i="5"/>
  <c r="G309" i="5"/>
  <c r="H309" i="5"/>
  <c r="I309" i="5"/>
  <c r="J309" i="5"/>
  <c r="K309" i="5"/>
  <c r="L309" i="5"/>
  <c r="M309" i="5"/>
  <c r="N309" i="5"/>
  <c r="O309" i="5"/>
  <c r="P309" i="5"/>
  <c r="Q309" i="5"/>
  <c r="R309" i="5"/>
  <c r="Y309" i="5"/>
  <c r="Z309" i="5"/>
  <c r="AA309" i="5"/>
  <c r="AB309" i="5"/>
  <c r="AC309" i="5"/>
  <c r="AD309" i="5"/>
  <c r="AE309" i="5"/>
  <c r="AF309" i="5"/>
  <c r="C310" i="5"/>
  <c r="D310" i="5"/>
  <c r="E310" i="5"/>
  <c r="F310" i="5"/>
  <c r="G310" i="5"/>
  <c r="H310" i="5"/>
  <c r="I310" i="5"/>
  <c r="J310" i="5"/>
  <c r="K310" i="5"/>
  <c r="L310" i="5"/>
  <c r="M310" i="5"/>
  <c r="N310" i="5"/>
  <c r="O310" i="5"/>
  <c r="P310" i="5"/>
  <c r="Q310" i="5"/>
  <c r="R310" i="5"/>
  <c r="Y310" i="5"/>
  <c r="Z310" i="5"/>
  <c r="AA310" i="5"/>
  <c r="AB310" i="5"/>
  <c r="AC310" i="5"/>
  <c r="AD310" i="5"/>
  <c r="AE310" i="5"/>
  <c r="AF310" i="5"/>
  <c r="C311" i="5"/>
  <c r="D311" i="5"/>
  <c r="E311" i="5"/>
  <c r="F311" i="5"/>
  <c r="G311" i="5"/>
  <c r="H311" i="5"/>
  <c r="I311" i="5"/>
  <c r="J311" i="5"/>
  <c r="K311" i="5"/>
  <c r="L311" i="5"/>
  <c r="M311" i="5"/>
  <c r="N311" i="5"/>
  <c r="O311" i="5"/>
  <c r="P311" i="5"/>
  <c r="Q311" i="5"/>
  <c r="R311" i="5"/>
  <c r="Y311" i="5"/>
  <c r="Z311" i="5"/>
  <c r="AA311" i="5"/>
  <c r="AB311" i="5"/>
  <c r="AC311" i="5"/>
  <c r="AD311" i="5"/>
  <c r="AE311" i="5"/>
  <c r="AF311" i="5"/>
  <c r="C312" i="5"/>
  <c r="D312" i="5"/>
  <c r="E312" i="5"/>
  <c r="F312" i="5"/>
  <c r="G312" i="5"/>
  <c r="H312" i="5"/>
  <c r="I312" i="5"/>
  <c r="J312" i="5"/>
  <c r="K312" i="5"/>
  <c r="L312" i="5"/>
  <c r="M312" i="5"/>
  <c r="N312" i="5"/>
  <c r="O312" i="5"/>
  <c r="P312" i="5"/>
  <c r="Q312" i="5"/>
  <c r="R312" i="5"/>
  <c r="Y312" i="5"/>
  <c r="Z312" i="5"/>
  <c r="AA312" i="5"/>
  <c r="AB312" i="5"/>
  <c r="AC312" i="5"/>
  <c r="AD312" i="5"/>
  <c r="AE312" i="5"/>
  <c r="AF312" i="5"/>
  <c r="C313" i="5"/>
  <c r="D313" i="5"/>
  <c r="E313" i="5"/>
  <c r="F313" i="5"/>
  <c r="G313" i="5"/>
  <c r="H313" i="5"/>
  <c r="I313" i="5"/>
  <c r="J313" i="5"/>
  <c r="K313" i="5"/>
  <c r="L313" i="5"/>
  <c r="M313" i="5"/>
  <c r="N313" i="5"/>
  <c r="O313" i="5"/>
  <c r="P313" i="5"/>
  <c r="Q313" i="5"/>
  <c r="R313" i="5"/>
  <c r="Y313" i="5"/>
  <c r="Z313" i="5"/>
  <c r="AA313" i="5"/>
  <c r="AB313" i="5"/>
  <c r="AC313" i="5"/>
  <c r="AD313" i="5"/>
  <c r="AE313" i="5"/>
  <c r="AF313" i="5"/>
  <c r="AJ313" i="5"/>
  <c r="C314" i="5"/>
  <c r="D314" i="5"/>
  <c r="E314" i="5"/>
  <c r="F314" i="5"/>
  <c r="G314" i="5"/>
  <c r="H314" i="5"/>
  <c r="I314" i="5"/>
  <c r="J314" i="5"/>
  <c r="K314" i="5"/>
  <c r="L314" i="5"/>
  <c r="M314" i="5"/>
  <c r="N314" i="5"/>
  <c r="O314" i="5"/>
  <c r="P314" i="5"/>
  <c r="Q314" i="5"/>
  <c r="R314" i="5"/>
  <c r="Y314" i="5"/>
  <c r="Z314" i="5"/>
  <c r="AA314" i="5"/>
  <c r="AB314" i="5"/>
  <c r="AC314" i="5"/>
  <c r="AD314" i="5"/>
  <c r="AE314" i="5"/>
  <c r="AF314" i="5"/>
  <c r="C315" i="5"/>
  <c r="D315" i="5"/>
  <c r="E315" i="5"/>
  <c r="F315" i="5"/>
  <c r="G315" i="5"/>
  <c r="H315" i="5"/>
  <c r="I315" i="5"/>
  <c r="J315" i="5"/>
  <c r="K315" i="5"/>
  <c r="L315" i="5"/>
  <c r="M315" i="5"/>
  <c r="N315" i="5"/>
  <c r="O315" i="5"/>
  <c r="P315" i="5"/>
  <c r="Q315" i="5"/>
  <c r="R315" i="5"/>
  <c r="Y315" i="5"/>
  <c r="Z315" i="5"/>
  <c r="AA315" i="5"/>
  <c r="AB315" i="5"/>
  <c r="AC315" i="5"/>
  <c r="AD315" i="5"/>
  <c r="AE315" i="5"/>
  <c r="AF315" i="5"/>
  <c r="C316" i="5"/>
  <c r="D317" i="5"/>
  <c r="E317" i="5"/>
  <c r="F317" i="5"/>
  <c r="G317" i="5"/>
  <c r="H317" i="5"/>
  <c r="I317" i="5"/>
  <c r="J317" i="5"/>
  <c r="K317" i="5"/>
  <c r="L317" i="5"/>
  <c r="M317" i="5"/>
  <c r="N317" i="5"/>
  <c r="O317" i="5"/>
  <c r="P317" i="5"/>
  <c r="Q317" i="5"/>
  <c r="R317" i="5"/>
  <c r="Y317" i="5"/>
  <c r="Z317" i="5"/>
  <c r="AA317" i="5"/>
  <c r="AB317" i="5"/>
  <c r="AC317" i="5"/>
  <c r="AD317" i="5"/>
  <c r="AE317" i="5"/>
  <c r="AF317" i="5"/>
  <c r="D318" i="5"/>
  <c r="E318" i="5"/>
  <c r="F318" i="5"/>
  <c r="G318" i="5"/>
  <c r="H318" i="5"/>
  <c r="I318" i="5"/>
  <c r="J318" i="5"/>
  <c r="K318" i="5"/>
  <c r="L318" i="5"/>
  <c r="M318" i="5"/>
  <c r="N318" i="5"/>
  <c r="O318" i="5"/>
  <c r="P318" i="5"/>
  <c r="Q318" i="5"/>
  <c r="R318" i="5"/>
  <c r="Y318" i="5"/>
  <c r="Z318" i="5"/>
  <c r="AA318" i="5"/>
  <c r="AB318" i="5"/>
  <c r="AC318" i="5"/>
  <c r="AD318" i="5"/>
  <c r="AE318" i="5"/>
  <c r="AF318" i="5"/>
  <c r="AJ318" i="5"/>
  <c r="D319" i="5"/>
  <c r="E319" i="5"/>
  <c r="F319" i="5"/>
  <c r="G319" i="5"/>
  <c r="H319" i="5"/>
  <c r="I319" i="5"/>
  <c r="J319" i="5"/>
  <c r="K319" i="5"/>
  <c r="L319" i="5"/>
  <c r="M319" i="5"/>
  <c r="N319" i="5"/>
  <c r="O319" i="5"/>
  <c r="P319" i="5"/>
  <c r="Q319" i="5"/>
  <c r="R319" i="5"/>
  <c r="U319" i="5"/>
  <c r="Y319" i="5"/>
  <c r="Z319" i="5"/>
  <c r="AA319" i="5"/>
  <c r="AB319" i="5"/>
  <c r="AC319" i="5"/>
  <c r="AD319" i="5"/>
  <c r="AE319" i="5"/>
  <c r="AF319" i="5"/>
  <c r="D320" i="5"/>
  <c r="E320" i="5"/>
  <c r="F320" i="5"/>
  <c r="G320" i="5"/>
  <c r="H320" i="5"/>
  <c r="I320" i="5"/>
  <c r="J320" i="5"/>
  <c r="K320" i="5"/>
  <c r="L320" i="5"/>
  <c r="M320" i="5"/>
  <c r="N320" i="5"/>
  <c r="O320" i="5"/>
  <c r="P320" i="5"/>
  <c r="Q320" i="5"/>
  <c r="R320" i="5"/>
  <c r="V320" i="5"/>
  <c r="Y320" i="5"/>
  <c r="Z320" i="5"/>
  <c r="AA320" i="5"/>
  <c r="AB320" i="5"/>
  <c r="AC320" i="5"/>
  <c r="AD320" i="5"/>
  <c r="AE320" i="5"/>
  <c r="AF320" i="5"/>
  <c r="AH320" i="5"/>
  <c r="D321" i="5"/>
  <c r="E321" i="5"/>
  <c r="F321" i="5"/>
  <c r="F1482" i="5" s="1"/>
  <c r="F62" i="13" s="1"/>
  <c r="G321" i="5"/>
  <c r="H321" i="5"/>
  <c r="I321" i="5"/>
  <c r="J321" i="5"/>
  <c r="K321" i="5"/>
  <c r="L321" i="5"/>
  <c r="M321" i="5"/>
  <c r="N321" i="5"/>
  <c r="O321" i="5"/>
  <c r="P321" i="5"/>
  <c r="Q321" i="5"/>
  <c r="R321" i="5"/>
  <c r="Y321" i="5"/>
  <c r="Z321" i="5"/>
  <c r="AA321" i="5"/>
  <c r="AB321" i="5"/>
  <c r="AC321" i="5"/>
  <c r="AD321" i="5"/>
  <c r="AE321" i="5"/>
  <c r="AF321" i="5"/>
  <c r="D322" i="5"/>
  <c r="E322" i="5"/>
  <c r="F322" i="5"/>
  <c r="G322" i="5"/>
  <c r="H322" i="5"/>
  <c r="I322" i="5"/>
  <c r="J322" i="5"/>
  <c r="K322" i="5"/>
  <c r="L322" i="5"/>
  <c r="M322" i="5"/>
  <c r="N322" i="5"/>
  <c r="O322" i="5"/>
  <c r="P322" i="5"/>
  <c r="Q322" i="5"/>
  <c r="R322" i="5"/>
  <c r="Y322" i="5"/>
  <c r="Z322" i="5"/>
  <c r="AA322" i="5"/>
  <c r="AB322" i="5"/>
  <c r="AC322" i="5"/>
  <c r="AD322" i="5"/>
  <c r="AE322" i="5"/>
  <c r="AF322" i="5"/>
  <c r="D323" i="5"/>
  <c r="E323" i="5"/>
  <c r="F323" i="5"/>
  <c r="G323" i="5"/>
  <c r="H323" i="5"/>
  <c r="I323" i="5"/>
  <c r="J323" i="5"/>
  <c r="K323" i="5"/>
  <c r="L323" i="5"/>
  <c r="M323" i="5"/>
  <c r="N323" i="5"/>
  <c r="O323" i="5"/>
  <c r="P323" i="5"/>
  <c r="Q323" i="5"/>
  <c r="R323" i="5"/>
  <c r="Y323" i="5"/>
  <c r="Z323" i="5"/>
  <c r="AA323" i="5"/>
  <c r="AB323" i="5"/>
  <c r="AC323" i="5"/>
  <c r="AD323" i="5"/>
  <c r="AE323" i="5"/>
  <c r="AF323" i="5"/>
  <c r="C324" i="5"/>
  <c r="D324" i="5"/>
  <c r="E324" i="5"/>
  <c r="F324" i="5"/>
  <c r="G324" i="5"/>
  <c r="H324" i="5"/>
  <c r="I324" i="5"/>
  <c r="J324" i="5"/>
  <c r="K324" i="5"/>
  <c r="L324" i="5"/>
  <c r="M324" i="5"/>
  <c r="N324" i="5"/>
  <c r="O324" i="5"/>
  <c r="P324" i="5"/>
  <c r="Q324" i="5"/>
  <c r="R324" i="5"/>
  <c r="V324" i="5"/>
  <c r="Y324" i="5"/>
  <c r="Z324" i="5"/>
  <c r="AA324" i="5"/>
  <c r="AB324" i="5"/>
  <c r="AC324" i="5"/>
  <c r="AD324" i="5"/>
  <c r="AE324" i="5"/>
  <c r="AF324" i="5"/>
  <c r="C325" i="5"/>
  <c r="D325" i="5"/>
  <c r="E325" i="5"/>
  <c r="F325" i="5"/>
  <c r="G325" i="5"/>
  <c r="H325" i="5"/>
  <c r="I325" i="5"/>
  <c r="J325" i="5"/>
  <c r="K325" i="5"/>
  <c r="L325" i="5"/>
  <c r="M325" i="5"/>
  <c r="N325" i="5"/>
  <c r="O325" i="5"/>
  <c r="P325" i="5"/>
  <c r="Q325" i="5"/>
  <c r="R325" i="5"/>
  <c r="U325" i="5"/>
  <c r="Y325" i="5"/>
  <c r="Z325" i="5"/>
  <c r="AA325" i="5"/>
  <c r="AB325" i="5"/>
  <c r="AC325" i="5"/>
  <c r="AD325" i="5"/>
  <c r="AE325" i="5"/>
  <c r="AF325" i="5"/>
  <c r="S327" i="5"/>
  <c r="T327" i="5"/>
  <c r="U327" i="5"/>
  <c r="V327" i="5"/>
  <c r="W327" i="5"/>
  <c r="X327" i="5"/>
  <c r="X329" i="46" s="1"/>
  <c r="AG327" i="5"/>
  <c r="AH327" i="5"/>
  <c r="AI327" i="5"/>
  <c r="AJ327" i="5"/>
  <c r="AK327" i="5"/>
  <c r="S328" i="5"/>
  <c r="S330" i="46" s="1"/>
  <c r="T328" i="5"/>
  <c r="T330" i="46" s="1"/>
  <c r="U328" i="5"/>
  <c r="U330" i="46"/>
  <c r="V328" i="5"/>
  <c r="V330" i="46"/>
  <c r="W328" i="5"/>
  <c r="W330" i="46"/>
  <c r="X328" i="5"/>
  <c r="X330" i="46" s="1"/>
  <c r="AG328" i="5"/>
  <c r="AH328" i="5"/>
  <c r="AI328" i="5"/>
  <c r="AJ328" i="5"/>
  <c r="AK328" i="5"/>
  <c r="S329" i="5"/>
  <c r="S331" i="46" s="1"/>
  <c r="T329" i="5"/>
  <c r="T331" i="46" s="1"/>
  <c r="U329" i="5"/>
  <c r="U331" i="46"/>
  <c r="V329" i="5"/>
  <c r="V331" i="46"/>
  <c r="W329" i="5"/>
  <c r="W331" i="46"/>
  <c r="X329" i="5"/>
  <c r="X331" i="46" s="1"/>
  <c r="AG329" i="5"/>
  <c r="AH329" i="5"/>
  <c r="AI329" i="5"/>
  <c r="AJ329" i="5"/>
  <c r="AK329" i="5"/>
  <c r="S330" i="5"/>
  <c r="S332" i="46" s="1"/>
  <c r="T330" i="5"/>
  <c r="T332" i="46" s="1"/>
  <c r="U330" i="5"/>
  <c r="U332" i="46"/>
  <c r="V330" i="5"/>
  <c r="V332" i="46"/>
  <c r="W330" i="5"/>
  <c r="W332" i="46"/>
  <c r="X330" i="5"/>
  <c r="X332" i="46" s="1"/>
  <c r="AG330" i="5"/>
  <c r="AH330" i="5"/>
  <c r="AI330" i="5"/>
  <c r="AJ330" i="5"/>
  <c r="AK330" i="5"/>
  <c r="S331" i="5"/>
  <c r="S333" i="46" s="1"/>
  <c r="T331" i="5"/>
  <c r="T333" i="46" s="1"/>
  <c r="U331" i="5"/>
  <c r="U333" i="46"/>
  <c r="V331" i="5"/>
  <c r="V333" i="46"/>
  <c r="W331" i="5"/>
  <c r="W333" i="46"/>
  <c r="X331" i="5"/>
  <c r="X333" i="46" s="1"/>
  <c r="AG331" i="5"/>
  <c r="AH331" i="5"/>
  <c r="AI331" i="5"/>
  <c r="AJ331" i="5"/>
  <c r="AK331" i="5"/>
  <c r="S332" i="5"/>
  <c r="S334" i="46" s="1"/>
  <c r="T332" i="5"/>
  <c r="T334" i="46" s="1"/>
  <c r="U332" i="5"/>
  <c r="U334" i="46"/>
  <c r="V332" i="5"/>
  <c r="V334" i="46"/>
  <c r="W332" i="5"/>
  <c r="W334" i="46"/>
  <c r="X332" i="5"/>
  <c r="X334" i="46" s="1"/>
  <c r="AG332" i="5"/>
  <c r="AH332" i="5"/>
  <c r="AI332" i="5"/>
  <c r="AJ332" i="5"/>
  <c r="AK332" i="5"/>
  <c r="S333" i="5"/>
  <c r="S335" i="46" s="1"/>
  <c r="T333" i="5"/>
  <c r="T335" i="46" s="1"/>
  <c r="U333" i="5"/>
  <c r="U335" i="46"/>
  <c r="V333" i="5"/>
  <c r="V335" i="46"/>
  <c r="W333" i="5"/>
  <c r="W335" i="46"/>
  <c r="X333" i="5"/>
  <c r="X335" i="46" s="1"/>
  <c r="AG333" i="5"/>
  <c r="AH333" i="5"/>
  <c r="AI333" i="5"/>
  <c r="AJ333" i="5"/>
  <c r="AK333" i="5"/>
  <c r="S334" i="5"/>
  <c r="S336" i="46" s="1"/>
  <c r="T334" i="5"/>
  <c r="T336" i="46" s="1"/>
  <c r="U334" i="5"/>
  <c r="U336" i="46"/>
  <c r="V334" i="5"/>
  <c r="V336" i="46"/>
  <c r="W334" i="5"/>
  <c r="W336" i="46"/>
  <c r="X334" i="5"/>
  <c r="X336" i="46" s="1"/>
  <c r="AG334" i="5"/>
  <c r="AH334" i="5"/>
  <c r="AI334" i="5"/>
  <c r="AJ334" i="5"/>
  <c r="AK334" i="5"/>
  <c r="AL334" i="5" s="1"/>
  <c r="S335" i="5"/>
  <c r="S337" i="46" s="1"/>
  <c r="T335" i="5"/>
  <c r="T337" i="46"/>
  <c r="U335" i="5"/>
  <c r="U337" i="46"/>
  <c r="V335" i="5"/>
  <c r="V337" i="46"/>
  <c r="W335" i="5"/>
  <c r="W337" i="46"/>
  <c r="X335" i="5"/>
  <c r="X337" i="46"/>
  <c r="AG335" i="5"/>
  <c r="AH335" i="5"/>
  <c r="AI335" i="5"/>
  <c r="AJ335" i="5"/>
  <c r="AK335" i="5"/>
  <c r="S336" i="5"/>
  <c r="S338" i="46"/>
  <c r="T336" i="5"/>
  <c r="T338" i="46" s="1"/>
  <c r="U336" i="5"/>
  <c r="U338" i="46"/>
  <c r="V336" i="5"/>
  <c r="V338" i="46"/>
  <c r="W336" i="5"/>
  <c r="W338" i="46"/>
  <c r="X336" i="5"/>
  <c r="X338" i="46" s="1"/>
  <c r="AG336" i="5"/>
  <c r="AH336" i="5"/>
  <c r="AI336" i="5"/>
  <c r="AJ336" i="5"/>
  <c r="AK336" i="5"/>
  <c r="S337" i="5"/>
  <c r="S339" i="46" s="1"/>
  <c r="T337" i="5"/>
  <c r="T339" i="46" s="1"/>
  <c r="U337" i="5"/>
  <c r="U339" i="46"/>
  <c r="V337" i="5"/>
  <c r="V339" i="46"/>
  <c r="W337" i="5"/>
  <c r="W339" i="46"/>
  <c r="X337" i="5"/>
  <c r="X339" i="46" s="1"/>
  <c r="AG337" i="5"/>
  <c r="AH337" i="5"/>
  <c r="AI337" i="5"/>
  <c r="AJ337" i="5"/>
  <c r="AK337" i="5"/>
  <c r="S338" i="5"/>
  <c r="S340" i="46" s="1"/>
  <c r="T338" i="5"/>
  <c r="T340" i="46" s="1"/>
  <c r="U338" i="5"/>
  <c r="U340" i="46"/>
  <c r="V338" i="5"/>
  <c r="V340" i="46"/>
  <c r="W338" i="5"/>
  <c r="W340" i="46"/>
  <c r="X338" i="5"/>
  <c r="X340" i="46" s="1"/>
  <c r="AG338" i="5"/>
  <c r="AH338" i="5"/>
  <c r="AI338" i="5"/>
  <c r="AJ338" i="5"/>
  <c r="AK338" i="5"/>
  <c r="S339" i="5"/>
  <c r="S341" i="46" s="1"/>
  <c r="T339" i="5"/>
  <c r="T341" i="46" s="1"/>
  <c r="U339" i="5"/>
  <c r="U341" i="46"/>
  <c r="V339" i="5"/>
  <c r="V341" i="46"/>
  <c r="W339" i="5"/>
  <c r="W341" i="46"/>
  <c r="X339" i="5"/>
  <c r="X341" i="46" s="1"/>
  <c r="AG339" i="5"/>
  <c r="AH339" i="5"/>
  <c r="AI339" i="5"/>
  <c r="AJ339" i="5"/>
  <c r="AK339" i="5"/>
  <c r="S340" i="5"/>
  <c r="S342" i="46" s="1"/>
  <c r="T340" i="5"/>
  <c r="T342" i="46" s="1"/>
  <c r="U340" i="5"/>
  <c r="U342" i="46"/>
  <c r="V340" i="5"/>
  <c r="V342" i="46"/>
  <c r="W340" i="5"/>
  <c r="W342" i="46"/>
  <c r="X340" i="5"/>
  <c r="X342" i="46" s="1"/>
  <c r="AG340" i="5"/>
  <c r="AH340" i="5"/>
  <c r="AI340" i="5"/>
  <c r="AJ340" i="5"/>
  <c r="AK340" i="5"/>
  <c r="S341" i="5"/>
  <c r="S343" i="46" s="1"/>
  <c r="T341" i="5"/>
  <c r="T343" i="46" s="1"/>
  <c r="U341" i="5"/>
  <c r="U343" i="46"/>
  <c r="V341" i="5"/>
  <c r="V343" i="46"/>
  <c r="W341" i="5"/>
  <c r="W343" i="46"/>
  <c r="X341" i="5"/>
  <c r="X343" i="46" s="1"/>
  <c r="AG341" i="5"/>
  <c r="AH341" i="5"/>
  <c r="AI341" i="5"/>
  <c r="AJ341" i="5"/>
  <c r="AK341" i="5"/>
  <c r="S342" i="5"/>
  <c r="S344" i="46"/>
  <c r="T342" i="5"/>
  <c r="T344" i="46"/>
  <c r="U342" i="5"/>
  <c r="U344" i="46"/>
  <c r="V342" i="5"/>
  <c r="V344" i="46"/>
  <c r="W342" i="5"/>
  <c r="W344" i="46"/>
  <c r="X342" i="5"/>
  <c r="X344" i="46"/>
  <c r="AG342" i="5"/>
  <c r="AH342" i="5"/>
  <c r="AI342" i="5"/>
  <c r="AJ342" i="5"/>
  <c r="AK342" i="5"/>
  <c r="S343" i="5"/>
  <c r="S345" i="46" s="1"/>
  <c r="T343" i="5"/>
  <c r="T345" i="46" s="1"/>
  <c r="U343" i="5"/>
  <c r="U345" i="46"/>
  <c r="V343" i="5"/>
  <c r="V345" i="46"/>
  <c r="W343" i="5"/>
  <c r="W345" i="46"/>
  <c r="X343" i="5"/>
  <c r="X345" i="46" s="1"/>
  <c r="AK343" i="5"/>
  <c r="AG343" i="5"/>
  <c r="AH343" i="5"/>
  <c r="AI343" i="5"/>
  <c r="AJ343" i="5"/>
  <c r="S344" i="5"/>
  <c r="S346" i="46"/>
  <c r="T344" i="5"/>
  <c r="T346" i="46"/>
  <c r="U344" i="5"/>
  <c r="U346" i="46"/>
  <c r="V344" i="5"/>
  <c r="V346" i="46"/>
  <c r="W344" i="5"/>
  <c r="W346" i="46"/>
  <c r="X344" i="5"/>
  <c r="X346" i="46" s="1"/>
  <c r="AG344" i="5"/>
  <c r="AH344" i="5"/>
  <c r="AI344" i="5"/>
  <c r="AJ344" i="5"/>
  <c r="AK344" i="5"/>
  <c r="AL344" i="5"/>
  <c r="S345" i="5"/>
  <c r="T345" i="5"/>
  <c r="T347" i="46" s="1"/>
  <c r="U345" i="5"/>
  <c r="U347" i="46"/>
  <c r="V345" i="5"/>
  <c r="V347" i="46"/>
  <c r="W345" i="5"/>
  <c r="W347" i="46"/>
  <c r="X345" i="5"/>
  <c r="X347" i="46" s="1"/>
  <c r="AG345" i="5"/>
  <c r="AH345" i="5"/>
  <c r="AI345" i="5"/>
  <c r="AJ345" i="5"/>
  <c r="AK345" i="5"/>
  <c r="S346" i="5"/>
  <c r="S348" i="46"/>
  <c r="T346" i="5"/>
  <c r="T348" i="46" s="1"/>
  <c r="U346" i="5"/>
  <c r="U348" i="46"/>
  <c r="V346" i="5"/>
  <c r="V348" i="46"/>
  <c r="W346" i="5"/>
  <c r="W348" i="46"/>
  <c r="X346" i="5"/>
  <c r="X348" i="46" s="1"/>
  <c r="AG346" i="5"/>
  <c r="AH346" i="5"/>
  <c r="AI346" i="5"/>
  <c r="AJ346" i="5"/>
  <c r="AK346" i="5"/>
  <c r="AL346" i="5"/>
  <c r="S347" i="5"/>
  <c r="S349" i="46" s="1"/>
  <c r="T347" i="5"/>
  <c r="T349" i="46"/>
  <c r="U347" i="5"/>
  <c r="U349" i="46"/>
  <c r="V347" i="5"/>
  <c r="V349" i="46"/>
  <c r="W347" i="5"/>
  <c r="W349" i="46"/>
  <c r="X347" i="5"/>
  <c r="X349" i="46"/>
  <c r="AG347" i="5"/>
  <c r="AH347" i="5"/>
  <c r="AI347" i="5"/>
  <c r="AJ347" i="5"/>
  <c r="AK347" i="5"/>
  <c r="S348" i="5"/>
  <c r="S350" i="46" s="1"/>
  <c r="T348" i="5"/>
  <c r="T350" i="46" s="1"/>
  <c r="U348" i="5"/>
  <c r="U350" i="46"/>
  <c r="V348" i="5"/>
  <c r="V350" i="46"/>
  <c r="W348" i="5"/>
  <c r="W350" i="46"/>
  <c r="X348" i="5"/>
  <c r="X350" i="46" s="1"/>
  <c r="AL348" i="5"/>
  <c r="AG348" i="5"/>
  <c r="AH348" i="5"/>
  <c r="AI348" i="5"/>
  <c r="AJ348" i="5"/>
  <c r="AK348" i="5"/>
  <c r="S349" i="5"/>
  <c r="S351" i="46" s="1"/>
  <c r="T349" i="5"/>
  <c r="T351" i="46" s="1"/>
  <c r="U349" i="5"/>
  <c r="U351" i="46"/>
  <c r="V349" i="5"/>
  <c r="V351" i="46"/>
  <c r="W349" i="5"/>
  <c r="W351" i="46"/>
  <c r="X349" i="5"/>
  <c r="X351" i="46" s="1"/>
  <c r="AG349" i="5"/>
  <c r="AH349" i="5"/>
  <c r="AI349" i="5"/>
  <c r="AJ349" i="5"/>
  <c r="AK349" i="5"/>
  <c r="S350" i="5"/>
  <c r="S352" i="46"/>
  <c r="T350" i="5"/>
  <c r="T352" i="46" s="1"/>
  <c r="U350" i="5"/>
  <c r="U352" i="46"/>
  <c r="V350" i="5"/>
  <c r="V352" i="46"/>
  <c r="W350" i="5"/>
  <c r="W352" i="46"/>
  <c r="X350" i="5"/>
  <c r="X352" i="46" s="1"/>
  <c r="AG350" i="5"/>
  <c r="AH350" i="5"/>
  <c r="AI350" i="5"/>
  <c r="AJ350" i="5"/>
  <c r="AK350" i="5"/>
  <c r="S351" i="5"/>
  <c r="S353" i="46" s="1"/>
  <c r="T351" i="5"/>
  <c r="T353" i="46" s="1"/>
  <c r="U351" i="5"/>
  <c r="U353" i="46"/>
  <c r="V351" i="5"/>
  <c r="V353" i="46"/>
  <c r="W351" i="5"/>
  <c r="W353" i="46"/>
  <c r="X351" i="5"/>
  <c r="X353" i="46" s="1"/>
  <c r="AG351" i="5"/>
  <c r="AH351" i="5"/>
  <c r="AI351" i="5"/>
  <c r="AJ351" i="5"/>
  <c r="AK351" i="5"/>
  <c r="AL351" i="5" s="1"/>
  <c r="S352" i="5"/>
  <c r="S354" i="46"/>
  <c r="T352" i="5"/>
  <c r="T354" i="46"/>
  <c r="U352" i="5"/>
  <c r="U354" i="46"/>
  <c r="V352" i="5"/>
  <c r="V354" i="46"/>
  <c r="W352" i="5"/>
  <c r="W354" i="46"/>
  <c r="X352" i="5"/>
  <c r="X354" i="46" s="1"/>
  <c r="AG352" i="5"/>
  <c r="AH352" i="5"/>
  <c r="AH670" i="5" s="1"/>
  <c r="AI352" i="5"/>
  <c r="AJ352" i="5"/>
  <c r="AK352" i="5"/>
  <c r="S353" i="5"/>
  <c r="S355" i="46" s="1"/>
  <c r="T353" i="5"/>
  <c r="T355" i="46" s="1"/>
  <c r="U353" i="5"/>
  <c r="V353" i="5"/>
  <c r="V355" i="46"/>
  <c r="W353" i="5"/>
  <c r="W355" i="46"/>
  <c r="X353" i="5"/>
  <c r="X355" i="46"/>
  <c r="AG353" i="5"/>
  <c r="AH353" i="5"/>
  <c r="AI353" i="5"/>
  <c r="AJ353" i="5"/>
  <c r="AK353" i="5"/>
  <c r="S354" i="5"/>
  <c r="S356" i="46" s="1"/>
  <c r="T354" i="5"/>
  <c r="T356" i="46" s="1"/>
  <c r="U354" i="5"/>
  <c r="U356" i="46"/>
  <c r="V354" i="5"/>
  <c r="V356" i="46"/>
  <c r="W354" i="5"/>
  <c r="W356" i="46"/>
  <c r="X354" i="5"/>
  <c r="X356" i="46" s="1"/>
  <c r="AG354" i="5"/>
  <c r="AH354" i="5"/>
  <c r="AI354" i="5"/>
  <c r="AJ354" i="5"/>
  <c r="AK354" i="5"/>
  <c r="S355" i="5"/>
  <c r="S357" i="46"/>
  <c r="T355" i="5"/>
  <c r="T357" i="46"/>
  <c r="U355" i="5"/>
  <c r="U357" i="46"/>
  <c r="V355" i="5"/>
  <c r="V357" i="46"/>
  <c r="W355" i="5"/>
  <c r="W357" i="46"/>
  <c r="X355" i="5"/>
  <c r="X357" i="46"/>
  <c r="AG355" i="5"/>
  <c r="AH355" i="5"/>
  <c r="AI355" i="5"/>
  <c r="AJ355" i="5"/>
  <c r="AK355" i="5"/>
  <c r="S356" i="5"/>
  <c r="S358" i="46" s="1"/>
  <c r="T356" i="5"/>
  <c r="T358" i="46" s="1"/>
  <c r="U356" i="5"/>
  <c r="U358" i="46"/>
  <c r="V356" i="5"/>
  <c r="V358" i="46"/>
  <c r="W356" i="5"/>
  <c r="W358" i="46"/>
  <c r="X356" i="5"/>
  <c r="X358" i="46" s="1"/>
  <c r="AG356" i="5"/>
  <c r="AH356" i="5"/>
  <c r="AI356" i="5"/>
  <c r="AJ356" i="5"/>
  <c r="AK356" i="5"/>
  <c r="S357" i="5"/>
  <c r="S359" i="46"/>
  <c r="T357" i="5"/>
  <c r="T359" i="46"/>
  <c r="U357" i="5"/>
  <c r="U359" i="46"/>
  <c r="V357" i="5"/>
  <c r="V359" i="46"/>
  <c r="W357" i="5"/>
  <c r="W359" i="46"/>
  <c r="X357" i="5"/>
  <c r="X359" i="46"/>
  <c r="AG357" i="5"/>
  <c r="AH357" i="5"/>
  <c r="AI357" i="5"/>
  <c r="AJ357" i="5"/>
  <c r="AK357" i="5"/>
  <c r="AL357" i="5"/>
  <c r="S358" i="5"/>
  <c r="S360" i="46"/>
  <c r="T358" i="5"/>
  <c r="T360" i="46"/>
  <c r="U358" i="5"/>
  <c r="U360" i="46"/>
  <c r="V358" i="5"/>
  <c r="V360" i="46"/>
  <c r="W358" i="5"/>
  <c r="W360" i="46"/>
  <c r="X358" i="5"/>
  <c r="X360" i="46" s="1"/>
  <c r="AG358" i="5"/>
  <c r="AH358" i="5"/>
  <c r="AI358" i="5"/>
  <c r="AJ358" i="5"/>
  <c r="AK358" i="5"/>
  <c r="S359" i="5"/>
  <c r="S361" i="46" s="1"/>
  <c r="T359" i="5"/>
  <c r="T361" i="46" s="1"/>
  <c r="U359" i="5"/>
  <c r="U361" i="46"/>
  <c r="V359" i="5"/>
  <c r="V361" i="46"/>
  <c r="W359" i="5"/>
  <c r="W361" i="46"/>
  <c r="X359" i="5"/>
  <c r="AG359" i="5"/>
  <c r="AH359" i="5"/>
  <c r="AI359" i="5"/>
  <c r="AJ359" i="5"/>
  <c r="AK359" i="5"/>
  <c r="S360" i="5"/>
  <c r="S362" i="46" s="1"/>
  <c r="T360" i="5"/>
  <c r="T362" i="46" s="1"/>
  <c r="U360" i="5"/>
  <c r="U362" i="46"/>
  <c r="V360" i="5"/>
  <c r="V362" i="46"/>
  <c r="W360" i="5"/>
  <c r="W362" i="46"/>
  <c r="X360" i="5"/>
  <c r="X362" i="46" s="1"/>
  <c r="AG360" i="5"/>
  <c r="AH360" i="5"/>
  <c r="AI360" i="5"/>
  <c r="AJ360" i="5"/>
  <c r="AK360" i="5"/>
  <c r="S361" i="5"/>
  <c r="S363" i="46"/>
  <c r="T361" i="5"/>
  <c r="T363" i="46" s="1"/>
  <c r="U361" i="5"/>
  <c r="U363" i="46"/>
  <c r="V361" i="5"/>
  <c r="V363" i="46"/>
  <c r="W361" i="5"/>
  <c r="W363" i="46"/>
  <c r="X361" i="5"/>
  <c r="X363" i="46" s="1"/>
  <c r="AG361" i="5"/>
  <c r="AH361" i="5"/>
  <c r="AI361" i="5"/>
  <c r="AJ361" i="5"/>
  <c r="AK361" i="5"/>
  <c r="AL361" i="5" s="1"/>
  <c r="S362" i="5"/>
  <c r="S364" i="46" s="1"/>
  <c r="T362" i="5"/>
  <c r="T364" i="46"/>
  <c r="U362" i="5"/>
  <c r="U364" i="46"/>
  <c r="V362" i="5"/>
  <c r="V364" i="46"/>
  <c r="W362" i="5"/>
  <c r="W364" i="46"/>
  <c r="X362" i="5"/>
  <c r="X364" i="46"/>
  <c r="AG362" i="5"/>
  <c r="AH362" i="5"/>
  <c r="AI362" i="5"/>
  <c r="AJ362" i="5"/>
  <c r="AK362" i="5"/>
  <c r="S363" i="5"/>
  <c r="S365" i="46" s="1"/>
  <c r="T363" i="5"/>
  <c r="T365" i="46" s="1"/>
  <c r="U363" i="5"/>
  <c r="U365" i="46"/>
  <c r="V363" i="5"/>
  <c r="V365" i="46"/>
  <c r="W363" i="5"/>
  <c r="W365" i="46"/>
  <c r="X363" i="5"/>
  <c r="X365" i="46" s="1"/>
  <c r="AG363" i="5"/>
  <c r="AH363" i="5"/>
  <c r="AI363" i="5"/>
  <c r="AJ363" i="5"/>
  <c r="AK363" i="5"/>
  <c r="S364" i="5"/>
  <c r="S366" i="46" s="1"/>
  <c r="T364" i="5"/>
  <c r="T366" i="46"/>
  <c r="U364" i="5"/>
  <c r="U366" i="46"/>
  <c r="V364" i="5"/>
  <c r="V366" i="46"/>
  <c r="W364" i="5"/>
  <c r="W366" i="46"/>
  <c r="X364" i="5"/>
  <c r="X366" i="46" s="1"/>
  <c r="AL366" i="46" s="1"/>
  <c r="AG364" i="5"/>
  <c r="AH364" i="5"/>
  <c r="AI364" i="5"/>
  <c r="AJ364" i="5"/>
  <c r="AK364" i="5"/>
  <c r="S365" i="5"/>
  <c r="S367" i="46"/>
  <c r="T365" i="5"/>
  <c r="T367" i="46" s="1"/>
  <c r="U365" i="5"/>
  <c r="U367" i="46"/>
  <c r="V365" i="5"/>
  <c r="V367" i="46"/>
  <c r="W365" i="5"/>
  <c r="W367" i="46"/>
  <c r="X365" i="5"/>
  <c r="X367" i="46" s="1"/>
  <c r="AG365" i="5"/>
  <c r="AH365" i="5"/>
  <c r="AI365" i="5"/>
  <c r="AJ365" i="5"/>
  <c r="AK365" i="5"/>
  <c r="S366" i="5"/>
  <c r="S368" i="46" s="1"/>
  <c r="T366" i="5"/>
  <c r="T368" i="46" s="1"/>
  <c r="U366" i="5"/>
  <c r="U368" i="46"/>
  <c r="V366" i="5"/>
  <c r="V368" i="46"/>
  <c r="W366" i="5"/>
  <c r="W368" i="46"/>
  <c r="X366" i="5"/>
  <c r="X368" i="46" s="1"/>
  <c r="AG366" i="5"/>
  <c r="AH366" i="5"/>
  <c r="AI366" i="5"/>
  <c r="AJ366" i="5"/>
  <c r="AK366" i="5"/>
  <c r="AL366" i="5" s="1"/>
  <c r="S367" i="5"/>
  <c r="S369" i="46" s="1"/>
  <c r="T367" i="5"/>
  <c r="T369" i="46" s="1"/>
  <c r="U367" i="5"/>
  <c r="U369" i="46"/>
  <c r="V367" i="5"/>
  <c r="V369" i="46"/>
  <c r="W367" i="5"/>
  <c r="W369" i="46"/>
  <c r="X367" i="5"/>
  <c r="X369" i="46" s="1"/>
  <c r="AG367" i="5"/>
  <c r="AH367" i="5"/>
  <c r="AI367" i="5"/>
  <c r="AJ367" i="5"/>
  <c r="AK367" i="5"/>
  <c r="S368" i="5"/>
  <c r="S370" i="46"/>
  <c r="T368" i="5"/>
  <c r="T370" i="46"/>
  <c r="U368" i="5"/>
  <c r="U370" i="46"/>
  <c r="V368" i="5"/>
  <c r="V370" i="46"/>
  <c r="W368" i="5"/>
  <c r="W370" i="46"/>
  <c r="X368" i="5"/>
  <c r="AG368" i="5"/>
  <c r="AH368" i="5"/>
  <c r="AI368" i="5"/>
  <c r="AJ368" i="5"/>
  <c r="AK368" i="5"/>
  <c r="S369" i="5"/>
  <c r="S371" i="46" s="1"/>
  <c r="T369" i="5"/>
  <c r="T371" i="46" s="1"/>
  <c r="U369" i="5"/>
  <c r="U371" i="46"/>
  <c r="V369" i="5"/>
  <c r="V371" i="46"/>
  <c r="W369" i="5"/>
  <c r="W371" i="46"/>
  <c r="X369" i="5"/>
  <c r="AG369" i="5"/>
  <c r="AH369" i="5"/>
  <c r="AI369" i="5"/>
  <c r="AJ369" i="5"/>
  <c r="AK369" i="5"/>
  <c r="S370" i="5"/>
  <c r="S372" i="46" s="1"/>
  <c r="T370" i="5"/>
  <c r="T372" i="46"/>
  <c r="U370" i="5"/>
  <c r="U372" i="46"/>
  <c r="V370" i="5"/>
  <c r="V372" i="46"/>
  <c r="W370" i="5"/>
  <c r="W372" i="46"/>
  <c r="X370" i="5"/>
  <c r="X372" i="46" s="1"/>
  <c r="AL372" i="46" s="1"/>
  <c r="AG370" i="5"/>
  <c r="AH370" i="5"/>
  <c r="AI370" i="5"/>
  <c r="AJ370" i="5"/>
  <c r="AK370" i="5"/>
  <c r="S371" i="5"/>
  <c r="S373" i="46" s="1"/>
  <c r="T371" i="5"/>
  <c r="T373" i="46" s="1"/>
  <c r="U371" i="5"/>
  <c r="U373" i="46"/>
  <c r="V371" i="5"/>
  <c r="V373" i="46"/>
  <c r="W371" i="5"/>
  <c r="W373" i="46"/>
  <c r="X371" i="5"/>
  <c r="X373" i="46" s="1"/>
  <c r="AG371" i="5"/>
  <c r="AH371" i="5"/>
  <c r="AI371" i="5"/>
  <c r="AJ371" i="5"/>
  <c r="AK371" i="5"/>
  <c r="S372" i="5"/>
  <c r="S374" i="46" s="1"/>
  <c r="T372" i="5"/>
  <c r="T374" i="46" s="1"/>
  <c r="U372" i="5"/>
  <c r="U374" i="46"/>
  <c r="V372" i="5"/>
  <c r="V374" i="46"/>
  <c r="W372" i="5"/>
  <c r="W374" i="46"/>
  <c r="X372" i="5"/>
  <c r="X374" i="46" s="1"/>
  <c r="AG372" i="5"/>
  <c r="AH372" i="5"/>
  <c r="AI372" i="5"/>
  <c r="AJ372" i="5"/>
  <c r="AK372" i="5"/>
  <c r="S373" i="5"/>
  <c r="S375" i="46" s="1"/>
  <c r="T373" i="5"/>
  <c r="T375" i="46" s="1"/>
  <c r="U373" i="5"/>
  <c r="U375" i="46"/>
  <c r="V373" i="5"/>
  <c r="V375" i="46"/>
  <c r="W373" i="5"/>
  <c r="W375" i="46"/>
  <c r="X373" i="5"/>
  <c r="X375" i="46" s="1"/>
  <c r="AG373" i="5"/>
  <c r="AH373" i="5"/>
  <c r="AI373" i="5"/>
  <c r="AJ373" i="5"/>
  <c r="AK373" i="5"/>
  <c r="S374" i="5"/>
  <c r="S376" i="46" s="1"/>
  <c r="T374" i="5"/>
  <c r="T376" i="46" s="1"/>
  <c r="U374" i="5"/>
  <c r="U376" i="46"/>
  <c r="V374" i="5"/>
  <c r="V376" i="46"/>
  <c r="W374" i="5"/>
  <c r="W376" i="46"/>
  <c r="X374" i="5"/>
  <c r="X376" i="46" s="1"/>
  <c r="AG374" i="5"/>
  <c r="AH374" i="5"/>
  <c r="AI374" i="5"/>
  <c r="AJ374" i="5"/>
  <c r="AK374" i="5"/>
  <c r="S375" i="5"/>
  <c r="S377" i="46"/>
  <c r="T375" i="5"/>
  <c r="T377" i="46"/>
  <c r="U375" i="5"/>
  <c r="U377" i="46"/>
  <c r="V375" i="5"/>
  <c r="V377" i="46"/>
  <c r="W375" i="5"/>
  <c r="W377" i="46"/>
  <c r="X375" i="5"/>
  <c r="X377" i="46"/>
  <c r="AG375" i="5"/>
  <c r="AH375" i="5"/>
  <c r="AI375" i="5"/>
  <c r="AJ375" i="5"/>
  <c r="AK375" i="5"/>
  <c r="C378" i="5"/>
  <c r="C377" i="5"/>
  <c r="B19" i="4"/>
  <c r="D378" i="5"/>
  <c r="D377" i="5"/>
  <c r="C19" i="4"/>
  <c r="E378" i="5"/>
  <c r="D19" i="4" s="1"/>
  <c r="F378" i="5"/>
  <c r="E19" i="4" s="1"/>
  <c r="G378" i="5"/>
  <c r="F19" i="4"/>
  <c r="H378" i="5"/>
  <c r="G19" i="4"/>
  <c r="I378" i="5"/>
  <c r="H19" i="4"/>
  <c r="J378" i="5"/>
  <c r="I19" i="4"/>
  <c r="K378" i="5"/>
  <c r="J19" i="4"/>
  <c r="L378" i="5"/>
  <c r="K19" i="4"/>
  <c r="M378" i="5"/>
  <c r="L19" i="4"/>
  <c r="N378" i="5"/>
  <c r="M19" i="4"/>
  <c r="O378" i="5"/>
  <c r="N19" i="4"/>
  <c r="P378" i="5"/>
  <c r="O19" i="4"/>
  <c r="Q378" i="5"/>
  <c r="R378" i="5"/>
  <c r="Y378" i="5"/>
  <c r="W19" i="4"/>
  <c r="Z378" i="5"/>
  <c r="X19" i="4" s="1"/>
  <c r="AA378" i="5"/>
  <c r="Y19" i="4" s="1"/>
  <c r="AB378" i="5"/>
  <c r="AB377" i="5" s="1"/>
  <c r="AB21" i="45" s="1"/>
  <c r="AC378" i="5"/>
  <c r="AA19" i="4" s="1"/>
  <c r="AD378" i="5"/>
  <c r="AB19" i="4" s="1"/>
  <c r="AE378" i="5"/>
  <c r="AF378" i="5"/>
  <c r="S379" i="5"/>
  <c r="T379" i="5"/>
  <c r="U379" i="5"/>
  <c r="V379" i="5"/>
  <c r="W379" i="5"/>
  <c r="X379" i="5"/>
  <c r="X381" i="46" s="1"/>
  <c r="AG379" i="5"/>
  <c r="AH379" i="5"/>
  <c r="AH428" i="5" s="1"/>
  <c r="AI379" i="5"/>
  <c r="AJ379" i="5"/>
  <c r="AK379" i="5"/>
  <c r="S380" i="5"/>
  <c r="S382" i="46"/>
  <c r="T380" i="5"/>
  <c r="T382" i="46"/>
  <c r="U380" i="5"/>
  <c r="U382" i="46"/>
  <c r="V380" i="5"/>
  <c r="V382" i="46"/>
  <c r="W380" i="5"/>
  <c r="W382" i="46"/>
  <c r="X380" i="5"/>
  <c r="X382" i="46"/>
  <c r="AG380" i="5"/>
  <c r="AH380" i="5"/>
  <c r="AI380" i="5"/>
  <c r="AJ380" i="5"/>
  <c r="AK380" i="5"/>
  <c r="S381" i="5"/>
  <c r="S383" i="46"/>
  <c r="T381" i="5"/>
  <c r="T383" i="46"/>
  <c r="U381" i="5"/>
  <c r="U383" i="46"/>
  <c r="V381" i="5"/>
  <c r="V383" i="46"/>
  <c r="W381" i="5"/>
  <c r="W383" i="46"/>
  <c r="X381" i="5"/>
  <c r="X383" i="46"/>
  <c r="AG381" i="5"/>
  <c r="AH381" i="5"/>
  <c r="AI381" i="5"/>
  <c r="AJ381" i="5"/>
  <c r="AK381" i="5"/>
  <c r="S382" i="5"/>
  <c r="S384" i="46"/>
  <c r="T382" i="5"/>
  <c r="T384" i="46"/>
  <c r="U382" i="5"/>
  <c r="U384" i="46"/>
  <c r="V382" i="5"/>
  <c r="V384" i="46"/>
  <c r="W382" i="5"/>
  <c r="W384" i="46"/>
  <c r="X382" i="5"/>
  <c r="X384" i="46"/>
  <c r="AG382" i="5"/>
  <c r="AH382" i="5"/>
  <c r="AI382" i="5"/>
  <c r="AJ382" i="5"/>
  <c r="AK382" i="5"/>
  <c r="S383" i="5"/>
  <c r="S385" i="46"/>
  <c r="T383" i="5"/>
  <c r="T385" i="46"/>
  <c r="U383" i="5"/>
  <c r="U385" i="46"/>
  <c r="V383" i="5"/>
  <c r="V385" i="46"/>
  <c r="W383" i="5"/>
  <c r="W385" i="46"/>
  <c r="X383" i="5"/>
  <c r="X385" i="46"/>
  <c r="AG383" i="5"/>
  <c r="AH383" i="5"/>
  <c r="AI383" i="5"/>
  <c r="AJ383" i="5"/>
  <c r="AK383" i="5"/>
  <c r="S384" i="5"/>
  <c r="S386" i="46"/>
  <c r="T384" i="5"/>
  <c r="T386" i="46"/>
  <c r="U384" i="5"/>
  <c r="U386" i="46"/>
  <c r="V384" i="5"/>
  <c r="V386" i="46"/>
  <c r="W384" i="5"/>
  <c r="W386" i="46"/>
  <c r="X384" i="5"/>
  <c r="X386" i="46"/>
  <c r="AG384" i="5"/>
  <c r="AH384" i="5"/>
  <c r="AI384" i="5"/>
  <c r="AJ384" i="5"/>
  <c r="AK384" i="5"/>
  <c r="S385" i="5"/>
  <c r="S387" i="46"/>
  <c r="T385" i="5"/>
  <c r="T387" i="46"/>
  <c r="U385" i="5"/>
  <c r="U387" i="46"/>
  <c r="V385" i="5"/>
  <c r="V387" i="46"/>
  <c r="W385" i="5"/>
  <c r="W387" i="46"/>
  <c r="X385" i="5"/>
  <c r="X387" i="46"/>
  <c r="AG385" i="5"/>
  <c r="AH385" i="5"/>
  <c r="AI385" i="5"/>
  <c r="AJ385" i="5"/>
  <c r="AK385" i="5"/>
  <c r="S386" i="5"/>
  <c r="S388" i="46"/>
  <c r="T386" i="5"/>
  <c r="T388" i="46"/>
  <c r="U386" i="5"/>
  <c r="U388" i="46"/>
  <c r="V386" i="5"/>
  <c r="V388" i="46"/>
  <c r="W386" i="5"/>
  <c r="W388" i="46"/>
  <c r="X386" i="5"/>
  <c r="X388" i="46"/>
  <c r="AG386" i="5"/>
  <c r="AH386" i="5"/>
  <c r="AI386" i="5"/>
  <c r="AJ386" i="5"/>
  <c r="AK386" i="5"/>
  <c r="S387" i="5"/>
  <c r="S389" i="46"/>
  <c r="T387" i="5"/>
  <c r="T389" i="46"/>
  <c r="U387" i="5"/>
  <c r="U389" i="46"/>
  <c r="V387" i="5"/>
  <c r="V389" i="46"/>
  <c r="W387" i="5"/>
  <c r="W389" i="46"/>
  <c r="X387" i="5"/>
  <c r="X389" i="46"/>
  <c r="AG387" i="5"/>
  <c r="AH387" i="5"/>
  <c r="AI387" i="5"/>
  <c r="AJ387" i="5"/>
  <c r="AK387" i="5"/>
  <c r="S388" i="5"/>
  <c r="S390" i="46"/>
  <c r="T388" i="5"/>
  <c r="T390" i="46"/>
  <c r="U388" i="5"/>
  <c r="U390" i="46"/>
  <c r="V388" i="5"/>
  <c r="V390" i="46"/>
  <c r="W388" i="5"/>
  <c r="W390" i="46"/>
  <c r="X388" i="5"/>
  <c r="X390" i="46"/>
  <c r="AG388" i="5"/>
  <c r="AH388" i="5"/>
  <c r="AI388" i="5"/>
  <c r="AJ388" i="5"/>
  <c r="AK388" i="5"/>
  <c r="S389" i="5"/>
  <c r="S391" i="46"/>
  <c r="T389" i="5"/>
  <c r="T391" i="46"/>
  <c r="U389" i="5"/>
  <c r="U391" i="46"/>
  <c r="V389" i="5"/>
  <c r="V391" i="46"/>
  <c r="W389" i="5"/>
  <c r="W391" i="46"/>
  <c r="X389" i="5"/>
  <c r="X391" i="46"/>
  <c r="AG389" i="5"/>
  <c r="AH389" i="5"/>
  <c r="AI389" i="5"/>
  <c r="AJ389" i="5"/>
  <c r="AK389" i="5"/>
  <c r="S390" i="5"/>
  <c r="S392" i="46"/>
  <c r="T390" i="5"/>
  <c r="T392" i="46"/>
  <c r="U390" i="5"/>
  <c r="U392" i="46"/>
  <c r="V390" i="5"/>
  <c r="V392" i="46"/>
  <c r="W390" i="5"/>
  <c r="W392" i="46"/>
  <c r="X390" i="5"/>
  <c r="X392" i="46"/>
  <c r="AG390" i="5"/>
  <c r="AH390" i="5"/>
  <c r="AI390" i="5"/>
  <c r="AJ390" i="5"/>
  <c r="AK390" i="5"/>
  <c r="S391" i="5"/>
  <c r="S393" i="46"/>
  <c r="T391" i="5"/>
  <c r="T393" i="46"/>
  <c r="U391" i="5"/>
  <c r="U393" i="46"/>
  <c r="V391" i="5"/>
  <c r="V393" i="46"/>
  <c r="W391" i="5"/>
  <c r="W393" i="46"/>
  <c r="X391" i="5"/>
  <c r="X393" i="46"/>
  <c r="AG391" i="5"/>
  <c r="AH391" i="5"/>
  <c r="AI391" i="5"/>
  <c r="AJ391" i="5"/>
  <c r="AK391" i="5"/>
  <c r="S392" i="5"/>
  <c r="S394" i="46"/>
  <c r="T392" i="5"/>
  <c r="T394" i="46"/>
  <c r="U392" i="5"/>
  <c r="U394" i="46"/>
  <c r="V392" i="5"/>
  <c r="V394" i="46"/>
  <c r="W392" i="5"/>
  <c r="W394" i="46"/>
  <c r="X392" i="5"/>
  <c r="X394" i="46"/>
  <c r="AG392" i="5"/>
  <c r="AH392" i="5"/>
  <c r="AI392" i="5"/>
  <c r="AJ392" i="5"/>
  <c r="AK392" i="5"/>
  <c r="S393" i="5"/>
  <c r="S395" i="46"/>
  <c r="T393" i="5"/>
  <c r="T395" i="46"/>
  <c r="U393" i="5"/>
  <c r="U395" i="46"/>
  <c r="V393" i="5"/>
  <c r="V395" i="46"/>
  <c r="W393" i="5"/>
  <c r="W395" i="46"/>
  <c r="X393" i="5"/>
  <c r="X395" i="46"/>
  <c r="AG393" i="5"/>
  <c r="AH393" i="5"/>
  <c r="AI393" i="5"/>
  <c r="AJ393" i="5"/>
  <c r="AK393" i="5"/>
  <c r="S394" i="5"/>
  <c r="S396" i="46"/>
  <c r="T394" i="5"/>
  <c r="T396" i="46"/>
  <c r="U394" i="5"/>
  <c r="U396" i="46"/>
  <c r="V394" i="5"/>
  <c r="V396" i="46"/>
  <c r="W394" i="5"/>
  <c r="W396" i="46"/>
  <c r="X394" i="5"/>
  <c r="X396" i="46"/>
  <c r="AG394" i="5"/>
  <c r="AH394" i="5"/>
  <c r="AI394" i="5"/>
  <c r="AJ394" i="5"/>
  <c r="AK394" i="5"/>
  <c r="S395" i="5"/>
  <c r="S397" i="46"/>
  <c r="T395" i="5"/>
  <c r="T397" i="46"/>
  <c r="U395" i="5"/>
  <c r="U397" i="46"/>
  <c r="V395" i="5"/>
  <c r="V397" i="46"/>
  <c r="W395" i="5"/>
  <c r="W397" i="46"/>
  <c r="X395" i="5"/>
  <c r="X397" i="46"/>
  <c r="AG395" i="5"/>
  <c r="AH395" i="5"/>
  <c r="AI395" i="5"/>
  <c r="AJ395" i="5"/>
  <c r="AK395" i="5"/>
  <c r="S396" i="5"/>
  <c r="S398" i="46"/>
  <c r="T396" i="5"/>
  <c r="T398" i="46"/>
  <c r="U396" i="5"/>
  <c r="U398" i="46"/>
  <c r="V396" i="5"/>
  <c r="V398" i="46"/>
  <c r="W396" i="5"/>
  <c r="W398" i="46"/>
  <c r="X396" i="5"/>
  <c r="X398" i="46"/>
  <c r="AG396" i="5"/>
  <c r="AH396" i="5"/>
  <c r="AI396" i="5"/>
  <c r="AJ396" i="5"/>
  <c r="AK396" i="5"/>
  <c r="S397" i="5"/>
  <c r="S399" i="46"/>
  <c r="T397" i="5"/>
  <c r="T399" i="46"/>
  <c r="U397" i="5"/>
  <c r="U399" i="46"/>
  <c r="V397" i="5"/>
  <c r="V399" i="46"/>
  <c r="W397" i="5"/>
  <c r="W399" i="46"/>
  <c r="X397" i="5"/>
  <c r="X399" i="46"/>
  <c r="AG397" i="5"/>
  <c r="AH397" i="5"/>
  <c r="AI397" i="5"/>
  <c r="AJ397" i="5"/>
  <c r="AK397" i="5"/>
  <c r="S398" i="5"/>
  <c r="S400" i="46"/>
  <c r="T398" i="5"/>
  <c r="T400" i="46"/>
  <c r="U398" i="5"/>
  <c r="U400" i="46"/>
  <c r="V398" i="5"/>
  <c r="V400" i="46"/>
  <c r="W398" i="5"/>
  <c r="W400" i="46"/>
  <c r="X398" i="5"/>
  <c r="X400" i="46"/>
  <c r="AG398" i="5"/>
  <c r="AH398" i="5"/>
  <c r="AI398" i="5"/>
  <c r="AJ398" i="5"/>
  <c r="AK398" i="5"/>
  <c r="S399" i="5"/>
  <c r="S401" i="46"/>
  <c r="T399" i="5"/>
  <c r="T401" i="46"/>
  <c r="U399" i="5"/>
  <c r="U401" i="46"/>
  <c r="V399" i="5"/>
  <c r="V401" i="46"/>
  <c r="W399" i="5"/>
  <c r="W401" i="46"/>
  <c r="X399" i="5"/>
  <c r="X401" i="46"/>
  <c r="AG399" i="5"/>
  <c r="AH399" i="5"/>
  <c r="AI399" i="5"/>
  <c r="AJ399" i="5"/>
  <c r="AK399" i="5"/>
  <c r="S400" i="5"/>
  <c r="S402" i="46"/>
  <c r="T400" i="5"/>
  <c r="T402" i="46"/>
  <c r="U400" i="5"/>
  <c r="U402" i="46"/>
  <c r="V400" i="5"/>
  <c r="V402" i="46"/>
  <c r="W400" i="5"/>
  <c r="W402" i="46"/>
  <c r="X400" i="5"/>
  <c r="X402" i="46"/>
  <c r="AG400" i="5"/>
  <c r="AH400" i="5"/>
  <c r="AI400" i="5"/>
  <c r="AJ400" i="5"/>
  <c r="AK400" i="5"/>
  <c r="S401" i="5"/>
  <c r="S403" i="46"/>
  <c r="T401" i="5"/>
  <c r="T403" i="46"/>
  <c r="U401" i="5"/>
  <c r="U403" i="46"/>
  <c r="V401" i="5"/>
  <c r="V403" i="46"/>
  <c r="W401" i="5"/>
  <c r="W403" i="46"/>
  <c r="X401" i="5"/>
  <c r="X403" i="46"/>
  <c r="AG401" i="5"/>
  <c r="AH401" i="5"/>
  <c r="AI401" i="5"/>
  <c r="AJ401" i="5"/>
  <c r="AK401" i="5"/>
  <c r="S402" i="5"/>
  <c r="S404" i="46"/>
  <c r="T402" i="5"/>
  <c r="T404" i="46"/>
  <c r="U402" i="5"/>
  <c r="U404" i="46"/>
  <c r="V402" i="5"/>
  <c r="V404" i="46"/>
  <c r="W402" i="5"/>
  <c r="W404" i="46"/>
  <c r="X402" i="5"/>
  <c r="X404" i="46"/>
  <c r="AG402" i="5"/>
  <c r="AH402" i="5"/>
  <c r="AI402" i="5"/>
  <c r="AJ402" i="5"/>
  <c r="AK402" i="5"/>
  <c r="S403" i="5"/>
  <c r="S405" i="46"/>
  <c r="T403" i="5"/>
  <c r="T405" i="46"/>
  <c r="U403" i="5"/>
  <c r="U405" i="46"/>
  <c r="V403" i="5"/>
  <c r="V405" i="46"/>
  <c r="W403" i="5"/>
  <c r="W405" i="46"/>
  <c r="X403" i="5"/>
  <c r="X405" i="46"/>
  <c r="AG403" i="5"/>
  <c r="AH403" i="5"/>
  <c r="AI403" i="5"/>
  <c r="AJ403" i="5"/>
  <c r="AK403" i="5"/>
  <c r="S404" i="5"/>
  <c r="S406" i="46"/>
  <c r="T404" i="5"/>
  <c r="T406" i="46"/>
  <c r="U404" i="5"/>
  <c r="U406" i="46"/>
  <c r="V404" i="5"/>
  <c r="V406" i="46"/>
  <c r="W404" i="5"/>
  <c r="W406" i="46"/>
  <c r="X404" i="5"/>
  <c r="X406" i="46"/>
  <c r="AG404" i="5"/>
  <c r="AH404" i="5"/>
  <c r="AI404" i="5"/>
  <c r="AJ404" i="5"/>
  <c r="AK404" i="5"/>
  <c r="S405" i="5"/>
  <c r="S407" i="46"/>
  <c r="T405" i="5"/>
  <c r="T407" i="46"/>
  <c r="U405" i="5"/>
  <c r="U407" i="46"/>
  <c r="V405" i="5"/>
  <c r="V407" i="46"/>
  <c r="W405" i="5"/>
  <c r="W407" i="46"/>
  <c r="X405" i="5"/>
  <c r="X407" i="46"/>
  <c r="AG405" i="5"/>
  <c r="AH405" i="5"/>
  <c r="AI405" i="5"/>
  <c r="AJ405" i="5"/>
  <c r="AK405" i="5"/>
  <c r="S406" i="5"/>
  <c r="S408" i="46"/>
  <c r="T406" i="5"/>
  <c r="T408" i="46"/>
  <c r="U406" i="5"/>
  <c r="U408" i="46"/>
  <c r="V406" i="5"/>
  <c r="V408" i="46"/>
  <c r="W406" i="5"/>
  <c r="W408" i="46"/>
  <c r="X406" i="5"/>
  <c r="X408" i="46"/>
  <c r="AG406" i="5"/>
  <c r="AH406" i="5"/>
  <c r="AI406" i="5"/>
  <c r="AJ406" i="5"/>
  <c r="AK406" i="5"/>
  <c r="S407" i="5"/>
  <c r="S409" i="46"/>
  <c r="T407" i="5"/>
  <c r="T409" i="46"/>
  <c r="U407" i="5"/>
  <c r="U409" i="46"/>
  <c r="V407" i="5"/>
  <c r="V409" i="46"/>
  <c r="W407" i="5"/>
  <c r="W409" i="46"/>
  <c r="X407" i="5"/>
  <c r="X409" i="46"/>
  <c r="AG407" i="5"/>
  <c r="AH407" i="5"/>
  <c r="AI407" i="5"/>
  <c r="AJ407" i="5"/>
  <c r="AK407" i="5"/>
  <c r="S408" i="5"/>
  <c r="S410" i="46"/>
  <c r="T408" i="5"/>
  <c r="T410" i="46"/>
  <c r="U408" i="5"/>
  <c r="U410" i="46"/>
  <c r="V408" i="5"/>
  <c r="V410" i="46"/>
  <c r="W408" i="5"/>
  <c r="W410" i="46"/>
  <c r="X408" i="5"/>
  <c r="X410" i="46"/>
  <c r="AG408" i="5"/>
  <c r="AH408" i="5"/>
  <c r="AI408" i="5"/>
  <c r="AJ408" i="5"/>
  <c r="AK408" i="5"/>
  <c r="S409" i="5"/>
  <c r="S411" i="46"/>
  <c r="T409" i="5"/>
  <c r="T411" i="46"/>
  <c r="U409" i="5"/>
  <c r="U411" i="46"/>
  <c r="V409" i="5"/>
  <c r="V411" i="46"/>
  <c r="W409" i="5"/>
  <c r="W411" i="46"/>
  <c r="X409" i="5"/>
  <c r="X411" i="46"/>
  <c r="AG409" i="5"/>
  <c r="AH409" i="5"/>
  <c r="AI409" i="5"/>
  <c r="AJ409" i="5"/>
  <c r="AK409" i="5"/>
  <c r="S410" i="5"/>
  <c r="S412" i="46"/>
  <c r="T410" i="5"/>
  <c r="T412" i="46"/>
  <c r="U410" i="5"/>
  <c r="U412" i="46"/>
  <c r="V410" i="5"/>
  <c r="V412" i="46"/>
  <c r="W410" i="5"/>
  <c r="W412" i="46"/>
  <c r="X410" i="5"/>
  <c r="X412" i="46"/>
  <c r="AG410" i="5"/>
  <c r="AH410" i="5"/>
  <c r="AI410" i="5"/>
  <c r="AJ410" i="5"/>
  <c r="AK410" i="5"/>
  <c r="S411" i="5"/>
  <c r="S413" i="46"/>
  <c r="T411" i="5"/>
  <c r="T413" i="46"/>
  <c r="U411" i="5"/>
  <c r="U413" i="46"/>
  <c r="V411" i="5"/>
  <c r="V413" i="46"/>
  <c r="W411" i="5"/>
  <c r="W413" i="46"/>
  <c r="X411" i="5"/>
  <c r="X413" i="46"/>
  <c r="AG411" i="5"/>
  <c r="AH411" i="5"/>
  <c r="AI411" i="5"/>
  <c r="AJ411" i="5"/>
  <c r="AK411" i="5"/>
  <c r="S412" i="5"/>
  <c r="S414" i="46"/>
  <c r="T412" i="5"/>
  <c r="T414" i="46"/>
  <c r="U412" i="5"/>
  <c r="U414" i="46"/>
  <c r="V412" i="5"/>
  <c r="V414" i="46"/>
  <c r="W412" i="5"/>
  <c r="W414" i="46"/>
  <c r="X412" i="5"/>
  <c r="X414" i="46"/>
  <c r="AG412" i="5"/>
  <c r="AH412" i="5"/>
  <c r="AI412" i="5"/>
  <c r="AJ412" i="5"/>
  <c r="AK412" i="5"/>
  <c r="S413" i="5"/>
  <c r="S415" i="46"/>
  <c r="T413" i="5"/>
  <c r="T415" i="46"/>
  <c r="U413" i="5"/>
  <c r="U415" i="46"/>
  <c r="V413" i="5"/>
  <c r="V415" i="46"/>
  <c r="W413" i="5"/>
  <c r="W415" i="46"/>
  <c r="X413" i="5"/>
  <c r="X415" i="46"/>
  <c r="AG413" i="5"/>
  <c r="AH413" i="5"/>
  <c r="AI413" i="5"/>
  <c r="AJ413" i="5"/>
  <c r="AK413" i="5"/>
  <c r="S414" i="5"/>
  <c r="S416" i="46"/>
  <c r="T414" i="5"/>
  <c r="T416" i="46"/>
  <c r="U414" i="5"/>
  <c r="U416" i="46"/>
  <c r="V414" i="5"/>
  <c r="V416" i="46"/>
  <c r="W414" i="5"/>
  <c r="W416" i="46"/>
  <c r="X414" i="5"/>
  <c r="X416" i="46"/>
  <c r="AG414" i="5"/>
  <c r="AH414" i="5"/>
  <c r="AI414" i="5"/>
  <c r="AJ414" i="5"/>
  <c r="AK414" i="5"/>
  <c r="S415" i="5"/>
  <c r="S417" i="46"/>
  <c r="T415" i="5"/>
  <c r="T417" i="46"/>
  <c r="U415" i="5"/>
  <c r="U417" i="46"/>
  <c r="V415" i="5"/>
  <c r="V417" i="46"/>
  <c r="W415" i="5"/>
  <c r="W417" i="46"/>
  <c r="X415" i="5"/>
  <c r="X417" i="46"/>
  <c r="AG415" i="5"/>
  <c r="AH415" i="5"/>
  <c r="AI415" i="5"/>
  <c r="AJ415" i="5"/>
  <c r="AK415" i="5"/>
  <c r="S416" i="5"/>
  <c r="S418" i="46"/>
  <c r="T416" i="5"/>
  <c r="T418" i="46"/>
  <c r="U416" i="5"/>
  <c r="U418" i="46"/>
  <c r="V416" i="5"/>
  <c r="V418" i="46"/>
  <c r="W416" i="5"/>
  <c r="W418" i="46"/>
  <c r="X416" i="5"/>
  <c r="X418" i="46"/>
  <c r="AG416" i="5"/>
  <c r="AH416" i="5"/>
  <c r="AI416" i="5"/>
  <c r="AJ416" i="5"/>
  <c r="AK416" i="5"/>
  <c r="S417" i="5"/>
  <c r="S419" i="46"/>
  <c r="T417" i="5"/>
  <c r="T419" i="46"/>
  <c r="U417" i="5"/>
  <c r="U419" i="46"/>
  <c r="V417" i="5"/>
  <c r="V419" i="46"/>
  <c r="W417" i="5"/>
  <c r="W419" i="46"/>
  <c r="X417" i="5"/>
  <c r="X419" i="46"/>
  <c r="AG417" i="5"/>
  <c r="AH417" i="5"/>
  <c r="AI417" i="5"/>
  <c r="AJ417" i="5"/>
  <c r="AK417" i="5"/>
  <c r="S418" i="5"/>
  <c r="S420" i="46"/>
  <c r="T418" i="5"/>
  <c r="T420" i="46"/>
  <c r="U418" i="5"/>
  <c r="U420" i="46"/>
  <c r="V418" i="5"/>
  <c r="V420" i="46"/>
  <c r="W418" i="5"/>
  <c r="W420" i="46"/>
  <c r="X418" i="5"/>
  <c r="X420" i="46"/>
  <c r="AG418" i="5"/>
  <c r="AH418" i="5"/>
  <c r="AI418" i="5"/>
  <c r="AJ418" i="5"/>
  <c r="AK418" i="5"/>
  <c r="S419" i="5"/>
  <c r="S421" i="46"/>
  <c r="T419" i="5"/>
  <c r="T421" i="46"/>
  <c r="U419" i="5"/>
  <c r="U421" i="46"/>
  <c r="V419" i="5"/>
  <c r="V421" i="46"/>
  <c r="W419" i="5"/>
  <c r="W421" i="46"/>
  <c r="X419" i="5"/>
  <c r="X421" i="46"/>
  <c r="AG419" i="5"/>
  <c r="AH419" i="5"/>
  <c r="AI419" i="5"/>
  <c r="AJ419" i="5"/>
  <c r="AK419" i="5"/>
  <c r="S420" i="5"/>
  <c r="S422" i="46"/>
  <c r="T420" i="5"/>
  <c r="T422" i="46"/>
  <c r="U420" i="5"/>
  <c r="U422" i="46"/>
  <c r="V420" i="5"/>
  <c r="V422" i="46"/>
  <c r="W420" i="5"/>
  <c r="W422" i="46"/>
  <c r="X420" i="5"/>
  <c r="X422" i="46"/>
  <c r="AG420" i="5"/>
  <c r="AH420" i="5"/>
  <c r="AI420" i="5"/>
  <c r="AJ420" i="5"/>
  <c r="AK420" i="5"/>
  <c r="S421" i="5"/>
  <c r="S423" i="46"/>
  <c r="T421" i="5"/>
  <c r="T423" i="46"/>
  <c r="U421" i="5"/>
  <c r="U423" i="46"/>
  <c r="V421" i="5"/>
  <c r="V423" i="46"/>
  <c r="W421" i="5"/>
  <c r="W423" i="46"/>
  <c r="X421" i="5"/>
  <c r="X423" i="46"/>
  <c r="AG421" i="5"/>
  <c r="AH421" i="5"/>
  <c r="AI421" i="5"/>
  <c r="AJ421" i="5"/>
  <c r="AK421" i="5"/>
  <c r="S422" i="5"/>
  <c r="S424" i="46"/>
  <c r="T422" i="5"/>
  <c r="T424" i="46"/>
  <c r="U422" i="5"/>
  <c r="U424" i="46"/>
  <c r="V422" i="5"/>
  <c r="V424" i="46"/>
  <c r="W422" i="5"/>
  <c r="W424" i="46"/>
  <c r="X422" i="5"/>
  <c r="X424" i="46"/>
  <c r="AG422" i="5"/>
  <c r="AH422" i="5"/>
  <c r="AI422" i="5"/>
  <c r="AJ422" i="5"/>
  <c r="AK422" i="5"/>
  <c r="S423" i="5"/>
  <c r="S425" i="46"/>
  <c r="T423" i="5"/>
  <c r="T425" i="46"/>
  <c r="U423" i="5"/>
  <c r="U425" i="46"/>
  <c r="V423" i="5"/>
  <c r="V425" i="46"/>
  <c r="W423" i="5"/>
  <c r="W425" i="46"/>
  <c r="X423" i="5"/>
  <c r="X425" i="46"/>
  <c r="AG423" i="5"/>
  <c r="AH423" i="5"/>
  <c r="AI423" i="5"/>
  <c r="AJ423" i="5"/>
  <c r="AK423" i="5"/>
  <c r="S424" i="5"/>
  <c r="S426" i="46"/>
  <c r="T424" i="5"/>
  <c r="T426" i="46"/>
  <c r="U424" i="5"/>
  <c r="U426" i="46"/>
  <c r="V424" i="5"/>
  <c r="V426" i="46"/>
  <c r="W424" i="5"/>
  <c r="W426" i="46"/>
  <c r="X424" i="5"/>
  <c r="X426" i="46"/>
  <c r="AG424" i="5"/>
  <c r="AH424" i="5"/>
  <c r="AI424" i="5"/>
  <c r="AJ424" i="5"/>
  <c r="AK424" i="5"/>
  <c r="S425" i="5"/>
  <c r="S427" i="46"/>
  <c r="T425" i="5"/>
  <c r="T427" i="46"/>
  <c r="U425" i="5"/>
  <c r="U427" i="46"/>
  <c r="V425" i="5"/>
  <c r="V427" i="46"/>
  <c r="W425" i="5"/>
  <c r="W427" i="46"/>
  <c r="X425" i="5"/>
  <c r="X427" i="46"/>
  <c r="AL425" i="5"/>
  <c r="AG425" i="5"/>
  <c r="AH425" i="5"/>
  <c r="AI425" i="5"/>
  <c r="AJ425" i="5"/>
  <c r="AK425" i="5"/>
  <c r="S426" i="5"/>
  <c r="S428" i="46"/>
  <c r="T426" i="5"/>
  <c r="T428" i="46"/>
  <c r="U426" i="5"/>
  <c r="U428" i="46"/>
  <c r="V426" i="5"/>
  <c r="V428" i="46"/>
  <c r="W426" i="5"/>
  <c r="W428" i="46"/>
  <c r="X426" i="5"/>
  <c r="X428" i="46"/>
  <c r="AG426" i="5"/>
  <c r="AH426" i="5"/>
  <c r="AI426" i="5"/>
  <c r="AJ426" i="5"/>
  <c r="AK426" i="5"/>
  <c r="S427" i="5"/>
  <c r="S429" i="46"/>
  <c r="T427" i="5"/>
  <c r="T429" i="46"/>
  <c r="U427" i="5"/>
  <c r="U429" i="46"/>
  <c r="V427" i="5"/>
  <c r="V429" i="46"/>
  <c r="W427" i="5"/>
  <c r="W429" i="46"/>
  <c r="X427" i="5"/>
  <c r="X429" i="46"/>
  <c r="AG427" i="5"/>
  <c r="AH427" i="5"/>
  <c r="AI427" i="5"/>
  <c r="AJ427" i="5"/>
  <c r="AK427" i="5"/>
  <c r="C430" i="5"/>
  <c r="C429" i="5"/>
  <c r="D430" i="5"/>
  <c r="D429" i="5"/>
  <c r="C20" i="4"/>
  <c r="E430" i="5"/>
  <c r="D20" i="4" s="1"/>
  <c r="F430" i="5"/>
  <c r="E20" i="4" s="1"/>
  <c r="G430" i="5"/>
  <c r="F20" i="4"/>
  <c r="H430" i="5"/>
  <c r="G20" i="4"/>
  <c r="I430" i="5"/>
  <c r="H20" i="4"/>
  <c r="J430" i="5"/>
  <c r="I20" i="4"/>
  <c r="K430" i="5"/>
  <c r="J20" i="4"/>
  <c r="L430" i="5"/>
  <c r="K20" i="4"/>
  <c r="M430" i="5"/>
  <c r="L20" i="4"/>
  <c r="N430" i="5"/>
  <c r="M20" i="4"/>
  <c r="O430" i="5"/>
  <c r="N20" i="4"/>
  <c r="P430" i="5"/>
  <c r="O20" i="4"/>
  <c r="Q430" i="5"/>
  <c r="P20" i="4"/>
  <c r="R430" i="5"/>
  <c r="Y430" i="5"/>
  <c r="W20" i="4"/>
  <c r="Z430" i="5"/>
  <c r="X20" i="4" s="1"/>
  <c r="AA430" i="5"/>
  <c r="Y20" i="4" s="1"/>
  <c r="AB430" i="5"/>
  <c r="Z20" i="4" s="1"/>
  <c r="AC430" i="5"/>
  <c r="AA20" i="4" s="1"/>
  <c r="AD430" i="5"/>
  <c r="AB20" i="4" s="1"/>
  <c r="AE430" i="5"/>
  <c r="AF430" i="5"/>
  <c r="S431" i="5"/>
  <c r="T431" i="5"/>
  <c r="U431" i="5"/>
  <c r="V431" i="5"/>
  <c r="W431" i="5"/>
  <c r="X431" i="5"/>
  <c r="AG431" i="5"/>
  <c r="AH431" i="5"/>
  <c r="AH434" i="46" s="1"/>
  <c r="AI431" i="5"/>
  <c r="AI639" i="5" s="1"/>
  <c r="AJ431" i="5"/>
  <c r="AK431" i="5"/>
  <c r="S432" i="5"/>
  <c r="S435" i="46" s="1"/>
  <c r="T432" i="5"/>
  <c r="T435" i="46" s="1"/>
  <c r="U432" i="5"/>
  <c r="U435" i="46"/>
  <c r="V432" i="5"/>
  <c r="V435" i="46"/>
  <c r="W432" i="5"/>
  <c r="W435" i="46"/>
  <c r="X432" i="5"/>
  <c r="X435" i="46" s="1"/>
  <c r="AG432" i="5"/>
  <c r="AH432" i="5"/>
  <c r="AI432" i="5"/>
  <c r="AJ432" i="5"/>
  <c r="AK432" i="5"/>
  <c r="S433" i="5"/>
  <c r="S436" i="46"/>
  <c r="T433" i="5"/>
  <c r="T436" i="46" s="1"/>
  <c r="U433" i="5"/>
  <c r="U436" i="46"/>
  <c r="V433" i="5"/>
  <c r="V436" i="46"/>
  <c r="W433" i="5"/>
  <c r="W436" i="46"/>
  <c r="X433" i="5"/>
  <c r="X436" i="46" s="1"/>
  <c r="AG433" i="5"/>
  <c r="AH433" i="5"/>
  <c r="AI433" i="5"/>
  <c r="AJ433" i="5"/>
  <c r="AK433" i="5"/>
  <c r="S434" i="5"/>
  <c r="S437" i="46" s="1"/>
  <c r="T434" i="5"/>
  <c r="T437" i="46" s="1"/>
  <c r="U434" i="5"/>
  <c r="U437" i="46"/>
  <c r="V434" i="5"/>
  <c r="V437" i="46"/>
  <c r="W434" i="5"/>
  <c r="W437" i="46"/>
  <c r="X434" i="5"/>
  <c r="X437" i="46" s="1"/>
  <c r="AG434" i="5"/>
  <c r="AH434" i="5"/>
  <c r="AI434" i="5"/>
  <c r="AJ434" i="5"/>
  <c r="AK434" i="5"/>
  <c r="S435" i="5"/>
  <c r="S438" i="46" s="1"/>
  <c r="T435" i="5"/>
  <c r="T438" i="46" s="1"/>
  <c r="U435" i="5"/>
  <c r="U438" i="46"/>
  <c r="V435" i="5"/>
  <c r="V438" i="46"/>
  <c r="W435" i="5"/>
  <c r="W438" i="46"/>
  <c r="X435" i="5"/>
  <c r="AG435" i="5"/>
  <c r="AH435" i="5"/>
  <c r="AI435" i="5"/>
  <c r="AJ435" i="5"/>
  <c r="AK435" i="5"/>
  <c r="S436" i="5"/>
  <c r="S439" i="46" s="1"/>
  <c r="T436" i="5"/>
  <c r="T439" i="46" s="1"/>
  <c r="U436" i="5"/>
  <c r="U439" i="46"/>
  <c r="V436" i="5"/>
  <c r="V439" i="46"/>
  <c r="W436" i="5"/>
  <c r="W439" i="46"/>
  <c r="X436" i="5"/>
  <c r="X439" i="46" s="1"/>
  <c r="AG436" i="5"/>
  <c r="AH436" i="5"/>
  <c r="AI436" i="5"/>
  <c r="AJ436" i="5"/>
  <c r="AK436" i="5"/>
  <c r="S437" i="5"/>
  <c r="S440" i="46"/>
  <c r="T437" i="5"/>
  <c r="T440" i="46" s="1"/>
  <c r="U437" i="5"/>
  <c r="U440" i="46"/>
  <c r="V437" i="5"/>
  <c r="V440" i="46"/>
  <c r="W437" i="5"/>
  <c r="W440" i="46"/>
  <c r="X437" i="5"/>
  <c r="X440" i="46" s="1"/>
  <c r="AG437" i="5"/>
  <c r="AH437" i="5"/>
  <c r="AI437" i="5"/>
  <c r="AJ437" i="5"/>
  <c r="AK437" i="5"/>
  <c r="S438" i="5"/>
  <c r="S441" i="46" s="1"/>
  <c r="T438" i="5"/>
  <c r="T441" i="46" s="1"/>
  <c r="U438" i="5"/>
  <c r="U441" i="46"/>
  <c r="V438" i="5"/>
  <c r="V441" i="46"/>
  <c r="W438" i="5"/>
  <c r="W441" i="46"/>
  <c r="X438" i="5"/>
  <c r="X441" i="46" s="1"/>
  <c r="AG438" i="5"/>
  <c r="AH438" i="5"/>
  <c r="AH648" i="5" s="1"/>
  <c r="AI438" i="5"/>
  <c r="AJ438" i="5"/>
  <c r="AK438" i="5"/>
  <c r="S439" i="5"/>
  <c r="S442" i="46" s="1"/>
  <c r="T439" i="5"/>
  <c r="T442" i="46" s="1"/>
  <c r="U439" i="5"/>
  <c r="U442" i="46"/>
  <c r="V439" i="5"/>
  <c r="V442" i="46"/>
  <c r="W439" i="5"/>
  <c r="W442" i="46"/>
  <c r="X439" i="5"/>
  <c r="X442" i="46" s="1"/>
  <c r="AG439" i="5"/>
  <c r="AH439" i="5"/>
  <c r="AI439" i="5"/>
  <c r="AJ439" i="5"/>
  <c r="AK439" i="5"/>
  <c r="S440" i="5"/>
  <c r="S443" i="46" s="1"/>
  <c r="T440" i="5"/>
  <c r="T443" i="46"/>
  <c r="U440" i="5"/>
  <c r="U443" i="46"/>
  <c r="V440" i="5"/>
  <c r="V443" i="46"/>
  <c r="W440" i="5"/>
  <c r="W443" i="46"/>
  <c r="X440" i="5"/>
  <c r="X443" i="46"/>
  <c r="AG440" i="5"/>
  <c r="AH440" i="5"/>
  <c r="AI440" i="5"/>
  <c r="AJ440" i="5"/>
  <c r="AK440" i="5"/>
  <c r="S441" i="5"/>
  <c r="S444" i="46" s="1"/>
  <c r="T441" i="5"/>
  <c r="T444" i="46" s="1"/>
  <c r="U441" i="5"/>
  <c r="U444" i="46"/>
  <c r="V441" i="5"/>
  <c r="V444" i="46"/>
  <c r="W441" i="5"/>
  <c r="W444" i="46"/>
  <c r="X441" i="5"/>
  <c r="X444" i="46" s="1"/>
  <c r="AG441" i="5"/>
  <c r="AH441" i="5"/>
  <c r="AI441" i="5"/>
  <c r="AJ441" i="5"/>
  <c r="AK441" i="5"/>
  <c r="S442" i="5"/>
  <c r="S445" i="46"/>
  <c r="T442" i="5"/>
  <c r="T445" i="46" s="1"/>
  <c r="U442" i="5"/>
  <c r="U445" i="46"/>
  <c r="V442" i="5"/>
  <c r="V445" i="46"/>
  <c r="W442" i="5"/>
  <c r="W445" i="46"/>
  <c r="X442" i="5"/>
  <c r="X445" i="46" s="1"/>
  <c r="AG442" i="5"/>
  <c r="AH442" i="5"/>
  <c r="AI442" i="5"/>
  <c r="AJ442" i="5"/>
  <c r="AK442" i="5"/>
  <c r="S443" i="5"/>
  <c r="S446" i="46" s="1"/>
  <c r="T443" i="5"/>
  <c r="T446" i="46"/>
  <c r="U443" i="5"/>
  <c r="U446" i="46"/>
  <c r="V443" i="5"/>
  <c r="V446" i="46"/>
  <c r="W443" i="5"/>
  <c r="W446" i="46"/>
  <c r="X443" i="5"/>
  <c r="X446" i="46"/>
  <c r="AG443" i="5"/>
  <c r="AH443" i="5"/>
  <c r="AI443" i="5"/>
  <c r="AJ443" i="5"/>
  <c r="AK443" i="5"/>
  <c r="AL443" i="5" s="1"/>
  <c r="S444" i="5"/>
  <c r="S447" i="46"/>
  <c r="T444" i="5"/>
  <c r="T447" i="46" s="1"/>
  <c r="U444" i="5"/>
  <c r="U447" i="46"/>
  <c r="V444" i="5"/>
  <c r="V447" i="46"/>
  <c r="W444" i="5"/>
  <c r="W447" i="46"/>
  <c r="X444" i="5"/>
  <c r="X447" i="46" s="1"/>
  <c r="AG444" i="5"/>
  <c r="AH444" i="5"/>
  <c r="AI444" i="5"/>
  <c r="AJ444" i="5"/>
  <c r="AK444" i="5"/>
  <c r="S445" i="5"/>
  <c r="S448" i="46" s="1"/>
  <c r="T445" i="5"/>
  <c r="T448" i="46"/>
  <c r="U445" i="5"/>
  <c r="U448" i="46"/>
  <c r="V445" i="5"/>
  <c r="V448" i="46"/>
  <c r="W445" i="5"/>
  <c r="W448" i="46"/>
  <c r="X445" i="5"/>
  <c r="X448" i="46" s="1"/>
  <c r="AG445" i="5"/>
  <c r="AH445" i="5"/>
  <c r="AI445" i="5"/>
  <c r="AJ445" i="5"/>
  <c r="AK445" i="5"/>
  <c r="AL445" i="5" s="1"/>
  <c r="S446" i="5"/>
  <c r="S449" i="46" s="1"/>
  <c r="T446" i="5"/>
  <c r="T449" i="46" s="1"/>
  <c r="U446" i="5"/>
  <c r="U449" i="46"/>
  <c r="V446" i="5"/>
  <c r="V449" i="46"/>
  <c r="W446" i="5"/>
  <c r="W449" i="46"/>
  <c r="X446" i="5"/>
  <c r="X449" i="46" s="1"/>
  <c r="AG446" i="5"/>
  <c r="AH446" i="5"/>
  <c r="AI446" i="5"/>
  <c r="AJ446" i="5"/>
  <c r="AK446" i="5"/>
  <c r="S447" i="5"/>
  <c r="S450" i="46" s="1"/>
  <c r="T447" i="5"/>
  <c r="T450" i="46" s="1"/>
  <c r="U447" i="5"/>
  <c r="U450" i="46"/>
  <c r="V447" i="5"/>
  <c r="V450" i="46"/>
  <c r="W447" i="5"/>
  <c r="W450" i="46"/>
  <c r="X447" i="5"/>
  <c r="X450" i="46"/>
  <c r="AG447" i="5"/>
  <c r="AH447" i="5"/>
  <c r="AI447" i="5"/>
  <c r="AJ447" i="5"/>
  <c r="AK447" i="5"/>
  <c r="S448" i="5"/>
  <c r="S451" i="46"/>
  <c r="T448" i="5"/>
  <c r="T451" i="46" s="1"/>
  <c r="U448" i="5"/>
  <c r="U451" i="46"/>
  <c r="V448" i="5"/>
  <c r="V451" i="46"/>
  <c r="W448" i="5"/>
  <c r="W451" i="46"/>
  <c r="X448" i="5"/>
  <c r="X451" i="46" s="1"/>
  <c r="AG448" i="5"/>
  <c r="AH448" i="5"/>
  <c r="AI448" i="5"/>
  <c r="AJ448" i="5"/>
  <c r="AK448" i="5"/>
  <c r="S449" i="5"/>
  <c r="S452" i="46"/>
  <c r="T449" i="5"/>
  <c r="T452" i="46" s="1"/>
  <c r="U449" i="5"/>
  <c r="U452" i="46"/>
  <c r="V449" i="5"/>
  <c r="V452" i="46"/>
  <c r="W449" i="5"/>
  <c r="W452" i="46"/>
  <c r="X449" i="5"/>
  <c r="X452" i="46" s="1"/>
  <c r="AG449" i="5"/>
  <c r="AH449" i="5"/>
  <c r="AI449" i="5"/>
  <c r="AJ449" i="5"/>
  <c r="AK449" i="5"/>
  <c r="S450" i="5"/>
  <c r="S453" i="46" s="1"/>
  <c r="T450" i="5"/>
  <c r="T453" i="46" s="1"/>
  <c r="U450" i="5"/>
  <c r="U453" i="46"/>
  <c r="V450" i="5"/>
  <c r="V453" i="46"/>
  <c r="W450" i="5"/>
  <c r="W453" i="46"/>
  <c r="X450" i="5"/>
  <c r="X453" i="46" s="1"/>
  <c r="AL453" i="46" s="1"/>
  <c r="AG450" i="5"/>
  <c r="AH450" i="5"/>
  <c r="AI450" i="5"/>
  <c r="AJ450" i="5"/>
  <c r="AK450" i="5"/>
  <c r="S451" i="5"/>
  <c r="S454" i="46" s="1"/>
  <c r="T451" i="5"/>
  <c r="T454" i="46" s="1"/>
  <c r="U451" i="5"/>
  <c r="U454" i="46"/>
  <c r="V451" i="5"/>
  <c r="V454" i="46"/>
  <c r="W451" i="5"/>
  <c r="W454" i="46"/>
  <c r="X451" i="5"/>
  <c r="X454" i="46" s="1"/>
  <c r="AG451" i="5"/>
  <c r="AH451" i="5"/>
  <c r="AI451" i="5"/>
  <c r="AJ451" i="5"/>
  <c r="AK451" i="5"/>
  <c r="S452" i="5"/>
  <c r="S455" i="46" s="1"/>
  <c r="T452" i="5"/>
  <c r="T455" i="46" s="1"/>
  <c r="U452" i="5"/>
  <c r="U455" i="46"/>
  <c r="V452" i="5"/>
  <c r="V455" i="46"/>
  <c r="W452" i="5"/>
  <c r="W455" i="46"/>
  <c r="X452" i="5"/>
  <c r="X455" i="46" s="1"/>
  <c r="AL455" i="46" s="1"/>
  <c r="AG452" i="5"/>
  <c r="AH452" i="5"/>
  <c r="AI452" i="5"/>
  <c r="AJ452" i="5"/>
  <c r="AK452" i="5"/>
  <c r="S453" i="5"/>
  <c r="S456" i="46"/>
  <c r="T453" i="5"/>
  <c r="T456" i="46"/>
  <c r="U453" i="5"/>
  <c r="U456" i="46"/>
  <c r="V453" i="5"/>
  <c r="V456" i="46"/>
  <c r="W453" i="5"/>
  <c r="W456" i="46"/>
  <c r="X453" i="5"/>
  <c r="X456" i="46"/>
  <c r="AG453" i="5"/>
  <c r="AH453" i="5"/>
  <c r="AI453" i="5"/>
  <c r="AJ453" i="5"/>
  <c r="AK453" i="5"/>
  <c r="S454" i="5"/>
  <c r="S457" i="46" s="1"/>
  <c r="T454" i="5"/>
  <c r="T457" i="46" s="1"/>
  <c r="U454" i="5"/>
  <c r="U457" i="46"/>
  <c r="V454" i="5"/>
  <c r="V457" i="46"/>
  <c r="W454" i="5"/>
  <c r="W457" i="46"/>
  <c r="X454" i="5"/>
  <c r="X457" i="46" s="1"/>
  <c r="AL457" i="46" s="1"/>
  <c r="AG454" i="5"/>
  <c r="AH454" i="5"/>
  <c r="AI454" i="5"/>
  <c r="AJ454" i="5"/>
  <c r="AK454" i="5"/>
  <c r="S455" i="5"/>
  <c r="S458" i="46"/>
  <c r="T455" i="5"/>
  <c r="T458" i="46" s="1"/>
  <c r="U455" i="5"/>
  <c r="U458" i="46"/>
  <c r="V455" i="5"/>
  <c r="V458" i="46"/>
  <c r="W455" i="5"/>
  <c r="W458" i="46"/>
  <c r="X455" i="5"/>
  <c r="X458" i="46" s="1"/>
  <c r="AL458" i="46" s="1"/>
  <c r="AG455" i="5"/>
  <c r="AH455" i="5"/>
  <c r="AI455" i="5"/>
  <c r="AJ455" i="5"/>
  <c r="AK455" i="5"/>
  <c r="S456" i="5"/>
  <c r="S459" i="46"/>
  <c r="T456" i="5"/>
  <c r="T459" i="46" s="1"/>
  <c r="U456" i="5"/>
  <c r="U459" i="46"/>
  <c r="V456" i="5"/>
  <c r="V459" i="46"/>
  <c r="W456" i="5"/>
  <c r="W459" i="46"/>
  <c r="X456" i="5"/>
  <c r="X459" i="46" s="1"/>
  <c r="AL459" i="46" s="1"/>
  <c r="AG456" i="5"/>
  <c r="AH456" i="5"/>
  <c r="AI456" i="5"/>
  <c r="AJ456" i="5"/>
  <c r="AK456" i="5"/>
  <c r="S457" i="5"/>
  <c r="S460" i="46" s="1"/>
  <c r="T457" i="5"/>
  <c r="T460" i="46" s="1"/>
  <c r="U457" i="5"/>
  <c r="U460" i="46"/>
  <c r="V457" i="5"/>
  <c r="V460" i="46"/>
  <c r="W457" i="5"/>
  <c r="W460" i="46"/>
  <c r="X457" i="5"/>
  <c r="X460" i="46" s="1"/>
  <c r="AG457" i="5"/>
  <c r="AH457" i="5"/>
  <c r="AI457" i="5"/>
  <c r="AJ457" i="5"/>
  <c r="AK457" i="5"/>
  <c r="AL457" i="5"/>
  <c r="S458" i="5"/>
  <c r="S461" i="46" s="1"/>
  <c r="T458" i="5"/>
  <c r="T461" i="46"/>
  <c r="U458" i="5"/>
  <c r="U461" i="46"/>
  <c r="V458" i="5"/>
  <c r="V461" i="46"/>
  <c r="W458" i="5"/>
  <c r="W461" i="46"/>
  <c r="X458" i="5"/>
  <c r="X461" i="46"/>
  <c r="AG458" i="5"/>
  <c r="AH458" i="5"/>
  <c r="AI458" i="5"/>
  <c r="AJ458" i="5"/>
  <c r="AK458" i="5"/>
  <c r="S459" i="5"/>
  <c r="S462" i="46" s="1"/>
  <c r="T459" i="5"/>
  <c r="T462" i="46" s="1"/>
  <c r="U459" i="5"/>
  <c r="U462" i="46"/>
  <c r="V459" i="5"/>
  <c r="V462" i="46"/>
  <c r="W459" i="5"/>
  <c r="W462" i="46"/>
  <c r="X459" i="5"/>
  <c r="X462" i="46" s="1"/>
  <c r="AG459" i="5"/>
  <c r="AH459" i="5"/>
  <c r="AI459" i="5"/>
  <c r="AJ459" i="5"/>
  <c r="AK459" i="5"/>
  <c r="S460" i="5"/>
  <c r="S463" i="46"/>
  <c r="T460" i="5"/>
  <c r="T463" i="46" s="1"/>
  <c r="U460" i="5"/>
  <c r="U463" i="46"/>
  <c r="V460" i="5"/>
  <c r="V463" i="46"/>
  <c r="W460" i="5"/>
  <c r="W463" i="46"/>
  <c r="X460" i="5"/>
  <c r="X463" i="46" s="1"/>
  <c r="AL463" i="46" s="1"/>
  <c r="AG460" i="5"/>
  <c r="AH460" i="5"/>
  <c r="AI460" i="5"/>
  <c r="AJ460" i="5"/>
  <c r="AK460" i="5"/>
  <c r="S461" i="5"/>
  <c r="S464" i="46" s="1"/>
  <c r="T461" i="5"/>
  <c r="T464" i="46"/>
  <c r="U461" i="5"/>
  <c r="U464" i="46"/>
  <c r="V461" i="5"/>
  <c r="V464" i="46"/>
  <c r="W461" i="5"/>
  <c r="W464" i="46"/>
  <c r="X461" i="5"/>
  <c r="X464" i="46"/>
  <c r="AG461" i="5"/>
  <c r="AH461" i="5"/>
  <c r="AI461" i="5"/>
  <c r="AJ461" i="5"/>
  <c r="AK461" i="5"/>
  <c r="S462" i="5"/>
  <c r="S465" i="46" s="1"/>
  <c r="T462" i="5"/>
  <c r="T465" i="46" s="1"/>
  <c r="U462" i="5"/>
  <c r="U465" i="46"/>
  <c r="V462" i="5"/>
  <c r="V465" i="46"/>
  <c r="W462" i="5"/>
  <c r="W465" i="46"/>
  <c r="X462" i="5"/>
  <c r="X465" i="46" s="1"/>
  <c r="AL465" i="46" s="1"/>
  <c r="AG462" i="5"/>
  <c r="AH462" i="5"/>
  <c r="AI462" i="5"/>
  <c r="AJ462" i="5"/>
  <c r="AK462" i="5"/>
  <c r="S463" i="5"/>
  <c r="S466" i="46"/>
  <c r="T463" i="5"/>
  <c r="T466" i="46" s="1"/>
  <c r="U463" i="5"/>
  <c r="U466" i="46"/>
  <c r="V463" i="5"/>
  <c r="V466" i="46"/>
  <c r="W463" i="5"/>
  <c r="W466" i="46"/>
  <c r="X463" i="5"/>
  <c r="X466" i="46" s="1"/>
  <c r="AG463" i="5"/>
  <c r="AH463" i="5"/>
  <c r="AI463" i="5"/>
  <c r="AJ463" i="5"/>
  <c r="AK463" i="5"/>
  <c r="S464" i="5"/>
  <c r="S467" i="46" s="1"/>
  <c r="T464" i="5"/>
  <c r="T467" i="46"/>
  <c r="U464" i="5"/>
  <c r="U467" i="46"/>
  <c r="V464" i="5"/>
  <c r="V467" i="46"/>
  <c r="W464" i="5"/>
  <c r="W467" i="46"/>
  <c r="X464" i="5"/>
  <c r="X467" i="46" s="1"/>
  <c r="AL467" i="46" s="1"/>
  <c r="AG464" i="5"/>
  <c r="AH464" i="5"/>
  <c r="AI464" i="5"/>
  <c r="AJ464" i="5"/>
  <c r="AK464" i="5"/>
  <c r="S465" i="5"/>
  <c r="S468" i="46" s="1"/>
  <c r="T465" i="5"/>
  <c r="T468" i="46" s="1"/>
  <c r="U465" i="5"/>
  <c r="U468" i="46"/>
  <c r="V465" i="5"/>
  <c r="V468" i="46"/>
  <c r="W465" i="5"/>
  <c r="W468" i="46"/>
  <c r="X465" i="5"/>
  <c r="X468" i="46" s="1"/>
  <c r="AL468" i="46" s="1"/>
  <c r="AG465" i="5"/>
  <c r="AH465" i="5"/>
  <c r="AI465" i="5"/>
  <c r="AJ465" i="5"/>
  <c r="AK465" i="5"/>
  <c r="S466" i="5"/>
  <c r="S469" i="46"/>
  <c r="T466" i="5"/>
  <c r="T469" i="46" s="1"/>
  <c r="U466" i="5"/>
  <c r="U469" i="46"/>
  <c r="V466" i="5"/>
  <c r="V469" i="46"/>
  <c r="W466" i="5"/>
  <c r="W469" i="46"/>
  <c r="X466" i="5"/>
  <c r="X469" i="46" s="1"/>
  <c r="AG466" i="5"/>
  <c r="AH466" i="5"/>
  <c r="AI466" i="5"/>
  <c r="AJ466" i="5"/>
  <c r="AK466" i="5"/>
  <c r="S467" i="5"/>
  <c r="S470" i="46" s="1"/>
  <c r="T467" i="5"/>
  <c r="T470" i="46" s="1"/>
  <c r="U467" i="5"/>
  <c r="U470" i="46"/>
  <c r="V467" i="5"/>
  <c r="V470" i="46"/>
  <c r="W467" i="5"/>
  <c r="W470" i="46"/>
  <c r="X467" i="5"/>
  <c r="X470" i="46" s="1"/>
  <c r="AL470" i="46" s="1"/>
  <c r="AG467" i="5"/>
  <c r="AH467" i="5"/>
  <c r="AI467" i="5"/>
  <c r="AJ467" i="5"/>
  <c r="AK467" i="5"/>
  <c r="AL467" i="5"/>
  <c r="S468" i="5"/>
  <c r="S471" i="46" s="1"/>
  <c r="T468" i="5"/>
  <c r="T471" i="46"/>
  <c r="U468" i="5"/>
  <c r="U471" i="46"/>
  <c r="V468" i="5"/>
  <c r="V471" i="46"/>
  <c r="W468" i="5"/>
  <c r="W471" i="46"/>
  <c r="X468" i="5"/>
  <c r="X471" i="46"/>
  <c r="AG468" i="5"/>
  <c r="AH468" i="5"/>
  <c r="AI468" i="5"/>
  <c r="AJ468" i="5"/>
  <c r="AK468" i="5"/>
  <c r="S469" i="5"/>
  <c r="S472" i="46" s="1"/>
  <c r="T469" i="5"/>
  <c r="T472" i="46" s="1"/>
  <c r="U469" i="5"/>
  <c r="U472" i="46"/>
  <c r="V469" i="5"/>
  <c r="V472" i="46"/>
  <c r="W469" i="5"/>
  <c r="W472" i="46"/>
  <c r="X469" i="5"/>
  <c r="X472" i="46" s="1"/>
  <c r="AL472" i="46" s="1"/>
  <c r="AG469" i="5"/>
  <c r="AH469" i="5"/>
  <c r="AI469" i="5"/>
  <c r="AJ469" i="5"/>
  <c r="AK469" i="5"/>
  <c r="S470" i="5"/>
  <c r="S473" i="46"/>
  <c r="T470" i="5"/>
  <c r="T473" i="46" s="1"/>
  <c r="U470" i="5"/>
  <c r="U473" i="46"/>
  <c r="V470" i="5"/>
  <c r="V473" i="46"/>
  <c r="W470" i="5"/>
  <c r="W473" i="46"/>
  <c r="X470" i="5"/>
  <c r="X473" i="46" s="1"/>
  <c r="AL473" i="46" s="1"/>
  <c r="AG470" i="5"/>
  <c r="AH470" i="5"/>
  <c r="AI470" i="5"/>
  <c r="AJ470" i="5"/>
  <c r="AK470" i="5"/>
  <c r="AL470" i="5"/>
  <c r="S471" i="5"/>
  <c r="S474" i="46" s="1"/>
  <c r="T471" i="5"/>
  <c r="T474" i="46" s="1"/>
  <c r="U471" i="5"/>
  <c r="U474" i="46"/>
  <c r="V471" i="5"/>
  <c r="V474" i="46"/>
  <c r="W471" i="5"/>
  <c r="W474" i="46"/>
  <c r="X471" i="5"/>
  <c r="X474" i="46" s="1"/>
  <c r="AL474" i="46" s="1"/>
  <c r="AG471" i="5"/>
  <c r="AH471" i="5"/>
  <c r="AI471" i="5"/>
  <c r="AJ471" i="5"/>
  <c r="AK471" i="5"/>
  <c r="S472" i="5"/>
  <c r="S475" i="46"/>
  <c r="T472" i="5"/>
  <c r="T475" i="46" s="1"/>
  <c r="U472" i="5"/>
  <c r="U475" i="46"/>
  <c r="V472" i="5"/>
  <c r="V475" i="46"/>
  <c r="W472" i="5"/>
  <c r="W475" i="46"/>
  <c r="X472" i="5"/>
  <c r="X475" i="46" s="1"/>
  <c r="AG472" i="5"/>
  <c r="AH472" i="5"/>
  <c r="AI472" i="5"/>
  <c r="AJ472" i="5"/>
  <c r="AK472" i="5"/>
  <c r="S473" i="5"/>
  <c r="S476" i="46"/>
  <c r="T473" i="5"/>
  <c r="T476" i="46" s="1"/>
  <c r="U473" i="5"/>
  <c r="U476" i="46"/>
  <c r="V473" i="5"/>
  <c r="V476" i="46"/>
  <c r="W473" i="5"/>
  <c r="W476" i="46"/>
  <c r="X473" i="5"/>
  <c r="X476" i="46" s="1"/>
  <c r="AL476" i="46" s="1"/>
  <c r="AG473" i="5"/>
  <c r="AH473" i="5"/>
  <c r="AI473" i="5"/>
  <c r="AJ473" i="5"/>
  <c r="AK473" i="5"/>
  <c r="S474" i="5"/>
  <c r="S477" i="46" s="1"/>
  <c r="T474" i="5"/>
  <c r="T477" i="46" s="1"/>
  <c r="U474" i="5"/>
  <c r="U477" i="46"/>
  <c r="V474" i="5"/>
  <c r="V477" i="46"/>
  <c r="W474" i="5"/>
  <c r="W477" i="46"/>
  <c r="X474" i="5"/>
  <c r="X477" i="46" s="1"/>
  <c r="AG474" i="5"/>
  <c r="AH474" i="5"/>
  <c r="AI474" i="5"/>
  <c r="AJ474" i="5"/>
  <c r="AK474" i="5"/>
  <c r="S475" i="5"/>
  <c r="S478" i="46"/>
  <c r="T475" i="5"/>
  <c r="T478" i="46"/>
  <c r="U475" i="5"/>
  <c r="U478" i="46"/>
  <c r="V475" i="5"/>
  <c r="V478" i="46"/>
  <c r="W475" i="5"/>
  <c r="W478" i="46"/>
  <c r="X475" i="5"/>
  <c r="X478" i="46"/>
  <c r="AG475" i="5"/>
  <c r="AH475" i="5"/>
  <c r="AI475" i="5"/>
  <c r="AJ475" i="5"/>
  <c r="AK475" i="5"/>
  <c r="S476" i="5"/>
  <c r="S479" i="46" s="1"/>
  <c r="T476" i="5"/>
  <c r="T479" i="46" s="1"/>
  <c r="U476" i="5"/>
  <c r="U479" i="46"/>
  <c r="V476" i="5"/>
  <c r="V479" i="46"/>
  <c r="W476" i="5"/>
  <c r="W479" i="46"/>
  <c r="X476" i="5"/>
  <c r="X479" i="46" s="1"/>
  <c r="AL479" i="46" s="1"/>
  <c r="AG476" i="5"/>
  <c r="AH476" i="5"/>
  <c r="AI476" i="5"/>
  <c r="AJ476" i="5"/>
  <c r="AK476" i="5"/>
  <c r="S477" i="5"/>
  <c r="S480" i="46"/>
  <c r="T477" i="5"/>
  <c r="T480" i="46" s="1"/>
  <c r="U477" i="5"/>
  <c r="U480" i="46"/>
  <c r="V477" i="5"/>
  <c r="V480" i="46"/>
  <c r="W477" i="5"/>
  <c r="W480" i="46"/>
  <c r="X477" i="5"/>
  <c r="X480" i="46" s="1"/>
  <c r="AL480" i="46" s="1"/>
  <c r="AG477" i="5"/>
  <c r="AH477" i="5"/>
  <c r="AI477" i="5"/>
  <c r="AJ477" i="5"/>
  <c r="AK477" i="5"/>
  <c r="S478" i="5"/>
  <c r="S481" i="46" s="1"/>
  <c r="T478" i="5"/>
  <c r="T481" i="46" s="1"/>
  <c r="U478" i="5"/>
  <c r="U481" i="46"/>
  <c r="V478" i="5"/>
  <c r="V481" i="46"/>
  <c r="W478" i="5"/>
  <c r="W481" i="46"/>
  <c r="X478" i="5"/>
  <c r="AG478" i="5"/>
  <c r="AH478" i="5"/>
  <c r="AI478" i="5"/>
  <c r="AJ478" i="5"/>
  <c r="AK478" i="5"/>
  <c r="S479" i="5"/>
  <c r="S482" i="46"/>
  <c r="T479" i="5"/>
  <c r="T482" i="46"/>
  <c r="U479" i="5"/>
  <c r="U482" i="46"/>
  <c r="V479" i="5"/>
  <c r="V482" i="46"/>
  <c r="W479" i="5"/>
  <c r="W482" i="46"/>
  <c r="X479" i="5"/>
  <c r="X482" i="46"/>
  <c r="AG479" i="5"/>
  <c r="AH479" i="5"/>
  <c r="AI479" i="5"/>
  <c r="AJ479" i="5"/>
  <c r="AK479" i="5"/>
  <c r="AL479" i="5"/>
  <c r="C482" i="5"/>
  <c r="C481" i="5"/>
  <c r="D482" i="5"/>
  <c r="D481" i="5"/>
  <c r="C22" i="4"/>
  <c r="E482" i="5"/>
  <c r="D22" i="4" s="1"/>
  <c r="F482" i="5"/>
  <c r="E22" i="4" s="1"/>
  <c r="G482" i="5"/>
  <c r="F22" i="4"/>
  <c r="H482" i="5"/>
  <c r="G22" i="4"/>
  <c r="I482" i="5"/>
  <c r="H22" i="4"/>
  <c r="J482" i="5"/>
  <c r="I22" i="4"/>
  <c r="K482" i="5"/>
  <c r="J22" i="4"/>
  <c r="L482" i="5"/>
  <c r="K22" i="4"/>
  <c r="M482" i="5"/>
  <c r="L22" i="4"/>
  <c r="N482" i="5"/>
  <c r="N481" i="5"/>
  <c r="N25" i="45"/>
  <c r="M22" i="4"/>
  <c r="O482" i="5"/>
  <c r="N22" i="4"/>
  <c r="P482" i="5"/>
  <c r="O22" i="4"/>
  <c r="Q482" i="5"/>
  <c r="P22" i="4"/>
  <c r="R482" i="5"/>
  <c r="Y482" i="5"/>
  <c r="W22" i="4"/>
  <c r="Z482" i="5"/>
  <c r="X22" i="4" s="1"/>
  <c r="AA482" i="5"/>
  <c r="Y22" i="4" s="1"/>
  <c r="AB482" i="5"/>
  <c r="Z22" i="4" s="1"/>
  <c r="AC482" i="5"/>
  <c r="AA22" i="4" s="1"/>
  <c r="AD482" i="5"/>
  <c r="AD481" i="5" s="1"/>
  <c r="AD25" i="45" s="1"/>
  <c r="AE482" i="5"/>
  <c r="AF482" i="5"/>
  <c r="S483" i="5"/>
  <c r="T483" i="5"/>
  <c r="U483" i="5"/>
  <c r="V483" i="5"/>
  <c r="W483" i="5"/>
  <c r="X483" i="5"/>
  <c r="AG483" i="5"/>
  <c r="AH483" i="5"/>
  <c r="AH532" i="5" s="1"/>
  <c r="AH26" i="45" s="1"/>
  <c r="AI483" i="5"/>
  <c r="AI532" i="5" s="1"/>
  <c r="AI26" i="45" s="1"/>
  <c r="AJ483" i="5"/>
  <c r="AK483" i="5"/>
  <c r="S484" i="5"/>
  <c r="S487" i="46"/>
  <c r="T484" i="5"/>
  <c r="T487" i="46"/>
  <c r="U484" i="5"/>
  <c r="U487" i="46"/>
  <c r="V484" i="5"/>
  <c r="V487" i="46"/>
  <c r="W484" i="5"/>
  <c r="W487" i="46"/>
  <c r="X484" i="5"/>
  <c r="X487" i="46"/>
  <c r="AG484" i="5"/>
  <c r="AH484" i="5"/>
  <c r="AI484" i="5"/>
  <c r="AJ484" i="5"/>
  <c r="AK484" i="5"/>
  <c r="S485" i="5"/>
  <c r="S488" i="46"/>
  <c r="T485" i="5"/>
  <c r="T488" i="46"/>
  <c r="U485" i="5"/>
  <c r="U488" i="46"/>
  <c r="V485" i="5"/>
  <c r="V488" i="46"/>
  <c r="W485" i="5"/>
  <c r="W488" i="46"/>
  <c r="X485" i="5"/>
  <c r="X488" i="46"/>
  <c r="AG485" i="5"/>
  <c r="AH485" i="5"/>
  <c r="AI485" i="5"/>
  <c r="AJ485" i="5"/>
  <c r="AK485" i="5"/>
  <c r="S486" i="5"/>
  <c r="S489" i="46"/>
  <c r="T486" i="5"/>
  <c r="T489" i="46"/>
  <c r="U486" i="5"/>
  <c r="U489" i="46"/>
  <c r="V486" i="5"/>
  <c r="V489" i="46"/>
  <c r="W486" i="5"/>
  <c r="W489" i="46"/>
  <c r="X486" i="5"/>
  <c r="X489" i="46"/>
  <c r="AL486" i="5"/>
  <c r="AG486" i="5"/>
  <c r="AH486" i="5"/>
  <c r="AI486" i="5"/>
  <c r="AJ486" i="5"/>
  <c r="AK486" i="5"/>
  <c r="S487" i="5"/>
  <c r="S490" i="46"/>
  <c r="T487" i="5"/>
  <c r="T490" i="46"/>
  <c r="U487" i="5"/>
  <c r="U490" i="46"/>
  <c r="V487" i="5"/>
  <c r="V490" i="46"/>
  <c r="W487" i="5"/>
  <c r="W490" i="46"/>
  <c r="X487" i="5"/>
  <c r="X490" i="46"/>
  <c r="AG487" i="5"/>
  <c r="AH487" i="5"/>
  <c r="AI487" i="5"/>
  <c r="AJ487" i="5"/>
  <c r="AK487" i="5"/>
  <c r="S488" i="5"/>
  <c r="S491" i="46"/>
  <c r="T488" i="5"/>
  <c r="T491" i="46"/>
  <c r="U488" i="5"/>
  <c r="U491" i="46"/>
  <c r="V488" i="5"/>
  <c r="V491" i="46"/>
  <c r="W488" i="5"/>
  <c r="W491" i="46"/>
  <c r="X488" i="5"/>
  <c r="X491" i="46"/>
  <c r="AG488" i="5"/>
  <c r="AH488" i="5"/>
  <c r="AI488" i="5"/>
  <c r="AJ488" i="5"/>
  <c r="AK488" i="5"/>
  <c r="S489" i="5"/>
  <c r="S492" i="46"/>
  <c r="T489" i="5"/>
  <c r="T492" i="46"/>
  <c r="U489" i="5"/>
  <c r="U492" i="46"/>
  <c r="V489" i="5"/>
  <c r="V492" i="46"/>
  <c r="W489" i="5"/>
  <c r="W492" i="46"/>
  <c r="X489" i="5"/>
  <c r="X492" i="46"/>
  <c r="AG489" i="5"/>
  <c r="AH489" i="5"/>
  <c r="AI489" i="5"/>
  <c r="AJ489" i="5"/>
  <c r="AK489" i="5"/>
  <c r="S490" i="5"/>
  <c r="S493" i="46"/>
  <c r="T490" i="5"/>
  <c r="T493" i="46"/>
  <c r="U490" i="5"/>
  <c r="U493" i="46"/>
  <c r="V490" i="5"/>
  <c r="V493" i="46"/>
  <c r="W490" i="5"/>
  <c r="W493" i="46"/>
  <c r="X490" i="5"/>
  <c r="X493" i="46"/>
  <c r="AL490" i="5"/>
  <c r="AG490" i="5"/>
  <c r="AH490" i="5"/>
  <c r="AI490" i="5"/>
  <c r="AJ490" i="5"/>
  <c r="AK490" i="5"/>
  <c r="S491" i="5"/>
  <c r="S494" i="46"/>
  <c r="T491" i="5"/>
  <c r="T494" i="46"/>
  <c r="U491" i="5"/>
  <c r="U494" i="46"/>
  <c r="V491" i="5"/>
  <c r="V494" i="46"/>
  <c r="W491" i="5"/>
  <c r="W494" i="46"/>
  <c r="X491" i="5"/>
  <c r="X494" i="46"/>
  <c r="AG491" i="5"/>
  <c r="AH491" i="5"/>
  <c r="AI491" i="5"/>
  <c r="AJ491" i="5"/>
  <c r="AK491" i="5"/>
  <c r="S492" i="5"/>
  <c r="S495" i="46"/>
  <c r="T492" i="5"/>
  <c r="T495" i="46"/>
  <c r="U492" i="5"/>
  <c r="U495" i="46"/>
  <c r="V492" i="5"/>
  <c r="V495" i="46"/>
  <c r="W492" i="5"/>
  <c r="W495" i="46"/>
  <c r="X492" i="5"/>
  <c r="X495" i="46"/>
  <c r="AG492" i="5"/>
  <c r="AH492" i="5"/>
  <c r="AI492" i="5"/>
  <c r="AJ492" i="5"/>
  <c r="AK492" i="5"/>
  <c r="S493" i="5"/>
  <c r="S496" i="46"/>
  <c r="T493" i="5"/>
  <c r="T496" i="46"/>
  <c r="U493" i="5"/>
  <c r="U496" i="46"/>
  <c r="V493" i="5"/>
  <c r="V496" i="46"/>
  <c r="W493" i="5"/>
  <c r="W496" i="46"/>
  <c r="X493" i="5"/>
  <c r="AG493" i="5"/>
  <c r="AH493" i="5"/>
  <c r="AI493" i="5"/>
  <c r="AJ493" i="5"/>
  <c r="AK493" i="5"/>
  <c r="S494" i="5"/>
  <c r="S497" i="46"/>
  <c r="T494" i="5"/>
  <c r="T497" i="46"/>
  <c r="U494" i="5"/>
  <c r="U497" i="46"/>
  <c r="V494" i="5"/>
  <c r="V497" i="46"/>
  <c r="W494" i="5"/>
  <c r="W497" i="46"/>
  <c r="X494" i="5"/>
  <c r="X497" i="46"/>
  <c r="AL494" i="5"/>
  <c r="AG494" i="5"/>
  <c r="AH494" i="5"/>
  <c r="AI494" i="5"/>
  <c r="AJ494" i="5"/>
  <c r="AK494" i="5"/>
  <c r="S495" i="5"/>
  <c r="S498" i="46"/>
  <c r="T495" i="5"/>
  <c r="T498" i="46"/>
  <c r="U495" i="5"/>
  <c r="U498" i="46"/>
  <c r="V495" i="5"/>
  <c r="V498" i="46"/>
  <c r="W495" i="5"/>
  <c r="W498" i="46"/>
  <c r="X495" i="5"/>
  <c r="X498" i="46"/>
  <c r="AL495" i="5"/>
  <c r="AG495" i="5"/>
  <c r="AH495" i="5"/>
  <c r="AI495" i="5"/>
  <c r="AJ495" i="5"/>
  <c r="AK495" i="5"/>
  <c r="S496" i="5"/>
  <c r="T496" i="5"/>
  <c r="T499" i="46"/>
  <c r="U496" i="5"/>
  <c r="U499" i="46"/>
  <c r="V496" i="5"/>
  <c r="V499" i="46"/>
  <c r="W496" i="5"/>
  <c r="W499" i="46"/>
  <c r="X496" i="5"/>
  <c r="X499" i="46"/>
  <c r="AG496" i="5"/>
  <c r="AH496" i="5"/>
  <c r="AI496" i="5"/>
  <c r="AJ496" i="5"/>
  <c r="AK496" i="5"/>
  <c r="S497" i="5"/>
  <c r="S500" i="46"/>
  <c r="T497" i="5"/>
  <c r="T500" i="46"/>
  <c r="U497" i="5"/>
  <c r="U500" i="46"/>
  <c r="V497" i="5"/>
  <c r="V500" i="46"/>
  <c r="W497" i="5"/>
  <c r="W500" i="46"/>
  <c r="X497" i="5"/>
  <c r="X500" i="46"/>
  <c r="AL497" i="5"/>
  <c r="AG497" i="5"/>
  <c r="AH497" i="5"/>
  <c r="AI497" i="5"/>
  <c r="AJ497" i="5"/>
  <c r="AK497" i="5"/>
  <c r="S498" i="5"/>
  <c r="T498" i="5"/>
  <c r="T501" i="46"/>
  <c r="U498" i="5"/>
  <c r="U501" i="46"/>
  <c r="V498" i="5"/>
  <c r="V501" i="46"/>
  <c r="W498" i="5"/>
  <c r="W501" i="46"/>
  <c r="X498" i="5"/>
  <c r="X501" i="46"/>
  <c r="AG498" i="5"/>
  <c r="AH498" i="5"/>
  <c r="AI498" i="5"/>
  <c r="AJ498" i="5"/>
  <c r="AK498" i="5"/>
  <c r="S499" i="5"/>
  <c r="S502" i="46"/>
  <c r="T499" i="5"/>
  <c r="T502" i="46"/>
  <c r="U499" i="5"/>
  <c r="U502" i="46"/>
  <c r="V499" i="5"/>
  <c r="V502" i="46"/>
  <c r="W499" i="5"/>
  <c r="W502" i="46"/>
  <c r="X499" i="5"/>
  <c r="X502" i="46"/>
  <c r="AL499" i="5"/>
  <c r="AG499" i="5"/>
  <c r="AH499" i="5"/>
  <c r="AI499" i="5"/>
  <c r="AJ499" i="5"/>
  <c r="AK499" i="5"/>
  <c r="S500" i="5"/>
  <c r="S503" i="46"/>
  <c r="T500" i="5"/>
  <c r="T503" i="46"/>
  <c r="U500" i="5"/>
  <c r="U503" i="46"/>
  <c r="V500" i="5"/>
  <c r="V503" i="46"/>
  <c r="W500" i="5"/>
  <c r="W503" i="46"/>
  <c r="X500" i="5"/>
  <c r="X503" i="46"/>
  <c r="AG500" i="5"/>
  <c r="AH500" i="5"/>
  <c r="AI500" i="5"/>
  <c r="AJ500" i="5"/>
  <c r="AK500" i="5"/>
  <c r="S501" i="5"/>
  <c r="S504" i="46"/>
  <c r="T501" i="5"/>
  <c r="T504" i="46"/>
  <c r="U501" i="5"/>
  <c r="U504" i="46"/>
  <c r="V501" i="5"/>
  <c r="V504" i="46"/>
  <c r="W501" i="5"/>
  <c r="W504" i="46"/>
  <c r="X501" i="5"/>
  <c r="AG501" i="5"/>
  <c r="AH501" i="5"/>
  <c r="AI501" i="5"/>
  <c r="AJ501" i="5"/>
  <c r="AK501" i="5"/>
  <c r="S502" i="5"/>
  <c r="S505" i="46"/>
  <c r="T502" i="5"/>
  <c r="T505" i="46"/>
  <c r="U502" i="5"/>
  <c r="U505" i="46"/>
  <c r="V502" i="5"/>
  <c r="V505" i="46"/>
  <c r="W502" i="5"/>
  <c r="W505" i="46"/>
  <c r="X502" i="5"/>
  <c r="X505" i="46"/>
  <c r="AG502" i="5"/>
  <c r="AH502" i="5"/>
  <c r="AI502" i="5"/>
  <c r="AJ502" i="5"/>
  <c r="AK502" i="5"/>
  <c r="AL502" i="5"/>
  <c r="S503" i="5"/>
  <c r="S506" i="46"/>
  <c r="T503" i="5"/>
  <c r="T506" i="46"/>
  <c r="U503" i="5"/>
  <c r="U506" i="46"/>
  <c r="V503" i="5"/>
  <c r="V506" i="46"/>
  <c r="W503" i="5"/>
  <c r="W506" i="46"/>
  <c r="X503" i="5"/>
  <c r="AG503" i="5"/>
  <c r="AH503" i="5"/>
  <c r="AI503" i="5"/>
  <c r="AJ503" i="5"/>
  <c r="AK503" i="5"/>
  <c r="S504" i="5"/>
  <c r="S507" i="46"/>
  <c r="T504" i="5"/>
  <c r="T507" i="46"/>
  <c r="U504" i="5"/>
  <c r="U507" i="46"/>
  <c r="V504" i="5"/>
  <c r="V507" i="46"/>
  <c r="W504" i="5"/>
  <c r="W507" i="46"/>
  <c r="X504" i="5"/>
  <c r="X507" i="46"/>
  <c r="AG504" i="5"/>
  <c r="AH504" i="5"/>
  <c r="AI504" i="5"/>
  <c r="AJ504" i="5"/>
  <c r="AK504" i="5"/>
  <c r="S505" i="5"/>
  <c r="S508" i="46"/>
  <c r="T505" i="5"/>
  <c r="T508" i="46"/>
  <c r="U505" i="5"/>
  <c r="U508" i="46"/>
  <c r="V505" i="5"/>
  <c r="V508" i="46"/>
  <c r="W505" i="5"/>
  <c r="W508" i="46"/>
  <c r="X505" i="5"/>
  <c r="X508" i="46"/>
  <c r="AG505" i="5"/>
  <c r="AH505" i="5"/>
  <c r="AI505" i="5"/>
  <c r="AJ505" i="5"/>
  <c r="AK505" i="5"/>
  <c r="S506" i="5"/>
  <c r="S509" i="46"/>
  <c r="T506" i="5"/>
  <c r="T509" i="46"/>
  <c r="U506" i="5"/>
  <c r="U509" i="46"/>
  <c r="V506" i="5"/>
  <c r="V509" i="46"/>
  <c r="W506" i="5"/>
  <c r="W509" i="46"/>
  <c r="X506" i="5"/>
  <c r="X509" i="46"/>
  <c r="AG506" i="5"/>
  <c r="AH506" i="5"/>
  <c r="AI506" i="5"/>
  <c r="AJ506" i="5"/>
  <c r="AK506" i="5"/>
  <c r="S507" i="5"/>
  <c r="S510" i="46"/>
  <c r="T507" i="5"/>
  <c r="T510" i="46"/>
  <c r="U507" i="5"/>
  <c r="U510" i="46"/>
  <c r="V507" i="5"/>
  <c r="V510" i="46"/>
  <c r="W507" i="5"/>
  <c r="W510" i="46"/>
  <c r="X507" i="5"/>
  <c r="AG507" i="5"/>
  <c r="AH507" i="5"/>
  <c r="AI507" i="5"/>
  <c r="AJ507" i="5"/>
  <c r="AK507" i="5"/>
  <c r="S508" i="5"/>
  <c r="S511" i="46"/>
  <c r="T508" i="5"/>
  <c r="T511" i="46"/>
  <c r="U508" i="5"/>
  <c r="U511" i="46"/>
  <c r="V508" i="5"/>
  <c r="V511" i="46"/>
  <c r="W508" i="5"/>
  <c r="W511" i="46"/>
  <c r="X508" i="5"/>
  <c r="X511" i="46"/>
  <c r="AL508" i="5"/>
  <c r="AG508" i="5"/>
  <c r="AH508" i="5"/>
  <c r="AI508" i="5"/>
  <c r="AJ508" i="5"/>
  <c r="AK508" i="5"/>
  <c r="S509" i="5"/>
  <c r="S512" i="46"/>
  <c r="T509" i="5"/>
  <c r="T512" i="46"/>
  <c r="U509" i="5"/>
  <c r="U512" i="46"/>
  <c r="V509" i="5"/>
  <c r="V512" i="46"/>
  <c r="W509" i="5"/>
  <c r="W512" i="46"/>
  <c r="X509" i="5"/>
  <c r="X512" i="46"/>
  <c r="AG509" i="5"/>
  <c r="AH509" i="5"/>
  <c r="AI509" i="5"/>
  <c r="AJ509" i="5"/>
  <c r="AK509" i="5"/>
  <c r="S510" i="5"/>
  <c r="S513" i="46"/>
  <c r="T510" i="5"/>
  <c r="T513" i="46"/>
  <c r="U510" i="5"/>
  <c r="U513" i="46"/>
  <c r="V510" i="5"/>
  <c r="V513" i="46"/>
  <c r="W510" i="5"/>
  <c r="W513" i="46"/>
  <c r="X510" i="5"/>
  <c r="X513" i="46"/>
  <c r="AG510" i="5"/>
  <c r="AH510" i="5"/>
  <c r="AI510" i="5"/>
  <c r="AJ510" i="5"/>
  <c r="AK510" i="5"/>
  <c r="AL510" i="5"/>
  <c r="S511" i="5"/>
  <c r="S514" i="46"/>
  <c r="T511" i="5"/>
  <c r="T514" i="46"/>
  <c r="U511" i="5"/>
  <c r="U514" i="46"/>
  <c r="V511" i="5"/>
  <c r="V514" i="46"/>
  <c r="W511" i="5"/>
  <c r="W514" i="46"/>
  <c r="X511" i="5"/>
  <c r="X514" i="46"/>
  <c r="AG511" i="5"/>
  <c r="AH511" i="5"/>
  <c r="AI511" i="5"/>
  <c r="AJ511" i="5"/>
  <c r="AK511" i="5"/>
  <c r="S512" i="5"/>
  <c r="S515" i="46"/>
  <c r="T512" i="5"/>
  <c r="T515" i="46"/>
  <c r="U512" i="5"/>
  <c r="U515" i="46"/>
  <c r="V512" i="5"/>
  <c r="V515" i="46"/>
  <c r="W512" i="5"/>
  <c r="W515" i="46"/>
  <c r="X512" i="5"/>
  <c r="X515" i="46"/>
  <c r="AG512" i="5"/>
  <c r="AH512" i="5"/>
  <c r="AI512" i="5"/>
  <c r="AJ512" i="5"/>
  <c r="AK512" i="5"/>
  <c r="S513" i="5"/>
  <c r="S516" i="46"/>
  <c r="T513" i="5"/>
  <c r="T516" i="46"/>
  <c r="U513" i="5"/>
  <c r="U516" i="46"/>
  <c r="V513" i="5"/>
  <c r="V516" i="46"/>
  <c r="W513" i="5"/>
  <c r="W516" i="46"/>
  <c r="X513" i="5"/>
  <c r="X516" i="46"/>
  <c r="AG513" i="5"/>
  <c r="AH513" i="5"/>
  <c r="AI513" i="5"/>
  <c r="AJ513" i="5"/>
  <c r="AK513" i="5"/>
  <c r="S514" i="5"/>
  <c r="S517" i="46"/>
  <c r="T514" i="5"/>
  <c r="T517" i="46"/>
  <c r="U514" i="5"/>
  <c r="U517" i="46"/>
  <c r="V514" i="5"/>
  <c r="V517" i="46"/>
  <c r="W514" i="5"/>
  <c r="W517" i="46"/>
  <c r="X514" i="5"/>
  <c r="X517" i="46"/>
  <c r="AG514" i="5"/>
  <c r="AH514" i="5"/>
  <c r="AI514" i="5"/>
  <c r="AJ514" i="5"/>
  <c r="AK514" i="5"/>
  <c r="S515" i="5"/>
  <c r="S518" i="46"/>
  <c r="T515" i="5"/>
  <c r="T518" i="46"/>
  <c r="U515" i="5"/>
  <c r="U518" i="46"/>
  <c r="V515" i="5"/>
  <c r="V518" i="46"/>
  <c r="W515" i="5"/>
  <c r="W518" i="46"/>
  <c r="X515" i="5"/>
  <c r="X518" i="46"/>
  <c r="AG515" i="5"/>
  <c r="AH515" i="5"/>
  <c r="AI515" i="5"/>
  <c r="AJ515" i="5"/>
  <c r="AK515" i="5"/>
  <c r="AL515" i="5"/>
  <c r="S516" i="5"/>
  <c r="S519" i="46"/>
  <c r="T516" i="5"/>
  <c r="T519" i="46"/>
  <c r="U516" i="5"/>
  <c r="U519" i="46"/>
  <c r="V516" i="5"/>
  <c r="V519" i="46"/>
  <c r="W516" i="5"/>
  <c r="W519" i="46"/>
  <c r="X516" i="5"/>
  <c r="X519" i="46"/>
  <c r="AG516" i="5"/>
  <c r="AH516" i="5"/>
  <c r="AI516" i="5"/>
  <c r="AJ516" i="5"/>
  <c r="AK516" i="5"/>
  <c r="S517" i="5"/>
  <c r="S520" i="46"/>
  <c r="T517" i="5"/>
  <c r="T520" i="46"/>
  <c r="U517" i="5"/>
  <c r="U520" i="46"/>
  <c r="V517" i="5"/>
  <c r="V520" i="46"/>
  <c r="W517" i="5"/>
  <c r="W520" i="46"/>
  <c r="X517" i="5"/>
  <c r="X520" i="46"/>
  <c r="AG517" i="5"/>
  <c r="AH517" i="5"/>
  <c r="AI517" i="5"/>
  <c r="AJ517" i="5"/>
  <c r="AK517" i="5"/>
  <c r="S518" i="5"/>
  <c r="S521" i="46"/>
  <c r="T518" i="5"/>
  <c r="T521" i="46"/>
  <c r="U518" i="5"/>
  <c r="U521" i="46"/>
  <c r="V518" i="5"/>
  <c r="V521" i="46"/>
  <c r="W518" i="5"/>
  <c r="W521" i="46"/>
  <c r="X518" i="5"/>
  <c r="AG518" i="5"/>
  <c r="AH518" i="5"/>
  <c r="AI518" i="5"/>
  <c r="AJ518" i="5"/>
  <c r="AK518" i="5"/>
  <c r="S519" i="5"/>
  <c r="S522" i="46"/>
  <c r="T519" i="5"/>
  <c r="T522" i="46"/>
  <c r="U519" i="5"/>
  <c r="U522" i="46"/>
  <c r="V519" i="5"/>
  <c r="V522" i="46"/>
  <c r="W519" i="5"/>
  <c r="W522" i="46"/>
  <c r="X519" i="5"/>
  <c r="X522" i="46"/>
  <c r="AG519" i="5"/>
  <c r="AH519" i="5"/>
  <c r="AI519" i="5"/>
  <c r="AJ519" i="5"/>
  <c r="AK519" i="5"/>
  <c r="S520" i="5"/>
  <c r="S523" i="46"/>
  <c r="T520" i="5"/>
  <c r="T523" i="46"/>
  <c r="U520" i="5"/>
  <c r="U523" i="46"/>
  <c r="V520" i="5"/>
  <c r="V523" i="46"/>
  <c r="W520" i="5"/>
  <c r="W523" i="46"/>
  <c r="X520" i="5"/>
  <c r="X523" i="46"/>
  <c r="AL520" i="5"/>
  <c r="AG520" i="5"/>
  <c r="AH520" i="5"/>
  <c r="AI520" i="5"/>
  <c r="AJ520" i="5"/>
  <c r="AK520" i="5"/>
  <c r="S521" i="5"/>
  <c r="S524" i="46"/>
  <c r="T521" i="5"/>
  <c r="T524" i="46"/>
  <c r="U521" i="5"/>
  <c r="U524" i="46"/>
  <c r="V521" i="5"/>
  <c r="V524" i="46"/>
  <c r="W521" i="5"/>
  <c r="W524" i="46"/>
  <c r="X521" i="5"/>
  <c r="AG521" i="5"/>
  <c r="AH521" i="5"/>
  <c r="AI521" i="5"/>
  <c r="AJ521" i="5"/>
  <c r="AK521" i="5"/>
  <c r="S522" i="5"/>
  <c r="S525" i="46"/>
  <c r="T522" i="5"/>
  <c r="T525" i="46"/>
  <c r="U522" i="5"/>
  <c r="U525" i="46"/>
  <c r="V522" i="5"/>
  <c r="V525" i="46"/>
  <c r="W522" i="5"/>
  <c r="W525" i="46"/>
  <c r="X522" i="5"/>
  <c r="X525" i="46"/>
  <c r="AL522" i="5"/>
  <c r="AG522" i="5"/>
  <c r="AH522" i="5"/>
  <c r="AI522" i="5"/>
  <c r="AJ522" i="5"/>
  <c r="AK522" i="5"/>
  <c r="S523" i="5"/>
  <c r="S526" i="46"/>
  <c r="T523" i="5"/>
  <c r="T526" i="46"/>
  <c r="U523" i="5"/>
  <c r="U526" i="46"/>
  <c r="V523" i="5"/>
  <c r="V526" i="46"/>
  <c r="W523" i="5"/>
  <c r="W526" i="46"/>
  <c r="X523" i="5"/>
  <c r="X526" i="46"/>
  <c r="AG523" i="5"/>
  <c r="AH523" i="5"/>
  <c r="AI523" i="5"/>
  <c r="AJ523" i="5"/>
  <c r="AK523" i="5"/>
  <c r="S524" i="5"/>
  <c r="S527" i="46"/>
  <c r="T524" i="5"/>
  <c r="T527" i="46"/>
  <c r="U524" i="5"/>
  <c r="U527" i="46"/>
  <c r="V524" i="5"/>
  <c r="V527" i="46"/>
  <c r="W524" i="5"/>
  <c r="W527" i="46"/>
  <c r="X524" i="5"/>
  <c r="X527" i="46"/>
  <c r="AG524" i="5"/>
  <c r="AH524" i="5"/>
  <c r="AI524" i="5"/>
  <c r="AJ524" i="5"/>
  <c r="AK524" i="5"/>
  <c r="S525" i="5"/>
  <c r="S528" i="46"/>
  <c r="T525" i="5"/>
  <c r="T528" i="46"/>
  <c r="U525" i="5"/>
  <c r="U528" i="46"/>
  <c r="V525" i="5"/>
  <c r="V528" i="46"/>
  <c r="W525" i="5"/>
  <c r="W528" i="46"/>
  <c r="X525" i="5"/>
  <c r="X528" i="46"/>
  <c r="AL525" i="5"/>
  <c r="AG525" i="5"/>
  <c r="AH525" i="5"/>
  <c r="AI525" i="5"/>
  <c r="AJ525" i="5"/>
  <c r="AK525" i="5"/>
  <c r="S526" i="5"/>
  <c r="S529" i="46"/>
  <c r="T526" i="5"/>
  <c r="T529" i="46"/>
  <c r="U526" i="5"/>
  <c r="U529" i="46"/>
  <c r="V526" i="5"/>
  <c r="V529" i="46"/>
  <c r="W526" i="5"/>
  <c r="W529" i="46"/>
  <c r="X526" i="5"/>
  <c r="X529" i="46"/>
  <c r="AG526" i="5"/>
  <c r="AH526" i="5"/>
  <c r="AI526" i="5"/>
  <c r="AJ526" i="5"/>
  <c r="AK526" i="5"/>
  <c r="S527" i="5"/>
  <c r="S530" i="46"/>
  <c r="T527" i="5"/>
  <c r="T530" i="46"/>
  <c r="U527" i="5"/>
  <c r="U530" i="46"/>
  <c r="V527" i="5"/>
  <c r="V530" i="46"/>
  <c r="W527" i="5"/>
  <c r="W530" i="46"/>
  <c r="X527" i="5"/>
  <c r="X530" i="46"/>
  <c r="AL527" i="5"/>
  <c r="AG527" i="5"/>
  <c r="AH527" i="5"/>
  <c r="AI527" i="5"/>
  <c r="AJ527" i="5"/>
  <c r="AK527" i="5"/>
  <c r="S528" i="5"/>
  <c r="S531" i="46"/>
  <c r="T528" i="5"/>
  <c r="T531" i="46"/>
  <c r="U528" i="5"/>
  <c r="U531" i="46"/>
  <c r="V528" i="5"/>
  <c r="V531" i="46"/>
  <c r="W528" i="5"/>
  <c r="W531" i="46"/>
  <c r="X528" i="5"/>
  <c r="X531" i="46"/>
  <c r="AG528" i="5"/>
  <c r="AH528" i="5"/>
  <c r="AI528" i="5"/>
  <c r="AJ528" i="5"/>
  <c r="AK528" i="5"/>
  <c r="S529" i="5"/>
  <c r="S532" i="46"/>
  <c r="T529" i="5"/>
  <c r="T532" i="46"/>
  <c r="U529" i="5"/>
  <c r="U532" i="46"/>
  <c r="V529" i="5"/>
  <c r="V532" i="46"/>
  <c r="W529" i="5"/>
  <c r="W532" i="46"/>
  <c r="X529" i="5"/>
  <c r="AG529" i="5"/>
  <c r="AH529" i="5"/>
  <c r="AI529" i="5"/>
  <c r="AJ529" i="5"/>
  <c r="AK529" i="5"/>
  <c r="S530" i="5"/>
  <c r="S533" i="46"/>
  <c r="T530" i="5"/>
  <c r="T533" i="46"/>
  <c r="U530" i="5"/>
  <c r="U533" i="46"/>
  <c r="V530" i="5"/>
  <c r="V533" i="46"/>
  <c r="W530" i="5"/>
  <c r="W533" i="46"/>
  <c r="X530" i="5"/>
  <c r="X533" i="46"/>
  <c r="AG530" i="5"/>
  <c r="AH530" i="5"/>
  <c r="AI530" i="5"/>
  <c r="AJ530" i="5"/>
  <c r="AK530" i="5"/>
  <c r="S531" i="5"/>
  <c r="S534" i="46"/>
  <c r="T531" i="5"/>
  <c r="T534" i="46"/>
  <c r="U531" i="5"/>
  <c r="U534" i="46"/>
  <c r="V531" i="5"/>
  <c r="V534" i="46"/>
  <c r="W531" i="5"/>
  <c r="W534" i="46"/>
  <c r="X531" i="5"/>
  <c r="AG531" i="5"/>
  <c r="AH531" i="5"/>
  <c r="AI531" i="5"/>
  <c r="AJ531" i="5"/>
  <c r="AK531" i="5"/>
  <c r="C534" i="5"/>
  <c r="C533" i="5"/>
  <c r="B23" i="4"/>
  <c r="D534" i="5"/>
  <c r="D533" i="5"/>
  <c r="C23" i="4"/>
  <c r="E534" i="5"/>
  <c r="F534" i="5"/>
  <c r="F533" i="5" s="1"/>
  <c r="F27" i="45" s="1"/>
  <c r="G534" i="5"/>
  <c r="F23" i="4"/>
  <c r="H534" i="5"/>
  <c r="G23" i="4"/>
  <c r="I534" i="5"/>
  <c r="H23" i="4"/>
  <c r="J534" i="5"/>
  <c r="I23" i="4"/>
  <c r="K534" i="5"/>
  <c r="J23" i="4"/>
  <c r="L534" i="5"/>
  <c r="L533" i="5"/>
  <c r="L27" i="45"/>
  <c r="K23" i="4"/>
  <c r="M534" i="5"/>
  <c r="M533" i="5"/>
  <c r="M27" i="45"/>
  <c r="N534" i="5"/>
  <c r="N533" i="5"/>
  <c r="N27" i="45"/>
  <c r="O534" i="5"/>
  <c r="N23" i="4"/>
  <c r="P534" i="5"/>
  <c r="O23" i="4"/>
  <c r="Q534" i="5"/>
  <c r="R534" i="5"/>
  <c r="Y534" i="5"/>
  <c r="W23" i="4"/>
  <c r="Z534" i="5"/>
  <c r="X23" i="4" s="1"/>
  <c r="AA534" i="5"/>
  <c r="AA533" i="5" s="1"/>
  <c r="AA27" i="45" s="1"/>
  <c r="AB534" i="5"/>
  <c r="AB533" i="5" s="1"/>
  <c r="AB27" i="45" s="1"/>
  <c r="AC534" i="5"/>
  <c r="AC533" i="5" s="1"/>
  <c r="AC27" i="45" s="1"/>
  <c r="AD534" i="5"/>
  <c r="AB23" i="4" s="1"/>
  <c r="AE534" i="5"/>
  <c r="AF534" i="5"/>
  <c r="S535" i="5"/>
  <c r="T535" i="5"/>
  <c r="T539" i="46" s="1"/>
  <c r="U535" i="5"/>
  <c r="V535" i="5"/>
  <c r="W535" i="5"/>
  <c r="X535" i="5"/>
  <c r="X539" i="46" s="1"/>
  <c r="AL539" i="46" s="1"/>
  <c r="AG535" i="5"/>
  <c r="AH535" i="5"/>
  <c r="AI535" i="5"/>
  <c r="AJ535" i="5"/>
  <c r="AK535" i="5"/>
  <c r="S536" i="5"/>
  <c r="S540" i="46" s="1"/>
  <c r="T536" i="5"/>
  <c r="T540" i="46" s="1"/>
  <c r="U536" i="5"/>
  <c r="U540" i="46"/>
  <c r="V536" i="5"/>
  <c r="V540" i="46"/>
  <c r="W536" i="5"/>
  <c r="W540" i="46"/>
  <c r="X536" i="5"/>
  <c r="X540" i="46" s="1"/>
  <c r="AG536" i="5"/>
  <c r="AH536" i="5"/>
  <c r="AI536" i="5"/>
  <c r="AJ536" i="5"/>
  <c r="AK536" i="5"/>
  <c r="S537" i="5"/>
  <c r="S541" i="46" s="1"/>
  <c r="T537" i="5"/>
  <c r="T541" i="46" s="1"/>
  <c r="U537" i="5"/>
  <c r="U541" i="46"/>
  <c r="V537" i="5"/>
  <c r="V541" i="46"/>
  <c r="W537" i="5"/>
  <c r="W541" i="46"/>
  <c r="X537" i="5"/>
  <c r="X541" i="46" s="1"/>
  <c r="AG537" i="5"/>
  <c r="AH537" i="5"/>
  <c r="AI537" i="5"/>
  <c r="AI586" i="5" s="1"/>
  <c r="AJ537" i="5"/>
  <c r="AK537" i="5"/>
  <c r="S538" i="5"/>
  <c r="S542" i="46" s="1"/>
  <c r="T538" i="5"/>
  <c r="T542" i="46" s="1"/>
  <c r="U538" i="5"/>
  <c r="U542" i="46"/>
  <c r="V538" i="5"/>
  <c r="V542" i="46"/>
  <c r="W538" i="5"/>
  <c r="W542" i="46"/>
  <c r="X538" i="5"/>
  <c r="X542" i="46" s="1"/>
  <c r="AG538" i="5"/>
  <c r="AH538" i="5"/>
  <c r="AI538" i="5"/>
  <c r="AJ538" i="5"/>
  <c r="AK538" i="5"/>
  <c r="S539" i="5"/>
  <c r="S543" i="46" s="1"/>
  <c r="T539" i="5"/>
  <c r="T543" i="46" s="1"/>
  <c r="U539" i="5"/>
  <c r="U543" i="46"/>
  <c r="V539" i="5"/>
  <c r="V543" i="46"/>
  <c r="W539" i="5"/>
  <c r="W543" i="46"/>
  <c r="X539" i="5"/>
  <c r="X543" i="46" s="1"/>
  <c r="AG539" i="5"/>
  <c r="AH539" i="5"/>
  <c r="AI539" i="5"/>
  <c r="AJ539" i="5"/>
  <c r="AK539" i="5"/>
  <c r="AL539" i="5" s="1"/>
  <c r="S540" i="5"/>
  <c r="S544" i="46" s="1"/>
  <c r="T540" i="5"/>
  <c r="T544" i="46"/>
  <c r="U540" i="5"/>
  <c r="U544" i="46"/>
  <c r="V540" i="5"/>
  <c r="V544" i="46"/>
  <c r="W540" i="5"/>
  <c r="W544" i="46"/>
  <c r="X540" i="5"/>
  <c r="X544" i="46" s="1"/>
  <c r="AG540" i="5"/>
  <c r="AH540" i="5"/>
  <c r="AI540" i="5"/>
  <c r="AJ540" i="5"/>
  <c r="AK540" i="5"/>
  <c r="S541" i="5"/>
  <c r="S545" i="46"/>
  <c r="T541" i="5"/>
  <c r="T545" i="46" s="1"/>
  <c r="U541" i="5"/>
  <c r="U545" i="46"/>
  <c r="V541" i="5"/>
  <c r="V545" i="46"/>
  <c r="W541" i="5"/>
  <c r="W545" i="46"/>
  <c r="X541" i="5"/>
  <c r="X545" i="46" s="1"/>
  <c r="AG541" i="5"/>
  <c r="AH541" i="5"/>
  <c r="AI541" i="5"/>
  <c r="AJ541" i="5"/>
  <c r="AK541" i="5"/>
  <c r="S542" i="5"/>
  <c r="S546" i="46"/>
  <c r="T542" i="5"/>
  <c r="T546" i="46"/>
  <c r="U542" i="5"/>
  <c r="U546" i="46"/>
  <c r="V542" i="5"/>
  <c r="V546" i="46"/>
  <c r="W542" i="5"/>
  <c r="W546" i="46"/>
  <c r="X542" i="5"/>
  <c r="X546" i="46"/>
  <c r="AG542" i="5"/>
  <c r="AH542" i="5"/>
  <c r="AI542" i="5"/>
  <c r="AJ542" i="5"/>
  <c r="AK542" i="5"/>
  <c r="S543" i="5"/>
  <c r="S547" i="46" s="1"/>
  <c r="T543" i="5"/>
  <c r="T547" i="46" s="1"/>
  <c r="U543" i="5"/>
  <c r="U547" i="46"/>
  <c r="V543" i="5"/>
  <c r="V547" i="46"/>
  <c r="W543" i="5"/>
  <c r="W547" i="46"/>
  <c r="X543" i="5"/>
  <c r="X547" i="46" s="1"/>
  <c r="AG543" i="5"/>
  <c r="AH543" i="5"/>
  <c r="AI543" i="5"/>
  <c r="AJ543" i="5"/>
  <c r="AK543" i="5"/>
  <c r="S544" i="5"/>
  <c r="S548" i="46"/>
  <c r="T544" i="5"/>
  <c r="T548" i="46" s="1"/>
  <c r="U544" i="5"/>
  <c r="U548" i="46"/>
  <c r="V544" i="5"/>
  <c r="V548" i="46"/>
  <c r="W544" i="5"/>
  <c r="W548" i="46"/>
  <c r="X544" i="5"/>
  <c r="X548" i="46" s="1"/>
  <c r="AG544" i="5"/>
  <c r="AH544" i="5"/>
  <c r="AI544" i="5"/>
  <c r="AJ544" i="5"/>
  <c r="AK544" i="5"/>
  <c r="S545" i="5"/>
  <c r="S549" i="46" s="1"/>
  <c r="T545" i="5"/>
  <c r="T549" i="46" s="1"/>
  <c r="U545" i="5"/>
  <c r="U549" i="46"/>
  <c r="V545" i="5"/>
  <c r="V549" i="46"/>
  <c r="W545" i="5"/>
  <c r="W549" i="46"/>
  <c r="X545" i="5"/>
  <c r="X549" i="46" s="1"/>
  <c r="AG545" i="5"/>
  <c r="AH545" i="5"/>
  <c r="AI545" i="5"/>
  <c r="AJ545" i="5"/>
  <c r="AK545" i="5"/>
  <c r="AL545" i="5" s="1"/>
  <c r="S546" i="5"/>
  <c r="S550" i="46" s="1"/>
  <c r="T546" i="5"/>
  <c r="T550" i="46" s="1"/>
  <c r="U546" i="5"/>
  <c r="U550" i="46"/>
  <c r="V546" i="5"/>
  <c r="V550" i="46"/>
  <c r="W546" i="5"/>
  <c r="W550" i="46"/>
  <c r="X546" i="5"/>
  <c r="X550" i="46" s="1"/>
  <c r="AG546" i="5"/>
  <c r="AH546" i="5"/>
  <c r="AI546" i="5"/>
  <c r="AJ546" i="5"/>
  <c r="AK546" i="5"/>
  <c r="S547" i="5"/>
  <c r="S551" i="46" s="1"/>
  <c r="T547" i="5"/>
  <c r="T551" i="46"/>
  <c r="U547" i="5"/>
  <c r="U551" i="46"/>
  <c r="V547" i="5"/>
  <c r="V551" i="46"/>
  <c r="W547" i="5"/>
  <c r="W551" i="46"/>
  <c r="X547" i="5"/>
  <c r="X551" i="46" s="1"/>
  <c r="AL551" i="46" s="1"/>
  <c r="AG547" i="5"/>
  <c r="AH547" i="5"/>
  <c r="AI547" i="5"/>
  <c r="AJ547" i="5"/>
  <c r="AK547" i="5"/>
  <c r="AL547" i="5" s="1"/>
  <c r="S548" i="5"/>
  <c r="S552" i="46" s="1"/>
  <c r="T548" i="5"/>
  <c r="T552" i="46" s="1"/>
  <c r="U548" i="5"/>
  <c r="U552" i="46"/>
  <c r="V548" i="5"/>
  <c r="V552" i="46"/>
  <c r="W548" i="5"/>
  <c r="W552" i="46"/>
  <c r="X548" i="5"/>
  <c r="X552" i="46" s="1"/>
  <c r="AG548" i="5"/>
  <c r="AH548" i="5"/>
  <c r="AI548" i="5"/>
  <c r="AJ548" i="5"/>
  <c r="AK548" i="5"/>
  <c r="S549" i="5"/>
  <c r="S553" i="46" s="1"/>
  <c r="T549" i="5"/>
  <c r="T553" i="46" s="1"/>
  <c r="U549" i="5"/>
  <c r="U553" i="46"/>
  <c r="V549" i="5"/>
  <c r="V553" i="46"/>
  <c r="W549" i="5"/>
  <c r="W553" i="46"/>
  <c r="X549" i="5"/>
  <c r="X553" i="46" s="1"/>
  <c r="AG549" i="5"/>
  <c r="AH549" i="5"/>
  <c r="AI549" i="5"/>
  <c r="AJ549" i="5"/>
  <c r="AK549" i="5"/>
  <c r="AL549" i="5" s="1"/>
  <c r="S550" i="5"/>
  <c r="S554" i="46" s="1"/>
  <c r="T550" i="5"/>
  <c r="T554" i="46"/>
  <c r="U550" i="5"/>
  <c r="U554" i="46"/>
  <c r="V550" i="5"/>
  <c r="V554" i="46"/>
  <c r="W550" i="5"/>
  <c r="W554" i="46"/>
  <c r="X550" i="5"/>
  <c r="X554" i="46"/>
  <c r="AG550" i="5"/>
  <c r="AH550" i="5"/>
  <c r="AI550" i="5"/>
  <c r="AJ550" i="5"/>
  <c r="AK550" i="5"/>
  <c r="S551" i="5"/>
  <c r="S555" i="46" s="1"/>
  <c r="T551" i="5"/>
  <c r="T555" i="46" s="1"/>
  <c r="U551" i="5"/>
  <c r="U555" i="46"/>
  <c r="V551" i="5"/>
  <c r="V555" i="46"/>
  <c r="W551" i="5"/>
  <c r="W555" i="46"/>
  <c r="X551" i="5"/>
  <c r="X555" i="46" s="1"/>
  <c r="AG551" i="5"/>
  <c r="AH551" i="5"/>
  <c r="AI551" i="5"/>
  <c r="AJ551" i="5"/>
  <c r="AK551" i="5"/>
  <c r="S552" i="5"/>
  <c r="S556" i="46"/>
  <c r="T552" i="5"/>
  <c r="T556" i="46" s="1"/>
  <c r="U552" i="5"/>
  <c r="U556" i="46"/>
  <c r="V552" i="5"/>
  <c r="V556" i="46"/>
  <c r="W552" i="5"/>
  <c r="W556" i="46"/>
  <c r="X552" i="5"/>
  <c r="X556" i="46" s="1"/>
  <c r="AG552" i="5"/>
  <c r="AH552" i="5"/>
  <c r="AI552" i="5"/>
  <c r="AJ552" i="5"/>
  <c r="AK552" i="5"/>
  <c r="S553" i="5"/>
  <c r="S557" i="46" s="1"/>
  <c r="S666" i="46" s="1"/>
  <c r="T553" i="5"/>
  <c r="T557" i="46" s="1"/>
  <c r="U553" i="5"/>
  <c r="U557" i="46"/>
  <c r="V553" i="5"/>
  <c r="V557" i="46"/>
  <c r="W553" i="5"/>
  <c r="W557" i="46"/>
  <c r="X553" i="5"/>
  <c r="X557" i="46" s="1"/>
  <c r="AG553" i="5"/>
  <c r="AH553" i="5"/>
  <c r="AI553" i="5"/>
  <c r="AJ553" i="5"/>
  <c r="AK553" i="5"/>
  <c r="S554" i="5"/>
  <c r="S558" i="46"/>
  <c r="T554" i="5"/>
  <c r="T558" i="46" s="1"/>
  <c r="U554" i="5"/>
  <c r="U558" i="46"/>
  <c r="V554" i="5"/>
  <c r="V558" i="46"/>
  <c r="W554" i="5"/>
  <c r="W558" i="46"/>
  <c r="X554" i="5"/>
  <c r="X558" i="46" s="1"/>
  <c r="AG554" i="5"/>
  <c r="AH554" i="5"/>
  <c r="AI554" i="5"/>
  <c r="AJ554" i="5"/>
  <c r="AK554" i="5"/>
  <c r="S555" i="5"/>
  <c r="S559" i="46" s="1"/>
  <c r="T555" i="5"/>
  <c r="T559" i="46" s="1"/>
  <c r="U555" i="5"/>
  <c r="U559" i="46"/>
  <c r="V555" i="5"/>
  <c r="V559" i="46"/>
  <c r="W555" i="5"/>
  <c r="W559" i="46"/>
  <c r="X555" i="5"/>
  <c r="AG555" i="5"/>
  <c r="AH555" i="5"/>
  <c r="AI555" i="5"/>
  <c r="AJ555" i="5"/>
  <c r="AK555" i="5"/>
  <c r="S556" i="5"/>
  <c r="S560" i="46" s="1"/>
  <c r="T556" i="5"/>
  <c r="T560" i="46" s="1"/>
  <c r="U556" i="5"/>
  <c r="U560" i="46"/>
  <c r="V556" i="5"/>
  <c r="V560" i="46"/>
  <c r="W556" i="5"/>
  <c r="W560" i="46"/>
  <c r="X556" i="5"/>
  <c r="X560" i="46" s="1"/>
  <c r="AL560" i="46" s="1"/>
  <c r="AG556" i="5"/>
  <c r="AH556" i="5"/>
  <c r="AI556" i="5"/>
  <c r="AJ556" i="5"/>
  <c r="AK556" i="5"/>
  <c r="S557" i="5"/>
  <c r="S561" i="46"/>
  <c r="T557" i="5"/>
  <c r="T561" i="46" s="1"/>
  <c r="U557" i="5"/>
  <c r="U561" i="46"/>
  <c r="V557" i="5"/>
  <c r="V561" i="46"/>
  <c r="W557" i="5"/>
  <c r="W561" i="46"/>
  <c r="X557" i="5"/>
  <c r="X561" i="46" s="1"/>
  <c r="AL561" i="46" s="1"/>
  <c r="AG557" i="5"/>
  <c r="AH557" i="5"/>
  <c r="AI557" i="5"/>
  <c r="AJ557" i="5"/>
  <c r="AK557" i="5"/>
  <c r="S558" i="5"/>
  <c r="S562" i="46" s="1"/>
  <c r="T558" i="5"/>
  <c r="T562" i="46" s="1"/>
  <c r="U558" i="5"/>
  <c r="U562" i="46"/>
  <c r="V558" i="5"/>
  <c r="V562" i="46"/>
  <c r="W558" i="5"/>
  <c r="W562" i="46"/>
  <c r="X558" i="5"/>
  <c r="X562" i="46" s="1"/>
  <c r="AL562" i="46" s="1"/>
  <c r="AG558" i="5"/>
  <c r="AH558" i="5"/>
  <c r="AI558" i="5"/>
  <c r="AJ558" i="5"/>
  <c r="AK558" i="5"/>
  <c r="S559" i="5"/>
  <c r="S563" i="46" s="1"/>
  <c r="T559" i="5"/>
  <c r="T563" i="46"/>
  <c r="U559" i="5"/>
  <c r="U563" i="46"/>
  <c r="V559" i="5"/>
  <c r="V563" i="46"/>
  <c r="W559" i="5"/>
  <c r="W563" i="46"/>
  <c r="X559" i="5"/>
  <c r="X563" i="46"/>
  <c r="AG559" i="5"/>
  <c r="AH559" i="5"/>
  <c r="AI559" i="5"/>
  <c r="AJ559" i="5"/>
  <c r="AK559" i="5"/>
  <c r="S560" i="5"/>
  <c r="S564" i="46" s="1"/>
  <c r="S675" i="46" s="1"/>
  <c r="T560" i="5"/>
  <c r="T564" i="46" s="1"/>
  <c r="U560" i="5"/>
  <c r="U564" i="46"/>
  <c r="V560" i="5"/>
  <c r="V564" i="46"/>
  <c r="W560" i="5"/>
  <c r="W564" i="46"/>
  <c r="X560" i="5"/>
  <c r="X564" i="46" s="1"/>
  <c r="AL564" i="46" s="1"/>
  <c r="AG560" i="5"/>
  <c r="AH560" i="5"/>
  <c r="AI560" i="5"/>
  <c r="AJ560" i="5"/>
  <c r="AK560" i="5"/>
  <c r="S561" i="5"/>
  <c r="S565" i="46"/>
  <c r="T561" i="5"/>
  <c r="T565" i="46"/>
  <c r="U561" i="5"/>
  <c r="U565" i="46"/>
  <c r="V561" i="5"/>
  <c r="V565" i="46"/>
  <c r="W561" i="5"/>
  <c r="W565" i="46"/>
  <c r="X561" i="5"/>
  <c r="X565" i="46"/>
  <c r="AG561" i="5"/>
  <c r="AH561" i="5"/>
  <c r="AI561" i="5"/>
  <c r="AJ561" i="5"/>
  <c r="AK561" i="5"/>
  <c r="S562" i="5"/>
  <c r="S566" i="46" s="1"/>
  <c r="T562" i="5"/>
  <c r="T566" i="46" s="1"/>
  <c r="U562" i="5"/>
  <c r="U566" i="46"/>
  <c r="V562" i="5"/>
  <c r="V566" i="46"/>
  <c r="W562" i="5"/>
  <c r="W566" i="46"/>
  <c r="X562" i="5"/>
  <c r="X566" i="46" s="1"/>
  <c r="AL566" i="46" s="1"/>
  <c r="AG562" i="5"/>
  <c r="AH562" i="5"/>
  <c r="AI562" i="5"/>
  <c r="AJ562" i="5"/>
  <c r="AK562" i="5"/>
  <c r="S563" i="5"/>
  <c r="S567" i="46"/>
  <c r="T563" i="5"/>
  <c r="T567" i="46"/>
  <c r="U563" i="5"/>
  <c r="U567" i="46"/>
  <c r="V563" i="5"/>
  <c r="V567" i="46"/>
  <c r="W563" i="5"/>
  <c r="W567" i="46"/>
  <c r="X563" i="5"/>
  <c r="AG563" i="5"/>
  <c r="AH563" i="5"/>
  <c r="AI563" i="5"/>
  <c r="AJ563" i="5"/>
  <c r="AK563" i="5"/>
  <c r="S564" i="5"/>
  <c r="S568" i="46"/>
  <c r="T564" i="5"/>
  <c r="T568" i="46"/>
  <c r="U564" i="5"/>
  <c r="U568" i="46"/>
  <c r="V564" i="5"/>
  <c r="V568" i="46"/>
  <c r="W564" i="5"/>
  <c r="W568" i="46"/>
  <c r="X564" i="5"/>
  <c r="X568" i="46"/>
  <c r="AG564" i="5"/>
  <c r="AH564" i="5"/>
  <c r="AI564" i="5"/>
  <c r="AJ564" i="5"/>
  <c r="AK564" i="5"/>
  <c r="S565" i="5"/>
  <c r="S569" i="46" s="1"/>
  <c r="T565" i="5"/>
  <c r="T569" i="46" s="1"/>
  <c r="T680" i="46" s="1"/>
  <c r="U565" i="5"/>
  <c r="U569" i="46"/>
  <c r="V565" i="5"/>
  <c r="V569" i="46"/>
  <c r="W565" i="5"/>
  <c r="W569" i="46"/>
  <c r="X565" i="5"/>
  <c r="X569" i="46" s="1"/>
  <c r="AG565" i="5"/>
  <c r="AH565" i="5"/>
  <c r="AI565" i="5"/>
  <c r="AJ565" i="5"/>
  <c r="AK565" i="5"/>
  <c r="S566" i="5"/>
  <c r="S570" i="46"/>
  <c r="T566" i="5"/>
  <c r="T570" i="46" s="1"/>
  <c r="U566" i="5"/>
  <c r="U570" i="46"/>
  <c r="V566" i="5"/>
  <c r="V570" i="46"/>
  <c r="W566" i="5"/>
  <c r="W570" i="46"/>
  <c r="X566" i="5"/>
  <c r="X570" i="46" s="1"/>
  <c r="AL570" i="46" s="1"/>
  <c r="AG566" i="5"/>
  <c r="AH566" i="5"/>
  <c r="AI566" i="5"/>
  <c r="AJ566" i="5"/>
  <c r="AK566" i="5"/>
  <c r="S567" i="5"/>
  <c r="S571" i="46" s="1"/>
  <c r="T567" i="5"/>
  <c r="T571" i="46" s="1"/>
  <c r="U567" i="5"/>
  <c r="U571" i="46"/>
  <c r="V567" i="5"/>
  <c r="V571" i="46"/>
  <c r="W567" i="5"/>
  <c r="W571" i="46"/>
  <c r="X567" i="5"/>
  <c r="X571" i="46" s="1"/>
  <c r="AL571" i="46" s="1"/>
  <c r="AG567" i="5"/>
  <c r="AH567" i="5"/>
  <c r="AI567" i="5"/>
  <c r="AJ567" i="5"/>
  <c r="AK567" i="5"/>
  <c r="S568" i="5"/>
  <c r="S572" i="46"/>
  <c r="T568" i="5"/>
  <c r="T572" i="46"/>
  <c r="U568" i="5"/>
  <c r="U572" i="46"/>
  <c r="V568" i="5"/>
  <c r="V572" i="46"/>
  <c r="W568" i="5"/>
  <c r="W572" i="46"/>
  <c r="X568" i="5"/>
  <c r="X572" i="46" s="1"/>
  <c r="AL572" i="46" s="1"/>
  <c r="AG568" i="5"/>
  <c r="AH568" i="5"/>
  <c r="AI568" i="5"/>
  <c r="AJ568" i="5"/>
  <c r="AK568" i="5"/>
  <c r="S569" i="5"/>
  <c r="S573" i="46" s="1"/>
  <c r="T569" i="5"/>
  <c r="T573" i="46" s="1"/>
  <c r="U569" i="5"/>
  <c r="U573" i="46"/>
  <c r="V569" i="5"/>
  <c r="V573" i="46"/>
  <c r="W569" i="5"/>
  <c r="W573" i="46"/>
  <c r="X569" i="5"/>
  <c r="X573" i="46" s="1"/>
  <c r="AL573" i="46" s="1"/>
  <c r="AG569" i="5"/>
  <c r="AH569" i="5"/>
  <c r="AI569" i="5"/>
  <c r="AJ569" i="5"/>
  <c r="AK569" i="5"/>
  <c r="S570" i="5"/>
  <c r="S574" i="46"/>
  <c r="T570" i="5"/>
  <c r="T574" i="46" s="1"/>
  <c r="U570" i="5"/>
  <c r="U574" i="46"/>
  <c r="V570" i="5"/>
  <c r="V574" i="46"/>
  <c r="W570" i="5"/>
  <c r="W574" i="46"/>
  <c r="X570" i="5"/>
  <c r="X574" i="46" s="1"/>
  <c r="AL574" i="46" s="1"/>
  <c r="AG570" i="5"/>
  <c r="AH570" i="5"/>
  <c r="AI570" i="5"/>
  <c r="AJ570" i="5"/>
  <c r="AK570" i="5"/>
  <c r="S571" i="5"/>
  <c r="S575" i="46" s="1"/>
  <c r="T571" i="5"/>
  <c r="T575" i="46" s="1"/>
  <c r="U571" i="5"/>
  <c r="U575" i="46"/>
  <c r="V571" i="5"/>
  <c r="V575" i="46"/>
  <c r="W571" i="5"/>
  <c r="W575" i="46"/>
  <c r="X571" i="5"/>
  <c r="X575" i="46" s="1"/>
  <c r="AL575" i="46" s="1"/>
  <c r="AG571" i="5"/>
  <c r="AH571" i="5"/>
  <c r="AI571" i="5"/>
  <c r="AJ571" i="5"/>
  <c r="AK571" i="5"/>
  <c r="S572" i="5"/>
  <c r="S576" i="46"/>
  <c r="T572" i="5"/>
  <c r="T682" i="5" s="1"/>
  <c r="U572" i="5"/>
  <c r="U576" i="46"/>
  <c r="V572" i="5"/>
  <c r="V576" i="46"/>
  <c r="W572" i="5"/>
  <c r="W576" i="46"/>
  <c r="X572" i="5"/>
  <c r="X682" i="5" s="1"/>
  <c r="AG572" i="5"/>
  <c r="AH572" i="5"/>
  <c r="AI572" i="5"/>
  <c r="AJ572" i="5"/>
  <c r="AK572" i="5"/>
  <c r="S573" i="5"/>
  <c r="S577" i="46" s="1"/>
  <c r="T573" i="5"/>
  <c r="T577" i="46" s="1"/>
  <c r="U573" i="5"/>
  <c r="U577" i="46"/>
  <c r="V573" i="5"/>
  <c r="V577" i="46"/>
  <c r="W573" i="5"/>
  <c r="W577" i="46"/>
  <c r="X573" i="5"/>
  <c r="X577" i="46" s="1"/>
  <c r="AL577" i="46" s="1"/>
  <c r="AG573" i="5"/>
  <c r="AH573" i="5"/>
  <c r="AI573" i="5"/>
  <c r="AJ573" i="5"/>
  <c r="AK573" i="5"/>
  <c r="S574" i="5"/>
  <c r="S578" i="46"/>
  <c r="T574" i="5"/>
  <c r="T578" i="46"/>
  <c r="U574" i="5"/>
  <c r="U578" i="46"/>
  <c r="V574" i="5"/>
  <c r="V578" i="46"/>
  <c r="W574" i="5"/>
  <c r="W578" i="46"/>
  <c r="X574" i="5"/>
  <c r="X578" i="46"/>
  <c r="AG574" i="5"/>
  <c r="AH574" i="5"/>
  <c r="AI574" i="5"/>
  <c r="AJ574" i="5"/>
  <c r="AK574" i="5"/>
  <c r="S575" i="5"/>
  <c r="S579" i="46" s="1"/>
  <c r="T575" i="5"/>
  <c r="T579" i="46" s="1"/>
  <c r="U575" i="5"/>
  <c r="U579" i="46"/>
  <c r="V575" i="5"/>
  <c r="V579" i="46"/>
  <c r="W575" i="5"/>
  <c r="W579" i="46"/>
  <c r="X575" i="5"/>
  <c r="X579" i="46" s="1"/>
  <c r="AL579" i="46" s="1"/>
  <c r="AG575" i="5"/>
  <c r="AH575" i="5"/>
  <c r="AI575" i="5"/>
  <c r="AJ575" i="5"/>
  <c r="AK575" i="5"/>
  <c r="S576" i="5"/>
  <c r="S580" i="46"/>
  <c r="T576" i="5"/>
  <c r="T580" i="46" s="1"/>
  <c r="U576" i="5"/>
  <c r="U580" i="46"/>
  <c r="V576" i="5"/>
  <c r="V580" i="46"/>
  <c r="W576" i="5"/>
  <c r="W580" i="46"/>
  <c r="X576" i="5"/>
  <c r="X580" i="46" s="1"/>
  <c r="AL580" i="46" s="1"/>
  <c r="AG576" i="5"/>
  <c r="AH576" i="5"/>
  <c r="AI576" i="5"/>
  <c r="AJ576" i="5"/>
  <c r="AK576" i="5"/>
  <c r="S577" i="5"/>
  <c r="S581" i="46" s="1"/>
  <c r="T577" i="5"/>
  <c r="T581" i="46" s="1"/>
  <c r="U577" i="5"/>
  <c r="U581" i="46"/>
  <c r="V577" i="5"/>
  <c r="V581" i="46"/>
  <c r="W577" i="5"/>
  <c r="W581" i="46"/>
  <c r="X577" i="5"/>
  <c r="X581" i="46" s="1"/>
  <c r="AL581" i="46" s="1"/>
  <c r="AG577" i="5"/>
  <c r="AH577" i="5"/>
  <c r="AI577" i="5"/>
  <c r="AJ577" i="5"/>
  <c r="AK577" i="5"/>
  <c r="S578" i="5"/>
  <c r="S582" i="46" s="1"/>
  <c r="T578" i="5"/>
  <c r="T582" i="46" s="1"/>
  <c r="U578" i="5"/>
  <c r="U582" i="46"/>
  <c r="V578" i="5"/>
  <c r="V582" i="46"/>
  <c r="W578" i="5"/>
  <c r="W582" i="46"/>
  <c r="X578" i="5"/>
  <c r="X582" i="46" s="1"/>
  <c r="AL582" i="46" s="1"/>
  <c r="AG578" i="5"/>
  <c r="AH578" i="5"/>
  <c r="AI578" i="5"/>
  <c r="AJ578" i="5"/>
  <c r="AK578" i="5"/>
  <c r="S579" i="5"/>
  <c r="S583" i="46" s="1"/>
  <c r="T579" i="5"/>
  <c r="T583" i="46" s="1"/>
  <c r="U579" i="5"/>
  <c r="U583" i="46"/>
  <c r="V579" i="5"/>
  <c r="V583" i="46"/>
  <c r="W579" i="5"/>
  <c r="W583" i="46"/>
  <c r="X579" i="5"/>
  <c r="AG579" i="5"/>
  <c r="AH579" i="5"/>
  <c r="AI579" i="5"/>
  <c r="AJ579" i="5"/>
  <c r="AK579" i="5"/>
  <c r="S580" i="5"/>
  <c r="S584" i="46" s="1"/>
  <c r="T580" i="5"/>
  <c r="T584" i="46" s="1"/>
  <c r="U580" i="5"/>
  <c r="U584" i="46"/>
  <c r="V580" i="5"/>
  <c r="V584" i="46"/>
  <c r="W580" i="5"/>
  <c r="W584" i="46"/>
  <c r="X580" i="5"/>
  <c r="X584" i="46" s="1"/>
  <c r="AL584" i="46" s="1"/>
  <c r="AG580" i="5"/>
  <c r="AH580" i="5"/>
  <c r="AI580" i="5"/>
  <c r="AJ580" i="5"/>
  <c r="AK580" i="5"/>
  <c r="S581" i="5"/>
  <c r="S585" i="46"/>
  <c r="T581" i="5"/>
  <c r="T585" i="46" s="1"/>
  <c r="U581" i="5"/>
  <c r="U585" i="46"/>
  <c r="V581" i="5"/>
  <c r="V585" i="46"/>
  <c r="W581" i="5"/>
  <c r="W585" i="46"/>
  <c r="X581" i="5"/>
  <c r="X585" i="46" s="1"/>
  <c r="AL585" i="46" s="1"/>
  <c r="AG581" i="5"/>
  <c r="AH581" i="5"/>
  <c r="AI581" i="5"/>
  <c r="AJ581" i="5"/>
  <c r="AK581" i="5"/>
  <c r="S582" i="5"/>
  <c r="S586" i="46" s="1"/>
  <c r="T582" i="5"/>
  <c r="T586" i="46" s="1"/>
  <c r="U582" i="5"/>
  <c r="U586" i="46"/>
  <c r="V582" i="5"/>
  <c r="V586" i="46"/>
  <c r="W582" i="5"/>
  <c r="W586" i="46"/>
  <c r="X582" i="5"/>
  <c r="X586" i="46" s="1"/>
  <c r="AL586" i="46" s="1"/>
  <c r="AG582" i="5"/>
  <c r="AH582" i="5"/>
  <c r="AI582" i="5"/>
  <c r="AJ582" i="5"/>
  <c r="AK582" i="5"/>
  <c r="AL582" i="5"/>
  <c r="S583" i="5"/>
  <c r="S587" i="46"/>
  <c r="T583" i="5"/>
  <c r="T587" i="46"/>
  <c r="U583" i="5"/>
  <c r="U587" i="46"/>
  <c r="V583" i="5"/>
  <c r="V587" i="46"/>
  <c r="W583" i="5"/>
  <c r="W587" i="46"/>
  <c r="X583" i="5"/>
  <c r="X587" i="46"/>
  <c r="AG583" i="5"/>
  <c r="AH583" i="5"/>
  <c r="AI583" i="5"/>
  <c r="AJ583" i="5"/>
  <c r="AK583" i="5"/>
  <c r="C586" i="5"/>
  <c r="D586" i="5"/>
  <c r="D585" i="5"/>
  <c r="C25" i="4"/>
  <c r="E586" i="5"/>
  <c r="E585" i="5" s="1"/>
  <c r="E29" i="45" s="1"/>
  <c r="F586" i="5"/>
  <c r="F585" i="5" s="1"/>
  <c r="F29" i="45" s="1"/>
  <c r="G586" i="5"/>
  <c r="F25" i="4"/>
  <c r="H586" i="5"/>
  <c r="G25" i="4"/>
  <c r="I586" i="5"/>
  <c r="H25" i="4"/>
  <c r="J586" i="5"/>
  <c r="I25" i="4"/>
  <c r="K586" i="5"/>
  <c r="J25" i="4"/>
  <c r="L586" i="5"/>
  <c r="K25" i="4"/>
  <c r="M586" i="5"/>
  <c r="L25" i="4"/>
  <c r="N586" i="5"/>
  <c r="N585" i="5"/>
  <c r="N29" i="45"/>
  <c r="O586" i="5"/>
  <c r="N25" i="4"/>
  <c r="P586" i="5"/>
  <c r="O25" i="4"/>
  <c r="Q586" i="5"/>
  <c r="R586" i="5"/>
  <c r="Y586" i="5"/>
  <c r="W25" i="4"/>
  <c r="Z586" i="5"/>
  <c r="X25" i="4" s="1"/>
  <c r="AA586" i="5"/>
  <c r="Y25" i="4" s="1"/>
  <c r="AB586" i="5"/>
  <c r="Z25" i="4" s="1"/>
  <c r="AC586" i="5"/>
  <c r="AA25" i="4" s="1"/>
  <c r="AD586" i="5"/>
  <c r="AB25" i="4" s="1"/>
  <c r="AE586" i="5"/>
  <c r="AF586" i="5"/>
  <c r="S587" i="5"/>
  <c r="T587" i="5"/>
  <c r="U587" i="5"/>
  <c r="V587" i="5"/>
  <c r="W587" i="5"/>
  <c r="W639" i="5"/>
  <c r="X587" i="5"/>
  <c r="X591" i="46" s="1"/>
  <c r="AG587" i="5"/>
  <c r="AH587" i="5"/>
  <c r="AH638" i="5" s="1"/>
  <c r="AI587" i="5"/>
  <c r="AJ587" i="5"/>
  <c r="AK587" i="5"/>
  <c r="AK636" i="5" s="1"/>
  <c r="AK30" i="45" s="1"/>
  <c r="S588" i="5"/>
  <c r="S592" i="46"/>
  <c r="T588" i="5"/>
  <c r="T592" i="46"/>
  <c r="U588" i="5"/>
  <c r="U592" i="46"/>
  <c r="V588" i="5"/>
  <c r="V592" i="46"/>
  <c r="W588" i="5"/>
  <c r="W592" i="46"/>
  <c r="X588" i="5"/>
  <c r="X592" i="46"/>
  <c r="AG588" i="5"/>
  <c r="AH588" i="5"/>
  <c r="AI588" i="5"/>
  <c r="AJ588" i="5"/>
  <c r="AK588" i="5"/>
  <c r="S589" i="5"/>
  <c r="S593" i="46"/>
  <c r="T589" i="5"/>
  <c r="T593" i="46"/>
  <c r="U589" i="5"/>
  <c r="U593" i="46"/>
  <c r="V589" i="5"/>
  <c r="V593" i="46"/>
  <c r="W589" i="5"/>
  <c r="W593" i="46"/>
  <c r="X589" i="5"/>
  <c r="X593" i="46"/>
  <c r="AL589" i="5"/>
  <c r="AG589" i="5"/>
  <c r="AH589" i="5"/>
  <c r="AI589" i="5"/>
  <c r="AJ589" i="5"/>
  <c r="AK589" i="5"/>
  <c r="S590" i="5"/>
  <c r="S594" i="46"/>
  <c r="T590" i="5"/>
  <c r="T594" i="46"/>
  <c r="U590" i="5"/>
  <c r="U594" i="46"/>
  <c r="V590" i="5"/>
  <c r="V594" i="46"/>
  <c r="V642" i="5"/>
  <c r="W590" i="5"/>
  <c r="W594" i="46"/>
  <c r="X590" i="5"/>
  <c r="X594" i="46"/>
  <c r="AG590" i="5"/>
  <c r="AH590" i="5"/>
  <c r="AI590" i="5"/>
  <c r="AJ590" i="5"/>
  <c r="AK590" i="5"/>
  <c r="S591" i="5"/>
  <c r="S595" i="46"/>
  <c r="T591" i="5"/>
  <c r="T595" i="46"/>
  <c r="U591" i="5"/>
  <c r="U595" i="46"/>
  <c r="V591" i="5"/>
  <c r="V595" i="46"/>
  <c r="W591" i="5"/>
  <c r="W595" i="46"/>
  <c r="X591" i="5"/>
  <c r="X595" i="46"/>
  <c r="AG591" i="5"/>
  <c r="AH591" i="5"/>
  <c r="AI591" i="5"/>
  <c r="AJ591" i="5"/>
  <c r="AK591" i="5"/>
  <c r="S592" i="5"/>
  <c r="S596" i="46"/>
  <c r="T592" i="5"/>
  <c r="T596" i="46"/>
  <c r="U592" i="5"/>
  <c r="U596" i="46"/>
  <c r="V592" i="5"/>
  <c r="V596" i="46"/>
  <c r="W592" i="5"/>
  <c r="W596" i="46"/>
  <c r="X592" i="5"/>
  <c r="X596" i="46"/>
  <c r="AL592" i="5"/>
  <c r="AG592" i="5"/>
  <c r="AH592" i="5"/>
  <c r="AI592" i="5"/>
  <c r="AJ592" i="5"/>
  <c r="AK592" i="5"/>
  <c r="S593" i="5"/>
  <c r="S597" i="46"/>
  <c r="T593" i="5"/>
  <c r="T597" i="46"/>
  <c r="U593" i="5"/>
  <c r="U597" i="46"/>
  <c r="V593" i="5"/>
  <c r="V597" i="46"/>
  <c r="W593" i="5"/>
  <c r="W597" i="46"/>
  <c r="X593" i="5"/>
  <c r="X597" i="46"/>
  <c r="AG593" i="5"/>
  <c r="AH593" i="5"/>
  <c r="AI593" i="5"/>
  <c r="AJ593" i="5"/>
  <c r="AK593" i="5"/>
  <c r="S594" i="5"/>
  <c r="S598" i="46"/>
  <c r="T594" i="5"/>
  <c r="T598" i="46"/>
  <c r="U594" i="5"/>
  <c r="U598" i="46"/>
  <c r="V594" i="5"/>
  <c r="V598" i="46"/>
  <c r="W594" i="5"/>
  <c r="W598" i="46"/>
  <c r="X594" i="5"/>
  <c r="X598" i="46"/>
  <c r="AG594" i="5"/>
  <c r="AH594" i="5"/>
  <c r="AI594" i="5"/>
  <c r="AJ594" i="5"/>
  <c r="AK594" i="5"/>
  <c r="S595" i="5"/>
  <c r="S599" i="46"/>
  <c r="T595" i="5"/>
  <c r="T599" i="46"/>
  <c r="U595" i="5"/>
  <c r="U599" i="46"/>
  <c r="V595" i="5"/>
  <c r="V599" i="46"/>
  <c r="W595" i="5"/>
  <c r="W599" i="46"/>
  <c r="X595" i="5"/>
  <c r="X599" i="46"/>
  <c r="AG595" i="5"/>
  <c r="AH595" i="5"/>
  <c r="AI595" i="5"/>
  <c r="AJ595" i="5"/>
  <c r="AK595" i="5"/>
  <c r="S596" i="5"/>
  <c r="S600" i="46"/>
  <c r="T596" i="5"/>
  <c r="T600" i="46"/>
  <c r="U596" i="5"/>
  <c r="U600" i="46"/>
  <c r="V596" i="5"/>
  <c r="V600" i="46"/>
  <c r="W596" i="5"/>
  <c r="W600" i="46"/>
  <c r="X596" i="5"/>
  <c r="X600" i="46"/>
  <c r="AG596" i="5"/>
  <c r="AH596" i="5"/>
  <c r="AI596" i="5"/>
  <c r="AJ596" i="5"/>
  <c r="AJ650" i="5"/>
  <c r="AK596" i="5"/>
  <c r="S597" i="5"/>
  <c r="S601" i="46"/>
  <c r="T597" i="5"/>
  <c r="T601" i="46"/>
  <c r="U597" i="5"/>
  <c r="U601" i="46"/>
  <c r="V597" i="5"/>
  <c r="V601" i="46"/>
  <c r="W597" i="5"/>
  <c r="X597" i="5"/>
  <c r="X601" i="46"/>
  <c r="AG597" i="5"/>
  <c r="AH597" i="5"/>
  <c r="AI597" i="5"/>
  <c r="AJ597" i="5"/>
  <c r="AK597" i="5"/>
  <c r="S598" i="5"/>
  <c r="S602" i="46"/>
  <c r="T598" i="5"/>
  <c r="T602" i="46"/>
  <c r="U598" i="5"/>
  <c r="U602" i="46"/>
  <c r="V598" i="5"/>
  <c r="V602" i="46"/>
  <c r="W598" i="5"/>
  <c r="W602" i="46"/>
  <c r="X598" i="5"/>
  <c r="AG598" i="5"/>
  <c r="AH598" i="5"/>
  <c r="AI598" i="5"/>
  <c r="AJ598" i="5"/>
  <c r="AK598" i="5"/>
  <c r="S599" i="5"/>
  <c r="S603" i="46"/>
  <c r="T599" i="5"/>
  <c r="T603" i="46"/>
  <c r="U599" i="5"/>
  <c r="U603" i="46"/>
  <c r="V599" i="5"/>
  <c r="V603" i="46"/>
  <c r="W599" i="5"/>
  <c r="W603" i="46"/>
  <c r="X599" i="5"/>
  <c r="X603" i="46"/>
  <c r="AG599" i="5"/>
  <c r="AH599" i="5"/>
  <c r="AI599" i="5"/>
  <c r="AJ599" i="5"/>
  <c r="AK599" i="5"/>
  <c r="S600" i="5"/>
  <c r="S604" i="46"/>
  <c r="T600" i="5"/>
  <c r="T604" i="46"/>
  <c r="U600" i="5"/>
  <c r="U604" i="46"/>
  <c r="V600" i="5"/>
  <c r="V604" i="46"/>
  <c r="W600" i="5"/>
  <c r="W604" i="46"/>
  <c r="X600" i="5"/>
  <c r="X604" i="46"/>
  <c r="AG600" i="5"/>
  <c r="AH600" i="5"/>
  <c r="AI600" i="5"/>
  <c r="AJ600" i="5"/>
  <c r="AK600" i="5"/>
  <c r="AL600" i="5"/>
  <c r="S601" i="5"/>
  <c r="S605" i="46"/>
  <c r="T601" i="5"/>
  <c r="T605" i="46"/>
  <c r="U601" i="5"/>
  <c r="U605" i="46"/>
  <c r="V601" i="5"/>
  <c r="V605" i="46"/>
  <c r="W601" i="5"/>
  <c r="W605" i="46"/>
  <c r="X601" i="5"/>
  <c r="X605" i="46"/>
  <c r="AG601" i="5"/>
  <c r="AH601" i="5"/>
  <c r="AI601" i="5"/>
  <c r="AJ601" i="5"/>
  <c r="AK601" i="5"/>
  <c r="S602" i="5"/>
  <c r="S606" i="46"/>
  <c r="T602" i="5"/>
  <c r="T606" i="46"/>
  <c r="U602" i="5"/>
  <c r="U606" i="46"/>
  <c r="V602" i="5"/>
  <c r="V606" i="46"/>
  <c r="W602" i="5"/>
  <c r="W606" i="46"/>
  <c r="X602" i="5"/>
  <c r="X606" i="46"/>
  <c r="AG602" i="5"/>
  <c r="AH602" i="5"/>
  <c r="AI602" i="5"/>
  <c r="AJ602" i="5"/>
  <c r="AK602" i="5"/>
  <c r="S603" i="5"/>
  <c r="S607" i="46"/>
  <c r="T603" i="5"/>
  <c r="T607" i="46"/>
  <c r="U603" i="5"/>
  <c r="U607" i="46"/>
  <c r="V603" i="5"/>
  <c r="V607" i="46"/>
  <c r="W603" i="5"/>
  <c r="W607" i="46"/>
  <c r="X603" i="5"/>
  <c r="X607" i="46"/>
  <c r="AG603" i="5"/>
  <c r="AH603" i="5"/>
  <c r="AI603" i="5"/>
  <c r="AJ603" i="5"/>
  <c r="AK603" i="5"/>
  <c r="S604" i="5"/>
  <c r="S608" i="46"/>
  <c r="T604" i="5"/>
  <c r="T608" i="46"/>
  <c r="U604" i="5"/>
  <c r="U608" i="46"/>
  <c r="V604" i="5"/>
  <c r="V608" i="46"/>
  <c r="W604" i="5"/>
  <c r="W608" i="46"/>
  <c r="X604" i="5"/>
  <c r="X608" i="46"/>
  <c r="AG604" i="5"/>
  <c r="AH604" i="5"/>
  <c r="AI604" i="5"/>
  <c r="AJ604" i="5"/>
  <c r="AK604" i="5"/>
  <c r="S605" i="5"/>
  <c r="S609" i="46"/>
  <c r="T605" i="5"/>
  <c r="T609" i="46"/>
  <c r="U605" i="5"/>
  <c r="U609" i="46"/>
  <c r="V605" i="5"/>
  <c r="V609" i="46"/>
  <c r="W605" i="5"/>
  <c r="W609" i="46"/>
  <c r="X605" i="5"/>
  <c r="X609" i="46"/>
  <c r="AG605" i="5"/>
  <c r="AH605" i="5"/>
  <c r="AI605" i="5"/>
  <c r="AJ605" i="5"/>
  <c r="AK605" i="5"/>
  <c r="AL605" i="5"/>
  <c r="S606" i="5"/>
  <c r="S610" i="46"/>
  <c r="T606" i="5"/>
  <c r="T610" i="46"/>
  <c r="U606" i="5"/>
  <c r="U610" i="46"/>
  <c r="V606" i="5"/>
  <c r="V610" i="46"/>
  <c r="W606" i="5"/>
  <c r="W610" i="46"/>
  <c r="X606" i="5"/>
  <c r="X610" i="46"/>
  <c r="AG606" i="5"/>
  <c r="AH606" i="5"/>
  <c r="AI606" i="5"/>
  <c r="AJ606" i="5"/>
  <c r="AK606" i="5"/>
  <c r="S607" i="5"/>
  <c r="S611" i="46"/>
  <c r="T607" i="5"/>
  <c r="T611" i="46"/>
  <c r="U607" i="5"/>
  <c r="U611" i="46"/>
  <c r="V607" i="5"/>
  <c r="V611" i="46"/>
  <c r="W607" i="5"/>
  <c r="W611" i="46"/>
  <c r="X607" i="5"/>
  <c r="X611" i="46"/>
  <c r="AG607" i="5"/>
  <c r="AH607" i="5"/>
  <c r="AI607" i="5"/>
  <c r="AJ607" i="5"/>
  <c r="AK607" i="5"/>
  <c r="S608" i="5"/>
  <c r="S612" i="46"/>
  <c r="T608" i="5"/>
  <c r="T612" i="46"/>
  <c r="U608" i="5"/>
  <c r="U612" i="46"/>
  <c r="V608" i="5"/>
  <c r="V612" i="46"/>
  <c r="W608" i="5"/>
  <c r="W612" i="46"/>
  <c r="X608" i="5"/>
  <c r="X612" i="46"/>
  <c r="AL608" i="5"/>
  <c r="AG608" i="5"/>
  <c r="AH608" i="5"/>
  <c r="AI608" i="5"/>
  <c r="AJ608" i="5"/>
  <c r="AK608" i="5"/>
  <c r="S609" i="5"/>
  <c r="S613" i="46"/>
  <c r="T609" i="5"/>
  <c r="T613" i="46"/>
  <c r="U609" i="5"/>
  <c r="U613" i="46"/>
  <c r="V609" i="5"/>
  <c r="V613" i="46"/>
  <c r="W609" i="5"/>
  <c r="W613" i="46"/>
  <c r="X609" i="5"/>
  <c r="X613" i="46"/>
  <c r="AG609" i="5"/>
  <c r="AH609" i="5"/>
  <c r="AI609" i="5"/>
  <c r="AI666" i="5"/>
  <c r="AJ609" i="5"/>
  <c r="AK609" i="5"/>
  <c r="AK666" i="5"/>
  <c r="S610" i="5"/>
  <c r="S614" i="46"/>
  <c r="T610" i="5"/>
  <c r="T614" i="46"/>
  <c r="U610" i="5"/>
  <c r="U614" i="46"/>
  <c r="V610" i="5"/>
  <c r="V614" i="46"/>
  <c r="W610" i="5"/>
  <c r="W614" i="46"/>
  <c r="X610" i="5"/>
  <c r="X614" i="46"/>
  <c r="AG610" i="5"/>
  <c r="AH610" i="5"/>
  <c r="AI610" i="5"/>
  <c r="AJ610" i="5"/>
  <c r="AK610" i="5"/>
  <c r="AK667" i="5"/>
  <c r="S611" i="5"/>
  <c r="S615" i="46"/>
  <c r="T611" i="5"/>
  <c r="T615" i="46"/>
  <c r="U611" i="5"/>
  <c r="U615" i="46"/>
  <c r="V611" i="5"/>
  <c r="V615" i="46"/>
  <c r="W611" i="5"/>
  <c r="W615" i="46"/>
  <c r="X611" i="5"/>
  <c r="X615" i="46"/>
  <c r="AG611" i="5"/>
  <c r="AH611" i="5"/>
  <c r="AI611" i="5"/>
  <c r="AJ611" i="5"/>
  <c r="AK611" i="5"/>
  <c r="S612" i="5"/>
  <c r="S616" i="46"/>
  <c r="T612" i="5"/>
  <c r="T616" i="46"/>
  <c r="U612" i="5"/>
  <c r="U616" i="46"/>
  <c r="V612" i="5"/>
  <c r="V616" i="46"/>
  <c r="W612" i="5"/>
  <c r="W616" i="46"/>
  <c r="X612" i="5"/>
  <c r="X616" i="46"/>
  <c r="AG612" i="5"/>
  <c r="AH612" i="5"/>
  <c r="AI612" i="5"/>
  <c r="AJ612" i="5"/>
  <c r="AK612" i="5"/>
  <c r="S613" i="5"/>
  <c r="S617" i="46"/>
  <c r="T613" i="5"/>
  <c r="T617" i="46"/>
  <c r="U613" i="5"/>
  <c r="U617" i="46"/>
  <c r="V613" i="5"/>
  <c r="V617" i="46"/>
  <c r="W613" i="5"/>
  <c r="W617" i="46"/>
  <c r="X613" i="5"/>
  <c r="X617" i="46"/>
  <c r="AL613" i="5"/>
  <c r="AG613" i="5"/>
  <c r="AH613" i="5"/>
  <c r="AI613" i="5"/>
  <c r="AJ613" i="5"/>
  <c r="AK613" i="5"/>
  <c r="S614" i="5"/>
  <c r="S618" i="46"/>
  <c r="T614" i="5"/>
  <c r="T618" i="46"/>
  <c r="U614" i="5"/>
  <c r="U618" i="46"/>
  <c r="V614" i="5"/>
  <c r="V618" i="46"/>
  <c r="W614" i="5"/>
  <c r="W618" i="46"/>
  <c r="X614" i="5"/>
  <c r="AG614" i="5"/>
  <c r="AH614" i="5"/>
  <c r="AI614" i="5"/>
  <c r="AJ614" i="5"/>
  <c r="AK614" i="5"/>
  <c r="S615" i="5"/>
  <c r="S619" i="46"/>
  <c r="T615" i="5"/>
  <c r="T619" i="46"/>
  <c r="U615" i="5"/>
  <c r="U619" i="46"/>
  <c r="V615" i="5"/>
  <c r="V619" i="46"/>
  <c r="W615" i="5"/>
  <c r="W619" i="46"/>
  <c r="X615" i="5"/>
  <c r="X619" i="46"/>
  <c r="AG615" i="5"/>
  <c r="AH615" i="5"/>
  <c r="AI615" i="5"/>
  <c r="AJ615" i="5"/>
  <c r="AK615" i="5"/>
  <c r="S616" i="5"/>
  <c r="S620" i="46"/>
  <c r="T616" i="5"/>
  <c r="T620" i="46"/>
  <c r="U616" i="5"/>
  <c r="U620" i="46"/>
  <c r="V616" i="5"/>
  <c r="V620" i="46"/>
  <c r="W616" i="5"/>
  <c r="W620" i="46"/>
  <c r="X616" i="5"/>
  <c r="X620" i="46"/>
  <c r="AG616" i="5"/>
  <c r="AH616" i="5"/>
  <c r="AI616" i="5"/>
  <c r="AI674" i="5"/>
  <c r="AJ616" i="5"/>
  <c r="AK616" i="5"/>
  <c r="S617" i="5"/>
  <c r="S621" i="46"/>
  <c r="T617" i="5"/>
  <c r="T621" i="46"/>
  <c r="U617" i="5"/>
  <c r="U621" i="46"/>
  <c r="V617" i="5"/>
  <c r="V621" i="46"/>
  <c r="W617" i="5"/>
  <c r="W621" i="46"/>
  <c r="X617" i="5"/>
  <c r="X621" i="46"/>
  <c r="AG617" i="5"/>
  <c r="AH617" i="5"/>
  <c r="AI617" i="5"/>
  <c r="AJ617" i="5"/>
  <c r="AK617" i="5"/>
  <c r="S618" i="5"/>
  <c r="S622" i="46"/>
  <c r="T618" i="5"/>
  <c r="T622" i="46"/>
  <c r="U618" i="5"/>
  <c r="U622" i="46"/>
  <c r="V618" i="5"/>
  <c r="V622" i="46"/>
  <c r="W618" i="5"/>
  <c r="W622" i="46"/>
  <c r="X618" i="5"/>
  <c r="X622" i="46"/>
  <c r="AG618" i="5"/>
  <c r="AH618" i="5"/>
  <c r="AI618" i="5"/>
  <c r="AJ618" i="5"/>
  <c r="AK618" i="5"/>
  <c r="S619" i="5"/>
  <c r="S623" i="46"/>
  <c r="T619" i="5"/>
  <c r="T623" i="46"/>
  <c r="U619" i="5"/>
  <c r="U623" i="46"/>
  <c r="V619" i="5"/>
  <c r="V623" i="46"/>
  <c r="W619" i="5"/>
  <c r="W623" i="46"/>
  <c r="X619" i="5"/>
  <c r="X623" i="46"/>
  <c r="AG619" i="5"/>
  <c r="AH619" i="5"/>
  <c r="AI619" i="5"/>
  <c r="AJ619" i="5"/>
  <c r="AK619" i="5"/>
  <c r="S620" i="5"/>
  <c r="S624" i="46"/>
  <c r="T620" i="5"/>
  <c r="T624" i="46"/>
  <c r="U620" i="5"/>
  <c r="U624" i="46"/>
  <c r="V620" i="5"/>
  <c r="V624" i="46"/>
  <c r="W620" i="5"/>
  <c r="W624" i="46"/>
  <c r="X620" i="5"/>
  <c r="X624" i="46"/>
  <c r="AG620" i="5"/>
  <c r="AH620" i="5"/>
  <c r="AI620" i="5"/>
  <c r="AJ620" i="5"/>
  <c r="AK620" i="5"/>
  <c r="S621" i="5"/>
  <c r="S625" i="46"/>
  <c r="T621" i="5"/>
  <c r="T625" i="46"/>
  <c r="U621" i="5"/>
  <c r="U625" i="46"/>
  <c r="V621" i="5"/>
  <c r="V625" i="46"/>
  <c r="W621" i="5"/>
  <c r="W625" i="46"/>
  <c r="X621" i="5"/>
  <c r="X625" i="46"/>
  <c r="AG621" i="5"/>
  <c r="AH621" i="5"/>
  <c r="AI621" i="5"/>
  <c r="AJ621" i="5"/>
  <c r="AK621" i="5"/>
  <c r="S622" i="5"/>
  <c r="S626" i="46"/>
  <c r="T622" i="5"/>
  <c r="T626" i="46"/>
  <c r="U622" i="5"/>
  <c r="U626" i="46"/>
  <c r="V622" i="5"/>
  <c r="V626" i="46"/>
  <c r="W622" i="5"/>
  <c r="W626" i="46"/>
  <c r="X622" i="5"/>
  <c r="X626" i="46"/>
  <c r="AG622" i="5"/>
  <c r="AH622" i="5"/>
  <c r="AI622" i="5"/>
  <c r="AJ622" i="5"/>
  <c r="AK622" i="5"/>
  <c r="S623" i="5"/>
  <c r="S627" i="46"/>
  <c r="T623" i="5"/>
  <c r="T627" i="46"/>
  <c r="U623" i="5"/>
  <c r="U627" i="46"/>
  <c r="V623" i="5"/>
  <c r="V627" i="46"/>
  <c r="W623" i="5"/>
  <c r="W627" i="46"/>
  <c r="X623" i="5"/>
  <c r="X627" i="46"/>
  <c r="AG623" i="5"/>
  <c r="AH623" i="5"/>
  <c r="AI623" i="5"/>
  <c r="AI681" i="5"/>
  <c r="AJ623" i="5"/>
  <c r="AK623" i="5"/>
  <c r="S624" i="5"/>
  <c r="S628" i="46"/>
  <c r="T624" i="5"/>
  <c r="T628" i="46"/>
  <c r="U624" i="5"/>
  <c r="U628" i="46"/>
  <c r="V624" i="5"/>
  <c r="V628" i="46"/>
  <c r="W624" i="5"/>
  <c r="W628" i="46"/>
  <c r="X624" i="5"/>
  <c r="X628" i="46"/>
  <c r="AG624" i="5"/>
  <c r="AH624" i="5"/>
  <c r="AI624" i="5"/>
  <c r="AJ624" i="5"/>
  <c r="AK624" i="5"/>
  <c r="S625" i="5"/>
  <c r="S629" i="46"/>
  <c r="T625" i="5"/>
  <c r="T629" i="46"/>
  <c r="U625" i="5"/>
  <c r="U629" i="46"/>
  <c r="V625" i="5"/>
  <c r="V629" i="46"/>
  <c r="W625" i="5"/>
  <c r="W629" i="46"/>
  <c r="X625" i="5"/>
  <c r="X629" i="46"/>
  <c r="AG625" i="5"/>
  <c r="AH625" i="5"/>
  <c r="AI625" i="5"/>
  <c r="AJ625" i="5"/>
  <c r="AK625" i="5"/>
  <c r="AK683" i="5"/>
  <c r="S626" i="5"/>
  <c r="S630" i="46"/>
  <c r="T626" i="5"/>
  <c r="T630" i="46"/>
  <c r="U626" i="5"/>
  <c r="U630" i="46"/>
  <c r="V626" i="5"/>
  <c r="V630" i="46"/>
  <c r="W626" i="5"/>
  <c r="W630" i="46"/>
  <c r="X626" i="5"/>
  <c r="X630" i="46"/>
  <c r="AG626" i="5"/>
  <c r="AH626" i="5"/>
  <c r="AI626" i="5"/>
  <c r="AJ626" i="5"/>
  <c r="AK626" i="5"/>
  <c r="S627" i="5"/>
  <c r="S631" i="46"/>
  <c r="T627" i="5"/>
  <c r="T631" i="46"/>
  <c r="U627" i="5"/>
  <c r="U631" i="46"/>
  <c r="V627" i="5"/>
  <c r="V631" i="46"/>
  <c r="W627" i="5"/>
  <c r="W631" i="46"/>
  <c r="X627" i="5"/>
  <c r="X631" i="46"/>
  <c r="AG627" i="5"/>
  <c r="AH627" i="5"/>
  <c r="AI627" i="5"/>
  <c r="AJ627" i="5"/>
  <c r="AK627" i="5"/>
  <c r="S628" i="5"/>
  <c r="S632" i="46"/>
  <c r="T628" i="5"/>
  <c r="T632" i="46"/>
  <c r="U628" i="5"/>
  <c r="U632" i="46"/>
  <c r="V628" i="5"/>
  <c r="V632" i="46"/>
  <c r="W628" i="5"/>
  <c r="W632" i="46"/>
  <c r="X628" i="5"/>
  <c r="X632" i="46"/>
  <c r="AG628" i="5"/>
  <c r="AH628" i="5"/>
  <c r="AI628" i="5"/>
  <c r="AJ628" i="5"/>
  <c r="AK628" i="5"/>
  <c r="S629" i="5"/>
  <c r="S633" i="46"/>
  <c r="T629" i="5"/>
  <c r="T633" i="46"/>
  <c r="U629" i="5"/>
  <c r="U633" i="46"/>
  <c r="V629" i="5"/>
  <c r="V633" i="46"/>
  <c r="W629" i="5"/>
  <c r="W633" i="46"/>
  <c r="X629" i="5"/>
  <c r="X633" i="46"/>
  <c r="AG629" i="5"/>
  <c r="AH629" i="5"/>
  <c r="AI629" i="5"/>
  <c r="AJ629" i="5"/>
  <c r="AK629" i="5"/>
  <c r="AL629" i="5"/>
  <c r="S630" i="5"/>
  <c r="S634" i="46"/>
  <c r="T630" i="5"/>
  <c r="T634" i="46"/>
  <c r="U630" i="5"/>
  <c r="U634" i="46"/>
  <c r="V630" i="5"/>
  <c r="V634" i="46"/>
  <c r="V688" i="5"/>
  <c r="W630" i="5"/>
  <c r="W634" i="46"/>
  <c r="X630" i="5"/>
  <c r="X634" i="46"/>
  <c r="AG630" i="5"/>
  <c r="AH630" i="5"/>
  <c r="AI630" i="5"/>
  <c r="AJ630" i="5"/>
  <c r="AK630" i="5"/>
  <c r="S631" i="5"/>
  <c r="S635" i="46"/>
  <c r="T631" i="5"/>
  <c r="T635" i="46"/>
  <c r="U631" i="5"/>
  <c r="U635" i="46"/>
  <c r="V631" i="5"/>
  <c r="V635" i="46"/>
  <c r="W631" i="5"/>
  <c r="W635" i="46"/>
  <c r="X631" i="5"/>
  <c r="X635" i="46"/>
  <c r="AG631" i="5"/>
  <c r="AG689" i="5"/>
  <c r="AH631" i="5"/>
  <c r="AI631" i="5"/>
  <c r="AJ631" i="5"/>
  <c r="AK631" i="5"/>
  <c r="S632" i="5"/>
  <c r="S636" i="46"/>
  <c r="T632" i="5"/>
  <c r="T636" i="46"/>
  <c r="U632" i="5"/>
  <c r="U636" i="46"/>
  <c r="V632" i="5"/>
  <c r="V636" i="46"/>
  <c r="W632" i="5"/>
  <c r="W636" i="46"/>
  <c r="X632" i="5"/>
  <c r="X636" i="46"/>
  <c r="X690" i="5"/>
  <c r="AG632" i="5"/>
  <c r="AH632" i="5"/>
  <c r="AI632" i="5"/>
  <c r="AJ632" i="5"/>
  <c r="AK632" i="5"/>
  <c r="S633" i="5"/>
  <c r="S637" i="46"/>
  <c r="T633" i="5"/>
  <c r="T637" i="46"/>
  <c r="U633" i="5"/>
  <c r="U637" i="46"/>
  <c r="V633" i="5"/>
  <c r="V637" i="46"/>
  <c r="W633" i="5"/>
  <c r="W637" i="46"/>
  <c r="X633" i="5"/>
  <c r="X637" i="46"/>
  <c r="AG633" i="5"/>
  <c r="AH633" i="5"/>
  <c r="AI633" i="5"/>
  <c r="AJ633" i="5"/>
  <c r="AK633" i="5"/>
  <c r="S634" i="5"/>
  <c r="S638" i="46"/>
  <c r="T634" i="5"/>
  <c r="T638" i="46"/>
  <c r="U634" i="5"/>
  <c r="U638" i="46"/>
  <c r="V634" i="5"/>
  <c r="V638" i="46"/>
  <c r="W634" i="5"/>
  <c r="W638" i="46"/>
  <c r="X634" i="5"/>
  <c r="X638" i="46"/>
  <c r="AG634" i="5"/>
  <c r="AH634" i="5"/>
  <c r="AI634" i="5"/>
  <c r="AJ634" i="5"/>
  <c r="AK634" i="5"/>
  <c r="S635" i="5"/>
  <c r="S639" i="46"/>
  <c r="T635" i="5"/>
  <c r="T639" i="46"/>
  <c r="U635" i="5"/>
  <c r="U639" i="46"/>
  <c r="V635" i="5"/>
  <c r="V639" i="46"/>
  <c r="W635" i="5"/>
  <c r="W639" i="46"/>
  <c r="X635" i="5"/>
  <c r="X639" i="46"/>
  <c r="AG635" i="5"/>
  <c r="AH635" i="5"/>
  <c r="AI635" i="5"/>
  <c r="AJ635" i="5"/>
  <c r="AK635" i="5"/>
  <c r="C638" i="5"/>
  <c r="C637" i="5"/>
  <c r="B26" i="4"/>
  <c r="D638" i="5"/>
  <c r="D637" i="5"/>
  <c r="E638" i="5"/>
  <c r="D26" i="4" s="1"/>
  <c r="F638" i="5"/>
  <c r="E26" i="4" s="1"/>
  <c r="G638" i="5"/>
  <c r="F26" i="4"/>
  <c r="H638" i="5"/>
  <c r="G26" i="4"/>
  <c r="I638" i="5"/>
  <c r="H26" i="4"/>
  <c r="J638" i="5"/>
  <c r="I26" i="4"/>
  <c r="K638" i="5"/>
  <c r="J26" i="4"/>
  <c r="J27" i="4"/>
  <c r="L638" i="5"/>
  <c r="K26" i="4"/>
  <c r="K27" i="4"/>
  <c r="M638" i="5"/>
  <c r="M637" i="5"/>
  <c r="M31" i="45"/>
  <c r="N638" i="5"/>
  <c r="N637" i="5"/>
  <c r="N31" i="45"/>
  <c r="M26" i="4"/>
  <c r="O638" i="5"/>
  <c r="N26" i="4"/>
  <c r="P638" i="5"/>
  <c r="O26" i="4"/>
  <c r="O27" i="4"/>
  <c r="Q638" i="5"/>
  <c r="P26" i="4"/>
  <c r="R638" i="5"/>
  <c r="Y638" i="5"/>
  <c r="W26" i="4"/>
  <c r="Z638" i="5"/>
  <c r="X26" i="4" s="1"/>
  <c r="AA638" i="5"/>
  <c r="Y26" i="4" s="1"/>
  <c r="AB638" i="5"/>
  <c r="Z26" i="4" s="1"/>
  <c r="AC638" i="5"/>
  <c r="AC637" i="5" s="1"/>
  <c r="AC31" i="45" s="1"/>
  <c r="AD638" i="5"/>
  <c r="AE638" i="5"/>
  <c r="AF638" i="5"/>
  <c r="C639" i="5"/>
  <c r="D639" i="5"/>
  <c r="E639" i="5"/>
  <c r="F639" i="5"/>
  <c r="G639" i="5"/>
  <c r="H639" i="5"/>
  <c r="I639" i="5"/>
  <c r="J639" i="5"/>
  <c r="K639" i="5"/>
  <c r="L639" i="5"/>
  <c r="M639" i="5"/>
  <c r="N639" i="5"/>
  <c r="O639" i="5"/>
  <c r="P639" i="5"/>
  <c r="P1431" i="5"/>
  <c r="P11" i="13"/>
  <c r="Q639" i="5"/>
  <c r="R639" i="5"/>
  <c r="Y639" i="5"/>
  <c r="Z639" i="5"/>
  <c r="AA639" i="5"/>
  <c r="AB639" i="5"/>
  <c r="AC639" i="5"/>
  <c r="AD639" i="5"/>
  <c r="AE639" i="5"/>
  <c r="AF639" i="5"/>
  <c r="C640" i="5"/>
  <c r="D640" i="5"/>
  <c r="E640" i="5"/>
  <c r="F640" i="5"/>
  <c r="G640" i="5"/>
  <c r="H640" i="5"/>
  <c r="I640" i="5"/>
  <c r="J640" i="5"/>
  <c r="K640" i="5"/>
  <c r="L640" i="5"/>
  <c r="M640" i="5"/>
  <c r="N640" i="5"/>
  <c r="O640" i="5"/>
  <c r="P640" i="5"/>
  <c r="Q640" i="5"/>
  <c r="R640" i="5"/>
  <c r="S640" i="5"/>
  <c r="Y640" i="5"/>
  <c r="Z640" i="5"/>
  <c r="AA640" i="5"/>
  <c r="AB640" i="5"/>
  <c r="AC640" i="5"/>
  <c r="AD640" i="5"/>
  <c r="AE640" i="5"/>
  <c r="AF640" i="5"/>
  <c r="C641" i="5"/>
  <c r="D641" i="5"/>
  <c r="E641" i="5"/>
  <c r="F641" i="5"/>
  <c r="G641" i="5"/>
  <c r="H641" i="5"/>
  <c r="I641" i="5"/>
  <c r="J641" i="5"/>
  <c r="K641" i="5"/>
  <c r="L641" i="5"/>
  <c r="M641" i="5"/>
  <c r="N641" i="5"/>
  <c r="O641" i="5"/>
  <c r="P641" i="5"/>
  <c r="Q641" i="5"/>
  <c r="R641" i="5"/>
  <c r="Y641" i="5"/>
  <c r="Z641" i="5"/>
  <c r="AA641" i="5"/>
  <c r="AB641" i="5"/>
  <c r="AB694" i="5" s="1"/>
  <c r="AC641" i="5"/>
  <c r="AD641" i="5"/>
  <c r="AE641" i="5"/>
  <c r="AF641" i="5"/>
  <c r="D642" i="5"/>
  <c r="E642" i="5"/>
  <c r="F642" i="5"/>
  <c r="G642" i="5"/>
  <c r="H642" i="5"/>
  <c r="I642" i="5"/>
  <c r="J642" i="5"/>
  <c r="K642" i="5"/>
  <c r="L642" i="5"/>
  <c r="M642" i="5"/>
  <c r="N642" i="5"/>
  <c r="O642" i="5"/>
  <c r="P642" i="5"/>
  <c r="Q642" i="5"/>
  <c r="R642" i="5"/>
  <c r="Y642" i="5"/>
  <c r="Z642" i="5"/>
  <c r="AA642" i="5"/>
  <c r="AB642" i="5"/>
  <c r="AC642" i="5"/>
  <c r="AD642" i="5"/>
  <c r="AE642" i="5"/>
  <c r="AF642" i="5"/>
  <c r="C643" i="5"/>
  <c r="D643" i="5"/>
  <c r="E643" i="5"/>
  <c r="F643" i="5"/>
  <c r="G643" i="5"/>
  <c r="H643" i="5"/>
  <c r="I643" i="5"/>
  <c r="J643" i="5"/>
  <c r="K643" i="5"/>
  <c r="L643" i="5"/>
  <c r="M643" i="5"/>
  <c r="N643" i="5"/>
  <c r="O643" i="5"/>
  <c r="P643" i="5"/>
  <c r="Q643" i="5"/>
  <c r="R643" i="5"/>
  <c r="X643" i="5"/>
  <c r="Y643" i="5"/>
  <c r="Z643" i="5"/>
  <c r="AA643" i="5"/>
  <c r="AB643" i="5"/>
  <c r="AC643" i="5"/>
  <c r="AD643" i="5"/>
  <c r="AE643" i="5"/>
  <c r="AF643" i="5"/>
  <c r="AH643" i="5"/>
  <c r="C645" i="5"/>
  <c r="D645" i="5"/>
  <c r="E645" i="5"/>
  <c r="E644" i="5" s="1"/>
  <c r="F645" i="5"/>
  <c r="G645" i="5"/>
  <c r="H645" i="5"/>
  <c r="I645" i="5"/>
  <c r="J645" i="5"/>
  <c r="K645" i="5"/>
  <c r="L645" i="5"/>
  <c r="M645" i="5"/>
  <c r="M644" i="5"/>
  <c r="N645" i="5"/>
  <c r="O645" i="5"/>
  <c r="P645" i="5"/>
  <c r="Q645" i="5"/>
  <c r="R645" i="5"/>
  <c r="V645" i="5"/>
  <c r="Y645" i="5"/>
  <c r="Z645" i="5"/>
  <c r="AA645" i="5"/>
  <c r="AB645" i="5"/>
  <c r="AC645" i="5"/>
  <c r="AD645" i="5"/>
  <c r="AE645" i="5"/>
  <c r="AF645" i="5"/>
  <c r="C646" i="5"/>
  <c r="D646" i="5"/>
  <c r="E646" i="5"/>
  <c r="F646" i="5"/>
  <c r="G646" i="5"/>
  <c r="H646" i="5"/>
  <c r="I646" i="5"/>
  <c r="J646" i="5"/>
  <c r="K646" i="5"/>
  <c r="L646" i="5"/>
  <c r="M646" i="5"/>
  <c r="N646" i="5"/>
  <c r="O646" i="5"/>
  <c r="P646" i="5"/>
  <c r="Q646" i="5"/>
  <c r="R646" i="5"/>
  <c r="Y646" i="5"/>
  <c r="Z646" i="5"/>
  <c r="AA646" i="5"/>
  <c r="AB646" i="5"/>
  <c r="AC646" i="5"/>
  <c r="AD646" i="5"/>
  <c r="AE646" i="5"/>
  <c r="AF646" i="5"/>
  <c r="C648" i="5"/>
  <c r="D648" i="5"/>
  <c r="E648" i="5"/>
  <c r="F648" i="5"/>
  <c r="G648" i="5"/>
  <c r="H648" i="5"/>
  <c r="I648" i="5"/>
  <c r="J648" i="5"/>
  <c r="K648" i="5"/>
  <c r="L648" i="5"/>
  <c r="M648" i="5"/>
  <c r="N648" i="5"/>
  <c r="O648" i="5"/>
  <c r="P648" i="5"/>
  <c r="Q648" i="5"/>
  <c r="R648" i="5"/>
  <c r="Y648" i="5"/>
  <c r="Z648" i="5"/>
  <c r="AA648" i="5"/>
  <c r="AB648" i="5"/>
  <c r="AC648" i="5"/>
  <c r="AD648" i="5"/>
  <c r="AE648" i="5"/>
  <c r="AF648" i="5"/>
  <c r="C649" i="5"/>
  <c r="D649" i="5"/>
  <c r="E649" i="5"/>
  <c r="F649" i="5"/>
  <c r="G649" i="5"/>
  <c r="H649" i="5"/>
  <c r="I649" i="5"/>
  <c r="J649" i="5"/>
  <c r="K649" i="5"/>
  <c r="L649" i="5"/>
  <c r="M649" i="5"/>
  <c r="N649" i="5"/>
  <c r="O649" i="5"/>
  <c r="P649" i="5"/>
  <c r="Q649" i="5"/>
  <c r="R649" i="5"/>
  <c r="Y649" i="5"/>
  <c r="Z649" i="5"/>
  <c r="AA649" i="5"/>
  <c r="AB649" i="5"/>
  <c r="AC649" i="5"/>
  <c r="AD649" i="5"/>
  <c r="AE649" i="5"/>
  <c r="AF649" i="5"/>
  <c r="AH649" i="5"/>
  <c r="C650" i="5"/>
  <c r="D650" i="5"/>
  <c r="E650" i="5"/>
  <c r="F650" i="5"/>
  <c r="G650" i="5"/>
  <c r="H650" i="5"/>
  <c r="I650" i="5"/>
  <c r="J650" i="5"/>
  <c r="K650" i="5"/>
  <c r="L650" i="5"/>
  <c r="M650" i="5"/>
  <c r="N650" i="5"/>
  <c r="O650" i="5"/>
  <c r="P650" i="5"/>
  <c r="Q650" i="5"/>
  <c r="R650" i="5"/>
  <c r="Y650" i="5"/>
  <c r="Z650" i="5"/>
  <c r="AA650" i="5"/>
  <c r="AB650" i="5"/>
  <c r="AC650" i="5"/>
  <c r="AD650" i="5"/>
  <c r="AE650" i="5"/>
  <c r="AF650" i="5"/>
  <c r="D651" i="5"/>
  <c r="E651" i="5"/>
  <c r="F651" i="5"/>
  <c r="G651" i="5"/>
  <c r="H651" i="5"/>
  <c r="I651" i="5"/>
  <c r="J651" i="5"/>
  <c r="K651" i="5"/>
  <c r="L651" i="5"/>
  <c r="M651" i="5"/>
  <c r="N651" i="5"/>
  <c r="O651" i="5"/>
  <c r="P651" i="5"/>
  <c r="Q651" i="5"/>
  <c r="R651" i="5"/>
  <c r="Y651" i="5"/>
  <c r="Z651" i="5"/>
  <c r="AA651" i="5"/>
  <c r="AB651" i="5"/>
  <c r="AC651" i="5"/>
  <c r="AD651" i="5"/>
  <c r="AE651" i="5"/>
  <c r="AF651" i="5"/>
  <c r="AI651" i="5"/>
  <c r="C652" i="5"/>
  <c r="D652" i="5"/>
  <c r="E652" i="5"/>
  <c r="F652" i="5"/>
  <c r="G652" i="5"/>
  <c r="H652" i="5"/>
  <c r="I652" i="5"/>
  <c r="J652" i="5"/>
  <c r="K652" i="5"/>
  <c r="L652" i="5"/>
  <c r="M652" i="5"/>
  <c r="N652" i="5"/>
  <c r="O652" i="5"/>
  <c r="P652" i="5"/>
  <c r="Q652" i="5"/>
  <c r="R652" i="5"/>
  <c r="Y652" i="5"/>
  <c r="Z652" i="5"/>
  <c r="AA652" i="5"/>
  <c r="AB652" i="5"/>
  <c r="AC652" i="5"/>
  <c r="AD652" i="5"/>
  <c r="AE652" i="5"/>
  <c r="AF652" i="5"/>
  <c r="C653" i="5"/>
  <c r="C654" i="5"/>
  <c r="D654" i="5"/>
  <c r="E654" i="5"/>
  <c r="F654" i="5"/>
  <c r="G654" i="5"/>
  <c r="H654" i="5"/>
  <c r="I654" i="5"/>
  <c r="J654" i="5"/>
  <c r="K654" i="5"/>
  <c r="L654" i="5"/>
  <c r="M654" i="5"/>
  <c r="N654" i="5"/>
  <c r="O654" i="5"/>
  <c r="P654" i="5"/>
  <c r="Q654" i="5"/>
  <c r="R654" i="5"/>
  <c r="Y654" i="5"/>
  <c r="Z654" i="5"/>
  <c r="AA654" i="5"/>
  <c r="AB654" i="5"/>
  <c r="AC654" i="5"/>
  <c r="AD654" i="5"/>
  <c r="AE654" i="5"/>
  <c r="AF654" i="5"/>
  <c r="C655" i="5"/>
  <c r="D655" i="5"/>
  <c r="E655" i="5"/>
  <c r="F655" i="5"/>
  <c r="G655" i="5"/>
  <c r="H655" i="5"/>
  <c r="I655" i="5"/>
  <c r="J655" i="5"/>
  <c r="K655" i="5"/>
  <c r="L655" i="5"/>
  <c r="M655" i="5"/>
  <c r="N655" i="5"/>
  <c r="O655" i="5"/>
  <c r="P655" i="5"/>
  <c r="Q655" i="5"/>
  <c r="R655" i="5"/>
  <c r="W655" i="5"/>
  <c r="Y655" i="5"/>
  <c r="Z655" i="5"/>
  <c r="AA655" i="5"/>
  <c r="AB655" i="5"/>
  <c r="AC655" i="5"/>
  <c r="AD655" i="5"/>
  <c r="AE655" i="5"/>
  <c r="AF655" i="5"/>
  <c r="C656" i="5"/>
  <c r="D656" i="5"/>
  <c r="E656" i="5"/>
  <c r="F656" i="5"/>
  <c r="G656" i="5"/>
  <c r="H656" i="5"/>
  <c r="I656" i="5"/>
  <c r="J656" i="5"/>
  <c r="K656" i="5"/>
  <c r="L656" i="5"/>
  <c r="M656" i="5"/>
  <c r="N656" i="5"/>
  <c r="O656" i="5"/>
  <c r="P656" i="5"/>
  <c r="Q656" i="5"/>
  <c r="R656" i="5"/>
  <c r="Y656" i="5"/>
  <c r="Z656" i="5"/>
  <c r="AA656" i="5"/>
  <c r="AB656" i="5"/>
  <c r="AC656" i="5"/>
  <c r="AD656" i="5"/>
  <c r="AE656" i="5"/>
  <c r="AF656" i="5"/>
  <c r="C657" i="5"/>
  <c r="D657" i="5"/>
  <c r="E657" i="5"/>
  <c r="F657" i="5"/>
  <c r="G657" i="5"/>
  <c r="H657" i="5"/>
  <c r="I657" i="5"/>
  <c r="J657" i="5"/>
  <c r="K657" i="5"/>
  <c r="L657" i="5"/>
  <c r="M657" i="5"/>
  <c r="N657" i="5"/>
  <c r="O657" i="5"/>
  <c r="P657" i="5"/>
  <c r="Q657" i="5"/>
  <c r="R657" i="5"/>
  <c r="Y657" i="5"/>
  <c r="Z657" i="5"/>
  <c r="AA657" i="5"/>
  <c r="AB657" i="5"/>
  <c r="AC657" i="5"/>
  <c r="AD657" i="5"/>
  <c r="AE657" i="5"/>
  <c r="AF657" i="5"/>
  <c r="C658" i="5"/>
  <c r="C659" i="5"/>
  <c r="D659" i="5"/>
  <c r="E659" i="5"/>
  <c r="F659" i="5"/>
  <c r="G659" i="5"/>
  <c r="H659" i="5"/>
  <c r="I659" i="5"/>
  <c r="J659" i="5"/>
  <c r="K659" i="5"/>
  <c r="L659" i="5"/>
  <c r="M659" i="5"/>
  <c r="N659" i="5"/>
  <c r="O659" i="5"/>
  <c r="P659" i="5"/>
  <c r="Q659" i="5"/>
  <c r="R659" i="5"/>
  <c r="Y659" i="5"/>
  <c r="Z659" i="5"/>
  <c r="AA659" i="5"/>
  <c r="AB659" i="5"/>
  <c r="AC659" i="5"/>
  <c r="AD659" i="5"/>
  <c r="AE659" i="5"/>
  <c r="AF659" i="5"/>
  <c r="C660" i="5"/>
  <c r="D660" i="5"/>
  <c r="E660" i="5"/>
  <c r="F660" i="5"/>
  <c r="G660" i="5"/>
  <c r="H660" i="5"/>
  <c r="I660" i="5"/>
  <c r="J660" i="5"/>
  <c r="K660" i="5"/>
  <c r="L660" i="5"/>
  <c r="M660" i="5"/>
  <c r="N660" i="5"/>
  <c r="O660" i="5"/>
  <c r="P660" i="5"/>
  <c r="Q660" i="5"/>
  <c r="R660" i="5"/>
  <c r="S660" i="5"/>
  <c r="Y660" i="5"/>
  <c r="Z660" i="5"/>
  <c r="AA660" i="5"/>
  <c r="AB660" i="5"/>
  <c r="AC660" i="5"/>
  <c r="AD660" i="5"/>
  <c r="AE660" i="5"/>
  <c r="AF660" i="5"/>
  <c r="AG660" i="5"/>
  <c r="AI660" i="5"/>
  <c r="C661" i="5"/>
  <c r="D661" i="5"/>
  <c r="E661" i="5"/>
  <c r="F661" i="5"/>
  <c r="G661" i="5"/>
  <c r="H661" i="5"/>
  <c r="I661" i="5"/>
  <c r="J661" i="5"/>
  <c r="K661" i="5"/>
  <c r="L661" i="5"/>
  <c r="M661" i="5"/>
  <c r="N661" i="5"/>
  <c r="O661" i="5"/>
  <c r="P661" i="5"/>
  <c r="Q661" i="5"/>
  <c r="R661" i="5"/>
  <c r="Y661" i="5"/>
  <c r="Z661" i="5"/>
  <c r="AA661" i="5"/>
  <c r="AB661" i="5"/>
  <c r="AC661" i="5"/>
  <c r="AD661" i="5"/>
  <c r="AE661" i="5"/>
  <c r="AF661" i="5"/>
  <c r="C662" i="5"/>
  <c r="D662" i="5"/>
  <c r="E662" i="5"/>
  <c r="F662" i="5"/>
  <c r="G662" i="5"/>
  <c r="H662" i="5"/>
  <c r="I662" i="5"/>
  <c r="J662" i="5"/>
  <c r="K662" i="5"/>
  <c r="L662" i="5"/>
  <c r="M662" i="5"/>
  <c r="N662" i="5"/>
  <c r="O662" i="5"/>
  <c r="P662" i="5"/>
  <c r="Q662" i="5"/>
  <c r="R662" i="5"/>
  <c r="Y662" i="5"/>
  <c r="Z662" i="5"/>
  <c r="AA662" i="5"/>
  <c r="AB662" i="5"/>
  <c r="AC662" i="5"/>
  <c r="AD662" i="5"/>
  <c r="AE662" i="5"/>
  <c r="AF662" i="5"/>
  <c r="AI662" i="5"/>
  <c r="AK662" i="5"/>
  <c r="C663" i="5"/>
  <c r="D663" i="5"/>
  <c r="E663" i="5"/>
  <c r="F663" i="5"/>
  <c r="G663" i="5"/>
  <c r="H663" i="5"/>
  <c r="I663" i="5"/>
  <c r="J663" i="5"/>
  <c r="K663" i="5"/>
  <c r="L663" i="5"/>
  <c r="M663" i="5"/>
  <c r="N663" i="5"/>
  <c r="O663" i="5"/>
  <c r="P663" i="5"/>
  <c r="Q663" i="5"/>
  <c r="R663" i="5"/>
  <c r="Y663" i="5"/>
  <c r="Z663" i="5"/>
  <c r="AA663" i="5"/>
  <c r="AB663" i="5"/>
  <c r="AC663" i="5"/>
  <c r="AD663" i="5"/>
  <c r="AE663" i="5"/>
  <c r="AF663" i="5"/>
  <c r="C665" i="5"/>
  <c r="C1458" i="5"/>
  <c r="D665" i="5"/>
  <c r="E665" i="5"/>
  <c r="F665" i="5"/>
  <c r="G665" i="5"/>
  <c r="H665" i="5"/>
  <c r="I665" i="5"/>
  <c r="J665" i="5"/>
  <c r="K665" i="5"/>
  <c r="L665" i="5"/>
  <c r="M665" i="5"/>
  <c r="N665" i="5"/>
  <c r="O665" i="5"/>
  <c r="P665" i="5"/>
  <c r="Q665" i="5"/>
  <c r="R665" i="5"/>
  <c r="U665" i="5"/>
  <c r="W665" i="5"/>
  <c r="Y665" i="5"/>
  <c r="Z665" i="5"/>
  <c r="AA665" i="5"/>
  <c r="AB665" i="5"/>
  <c r="AC665" i="5"/>
  <c r="AD665" i="5"/>
  <c r="AE665" i="5"/>
  <c r="AF665" i="5"/>
  <c r="C666" i="5"/>
  <c r="D666" i="5"/>
  <c r="E666" i="5"/>
  <c r="F666" i="5"/>
  <c r="G666" i="5"/>
  <c r="H666" i="5"/>
  <c r="I666" i="5"/>
  <c r="J666" i="5"/>
  <c r="K666" i="5"/>
  <c r="L666" i="5"/>
  <c r="M666" i="5"/>
  <c r="N666" i="5"/>
  <c r="O666" i="5"/>
  <c r="P666" i="5"/>
  <c r="Q666" i="5"/>
  <c r="R666" i="5"/>
  <c r="Y666" i="5"/>
  <c r="Z666" i="5"/>
  <c r="AA666" i="5"/>
  <c r="AB666" i="5"/>
  <c r="AC666" i="5"/>
  <c r="AD666" i="5"/>
  <c r="AE666" i="5"/>
  <c r="AE664" i="5"/>
  <c r="AF666" i="5"/>
  <c r="C667" i="5"/>
  <c r="D667" i="5"/>
  <c r="E667" i="5"/>
  <c r="F667" i="5"/>
  <c r="G667" i="5"/>
  <c r="H667" i="5"/>
  <c r="I667" i="5"/>
  <c r="J667" i="5"/>
  <c r="K667" i="5"/>
  <c r="L667" i="5"/>
  <c r="M667" i="5"/>
  <c r="N667" i="5"/>
  <c r="O667" i="5"/>
  <c r="P667" i="5"/>
  <c r="Q667" i="5"/>
  <c r="R667" i="5"/>
  <c r="Y667" i="5"/>
  <c r="Z667" i="5"/>
  <c r="AA667" i="5"/>
  <c r="AB667" i="5"/>
  <c r="AC667" i="5"/>
  <c r="AD667" i="5"/>
  <c r="AE667" i="5"/>
  <c r="AF667" i="5"/>
  <c r="AG667" i="5"/>
  <c r="D668" i="5"/>
  <c r="E668" i="5"/>
  <c r="F668" i="5"/>
  <c r="G668" i="5"/>
  <c r="H668" i="5"/>
  <c r="I668" i="5"/>
  <c r="J668" i="5"/>
  <c r="K668" i="5"/>
  <c r="L668" i="5"/>
  <c r="M668" i="5"/>
  <c r="N668" i="5"/>
  <c r="O668" i="5"/>
  <c r="P668" i="5"/>
  <c r="Q668" i="5"/>
  <c r="R668" i="5"/>
  <c r="V668" i="5"/>
  <c r="Y668" i="5"/>
  <c r="Z668" i="5"/>
  <c r="AA668" i="5"/>
  <c r="AB668" i="5"/>
  <c r="AC668" i="5"/>
  <c r="AD668" i="5"/>
  <c r="AE668" i="5"/>
  <c r="AF668" i="5"/>
  <c r="C670" i="5"/>
  <c r="D670" i="5"/>
  <c r="E670" i="5"/>
  <c r="F670" i="5"/>
  <c r="G670" i="5"/>
  <c r="H670" i="5"/>
  <c r="I670" i="5"/>
  <c r="J670" i="5"/>
  <c r="K670" i="5"/>
  <c r="L670" i="5"/>
  <c r="M670" i="5"/>
  <c r="N670" i="5"/>
  <c r="O670" i="5"/>
  <c r="P670" i="5"/>
  <c r="Q670" i="5"/>
  <c r="R670" i="5"/>
  <c r="Y670" i="5"/>
  <c r="Z670" i="5"/>
  <c r="AA670" i="5"/>
  <c r="AB670" i="5"/>
  <c r="AC670" i="5"/>
  <c r="AD670" i="5"/>
  <c r="AE670" i="5"/>
  <c r="AF670" i="5"/>
  <c r="AI670" i="5"/>
  <c r="C671" i="5"/>
  <c r="D671" i="5"/>
  <c r="E671" i="5"/>
  <c r="F671" i="5"/>
  <c r="G671" i="5"/>
  <c r="H671" i="5"/>
  <c r="I671" i="5"/>
  <c r="J671" i="5"/>
  <c r="K671" i="5"/>
  <c r="L671" i="5"/>
  <c r="M671" i="5"/>
  <c r="N671" i="5"/>
  <c r="O671" i="5"/>
  <c r="P671" i="5"/>
  <c r="Q671" i="5"/>
  <c r="R671" i="5"/>
  <c r="Y671" i="5"/>
  <c r="Z671" i="5"/>
  <c r="AA671" i="5"/>
  <c r="AB671" i="5"/>
  <c r="AC671" i="5"/>
  <c r="AD671" i="5"/>
  <c r="AE671" i="5"/>
  <c r="AF671" i="5"/>
  <c r="C672" i="5"/>
  <c r="D672" i="5"/>
  <c r="E672" i="5"/>
  <c r="F672" i="5"/>
  <c r="G672" i="5"/>
  <c r="H672" i="5"/>
  <c r="I672" i="5"/>
  <c r="J672" i="5"/>
  <c r="K672" i="5"/>
  <c r="L672" i="5"/>
  <c r="M672" i="5"/>
  <c r="N672" i="5"/>
  <c r="O672" i="5"/>
  <c r="P672" i="5"/>
  <c r="Q672" i="5"/>
  <c r="R672" i="5"/>
  <c r="S672" i="5"/>
  <c r="Y672" i="5"/>
  <c r="Z672" i="5"/>
  <c r="AA672" i="5"/>
  <c r="AB672" i="5"/>
  <c r="AC672" i="5"/>
  <c r="AD672" i="5"/>
  <c r="AE672" i="5"/>
  <c r="AF672" i="5"/>
  <c r="AG672" i="5"/>
  <c r="C673" i="5"/>
  <c r="D673" i="5"/>
  <c r="D1466" i="5"/>
  <c r="D46" i="13"/>
  <c r="E673" i="5"/>
  <c r="F673" i="5"/>
  <c r="G673" i="5"/>
  <c r="H673" i="5"/>
  <c r="I673" i="5"/>
  <c r="J673" i="5"/>
  <c r="K673" i="5"/>
  <c r="L673" i="5"/>
  <c r="M673" i="5"/>
  <c r="N673" i="5"/>
  <c r="O673" i="5"/>
  <c r="P673" i="5"/>
  <c r="Q673" i="5"/>
  <c r="R673" i="5"/>
  <c r="Y673" i="5"/>
  <c r="Z673" i="5"/>
  <c r="AA673" i="5"/>
  <c r="AB673" i="5"/>
  <c r="AC673" i="5"/>
  <c r="AD673" i="5"/>
  <c r="AD669" i="5" s="1"/>
  <c r="AE673" i="5"/>
  <c r="AF673" i="5"/>
  <c r="AI673" i="5"/>
  <c r="C674" i="5"/>
  <c r="D674" i="5"/>
  <c r="E674" i="5"/>
  <c r="F674" i="5"/>
  <c r="G674" i="5"/>
  <c r="H674" i="5"/>
  <c r="I674" i="5"/>
  <c r="J674" i="5"/>
  <c r="K674" i="5"/>
  <c r="L674" i="5"/>
  <c r="M674" i="5"/>
  <c r="N674" i="5"/>
  <c r="O674" i="5"/>
  <c r="P674" i="5"/>
  <c r="Q674" i="5"/>
  <c r="R674" i="5"/>
  <c r="Y674" i="5"/>
  <c r="Z674" i="5"/>
  <c r="AA674" i="5"/>
  <c r="AB674" i="5"/>
  <c r="AC674" i="5"/>
  <c r="AD674" i="5"/>
  <c r="AE674" i="5"/>
  <c r="AF674" i="5"/>
  <c r="C675" i="5"/>
  <c r="D675" i="5"/>
  <c r="E675" i="5"/>
  <c r="F675" i="5"/>
  <c r="G675" i="5"/>
  <c r="H675" i="5"/>
  <c r="I675" i="5"/>
  <c r="J675" i="5"/>
  <c r="K675" i="5"/>
  <c r="L675" i="5"/>
  <c r="M675" i="5"/>
  <c r="N675" i="5"/>
  <c r="O675" i="5"/>
  <c r="P675" i="5"/>
  <c r="Q675" i="5"/>
  <c r="R675" i="5"/>
  <c r="Y675" i="5"/>
  <c r="Z675" i="5"/>
  <c r="AA675" i="5"/>
  <c r="AB675" i="5"/>
  <c r="AC675" i="5"/>
  <c r="AD675" i="5"/>
  <c r="AE675" i="5"/>
  <c r="AF675" i="5"/>
  <c r="C676" i="5"/>
  <c r="D676" i="5"/>
  <c r="E676" i="5"/>
  <c r="F676" i="5"/>
  <c r="G676" i="5"/>
  <c r="H676" i="5"/>
  <c r="I676" i="5"/>
  <c r="J676" i="5"/>
  <c r="K676" i="5"/>
  <c r="L676" i="5"/>
  <c r="M676" i="5"/>
  <c r="N676" i="5"/>
  <c r="O676" i="5"/>
  <c r="P676" i="5"/>
  <c r="Q676" i="5"/>
  <c r="R676" i="5"/>
  <c r="W676" i="5"/>
  <c r="Y676" i="5"/>
  <c r="Z676" i="5"/>
  <c r="AA676" i="5"/>
  <c r="AB676" i="5"/>
  <c r="AC676" i="5"/>
  <c r="AD676" i="5"/>
  <c r="AE676" i="5"/>
  <c r="AF676" i="5"/>
  <c r="C677" i="5"/>
  <c r="D677" i="5"/>
  <c r="E677" i="5"/>
  <c r="F677" i="5"/>
  <c r="G677" i="5"/>
  <c r="H677" i="5"/>
  <c r="I677" i="5"/>
  <c r="J677" i="5"/>
  <c r="K677" i="5"/>
  <c r="L677" i="5"/>
  <c r="M677" i="5"/>
  <c r="N677" i="5"/>
  <c r="O677" i="5"/>
  <c r="P677" i="5"/>
  <c r="Q677" i="5"/>
  <c r="R677" i="5"/>
  <c r="Y677" i="5"/>
  <c r="Z677" i="5"/>
  <c r="AA677" i="5"/>
  <c r="AB677" i="5"/>
  <c r="AC677" i="5"/>
  <c r="AD677" i="5"/>
  <c r="AE677" i="5"/>
  <c r="AF677" i="5"/>
  <c r="C678" i="5"/>
  <c r="D678" i="5"/>
  <c r="E678" i="5"/>
  <c r="F678" i="5"/>
  <c r="G678" i="5"/>
  <c r="H678" i="5"/>
  <c r="I678" i="5"/>
  <c r="J678" i="5"/>
  <c r="K678" i="5"/>
  <c r="L678" i="5"/>
  <c r="M678" i="5"/>
  <c r="N678" i="5"/>
  <c r="O678" i="5"/>
  <c r="P678" i="5"/>
  <c r="Q678" i="5"/>
  <c r="R678" i="5"/>
  <c r="S678" i="5"/>
  <c r="Y678" i="5"/>
  <c r="Z678" i="5"/>
  <c r="AA678" i="5"/>
  <c r="AB678" i="5"/>
  <c r="AC678" i="5"/>
  <c r="AD678" i="5"/>
  <c r="AE678" i="5"/>
  <c r="AF678" i="5"/>
  <c r="AI678" i="5"/>
  <c r="C679" i="5"/>
  <c r="D679" i="5"/>
  <c r="E679" i="5"/>
  <c r="F679" i="5"/>
  <c r="G679" i="5"/>
  <c r="H679" i="5"/>
  <c r="I679" i="5"/>
  <c r="J679" i="5"/>
  <c r="K679" i="5"/>
  <c r="L679" i="5"/>
  <c r="M679" i="5"/>
  <c r="N679" i="5"/>
  <c r="O679" i="5"/>
  <c r="P679" i="5"/>
  <c r="Q679" i="5"/>
  <c r="R679" i="5"/>
  <c r="Y679" i="5"/>
  <c r="Z679" i="5"/>
  <c r="AA679" i="5"/>
  <c r="AB679" i="5"/>
  <c r="AC679" i="5"/>
  <c r="AD679" i="5"/>
  <c r="AE679" i="5"/>
  <c r="AF679" i="5"/>
  <c r="C680" i="5"/>
  <c r="D680" i="5"/>
  <c r="E680" i="5"/>
  <c r="F680" i="5"/>
  <c r="G680" i="5"/>
  <c r="H680" i="5"/>
  <c r="I680" i="5"/>
  <c r="J680" i="5"/>
  <c r="K680" i="5"/>
  <c r="L680" i="5"/>
  <c r="M680" i="5"/>
  <c r="N680" i="5"/>
  <c r="O680" i="5"/>
  <c r="P680" i="5"/>
  <c r="Q680" i="5"/>
  <c r="R680" i="5"/>
  <c r="Y680" i="5"/>
  <c r="Z680" i="5"/>
  <c r="AA680" i="5"/>
  <c r="AB680" i="5"/>
  <c r="AC680" i="5"/>
  <c r="AD680" i="5"/>
  <c r="AE680" i="5"/>
  <c r="AF680" i="5"/>
  <c r="AI680" i="5"/>
  <c r="AK680" i="5"/>
  <c r="C681" i="5"/>
  <c r="D681" i="5"/>
  <c r="E681" i="5"/>
  <c r="F681" i="5"/>
  <c r="G681" i="5"/>
  <c r="H681" i="5"/>
  <c r="I681" i="5"/>
  <c r="J681" i="5"/>
  <c r="K681" i="5"/>
  <c r="L681" i="5"/>
  <c r="M681" i="5"/>
  <c r="N681" i="5"/>
  <c r="O681" i="5"/>
  <c r="P681" i="5"/>
  <c r="Q681" i="5"/>
  <c r="R681" i="5"/>
  <c r="Y681" i="5"/>
  <c r="Z681" i="5"/>
  <c r="AA681" i="5"/>
  <c r="AB681" i="5"/>
  <c r="AC681" i="5"/>
  <c r="AD681" i="5"/>
  <c r="AE681" i="5"/>
  <c r="AF681" i="5"/>
  <c r="C682" i="5"/>
  <c r="D682" i="5"/>
  <c r="E682" i="5"/>
  <c r="F682" i="5"/>
  <c r="G682" i="5"/>
  <c r="H682" i="5"/>
  <c r="I682" i="5"/>
  <c r="J682" i="5"/>
  <c r="K682" i="5"/>
  <c r="L682" i="5"/>
  <c r="M682" i="5"/>
  <c r="N682" i="5"/>
  <c r="O682" i="5"/>
  <c r="P682" i="5"/>
  <c r="Q682" i="5"/>
  <c r="R682" i="5"/>
  <c r="S682" i="5"/>
  <c r="U682" i="5"/>
  <c r="Y682" i="5"/>
  <c r="Z682" i="5"/>
  <c r="AA682" i="5"/>
  <c r="AB682" i="5"/>
  <c r="AC682" i="5"/>
  <c r="AD682" i="5"/>
  <c r="AE682" i="5"/>
  <c r="AF682" i="5"/>
  <c r="C683" i="5"/>
  <c r="D683" i="5"/>
  <c r="E683" i="5"/>
  <c r="F683" i="5"/>
  <c r="G683" i="5"/>
  <c r="H683" i="5"/>
  <c r="I683" i="5"/>
  <c r="J683" i="5"/>
  <c r="K683" i="5"/>
  <c r="L683" i="5"/>
  <c r="M683" i="5"/>
  <c r="N683" i="5"/>
  <c r="O683" i="5"/>
  <c r="P683" i="5"/>
  <c r="Q683" i="5"/>
  <c r="R683" i="5"/>
  <c r="S683" i="5"/>
  <c r="Y683" i="5"/>
  <c r="Z683" i="5"/>
  <c r="AA683" i="5"/>
  <c r="AB683" i="5"/>
  <c r="AC683" i="5"/>
  <c r="AD683" i="5"/>
  <c r="AE683" i="5"/>
  <c r="AF683" i="5"/>
  <c r="C684" i="5"/>
  <c r="D685" i="5"/>
  <c r="E685" i="5"/>
  <c r="F685" i="5"/>
  <c r="G685" i="5"/>
  <c r="H685" i="5"/>
  <c r="I685" i="5"/>
  <c r="J685" i="5"/>
  <c r="K685" i="5"/>
  <c r="L685" i="5"/>
  <c r="M685" i="5"/>
  <c r="N685" i="5"/>
  <c r="O685" i="5"/>
  <c r="P685" i="5"/>
  <c r="Q685" i="5"/>
  <c r="R685" i="5"/>
  <c r="W685" i="5"/>
  <c r="Y685" i="5"/>
  <c r="Z685" i="5"/>
  <c r="AA685" i="5"/>
  <c r="AB685" i="5"/>
  <c r="AC685" i="5"/>
  <c r="AD685" i="5"/>
  <c r="AE685" i="5"/>
  <c r="AF685" i="5"/>
  <c r="AK685" i="5"/>
  <c r="D686" i="5"/>
  <c r="E686" i="5"/>
  <c r="F686" i="5"/>
  <c r="G686" i="5"/>
  <c r="H686" i="5"/>
  <c r="I686" i="5"/>
  <c r="I1479" i="5"/>
  <c r="I59" i="13"/>
  <c r="J686" i="5"/>
  <c r="K686" i="5"/>
  <c r="L686" i="5"/>
  <c r="M686" i="5"/>
  <c r="N686" i="5"/>
  <c r="O686" i="5"/>
  <c r="P686" i="5"/>
  <c r="Q686" i="5"/>
  <c r="R686" i="5"/>
  <c r="Y686" i="5"/>
  <c r="Z686" i="5"/>
  <c r="AA686" i="5"/>
  <c r="AB686" i="5"/>
  <c r="AC686" i="5"/>
  <c r="AD686" i="5"/>
  <c r="AE686" i="5"/>
  <c r="AF686" i="5"/>
  <c r="D687" i="5"/>
  <c r="E687" i="5"/>
  <c r="F687" i="5"/>
  <c r="G687" i="5"/>
  <c r="H687" i="5"/>
  <c r="I687" i="5"/>
  <c r="J687" i="5"/>
  <c r="K687" i="5"/>
  <c r="L687" i="5"/>
  <c r="M687" i="5"/>
  <c r="N687" i="5"/>
  <c r="O687" i="5"/>
  <c r="P687" i="5"/>
  <c r="Q687" i="5"/>
  <c r="R687" i="5"/>
  <c r="Y687" i="5"/>
  <c r="Z687" i="5"/>
  <c r="AA687" i="5"/>
  <c r="AB687" i="5"/>
  <c r="AC687" i="5"/>
  <c r="AD687" i="5"/>
  <c r="AE687" i="5"/>
  <c r="AF687" i="5"/>
  <c r="D688" i="5"/>
  <c r="E688" i="5"/>
  <c r="F688" i="5"/>
  <c r="G688" i="5"/>
  <c r="H688" i="5"/>
  <c r="I688" i="5"/>
  <c r="J688" i="5"/>
  <c r="K688" i="5"/>
  <c r="L688" i="5"/>
  <c r="M688" i="5"/>
  <c r="N688" i="5"/>
  <c r="O688" i="5"/>
  <c r="P688" i="5"/>
  <c r="Q688" i="5"/>
  <c r="R688" i="5"/>
  <c r="Y688" i="5"/>
  <c r="Z688" i="5"/>
  <c r="AA688" i="5"/>
  <c r="AB688" i="5"/>
  <c r="AC688" i="5"/>
  <c r="AD688" i="5"/>
  <c r="AE688" i="5"/>
  <c r="AF688" i="5"/>
  <c r="D689" i="5"/>
  <c r="E689" i="5"/>
  <c r="F689" i="5"/>
  <c r="G689" i="5"/>
  <c r="H689" i="5"/>
  <c r="I689" i="5"/>
  <c r="J689" i="5"/>
  <c r="K689" i="5"/>
  <c r="L689" i="5"/>
  <c r="M689" i="5"/>
  <c r="N689" i="5"/>
  <c r="O689" i="5"/>
  <c r="P689" i="5"/>
  <c r="Q689" i="5"/>
  <c r="R689" i="5"/>
  <c r="Y689" i="5"/>
  <c r="Z689" i="5"/>
  <c r="AA689" i="5"/>
  <c r="AB689" i="5"/>
  <c r="AC689" i="5"/>
  <c r="AD689" i="5"/>
  <c r="AE689" i="5"/>
  <c r="AF689" i="5"/>
  <c r="D690" i="5"/>
  <c r="E690" i="5"/>
  <c r="F690" i="5"/>
  <c r="G690" i="5"/>
  <c r="H690" i="5"/>
  <c r="I690" i="5"/>
  <c r="J690" i="5"/>
  <c r="K690" i="5"/>
  <c r="L690" i="5"/>
  <c r="M690" i="5"/>
  <c r="N690" i="5"/>
  <c r="O690" i="5"/>
  <c r="P690" i="5"/>
  <c r="Q690" i="5"/>
  <c r="R690" i="5"/>
  <c r="Y690" i="5"/>
  <c r="Z690" i="5"/>
  <c r="AA690" i="5"/>
  <c r="AB690" i="5"/>
  <c r="AC690" i="5"/>
  <c r="AD690" i="5"/>
  <c r="AE690" i="5"/>
  <c r="AF690" i="5"/>
  <c r="D691" i="5"/>
  <c r="E691" i="5"/>
  <c r="F691" i="5"/>
  <c r="G691" i="5"/>
  <c r="H691" i="5"/>
  <c r="I691" i="5"/>
  <c r="J691" i="5"/>
  <c r="K691" i="5"/>
  <c r="L691" i="5"/>
  <c r="M691" i="5"/>
  <c r="N691" i="5"/>
  <c r="O691" i="5"/>
  <c r="P691" i="5"/>
  <c r="Q691" i="5"/>
  <c r="R691" i="5"/>
  <c r="Y691" i="5"/>
  <c r="Z691" i="5"/>
  <c r="AA691" i="5"/>
  <c r="AB691" i="5"/>
  <c r="AC691" i="5"/>
  <c r="AD691" i="5"/>
  <c r="AE691" i="5"/>
  <c r="AF691" i="5"/>
  <c r="C692" i="5"/>
  <c r="D692" i="5"/>
  <c r="E692" i="5"/>
  <c r="F692" i="5"/>
  <c r="G692" i="5"/>
  <c r="H692" i="5"/>
  <c r="I692" i="5"/>
  <c r="J692" i="5"/>
  <c r="K692" i="5"/>
  <c r="L692" i="5"/>
  <c r="M692" i="5"/>
  <c r="N692" i="5"/>
  <c r="O692" i="5"/>
  <c r="P692" i="5"/>
  <c r="Q692" i="5"/>
  <c r="R692" i="5"/>
  <c r="U692" i="5"/>
  <c r="Y692" i="5"/>
  <c r="Z692" i="5"/>
  <c r="AA692" i="5"/>
  <c r="AB692" i="5"/>
  <c r="AC692" i="5"/>
  <c r="AD692" i="5"/>
  <c r="AE692" i="5"/>
  <c r="AF692" i="5"/>
  <c r="C693" i="5"/>
  <c r="D693" i="5"/>
  <c r="E693" i="5"/>
  <c r="F693" i="5"/>
  <c r="G693" i="5"/>
  <c r="H693" i="5"/>
  <c r="I693" i="5"/>
  <c r="J693" i="5"/>
  <c r="K693" i="5"/>
  <c r="L693" i="5"/>
  <c r="M693" i="5"/>
  <c r="M1486" i="5"/>
  <c r="M66" i="13"/>
  <c r="N693" i="5"/>
  <c r="O693" i="5"/>
  <c r="P693" i="5"/>
  <c r="Q693" i="5"/>
  <c r="R693" i="5"/>
  <c r="U693" i="5"/>
  <c r="Y693" i="5"/>
  <c r="Z693" i="5"/>
  <c r="AA693" i="5"/>
  <c r="AB693" i="5"/>
  <c r="AC693" i="5"/>
  <c r="AD693" i="5"/>
  <c r="AE693" i="5"/>
  <c r="AF693" i="5"/>
  <c r="S695" i="5"/>
  <c r="T695" i="5"/>
  <c r="T700" i="46" s="1"/>
  <c r="U695" i="5"/>
  <c r="V695" i="5"/>
  <c r="W695" i="5"/>
  <c r="X695" i="5"/>
  <c r="AG695" i="5"/>
  <c r="AH695" i="5"/>
  <c r="AI695" i="5"/>
  <c r="AJ695" i="5"/>
  <c r="AK695" i="5"/>
  <c r="S696" i="5"/>
  <c r="S701" i="46" s="1"/>
  <c r="T696" i="5"/>
  <c r="T701" i="46" s="1"/>
  <c r="U696" i="5"/>
  <c r="U701" i="46"/>
  <c r="V696" i="5"/>
  <c r="V701" i="46"/>
  <c r="W696" i="5"/>
  <c r="W701" i="46"/>
  <c r="X696" i="5"/>
  <c r="X701" i="46" s="1"/>
  <c r="AG696" i="5"/>
  <c r="AH696" i="5"/>
  <c r="AI696" i="5"/>
  <c r="AJ696" i="5"/>
  <c r="AK696" i="5"/>
  <c r="S697" i="5"/>
  <c r="S702" i="46" s="1"/>
  <c r="T697" i="5"/>
  <c r="T702" i="46" s="1"/>
  <c r="U697" i="5"/>
  <c r="U702" i="46"/>
  <c r="V697" i="5"/>
  <c r="V702" i="46"/>
  <c r="W697" i="5"/>
  <c r="W702" i="46"/>
  <c r="X697" i="5"/>
  <c r="X702" i="46" s="1"/>
  <c r="AG697" i="5"/>
  <c r="AH697" i="5"/>
  <c r="AI697" i="5"/>
  <c r="AJ697" i="5"/>
  <c r="AK697" i="5"/>
  <c r="S698" i="5"/>
  <c r="S703" i="46" s="1"/>
  <c r="T698" i="5"/>
  <c r="T703" i="46" s="1"/>
  <c r="U698" i="5"/>
  <c r="U703" i="46"/>
  <c r="V698" i="5"/>
  <c r="V703" i="46"/>
  <c r="W698" i="5"/>
  <c r="W703" i="46"/>
  <c r="X698" i="5"/>
  <c r="X703" i="46" s="1"/>
  <c r="AG698" i="5"/>
  <c r="AH698" i="5"/>
  <c r="AI698" i="5"/>
  <c r="AJ698" i="5"/>
  <c r="AK698" i="5"/>
  <c r="S699" i="5"/>
  <c r="S704" i="46" s="1"/>
  <c r="T699" i="5"/>
  <c r="T704" i="46" s="1"/>
  <c r="U699" i="5"/>
  <c r="U704" i="46"/>
  <c r="V699" i="5"/>
  <c r="V704" i="46"/>
  <c r="W699" i="5"/>
  <c r="W704" i="46"/>
  <c r="X699" i="5"/>
  <c r="X704" i="46" s="1"/>
  <c r="AG699" i="5"/>
  <c r="AH699" i="5"/>
  <c r="AI699" i="5"/>
  <c r="AJ699" i="5"/>
  <c r="AK699" i="5"/>
  <c r="S700" i="5"/>
  <c r="S705" i="46" s="1"/>
  <c r="T700" i="5"/>
  <c r="T705" i="46" s="1"/>
  <c r="U700" i="5"/>
  <c r="U705" i="46"/>
  <c r="V700" i="5"/>
  <c r="V705" i="46"/>
  <c r="W700" i="5"/>
  <c r="W705" i="46"/>
  <c r="X700" i="5"/>
  <c r="X705" i="46" s="1"/>
  <c r="AG700" i="5"/>
  <c r="AH700" i="5"/>
  <c r="AI700" i="5"/>
  <c r="AJ700" i="5"/>
  <c r="AK700" i="5"/>
  <c r="S701" i="5"/>
  <c r="S706" i="46" s="1"/>
  <c r="T701" i="5"/>
  <c r="T706" i="46" s="1"/>
  <c r="U701" i="5"/>
  <c r="U706" i="46"/>
  <c r="V701" i="5"/>
  <c r="V706" i="46"/>
  <c r="W701" i="5"/>
  <c r="W706" i="46"/>
  <c r="X701" i="5"/>
  <c r="X706" i="46" s="1"/>
  <c r="AG701" i="5"/>
  <c r="AH701" i="5"/>
  <c r="AI701" i="5"/>
  <c r="AJ701" i="5"/>
  <c r="AK701" i="5"/>
  <c r="S702" i="5"/>
  <c r="S707" i="46" s="1"/>
  <c r="T702" i="5"/>
  <c r="T707" i="46" s="1"/>
  <c r="U702" i="5"/>
  <c r="U707" i="46"/>
  <c r="V702" i="5"/>
  <c r="V707" i="46"/>
  <c r="W702" i="5"/>
  <c r="W707" i="46"/>
  <c r="X702" i="5"/>
  <c r="X707" i="46" s="1"/>
  <c r="AG702" i="5"/>
  <c r="AH702" i="5"/>
  <c r="AI702" i="5"/>
  <c r="AJ702" i="5"/>
  <c r="AK702" i="5"/>
  <c r="S703" i="5"/>
  <c r="S708" i="46" s="1"/>
  <c r="T703" i="5"/>
  <c r="T708" i="46"/>
  <c r="U703" i="5"/>
  <c r="U708" i="46"/>
  <c r="V703" i="5"/>
  <c r="V708" i="46"/>
  <c r="W703" i="5"/>
  <c r="W708" i="46"/>
  <c r="X703" i="5"/>
  <c r="X708" i="46"/>
  <c r="AG703" i="5"/>
  <c r="AH703" i="5"/>
  <c r="AI703" i="5"/>
  <c r="AJ703" i="5"/>
  <c r="AK703" i="5"/>
  <c r="S704" i="5"/>
  <c r="S709" i="46" s="1"/>
  <c r="T704" i="5"/>
  <c r="T709" i="46" s="1"/>
  <c r="U704" i="5"/>
  <c r="U709" i="46"/>
  <c r="V704" i="5"/>
  <c r="V709" i="46"/>
  <c r="W704" i="5"/>
  <c r="W709" i="46"/>
  <c r="X704" i="5"/>
  <c r="X709" i="46" s="1"/>
  <c r="AG704" i="5"/>
  <c r="AH704" i="5"/>
  <c r="AI704" i="5"/>
  <c r="AJ704" i="5"/>
  <c r="AK704" i="5"/>
  <c r="AL704" i="5" s="1"/>
  <c r="S705" i="5"/>
  <c r="S710" i="46"/>
  <c r="T705" i="5"/>
  <c r="T710" i="46" s="1"/>
  <c r="U705" i="5"/>
  <c r="U710" i="46"/>
  <c r="V705" i="5"/>
  <c r="V710" i="46"/>
  <c r="W705" i="5"/>
  <c r="W710" i="46"/>
  <c r="X705" i="5"/>
  <c r="X710" i="46" s="1"/>
  <c r="AG705" i="5"/>
  <c r="AH705" i="5"/>
  <c r="AI705" i="5"/>
  <c r="AJ705" i="5"/>
  <c r="AK705" i="5"/>
  <c r="S706" i="5"/>
  <c r="S711" i="46" s="1"/>
  <c r="T706" i="5"/>
  <c r="T711" i="46" s="1"/>
  <c r="U706" i="5"/>
  <c r="U711" i="46"/>
  <c r="V706" i="5"/>
  <c r="V711" i="46"/>
  <c r="W706" i="5"/>
  <c r="W711" i="46"/>
  <c r="X706" i="5"/>
  <c r="X711" i="46" s="1"/>
  <c r="AG706" i="5"/>
  <c r="AH706" i="5"/>
  <c r="AI706" i="5"/>
  <c r="AJ706" i="5"/>
  <c r="AK706" i="5"/>
  <c r="AL706" i="5"/>
  <c r="S707" i="5"/>
  <c r="S712" i="46" s="1"/>
  <c r="T707" i="5"/>
  <c r="T712" i="46" s="1"/>
  <c r="U707" i="5"/>
  <c r="U712" i="46"/>
  <c r="V707" i="5"/>
  <c r="V712" i="46"/>
  <c r="W707" i="5"/>
  <c r="W712" i="46"/>
  <c r="X707" i="5"/>
  <c r="X712" i="46" s="1"/>
  <c r="AG707" i="5"/>
  <c r="AH707" i="5"/>
  <c r="AI707" i="5"/>
  <c r="AJ707" i="5"/>
  <c r="AK707" i="5"/>
  <c r="AL707" i="5" s="1"/>
  <c r="AL1022" i="5" s="1"/>
  <c r="S708" i="5"/>
  <c r="S713" i="46"/>
  <c r="T708" i="5"/>
  <c r="T713" i="46" s="1"/>
  <c r="U708" i="5"/>
  <c r="U713" i="46"/>
  <c r="V708" i="5"/>
  <c r="V713" i="46"/>
  <c r="W708" i="5"/>
  <c r="W713" i="46"/>
  <c r="X708" i="5"/>
  <c r="X713" i="46" s="1"/>
  <c r="AG708" i="5"/>
  <c r="AH708" i="5"/>
  <c r="AI708" i="5"/>
  <c r="AJ708" i="5"/>
  <c r="AK708" i="5"/>
  <c r="S709" i="5"/>
  <c r="S714" i="46" s="1"/>
  <c r="T709" i="5"/>
  <c r="T714" i="46" s="1"/>
  <c r="U709" i="5"/>
  <c r="U714" i="46"/>
  <c r="V709" i="5"/>
  <c r="V714" i="46"/>
  <c r="W709" i="5"/>
  <c r="W714" i="46"/>
  <c r="X709" i="5"/>
  <c r="X714" i="46" s="1"/>
  <c r="AG709" i="5"/>
  <c r="AH709" i="5"/>
  <c r="AI709" i="5"/>
  <c r="AJ709" i="5"/>
  <c r="AK709" i="5"/>
  <c r="S710" i="5"/>
  <c r="S715" i="46" s="1"/>
  <c r="T710" i="5"/>
  <c r="T715" i="46"/>
  <c r="U710" i="5"/>
  <c r="U715" i="46"/>
  <c r="V710" i="5"/>
  <c r="V715" i="46"/>
  <c r="W710" i="5"/>
  <c r="W715" i="46"/>
  <c r="X710" i="5"/>
  <c r="X715" i="46"/>
  <c r="AG710" i="5"/>
  <c r="AH710" i="5"/>
  <c r="AI710" i="5"/>
  <c r="AJ710" i="5"/>
  <c r="AK710" i="5"/>
  <c r="S711" i="5"/>
  <c r="S716" i="46" s="1"/>
  <c r="T711" i="5"/>
  <c r="T716" i="46" s="1"/>
  <c r="U711" i="5"/>
  <c r="U716" i="46"/>
  <c r="V711" i="5"/>
  <c r="V716" i="46"/>
  <c r="W711" i="5"/>
  <c r="W716" i="46"/>
  <c r="X711" i="5"/>
  <c r="X716" i="46" s="1"/>
  <c r="AG711" i="5"/>
  <c r="AH711" i="5"/>
  <c r="AI711" i="5"/>
  <c r="AJ711" i="5"/>
  <c r="AK711" i="5"/>
  <c r="S712" i="5"/>
  <c r="S717" i="46" s="1"/>
  <c r="T712" i="5"/>
  <c r="T717" i="46" s="1"/>
  <c r="U712" i="5"/>
  <c r="U717" i="46"/>
  <c r="V712" i="5"/>
  <c r="V717" i="46"/>
  <c r="W712" i="5"/>
  <c r="W717" i="46"/>
  <c r="X712" i="5"/>
  <c r="X717" i="46" s="1"/>
  <c r="AG712" i="5"/>
  <c r="AH712" i="5"/>
  <c r="AI712" i="5"/>
  <c r="AJ712" i="5"/>
  <c r="AK712" i="5"/>
  <c r="S713" i="5"/>
  <c r="S718" i="46" s="1"/>
  <c r="T713" i="5"/>
  <c r="T718" i="46"/>
  <c r="U713" i="5"/>
  <c r="U718" i="46"/>
  <c r="V713" i="5"/>
  <c r="V718" i="46"/>
  <c r="W713" i="5"/>
  <c r="W718" i="46"/>
  <c r="X713" i="5"/>
  <c r="X718" i="46"/>
  <c r="AG713" i="5"/>
  <c r="AH713" i="5"/>
  <c r="AI713" i="5"/>
  <c r="AJ713" i="5"/>
  <c r="AK713" i="5"/>
  <c r="S714" i="5"/>
  <c r="S719" i="46"/>
  <c r="T714" i="5"/>
  <c r="T719" i="46" s="1"/>
  <c r="U714" i="5"/>
  <c r="U719" i="46"/>
  <c r="V714" i="5"/>
  <c r="V719" i="46"/>
  <c r="W714" i="5"/>
  <c r="W719" i="46"/>
  <c r="X714" i="5"/>
  <c r="X719" i="46" s="1"/>
  <c r="AG714" i="5"/>
  <c r="AH714" i="5"/>
  <c r="AI714" i="5"/>
  <c r="AJ714" i="5"/>
  <c r="AK714" i="5"/>
  <c r="S715" i="5"/>
  <c r="S720" i="46"/>
  <c r="T715" i="5"/>
  <c r="T720" i="46" s="1"/>
  <c r="U715" i="5"/>
  <c r="U720" i="46"/>
  <c r="V715" i="5"/>
  <c r="V720" i="46"/>
  <c r="W715" i="5"/>
  <c r="W720" i="46"/>
  <c r="X715" i="5"/>
  <c r="X720" i="46" s="1"/>
  <c r="AG715" i="5"/>
  <c r="AH715" i="5"/>
  <c r="AI715" i="5"/>
  <c r="AJ715" i="5"/>
  <c r="AK715" i="5"/>
  <c r="S716" i="5"/>
  <c r="S721" i="46" s="1"/>
  <c r="T716" i="5"/>
  <c r="T721" i="46" s="1"/>
  <c r="U716" i="5"/>
  <c r="U721" i="46"/>
  <c r="V716" i="5"/>
  <c r="V721" i="46"/>
  <c r="W716" i="5"/>
  <c r="W721" i="46"/>
  <c r="X716" i="5"/>
  <c r="X721" i="46" s="1"/>
  <c r="AG716" i="5"/>
  <c r="AH716" i="5"/>
  <c r="AI716" i="5"/>
  <c r="AJ716" i="5"/>
  <c r="AK716" i="5"/>
  <c r="AL716" i="5" s="1"/>
  <c r="S717" i="5"/>
  <c r="S722" i="46" s="1"/>
  <c r="T717" i="5"/>
  <c r="T722" i="46" s="1"/>
  <c r="U717" i="5"/>
  <c r="U722" i="46"/>
  <c r="V717" i="5"/>
  <c r="V722" i="46"/>
  <c r="W717" i="5"/>
  <c r="W722" i="46"/>
  <c r="X717" i="5"/>
  <c r="X722" i="46" s="1"/>
  <c r="AG717" i="5"/>
  <c r="AH717" i="5"/>
  <c r="AI717" i="5"/>
  <c r="AJ717" i="5"/>
  <c r="AK717" i="5"/>
  <c r="S718" i="5"/>
  <c r="S723" i="46" s="1"/>
  <c r="T718" i="5"/>
  <c r="T723" i="46"/>
  <c r="U718" i="5"/>
  <c r="U723" i="46"/>
  <c r="V718" i="5"/>
  <c r="V723" i="46"/>
  <c r="W718" i="5"/>
  <c r="W723" i="46"/>
  <c r="X718" i="5"/>
  <c r="X723" i="46"/>
  <c r="AG718" i="5"/>
  <c r="AH718" i="5"/>
  <c r="AI718" i="5"/>
  <c r="AJ718" i="5"/>
  <c r="AK718" i="5"/>
  <c r="S719" i="5"/>
  <c r="S724" i="46" s="1"/>
  <c r="T719" i="5"/>
  <c r="T724" i="46" s="1"/>
  <c r="U719" i="5"/>
  <c r="U724" i="46"/>
  <c r="V719" i="5"/>
  <c r="V724" i="46"/>
  <c r="W719" i="5"/>
  <c r="W724" i="46"/>
  <c r="X719" i="5"/>
  <c r="X724" i="46" s="1"/>
  <c r="AG719" i="5"/>
  <c r="AH719" i="5"/>
  <c r="AI719" i="5"/>
  <c r="AJ719" i="5"/>
  <c r="AK719" i="5"/>
  <c r="S720" i="5"/>
  <c r="S725" i="46"/>
  <c r="T720" i="5"/>
  <c r="T725" i="46" s="1"/>
  <c r="U720" i="5"/>
  <c r="U725" i="46"/>
  <c r="V720" i="5"/>
  <c r="V725" i="46"/>
  <c r="W720" i="5"/>
  <c r="W725" i="46"/>
  <c r="X720" i="5"/>
  <c r="X725" i="46" s="1"/>
  <c r="AG720" i="5"/>
  <c r="AH720" i="5"/>
  <c r="AI720" i="5"/>
  <c r="AJ720" i="5"/>
  <c r="AK720" i="5"/>
  <c r="S721" i="5"/>
  <c r="S726" i="46" s="1"/>
  <c r="T721" i="5"/>
  <c r="T726" i="46"/>
  <c r="U721" i="5"/>
  <c r="U726" i="46"/>
  <c r="V721" i="5"/>
  <c r="V726" i="46"/>
  <c r="W721" i="5"/>
  <c r="W726" i="46"/>
  <c r="X721" i="5"/>
  <c r="X726" i="46"/>
  <c r="AG721" i="5"/>
  <c r="AH721" i="5"/>
  <c r="AI721" i="5"/>
  <c r="AJ721" i="5"/>
  <c r="AK721" i="5"/>
  <c r="S722" i="5"/>
  <c r="S727" i="46" s="1"/>
  <c r="T722" i="5"/>
  <c r="T727" i="46" s="1"/>
  <c r="U722" i="5"/>
  <c r="U727" i="46"/>
  <c r="V722" i="5"/>
  <c r="V727" i="46"/>
  <c r="W722" i="5"/>
  <c r="W727" i="46"/>
  <c r="X722" i="5"/>
  <c r="X727" i="46" s="1"/>
  <c r="AG722" i="5"/>
  <c r="AH722" i="5"/>
  <c r="AI722" i="5"/>
  <c r="AJ722" i="5"/>
  <c r="AK722" i="5"/>
  <c r="S723" i="5"/>
  <c r="S728" i="46"/>
  <c r="T723" i="5"/>
  <c r="T728" i="46" s="1"/>
  <c r="U723" i="5"/>
  <c r="U728" i="46"/>
  <c r="V723" i="5"/>
  <c r="V728" i="46"/>
  <c r="W723" i="5"/>
  <c r="W728" i="46"/>
  <c r="X723" i="5"/>
  <c r="X728" i="46" s="1"/>
  <c r="AG723" i="5"/>
  <c r="AH723" i="5"/>
  <c r="AI723" i="5"/>
  <c r="AJ723" i="5"/>
  <c r="AK723" i="5"/>
  <c r="S724" i="5"/>
  <c r="S729" i="46"/>
  <c r="T724" i="5"/>
  <c r="T729" i="46" s="1"/>
  <c r="U724" i="5"/>
  <c r="U729" i="46"/>
  <c r="V724" i="5"/>
  <c r="V729" i="46"/>
  <c r="W724" i="5"/>
  <c r="W729" i="46"/>
  <c r="X724" i="5"/>
  <c r="X729" i="46" s="1"/>
  <c r="AG724" i="5"/>
  <c r="AH724" i="5"/>
  <c r="AI724" i="5"/>
  <c r="AJ724" i="5"/>
  <c r="AK724" i="5"/>
  <c r="S725" i="5"/>
  <c r="S730" i="46" s="1"/>
  <c r="T725" i="5"/>
  <c r="T730" i="46" s="1"/>
  <c r="U725" i="5"/>
  <c r="U730" i="46"/>
  <c r="V725" i="5"/>
  <c r="V730" i="46"/>
  <c r="W725" i="5"/>
  <c r="W730" i="46"/>
  <c r="X725" i="5"/>
  <c r="X730" i="46" s="1"/>
  <c r="AG725" i="5"/>
  <c r="AH725" i="5"/>
  <c r="AI725" i="5"/>
  <c r="AJ725" i="5"/>
  <c r="AK725" i="5"/>
  <c r="S726" i="5"/>
  <c r="S731" i="46" s="1"/>
  <c r="T726" i="5"/>
  <c r="T731" i="46"/>
  <c r="U726" i="5"/>
  <c r="U731" i="46"/>
  <c r="V726" i="5"/>
  <c r="V731" i="46"/>
  <c r="W726" i="5"/>
  <c r="W731" i="46"/>
  <c r="X726" i="5"/>
  <c r="X731" i="46"/>
  <c r="AG726" i="5"/>
  <c r="AH726" i="5"/>
  <c r="AI726" i="5"/>
  <c r="AJ726" i="5"/>
  <c r="AK726" i="5"/>
  <c r="S727" i="5"/>
  <c r="S732" i="46" s="1"/>
  <c r="T727" i="5"/>
  <c r="T732" i="46" s="1"/>
  <c r="U727" i="5"/>
  <c r="U732" i="46"/>
  <c r="V727" i="5"/>
  <c r="V732" i="46"/>
  <c r="W727" i="5"/>
  <c r="W732" i="46"/>
  <c r="X727" i="5"/>
  <c r="X732" i="46" s="1"/>
  <c r="AG727" i="5"/>
  <c r="AH727" i="5"/>
  <c r="AI727" i="5"/>
  <c r="AJ727" i="5"/>
  <c r="AK727" i="5"/>
  <c r="S728" i="5"/>
  <c r="S733" i="46"/>
  <c r="T728" i="5"/>
  <c r="T733" i="46" s="1"/>
  <c r="U728" i="5"/>
  <c r="U733" i="46"/>
  <c r="V728" i="5"/>
  <c r="V733" i="46"/>
  <c r="W728" i="5"/>
  <c r="W733" i="46"/>
  <c r="X728" i="5"/>
  <c r="X733" i="46" s="1"/>
  <c r="AG728" i="5"/>
  <c r="AH728" i="5"/>
  <c r="AI728" i="5"/>
  <c r="AJ728" i="5"/>
  <c r="AK728" i="5"/>
  <c r="S729" i="5"/>
  <c r="S734" i="46" s="1"/>
  <c r="T729" i="5"/>
  <c r="T734" i="46"/>
  <c r="U729" i="5"/>
  <c r="U734" i="46"/>
  <c r="V729" i="5"/>
  <c r="V734" i="46"/>
  <c r="W729" i="5"/>
  <c r="W734" i="46"/>
  <c r="X729" i="5"/>
  <c r="X734" i="46"/>
  <c r="AG729" i="5"/>
  <c r="AH729" i="5"/>
  <c r="AI729" i="5"/>
  <c r="AJ729" i="5"/>
  <c r="AK729" i="5"/>
  <c r="S730" i="5"/>
  <c r="S735" i="46" s="1"/>
  <c r="T730" i="5"/>
  <c r="T735" i="46" s="1"/>
  <c r="U730" i="5"/>
  <c r="U735" i="46"/>
  <c r="V730" i="5"/>
  <c r="V735" i="46"/>
  <c r="W730" i="5"/>
  <c r="W735" i="46"/>
  <c r="X730" i="5"/>
  <c r="X735" i="46" s="1"/>
  <c r="AG730" i="5"/>
  <c r="AH730" i="5"/>
  <c r="AI730" i="5"/>
  <c r="AJ730" i="5"/>
  <c r="AK730" i="5"/>
  <c r="S731" i="5"/>
  <c r="S736" i="46"/>
  <c r="T731" i="5"/>
  <c r="T736" i="46" s="1"/>
  <c r="U731" i="5"/>
  <c r="U736" i="46"/>
  <c r="V731" i="5"/>
  <c r="V736" i="46"/>
  <c r="W731" i="5"/>
  <c r="W736" i="46"/>
  <c r="X731" i="5"/>
  <c r="X736" i="46" s="1"/>
  <c r="AG731" i="5"/>
  <c r="AH731" i="5"/>
  <c r="AI731" i="5"/>
  <c r="AJ731" i="5"/>
  <c r="AK731" i="5"/>
  <c r="S732" i="5"/>
  <c r="S737" i="46" s="1"/>
  <c r="T732" i="5"/>
  <c r="T737" i="46" s="1"/>
  <c r="U732" i="5"/>
  <c r="U737" i="46"/>
  <c r="V732" i="5"/>
  <c r="V737" i="46"/>
  <c r="W732" i="5"/>
  <c r="W737" i="46"/>
  <c r="X732" i="5"/>
  <c r="X737" i="46" s="1"/>
  <c r="AG732" i="5"/>
  <c r="AH732" i="5"/>
  <c r="AI732" i="5"/>
  <c r="AJ732" i="5"/>
  <c r="AK732" i="5"/>
  <c r="S733" i="5"/>
  <c r="S738" i="46" s="1"/>
  <c r="T733" i="5"/>
  <c r="T738" i="46" s="1"/>
  <c r="U733" i="5"/>
  <c r="U738" i="46"/>
  <c r="V733" i="5"/>
  <c r="V738" i="46"/>
  <c r="W733" i="5"/>
  <c r="W738" i="46"/>
  <c r="X733" i="5"/>
  <c r="X738" i="46" s="1"/>
  <c r="AG733" i="5"/>
  <c r="AH733" i="5"/>
  <c r="AI733" i="5"/>
  <c r="AJ733" i="5"/>
  <c r="AK733" i="5"/>
  <c r="S734" i="5"/>
  <c r="S739" i="46" s="1"/>
  <c r="T734" i="5"/>
  <c r="T739" i="46" s="1"/>
  <c r="U734" i="5"/>
  <c r="U739" i="46"/>
  <c r="V734" i="5"/>
  <c r="V739" i="46"/>
  <c r="W734" i="5"/>
  <c r="W739" i="46"/>
  <c r="X734" i="5"/>
  <c r="X739" i="46" s="1"/>
  <c r="AG734" i="5"/>
  <c r="AH734" i="5"/>
  <c r="AI734" i="5"/>
  <c r="AJ734" i="5"/>
  <c r="AK734" i="5"/>
  <c r="S735" i="5"/>
  <c r="S740" i="46" s="1"/>
  <c r="T735" i="5"/>
  <c r="T740" i="46" s="1"/>
  <c r="U735" i="5"/>
  <c r="U740" i="46"/>
  <c r="V735" i="5"/>
  <c r="V740" i="46"/>
  <c r="W735" i="5"/>
  <c r="W740" i="46"/>
  <c r="X735" i="5"/>
  <c r="X740" i="46" s="1"/>
  <c r="AG735" i="5"/>
  <c r="AH735" i="5"/>
  <c r="AI735" i="5"/>
  <c r="AJ735" i="5"/>
  <c r="AK735" i="5"/>
  <c r="S736" i="5"/>
  <c r="S741" i="46" s="1"/>
  <c r="T736" i="5"/>
  <c r="T741" i="46" s="1"/>
  <c r="U736" i="5"/>
  <c r="U741" i="46"/>
  <c r="V736" i="5"/>
  <c r="V741" i="46"/>
  <c r="W736" i="5"/>
  <c r="W741" i="46"/>
  <c r="X736" i="5"/>
  <c r="X741" i="46" s="1"/>
  <c r="AG736" i="5"/>
  <c r="AH736" i="5"/>
  <c r="AI736" i="5"/>
  <c r="AJ736" i="5"/>
  <c r="AK736" i="5"/>
  <c r="S737" i="5"/>
  <c r="S742" i="46" s="1"/>
  <c r="T737" i="5"/>
  <c r="T742" i="46" s="1"/>
  <c r="U737" i="5"/>
  <c r="U742" i="46"/>
  <c r="V737" i="5"/>
  <c r="V742" i="46"/>
  <c r="W737" i="5"/>
  <c r="W742" i="46"/>
  <c r="X737" i="5"/>
  <c r="X742" i="46" s="1"/>
  <c r="AG737" i="5"/>
  <c r="AH737" i="5"/>
  <c r="AI737" i="5"/>
  <c r="AJ737" i="5"/>
  <c r="AK737" i="5"/>
  <c r="S738" i="5"/>
  <c r="S743" i="46" s="1"/>
  <c r="T738" i="5"/>
  <c r="T743" i="46" s="1"/>
  <c r="U738" i="5"/>
  <c r="U743" i="46"/>
  <c r="V738" i="5"/>
  <c r="V743" i="46"/>
  <c r="W738" i="5"/>
  <c r="W743" i="46"/>
  <c r="X738" i="5"/>
  <c r="X743" i="46" s="1"/>
  <c r="AG738" i="5"/>
  <c r="AH738" i="5"/>
  <c r="AI738" i="5"/>
  <c r="AJ738" i="5"/>
  <c r="AK738" i="5"/>
  <c r="S739" i="5"/>
  <c r="S744" i="46" s="1"/>
  <c r="T739" i="5"/>
  <c r="T744" i="46" s="1"/>
  <c r="U739" i="5"/>
  <c r="U744" i="46"/>
  <c r="V739" i="5"/>
  <c r="V744" i="46"/>
  <c r="W739" i="5"/>
  <c r="W744" i="46"/>
  <c r="X739" i="5"/>
  <c r="X744" i="46" s="1"/>
  <c r="AG739" i="5"/>
  <c r="AH739" i="5"/>
  <c r="AI739" i="5"/>
  <c r="AJ739" i="5"/>
  <c r="AK739" i="5"/>
  <c r="S740" i="5"/>
  <c r="S745" i="46" s="1"/>
  <c r="T740" i="5"/>
  <c r="T745" i="46" s="1"/>
  <c r="U740" i="5"/>
  <c r="U745" i="46"/>
  <c r="V740" i="5"/>
  <c r="V745" i="46"/>
  <c r="W740" i="5"/>
  <c r="W745" i="46"/>
  <c r="X740" i="5"/>
  <c r="X745" i="46" s="1"/>
  <c r="AG740" i="5"/>
  <c r="AH740" i="5"/>
  <c r="AI740" i="5"/>
  <c r="AJ740" i="5"/>
  <c r="AK740" i="5"/>
  <c r="S741" i="5"/>
  <c r="S746" i="46" s="1"/>
  <c r="T741" i="5"/>
  <c r="T746" i="46" s="1"/>
  <c r="U741" i="5"/>
  <c r="U746" i="46"/>
  <c r="V741" i="5"/>
  <c r="V746" i="46"/>
  <c r="W741" i="5"/>
  <c r="W746" i="46"/>
  <c r="X741" i="5"/>
  <c r="X746" i="46" s="1"/>
  <c r="AG741" i="5"/>
  <c r="AH741" i="5"/>
  <c r="AI741" i="5"/>
  <c r="AJ741" i="5"/>
  <c r="AK741" i="5"/>
  <c r="S742" i="5"/>
  <c r="S747" i="46"/>
  <c r="T742" i="5"/>
  <c r="T747" i="46"/>
  <c r="U742" i="5"/>
  <c r="U747" i="46"/>
  <c r="V742" i="5"/>
  <c r="V747" i="46"/>
  <c r="W742" i="5"/>
  <c r="W747" i="46"/>
  <c r="X742" i="5"/>
  <c r="X747" i="46"/>
  <c r="AG742" i="5"/>
  <c r="AH742" i="5"/>
  <c r="AI742" i="5"/>
  <c r="AJ742" i="5"/>
  <c r="AK742" i="5"/>
  <c r="S743" i="5"/>
  <c r="S748" i="46"/>
  <c r="T743" i="5"/>
  <c r="T748" i="46"/>
  <c r="U743" i="5"/>
  <c r="U748" i="46"/>
  <c r="V743" i="5"/>
  <c r="V748" i="46"/>
  <c r="W743" i="5"/>
  <c r="W748" i="46"/>
  <c r="X743" i="5"/>
  <c r="X748" i="46"/>
  <c r="AG743" i="5"/>
  <c r="AH743" i="5"/>
  <c r="AI743" i="5"/>
  <c r="AJ743" i="5"/>
  <c r="AK743" i="5"/>
  <c r="C746" i="5"/>
  <c r="C745" i="5"/>
  <c r="D746" i="5"/>
  <c r="D745" i="5"/>
  <c r="E746" i="5"/>
  <c r="D29" i="4" s="1"/>
  <c r="F746" i="5"/>
  <c r="E29" i="4" s="1"/>
  <c r="G746" i="5"/>
  <c r="F29" i="4"/>
  <c r="H746" i="5"/>
  <c r="G29" i="4"/>
  <c r="I746" i="5"/>
  <c r="H29" i="4"/>
  <c r="J746" i="5"/>
  <c r="I29" i="4"/>
  <c r="K746" i="5"/>
  <c r="J29" i="4"/>
  <c r="L746" i="5"/>
  <c r="K29" i="4"/>
  <c r="M746" i="5"/>
  <c r="L29" i="4"/>
  <c r="N746" i="5"/>
  <c r="M29" i="4"/>
  <c r="O746" i="5"/>
  <c r="N29" i="4"/>
  <c r="P746" i="5"/>
  <c r="O29" i="4"/>
  <c r="Q746" i="5"/>
  <c r="R746" i="5"/>
  <c r="Y746" i="5"/>
  <c r="W29" i="4"/>
  <c r="Z746" i="5"/>
  <c r="X29" i="4" s="1"/>
  <c r="AA746" i="5"/>
  <c r="Y29" i="4" s="1"/>
  <c r="AB746" i="5"/>
  <c r="Z29" i="4" s="1"/>
  <c r="AC746" i="5"/>
  <c r="AA29" i="4" s="1"/>
  <c r="AD746" i="5"/>
  <c r="AB29" i="4" s="1"/>
  <c r="AE746" i="5"/>
  <c r="AF746" i="5"/>
  <c r="S747" i="5"/>
  <c r="T747" i="5"/>
  <c r="U747" i="5"/>
  <c r="V747" i="5"/>
  <c r="W747" i="5"/>
  <c r="X747" i="5"/>
  <c r="X752" i="46" s="1"/>
  <c r="AG747" i="5"/>
  <c r="AH747" i="5"/>
  <c r="AH798" i="5" s="1"/>
  <c r="AI747" i="5"/>
  <c r="AJ747" i="5"/>
  <c r="AK747" i="5"/>
  <c r="AK796" i="5" s="1"/>
  <c r="AK34" i="45" s="1"/>
  <c r="S748" i="5"/>
  <c r="S753" i="46" s="1"/>
  <c r="T748" i="5"/>
  <c r="T753" i="46" s="1"/>
  <c r="U748" i="5"/>
  <c r="U753" i="46"/>
  <c r="V748" i="5"/>
  <c r="V753" i="46"/>
  <c r="W748" i="5"/>
  <c r="W753" i="46"/>
  <c r="X748" i="5"/>
  <c r="X753" i="46" s="1"/>
  <c r="AG748" i="5"/>
  <c r="AH748" i="5"/>
  <c r="AI748" i="5"/>
  <c r="AJ748" i="5"/>
  <c r="AK748" i="5"/>
  <c r="S749" i="5"/>
  <c r="S754" i="46"/>
  <c r="T749" i="5"/>
  <c r="T754" i="46" s="1"/>
  <c r="U749" i="5"/>
  <c r="U754" i="46"/>
  <c r="V749" i="5"/>
  <c r="V754" i="46"/>
  <c r="W749" i="5"/>
  <c r="W754" i="46"/>
  <c r="X749" i="5"/>
  <c r="X754" i="46" s="1"/>
  <c r="AL754" i="46" s="1"/>
  <c r="AG749" i="5"/>
  <c r="AH749" i="5"/>
  <c r="AI749" i="5"/>
  <c r="AJ749" i="5"/>
  <c r="AK749" i="5"/>
  <c r="S750" i="5"/>
  <c r="S755" i="46" s="1"/>
  <c r="T750" i="5"/>
  <c r="T755" i="46" s="1"/>
  <c r="U750" i="5"/>
  <c r="U755" i="46"/>
  <c r="V750" i="5"/>
  <c r="V755" i="46"/>
  <c r="W750" i="5"/>
  <c r="W755" i="46"/>
  <c r="X750" i="5"/>
  <c r="X755" i="46" s="1"/>
  <c r="AL755" i="46" s="1"/>
  <c r="AG750" i="5"/>
  <c r="AH750" i="5"/>
  <c r="AI750" i="5"/>
  <c r="AJ750" i="5"/>
  <c r="AJ1010" i="5"/>
  <c r="AK750" i="5"/>
  <c r="S751" i="5"/>
  <c r="S756" i="46" s="1"/>
  <c r="T751" i="5"/>
  <c r="T756" i="46" s="1"/>
  <c r="U751" i="5"/>
  <c r="U756" i="46"/>
  <c r="V751" i="5"/>
  <c r="V756" i="46"/>
  <c r="W751" i="5"/>
  <c r="W756" i="46"/>
  <c r="X751" i="5"/>
  <c r="X756" i="46" s="1"/>
  <c r="AL756" i="46" s="1"/>
  <c r="AG751" i="5"/>
  <c r="AH751" i="5"/>
  <c r="AI751" i="5"/>
  <c r="AJ751" i="5"/>
  <c r="AK751" i="5"/>
  <c r="S752" i="5"/>
  <c r="S757" i="46"/>
  <c r="T752" i="5"/>
  <c r="T757" i="46"/>
  <c r="U752" i="5"/>
  <c r="U757" i="46"/>
  <c r="V752" i="5"/>
  <c r="V757" i="46"/>
  <c r="W752" i="5"/>
  <c r="W757" i="46"/>
  <c r="X752" i="5"/>
  <c r="X757" i="46" s="1"/>
  <c r="AL757" i="46" s="1"/>
  <c r="AG752" i="5"/>
  <c r="AH752" i="5"/>
  <c r="AI752" i="5"/>
  <c r="AJ752" i="5"/>
  <c r="AK752" i="5"/>
  <c r="S753" i="5"/>
  <c r="S758" i="46" s="1"/>
  <c r="T753" i="5"/>
  <c r="T758" i="46" s="1"/>
  <c r="U753" i="5"/>
  <c r="U758" i="46"/>
  <c r="V753" i="5"/>
  <c r="V758" i="46"/>
  <c r="W753" i="5"/>
  <c r="W758" i="46"/>
  <c r="X753" i="5"/>
  <c r="X758" i="46" s="1"/>
  <c r="AL758" i="46" s="1"/>
  <c r="AG753" i="5"/>
  <c r="AH753" i="5"/>
  <c r="AI753" i="5"/>
  <c r="AJ753" i="5"/>
  <c r="AK753" i="5"/>
  <c r="S754" i="5"/>
  <c r="S759" i="46"/>
  <c r="T754" i="5"/>
  <c r="T759" i="46"/>
  <c r="U754" i="5"/>
  <c r="U759" i="46"/>
  <c r="V754" i="5"/>
  <c r="V759" i="46"/>
  <c r="W754" i="5"/>
  <c r="W759" i="46"/>
  <c r="X754" i="5"/>
  <c r="X759" i="46"/>
  <c r="AG754" i="5"/>
  <c r="AH754" i="5"/>
  <c r="AI754" i="5"/>
  <c r="AJ754" i="5"/>
  <c r="AK754" i="5"/>
  <c r="S755" i="5"/>
  <c r="S760" i="46" s="1"/>
  <c r="T755" i="5"/>
  <c r="T760" i="46" s="1"/>
  <c r="U755" i="5"/>
  <c r="U760" i="46"/>
  <c r="V755" i="5"/>
  <c r="V760" i="46"/>
  <c r="W755" i="5"/>
  <c r="W760" i="46"/>
  <c r="X755" i="5"/>
  <c r="AL755" i="5" s="1"/>
  <c r="AG755" i="5"/>
  <c r="AH755" i="5"/>
  <c r="AI755" i="5"/>
  <c r="AJ755" i="5"/>
  <c r="AK755" i="5"/>
  <c r="S756" i="5"/>
  <c r="S761" i="46" s="1"/>
  <c r="T756" i="5"/>
  <c r="T761" i="46" s="1"/>
  <c r="U756" i="5"/>
  <c r="U761" i="46"/>
  <c r="V756" i="5"/>
  <c r="V761" i="46"/>
  <c r="W756" i="5"/>
  <c r="W761" i="46"/>
  <c r="X756" i="5"/>
  <c r="X761" i="46" s="1"/>
  <c r="AL761" i="46" s="1"/>
  <c r="AG756" i="5"/>
  <c r="AH756" i="5"/>
  <c r="AI756" i="5"/>
  <c r="AJ756" i="5"/>
  <c r="AK756" i="5"/>
  <c r="S757" i="5"/>
  <c r="S762" i="46"/>
  <c r="T757" i="5"/>
  <c r="T762" i="46"/>
  <c r="U757" i="5"/>
  <c r="U762" i="46"/>
  <c r="V757" i="5"/>
  <c r="V762" i="46"/>
  <c r="W757" i="5"/>
  <c r="W762" i="46"/>
  <c r="X757" i="5"/>
  <c r="X762" i="46"/>
  <c r="AG757" i="5"/>
  <c r="AH757" i="5"/>
  <c r="AI757" i="5"/>
  <c r="AJ757" i="5"/>
  <c r="AK757" i="5"/>
  <c r="S758" i="5"/>
  <c r="S763" i="46" s="1"/>
  <c r="T758" i="5"/>
  <c r="T763" i="46" s="1"/>
  <c r="U758" i="5"/>
  <c r="U763" i="46"/>
  <c r="V758" i="5"/>
  <c r="V763" i="46"/>
  <c r="W758" i="5"/>
  <c r="W763" i="46"/>
  <c r="X758" i="5"/>
  <c r="X763" i="46" s="1"/>
  <c r="AL763" i="46" s="1"/>
  <c r="AG758" i="5"/>
  <c r="AH758" i="5"/>
  <c r="AI758" i="5"/>
  <c r="AJ758" i="5"/>
  <c r="AK758" i="5"/>
  <c r="S759" i="5"/>
  <c r="S764" i="46"/>
  <c r="T759" i="5"/>
  <c r="T764" i="46"/>
  <c r="U759" i="5"/>
  <c r="U764" i="46"/>
  <c r="V759" i="5"/>
  <c r="V764" i="46"/>
  <c r="W759" i="5"/>
  <c r="W764" i="46"/>
  <c r="X759" i="5"/>
  <c r="X764" i="46" s="1"/>
  <c r="AG759" i="5"/>
  <c r="AH759" i="5"/>
  <c r="AI759" i="5"/>
  <c r="AJ759" i="5"/>
  <c r="AK759" i="5"/>
  <c r="S760" i="5"/>
  <c r="S765" i="46" s="1"/>
  <c r="T760" i="5"/>
  <c r="T765" i="46" s="1"/>
  <c r="U760" i="5"/>
  <c r="U765" i="46"/>
  <c r="V760" i="5"/>
  <c r="V765" i="46"/>
  <c r="W760" i="5"/>
  <c r="W765" i="46"/>
  <c r="X760" i="5"/>
  <c r="X765" i="46" s="1"/>
  <c r="AL765" i="46" s="1"/>
  <c r="AG760" i="5"/>
  <c r="AH760" i="5"/>
  <c r="AI760" i="5"/>
  <c r="AJ760" i="5"/>
  <c r="AK760" i="5"/>
  <c r="S761" i="5"/>
  <c r="S766" i="46" s="1"/>
  <c r="T761" i="5"/>
  <c r="T766" i="46"/>
  <c r="U761" i="5"/>
  <c r="U766" i="46"/>
  <c r="V761" i="5"/>
  <c r="V766" i="46"/>
  <c r="W761" i="5"/>
  <c r="W766" i="46"/>
  <c r="X761" i="5"/>
  <c r="X766" i="46"/>
  <c r="AG761" i="5"/>
  <c r="AH761" i="5"/>
  <c r="AI761" i="5"/>
  <c r="AJ761" i="5"/>
  <c r="AK761" i="5"/>
  <c r="S762" i="5"/>
  <c r="S767" i="46" s="1"/>
  <c r="T762" i="5"/>
  <c r="T767" i="46" s="1"/>
  <c r="U762" i="5"/>
  <c r="U767" i="46"/>
  <c r="V762" i="5"/>
  <c r="V767" i="46"/>
  <c r="W762" i="5"/>
  <c r="W767" i="46"/>
  <c r="X762" i="5"/>
  <c r="X767" i="46" s="1"/>
  <c r="AG762" i="5"/>
  <c r="AH762" i="5"/>
  <c r="AI762" i="5"/>
  <c r="AJ762" i="5"/>
  <c r="AK762" i="5"/>
  <c r="S763" i="5"/>
  <c r="S768" i="46"/>
  <c r="T763" i="5"/>
  <c r="T768" i="46"/>
  <c r="U763" i="5"/>
  <c r="U768" i="46"/>
  <c r="V763" i="5"/>
  <c r="V768" i="46"/>
  <c r="W763" i="5"/>
  <c r="W768" i="46"/>
  <c r="X763" i="5"/>
  <c r="X768" i="46" s="1"/>
  <c r="AL768" i="46" s="1"/>
  <c r="AG763" i="5"/>
  <c r="AH763" i="5"/>
  <c r="AI763" i="5"/>
  <c r="AJ763" i="5"/>
  <c r="AK763" i="5"/>
  <c r="S764" i="5"/>
  <c r="S769" i="46" s="1"/>
  <c r="T764" i="5"/>
  <c r="T769" i="46" s="1"/>
  <c r="U764" i="5"/>
  <c r="U769" i="46"/>
  <c r="V764" i="5"/>
  <c r="V769" i="46"/>
  <c r="W764" i="5"/>
  <c r="W769" i="46"/>
  <c r="X764" i="5"/>
  <c r="X769" i="46" s="1"/>
  <c r="AL769" i="46" s="1"/>
  <c r="AG764" i="5"/>
  <c r="AH764" i="5"/>
  <c r="AI764" i="5"/>
  <c r="AJ764" i="5"/>
  <c r="AK764" i="5"/>
  <c r="S765" i="5"/>
  <c r="S770" i="46"/>
  <c r="T765" i="5"/>
  <c r="T770" i="46"/>
  <c r="U765" i="5"/>
  <c r="U770" i="46"/>
  <c r="V765" i="5"/>
  <c r="V770" i="46"/>
  <c r="W765" i="5"/>
  <c r="W770" i="46"/>
  <c r="X765" i="5"/>
  <c r="X770" i="46"/>
  <c r="AG765" i="5"/>
  <c r="AH765" i="5"/>
  <c r="AI765" i="5"/>
  <c r="AJ765" i="5"/>
  <c r="AK765" i="5"/>
  <c r="S766" i="5"/>
  <c r="S771" i="46"/>
  <c r="T766" i="5"/>
  <c r="T771" i="46"/>
  <c r="U766" i="5"/>
  <c r="U771" i="46"/>
  <c r="V766" i="5"/>
  <c r="V771" i="46"/>
  <c r="W766" i="5"/>
  <c r="W771" i="46"/>
  <c r="X766" i="5"/>
  <c r="X771" i="46"/>
  <c r="AG766" i="5"/>
  <c r="AH766" i="5"/>
  <c r="AI766" i="5"/>
  <c r="AJ766" i="5"/>
  <c r="AK766" i="5"/>
  <c r="S767" i="5"/>
  <c r="S772" i="46"/>
  <c r="T767" i="5"/>
  <c r="T772" i="46"/>
  <c r="U767" i="5"/>
  <c r="U772" i="46"/>
  <c r="V767" i="5"/>
  <c r="V772" i="46"/>
  <c r="W767" i="5"/>
  <c r="W772" i="46"/>
  <c r="X767" i="5"/>
  <c r="X772" i="46"/>
  <c r="AG767" i="5"/>
  <c r="AH767" i="5"/>
  <c r="AI767" i="5"/>
  <c r="AJ767" i="5"/>
  <c r="AK767" i="5"/>
  <c r="S768" i="5"/>
  <c r="S773" i="46"/>
  <c r="T768" i="5"/>
  <c r="T773" i="46"/>
  <c r="U768" i="5"/>
  <c r="U773" i="46"/>
  <c r="V768" i="5"/>
  <c r="V773" i="46"/>
  <c r="W768" i="5"/>
  <c r="W773" i="46"/>
  <c r="X768" i="5"/>
  <c r="X773" i="46"/>
  <c r="AG768" i="5"/>
  <c r="AH768" i="5"/>
  <c r="AI768" i="5"/>
  <c r="AJ768" i="5"/>
  <c r="AK768" i="5"/>
  <c r="S769" i="5"/>
  <c r="S774" i="46"/>
  <c r="T769" i="5"/>
  <c r="T774" i="46"/>
  <c r="U769" i="5"/>
  <c r="U774" i="46"/>
  <c r="V769" i="5"/>
  <c r="V774" i="46"/>
  <c r="W769" i="5"/>
  <c r="W774" i="46"/>
  <c r="X769" i="5"/>
  <c r="X774" i="46"/>
  <c r="AG769" i="5"/>
  <c r="AH769" i="5"/>
  <c r="AI769" i="5"/>
  <c r="AJ769" i="5"/>
  <c r="AK769" i="5"/>
  <c r="S770" i="5"/>
  <c r="S775" i="46"/>
  <c r="T770" i="5"/>
  <c r="T775" i="46"/>
  <c r="U770" i="5"/>
  <c r="U775" i="46"/>
  <c r="V770" i="5"/>
  <c r="V775" i="46"/>
  <c r="W770" i="5"/>
  <c r="W775" i="46"/>
  <c r="X770" i="5"/>
  <c r="X775" i="46"/>
  <c r="AG770" i="5"/>
  <c r="AH770" i="5"/>
  <c r="AI770" i="5"/>
  <c r="AJ770" i="5"/>
  <c r="AK770" i="5"/>
  <c r="S771" i="5"/>
  <c r="S776" i="46"/>
  <c r="T771" i="5"/>
  <c r="T776" i="46"/>
  <c r="U771" i="5"/>
  <c r="U776" i="46"/>
  <c r="V771" i="5"/>
  <c r="V776" i="46"/>
  <c r="W771" i="5"/>
  <c r="W776" i="46"/>
  <c r="X771" i="5"/>
  <c r="X776" i="46"/>
  <c r="AG771" i="5"/>
  <c r="AH771" i="5"/>
  <c r="AI771" i="5"/>
  <c r="AJ771" i="5"/>
  <c r="AK771" i="5"/>
  <c r="S772" i="5"/>
  <c r="S777" i="46"/>
  <c r="T772" i="5"/>
  <c r="T777" i="46"/>
  <c r="U772" i="5"/>
  <c r="U777" i="46"/>
  <c r="V772" i="5"/>
  <c r="V777" i="46"/>
  <c r="W772" i="5"/>
  <c r="W777" i="46"/>
  <c r="X772" i="5"/>
  <c r="X777" i="46"/>
  <c r="AG772" i="5"/>
  <c r="AH772" i="5"/>
  <c r="AI772" i="5"/>
  <c r="AJ772" i="5"/>
  <c r="AK772" i="5"/>
  <c r="S773" i="5"/>
  <c r="S778" i="46"/>
  <c r="T773" i="5"/>
  <c r="T778" i="46"/>
  <c r="U773" i="5"/>
  <c r="U778" i="46"/>
  <c r="V773" i="5"/>
  <c r="V778" i="46"/>
  <c r="W773" i="5"/>
  <c r="W778" i="46"/>
  <c r="X773" i="5"/>
  <c r="X778" i="46"/>
  <c r="AG773" i="5"/>
  <c r="AH773" i="5"/>
  <c r="AI773" i="5"/>
  <c r="AJ773" i="5"/>
  <c r="AK773" i="5"/>
  <c r="S774" i="5"/>
  <c r="S779" i="46"/>
  <c r="T774" i="5"/>
  <c r="T779" i="46"/>
  <c r="U774" i="5"/>
  <c r="U779" i="46"/>
  <c r="V774" i="5"/>
  <c r="V779" i="46"/>
  <c r="W774" i="5"/>
  <c r="W779" i="46"/>
  <c r="X774" i="5"/>
  <c r="X779" i="46"/>
  <c r="AG774" i="5"/>
  <c r="AH774" i="5"/>
  <c r="AI774" i="5"/>
  <c r="AJ774" i="5"/>
  <c r="AJ1040" i="5"/>
  <c r="AK774" i="5"/>
  <c r="S775" i="5"/>
  <c r="S780" i="46"/>
  <c r="T775" i="5"/>
  <c r="T780" i="46"/>
  <c r="U775" i="5"/>
  <c r="U780" i="46"/>
  <c r="V775" i="5"/>
  <c r="V780" i="46"/>
  <c r="W775" i="5"/>
  <c r="W780" i="46"/>
  <c r="X775" i="5"/>
  <c r="X780" i="46"/>
  <c r="AG775" i="5"/>
  <c r="AH775" i="5"/>
  <c r="AI775" i="5"/>
  <c r="AJ775" i="5"/>
  <c r="AK775" i="5"/>
  <c r="S776" i="5"/>
  <c r="S781" i="46"/>
  <c r="T776" i="5"/>
  <c r="T781" i="46"/>
  <c r="U776" i="5"/>
  <c r="U781" i="46"/>
  <c r="V776" i="5"/>
  <c r="V781" i="46"/>
  <c r="W776" i="5"/>
  <c r="W781" i="46"/>
  <c r="X776" i="5"/>
  <c r="X781" i="46"/>
  <c r="AG776" i="5"/>
  <c r="AH776" i="5"/>
  <c r="AI776" i="5"/>
  <c r="AJ776" i="5"/>
  <c r="AJ1042" i="5"/>
  <c r="AK776" i="5"/>
  <c r="S777" i="5"/>
  <c r="S782" i="46"/>
  <c r="T777" i="5"/>
  <c r="T782" i="46"/>
  <c r="U777" i="5"/>
  <c r="U782" i="46"/>
  <c r="V777" i="5"/>
  <c r="V782" i="46"/>
  <c r="W777" i="5"/>
  <c r="W782" i="46"/>
  <c r="X777" i="5"/>
  <c r="X782" i="46"/>
  <c r="AG777" i="5"/>
  <c r="AH777" i="5"/>
  <c r="AI777" i="5"/>
  <c r="AJ777" i="5"/>
  <c r="AK777" i="5"/>
  <c r="S778" i="5"/>
  <c r="S783" i="46"/>
  <c r="T778" i="5"/>
  <c r="T783" i="46"/>
  <c r="U778" i="5"/>
  <c r="U783" i="46"/>
  <c r="V778" i="5"/>
  <c r="V783" i="46"/>
  <c r="W778" i="5"/>
  <c r="W783" i="46"/>
  <c r="X778" i="5"/>
  <c r="X783" i="46"/>
  <c r="AG778" i="5"/>
  <c r="AH778" i="5"/>
  <c r="AI778" i="5"/>
  <c r="AJ778" i="5"/>
  <c r="AK778" i="5"/>
  <c r="S779" i="5"/>
  <c r="S784" i="46"/>
  <c r="T779" i="5"/>
  <c r="T784" i="46"/>
  <c r="U779" i="5"/>
  <c r="U784" i="46"/>
  <c r="V779" i="5"/>
  <c r="V784" i="46"/>
  <c r="W779" i="5"/>
  <c r="W784" i="46"/>
  <c r="X779" i="5"/>
  <c r="X784" i="46"/>
  <c r="AG779" i="5"/>
  <c r="AH779" i="5"/>
  <c r="AI779" i="5"/>
  <c r="AJ779" i="5"/>
  <c r="AK779" i="5"/>
  <c r="S780" i="5"/>
  <c r="S785" i="46" s="1"/>
  <c r="T780" i="5"/>
  <c r="T785" i="46" s="1"/>
  <c r="U780" i="5"/>
  <c r="U785" i="46"/>
  <c r="V780" i="5"/>
  <c r="V785" i="46"/>
  <c r="W780" i="5"/>
  <c r="W785" i="46"/>
  <c r="X780" i="5"/>
  <c r="X785" i="46" s="1"/>
  <c r="AG780" i="5"/>
  <c r="AH780" i="5"/>
  <c r="AI780" i="5"/>
  <c r="AJ780" i="5"/>
  <c r="AK780" i="5"/>
  <c r="S781" i="5"/>
  <c r="S786" i="46"/>
  <c r="T781" i="5"/>
  <c r="T786" i="46" s="1"/>
  <c r="U781" i="5"/>
  <c r="U786" i="46"/>
  <c r="V781" i="5"/>
  <c r="V786" i="46"/>
  <c r="W781" i="5"/>
  <c r="W786" i="46"/>
  <c r="X781" i="5"/>
  <c r="X786" i="46" s="1"/>
  <c r="AG781" i="5"/>
  <c r="AH781" i="5"/>
  <c r="AI781" i="5"/>
  <c r="AJ781" i="5"/>
  <c r="AK781" i="5"/>
  <c r="S782" i="5"/>
  <c r="S787" i="46" s="1"/>
  <c r="T782" i="5"/>
  <c r="T787" i="46" s="1"/>
  <c r="U782" i="5"/>
  <c r="U787" i="46"/>
  <c r="V782" i="5"/>
  <c r="V787" i="46"/>
  <c r="W782" i="5"/>
  <c r="W787" i="46"/>
  <c r="X782" i="5"/>
  <c r="X787" i="46" s="1"/>
  <c r="AL787" i="46" s="1"/>
  <c r="AG782" i="5"/>
  <c r="AH782" i="5"/>
  <c r="AI782" i="5"/>
  <c r="AJ782" i="5"/>
  <c r="AK782" i="5"/>
  <c r="S783" i="5"/>
  <c r="S788" i="46" s="1"/>
  <c r="T783" i="5"/>
  <c r="T788" i="46" s="1"/>
  <c r="U783" i="5"/>
  <c r="U788" i="46"/>
  <c r="V783" i="5"/>
  <c r="V788" i="46"/>
  <c r="W783" i="5"/>
  <c r="W788" i="46"/>
  <c r="X783" i="5"/>
  <c r="X788" i="46" s="1"/>
  <c r="AL788" i="46" s="1"/>
  <c r="AG783" i="5"/>
  <c r="AH783" i="5"/>
  <c r="AI783" i="5"/>
  <c r="AJ783" i="5"/>
  <c r="AK783" i="5"/>
  <c r="S784" i="5"/>
  <c r="S789" i="46" s="1"/>
  <c r="T784" i="5"/>
  <c r="T789" i="46" s="1"/>
  <c r="U784" i="5"/>
  <c r="U789" i="46"/>
  <c r="V784" i="5"/>
  <c r="V789" i="46"/>
  <c r="W784" i="5"/>
  <c r="W789" i="46"/>
  <c r="X784" i="5"/>
  <c r="X789" i="46" s="1"/>
  <c r="AL789" i="46" s="1"/>
  <c r="AG784" i="5"/>
  <c r="AH784" i="5"/>
  <c r="AI784" i="5"/>
  <c r="AJ784" i="5"/>
  <c r="AK784" i="5"/>
  <c r="S785" i="5"/>
  <c r="S790" i="46" s="1"/>
  <c r="T785" i="5"/>
  <c r="T790" i="46" s="1"/>
  <c r="U785" i="5"/>
  <c r="U790" i="46"/>
  <c r="V785" i="5"/>
  <c r="V790" i="46"/>
  <c r="W785" i="5"/>
  <c r="W790" i="46"/>
  <c r="X785" i="5"/>
  <c r="X790" i="46" s="1"/>
  <c r="AL790" i="46" s="1"/>
  <c r="AG785" i="5"/>
  <c r="AH785" i="5"/>
  <c r="AI785" i="5"/>
  <c r="AJ785" i="5"/>
  <c r="AK785" i="5"/>
  <c r="S786" i="5"/>
  <c r="S791" i="46" s="1"/>
  <c r="T786" i="5"/>
  <c r="T791" i="46"/>
  <c r="U786" i="5"/>
  <c r="U791" i="46"/>
  <c r="V786" i="5"/>
  <c r="V791" i="46"/>
  <c r="W786" i="5"/>
  <c r="W791" i="46"/>
  <c r="X786" i="5"/>
  <c r="X791" i="46" s="1"/>
  <c r="AL791" i="46" s="1"/>
  <c r="AG786" i="5"/>
  <c r="AH786" i="5"/>
  <c r="AI786" i="5"/>
  <c r="AJ786" i="5"/>
  <c r="AK786" i="5"/>
  <c r="S787" i="5"/>
  <c r="S792" i="46" s="1"/>
  <c r="T787" i="5"/>
  <c r="T792" i="46"/>
  <c r="U787" i="5"/>
  <c r="U792" i="46"/>
  <c r="V787" i="5"/>
  <c r="V792" i="46"/>
  <c r="W787" i="5"/>
  <c r="W792" i="46"/>
  <c r="X787" i="5"/>
  <c r="X792" i="46"/>
  <c r="AG787" i="5"/>
  <c r="AH787" i="5"/>
  <c r="AI787" i="5"/>
  <c r="AJ787" i="5"/>
  <c r="AK787" i="5"/>
  <c r="S788" i="5"/>
  <c r="S793" i="46"/>
  <c r="T788" i="5"/>
  <c r="T793" i="46" s="1"/>
  <c r="U788" i="5"/>
  <c r="U793" i="46"/>
  <c r="V788" i="5"/>
  <c r="V793" i="46"/>
  <c r="W788" i="5"/>
  <c r="W793" i="46"/>
  <c r="X788" i="5"/>
  <c r="X793" i="46" s="1"/>
  <c r="AG788" i="5"/>
  <c r="AH788" i="5"/>
  <c r="AI788" i="5"/>
  <c r="AJ788" i="5"/>
  <c r="AK788" i="5"/>
  <c r="S789" i="5"/>
  <c r="S794" i="46"/>
  <c r="T789" i="5"/>
  <c r="T794" i="46" s="1"/>
  <c r="U789" i="5"/>
  <c r="U794" i="46"/>
  <c r="V789" i="5"/>
  <c r="V794" i="46"/>
  <c r="W789" i="5"/>
  <c r="W794" i="46"/>
  <c r="X789" i="5"/>
  <c r="X794" i="46" s="1"/>
  <c r="AL794" i="46" s="1"/>
  <c r="AG789" i="5"/>
  <c r="AH789" i="5"/>
  <c r="AI789" i="5"/>
  <c r="AJ789" i="5"/>
  <c r="AK789" i="5"/>
  <c r="S790" i="5"/>
  <c r="S795" i="46" s="1"/>
  <c r="T790" i="5"/>
  <c r="T795" i="46" s="1"/>
  <c r="U790" i="5"/>
  <c r="U795" i="46"/>
  <c r="V790" i="5"/>
  <c r="V795" i="46"/>
  <c r="W790" i="5"/>
  <c r="W795" i="46"/>
  <c r="X790" i="5"/>
  <c r="X795" i="46" s="1"/>
  <c r="AL795" i="46" s="1"/>
  <c r="AG790" i="5"/>
  <c r="AH790" i="5"/>
  <c r="AI790" i="5"/>
  <c r="AJ790" i="5"/>
  <c r="AJ1056" i="5"/>
  <c r="AK790" i="5"/>
  <c r="S791" i="5"/>
  <c r="S796" i="46" s="1"/>
  <c r="T791" i="5"/>
  <c r="T796" i="46" s="1"/>
  <c r="U791" i="5"/>
  <c r="U796" i="46"/>
  <c r="V791" i="5"/>
  <c r="V796" i="46"/>
  <c r="W791" i="5"/>
  <c r="W796" i="46"/>
  <c r="X791" i="5"/>
  <c r="X796" i="46" s="1"/>
  <c r="AL796" i="46" s="1"/>
  <c r="AG791" i="5"/>
  <c r="AH791" i="5"/>
  <c r="AI791" i="5"/>
  <c r="AJ791" i="5"/>
  <c r="AK791" i="5"/>
  <c r="S792" i="5"/>
  <c r="S797" i="46" s="1"/>
  <c r="T792" i="5"/>
  <c r="T797" i="46" s="1"/>
  <c r="U792" i="5"/>
  <c r="U797" i="46"/>
  <c r="V792" i="5"/>
  <c r="V797" i="46"/>
  <c r="W792" i="5"/>
  <c r="W797" i="46"/>
  <c r="X792" i="5"/>
  <c r="X797" i="46" s="1"/>
  <c r="AL797" i="46" s="1"/>
  <c r="AG792" i="5"/>
  <c r="AH792" i="5"/>
  <c r="AI792" i="5"/>
  <c r="AJ792" i="5"/>
  <c r="AK792" i="5"/>
  <c r="S793" i="5"/>
  <c r="S798" i="46"/>
  <c r="T793" i="5"/>
  <c r="T798" i="46"/>
  <c r="U793" i="5"/>
  <c r="U798" i="46"/>
  <c r="V793" i="5"/>
  <c r="V798" i="46"/>
  <c r="W793" i="5"/>
  <c r="W798" i="46"/>
  <c r="X793" i="5"/>
  <c r="X798" i="46"/>
  <c r="AG793" i="5"/>
  <c r="AH793" i="5"/>
  <c r="AI793" i="5"/>
  <c r="AJ793" i="5"/>
  <c r="AK793" i="5"/>
  <c r="S794" i="5"/>
  <c r="S799" i="46"/>
  <c r="T794" i="5"/>
  <c r="T799" i="46"/>
  <c r="U794" i="5"/>
  <c r="U799" i="46"/>
  <c r="V794" i="5"/>
  <c r="V799" i="46"/>
  <c r="W794" i="5"/>
  <c r="W799" i="46"/>
  <c r="X794" i="5"/>
  <c r="X799" i="46"/>
  <c r="AG794" i="5"/>
  <c r="AH794" i="5"/>
  <c r="AI794" i="5"/>
  <c r="AJ794" i="5"/>
  <c r="AK794" i="5"/>
  <c r="S795" i="5"/>
  <c r="S800" i="46"/>
  <c r="T795" i="5"/>
  <c r="T800" i="46"/>
  <c r="U795" i="5"/>
  <c r="U800" i="46"/>
  <c r="V795" i="5"/>
  <c r="V800" i="46"/>
  <c r="W795" i="5"/>
  <c r="W800" i="46"/>
  <c r="X795" i="5"/>
  <c r="X800" i="46"/>
  <c r="AG795" i="5"/>
  <c r="AH795" i="5"/>
  <c r="AI795" i="5"/>
  <c r="AJ795" i="5"/>
  <c r="AK795" i="5"/>
  <c r="C798" i="5"/>
  <c r="C797" i="5"/>
  <c r="B30" i="4"/>
  <c r="D798" i="5"/>
  <c r="D797" i="5"/>
  <c r="C30" i="4"/>
  <c r="E798" i="5"/>
  <c r="D30" i="4" s="1"/>
  <c r="F798" i="5"/>
  <c r="E30" i="4" s="1"/>
  <c r="G798" i="5"/>
  <c r="F30" i="4"/>
  <c r="H798" i="5"/>
  <c r="G30" i="4"/>
  <c r="I798" i="5"/>
  <c r="H30" i="4"/>
  <c r="J798" i="5"/>
  <c r="I30" i="4"/>
  <c r="K798" i="5"/>
  <c r="J30" i="4"/>
  <c r="L798" i="5"/>
  <c r="K30" i="4"/>
  <c r="M798" i="5"/>
  <c r="L30" i="4"/>
  <c r="N798" i="5"/>
  <c r="M30" i="4"/>
  <c r="O798" i="5"/>
  <c r="N30" i="4"/>
  <c r="P798" i="5"/>
  <c r="O30" i="4"/>
  <c r="Q798" i="5"/>
  <c r="R798" i="5"/>
  <c r="Y798" i="5"/>
  <c r="W30" i="4"/>
  <c r="Z798" i="5"/>
  <c r="X30" i="4" s="1"/>
  <c r="AA798" i="5"/>
  <c r="Y30" i="4" s="1"/>
  <c r="AB798" i="5"/>
  <c r="Z30" i="4" s="1"/>
  <c r="AC798" i="5"/>
  <c r="AA30" i="4" s="1"/>
  <c r="AD798" i="5"/>
  <c r="AB30" i="4" s="1"/>
  <c r="AE798" i="5"/>
  <c r="AF798" i="5"/>
  <c r="S799" i="5"/>
  <c r="S850" i="5" s="1"/>
  <c r="T799" i="5"/>
  <c r="U799" i="5"/>
  <c r="V799" i="5"/>
  <c r="W799" i="5"/>
  <c r="X799" i="5"/>
  <c r="AG799" i="5"/>
  <c r="AH799" i="5"/>
  <c r="AI799" i="5"/>
  <c r="AJ799" i="5"/>
  <c r="AK799" i="5"/>
  <c r="S800" i="5"/>
  <c r="S806" i="46" s="1"/>
  <c r="T800" i="5"/>
  <c r="T806" i="46" s="1"/>
  <c r="U800" i="5"/>
  <c r="U806" i="46"/>
  <c r="V800" i="5"/>
  <c r="V806" i="46"/>
  <c r="W800" i="5"/>
  <c r="W806" i="46"/>
  <c r="X800" i="5"/>
  <c r="X806" i="46" s="1"/>
  <c r="AG800" i="5"/>
  <c r="AH800" i="5"/>
  <c r="AI800" i="5"/>
  <c r="AJ800" i="5"/>
  <c r="AK800" i="5"/>
  <c r="S801" i="5"/>
  <c r="S807" i="46" s="1"/>
  <c r="T801" i="5"/>
  <c r="T807" i="46" s="1"/>
  <c r="U801" i="5"/>
  <c r="U807" i="46"/>
  <c r="V801" i="5"/>
  <c r="V807" i="46"/>
  <c r="W801" i="5"/>
  <c r="W807" i="46"/>
  <c r="X801" i="5"/>
  <c r="X807" i="46" s="1"/>
  <c r="AG801" i="5"/>
  <c r="AH801" i="5"/>
  <c r="AI801" i="5"/>
  <c r="AJ801" i="5"/>
  <c r="AK801" i="5"/>
  <c r="AK848" i="5" s="1"/>
  <c r="AK36" i="45" s="1"/>
  <c r="S802" i="5"/>
  <c r="S808" i="46" s="1"/>
  <c r="T802" i="5"/>
  <c r="T808" i="46" s="1"/>
  <c r="U802" i="5"/>
  <c r="U808" i="46"/>
  <c r="V802" i="5"/>
  <c r="V808" i="46"/>
  <c r="W802" i="5"/>
  <c r="W808" i="46"/>
  <c r="X802" i="5"/>
  <c r="X808" i="46" s="1"/>
  <c r="AG802" i="5"/>
  <c r="AH802" i="5"/>
  <c r="AI802" i="5"/>
  <c r="AJ802" i="5"/>
  <c r="AK802" i="5"/>
  <c r="S803" i="5"/>
  <c r="S809" i="46" s="1"/>
  <c r="T803" i="5"/>
  <c r="T809" i="46" s="1"/>
  <c r="U803" i="5"/>
  <c r="U809" i="46"/>
  <c r="V803" i="5"/>
  <c r="V809" i="46"/>
  <c r="W803" i="5"/>
  <c r="W809" i="46"/>
  <c r="X803" i="5"/>
  <c r="X809" i="46" s="1"/>
  <c r="AG803" i="5"/>
  <c r="AH803" i="5"/>
  <c r="AI803" i="5"/>
  <c r="AJ803" i="5"/>
  <c r="AK803" i="5"/>
  <c r="S804" i="5"/>
  <c r="S810" i="46" s="1"/>
  <c r="T804" i="5"/>
  <c r="T810" i="46" s="1"/>
  <c r="U804" i="5"/>
  <c r="U810" i="46"/>
  <c r="V804" i="5"/>
  <c r="V810" i="46"/>
  <c r="W804" i="5"/>
  <c r="W810" i="46"/>
  <c r="X804" i="5"/>
  <c r="X810" i="46" s="1"/>
  <c r="AG804" i="5"/>
  <c r="AH804" i="5"/>
  <c r="AI804" i="5"/>
  <c r="AJ804" i="5"/>
  <c r="AK804" i="5"/>
  <c r="S805" i="5"/>
  <c r="S811" i="46" s="1"/>
  <c r="T805" i="5"/>
  <c r="T811" i="46" s="1"/>
  <c r="U805" i="5"/>
  <c r="U811" i="46"/>
  <c r="V805" i="5"/>
  <c r="V811" i="46"/>
  <c r="W805" i="5"/>
  <c r="W811" i="46"/>
  <c r="X805" i="5"/>
  <c r="X811" i="46" s="1"/>
  <c r="AG805" i="5"/>
  <c r="AH805" i="5"/>
  <c r="AI805" i="5"/>
  <c r="AJ805" i="5"/>
  <c r="AK805" i="5"/>
  <c r="S806" i="5"/>
  <c r="S812" i="46" s="1"/>
  <c r="T806" i="5"/>
  <c r="T812" i="46" s="1"/>
  <c r="U806" i="5"/>
  <c r="U812" i="46"/>
  <c r="V806" i="5"/>
  <c r="V812" i="46"/>
  <c r="W806" i="5"/>
  <c r="W812" i="46"/>
  <c r="X806" i="5"/>
  <c r="X812" i="46" s="1"/>
  <c r="AG806" i="5"/>
  <c r="AH806" i="5"/>
  <c r="AI806" i="5"/>
  <c r="AJ806" i="5"/>
  <c r="AK806" i="5"/>
  <c r="S807" i="5"/>
  <c r="S813" i="46"/>
  <c r="T807" i="5"/>
  <c r="T813" i="46"/>
  <c r="U807" i="5"/>
  <c r="U813" i="46"/>
  <c r="V807" i="5"/>
  <c r="V813" i="46"/>
  <c r="W807" i="5"/>
  <c r="W813" i="46"/>
  <c r="X807" i="5"/>
  <c r="X813" i="46"/>
  <c r="AG807" i="5"/>
  <c r="AH807" i="5"/>
  <c r="AI807" i="5"/>
  <c r="AJ807" i="5"/>
  <c r="AK807" i="5"/>
  <c r="S808" i="5"/>
  <c r="S814" i="46" s="1"/>
  <c r="T808" i="5"/>
  <c r="T814" i="46"/>
  <c r="U808" i="5"/>
  <c r="U814" i="46"/>
  <c r="V808" i="5"/>
  <c r="V814" i="46"/>
  <c r="W808" i="5"/>
  <c r="W814" i="46"/>
  <c r="X808" i="5"/>
  <c r="X814" i="46"/>
  <c r="AG808" i="5"/>
  <c r="AH808" i="5"/>
  <c r="AI808" i="5"/>
  <c r="AJ808" i="5"/>
  <c r="AK808" i="5"/>
  <c r="S809" i="5"/>
  <c r="S815" i="46"/>
  <c r="T809" i="5"/>
  <c r="T815" i="46" s="1"/>
  <c r="U809" i="5"/>
  <c r="U815" i="46"/>
  <c r="V809" i="5"/>
  <c r="V815" i="46"/>
  <c r="W809" i="5"/>
  <c r="W815" i="46"/>
  <c r="X809" i="5"/>
  <c r="X815" i="46" s="1"/>
  <c r="AG809" i="5"/>
  <c r="AH809" i="5"/>
  <c r="AI809" i="5"/>
  <c r="AJ809" i="5"/>
  <c r="AK809" i="5"/>
  <c r="S810" i="5"/>
  <c r="S816" i="46"/>
  <c r="T810" i="5"/>
  <c r="T816" i="46" s="1"/>
  <c r="U810" i="5"/>
  <c r="U816" i="46"/>
  <c r="V810" i="5"/>
  <c r="V816" i="46"/>
  <c r="W810" i="5"/>
  <c r="W816" i="46"/>
  <c r="X810" i="5"/>
  <c r="X816" i="46" s="1"/>
  <c r="AG810" i="5"/>
  <c r="AH810" i="5"/>
  <c r="AI810" i="5"/>
  <c r="AJ810" i="5"/>
  <c r="AK810" i="5"/>
  <c r="S811" i="5"/>
  <c r="S817" i="46" s="1"/>
  <c r="T811" i="5"/>
  <c r="T817" i="46" s="1"/>
  <c r="U811" i="5"/>
  <c r="U817" i="46"/>
  <c r="V811" i="5"/>
  <c r="V817" i="46"/>
  <c r="W811" i="5"/>
  <c r="W817" i="46"/>
  <c r="X811" i="5"/>
  <c r="X817" i="46" s="1"/>
  <c r="AL817" i="46" s="1"/>
  <c r="AG811" i="5"/>
  <c r="AH811" i="5"/>
  <c r="AI811" i="5"/>
  <c r="AJ811" i="5"/>
  <c r="AJ1022" i="5"/>
  <c r="AK811" i="5"/>
  <c r="S812" i="5"/>
  <c r="S818" i="46" s="1"/>
  <c r="T812" i="5"/>
  <c r="T818" i="46" s="1"/>
  <c r="U812" i="5"/>
  <c r="U818" i="46"/>
  <c r="V812" i="5"/>
  <c r="V818" i="46"/>
  <c r="W812" i="5"/>
  <c r="W818" i="46"/>
  <c r="X812" i="5"/>
  <c r="X818" i="46" s="1"/>
  <c r="AG812" i="5"/>
  <c r="AH812" i="5"/>
  <c r="AI812" i="5"/>
  <c r="AJ812" i="5"/>
  <c r="AK812" i="5"/>
  <c r="S813" i="5"/>
  <c r="S819" i="46"/>
  <c r="T813" i="5"/>
  <c r="T819" i="46" s="1"/>
  <c r="U813" i="5"/>
  <c r="U819" i="46"/>
  <c r="V813" i="5"/>
  <c r="V819" i="46"/>
  <c r="W813" i="5"/>
  <c r="W819" i="46"/>
  <c r="X813" i="5"/>
  <c r="X819" i="46" s="1"/>
  <c r="AG813" i="5"/>
  <c r="AH813" i="5"/>
  <c r="AI813" i="5"/>
  <c r="AJ813" i="5"/>
  <c r="AK813" i="5"/>
  <c r="S814" i="5"/>
  <c r="S820" i="46"/>
  <c r="T814" i="5"/>
  <c r="T820" i="46"/>
  <c r="U814" i="5"/>
  <c r="U820" i="46"/>
  <c r="V814" i="5"/>
  <c r="V820" i="46"/>
  <c r="W814" i="5"/>
  <c r="W820" i="46"/>
  <c r="X814" i="5"/>
  <c r="X820" i="46"/>
  <c r="AG814" i="5"/>
  <c r="AH814" i="5"/>
  <c r="AI814" i="5"/>
  <c r="AJ814" i="5"/>
  <c r="AK814" i="5"/>
  <c r="S815" i="5"/>
  <c r="S821" i="46" s="1"/>
  <c r="T815" i="5"/>
  <c r="T821" i="46" s="1"/>
  <c r="U815" i="5"/>
  <c r="U821" i="46"/>
  <c r="V815" i="5"/>
  <c r="V821" i="46"/>
  <c r="W815" i="5"/>
  <c r="W821" i="46"/>
  <c r="X815" i="5"/>
  <c r="X821" i="46" s="1"/>
  <c r="AG815" i="5"/>
  <c r="AH815" i="5"/>
  <c r="AI815" i="5"/>
  <c r="AJ815" i="5"/>
  <c r="AK815" i="5"/>
  <c r="S816" i="5"/>
  <c r="S822" i="46"/>
  <c r="T816" i="5"/>
  <c r="T822" i="46" s="1"/>
  <c r="U816" i="5"/>
  <c r="U822" i="46"/>
  <c r="V816" i="5"/>
  <c r="V822" i="46"/>
  <c r="W816" i="5"/>
  <c r="W822" i="46"/>
  <c r="X816" i="5"/>
  <c r="X822" i="46" s="1"/>
  <c r="AG816" i="5"/>
  <c r="AH816" i="5"/>
  <c r="AI816" i="5"/>
  <c r="AJ816" i="5"/>
  <c r="AK816" i="5"/>
  <c r="S817" i="5"/>
  <c r="S823" i="46"/>
  <c r="T817" i="5"/>
  <c r="T823" i="46" s="1"/>
  <c r="U817" i="5"/>
  <c r="U823" i="46"/>
  <c r="V817" i="5"/>
  <c r="V823" i="46"/>
  <c r="W817" i="5"/>
  <c r="W823" i="46"/>
  <c r="X817" i="5"/>
  <c r="X823" i="46" s="1"/>
  <c r="AG817" i="5"/>
  <c r="AH817" i="5"/>
  <c r="AI817" i="5"/>
  <c r="AJ817" i="5"/>
  <c r="AK817" i="5"/>
  <c r="S818" i="5"/>
  <c r="S824" i="46" s="1"/>
  <c r="T818" i="5"/>
  <c r="T824" i="46" s="1"/>
  <c r="U818" i="5"/>
  <c r="U824" i="46"/>
  <c r="V818" i="5"/>
  <c r="V824" i="46"/>
  <c r="W818" i="5"/>
  <c r="W824" i="46"/>
  <c r="X818" i="5"/>
  <c r="X824" i="46" s="1"/>
  <c r="AG818" i="5"/>
  <c r="AH818" i="5"/>
  <c r="AI818" i="5"/>
  <c r="AJ818" i="5"/>
  <c r="AK818" i="5"/>
  <c r="S819" i="5"/>
  <c r="S825" i="46" s="1"/>
  <c r="T819" i="5"/>
  <c r="T825" i="46" s="1"/>
  <c r="U819" i="5"/>
  <c r="U825" i="46"/>
  <c r="V819" i="5"/>
  <c r="V825" i="46"/>
  <c r="W819" i="5"/>
  <c r="W825" i="46"/>
  <c r="X819" i="5"/>
  <c r="X825" i="46" s="1"/>
  <c r="AG819" i="5"/>
  <c r="AH819" i="5"/>
  <c r="AI819" i="5"/>
  <c r="AJ819" i="5"/>
  <c r="AK819" i="5"/>
  <c r="S820" i="5"/>
  <c r="S826" i="46" s="1"/>
  <c r="T820" i="5"/>
  <c r="T826" i="46" s="1"/>
  <c r="U820" i="5"/>
  <c r="U826" i="46"/>
  <c r="V820" i="5"/>
  <c r="V826" i="46"/>
  <c r="W820" i="5"/>
  <c r="W826" i="46"/>
  <c r="X820" i="5"/>
  <c r="X826" i="46" s="1"/>
  <c r="AG820" i="5"/>
  <c r="AH820" i="5"/>
  <c r="AI820" i="5"/>
  <c r="AJ820" i="5"/>
  <c r="AK820" i="5"/>
  <c r="S821" i="5"/>
  <c r="S827" i="46" s="1"/>
  <c r="T821" i="5"/>
  <c r="T827" i="46" s="1"/>
  <c r="U821" i="5"/>
  <c r="U827" i="46"/>
  <c r="V821" i="5"/>
  <c r="V827" i="46"/>
  <c r="W821" i="5"/>
  <c r="W827" i="46"/>
  <c r="X821" i="5"/>
  <c r="X827" i="46" s="1"/>
  <c r="AG821" i="5"/>
  <c r="AH821" i="5"/>
  <c r="AI821" i="5"/>
  <c r="AJ821" i="5"/>
  <c r="AK821" i="5"/>
  <c r="S822" i="5"/>
  <c r="S828" i="46" s="1"/>
  <c r="T822" i="5"/>
  <c r="T828" i="46"/>
  <c r="U822" i="5"/>
  <c r="U828" i="46"/>
  <c r="V822" i="5"/>
  <c r="V828" i="46"/>
  <c r="W822" i="5"/>
  <c r="W828" i="46"/>
  <c r="X822" i="5"/>
  <c r="X828" i="46"/>
  <c r="AG822" i="5"/>
  <c r="AH822" i="5"/>
  <c r="AI822" i="5"/>
  <c r="AJ822" i="5"/>
  <c r="AK822" i="5"/>
  <c r="S823" i="5"/>
  <c r="S829" i="46" s="1"/>
  <c r="T823" i="5"/>
  <c r="T829" i="46"/>
  <c r="U823" i="5"/>
  <c r="U829" i="46"/>
  <c r="V823" i="5"/>
  <c r="V829" i="46"/>
  <c r="W823" i="5"/>
  <c r="W829" i="46"/>
  <c r="X823" i="5"/>
  <c r="X829" i="46"/>
  <c r="AG823" i="5"/>
  <c r="AH823" i="5"/>
  <c r="AI823" i="5"/>
  <c r="AJ823" i="5"/>
  <c r="AK823" i="5"/>
  <c r="S824" i="5"/>
  <c r="S830" i="46"/>
  <c r="T824" i="5"/>
  <c r="T830" i="46" s="1"/>
  <c r="U824" i="5"/>
  <c r="U830" i="46"/>
  <c r="V824" i="5"/>
  <c r="V830" i="46"/>
  <c r="W824" i="5"/>
  <c r="W830" i="46"/>
  <c r="X824" i="5"/>
  <c r="X830" i="46" s="1"/>
  <c r="AG824" i="5"/>
  <c r="AH824" i="5"/>
  <c r="AI824" i="5"/>
  <c r="AJ824" i="5"/>
  <c r="AK824" i="5"/>
  <c r="S825" i="5"/>
  <c r="S831" i="46"/>
  <c r="T825" i="5"/>
  <c r="T831" i="46" s="1"/>
  <c r="U825" i="5"/>
  <c r="U831" i="46"/>
  <c r="V825" i="5"/>
  <c r="V831" i="46"/>
  <c r="W825" i="5"/>
  <c r="W831" i="46"/>
  <c r="X825" i="5"/>
  <c r="X831" i="46" s="1"/>
  <c r="AG825" i="5"/>
  <c r="AH825" i="5"/>
  <c r="AI825" i="5"/>
  <c r="AJ825" i="5"/>
  <c r="AK825" i="5"/>
  <c r="S826" i="5"/>
  <c r="S832" i="46" s="1"/>
  <c r="T826" i="5"/>
  <c r="T832" i="46" s="1"/>
  <c r="U826" i="5"/>
  <c r="U832" i="46"/>
  <c r="V826" i="5"/>
  <c r="V832" i="46"/>
  <c r="W826" i="5"/>
  <c r="W832" i="46"/>
  <c r="X826" i="5"/>
  <c r="X832" i="46" s="1"/>
  <c r="AG826" i="5"/>
  <c r="AH826" i="5"/>
  <c r="AI826" i="5"/>
  <c r="AJ826" i="5"/>
  <c r="AK826" i="5"/>
  <c r="S827" i="5"/>
  <c r="S833" i="46"/>
  <c r="T827" i="5"/>
  <c r="T833" i="46" s="1"/>
  <c r="U827" i="5"/>
  <c r="U833" i="46"/>
  <c r="V827" i="5"/>
  <c r="V833" i="46"/>
  <c r="W827" i="5"/>
  <c r="W833" i="46"/>
  <c r="X827" i="5"/>
  <c r="X833" i="46" s="1"/>
  <c r="AG827" i="5"/>
  <c r="AH827" i="5"/>
  <c r="AI827" i="5"/>
  <c r="AJ827" i="5"/>
  <c r="AK827" i="5"/>
  <c r="S828" i="5"/>
  <c r="S834" i="46"/>
  <c r="T828" i="5"/>
  <c r="T834" i="46" s="1"/>
  <c r="U828" i="5"/>
  <c r="U834" i="46"/>
  <c r="V828" i="5"/>
  <c r="V834" i="46"/>
  <c r="W828" i="5"/>
  <c r="W834" i="46"/>
  <c r="X828" i="5"/>
  <c r="X834" i="46" s="1"/>
  <c r="AG828" i="5"/>
  <c r="AH828" i="5"/>
  <c r="AI828" i="5"/>
  <c r="AJ828" i="5"/>
  <c r="AK828" i="5"/>
  <c r="S829" i="5"/>
  <c r="S835" i="46" s="1"/>
  <c r="T829" i="5"/>
  <c r="T835" i="46" s="1"/>
  <c r="U829" i="5"/>
  <c r="U835" i="46"/>
  <c r="V829" i="5"/>
  <c r="V835" i="46"/>
  <c r="W829" i="5"/>
  <c r="W835" i="46"/>
  <c r="X829" i="5"/>
  <c r="X835" i="46" s="1"/>
  <c r="AG829" i="5"/>
  <c r="AH829" i="5"/>
  <c r="AI829" i="5"/>
  <c r="AJ829" i="5"/>
  <c r="AJ1043" i="5"/>
  <c r="AJ1468" i="5"/>
  <c r="AJ48" i="13"/>
  <c r="AK829" i="5"/>
  <c r="S830" i="5"/>
  <c r="S836" i="46"/>
  <c r="T830" i="5"/>
  <c r="T836" i="46" s="1"/>
  <c r="U830" i="5"/>
  <c r="U836" i="46"/>
  <c r="V830" i="5"/>
  <c r="V836" i="46"/>
  <c r="W830" i="5"/>
  <c r="W836" i="46"/>
  <c r="X830" i="5"/>
  <c r="X836" i="46" s="1"/>
  <c r="AL836" i="46" s="1"/>
  <c r="AG830" i="5"/>
  <c r="AH830" i="5"/>
  <c r="AI830" i="5"/>
  <c r="AJ830" i="5"/>
  <c r="AK830" i="5"/>
  <c r="S831" i="5"/>
  <c r="S837" i="46" s="1"/>
  <c r="T831" i="5"/>
  <c r="T837" i="46" s="1"/>
  <c r="U831" i="5"/>
  <c r="U837" i="46"/>
  <c r="V831" i="5"/>
  <c r="V837" i="46"/>
  <c r="W831" i="5"/>
  <c r="W837" i="46"/>
  <c r="X831" i="5"/>
  <c r="X837" i="46" s="1"/>
  <c r="AL837" i="46" s="1"/>
  <c r="AG831" i="5"/>
  <c r="AH831" i="5"/>
  <c r="AI831" i="5"/>
  <c r="AJ831" i="5"/>
  <c r="AK831" i="5"/>
  <c r="S832" i="5"/>
  <c r="S838" i="46" s="1"/>
  <c r="T832" i="5"/>
  <c r="T838" i="46" s="1"/>
  <c r="U832" i="5"/>
  <c r="U838" i="46"/>
  <c r="V832" i="5"/>
  <c r="V838" i="46"/>
  <c r="W832" i="5"/>
  <c r="W838" i="46"/>
  <c r="X832" i="5"/>
  <c r="X838" i="46" s="1"/>
  <c r="AL838" i="46" s="1"/>
  <c r="AG832" i="5"/>
  <c r="AH832" i="5"/>
  <c r="AI832" i="5"/>
  <c r="AJ832" i="5"/>
  <c r="AK832" i="5"/>
  <c r="S833" i="5"/>
  <c r="S839" i="46" s="1"/>
  <c r="T833" i="5"/>
  <c r="T839" i="46" s="1"/>
  <c r="U833" i="5"/>
  <c r="U839" i="46"/>
  <c r="V833" i="5"/>
  <c r="V839" i="46"/>
  <c r="W833" i="5"/>
  <c r="W839" i="46"/>
  <c r="X833" i="5"/>
  <c r="X839" i="46" s="1"/>
  <c r="AL839" i="46" s="1"/>
  <c r="AG833" i="5"/>
  <c r="AH833" i="5"/>
  <c r="AI833" i="5"/>
  <c r="AJ833" i="5"/>
  <c r="AK833" i="5"/>
  <c r="S834" i="5"/>
  <c r="S840" i="46" s="1"/>
  <c r="T834" i="5"/>
  <c r="T840" i="46" s="1"/>
  <c r="U834" i="5"/>
  <c r="U840" i="46"/>
  <c r="V834" i="5"/>
  <c r="V840" i="46"/>
  <c r="W834" i="5"/>
  <c r="W840" i="46"/>
  <c r="X834" i="5"/>
  <c r="X840" i="46" s="1"/>
  <c r="AL840" i="46" s="1"/>
  <c r="AG834" i="5"/>
  <c r="AH834" i="5"/>
  <c r="AI834" i="5"/>
  <c r="AJ834" i="5"/>
  <c r="AK834" i="5"/>
  <c r="S835" i="5"/>
  <c r="S841" i="46" s="1"/>
  <c r="T835" i="5"/>
  <c r="T841" i="46"/>
  <c r="U835" i="5"/>
  <c r="U841" i="46"/>
  <c r="V835" i="5"/>
  <c r="V841" i="46"/>
  <c r="W835" i="5"/>
  <c r="W841" i="46"/>
  <c r="X835" i="5"/>
  <c r="X841" i="46" s="1"/>
  <c r="AL841" i="46" s="1"/>
  <c r="AG835" i="5"/>
  <c r="AH835" i="5"/>
  <c r="AI835" i="5"/>
  <c r="AJ835" i="5"/>
  <c r="AK835" i="5"/>
  <c r="S836" i="5"/>
  <c r="S842" i="46" s="1"/>
  <c r="T836" i="5"/>
  <c r="T842" i="46" s="1"/>
  <c r="U836" i="5"/>
  <c r="U842" i="46"/>
  <c r="V836" i="5"/>
  <c r="V842" i="46"/>
  <c r="W836" i="5"/>
  <c r="W842" i="46"/>
  <c r="X836" i="5"/>
  <c r="X842" i="46" s="1"/>
  <c r="AL842" i="46" s="1"/>
  <c r="AG836" i="5"/>
  <c r="AH836" i="5"/>
  <c r="AI836" i="5"/>
  <c r="AJ836" i="5"/>
  <c r="AK836" i="5"/>
  <c r="S837" i="5"/>
  <c r="S843" i="46"/>
  <c r="T837" i="5"/>
  <c r="T843" i="46" s="1"/>
  <c r="U837" i="5"/>
  <c r="U843" i="46"/>
  <c r="V837" i="5"/>
  <c r="V843" i="46"/>
  <c r="W837" i="5"/>
  <c r="W843" i="46"/>
  <c r="X837" i="5"/>
  <c r="X843" i="46" s="1"/>
  <c r="AL843" i="46" s="1"/>
  <c r="AG837" i="5"/>
  <c r="AH837" i="5"/>
  <c r="AI837" i="5"/>
  <c r="AJ837" i="5"/>
  <c r="AK837" i="5"/>
  <c r="S838" i="5"/>
  <c r="S844" i="46" s="1"/>
  <c r="T838" i="5"/>
  <c r="T844" i="46"/>
  <c r="U838" i="5"/>
  <c r="U844" i="46"/>
  <c r="V838" i="5"/>
  <c r="V844" i="46"/>
  <c r="W838" i="5"/>
  <c r="W844" i="46"/>
  <c r="X838" i="5"/>
  <c r="X844" i="46"/>
  <c r="AG838" i="5"/>
  <c r="AH838" i="5"/>
  <c r="AI838" i="5"/>
  <c r="AJ838" i="5"/>
  <c r="AK838" i="5"/>
  <c r="S839" i="5"/>
  <c r="S845" i="46" s="1"/>
  <c r="T839" i="5"/>
  <c r="T845" i="46" s="1"/>
  <c r="U839" i="5"/>
  <c r="U845" i="46"/>
  <c r="V839" i="5"/>
  <c r="V845" i="46"/>
  <c r="W839" i="5"/>
  <c r="W845" i="46"/>
  <c r="X839" i="5"/>
  <c r="X845" i="46" s="1"/>
  <c r="AL845" i="46" s="1"/>
  <c r="AG839" i="5"/>
  <c r="AH839" i="5"/>
  <c r="AI839" i="5"/>
  <c r="AJ839" i="5"/>
  <c r="AK839" i="5"/>
  <c r="S840" i="5"/>
  <c r="S846" i="46"/>
  <c r="T840" i="5"/>
  <c r="T846" i="46" s="1"/>
  <c r="U840" i="5"/>
  <c r="U846" i="46"/>
  <c r="V840" i="5"/>
  <c r="V846" i="46"/>
  <c r="W840" i="5"/>
  <c r="W846" i="46"/>
  <c r="X840" i="5"/>
  <c r="X846" i="46" s="1"/>
  <c r="AL846" i="46" s="1"/>
  <c r="AG840" i="5"/>
  <c r="AH840" i="5"/>
  <c r="AI840" i="5"/>
  <c r="AJ840" i="5"/>
  <c r="AK840" i="5"/>
  <c r="S841" i="5"/>
  <c r="S847" i="46" s="1"/>
  <c r="T841" i="5"/>
  <c r="T847" i="46" s="1"/>
  <c r="U841" i="5"/>
  <c r="U847" i="46"/>
  <c r="V841" i="5"/>
  <c r="V847" i="46"/>
  <c r="W841" i="5"/>
  <c r="W847" i="46"/>
  <c r="X841" i="5"/>
  <c r="X847" i="46" s="1"/>
  <c r="AL847" i="46" s="1"/>
  <c r="AG841" i="5"/>
  <c r="AH841" i="5"/>
  <c r="AI841" i="5"/>
  <c r="AJ841" i="5"/>
  <c r="AK841" i="5"/>
  <c r="S842" i="5"/>
  <c r="S848" i="46" s="1"/>
  <c r="T842" i="5"/>
  <c r="T848" i="46" s="1"/>
  <c r="U842" i="5"/>
  <c r="U848" i="46"/>
  <c r="V842" i="5"/>
  <c r="V848" i="46"/>
  <c r="W842" i="5"/>
  <c r="W848" i="46"/>
  <c r="X842" i="5"/>
  <c r="X848" i="46" s="1"/>
  <c r="AL848" i="46" s="1"/>
  <c r="AG842" i="5"/>
  <c r="AH842" i="5"/>
  <c r="AI842" i="5"/>
  <c r="AJ842" i="5"/>
  <c r="AK842" i="5"/>
  <c r="S843" i="5"/>
  <c r="S849" i="46"/>
  <c r="T843" i="5"/>
  <c r="T849" i="46"/>
  <c r="U843" i="5"/>
  <c r="U849" i="46"/>
  <c r="V843" i="5"/>
  <c r="V849" i="46"/>
  <c r="W843" i="5"/>
  <c r="W849" i="46"/>
  <c r="X843" i="5"/>
  <c r="X849" i="46"/>
  <c r="AG843" i="5"/>
  <c r="AH843" i="5"/>
  <c r="AI843" i="5"/>
  <c r="AJ843" i="5"/>
  <c r="AK843" i="5"/>
  <c r="S844" i="5"/>
  <c r="S850" i="46" s="1"/>
  <c r="T844" i="5"/>
  <c r="T850" i="46" s="1"/>
  <c r="U844" i="5"/>
  <c r="U850" i="46"/>
  <c r="V844" i="5"/>
  <c r="V850" i="46"/>
  <c r="W844" i="5"/>
  <c r="W850" i="46"/>
  <c r="X844" i="5"/>
  <c r="X850" i="46" s="1"/>
  <c r="AL850" i="46" s="1"/>
  <c r="AG844" i="5"/>
  <c r="AH844" i="5"/>
  <c r="AI844" i="5"/>
  <c r="AJ844" i="5"/>
  <c r="AK844" i="5"/>
  <c r="S845" i="5"/>
  <c r="S851" i="46"/>
  <c r="T845" i="5"/>
  <c r="T851" i="46" s="1"/>
  <c r="U845" i="5"/>
  <c r="U851" i="46"/>
  <c r="V845" i="5"/>
  <c r="V851" i="46"/>
  <c r="W845" i="5"/>
  <c r="W851" i="46"/>
  <c r="X845" i="5"/>
  <c r="X851" i="46" s="1"/>
  <c r="AL851" i="46" s="1"/>
  <c r="AG845" i="5"/>
  <c r="AH845" i="5"/>
  <c r="AI845" i="5"/>
  <c r="AJ845" i="5"/>
  <c r="AK845" i="5"/>
  <c r="S846" i="5"/>
  <c r="S852" i="46"/>
  <c r="T846" i="5"/>
  <c r="T852" i="46"/>
  <c r="U846" i="5"/>
  <c r="U852" i="46"/>
  <c r="V846" i="5"/>
  <c r="V852" i="46"/>
  <c r="W846" i="5"/>
  <c r="W852" i="46"/>
  <c r="X846" i="5"/>
  <c r="X852" i="46"/>
  <c r="AG846" i="5"/>
  <c r="AH846" i="5"/>
  <c r="AI846" i="5"/>
  <c r="AJ846" i="5"/>
  <c r="AK846" i="5"/>
  <c r="S847" i="5"/>
  <c r="S853" i="46"/>
  <c r="T847" i="5"/>
  <c r="T853" i="46"/>
  <c r="U847" i="5"/>
  <c r="U853" i="46"/>
  <c r="V847" i="5"/>
  <c r="V853" i="46"/>
  <c r="W847" i="5"/>
  <c r="W853" i="46"/>
  <c r="X847" i="5"/>
  <c r="X853" i="46"/>
  <c r="AG847" i="5"/>
  <c r="AH847" i="5"/>
  <c r="AI847" i="5"/>
  <c r="AJ847" i="5"/>
  <c r="AK847" i="5"/>
  <c r="C850" i="5"/>
  <c r="C849" i="5"/>
  <c r="B32" i="4"/>
  <c r="D850" i="5"/>
  <c r="D849" i="5"/>
  <c r="C32" i="4"/>
  <c r="E850" i="5"/>
  <c r="D32" i="4" s="1"/>
  <c r="F850" i="5"/>
  <c r="E32" i="4" s="1"/>
  <c r="G850" i="5"/>
  <c r="F32" i="4"/>
  <c r="H850" i="5"/>
  <c r="G32" i="4"/>
  <c r="I850" i="5"/>
  <c r="H32" i="4"/>
  <c r="J850" i="5"/>
  <c r="I32" i="4"/>
  <c r="K850" i="5"/>
  <c r="J32" i="4"/>
  <c r="L850" i="5"/>
  <c r="K32" i="4"/>
  <c r="M850" i="5"/>
  <c r="L32" i="4"/>
  <c r="N850" i="5"/>
  <c r="M32" i="4"/>
  <c r="O850" i="5"/>
  <c r="N32" i="4"/>
  <c r="P850" i="5"/>
  <c r="O32" i="4"/>
  <c r="Q850" i="5"/>
  <c r="R850" i="5"/>
  <c r="Y850" i="5"/>
  <c r="W32" i="4"/>
  <c r="Z850" i="5"/>
  <c r="X32" i="4" s="1"/>
  <c r="AA850" i="5"/>
  <c r="Y32" i="4" s="1"/>
  <c r="AB850" i="5"/>
  <c r="Z32" i="4" s="1"/>
  <c r="AC850" i="5"/>
  <c r="AC849" i="5" s="1"/>
  <c r="AC37" i="45" s="1"/>
  <c r="AD850" i="5"/>
  <c r="AB32" i="4" s="1"/>
  <c r="AE850" i="5"/>
  <c r="AF850" i="5"/>
  <c r="S851" i="5"/>
  <c r="T851" i="5"/>
  <c r="U851" i="5"/>
  <c r="V851" i="5"/>
  <c r="W851" i="5"/>
  <c r="X851" i="5"/>
  <c r="X857" i="46" s="1"/>
  <c r="AG851" i="5"/>
  <c r="AH851" i="5"/>
  <c r="AH902" i="5" s="1"/>
  <c r="AI851" i="5"/>
  <c r="AJ851" i="5"/>
  <c r="AK851" i="5"/>
  <c r="AK900" i="5" s="1"/>
  <c r="AK38" i="45" s="1"/>
  <c r="S852" i="5"/>
  <c r="S858" i="46"/>
  <c r="T852" i="5"/>
  <c r="T858" i="46"/>
  <c r="U852" i="5"/>
  <c r="U858" i="46"/>
  <c r="V852" i="5"/>
  <c r="V858" i="46"/>
  <c r="W852" i="5"/>
  <c r="W858" i="46"/>
  <c r="X852" i="5"/>
  <c r="X858" i="46"/>
  <c r="AG852" i="5"/>
  <c r="AH852" i="5"/>
  <c r="AI852" i="5"/>
  <c r="AJ852" i="5"/>
  <c r="AK852" i="5"/>
  <c r="S853" i="5"/>
  <c r="S859" i="46"/>
  <c r="T853" i="5"/>
  <c r="T859" i="46"/>
  <c r="U853" i="5"/>
  <c r="U859" i="46"/>
  <c r="V853" i="5"/>
  <c r="V859" i="46"/>
  <c r="W853" i="5"/>
  <c r="W859" i="46"/>
  <c r="X853" i="5"/>
  <c r="X859" i="46"/>
  <c r="AG853" i="5"/>
  <c r="AH853" i="5"/>
  <c r="AI853" i="5"/>
  <c r="AJ853" i="5"/>
  <c r="AK853" i="5"/>
  <c r="S854" i="5"/>
  <c r="S860" i="46"/>
  <c r="T854" i="5"/>
  <c r="T860" i="46"/>
  <c r="U854" i="5"/>
  <c r="U860" i="46"/>
  <c r="V854" i="5"/>
  <c r="V860" i="46"/>
  <c r="W854" i="5"/>
  <c r="W860" i="46"/>
  <c r="X854" i="5"/>
  <c r="X860" i="46"/>
  <c r="AG854" i="5"/>
  <c r="AH854" i="5"/>
  <c r="AI854" i="5"/>
  <c r="AJ854" i="5"/>
  <c r="AK854" i="5"/>
  <c r="S855" i="5"/>
  <c r="S861" i="46"/>
  <c r="T855" i="5"/>
  <c r="T861" i="46"/>
  <c r="U855" i="5"/>
  <c r="U861" i="46"/>
  <c r="V855" i="5"/>
  <c r="V861" i="46"/>
  <c r="W855" i="5"/>
  <c r="W861" i="46"/>
  <c r="X855" i="5"/>
  <c r="X861" i="46"/>
  <c r="AG855" i="5"/>
  <c r="AH855" i="5"/>
  <c r="AI855" i="5"/>
  <c r="AJ855" i="5"/>
  <c r="AK855" i="5"/>
  <c r="S856" i="5"/>
  <c r="S862" i="46"/>
  <c r="T856" i="5"/>
  <c r="T862" i="46"/>
  <c r="U856" i="5"/>
  <c r="U862" i="46"/>
  <c r="V856" i="5"/>
  <c r="V862" i="46"/>
  <c r="W856" i="5"/>
  <c r="W862" i="46"/>
  <c r="X856" i="5"/>
  <c r="X862" i="46"/>
  <c r="AG856" i="5"/>
  <c r="AH856" i="5"/>
  <c r="AI856" i="5"/>
  <c r="AJ856" i="5"/>
  <c r="AK856" i="5"/>
  <c r="S857" i="5"/>
  <c r="S863" i="46"/>
  <c r="T857" i="5"/>
  <c r="T863" i="46"/>
  <c r="U857" i="5"/>
  <c r="U863" i="46"/>
  <c r="V857" i="5"/>
  <c r="V863" i="46"/>
  <c r="W857" i="5"/>
  <c r="W863" i="46"/>
  <c r="X857" i="5"/>
  <c r="X863" i="46"/>
  <c r="AL857" i="5"/>
  <c r="AG857" i="5"/>
  <c r="AH857" i="5"/>
  <c r="AI857" i="5"/>
  <c r="AJ857" i="5"/>
  <c r="AK857" i="5"/>
  <c r="S858" i="5"/>
  <c r="S864" i="46"/>
  <c r="T858" i="5"/>
  <c r="T864" i="46"/>
  <c r="U858" i="5"/>
  <c r="U864" i="46"/>
  <c r="V858" i="5"/>
  <c r="V864" i="46"/>
  <c r="W858" i="5"/>
  <c r="W864" i="46"/>
  <c r="X858" i="5"/>
  <c r="X864" i="46"/>
  <c r="AG858" i="5"/>
  <c r="AH858" i="5"/>
  <c r="AI858" i="5"/>
  <c r="AJ858" i="5"/>
  <c r="AK858" i="5"/>
  <c r="S859" i="5"/>
  <c r="S865" i="46"/>
  <c r="T859" i="5"/>
  <c r="T865" i="46"/>
  <c r="U859" i="5"/>
  <c r="U865" i="46"/>
  <c r="V859" i="5"/>
  <c r="V865" i="46"/>
  <c r="W859" i="5"/>
  <c r="W865" i="46"/>
  <c r="X859" i="5"/>
  <c r="X865" i="46"/>
  <c r="AG859" i="5"/>
  <c r="AH859" i="5"/>
  <c r="AI859" i="5"/>
  <c r="AJ859" i="5"/>
  <c r="AK859" i="5"/>
  <c r="S860" i="5"/>
  <c r="S866" i="46"/>
  <c r="T860" i="5"/>
  <c r="T866" i="46"/>
  <c r="U860" i="5"/>
  <c r="U866" i="46"/>
  <c r="V860" i="5"/>
  <c r="V866" i="46"/>
  <c r="W860" i="5"/>
  <c r="W866" i="46"/>
  <c r="X860" i="5"/>
  <c r="X866" i="46"/>
  <c r="AG860" i="5"/>
  <c r="AH860" i="5"/>
  <c r="AI860" i="5"/>
  <c r="AJ860" i="5"/>
  <c r="AK860" i="5"/>
  <c r="S861" i="5"/>
  <c r="S867" i="46"/>
  <c r="T861" i="5"/>
  <c r="T867" i="46"/>
  <c r="U861" i="5"/>
  <c r="U867" i="46"/>
  <c r="V861" i="5"/>
  <c r="V867" i="46"/>
  <c r="W861" i="5"/>
  <c r="W867" i="46"/>
  <c r="X861" i="5"/>
  <c r="X867" i="46"/>
  <c r="AG861" i="5"/>
  <c r="AH861" i="5"/>
  <c r="AI861" i="5"/>
  <c r="AJ861" i="5"/>
  <c r="AK861" i="5"/>
  <c r="S862" i="5"/>
  <c r="S868" i="46"/>
  <c r="T862" i="5"/>
  <c r="T868" i="46"/>
  <c r="U862" i="5"/>
  <c r="U868" i="46"/>
  <c r="V862" i="5"/>
  <c r="V868" i="46"/>
  <c r="W862" i="5"/>
  <c r="W868" i="46"/>
  <c r="X862" i="5"/>
  <c r="X868" i="46"/>
  <c r="AG862" i="5"/>
  <c r="AH862" i="5"/>
  <c r="AI862" i="5"/>
  <c r="AJ862" i="5"/>
  <c r="AK862" i="5"/>
  <c r="S863" i="5"/>
  <c r="S869" i="46"/>
  <c r="T863" i="5"/>
  <c r="T869" i="46"/>
  <c r="U863" i="5"/>
  <c r="U869" i="46"/>
  <c r="V863" i="5"/>
  <c r="V869" i="46"/>
  <c r="W863" i="5"/>
  <c r="W869" i="46"/>
  <c r="X863" i="5"/>
  <c r="X869" i="46"/>
  <c r="AG863" i="5"/>
  <c r="AH863" i="5"/>
  <c r="AI863" i="5"/>
  <c r="AJ863" i="5"/>
  <c r="AK863" i="5"/>
  <c r="S864" i="5"/>
  <c r="S870" i="46"/>
  <c r="T864" i="5"/>
  <c r="T870" i="46"/>
  <c r="U864" i="5"/>
  <c r="U870" i="46"/>
  <c r="V864" i="5"/>
  <c r="V870" i="46"/>
  <c r="W864" i="5"/>
  <c r="W870" i="46"/>
  <c r="X864" i="5"/>
  <c r="X870" i="46"/>
  <c r="AG864" i="5"/>
  <c r="AH864" i="5"/>
  <c r="AI864" i="5"/>
  <c r="AJ864" i="5"/>
  <c r="AK864" i="5"/>
  <c r="S865" i="5"/>
  <c r="S871" i="46"/>
  <c r="T865" i="5"/>
  <c r="T871" i="46"/>
  <c r="U865" i="5"/>
  <c r="U871" i="46"/>
  <c r="V865" i="5"/>
  <c r="V871" i="46"/>
  <c r="W865" i="5"/>
  <c r="W871" i="46"/>
  <c r="X865" i="5"/>
  <c r="X871" i="46"/>
  <c r="AG865" i="5"/>
  <c r="AH865" i="5"/>
  <c r="AI865" i="5"/>
  <c r="AJ865" i="5"/>
  <c r="AK865" i="5"/>
  <c r="S866" i="5"/>
  <c r="S872" i="46"/>
  <c r="T866" i="5"/>
  <c r="T872" i="46"/>
  <c r="U866" i="5"/>
  <c r="U872" i="46"/>
  <c r="V866" i="5"/>
  <c r="V872" i="46"/>
  <c r="W866" i="5"/>
  <c r="W872" i="46"/>
  <c r="X866" i="5"/>
  <c r="X872" i="46"/>
  <c r="AL866" i="5"/>
  <c r="AG866" i="5"/>
  <c r="AH866" i="5"/>
  <c r="AI866" i="5"/>
  <c r="AJ866" i="5"/>
  <c r="AJ1025" i="5"/>
  <c r="AK866" i="5"/>
  <c r="S867" i="5"/>
  <c r="S873" i="46"/>
  <c r="T867" i="5"/>
  <c r="T873" i="46"/>
  <c r="U867" i="5"/>
  <c r="U873" i="46"/>
  <c r="V867" i="5"/>
  <c r="V873" i="46"/>
  <c r="W867" i="5"/>
  <c r="W873" i="46"/>
  <c r="X867" i="5"/>
  <c r="X873" i="46"/>
  <c r="AG867" i="5"/>
  <c r="AH867" i="5"/>
  <c r="AI867" i="5"/>
  <c r="AJ867" i="5"/>
  <c r="AK867" i="5"/>
  <c r="S868" i="5"/>
  <c r="S874" i="46"/>
  <c r="T868" i="5"/>
  <c r="T874" i="46"/>
  <c r="U868" i="5"/>
  <c r="U874" i="46"/>
  <c r="V868" i="5"/>
  <c r="V874" i="46"/>
  <c r="W868" i="5"/>
  <c r="W874" i="46"/>
  <c r="X868" i="5"/>
  <c r="X874" i="46"/>
  <c r="AG868" i="5"/>
  <c r="AH868" i="5"/>
  <c r="AI868" i="5"/>
  <c r="AJ868" i="5"/>
  <c r="AK868" i="5"/>
  <c r="S869" i="5"/>
  <c r="S875" i="46"/>
  <c r="T869" i="5"/>
  <c r="T875" i="46"/>
  <c r="U869" i="5"/>
  <c r="U875" i="46"/>
  <c r="V869" i="5"/>
  <c r="V875" i="46"/>
  <c r="W869" i="5"/>
  <c r="W875" i="46"/>
  <c r="X869" i="5"/>
  <c r="X875" i="46"/>
  <c r="AG869" i="5"/>
  <c r="AH869" i="5"/>
  <c r="AI869" i="5"/>
  <c r="AJ869" i="5"/>
  <c r="AK869" i="5"/>
  <c r="S870" i="5"/>
  <c r="S876" i="46"/>
  <c r="T870" i="5"/>
  <c r="T876" i="46"/>
  <c r="U870" i="5"/>
  <c r="U876" i="46"/>
  <c r="V870" i="5"/>
  <c r="V876" i="46"/>
  <c r="W870" i="5"/>
  <c r="W876" i="46"/>
  <c r="X870" i="5"/>
  <c r="X876" i="46"/>
  <c r="AG870" i="5"/>
  <c r="AH870" i="5"/>
  <c r="AI870" i="5"/>
  <c r="AJ870" i="5"/>
  <c r="AK870" i="5"/>
  <c r="S871" i="5"/>
  <c r="S877" i="46"/>
  <c r="T871" i="5"/>
  <c r="T877" i="46"/>
  <c r="U871" i="5"/>
  <c r="U877" i="46"/>
  <c r="V871" i="5"/>
  <c r="V877" i="46"/>
  <c r="W871" i="5"/>
  <c r="W877" i="46"/>
  <c r="X871" i="5"/>
  <c r="X877" i="46"/>
  <c r="AG871" i="5"/>
  <c r="AH871" i="5"/>
  <c r="AI871" i="5"/>
  <c r="AJ871" i="5"/>
  <c r="AK871" i="5"/>
  <c r="S872" i="5"/>
  <c r="S878" i="46"/>
  <c r="T872" i="5"/>
  <c r="T878" i="46"/>
  <c r="U872" i="5"/>
  <c r="U878" i="46"/>
  <c r="V872" i="5"/>
  <c r="V878" i="46"/>
  <c r="W872" i="5"/>
  <c r="W878" i="46"/>
  <c r="X872" i="5"/>
  <c r="X878" i="46"/>
  <c r="AG872" i="5"/>
  <c r="AH872" i="5"/>
  <c r="AI872" i="5"/>
  <c r="AJ872" i="5"/>
  <c r="AK872" i="5"/>
  <c r="S873" i="5"/>
  <c r="S879" i="46"/>
  <c r="T873" i="5"/>
  <c r="T879" i="46"/>
  <c r="U873" i="5"/>
  <c r="U879" i="46"/>
  <c r="V873" i="5"/>
  <c r="V879" i="46"/>
  <c r="W873" i="5"/>
  <c r="W879" i="46"/>
  <c r="X873" i="5"/>
  <c r="X879" i="46"/>
  <c r="AL873" i="5"/>
  <c r="AG873" i="5"/>
  <c r="AH873" i="5"/>
  <c r="AI873" i="5"/>
  <c r="AJ873" i="5"/>
  <c r="AK873" i="5"/>
  <c r="S874" i="5"/>
  <c r="S880" i="46"/>
  <c r="T874" i="5"/>
  <c r="T880" i="46"/>
  <c r="U874" i="5"/>
  <c r="U880" i="46"/>
  <c r="V874" i="5"/>
  <c r="V880" i="46"/>
  <c r="W874" i="5"/>
  <c r="W880" i="46"/>
  <c r="X874" i="5"/>
  <c r="X880" i="46"/>
  <c r="AG874" i="5"/>
  <c r="AH874" i="5"/>
  <c r="AI874" i="5"/>
  <c r="AJ874" i="5"/>
  <c r="AK874" i="5"/>
  <c r="S875" i="5"/>
  <c r="S881" i="46"/>
  <c r="T875" i="5"/>
  <c r="T881" i="46"/>
  <c r="U875" i="5"/>
  <c r="U881" i="46"/>
  <c r="V875" i="5"/>
  <c r="V881" i="46"/>
  <c r="W875" i="5"/>
  <c r="W881" i="46"/>
  <c r="X875" i="5"/>
  <c r="X881" i="46"/>
  <c r="AG875" i="5"/>
  <c r="AH875" i="5"/>
  <c r="AI875" i="5"/>
  <c r="AJ875" i="5"/>
  <c r="AK875" i="5"/>
  <c r="S876" i="5"/>
  <c r="S882" i="46"/>
  <c r="T876" i="5"/>
  <c r="T882" i="46"/>
  <c r="U876" i="5"/>
  <c r="U882" i="46"/>
  <c r="V876" i="5"/>
  <c r="V882" i="46"/>
  <c r="W876" i="5"/>
  <c r="W882" i="46"/>
  <c r="X876" i="5"/>
  <c r="X882" i="46"/>
  <c r="AG876" i="5"/>
  <c r="AH876" i="5"/>
  <c r="AI876" i="5"/>
  <c r="AJ876" i="5"/>
  <c r="AK876" i="5"/>
  <c r="S877" i="5"/>
  <c r="S883" i="46"/>
  <c r="T877" i="5"/>
  <c r="T883" i="46"/>
  <c r="U877" i="5"/>
  <c r="U883" i="46"/>
  <c r="V877" i="5"/>
  <c r="V883" i="46"/>
  <c r="W877" i="5"/>
  <c r="W883" i="46"/>
  <c r="X877" i="5"/>
  <c r="X883" i="46"/>
  <c r="AG877" i="5"/>
  <c r="AH877" i="5"/>
  <c r="AI877" i="5"/>
  <c r="AJ877" i="5"/>
  <c r="AK877" i="5"/>
  <c r="S878" i="5"/>
  <c r="S884" i="46"/>
  <c r="T878" i="5"/>
  <c r="T884" i="46"/>
  <c r="U878" i="5"/>
  <c r="U884" i="46"/>
  <c r="V878" i="5"/>
  <c r="V884" i="46"/>
  <c r="W878" i="5"/>
  <c r="W884" i="46"/>
  <c r="X878" i="5"/>
  <c r="X884" i="46"/>
  <c r="AL878" i="5"/>
  <c r="AG878" i="5"/>
  <c r="AH878" i="5"/>
  <c r="AI878" i="5"/>
  <c r="AJ878" i="5"/>
  <c r="AK878" i="5"/>
  <c r="S879" i="5"/>
  <c r="S885" i="46"/>
  <c r="T879" i="5"/>
  <c r="T885" i="46"/>
  <c r="U879" i="5"/>
  <c r="U885" i="46"/>
  <c r="V879" i="5"/>
  <c r="V885" i="46"/>
  <c r="W879" i="5"/>
  <c r="W885" i="46"/>
  <c r="X879" i="5"/>
  <c r="X885" i="46"/>
  <c r="AG879" i="5"/>
  <c r="AH879" i="5"/>
  <c r="AI879" i="5"/>
  <c r="AJ879" i="5"/>
  <c r="AK879" i="5"/>
  <c r="S880" i="5"/>
  <c r="S886" i="46"/>
  <c r="T880" i="5"/>
  <c r="T886" i="46"/>
  <c r="U880" i="5"/>
  <c r="U886" i="46"/>
  <c r="V880" i="5"/>
  <c r="V886" i="46"/>
  <c r="W880" i="5"/>
  <c r="W886" i="46"/>
  <c r="X880" i="5"/>
  <c r="X886" i="46"/>
  <c r="AG880" i="5"/>
  <c r="AH880" i="5"/>
  <c r="AI880" i="5"/>
  <c r="AJ880" i="5"/>
  <c r="AK880" i="5"/>
  <c r="S881" i="5"/>
  <c r="S887" i="46"/>
  <c r="T881" i="5"/>
  <c r="T887" i="46"/>
  <c r="U881" i="5"/>
  <c r="U887" i="46"/>
  <c r="V881" i="5"/>
  <c r="V887" i="46"/>
  <c r="W881" i="5"/>
  <c r="W887" i="46"/>
  <c r="X881" i="5"/>
  <c r="X887" i="46"/>
  <c r="AG881" i="5"/>
  <c r="AH881" i="5"/>
  <c r="AI881" i="5"/>
  <c r="AJ881" i="5"/>
  <c r="AK881" i="5"/>
  <c r="AL881" i="5"/>
  <c r="S882" i="5"/>
  <c r="S888" i="46"/>
  <c r="T882" i="5"/>
  <c r="T888" i="46"/>
  <c r="U882" i="5"/>
  <c r="U888" i="46"/>
  <c r="V882" i="5"/>
  <c r="V888" i="46"/>
  <c r="W882" i="5"/>
  <c r="W888" i="46"/>
  <c r="X882" i="5"/>
  <c r="X888" i="46"/>
  <c r="AG882" i="5"/>
  <c r="AH882" i="5"/>
  <c r="AI882" i="5"/>
  <c r="AJ882" i="5"/>
  <c r="AK882" i="5"/>
  <c r="S883" i="5"/>
  <c r="S889" i="46"/>
  <c r="T883" i="5"/>
  <c r="T889" i="46"/>
  <c r="U883" i="5"/>
  <c r="U889" i="46"/>
  <c r="V883" i="5"/>
  <c r="V889" i="46"/>
  <c r="W883" i="5"/>
  <c r="W889" i="46"/>
  <c r="X883" i="5"/>
  <c r="X889" i="46"/>
  <c r="AG883" i="5"/>
  <c r="AH883" i="5"/>
  <c r="AI883" i="5"/>
  <c r="AJ883" i="5"/>
  <c r="AK883" i="5"/>
  <c r="S884" i="5"/>
  <c r="S890" i="46"/>
  <c r="T884" i="5"/>
  <c r="T890" i="46"/>
  <c r="U884" i="5"/>
  <c r="U890" i="46"/>
  <c r="V884" i="5"/>
  <c r="V890" i="46"/>
  <c r="W884" i="5"/>
  <c r="W890" i="46"/>
  <c r="X884" i="5"/>
  <c r="X890" i="46"/>
  <c r="AG884" i="5"/>
  <c r="AH884" i="5"/>
  <c r="AI884" i="5"/>
  <c r="AJ884" i="5"/>
  <c r="AK884" i="5"/>
  <c r="S885" i="5"/>
  <c r="S891" i="46"/>
  <c r="T885" i="5"/>
  <c r="T891" i="46"/>
  <c r="U885" i="5"/>
  <c r="U891" i="46"/>
  <c r="V885" i="5"/>
  <c r="V891" i="46"/>
  <c r="W885" i="5"/>
  <c r="W891" i="46"/>
  <c r="X885" i="5"/>
  <c r="X891" i="46"/>
  <c r="AG885" i="5"/>
  <c r="AH885" i="5"/>
  <c r="AI885" i="5"/>
  <c r="AJ885" i="5"/>
  <c r="AK885" i="5"/>
  <c r="S886" i="5"/>
  <c r="S892" i="46"/>
  <c r="T886" i="5"/>
  <c r="T892" i="46"/>
  <c r="U886" i="5"/>
  <c r="U892" i="46"/>
  <c r="V886" i="5"/>
  <c r="V892" i="46"/>
  <c r="W886" i="5"/>
  <c r="W892" i="46"/>
  <c r="X886" i="5"/>
  <c r="X892" i="46"/>
  <c r="AG886" i="5"/>
  <c r="AH886" i="5"/>
  <c r="AI886" i="5"/>
  <c r="AJ886" i="5"/>
  <c r="AK886" i="5"/>
  <c r="S887" i="5"/>
  <c r="S893" i="46"/>
  <c r="T887" i="5"/>
  <c r="T893" i="46"/>
  <c r="U887" i="5"/>
  <c r="U893" i="46"/>
  <c r="V887" i="5"/>
  <c r="V893" i="46"/>
  <c r="W887" i="5"/>
  <c r="W893" i="46"/>
  <c r="X887" i="5"/>
  <c r="X893" i="46"/>
  <c r="AG887" i="5"/>
  <c r="AH887" i="5"/>
  <c r="AI887" i="5"/>
  <c r="AJ887" i="5"/>
  <c r="AK887" i="5"/>
  <c r="S888" i="5"/>
  <c r="S894" i="46"/>
  <c r="T888" i="5"/>
  <c r="T894" i="46"/>
  <c r="U888" i="5"/>
  <c r="U894" i="46"/>
  <c r="V888" i="5"/>
  <c r="V894" i="46"/>
  <c r="W888" i="5"/>
  <c r="W894" i="46"/>
  <c r="X888" i="5"/>
  <c r="X894" i="46"/>
  <c r="AG888" i="5"/>
  <c r="AH888" i="5"/>
  <c r="AI888" i="5"/>
  <c r="AJ888" i="5"/>
  <c r="AK888" i="5"/>
  <c r="S889" i="5"/>
  <c r="S895" i="46"/>
  <c r="T889" i="5"/>
  <c r="T895" i="46"/>
  <c r="U889" i="5"/>
  <c r="U895" i="46"/>
  <c r="V889" i="5"/>
  <c r="V895" i="46"/>
  <c r="W889" i="5"/>
  <c r="W895" i="46"/>
  <c r="X889" i="5"/>
  <c r="X895" i="46"/>
  <c r="AG889" i="5"/>
  <c r="AH889" i="5"/>
  <c r="AI889" i="5"/>
  <c r="AJ889" i="5"/>
  <c r="AK889" i="5"/>
  <c r="AL889" i="5"/>
  <c r="S890" i="5"/>
  <c r="S896" i="46"/>
  <c r="T890" i="5"/>
  <c r="T896" i="46"/>
  <c r="U890" i="5"/>
  <c r="U896" i="46"/>
  <c r="V890" i="5"/>
  <c r="V896" i="46"/>
  <c r="W890" i="5"/>
  <c r="W896" i="46"/>
  <c r="X890" i="5"/>
  <c r="X896" i="46"/>
  <c r="AG890" i="5"/>
  <c r="AH890" i="5"/>
  <c r="AI890" i="5"/>
  <c r="AJ890" i="5"/>
  <c r="AK890" i="5"/>
  <c r="AL890" i="5"/>
  <c r="S891" i="5"/>
  <c r="S897" i="46"/>
  <c r="T891" i="5"/>
  <c r="T897" i="46"/>
  <c r="U891" i="5"/>
  <c r="U897" i="46"/>
  <c r="V891" i="5"/>
  <c r="V897" i="46"/>
  <c r="W891" i="5"/>
  <c r="W897" i="46"/>
  <c r="X891" i="5"/>
  <c r="X897" i="46"/>
  <c r="AG891" i="5"/>
  <c r="AH891" i="5"/>
  <c r="AI891" i="5"/>
  <c r="AJ891" i="5"/>
  <c r="AK891" i="5"/>
  <c r="S892" i="5"/>
  <c r="S898" i="46"/>
  <c r="T892" i="5"/>
  <c r="T898" i="46"/>
  <c r="U892" i="5"/>
  <c r="U898" i="46"/>
  <c r="V892" i="5"/>
  <c r="V898" i="46"/>
  <c r="W892" i="5"/>
  <c r="W898" i="46"/>
  <c r="X892" i="5"/>
  <c r="X898" i="46"/>
  <c r="AG892" i="5"/>
  <c r="AH892" i="5"/>
  <c r="AI892" i="5"/>
  <c r="AJ892" i="5"/>
  <c r="AK892" i="5"/>
  <c r="S893" i="5"/>
  <c r="S899" i="46"/>
  <c r="T893" i="5"/>
  <c r="T899" i="46"/>
  <c r="U893" i="5"/>
  <c r="U899" i="46"/>
  <c r="V893" i="5"/>
  <c r="V899" i="46"/>
  <c r="W893" i="5"/>
  <c r="W899" i="46"/>
  <c r="X893" i="5"/>
  <c r="X899" i="46"/>
  <c r="AG893" i="5"/>
  <c r="AH893" i="5"/>
  <c r="AI893" i="5"/>
  <c r="AJ893" i="5"/>
  <c r="AK893" i="5"/>
  <c r="S894" i="5"/>
  <c r="S900" i="46"/>
  <c r="T894" i="5"/>
  <c r="T900" i="46"/>
  <c r="U894" i="5"/>
  <c r="U900" i="46"/>
  <c r="V894" i="5"/>
  <c r="V900" i="46"/>
  <c r="W894" i="5"/>
  <c r="W900" i="46"/>
  <c r="X894" i="5"/>
  <c r="X900" i="46"/>
  <c r="AG894" i="5"/>
  <c r="AH894" i="5"/>
  <c r="AI894" i="5"/>
  <c r="AJ894" i="5"/>
  <c r="AK894" i="5"/>
  <c r="S895" i="5"/>
  <c r="S901" i="46"/>
  <c r="T895" i="5"/>
  <c r="T901" i="46"/>
  <c r="U895" i="5"/>
  <c r="U901" i="46"/>
  <c r="V895" i="5"/>
  <c r="V901" i="46"/>
  <c r="W895" i="5"/>
  <c r="W901" i="46"/>
  <c r="X895" i="5"/>
  <c r="X901" i="46"/>
  <c r="AL895" i="5"/>
  <c r="AG895" i="5"/>
  <c r="AH895" i="5"/>
  <c r="AI895" i="5"/>
  <c r="AJ895" i="5"/>
  <c r="AK895" i="5"/>
  <c r="S896" i="5"/>
  <c r="S902" i="46"/>
  <c r="T896" i="5"/>
  <c r="T902" i="46"/>
  <c r="U896" i="5"/>
  <c r="U902" i="46"/>
  <c r="V896" i="5"/>
  <c r="V902" i="46"/>
  <c r="W896" i="5"/>
  <c r="W902" i="46"/>
  <c r="X896" i="5"/>
  <c r="X902" i="46"/>
  <c r="AG896" i="5"/>
  <c r="AH896" i="5"/>
  <c r="AI896" i="5"/>
  <c r="AJ896" i="5"/>
  <c r="AK896" i="5"/>
  <c r="S897" i="5"/>
  <c r="S903" i="46"/>
  <c r="T897" i="5"/>
  <c r="T903" i="46"/>
  <c r="U897" i="5"/>
  <c r="U903" i="46"/>
  <c r="V897" i="5"/>
  <c r="V903" i="46"/>
  <c r="W897" i="5"/>
  <c r="W903" i="46"/>
  <c r="X897" i="5"/>
  <c r="X903" i="46"/>
  <c r="AG897" i="5"/>
  <c r="AH897" i="5"/>
  <c r="AI897" i="5"/>
  <c r="AJ897" i="5"/>
  <c r="AK897" i="5"/>
  <c r="S898" i="5"/>
  <c r="S904" i="46"/>
  <c r="T898" i="5"/>
  <c r="T904" i="46"/>
  <c r="U898" i="5"/>
  <c r="U904" i="46"/>
  <c r="V898" i="5"/>
  <c r="V904" i="46"/>
  <c r="W898" i="5"/>
  <c r="W904" i="46"/>
  <c r="X898" i="5"/>
  <c r="X904" i="46"/>
  <c r="AG898" i="5"/>
  <c r="AH898" i="5"/>
  <c r="AI898" i="5"/>
  <c r="AJ898" i="5"/>
  <c r="AK898" i="5"/>
  <c r="S899" i="5"/>
  <c r="S905" i="46"/>
  <c r="T899" i="5"/>
  <c r="T905" i="46"/>
  <c r="U899" i="5"/>
  <c r="U905" i="46"/>
  <c r="V899" i="5"/>
  <c r="V905" i="46"/>
  <c r="W899" i="5"/>
  <c r="W905" i="46"/>
  <c r="X899" i="5"/>
  <c r="X905" i="46"/>
  <c r="AG899" i="5"/>
  <c r="AH899" i="5"/>
  <c r="AI899" i="5"/>
  <c r="AJ899" i="5"/>
  <c r="AK899" i="5"/>
  <c r="C902" i="5"/>
  <c r="C901" i="5"/>
  <c r="B33" i="4"/>
  <c r="D902" i="5"/>
  <c r="D901" i="5"/>
  <c r="C33" i="4"/>
  <c r="E902" i="5"/>
  <c r="D33" i="4" s="1"/>
  <c r="F902" i="5"/>
  <c r="E33" i="4" s="1"/>
  <c r="G902" i="5"/>
  <c r="F33" i="4"/>
  <c r="H902" i="5"/>
  <c r="G33" i="4"/>
  <c r="I902" i="5"/>
  <c r="H33" i="4"/>
  <c r="J902" i="5"/>
  <c r="I33" i="4"/>
  <c r="I34" i="4"/>
  <c r="K902" i="5"/>
  <c r="J33" i="4"/>
  <c r="L902" i="5"/>
  <c r="K33" i="4"/>
  <c r="M902" i="5"/>
  <c r="L33" i="4"/>
  <c r="N902" i="5"/>
  <c r="N901" i="5"/>
  <c r="N39" i="45"/>
  <c r="O902" i="5"/>
  <c r="N33" i="4"/>
  <c r="P902" i="5"/>
  <c r="O33" i="4"/>
  <c r="Q902" i="5"/>
  <c r="R902" i="5"/>
  <c r="Y902" i="5"/>
  <c r="W33" i="4"/>
  <c r="W34" i="4"/>
  <c r="Z902" i="5"/>
  <c r="X33" i="4" s="1"/>
  <c r="AA902" i="5"/>
  <c r="Y33" i="4" s="1"/>
  <c r="AB902" i="5"/>
  <c r="Z33" i="4" s="1"/>
  <c r="AC902" i="5"/>
  <c r="AA33" i="4" s="1"/>
  <c r="AD902" i="5"/>
  <c r="AD901" i="5" s="1"/>
  <c r="AD39" i="45" s="1"/>
  <c r="AE902" i="5"/>
  <c r="AF902" i="5"/>
  <c r="S903" i="5"/>
  <c r="T903" i="5"/>
  <c r="U903" i="5"/>
  <c r="V903" i="5"/>
  <c r="W903" i="5"/>
  <c r="X903" i="5"/>
  <c r="AG903" i="5"/>
  <c r="AH903" i="5"/>
  <c r="AI903" i="5"/>
  <c r="AJ903" i="5"/>
  <c r="AK903" i="5"/>
  <c r="S904" i="5"/>
  <c r="S911" i="46" s="1"/>
  <c r="T904" i="5"/>
  <c r="T911" i="46" s="1"/>
  <c r="U904" i="5"/>
  <c r="U911" i="46"/>
  <c r="V904" i="5"/>
  <c r="V911" i="46"/>
  <c r="W904" i="5"/>
  <c r="W911" i="46"/>
  <c r="X904" i="5"/>
  <c r="X911" i="46" s="1"/>
  <c r="AG904" i="5"/>
  <c r="AH904" i="5"/>
  <c r="AI904" i="5"/>
  <c r="AJ904" i="5"/>
  <c r="AK904" i="5"/>
  <c r="S905" i="5"/>
  <c r="S912" i="46" s="1"/>
  <c r="T905" i="5"/>
  <c r="T912" i="46" s="1"/>
  <c r="U905" i="5"/>
  <c r="U912" i="46"/>
  <c r="V905" i="5"/>
  <c r="V912" i="46"/>
  <c r="W905" i="5"/>
  <c r="W912" i="46"/>
  <c r="X905" i="5"/>
  <c r="X912" i="46" s="1"/>
  <c r="AG905" i="5"/>
  <c r="AH905" i="5"/>
  <c r="AI905" i="5"/>
  <c r="AJ905" i="5"/>
  <c r="AK905" i="5"/>
  <c r="S906" i="5"/>
  <c r="S913" i="46" s="1"/>
  <c r="T906" i="5"/>
  <c r="T913" i="46" s="1"/>
  <c r="U906" i="5"/>
  <c r="U913" i="46"/>
  <c r="V906" i="5"/>
  <c r="V913" i="46"/>
  <c r="W906" i="5"/>
  <c r="W913" i="46"/>
  <c r="X906" i="5"/>
  <c r="X913" i="46" s="1"/>
  <c r="AG906" i="5"/>
  <c r="AH906" i="5"/>
  <c r="AH1010" i="5" s="1"/>
  <c r="AI906" i="5"/>
  <c r="AJ906" i="5"/>
  <c r="AK906" i="5"/>
  <c r="S907" i="5"/>
  <c r="S914" i="46" s="1"/>
  <c r="T907" i="5"/>
  <c r="T914" i="46" s="1"/>
  <c r="U907" i="5"/>
  <c r="U914" i="46"/>
  <c r="V907" i="5"/>
  <c r="V914" i="46"/>
  <c r="W907" i="5"/>
  <c r="W914" i="46"/>
  <c r="X907" i="5"/>
  <c r="X914" i="46" s="1"/>
  <c r="AG907" i="5"/>
  <c r="AH907" i="5"/>
  <c r="AI907" i="5"/>
  <c r="AJ907" i="5"/>
  <c r="AK907" i="5"/>
  <c r="S908" i="5"/>
  <c r="S915" i="46"/>
  <c r="T908" i="5"/>
  <c r="T915" i="46" s="1"/>
  <c r="U908" i="5"/>
  <c r="U915" i="46"/>
  <c r="V908" i="5"/>
  <c r="V915" i="46"/>
  <c r="W908" i="5"/>
  <c r="W915" i="46"/>
  <c r="X908" i="5"/>
  <c r="X915" i="46" s="1"/>
  <c r="AG908" i="5"/>
  <c r="AH908" i="5"/>
  <c r="AI908" i="5"/>
  <c r="AJ908" i="5"/>
  <c r="AJ1013" i="5"/>
  <c r="AK908" i="5"/>
  <c r="S909" i="5"/>
  <c r="S916" i="46" s="1"/>
  <c r="T909" i="5"/>
  <c r="T916" i="46" s="1"/>
  <c r="U909" i="5"/>
  <c r="U916" i="46"/>
  <c r="V909" i="5"/>
  <c r="V916" i="46"/>
  <c r="W909" i="5"/>
  <c r="W916" i="46"/>
  <c r="X909" i="5"/>
  <c r="X916" i="46" s="1"/>
  <c r="AG909" i="5"/>
  <c r="AH909" i="5"/>
  <c r="AI909" i="5"/>
  <c r="AJ909" i="5"/>
  <c r="AK909" i="5"/>
  <c r="S910" i="5"/>
  <c r="S917" i="46"/>
  <c r="T910" i="5"/>
  <c r="T917" i="46" s="1"/>
  <c r="U910" i="5"/>
  <c r="U917" i="46"/>
  <c r="V910" i="5"/>
  <c r="V917" i="46"/>
  <c r="W910" i="5"/>
  <c r="W917" i="46"/>
  <c r="X910" i="5"/>
  <c r="X917" i="46" s="1"/>
  <c r="AG910" i="5"/>
  <c r="AH910" i="5"/>
  <c r="AI910" i="5"/>
  <c r="AJ910" i="5"/>
  <c r="AK910" i="5"/>
  <c r="S911" i="5"/>
  <c r="S918" i="46" s="1"/>
  <c r="T911" i="5"/>
  <c r="T918" i="46" s="1"/>
  <c r="U911" i="5"/>
  <c r="U918" i="46"/>
  <c r="V911" i="5"/>
  <c r="V918" i="46"/>
  <c r="W911" i="5"/>
  <c r="W918" i="46"/>
  <c r="X911" i="5"/>
  <c r="X918" i="46" s="1"/>
  <c r="AG911" i="5"/>
  <c r="AH911" i="5"/>
  <c r="AI911" i="5"/>
  <c r="AJ911" i="5"/>
  <c r="AK911" i="5"/>
  <c r="S912" i="5"/>
  <c r="S919" i="46" s="1"/>
  <c r="T912" i="5"/>
  <c r="T919" i="46" s="1"/>
  <c r="U912" i="5"/>
  <c r="U919" i="46"/>
  <c r="V912" i="5"/>
  <c r="V919" i="46"/>
  <c r="W912" i="5"/>
  <c r="W919" i="46"/>
  <c r="X912" i="5"/>
  <c r="X919" i="46" s="1"/>
  <c r="AG912" i="5"/>
  <c r="AH912" i="5"/>
  <c r="AI912" i="5"/>
  <c r="AJ912" i="5"/>
  <c r="AK912" i="5"/>
  <c r="S913" i="5"/>
  <c r="S920" i="46" s="1"/>
  <c r="S1027" i="46" s="1"/>
  <c r="T913" i="5"/>
  <c r="T920" i="46" s="1"/>
  <c r="U913" i="5"/>
  <c r="U920" i="46"/>
  <c r="V913" i="5"/>
  <c r="V920" i="46"/>
  <c r="W913" i="5"/>
  <c r="W920" i="46"/>
  <c r="X913" i="5"/>
  <c r="X920" i="46" s="1"/>
  <c r="AG913" i="5"/>
  <c r="AH913" i="5"/>
  <c r="AI913" i="5"/>
  <c r="AJ913" i="5"/>
  <c r="AK913" i="5"/>
  <c r="S914" i="5"/>
  <c r="S921" i="46" s="1"/>
  <c r="T914" i="5"/>
  <c r="T921" i="46" s="1"/>
  <c r="U914" i="5"/>
  <c r="U921" i="46"/>
  <c r="V914" i="5"/>
  <c r="V921" i="46"/>
  <c r="W914" i="5"/>
  <c r="W921" i="46"/>
  <c r="X914" i="5"/>
  <c r="X921" i="46" s="1"/>
  <c r="AG914" i="5"/>
  <c r="AH914" i="5"/>
  <c r="AI914" i="5"/>
  <c r="AJ914" i="5"/>
  <c r="AK914" i="5"/>
  <c r="S915" i="5"/>
  <c r="S922" i="46" s="1"/>
  <c r="T915" i="5"/>
  <c r="T922" i="46" s="1"/>
  <c r="U915" i="5"/>
  <c r="U922" i="46"/>
  <c r="V915" i="5"/>
  <c r="V922" i="46"/>
  <c r="W915" i="5"/>
  <c r="W922" i="46"/>
  <c r="X915" i="5"/>
  <c r="X922" i="46" s="1"/>
  <c r="AG915" i="5"/>
  <c r="AH915" i="5"/>
  <c r="AI915" i="5"/>
  <c r="AJ915" i="5"/>
  <c r="AK915" i="5"/>
  <c r="S916" i="5"/>
  <c r="S923" i="46" s="1"/>
  <c r="T916" i="5"/>
  <c r="T923" i="46"/>
  <c r="U916" i="5"/>
  <c r="U923" i="46"/>
  <c r="V916" i="5"/>
  <c r="V923" i="46"/>
  <c r="W916" i="5"/>
  <c r="W923" i="46"/>
  <c r="X916" i="5"/>
  <c r="X923" i="46"/>
  <c r="AG916" i="5"/>
  <c r="AH916" i="5"/>
  <c r="AH1023" i="5" s="1"/>
  <c r="AI916" i="5"/>
  <c r="AJ916" i="5"/>
  <c r="AK916" i="5"/>
  <c r="S917" i="5"/>
  <c r="S924" i="46" s="1"/>
  <c r="T917" i="5"/>
  <c r="T924" i="46"/>
  <c r="U917" i="5"/>
  <c r="U924" i="46"/>
  <c r="V917" i="5"/>
  <c r="V924" i="46"/>
  <c r="W917" i="5"/>
  <c r="W924" i="46"/>
  <c r="X917" i="5"/>
  <c r="X924" i="46" s="1"/>
  <c r="AG917" i="5"/>
  <c r="AH917" i="5"/>
  <c r="AI917" i="5"/>
  <c r="AJ917" i="5"/>
  <c r="AK917" i="5"/>
  <c r="S918" i="5"/>
  <c r="S925" i="46"/>
  <c r="T918" i="5"/>
  <c r="T925" i="46" s="1"/>
  <c r="U918" i="5"/>
  <c r="U925" i="46"/>
  <c r="V918" i="5"/>
  <c r="V925" i="46"/>
  <c r="W918" i="5"/>
  <c r="W925" i="46"/>
  <c r="X918" i="5"/>
  <c r="AG918" i="5"/>
  <c r="AH918" i="5"/>
  <c r="AH1025" i="5" s="1"/>
  <c r="AI918" i="5"/>
  <c r="AJ918" i="5"/>
  <c r="AK918" i="5"/>
  <c r="S919" i="5"/>
  <c r="S926" i="46" s="1"/>
  <c r="T919" i="5"/>
  <c r="T926" i="46" s="1"/>
  <c r="U919" i="5"/>
  <c r="U926" i="46"/>
  <c r="V919" i="5"/>
  <c r="V926" i="46"/>
  <c r="W919" i="5"/>
  <c r="W926" i="46"/>
  <c r="X919" i="5"/>
  <c r="X926" i="46" s="1"/>
  <c r="AG919" i="5"/>
  <c r="AH919" i="5"/>
  <c r="AI919" i="5"/>
  <c r="AJ919" i="5"/>
  <c r="AK919" i="5"/>
  <c r="S920" i="5"/>
  <c r="S927" i="46"/>
  <c r="T920" i="5"/>
  <c r="T927" i="46" s="1"/>
  <c r="U920" i="5"/>
  <c r="U927" i="46"/>
  <c r="V920" i="5"/>
  <c r="V927" i="46"/>
  <c r="W920" i="5"/>
  <c r="W927" i="46"/>
  <c r="X920" i="5"/>
  <c r="X927" i="46" s="1"/>
  <c r="AG920" i="5"/>
  <c r="AH920" i="5"/>
  <c r="AI920" i="5"/>
  <c r="AJ920" i="5"/>
  <c r="AK920" i="5"/>
  <c r="S921" i="5"/>
  <c r="S928" i="46"/>
  <c r="T921" i="5"/>
  <c r="T928" i="46" s="1"/>
  <c r="U921" i="5"/>
  <c r="U928" i="46"/>
  <c r="V921" i="5"/>
  <c r="V928" i="46"/>
  <c r="W921" i="5"/>
  <c r="W928" i="46"/>
  <c r="X921" i="5"/>
  <c r="X928" i="46" s="1"/>
  <c r="AL928" i="46" s="1"/>
  <c r="AG921" i="5"/>
  <c r="AH921" i="5"/>
  <c r="AI921" i="5"/>
  <c r="AJ921" i="5"/>
  <c r="AK921" i="5"/>
  <c r="S922" i="5"/>
  <c r="S929" i="46"/>
  <c r="T922" i="5"/>
  <c r="T929" i="46" s="1"/>
  <c r="U922" i="5"/>
  <c r="U929" i="46"/>
  <c r="V922" i="5"/>
  <c r="V929" i="46"/>
  <c r="W922" i="5"/>
  <c r="W929" i="46"/>
  <c r="X922" i="5"/>
  <c r="X929" i="46" s="1"/>
  <c r="AL929" i="46" s="1"/>
  <c r="AG922" i="5"/>
  <c r="AH922" i="5"/>
  <c r="AI922" i="5"/>
  <c r="AJ922" i="5"/>
  <c r="AK922" i="5"/>
  <c r="S923" i="5"/>
  <c r="S930" i="46" s="1"/>
  <c r="T923" i="5"/>
  <c r="T930" i="46" s="1"/>
  <c r="U923" i="5"/>
  <c r="U930" i="46"/>
  <c r="V923" i="5"/>
  <c r="V930" i="46"/>
  <c r="W923" i="5"/>
  <c r="W930" i="46"/>
  <c r="X923" i="5"/>
  <c r="X930" i="46" s="1"/>
  <c r="AL930" i="46" s="1"/>
  <c r="AG923" i="5"/>
  <c r="AH923" i="5"/>
  <c r="AI923" i="5"/>
  <c r="AJ923" i="5"/>
  <c r="AK923" i="5"/>
  <c r="S924" i="5"/>
  <c r="S931" i="46"/>
  <c r="T924" i="5"/>
  <c r="T931" i="46" s="1"/>
  <c r="U924" i="5"/>
  <c r="U931" i="46"/>
  <c r="V924" i="5"/>
  <c r="V931" i="46"/>
  <c r="W924" i="5"/>
  <c r="W931" i="46"/>
  <c r="X924" i="5"/>
  <c r="X931" i="46" s="1"/>
  <c r="AL931" i="46" s="1"/>
  <c r="AG924" i="5"/>
  <c r="AH924" i="5"/>
  <c r="AI924" i="5"/>
  <c r="AJ924" i="5"/>
  <c r="AK924" i="5"/>
  <c r="S925" i="5"/>
  <c r="S932" i="46" s="1"/>
  <c r="T925" i="5"/>
  <c r="T932" i="46" s="1"/>
  <c r="U925" i="5"/>
  <c r="U932" i="46"/>
  <c r="V925" i="5"/>
  <c r="V932" i="46"/>
  <c r="W925" i="5"/>
  <c r="W932" i="46"/>
  <c r="X925" i="5"/>
  <c r="X932" i="46" s="1"/>
  <c r="AL932" i="46" s="1"/>
  <c r="AG925" i="5"/>
  <c r="AH925" i="5"/>
  <c r="AI925" i="5"/>
  <c r="AJ925" i="5"/>
  <c r="AK925" i="5"/>
  <c r="S926" i="5"/>
  <c r="S933" i="46" s="1"/>
  <c r="T926" i="5"/>
  <c r="T933" i="46"/>
  <c r="U926" i="5"/>
  <c r="U933" i="46"/>
  <c r="V926" i="5"/>
  <c r="V933" i="46"/>
  <c r="W926" i="5"/>
  <c r="W933" i="46"/>
  <c r="X926" i="5"/>
  <c r="X933" i="46" s="1"/>
  <c r="AL933" i="46" s="1"/>
  <c r="AG926" i="5"/>
  <c r="AH926" i="5"/>
  <c r="AI926" i="5"/>
  <c r="AJ926" i="5"/>
  <c r="AK926" i="5"/>
  <c r="S927" i="5"/>
  <c r="S934" i="46"/>
  <c r="T927" i="5"/>
  <c r="T934" i="46" s="1"/>
  <c r="U927" i="5"/>
  <c r="U934" i="46"/>
  <c r="V927" i="5"/>
  <c r="V934" i="46"/>
  <c r="W927" i="5"/>
  <c r="W934" i="46"/>
  <c r="X927" i="5"/>
  <c r="X934" i="46" s="1"/>
  <c r="AL934" i="46" s="1"/>
  <c r="AG927" i="5"/>
  <c r="AH927" i="5"/>
  <c r="AI927" i="5"/>
  <c r="AJ927" i="5"/>
  <c r="AK927" i="5"/>
  <c r="S928" i="5"/>
  <c r="S935" i="46"/>
  <c r="T928" i="5"/>
  <c r="T935" i="46"/>
  <c r="U928" i="5"/>
  <c r="U935" i="46"/>
  <c r="V928" i="5"/>
  <c r="V935" i="46"/>
  <c r="W928" i="5"/>
  <c r="W935" i="46"/>
  <c r="X928" i="5"/>
  <c r="X935" i="46"/>
  <c r="AG928" i="5"/>
  <c r="AH928" i="5"/>
  <c r="AI928" i="5"/>
  <c r="AJ928" i="5"/>
  <c r="AK928" i="5"/>
  <c r="S929" i="5"/>
  <c r="S936" i="46" s="1"/>
  <c r="T929" i="5"/>
  <c r="T936" i="46" s="1"/>
  <c r="U929" i="5"/>
  <c r="U936" i="46"/>
  <c r="V929" i="5"/>
  <c r="V936" i="46"/>
  <c r="W929" i="5"/>
  <c r="W936" i="46"/>
  <c r="X929" i="5"/>
  <c r="X936" i="46" s="1"/>
  <c r="AL936" i="46" s="1"/>
  <c r="AG929" i="5"/>
  <c r="AH929" i="5"/>
  <c r="AI929" i="5"/>
  <c r="AJ929" i="5"/>
  <c r="AJ1039" i="5"/>
  <c r="AK929" i="5"/>
  <c r="S930" i="5"/>
  <c r="S937" i="46" s="1"/>
  <c r="T930" i="5"/>
  <c r="T937" i="46" s="1"/>
  <c r="U930" i="5"/>
  <c r="U937" i="46"/>
  <c r="V930" i="5"/>
  <c r="V937" i="46"/>
  <c r="W930" i="5"/>
  <c r="W937" i="46"/>
  <c r="X930" i="5"/>
  <c r="X937" i="46" s="1"/>
  <c r="AL937" i="46" s="1"/>
  <c r="AG930" i="5"/>
  <c r="AH930" i="5"/>
  <c r="AI930" i="5"/>
  <c r="AJ930" i="5"/>
  <c r="AK930" i="5"/>
  <c r="S931" i="5"/>
  <c r="S938" i="46"/>
  <c r="T931" i="5"/>
  <c r="T938" i="46" s="1"/>
  <c r="U931" i="5"/>
  <c r="U938" i="46"/>
  <c r="V931" i="5"/>
  <c r="V938" i="46"/>
  <c r="W931" i="5"/>
  <c r="W938" i="46"/>
  <c r="X931" i="5"/>
  <c r="X938" i="46" s="1"/>
  <c r="AL938" i="46" s="1"/>
  <c r="AG931" i="5"/>
  <c r="AH931" i="5"/>
  <c r="AI931" i="5"/>
  <c r="AJ931" i="5"/>
  <c r="AJ1041" i="5"/>
  <c r="AK931" i="5"/>
  <c r="S932" i="5"/>
  <c r="S939" i="46" s="1"/>
  <c r="S1050" i="46" s="1"/>
  <c r="T932" i="5"/>
  <c r="T939" i="46" s="1"/>
  <c r="U932" i="5"/>
  <c r="U939" i="46"/>
  <c r="V932" i="5"/>
  <c r="V939" i="46"/>
  <c r="W932" i="5"/>
  <c r="W939" i="46"/>
  <c r="X932" i="5"/>
  <c r="X939" i="46" s="1"/>
  <c r="AL939" i="46" s="1"/>
  <c r="AG932" i="5"/>
  <c r="AH932" i="5"/>
  <c r="AI932" i="5"/>
  <c r="AJ932" i="5"/>
  <c r="AK932" i="5"/>
  <c r="S933" i="5"/>
  <c r="S940" i="46"/>
  <c r="T933" i="5"/>
  <c r="T940" i="46" s="1"/>
  <c r="U933" i="5"/>
  <c r="U940" i="46"/>
  <c r="V933" i="5"/>
  <c r="V940" i="46"/>
  <c r="W933" i="5"/>
  <c r="W940" i="46"/>
  <c r="X933" i="5"/>
  <c r="X940" i="46" s="1"/>
  <c r="AL940" i="46" s="1"/>
  <c r="AG933" i="5"/>
  <c r="AH933" i="5"/>
  <c r="AI933" i="5"/>
  <c r="AJ933" i="5"/>
  <c r="AK933" i="5"/>
  <c r="S934" i="5"/>
  <c r="S941" i="46" s="1"/>
  <c r="T934" i="5"/>
  <c r="T941" i="46"/>
  <c r="U934" i="5"/>
  <c r="U941" i="46"/>
  <c r="V934" i="5"/>
  <c r="V941" i="46"/>
  <c r="W934" i="5"/>
  <c r="W941" i="46"/>
  <c r="X934" i="5"/>
  <c r="X941" i="46"/>
  <c r="AG934" i="5"/>
  <c r="AH934" i="5"/>
  <c r="AI934" i="5"/>
  <c r="AJ934" i="5"/>
  <c r="AK934" i="5"/>
  <c r="S935" i="5"/>
  <c r="S942" i="46" s="1"/>
  <c r="T935" i="5"/>
  <c r="T942" i="46" s="1"/>
  <c r="U935" i="5"/>
  <c r="U942" i="46"/>
  <c r="V935" i="5"/>
  <c r="V942" i="46"/>
  <c r="W935" i="5"/>
  <c r="W942" i="46"/>
  <c r="X935" i="5"/>
  <c r="X942" i="46" s="1"/>
  <c r="AL942" i="46" s="1"/>
  <c r="AG935" i="5"/>
  <c r="AH935" i="5"/>
  <c r="AI935" i="5"/>
  <c r="AJ935" i="5"/>
  <c r="AK935" i="5"/>
  <c r="S936" i="5"/>
  <c r="S943" i="46"/>
  <c r="T936" i="5"/>
  <c r="T943" i="46" s="1"/>
  <c r="U936" i="5"/>
  <c r="U943" i="46"/>
  <c r="V936" i="5"/>
  <c r="V943" i="46"/>
  <c r="W936" i="5"/>
  <c r="W943" i="46"/>
  <c r="X936" i="5"/>
  <c r="X943" i="46" s="1"/>
  <c r="AL943" i="46" s="1"/>
  <c r="AG936" i="5"/>
  <c r="AH936" i="5"/>
  <c r="AI936" i="5"/>
  <c r="AJ936" i="5"/>
  <c r="AK936" i="5"/>
  <c r="S937" i="5"/>
  <c r="S944" i="46" s="1"/>
  <c r="T937" i="5"/>
  <c r="T944" i="46" s="1"/>
  <c r="U937" i="5"/>
  <c r="U944" i="46"/>
  <c r="V937" i="5"/>
  <c r="V944" i="46"/>
  <c r="W937" i="5"/>
  <c r="W944" i="46"/>
  <c r="X937" i="5"/>
  <c r="X944" i="46" s="1"/>
  <c r="AL944" i="46" s="1"/>
  <c r="AG937" i="5"/>
  <c r="AH937" i="5"/>
  <c r="AI937" i="5"/>
  <c r="AJ937" i="5"/>
  <c r="AK937" i="5"/>
  <c r="S938" i="5"/>
  <c r="S945" i="46" s="1"/>
  <c r="T938" i="5"/>
  <c r="T945" i="46" s="1"/>
  <c r="U938" i="5"/>
  <c r="U945" i="46"/>
  <c r="V938" i="5"/>
  <c r="V945" i="46"/>
  <c r="W938" i="5"/>
  <c r="W945" i="46"/>
  <c r="X938" i="5"/>
  <c r="X945" i="46" s="1"/>
  <c r="AL945" i="46" s="1"/>
  <c r="AG938" i="5"/>
  <c r="AH938" i="5"/>
  <c r="AI938" i="5"/>
  <c r="AJ938" i="5"/>
  <c r="AK938" i="5"/>
  <c r="S939" i="5"/>
  <c r="S946" i="46" s="1"/>
  <c r="T939" i="5"/>
  <c r="T946" i="46" s="1"/>
  <c r="U939" i="5"/>
  <c r="U946" i="46"/>
  <c r="V939" i="5"/>
  <c r="V946" i="46"/>
  <c r="W939" i="5"/>
  <c r="W946" i="46"/>
  <c r="X939" i="5"/>
  <c r="X946" i="46" s="1"/>
  <c r="AL946" i="46" s="1"/>
  <c r="AG939" i="5"/>
  <c r="AH939" i="5"/>
  <c r="AI939" i="5"/>
  <c r="AJ939" i="5"/>
  <c r="AK939" i="5"/>
  <c r="S940" i="5"/>
  <c r="S947" i="46" s="1"/>
  <c r="T940" i="5"/>
  <c r="T947" i="46" s="1"/>
  <c r="U940" i="5"/>
  <c r="U947" i="46"/>
  <c r="V940" i="5"/>
  <c r="V947" i="46"/>
  <c r="W940" i="5"/>
  <c r="W947" i="46"/>
  <c r="X940" i="5"/>
  <c r="X947" i="46" s="1"/>
  <c r="AL947" i="46" s="1"/>
  <c r="AG940" i="5"/>
  <c r="AG1050" i="5"/>
  <c r="AH940" i="5"/>
  <c r="AI940" i="5"/>
  <c r="AJ940" i="5"/>
  <c r="AK940" i="5"/>
  <c r="S941" i="5"/>
  <c r="S948" i="46" s="1"/>
  <c r="T941" i="5"/>
  <c r="T948" i="46" s="1"/>
  <c r="U941" i="5"/>
  <c r="U948" i="46"/>
  <c r="V941" i="5"/>
  <c r="V948" i="46"/>
  <c r="W941" i="5"/>
  <c r="W948" i="46"/>
  <c r="X941" i="5"/>
  <c r="X948" i="46" s="1"/>
  <c r="AL948" i="46" s="1"/>
  <c r="AG941" i="5"/>
  <c r="AH941" i="5"/>
  <c r="AI941" i="5"/>
  <c r="AJ941" i="5"/>
  <c r="AK941" i="5"/>
  <c r="S942" i="5"/>
  <c r="S949" i="46"/>
  <c r="T942" i="5"/>
  <c r="T949" i="46" s="1"/>
  <c r="U942" i="5"/>
  <c r="U949" i="46"/>
  <c r="V942" i="5"/>
  <c r="V949" i="46"/>
  <c r="W942" i="5"/>
  <c r="W949" i="46"/>
  <c r="X942" i="5"/>
  <c r="X949" i="46" s="1"/>
  <c r="AL949" i="46" s="1"/>
  <c r="AG942" i="5"/>
  <c r="AH942" i="5"/>
  <c r="AI942" i="5"/>
  <c r="AJ942" i="5"/>
  <c r="AK942" i="5"/>
  <c r="S943" i="5"/>
  <c r="S950" i="46" s="1"/>
  <c r="T943" i="5"/>
  <c r="T950" i="46" s="1"/>
  <c r="U943" i="5"/>
  <c r="U950" i="46"/>
  <c r="V943" i="5"/>
  <c r="V950" i="46"/>
  <c r="W943" i="5"/>
  <c r="W950" i="46"/>
  <c r="X943" i="5"/>
  <c r="X950" i="46" s="1"/>
  <c r="AL950" i="46" s="1"/>
  <c r="AG943" i="5"/>
  <c r="AH943" i="5"/>
  <c r="AI943" i="5"/>
  <c r="AJ943" i="5"/>
  <c r="AK943" i="5"/>
  <c r="S944" i="5"/>
  <c r="S951" i="46" s="1"/>
  <c r="T944" i="5"/>
  <c r="T951" i="46"/>
  <c r="U944" i="5"/>
  <c r="U951" i="46"/>
  <c r="V944" i="5"/>
  <c r="V951" i="46"/>
  <c r="W944" i="5"/>
  <c r="W951" i="46"/>
  <c r="X944" i="5"/>
  <c r="X951" i="46" s="1"/>
  <c r="AL951" i="46" s="1"/>
  <c r="AG944" i="5"/>
  <c r="AH944" i="5"/>
  <c r="AI944" i="5"/>
  <c r="AJ944" i="5"/>
  <c r="AK944" i="5"/>
  <c r="S945" i="5"/>
  <c r="S952" i="46" s="1"/>
  <c r="T945" i="5"/>
  <c r="T952" i="46" s="1"/>
  <c r="U945" i="5"/>
  <c r="U952" i="46"/>
  <c r="V945" i="5"/>
  <c r="V952" i="46"/>
  <c r="W945" i="5"/>
  <c r="W952" i="46"/>
  <c r="X945" i="5"/>
  <c r="X952" i="46" s="1"/>
  <c r="AL952" i="46" s="1"/>
  <c r="AG945" i="5"/>
  <c r="AH945" i="5"/>
  <c r="AI945" i="5"/>
  <c r="AJ945" i="5"/>
  <c r="AK945" i="5"/>
  <c r="S946" i="5"/>
  <c r="S953" i="46" s="1"/>
  <c r="T946" i="5"/>
  <c r="T953" i="46" s="1"/>
  <c r="U946" i="5"/>
  <c r="U953" i="46"/>
  <c r="V946" i="5"/>
  <c r="V953" i="46"/>
  <c r="W946" i="5"/>
  <c r="W953" i="46"/>
  <c r="X946" i="5"/>
  <c r="X953" i="46" s="1"/>
  <c r="AL953" i="46" s="1"/>
  <c r="AG946" i="5"/>
  <c r="AH946" i="5"/>
  <c r="AI946" i="5"/>
  <c r="AJ946" i="5"/>
  <c r="AK946" i="5"/>
  <c r="S947" i="5"/>
  <c r="S954" i="46"/>
  <c r="T947" i="5"/>
  <c r="T954" i="46" s="1"/>
  <c r="U947" i="5"/>
  <c r="U954" i="46"/>
  <c r="V947" i="5"/>
  <c r="V954" i="46"/>
  <c r="W947" i="5"/>
  <c r="W954" i="46"/>
  <c r="X947" i="5"/>
  <c r="X954" i="46" s="1"/>
  <c r="AL954" i="46" s="1"/>
  <c r="AG947" i="5"/>
  <c r="AH947" i="5"/>
  <c r="AI947" i="5"/>
  <c r="AJ947" i="5"/>
  <c r="AK947" i="5"/>
  <c r="S948" i="5"/>
  <c r="S955" i="46" s="1"/>
  <c r="T948" i="5"/>
  <c r="T955" i="46"/>
  <c r="U948" i="5"/>
  <c r="U955" i="46"/>
  <c r="V948" i="5"/>
  <c r="V955" i="46"/>
  <c r="W948" i="5"/>
  <c r="W955" i="46"/>
  <c r="X948" i="5"/>
  <c r="X955" i="46"/>
  <c r="AG948" i="5"/>
  <c r="AH948" i="5"/>
  <c r="AI948" i="5"/>
  <c r="AJ948" i="5"/>
  <c r="AK948" i="5"/>
  <c r="S949" i="5"/>
  <c r="S956" i="46" s="1"/>
  <c r="T949" i="5"/>
  <c r="T956" i="46" s="1"/>
  <c r="U949" i="5"/>
  <c r="U956" i="46"/>
  <c r="V949" i="5"/>
  <c r="V956" i="46"/>
  <c r="W949" i="5"/>
  <c r="W956" i="46"/>
  <c r="X949" i="5"/>
  <c r="X956" i="46" s="1"/>
  <c r="AL956" i="46" s="1"/>
  <c r="AG949" i="5"/>
  <c r="AH949" i="5"/>
  <c r="AI949" i="5"/>
  <c r="AJ949" i="5"/>
  <c r="AK949" i="5"/>
  <c r="S950" i="5"/>
  <c r="S957" i="46"/>
  <c r="T950" i="5"/>
  <c r="T957" i="46" s="1"/>
  <c r="T1068" i="46" s="1"/>
  <c r="U950" i="5"/>
  <c r="U957" i="46"/>
  <c r="V950" i="5"/>
  <c r="V957" i="46"/>
  <c r="W950" i="5"/>
  <c r="W957" i="46"/>
  <c r="X950" i="5"/>
  <c r="X957" i="46" s="1"/>
  <c r="AG950" i="5"/>
  <c r="AH950" i="5"/>
  <c r="AI950" i="5"/>
  <c r="AJ950" i="5"/>
  <c r="AK950" i="5"/>
  <c r="S951" i="5"/>
  <c r="S958" i="46"/>
  <c r="T951" i="5"/>
  <c r="T958" i="46"/>
  <c r="U951" i="5"/>
  <c r="U958" i="46"/>
  <c r="V951" i="5"/>
  <c r="V958" i="46"/>
  <c r="W951" i="5"/>
  <c r="W958" i="46"/>
  <c r="X951" i="5"/>
  <c r="X958" i="46"/>
  <c r="AG951" i="5"/>
  <c r="AH951" i="5"/>
  <c r="AI951" i="5"/>
  <c r="AJ951" i="5"/>
  <c r="AK951" i="5"/>
  <c r="C954" i="5"/>
  <c r="C953" i="5"/>
  <c r="B35" i="4"/>
  <c r="D954" i="5"/>
  <c r="D953" i="5"/>
  <c r="E954" i="5"/>
  <c r="D35" i="4" s="1"/>
  <c r="F954" i="5"/>
  <c r="F953" i="5" s="1"/>
  <c r="F41" i="45" s="1"/>
  <c r="G954" i="5"/>
  <c r="F35" i="4"/>
  <c r="H954" i="5"/>
  <c r="G35" i="4"/>
  <c r="I954" i="5"/>
  <c r="H35" i="4"/>
  <c r="J954" i="5"/>
  <c r="I35" i="4"/>
  <c r="K954" i="5"/>
  <c r="J35" i="4"/>
  <c r="L954" i="5"/>
  <c r="K35" i="4"/>
  <c r="M954" i="5"/>
  <c r="L35" i="4"/>
  <c r="N954" i="5"/>
  <c r="N953" i="5"/>
  <c r="N41" i="45"/>
  <c r="M35" i="4"/>
  <c r="O954" i="5"/>
  <c r="N35" i="4"/>
  <c r="P954" i="5"/>
  <c r="O35" i="4"/>
  <c r="Q954" i="5"/>
  <c r="R954" i="5"/>
  <c r="Y954" i="5"/>
  <c r="W35" i="4"/>
  <c r="Z954" i="5"/>
  <c r="X35" i="4" s="1"/>
  <c r="AA954" i="5"/>
  <c r="Y35" i="4" s="1"/>
  <c r="AB954" i="5"/>
  <c r="Z35" i="4" s="1"/>
  <c r="AC954" i="5"/>
  <c r="AA35" i="4" s="1"/>
  <c r="AD954" i="5"/>
  <c r="AB35" i="4" s="1"/>
  <c r="AE954" i="5"/>
  <c r="AF954" i="5"/>
  <c r="S955" i="5"/>
  <c r="S962" i="46" s="1"/>
  <c r="T955" i="5"/>
  <c r="U955" i="5"/>
  <c r="V955" i="5"/>
  <c r="W955" i="5"/>
  <c r="X955" i="5"/>
  <c r="AG955" i="5"/>
  <c r="AH955" i="5"/>
  <c r="AH1006" i="5" s="1"/>
  <c r="AI955" i="5"/>
  <c r="AJ955" i="5"/>
  <c r="AK955" i="5"/>
  <c r="S956" i="5"/>
  <c r="S963" i="46" s="1"/>
  <c r="T956" i="5"/>
  <c r="T963" i="46" s="1"/>
  <c r="U956" i="5"/>
  <c r="U963" i="46"/>
  <c r="V956" i="5"/>
  <c r="V963" i="46"/>
  <c r="W956" i="5"/>
  <c r="W963" i="46"/>
  <c r="X956" i="5"/>
  <c r="X963" i="46" s="1"/>
  <c r="AG956" i="5"/>
  <c r="AH956" i="5"/>
  <c r="AI956" i="5"/>
  <c r="AJ956" i="5"/>
  <c r="AK956" i="5"/>
  <c r="S957" i="5"/>
  <c r="S964" i="46" s="1"/>
  <c r="T957" i="5"/>
  <c r="T964" i="46" s="1"/>
  <c r="U957" i="5"/>
  <c r="U964" i="46"/>
  <c r="V957" i="5"/>
  <c r="V964" i="46"/>
  <c r="W957" i="5"/>
  <c r="W964" i="46"/>
  <c r="X957" i="5"/>
  <c r="X964" i="46" s="1"/>
  <c r="AL964" i="46" s="1"/>
  <c r="AG957" i="5"/>
  <c r="AH957" i="5"/>
  <c r="AI957" i="5"/>
  <c r="AJ957" i="5"/>
  <c r="AK957" i="5"/>
  <c r="S958" i="5"/>
  <c r="S965" i="46" s="1"/>
  <c r="T958" i="5"/>
  <c r="T965" i="46" s="1"/>
  <c r="U958" i="5"/>
  <c r="U965" i="46"/>
  <c r="V958" i="5"/>
  <c r="V965" i="46"/>
  <c r="W958" i="5"/>
  <c r="W965" i="46"/>
  <c r="X958" i="5"/>
  <c r="X965" i="46" s="1"/>
  <c r="AL965" i="46" s="1"/>
  <c r="AG958" i="5"/>
  <c r="AH958" i="5"/>
  <c r="AI958" i="5"/>
  <c r="AJ958" i="5"/>
  <c r="AK958" i="5"/>
  <c r="S959" i="5"/>
  <c r="T959" i="5"/>
  <c r="T966" i="46" s="1"/>
  <c r="U959" i="5"/>
  <c r="U966" i="46"/>
  <c r="V959" i="5"/>
  <c r="V966" i="46"/>
  <c r="V1011" i="5"/>
  <c r="W959" i="5"/>
  <c r="W966" i="46"/>
  <c r="X959" i="5"/>
  <c r="X966" i="46" s="1"/>
  <c r="AL966" i="46" s="1"/>
  <c r="AG959" i="5"/>
  <c r="AH959" i="5"/>
  <c r="AI959" i="5"/>
  <c r="AJ959" i="5"/>
  <c r="AJ1011" i="5"/>
  <c r="AK959" i="5"/>
  <c r="S960" i="5"/>
  <c r="S967" i="46" s="1"/>
  <c r="T960" i="5"/>
  <c r="T967" i="46" s="1"/>
  <c r="U960" i="5"/>
  <c r="U967" i="46"/>
  <c r="V960" i="5"/>
  <c r="V967" i="46"/>
  <c r="W960" i="5"/>
  <c r="W967" i="46"/>
  <c r="X960" i="5"/>
  <c r="X967" i="46" s="1"/>
  <c r="AL967" i="46" s="1"/>
  <c r="AG960" i="5"/>
  <c r="AH960" i="5"/>
  <c r="AH1013" i="5"/>
  <c r="AI960" i="5"/>
  <c r="AJ960" i="5"/>
  <c r="AK960" i="5"/>
  <c r="S961" i="5"/>
  <c r="S968" i="46"/>
  <c r="T961" i="5"/>
  <c r="T968" i="46"/>
  <c r="U961" i="5"/>
  <c r="U968" i="46"/>
  <c r="V961" i="5"/>
  <c r="V968" i="46"/>
  <c r="W961" i="5"/>
  <c r="W968" i="46"/>
  <c r="X961" i="5"/>
  <c r="X968" i="46"/>
  <c r="AG961" i="5"/>
  <c r="AH961" i="5"/>
  <c r="AI961" i="5"/>
  <c r="AJ961" i="5"/>
  <c r="AK961" i="5"/>
  <c r="S962" i="5"/>
  <c r="S969" i="46"/>
  <c r="T962" i="5"/>
  <c r="T969" i="46"/>
  <c r="U962" i="5"/>
  <c r="U969" i="46"/>
  <c r="V962" i="5"/>
  <c r="V969" i="46"/>
  <c r="W962" i="5"/>
  <c r="W969" i="46"/>
  <c r="X962" i="5"/>
  <c r="X969" i="46"/>
  <c r="AL962" i="5"/>
  <c r="AG962" i="5"/>
  <c r="AH962" i="5"/>
  <c r="AI962" i="5"/>
  <c r="AJ962" i="5"/>
  <c r="AK962" i="5"/>
  <c r="S963" i="5"/>
  <c r="S970" i="46"/>
  <c r="T963" i="5"/>
  <c r="T970" i="46"/>
  <c r="U963" i="5"/>
  <c r="U970" i="46"/>
  <c r="V963" i="5"/>
  <c r="V970" i="46"/>
  <c r="W963" i="5"/>
  <c r="W970" i="46"/>
  <c r="X963" i="5"/>
  <c r="X970" i="46"/>
  <c r="AL963" i="5"/>
  <c r="AG963" i="5"/>
  <c r="AH963" i="5"/>
  <c r="AI963" i="5"/>
  <c r="AJ963" i="5"/>
  <c r="AK963" i="5"/>
  <c r="S964" i="5"/>
  <c r="S971" i="46"/>
  <c r="T964" i="5"/>
  <c r="T971" i="46"/>
  <c r="U964" i="5"/>
  <c r="U971" i="46"/>
  <c r="V964" i="5"/>
  <c r="V971" i="46"/>
  <c r="W964" i="5"/>
  <c r="W971" i="46"/>
  <c r="X964" i="5"/>
  <c r="X971" i="46"/>
  <c r="AG964" i="5"/>
  <c r="AH964" i="5"/>
  <c r="AI964" i="5"/>
  <c r="AJ964" i="5"/>
  <c r="AK964" i="5"/>
  <c r="S965" i="5"/>
  <c r="S972" i="46"/>
  <c r="T965" i="5"/>
  <c r="T972" i="46"/>
  <c r="U965" i="5"/>
  <c r="U972" i="46"/>
  <c r="V965" i="5"/>
  <c r="V972" i="46"/>
  <c r="W965" i="5"/>
  <c r="W972" i="46"/>
  <c r="X965" i="5"/>
  <c r="X972" i="46"/>
  <c r="AG965" i="5"/>
  <c r="AH965" i="5"/>
  <c r="AI965" i="5"/>
  <c r="AJ965" i="5"/>
  <c r="AK965" i="5"/>
  <c r="S966" i="5"/>
  <c r="S973" i="46"/>
  <c r="T966" i="5"/>
  <c r="T973" i="46"/>
  <c r="U966" i="5"/>
  <c r="U973" i="46"/>
  <c r="V966" i="5"/>
  <c r="V973" i="46"/>
  <c r="W966" i="5"/>
  <c r="W973" i="46"/>
  <c r="X966" i="5"/>
  <c r="X973" i="46"/>
  <c r="AG966" i="5"/>
  <c r="AH966" i="5"/>
  <c r="AI966" i="5"/>
  <c r="AJ966" i="5"/>
  <c r="AK966" i="5"/>
  <c r="S967" i="5"/>
  <c r="S974" i="46"/>
  <c r="T967" i="5"/>
  <c r="T974" i="46"/>
  <c r="U967" i="5"/>
  <c r="U974" i="46"/>
  <c r="V967" i="5"/>
  <c r="V974" i="46"/>
  <c r="W967" i="5"/>
  <c r="W974" i="46"/>
  <c r="X967" i="5"/>
  <c r="X974" i="46"/>
  <c r="AG967" i="5"/>
  <c r="AH967" i="5"/>
  <c r="AI967" i="5"/>
  <c r="AJ967" i="5"/>
  <c r="AK967" i="5"/>
  <c r="S968" i="5"/>
  <c r="S975" i="46"/>
  <c r="T968" i="5"/>
  <c r="T975" i="46"/>
  <c r="U968" i="5"/>
  <c r="U975" i="46"/>
  <c r="V968" i="5"/>
  <c r="V975" i="46"/>
  <c r="W968" i="5"/>
  <c r="W975" i="46"/>
  <c r="X968" i="5"/>
  <c r="X975" i="46"/>
  <c r="AG968" i="5"/>
  <c r="AH968" i="5"/>
  <c r="AI968" i="5"/>
  <c r="AJ968" i="5"/>
  <c r="AJ1023" i="5"/>
  <c r="AK968" i="5"/>
  <c r="S969" i="5"/>
  <c r="S976" i="46"/>
  <c r="T969" i="5"/>
  <c r="T976" i="46"/>
  <c r="U969" i="5"/>
  <c r="U976" i="46"/>
  <c r="V969" i="5"/>
  <c r="V976" i="46"/>
  <c r="W969" i="5"/>
  <c r="W976" i="46"/>
  <c r="X969" i="5"/>
  <c r="X976" i="46"/>
  <c r="AL976" i="46" s="1"/>
  <c r="AG969" i="5"/>
  <c r="AH969" i="5"/>
  <c r="AI969" i="5"/>
  <c r="AJ969" i="5"/>
  <c r="AK969" i="5"/>
  <c r="S970" i="5"/>
  <c r="S977" i="46"/>
  <c r="T970" i="5"/>
  <c r="T977" i="46"/>
  <c r="U970" i="5"/>
  <c r="U977" i="46"/>
  <c r="V970" i="5"/>
  <c r="V977" i="46"/>
  <c r="W970" i="5"/>
  <c r="W977" i="46"/>
  <c r="X970" i="5"/>
  <c r="X977" i="46"/>
  <c r="AG970" i="5"/>
  <c r="AH970" i="5"/>
  <c r="AI970" i="5"/>
  <c r="AJ970" i="5"/>
  <c r="AK970" i="5"/>
  <c r="S971" i="5"/>
  <c r="S978" i="46"/>
  <c r="T971" i="5"/>
  <c r="T978" i="46"/>
  <c r="U971" i="5"/>
  <c r="U978" i="46"/>
  <c r="V971" i="5"/>
  <c r="V978" i="46"/>
  <c r="W971" i="5"/>
  <c r="W978" i="46"/>
  <c r="X971" i="5"/>
  <c r="X978" i="46"/>
  <c r="AG971" i="5"/>
  <c r="AH971" i="5"/>
  <c r="AI971" i="5"/>
  <c r="AJ971" i="5"/>
  <c r="AK971" i="5"/>
  <c r="S972" i="5"/>
  <c r="S979" i="46"/>
  <c r="T972" i="5"/>
  <c r="T979" i="46"/>
  <c r="U972" i="5"/>
  <c r="U979" i="46"/>
  <c r="V972" i="5"/>
  <c r="V979" i="46"/>
  <c r="W972" i="5"/>
  <c r="W979" i="46"/>
  <c r="X972" i="5"/>
  <c r="X979" i="46"/>
  <c r="AG972" i="5"/>
  <c r="AH972" i="5"/>
  <c r="AI972" i="5"/>
  <c r="AJ972" i="5"/>
  <c r="AK972" i="5"/>
  <c r="S973" i="5"/>
  <c r="S980" i="46"/>
  <c r="T973" i="5"/>
  <c r="T980" i="46"/>
  <c r="U973" i="5"/>
  <c r="U980" i="46"/>
  <c r="V973" i="5"/>
  <c r="V980" i="46"/>
  <c r="W973" i="5"/>
  <c r="W980" i="46"/>
  <c r="X973" i="5"/>
  <c r="X980" i="46"/>
  <c r="AG973" i="5"/>
  <c r="AH973" i="5"/>
  <c r="AI973" i="5"/>
  <c r="AJ973" i="5"/>
  <c r="AK973" i="5"/>
  <c r="S974" i="5"/>
  <c r="S981" i="46"/>
  <c r="T974" i="5"/>
  <c r="T981" i="46"/>
  <c r="U974" i="5"/>
  <c r="U981" i="46"/>
  <c r="V974" i="5"/>
  <c r="V981" i="46"/>
  <c r="V1030" i="5"/>
  <c r="W974" i="5"/>
  <c r="W981" i="46"/>
  <c r="X974" i="5"/>
  <c r="X981" i="46"/>
  <c r="AL974" i="5"/>
  <c r="AG974" i="5"/>
  <c r="AH974" i="5"/>
  <c r="AI974" i="5"/>
  <c r="AJ974" i="5"/>
  <c r="AK974" i="5"/>
  <c r="S975" i="5"/>
  <c r="S982" i="46"/>
  <c r="T975" i="5"/>
  <c r="T982" i="46"/>
  <c r="U975" i="5"/>
  <c r="U982" i="46"/>
  <c r="V975" i="5"/>
  <c r="V982" i="46"/>
  <c r="W975" i="5"/>
  <c r="W982" i="46"/>
  <c r="X975" i="5"/>
  <c r="X982" i="46"/>
  <c r="AL975" i="5"/>
  <c r="AG975" i="5"/>
  <c r="AH975" i="5"/>
  <c r="AI975" i="5"/>
  <c r="AJ975" i="5"/>
  <c r="AK975" i="5"/>
  <c r="S976" i="5"/>
  <c r="S983" i="46"/>
  <c r="T976" i="5"/>
  <c r="T983" i="46"/>
  <c r="U976" i="5"/>
  <c r="U983" i="46"/>
  <c r="V976" i="5"/>
  <c r="V983" i="46"/>
  <c r="W976" i="5"/>
  <c r="W983" i="46"/>
  <c r="X976" i="5"/>
  <c r="X983" i="46"/>
  <c r="AG976" i="5"/>
  <c r="AH976" i="5"/>
  <c r="AI976" i="5"/>
  <c r="AJ976" i="5"/>
  <c r="AK976" i="5"/>
  <c r="S977" i="5"/>
  <c r="S984" i="46"/>
  <c r="T977" i="5"/>
  <c r="T984" i="46"/>
  <c r="U977" i="5"/>
  <c r="U984" i="46"/>
  <c r="V977" i="5"/>
  <c r="V984" i="46"/>
  <c r="W977" i="5"/>
  <c r="W984" i="46"/>
  <c r="X977" i="5"/>
  <c r="X984" i="46"/>
  <c r="AG977" i="5"/>
  <c r="AH977" i="5"/>
  <c r="AI977" i="5"/>
  <c r="AJ977" i="5"/>
  <c r="AK977" i="5"/>
  <c r="S978" i="5"/>
  <c r="S985" i="46"/>
  <c r="T978" i="5"/>
  <c r="T985" i="46"/>
  <c r="U978" i="5"/>
  <c r="U985" i="46"/>
  <c r="V978" i="5"/>
  <c r="V985" i="46"/>
  <c r="W978" i="5"/>
  <c r="W985" i="46"/>
  <c r="X978" i="5"/>
  <c r="X985" i="46"/>
  <c r="AG978" i="5"/>
  <c r="AH978" i="5"/>
  <c r="AI978" i="5"/>
  <c r="AJ978" i="5"/>
  <c r="AK978" i="5"/>
  <c r="S979" i="5"/>
  <c r="S986" i="46"/>
  <c r="T979" i="5"/>
  <c r="T986" i="46"/>
  <c r="U979" i="5"/>
  <c r="U986" i="46"/>
  <c r="V979" i="5"/>
  <c r="V986" i="46"/>
  <c r="W979" i="5"/>
  <c r="W986" i="46"/>
  <c r="X979" i="5"/>
  <c r="X986" i="46"/>
  <c r="AG979" i="5"/>
  <c r="AH979" i="5"/>
  <c r="AI979" i="5"/>
  <c r="AJ979" i="5"/>
  <c r="AK979" i="5"/>
  <c r="S980" i="5"/>
  <c r="S987" i="46"/>
  <c r="T980" i="5"/>
  <c r="T987" i="46"/>
  <c r="U980" i="5"/>
  <c r="U987" i="46"/>
  <c r="V980" i="5"/>
  <c r="V987" i="46"/>
  <c r="W980" i="5"/>
  <c r="W987" i="46"/>
  <c r="X980" i="5"/>
  <c r="X987" i="46"/>
  <c r="AG980" i="5"/>
  <c r="AH980" i="5"/>
  <c r="AI980" i="5"/>
  <c r="AJ980" i="5"/>
  <c r="AK980" i="5"/>
  <c r="S981" i="5"/>
  <c r="S988" i="46"/>
  <c r="T981" i="5"/>
  <c r="T988" i="46"/>
  <c r="U981" i="5"/>
  <c r="U988" i="46"/>
  <c r="V981" i="5"/>
  <c r="V988" i="46"/>
  <c r="W981" i="5"/>
  <c r="W988" i="46"/>
  <c r="X981" i="5"/>
  <c r="X988" i="46"/>
  <c r="AG981" i="5"/>
  <c r="AH981" i="5"/>
  <c r="AI981" i="5"/>
  <c r="AJ981" i="5"/>
  <c r="AK981" i="5"/>
  <c r="S982" i="5"/>
  <c r="S989" i="46"/>
  <c r="T982" i="5"/>
  <c r="T989" i="46"/>
  <c r="U982" i="5"/>
  <c r="U989" i="46"/>
  <c r="V982" i="5"/>
  <c r="V989" i="46"/>
  <c r="W982" i="5"/>
  <c r="W989" i="46"/>
  <c r="X982" i="5"/>
  <c r="X989" i="46"/>
  <c r="AG982" i="5"/>
  <c r="AH982" i="5"/>
  <c r="AI982" i="5"/>
  <c r="AJ982" i="5"/>
  <c r="AK982" i="5"/>
  <c r="S983" i="5"/>
  <c r="S990" i="46"/>
  <c r="T983" i="5"/>
  <c r="T990" i="46"/>
  <c r="U983" i="5"/>
  <c r="U990" i="46"/>
  <c r="V983" i="5"/>
  <c r="V990" i="46"/>
  <c r="W983" i="5"/>
  <c r="W990" i="46"/>
  <c r="X983" i="5"/>
  <c r="X990" i="46"/>
  <c r="AG983" i="5"/>
  <c r="AH983" i="5"/>
  <c r="AI983" i="5"/>
  <c r="AJ983" i="5"/>
  <c r="AK983" i="5"/>
  <c r="S984" i="5"/>
  <c r="S991" i="46"/>
  <c r="T984" i="5"/>
  <c r="T991" i="46"/>
  <c r="U984" i="5"/>
  <c r="U991" i="46"/>
  <c r="V984" i="5"/>
  <c r="V991" i="46"/>
  <c r="W984" i="5"/>
  <c r="W991" i="46"/>
  <c r="X984" i="5"/>
  <c r="X991" i="46"/>
  <c r="AG984" i="5"/>
  <c r="AH984" i="5"/>
  <c r="AI984" i="5"/>
  <c r="AJ984" i="5"/>
  <c r="AK984" i="5"/>
  <c r="S985" i="5"/>
  <c r="S992" i="46"/>
  <c r="T985" i="5"/>
  <c r="T992" i="46"/>
  <c r="U985" i="5"/>
  <c r="U992" i="46"/>
  <c r="V985" i="5"/>
  <c r="V992" i="46"/>
  <c r="W985" i="5"/>
  <c r="W992" i="46"/>
  <c r="X985" i="5"/>
  <c r="X992" i="46"/>
  <c r="AG985" i="5"/>
  <c r="AH985" i="5"/>
  <c r="AI985" i="5"/>
  <c r="AJ985" i="5"/>
  <c r="AK985" i="5"/>
  <c r="S986" i="5"/>
  <c r="S993" i="46"/>
  <c r="T986" i="5"/>
  <c r="T993" i="46"/>
  <c r="U986" i="5"/>
  <c r="U993" i="46"/>
  <c r="V986" i="5"/>
  <c r="V993" i="46"/>
  <c r="W986" i="5"/>
  <c r="W993" i="46"/>
  <c r="X986" i="5"/>
  <c r="X993" i="46"/>
  <c r="AG986" i="5"/>
  <c r="AH986" i="5"/>
  <c r="AI986" i="5"/>
  <c r="AJ986" i="5"/>
  <c r="AJ1044" i="5"/>
  <c r="AJ1469" i="5"/>
  <c r="AJ49" i="13"/>
  <c r="AK986" i="5"/>
  <c r="S987" i="5"/>
  <c r="S994" i="46" s="1"/>
  <c r="T987" i="5"/>
  <c r="T994" i="46"/>
  <c r="U987" i="5"/>
  <c r="U994" i="46"/>
  <c r="V987" i="5"/>
  <c r="V994" i="46"/>
  <c r="W987" i="5"/>
  <c r="W994" i="46"/>
  <c r="X987" i="5"/>
  <c r="X994" i="46" s="1"/>
  <c r="AG987" i="5"/>
  <c r="AH987" i="5"/>
  <c r="AI987" i="5"/>
  <c r="AJ987" i="5"/>
  <c r="AK987" i="5"/>
  <c r="S988" i="5"/>
  <c r="S995" i="46"/>
  <c r="T988" i="5"/>
  <c r="T995" i="46"/>
  <c r="U988" i="5"/>
  <c r="U995" i="46"/>
  <c r="V988" i="5"/>
  <c r="V995" i="46"/>
  <c r="V1046" i="5"/>
  <c r="W988" i="5"/>
  <c r="W995" i="46"/>
  <c r="X988" i="5"/>
  <c r="X995" i="46" s="1"/>
  <c r="AL995" i="46" s="1"/>
  <c r="AG988" i="5"/>
  <c r="AH988" i="5"/>
  <c r="AI988" i="5"/>
  <c r="AJ988" i="5"/>
  <c r="AK988" i="5"/>
  <c r="S989" i="5"/>
  <c r="S996" i="46"/>
  <c r="T989" i="5"/>
  <c r="T996" i="46"/>
  <c r="U989" i="5"/>
  <c r="U996" i="46"/>
  <c r="V989" i="5"/>
  <c r="V996" i="46"/>
  <c r="W989" i="5"/>
  <c r="W996" i="46"/>
  <c r="X989" i="5"/>
  <c r="X996" i="46" s="1"/>
  <c r="AL996" i="46" s="1"/>
  <c r="AG989" i="5"/>
  <c r="AH989" i="5"/>
  <c r="AI989" i="5"/>
  <c r="AJ989" i="5"/>
  <c r="AK989" i="5"/>
  <c r="S990" i="5"/>
  <c r="S997" i="46" s="1"/>
  <c r="T990" i="5"/>
  <c r="T997" i="46"/>
  <c r="U990" i="5"/>
  <c r="U997" i="46"/>
  <c r="V990" i="5"/>
  <c r="V997" i="46"/>
  <c r="W990" i="5"/>
  <c r="W997" i="46"/>
  <c r="X990" i="5"/>
  <c r="X997" i="46" s="1"/>
  <c r="AL997" i="46" s="1"/>
  <c r="AG990" i="5"/>
  <c r="AH990" i="5"/>
  <c r="AI990" i="5"/>
  <c r="AJ990" i="5"/>
  <c r="AK990" i="5"/>
  <c r="S991" i="5"/>
  <c r="S998" i="46" s="1"/>
  <c r="T991" i="5"/>
  <c r="T998" i="46"/>
  <c r="U991" i="5"/>
  <c r="U998" i="46"/>
  <c r="V991" i="5"/>
  <c r="V998" i="46"/>
  <c r="W991" i="5"/>
  <c r="W998" i="46"/>
  <c r="X991" i="5"/>
  <c r="X998" i="46"/>
  <c r="AG991" i="5"/>
  <c r="AH991" i="5"/>
  <c r="AI991" i="5"/>
  <c r="AJ991" i="5"/>
  <c r="AK991" i="5"/>
  <c r="S992" i="5"/>
  <c r="S999" i="46" s="1"/>
  <c r="T992" i="5"/>
  <c r="T999" i="46"/>
  <c r="U992" i="5"/>
  <c r="U999" i="46"/>
  <c r="V992" i="5"/>
  <c r="V999" i="46"/>
  <c r="W992" i="5"/>
  <c r="W999" i="46"/>
  <c r="X992" i="5"/>
  <c r="X999" i="46" s="1"/>
  <c r="AL999" i="46" s="1"/>
  <c r="AG992" i="5"/>
  <c r="AH992" i="5"/>
  <c r="AI992" i="5"/>
  <c r="AJ992" i="5"/>
  <c r="AK992" i="5"/>
  <c r="S993" i="5"/>
  <c r="S1000" i="46"/>
  <c r="T993" i="5"/>
  <c r="T1000" i="46"/>
  <c r="U993" i="5"/>
  <c r="U1000" i="46"/>
  <c r="V993" i="5"/>
  <c r="V1000" i="46"/>
  <c r="W993" i="5"/>
  <c r="W1000" i="46"/>
  <c r="X993" i="5"/>
  <c r="X1000" i="46"/>
  <c r="AG993" i="5"/>
  <c r="AH993" i="5"/>
  <c r="AI993" i="5"/>
  <c r="AJ993" i="5"/>
  <c r="AK993" i="5"/>
  <c r="S994" i="5"/>
  <c r="S1001" i="46" s="1"/>
  <c r="T994" i="5"/>
  <c r="T1001" i="46"/>
  <c r="U994" i="5"/>
  <c r="U1001" i="46"/>
  <c r="V994" i="5"/>
  <c r="V1001" i="46"/>
  <c r="W994" i="5"/>
  <c r="W1001" i="46"/>
  <c r="X994" i="5"/>
  <c r="X1001" i="46" s="1"/>
  <c r="AL1001" i="46" s="1"/>
  <c r="AG994" i="5"/>
  <c r="AH994" i="5"/>
  <c r="AI994" i="5"/>
  <c r="AJ994" i="5"/>
  <c r="AK994" i="5"/>
  <c r="S995" i="5"/>
  <c r="S1002" i="46"/>
  <c r="T995" i="5"/>
  <c r="T1002" i="46"/>
  <c r="U995" i="5"/>
  <c r="U1002" i="46"/>
  <c r="V995" i="5"/>
  <c r="V1002" i="46"/>
  <c r="W995" i="5"/>
  <c r="W1002" i="46"/>
  <c r="X995" i="5"/>
  <c r="X1002" i="46"/>
  <c r="AL995" i="5"/>
  <c r="AG995" i="5"/>
  <c r="AH995" i="5"/>
  <c r="AI995" i="5"/>
  <c r="AJ995" i="5"/>
  <c r="AK995" i="5"/>
  <c r="S996" i="5"/>
  <c r="S1003" i="46"/>
  <c r="T996" i="5"/>
  <c r="T1003" i="46"/>
  <c r="U996" i="5"/>
  <c r="U1003" i="46"/>
  <c r="V996" i="5"/>
  <c r="V1003" i="46"/>
  <c r="W996" i="5"/>
  <c r="W1003" i="46"/>
  <c r="X996" i="5"/>
  <c r="X1003" i="46" s="1"/>
  <c r="AL1003" i="46" s="1"/>
  <c r="AG996" i="5"/>
  <c r="AH996" i="5"/>
  <c r="AI996" i="5"/>
  <c r="AJ996" i="5"/>
  <c r="AK996" i="5"/>
  <c r="S997" i="5"/>
  <c r="S1004" i="46" s="1"/>
  <c r="T997" i="5"/>
  <c r="T1004" i="46"/>
  <c r="U997" i="5"/>
  <c r="U1004" i="46"/>
  <c r="V997" i="5"/>
  <c r="V1004" i="46"/>
  <c r="W997" i="5"/>
  <c r="W1004" i="46"/>
  <c r="X997" i="5"/>
  <c r="X1004" i="46" s="1"/>
  <c r="AL1004" i="46" s="1"/>
  <c r="AG997" i="5"/>
  <c r="AH997" i="5"/>
  <c r="AI997" i="5"/>
  <c r="AJ997" i="5"/>
  <c r="AK997" i="5"/>
  <c r="AL997" i="5"/>
  <c r="S998" i="5"/>
  <c r="S1005" i="46" s="1"/>
  <c r="T998" i="5"/>
  <c r="T1005" i="46" s="1"/>
  <c r="U998" i="5"/>
  <c r="U1005" i="46"/>
  <c r="V998" i="5"/>
  <c r="V1005" i="46"/>
  <c r="W998" i="5"/>
  <c r="W1005" i="46"/>
  <c r="X998" i="5"/>
  <c r="X1005" i="46" s="1"/>
  <c r="AL1005" i="46" s="1"/>
  <c r="AG998" i="5"/>
  <c r="AH998" i="5"/>
  <c r="AH1056" i="5"/>
  <c r="AI998" i="5"/>
  <c r="AJ998" i="5"/>
  <c r="AK998" i="5"/>
  <c r="S999" i="5"/>
  <c r="S1006" i="46" s="1"/>
  <c r="T999" i="5"/>
  <c r="T1006" i="46"/>
  <c r="U999" i="5"/>
  <c r="U1006" i="46"/>
  <c r="U1057" i="5"/>
  <c r="V999" i="5"/>
  <c r="V1006" i="46"/>
  <c r="W999" i="5"/>
  <c r="W1006" i="46"/>
  <c r="X999" i="5"/>
  <c r="X1006" i="46"/>
  <c r="AG999" i="5"/>
  <c r="AH999" i="5"/>
  <c r="AI999" i="5"/>
  <c r="AJ999" i="5"/>
  <c r="AK999" i="5"/>
  <c r="AK1057" i="5"/>
  <c r="S1000" i="5"/>
  <c r="S1007" i="46" s="1"/>
  <c r="T1000" i="5"/>
  <c r="T1007" i="46" s="1"/>
  <c r="U1000" i="5"/>
  <c r="U1007" i="46"/>
  <c r="V1000" i="5"/>
  <c r="V1007" i="46"/>
  <c r="W1000" i="5"/>
  <c r="W1007" i="46"/>
  <c r="X1000" i="5"/>
  <c r="X1007" i="46" s="1"/>
  <c r="AL1007" i="46" s="1"/>
  <c r="AG1000" i="5"/>
  <c r="AH1000" i="5"/>
  <c r="AI1000" i="5"/>
  <c r="AJ1000" i="5"/>
  <c r="AJ1058" i="5"/>
  <c r="AK1000" i="5"/>
  <c r="S1001" i="5"/>
  <c r="S1008" i="46" s="1"/>
  <c r="T1001" i="5"/>
  <c r="T1008" i="46"/>
  <c r="U1001" i="5"/>
  <c r="U1008" i="46"/>
  <c r="V1001" i="5"/>
  <c r="V1008" i="46"/>
  <c r="W1001" i="5"/>
  <c r="W1008" i="46"/>
  <c r="X1001" i="5"/>
  <c r="X1008" i="46"/>
  <c r="AG1001" i="5"/>
  <c r="AH1001" i="5"/>
  <c r="AI1001" i="5"/>
  <c r="AJ1001" i="5"/>
  <c r="AK1001" i="5"/>
  <c r="S1002" i="5"/>
  <c r="S1009" i="46"/>
  <c r="T1002" i="5"/>
  <c r="T1009" i="46"/>
  <c r="U1002" i="5"/>
  <c r="U1009" i="46"/>
  <c r="V1002" i="5"/>
  <c r="V1009" i="46"/>
  <c r="W1002" i="5"/>
  <c r="W1009" i="46"/>
  <c r="X1002" i="5"/>
  <c r="X1009" i="46"/>
  <c r="AG1002" i="5"/>
  <c r="AH1002" i="5"/>
  <c r="AI1002" i="5"/>
  <c r="AJ1002" i="5"/>
  <c r="AJ1060" i="5"/>
  <c r="AK1002" i="5"/>
  <c r="S1003" i="5"/>
  <c r="S1010" i="46"/>
  <c r="T1003" i="5"/>
  <c r="T1010" i="46"/>
  <c r="U1003" i="5"/>
  <c r="U1010" i="46"/>
  <c r="V1003" i="5"/>
  <c r="V1010" i="46"/>
  <c r="W1003" i="5"/>
  <c r="W1010" i="46"/>
  <c r="X1003" i="5"/>
  <c r="X1010" i="46"/>
  <c r="AG1003" i="5"/>
  <c r="AG1061" i="5"/>
  <c r="AH1003" i="5"/>
  <c r="AI1003" i="5"/>
  <c r="AJ1003" i="5"/>
  <c r="AK1003" i="5"/>
  <c r="C1006" i="5"/>
  <c r="C1005" i="5"/>
  <c r="D1006" i="5"/>
  <c r="D1005" i="5"/>
  <c r="E1006" i="5"/>
  <c r="D36" i="4" s="1"/>
  <c r="F1006" i="5"/>
  <c r="E36" i="4" s="1"/>
  <c r="G1006" i="5"/>
  <c r="F36" i="4"/>
  <c r="H1006" i="5"/>
  <c r="G36" i="4"/>
  <c r="G37" i="4"/>
  <c r="I1006" i="5"/>
  <c r="H36" i="4"/>
  <c r="J1006" i="5"/>
  <c r="I36" i="4"/>
  <c r="I37" i="4"/>
  <c r="K1006" i="5"/>
  <c r="J36" i="4"/>
  <c r="L1006" i="5"/>
  <c r="K36" i="4"/>
  <c r="K37" i="4"/>
  <c r="M1006" i="5"/>
  <c r="L36" i="4"/>
  <c r="N1006" i="5"/>
  <c r="M36" i="4"/>
  <c r="O1006" i="5"/>
  <c r="N36" i="4"/>
  <c r="P1006" i="5"/>
  <c r="O36" i="4"/>
  <c r="Q1006" i="5"/>
  <c r="R1006" i="5"/>
  <c r="Y1006" i="5"/>
  <c r="W36" i="4"/>
  <c r="Z1006" i="5"/>
  <c r="X36" i="4" s="1"/>
  <c r="AA1006" i="5"/>
  <c r="Y36" i="4" s="1"/>
  <c r="AB1006" i="5"/>
  <c r="Z36" i="4" s="1"/>
  <c r="AC1006" i="5"/>
  <c r="AC1005" i="5" s="1"/>
  <c r="AC43" i="45" s="1"/>
  <c r="AD1006" i="5"/>
  <c r="AB36" i="4" s="1"/>
  <c r="AE1006" i="5"/>
  <c r="AC36" i="4"/>
  <c r="AF1006" i="5"/>
  <c r="C1007" i="5"/>
  <c r="D1007" i="5"/>
  <c r="E1007" i="5"/>
  <c r="F1007" i="5"/>
  <c r="F1375" i="5"/>
  <c r="G1007" i="5"/>
  <c r="H1007" i="5"/>
  <c r="I1007" i="5"/>
  <c r="J1007" i="5"/>
  <c r="K1007" i="5"/>
  <c r="L1007" i="5"/>
  <c r="M1007" i="5"/>
  <c r="N1007" i="5"/>
  <c r="O1007" i="5"/>
  <c r="P1007" i="5"/>
  <c r="Q1007" i="5"/>
  <c r="R1007" i="5"/>
  <c r="Y1007" i="5"/>
  <c r="Z1007" i="5"/>
  <c r="AA1007" i="5"/>
  <c r="AB1007" i="5"/>
  <c r="AC1007" i="5"/>
  <c r="AD1007" i="5"/>
  <c r="AE1007" i="5"/>
  <c r="AF1007" i="5"/>
  <c r="C1008" i="5"/>
  <c r="D1008" i="5"/>
  <c r="E1008" i="5"/>
  <c r="F1008" i="5"/>
  <c r="G1008" i="5"/>
  <c r="H1008" i="5"/>
  <c r="I1008" i="5"/>
  <c r="J1008" i="5"/>
  <c r="K1008" i="5"/>
  <c r="L1008" i="5"/>
  <c r="M1008" i="5"/>
  <c r="N1008" i="5"/>
  <c r="O1008" i="5"/>
  <c r="P1008" i="5"/>
  <c r="Q1008" i="5"/>
  <c r="R1008" i="5"/>
  <c r="Y1008" i="5"/>
  <c r="Z1008" i="5"/>
  <c r="AA1008" i="5"/>
  <c r="AB1008" i="5"/>
  <c r="AC1008" i="5"/>
  <c r="AD1008" i="5"/>
  <c r="AE1008" i="5"/>
  <c r="AF1008" i="5"/>
  <c r="C1009" i="5"/>
  <c r="D1009" i="5"/>
  <c r="E1009" i="5"/>
  <c r="E1377" i="5"/>
  <c r="F1009" i="5"/>
  <c r="F1377" i="5"/>
  <c r="G1009" i="5"/>
  <c r="H1009" i="5"/>
  <c r="I1009" i="5"/>
  <c r="J1009" i="5"/>
  <c r="K1009" i="5"/>
  <c r="L1009" i="5"/>
  <c r="M1009" i="5"/>
  <c r="N1009" i="5"/>
  <c r="O1009" i="5"/>
  <c r="P1009" i="5"/>
  <c r="Q1009" i="5"/>
  <c r="R1009" i="5"/>
  <c r="Y1009" i="5"/>
  <c r="Z1009" i="5"/>
  <c r="AA1009" i="5"/>
  <c r="AB1009" i="5"/>
  <c r="AC1009" i="5"/>
  <c r="AD1009" i="5"/>
  <c r="AE1009" i="5"/>
  <c r="AF1009" i="5"/>
  <c r="AI1009" i="5"/>
  <c r="D1010" i="5"/>
  <c r="E1010" i="5"/>
  <c r="F1010" i="5"/>
  <c r="G1010" i="5"/>
  <c r="H1010" i="5"/>
  <c r="I1010" i="5"/>
  <c r="J1010" i="5"/>
  <c r="K1010" i="5"/>
  <c r="L1010" i="5"/>
  <c r="M1010" i="5"/>
  <c r="N1010" i="5"/>
  <c r="O1010" i="5"/>
  <c r="P1010" i="5"/>
  <c r="Q1010" i="5"/>
  <c r="R1010" i="5"/>
  <c r="V1010" i="5"/>
  <c r="Y1010" i="5"/>
  <c r="Z1010" i="5"/>
  <c r="AA1010" i="5"/>
  <c r="AB1010" i="5"/>
  <c r="AC1010" i="5"/>
  <c r="AD1010" i="5"/>
  <c r="AE1010" i="5"/>
  <c r="AF1010" i="5"/>
  <c r="C1011" i="5"/>
  <c r="D1011" i="5"/>
  <c r="E1011" i="5"/>
  <c r="F1011" i="5"/>
  <c r="G1011" i="5"/>
  <c r="H1011" i="5"/>
  <c r="I1011" i="5"/>
  <c r="J1011" i="5"/>
  <c r="K1011" i="5"/>
  <c r="L1011" i="5"/>
  <c r="M1011" i="5"/>
  <c r="N1011" i="5"/>
  <c r="O1011" i="5"/>
  <c r="P1011" i="5"/>
  <c r="Q1011" i="5"/>
  <c r="R1011" i="5"/>
  <c r="Y1011" i="5"/>
  <c r="Z1011" i="5"/>
  <c r="AA1011" i="5"/>
  <c r="AB1011" i="5"/>
  <c r="AC1011" i="5"/>
  <c r="AD1011" i="5"/>
  <c r="AE1011" i="5"/>
  <c r="AF1011" i="5"/>
  <c r="C1013" i="5"/>
  <c r="D1013" i="5"/>
  <c r="E1013" i="5"/>
  <c r="F1013" i="5"/>
  <c r="G1013" i="5"/>
  <c r="H1013" i="5"/>
  <c r="I1013" i="5"/>
  <c r="J1013" i="5"/>
  <c r="K1013" i="5"/>
  <c r="L1013" i="5"/>
  <c r="M1013" i="5"/>
  <c r="N1013" i="5"/>
  <c r="O1013" i="5"/>
  <c r="P1013" i="5"/>
  <c r="Q1013" i="5"/>
  <c r="R1013" i="5"/>
  <c r="Y1013" i="5"/>
  <c r="Z1013" i="5"/>
  <c r="AA1013" i="5"/>
  <c r="AB1013" i="5"/>
  <c r="AC1013" i="5"/>
  <c r="AD1013" i="5"/>
  <c r="AE1013" i="5"/>
  <c r="AF1013" i="5"/>
  <c r="C1014" i="5"/>
  <c r="D1014" i="5"/>
  <c r="E1014" i="5"/>
  <c r="F1014" i="5"/>
  <c r="G1014" i="5"/>
  <c r="H1014" i="5"/>
  <c r="I1014" i="5"/>
  <c r="J1014" i="5"/>
  <c r="K1014" i="5"/>
  <c r="L1014" i="5"/>
  <c r="M1014" i="5"/>
  <c r="N1014" i="5"/>
  <c r="O1014" i="5"/>
  <c r="P1014" i="5"/>
  <c r="Q1014" i="5"/>
  <c r="R1014" i="5"/>
  <c r="V1014" i="5"/>
  <c r="Y1014" i="5"/>
  <c r="Z1014" i="5"/>
  <c r="AA1014" i="5"/>
  <c r="AB1014" i="5"/>
  <c r="AC1014" i="5"/>
  <c r="AD1014" i="5"/>
  <c r="AE1014" i="5"/>
  <c r="AF1014" i="5"/>
  <c r="C1016" i="5"/>
  <c r="D1016" i="5"/>
  <c r="E1016" i="5"/>
  <c r="F1016" i="5"/>
  <c r="G1016" i="5"/>
  <c r="H1016" i="5"/>
  <c r="I1016" i="5"/>
  <c r="I1015" i="5"/>
  <c r="J1016" i="5"/>
  <c r="K1016" i="5"/>
  <c r="L1016" i="5"/>
  <c r="M1016" i="5"/>
  <c r="N1016" i="5"/>
  <c r="O1016" i="5"/>
  <c r="P1016" i="5"/>
  <c r="Q1016" i="5"/>
  <c r="R1016" i="5"/>
  <c r="Y1016" i="5"/>
  <c r="Z1016" i="5"/>
  <c r="AA1016" i="5"/>
  <c r="AB1016" i="5"/>
  <c r="AC1016" i="5"/>
  <c r="AD1016" i="5"/>
  <c r="AE1016" i="5"/>
  <c r="AF1016" i="5"/>
  <c r="C1017" i="5"/>
  <c r="D1017" i="5"/>
  <c r="E1017" i="5"/>
  <c r="F1017" i="5"/>
  <c r="G1017" i="5"/>
  <c r="H1017" i="5"/>
  <c r="I1017" i="5"/>
  <c r="J1017" i="5"/>
  <c r="K1017" i="5"/>
  <c r="L1017" i="5"/>
  <c r="M1017" i="5"/>
  <c r="N1017" i="5"/>
  <c r="O1017" i="5"/>
  <c r="P1017" i="5"/>
  <c r="Q1017" i="5"/>
  <c r="R1017" i="5"/>
  <c r="S1017" i="5"/>
  <c r="W1017" i="5"/>
  <c r="Y1017" i="5"/>
  <c r="Z1017" i="5"/>
  <c r="AA1017" i="5"/>
  <c r="AB1017" i="5"/>
  <c r="AC1017" i="5"/>
  <c r="AD1017" i="5"/>
  <c r="AE1017" i="5"/>
  <c r="AF1017" i="5"/>
  <c r="C1018" i="5"/>
  <c r="D1018" i="5"/>
  <c r="E1018" i="5"/>
  <c r="F1018" i="5"/>
  <c r="G1018" i="5"/>
  <c r="H1018" i="5"/>
  <c r="I1018" i="5"/>
  <c r="J1018" i="5"/>
  <c r="K1018" i="5"/>
  <c r="L1018" i="5"/>
  <c r="M1018" i="5"/>
  <c r="N1018" i="5"/>
  <c r="O1018" i="5"/>
  <c r="P1018" i="5"/>
  <c r="Q1018" i="5"/>
  <c r="R1018" i="5"/>
  <c r="Y1018" i="5"/>
  <c r="Z1018" i="5"/>
  <c r="Z1015" i="5" s="1"/>
  <c r="AA1018" i="5"/>
  <c r="AB1018" i="5"/>
  <c r="AC1018" i="5"/>
  <c r="AD1018" i="5"/>
  <c r="AE1018" i="5"/>
  <c r="AF1018" i="5"/>
  <c r="D1019" i="5"/>
  <c r="E1019" i="5"/>
  <c r="F1019" i="5"/>
  <c r="G1019" i="5"/>
  <c r="H1019" i="5"/>
  <c r="I1019" i="5"/>
  <c r="J1019" i="5"/>
  <c r="K1019" i="5"/>
  <c r="L1019" i="5"/>
  <c r="M1019" i="5"/>
  <c r="N1019" i="5"/>
  <c r="O1019" i="5"/>
  <c r="P1019" i="5"/>
  <c r="Q1019" i="5"/>
  <c r="R1019" i="5"/>
  <c r="Y1019" i="5"/>
  <c r="Z1019" i="5"/>
  <c r="AA1019" i="5"/>
  <c r="AB1019" i="5"/>
  <c r="AC1019" i="5"/>
  <c r="AD1019" i="5"/>
  <c r="AE1019" i="5"/>
  <c r="AF1019" i="5"/>
  <c r="C1020" i="5"/>
  <c r="D1020" i="5"/>
  <c r="E1020" i="5"/>
  <c r="F1020" i="5"/>
  <c r="G1020" i="5"/>
  <c r="H1020" i="5"/>
  <c r="I1020" i="5"/>
  <c r="J1020" i="5"/>
  <c r="K1020" i="5"/>
  <c r="L1020" i="5"/>
  <c r="M1020" i="5"/>
  <c r="N1020" i="5"/>
  <c r="O1020" i="5"/>
  <c r="P1020" i="5"/>
  <c r="Q1020" i="5"/>
  <c r="R1020" i="5"/>
  <c r="Y1020" i="5"/>
  <c r="Z1020" i="5"/>
  <c r="AA1020" i="5"/>
  <c r="AB1020" i="5"/>
  <c r="AC1020" i="5"/>
  <c r="AD1020" i="5"/>
  <c r="AE1020" i="5"/>
  <c r="AF1020" i="5"/>
  <c r="AH1020" i="5"/>
  <c r="C1022" i="5"/>
  <c r="D1022" i="5"/>
  <c r="E1022" i="5"/>
  <c r="F1022" i="5"/>
  <c r="G1022" i="5"/>
  <c r="H1022" i="5"/>
  <c r="I1022" i="5"/>
  <c r="J1022" i="5"/>
  <c r="K1022" i="5"/>
  <c r="L1022" i="5"/>
  <c r="M1022" i="5"/>
  <c r="N1022" i="5"/>
  <c r="O1022" i="5"/>
  <c r="P1022" i="5"/>
  <c r="Q1022" i="5"/>
  <c r="R1022" i="5"/>
  <c r="Y1022" i="5"/>
  <c r="Z1022" i="5"/>
  <c r="AA1022" i="5"/>
  <c r="AB1022" i="5"/>
  <c r="AC1022" i="5"/>
  <c r="AD1022" i="5"/>
  <c r="AE1022" i="5"/>
  <c r="AF1022" i="5"/>
  <c r="C1023" i="5"/>
  <c r="D1023" i="5"/>
  <c r="E1023" i="5"/>
  <c r="F1023" i="5"/>
  <c r="G1023" i="5"/>
  <c r="H1023" i="5"/>
  <c r="I1023" i="5"/>
  <c r="J1023" i="5"/>
  <c r="K1023" i="5"/>
  <c r="L1023" i="5"/>
  <c r="M1023" i="5"/>
  <c r="N1023" i="5"/>
  <c r="O1023" i="5"/>
  <c r="P1023" i="5"/>
  <c r="Q1023" i="5"/>
  <c r="R1023" i="5"/>
  <c r="Y1023" i="5"/>
  <c r="Z1023" i="5"/>
  <c r="AA1023" i="5"/>
  <c r="AB1023" i="5"/>
  <c r="AC1023" i="5"/>
  <c r="AD1023" i="5"/>
  <c r="AE1023" i="5"/>
  <c r="AF1023" i="5"/>
  <c r="C1024" i="5"/>
  <c r="D1024" i="5"/>
  <c r="E1024" i="5"/>
  <c r="F1024" i="5"/>
  <c r="F1021" i="5" s="1"/>
  <c r="G1024" i="5"/>
  <c r="H1024" i="5"/>
  <c r="I1024" i="5"/>
  <c r="J1024" i="5"/>
  <c r="K1024" i="5"/>
  <c r="L1024" i="5"/>
  <c r="M1024" i="5"/>
  <c r="N1024" i="5"/>
  <c r="O1024" i="5"/>
  <c r="P1024" i="5"/>
  <c r="Q1024" i="5"/>
  <c r="R1024" i="5"/>
  <c r="V1024" i="5"/>
  <c r="Y1024" i="5"/>
  <c r="Z1024" i="5"/>
  <c r="AA1024" i="5"/>
  <c r="AB1024" i="5"/>
  <c r="AC1024" i="5"/>
  <c r="AD1024" i="5"/>
  <c r="AE1024" i="5"/>
  <c r="AF1024" i="5"/>
  <c r="C1025" i="5"/>
  <c r="D1025" i="5"/>
  <c r="E1025" i="5"/>
  <c r="E1021" i="5" s="1"/>
  <c r="F1025" i="5"/>
  <c r="G1025" i="5"/>
  <c r="H1025" i="5"/>
  <c r="I1025" i="5"/>
  <c r="J1025" i="5"/>
  <c r="K1025" i="5"/>
  <c r="L1025" i="5"/>
  <c r="M1025" i="5"/>
  <c r="N1025" i="5"/>
  <c r="O1025" i="5"/>
  <c r="P1025" i="5"/>
  <c r="Q1025" i="5"/>
  <c r="R1025" i="5"/>
  <c r="Y1025" i="5"/>
  <c r="Z1025" i="5"/>
  <c r="AA1025" i="5"/>
  <c r="AB1025" i="5"/>
  <c r="AC1025" i="5"/>
  <c r="AD1025" i="5"/>
  <c r="AE1025" i="5"/>
  <c r="AF1025" i="5"/>
  <c r="C1027" i="5"/>
  <c r="C1026" i="5"/>
  <c r="D1027" i="5"/>
  <c r="E1027" i="5"/>
  <c r="F1027" i="5"/>
  <c r="G1027" i="5"/>
  <c r="H1027" i="5"/>
  <c r="I1027" i="5"/>
  <c r="I1026" i="5"/>
  <c r="J1027" i="5"/>
  <c r="K1027" i="5"/>
  <c r="K1026" i="5"/>
  <c r="L1027" i="5"/>
  <c r="L1026" i="5"/>
  <c r="M1027" i="5"/>
  <c r="N1027" i="5"/>
  <c r="O1027" i="5"/>
  <c r="P1027" i="5"/>
  <c r="Q1027" i="5"/>
  <c r="Q1026" i="5"/>
  <c r="R1027" i="5"/>
  <c r="Y1027" i="5"/>
  <c r="Z1027" i="5"/>
  <c r="AA1027" i="5"/>
  <c r="AB1027" i="5"/>
  <c r="AC1027" i="5"/>
  <c r="AD1027" i="5"/>
  <c r="AE1027" i="5"/>
  <c r="AF1027" i="5"/>
  <c r="C1028" i="5"/>
  <c r="D1028" i="5"/>
  <c r="D1026" i="5"/>
  <c r="E1028" i="5"/>
  <c r="F1028" i="5"/>
  <c r="G1028" i="5"/>
  <c r="H1028" i="5"/>
  <c r="I1028" i="5"/>
  <c r="J1028" i="5"/>
  <c r="K1028" i="5"/>
  <c r="L1028" i="5"/>
  <c r="M1028" i="5"/>
  <c r="N1028" i="5"/>
  <c r="O1028" i="5"/>
  <c r="P1028" i="5"/>
  <c r="Q1028" i="5"/>
  <c r="R1028" i="5"/>
  <c r="Y1028" i="5"/>
  <c r="Z1028" i="5"/>
  <c r="AA1028" i="5"/>
  <c r="AB1028" i="5"/>
  <c r="AC1028" i="5"/>
  <c r="AD1028" i="5"/>
  <c r="AE1028" i="5"/>
  <c r="AF1028" i="5"/>
  <c r="AJ1028" i="5"/>
  <c r="C1029" i="5"/>
  <c r="D1029" i="5"/>
  <c r="E1029" i="5"/>
  <c r="F1029" i="5"/>
  <c r="G1029" i="5"/>
  <c r="H1029" i="5"/>
  <c r="I1029" i="5"/>
  <c r="J1029" i="5"/>
  <c r="K1029" i="5"/>
  <c r="L1029" i="5"/>
  <c r="M1029" i="5"/>
  <c r="N1029" i="5"/>
  <c r="O1029" i="5"/>
  <c r="P1029" i="5"/>
  <c r="Q1029" i="5"/>
  <c r="R1029" i="5"/>
  <c r="Y1029" i="5"/>
  <c r="Z1029" i="5"/>
  <c r="AA1029" i="5"/>
  <c r="AB1029" i="5"/>
  <c r="AC1029" i="5"/>
  <c r="AD1029" i="5"/>
  <c r="AE1029" i="5"/>
  <c r="AF1029" i="5"/>
  <c r="AJ1029" i="5"/>
  <c r="C1030" i="5"/>
  <c r="D1030" i="5"/>
  <c r="E1030" i="5"/>
  <c r="F1030" i="5"/>
  <c r="G1030" i="5"/>
  <c r="H1030" i="5"/>
  <c r="I1030" i="5"/>
  <c r="J1030" i="5"/>
  <c r="K1030" i="5"/>
  <c r="L1030" i="5"/>
  <c r="M1030" i="5"/>
  <c r="N1030" i="5"/>
  <c r="O1030" i="5"/>
  <c r="P1030" i="5"/>
  <c r="Q1030" i="5"/>
  <c r="R1030" i="5"/>
  <c r="Y1030" i="5"/>
  <c r="Z1030" i="5"/>
  <c r="AA1030" i="5"/>
  <c r="AB1030" i="5"/>
  <c r="AC1030" i="5"/>
  <c r="AD1030" i="5"/>
  <c r="AE1030" i="5"/>
  <c r="AF1030" i="5"/>
  <c r="C1031" i="5"/>
  <c r="D1031" i="5"/>
  <c r="E1031" i="5"/>
  <c r="F1031" i="5"/>
  <c r="G1031" i="5"/>
  <c r="H1031" i="5"/>
  <c r="I1031" i="5"/>
  <c r="J1031" i="5"/>
  <c r="K1031" i="5"/>
  <c r="L1031" i="5"/>
  <c r="M1031" i="5"/>
  <c r="N1031" i="5"/>
  <c r="O1031" i="5"/>
  <c r="P1031" i="5"/>
  <c r="Q1031" i="5"/>
  <c r="R1031" i="5"/>
  <c r="Y1031" i="5"/>
  <c r="Z1031" i="5"/>
  <c r="AA1031" i="5"/>
  <c r="AB1031" i="5"/>
  <c r="AC1031" i="5"/>
  <c r="AD1031" i="5"/>
  <c r="AE1031" i="5"/>
  <c r="AF1031" i="5"/>
  <c r="C1033" i="5"/>
  <c r="D1033" i="5"/>
  <c r="E1033" i="5"/>
  <c r="E1032" i="5" s="1"/>
  <c r="F1033" i="5"/>
  <c r="G1033" i="5"/>
  <c r="H1033" i="5"/>
  <c r="I1033" i="5"/>
  <c r="J1033" i="5"/>
  <c r="K1033" i="5"/>
  <c r="L1033" i="5"/>
  <c r="M1033" i="5"/>
  <c r="N1033" i="5"/>
  <c r="O1033" i="5"/>
  <c r="P1033" i="5"/>
  <c r="Q1033" i="5"/>
  <c r="R1033" i="5"/>
  <c r="T1033" i="5"/>
  <c r="Y1033" i="5"/>
  <c r="Z1033" i="5"/>
  <c r="AA1033" i="5"/>
  <c r="AB1033" i="5"/>
  <c r="AC1033" i="5"/>
  <c r="AD1033" i="5"/>
  <c r="AE1033" i="5"/>
  <c r="AF1033" i="5"/>
  <c r="AJ1033" i="5"/>
  <c r="C1034" i="5"/>
  <c r="D1034" i="5"/>
  <c r="E1034" i="5"/>
  <c r="F1034" i="5"/>
  <c r="G1034" i="5"/>
  <c r="H1034" i="5"/>
  <c r="I1034" i="5"/>
  <c r="J1034" i="5"/>
  <c r="K1034" i="5"/>
  <c r="L1034" i="5"/>
  <c r="M1034" i="5"/>
  <c r="N1034" i="5"/>
  <c r="O1034" i="5"/>
  <c r="P1034" i="5"/>
  <c r="Q1034" i="5"/>
  <c r="R1034" i="5"/>
  <c r="Y1034" i="5"/>
  <c r="Z1034" i="5"/>
  <c r="Z1032" i="5" s="1"/>
  <c r="AA1034" i="5"/>
  <c r="AB1034" i="5"/>
  <c r="AC1034" i="5"/>
  <c r="AD1034" i="5"/>
  <c r="AE1034" i="5"/>
  <c r="AF1034" i="5"/>
  <c r="C1035" i="5"/>
  <c r="D1035" i="5"/>
  <c r="E1035" i="5"/>
  <c r="F1035" i="5"/>
  <c r="G1035" i="5"/>
  <c r="H1035" i="5"/>
  <c r="I1035" i="5"/>
  <c r="J1035" i="5"/>
  <c r="K1035" i="5"/>
  <c r="L1035" i="5"/>
  <c r="M1035" i="5"/>
  <c r="N1035" i="5"/>
  <c r="O1035" i="5"/>
  <c r="P1035" i="5"/>
  <c r="Q1035" i="5"/>
  <c r="R1035" i="5"/>
  <c r="V1035" i="5"/>
  <c r="Y1035" i="5"/>
  <c r="Z1035" i="5"/>
  <c r="AA1035" i="5"/>
  <c r="AB1035" i="5"/>
  <c r="AC1035" i="5"/>
  <c r="AD1035" i="5"/>
  <c r="AE1035" i="5"/>
  <c r="AF1035" i="5"/>
  <c r="AJ1035" i="5"/>
  <c r="D1036" i="5"/>
  <c r="E1036" i="5"/>
  <c r="F1036" i="5"/>
  <c r="G1036" i="5"/>
  <c r="H1036" i="5"/>
  <c r="I1036" i="5"/>
  <c r="J1036" i="5"/>
  <c r="K1036" i="5"/>
  <c r="L1036" i="5"/>
  <c r="M1036" i="5"/>
  <c r="N1036" i="5"/>
  <c r="O1036" i="5"/>
  <c r="P1036" i="5"/>
  <c r="Q1036" i="5"/>
  <c r="R1036" i="5"/>
  <c r="S1036" i="5"/>
  <c r="Y1036" i="5"/>
  <c r="Z1036" i="5"/>
  <c r="AA1036" i="5"/>
  <c r="AB1036" i="5"/>
  <c r="AC1036" i="5"/>
  <c r="AD1036" i="5"/>
  <c r="AE1036" i="5"/>
  <c r="AF1036" i="5"/>
  <c r="AI1036" i="5"/>
  <c r="C1038" i="5"/>
  <c r="D1038" i="5"/>
  <c r="E1038" i="5"/>
  <c r="F1038" i="5"/>
  <c r="G1038" i="5"/>
  <c r="G1463" i="5"/>
  <c r="H1038" i="5"/>
  <c r="I1038" i="5"/>
  <c r="J1038" i="5"/>
  <c r="K1038" i="5"/>
  <c r="L1038" i="5"/>
  <c r="M1038" i="5"/>
  <c r="N1038" i="5"/>
  <c r="O1038" i="5"/>
  <c r="O1463" i="5"/>
  <c r="P1038" i="5"/>
  <c r="Q1038" i="5"/>
  <c r="R1038" i="5"/>
  <c r="T1038" i="5"/>
  <c r="X1038" i="5"/>
  <c r="Y1038" i="5"/>
  <c r="Z1038" i="5"/>
  <c r="AA1038" i="5"/>
  <c r="AB1038" i="5"/>
  <c r="AC1038" i="5"/>
  <c r="AD1038" i="5"/>
  <c r="AE1038" i="5"/>
  <c r="AF1038" i="5"/>
  <c r="C1039" i="5"/>
  <c r="D1039" i="5"/>
  <c r="E1039" i="5"/>
  <c r="F1039" i="5"/>
  <c r="G1039" i="5"/>
  <c r="H1039" i="5"/>
  <c r="I1039" i="5"/>
  <c r="J1039" i="5"/>
  <c r="K1039" i="5"/>
  <c r="L1039" i="5"/>
  <c r="M1039" i="5"/>
  <c r="N1039" i="5"/>
  <c r="O1039" i="5"/>
  <c r="P1039" i="5"/>
  <c r="Q1039" i="5"/>
  <c r="R1039" i="5"/>
  <c r="V1039" i="5"/>
  <c r="Y1039" i="5"/>
  <c r="Z1039" i="5"/>
  <c r="AA1039" i="5"/>
  <c r="AB1039" i="5"/>
  <c r="AC1039" i="5"/>
  <c r="AD1039" i="5"/>
  <c r="AE1039" i="5"/>
  <c r="AF1039" i="5"/>
  <c r="C1040" i="5"/>
  <c r="D1040" i="5"/>
  <c r="E1040" i="5"/>
  <c r="F1040" i="5"/>
  <c r="G1040" i="5"/>
  <c r="H1040" i="5"/>
  <c r="I1040" i="5"/>
  <c r="J1040" i="5"/>
  <c r="K1040" i="5"/>
  <c r="L1040" i="5"/>
  <c r="M1040" i="5"/>
  <c r="N1040" i="5"/>
  <c r="O1040" i="5"/>
  <c r="P1040" i="5"/>
  <c r="Q1040" i="5"/>
  <c r="R1040" i="5"/>
  <c r="Y1040" i="5"/>
  <c r="Z1040" i="5"/>
  <c r="AA1040" i="5"/>
  <c r="AB1040" i="5"/>
  <c r="AC1040" i="5"/>
  <c r="AD1040" i="5"/>
  <c r="AE1040" i="5"/>
  <c r="AF1040" i="5"/>
  <c r="C1041" i="5"/>
  <c r="D1041" i="5"/>
  <c r="E1041" i="5"/>
  <c r="F1041" i="5"/>
  <c r="G1041" i="5"/>
  <c r="H1041" i="5"/>
  <c r="I1041" i="5"/>
  <c r="J1041" i="5"/>
  <c r="K1041" i="5"/>
  <c r="L1041" i="5"/>
  <c r="L1466" i="5"/>
  <c r="L46" i="13"/>
  <c r="M1041" i="5"/>
  <c r="N1041" i="5"/>
  <c r="O1041" i="5"/>
  <c r="P1041" i="5"/>
  <c r="Q1041" i="5"/>
  <c r="R1041" i="5"/>
  <c r="X1041" i="5"/>
  <c r="Y1041" i="5"/>
  <c r="Z1041" i="5"/>
  <c r="AA1041" i="5"/>
  <c r="AB1041" i="5"/>
  <c r="AC1041" i="5"/>
  <c r="AD1041" i="5"/>
  <c r="AE1041" i="5"/>
  <c r="AF1041" i="5"/>
  <c r="AF1037" i="5"/>
  <c r="C1042" i="5"/>
  <c r="D1042" i="5"/>
  <c r="E1042" i="5"/>
  <c r="F1042" i="5"/>
  <c r="G1042" i="5"/>
  <c r="H1042" i="5"/>
  <c r="I1042" i="5"/>
  <c r="J1042" i="5"/>
  <c r="K1042" i="5"/>
  <c r="L1042" i="5"/>
  <c r="M1042" i="5"/>
  <c r="N1042" i="5"/>
  <c r="O1042" i="5"/>
  <c r="P1042" i="5"/>
  <c r="Q1042" i="5"/>
  <c r="R1042" i="5"/>
  <c r="Y1042" i="5"/>
  <c r="Z1042" i="5"/>
  <c r="AA1042" i="5"/>
  <c r="AB1042" i="5"/>
  <c r="AC1042" i="5"/>
  <c r="AD1042" i="5"/>
  <c r="AE1042" i="5"/>
  <c r="AF1042" i="5"/>
  <c r="C1043" i="5"/>
  <c r="D1043" i="5"/>
  <c r="E1043" i="5"/>
  <c r="F1043" i="5"/>
  <c r="G1043" i="5"/>
  <c r="H1043" i="5"/>
  <c r="I1043" i="5"/>
  <c r="J1043" i="5"/>
  <c r="K1043" i="5"/>
  <c r="L1043" i="5"/>
  <c r="M1043" i="5"/>
  <c r="N1043" i="5"/>
  <c r="O1043" i="5"/>
  <c r="P1043" i="5"/>
  <c r="Q1043" i="5"/>
  <c r="R1043" i="5"/>
  <c r="X1043" i="5"/>
  <c r="Y1043" i="5"/>
  <c r="Z1043" i="5"/>
  <c r="AA1043" i="5"/>
  <c r="AB1043" i="5"/>
  <c r="AC1043" i="5"/>
  <c r="AD1043" i="5"/>
  <c r="AE1043" i="5"/>
  <c r="AF1043" i="5"/>
  <c r="C1044" i="5"/>
  <c r="D1044" i="5"/>
  <c r="E1044" i="5"/>
  <c r="F1044" i="5"/>
  <c r="G1044" i="5"/>
  <c r="H1044" i="5"/>
  <c r="I1044" i="5"/>
  <c r="J1044" i="5"/>
  <c r="K1044" i="5"/>
  <c r="L1044" i="5"/>
  <c r="M1044" i="5"/>
  <c r="N1044" i="5"/>
  <c r="O1044" i="5"/>
  <c r="P1044" i="5"/>
  <c r="Q1044" i="5"/>
  <c r="R1044" i="5"/>
  <c r="Y1044" i="5"/>
  <c r="Z1044" i="5"/>
  <c r="AA1044" i="5"/>
  <c r="AB1044" i="5"/>
  <c r="AC1044" i="5"/>
  <c r="AD1044" i="5"/>
  <c r="AE1044" i="5"/>
  <c r="AF1044" i="5"/>
  <c r="C1045" i="5"/>
  <c r="D1045" i="5"/>
  <c r="E1045" i="5"/>
  <c r="F1045" i="5"/>
  <c r="G1045" i="5"/>
  <c r="H1045" i="5"/>
  <c r="I1045" i="5"/>
  <c r="J1045" i="5"/>
  <c r="K1045" i="5"/>
  <c r="L1045" i="5"/>
  <c r="M1045" i="5"/>
  <c r="N1045" i="5"/>
  <c r="O1045" i="5"/>
  <c r="P1045" i="5"/>
  <c r="Q1045" i="5"/>
  <c r="R1045" i="5"/>
  <c r="Y1045" i="5"/>
  <c r="Z1045" i="5"/>
  <c r="AA1045" i="5"/>
  <c r="AB1045" i="5"/>
  <c r="AC1045" i="5"/>
  <c r="AD1045" i="5"/>
  <c r="AE1045" i="5"/>
  <c r="AF1045" i="5"/>
  <c r="C1046" i="5"/>
  <c r="D1046" i="5"/>
  <c r="E1046" i="5"/>
  <c r="F1046" i="5"/>
  <c r="G1046" i="5"/>
  <c r="H1046" i="5"/>
  <c r="I1046" i="5"/>
  <c r="J1046" i="5"/>
  <c r="K1046" i="5"/>
  <c r="L1046" i="5"/>
  <c r="M1046" i="5"/>
  <c r="N1046" i="5"/>
  <c r="O1046" i="5"/>
  <c r="P1046" i="5"/>
  <c r="Q1046" i="5"/>
  <c r="R1046" i="5"/>
  <c r="T1046" i="5"/>
  <c r="Y1046" i="5"/>
  <c r="Z1046" i="5"/>
  <c r="AA1046" i="5"/>
  <c r="AB1046" i="5"/>
  <c r="AC1046" i="5"/>
  <c r="AD1046" i="5"/>
  <c r="AE1046" i="5"/>
  <c r="AF1046" i="5"/>
  <c r="AJ1046" i="5"/>
  <c r="C1047" i="5"/>
  <c r="D1047" i="5"/>
  <c r="E1047" i="5"/>
  <c r="F1047" i="5"/>
  <c r="G1047" i="5"/>
  <c r="H1047" i="5"/>
  <c r="I1047" i="5"/>
  <c r="J1047" i="5"/>
  <c r="K1047" i="5"/>
  <c r="L1047" i="5"/>
  <c r="M1047" i="5"/>
  <c r="N1047" i="5"/>
  <c r="O1047" i="5"/>
  <c r="P1047" i="5"/>
  <c r="Q1047" i="5"/>
  <c r="R1047" i="5"/>
  <c r="Y1047" i="5"/>
  <c r="Z1047" i="5"/>
  <c r="AA1047" i="5"/>
  <c r="AB1047" i="5"/>
  <c r="AC1047" i="5"/>
  <c r="AD1047" i="5"/>
  <c r="AE1047" i="5"/>
  <c r="AF1047" i="5"/>
  <c r="AJ1047" i="5"/>
  <c r="C1048" i="5"/>
  <c r="D1048" i="5"/>
  <c r="E1048" i="5"/>
  <c r="F1048" i="5"/>
  <c r="G1048" i="5"/>
  <c r="H1048" i="5"/>
  <c r="I1048" i="5"/>
  <c r="J1048" i="5"/>
  <c r="K1048" i="5"/>
  <c r="L1048" i="5"/>
  <c r="M1048" i="5"/>
  <c r="N1048" i="5"/>
  <c r="O1048" i="5"/>
  <c r="P1048" i="5"/>
  <c r="Q1048" i="5"/>
  <c r="R1048" i="5"/>
  <c r="U1048" i="5"/>
  <c r="Y1048" i="5"/>
  <c r="Y1037" i="5"/>
  <c r="Z1048" i="5"/>
  <c r="AA1048" i="5"/>
  <c r="AB1048" i="5"/>
  <c r="AC1048" i="5"/>
  <c r="AD1048" i="5"/>
  <c r="AE1048" i="5"/>
  <c r="AF1048" i="5"/>
  <c r="C1049" i="5"/>
  <c r="D1049" i="5"/>
  <c r="E1049" i="5"/>
  <c r="F1049" i="5"/>
  <c r="G1049" i="5"/>
  <c r="H1049" i="5"/>
  <c r="I1049" i="5"/>
  <c r="J1049" i="5"/>
  <c r="K1049" i="5"/>
  <c r="L1049" i="5"/>
  <c r="M1049" i="5"/>
  <c r="N1049" i="5"/>
  <c r="O1049" i="5"/>
  <c r="P1049" i="5"/>
  <c r="Q1049" i="5"/>
  <c r="R1049" i="5"/>
  <c r="U1049" i="5"/>
  <c r="Y1049" i="5"/>
  <c r="Z1049" i="5"/>
  <c r="AA1049" i="5"/>
  <c r="AB1049" i="5"/>
  <c r="AB1037" i="5" s="1"/>
  <c r="AC1049" i="5"/>
  <c r="AD1049" i="5"/>
  <c r="AE1049" i="5"/>
  <c r="AF1049" i="5"/>
  <c r="AG1049" i="5"/>
  <c r="C1050" i="5"/>
  <c r="D1050" i="5"/>
  <c r="E1050" i="5"/>
  <c r="F1050" i="5"/>
  <c r="G1050" i="5"/>
  <c r="H1050" i="5"/>
  <c r="I1050" i="5"/>
  <c r="J1050" i="5"/>
  <c r="K1050" i="5"/>
  <c r="L1050" i="5"/>
  <c r="M1050" i="5"/>
  <c r="N1050" i="5"/>
  <c r="O1050" i="5"/>
  <c r="P1050" i="5"/>
  <c r="Q1050" i="5"/>
  <c r="R1050" i="5"/>
  <c r="U1050" i="5"/>
  <c r="Y1050" i="5"/>
  <c r="Z1050" i="5"/>
  <c r="AA1050" i="5"/>
  <c r="AB1050" i="5"/>
  <c r="AC1050" i="5"/>
  <c r="AD1050" i="5"/>
  <c r="AE1050" i="5"/>
  <c r="AE1475" i="5"/>
  <c r="AE55" i="13"/>
  <c r="AF1050" i="5"/>
  <c r="C1051" i="5"/>
  <c r="D1051" i="5"/>
  <c r="E1051" i="5"/>
  <c r="F1051" i="5"/>
  <c r="G1051" i="5"/>
  <c r="H1051" i="5"/>
  <c r="I1051" i="5"/>
  <c r="J1051" i="5"/>
  <c r="K1051" i="5"/>
  <c r="L1051" i="5"/>
  <c r="M1051" i="5"/>
  <c r="N1051" i="5"/>
  <c r="O1051" i="5"/>
  <c r="P1051" i="5"/>
  <c r="Q1051" i="5"/>
  <c r="R1051" i="5"/>
  <c r="Y1051" i="5"/>
  <c r="Z1051" i="5"/>
  <c r="AA1051" i="5"/>
  <c r="AB1051" i="5"/>
  <c r="AC1051" i="5"/>
  <c r="AD1051" i="5"/>
  <c r="AE1051" i="5"/>
  <c r="AF1051" i="5"/>
  <c r="AG1051" i="5"/>
  <c r="C1052" i="5"/>
  <c r="D1053" i="5"/>
  <c r="E1053" i="5"/>
  <c r="F1053" i="5"/>
  <c r="G1053" i="5"/>
  <c r="H1053" i="5"/>
  <c r="I1053" i="5"/>
  <c r="J1053" i="5"/>
  <c r="K1053" i="5"/>
  <c r="L1053" i="5"/>
  <c r="M1053" i="5"/>
  <c r="N1053" i="5"/>
  <c r="N1052" i="5"/>
  <c r="O1053" i="5"/>
  <c r="P1053" i="5"/>
  <c r="Q1053" i="5"/>
  <c r="R1053" i="5"/>
  <c r="Y1053" i="5"/>
  <c r="Z1053" i="5"/>
  <c r="AA1053" i="5"/>
  <c r="AB1053" i="5"/>
  <c r="AC1053" i="5"/>
  <c r="AD1053" i="5"/>
  <c r="AE1053" i="5"/>
  <c r="AF1053" i="5"/>
  <c r="D1054" i="5"/>
  <c r="E1054" i="5"/>
  <c r="F1054" i="5"/>
  <c r="G1054" i="5"/>
  <c r="H1054" i="5"/>
  <c r="I1054" i="5"/>
  <c r="J1054" i="5"/>
  <c r="K1054" i="5"/>
  <c r="L1054" i="5"/>
  <c r="M1054" i="5"/>
  <c r="N1054" i="5"/>
  <c r="O1054" i="5"/>
  <c r="O1479" i="5"/>
  <c r="O59" i="13"/>
  <c r="P1054" i="5"/>
  <c r="Q1054" i="5"/>
  <c r="R1054" i="5"/>
  <c r="V1054" i="5"/>
  <c r="Y1054" i="5"/>
  <c r="Z1054" i="5"/>
  <c r="AA1054" i="5"/>
  <c r="AB1054" i="5"/>
  <c r="AC1054" i="5"/>
  <c r="AD1054" i="5"/>
  <c r="AE1054" i="5"/>
  <c r="AF1054" i="5"/>
  <c r="AJ1054" i="5"/>
  <c r="D1055" i="5"/>
  <c r="E1055" i="5"/>
  <c r="F1055" i="5"/>
  <c r="G1055" i="5"/>
  <c r="H1055" i="5"/>
  <c r="I1055" i="5"/>
  <c r="J1055" i="5"/>
  <c r="K1055" i="5"/>
  <c r="L1055" i="5"/>
  <c r="M1055" i="5"/>
  <c r="N1055" i="5"/>
  <c r="O1055" i="5"/>
  <c r="P1055" i="5"/>
  <c r="Q1055" i="5"/>
  <c r="R1055" i="5"/>
  <c r="S1055" i="5"/>
  <c r="Y1055" i="5"/>
  <c r="Z1055" i="5"/>
  <c r="AA1055" i="5"/>
  <c r="AB1055" i="5"/>
  <c r="AC1055" i="5"/>
  <c r="AD1055" i="5"/>
  <c r="AE1055" i="5"/>
  <c r="AF1055" i="5"/>
  <c r="AI1055" i="5"/>
  <c r="D1056" i="5"/>
  <c r="E1056" i="5"/>
  <c r="F1056" i="5"/>
  <c r="G1056" i="5"/>
  <c r="H1056" i="5"/>
  <c r="I1056" i="5"/>
  <c r="J1056" i="5"/>
  <c r="K1056" i="5"/>
  <c r="L1056" i="5"/>
  <c r="M1056" i="5"/>
  <c r="N1056" i="5"/>
  <c r="O1056" i="5"/>
  <c r="P1056" i="5"/>
  <c r="Q1056" i="5"/>
  <c r="R1056" i="5"/>
  <c r="V1056" i="5"/>
  <c r="Y1056" i="5"/>
  <c r="Z1056" i="5"/>
  <c r="AA1056" i="5"/>
  <c r="AB1056" i="5"/>
  <c r="AC1056" i="5"/>
  <c r="AD1056" i="5"/>
  <c r="AE1056" i="5"/>
  <c r="AF1056" i="5"/>
  <c r="D1057" i="5"/>
  <c r="E1057" i="5"/>
  <c r="F1057" i="5"/>
  <c r="G1057" i="5"/>
  <c r="H1057" i="5"/>
  <c r="I1057" i="5"/>
  <c r="J1057" i="5"/>
  <c r="K1057" i="5"/>
  <c r="L1057" i="5"/>
  <c r="M1057" i="5"/>
  <c r="N1057" i="5"/>
  <c r="O1057" i="5"/>
  <c r="P1057" i="5"/>
  <c r="Q1057" i="5"/>
  <c r="R1057" i="5"/>
  <c r="S1057" i="5"/>
  <c r="Y1057" i="5"/>
  <c r="Z1057" i="5"/>
  <c r="AA1057" i="5"/>
  <c r="AB1057" i="5"/>
  <c r="AC1057" i="5"/>
  <c r="AD1057" i="5"/>
  <c r="AE1057" i="5"/>
  <c r="AF1057" i="5"/>
  <c r="D1058" i="5"/>
  <c r="E1058" i="5"/>
  <c r="F1058" i="5"/>
  <c r="G1058" i="5"/>
  <c r="H1058" i="5"/>
  <c r="I1058" i="5"/>
  <c r="J1058" i="5"/>
  <c r="K1058" i="5"/>
  <c r="L1058" i="5"/>
  <c r="M1058" i="5"/>
  <c r="N1058" i="5"/>
  <c r="O1058" i="5"/>
  <c r="P1058" i="5"/>
  <c r="Q1058" i="5"/>
  <c r="R1058" i="5"/>
  <c r="Y1058" i="5"/>
  <c r="Z1058" i="5"/>
  <c r="AA1058" i="5"/>
  <c r="AB1058" i="5"/>
  <c r="AC1058" i="5"/>
  <c r="AD1058" i="5"/>
  <c r="AE1058" i="5"/>
  <c r="AF1058" i="5"/>
  <c r="AH1058" i="5"/>
  <c r="D1059" i="5"/>
  <c r="E1059" i="5"/>
  <c r="F1059" i="5"/>
  <c r="G1059" i="5"/>
  <c r="H1059" i="5"/>
  <c r="I1059" i="5"/>
  <c r="J1059" i="5"/>
  <c r="K1059" i="5"/>
  <c r="L1059" i="5"/>
  <c r="M1059" i="5"/>
  <c r="M1052" i="5"/>
  <c r="N1059" i="5"/>
  <c r="O1059" i="5"/>
  <c r="P1059" i="5"/>
  <c r="Q1059" i="5"/>
  <c r="R1059" i="5"/>
  <c r="Y1059" i="5"/>
  <c r="Z1059" i="5"/>
  <c r="AA1059" i="5"/>
  <c r="AB1059" i="5"/>
  <c r="AC1059" i="5"/>
  <c r="AD1059" i="5"/>
  <c r="AE1059" i="5"/>
  <c r="AF1059" i="5"/>
  <c r="C1060" i="5"/>
  <c r="D1060" i="5"/>
  <c r="E1060" i="5"/>
  <c r="F1060" i="5"/>
  <c r="G1060" i="5"/>
  <c r="H1060" i="5"/>
  <c r="I1060" i="5"/>
  <c r="J1060" i="5"/>
  <c r="K1060" i="5"/>
  <c r="L1060" i="5"/>
  <c r="M1060" i="5"/>
  <c r="N1060" i="5"/>
  <c r="O1060" i="5"/>
  <c r="P1060" i="5"/>
  <c r="Q1060" i="5"/>
  <c r="R1060" i="5"/>
  <c r="Y1060" i="5"/>
  <c r="Z1060" i="5"/>
  <c r="AA1060" i="5"/>
  <c r="AB1060" i="5"/>
  <c r="AC1060" i="5"/>
  <c r="AD1060" i="5"/>
  <c r="AE1060" i="5"/>
  <c r="AE1485" i="5"/>
  <c r="AE65" i="13"/>
  <c r="AF1060" i="5"/>
  <c r="C1061" i="5"/>
  <c r="D1061" i="5"/>
  <c r="E1061" i="5"/>
  <c r="F1061" i="5"/>
  <c r="G1061" i="5"/>
  <c r="H1061" i="5"/>
  <c r="I1061" i="5"/>
  <c r="J1061" i="5"/>
  <c r="K1061" i="5"/>
  <c r="L1061" i="5"/>
  <c r="M1061" i="5"/>
  <c r="N1061" i="5"/>
  <c r="O1061" i="5"/>
  <c r="P1061" i="5"/>
  <c r="Q1061" i="5"/>
  <c r="R1061" i="5"/>
  <c r="W1061" i="5"/>
  <c r="Y1061" i="5"/>
  <c r="Z1061" i="5"/>
  <c r="AA1061" i="5"/>
  <c r="AB1061" i="5"/>
  <c r="AC1061" i="5"/>
  <c r="AD1061" i="5"/>
  <c r="AE1061" i="5"/>
  <c r="AF1061" i="5"/>
  <c r="S1063" i="5"/>
  <c r="T1063" i="5"/>
  <c r="U1063" i="5"/>
  <c r="V1063" i="5"/>
  <c r="W1063" i="5"/>
  <c r="X1063" i="5"/>
  <c r="AG1063" i="5"/>
  <c r="AH1063" i="5"/>
  <c r="AI1063" i="5"/>
  <c r="AJ1063" i="5"/>
  <c r="AK1063" i="5"/>
  <c r="S1064" i="5"/>
  <c r="S1072" i="46" s="1"/>
  <c r="T1064" i="5"/>
  <c r="T1072" i="46" s="1"/>
  <c r="U1064" i="5"/>
  <c r="U1072" i="46" s="1"/>
  <c r="V1064" i="5"/>
  <c r="V1072" i="46"/>
  <c r="W1064" i="5"/>
  <c r="W1072" i="46"/>
  <c r="X1064" i="5"/>
  <c r="X1072" i="46" s="1"/>
  <c r="AG1064" i="5"/>
  <c r="AH1064" i="5"/>
  <c r="AI1064" i="5"/>
  <c r="AJ1064" i="5"/>
  <c r="AK1064" i="5"/>
  <c r="S1065" i="5"/>
  <c r="S1073" i="46" s="1"/>
  <c r="T1065" i="5"/>
  <c r="T1073" i="46" s="1"/>
  <c r="U1065" i="5"/>
  <c r="U1073" i="46"/>
  <c r="V1065" i="5"/>
  <c r="V1073" i="46"/>
  <c r="W1065" i="5"/>
  <c r="W1073" i="46"/>
  <c r="X1065" i="5"/>
  <c r="X1073" i="46" s="1"/>
  <c r="AG1065" i="5"/>
  <c r="AH1065" i="5"/>
  <c r="AI1065" i="5"/>
  <c r="AJ1065" i="5"/>
  <c r="AK1065" i="5"/>
  <c r="AK1377" i="5" s="1"/>
  <c r="S1066" i="5"/>
  <c r="S1074" i="46"/>
  <c r="T1066" i="5"/>
  <c r="T1074" i="46" s="1"/>
  <c r="U1066" i="5"/>
  <c r="U1074" i="46" s="1"/>
  <c r="U1388" i="46" s="1"/>
  <c r="U1444" i="46" s="1"/>
  <c r="V1066" i="5"/>
  <c r="V1074" i="46"/>
  <c r="W1066" i="5"/>
  <c r="W1074" i="46"/>
  <c r="X1066" i="5"/>
  <c r="X1074" i="46" s="1"/>
  <c r="AG1066" i="5"/>
  <c r="AH1066" i="5"/>
  <c r="AI1066" i="5"/>
  <c r="AJ1066" i="5"/>
  <c r="AK1066" i="5"/>
  <c r="S1067" i="5"/>
  <c r="S1075" i="46" s="1"/>
  <c r="T1067" i="5"/>
  <c r="T1075" i="46" s="1"/>
  <c r="U1067" i="5"/>
  <c r="U1075" i="46" s="1"/>
  <c r="U1389" i="46" s="1"/>
  <c r="U1445" i="46" s="1"/>
  <c r="V1067" i="5"/>
  <c r="V1075" i="46"/>
  <c r="W1067" i="5"/>
  <c r="W1075" i="46"/>
  <c r="X1067" i="5"/>
  <c r="X1075" i="46" s="1"/>
  <c r="AL1075" i="46" s="1"/>
  <c r="AG1067" i="5"/>
  <c r="AH1067" i="5"/>
  <c r="AI1067" i="5"/>
  <c r="AJ1067" i="5"/>
  <c r="AK1067" i="5"/>
  <c r="S1068" i="5"/>
  <c r="S1076" i="46" s="1"/>
  <c r="T1068" i="5"/>
  <c r="T1076" i="46" s="1"/>
  <c r="U1068" i="5"/>
  <c r="U1076" i="46"/>
  <c r="V1068" i="5"/>
  <c r="V1076" i="46"/>
  <c r="W1068" i="5"/>
  <c r="W1076" i="46"/>
  <c r="X1068" i="5"/>
  <c r="X1076" i="46" s="1"/>
  <c r="AG1068" i="5"/>
  <c r="AH1068" i="5"/>
  <c r="AI1068" i="5"/>
  <c r="AJ1068" i="5"/>
  <c r="AK1068" i="5"/>
  <c r="S1069" i="5"/>
  <c r="S1077" i="46" s="1"/>
  <c r="T1069" i="5"/>
  <c r="T1077" i="46" s="1"/>
  <c r="U1069" i="5"/>
  <c r="U1077" i="46" s="1"/>
  <c r="U1392" i="46" s="1"/>
  <c r="V1069" i="5"/>
  <c r="V1077" i="46"/>
  <c r="W1069" i="5"/>
  <c r="W1077" i="46"/>
  <c r="X1069" i="5"/>
  <c r="X1077" i="46" s="1"/>
  <c r="AG1069" i="5"/>
  <c r="AH1069" i="5"/>
  <c r="AI1069" i="5"/>
  <c r="AJ1069" i="5"/>
  <c r="AK1069" i="5"/>
  <c r="S1070" i="5"/>
  <c r="S1078" i="46"/>
  <c r="T1070" i="5"/>
  <c r="T1078" i="46"/>
  <c r="U1070" i="5"/>
  <c r="U1078" i="46"/>
  <c r="V1070" i="5"/>
  <c r="V1078" i="46"/>
  <c r="W1070" i="5"/>
  <c r="W1078" i="46"/>
  <c r="X1070" i="5"/>
  <c r="X1078" i="46"/>
  <c r="AG1070" i="5"/>
  <c r="AH1070" i="5"/>
  <c r="AI1070" i="5"/>
  <c r="AJ1070" i="5"/>
  <c r="AK1070" i="5"/>
  <c r="S1071" i="5"/>
  <c r="S1079" i="46"/>
  <c r="T1071" i="5"/>
  <c r="T1079" i="46" s="1"/>
  <c r="U1071" i="5"/>
  <c r="U1079" i="46" s="1"/>
  <c r="U1395" i="46" s="1"/>
  <c r="V1071" i="5"/>
  <c r="V1079" i="46"/>
  <c r="W1071" i="5"/>
  <c r="W1079" i="46"/>
  <c r="X1071" i="5"/>
  <c r="X1079" i="46"/>
  <c r="AG1071" i="5"/>
  <c r="AH1071" i="5"/>
  <c r="AI1071" i="5"/>
  <c r="AJ1071" i="5"/>
  <c r="AK1071" i="5"/>
  <c r="S1072" i="5"/>
  <c r="S1080" i="46" s="1"/>
  <c r="T1072" i="5"/>
  <c r="T1080" i="46"/>
  <c r="U1072" i="5"/>
  <c r="U1080" i="46" s="1"/>
  <c r="U1396" i="46" s="1"/>
  <c r="U1452" i="46" s="1"/>
  <c r="V1072" i="5"/>
  <c r="V1080" i="46"/>
  <c r="W1072" i="5"/>
  <c r="W1080" i="46"/>
  <c r="X1072" i="5"/>
  <c r="X1080" i="46"/>
  <c r="AG1072" i="5"/>
  <c r="AH1072" i="5"/>
  <c r="AI1072" i="5"/>
  <c r="AJ1072" i="5"/>
  <c r="AK1072" i="5"/>
  <c r="S1073" i="5"/>
  <c r="S1081" i="46"/>
  <c r="T1073" i="5"/>
  <c r="T1081" i="46" s="1"/>
  <c r="U1073" i="5"/>
  <c r="U1081" i="46"/>
  <c r="V1073" i="5"/>
  <c r="V1081" i="46"/>
  <c r="W1073" i="5"/>
  <c r="W1081" i="46"/>
  <c r="X1073" i="5"/>
  <c r="X1081" i="46" s="1"/>
  <c r="AG1073" i="5"/>
  <c r="AH1073" i="5"/>
  <c r="AI1073" i="5"/>
  <c r="AJ1073" i="5"/>
  <c r="AK1073" i="5"/>
  <c r="S1074" i="5"/>
  <c r="S1082" i="46" s="1"/>
  <c r="T1074" i="5"/>
  <c r="T1082" i="46" s="1"/>
  <c r="U1074" i="5"/>
  <c r="U1082" i="46" s="1"/>
  <c r="U1398" i="46" s="1"/>
  <c r="U1454" i="46" s="1"/>
  <c r="V1074" i="5"/>
  <c r="V1082" i="46"/>
  <c r="W1074" i="5"/>
  <c r="W1082" i="46"/>
  <c r="X1074" i="5"/>
  <c r="X1082" i="46" s="1"/>
  <c r="AG1074" i="5"/>
  <c r="AH1074" i="5"/>
  <c r="AI1074" i="5"/>
  <c r="AJ1074" i="5"/>
  <c r="AK1074" i="5"/>
  <c r="S1075" i="5"/>
  <c r="S1083" i="46" s="1"/>
  <c r="T1075" i="5"/>
  <c r="T1083" i="46"/>
  <c r="U1075" i="5"/>
  <c r="U1083" i="46"/>
  <c r="V1075" i="5"/>
  <c r="V1083" i="46"/>
  <c r="W1075" i="5"/>
  <c r="W1083" i="46"/>
  <c r="X1075" i="5"/>
  <c r="X1083" i="46"/>
  <c r="AG1075" i="5"/>
  <c r="AH1075" i="5"/>
  <c r="AI1075" i="5"/>
  <c r="AJ1075" i="5"/>
  <c r="AK1075" i="5"/>
  <c r="S1076" i="5"/>
  <c r="S1084" i="46" s="1"/>
  <c r="T1076" i="5"/>
  <c r="T1084" i="46" s="1"/>
  <c r="U1076" i="5"/>
  <c r="U1084" i="46" s="1"/>
  <c r="U1401" i="46" s="1"/>
  <c r="V1076" i="5"/>
  <c r="V1084" i="46"/>
  <c r="W1076" i="5"/>
  <c r="W1084" i="46"/>
  <c r="X1076" i="5"/>
  <c r="X1084" i="46" s="1"/>
  <c r="AG1076" i="5"/>
  <c r="AH1076" i="5"/>
  <c r="AI1076" i="5"/>
  <c r="AJ1076" i="5"/>
  <c r="AK1076" i="5"/>
  <c r="S1077" i="5"/>
  <c r="S1085" i="46" s="1"/>
  <c r="T1077" i="5"/>
  <c r="T1085" i="46" s="1"/>
  <c r="U1077" i="5"/>
  <c r="U1085" i="46"/>
  <c r="V1077" i="5"/>
  <c r="V1085" i="46"/>
  <c r="W1077" i="5"/>
  <c r="W1085" i="46"/>
  <c r="X1077" i="5"/>
  <c r="X1085" i="46" s="1"/>
  <c r="AG1077" i="5"/>
  <c r="AH1077" i="5"/>
  <c r="AI1077" i="5"/>
  <c r="AJ1077" i="5"/>
  <c r="AK1077" i="5"/>
  <c r="S1078" i="5"/>
  <c r="S1086" i="46" s="1"/>
  <c r="T1078" i="5"/>
  <c r="T1086" i="46" s="1"/>
  <c r="U1078" i="5"/>
  <c r="U1086" i="46"/>
  <c r="V1078" i="5"/>
  <c r="V1086" i="46"/>
  <c r="W1078" i="5"/>
  <c r="W1086" i="46"/>
  <c r="X1078" i="5"/>
  <c r="AG1078" i="5"/>
  <c r="AH1078" i="5"/>
  <c r="AI1078" i="5"/>
  <c r="AJ1078" i="5"/>
  <c r="AK1078" i="5"/>
  <c r="S1079" i="5"/>
  <c r="S1087" i="46" s="1"/>
  <c r="T1079" i="5"/>
  <c r="T1087" i="46" s="1"/>
  <c r="U1079" i="5"/>
  <c r="U1087" i="46" s="1"/>
  <c r="U1405" i="46" s="1"/>
  <c r="V1079" i="5"/>
  <c r="V1087" i="46"/>
  <c r="W1079" i="5"/>
  <c r="W1087" i="46"/>
  <c r="X1079" i="5"/>
  <c r="X1087" i="46" s="1"/>
  <c r="AG1079" i="5"/>
  <c r="AH1079" i="5"/>
  <c r="AI1079" i="5"/>
  <c r="AJ1079" i="5"/>
  <c r="AK1079" i="5"/>
  <c r="S1080" i="5"/>
  <c r="S1088" i="46"/>
  <c r="T1080" i="5"/>
  <c r="T1088" i="46" s="1"/>
  <c r="U1080" i="5"/>
  <c r="U1088" i="46"/>
  <c r="V1080" i="5"/>
  <c r="V1088" i="46"/>
  <c r="W1080" i="5"/>
  <c r="W1088" i="46"/>
  <c r="X1080" i="5"/>
  <c r="X1088" i="46" s="1"/>
  <c r="AG1080" i="5"/>
  <c r="AH1080" i="5"/>
  <c r="AI1080" i="5"/>
  <c r="AJ1080" i="5"/>
  <c r="AK1080" i="5"/>
  <c r="S1081" i="5"/>
  <c r="S1089" i="46" s="1"/>
  <c r="T1081" i="5"/>
  <c r="T1089" i="46" s="1"/>
  <c r="U1081" i="5"/>
  <c r="U1089" i="46"/>
  <c r="V1081" i="5"/>
  <c r="V1089" i="46"/>
  <c r="W1081" i="5"/>
  <c r="W1089" i="46"/>
  <c r="X1081" i="5"/>
  <c r="X1089" i="46" s="1"/>
  <c r="AG1081" i="5"/>
  <c r="AH1081" i="5"/>
  <c r="AI1081" i="5"/>
  <c r="AJ1081" i="5"/>
  <c r="AK1081" i="5"/>
  <c r="S1082" i="5"/>
  <c r="S1090" i="46"/>
  <c r="T1082" i="5"/>
  <c r="T1090" i="46"/>
  <c r="U1082" i="5"/>
  <c r="U1090" i="46"/>
  <c r="V1082" i="5"/>
  <c r="V1090" i="46"/>
  <c r="W1082" i="5"/>
  <c r="W1090" i="46"/>
  <c r="X1082" i="5"/>
  <c r="X1090" i="46"/>
  <c r="AG1082" i="5"/>
  <c r="AH1082" i="5"/>
  <c r="AI1082" i="5"/>
  <c r="AJ1082" i="5"/>
  <c r="AK1082" i="5"/>
  <c r="S1083" i="5"/>
  <c r="S1091" i="46"/>
  <c r="T1083" i="5"/>
  <c r="T1091" i="46" s="1"/>
  <c r="U1083" i="5"/>
  <c r="U1091" i="46"/>
  <c r="V1083" i="5"/>
  <c r="V1091" i="46"/>
  <c r="W1083" i="5"/>
  <c r="W1091" i="46"/>
  <c r="X1083" i="5"/>
  <c r="X1091" i="46" s="1"/>
  <c r="AG1083" i="5"/>
  <c r="AH1083" i="5"/>
  <c r="AI1083" i="5"/>
  <c r="AJ1083" i="5"/>
  <c r="AK1083" i="5"/>
  <c r="S1084" i="5"/>
  <c r="S1092" i="46"/>
  <c r="T1084" i="5"/>
  <c r="T1092" i="46" s="1"/>
  <c r="U1084" i="5"/>
  <c r="U1092" i="46"/>
  <c r="V1084" i="5"/>
  <c r="V1092" i="46"/>
  <c r="W1084" i="5"/>
  <c r="W1092" i="46"/>
  <c r="X1084" i="5"/>
  <c r="X1092" i="46" s="1"/>
  <c r="AG1084" i="5"/>
  <c r="AH1084" i="5"/>
  <c r="AI1084" i="5"/>
  <c r="AJ1084" i="5"/>
  <c r="AK1084" i="5"/>
  <c r="S1085" i="5"/>
  <c r="S1093" i="46" s="1"/>
  <c r="T1085" i="5"/>
  <c r="T1093" i="46" s="1"/>
  <c r="U1085" i="5"/>
  <c r="U1093" i="46"/>
  <c r="V1085" i="5"/>
  <c r="V1093" i="46"/>
  <c r="W1085" i="5"/>
  <c r="W1093" i="46"/>
  <c r="X1085" i="5"/>
  <c r="X1093" i="46" s="1"/>
  <c r="AG1085" i="5"/>
  <c r="AH1085" i="5"/>
  <c r="AI1085" i="5"/>
  <c r="AJ1085" i="5"/>
  <c r="AK1085" i="5"/>
  <c r="S1086" i="5"/>
  <c r="S1094" i="46"/>
  <c r="T1086" i="5"/>
  <c r="T1094" i="46" s="1"/>
  <c r="U1086" i="5"/>
  <c r="U1094" i="46"/>
  <c r="V1086" i="5"/>
  <c r="V1094" i="46"/>
  <c r="W1086" i="5"/>
  <c r="W1094" i="46"/>
  <c r="X1086" i="5"/>
  <c r="X1094" i="46" s="1"/>
  <c r="AG1086" i="5"/>
  <c r="AH1086" i="5"/>
  <c r="AI1086" i="5"/>
  <c r="AJ1086" i="5"/>
  <c r="AK1086" i="5"/>
  <c r="S1087" i="5"/>
  <c r="S1095" i="46" s="1"/>
  <c r="T1087" i="5"/>
  <c r="T1095" i="46" s="1"/>
  <c r="U1087" i="5"/>
  <c r="U1095" i="46"/>
  <c r="V1087" i="5"/>
  <c r="V1095" i="46"/>
  <c r="W1087" i="5"/>
  <c r="W1095" i="46"/>
  <c r="X1087" i="5"/>
  <c r="X1095" i="46" s="1"/>
  <c r="AG1087" i="5"/>
  <c r="AH1087" i="5"/>
  <c r="AI1087" i="5"/>
  <c r="AJ1087" i="5"/>
  <c r="AK1087" i="5"/>
  <c r="S1088" i="5"/>
  <c r="S1096" i="46" s="1"/>
  <c r="T1088" i="5"/>
  <c r="T1096" i="46"/>
  <c r="U1088" i="5"/>
  <c r="U1096" i="46"/>
  <c r="V1088" i="5"/>
  <c r="V1096" i="46"/>
  <c r="W1088" i="5"/>
  <c r="W1096" i="46"/>
  <c r="X1088" i="5"/>
  <c r="X1096" i="46"/>
  <c r="AG1088" i="5"/>
  <c r="AH1088" i="5"/>
  <c r="AI1088" i="5"/>
  <c r="AJ1088" i="5"/>
  <c r="AK1088" i="5"/>
  <c r="S1089" i="5"/>
  <c r="S1097" i="46" s="1"/>
  <c r="T1089" i="5"/>
  <c r="T1097" i="46"/>
  <c r="U1089" i="5"/>
  <c r="U1097" i="46"/>
  <c r="V1089" i="5"/>
  <c r="V1097" i="46"/>
  <c r="W1089" i="5"/>
  <c r="W1097" i="46"/>
  <c r="X1089" i="5"/>
  <c r="X1097" i="46"/>
  <c r="AG1089" i="5"/>
  <c r="AH1089" i="5"/>
  <c r="AI1089" i="5"/>
  <c r="AJ1089" i="5"/>
  <c r="AK1089" i="5"/>
  <c r="S1090" i="5"/>
  <c r="S1098" i="46"/>
  <c r="T1090" i="5"/>
  <c r="T1098" i="46"/>
  <c r="U1090" i="5"/>
  <c r="U1098" i="46"/>
  <c r="V1090" i="5"/>
  <c r="V1098" i="46"/>
  <c r="W1090" i="5"/>
  <c r="W1098" i="46"/>
  <c r="X1090" i="5"/>
  <c r="X1098" i="46"/>
  <c r="AG1090" i="5"/>
  <c r="AH1090" i="5"/>
  <c r="AI1090" i="5"/>
  <c r="AJ1090" i="5"/>
  <c r="AJ1408" i="5"/>
  <c r="AK1090" i="5"/>
  <c r="S1091" i="5"/>
  <c r="S1099" i="46" s="1"/>
  <c r="T1091" i="5"/>
  <c r="T1099" i="46" s="1"/>
  <c r="U1091" i="5"/>
  <c r="U1099" i="46"/>
  <c r="V1091" i="5"/>
  <c r="V1099" i="46"/>
  <c r="W1091" i="5"/>
  <c r="W1099" i="46"/>
  <c r="X1091" i="5"/>
  <c r="X1099" i="46" s="1"/>
  <c r="AG1091" i="5"/>
  <c r="AH1091" i="5"/>
  <c r="AI1091" i="5"/>
  <c r="AJ1091" i="5"/>
  <c r="AK1091" i="5"/>
  <c r="S1092" i="5"/>
  <c r="S1100" i="46" s="1"/>
  <c r="T1092" i="5"/>
  <c r="T1100" i="46" s="1"/>
  <c r="U1092" i="5"/>
  <c r="U1100" i="46"/>
  <c r="V1092" i="5"/>
  <c r="V1100" i="46"/>
  <c r="W1092" i="5"/>
  <c r="W1100" i="46"/>
  <c r="X1092" i="5"/>
  <c r="X1100" i="46" s="1"/>
  <c r="AG1092" i="5"/>
  <c r="AH1092" i="5"/>
  <c r="AI1092" i="5"/>
  <c r="AJ1092" i="5"/>
  <c r="AK1092" i="5"/>
  <c r="S1093" i="5"/>
  <c r="S1101" i="46" s="1"/>
  <c r="T1093" i="5"/>
  <c r="T1101" i="46" s="1"/>
  <c r="U1093" i="5"/>
  <c r="U1101" i="46"/>
  <c r="V1093" i="5"/>
  <c r="V1101" i="46"/>
  <c r="W1093" i="5"/>
  <c r="W1101" i="46"/>
  <c r="X1093" i="5"/>
  <c r="X1101" i="46" s="1"/>
  <c r="AG1093" i="5"/>
  <c r="AH1093" i="5"/>
  <c r="AI1093" i="5"/>
  <c r="AJ1093" i="5"/>
  <c r="AK1093" i="5"/>
  <c r="S1094" i="5"/>
  <c r="S1102" i="46" s="1"/>
  <c r="T1094" i="5"/>
  <c r="T1102" i="46" s="1"/>
  <c r="U1094" i="5"/>
  <c r="U1102" i="46"/>
  <c r="V1094" i="5"/>
  <c r="V1102" i="46"/>
  <c r="W1094" i="5"/>
  <c r="W1102" i="46"/>
  <c r="X1094" i="5"/>
  <c r="X1102" i="46" s="1"/>
  <c r="AL1102" i="46" s="1"/>
  <c r="AG1094" i="5"/>
  <c r="AH1094" i="5"/>
  <c r="AI1094" i="5"/>
  <c r="AJ1094" i="5"/>
  <c r="AK1094" i="5"/>
  <c r="S1095" i="5"/>
  <c r="S1103" i="46" s="1"/>
  <c r="T1095" i="5"/>
  <c r="T1103" i="46"/>
  <c r="U1095" i="5"/>
  <c r="U1103" i="46"/>
  <c r="V1095" i="5"/>
  <c r="V1103" i="46"/>
  <c r="W1095" i="5"/>
  <c r="W1103" i="46"/>
  <c r="X1095" i="5"/>
  <c r="X1103" i="46"/>
  <c r="AG1095" i="5"/>
  <c r="AH1095" i="5"/>
  <c r="AI1095" i="5"/>
  <c r="AJ1095" i="5"/>
  <c r="AK1095" i="5"/>
  <c r="S1096" i="5"/>
  <c r="S1104" i="46" s="1"/>
  <c r="T1096" i="5"/>
  <c r="T1104" i="46" s="1"/>
  <c r="U1096" i="5"/>
  <c r="U1104" i="46"/>
  <c r="V1096" i="5"/>
  <c r="V1104" i="46"/>
  <c r="W1096" i="5"/>
  <c r="W1104" i="46"/>
  <c r="X1096" i="5"/>
  <c r="X1104" i="46" s="1"/>
  <c r="AL1104" i="46" s="1"/>
  <c r="AG1096" i="5"/>
  <c r="AH1096" i="5"/>
  <c r="AI1096" i="5"/>
  <c r="AJ1096" i="5"/>
  <c r="AK1096" i="5"/>
  <c r="S1097" i="5"/>
  <c r="S1105" i="46"/>
  <c r="T1097" i="5"/>
  <c r="T1105" i="46" s="1"/>
  <c r="U1097" i="5"/>
  <c r="U1105" i="46"/>
  <c r="V1097" i="5"/>
  <c r="V1105" i="46"/>
  <c r="W1097" i="5"/>
  <c r="W1105" i="46"/>
  <c r="X1097" i="5"/>
  <c r="X1105" i="46" s="1"/>
  <c r="AL1105" i="46" s="1"/>
  <c r="AG1097" i="5"/>
  <c r="AH1097" i="5"/>
  <c r="AI1097" i="5"/>
  <c r="AJ1097" i="5"/>
  <c r="AK1097" i="5"/>
  <c r="S1098" i="5"/>
  <c r="S1106" i="46"/>
  <c r="T1098" i="5"/>
  <c r="T1106" i="46"/>
  <c r="U1098" i="5"/>
  <c r="U1106" i="46"/>
  <c r="V1098" i="5"/>
  <c r="V1106" i="46"/>
  <c r="W1098" i="5"/>
  <c r="W1106" i="46"/>
  <c r="X1098" i="5"/>
  <c r="X1106" i="46"/>
  <c r="AG1098" i="5"/>
  <c r="AH1098" i="5"/>
  <c r="AI1098" i="5"/>
  <c r="AJ1098" i="5"/>
  <c r="AK1098" i="5"/>
  <c r="S1099" i="5"/>
  <c r="S1107" i="46" s="1"/>
  <c r="T1099" i="5"/>
  <c r="T1107" i="46" s="1"/>
  <c r="U1099" i="5"/>
  <c r="U1107" i="46"/>
  <c r="V1099" i="5"/>
  <c r="V1107" i="46"/>
  <c r="W1099" i="5"/>
  <c r="W1107" i="46"/>
  <c r="X1099" i="5"/>
  <c r="X1107" i="46" s="1"/>
  <c r="AL1107" i="46" s="1"/>
  <c r="AG1099" i="5"/>
  <c r="AH1099" i="5"/>
  <c r="AI1099" i="5"/>
  <c r="AJ1099" i="5"/>
  <c r="AK1099" i="5"/>
  <c r="S1100" i="5"/>
  <c r="S1108" i="46" s="1"/>
  <c r="T1100" i="5"/>
  <c r="T1108" i="46" s="1"/>
  <c r="U1100" i="5"/>
  <c r="U1108" i="46"/>
  <c r="V1100" i="5"/>
  <c r="V1108" i="46"/>
  <c r="W1100" i="5"/>
  <c r="W1108" i="46"/>
  <c r="X1100" i="5"/>
  <c r="X1108" i="46" s="1"/>
  <c r="AL1108" i="46" s="1"/>
  <c r="AG1100" i="5"/>
  <c r="AH1100" i="5"/>
  <c r="AI1100" i="5"/>
  <c r="AJ1100" i="5"/>
  <c r="AK1100" i="5"/>
  <c r="S1101" i="5"/>
  <c r="S1109" i="46" s="1"/>
  <c r="T1101" i="5"/>
  <c r="T1109" i="46" s="1"/>
  <c r="U1101" i="5"/>
  <c r="U1109" i="46"/>
  <c r="V1101" i="5"/>
  <c r="V1109" i="46"/>
  <c r="W1101" i="5"/>
  <c r="W1109" i="46"/>
  <c r="X1101" i="5"/>
  <c r="X1109" i="46" s="1"/>
  <c r="AL1109" i="46" s="1"/>
  <c r="AG1101" i="5"/>
  <c r="AH1101" i="5"/>
  <c r="AI1101" i="5"/>
  <c r="AJ1101" i="5"/>
  <c r="AK1101" i="5"/>
  <c r="S1102" i="5"/>
  <c r="S1110" i="46" s="1"/>
  <c r="T1102" i="5"/>
  <c r="T1110" i="46" s="1"/>
  <c r="U1102" i="5"/>
  <c r="U1110" i="46"/>
  <c r="V1102" i="5"/>
  <c r="V1110" i="46"/>
  <c r="W1102" i="5"/>
  <c r="W1110" i="46"/>
  <c r="X1102" i="5"/>
  <c r="X1110" i="46" s="1"/>
  <c r="AL1110" i="46" s="1"/>
  <c r="AG1102" i="5"/>
  <c r="AH1102" i="5"/>
  <c r="AI1102" i="5"/>
  <c r="AJ1102" i="5"/>
  <c r="AK1102" i="5"/>
  <c r="S1103" i="5"/>
  <c r="S1111" i="46" s="1"/>
  <c r="T1103" i="5"/>
  <c r="T1111" i="46" s="1"/>
  <c r="U1103" i="5"/>
  <c r="U1111" i="46"/>
  <c r="V1103" i="5"/>
  <c r="V1111" i="46"/>
  <c r="W1103" i="5"/>
  <c r="W1111" i="46"/>
  <c r="X1103" i="5"/>
  <c r="X1111" i="46" s="1"/>
  <c r="AG1103" i="5"/>
  <c r="AH1103" i="5"/>
  <c r="AI1103" i="5"/>
  <c r="AJ1103" i="5"/>
  <c r="AK1103" i="5"/>
  <c r="S1104" i="5"/>
  <c r="S1112" i="46" s="1"/>
  <c r="T1104" i="5"/>
  <c r="T1112" i="46" s="1"/>
  <c r="U1104" i="5"/>
  <c r="U1112" i="46"/>
  <c r="V1104" i="5"/>
  <c r="V1112" i="46"/>
  <c r="W1104" i="5"/>
  <c r="W1112" i="46"/>
  <c r="X1104" i="5"/>
  <c r="X1112" i="46" s="1"/>
  <c r="AG1104" i="5"/>
  <c r="AH1104" i="5"/>
  <c r="AI1104" i="5"/>
  <c r="AJ1104" i="5"/>
  <c r="AK1104" i="5"/>
  <c r="S1105" i="5"/>
  <c r="S1113" i="46" s="1"/>
  <c r="T1105" i="5"/>
  <c r="T1113" i="46" s="1"/>
  <c r="U1105" i="5"/>
  <c r="U1113" i="46"/>
  <c r="V1105" i="5"/>
  <c r="V1113" i="46"/>
  <c r="W1105" i="5"/>
  <c r="W1113" i="46"/>
  <c r="X1105" i="5"/>
  <c r="X1113" i="46" s="1"/>
  <c r="AG1105" i="5"/>
  <c r="AH1105" i="5"/>
  <c r="AI1105" i="5"/>
  <c r="AJ1105" i="5"/>
  <c r="AK1105" i="5"/>
  <c r="S1106" i="5"/>
  <c r="S1114" i="46" s="1"/>
  <c r="T1106" i="5"/>
  <c r="T1114" i="46" s="1"/>
  <c r="U1106" i="5"/>
  <c r="U1114" i="46"/>
  <c r="V1106" i="5"/>
  <c r="V1114" i="46"/>
  <c r="W1106" i="5"/>
  <c r="W1114" i="46"/>
  <c r="X1106" i="5"/>
  <c r="X1114" i="46" s="1"/>
  <c r="AL1114" i="46" s="1"/>
  <c r="AG1106" i="5"/>
  <c r="AH1106" i="5"/>
  <c r="AI1106" i="5"/>
  <c r="AJ1106" i="5"/>
  <c r="AK1106" i="5"/>
  <c r="S1107" i="5"/>
  <c r="S1115" i="46"/>
  <c r="T1107" i="5"/>
  <c r="T1115" i="46" s="1"/>
  <c r="U1107" i="5"/>
  <c r="U1115" i="46"/>
  <c r="V1107" i="5"/>
  <c r="V1115" i="46"/>
  <c r="W1107" i="5"/>
  <c r="W1115" i="46"/>
  <c r="X1107" i="5"/>
  <c r="X1115" i="46" s="1"/>
  <c r="AL1115" i="46" s="1"/>
  <c r="AG1107" i="5"/>
  <c r="AH1107" i="5"/>
  <c r="AI1107" i="5"/>
  <c r="AJ1107" i="5"/>
  <c r="AK1107" i="5"/>
  <c r="S1108" i="5"/>
  <c r="S1116" i="46" s="1"/>
  <c r="T1108" i="5"/>
  <c r="T1116" i="46" s="1"/>
  <c r="U1108" i="5"/>
  <c r="U1116" i="46"/>
  <c r="V1108" i="5"/>
  <c r="V1116" i="46"/>
  <c r="W1108" i="5"/>
  <c r="W1116" i="46"/>
  <c r="X1108" i="5"/>
  <c r="X1116" i="46" s="1"/>
  <c r="AL1116" i="46" s="1"/>
  <c r="AG1108" i="5"/>
  <c r="AH1108" i="5"/>
  <c r="AI1108" i="5"/>
  <c r="AJ1108" i="5"/>
  <c r="AK1108" i="5"/>
  <c r="S1109" i="5"/>
  <c r="S1117" i="46"/>
  <c r="T1109" i="5"/>
  <c r="T1117" i="46" s="1"/>
  <c r="U1109" i="5"/>
  <c r="U1117" i="46"/>
  <c r="V1109" i="5"/>
  <c r="V1117" i="46"/>
  <c r="W1109" i="5"/>
  <c r="W1117" i="46"/>
  <c r="X1109" i="5"/>
  <c r="X1117" i="46" s="1"/>
  <c r="AL1117" i="46" s="1"/>
  <c r="AG1109" i="5"/>
  <c r="AH1109" i="5"/>
  <c r="AI1109" i="5"/>
  <c r="AJ1109" i="5"/>
  <c r="AK1109" i="5"/>
  <c r="S1110" i="5"/>
  <c r="S1118" i="46"/>
  <c r="T1110" i="5"/>
  <c r="T1118" i="46"/>
  <c r="U1110" i="5"/>
  <c r="U1118" i="46"/>
  <c r="V1110" i="5"/>
  <c r="V1118" i="46"/>
  <c r="W1110" i="5"/>
  <c r="W1118" i="46"/>
  <c r="X1110" i="5"/>
  <c r="X1118" i="46"/>
  <c r="AG1110" i="5"/>
  <c r="AH1110" i="5"/>
  <c r="AI1110" i="5"/>
  <c r="AJ1110" i="5"/>
  <c r="AK1110" i="5"/>
  <c r="S1111" i="5"/>
  <c r="S1119" i="46"/>
  <c r="T1111" i="5"/>
  <c r="T1119" i="46"/>
  <c r="U1111" i="5"/>
  <c r="U1119" i="46"/>
  <c r="V1111" i="5"/>
  <c r="V1119" i="46"/>
  <c r="W1111" i="5"/>
  <c r="W1119" i="46"/>
  <c r="X1111" i="5"/>
  <c r="X1119" i="46"/>
  <c r="AG1111" i="5"/>
  <c r="AH1111" i="5"/>
  <c r="AI1111" i="5"/>
  <c r="AJ1111" i="5"/>
  <c r="AK1111" i="5"/>
  <c r="C1114" i="5"/>
  <c r="C1113" i="5"/>
  <c r="D1114" i="5"/>
  <c r="D1113" i="5"/>
  <c r="E1114" i="5"/>
  <c r="D39" i="4" s="1"/>
  <c r="F1114" i="5"/>
  <c r="E39" i="4" s="1"/>
  <c r="G1114" i="5"/>
  <c r="F39" i="4" s="1"/>
  <c r="F41" i="4" s="1"/>
  <c r="F48" i="4" s="1"/>
  <c r="F49" i="4" s="1"/>
  <c r="H1114" i="5"/>
  <c r="G39" i="4" s="1"/>
  <c r="G41" i="4" s="1"/>
  <c r="G48" i="4" s="1"/>
  <c r="G49" i="4" s="1"/>
  <c r="I1114" i="5"/>
  <c r="H39" i="4" s="1"/>
  <c r="H41" i="4" s="1"/>
  <c r="H48" i="4" s="1"/>
  <c r="H49" i="4" s="1"/>
  <c r="J1114" i="5"/>
  <c r="I39" i="4" s="1"/>
  <c r="I41" i="4" s="1"/>
  <c r="I48" i="4" s="1"/>
  <c r="I49" i="4" s="1"/>
  <c r="K1114" i="5"/>
  <c r="J39" i="4" s="1"/>
  <c r="J41" i="4" s="1"/>
  <c r="J48" i="4" s="1"/>
  <c r="J49" i="4" s="1"/>
  <c r="L1114" i="5"/>
  <c r="K39" i="4" s="1"/>
  <c r="K41" i="4" s="1"/>
  <c r="K48" i="4" s="1"/>
  <c r="K49" i="4" s="1"/>
  <c r="M1114" i="5"/>
  <c r="L39" i="4" s="1"/>
  <c r="L41" i="4" s="1"/>
  <c r="L48" i="4" s="1"/>
  <c r="L49" i="4" s="1"/>
  <c r="N1114" i="5"/>
  <c r="M39" i="4"/>
  <c r="M41" i="4"/>
  <c r="O1114" i="5"/>
  <c r="N39" i="4"/>
  <c r="P1114" i="5"/>
  <c r="O39" i="4"/>
  <c r="Q1114" i="5"/>
  <c r="R1114" i="5"/>
  <c r="Y1114" i="5"/>
  <c r="W39" i="4"/>
  <c r="Z1114" i="5"/>
  <c r="X39" i="4" s="1"/>
  <c r="AA1114" i="5"/>
  <c r="Y39" i="4" s="1"/>
  <c r="AB1114" i="5"/>
  <c r="Z39" i="4" s="1"/>
  <c r="AC1114" i="5"/>
  <c r="AC1113" i="5" s="1"/>
  <c r="AC45" i="45" s="1"/>
  <c r="AD1114" i="5"/>
  <c r="AB39" i="4" s="1"/>
  <c r="AE1114" i="5"/>
  <c r="AC39" i="4"/>
  <c r="AF1114" i="5"/>
  <c r="S1115" i="5"/>
  <c r="S1123" i="46" s="1"/>
  <c r="T1115" i="5"/>
  <c r="U1115" i="5"/>
  <c r="V1115" i="5"/>
  <c r="W1115" i="5"/>
  <c r="X1115" i="5"/>
  <c r="AG1115" i="5"/>
  <c r="AH1115" i="5"/>
  <c r="AI1115" i="5"/>
  <c r="AJ1115" i="5"/>
  <c r="AK1115" i="5"/>
  <c r="S1116" i="5"/>
  <c r="S1124" i="46"/>
  <c r="T1116" i="5"/>
  <c r="T1124" i="46" s="1"/>
  <c r="U1116" i="5"/>
  <c r="U1124" i="46"/>
  <c r="V1116" i="5"/>
  <c r="V1124" i="46"/>
  <c r="W1116" i="5"/>
  <c r="W1124" i="46"/>
  <c r="X1116" i="5"/>
  <c r="X1124" i="46" s="1"/>
  <c r="AG1116" i="5"/>
  <c r="AG1124" i="46"/>
  <c r="AH1116" i="5"/>
  <c r="AH1124" i="46" s="1"/>
  <c r="AI1116" i="5"/>
  <c r="AI1124" i="46"/>
  <c r="AJ1116" i="5"/>
  <c r="AJ1124" i="46"/>
  <c r="AK1116" i="5"/>
  <c r="S1117" i="5"/>
  <c r="S1125" i="46"/>
  <c r="T1117" i="5"/>
  <c r="T1125" i="46"/>
  <c r="U1117" i="5"/>
  <c r="U1125" i="46"/>
  <c r="V1117" i="5"/>
  <c r="V1125" i="46"/>
  <c r="W1117" i="5"/>
  <c r="W1125" i="46"/>
  <c r="X1117" i="5"/>
  <c r="X1125" i="46"/>
  <c r="AG1117" i="5"/>
  <c r="AG1125" i="46"/>
  <c r="AH1117" i="5"/>
  <c r="AH1125" i="46"/>
  <c r="AI1117" i="5"/>
  <c r="AI1125" i="46"/>
  <c r="AJ1117" i="5"/>
  <c r="AJ1125" i="46"/>
  <c r="AK1117" i="5"/>
  <c r="S1118" i="5"/>
  <c r="S1126" i="46"/>
  <c r="T1118" i="5"/>
  <c r="T1126" i="46"/>
  <c r="U1118" i="5"/>
  <c r="U1126" i="46"/>
  <c r="V1118" i="5"/>
  <c r="V1126" i="46"/>
  <c r="W1118" i="5"/>
  <c r="W1126" i="46"/>
  <c r="X1118" i="5"/>
  <c r="X1126" i="46"/>
  <c r="AG1118" i="5"/>
  <c r="AG1126" i="46"/>
  <c r="AH1118" i="5"/>
  <c r="AH1126" i="46"/>
  <c r="AI1118" i="5"/>
  <c r="AI1126" i="46"/>
  <c r="AJ1118" i="5"/>
  <c r="AJ1126" i="46"/>
  <c r="AK1118" i="5"/>
  <c r="S1119" i="5"/>
  <c r="S1127" i="46"/>
  <c r="T1119" i="5"/>
  <c r="T1127" i="46"/>
  <c r="U1119" i="5"/>
  <c r="U1127" i="46"/>
  <c r="V1119" i="5"/>
  <c r="V1127" i="46"/>
  <c r="W1119" i="5"/>
  <c r="W1127" i="46"/>
  <c r="X1119" i="5"/>
  <c r="X1127" i="46"/>
  <c r="AG1119" i="5"/>
  <c r="AG1127" i="46"/>
  <c r="AH1119" i="5"/>
  <c r="AH1127" i="46"/>
  <c r="AI1119" i="5"/>
  <c r="AI1127" i="46"/>
  <c r="AJ1119" i="5"/>
  <c r="AJ1127" i="46"/>
  <c r="AK1119" i="5"/>
  <c r="S1120" i="5"/>
  <c r="S1128" i="46"/>
  <c r="T1120" i="5"/>
  <c r="T1128" i="46"/>
  <c r="U1120" i="5"/>
  <c r="U1128" i="46"/>
  <c r="V1120" i="5"/>
  <c r="V1128" i="46"/>
  <c r="W1120" i="5"/>
  <c r="W1128" i="46"/>
  <c r="X1120" i="5"/>
  <c r="X1128" i="46"/>
  <c r="AG1120" i="5"/>
  <c r="AG1128" i="46"/>
  <c r="AH1120" i="5"/>
  <c r="AH1128" i="46"/>
  <c r="AI1120" i="5"/>
  <c r="AI1128" i="46"/>
  <c r="AJ1120" i="5"/>
  <c r="AJ1128" i="46"/>
  <c r="AK1120" i="5"/>
  <c r="S1121" i="5"/>
  <c r="S1129" i="46"/>
  <c r="T1121" i="5"/>
  <c r="T1129" i="46"/>
  <c r="U1121" i="5"/>
  <c r="U1129" i="46"/>
  <c r="V1121" i="5"/>
  <c r="V1129" i="46"/>
  <c r="W1121" i="5"/>
  <c r="W1129" i="46"/>
  <c r="X1121" i="5"/>
  <c r="X1129" i="46"/>
  <c r="AG1121" i="5"/>
  <c r="AG1129" i="46"/>
  <c r="AH1121" i="5"/>
  <c r="AH1129" i="46"/>
  <c r="AI1121" i="5"/>
  <c r="AI1129" i="46"/>
  <c r="AJ1121" i="5"/>
  <c r="AJ1129" i="46"/>
  <c r="AK1121" i="5"/>
  <c r="S1122" i="5"/>
  <c r="S1130" i="46"/>
  <c r="T1122" i="5"/>
  <c r="T1130" i="46"/>
  <c r="U1122" i="5"/>
  <c r="U1130" i="46"/>
  <c r="V1122" i="5"/>
  <c r="V1130" i="46"/>
  <c r="W1122" i="5"/>
  <c r="W1130" i="46"/>
  <c r="X1122" i="5"/>
  <c r="X1130" i="46"/>
  <c r="AG1122" i="5"/>
  <c r="AG1130" i="46"/>
  <c r="AH1122" i="5"/>
  <c r="AH1130" i="46"/>
  <c r="AI1122" i="5"/>
  <c r="AI1130" i="46"/>
  <c r="AJ1122" i="5"/>
  <c r="AJ1130" i="46"/>
  <c r="AK1122" i="5"/>
  <c r="AL1122" i="5"/>
  <c r="S1123" i="5"/>
  <c r="S1131" i="46"/>
  <c r="T1123" i="5"/>
  <c r="T1131" i="46"/>
  <c r="U1123" i="5"/>
  <c r="U1131" i="46"/>
  <c r="V1123" i="5"/>
  <c r="V1131" i="46"/>
  <c r="W1123" i="5"/>
  <c r="W1131" i="46"/>
  <c r="X1123" i="5"/>
  <c r="X1131" i="46"/>
  <c r="AG1123" i="5"/>
  <c r="AG1131" i="46"/>
  <c r="AH1123" i="5"/>
  <c r="AH1131" i="46"/>
  <c r="AI1123" i="5"/>
  <c r="AI1131" i="46"/>
  <c r="AJ1123" i="5"/>
  <c r="AJ1131" i="46"/>
  <c r="AK1123" i="5"/>
  <c r="S1124" i="5"/>
  <c r="S1132" i="46"/>
  <c r="T1124" i="5"/>
  <c r="T1132" i="46"/>
  <c r="U1124" i="5"/>
  <c r="U1132" i="46"/>
  <c r="V1124" i="5"/>
  <c r="V1132" i="46"/>
  <c r="W1124" i="5"/>
  <c r="W1132" i="46"/>
  <c r="X1124" i="5"/>
  <c r="X1132" i="46"/>
  <c r="AG1124" i="5"/>
  <c r="AG1132" i="46"/>
  <c r="AH1124" i="5"/>
  <c r="AH1132" i="46"/>
  <c r="AI1124" i="5"/>
  <c r="AI1132" i="46"/>
  <c r="AJ1124" i="5"/>
  <c r="AJ1132" i="46"/>
  <c r="AK1124" i="5"/>
  <c r="S1125" i="5"/>
  <c r="S1133" i="46"/>
  <c r="T1125" i="5"/>
  <c r="T1133" i="46"/>
  <c r="U1125" i="5"/>
  <c r="U1133" i="46"/>
  <c r="V1125" i="5"/>
  <c r="V1133" i="46"/>
  <c r="W1125" i="5"/>
  <c r="W1133" i="46"/>
  <c r="X1125" i="5"/>
  <c r="X1133" i="46"/>
  <c r="AG1125" i="5"/>
  <c r="AG1133" i="46"/>
  <c r="AH1125" i="5"/>
  <c r="AH1133" i="46"/>
  <c r="AI1125" i="5"/>
  <c r="AI1133" i="46"/>
  <c r="AJ1125" i="5"/>
  <c r="AJ1133" i="46"/>
  <c r="AK1125" i="5"/>
  <c r="S1126" i="5"/>
  <c r="S1134" i="46"/>
  <c r="T1126" i="5"/>
  <c r="T1134" i="46"/>
  <c r="U1126" i="5"/>
  <c r="U1134" i="46"/>
  <c r="V1126" i="5"/>
  <c r="V1134" i="46"/>
  <c r="W1126" i="5"/>
  <c r="W1134" i="46"/>
  <c r="X1126" i="5"/>
  <c r="X1134" i="46"/>
  <c r="AG1126" i="5"/>
  <c r="AG1134" i="46"/>
  <c r="AH1126" i="5"/>
  <c r="AH1134" i="46"/>
  <c r="AI1126" i="5"/>
  <c r="AI1134" i="46"/>
  <c r="AJ1126" i="5"/>
  <c r="AJ1134" i="46"/>
  <c r="AK1126" i="5"/>
  <c r="S1127" i="5"/>
  <c r="S1135" i="46"/>
  <c r="T1127" i="5"/>
  <c r="T1135" i="46"/>
  <c r="U1127" i="5"/>
  <c r="U1135" i="46"/>
  <c r="V1127" i="5"/>
  <c r="V1135" i="46"/>
  <c r="W1127" i="5"/>
  <c r="W1135" i="46"/>
  <c r="X1127" i="5"/>
  <c r="X1135" i="46"/>
  <c r="AG1127" i="5"/>
  <c r="AG1135" i="46"/>
  <c r="AH1127" i="5"/>
  <c r="AH1135" i="46"/>
  <c r="AI1127" i="5"/>
  <c r="AI1135" i="46"/>
  <c r="AJ1127" i="5"/>
  <c r="AJ1135" i="46"/>
  <c r="AK1127" i="5"/>
  <c r="S1128" i="5"/>
  <c r="S1136" i="46"/>
  <c r="T1128" i="5"/>
  <c r="T1136" i="46"/>
  <c r="U1128" i="5"/>
  <c r="U1136" i="46"/>
  <c r="V1128" i="5"/>
  <c r="V1136" i="46"/>
  <c r="W1128" i="5"/>
  <c r="W1136" i="46"/>
  <c r="X1128" i="5"/>
  <c r="X1136" i="46"/>
  <c r="AG1128" i="5"/>
  <c r="AG1136" i="46"/>
  <c r="AH1128" i="5"/>
  <c r="AH1136" i="46"/>
  <c r="AI1128" i="5"/>
  <c r="AI1136" i="46"/>
  <c r="AJ1128" i="5"/>
  <c r="AJ1136" i="46"/>
  <c r="AK1128" i="5"/>
  <c r="S1129" i="5"/>
  <c r="S1137" i="46"/>
  <c r="T1129" i="5"/>
  <c r="T1137" i="46"/>
  <c r="U1129" i="5"/>
  <c r="U1137" i="46"/>
  <c r="V1129" i="5"/>
  <c r="V1137" i="46"/>
  <c r="W1129" i="5"/>
  <c r="W1137" i="46"/>
  <c r="X1129" i="5"/>
  <c r="X1137" i="46"/>
  <c r="AG1129" i="5"/>
  <c r="AG1137" i="46"/>
  <c r="AH1129" i="5"/>
  <c r="AH1137" i="46"/>
  <c r="AI1129" i="5"/>
  <c r="AI1137" i="46"/>
  <c r="AJ1129" i="5"/>
  <c r="AJ1137" i="46"/>
  <c r="AK1129" i="5"/>
  <c r="S1130" i="5"/>
  <c r="S1138" i="46"/>
  <c r="T1130" i="5"/>
  <c r="T1138" i="46"/>
  <c r="U1130" i="5"/>
  <c r="U1138" i="46"/>
  <c r="V1130" i="5"/>
  <c r="V1138" i="46"/>
  <c r="W1130" i="5"/>
  <c r="W1138" i="46"/>
  <c r="X1130" i="5"/>
  <c r="X1138" i="46"/>
  <c r="AG1130" i="5"/>
  <c r="AG1138" i="46"/>
  <c r="AH1130" i="5"/>
  <c r="AH1138" i="46"/>
  <c r="AI1130" i="5"/>
  <c r="AI1138" i="46"/>
  <c r="AJ1130" i="5"/>
  <c r="AJ1138" i="46"/>
  <c r="AK1130" i="5"/>
  <c r="S1131" i="5"/>
  <c r="S1139" i="46"/>
  <c r="T1131" i="5"/>
  <c r="T1139" i="46"/>
  <c r="U1131" i="5"/>
  <c r="U1139" i="46"/>
  <c r="V1131" i="5"/>
  <c r="V1139" i="46"/>
  <c r="W1131" i="5"/>
  <c r="W1139" i="46"/>
  <c r="X1131" i="5"/>
  <c r="X1139" i="46"/>
  <c r="AG1131" i="5"/>
  <c r="AG1139" i="46"/>
  <c r="AH1131" i="5"/>
  <c r="AH1139" i="46"/>
  <c r="AI1131" i="5"/>
  <c r="AI1139" i="46"/>
  <c r="AJ1131" i="5"/>
  <c r="AJ1139" i="46"/>
  <c r="AK1131" i="5"/>
  <c r="S1132" i="5"/>
  <c r="S1140" i="46"/>
  <c r="T1132" i="5"/>
  <c r="T1140" i="46"/>
  <c r="U1132" i="5"/>
  <c r="U1140" i="46"/>
  <c r="V1132" i="5"/>
  <c r="V1140" i="46"/>
  <c r="W1132" i="5"/>
  <c r="W1140" i="46"/>
  <c r="X1132" i="5"/>
  <c r="X1140" i="46"/>
  <c r="AG1132" i="5"/>
  <c r="AG1140" i="46"/>
  <c r="AH1132" i="5"/>
  <c r="AH1140" i="46"/>
  <c r="AI1132" i="5"/>
  <c r="AI1140" i="46"/>
  <c r="AJ1132" i="5"/>
  <c r="AJ1140" i="46"/>
  <c r="AK1132" i="5"/>
  <c r="S1133" i="5"/>
  <c r="S1141" i="46"/>
  <c r="T1133" i="5"/>
  <c r="T1141" i="46"/>
  <c r="U1133" i="5"/>
  <c r="U1141" i="46"/>
  <c r="V1133" i="5"/>
  <c r="V1141" i="46"/>
  <c r="W1133" i="5"/>
  <c r="W1141" i="46"/>
  <c r="X1133" i="5"/>
  <c r="X1141" i="46"/>
  <c r="AG1133" i="5"/>
  <c r="AG1141" i="46"/>
  <c r="AH1133" i="5"/>
  <c r="AH1141" i="46"/>
  <c r="AI1133" i="5"/>
  <c r="AI1141" i="46"/>
  <c r="AJ1133" i="5"/>
  <c r="AJ1141" i="46"/>
  <c r="AK1133" i="5"/>
  <c r="S1134" i="5"/>
  <c r="S1142" i="46"/>
  <c r="T1134" i="5"/>
  <c r="T1142" i="46"/>
  <c r="U1134" i="5"/>
  <c r="U1142" i="46"/>
  <c r="V1134" i="5"/>
  <c r="V1142" i="46"/>
  <c r="W1134" i="5"/>
  <c r="W1142" i="46"/>
  <c r="X1134" i="5"/>
  <c r="X1142" i="46"/>
  <c r="AG1134" i="5"/>
  <c r="AG1142" i="46"/>
  <c r="AH1134" i="5"/>
  <c r="AH1142" i="46"/>
  <c r="AI1134" i="5"/>
  <c r="AI1142" i="46"/>
  <c r="AJ1134" i="5"/>
  <c r="AJ1142" i="46"/>
  <c r="AK1134" i="5"/>
  <c r="S1135" i="5"/>
  <c r="S1143" i="46"/>
  <c r="T1135" i="5"/>
  <c r="T1143" i="46"/>
  <c r="U1135" i="5"/>
  <c r="U1143" i="46"/>
  <c r="V1135" i="5"/>
  <c r="V1143" i="46"/>
  <c r="W1135" i="5"/>
  <c r="W1143" i="46"/>
  <c r="X1135" i="5"/>
  <c r="X1143" i="46"/>
  <c r="AG1135" i="5"/>
  <c r="AG1143" i="46"/>
  <c r="AH1135" i="5"/>
  <c r="AH1143" i="46"/>
  <c r="AI1135" i="5"/>
  <c r="AI1143" i="46"/>
  <c r="AJ1135" i="5"/>
  <c r="AJ1143" i="46"/>
  <c r="AK1135" i="5"/>
  <c r="S1136" i="5"/>
  <c r="S1144" i="46"/>
  <c r="T1136" i="5"/>
  <c r="T1144" i="46"/>
  <c r="U1136" i="5"/>
  <c r="U1144" i="46"/>
  <c r="V1136" i="5"/>
  <c r="V1144" i="46"/>
  <c r="W1136" i="5"/>
  <c r="W1144" i="46"/>
  <c r="X1136" i="5"/>
  <c r="X1144" i="46"/>
  <c r="AG1136" i="5"/>
  <c r="AG1144" i="46"/>
  <c r="AH1136" i="5"/>
  <c r="AH1144" i="46"/>
  <c r="AI1136" i="5"/>
  <c r="AI1144" i="46"/>
  <c r="AJ1136" i="5"/>
  <c r="AJ1144" i="46"/>
  <c r="AK1136" i="5"/>
  <c r="S1137" i="5"/>
  <c r="S1145" i="46"/>
  <c r="T1137" i="5"/>
  <c r="T1145" i="46"/>
  <c r="U1137" i="5"/>
  <c r="U1145" i="46"/>
  <c r="V1137" i="5"/>
  <c r="V1145" i="46"/>
  <c r="W1137" i="5"/>
  <c r="W1145" i="46"/>
  <c r="X1137" i="5"/>
  <c r="X1145" i="46"/>
  <c r="AG1137" i="5"/>
  <c r="AG1145" i="46"/>
  <c r="AH1137" i="5"/>
  <c r="AH1145" i="46"/>
  <c r="AI1137" i="5"/>
  <c r="AI1145" i="46"/>
  <c r="AJ1137" i="5"/>
  <c r="AJ1145" i="46"/>
  <c r="AK1137" i="5"/>
  <c r="S1138" i="5"/>
  <c r="S1146" i="46"/>
  <c r="T1138" i="5"/>
  <c r="T1146" i="46"/>
  <c r="U1138" i="5"/>
  <c r="U1146" i="46"/>
  <c r="V1138" i="5"/>
  <c r="V1146" i="46"/>
  <c r="W1138" i="5"/>
  <c r="W1146" i="46"/>
  <c r="X1138" i="5"/>
  <c r="X1146" i="46"/>
  <c r="AG1138" i="5"/>
  <c r="AG1146" i="46"/>
  <c r="AH1138" i="5"/>
  <c r="AH1146" i="46"/>
  <c r="AI1138" i="5"/>
  <c r="AI1146" i="46"/>
  <c r="AJ1138" i="5"/>
  <c r="AJ1146" i="46"/>
  <c r="AK1138" i="5"/>
  <c r="S1139" i="5"/>
  <c r="S1147" i="46"/>
  <c r="T1139" i="5"/>
  <c r="T1147" i="46"/>
  <c r="U1139" i="5"/>
  <c r="U1147" i="46"/>
  <c r="V1139" i="5"/>
  <c r="V1147" i="46"/>
  <c r="W1139" i="5"/>
  <c r="W1147" i="46"/>
  <c r="X1139" i="5"/>
  <c r="X1147" i="46"/>
  <c r="AG1139" i="5"/>
  <c r="AG1147" i="46"/>
  <c r="AH1139" i="5"/>
  <c r="AH1147" i="46"/>
  <c r="AI1139" i="5"/>
  <c r="AI1147" i="46"/>
  <c r="AJ1139" i="5"/>
  <c r="AJ1147" i="46"/>
  <c r="AK1139" i="5"/>
  <c r="S1140" i="5"/>
  <c r="S1148" i="46"/>
  <c r="T1140" i="5"/>
  <c r="T1148" i="46"/>
  <c r="U1140" i="5"/>
  <c r="U1148" i="46"/>
  <c r="V1140" i="5"/>
  <c r="V1148" i="46"/>
  <c r="W1140" i="5"/>
  <c r="W1148" i="46"/>
  <c r="X1140" i="5"/>
  <c r="X1148" i="46"/>
  <c r="AG1140" i="5"/>
  <c r="AG1148" i="46"/>
  <c r="AH1140" i="5"/>
  <c r="AH1148" i="46"/>
  <c r="AI1140" i="5"/>
  <c r="AI1148" i="46"/>
  <c r="AJ1140" i="5"/>
  <c r="AJ1148" i="46"/>
  <c r="AK1140" i="5"/>
  <c r="S1141" i="5"/>
  <c r="S1149" i="46"/>
  <c r="T1141" i="5"/>
  <c r="T1149" i="46"/>
  <c r="U1141" i="5"/>
  <c r="U1149" i="46"/>
  <c r="V1141" i="5"/>
  <c r="V1149" i="46"/>
  <c r="W1141" i="5"/>
  <c r="W1149" i="46"/>
  <c r="X1141" i="5"/>
  <c r="X1149" i="46"/>
  <c r="AG1141" i="5"/>
  <c r="AG1149" i="46"/>
  <c r="AH1141" i="5"/>
  <c r="AH1149" i="46"/>
  <c r="AI1141" i="5"/>
  <c r="AI1149" i="46"/>
  <c r="AJ1141" i="5"/>
  <c r="AJ1149" i="46"/>
  <c r="AK1141" i="5"/>
  <c r="S1142" i="5"/>
  <c r="S1150" i="46"/>
  <c r="T1142" i="5"/>
  <c r="T1150" i="46"/>
  <c r="U1142" i="5"/>
  <c r="U1150" i="46"/>
  <c r="V1142" i="5"/>
  <c r="V1150" i="46"/>
  <c r="W1142" i="5"/>
  <c r="W1150" i="46"/>
  <c r="X1142" i="5"/>
  <c r="X1150" i="46"/>
  <c r="AG1142" i="5"/>
  <c r="AG1150" i="46"/>
  <c r="AH1142" i="5"/>
  <c r="AH1150" i="46"/>
  <c r="AI1142" i="5"/>
  <c r="AI1150" i="46"/>
  <c r="AJ1142" i="5"/>
  <c r="AJ1150" i="46"/>
  <c r="AK1142" i="5"/>
  <c r="S1143" i="5"/>
  <c r="S1151" i="46"/>
  <c r="T1143" i="5"/>
  <c r="T1151" i="46"/>
  <c r="U1143" i="5"/>
  <c r="U1151" i="46"/>
  <c r="V1143" i="5"/>
  <c r="V1151" i="46"/>
  <c r="W1143" i="5"/>
  <c r="W1151" i="46"/>
  <c r="X1143" i="5"/>
  <c r="X1151" i="46"/>
  <c r="AG1143" i="5"/>
  <c r="AG1151" i="46"/>
  <c r="AH1143" i="5"/>
  <c r="AH1151" i="46"/>
  <c r="AI1143" i="5"/>
  <c r="AI1151" i="46"/>
  <c r="AJ1143" i="5"/>
  <c r="AJ1151" i="46"/>
  <c r="AK1143" i="5"/>
  <c r="S1144" i="5"/>
  <c r="S1152" i="46"/>
  <c r="T1144" i="5"/>
  <c r="T1152" i="46"/>
  <c r="U1144" i="5"/>
  <c r="U1152" i="46"/>
  <c r="V1144" i="5"/>
  <c r="V1152" i="46"/>
  <c r="W1144" i="5"/>
  <c r="W1152" i="46"/>
  <c r="X1144" i="5"/>
  <c r="X1152" i="46"/>
  <c r="AG1144" i="5"/>
  <c r="AG1152" i="46"/>
  <c r="AH1144" i="5"/>
  <c r="AH1152" i="46"/>
  <c r="AI1144" i="5"/>
  <c r="AI1152" i="46"/>
  <c r="AJ1144" i="5"/>
  <c r="AJ1152" i="46"/>
  <c r="AK1144" i="5"/>
  <c r="S1145" i="5"/>
  <c r="S1153" i="46"/>
  <c r="T1145" i="5"/>
  <c r="T1153" i="46"/>
  <c r="U1145" i="5"/>
  <c r="U1153" i="46"/>
  <c r="V1145" i="5"/>
  <c r="V1153" i="46"/>
  <c r="W1145" i="5"/>
  <c r="W1153" i="46"/>
  <c r="X1145" i="5"/>
  <c r="X1153" i="46"/>
  <c r="AG1145" i="5"/>
  <c r="AG1153" i="46"/>
  <c r="AH1145" i="5"/>
  <c r="AH1153" i="46"/>
  <c r="AI1145" i="5"/>
  <c r="AI1153" i="46"/>
  <c r="AJ1145" i="5"/>
  <c r="AJ1153" i="46"/>
  <c r="AK1145" i="5"/>
  <c r="S1146" i="5"/>
  <c r="S1154" i="46"/>
  <c r="T1146" i="5"/>
  <c r="T1154" i="46"/>
  <c r="U1146" i="5"/>
  <c r="U1154" i="46"/>
  <c r="V1146" i="5"/>
  <c r="V1154" i="46"/>
  <c r="W1146" i="5"/>
  <c r="W1154" i="46"/>
  <c r="X1146" i="5"/>
  <c r="X1154" i="46"/>
  <c r="AG1146" i="5"/>
  <c r="AG1154" i="46"/>
  <c r="AH1146" i="5"/>
  <c r="AH1154" i="46"/>
  <c r="AI1146" i="5"/>
  <c r="AI1154" i="46"/>
  <c r="AJ1146" i="5"/>
  <c r="AJ1154" i="46"/>
  <c r="AK1146" i="5"/>
  <c r="S1147" i="5"/>
  <c r="S1155" i="46"/>
  <c r="T1147" i="5"/>
  <c r="T1155" i="46"/>
  <c r="U1147" i="5"/>
  <c r="U1155" i="46"/>
  <c r="V1147" i="5"/>
  <c r="V1155" i="46"/>
  <c r="W1147" i="5"/>
  <c r="W1155" i="46"/>
  <c r="X1147" i="5"/>
  <c r="X1155" i="46"/>
  <c r="AG1147" i="5"/>
  <c r="AG1155" i="46"/>
  <c r="AH1147" i="5"/>
  <c r="AH1155" i="46"/>
  <c r="AI1147" i="5"/>
  <c r="AI1155" i="46"/>
  <c r="AJ1147" i="5"/>
  <c r="AJ1155" i="46"/>
  <c r="AK1147" i="5"/>
  <c r="S1148" i="5"/>
  <c r="S1156" i="46"/>
  <c r="T1148" i="5"/>
  <c r="T1156" i="46"/>
  <c r="U1148" i="5"/>
  <c r="U1156" i="46"/>
  <c r="V1148" i="5"/>
  <c r="V1156" i="46"/>
  <c r="W1148" i="5"/>
  <c r="W1156" i="46"/>
  <c r="X1148" i="5"/>
  <c r="X1156" i="46"/>
  <c r="AG1148" i="5"/>
  <c r="AG1156" i="46"/>
  <c r="AH1148" i="5"/>
  <c r="AH1156" i="46"/>
  <c r="AI1148" i="5"/>
  <c r="AI1156" i="46"/>
  <c r="AJ1148" i="5"/>
  <c r="AJ1156" i="46"/>
  <c r="AK1148" i="5"/>
  <c r="S1149" i="5"/>
  <c r="S1157" i="46"/>
  <c r="T1149" i="5"/>
  <c r="T1157" i="46"/>
  <c r="U1149" i="5"/>
  <c r="U1157" i="46"/>
  <c r="V1149" i="5"/>
  <c r="V1157" i="46"/>
  <c r="W1149" i="5"/>
  <c r="W1157" i="46"/>
  <c r="X1149" i="5"/>
  <c r="X1157" i="46"/>
  <c r="AG1149" i="5"/>
  <c r="AG1157" i="46"/>
  <c r="AH1149" i="5"/>
  <c r="AH1157" i="46"/>
  <c r="AI1149" i="5"/>
  <c r="AI1157" i="46"/>
  <c r="AJ1149" i="5"/>
  <c r="AJ1157" i="46"/>
  <c r="AK1149" i="5"/>
  <c r="S1150" i="5"/>
  <c r="S1158" i="46"/>
  <c r="T1150" i="5"/>
  <c r="T1158" i="46"/>
  <c r="U1150" i="5"/>
  <c r="U1158" i="46"/>
  <c r="V1150" i="5"/>
  <c r="V1158" i="46"/>
  <c r="W1150" i="5"/>
  <c r="W1158" i="46"/>
  <c r="X1150" i="5"/>
  <c r="X1158" i="46"/>
  <c r="AG1150" i="5"/>
  <c r="AG1158" i="46"/>
  <c r="AH1150" i="5"/>
  <c r="AH1158" i="46"/>
  <c r="AI1150" i="5"/>
  <c r="AI1158" i="46"/>
  <c r="AJ1150" i="5"/>
  <c r="AJ1158" i="46"/>
  <c r="AK1150" i="5"/>
  <c r="S1151" i="5"/>
  <c r="S1159" i="46"/>
  <c r="T1151" i="5"/>
  <c r="T1159" i="46"/>
  <c r="U1151" i="5"/>
  <c r="U1159" i="46"/>
  <c r="V1151" i="5"/>
  <c r="V1159" i="46"/>
  <c r="W1151" i="5"/>
  <c r="W1159" i="46"/>
  <c r="X1151" i="5"/>
  <c r="X1159" i="46"/>
  <c r="AG1151" i="5"/>
  <c r="AG1159" i="46"/>
  <c r="AH1151" i="5"/>
  <c r="AH1159" i="46"/>
  <c r="AI1151" i="5"/>
  <c r="AI1159" i="46"/>
  <c r="AJ1151" i="5"/>
  <c r="AJ1159" i="46"/>
  <c r="AK1151" i="5"/>
  <c r="S1152" i="5"/>
  <c r="S1160" i="46"/>
  <c r="T1152" i="5"/>
  <c r="T1160" i="46"/>
  <c r="U1152" i="5"/>
  <c r="U1160" i="46"/>
  <c r="V1152" i="5"/>
  <c r="V1160" i="46"/>
  <c r="W1152" i="5"/>
  <c r="W1160" i="46"/>
  <c r="X1152" i="5"/>
  <c r="X1160" i="46"/>
  <c r="AG1152" i="5"/>
  <c r="AG1160" i="46"/>
  <c r="AH1152" i="5"/>
  <c r="AH1160" i="46"/>
  <c r="AI1152" i="5"/>
  <c r="AI1160" i="46"/>
  <c r="AJ1152" i="5"/>
  <c r="AJ1160" i="46"/>
  <c r="AK1152" i="5"/>
  <c r="S1153" i="5"/>
  <c r="S1161" i="46"/>
  <c r="T1153" i="5"/>
  <c r="T1161" i="46"/>
  <c r="U1153" i="5"/>
  <c r="U1161" i="46"/>
  <c r="V1153" i="5"/>
  <c r="V1161" i="46"/>
  <c r="W1153" i="5"/>
  <c r="W1161" i="46"/>
  <c r="X1153" i="5"/>
  <c r="X1161" i="46"/>
  <c r="AG1153" i="5"/>
  <c r="AG1161" i="46"/>
  <c r="AH1153" i="5"/>
  <c r="AH1161" i="46"/>
  <c r="AI1153" i="5"/>
  <c r="AI1161" i="46"/>
  <c r="AJ1153" i="5"/>
  <c r="AJ1161" i="46"/>
  <c r="AK1153" i="5"/>
  <c r="S1154" i="5"/>
  <c r="S1162" i="46"/>
  <c r="T1154" i="5"/>
  <c r="T1162" i="46"/>
  <c r="U1154" i="5"/>
  <c r="U1162" i="46"/>
  <c r="V1154" i="5"/>
  <c r="V1162" i="46"/>
  <c r="W1154" i="5"/>
  <c r="W1162" i="46"/>
  <c r="X1154" i="5"/>
  <c r="X1162" i="46"/>
  <c r="AG1154" i="5"/>
  <c r="AG1162" i="46"/>
  <c r="AH1154" i="5"/>
  <c r="AH1162" i="46"/>
  <c r="AI1154" i="5"/>
  <c r="AI1162" i="46"/>
  <c r="AJ1154" i="5"/>
  <c r="AJ1162" i="46"/>
  <c r="AK1154" i="5"/>
  <c r="AL1154" i="5"/>
  <c r="S1155" i="5"/>
  <c r="S1163" i="46"/>
  <c r="T1155" i="5"/>
  <c r="T1163" i="46"/>
  <c r="U1155" i="5"/>
  <c r="U1163" i="46"/>
  <c r="V1155" i="5"/>
  <c r="V1163" i="46"/>
  <c r="W1155" i="5"/>
  <c r="W1163" i="46"/>
  <c r="X1155" i="5"/>
  <c r="X1163" i="46"/>
  <c r="AG1155" i="5"/>
  <c r="AG1163" i="46"/>
  <c r="AH1155" i="5"/>
  <c r="AH1163" i="46"/>
  <c r="AI1155" i="5"/>
  <c r="AI1163" i="46"/>
  <c r="AJ1155" i="5"/>
  <c r="AJ1163" i="46"/>
  <c r="AK1155" i="5"/>
  <c r="S1156" i="5"/>
  <c r="S1164" i="46"/>
  <c r="T1156" i="5"/>
  <c r="T1164" i="46"/>
  <c r="U1156" i="5"/>
  <c r="U1164" i="46"/>
  <c r="V1156" i="5"/>
  <c r="V1164" i="46"/>
  <c r="W1156" i="5"/>
  <c r="W1164" i="46"/>
  <c r="X1156" i="5"/>
  <c r="X1164" i="46"/>
  <c r="AG1156" i="5"/>
  <c r="AG1164" i="46"/>
  <c r="AH1156" i="5"/>
  <c r="AH1164" i="46"/>
  <c r="AI1156" i="5"/>
  <c r="AI1164" i="46"/>
  <c r="AJ1156" i="5"/>
  <c r="AJ1164" i="46"/>
  <c r="AK1156" i="5"/>
  <c r="S1157" i="5"/>
  <c r="S1165" i="46"/>
  <c r="T1157" i="5"/>
  <c r="T1165" i="46"/>
  <c r="U1157" i="5"/>
  <c r="U1165" i="46"/>
  <c r="V1157" i="5"/>
  <c r="V1165" i="46"/>
  <c r="W1157" i="5"/>
  <c r="W1165" i="46"/>
  <c r="X1157" i="5"/>
  <c r="X1165" i="46"/>
  <c r="AG1157" i="5"/>
  <c r="AG1165" i="46"/>
  <c r="AH1157" i="5"/>
  <c r="AH1165" i="46"/>
  <c r="AI1157" i="5"/>
  <c r="AI1165" i="46"/>
  <c r="AJ1157" i="5"/>
  <c r="AJ1165" i="46"/>
  <c r="AK1157" i="5"/>
  <c r="S1158" i="5"/>
  <c r="S1166" i="46"/>
  <c r="T1158" i="5"/>
  <c r="T1166" i="46"/>
  <c r="U1158" i="5"/>
  <c r="U1166" i="46"/>
  <c r="V1158" i="5"/>
  <c r="V1166" i="46"/>
  <c r="W1158" i="5"/>
  <c r="W1166" i="46"/>
  <c r="X1158" i="5"/>
  <c r="X1166" i="46"/>
  <c r="AG1158" i="5"/>
  <c r="AG1166" i="46"/>
  <c r="AH1158" i="5"/>
  <c r="AH1166" i="46"/>
  <c r="AI1158" i="5"/>
  <c r="AI1166" i="46"/>
  <c r="AJ1158" i="5"/>
  <c r="AJ1166" i="46"/>
  <c r="AK1158" i="5"/>
  <c r="S1159" i="5"/>
  <c r="S1167" i="46"/>
  <c r="T1159" i="5"/>
  <c r="T1167" i="46"/>
  <c r="U1159" i="5"/>
  <c r="U1167" i="46"/>
  <c r="V1159" i="5"/>
  <c r="V1167" i="46"/>
  <c r="W1159" i="5"/>
  <c r="W1167" i="46"/>
  <c r="X1159" i="5"/>
  <c r="X1167" i="46"/>
  <c r="AG1159" i="5"/>
  <c r="AG1167" i="46"/>
  <c r="AH1159" i="5"/>
  <c r="AH1167" i="46"/>
  <c r="AI1159" i="5"/>
  <c r="AI1167" i="46"/>
  <c r="AJ1159" i="5"/>
  <c r="AJ1167" i="46"/>
  <c r="AK1159" i="5"/>
  <c r="S1160" i="5"/>
  <c r="S1168" i="46"/>
  <c r="T1160" i="5"/>
  <c r="T1168" i="46"/>
  <c r="U1160" i="5"/>
  <c r="U1168" i="46"/>
  <c r="V1160" i="5"/>
  <c r="V1168" i="46"/>
  <c r="W1160" i="5"/>
  <c r="W1168" i="46"/>
  <c r="X1160" i="5"/>
  <c r="X1168" i="46"/>
  <c r="AG1160" i="5"/>
  <c r="AG1168" i="46"/>
  <c r="AH1160" i="5"/>
  <c r="AH1168" i="46"/>
  <c r="AI1160" i="5"/>
  <c r="AI1168" i="46"/>
  <c r="AJ1160" i="5"/>
  <c r="AJ1168" i="46"/>
  <c r="AK1160" i="5"/>
  <c r="S1161" i="5"/>
  <c r="S1169" i="46"/>
  <c r="T1161" i="5"/>
  <c r="T1169" i="46"/>
  <c r="U1161" i="5"/>
  <c r="U1169" i="46"/>
  <c r="V1161" i="5"/>
  <c r="V1169" i="46"/>
  <c r="W1161" i="5"/>
  <c r="W1169" i="46"/>
  <c r="X1161" i="5"/>
  <c r="X1169" i="46"/>
  <c r="AG1161" i="5"/>
  <c r="AG1169" i="46"/>
  <c r="AH1161" i="5"/>
  <c r="AH1169" i="46"/>
  <c r="AI1161" i="5"/>
  <c r="AI1169" i="46"/>
  <c r="AJ1161" i="5"/>
  <c r="AJ1169" i="46"/>
  <c r="AK1161" i="5"/>
  <c r="S1162" i="5"/>
  <c r="S1170" i="46"/>
  <c r="T1162" i="5"/>
  <c r="T1170" i="46"/>
  <c r="U1162" i="5"/>
  <c r="U1170" i="46"/>
  <c r="V1162" i="5"/>
  <c r="V1170" i="46"/>
  <c r="W1162" i="5"/>
  <c r="W1170" i="46"/>
  <c r="X1162" i="5"/>
  <c r="X1170" i="46"/>
  <c r="AG1162" i="5"/>
  <c r="AG1170" i="46"/>
  <c r="AH1162" i="5"/>
  <c r="AH1170" i="46"/>
  <c r="AI1162" i="5"/>
  <c r="AI1170" i="46"/>
  <c r="AJ1162" i="5"/>
  <c r="AJ1170" i="46"/>
  <c r="AK1162" i="5"/>
  <c r="AL1162" i="5"/>
  <c r="S1163" i="5"/>
  <c r="S1171" i="46"/>
  <c r="T1163" i="5"/>
  <c r="T1171" i="46"/>
  <c r="U1163" i="5"/>
  <c r="U1171" i="46"/>
  <c r="V1163" i="5"/>
  <c r="V1171" i="46"/>
  <c r="W1163" i="5"/>
  <c r="W1171" i="46"/>
  <c r="X1163" i="5"/>
  <c r="X1171" i="46"/>
  <c r="AG1163" i="5"/>
  <c r="AG1171" i="46"/>
  <c r="AH1163" i="5"/>
  <c r="AH1171" i="46"/>
  <c r="AI1163" i="5"/>
  <c r="AI1171" i="46"/>
  <c r="AJ1163" i="5"/>
  <c r="AJ1171" i="46"/>
  <c r="AK1163" i="5"/>
  <c r="C1166" i="5"/>
  <c r="C1165" i="5"/>
  <c r="D1166" i="5"/>
  <c r="D1165" i="5"/>
  <c r="E1166" i="5"/>
  <c r="D40" i="4" s="1"/>
  <c r="F1166" i="5"/>
  <c r="E40" i="4" s="1"/>
  <c r="G1166" i="5"/>
  <c r="F40" i="4"/>
  <c r="H1166" i="5"/>
  <c r="G40" i="4"/>
  <c r="I1166" i="5"/>
  <c r="H40" i="4"/>
  <c r="J1166" i="5"/>
  <c r="I40" i="4"/>
  <c r="K1166" i="5"/>
  <c r="J40" i="4"/>
  <c r="L1166" i="5"/>
  <c r="K40" i="4"/>
  <c r="M1166" i="5"/>
  <c r="L40" i="4"/>
  <c r="N1166" i="5"/>
  <c r="M40" i="4"/>
  <c r="O1166" i="5"/>
  <c r="N40" i="4"/>
  <c r="N41" i="4"/>
  <c r="P1166" i="5"/>
  <c r="O40" i="4"/>
  <c r="Q1166" i="5"/>
  <c r="R1166" i="5"/>
  <c r="Y1166" i="5"/>
  <c r="W40" i="4"/>
  <c r="W41" i="4"/>
  <c r="Z1166" i="5"/>
  <c r="X40" i="4" s="1"/>
  <c r="AA1166" i="5"/>
  <c r="Y40" i="4" s="1"/>
  <c r="AB1166" i="5"/>
  <c r="Z40" i="4" s="1"/>
  <c r="AC1166" i="5"/>
  <c r="AC1165" i="5" s="1"/>
  <c r="AC47" i="45" s="1"/>
  <c r="AD1166" i="5"/>
  <c r="AD1165" i="5" s="1"/>
  <c r="AD47" i="45" s="1"/>
  <c r="AE1166" i="5"/>
  <c r="AC40" i="4"/>
  <c r="AF1166" i="5"/>
  <c r="S1167" i="5"/>
  <c r="S1176" i="46" s="1"/>
  <c r="T1167" i="5"/>
  <c r="T1176" i="46" s="1"/>
  <c r="U1167" i="5"/>
  <c r="V1167" i="5"/>
  <c r="W1167" i="5"/>
  <c r="X1167" i="5"/>
  <c r="X1176" i="46" s="1"/>
  <c r="AG1167" i="5"/>
  <c r="AH1167" i="5"/>
  <c r="AI1167" i="5"/>
  <c r="AJ1167" i="5"/>
  <c r="AK1167" i="5"/>
  <c r="S1168" i="5"/>
  <c r="S1177" i="46" s="1"/>
  <c r="T1168" i="5"/>
  <c r="T1177" i="46" s="1"/>
  <c r="U1168" i="5"/>
  <c r="U1177" i="46"/>
  <c r="V1168" i="5"/>
  <c r="V1177" i="46"/>
  <c r="W1168" i="5"/>
  <c r="W1177" i="46"/>
  <c r="X1168" i="5"/>
  <c r="X1177" i="46" s="1"/>
  <c r="AG1168" i="5"/>
  <c r="AH1168" i="5"/>
  <c r="AI1168" i="5"/>
  <c r="AJ1168" i="5"/>
  <c r="AK1168" i="5"/>
  <c r="S1169" i="5"/>
  <c r="S1178" i="46" s="1"/>
  <c r="T1169" i="5"/>
  <c r="T1178" i="46" s="1"/>
  <c r="U1169" i="5"/>
  <c r="U1178" i="46"/>
  <c r="V1169" i="5"/>
  <c r="V1178" i="46"/>
  <c r="W1169" i="5"/>
  <c r="W1178" i="46"/>
  <c r="X1169" i="5"/>
  <c r="X1178" i="46" s="1"/>
  <c r="AG1169" i="5"/>
  <c r="AH1169" i="5"/>
  <c r="AI1169" i="5"/>
  <c r="AJ1169" i="5"/>
  <c r="AK1169" i="5"/>
  <c r="S1170" i="5"/>
  <c r="S1179" i="46"/>
  <c r="T1170" i="5"/>
  <c r="T1179" i="46" s="1"/>
  <c r="U1170" i="5"/>
  <c r="U1179" i="46"/>
  <c r="V1170" i="5"/>
  <c r="V1179" i="46"/>
  <c r="W1170" i="5"/>
  <c r="W1179" i="46"/>
  <c r="X1170" i="5"/>
  <c r="X1179" i="46" s="1"/>
  <c r="AG1170" i="5"/>
  <c r="AH1170" i="5"/>
  <c r="AI1170" i="5"/>
  <c r="AJ1170" i="5"/>
  <c r="AK1170" i="5"/>
  <c r="S1171" i="5"/>
  <c r="S1180" i="46" s="1"/>
  <c r="T1171" i="5"/>
  <c r="T1180" i="46" s="1"/>
  <c r="U1171" i="5"/>
  <c r="U1180" i="46"/>
  <c r="V1171" i="5"/>
  <c r="V1180" i="46"/>
  <c r="W1171" i="5"/>
  <c r="W1180" i="46"/>
  <c r="X1171" i="5"/>
  <c r="X1180" i="46" s="1"/>
  <c r="AG1171" i="5"/>
  <c r="AH1171" i="5"/>
  <c r="AI1171" i="5"/>
  <c r="AJ1171" i="5"/>
  <c r="AK1171" i="5"/>
  <c r="S1172" i="5"/>
  <c r="S1181" i="46"/>
  <c r="T1172" i="5"/>
  <c r="T1181" i="46" s="1"/>
  <c r="U1172" i="5"/>
  <c r="U1181" i="46"/>
  <c r="V1172" i="5"/>
  <c r="V1181" i="46"/>
  <c r="W1172" i="5"/>
  <c r="W1181" i="46"/>
  <c r="X1172" i="5"/>
  <c r="X1181" i="46" s="1"/>
  <c r="AG1172" i="5"/>
  <c r="AH1172" i="5"/>
  <c r="AI1172" i="5"/>
  <c r="AJ1172" i="5"/>
  <c r="AK1172" i="5"/>
  <c r="S1173" i="5"/>
  <c r="S1182" i="46"/>
  <c r="T1173" i="5"/>
  <c r="T1182" i="46" s="1"/>
  <c r="U1173" i="5"/>
  <c r="U1182" i="46"/>
  <c r="V1173" i="5"/>
  <c r="V1182" i="46"/>
  <c r="W1173" i="5"/>
  <c r="W1182" i="46"/>
  <c r="X1173" i="5"/>
  <c r="X1182" i="46" s="1"/>
  <c r="AL1182" i="46" s="1"/>
  <c r="AG1173" i="5"/>
  <c r="AH1173" i="5"/>
  <c r="AI1173" i="5"/>
  <c r="AJ1173" i="5"/>
  <c r="AK1173" i="5"/>
  <c r="S1174" i="5"/>
  <c r="S1183" i="46"/>
  <c r="T1174" i="5"/>
  <c r="T1183" i="46" s="1"/>
  <c r="U1174" i="5"/>
  <c r="U1183" i="46"/>
  <c r="V1174" i="5"/>
  <c r="V1183" i="46"/>
  <c r="W1174" i="5"/>
  <c r="W1183" i="46"/>
  <c r="X1174" i="5"/>
  <c r="X1183" i="46" s="1"/>
  <c r="AG1174" i="5"/>
  <c r="AH1174" i="5"/>
  <c r="AI1174" i="5"/>
  <c r="AJ1174" i="5"/>
  <c r="AK1174" i="5"/>
  <c r="S1175" i="5"/>
  <c r="S1184" i="46" s="1"/>
  <c r="T1175" i="5"/>
  <c r="T1184" i="46"/>
  <c r="U1175" i="5"/>
  <c r="U1184" i="46"/>
  <c r="V1175" i="5"/>
  <c r="V1184" i="46"/>
  <c r="W1175" i="5"/>
  <c r="W1184" i="46"/>
  <c r="X1175" i="5"/>
  <c r="X1184" i="46"/>
  <c r="AG1175" i="5"/>
  <c r="AH1175" i="5"/>
  <c r="AI1175" i="5"/>
  <c r="AJ1175" i="5"/>
  <c r="AK1175" i="5"/>
  <c r="S1176" i="5"/>
  <c r="S1185" i="46"/>
  <c r="T1176" i="5"/>
  <c r="T1185" i="46" s="1"/>
  <c r="U1176" i="5"/>
  <c r="U1185" i="46"/>
  <c r="V1176" i="5"/>
  <c r="V1185" i="46"/>
  <c r="W1176" i="5"/>
  <c r="W1185" i="46"/>
  <c r="X1176" i="5"/>
  <c r="X1185" i="46" s="1"/>
  <c r="AG1176" i="5"/>
  <c r="AH1176" i="5"/>
  <c r="AI1176" i="5"/>
  <c r="AJ1176" i="5"/>
  <c r="AK1176" i="5"/>
  <c r="S1177" i="5"/>
  <c r="S1186" i="46"/>
  <c r="T1177" i="5"/>
  <c r="T1186" i="46" s="1"/>
  <c r="U1177" i="5"/>
  <c r="U1186" i="46"/>
  <c r="V1177" i="5"/>
  <c r="V1186" i="46"/>
  <c r="W1177" i="5"/>
  <c r="W1186" i="46"/>
  <c r="X1177" i="5"/>
  <c r="X1186" i="46" s="1"/>
  <c r="AG1177" i="5"/>
  <c r="AH1177" i="5"/>
  <c r="AI1177" i="5"/>
  <c r="AJ1177" i="5"/>
  <c r="AK1177" i="5"/>
  <c r="S1178" i="5"/>
  <c r="S1187" i="46" s="1"/>
  <c r="T1178" i="5"/>
  <c r="T1187" i="46" s="1"/>
  <c r="U1178" i="5"/>
  <c r="U1187" i="46"/>
  <c r="V1178" i="5"/>
  <c r="V1187" i="46"/>
  <c r="W1178" i="5"/>
  <c r="W1187" i="46"/>
  <c r="X1178" i="5"/>
  <c r="X1187" i="46" s="1"/>
  <c r="AG1178" i="5"/>
  <c r="AH1178" i="5"/>
  <c r="AI1178" i="5"/>
  <c r="AJ1178" i="5"/>
  <c r="AK1178" i="5"/>
  <c r="S1179" i="5"/>
  <c r="S1188" i="46"/>
  <c r="T1179" i="5"/>
  <c r="T1188" i="46" s="1"/>
  <c r="U1179" i="5"/>
  <c r="U1188" i="46"/>
  <c r="V1179" i="5"/>
  <c r="V1188" i="46"/>
  <c r="W1179" i="5"/>
  <c r="W1188" i="46"/>
  <c r="X1179" i="5"/>
  <c r="X1188" i="46" s="1"/>
  <c r="AG1179" i="5"/>
  <c r="AH1179" i="5"/>
  <c r="AI1179" i="5"/>
  <c r="AJ1179" i="5"/>
  <c r="AK1179" i="5"/>
  <c r="S1180" i="5"/>
  <c r="S1189" i="46" s="1"/>
  <c r="T1180" i="5"/>
  <c r="T1189" i="46" s="1"/>
  <c r="U1180" i="5"/>
  <c r="U1189" i="46"/>
  <c r="V1180" i="5"/>
  <c r="V1189" i="46"/>
  <c r="W1180" i="5"/>
  <c r="W1189" i="46"/>
  <c r="X1180" i="5"/>
  <c r="X1189" i="46" s="1"/>
  <c r="AG1180" i="5"/>
  <c r="AH1180" i="5"/>
  <c r="AI1180" i="5"/>
  <c r="AJ1180" i="5"/>
  <c r="AK1180" i="5"/>
  <c r="S1181" i="5"/>
  <c r="S1190" i="46" s="1"/>
  <c r="T1181" i="5"/>
  <c r="T1190" i="46" s="1"/>
  <c r="U1181" i="5"/>
  <c r="U1190" i="46"/>
  <c r="V1181" i="5"/>
  <c r="V1190" i="46"/>
  <c r="W1181" i="5"/>
  <c r="W1190" i="46"/>
  <c r="X1181" i="5"/>
  <c r="X1190" i="46" s="1"/>
  <c r="AG1181" i="5"/>
  <c r="AH1181" i="5"/>
  <c r="AI1181" i="5"/>
  <c r="AJ1181" i="5"/>
  <c r="AK1181" i="5"/>
  <c r="S1182" i="5"/>
  <c r="S1191" i="46" s="1"/>
  <c r="T1182" i="5"/>
  <c r="T1191" i="46" s="1"/>
  <c r="U1182" i="5"/>
  <c r="U1191" i="46"/>
  <c r="V1182" i="5"/>
  <c r="V1191" i="46"/>
  <c r="W1182" i="5"/>
  <c r="W1191" i="46"/>
  <c r="X1182" i="5"/>
  <c r="X1191" i="46" s="1"/>
  <c r="AG1182" i="5"/>
  <c r="AH1182" i="5"/>
  <c r="AI1182" i="5"/>
  <c r="AJ1182" i="5"/>
  <c r="AK1182" i="5"/>
  <c r="S1183" i="5"/>
  <c r="S1192" i="46" s="1"/>
  <c r="T1183" i="5"/>
  <c r="T1192" i="46" s="1"/>
  <c r="U1183" i="5"/>
  <c r="U1192" i="46"/>
  <c r="V1183" i="5"/>
  <c r="V1192" i="46"/>
  <c r="W1183" i="5"/>
  <c r="W1192" i="46"/>
  <c r="X1183" i="5"/>
  <c r="X1192" i="46" s="1"/>
  <c r="AG1183" i="5"/>
  <c r="AH1183" i="5"/>
  <c r="AI1183" i="5"/>
  <c r="AJ1183" i="5"/>
  <c r="AK1183" i="5"/>
  <c r="S1184" i="5"/>
  <c r="S1193" i="46"/>
  <c r="T1184" i="5"/>
  <c r="T1193" i="46" s="1"/>
  <c r="U1184" i="5"/>
  <c r="U1193" i="46"/>
  <c r="V1184" i="5"/>
  <c r="V1193" i="46"/>
  <c r="W1184" i="5"/>
  <c r="W1193" i="46"/>
  <c r="X1184" i="5"/>
  <c r="X1193" i="46" s="1"/>
  <c r="AG1184" i="5"/>
  <c r="AH1184" i="5"/>
  <c r="AI1184" i="5"/>
  <c r="AJ1184" i="5"/>
  <c r="AK1184" i="5"/>
  <c r="S1185" i="5"/>
  <c r="S1194" i="46"/>
  <c r="T1185" i="5"/>
  <c r="T1194" i="46"/>
  <c r="U1185" i="5"/>
  <c r="U1194" i="46"/>
  <c r="V1185" i="5"/>
  <c r="V1194" i="46"/>
  <c r="W1185" i="5"/>
  <c r="W1194" i="46"/>
  <c r="X1185" i="5"/>
  <c r="X1194" i="46"/>
  <c r="AG1185" i="5"/>
  <c r="AH1185" i="5"/>
  <c r="AI1185" i="5"/>
  <c r="AJ1185" i="5"/>
  <c r="AK1185" i="5"/>
  <c r="S1186" i="5"/>
  <c r="S1195" i="46"/>
  <c r="T1186" i="5"/>
  <c r="T1195" i="46" s="1"/>
  <c r="U1186" i="5"/>
  <c r="U1195" i="46"/>
  <c r="V1186" i="5"/>
  <c r="V1195" i="46"/>
  <c r="W1186" i="5"/>
  <c r="W1195" i="46"/>
  <c r="X1186" i="5"/>
  <c r="X1195" i="46" s="1"/>
  <c r="AG1186" i="5"/>
  <c r="AH1186" i="5"/>
  <c r="AI1186" i="5"/>
  <c r="AJ1186" i="5"/>
  <c r="AK1186" i="5"/>
  <c r="S1187" i="5"/>
  <c r="S1196" i="46"/>
  <c r="T1187" i="5"/>
  <c r="T1196" i="46" s="1"/>
  <c r="U1187" i="5"/>
  <c r="U1196" i="46"/>
  <c r="V1187" i="5"/>
  <c r="V1196" i="46"/>
  <c r="W1187" i="5"/>
  <c r="W1196" i="46"/>
  <c r="X1187" i="5"/>
  <c r="X1196" i="46" s="1"/>
  <c r="AL1196" i="46" s="1"/>
  <c r="AG1187" i="5"/>
  <c r="AH1187" i="5"/>
  <c r="AI1187" i="5"/>
  <c r="AJ1187" i="5"/>
  <c r="AK1187" i="5"/>
  <c r="S1188" i="5"/>
  <c r="S1197" i="46" s="1"/>
  <c r="T1188" i="5"/>
  <c r="T1197" i="46" s="1"/>
  <c r="U1188" i="5"/>
  <c r="U1197" i="46"/>
  <c r="V1188" i="5"/>
  <c r="V1197" i="46"/>
  <c r="W1188" i="5"/>
  <c r="W1197" i="46"/>
  <c r="X1188" i="5"/>
  <c r="X1197" i="46" s="1"/>
  <c r="AL1197" i="46" s="1"/>
  <c r="AG1188" i="5"/>
  <c r="AH1188" i="5"/>
  <c r="AI1188" i="5"/>
  <c r="AJ1188" i="5"/>
  <c r="AK1188" i="5"/>
  <c r="S1189" i="5"/>
  <c r="S1198" i="46" s="1"/>
  <c r="T1189" i="5"/>
  <c r="T1198" i="46" s="1"/>
  <c r="U1189" i="5"/>
  <c r="U1198" i="46"/>
  <c r="V1189" i="5"/>
  <c r="V1198" i="46"/>
  <c r="W1189" i="5"/>
  <c r="W1198" i="46"/>
  <c r="X1189" i="5"/>
  <c r="X1198" i="46" s="1"/>
  <c r="AL1198" i="46" s="1"/>
  <c r="AG1189" i="5"/>
  <c r="AH1189" i="5"/>
  <c r="AI1189" i="5"/>
  <c r="AJ1189" i="5"/>
  <c r="AK1189" i="5"/>
  <c r="S1190" i="5"/>
  <c r="S1199" i="46"/>
  <c r="T1190" i="5"/>
  <c r="T1199" i="46" s="1"/>
  <c r="U1190" i="5"/>
  <c r="U1199" i="46"/>
  <c r="V1190" i="5"/>
  <c r="V1199" i="46"/>
  <c r="W1190" i="5"/>
  <c r="W1199" i="46"/>
  <c r="X1190" i="5"/>
  <c r="X1199" i="46" s="1"/>
  <c r="AL1199" i="46" s="1"/>
  <c r="AG1190" i="5"/>
  <c r="AH1190" i="5"/>
  <c r="AI1190" i="5"/>
  <c r="AJ1190" i="5"/>
  <c r="AK1190" i="5"/>
  <c r="S1191" i="5"/>
  <c r="S1200" i="46"/>
  <c r="T1191" i="5"/>
  <c r="T1200" i="46"/>
  <c r="U1191" i="5"/>
  <c r="U1200" i="46"/>
  <c r="V1191" i="5"/>
  <c r="V1200" i="46"/>
  <c r="W1191" i="5"/>
  <c r="W1200" i="46"/>
  <c r="X1191" i="5"/>
  <c r="X1200" i="46" s="1"/>
  <c r="AL1200" i="46" s="1"/>
  <c r="AG1191" i="5"/>
  <c r="AH1191" i="5"/>
  <c r="AI1191" i="5"/>
  <c r="AJ1191" i="5"/>
  <c r="AK1191" i="5"/>
  <c r="S1192" i="5"/>
  <c r="S1201" i="46" s="1"/>
  <c r="T1192" i="5"/>
  <c r="T1201" i="46"/>
  <c r="U1192" i="5"/>
  <c r="U1201" i="46"/>
  <c r="V1192" i="5"/>
  <c r="V1201" i="46"/>
  <c r="W1192" i="5"/>
  <c r="W1201" i="46"/>
  <c r="X1192" i="5"/>
  <c r="X1201" i="46"/>
  <c r="AG1192" i="5"/>
  <c r="AH1192" i="5"/>
  <c r="AI1192" i="5"/>
  <c r="AJ1192" i="5"/>
  <c r="AK1192" i="5"/>
  <c r="S1193" i="5"/>
  <c r="S1202" i="46"/>
  <c r="T1193" i="5"/>
  <c r="T1202" i="46"/>
  <c r="U1193" i="5"/>
  <c r="U1202" i="46"/>
  <c r="V1193" i="5"/>
  <c r="V1202" i="46"/>
  <c r="W1193" i="5"/>
  <c r="W1202" i="46"/>
  <c r="X1193" i="5"/>
  <c r="X1202" i="46"/>
  <c r="AG1193" i="5"/>
  <c r="AH1193" i="5"/>
  <c r="AI1193" i="5"/>
  <c r="AJ1193" i="5"/>
  <c r="AK1193" i="5"/>
  <c r="S1194" i="5"/>
  <c r="S1203" i="46"/>
  <c r="T1194" i="5"/>
  <c r="T1203" i="46" s="1"/>
  <c r="U1194" i="5"/>
  <c r="U1203" i="46"/>
  <c r="V1194" i="5"/>
  <c r="V1203" i="46"/>
  <c r="W1194" i="5"/>
  <c r="W1203" i="46"/>
  <c r="X1194" i="5"/>
  <c r="X1203" i="46" s="1"/>
  <c r="AG1194" i="5"/>
  <c r="AH1194" i="5"/>
  <c r="AI1194" i="5"/>
  <c r="AJ1194" i="5"/>
  <c r="AK1194" i="5"/>
  <c r="S1195" i="5"/>
  <c r="S1204" i="46"/>
  <c r="T1195" i="5"/>
  <c r="T1204" i="46" s="1"/>
  <c r="U1195" i="5"/>
  <c r="U1204" i="46"/>
  <c r="V1195" i="5"/>
  <c r="V1204" i="46"/>
  <c r="W1195" i="5"/>
  <c r="W1204" i="46"/>
  <c r="X1195" i="5"/>
  <c r="X1204" i="46" s="1"/>
  <c r="AL1204" i="46" s="1"/>
  <c r="AG1195" i="5"/>
  <c r="AH1195" i="5"/>
  <c r="AI1195" i="5"/>
  <c r="AJ1195" i="5"/>
  <c r="AK1195" i="5"/>
  <c r="S1196" i="5"/>
  <c r="S1205" i="46" s="1"/>
  <c r="T1196" i="5"/>
  <c r="T1205" i="46"/>
  <c r="U1196" i="5"/>
  <c r="U1205" i="46"/>
  <c r="V1196" i="5"/>
  <c r="V1205" i="46"/>
  <c r="W1196" i="5"/>
  <c r="W1205" i="46"/>
  <c r="X1196" i="5"/>
  <c r="X1205" i="46"/>
  <c r="AG1196" i="5"/>
  <c r="AH1196" i="5"/>
  <c r="AI1196" i="5"/>
  <c r="AJ1196" i="5"/>
  <c r="AK1196" i="5"/>
  <c r="S1197" i="5"/>
  <c r="S1206" i="46" s="1"/>
  <c r="T1197" i="5"/>
  <c r="T1206" i="46" s="1"/>
  <c r="U1197" i="5"/>
  <c r="U1206" i="46"/>
  <c r="V1197" i="5"/>
  <c r="V1206" i="46"/>
  <c r="W1197" i="5"/>
  <c r="W1206" i="46"/>
  <c r="X1197" i="5"/>
  <c r="X1206" i="46" s="1"/>
  <c r="AL1206" i="46" s="1"/>
  <c r="AG1197" i="5"/>
  <c r="AH1197" i="5"/>
  <c r="AI1197" i="5"/>
  <c r="AJ1197" i="5"/>
  <c r="AK1197" i="5"/>
  <c r="S1198" i="5"/>
  <c r="S1207" i="46" s="1"/>
  <c r="T1198" i="5"/>
  <c r="T1207" i="46" s="1"/>
  <c r="U1198" i="5"/>
  <c r="U1207" i="46"/>
  <c r="V1198" i="5"/>
  <c r="V1207" i="46"/>
  <c r="W1198" i="5"/>
  <c r="W1207" i="46"/>
  <c r="X1198" i="5"/>
  <c r="X1207" i="46" s="1"/>
  <c r="AG1198" i="5"/>
  <c r="AH1198" i="5"/>
  <c r="AI1198" i="5"/>
  <c r="AJ1198" i="5"/>
  <c r="AK1198" i="5"/>
  <c r="S1199" i="5"/>
  <c r="S1208" i="46" s="1"/>
  <c r="T1199" i="5"/>
  <c r="T1208" i="46" s="1"/>
  <c r="U1199" i="5"/>
  <c r="U1208" i="46"/>
  <c r="V1199" i="5"/>
  <c r="V1208" i="46"/>
  <c r="W1199" i="5"/>
  <c r="W1208" i="46"/>
  <c r="X1199" i="5"/>
  <c r="X1208" i="46" s="1"/>
  <c r="AG1199" i="5"/>
  <c r="AH1199" i="5"/>
  <c r="AI1199" i="5"/>
  <c r="AJ1199" i="5"/>
  <c r="AK1199" i="5"/>
  <c r="S1200" i="5"/>
  <c r="S1209" i="46" s="1"/>
  <c r="T1200" i="5"/>
  <c r="T1209" i="46" s="1"/>
  <c r="U1200" i="5"/>
  <c r="U1209" i="46"/>
  <c r="V1200" i="5"/>
  <c r="V1209" i="46"/>
  <c r="W1200" i="5"/>
  <c r="W1209" i="46"/>
  <c r="X1200" i="5"/>
  <c r="X1209" i="46" s="1"/>
  <c r="AG1200" i="5"/>
  <c r="AH1200" i="5"/>
  <c r="AI1200" i="5"/>
  <c r="AJ1200" i="5"/>
  <c r="AK1200" i="5"/>
  <c r="S1201" i="5"/>
  <c r="S1210" i="46" s="1"/>
  <c r="T1201" i="5"/>
  <c r="T1210" i="46" s="1"/>
  <c r="U1201" i="5"/>
  <c r="U1210" i="46"/>
  <c r="V1201" i="5"/>
  <c r="V1210" i="46"/>
  <c r="W1201" i="5"/>
  <c r="W1210" i="46"/>
  <c r="X1201" i="5"/>
  <c r="X1210" i="46" s="1"/>
  <c r="AG1201" i="5"/>
  <c r="AH1201" i="5"/>
  <c r="AI1201" i="5"/>
  <c r="AJ1201" i="5"/>
  <c r="AK1201" i="5"/>
  <c r="S1202" i="5"/>
  <c r="S1211" i="46" s="1"/>
  <c r="T1202" i="5"/>
  <c r="T1211" i="46" s="1"/>
  <c r="U1202" i="5"/>
  <c r="U1211" i="46"/>
  <c r="V1202" i="5"/>
  <c r="V1211" i="46"/>
  <c r="W1202" i="5"/>
  <c r="W1211" i="46"/>
  <c r="X1202" i="5"/>
  <c r="X1211" i="46" s="1"/>
  <c r="AG1202" i="5"/>
  <c r="AH1202" i="5"/>
  <c r="AI1202" i="5"/>
  <c r="AJ1202" i="5"/>
  <c r="AK1202" i="5"/>
  <c r="S1203" i="5"/>
  <c r="S1212" i="46" s="1"/>
  <c r="T1203" i="5"/>
  <c r="T1212" i="46" s="1"/>
  <c r="U1203" i="5"/>
  <c r="U1212" i="46"/>
  <c r="V1203" i="5"/>
  <c r="V1212" i="46"/>
  <c r="W1203" i="5"/>
  <c r="W1212" i="46"/>
  <c r="X1203" i="5"/>
  <c r="X1212" i="46" s="1"/>
  <c r="AG1203" i="5"/>
  <c r="AH1203" i="5"/>
  <c r="AI1203" i="5"/>
  <c r="AJ1203" i="5"/>
  <c r="AK1203" i="5"/>
  <c r="S1204" i="5"/>
  <c r="S1213" i="46" s="1"/>
  <c r="T1204" i="5"/>
  <c r="T1213" i="46" s="1"/>
  <c r="U1204" i="5"/>
  <c r="U1213" i="46"/>
  <c r="V1204" i="5"/>
  <c r="V1213" i="46"/>
  <c r="W1204" i="5"/>
  <c r="W1213" i="46"/>
  <c r="X1204" i="5"/>
  <c r="X1213" i="46" s="1"/>
  <c r="AG1204" i="5"/>
  <c r="AH1204" i="5"/>
  <c r="AI1204" i="5"/>
  <c r="AJ1204" i="5"/>
  <c r="AK1204" i="5"/>
  <c r="S1205" i="5"/>
  <c r="S1214" i="46" s="1"/>
  <c r="T1205" i="5"/>
  <c r="T1214" i="46" s="1"/>
  <c r="U1205" i="5"/>
  <c r="U1214" i="46"/>
  <c r="V1205" i="5"/>
  <c r="V1214" i="46"/>
  <c r="W1205" i="5"/>
  <c r="W1214" i="46"/>
  <c r="X1205" i="5"/>
  <c r="X1214" i="46" s="1"/>
  <c r="AG1205" i="5"/>
  <c r="AH1205" i="5"/>
  <c r="AI1205" i="5"/>
  <c r="AJ1205" i="5"/>
  <c r="AK1205" i="5"/>
  <c r="S1206" i="5"/>
  <c r="S1215" i="46" s="1"/>
  <c r="T1206" i="5"/>
  <c r="T1215" i="46" s="1"/>
  <c r="U1206" i="5"/>
  <c r="U1215" i="46"/>
  <c r="V1206" i="5"/>
  <c r="V1215" i="46"/>
  <c r="W1206" i="5"/>
  <c r="W1215" i="46"/>
  <c r="X1206" i="5"/>
  <c r="X1215" i="46" s="1"/>
  <c r="AL1215" i="46" s="1"/>
  <c r="AG1206" i="5"/>
  <c r="AH1206" i="5"/>
  <c r="AI1206" i="5"/>
  <c r="AJ1206" i="5"/>
  <c r="AK1206" i="5"/>
  <c r="S1207" i="5"/>
  <c r="S1216" i="46"/>
  <c r="T1207" i="5"/>
  <c r="T1216" i="46" s="1"/>
  <c r="U1207" i="5"/>
  <c r="U1216" i="46"/>
  <c r="V1207" i="5"/>
  <c r="V1216" i="46"/>
  <c r="W1207" i="5"/>
  <c r="W1216" i="46"/>
  <c r="X1207" i="5"/>
  <c r="X1216" i="46" s="1"/>
  <c r="AL1216" i="46" s="1"/>
  <c r="AG1207" i="5"/>
  <c r="AH1207" i="5"/>
  <c r="AI1207" i="5"/>
  <c r="AJ1207" i="5"/>
  <c r="AK1207" i="5"/>
  <c r="S1208" i="5"/>
  <c r="S1217" i="46" s="1"/>
  <c r="T1208" i="5"/>
  <c r="T1217" i="46"/>
  <c r="U1208" i="5"/>
  <c r="U1217" i="46"/>
  <c r="V1208" i="5"/>
  <c r="V1217" i="46"/>
  <c r="W1208" i="5"/>
  <c r="W1217" i="46"/>
  <c r="X1208" i="5"/>
  <c r="X1217" i="46"/>
  <c r="AG1208" i="5"/>
  <c r="AH1208" i="5"/>
  <c r="AI1208" i="5"/>
  <c r="AJ1208" i="5"/>
  <c r="AK1208" i="5"/>
  <c r="S1209" i="5"/>
  <c r="S1218" i="46" s="1"/>
  <c r="T1209" i="5"/>
  <c r="T1218" i="46" s="1"/>
  <c r="U1209" i="5"/>
  <c r="U1218" i="46"/>
  <c r="V1209" i="5"/>
  <c r="V1218" i="46"/>
  <c r="W1209" i="5"/>
  <c r="W1218" i="46"/>
  <c r="X1209" i="5"/>
  <c r="X1218" i="46" s="1"/>
  <c r="AL1218" i="46" s="1"/>
  <c r="AG1209" i="5"/>
  <c r="AH1209" i="5"/>
  <c r="AI1209" i="5"/>
  <c r="AJ1209" i="5"/>
  <c r="AK1209" i="5"/>
  <c r="S1210" i="5"/>
  <c r="S1219" i="46" s="1"/>
  <c r="T1210" i="5"/>
  <c r="T1219" i="46" s="1"/>
  <c r="U1210" i="5"/>
  <c r="U1219" i="46"/>
  <c r="V1210" i="5"/>
  <c r="V1219" i="46"/>
  <c r="W1210" i="5"/>
  <c r="W1219" i="46"/>
  <c r="X1210" i="5"/>
  <c r="X1219" i="46" s="1"/>
  <c r="AG1210" i="5"/>
  <c r="AH1210" i="5"/>
  <c r="AI1210" i="5"/>
  <c r="AJ1210" i="5"/>
  <c r="AK1210" i="5"/>
  <c r="S1211" i="5"/>
  <c r="S1220" i="46" s="1"/>
  <c r="T1211" i="5"/>
  <c r="T1220" i="46" s="1"/>
  <c r="U1211" i="5"/>
  <c r="U1220" i="46"/>
  <c r="V1211" i="5"/>
  <c r="V1220" i="46"/>
  <c r="W1211" i="5"/>
  <c r="W1220" i="46"/>
  <c r="X1211" i="5"/>
  <c r="X1220" i="46" s="1"/>
  <c r="AL1220" i="46" s="1"/>
  <c r="AG1211" i="5"/>
  <c r="AH1211" i="5"/>
  <c r="AI1211" i="5"/>
  <c r="AJ1211" i="5"/>
  <c r="AK1211" i="5"/>
  <c r="S1212" i="5"/>
  <c r="S1221" i="46" s="1"/>
  <c r="T1212" i="5"/>
  <c r="T1221" i="46" s="1"/>
  <c r="U1212" i="5"/>
  <c r="U1221" i="46"/>
  <c r="V1212" i="5"/>
  <c r="V1221" i="46"/>
  <c r="W1212" i="5"/>
  <c r="W1221" i="46"/>
  <c r="X1212" i="5"/>
  <c r="X1221" i="46" s="1"/>
  <c r="AG1212" i="5"/>
  <c r="AH1212" i="5"/>
  <c r="AI1212" i="5"/>
  <c r="AJ1212" i="5"/>
  <c r="AK1212" i="5"/>
  <c r="S1213" i="5"/>
  <c r="S1222" i="46" s="1"/>
  <c r="T1213" i="5"/>
  <c r="U1213" i="5"/>
  <c r="U1222" i="46"/>
  <c r="V1213" i="5"/>
  <c r="V1222" i="46"/>
  <c r="W1213" i="5"/>
  <c r="W1222" i="46"/>
  <c r="X1213" i="5"/>
  <c r="AG1213" i="5"/>
  <c r="AH1213" i="5"/>
  <c r="AI1213" i="5"/>
  <c r="AJ1213" i="5"/>
  <c r="AK1213" i="5"/>
  <c r="S1214" i="5"/>
  <c r="S1223" i="46" s="1"/>
  <c r="S1438" i="46" s="1"/>
  <c r="T1214" i="5"/>
  <c r="T1223" i="46" s="1"/>
  <c r="T1438" i="46" s="1"/>
  <c r="U1214" i="5"/>
  <c r="U1223" i="46"/>
  <c r="V1214" i="5"/>
  <c r="V1223" i="46"/>
  <c r="W1214" i="5"/>
  <c r="W1223" i="46"/>
  <c r="X1214" i="5"/>
  <c r="X1223" i="46" s="1"/>
  <c r="AG1214" i="5"/>
  <c r="AH1214" i="5"/>
  <c r="AI1214" i="5"/>
  <c r="AJ1214" i="5"/>
  <c r="AK1214" i="5"/>
  <c r="S1215" i="5"/>
  <c r="S1224" i="46"/>
  <c r="T1215" i="5"/>
  <c r="T1224" i="46"/>
  <c r="U1215" i="5"/>
  <c r="U1224" i="46"/>
  <c r="V1215" i="5"/>
  <c r="V1224" i="46"/>
  <c r="W1215" i="5"/>
  <c r="W1224" i="46"/>
  <c r="X1215" i="5"/>
  <c r="X1224" i="46"/>
  <c r="AG1215" i="5"/>
  <c r="AH1215" i="5"/>
  <c r="AI1215" i="5"/>
  <c r="AJ1215" i="5"/>
  <c r="AK1215" i="5"/>
  <c r="C1218" i="5"/>
  <c r="C1217" i="5"/>
  <c r="D1218" i="5"/>
  <c r="D1217" i="5"/>
  <c r="C42" i="4"/>
  <c r="E1218" i="5"/>
  <c r="D42" i="4" s="1"/>
  <c r="F1218" i="5"/>
  <c r="G1218" i="5"/>
  <c r="F42" i="4"/>
  <c r="H1218" i="5"/>
  <c r="G42" i="4"/>
  <c r="I1218" i="5"/>
  <c r="H42" i="4"/>
  <c r="J1218" i="5"/>
  <c r="I42" i="4"/>
  <c r="K1218" i="5"/>
  <c r="J42" i="4"/>
  <c r="L1218" i="5"/>
  <c r="K42" i="4"/>
  <c r="M1218" i="5"/>
  <c r="M1217" i="5"/>
  <c r="M49" i="45"/>
  <c r="N1218" i="5"/>
  <c r="N1217" i="5"/>
  <c r="N49" i="45"/>
  <c r="M42" i="4"/>
  <c r="O1218" i="5"/>
  <c r="N42" i="4"/>
  <c r="P1218" i="5"/>
  <c r="O42" i="4"/>
  <c r="Q1218" i="5"/>
  <c r="R1218" i="5"/>
  <c r="Y1218" i="5"/>
  <c r="W42" i="4"/>
  <c r="Z1218" i="5"/>
  <c r="X42" i="4" s="1"/>
  <c r="AA1218" i="5"/>
  <c r="Y42" i="4" s="1"/>
  <c r="AB1218" i="5"/>
  <c r="Z42" i="4" s="1"/>
  <c r="AC1218" i="5"/>
  <c r="AC1217" i="5" s="1"/>
  <c r="AC49" i="45" s="1"/>
  <c r="AD1218" i="5"/>
  <c r="AE1218" i="5"/>
  <c r="AC42" i="4"/>
  <c r="AF1218" i="5"/>
  <c r="S1219" i="5"/>
  <c r="T1219" i="5"/>
  <c r="U1219" i="5"/>
  <c r="V1219" i="5"/>
  <c r="W1219" i="5"/>
  <c r="X1219" i="5"/>
  <c r="AG1219" i="5"/>
  <c r="AH1219" i="5"/>
  <c r="AI1219" i="5"/>
  <c r="AJ1219" i="5"/>
  <c r="AK1219" i="5"/>
  <c r="AK1270" i="5" s="1"/>
  <c r="S1220" i="5"/>
  <c r="S1229" i="46"/>
  <c r="T1220" i="5"/>
  <c r="T1229" i="46"/>
  <c r="U1220" i="5"/>
  <c r="U1229" i="46"/>
  <c r="V1220" i="5"/>
  <c r="V1229" i="46"/>
  <c r="W1220" i="5"/>
  <c r="W1229" i="46"/>
  <c r="X1220" i="5"/>
  <c r="X1229" i="46"/>
  <c r="AG1220" i="5"/>
  <c r="AH1220" i="5"/>
  <c r="AI1220" i="5"/>
  <c r="AJ1220" i="5"/>
  <c r="AK1220" i="5"/>
  <c r="S1221" i="5"/>
  <c r="S1230" i="46"/>
  <c r="T1221" i="5"/>
  <c r="T1230" i="46"/>
  <c r="U1221" i="5"/>
  <c r="U1230" i="46"/>
  <c r="V1221" i="5"/>
  <c r="V1230" i="46"/>
  <c r="W1221" i="5"/>
  <c r="W1230" i="46"/>
  <c r="X1221" i="5"/>
  <c r="X1230" i="46"/>
  <c r="AG1221" i="5"/>
  <c r="AH1221" i="5"/>
  <c r="AI1221" i="5"/>
  <c r="AJ1221" i="5"/>
  <c r="AK1221" i="5"/>
  <c r="S1222" i="5"/>
  <c r="S1231" i="46"/>
  <c r="T1222" i="5"/>
  <c r="T1231" i="46"/>
  <c r="U1222" i="5"/>
  <c r="U1231" i="46"/>
  <c r="V1222" i="5"/>
  <c r="V1231" i="46"/>
  <c r="W1222" i="5"/>
  <c r="W1231" i="46"/>
  <c r="X1222" i="5"/>
  <c r="X1231" i="46"/>
  <c r="AG1222" i="5"/>
  <c r="AH1222" i="5"/>
  <c r="AI1222" i="5"/>
  <c r="AJ1222" i="5"/>
  <c r="AK1222" i="5"/>
  <c r="S1223" i="5"/>
  <c r="S1232" i="46"/>
  <c r="T1223" i="5"/>
  <c r="T1232" i="46"/>
  <c r="U1223" i="5"/>
  <c r="U1232" i="46"/>
  <c r="V1223" i="5"/>
  <c r="V1232" i="46"/>
  <c r="W1223" i="5"/>
  <c r="W1232" i="46"/>
  <c r="X1223" i="5"/>
  <c r="X1232" i="46"/>
  <c r="AG1223" i="5"/>
  <c r="AH1223" i="5"/>
  <c r="AI1223" i="5"/>
  <c r="AJ1223" i="5"/>
  <c r="AK1223" i="5"/>
  <c r="S1224" i="5"/>
  <c r="S1233" i="46"/>
  <c r="T1224" i="5"/>
  <c r="T1233" i="46"/>
  <c r="U1224" i="5"/>
  <c r="U1233" i="46"/>
  <c r="V1224" i="5"/>
  <c r="V1233" i="46"/>
  <c r="W1224" i="5"/>
  <c r="W1233" i="46"/>
  <c r="X1224" i="5"/>
  <c r="X1233" i="46"/>
  <c r="AG1224" i="5"/>
  <c r="AH1224" i="5"/>
  <c r="AI1224" i="5"/>
  <c r="AJ1224" i="5"/>
  <c r="AK1224" i="5"/>
  <c r="S1225" i="5"/>
  <c r="S1234" i="46"/>
  <c r="T1225" i="5"/>
  <c r="T1234" i="46"/>
  <c r="U1225" i="5"/>
  <c r="U1234" i="46"/>
  <c r="V1225" i="5"/>
  <c r="V1234" i="46"/>
  <c r="W1225" i="5"/>
  <c r="W1234" i="46"/>
  <c r="X1225" i="5"/>
  <c r="X1234" i="46"/>
  <c r="AG1225" i="5"/>
  <c r="AH1225" i="5"/>
  <c r="AI1225" i="5"/>
  <c r="AJ1225" i="5"/>
  <c r="AK1225" i="5"/>
  <c r="S1226" i="5"/>
  <c r="S1235" i="46"/>
  <c r="T1226" i="5"/>
  <c r="T1235" i="46"/>
  <c r="U1226" i="5"/>
  <c r="U1235" i="46"/>
  <c r="V1226" i="5"/>
  <c r="V1235" i="46"/>
  <c r="W1226" i="5"/>
  <c r="W1235" i="46"/>
  <c r="X1226" i="5"/>
  <c r="X1235" i="46"/>
  <c r="AG1226" i="5"/>
  <c r="AH1226" i="5"/>
  <c r="AI1226" i="5"/>
  <c r="AJ1226" i="5"/>
  <c r="AK1226" i="5"/>
  <c r="S1227" i="5"/>
  <c r="S1236" i="46"/>
  <c r="T1227" i="5"/>
  <c r="T1236" i="46"/>
  <c r="U1227" i="5"/>
  <c r="U1236" i="46"/>
  <c r="V1227" i="5"/>
  <c r="V1236" i="46"/>
  <c r="W1227" i="5"/>
  <c r="W1236" i="46"/>
  <c r="X1227" i="5"/>
  <c r="X1236" i="46"/>
  <c r="AG1227" i="5"/>
  <c r="AH1227" i="5"/>
  <c r="AI1227" i="5"/>
  <c r="AJ1227" i="5"/>
  <c r="AK1227" i="5"/>
  <c r="S1228" i="5"/>
  <c r="S1237" i="46"/>
  <c r="T1228" i="5"/>
  <c r="T1237" i="46"/>
  <c r="U1228" i="5"/>
  <c r="U1237" i="46"/>
  <c r="V1228" i="5"/>
  <c r="V1237" i="46"/>
  <c r="W1228" i="5"/>
  <c r="W1237" i="46"/>
  <c r="X1228" i="5"/>
  <c r="X1237" i="46"/>
  <c r="AG1228" i="5"/>
  <c r="AH1228" i="5"/>
  <c r="AI1228" i="5"/>
  <c r="AJ1228" i="5"/>
  <c r="AK1228" i="5"/>
  <c r="S1229" i="5"/>
  <c r="S1238" i="46"/>
  <c r="T1229" i="5"/>
  <c r="T1238" i="46"/>
  <c r="U1229" i="5"/>
  <c r="U1238" i="46"/>
  <c r="V1229" i="5"/>
  <c r="V1238" i="46"/>
  <c r="W1229" i="5"/>
  <c r="W1238" i="46"/>
  <c r="X1229" i="5"/>
  <c r="X1238" i="46"/>
  <c r="AG1229" i="5"/>
  <c r="AH1229" i="5"/>
  <c r="AI1229" i="5"/>
  <c r="AJ1229" i="5"/>
  <c r="AJ1387" i="5"/>
  <c r="AK1229" i="5"/>
  <c r="S1230" i="5"/>
  <c r="S1239" i="46"/>
  <c r="T1230" i="5"/>
  <c r="T1239" i="46"/>
  <c r="U1230" i="5"/>
  <c r="U1239" i="46"/>
  <c r="V1230" i="5"/>
  <c r="V1239" i="46"/>
  <c r="W1230" i="5"/>
  <c r="W1239" i="46"/>
  <c r="X1230" i="5"/>
  <c r="X1239" i="46"/>
  <c r="AG1230" i="5"/>
  <c r="AH1230" i="5"/>
  <c r="AI1230" i="5"/>
  <c r="AJ1230" i="5"/>
  <c r="AK1230" i="5"/>
  <c r="S1231" i="5"/>
  <c r="S1240" i="46"/>
  <c r="T1231" i="5"/>
  <c r="T1240" i="46"/>
  <c r="U1231" i="5"/>
  <c r="U1240" i="46"/>
  <c r="V1231" i="5"/>
  <c r="V1240" i="46"/>
  <c r="W1231" i="5"/>
  <c r="W1240" i="46"/>
  <c r="X1231" i="5"/>
  <c r="X1240" i="46"/>
  <c r="AG1231" i="5"/>
  <c r="AH1231" i="5"/>
  <c r="AI1231" i="5"/>
  <c r="AJ1231" i="5"/>
  <c r="AK1231" i="5"/>
  <c r="S1232" i="5"/>
  <c r="S1241" i="46"/>
  <c r="T1232" i="5"/>
  <c r="T1241" i="46"/>
  <c r="U1232" i="5"/>
  <c r="U1241" i="46"/>
  <c r="V1232" i="5"/>
  <c r="V1241" i="46"/>
  <c r="W1232" i="5"/>
  <c r="W1241" i="46"/>
  <c r="X1232" i="5"/>
  <c r="X1241" i="46"/>
  <c r="AG1232" i="5"/>
  <c r="AH1232" i="5"/>
  <c r="AI1232" i="5"/>
  <c r="AJ1232" i="5"/>
  <c r="AK1232" i="5"/>
  <c r="S1233" i="5"/>
  <c r="S1242" i="46"/>
  <c r="T1233" i="5"/>
  <c r="T1242" i="46"/>
  <c r="U1233" i="5"/>
  <c r="U1242" i="46"/>
  <c r="V1233" i="5"/>
  <c r="V1242" i="46"/>
  <c r="W1233" i="5"/>
  <c r="W1242" i="46"/>
  <c r="X1233" i="5"/>
  <c r="X1242" i="46"/>
  <c r="AG1233" i="5"/>
  <c r="AH1233" i="5"/>
  <c r="AI1233" i="5"/>
  <c r="AJ1233" i="5"/>
  <c r="AK1233" i="5"/>
  <c r="S1234" i="5"/>
  <c r="S1243" i="46"/>
  <c r="T1234" i="5"/>
  <c r="T1243" i="46"/>
  <c r="U1234" i="5"/>
  <c r="U1243" i="46"/>
  <c r="V1234" i="5"/>
  <c r="V1243" i="46"/>
  <c r="W1234" i="5"/>
  <c r="W1243" i="46"/>
  <c r="X1234" i="5"/>
  <c r="X1243" i="46"/>
  <c r="AG1234" i="5"/>
  <c r="AH1234" i="5"/>
  <c r="AI1234" i="5"/>
  <c r="AJ1234" i="5"/>
  <c r="AK1234" i="5"/>
  <c r="S1235" i="5"/>
  <c r="S1244" i="46"/>
  <c r="T1235" i="5"/>
  <c r="T1244" i="46"/>
  <c r="U1235" i="5"/>
  <c r="U1244" i="46"/>
  <c r="V1235" i="5"/>
  <c r="V1244" i="46"/>
  <c r="W1235" i="5"/>
  <c r="W1244" i="46"/>
  <c r="X1235" i="5"/>
  <c r="X1244" i="46"/>
  <c r="AG1235" i="5"/>
  <c r="AH1235" i="5"/>
  <c r="AI1235" i="5"/>
  <c r="AJ1235" i="5"/>
  <c r="AK1235" i="5"/>
  <c r="S1236" i="5"/>
  <c r="S1245" i="46"/>
  <c r="T1236" i="5"/>
  <c r="T1245" i="46"/>
  <c r="U1236" i="5"/>
  <c r="U1245" i="46"/>
  <c r="V1236" i="5"/>
  <c r="V1245" i="46"/>
  <c r="W1236" i="5"/>
  <c r="W1245" i="46"/>
  <c r="X1236" i="5"/>
  <c r="X1245" i="46"/>
  <c r="AG1236" i="5"/>
  <c r="AH1236" i="5"/>
  <c r="AI1236" i="5"/>
  <c r="AJ1236" i="5"/>
  <c r="AK1236" i="5"/>
  <c r="S1237" i="5"/>
  <c r="S1246" i="46"/>
  <c r="T1237" i="5"/>
  <c r="T1246" i="46"/>
  <c r="U1237" i="5"/>
  <c r="U1246" i="46"/>
  <c r="V1237" i="5"/>
  <c r="V1246" i="46"/>
  <c r="W1237" i="5"/>
  <c r="W1246" i="46"/>
  <c r="X1237" i="5"/>
  <c r="X1246" i="46"/>
  <c r="AG1237" i="5"/>
  <c r="AH1237" i="5"/>
  <c r="AI1237" i="5"/>
  <c r="AJ1237" i="5"/>
  <c r="AK1237" i="5"/>
  <c r="S1238" i="5"/>
  <c r="S1247" i="46"/>
  <c r="T1238" i="5"/>
  <c r="T1247" i="46"/>
  <c r="U1238" i="5"/>
  <c r="U1247" i="46"/>
  <c r="V1238" i="5"/>
  <c r="V1247" i="46"/>
  <c r="W1238" i="5"/>
  <c r="W1247" i="46"/>
  <c r="X1238" i="5"/>
  <c r="X1247" i="46"/>
  <c r="AG1238" i="5"/>
  <c r="AH1238" i="5"/>
  <c r="AI1238" i="5"/>
  <c r="AJ1238" i="5"/>
  <c r="AK1238" i="5"/>
  <c r="S1239" i="5"/>
  <c r="S1248" i="46"/>
  <c r="T1239" i="5"/>
  <c r="T1248" i="46"/>
  <c r="U1239" i="5"/>
  <c r="U1248" i="46"/>
  <c r="V1239" i="5"/>
  <c r="V1248" i="46"/>
  <c r="W1239" i="5"/>
  <c r="W1248" i="46"/>
  <c r="X1239" i="5"/>
  <c r="X1248" i="46"/>
  <c r="AG1239" i="5"/>
  <c r="AH1239" i="5"/>
  <c r="AI1239" i="5"/>
  <c r="AJ1239" i="5"/>
  <c r="AK1239" i="5"/>
  <c r="S1240" i="5"/>
  <c r="S1249" i="46"/>
  <c r="T1240" i="5"/>
  <c r="T1249" i="46"/>
  <c r="U1240" i="5"/>
  <c r="U1249" i="46"/>
  <c r="V1240" i="5"/>
  <c r="V1249" i="46"/>
  <c r="W1240" i="5"/>
  <c r="W1249" i="46"/>
  <c r="X1240" i="5"/>
  <c r="X1249" i="46"/>
  <c r="AG1240" i="5"/>
  <c r="AH1240" i="5"/>
  <c r="AI1240" i="5"/>
  <c r="AJ1240" i="5"/>
  <c r="AK1240" i="5"/>
  <c r="S1241" i="5"/>
  <c r="S1250" i="46"/>
  <c r="T1241" i="5"/>
  <c r="T1250" i="46"/>
  <c r="U1241" i="5"/>
  <c r="U1250" i="46"/>
  <c r="V1241" i="5"/>
  <c r="V1250" i="46"/>
  <c r="W1241" i="5"/>
  <c r="W1250" i="46"/>
  <c r="X1241" i="5"/>
  <c r="X1250" i="46"/>
  <c r="AG1241" i="5"/>
  <c r="AH1241" i="5"/>
  <c r="AI1241" i="5"/>
  <c r="AJ1241" i="5"/>
  <c r="AK1241" i="5"/>
  <c r="S1242" i="5"/>
  <c r="S1251" i="46"/>
  <c r="T1242" i="5"/>
  <c r="T1251" i="46"/>
  <c r="U1242" i="5"/>
  <c r="U1251" i="46"/>
  <c r="V1242" i="5"/>
  <c r="V1251" i="46"/>
  <c r="W1242" i="5"/>
  <c r="W1251" i="46"/>
  <c r="X1242" i="5"/>
  <c r="X1251" i="46"/>
  <c r="AG1242" i="5"/>
  <c r="AH1242" i="5"/>
  <c r="AI1242" i="5"/>
  <c r="AJ1242" i="5"/>
  <c r="AK1242" i="5"/>
  <c r="S1243" i="5"/>
  <c r="S1252" i="46"/>
  <c r="T1243" i="5"/>
  <c r="T1252" i="46"/>
  <c r="U1243" i="5"/>
  <c r="U1252" i="46"/>
  <c r="V1243" i="5"/>
  <c r="V1252" i="46"/>
  <c r="W1243" i="5"/>
  <c r="W1252" i="46"/>
  <c r="X1243" i="5"/>
  <c r="X1252" i="46"/>
  <c r="AG1243" i="5"/>
  <c r="AH1243" i="5"/>
  <c r="AI1243" i="5"/>
  <c r="AJ1243" i="5"/>
  <c r="AK1243" i="5"/>
  <c r="S1244" i="5"/>
  <c r="S1253" i="46"/>
  <c r="T1244" i="5"/>
  <c r="T1253" i="46"/>
  <c r="U1244" i="5"/>
  <c r="U1253" i="46"/>
  <c r="V1244" i="5"/>
  <c r="V1253" i="46"/>
  <c r="W1244" i="5"/>
  <c r="W1253" i="46"/>
  <c r="X1244" i="5"/>
  <c r="X1253" i="46"/>
  <c r="AG1244" i="5"/>
  <c r="AH1244" i="5"/>
  <c r="AI1244" i="5"/>
  <c r="AJ1244" i="5"/>
  <c r="AK1244" i="5"/>
  <c r="S1245" i="5"/>
  <c r="S1254" i="46"/>
  <c r="T1245" i="5"/>
  <c r="T1254" i="46"/>
  <c r="U1245" i="5"/>
  <c r="U1254" i="46"/>
  <c r="V1245" i="5"/>
  <c r="V1254" i="46"/>
  <c r="W1245" i="5"/>
  <c r="W1254" i="46"/>
  <c r="X1245" i="5"/>
  <c r="X1254" i="46"/>
  <c r="AG1245" i="5"/>
  <c r="AH1245" i="5"/>
  <c r="AI1245" i="5"/>
  <c r="AJ1245" i="5"/>
  <c r="AK1245" i="5"/>
  <c r="S1246" i="5"/>
  <c r="S1255" i="46"/>
  <c r="T1246" i="5"/>
  <c r="T1255" i="46"/>
  <c r="U1246" i="5"/>
  <c r="U1255" i="46"/>
  <c r="V1246" i="5"/>
  <c r="V1255" i="46"/>
  <c r="W1246" i="5"/>
  <c r="W1255" i="46"/>
  <c r="X1246" i="5"/>
  <c r="X1255" i="46"/>
  <c r="AG1246" i="5"/>
  <c r="AH1246" i="5"/>
  <c r="AI1246" i="5"/>
  <c r="AJ1246" i="5"/>
  <c r="AK1246" i="5"/>
  <c r="S1247" i="5"/>
  <c r="S1256" i="46"/>
  <c r="T1247" i="5"/>
  <c r="T1256" i="46"/>
  <c r="U1247" i="5"/>
  <c r="U1256" i="46"/>
  <c r="V1247" i="5"/>
  <c r="V1256" i="46"/>
  <c r="W1247" i="5"/>
  <c r="W1256" i="46"/>
  <c r="X1247" i="5"/>
  <c r="X1256" i="46"/>
  <c r="AG1247" i="5"/>
  <c r="AH1247" i="5"/>
  <c r="AI1247" i="5"/>
  <c r="AJ1247" i="5"/>
  <c r="AK1247" i="5"/>
  <c r="S1248" i="5"/>
  <c r="S1257" i="46"/>
  <c r="T1248" i="5"/>
  <c r="T1257" i="46"/>
  <c r="U1248" i="5"/>
  <c r="U1257" i="46"/>
  <c r="V1248" i="5"/>
  <c r="V1257" i="46"/>
  <c r="W1248" i="5"/>
  <c r="W1257" i="46"/>
  <c r="X1248" i="5"/>
  <c r="X1257" i="46"/>
  <c r="AG1248" i="5"/>
  <c r="AH1248" i="5"/>
  <c r="AI1248" i="5"/>
  <c r="AJ1248" i="5"/>
  <c r="AK1248" i="5"/>
  <c r="S1249" i="5"/>
  <c r="S1258" i="46"/>
  <c r="T1249" i="5"/>
  <c r="T1258" i="46"/>
  <c r="U1249" i="5"/>
  <c r="U1258" i="46"/>
  <c r="V1249" i="5"/>
  <c r="V1258" i="46"/>
  <c r="W1249" i="5"/>
  <c r="W1258" i="46"/>
  <c r="X1249" i="5"/>
  <c r="X1258" i="46"/>
  <c r="AG1249" i="5"/>
  <c r="AH1249" i="5"/>
  <c r="AI1249" i="5"/>
  <c r="AJ1249" i="5"/>
  <c r="AK1249" i="5"/>
  <c r="S1250" i="5"/>
  <c r="S1259" i="46"/>
  <c r="T1250" i="5"/>
  <c r="T1259" i="46"/>
  <c r="U1250" i="5"/>
  <c r="U1259" i="46"/>
  <c r="V1250" i="5"/>
  <c r="V1259" i="46"/>
  <c r="W1250" i="5"/>
  <c r="W1259" i="46"/>
  <c r="X1250" i="5"/>
  <c r="X1259" i="46"/>
  <c r="AG1250" i="5"/>
  <c r="AH1250" i="5"/>
  <c r="AI1250" i="5"/>
  <c r="AJ1250" i="5"/>
  <c r="AK1250" i="5"/>
  <c r="AL1250" i="5"/>
  <c r="S1251" i="5"/>
  <c r="S1260" i="46"/>
  <c r="T1251" i="5"/>
  <c r="T1260" i="46"/>
  <c r="U1251" i="5"/>
  <c r="U1260" i="46"/>
  <c r="V1251" i="5"/>
  <c r="V1260" i="46"/>
  <c r="W1251" i="5"/>
  <c r="W1260" i="46"/>
  <c r="X1251" i="5"/>
  <c r="X1260" i="46"/>
  <c r="AG1251" i="5"/>
  <c r="AH1251" i="5"/>
  <c r="AI1251" i="5"/>
  <c r="AJ1251" i="5"/>
  <c r="AK1251" i="5"/>
  <c r="S1252" i="5"/>
  <c r="S1261" i="46"/>
  <c r="T1252" i="5"/>
  <c r="T1261" i="46"/>
  <c r="U1252" i="5"/>
  <c r="U1261" i="46"/>
  <c r="V1252" i="5"/>
  <c r="V1261" i="46"/>
  <c r="W1252" i="5"/>
  <c r="W1261" i="46"/>
  <c r="X1252" i="5"/>
  <c r="X1261" i="46"/>
  <c r="AG1252" i="5"/>
  <c r="AH1252" i="5"/>
  <c r="AI1252" i="5"/>
  <c r="AJ1252" i="5"/>
  <c r="AK1252" i="5"/>
  <c r="S1253" i="5"/>
  <c r="S1262" i="46"/>
  <c r="T1253" i="5"/>
  <c r="T1262" i="46"/>
  <c r="U1253" i="5"/>
  <c r="U1262" i="46"/>
  <c r="V1253" i="5"/>
  <c r="V1262" i="46"/>
  <c r="W1253" i="5"/>
  <c r="W1262" i="46"/>
  <c r="X1253" i="5"/>
  <c r="X1262" i="46"/>
  <c r="AG1253" i="5"/>
  <c r="AH1253" i="5"/>
  <c r="AI1253" i="5"/>
  <c r="AJ1253" i="5"/>
  <c r="AK1253" i="5"/>
  <c r="S1254" i="5"/>
  <c r="S1263" i="46"/>
  <c r="T1254" i="5"/>
  <c r="T1263" i="46"/>
  <c r="U1254" i="5"/>
  <c r="U1263" i="46"/>
  <c r="V1254" i="5"/>
  <c r="V1263" i="46"/>
  <c r="W1254" i="5"/>
  <c r="W1263" i="46"/>
  <c r="X1254" i="5"/>
  <c r="X1263" i="46"/>
  <c r="AG1254" i="5"/>
  <c r="AH1254" i="5"/>
  <c r="AI1254" i="5"/>
  <c r="AJ1254" i="5"/>
  <c r="AK1254" i="5"/>
  <c r="S1255" i="5"/>
  <c r="S1264" i="46"/>
  <c r="T1255" i="5"/>
  <c r="T1264" i="46"/>
  <c r="U1255" i="5"/>
  <c r="U1264" i="46"/>
  <c r="V1255" i="5"/>
  <c r="V1264" i="46"/>
  <c r="W1255" i="5"/>
  <c r="W1264" i="46"/>
  <c r="X1255" i="5"/>
  <c r="X1264" i="46"/>
  <c r="AG1255" i="5"/>
  <c r="AH1255" i="5"/>
  <c r="AI1255" i="5"/>
  <c r="AJ1255" i="5"/>
  <c r="AK1255" i="5"/>
  <c r="S1256" i="5"/>
  <c r="S1265" i="46"/>
  <c r="T1256" i="5"/>
  <c r="T1265" i="46"/>
  <c r="U1256" i="5"/>
  <c r="U1265" i="46"/>
  <c r="V1256" i="5"/>
  <c r="V1265" i="46"/>
  <c r="W1256" i="5"/>
  <c r="W1265" i="46"/>
  <c r="X1256" i="5"/>
  <c r="X1265" i="46"/>
  <c r="AG1256" i="5"/>
  <c r="AH1256" i="5"/>
  <c r="AI1256" i="5"/>
  <c r="AJ1256" i="5"/>
  <c r="AK1256" i="5"/>
  <c r="S1257" i="5"/>
  <c r="S1266" i="46"/>
  <c r="T1257" i="5"/>
  <c r="T1266" i="46"/>
  <c r="U1257" i="5"/>
  <c r="U1266" i="46"/>
  <c r="V1257" i="5"/>
  <c r="V1266" i="46"/>
  <c r="W1257" i="5"/>
  <c r="W1266" i="46"/>
  <c r="X1257" i="5"/>
  <c r="X1266" i="46"/>
  <c r="AG1257" i="5"/>
  <c r="AH1257" i="5"/>
  <c r="AI1257" i="5"/>
  <c r="AJ1257" i="5"/>
  <c r="AK1257" i="5"/>
  <c r="S1258" i="5"/>
  <c r="S1267" i="46"/>
  <c r="T1258" i="5"/>
  <c r="T1267" i="46"/>
  <c r="U1258" i="5"/>
  <c r="U1267" i="46"/>
  <c r="V1258" i="5"/>
  <c r="V1267" i="46"/>
  <c r="W1258" i="5"/>
  <c r="W1267" i="46"/>
  <c r="X1258" i="5"/>
  <c r="X1267" i="46"/>
  <c r="AG1258" i="5"/>
  <c r="AH1258" i="5"/>
  <c r="AI1258" i="5"/>
  <c r="AJ1258" i="5"/>
  <c r="AK1258" i="5"/>
  <c r="AL1258" i="5"/>
  <c r="S1259" i="5"/>
  <c r="S1268" i="46"/>
  <c r="T1259" i="5"/>
  <c r="T1268" i="46"/>
  <c r="U1259" i="5"/>
  <c r="U1268" i="46"/>
  <c r="V1259" i="5"/>
  <c r="V1268" i="46"/>
  <c r="W1259" i="5"/>
  <c r="W1268" i="46"/>
  <c r="X1259" i="5"/>
  <c r="X1268" i="46"/>
  <c r="AG1259" i="5"/>
  <c r="AH1259" i="5"/>
  <c r="AI1259" i="5"/>
  <c r="AJ1259" i="5"/>
  <c r="AK1259" i="5"/>
  <c r="S1260" i="5"/>
  <c r="S1269" i="46"/>
  <c r="T1260" i="5"/>
  <c r="T1269" i="46"/>
  <c r="U1260" i="5"/>
  <c r="U1269" i="46"/>
  <c r="V1260" i="5"/>
  <c r="V1269" i="46"/>
  <c r="W1260" i="5"/>
  <c r="W1269" i="46"/>
  <c r="X1260" i="5"/>
  <c r="X1269" i="46"/>
  <c r="AG1260" i="5"/>
  <c r="AH1260" i="5"/>
  <c r="AI1260" i="5"/>
  <c r="AJ1260" i="5"/>
  <c r="AJ1422" i="5"/>
  <c r="AK1260" i="5"/>
  <c r="S1261" i="5"/>
  <c r="S1270" i="46"/>
  <c r="T1261" i="5"/>
  <c r="T1270" i="46"/>
  <c r="U1261" i="5"/>
  <c r="U1270" i="46"/>
  <c r="V1261" i="5"/>
  <c r="V1270" i="46"/>
  <c r="W1261" i="5"/>
  <c r="W1270" i="46"/>
  <c r="X1261" i="5"/>
  <c r="X1270" i="46"/>
  <c r="AG1261" i="5"/>
  <c r="AH1261" i="5"/>
  <c r="AI1261" i="5"/>
  <c r="AJ1261" i="5"/>
  <c r="AK1261" i="5"/>
  <c r="S1262" i="5"/>
  <c r="S1271" i="46"/>
  <c r="T1262" i="5"/>
  <c r="T1271" i="46"/>
  <c r="U1262" i="5"/>
  <c r="U1271" i="46"/>
  <c r="V1262" i="5"/>
  <c r="V1271" i="46"/>
  <c r="W1262" i="5"/>
  <c r="W1271" i="46"/>
  <c r="X1262" i="5"/>
  <c r="X1271" i="46"/>
  <c r="AG1262" i="5"/>
  <c r="AH1262" i="5"/>
  <c r="AI1262" i="5"/>
  <c r="AJ1262" i="5"/>
  <c r="AK1262" i="5"/>
  <c r="S1263" i="5"/>
  <c r="S1272" i="46"/>
  <c r="T1263" i="5"/>
  <c r="T1272" i="46"/>
  <c r="U1263" i="5"/>
  <c r="U1272" i="46"/>
  <c r="V1263" i="5"/>
  <c r="V1272" i="46"/>
  <c r="W1263" i="5"/>
  <c r="W1272" i="46"/>
  <c r="X1263" i="5"/>
  <c r="X1272" i="46"/>
  <c r="AG1263" i="5"/>
  <c r="AH1263" i="5"/>
  <c r="AI1263" i="5"/>
  <c r="AJ1263" i="5"/>
  <c r="AK1263" i="5"/>
  <c r="S1264" i="5"/>
  <c r="S1273" i="46"/>
  <c r="T1264" i="5"/>
  <c r="T1273" i="46"/>
  <c r="U1264" i="5"/>
  <c r="U1273" i="46"/>
  <c r="V1264" i="5"/>
  <c r="V1273" i="46"/>
  <c r="W1264" i="5"/>
  <c r="W1273" i="46"/>
  <c r="X1264" i="5"/>
  <c r="X1273" i="46"/>
  <c r="AG1264" i="5"/>
  <c r="AH1264" i="5"/>
  <c r="AI1264" i="5"/>
  <c r="AJ1264" i="5"/>
  <c r="AK1264" i="5"/>
  <c r="S1265" i="5"/>
  <c r="S1274" i="46"/>
  <c r="T1265" i="5"/>
  <c r="T1274" i="46"/>
  <c r="U1265" i="5"/>
  <c r="U1274" i="46"/>
  <c r="V1265" i="5"/>
  <c r="V1274" i="46"/>
  <c r="W1265" i="5"/>
  <c r="W1274" i="46"/>
  <c r="X1265" i="5"/>
  <c r="X1274" i="46"/>
  <c r="AG1265" i="5"/>
  <c r="AH1265" i="5"/>
  <c r="AI1265" i="5"/>
  <c r="AJ1265" i="5"/>
  <c r="AK1265" i="5"/>
  <c r="S1266" i="5"/>
  <c r="S1275" i="46"/>
  <c r="T1266" i="5"/>
  <c r="T1275" i="46"/>
  <c r="U1266" i="5"/>
  <c r="U1275" i="46"/>
  <c r="V1266" i="5"/>
  <c r="V1275" i="46"/>
  <c r="W1266" i="5"/>
  <c r="W1275" i="46"/>
  <c r="X1266" i="5"/>
  <c r="X1275" i="46"/>
  <c r="AG1266" i="5"/>
  <c r="AH1266" i="5"/>
  <c r="AI1266" i="5"/>
  <c r="AJ1266" i="5"/>
  <c r="AK1266" i="5"/>
  <c r="S1267" i="5"/>
  <c r="S1276" i="46"/>
  <c r="T1267" i="5"/>
  <c r="T1276" i="46"/>
  <c r="U1267" i="5"/>
  <c r="U1276" i="46"/>
  <c r="V1267" i="5"/>
  <c r="V1276" i="46"/>
  <c r="W1267" i="5"/>
  <c r="W1276" i="46"/>
  <c r="X1267" i="5"/>
  <c r="X1276" i="46"/>
  <c r="AG1267" i="5"/>
  <c r="AH1267" i="5"/>
  <c r="AI1267" i="5"/>
  <c r="AJ1267" i="5"/>
  <c r="AK1267" i="5"/>
  <c r="C1270" i="5"/>
  <c r="C1269" i="5"/>
  <c r="D1270" i="5"/>
  <c r="D1269" i="5"/>
  <c r="E1270" i="5"/>
  <c r="D43" i="4" s="1"/>
  <c r="F1270" i="5"/>
  <c r="E43" i="4" s="1"/>
  <c r="G1270" i="5"/>
  <c r="F43" i="4"/>
  <c r="H1270" i="5"/>
  <c r="G43" i="4"/>
  <c r="I1270" i="5"/>
  <c r="H43" i="4"/>
  <c r="J1270" i="5"/>
  <c r="I43" i="4"/>
  <c r="K1270" i="5"/>
  <c r="J43" i="4"/>
  <c r="L1270" i="5"/>
  <c r="K43" i="4"/>
  <c r="M1270" i="5"/>
  <c r="L43" i="4"/>
  <c r="N1270" i="5"/>
  <c r="M43" i="4"/>
  <c r="O1270" i="5"/>
  <c r="N43" i="4"/>
  <c r="P1270" i="5"/>
  <c r="O43" i="4"/>
  <c r="Q1270" i="5"/>
  <c r="R1270" i="5"/>
  <c r="Y1270" i="5"/>
  <c r="W43" i="4"/>
  <c r="Z1270" i="5"/>
  <c r="X43" i="4" s="1"/>
  <c r="AA1270" i="5"/>
  <c r="Y43" i="4" s="1"/>
  <c r="AB1270" i="5"/>
  <c r="Z43" i="4" s="1"/>
  <c r="AC1270" i="5"/>
  <c r="AC1269" i="5" s="1"/>
  <c r="AC51" i="45" s="1"/>
  <c r="AD1270" i="5"/>
  <c r="AB43" i="4" s="1"/>
  <c r="AE1270" i="5"/>
  <c r="AC43" i="4"/>
  <c r="AF1270" i="5"/>
  <c r="S1271" i="5"/>
  <c r="S1281" i="46" s="1"/>
  <c r="T1271" i="5"/>
  <c r="T1281" i="46" s="1"/>
  <c r="U1271" i="5"/>
  <c r="V1271" i="5"/>
  <c r="W1271" i="5"/>
  <c r="X1271" i="5"/>
  <c r="X1281" i="46" s="1"/>
  <c r="AG1271" i="5"/>
  <c r="AH1271" i="5"/>
  <c r="AI1271" i="5"/>
  <c r="AJ1271" i="5"/>
  <c r="AK1271" i="5"/>
  <c r="S1272" i="5"/>
  <c r="S1282" i="46" s="1"/>
  <c r="T1272" i="5"/>
  <c r="T1282" i="46" s="1"/>
  <c r="U1272" i="5"/>
  <c r="U1282" i="46"/>
  <c r="V1272" i="5"/>
  <c r="V1282" i="46"/>
  <c r="W1272" i="5"/>
  <c r="W1282" i="46"/>
  <c r="X1272" i="5"/>
  <c r="X1282" i="46" s="1"/>
  <c r="AG1272" i="5"/>
  <c r="AH1272" i="5"/>
  <c r="AI1272" i="5"/>
  <c r="AJ1272" i="5"/>
  <c r="AK1272" i="5"/>
  <c r="S1273" i="5"/>
  <c r="S1283" i="46" s="1"/>
  <c r="T1273" i="5"/>
  <c r="T1283" i="46" s="1"/>
  <c r="U1273" i="5"/>
  <c r="U1283" i="46"/>
  <c r="V1273" i="5"/>
  <c r="V1283" i="46"/>
  <c r="W1273" i="5"/>
  <c r="W1283" i="46"/>
  <c r="X1273" i="5"/>
  <c r="X1283" i="46" s="1"/>
  <c r="AG1273" i="5"/>
  <c r="AH1273" i="5"/>
  <c r="AI1273" i="5"/>
  <c r="AJ1273" i="5"/>
  <c r="AK1273" i="5"/>
  <c r="S1274" i="5"/>
  <c r="S1284" i="46" s="1"/>
  <c r="S1388" i="46" s="1"/>
  <c r="T1274" i="5"/>
  <c r="T1284" i="46" s="1"/>
  <c r="U1274" i="5"/>
  <c r="U1284" i="46"/>
  <c r="V1274" i="5"/>
  <c r="V1284" i="46"/>
  <c r="W1274" i="5"/>
  <c r="W1284" i="46"/>
  <c r="X1274" i="5"/>
  <c r="X1284" i="46" s="1"/>
  <c r="AG1274" i="5"/>
  <c r="AH1274" i="5"/>
  <c r="AI1274" i="5"/>
  <c r="AJ1274" i="5"/>
  <c r="AK1274" i="5"/>
  <c r="S1275" i="5"/>
  <c r="S1285" i="46"/>
  <c r="T1275" i="5"/>
  <c r="T1285" i="46" s="1"/>
  <c r="U1275" i="5"/>
  <c r="U1285" i="46"/>
  <c r="V1275" i="5"/>
  <c r="V1285" i="46"/>
  <c r="W1275" i="5"/>
  <c r="W1285" i="46"/>
  <c r="X1275" i="5"/>
  <c r="X1285" i="46" s="1"/>
  <c r="AG1275" i="5"/>
  <c r="AH1275" i="5"/>
  <c r="AI1275" i="5"/>
  <c r="AI1379" i="5" s="1"/>
  <c r="AJ1275" i="5"/>
  <c r="AK1275" i="5"/>
  <c r="S1276" i="5"/>
  <c r="S1286" i="46"/>
  <c r="T1276" i="5"/>
  <c r="T1286" i="46"/>
  <c r="U1276" i="5"/>
  <c r="U1286" i="46"/>
  <c r="V1276" i="5"/>
  <c r="V1286" i="46"/>
  <c r="W1276" i="5"/>
  <c r="W1286" i="46"/>
  <c r="X1276" i="5"/>
  <c r="X1286" i="46" s="1"/>
  <c r="AG1276" i="5"/>
  <c r="AH1276" i="5"/>
  <c r="AI1276" i="5"/>
  <c r="AJ1276" i="5"/>
  <c r="AK1276" i="5"/>
  <c r="S1277" i="5"/>
  <c r="S1287" i="46" s="1"/>
  <c r="T1277" i="5"/>
  <c r="T1287" i="46"/>
  <c r="U1277" i="5"/>
  <c r="U1287" i="46"/>
  <c r="V1277" i="5"/>
  <c r="V1287" i="46"/>
  <c r="W1277" i="5"/>
  <c r="W1287" i="46"/>
  <c r="X1277" i="5"/>
  <c r="X1287" i="46" s="1"/>
  <c r="AG1277" i="5"/>
  <c r="AH1277" i="5"/>
  <c r="AH1382" i="5"/>
  <c r="AI1277" i="5"/>
  <c r="AJ1277" i="5"/>
  <c r="AK1277" i="5"/>
  <c r="S1278" i="5"/>
  <c r="S1288" i="46" s="1"/>
  <c r="S1394" i="46" s="1"/>
  <c r="T1278" i="5"/>
  <c r="T1288" i="46" s="1"/>
  <c r="U1278" i="5"/>
  <c r="U1288" i="46"/>
  <c r="V1278" i="5"/>
  <c r="V1288" i="46"/>
  <c r="W1278" i="5"/>
  <c r="W1288" i="46"/>
  <c r="X1278" i="5"/>
  <c r="X1288" i="46" s="1"/>
  <c r="AG1278" i="5"/>
  <c r="AH1278" i="5"/>
  <c r="AI1278" i="5"/>
  <c r="AJ1278" i="5"/>
  <c r="AK1278" i="5"/>
  <c r="S1279" i="5"/>
  <c r="S1289" i="46" s="1"/>
  <c r="T1279" i="5"/>
  <c r="T1289" i="46" s="1"/>
  <c r="U1279" i="5"/>
  <c r="U1289" i="46"/>
  <c r="V1279" i="5"/>
  <c r="V1289" i="46"/>
  <c r="W1279" i="5"/>
  <c r="W1289" i="46"/>
  <c r="X1279" i="5"/>
  <c r="X1289" i="46" s="1"/>
  <c r="X1395" i="46" s="1"/>
  <c r="AG1279" i="5"/>
  <c r="AH1279" i="5"/>
  <c r="AI1279" i="5"/>
  <c r="AJ1279" i="5"/>
  <c r="AK1279" i="5"/>
  <c r="S1280" i="5"/>
  <c r="S1290" i="46" s="1"/>
  <c r="T1280" i="5"/>
  <c r="T1290" i="46"/>
  <c r="U1280" i="5"/>
  <c r="U1290" i="46"/>
  <c r="V1280" i="5"/>
  <c r="V1290" i="46"/>
  <c r="W1280" i="5"/>
  <c r="W1290" i="46"/>
  <c r="X1280" i="5"/>
  <c r="X1290" i="46" s="1"/>
  <c r="AG1280" i="5"/>
  <c r="AH1280" i="5"/>
  <c r="AI1280" i="5"/>
  <c r="AJ1280" i="5"/>
  <c r="AK1280" i="5"/>
  <c r="S1281" i="5"/>
  <c r="S1291" i="46" s="1"/>
  <c r="S1397" i="46" s="1"/>
  <c r="T1281" i="5"/>
  <c r="T1291" i="46" s="1"/>
  <c r="U1281" i="5"/>
  <c r="U1291" i="46"/>
  <c r="V1281" i="5"/>
  <c r="V1291" i="46"/>
  <c r="W1281" i="5"/>
  <c r="W1291" i="46"/>
  <c r="X1281" i="5"/>
  <c r="X1291" i="46" s="1"/>
  <c r="AG1281" i="5"/>
  <c r="AH1281" i="5"/>
  <c r="AI1281" i="5"/>
  <c r="AJ1281" i="5"/>
  <c r="AK1281" i="5"/>
  <c r="S1282" i="5"/>
  <c r="S1292" i="46" s="1"/>
  <c r="T1282" i="5"/>
  <c r="T1292" i="46" s="1"/>
  <c r="U1282" i="5"/>
  <c r="U1292" i="46"/>
  <c r="V1282" i="5"/>
  <c r="V1292" i="46"/>
  <c r="W1282" i="5"/>
  <c r="W1292" i="46"/>
  <c r="X1282" i="5"/>
  <c r="X1292" i="46" s="1"/>
  <c r="AG1282" i="5"/>
  <c r="AH1282" i="5"/>
  <c r="AI1282" i="5"/>
  <c r="AJ1282" i="5"/>
  <c r="AK1282" i="5"/>
  <c r="S1283" i="5"/>
  <c r="S1293" i="46" s="1"/>
  <c r="T1283" i="5"/>
  <c r="T1293" i="46" s="1"/>
  <c r="U1283" i="5"/>
  <c r="U1293" i="46"/>
  <c r="V1283" i="5"/>
  <c r="V1293" i="46"/>
  <c r="W1283" i="5"/>
  <c r="W1293" i="46"/>
  <c r="X1283" i="5"/>
  <c r="X1293" i="46" s="1"/>
  <c r="AG1283" i="5"/>
  <c r="AH1283" i="5"/>
  <c r="AH1390" i="5" s="1"/>
  <c r="AI1283" i="5"/>
  <c r="AJ1283" i="5"/>
  <c r="AK1283" i="5"/>
  <c r="S1284" i="5"/>
  <c r="S1294" i="46"/>
  <c r="T1284" i="5"/>
  <c r="T1294" i="46" s="1"/>
  <c r="U1284" i="5"/>
  <c r="U1294" i="46"/>
  <c r="V1284" i="5"/>
  <c r="V1294" i="46"/>
  <c r="W1284" i="5"/>
  <c r="W1294" i="46"/>
  <c r="X1284" i="5"/>
  <c r="X1294" i="46" s="1"/>
  <c r="AG1284" i="5"/>
  <c r="AH1284" i="5"/>
  <c r="AI1284" i="5"/>
  <c r="AJ1284" i="5"/>
  <c r="AK1284" i="5"/>
  <c r="S1285" i="5"/>
  <c r="S1295" i="46" s="1"/>
  <c r="T1285" i="5"/>
  <c r="T1295" i="46" s="1"/>
  <c r="U1285" i="5"/>
  <c r="U1295" i="46"/>
  <c r="V1285" i="5"/>
  <c r="V1295" i="46"/>
  <c r="W1285" i="5"/>
  <c r="W1295" i="46"/>
  <c r="X1285" i="5"/>
  <c r="X1295" i="46" s="1"/>
  <c r="AG1285" i="5"/>
  <c r="AH1285" i="5"/>
  <c r="AI1285" i="5"/>
  <c r="AJ1285" i="5"/>
  <c r="AK1285" i="5"/>
  <c r="S1286" i="5"/>
  <c r="S1296" i="46"/>
  <c r="T1286" i="5"/>
  <c r="T1296" i="46" s="1"/>
  <c r="U1286" i="5"/>
  <c r="U1296" i="46"/>
  <c r="V1286" i="5"/>
  <c r="V1296" i="46"/>
  <c r="W1286" i="5"/>
  <c r="W1296" i="46"/>
  <c r="X1286" i="5"/>
  <c r="X1296" i="46" s="1"/>
  <c r="AG1286" i="5"/>
  <c r="AH1286" i="5"/>
  <c r="AI1286" i="5"/>
  <c r="AJ1286" i="5"/>
  <c r="AK1286" i="5"/>
  <c r="S1287" i="5"/>
  <c r="S1297" i="46" s="1"/>
  <c r="T1287" i="5"/>
  <c r="T1297" i="46" s="1"/>
  <c r="U1287" i="5"/>
  <c r="U1297" i="46"/>
  <c r="V1287" i="5"/>
  <c r="V1297" i="46"/>
  <c r="W1287" i="5"/>
  <c r="W1297" i="46"/>
  <c r="X1287" i="5"/>
  <c r="X1297" i="46" s="1"/>
  <c r="AG1287" i="5"/>
  <c r="AH1287" i="5"/>
  <c r="AH1395" i="5" s="1"/>
  <c r="AI1287" i="5"/>
  <c r="AJ1287" i="5"/>
  <c r="AK1287" i="5"/>
  <c r="S1288" i="5"/>
  <c r="S1298" i="46"/>
  <c r="T1288" i="5"/>
  <c r="T1298" i="46" s="1"/>
  <c r="U1288" i="5"/>
  <c r="U1298" i="46"/>
  <c r="V1288" i="5"/>
  <c r="V1298" i="46"/>
  <c r="W1288" i="5"/>
  <c r="W1298" i="46"/>
  <c r="X1288" i="5"/>
  <c r="X1298" i="46" s="1"/>
  <c r="AG1288" i="5"/>
  <c r="AH1288" i="5"/>
  <c r="AI1288" i="5"/>
  <c r="AJ1288" i="5"/>
  <c r="AJ1396" i="5"/>
  <c r="AJ1394" i="5"/>
  <c r="AK1288" i="5"/>
  <c r="S1289" i="5"/>
  <c r="S1299" i="46" s="1"/>
  <c r="T1289" i="5"/>
  <c r="T1299" i="46" s="1"/>
  <c r="U1289" i="5"/>
  <c r="U1299" i="46"/>
  <c r="V1289" i="5"/>
  <c r="V1299" i="46"/>
  <c r="W1289" i="5"/>
  <c r="W1299" i="46"/>
  <c r="X1289" i="5"/>
  <c r="X1299" i="46" s="1"/>
  <c r="AL1299" i="46" s="1"/>
  <c r="AG1289" i="5"/>
  <c r="AH1289" i="5"/>
  <c r="AI1289" i="5"/>
  <c r="AJ1289" i="5"/>
  <c r="AK1289" i="5"/>
  <c r="S1290" i="5"/>
  <c r="S1300" i="46" s="1"/>
  <c r="S1408" i="46" s="1"/>
  <c r="T1290" i="5"/>
  <c r="T1300" i="46" s="1"/>
  <c r="U1290" i="5"/>
  <c r="U1300" i="46"/>
  <c r="V1290" i="5"/>
  <c r="V1300" i="46"/>
  <c r="W1290" i="5"/>
  <c r="W1300" i="46"/>
  <c r="X1290" i="5"/>
  <c r="X1300" i="46" s="1"/>
  <c r="AL1300" i="46" s="1"/>
  <c r="AG1290" i="5"/>
  <c r="AH1290" i="5"/>
  <c r="AI1290" i="5"/>
  <c r="AJ1290" i="5"/>
  <c r="AK1290" i="5"/>
  <c r="S1291" i="5"/>
  <c r="S1301" i="46" s="1"/>
  <c r="S1409" i="46" s="1"/>
  <c r="T1291" i="5"/>
  <c r="T1301" i="46" s="1"/>
  <c r="U1291" i="5"/>
  <c r="U1301" i="46"/>
  <c r="V1291" i="5"/>
  <c r="V1301" i="46"/>
  <c r="W1291" i="5"/>
  <c r="W1301" i="46"/>
  <c r="X1291" i="5"/>
  <c r="X1301" i="46" s="1"/>
  <c r="AL1301" i="46" s="1"/>
  <c r="AG1291" i="5"/>
  <c r="AH1291" i="5"/>
  <c r="AI1291" i="5"/>
  <c r="AJ1291" i="5"/>
  <c r="AK1291" i="5"/>
  <c r="S1292" i="5"/>
  <c r="S1302" i="46"/>
  <c r="T1292" i="5"/>
  <c r="T1302" i="46" s="1"/>
  <c r="U1292" i="5"/>
  <c r="U1302" i="46"/>
  <c r="V1292" i="5"/>
  <c r="V1302" i="46"/>
  <c r="W1292" i="5"/>
  <c r="W1302" i="46"/>
  <c r="X1292" i="5"/>
  <c r="X1302" i="46" s="1"/>
  <c r="AG1292" i="5"/>
  <c r="AH1292" i="5"/>
  <c r="AH1401" i="5"/>
  <c r="AI1292" i="5"/>
  <c r="AJ1292" i="5"/>
  <c r="AK1292" i="5"/>
  <c r="S1293" i="5"/>
  <c r="S1303" i="46"/>
  <c r="T1293" i="5"/>
  <c r="T1303" i="46" s="1"/>
  <c r="U1293" i="5"/>
  <c r="U1303" i="46"/>
  <c r="V1293" i="5"/>
  <c r="V1303" i="46"/>
  <c r="W1293" i="5"/>
  <c r="W1303" i="46"/>
  <c r="X1293" i="5"/>
  <c r="X1303" i="46" s="1"/>
  <c r="AG1293" i="5"/>
  <c r="AH1293" i="5"/>
  <c r="AI1293" i="5"/>
  <c r="AJ1293" i="5"/>
  <c r="AK1293" i="5"/>
  <c r="S1294" i="5"/>
  <c r="S1304" i="46"/>
  <c r="T1294" i="5"/>
  <c r="T1304" i="46" s="1"/>
  <c r="U1294" i="5"/>
  <c r="U1304" i="46"/>
  <c r="V1294" i="5"/>
  <c r="V1304" i="46"/>
  <c r="W1294" i="5"/>
  <c r="W1304" i="46"/>
  <c r="X1294" i="5"/>
  <c r="X1304" i="46" s="1"/>
  <c r="AL1304" i="46" s="1"/>
  <c r="AG1294" i="5"/>
  <c r="AH1294" i="5"/>
  <c r="AI1294" i="5"/>
  <c r="AJ1294" i="5"/>
  <c r="AK1294" i="5"/>
  <c r="S1295" i="5"/>
  <c r="S1305" i="46"/>
  <c r="T1295" i="5"/>
  <c r="T1305" i="46"/>
  <c r="U1295" i="5"/>
  <c r="U1305" i="46"/>
  <c r="V1295" i="5"/>
  <c r="V1305" i="46"/>
  <c r="W1295" i="5"/>
  <c r="W1305" i="46"/>
  <c r="X1295" i="5"/>
  <c r="X1305" i="46"/>
  <c r="AG1295" i="5"/>
  <c r="AH1295" i="5"/>
  <c r="AI1295" i="5"/>
  <c r="AJ1295" i="5"/>
  <c r="AK1295" i="5"/>
  <c r="S1296" i="5"/>
  <c r="S1306" i="46" s="1"/>
  <c r="T1296" i="5"/>
  <c r="T1306" i="46" s="1"/>
  <c r="T1416" i="46" s="1"/>
  <c r="U1296" i="5"/>
  <c r="U1306" i="46"/>
  <c r="V1296" i="5"/>
  <c r="V1306" i="46"/>
  <c r="W1296" i="5"/>
  <c r="W1306" i="46"/>
  <c r="X1296" i="5"/>
  <c r="X1306" i="46" s="1"/>
  <c r="AG1296" i="5"/>
  <c r="AH1296" i="5"/>
  <c r="AI1296" i="5"/>
  <c r="AJ1296" i="5"/>
  <c r="AJ1406" i="5"/>
  <c r="AK1296" i="5"/>
  <c r="S1297" i="5"/>
  <c r="S1307" i="46" s="1"/>
  <c r="T1297" i="5"/>
  <c r="T1307" i="46" s="1"/>
  <c r="T1417" i="46" s="1"/>
  <c r="U1297" i="5"/>
  <c r="U1307" i="46"/>
  <c r="V1297" i="5"/>
  <c r="V1307" i="46"/>
  <c r="W1297" i="5"/>
  <c r="W1307" i="46"/>
  <c r="X1297" i="5"/>
  <c r="X1307" i="46" s="1"/>
  <c r="AG1297" i="5"/>
  <c r="AH1297" i="5"/>
  <c r="AI1297" i="5"/>
  <c r="AJ1297" i="5"/>
  <c r="AK1297" i="5"/>
  <c r="S1298" i="5"/>
  <c r="S1308" i="46" s="1"/>
  <c r="S1418" i="46" s="1"/>
  <c r="T1298" i="5"/>
  <c r="T1308" i="46" s="1"/>
  <c r="U1298" i="5"/>
  <c r="U1308" i="46"/>
  <c r="V1298" i="5"/>
  <c r="V1308" i="46"/>
  <c r="W1298" i="5"/>
  <c r="W1308" i="46"/>
  <c r="X1298" i="5"/>
  <c r="X1308" i="46" s="1"/>
  <c r="AL1308" i="46" s="1"/>
  <c r="AG1298" i="5"/>
  <c r="AH1298" i="5"/>
  <c r="AI1298" i="5"/>
  <c r="AJ1298" i="5"/>
  <c r="AK1298" i="5"/>
  <c r="S1299" i="5"/>
  <c r="S1309" i="46"/>
  <c r="T1299" i="5"/>
  <c r="T1309" i="46"/>
  <c r="U1299" i="5"/>
  <c r="U1309" i="46"/>
  <c r="V1299" i="5"/>
  <c r="V1309" i="46"/>
  <c r="W1299" i="5"/>
  <c r="W1309" i="46"/>
  <c r="X1299" i="5"/>
  <c r="X1309" i="46"/>
  <c r="AG1299" i="5"/>
  <c r="AH1299" i="5"/>
  <c r="AI1299" i="5"/>
  <c r="AJ1299" i="5"/>
  <c r="AK1299" i="5"/>
  <c r="S1300" i="5"/>
  <c r="S1310" i="46"/>
  <c r="T1300" i="5"/>
  <c r="T1310" i="46"/>
  <c r="U1300" i="5"/>
  <c r="U1310" i="46"/>
  <c r="V1300" i="5"/>
  <c r="V1310" i="46"/>
  <c r="W1300" i="5"/>
  <c r="W1310" i="46"/>
  <c r="X1300" i="5"/>
  <c r="X1310" i="46"/>
  <c r="AG1300" i="5"/>
  <c r="AH1300" i="5"/>
  <c r="AH1410" i="5"/>
  <c r="AI1300" i="5"/>
  <c r="AI1410" i="5"/>
  <c r="AJ1300" i="5"/>
  <c r="AK1300" i="5"/>
  <c r="S1301" i="5"/>
  <c r="S1311" i="46" s="1"/>
  <c r="T1301" i="5"/>
  <c r="T1311" i="46" s="1"/>
  <c r="U1301" i="5"/>
  <c r="U1311" i="46"/>
  <c r="V1301" i="5"/>
  <c r="V1311" i="46"/>
  <c r="W1301" i="5"/>
  <c r="W1311" i="46"/>
  <c r="X1301" i="5"/>
  <c r="X1311" i="46" s="1"/>
  <c r="AL1311" i="46" s="1"/>
  <c r="AG1301" i="5"/>
  <c r="AH1301" i="5"/>
  <c r="AI1301" i="5"/>
  <c r="AJ1301" i="5"/>
  <c r="AK1301" i="5"/>
  <c r="AK1411" i="5"/>
  <c r="S1302" i="5"/>
  <c r="S1312" i="46" s="1"/>
  <c r="T1302" i="5"/>
  <c r="T1312" i="46" s="1"/>
  <c r="U1302" i="5"/>
  <c r="U1312" i="46"/>
  <c r="V1302" i="5"/>
  <c r="V1312" i="46"/>
  <c r="W1302" i="5"/>
  <c r="W1312" i="46"/>
  <c r="X1302" i="5"/>
  <c r="X1312" i="46" s="1"/>
  <c r="AL1312" i="46" s="1"/>
  <c r="AG1302" i="5"/>
  <c r="AH1302" i="5"/>
  <c r="AI1302" i="5"/>
  <c r="AJ1302" i="5"/>
  <c r="AK1302" i="5"/>
  <c r="S1303" i="5"/>
  <c r="S1313" i="46" s="1"/>
  <c r="T1303" i="5"/>
  <c r="T1313" i="46" s="1"/>
  <c r="U1303" i="5"/>
  <c r="U1313" i="46"/>
  <c r="V1303" i="5"/>
  <c r="V1313" i="46"/>
  <c r="W1303" i="5"/>
  <c r="W1313" i="46"/>
  <c r="X1303" i="5"/>
  <c r="X1313" i="46" s="1"/>
  <c r="AL1313" i="46" s="1"/>
  <c r="AG1303" i="5"/>
  <c r="AH1303" i="5"/>
  <c r="AI1303" i="5"/>
  <c r="AJ1303" i="5"/>
  <c r="AK1303" i="5"/>
  <c r="S1304" i="5"/>
  <c r="S1314" i="46"/>
  <c r="T1304" i="5"/>
  <c r="T1314" i="46" s="1"/>
  <c r="U1304" i="5"/>
  <c r="U1314" i="46"/>
  <c r="V1304" i="5"/>
  <c r="V1314" i="46"/>
  <c r="W1304" i="5"/>
  <c r="W1314" i="46"/>
  <c r="X1304" i="5"/>
  <c r="X1314" i="46" s="1"/>
  <c r="AL1314" i="46" s="1"/>
  <c r="AG1304" i="5"/>
  <c r="AH1304" i="5"/>
  <c r="AI1304" i="5"/>
  <c r="AJ1304" i="5"/>
  <c r="AK1304" i="5"/>
  <c r="S1305" i="5"/>
  <c r="S1315" i="46" s="1"/>
  <c r="T1305" i="5"/>
  <c r="T1315" i="46"/>
  <c r="U1305" i="5"/>
  <c r="U1315" i="46"/>
  <c r="V1305" i="5"/>
  <c r="V1315" i="46"/>
  <c r="W1305" i="5"/>
  <c r="W1315" i="46"/>
  <c r="X1305" i="5"/>
  <c r="X1315" i="46"/>
  <c r="AG1305" i="5"/>
  <c r="AG1415" i="5"/>
  <c r="AH1305" i="5"/>
  <c r="AI1305" i="5"/>
  <c r="AJ1305" i="5"/>
  <c r="AK1305" i="5"/>
  <c r="S1306" i="5"/>
  <c r="S1316" i="46" s="1"/>
  <c r="T1306" i="5"/>
  <c r="T1316" i="46"/>
  <c r="U1306" i="5"/>
  <c r="U1316" i="46"/>
  <c r="V1306" i="5"/>
  <c r="V1316" i="46"/>
  <c r="W1306" i="5"/>
  <c r="W1316" i="46"/>
  <c r="X1306" i="5"/>
  <c r="X1316" i="46"/>
  <c r="AG1306" i="5"/>
  <c r="AH1306" i="5"/>
  <c r="AI1306" i="5"/>
  <c r="AJ1306" i="5"/>
  <c r="AK1306" i="5"/>
  <c r="S1307" i="5"/>
  <c r="S1317" i="46" s="1"/>
  <c r="T1307" i="5"/>
  <c r="T1317" i="46" s="1"/>
  <c r="U1307" i="5"/>
  <c r="U1317" i="46"/>
  <c r="V1307" i="5"/>
  <c r="V1317" i="46"/>
  <c r="W1307" i="5"/>
  <c r="W1317" i="46"/>
  <c r="X1307" i="5"/>
  <c r="X1317" i="46" s="1"/>
  <c r="AL1317" i="46" s="1"/>
  <c r="AG1307" i="5"/>
  <c r="AH1307" i="5"/>
  <c r="AI1307" i="5"/>
  <c r="AJ1307" i="5"/>
  <c r="AK1307" i="5"/>
  <c r="S1308" i="5"/>
  <c r="S1318" i="46" s="1"/>
  <c r="T1308" i="5"/>
  <c r="T1318" i="46" s="1"/>
  <c r="U1308" i="5"/>
  <c r="U1318" i="46"/>
  <c r="V1308" i="5"/>
  <c r="V1318" i="46"/>
  <c r="W1308" i="5"/>
  <c r="W1318" i="46"/>
  <c r="X1308" i="5"/>
  <c r="X1318" i="46" s="1"/>
  <c r="AL1318" i="46" s="1"/>
  <c r="AG1308" i="5"/>
  <c r="AG1418" i="5"/>
  <c r="AH1308" i="5"/>
  <c r="AI1308" i="5"/>
  <c r="AI1418" i="5"/>
  <c r="AJ1308" i="5"/>
  <c r="AK1308" i="5"/>
  <c r="S1309" i="5"/>
  <c r="S1319" i="46" s="1"/>
  <c r="T1309" i="5"/>
  <c r="T1319" i="46" s="1"/>
  <c r="U1309" i="5"/>
  <c r="U1319" i="46"/>
  <c r="U1419" i="5"/>
  <c r="V1309" i="5"/>
  <c r="V1319" i="46"/>
  <c r="W1309" i="5"/>
  <c r="W1319" i="46"/>
  <c r="X1309" i="5"/>
  <c r="X1319" i="46" s="1"/>
  <c r="AL1319" i="46" s="1"/>
  <c r="AG1309" i="5"/>
  <c r="AH1309" i="5"/>
  <c r="AI1309" i="5"/>
  <c r="AJ1309" i="5"/>
  <c r="AK1309" i="5"/>
  <c r="AK1419" i="5"/>
  <c r="S1310" i="5"/>
  <c r="S1320" i="46" s="1"/>
  <c r="T1310" i="5"/>
  <c r="T1320" i="46"/>
  <c r="U1310" i="5"/>
  <c r="U1320" i="46"/>
  <c r="V1310" i="5"/>
  <c r="V1320" i="46"/>
  <c r="W1310" i="5"/>
  <c r="W1320" i="46"/>
  <c r="X1310" i="5"/>
  <c r="X1320" i="46" s="1"/>
  <c r="AL1320" i="46" s="1"/>
  <c r="AG1310" i="5"/>
  <c r="AH1310" i="5"/>
  <c r="AI1310" i="5"/>
  <c r="AJ1310" i="5"/>
  <c r="AK1310" i="5"/>
  <c r="S1311" i="5"/>
  <c r="S1321" i="46" s="1"/>
  <c r="T1311" i="5"/>
  <c r="T1321" i="46" s="1"/>
  <c r="U1311" i="5"/>
  <c r="U1321" i="46"/>
  <c r="V1311" i="5"/>
  <c r="V1321" i="46"/>
  <c r="W1311" i="5"/>
  <c r="W1321" i="46"/>
  <c r="X1311" i="5"/>
  <c r="X1321" i="46" s="1"/>
  <c r="AL1321" i="46" s="1"/>
  <c r="AG1311" i="5"/>
  <c r="AH1311" i="5"/>
  <c r="AI1311" i="5"/>
  <c r="AI1421" i="5"/>
  <c r="AJ1311" i="5"/>
  <c r="AK1311" i="5"/>
  <c r="S1312" i="5"/>
  <c r="S1322" i="46" s="1"/>
  <c r="T1312" i="5"/>
  <c r="T1322" i="46" s="1"/>
  <c r="U1312" i="5"/>
  <c r="U1322" i="46"/>
  <c r="V1312" i="5"/>
  <c r="V1322" i="46"/>
  <c r="W1312" i="5"/>
  <c r="W1322" i="46"/>
  <c r="X1312" i="5"/>
  <c r="X1322" i="46" s="1"/>
  <c r="AL1322" i="46" s="1"/>
  <c r="AG1312" i="5"/>
  <c r="AH1312" i="5"/>
  <c r="AI1312" i="5"/>
  <c r="AJ1312" i="5"/>
  <c r="AK1312" i="5"/>
  <c r="S1313" i="5"/>
  <c r="S1323" i="46" s="1"/>
  <c r="T1313" i="5"/>
  <c r="T1323" i="46" s="1"/>
  <c r="U1313" i="5"/>
  <c r="U1323" i="46"/>
  <c r="V1313" i="5"/>
  <c r="V1323" i="46"/>
  <c r="W1313" i="5"/>
  <c r="W1323" i="46"/>
  <c r="X1313" i="5"/>
  <c r="X1323" i="46" s="1"/>
  <c r="AL1323" i="46" s="1"/>
  <c r="AG1313" i="5"/>
  <c r="AH1313" i="5"/>
  <c r="AI1313" i="5"/>
  <c r="AI1423" i="5"/>
  <c r="AJ1313" i="5"/>
  <c r="AJ1423" i="5"/>
  <c r="AK1313" i="5"/>
  <c r="S1314" i="5"/>
  <c r="S1324" i="46" s="1"/>
  <c r="T1314" i="5"/>
  <c r="T1324" i="46" s="1"/>
  <c r="U1314" i="5"/>
  <c r="U1324" i="46"/>
  <c r="V1314" i="5"/>
  <c r="V1324" i="46"/>
  <c r="W1314" i="5"/>
  <c r="W1324" i="46"/>
  <c r="X1314" i="5"/>
  <c r="X1324" i="46" s="1"/>
  <c r="AL1324" i="46" s="1"/>
  <c r="AG1314" i="5"/>
  <c r="AH1314" i="5"/>
  <c r="AI1314" i="5"/>
  <c r="AJ1314" i="5"/>
  <c r="AK1314" i="5"/>
  <c r="S1315" i="5"/>
  <c r="S1325" i="46" s="1"/>
  <c r="T1315" i="5"/>
  <c r="T1325" i="46" s="1"/>
  <c r="U1315" i="5"/>
  <c r="U1325" i="46"/>
  <c r="V1315" i="5"/>
  <c r="V1325" i="46"/>
  <c r="W1315" i="5"/>
  <c r="W1325" i="46"/>
  <c r="X1315" i="5"/>
  <c r="X1325" i="46" s="1"/>
  <c r="AG1315" i="5"/>
  <c r="AH1315" i="5"/>
  <c r="AI1315" i="5"/>
  <c r="AI1425" i="5"/>
  <c r="AJ1315" i="5"/>
  <c r="AK1315" i="5"/>
  <c r="S1316" i="5"/>
  <c r="S1326" i="46" s="1"/>
  <c r="T1316" i="5"/>
  <c r="T1326" i="46" s="1"/>
  <c r="U1316" i="5"/>
  <c r="U1326" i="46"/>
  <c r="V1316" i="5"/>
  <c r="V1326" i="46"/>
  <c r="W1316" i="5"/>
  <c r="W1326" i="46"/>
  <c r="X1316" i="5"/>
  <c r="X1326" i="46" s="1"/>
  <c r="AL1326" i="46" s="1"/>
  <c r="AG1316" i="5"/>
  <c r="AH1316" i="5"/>
  <c r="AI1316" i="5"/>
  <c r="AJ1316" i="5"/>
  <c r="AK1316" i="5"/>
  <c r="S1317" i="5"/>
  <c r="S1327" i="46"/>
  <c r="T1317" i="5"/>
  <c r="T1327" i="46" s="1"/>
  <c r="U1317" i="5"/>
  <c r="U1327" i="46"/>
  <c r="V1317" i="5"/>
  <c r="V1327" i="46"/>
  <c r="W1317" i="5"/>
  <c r="W1327" i="46"/>
  <c r="X1317" i="5"/>
  <c r="X1327" i="46" s="1"/>
  <c r="AL1327" i="46" s="1"/>
  <c r="AG1317" i="5"/>
  <c r="AH1317" i="5"/>
  <c r="AH1427" i="5"/>
  <c r="AI1317" i="5"/>
  <c r="AJ1317" i="5"/>
  <c r="AK1317" i="5"/>
  <c r="S1318" i="5"/>
  <c r="S1328" i="46"/>
  <c r="T1318" i="5"/>
  <c r="T1328" i="46"/>
  <c r="U1318" i="5"/>
  <c r="U1328" i="46"/>
  <c r="V1318" i="5"/>
  <c r="V1328" i="46"/>
  <c r="W1318" i="5"/>
  <c r="W1328" i="46"/>
  <c r="X1318" i="5"/>
  <c r="X1328" i="46"/>
  <c r="AG1318" i="5"/>
  <c r="AH1318" i="5"/>
  <c r="AI1318" i="5"/>
  <c r="AJ1318" i="5"/>
  <c r="AK1318" i="5"/>
  <c r="S1319" i="5"/>
  <c r="S1329" i="46"/>
  <c r="T1319" i="5"/>
  <c r="T1329" i="46"/>
  <c r="U1319" i="5"/>
  <c r="U1329" i="46"/>
  <c r="V1319" i="5"/>
  <c r="V1329" i="46"/>
  <c r="W1319" i="5"/>
  <c r="W1329" i="46"/>
  <c r="X1319" i="5"/>
  <c r="X1329" i="46"/>
  <c r="AG1319" i="5"/>
  <c r="AH1319" i="5"/>
  <c r="AI1319" i="5"/>
  <c r="AJ1319" i="5"/>
  <c r="AK1319" i="5"/>
  <c r="C1322" i="5"/>
  <c r="C1321" i="5"/>
  <c r="D1322" i="5"/>
  <c r="D1321" i="5"/>
  <c r="E1322" i="5"/>
  <c r="D45" i="4" s="1"/>
  <c r="F1322" i="5"/>
  <c r="G1322" i="5"/>
  <c r="F45" i="4"/>
  <c r="F47" i="4"/>
  <c r="H1322" i="5"/>
  <c r="G45" i="4"/>
  <c r="I1322" i="5"/>
  <c r="H45" i="4"/>
  <c r="J1322" i="5"/>
  <c r="I45" i="4"/>
  <c r="K1322" i="5"/>
  <c r="J45" i="4"/>
  <c r="L1322" i="5"/>
  <c r="K45" i="4"/>
  <c r="M1322" i="5"/>
  <c r="L45" i="4"/>
  <c r="N1322" i="5"/>
  <c r="N1321" i="5"/>
  <c r="N53" i="45"/>
  <c r="O1322" i="5"/>
  <c r="N45" i="4"/>
  <c r="N47" i="4"/>
  <c r="P1322" i="5"/>
  <c r="O45" i="4"/>
  <c r="Q1322" i="5"/>
  <c r="R1322" i="5"/>
  <c r="Y1322" i="5"/>
  <c r="W45" i="4"/>
  <c r="Z1322" i="5"/>
  <c r="X45" i="4" s="1"/>
  <c r="AA1322" i="5"/>
  <c r="Y45" i="4" s="1"/>
  <c r="AB1322" i="5"/>
  <c r="Z45" i="4" s="1"/>
  <c r="AC1322" i="5"/>
  <c r="AA45" i="4" s="1"/>
  <c r="AD1322" i="5"/>
  <c r="AE1322" i="5"/>
  <c r="AC45" i="4"/>
  <c r="AF1322" i="5"/>
  <c r="S1323" i="5"/>
  <c r="S1333" i="46" s="1"/>
  <c r="T1323" i="5"/>
  <c r="U1323" i="5"/>
  <c r="V1323" i="5"/>
  <c r="W1323" i="5"/>
  <c r="X1323" i="5"/>
  <c r="X1333" i="46" s="1"/>
  <c r="AG1323" i="5"/>
  <c r="AH1323" i="5"/>
  <c r="AH1372" i="5" s="1"/>
  <c r="AH54" i="45" s="1"/>
  <c r="AI1323" i="5"/>
  <c r="AI1372" i="5" s="1"/>
  <c r="AI54" i="45" s="1"/>
  <c r="AJ1323" i="5"/>
  <c r="AK1323" i="5"/>
  <c r="S1324" i="5"/>
  <c r="S1334" i="46"/>
  <c r="T1324" i="5"/>
  <c r="T1334" i="46"/>
  <c r="U1324" i="5"/>
  <c r="U1334" i="46"/>
  <c r="V1324" i="5"/>
  <c r="V1334" i="46"/>
  <c r="W1324" i="5"/>
  <c r="W1334" i="46"/>
  <c r="X1324" i="5"/>
  <c r="X1334" i="46"/>
  <c r="AG1324" i="5"/>
  <c r="AH1324" i="5"/>
  <c r="AI1324" i="5"/>
  <c r="AJ1324" i="5"/>
  <c r="AK1324" i="5"/>
  <c r="S1325" i="5"/>
  <c r="S1335" i="46"/>
  <c r="T1325" i="5"/>
  <c r="T1335" i="46"/>
  <c r="U1325" i="5"/>
  <c r="U1335" i="46"/>
  <c r="V1325" i="5"/>
  <c r="V1335" i="46"/>
  <c r="W1325" i="5"/>
  <c r="W1335" i="46"/>
  <c r="X1325" i="5"/>
  <c r="X1335" i="46"/>
  <c r="AG1325" i="5"/>
  <c r="AH1325" i="5"/>
  <c r="AI1325" i="5"/>
  <c r="AJ1325" i="5"/>
  <c r="AK1325" i="5"/>
  <c r="S1326" i="5"/>
  <c r="S1336" i="46"/>
  <c r="T1326" i="5"/>
  <c r="T1336" i="46"/>
  <c r="U1326" i="5"/>
  <c r="U1336" i="46"/>
  <c r="V1326" i="5"/>
  <c r="V1336" i="46"/>
  <c r="W1326" i="5"/>
  <c r="W1336" i="46"/>
  <c r="X1326" i="5"/>
  <c r="X1336" i="46"/>
  <c r="AG1326" i="5"/>
  <c r="AH1326" i="5"/>
  <c r="AI1326" i="5"/>
  <c r="AJ1326" i="5"/>
  <c r="AK1326" i="5"/>
  <c r="S1327" i="5"/>
  <c r="S1337" i="46"/>
  <c r="T1327" i="5"/>
  <c r="T1337" i="46"/>
  <c r="U1327" i="5"/>
  <c r="U1337" i="46"/>
  <c r="V1327" i="5"/>
  <c r="V1337" i="46"/>
  <c r="W1327" i="5"/>
  <c r="W1337" i="46"/>
  <c r="X1327" i="5"/>
  <c r="X1337" i="46"/>
  <c r="AG1327" i="5"/>
  <c r="AH1327" i="5"/>
  <c r="AI1327" i="5"/>
  <c r="AJ1327" i="5"/>
  <c r="AK1327" i="5"/>
  <c r="S1328" i="5"/>
  <c r="S1338" i="46"/>
  <c r="T1328" i="5"/>
  <c r="T1338" i="46"/>
  <c r="U1328" i="5"/>
  <c r="U1338" i="46"/>
  <c r="V1328" i="5"/>
  <c r="V1338" i="46"/>
  <c r="W1328" i="5"/>
  <c r="W1338" i="46"/>
  <c r="X1328" i="5"/>
  <c r="X1338" i="46"/>
  <c r="AG1328" i="5"/>
  <c r="AH1328" i="5"/>
  <c r="AI1328" i="5"/>
  <c r="AJ1328" i="5"/>
  <c r="AK1328" i="5"/>
  <c r="AL1328" i="5"/>
  <c r="S1329" i="5"/>
  <c r="S1339" i="46"/>
  <c r="T1329" i="5"/>
  <c r="T1339" i="46"/>
  <c r="U1329" i="5"/>
  <c r="U1339" i="46"/>
  <c r="V1329" i="5"/>
  <c r="V1339" i="46"/>
  <c r="W1329" i="5"/>
  <c r="W1339" i="46"/>
  <c r="X1329" i="5"/>
  <c r="X1339" i="46"/>
  <c r="AG1329" i="5"/>
  <c r="AH1329" i="5"/>
  <c r="AI1329" i="5"/>
  <c r="AJ1329" i="5"/>
  <c r="AK1329" i="5"/>
  <c r="S1330" i="5"/>
  <c r="S1340" i="46"/>
  <c r="T1330" i="5"/>
  <c r="T1340" i="46"/>
  <c r="U1330" i="5"/>
  <c r="U1340" i="46"/>
  <c r="V1330" i="5"/>
  <c r="V1340" i="46"/>
  <c r="W1330" i="5"/>
  <c r="W1340" i="46"/>
  <c r="X1330" i="5"/>
  <c r="X1340" i="46"/>
  <c r="AG1330" i="5"/>
  <c r="AH1330" i="5"/>
  <c r="AI1330" i="5"/>
  <c r="AJ1330" i="5"/>
  <c r="AK1330" i="5"/>
  <c r="S1331" i="5"/>
  <c r="S1341" i="46"/>
  <c r="T1331" i="5"/>
  <c r="T1341" i="46"/>
  <c r="U1331" i="5"/>
  <c r="U1341" i="46"/>
  <c r="V1331" i="5"/>
  <c r="V1341" i="46"/>
  <c r="W1331" i="5"/>
  <c r="W1341" i="46"/>
  <c r="X1331" i="5"/>
  <c r="X1341" i="46"/>
  <c r="AG1331" i="5"/>
  <c r="AH1331" i="5"/>
  <c r="AI1331" i="5"/>
  <c r="AJ1331" i="5"/>
  <c r="AK1331" i="5"/>
  <c r="S1332" i="5"/>
  <c r="S1342" i="46"/>
  <c r="T1332" i="5"/>
  <c r="T1342" i="46"/>
  <c r="U1332" i="5"/>
  <c r="U1342" i="46"/>
  <c r="V1332" i="5"/>
  <c r="V1342" i="46"/>
  <c r="W1332" i="5"/>
  <c r="W1342" i="46"/>
  <c r="X1332" i="5"/>
  <c r="X1342" i="46"/>
  <c r="AG1332" i="5"/>
  <c r="AG1386" i="5"/>
  <c r="AH1332" i="5"/>
  <c r="AI1332" i="5"/>
  <c r="AJ1332" i="5"/>
  <c r="AK1332" i="5"/>
  <c r="S1333" i="5"/>
  <c r="S1343" i="46"/>
  <c r="T1333" i="5"/>
  <c r="T1343" i="46"/>
  <c r="U1333" i="5"/>
  <c r="U1343" i="46"/>
  <c r="V1333" i="5"/>
  <c r="V1343" i="46"/>
  <c r="V1387" i="5"/>
  <c r="W1333" i="5"/>
  <c r="W1343" i="46"/>
  <c r="X1333" i="5"/>
  <c r="X1343" i="46"/>
  <c r="AG1333" i="5"/>
  <c r="AH1333" i="5"/>
  <c r="AI1333" i="5"/>
  <c r="AJ1333" i="5"/>
  <c r="AK1333" i="5"/>
  <c r="S1334" i="5"/>
  <c r="S1344" i="46"/>
  <c r="T1334" i="5"/>
  <c r="T1344" i="46"/>
  <c r="U1334" i="5"/>
  <c r="U1344" i="46"/>
  <c r="V1334" i="5"/>
  <c r="V1344" i="46"/>
  <c r="W1334" i="5"/>
  <c r="W1344" i="46"/>
  <c r="X1334" i="5"/>
  <c r="X1344" i="46"/>
  <c r="AG1334" i="5"/>
  <c r="AH1334" i="5"/>
  <c r="AI1334" i="5"/>
  <c r="AJ1334" i="5"/>
  <c r="AK1334" i="5"/>
  <c r="S1335" i="5"/>
  <c r="S1345" i="46"/>
  <c r="T1335" i="5"/>
  <c r="T1345" i="46"/>
  <c r="U1335" i="5"/>
  <c r="U1345" i="46"/>
  <c r="V1335" i="5"/>
  <c r="V1345" i="46"/>
  <c r="W1335" i="5"/>
  <c r="W1345" i="46"/>
  <c r="X1335" i="5"/>
  <c r="X1345" i="46"/>
  <c r="AG1335" i="5"/>
  <c r="AH1335" i="5"/>
  <c r="AI1335" i="5"/>
  <c r="AJ1335" i="5"/>
  <c r="AK1335" i="5"/>
  <c r="S1336" i="5"/>
  <c r="S1346" i="46"/>
  <c r="T1336" i="5"/>
  <c r="T1346" i="46"/>
  <c r="U1336" i="5"/>
  <c r="U1346" i="46"/>
  <c r="V1336" i="5"/>
  <c r="V1346" i="46"/>
  <c r="W1336" i="5"/>
  <c r="W1346" i="46"/>
  <c r="X1336" i="5"/>
  <c r="X1346" i="46"/>
  <c r="AG1336" i="5"/>
  <c r="AH1336" i="5"/>
  <c r="AI1336" i="5"/>
  <c r="AJ1336" i="5"/>
  <c r="AK1336" i="5"/>
  <c r="AL1336" i="5"/>
  <c r="S1337" i="5"/>
  <c r="S1347" i="46"/>
  <c r="T1337" i="5"/>
  <c r="T1347" i="46"/>
  <c r="U1337" i="5"/>
  <c r="U1347" i="46"/>
  <c r="V1337" i="5"/>
  <c r="V1347" i="46"/>
  <c r="W1337" i="5"/>
  <c r="W1347" i="46"/>
  <c r="X1337" i="5"/>
  <c r="X1347" i="46"/>
  <c r="AG1337" i="5"/>
  <c r="AH1337" i="5"/>
  <c r="AI1337" i="5"/>
  <c r="AJ1337" i="5"/>
  <c r="AK1337" i="5"/>
  <c r="S1338" i="5"/>
  <c r="S1348" i="46"/>
  <c r="T1338" i="5"/>
  <c r="T1348" i="46"/>
  <c r="U1338" i="5"/>
  <c r="U1348" i="46"/>
  <c r="V1338" i="5"/>
  <c r="V1348" i="46"/>
  <c r="W1338" i="5"/>
  <c r="W1348" i="46"/>
  <c r="X1338" i="5"/>
  <c r="X1348" i="46"/>
  <c r="AG1338" i="5"/>
  <c r="AH1338" i="5"/>
  <c r="AI1338" i="5"/>
  <c r="AJ1338" i="5"/>
  <c r="AK1338" i="5"/>
  <c r="S1339" i="5"/>
  <c r="S1349" i="46"/>
  <c r="T1339" i="5"/>
  <c r="T1349" i="46"/>
  <c r="U1339" i="5"/>
  <c r="U1349" i="46"/>
  <c r="V1339" i="5"/>
  <c r="V1349" i="46"/>
  <c r="W1339" i="5"/>
  <c r="W1349" i="46"/>
  <c r="X1339" i="5"/>
  <c r="X1349" i="46"/>
  <c r="AG1339" i="5"/>
  <c r="AH1339" i="5"/>
  <c r="AI1339" i="5"/>
  <c r="AJ1339" i="5"/>
  <c r="AK1339" i="5"/>
  <c r="S1340" i="5"/>
  <c r="S1350" i="46"/>
  <c r="T1340" i="5"/>
  <c r="T1350" i="46"/>
  <c r="U1340" i="5"/>
  <c r="U1350" i="46"/>
  <c r="V1340" i="5"/>
  <c r="V1350" i="46"/>
  <c r="W1340" i="5"/>
  <c r="W1350" i="46"/>
  <c r="X1340" i="5"/>
  <c r="X1350" i="46"/>
  <c r="AG1340" i="5"/>
  <c r="AH1340" i="5"/>
  <c r="AI1340" i="5"/>
  <c r="AJ1340" i="5"/>
  <c r="AK1340" i="5"/>
  <c r="S1341" i="5"/>
  <c r="S1351" i="46"/>
  <c r="T1341" i="5"/>
  <c r="T1351" i="46"/>
  <c r="U1341" i="5"/>
  <c r="U1351" i="46"/>
  <c r="V1341" i="5"/>
  <c r="V1351" i="46"/>
  <c r="W1341" i="5"/>
  <c r="W1351" i="46"/>
  <c r="X1341" i="5"/>
  <c r="X1351" i="46"/>
  <c r="AG1341" i="5"/>
  <c r="AH1341" i="5"/>
  <c r="AH1397" i="5"/>
  <c r="AI1341" i="5"/>
  <c r="AJ1341" i="5"/>
  <c r="AK1341" i="5"/>
  <c r="S1342" i="5"/>
  <c r="S1352" i="46"/>
  <c r="T1342" i="5"/>
  <c r="T1352" i="46"/>
  <c r="U1342" i="5"/>
  <c r="U1352" i="46"/>
  <c r="V1342" i="5"/>
  <c r="V1352" i="46"/>
  <c r="W1342" i="5"/>
  <c r="W1352" i="46"/>
  <c r="X1342" i="5"/>
  <c r="X1352" i="46"/>
  <c r="AG1342" i="5"/>
  <c r="AH1342" i="5"/>
  <c r="AI1342" i="5"/>
  <c r="AJ1342" i="5"/>
  <c r="AK1342" i="5"/>
  <c r="S1343" i="5"/>
  <c r="S1353" i="46"/>
  <c r="T1343" i="5"/>
  <c r="T1353" i="46"/>
  <c r="U1343" i="5"/>
  <c r="U1353" i="46"/>
  <c r="V1343" i="5"/>
  <c r="V1353" i="46"/>
  <c r="W1343" i="5"/>
  <c r="W1353" i="46"/>
  <c r="X1343" i="5"/>
  <c r="X1353" i="46"/>
  <c r="AG1343" i="5"/>
  <c r="AH1343" i="5"/>
  <c r="AI1343" i="5"/>
  <c r="AJ1343" i="5"/>
  <c r="AK1343" i="5"/>
  <c r="S1344" i="5"/>
  <c r="S1354" i="46"/>
  <c r="T1344" i="5"/>
  <c r="T1354" i="46"/>
  <c r="U1344" i="5"/>
  <c r="U1354" i="46"/>
  <c r="V1344" i="5"/>
  <c r="V1354" i="46"/>
  <c r="W1344" i="5"/>
  <c r="W1354" i="46"/>
  <c r="X1344" i="5"/>
  <c r="X1354" i="46"/>
  <c r="AG1344" i="5"/>
  <c r="AH1344" i="5"/>
  <c r="AI1344" i="5"/>
  <c r="AJ1344" i="5"/>
  <c r="AK1344" i="5"/>
  <c r="S1345" i="5"/>
  <c r="S1355" i="46"/>
  <c r="T1345" i="5"/>
  <c r="T1355" i="46"/>
  <c r="U1345" i="5"/>
  <c r="U1355" i="46"/>
  <c r="V1345" i="5"/>
  <c r="V1355" i="46"/>
  <c r="W1345" i="5"/>
  <c r="W1355" i="46"/>
  <c r="X1345" i="5"/>
  <c r="X1355" i="46"/>
  <c r="AG1345" i="5"/>
  <c r="AH1345" i="5"/>
  <c r="AI1345" i="5"/>
  <c r="AJ1345" i="5"/>
  <c r="AK1345" i="5"/>
  <c r="S1346" i="5"/>
  <c r="S1356" i="46"/>
  <c r="T1346" i="5"/>
  <c r="T1356" i="46"/>
  <c r="U1346" i="5"/>
  <c r="U1356" i="46"/>
  <c r="V1346" i="5"/>
  <c r="V1356" i="46"/>
  <c r="W1346" i="5"/>
  <c r="W1356" i="46"/>
  <c r="X1346" i="5"/>
  <c r="X1356" i="46"/>
  <c r="AG1346" i="5"/>
  <c r="AH1346" i="5"/>
  <c r="AI1346" i="5"/>
  <c r="AJ1346" i="5"/>
  <c r="AJ1403" i="5"/>
  <c r="AJ1400" i="5"/>
  <c r="AK1346" i="5"/>
  <c r="S1347" i="5"/>
  <c r="S1357" i="46"/>
  <c r="T1347" i="5"/>
  <c r="T1357" i="46"/>
  <c r="U1347" i="5"/>
  <c r="U1357" i="46"/>
  <c r="V1347" i="5"/>
  <c r="V1357" i="46"/>
  <c r="W1347" i="5"/>
  <c r="W1357" i="46"/>
  <c r="X1347" i="5"/>
  <c r="X1357" i="46"/>
  <c r="AG1347" i="5"/>
  <c r="AH1347" i="5"/>
  <c r="AI1347" i="5"/>
  <c r="AJ1347" i="5"/>
  <c r="AJ1404" i="5"/>
  <c r="AK1347" i="5"/>
  <c r="S1348" i="5"/>
  <c r="S1358" i="46"/>
  <c r="T1348" i="5"/>
  <c r="T1358" i="46"/>
  <c r="U1348" i="5"/>
  <c r="U1358" i="46"/>
  <c r="V1348" i="5"/>
  <c r="V1358" i="46"/>
  <c r="W1348" i="5"/>
  <c r="W1358" i="46"/>
  <c r="X1348" i="5"/>
  <c r="X1358" i="46"/>
  <c r="AG1348" i="5"/>
  <c r="AH1348" i="5"/>
  <c r="AI1348" i="5"/>
  <c r="AJ1348" i="5"/>
  <c r="AK1348" i="5"/>
  <c r="S1349" i="5"/>
  <c r="S1359" i="46"/>
  <c r="T1349" i="5"/>
  <c r="T1359" i="46"/>
  <c r="U1349" i="5"/>
  <c r="U1359" i="46"/>
  <c r="V1349" i="5"/>
  <c r="V1359" i="46"/>
  <c r="W1349" i="5"/>
  <c r="W1359" i="46"/>
  <c r="X1349" i="5"/>
  <c r="X1359" i="46"/>
  <c r="AG1349" i="5"/>
  <c r="AH1349" i="5"/>
  <c r="AH1407" i="5"/>
  <c r="AI1349" i="5"/>
  <c r="AJ1349" i="5"/>
  <c r="AK1349" i="5"/>
  <c r="S1350" i="5"/>
  <c r="S1360" i="46"/>
  <c r="T1350" i="5"/>
  <c r="T1360" i="46"/>
  <c r="U1350" i="5"/>
  <c r="U1360" i="46"/>
  <c r="V1350" i="5"/>
  <c r="V1360" i="46"/>
  <c r="W1350" i="5"/>
  <c r="W1360" i="46"/>
  <c r="X1350" i="5"/>
  <c r="X1360" i="46"/>
  <c r="AG1350" i="5"/>
  <c r="AH1350" i="5"/>
  <c r="AI1350" i="5"/>
  <c r="AJ1350" i="5"/>
  <c r="AK1350" i="5"/>
  <c r="S1351" i="5"/>
  <c r="S1361" i="46"/>
  <c r="T1351" i="5"/>
  <c r="T1361" i="46"/>
  <c r="U1351" i="5"/>
  <c r="U1361" i="46"/>
  <c r="V1351" i="5"/>
  <c r="V1361" i="46"/>
  <c r="W1351" i="5"/>
  <c r="W1361" i="46"/>
  <c r="X1351" i="5"/>
  <c r="X1361" i="46"/>
  <c r="AG1351" i="5"/>
  <c r="AH1351" i="5"/>
  <c r="AI1351" i="5"/>
  <c r="AJ1351" i="5"/>
  <c r="AJ1409" i="5"/>
  <c r="AK1351" i="5"/>
  <c r="S1352" i="5"/>
  <c r="S1362" i="46"/>
  <c r="T1352" i="5"/>
  <c r="T1362" i="46"/>
  <c r="U1352" i="5"/>
  <c r="U1362" i="46"/>
  <c r="V1352" i="5"/>
  <c r="V1362" i="46"/>
  <c r="W1352" i="5"/>
  <c r="W1362" i="46"/>
  <c r="X1352" i="5"/>
  <c r="X1362" i="46"/>
  <c r="AG1352" i="5"/>
  <c r="AG1410" i="5"/>
  <c r="AH1352" i="5"/>
  <c r="AI1352" i="5"/>
  <c r="AJ1352" i="5"/>
  <c r="AK1352" i="5"/>
  <c r="S1353" i="5"/>
  <c r="S1363" i="46"/>
  <c r="T1353" i="5"/>
  <c r="T1363" i="46"/>
  <c r="U1353" i="5"/>
  <c r="U1363" i="46"/>
  <c r="V1353" i="5"/>
  <c r="V1363" i="46"/>
  <c r="W1353" i="5"/>
  <c r="W1363" i="46"/>
  <c r="X1353" i="5"/>
  <c r="X1363" i="46"/>
  <c r="AG1353" i="5"/>
  <c r="AH1353" i="5"/>
  <c r="AI1353" i="5"/>
  <c r="AJ1353" i="5"/>
  <c r="AK1353" i="5"/>
  <c r="S1354" i="5"/>
  <c r="T1354" i="5"/>
  <c r="T1364" i="46"/>
  <c r="U1354" i="5"/>
  <c r="U1364" i="46"/>
  <c r="V1354" i="5"/>
  <c r="V1364" i="46"/>
  <c r="W1354" i="5"/>
  <c r="W1364" i="46"/>
  <c r="X1354" i="5"/>
  <c r="X1364" i="46"/>
  <c r="AG1354" i="5"/>
  <c r="AH1354" i="5"/>
  <c r="AI1354" i="5"/>
  <c r="AI1412" i="5"/>
  <c r="AJ1354" i="5"/>
  <c r="AK1354" i="5"/>
  <c r="S1355" i="5"/>
  <c r="S1365" i="46"/>
  <c r="T1355" i="5"/>
  <c r="T1365" i="46"/>
  <c r="U1355" i="5"/>
  <c r="U1365" i="46"/>
  <c r="V1355" i="5"/>
  <c r="V1365" i="46"/>
  <c r="W1355" i="5"/>
  <c r="W1365" i="46"/>
  <c r="X1355" i="5"/>
  <c r="X1365" i="46"/>
  <c r="AG1355" i="5"/>
  <c r="AH1355" i="5"/>
  <c r="AI1355" i="5"/>
  <c r="AJ1355" i="5"/>
  <c r="AJ1413" i="5"/>
  <c r="AK1355" i="5"/>
  <c r="S1356" i="5"/>
  <c r="S1366" i="46"/>
  <c r="T1356" i="5"/>
  <c r="T1366" i="46"/>
  <c r="U1356" i="5"/>
  <c r="U1366" i="46"/>
  <c r="V1356" i="5"/>
  <c r="V1366" i="46"/>
  <c r="W1356" i="5"/>
  <c r="W1366" i="46"/>
  <c r="X1356" i="5"/>
  <c r="X1366" i="46"/>
  <c r="AG1356" i="5"/>
  <c r="AH1356" i="5"/>
  <c r="AI1356" i="5"/>
  <c r="AJ1356" i="5"/>
  <c r="AJ1414" i="5"/>
  <c r="AK1356" i="5"/>
  <c r="AK1414" i="5"/>
  <c r="S1357" i="5"/>
  <c r="S1367" i="46"/>
  <c r="T1357" i="5"/>
  <c r="T1367" i="46"/>
  <c r="U1357" i="5"/>
  <c r="U1367" i="46"/>
  <c r="V1357" i="5"/>
  <c r="V1367" i="46"/>
  <c r="W1357" i="5"/>
  <c r="W1367" i="46"/>
  <c r="X1357" i="5"/>
  <c r="X1367" i="46"/>
  <c r="AG1357" i="5"/>
  <c r="AH1357" i="5"/>
  <c r="AH1415" i="5"/>
  <c r="AI1357" i="5"/>
  <c r="AJ1357" i="5"/>
  <c r="AK1357" i="5"/>
  <c r="S1358" i="5"/>
  <c r="S1368" i="46"/>
  <c r="T1358" i="5"/>
  <c r="T1368" i="46"/>
  <c r="U1358" i="5"/>
  <c r="U1368" i="46"/>
  <c r="V1358" i="5"/>
  <c r="V1368" i="46"/>
  <c r="W1358" i="5"/>
  <c r="W1368" i="46"/>
  <c r="W1416" i="5"/>
  <c r="X1358" i="5"/>
  <c r="X1368" i="46"/>
  <c r="AG1358" i="5"/>
  <c r="AH1358" i="5"/>
  <c r="AI1358" i="5"/>
  <c r="AJ1358" i="5"/>
  <c r="AK1358" i="5"/>
  <c r="J66" i="23"/>
  <c r="F66" i="23"/>
  <c r="S1359" i="5"/>
  <c r="S1369" i="46"/>
  <c r="T1359" i="5"/>
  <c r="T1369" i="46"/>
  <c r="U1359" i="5"/>
  <c r="U1369" i="46"/>
  <c r="V1359" i="5"/>
  <c r="V1369" i="46"/>
  <c r="W1359" i="5"/>
  <c r="W1369" i="46"/>
  <c r="X1359" i="5"/>
  <c r="X1369" i="46"/>
  <c r="X1417" i="5"/>
  <c r="AG1359" i="5"/>
  <c r="AH1359" i="5"/>
  <c r="AI1359" i="5"/>
  <c r="AI1417" i="5"/>
  <c r="AJ1359" i="5"/>
  <c r="AK1359" i="5"/>
  <c r="S1360" i="5"/>
  <c r="S1370" i="46"/>
  <c r="T1360" i="5"/>
  <c r="T1370" i="46" s="1"/>
  <c r="U1360" i="5"/>
  <c r="U1370" i="46"/>
  <c r="V1360" i="5"/>
  <c r="V1370" i="46"/>
  <c r="W1360" i="5"/>
  <c r="W1370" i="46"/>
  <c r="X1360" i="5"/>
  <c r="AL1360" i="5" s="1"/>
  <c r="AG1360" i="5"/>
  <c r="AH1360" i="5"/>
  <c r="AI1360" i="5"/>
  <c r="AJ1360" i="5"/>
  <c r="AK1360" i="5"/>
  <c r="S1361" i="5"/>
  <c r="S1371" i="46"/>
  <c r="T1361" i="5"/>
  <c r="T1371" i="46"/>
  <c r="U1361" i="5"/>
  <c r="U1371" i="46"/>
  <c r="V1361" i="5"/>
  <c r="V1371" i="46"/>
  <c r="W1361" i="5"/>
  <c r="W1371" i="46"/>
  <c r="X1361" i="5"/>
  <c r="X1371" i="46"/>
  <c r="AG1361" i="5"/>
  <c r="AH1361" i="5"/>
  <c r="AI1361" i="5"/>
  <c r="AJ1361" i="5"/>
  <c r="AK1361" i="5"/>
  <c r="S1362" i="5"/>
  <c r="S1372" i="46"/>
  <c r="T1362" i="5"/>
  <c r="T1372" i="46"/>
  <c r="U1362" i="5"/>
  <c r="U1372" i="46"/>
  <c r="V1362" i="5"/>
  <c r="V1372" i="46"/>
  <c r="W1362" i="5"/>
  <c r="W1372" i="46"/>
  <c r="X1362" i="5"/>
  <c r="X1372" i="46"/>
  <c r="AG1362" i="5"/>
  <c r="AH1362" i="5"/>
  <c r="AI1362" i="5"/>
  <c r="AJ1362" i="5"/>
  <c r="AK1362" i="5"/>
  <c r="S1363" i="5"/>
  <c r="S1373" i="46"/>
  <c r="T1363" i="5"/>
  <c r="T1373" i="46"/>
  <c r="U1363" i="5"/>
  <c r="U1373" i="46"/>
  <c r="V1363" i="5"/>
  <c r="V1373" i="46"/>
  <c r="W1363" i="5"/>
  <c r="W1373" i="46"/>
  <c r="X1363" i="5"/>
  <c r="X1373" i="46"/>
  <c r="X1421" i="5"/>
  <c r="AG1363" i="5"/>
  <c r="AH1363" i="5"/>
  <c r="AI1363" i="5"/>
  <c r="AJ1363" i="5"/>
  <c r="AK1363" i="5"/>
  <c r="S1364" i="5"/>
  <c r="S1374" i="46"/>
  <c r="T1364" i="5"/>
  <c r="T1374" i="46"/>
  <c r="U1364" i="5"/>
  <c r="U1374" i="46"/>
  <c r="V1364" i="5"/>
  <c r="V1374" i="46"/>
  <c r="W1364" i="5"/>
  <c r="W1374" i="46"/>
  <c r="X1364" i="5"/>
  <c r="X1374" i="46"/>
  <c r="AG1364" i="5"/>
  <c r="AH1364" i="5"/>
  <c r="AI1364" i="5"/>
  <c r="AJ1364" i="5"/>
  <c r="AK1364" i="5"/>
  <c r="S1365" i="5"/>
  <c r="S1375" i="46"/>
  <c r="T1365" i="5"/>
  <c r="T1375" i="46"/>
  <c r="U1365" i="5"/>
  <c r="U1375" i="46"/>
  <c r="V1365" i="5"/>
  <c r="V1375" i="46"/>
  <c r="W1365" i="5"/>
  <c r="W1375" i="46"/>
  <c r="X1365" i="5"/>
  <c r="X1375" i="46"/>
  <c r="AG1365" i="5"/>
  <c r="AG1423" i="5"/>
  <c r="AH1365" i="5"/>
  <c r="AH1423" i="5"/>
  <c r="AI1365" i="5"/>
  <c r="AJ1365" i="5"/>
  <c r="AK1365" i="5"/>
  <c r="S1366" i="5"/>
  <c r="S1376" i="46"/>
  <c r="T1366" i="5"/>
  <c r="T1376" i="46"/>
  <c r="U1366" i="5"/>
  <c r="U1376" i="46"/>
  <c r="V1366" i="5"/>
  <c r="V1376" i="46"/>
  <c r="W1366" i="5"/>
  <c r="W1376" i="46"/>
  <c r="X1366" i="5"/>
  <c r="X1376" i="46"/>
  <c r="AG1366" i="5"/>
  <c r="AH1366" i="5"/>
  <c r="AI1366" i="5"/>
  <c r="AJ1366" i="5"/>
  <c r="AK1366" i="5"/>
  <c r="S1367" i="5"/>
  <c r="S1377" i="46"/>
  <c r="T1367" i="5"/>
  <c r="T1377" i="46"/>
  <c r="U1367" i="5"/>
  <c r="U1377" i="46"/>
  <c r="V1367" i="5"/>
  <c r="V1377" i="46"/>
  <c r="W1367" i="5"/>
  <c r="W1377" i="46"/>
  <c r="X1367" i="5"/>
  <c r="X1377" i="46"/>
  <c r="AG1367" i="5"/>
  <c r="AH1367" i="5"/>
  <c r="AI1367" i="5"/>
  <c r="AJ1367" i="5"/>
  <c r="AJ1425" i="5"/>
  <c r="AK1367" i="5"/>
  <c r="S1368" i="5"/>
  <c r="S1378" i="46"/>
  <c r="T1368" i="5"/>
  <c r="T1378" i="46"/>
  <c r="U1368" i="5"/>
  <c r="U1378" i="46"/>
  <c r="V1368" i="5"/>
  <c r="V1378" i="46"/>
  <c r="W1368" i="5"/>
  <c r="W1378" i="46"/>
  <c r="X1368" i="5"/>
  <c r="X1378" i="46"/>
  <c r="AG1368" i="5"/>
  <c r="AH1368" i="5"/>
  <c r="AI1368" i="5"/>
  <c r="AJ1368" i="5"/>
  <c r="AK1368" i="5"/>
  <c r="AL1368" i="5"/>
  <c r="S1369" i="5"/>
  <c r="S1379" i="46"/>
  <c r="T1369" i="5"/>
  <c r="T1379" i="46"/>
  <c r="U1369" i="5"/>
  <c r="U1379" i="46"/>
  <c r="V1369" i="5"/>
  <c r="V1379" i="46"/>
  <c r="W1369" i="5"/>
  <c r="W1379" i="46"/>
  <c r="X1369" i="5"/>
  <c r="X1379" i="46"/>
  <c r="AG1369" i="5"/>
  <c r="AH1369" i="5"/>
  <c r="AI1369" i="5"/>
  <c r="AJ1369" i="5"/>
  <c r="AK1369" i="5"/>
  <c r="S1370" i="5"/>
  <c r="S1380" i="46"/>
  <c r="T1370" i="5"/>
  <c r="T1380" i="46"/>
  <c r="U1370" i="5"/>
  <c r="U1380" i="46"/>
  <c r="V1370" i="5"/>
  <c r="V1380" i="46"/>
  <c r="W1370" i="5"/>
  <c r="W1380" i="46"/>
  <c r="X1370" i="5"/>
  <c r="X1380" i="46"/>
  <c r="AG1370" i="5"/>
  <c r="AH1370" i="5"/>
  <c r="AH1428" i="5"/>
  <c r="AI1370" i="5"/>
  <c r="AJ1370" i="5"/>
  <c r="AK1370" i="5"/>
  <c r="S1371" i="5"/>
  <c r="S1381" i="46"/>
  <c r="T1371" i="5"/>
  <c r="T1381" i="46"/>
  <c r="U1371" i="5"/>
  <c r="U1381" i="46"/>
  <c r="V1371" i="5"/>
  <c r="V1381" i="46"/>
  <c r="W1371" i="5"/>
  <c r="W1381" i="46"/>
  <c r="X1371" i="5"/>
  <c r="X1381" i="46"/>
  <c r="X1429" i="5"/>
  <c r="AG1371" i="5"/>
  <c r="AH1371" i="5"/>
  <c r="AI1371" i="5"/>
  <c r="AJ1371" i="5"/>
  <c r="AK1371" i="5"/>
  <c r="C1374" i="5"/>
  <c r="C1373" i="5"/>
  <c r="D1374" i="5"/>
  <c r="D1373" i="5"/>
  <c r="C46" i="4"/>
  <c r="E1374" i="5"/>
  <c r="D46" i="4" s="1"/>
  <c r="F1374" i="5"/>
  <c r="E46" i="4" s="1"/>
  <c r="G1374" i="5"/>
  <c r="F46" i="4"/>
  <c r="H1374" i="5"/>
  <c r="G46" i="4"/>
  <c r="I1374" i="5"/>
  <c r="H46" i="4"/>
  <c r="H47" i="4"/>
  <c r="J1374" i="5"/>
  <c r="I46" i="4"/>
  <c r="K1374" i="5"/>
  <c r="J46" i="4"/>
  <c r="L1374" i="5"/>
  <c r="L1373" i="5"/>
  <c r="L55" i="45"/>
  <c r="M1374" i="5"/>
  <c r="M1373" i="5"/>
  <c r="M55" i="45"/>
  <c r="N1374" i="5"/>
  <c r="M46" i="4"/>
  <c r="O1374" i="5"/>
  <c r="N46" i="4"/>
  <c r="P1374" i="5"/>
  <c r="O46" i="4"/>
  <c r="O47" i="4"/>
  <c r="Q1374" i="5"/>
  <c r="R1374" i="5"/>
  <c r="Y1374" i="5"/>
  <c r="W46" i="4"/>
  <c r="Z1374" i="5"/>
  <c r="X46" i="4" s="1"/>
  <c r="AA1374" i="5"/>
  <c r="Y46" i="4" s="1"/>
  <c r="AB1374" i="5"/>
  <c r="AB1373" i="5" s="1"/>
  <c r="AB55" i="45" s="1"/>
  <c r="AC1374" i="5"/>
  <c r="AC1373" i="5" s="1"/>
  <c r="AC55" i="45" s="1"/>
  <c r="AD1374" i="5"/>
  <c r="AB46" i="4" s="1"/>
  <c r="AE1374" i="5"/>
  <c r="AC46" i="4"/>
  <c r="AC47" i="4"/>
  <c r="AF1374" i="5"/>
  <c r="C1375" i="5"/>
  <c r="C1431" i="5"/>
  <c r="D1375" i="5"/>
  <c r="D1431" i="5"/>
  <c r="D11" i="13"/>
  <c r="E1375" i="5"/>
  <c r="G1375" i="5"/>
  <c r="G1431" i="5" s="1"/>
  <c r="G11" i="13" s="1"/>
  <c r="H1375" i="5"/>
  <c r="H1431" i="5" s="1"/>
  <c r="H11" i="13" s="1"/>
  <c r="I1375" i="5"/>
  <c r="J1375" i="5"/>
  <c r="K1375" i="5"/>
  <c r="L1375" i="5"/>
  <c r="L1431" i="5"/>
  <c r="L11" i="13" s="1"/>
  <c r="M1375" i="5"/>
  <c r="N1375" i="5"/>
  <c r="O1375" i="5"/>
  <c r="P1375" i="5"/>
  <c r="Q1375" i="5"/>
  <c r="R1375" i="5"/>
  <c r="Y1375" i="5"/>
  <c r="Z1375" i="5"/>
  <c r="AA1375" i="5"/>
  <c r="AB1375" i="5"/>
  <c r="AC1375" i="5"/>
  <c r="AD1375" i="5"/>
  <c r="AE1375" i="5"/>
  <c r="AF1375" i="5"/>
  <c r="AF1431" i="5"/>
  <c r="AF11" i="13"/>
  <c r="C1376" i="5"/>
  <c r="D1376" i="5"/>
  <c r="D1432" i="5"/>
  <c r="D12" i="13"/>
  <c r="E1376" i="5"/>
  <c r="F1376" i="5"/>
  <c r="G1376" i="5"/>
  <c r="H1376" i="5"/>
  <c r="H1432" i="5" s="1"/>
  <c r="H12" i="13" s="1"/>
  <c r="I1376" i="5"/>
  <c r="I1432" i="5" s="1"/>
  <c r="I12" i="13" s="1"/>
  <c r="J1376" i="5"/>
  <c r="K1376" i="5"/>
  <c r="L1376" i="5"/>
  <c r="L1432" i="5" s="1"/>
  <c r="L12" i="13" s="1"/>
  <c r="M1376" i="5"/>
  <c r="N1376" i="5"/>
  <c r="O1376" i="5"/>
  <c r="P1376" i="5"/>
  <c r="P1432" i="5"/>
  <c r="P12" i="13"/>
  <c r="Q1376" i="5"/>
  <c r="Q1432" i="5"/>
  <c r="Q12" i="13"/>
  <c r="R1376" i="5"/>
  <c r="Y1376" i="5"/>
  <c r="Z1376" i="5"/>
  <c r="AA1376" i="5"/>
  <c r="AB1376" i="5"/>
  <c r="AC1376" i="5"/>
  <c r="AD1376" i="5"/>
  <c r="AD1432" i="5" s="1"/>
  <c r="AD12" i="13" s="1"/>
  <c r="AE1376" i="5"/>
  <c r="AE1432" i="5"/>
  <c r="AE12" i="13"/>
  <c r="AF1376" i="5"/>
  <c r="C1377" i="5"/>
  <c r="C1433" i="5"/>
  <c r="D1377" i="5"/>
  <c r="D1433" i="5"/>
  <c r="D13" i="13"/>
  <c r="G1377" i="5"/>
  <c r="H1377" i="5"/>
  <c r="H1433" i="5"/>
  <c r="H13" i="13" s="1"/>
  <c r="I1377" i="5"/>
  <c r="I1433" i="5" s="1"/>
  <c r="I13" i="13" s="1"/>
  <c r="J1377" i="5"/>
  <c r="K1377" i="5"/>
  <c r="K1433" i="5"/>
  <c r="L1377" i="5"/>
  <c r="L1433" i="5"/>
  <c r="M1377" i="5"/>
  <c r="N1377" i="5"/>
  <c r="O1377" i="5"/>
  <c r="O1433" i="5"/>
  <c r="P1377" i="5"/>
  <c r="P1433" i="5"/>
  <c r="Q1377" i="5"/>
  <c r="Q1433" i="5"/>
  <c r="Q13" i="13"/>
  <c r="R1377" i="5"/>
  <c r="Y1377" i="5"/>
  <c r="Z1377" i="5"/>
  <c r="AA1377" i="5"/>
  <c r="AB1377" i="5"/>
  <c r="AC1377" i="5"/>
  <c r="AD1377" i="5"/>
  <c r="AE1377" i="5"/>
  <c r="AF1377" i="5"/>
  <c r="D1378" i="5"/>
  <c r="E1378" i="5"/>
  <c r="E1434" i="5" s="1"/>
  <c r="E14" i="13" s="1"/>
  <c r="F1378" i="5"/>
  <c r="G1378" i="5"/>
  <c r="H1378" i="5"/>
  <c r="I1378" i="5"/>
  <c r="I1434" i="5" s="1"/>
  <c r="I14" i="13" s="1"/>
  <c r="J1378" i="5"/>
  <c r="K1378" i="5"/>
  <c r="L1378" i="5"/>
  <c r="L1434" i="5"/>
  <c r="L14" i="13" s="1"/>
  <c r="M1378" i="5"/>
  <c r="N1378" i="5"/>
  <c r="O1378" i="5"/>
  <c r="P1378" i="5"/>
  <c r="Q1378" i="5"/>
  <c r="Q1434" i="5"/>
  <c r="Q14" i="13"/>
  <c r="R1378" i="5"/>
  <c r="Y1378" i="5"/>
  <c r="Y1434" i="5"/>
  <c r="Z1378" i="5"/>
  <c r="AA1378" i="5"/>
  <c r="AB1378" i="5"/>
  <c r="AC1378" i="5"/>
  <c r="AC1434" i="5" s="1"/>
  <c r="AD1378" i="5"/>
  <c r="AE1378" i="5"/>
  <c r="AE1434" i="5"/>
  <c r="AE14" i="13"/>
  <c r="AF1378" i="5"/>
  <c r="C1379" i="5"/>
  <c r="C1435" i="5"/>
  <c r="D1379" i="5"/>
  <c r="E1379" i="5"/>
  <c r="F1379" i="5"/>
  <c r="F1435" i="5" s="1"/>
  <c r="G1379" i="5"/>
  <c r="G1435" i="5"/>
  <c r="G15" i="13" s="1"/>
  <c r="H1379" i="5"/>
  <c r="I1379" i="5"/>
  <c r="I1435" i="5"/>
  <c r="I15" i="13" s="1"/>
  <c r="J1379" i="5"/>
  <c r="K1379" i="5"/>
  <c r="K1435" i="5"/>
  <c r="K15" i="13" s="1"/>
  <c r="L1379" i="5"/>
  <c r="M1379" i="5"/>
  <c r="N1379" i="5"/>
  <c r="O1379" i="5"/>
  <c r="O1435" i="5"/>
  <c r="O15" i="13"/>
  <c r="P1379" i="5"/>
  <c r="Q1379" i="5"/>
  <c r="Q1435" i="5"/>
  <c r="Q15" i="13"/>
  <c r="R1379" i="5"/>
  <c r="W1379" i="5"/>
  <c r="Y1379" i="5"/>
  <c r="Z1379" i="5"/>
  <c r="AA1379" i="5"/>
  <c r="AB1379" i="5"/>
  <c r="AB1435" i="5"/>
  <c r="AB15" i="13" s="1"/>
  <c r="AC1379" i="5"/>
  <c r="AD1379" i="5"/>
  <c r="AE1379" i="5"/>
  <c r="AF1379" i="5"/>
  <c r="C1381" i="5"/>
  <c r="D1381" i="5"/>
  <c r="D1380" i="5"/>
  <c r="E1381" i="5"/>
  <c r="F1381" i="5"/>
  <c r="F1437" i="5"/>
  <c r="F17" i="13" s="1"/>
  <c r="G1381" i="5"/>
  <c r="H1381" i="5"/>
  <c r="H1437" i="5" s="1"/>
  <c r="I1381" i="5"/>
  <c r="J1381" i="5"/>
  <c r="K1381" i="5"/>
  <c r="L1381" i="5"/>
  <c r="L1380" i="5" s="1"/>
  <c r="L1430" i="5" s="1"/>
  <c r="M1381" i="5"/>
  <c r="N1381" i="5"/>
  <c r="N1437" i="5"/>
  <c r="N17" i="13"/>
  <c r="O1381" i="5"/>
  <c r="P1381" i="5"/>
  <c r="Q1381" i="5"/>
  <c r="R1381" i="5"/>
  <c r="Y1381" i="5"/>
  <c r="Z1381" i="5"/>
  <c r="AA1381" i="5"/>
  <c r="AB1381" i="5"/>
  <c r="AB1437" i="5" s="1"/>
  <c r="AC1381" i="5"/>
  <c r="AD1381" i="5"/>
  <c r="AE1381" i="5"/>
  <c r="AF1381" i="5"/>
  <c r="C1382" i="5"/>
  <c r="C1438" i="5"/>
  <c r="D1382" i="5"/>
  <c r="E1382" i="5"/>
  <c r="E1438" i="5" s="1"/>
  <c r="F1382" i="5"/>
  <c r="G1382" i="5"/>
  <c r="H1382" i="5"/>
  <c r="I1382" i="5"/>
  <c r="J1382" i="5"/>
  <c r="J1380" i="5" s="1"/>
  <c r="K1382" i="5"/>
  <c r="L1382" i="5"/>
  <c r="M1382" i="5"/>
  <c r="N1382" i="5"/>
  <c r="O1382" i="5"/>
  <c r="P1382" i="5"/>
  <c r="Q1382" i="5"/>
  <c r="R1382" i="5"/>
  <c r="R1380" i="5"/>
  <c r="Y1382" i="5"/>
  <c r="Z1382" i="5"/>
  <c r="AA1382" i="5"/>
  <c r="AB1382" i="5"/>
  <c r="AC1382" i="5"/>
  <c r="AD1382" i="5"/>
  <c r="AD1438" i="5" s="1"/>
  <c r="AE1382" i="5"/>
  <c r="AF1382" i="5"/>
  <c r="AF1438" i="5"/>
  <c r="AF18" i="13"/>
  <c r="AJ1382" i="5"/>
  <c r="C1383" i="5"/>
  <c r="C1384" i="5"/>
  <c r="C1440" i="5"/>
  <c r="D1384" i="5"/>
  <c r="E1384" i="5"/>
  <c r="F1384" i="5"/>
  <c r="G1384" i="5"/>
  <c r="H1384" i="5"/>
  <c r="I1384" i="5"/>
  <c r="J1384" i="5"/>
  <c r="K1384" i="5"/>
  <c r="L1384" i="5"/>
  <c r="M1384" i="5"/>
  <c r="N1384" i="5"/>
  <c r="O1384" i="5"/>
  <c r="P1384" i="5"/>
  <c r="Q1384" i="5"/>
  <c r="R1384" i="5"/>
  <c r="Y1384" i="5"/>
  <c r="Z1384" i="5"/>
  <c r="AA1384" i="5"/>
  <c r="AB1384" i="5"/>
  <c r="AC1384" i="5"/>
  <c r="AD1384" i="5"/>
  <c r="AE1384" i="5"/>
  <c r="AF1384" i="5"/>
  <c r="C1385" i="5"/>
  <c r="C1441" i="5"/>
  <c r="C21" i="13"/>
  <c r="AA210" i="39"/>
  <c r="D1385" i="5"/>
  <c r="E1385" i="5"/>
  <c r="F1385" i="5"/>
  <c r="G1385" i="5"/>
  <c r="H1385" i="5"/>
  <c r="H1441" i="5"/>
  <c r="H21" i="13" s="1"/>
  <c r="I1385" i="5"/>
  <c r="J1385" i="5"/>
  <c r="J1441" i="5" s="1"/>
  <c r="K1385" i="5"/>
  <c r="K1441" i="5"/>
  <c r="K21" i="13"/>
  <c r="L1385" i="5"/>
  <c r="M1385" i="5"/>
  <c r="N1385" i="5"/>
  <c r="O1385" i="5"/>
  <c r="P1385" i="5"/>
  <c r="P1441" i="5"/>
  <c r="P21" i="13"/>
  <c r="Q1385" i="5"/>
  <c r="R1385" i="5"/>
  <c r="R1441" i="5"/>
  <c r="R21" i="13"/>
  <c r="Y1385" i="5"/>
  <c r="Z1385" i="5"/>
  <c r="AA1385" i="5"/>
  <c r="AA1441" i="5" s="1"/>
  <c r="AB1385" i="5"/>
  <c r="AB1441" i="5"/>
  <c r="AB21" i="13" s="1"/>
  <c r="AC1385" i="5"/>
  <c r="AD1385" i="5"/>
  <c r="AD1441" i="5"/>
  <c r="AD21" i="13" s="1"/>
  <c r="AE1385" i="5"/>
  <c r="AE1441" i="5"/>
  <c r="AE21" i="13"/>
  <c r="AF1385" i="5"/>
  <c r="C1386" i="5"/>
  <c r="C1442" i="5"/>
  <c r="C22" i="13"/>
  <c r="AA211" i="39"/>
  <c r="D1386" i="5"/>
  <c r="E1386" i="5"/>
  <c r="E1442" i="5" s="1"/>
  <c r="F1386" i="5"/>
  <c r="G1386" i="5"/>
  <c r="G1442" i="5" s="1"/>
  <c r="H1386" i="5"/>
  <c r="H1442" i="5" s="1"/>
  <c r="I1386" i="5"/>
  <c r="I1442" i="5"/>
  <c r="I22" i="13" s="1"/>
  <c r="J1386" i="5"/>
  <c r="J1442" i="5" s="1"/>
  <c r="J22" i="13" s="1"/>
  <c r="K1386" i="5"/>
  <c r="K1442" i="5" s="1"/>
  <c r="L1386" i="5"/>
  <c r="M1386" i="5"/>
  <c r="M1442" i="5" s="1"/>
  <c r="N1386" i="5"/>
  <c r="O1386" i="5"/>
  <c r="O1442" i="5"/>
  <c r="O22" i="13"/>
  <c r="P1386" i="5"/>
  <c r="P1442" i="5"/>
  <c r="P22" i="13"/>
  <c r="Q1386" i="5"/>
  <c r="Q1442" i="5"/>
  <c r="Q22" i="13"/>
  <c r="R1386" i="5"/>
  <c r="R1442" i="5"/>
  <c r="R22" i="13"/>
  <c r="Y1386" i="5"/>
  <c r="Y1442" i="5"/>
  <c r="Y22" i="13"/>
  <c r="Z1386" i="5"/>
  <c r="AA1386" i="5"/>
  <c r="AA1442" i="5" s="1"/>
  <c r="AA22" i="13" s="1"/>
  <c r="AB1386" i="5"/>
  <c r="AC1386" i="5"/>
  <c r="AC1442" i="5" s="1"/>
  <c r="AD1386" i="5"/>
  <c r="AE1386" i="5"/>
  <c r="AE1442" i="5"/>
  <c r="AE22" i="13"/>
  <c r="AF1386" i="5"/>
  <c r="D1387" i="5"/>
  <c r="E1387" i="5"/>
  <c r="F1387" i="5"/>
  <c r="F1443" i="5" s="1"/>
  <c r="G1387" i="5"/>
  <c r="G1443" i="5" s="1"/>
  <c r="G23" i="13" s="1"/>
  <c r="H1387" i="5"/>
  <c r="H1443" i="5" s="1"/>
  <c r="H23" i="13" s="1"/>
  <c r="I1387" i="5"/>
  <c r="J1387" i="5"/>
  <c r="J1443" i="5" s="1"/>
  <c r="J23" i="13" s="1"/>
  <c r="K1387" i="5"/>
  <c r="K1443" i="5"/>
  <c r="K23" i="13" s="1"/>
  <c r="L1387" i="5"/>
  <c r="M1387" i="5"/>
  <c r="N1387" i="5"/>
  <c r="N1443" i="5"/>
  <c r="N23" i="13"/>
  <c r="O1387" i="5"/>
  <c r="P1387" i="5"/>
  <c r="P1443" i="5"/>
  <c r="P23" i="13"/>
  <c r="Q1387" i="5"/>
  <c r="R1387" i="5"/>
  <c r="R1443" i="5"/>
  <c r="R23" i="13"/>
  <c r="Y1387" i="5"/>
  <c r="Z1387" i="5"/>
  <c r="Z1383" i="5" s="1"/>
  <c r="AA1387" i="5"/>
  <c r="AB1387" i="5"/>
  <c r="AC1387" i="5"/>
  <c r="AD1387" i="5"/>
  <c r="AD1443" i="5" s="1"/>
  <c r="AE1387" i="5"/>
  <c r="AE1443" i="5"/>
  <c r="AE23" i="13"/>
  <c r="AF1387" i="5"/>
  <c r="AF1443" i="5"/>
  <c r="AF23" i="13"/>
  <c r="C1388" i="5"/>
  <c r="D1388" i="5"/>
  <c r="D1444" i="5"/>
  <c r="D24" i="13"/>
  <c r="E1388" i="5"/>
  <c r="F1388" i="5"/>
  <c r="F1444" i="5" s="1"/>
  <c r="G1388" i="5"/>
  <c r="H1388" i="5"/>
  <c r="H1444" i="5" s="1"/>
  <c r="H24" i="13" s="1"/>
  <c r="I1388" i="5"/>
  <c r="J1388" i="5"/>
  <c r="J1444" i="5"/>
  <c r="J24" i="13"/>
  <c r="K1388" i="5"/>
  <c r="L1388" i="5"/>
  <c r="L1444" i="5" s="1"/>
  <c r="L24" i="13" s="1"/>
  <c r="M1388" i="5"/>
  <c r="N1388" i="5"/>
  <c r="N1444" i="5"/>
  <c r="N24" i="13"/>
  <c r="O1388" i="5"/>
  <c r="P1388" i="5"/>
  <c r="P1444" i="5"/>
  <c r="P24" i="13"/>
  <c r="Q1388" i="5"/>
  <c r="R1388" i="5"/>
  <c r="R1444" i="5"/>
  <c r="R24" i="13"/>
  <c r="Y1388" i="5"/>
  <c r="Z1388" i="5"/>
  <c r="AA1388" i="5"/>
  <c r="AB1388" i="5"/>
  <c r="AB1444" i="5"/>
  <c r="AB24" i="13" s="1"/>
  <c r="AC1388" i="5"/>
  <c r="AC1444" i="5" s="1"/>
  <c r="AC24" i="13" s="1"/>
  <c r="AD1388" i="5"/>
  <c r="AD1444" i="5" s="1"/>
  <c r="AD24" i="13" s="1"/>
  <c r="AE1388" i="5"/>
  <c r="AF1388" i="5"/>
  <c r="AH1388" i="5"/>
  <c r="AJ1388" i="5"/>
  <c r="C1389" i="5"/>
  <c r="C1390" i="5"/>
  <c r="D1390" i="5"/>
  <c r="E1390" i="5"/>
  <c r="E1446" i="5" s="1"/>
  <c r="E26" i="13" s="1"/>
  <c r="F1390" i="5"/>
  <c r="G1390" i="5"/>
  <c r="H1390" i="5"/>
  <c r="I1390" i="5"/>
  <c r="I1446" i="5" s="1"/>
  <c r="J1390" i="5"/>
  <c r="K1390" i="5"/>
  <c r="L1390" i="5"/>
  <c r="M1390" i="5"/>
  <c r="N1390" i="5"/>
  <c r="O1390" i="5"/>
  <c r="P1390" i="5"/>
  <c r="Q1390" i="5"/>
  <c r="R1390" i="5"/>
  <c r="Y1390" i="5"/>
  <c r="Y1446" i="5"/>
  <c r="Y26" i="13"/>
  <c r="Z1390" i="5"/>
  <c r="AA1390" i="5"/>
  <c r="AB1390" i="5"/>
  <c r="AC1390" i="5"/>
  <c r="AC1446" i="5" s="1"/>
  <c r="AD1390" i="5"/>
  <c r="AE1390" i="5"/>
  <c r="AF1390" i="5"/>
  <c r="C1391" i="5"/>
  <c r="C1447" i="5"/>
  <c r="C27" i="13"/>
  <c r="AA215" i="39"/>
  <c r="D1391" i="5"/>
  <c r="D1447" i="5"/>
  <c r="D27" i="13"/>
  <c r="E1391" i="5"/>
  <c r="F1391" i="5"/>
  <c r="F1447" i="5" s="1"/>
  <c r="F27" i="13" s="1"/>
  <c r="G1391" i="5"/>
  <c r="H1391" i="5"/>
  <c r="H1447" i="5" s="1"/>
  <c r="I1391" i="5"/>
  <c r="J1391" i="5"/>
  <c r="J1447" i="5"/>
  <c r="J27" i="13" s="1"/>
  <c r="K1391" i="5"/>
  <c r="L1391" i="5"/>
  <c r="L1447" i="5" s="1"/>
  <c r="M1391" i="5"/>
  <c r="N1391" i="5"/>
  <c r="N1447" i="5"/>
  <c r="N27" i="13"/>
  <c r="O1391" i="5"/>
  <c r="O1447" i="5"/>
  <c r="O27" i="13"/>
  <c r="P1391" i="5"/>
  <c r="P1447" i="5"/>
  <c r="P27" i="13"/>
  <c r="Q1391" i="5"/>
  <c r="R1391" i="5"/>
  <c r="R1447" i="5"/>
  <c r="R27" i="13"/>
  <c r="V1391" i="5"/>
  <c r="Y1391" i="5"/>
  <c r="Z1391" i="5"/>
  <c r="AA1391" i="5"/>
  <c r="AA1447" i="5" s="1"/>
  <c r="AB1391" i="5"/>
  <c r="AB1447" i="5" s="1"/>
  <c r="AC1391" i="5"/>
  <c r="AD1391" i="5"/>
  <c r="AD1447" i="5" s="1"/>
  <c r="AE1391" i="5"/>
  <c r="AF1391" i="5"/>
  <c r="AF1447" i="5"/>
  <c r="AF27" i="13"/>
  <c r="AJ1391" i="5"/>
  <c r="C1392" i="5"/>
  <c r="D1392" i="5"/>
  <c r="D1448" i="5"/>
  <c r="D28" i="13"/>
  <c r="E1392" i="5"/>
  <c r="F1392" i="5"/>
  <c r="G1392" i="5"/>
  <c r="H1392" i="5"/>
  <c r="H1448" i="5" s="1"/>
  <c r="H28" i="13" s="1"/>
  <c r="I1392" i="5"/>
  <c r="J1392" i="5"/>
  <c r="J1448" i="5" s="1"/>
  <c r="K1392" i="5"/>
  <c r="L1392" i="5"/>
  <c r="L1448" i="5" s="1"/>
  <c r="L28" i="13" s="1"/>
  <c r="M1392" i="5"/>
  <c r="N1392" i="5"/>
  <c r="N1448" i="5"/>
  <c r="N28" i="13"/>
  <c r="O1392" i="5"/>
  <c r="P1392" i="5"/>
  <c r="P1448" i="5"/>
  <c r="P28" i="13"/>
  <c r="Q1392" i="5"/>
  <c r="R1392" i="5"/>
  <c r="R1448" i="5"/>
  <c r="R28" i="13"/>
  <c r="Y1392" i="5"/>
  <c r="Z1392" i="5"/>
  <c r="AA1392" i="5"/>
  <c r="AB1392" i="5"/>
  <c r="AB1448" i="5" s="1"/>
  <c r="AB28" i="13" s="1"/>
  <c r="AC1392" i="5"/>
  <c r="AD1392" i="5"/>
  <c r="AD1448" i="5" s="1"/>
  <c r="AD28" i="13" s="1"/>
  <c r="AE1392" i="5"/>
  <c r="AE1448" i="5"/>
  <c r="AE28" i="13"/>
  <c r="AF1392" i="5"/>
  <c r="AF1448" i="5"/>
  <c r="AF28" i="13"/>
  <c r="C1393" i="5"/>
  <c r="D1393" i="5"/>
  <c r="D1449" i="5"/>
  <c r="D29" i="13"/>
  <c r="E1393" i="5"/>
  <c r="F1393" i="5"/>
  <c r="F1449" i="5"/>
  <c r="F29" i="13" s="1"/>
  <c r="G1393" i="5"/>
  <c r="H1393" i="5"/>
  <c r="H1449" i="5"/>
  <c r="H29" i="13" s="1"/>
  <c r="I1393" i="5"/>
  <c r="J1393" i="5"/>
  <c r="J1449" i="5"/>
  <c r="J29" i="13"/>
  <c r="K1393" i="5"/>
  <c r="L1393" i="5"/>
  <c r="L1449" i="5"/>
  <c r="L29" i="13" s="1"/>
  <c r="M1393" i="5"/>
  <c r="N1393" i="5"/>
  <c r="N1449" i="5"/>
  <c r="N29" i="13"/>
  <c r="O1393" i="5"/>
  <c r="P1393" i="5"/>
  <c r="P1449" i="5"/>
  <c r="P29" i="13"/>
  <c r="Q1393" i="5"/>
  <c r="Q1449" i="5"/>
  <c r="Q29" i="13"/>
  <c r="R1393" i="5"/>
  <c r="R1449" i="5"/>
  <c r="R29" i="13"/>
  <c r="Y1393" i="5"/>
  <c r="Z1393" i="5"/>
  <c r="AA1393" i="5"/>
  <c r="AB1393" i="5"/>
  <c r="AB1449" i="5"/>
  <c r="AB29" i="13" s="1"/>
  <c r="AC1393" i="5"/>
  <c r="AD1393" i="5"/>
  <c r="AE1393" i="5"/>
  <c r="AF1393" i="5"/>
  <c r="AF1449" i="5"/>
  <c r="AF29" i="13"/>
  <c r="C1394" i="5"/>
  <c r="C1395" i="5"/>
  <c r="C1451" i="5"/>
  <c r="C31" i="13"/>
  <c r="AA219" i="39"/>
  <c r="D1395" i="5"/>
  <c r="E1395" i="5"/>
  <c r="E1394" i="5" s="1"/>
  <c r="F1395" i="5"/>
  <c r="G1395" i="5"/>
  <c r="G1451" i="5"/>
  <c r="G31" i="13" s="1"/>
  <c r="H1395" i="5"/>
  <c r="I1395" i="5"/>
  <c r="J1395" i="5"/>
  <c r="J1394" i="5" s="1"/>
  <c r="K1395" i="5"/>
  <c r="L1395" i="5"/>
  <c r="M1395" i="5"/>
  <c r="N1395" i="5"/>
  <c r="O1395" i="5"/>
  <c r="O1451" i="5"/>
  <c r="O31" i="13"/>
  <c r="P1395" i="5"/>
  <c r="Q1395" i="5"/>
  <c r="R1395" i="5"/>
  <c r="Y1395" i="5"/>
  <c r="Z1395" i="5"/>
  <c r="AA1395" i="5"/>
  <c r="AB1395" i="5"/>
  <c r="AC1395" i="5"/>
  <c r="AD1395" i="5"/>
  <c r="AE1395" i="5"/>
  <c r="AF1395" i="5"/>
  <c r="C1396" i="5"/>
  <c r="D1396" i="5"/>
  <c r="D1452" i="5"/>
  <c r="D32" i="13"/>
  <c r="E1396" i="5"/>
  <c r="F1396" i="5"/>
  <c r="F1452" i="5" s="1"/>
  <c r="G1396" i="5"/>
  <c r="H1396" i="5"/>
  <c r="H1452" i="5"/>
  <c r="H32" i="13" s="1"/>
  <c r="I1396" i="5"/>
  <c r="J1396" i="5"/>
  <c r="J1452" i="5"/>
  <c r="J32" i="13" s="1"/>
  <c r="K1396" i="5"/>
  <c r="L1396" i="5"/>
  <c r="L1452" i="5"/>
  <c r="L32" i="13" s="1"/>
  <c r="M1396" i="5"/>
  <c r="N1396" i="5"/>
  <c r="N1452" i="5"/>
  <c r="N32" i="13"/>
  <c r="O1396" i="5"/>
  <c r="P1396" i="5"/>
  <c r="P1452" i="5"/>
  <c r="P32" i="13"/>
  <c r="Q1396" i="5"/>
  <c r="Q1452" i="5"/>
  <c r="Q32" i="13"/>
  <c r="R1396" i="5"/>
  <c r="R1452" i="5"/>
  <c r="R32" i="13"/>
  <c r="Y1396" i="5"/>
  <c r="Z1396" i="5"/>
  <c r="AA1396" i="5"/>
  <c r="AB1396" i="5"/>
  <c r="AC1396" i="5"/>
  <c r="AD1396" i="5"/>
  <c r="AD1452" i="5"/>
  <c r="AD32" i="13" s="1"/>
  <c r="AE1396" i="5"/>
  <c r="AE1452" i="5"/>
  <c r="AE32" i="13"/>
  <c r="AF1396" i="5"/>
  <c r="AH1396" i="5"/>
  <c r="C1397" i="5"/>
  <c r="D1397" i="5"/>
  <c r="D1453" i="5"/>
  <c r="D33" i="13"/>
  <c r="E1397" i="5"/>
  <c r="F1397" i="5"/>
  <c r="G1397" i="5"/>
  <c r="H1397" i="5"/>
  <c r="H1453" i="5" s="1"/>
  <c r="H33" i="13" s="1"/>
  <c r="I1397" i="5"/>
  <c r="I1453" i="5" s="1"/>
  <c r="I33" i="13" s="1"/>
  <c r="J1397" i="5"/>
  <c r="J1453" i="5" s="1"/>
  <c r="J33" i="13" s="1"/>
  <c r="K1397" i="5"/>
  <c r="L1397" i="5"/>
  <c r="L1453" i="5" s="1"/>
  <c r="L33" i="13" s="1"/>
  <c r="M1397" i="5"/>
  <c r="M1453" i="5" s="1"/>
  <c r="M33" i="13" s="1"/>
  <c r="N1397" i="5"/>
  <c r="N1453" i="5"/>
  <c r="N33" i="13"/>
  <c r="O1397" i="5"/>
  <c r="P1397" i="5"/>
  <c r="P1453" i="5"/>
  <c r="P33" i="13"/>
  <c r="Q1397" i="5"/>
  <c r="R1397" i="5"/>
  <c r="R1453" i="5"/>
  <c r="R33" i="13"/>
  <c r="Y1397" i="5"/>
  <c r="Z1397" i="5"/>
  <c r="AA1397" i="5"/>
  <c r="AA1453" i="5" s="1"/>
  <c r="AA33" i="13" s="1"/>
  <c r="AB1397" i="5"/>
  <c r="AB1453" i="5" s="1"/>
  <c r="AB33" i="13" s="1"/>
  <c r="AC1397" i="5"/>
  <c r="AD1397" i="5"/>
  <c r="AD1453" i="5" s="1"/>
  <c r="AD33" i="13" s="1"/>
  <c r="AE1397" i="5"/>
  <c r="AF1397" i="5"/>
  <c r="AF1453" i="5"/>
  <c r="AF33" i="13"/>
  <c r="C1398" i="5"/>
  <c r="D1398" i="5"/>
  <c r="D1455" i="5"/>
  <c r="E1398" i="5"/>
  <c r="F1398" i="5"/>
  <c r="F1455" i="5" s="1"/>
  <c r="G1398" i="5"/>
  <c r="H1398" i="5"/>
  <c r="H1455" i="5"/>
  <c r="I1398" i="5"/>
  <c r="I1455" i="5"/>
  <c r="I35" i="13"/>
  <c r="J1398" i="5"/>
  <c r="J1455" i="5"/>
  <c r="K1398" i="5"/>
  <c r="L1398" i="5"/>
  <c r="L1455" i="5"/>
  <c r="M1398" i="5"/>
  <c r="N1398" i="5"/>
  <c r="N1455" i="5"/>
  <c r="O1398" i="5"/>
  <c r="P1398" i="5"/>
  <c r="P1455" i="5"/>
  <c r="Q1398" i="5"/>
  <c r="R1398" i="5"/>
  <c r="R1455" i="5"/>
  <c r="Y1398" i="5"/>
  <c r="Y1455" i="5"/>
  <c r="Y35" i="13"/>
  <c r="Z1398" i="5"/>
  <c r="Z1455" i="5" s="1"/>
  <c r="Z35" i="13" s="1"/>
  <c r="AA1398" i="5"/>
  <c r="AB1398" i="5"/>
  <c r="AC1398" i="5"/>
  <c r="AD1398" i="5"/>
  <c r="AD1455" i="5" s="1"/>
  <c r="AE1398" i="5"/>
  <c r="AF1398" i="5"/>
  <c r="AF1455" i="5"/>
  <c r="AJ1398" i="5"/>
  <c r="C1399" i="5"/>
  <c r="C1456" i="5"/>
  <c r="D1399" i="5"/>
  <c r="D1456" i="5"/>
  <c r="D36" i="13"/>
  <c r="E1399" i="5"/>
  <c r="F1399" i="5"/>
  <c r="F1456" i="5" s="1"/>
  <c r="G1399" i="5"/>
  <c r="G1456" i="5"/>
  <c r="G36" i="13"/>
  <c r="H1399" i="5"/>
  <c r="H1456" i="5"/>
  <c r="H36" i="13"/>
  <c r="I1399" i="5"/>
  <c r="J1399" i="5"/>
  <c r="J1456" i="5"/>
  <c r="J36" i="13"/>
  <c r="K1399" i="5"/>
  <c r="K1456" i="5"/>
  <c r="K36" i="13"/>
  <c r="L1399" i="5"/>
  <c r="L1456" i="5"/>
  <c r="L36" i="13"/>
  <c r="M1399" i="5"/>
  <c r="N1399" i="5"/>
  <c r="N1456" i="5"/>
  <c r="N36" i="13"/>
  <c r="O1399" i="5"/>
  <c r="P1399" i="5"/>
  <c r="P1456" i="5"/>
  <c r="P36" i="13"/>
  <c r="Q1399" i="5"/>
  <c r="R1399" i="5"/>
  <c r="R1456" i="5"/>
  <c r="R36" i="13"/>
  <c r="T1399" i="5"/>
  <c r="Y1399" i="5"/>
  <c r="Z1399" i="5"/>
  <c r="AA1399" i="5"/>
  <c r="AB1399" i="5"/>
  <c r="AB1456" i="5" s="1"/>
  <c r="AC1399" i="5"/>
  <c r="AD1399" i="5"/>
  <c r="AD1456" i="5" s="1"/>
  <c r="AD36" i="13" s="1"/>
  <c r="AE1399" i="5"/>
  <c r="AE1456" i="5"/>
  <c r="AE36" i="13"/>
  <c r="AF1399" i="5"/>
  <c r="AF1456" i="5"/>
  <c r="AF36" i="13"/>
  <c r="C1401" i="5"/>
  <c r="D1401" i="5"/>
  <c r="E1401" i="5"/>
  <c r="F1401" i="5"/>
  <c r="G1401" i="5"/>
  <c r="H1401" i="5"/>
  <c r="I1401" i="5"/>
  <c r="I1458" i="5"/>
  <c r="J1401" i="5"/>
  <c r="K1401" i="5"/>
  <c r="K1458" i="5"/>
  <c r="K38" i="13"/>
  <c r="L1401" i="5"/>
  <c r="M1401" i="5"/>
  <c r="M1458" i="5"/>
  <c r="N1401" i="5"/>
  <c r="O1401" i="5"/>
  <c r="O1458" i="5"/>
  <c r="O38" i="13"/>
  <c r="P1401" i="5"/>
  <c r="Q1401" i="5"/>
  <c r="R1401" i="5"/>
  <c r="Y1401" i="5"/>
  <c r="Z1401" i="5"/>
  <c r="AA1401" i="5"/>
  <c r="AB1401" i="5"/>
  <c r="AC1401" i="5"/>
  <c r="AD1401" i="5"/>
  <c r="AD1458" i="5" s="1"/>
  <c r="AE1401" i="5"/>
  <c r="AF1401" i="5"/>
  <c r="AJ1401" i="5"/>
  <c r="C1402" i="5"/>
  <c r="C1459" i="5"/>
  <c r="D1402" i="5"/>
  <c r="D1459" i="5"/>
  <c r="D39" i="13"/>
  <c r="E1402" i="5"/>
  <c r="F1402" i="5"/>
  <c r="F1459" i="5" s="1"/>
  <c r="F39" i="13" s="1"/>
  <c r="G1402" i="5"/>
  <c r="H1402" i="5"/>
  <c r="I1402" i="5"/>
  <c r="J1402" i="5"/>
  <c r="K1402" i="5"/>
  <c r="L1402" i="5"/>
  <c r="L1459" i="5"/>
  <c r="L39" i="13"/>
  <c r="M1402" i="5"/>
  <c r="M1459" i="5"/>
  <c r="M39" i="13"/>
  <c r="N1402" i="5"/>
  <c r="O1402" i="5"/>
  <c r="P1402" i="5"/>
  <c r="Q1402" i="5"/>
  <c r="R1402" i="5"/>
  <c r="Y1402" i="5"/>
  <c r="Z1402" i="5"/>
  <c r="AA1402" i="5"/>
  <c r="AB1402" i="5"/>
  <c r="AB1459" i="5"/>
  <c r="AC1402" i="5"/>
  <c r="AC1459" i="5" s="1"/>
  <c r="AD1402" i="5"/>
  <c r="AE1402" i="5"/>
  <c r="AE1459" i="5"/>
  <c r="AF1402" i="5"/>
  <c r="AF1459" i="5"/>
  <c r="AF39" i="13"/>
  <c r="AH1402" i="5"/>
  <c r="C1403" i="5"/>
  <c r="D1403" i="5"/>
  <c r="E1403" i="5"/>
  <c r="F1403" i="5"/>
  <c r="F1460" i="5" s="1"/>
  <c r="F40" i="13" s="1"/>
  <c r="G1403" i="5"/>
  <c r="H1403" i="5"/>
  <c r="I1403" i="5"/>
  <c r="I1460" i="5"/>
  <c r="J1403" i="5"/>
  <c r="K1403" i="5"/>
  <c r="L1403" i="5"/>
  <c r="M1403" i="5"/>
  <c r="N1403" i="5"/>
  <c r="N1460" i="5"/>
  <c r="N40" i="13"/>
  <c r="O1403" i="5"/>
  <c r="P1403" i="5"/>
  <c r="Q1403" i="5"/>
  <c r="R1403" i="5"/>
  <c r="R1460" i="5"/>
  <c r="R40" i="13"/>
  <c r="Y1403" i="5"/>
  <c r="Z1403" i="5"/>
  <c r="AA1403" i="5"/>
  <c r="AB1403" i="5"/>
  <c r="AB1460" i="5"/>
  <c r="AB40" i="13" s="1"/>
  <c r="AC1403" i="5"/>
  <c r="AD1403" i="5"/>
  <c r="AE1403" i="5"/>
  <c r="AF1403" i="5"/>
  <c r="D1404" i="5"/>
  <c r="E1404" i="5"/>
  <c r="F1404" i="5"/>
  <c r="G1404" i="5"/>
  <c r="G1461" i="5"/>
  <c r="G41" i="13"/>
  <c r="H1404" i="5"/>
  <c r="I1404" i="5"/>
  <c r="J1404" i="5"/>
  <c r="K1404" i="5"/>
  <c r="L1404" i="5"/>
  <c r="M1404" i="5"/>
  <c r="N1404" i="5"/>
  <c r="O1404" i="5"/>
  <c r="O1461" i="5"/>
  <c r="O41" i="13"/>
  <c r="P1404" i="5"/>
  <c r="Q1404" i="5"/>
  <c r="R1404" i="5"/>
  <c r="S1404" i="5"/>
  <c r="U1404" i="5"/>
  <c r="Y1404" i="5"/>
  <c r="Z1404" i="5"/>
  <c r="AA1404" i="5"/>
  <c r="AB1404" i="5"/>
  <c r="AC1404" i="5"/>
  <c r="AD1404" i="5"/>
  <c r="AE1404" i="5"/>
  <c r="AE1461" i="5"/>
  <c r="AE41" i="13"/>
  <c r="AF1404" i="5"/>
  <c r="C1406" i="5"/>
  <c r="C1463" i="5"/>
  <c r="D1406" i="5"/>
  <c r="D1463" i="5"/>
  <c r="D43" i="13"/>
  <c r="E1406" i="5"/>
  <c r="E1463" i="5"/>
  <c r="E43" i="13" s="1"/>
  <c r="F1406" i="5"/>
  <c r="F1463" i="5"/>
  <c r="F43" i="13" s="1"/>
  <c r="G1406" i="5"/>
  <c r="H1406" i="5"/>
  <c r="I1406" i="5"/>
  <c r="J1406" i="5"/>
  <c r="K1406" i="5"/>
  <c r="L1406" i="5"/>
  <c r="M1406" i="5"/>
  <c r="M1463" i="5"/>
  <c r="M43" i="13"/>
  <c r="N1406" i="5"/>
  <c r="O1406" i="5"/>
  <c r="P1406" i="5"/>
  <c r="P1463" i="5"/>
  <c r="P43" i="13"/>
  <c r="Q1406" i="5"/>
  <c r="R1406" i="5"/>
  <c r="V1406" i="5"/>
  <c r="Y1406" i="5"/>
  <c r="Z1406" i="5"/>
  <c r="Z1463" i="5" s="1"/>
  <c r="Z43" i="13" s="1"/>
  <c r="AA1406" i="5"/>
  <c r="AA1463" i="5"/>
  <c r="AB1406" i="5"/>
  <c r="AB1463" i="5" s="1"/>
  <c r="AC1406" i="5"/>
  <c r="AD1406" i="5"/>
  <c r="AD1463" i="5" s="1"/>
  <c r="AE1406" i="5"/>
  <c r="AF1406" i="5"/>
  <c r="AF1463" i="5"/>
  <c r="AF43" i="13"/>
  <c r="C1407" i="5"/>
  <c r="D1407" i="5"/>
  <c r="D1464" i="5"/>
  <c r="D44" i="13"/>
  <c r="E1407" i="5"/>
  <c r="E1464" i="5" s="1"/>
  <c r="E44" i="13" s="1"/>
  <c r="F1407" i="5"/>
  <c r="F1464" i="5" s="1"/>
  <c r="G1407" i="5"/>
  <c r="H1407" i="5"/>
  <c r="I1407" i="5"/>
  <c r="I1464" i="5"/>
  <c r="J1407" i="5"/>
  <c r="J1464" i="5"/>
  <c r="J44" i="13"/>
  <c r="K1407" i="5"/>
  <c r="L1407" i="5"/>
  <c r="L1464" i="5"/>
  <c r="L44" i="13"/>
  <c r="M1407" i="5"/>
  <c r="M1464" i="5"/>
  <c r="N1407" i="5"/>
  <c r="N1464" i="5"/>
  <c r="N44" i="13"/>
  <c r="O1407" i="5"/>
  <c r="P1407" i="5"/>
  <c r="Q1407" i="5"/>
  <c r="Q1464" i="5"/>
  <c r="Q44" i="13"/>
  <c r="R1407" i="5"/>
  <c r="R1464" i="5"/>
  <c r="R44" i="13"/>
  <c r="V1407" i="5"/>
  <c r="Y1407" i="5"/>
  <c r="Z1407" i="5"/>
  <c r="AA1407" i="5"/>
  <c r="AA1464" i="5"/>
  <c r="AA44" i="13" s="1"/>
  <c r="AB1407" i="5"/>
  <c r="AC1407" i="5"/>
  <c r="AD1407" i="5"/>
  <c r="AE1407" i="5"/>
  <c r="AF1407" i="5"/>
  <c r="AJ1407" i="5"/>
  <c r="C1408" i="5"/>
  <c r="D1408" i="5"/>
  <c r="D1465" i="5"/>
  <c r="D45" i="13"/>
  <c r="E1408" i="5"/>
  <c r="F1408" i="5"/>
  <c r="G1408" i="5"/>
  <c r="H1408" i="5"/>
  <c r="H1465" i="5"/>
  <c r="H45" i="13"/>
  <c r="I1408" i="5"/>
  <c r="J1408" i="5"/>
  <c r="J1465" i="5"/>
  <c r="K1408" i="5"/>
  <c r="L1408" i="5"/>
  <c r="L1465" i="5"/>
  <c r="M1408" i="5"/>
  <c r="N1408" i="5"/>
  <c r="N1465" i="5"/>
  <c r="O1408" i="5"/>
  <c r="P1408" i="5"/>
  <c r="P1465" i="5"/>
  <c r="P45" i="13"/>
  <c r="Q1408" i="5"/>
  <c r="R1408" i="5"/>
  <c r="R1465" i="5"/>
  <c r="R45" i="13"/>
  <c r="Y1408" i="5"/>
  <c r="Z1408" i="5"/>
  <c r="AA1408" i="5"/>
  <c r="AB1408" i="5"/>
  <c r="AB1465" i="5" s="1"/>
  <c r="AB45" i="13" s="1"/>
  <c r="AC1408" i="5"/>
  <c r="AD1408" i="5"/>
  <c r="AE1408" i="5"/>
  <c r="AF1408" i="5"/>
  <c r="AF1465" i="5"/>
  <c r="AF45" i="13"/>
  <c r="C1409" i="5"/>
  <c r="D1409" i="5"/>
  <c r="E1409" i="5"/>
  <c r="F1409" i="5"/>
  <c r="G1409" i="5"/>
  <c r="H1409" i="5"/>
  <c r="I1409" i="5"/>
  <c r="J1409" i="5"/>
  <c r="J1466" i="5"/>
  <c r="J46" i="13"/>
  <c r="K1409" i="5"/>
  <c r="L1409" i="5"/>
  <c r="M1409" i="5"/>
  <c r="M1466" i="5"/>
  <c r="M46" i="13"/>
  <c r="N1409" i="5"/>
  <c r="O1409" i="5"/>
  <c r="P1409" i="5"/>
  <c r="P1466" i="5"/>
  <c r="P46" i="13"/>
  <c r="Q1409" i="5"/>
  <c r="R1409" i="5"/>
  <c r="Y1409" i="5"/>
  <c r="Z1409" i="5"/>
  <c r="AA1409" i="5"/>
  <c r="AB1409" i="5"/>
  <c r="AC1409" i="5"/>
  <c r="AD1409" i="5"/>
  <c r="AE1409" i="5"/>
  <c r="AF1409" i="5"/>
  <c r="C1410" i="5"/>
  <c r="D1410" i="5"/>
  <c r="D1467" i="5"/>
  <c r="D47" i="13"/>
  <c r="E1410" i="5"/>
  <c r="F1410" i="5"/>
  <c r="F1467" i="5"/>
  <c r="G1410" i="5"/>
  <c r="H1410" i="5"/>
  <c r="H1467" i="5"/>
  <c r="H47" i="13"/>
  <c r="I1410" i="5"/>
  <c r="J1410" i="5"/>
  <c r="J1467" i="5"/>
  <c r="J47" i="13"/>
  <c r="K1410" i="5"/>
  <c r="L1410" i="5"/>
  <c r="L1467" i="5"/>
  <c r="L47" i="13"/>
  <c r="M1410" i="5"/>
  <c r="N1410" i="5"/>
  <c r="N1467" i="5"/>
  <c r="N47" i="13"/>
  <c r="O1410" i="5"/>
  <c r="P1410" i="5"/>
  <c r="Q1410" i="5"/>
  <c r="Q1467" i="5"/>
  <c r="Q47" i="13"/>
  <c r="R1410" i="5"/>
  <c r="V1410" i="5"/>
  <c r="Y1410" i="5"/>
  <c r="Z1410" i="5"/>
  <c r="Z1467" i="5"/>
  <c r="AA1410" i="5"/>
  <c r="AB1410" i="5"/>
  <c r="AB1467" i="5"/>
  <c r="AB47" i="13" s="1"/>
  <c r="AC1410" i="5"/>
  <c r="AD1410" i="5"/>
  <c r="AE1410" i="5"/>
  <c r="AE1405" i="5"/>
  <c r="AF1410" i="5"/>
  <c r="C1411" i="5"/>
  <c r="C1468" i="5"/>
  <c r="D1411" i="5"/>
  <c r="E1411" i="5"/>
  <c r="F1411" i="5"/>
  <c r="G1411" i="5"/>
  <c r="G1468" i="5"/>
  <c r="G48" i="13"/>
  <c r="H1411" i="5"/>
  <c r="I1411" i="5"/>
  <c r="J1411" i="5"/>
  <c r="K1411" i="5"/>
  <c r="K1468" i="5"/>
  <c r="K48" i="13"/>
  <c r="L1411" i="5"/>
  <c r="L1468" i="5"/>
  <c r="L48" i="13"/>
  <c r="M1411" i="5"/>
  <c r="N1411" i="5"/>
  <c r="O1411" i="5"/>
  <c r="O1468" i="5"/>
  <c r="O48" i="13"/>
  <c r="P1411" i="5"/>
  <c r="Q1411" i="5"/>
  <c r="R1411" i="5"/>
  <c r="T1411" i="5"/>
  <c r="Y1411" i="5"/>
  <c r="Z1411" i="5"/>
  <c r="AA1411" i="5"/>
  <c r="AB1411" i="5"/>
  <c r="AC1411" i="5"/>
  <c r="AD1411" i="5"/>
  <c r="AE1411" i="5"/>
  <c r="AE1468" i="5"/>
  <c r="AE48" i="13"/>
  <c r="AF1411" i="5"/>
  <c r="C1412" i="5"/>
  <c r="D1412" i="5"/>
  <c r="D1469" i="5"/>
  <c r="D49" i="13"/>
  <c r="E1412" i="5"/>
  <c r="E1469" i="5" s="1"/>
  <c r="E49" i="13" s="1"/>
  <c r="F1412" i="5"/>
  <c r="F1469" i="5"/>
  <c r="M81" i="35" s="1"/>
  <c r="G1412" i="5"/>
  <c r="H1412" i="5"/>
  <c r="H1469" i="5"/>
  <c r="H49" i="13"/>
  <c r="I1412" i="5"/>
  <c r="I1469" i="5"/>
  <c r="I49" i="13"/>
  <c r="J1412" i="5"/>
  <c r="J1469" i="5"/>
  <c r="J49" i="13"/>
  <c r="K1412" i="5"/>
  <c r="L1412" i="5"/>
  <c r="L1469" i="5"/>
  <c r="L49" i="13"/>
  <c r="M1412" i="5"/>
  <c r="N1412" i="5"/>
  <c r="N1469" i="5"/>
  <c r="N49" i="13"/>
  <c r="O1412" i="5"/>
  <c r="P1412" i="5"/>
  <c r="P1469" i="5"/>
  <c r="P49" i="13"/>
  <c r="Q1412" i="5"/>
  <c r="R1412" i="5"/>
  <c r="R1469" i="5"/>
  <c r="R49" i="13"/>
  <c r="Y1412" i="5"/>
  <c r="Z1412" i="5"/>
  <c r="AA1412" i="5"/>
  <c r="AB1412" i="5"/>
  <c r="AB1469" i="5"/>
  <c r="AB49" i="13" s="1"/>
  <c r="AC1412" i="5"/>
  <c r="AD1412" i="5"/>
  <c r="AE1412" i="5"/>
  <c r="AE1469" i="5"/>
  <c r="AE49" i="13"/>
  <c r="AF1412" i="5"/>
  <c r="AF1469" i="5"/>
  <c r="AF49" i="13"/>
  <c r="C1413" i="5"/>
  <c r="D1413" i="5"/>
  <c r="E1413" i="5"/>
  <c r="E1470" i="5" s="1"/>
  <c r="E50" i="13" s="1"/>
  <c r="F1413" i="5"/>
  <c r="G1413" i="5"/>
  <c r="G1470" i="5"/>
  <c r="G50" i="13"/>
  <c r="H1413" i="5"/>
  <c r="I1413" i="5"/>
  <c r="I1470" i="5"/>
  <c r="I50" i="13"/>
  <c r="J1413" i="5"/>
  <c r="K1413" i="5"/>
  <c r="L1413" i="5"/>
  <c r="M1413" i="5"/>
  <c r="M1470" i="5"/>
  <c r="M50" i="13"/>
  <c r="N1413" i="5"/>
  <c r="O1413" i="5"/>
  <c r="O1470" i="5"/>
  <c r="O50" i="13"/>
  <c r="P1413" i="5"/>
  <c r="Q1413" i="5"/>
  <c r="Q1470" i="5"/>
  <c r="R1413" i="5"/>
  <c r="T1413" i="5"/>
  <c r="Y1413" i="5"/>
  <c r="Y1470" i="5"/>
  <c r="Y50" i="13"/>
  <c r="Z1413" i="5"/>
  <c r="AA1413" i="5"/>
  <c r="AB1413" i="5"/>
  <c r="AC1413" i="5"/>
  <c r="AD1413" i="5"/>
  <c r="AE1413" i="5"/>
  <c r="AF1413" i="5"/>
  <c r="C1414" i="5"/>
  <c r="D1414" i="5"/>
  <c r="E1414" i="5"/>
  <c r="E1471" i="5" s="1"/>
  <c r="F1414" i="5"/>
  <c r="G1414" i="5"/>
  <c r="H1414" i="5"/>
  <c r="I1414" i="5"/>
  <c r="I1471" i="5"/>
  <c r="I51" i="13"/>
  <c r="J1414" i="5"/>
  <c r="K1414" i="5"/>
  <c r="L1414" i="5"/>
  <c r="M1414" i="5"/>
  <c r="M1471" i="5"/>
  <c r="M51" i="13"/>
  <c r="N1414" i="5"/>
  <c r="O1414" i="5"/>
  <c r="O1471" i="5"/>
  <c r="O51" i="13"/>
  <c r="P1414" i="5"/>
  <c r="Q1414" i="5"/>
  <c r="Q1471" i="5"/>
  <c r="Q51" i="13"/>
  <c r="R1414" i="5"/>
  <c r="Y1414" i="5"/>
  <c r="Z1414" i="5"/>
  <c r="AA1414" i="5"/>
  <c r="AB1414" i="5"/>
  <c r="AC1414" i="5"/>
  <c r="AD1414" i="5"/>
  <c r="AE1414" i="5"/>
  <c r="AE1471" i="5"/>
  <c r="AF1414" i="5"/>
  <c r="AH1414" i="5"/>
  <c r="C1415" i="5"/>
  <c r="D1415" i="5"/>
  <c r="E1415" i="5"/>
  <c r="F1415" i="5"/>
  <c r="F1472" i="5" s="1"/>
  <c r="G1415" i="5"/>
  <c r="H1415" i="5"/>
  <c r="I1415" i="5"/>
  <c r="J1415" i="5"/>
  <c r="J1472" i="5"/>
  <c r="J52" i="13"/>
  <c r="K1415" i="5"/>
  <c r="L1415" i="5"/>
  <c r="M1415" i="5"/>
  <c r="M1472" i="5"/>
  <c r="M52" i="13"/>
  <c r="N1415" i="5"/>
  <c r="O1415" i="5"/>
  <c r="O1472" i="5"/>
  <c r="O52" i="13"/>
  <c r="P1415" i="5"/>
  <c r="Q1415" i="5"/>
  <c r="Q1472" i="5"/>
  <c r="Q52" i="13"/>
  <c r="R1415" i="5"/>
  <c r="R1472" i="5"/>
  <c r="R52" i="13"/>
  <c r="Y1415" i="5"/>
  <c r="Z1415" i="5"/>
  <c r="AA1415" i="5"/>
  <c r="AB1415" i="5"/>
  <c r="AB1472" i="5"/>
  <c r="AB52" i="13" s="1"/>
  <c r="AC1415" i="5"/>
  <c r="AD1415" i="5"/>
  <c r="AE1415" i="5"/>
  <c r="AE1472" i="5"/>
  <c r="AE52" i="13"/>
  <c r="AF1415" i="5"/>
  <c r="C1416" i="5"/>
  <c r="C1473" i="5"/>
  <c r="C53" i="13"/>
  <c r="D1416" i="5"/>
  <c r="E1416" i="5"/>
  <c r="E1473" i="5" s="1"/>
  <c r="E53" i="13" s="1"/>
  <c r="F1416" i="5"/>
  <c r="F1473" i="5" s="1"/>
  <c r="F53" i="13" s="1"/>
  <c r="G1416" i="5"/>
  <c r="G1473" i="5"/>
  <c r="G53" i="13"/>
  <c r="H1416" i="5"/>
  <c r="I1416" i="5"/>
  <c r="I1473" i="5"/>
  <c r="I53" i="13"/>
  <c r="J1416" i="5"/>
  <c r="K1416" i="5"/>
  <c r="K1473" i="5"/>
  <c r="L1416" i="5"/>
  <c r="M1416" i="5"/>
  <c r="M1473" i="5"/>
  <c r="M53" i="13"/>
  <c r="N1416" i="5"/>
  <c r="N1473" i="5"/>
  <c r="O1416" i="5"/>
  <c r="O1473" i="5"/>
  <c r="O53" i="13"/>
  <c r="P1416" i="5"/>
  <c r="Q1416" i="5"/>
  <c r="Q1473" i="5"/>
  <c r="Q53" i="13"/>
  <c r="R1416" i="5"/>
  <c r="X1416" i="5"/>
  <c r="Y1416" i="5"/>
  <c r="Z1416" i="5"/>
  <c r="Z1473" i="5"/>
  <c r="Z53" i="13" s="1"/>
  <c r="AA1416" i="5"/>
  <c r="AA1473" i="5"/>
  <c r="AA53" i="13"/>
  <c r="AB1416" i="5"/>
  <c r="AB1473" i="5"/>
  <c r="AB53" i="13"/>
  <c r="AC1416" i="5"/>
  <c r="AD1416" i="5"/>
  <c r="AD1473" i="5"/>
  <c r="AD53" i="13" s="1"/>
  <c r="AE1416" i="5"/>
  <c r="AE1473" i="5"/>
  <c r="AE53" i="13"/>
  <c r="AF1416" i="5"/>
  <c r="AF1473" i="5"/>
  <c r="AF53" i="13"/>
  <c r="AH1416" i="5"/>
  <c r="AI1416" i="5"/>
  <c r="AJ1416" i="5"/>
  <c r="C1417" i="5"/>
  <c r="D1417" i="5"/>
  <c r="E1417" i="5"/>
  <c r="E1474" i="5" s="1"/>
  <c r="E54" i="13" s="1"/>
  <c r="F1417" i="5"/>
  <c r="G1417" i="5"/>
  <c r="G1474" i="5"/>
  <c r="G54" i="13"/>
  <c r="H1417" i="5"/>
  <c r="H1474" i="5"/>
  <c r="H54" i="13"/>
  <c r="I1417" i="5"/>
  <c r="I1474" i="5"/>
  <c r="I54" i="13"/>
  <c r="J1417" i="5"/>
  <c r="K1417" i="5"/>
  <c r="L1417" i="5"/>
  <c r="M1417" i="5"/>
  <c r="M1474" i="5"/>
  <c r="M54" i="13"/>
  <c r="N1417" i="5"/>
  <c r="O1417" i="5"/>
  <c r="O1474" i="5"/>
  <c r="O54" i="13"/>
  <c r="P1417" i="5"/>
  <c r="P1474" i="5"/>
  <c r="P54" i="13"/>
  <c r="Q1417" i="5"/>
  <c r="Q1474" i="5"/>
  <c r="Q54" i="13"/>
  <c r="R1417" i="5"/>
  <c r="Y1417" i="5"/>
  <c r="Z1417" i="5"/>
  <c r="AA1417" i="5"/>
  <c r="AB1417" i="5"/>
  <c r="AC1417" i="5"/>
  <c r="AC1474" i="5"/>
  <c r="AC54" i="13" s="1"/>
  <c r="AD1417" i="5"/>
  <c r="AE1417" i="5"/>
  <c r="AF1417" i="5"/>
  <c r="AG1417" i="5"/>
  <c r="AK1417" i="5"/>
  <c r="C1418" i="5"/>
  <c r="D1418" i="5"/>
  <c r="D1475" i="5"/>
  <c r="D55" i="13"/>
  <c r="E1418" i="5"/>
  <c r="F1418" i="5"/>
  <c r="F1475" i="5" s="1"/>
  <c r="G1418" i="5"/>
  <c r="H1418" i="5"/>
  <c r="H1475" i="5"/>
  <c r="H55" i="13"/>
  <c r="I1418" i="5"/>
  <c r="J1418" i="5"/>
  <c r="J1475" i="5"/>
  <c r="J55" i="13"/>
  <c r="K1418" i="5"/>
  <c r="L1418" i="5"/>
  <c r="L1475" i="5"/>
  <c r="L55" i="13"/>
  <c r="M1418" i="5"/>
  <c r="N1418" i="5"/>
  <c r="O1418" i="5"/>
  <c r="P1418" i="5"/>
  <c r="Q1418" i="5"/>
  <c r="R1418" i="5"/>
  <c r="R1475" i="5"/>
  <c r="R55" i="13"/>
  <c r="T1418" i="5"/>
  <c r="V1418" i="5"/>
  <c r="Y1418" i="5"/>
  <c r="Z1418" i="5"/>
  <c r="Z1475" i="5"/>
  <c r="Z55" i="13" s="1"/>
  <c r="AA1418" i="5"/>
  <c r="AB1418" i="5"/>
  <c r="AB1475" i="5"/>
  <c r="AB55" i="13" s="1"/>
  <c r="AC1418" i="5"/>
  <c r="AD1418" i="5"/>
  <c r="AE1418" i="5"/>
  <c r="AF1418" i="5"/>
  <c r="AJ1418" i="5"/>
  <c r="AK1418" i="5"/>
  <c r="C1419" i="5"/>
  <c r="C1476" i="5"/>
  <c r="C56" i="13"/>
  <c r="D1419" i="5"/>
  <c r="E1419" i="5"/>
  <c r="E1476" i="5" s="1"/>
  <c r="E56" i="13" s="1"/>
  <c r="F1419" i="5"/>
  <c r="F1476" i="5" s="1"/>
  <c r="F56" i="13" s="1"/>
  <c r="G1419" i="5"/>
  <c r="G1476" i="5"/>
  <c r="G56" i="13"/>
  <c r="H1419" i="5"/>
  <c r="I1419" i="5"/>
  <c r="I1476" i="5"/>
  <c r="I56" i="13"/>
  <c r="J1419" i="5"/>
  <c r="J1476" i="5"/>
  <c r="J56" i="13"/>
  <c r="K1419" i="5"/>
  <c r="K1476" i="5"/>
  <c r="K56" i="13"/>
  <c r="L1419" i="5"/>
  <c r="M1419" i="5"/>
  <c r="M1476" i="5"/>
  <c r="M56" i="13"/>
  <c r="N1419" i="5"/>
  <c r="O1419" i="5"/>
  <c r="O1476" i="5"/>
  <c r="O56" i="13"/>
  <c r="P1419" i="5"/>
  <c r="Q1419" i="5"/>
  <c r="Q1476" i="5"/>
  <c r="Q56" i="13"/>
  <c r="R1419" i="5"/>
  <c r="R1476" i="5"/>
  <c r="R56" i="13"/>
  <c r="S1419" i="5"/>
  <c r="W1419" i="5"/>
  <c r="Y1419" i="5"/>
  <c r="Z1419" i="5"/>
  <c r="AA1419" i="5"/>
  <c r="AB1419" i="5"/>
  <c r="AC1419" i="5"/>
  <c r="AD1419" i="5"/>
  <c r="AE1419" i="5"/>
  <c r="AE1476" i="5"/>
  <c r="AE56" i="13"/>
  <c r="AF1419" i="5"/>
  <c r="AI1419" i="5"/>
  <c r="C1420" i="5"/>
  <c r="C1477" i="5"/>
  <c r="D1421" i="5"/>
  <c r="E1421" i="5"/>
  <c r="E1478" i="5" s="1"/>
  <c r="E58" i="13" s="1"/>
  <c r="F1421" i="5"/>
  <c r="G1421" i="5"/>
  <c r="G1478" i="5"/>
  <c r="G58" i="13"/>
  <c r="H1421" i="5"/>
  <c r="I1421" i="5"/>
  <c r="I1478" i="5"/>
  <c r="I58" i="13"/>
  <c r="J1421" i="5"/>
  <c r="K1421" i="5"/>
  <c r="K1478" i="5"/>
  <c r="K58" i="13"/>
  <c r="L1421" i="5"/>
  <c r="M1421" i="5"/>
  <c r="M1478" i="5"/>
  <c r="M58" i="13"/>
  <c r="N1421" i="5"/>
  <c r="O1421" i="5"/>
  <c r="O1478" i="5"/>
  <c r="O58" i="13"/>
  <c r="P1421" i="5"/>
  <c r="Q1421" i="5"/>
  <c r="Q1478" i="5"/>
  <c r="Q58" i="13"/>
  <c r="R1421" i="5"/>
  <c r="S1421" i="5"/>
  <c r="U1421" i="5"/>
  <c r="V1421" i="5"/>
  <c r="Y1421" i="5"/>
  <c r="Z1421" i="5"/>
  <c r="AA1421" i="5"/>
  <c r="AA1478" i="5"/>
  <c r="AA58" i="13" s="1"/>
  <c r="AB1421" i="5"/>
  <c r="AC1421" i="5"/>
  <c r="AD1421" i="5"/>
  <c r="AE1421" i="5"/>
  <c r="AE1478" i="5"/>
  <c r="AE58" i="13"/>
  <c r="AF1421" i="5"/>
  <c r="AJ1421" i="5"/>
  <c r="D1422" i="5"/>
  <c r="D1479" i="5"/>
  <c r="D59" i="13"/>
  <c r="E1422" i="5"/>
  <c r="F1422" i="5"/>
  <c r="F1479" i="5" s="1"/>
  <c r="F59" i="13" s="1"/>
  <c r="G1422" i="5"/>
  <c r="G1479" i="5"/>
  <c r="G59" i="13"/>
  <c r="H1422" i="5"/>
  <c r="H1479" i="5"/>
  <c r="H59" i="13"/>
  <c r="I1422" i="5"/>
  <c r="J1422" i="5"/>
  <c r="J1479" i="5"/>
  <c r="J59" i="13"/>
  <c r="K1422" i="5"/>
  <c r="L1422" i="5"/>
  <c r="L1479" i="5"/>
  <c r="L59" i="13"/>
  <c r="M1422" i="5"/>
  <c r="N1422" i="5"/>
  <c r="N1479" i="5"/>
  <c r="N59" i="13"/>
  <c r="O1422" i="5"/>
  <c r="P1422" i="5"/>
  <c r="Q1422" i="5"/>
  <c r="R1422" i="5"/>
  <c r="R1479" i="5"/>
  <c r="R59" i="13"/>
  <c r="V1422" i="5"/>
  <c r="Y1422" i="5"/>
  <c r="Y1479" i="5"/>
  <c r="Y59" i="13"/>
  <c r="Z1422" i="5"/>
  <c r="AA1422" i="5"/>
  <c r="AB1422" i="5"/>
  <c r="AB1479" i="5"/>
  <c r="AB59" i="13" s="1"/>
  <c r="AC1422" i="5"/>
  <c r="AD1422" i="5"/>
  <c r="AD1479" i="5"/>
  <c r="AD59" i="13" s="1"/>
  <c r="AE1422" i="5"/>
  <c r="AF1422" i="5"/>
  <c r="AF1479" i="5"/>
  <c r="AF59" i="13"/>
  <c r="AH1422" i="5"/>
  <c r="D1423" i="5"/>
  <c r="E1423" i="5"/>
  <c r="F1423" i="5"/>
  <c r="G1423" i="5"/>
  <c r="G1480" i="5"/>
  <c r="G60" i="13"/>
  <c r="H1423" i="5"/>
  <c r="I1423" i="5"/>
  <c r="I1480" i="5"/>
  <c r="I60" i="13"/>
  <c r="J1423" i="5"/>
  <c r="K1423" i="5"/>
  <c r="K1480" i="5"/>
  <c r="K60" i="13"/>
  <c r="L1423" i="5"/>
  <c r="L1480" i="5"/>
  <c r="L60" i="13"/>
  <c r="M1423" i="5"/>
  <c r="M1480" i="5"/>
  <c r="M60" i="13"/>
  <c r="N1423" i="5"/>
  <c r="O1423" i="5"/>
  <c r="O1480" i="5"/>
  <c r="O60" i="13"/>
  <c r="P1423" i="5"/>
  <c r="Q1423" i="5"/>
  <c r="Q1480" i="5"/>
  <c r="Q60" i="13"/>
  <c r="R1423" i="5"/>
  <c r="S1423" i="5"/>
  <c r="U1423" i="5"/>
  <c r="V1423" i="5"/>
  <c r="W1423" i="5"/>
  <c r="Y1423" i="5"/>
  <c r="Y1480" i="5"/>
  <c r="Y60" i="13"/>
  <c r="Z1423" i="5"/>
  <c r="AA1423" i="5"/>
  <c r="AB1423" i="5"/>
  <c r="AC1423" i="5"/>
  <c r="AC1480" i="5"/>
  <c r="AC60" i="13" s="1"/>
  <c r="AD1423" i="5"/>
  <c r="AE1423" i="5"/>
  <c r="AE1480" i="5"/>
  <c r="AE60" i="13"/>
  <c r="AF1423" i="5"/>
  <c r="D1424" i="5"/>
  <c r="D1481" i="5"/>
  <c r="D61" i="13"/>
  <c r="E1424" i="5"/>
  <c r="E1481" i="5" s="1"/>
  <c r="E61" i="13" s="1"/>
  <c r="F1424" i="5"/>
  <c r="G1424" i="5"/>
  <c r="H1424" i="5"/>
  <c r="H1420" i="5"/>
  <c r="I1424" i="5"/>
  <c r="I1481" i="5"/>
  <c r="I61" i="13"/>
  <c r="J1424" i="5"/>
  <c r="J1481" i="5"/>
  <c r="J61" i="13"/>
  <c r="K1424" i="5"/>
  <c r="L1424" i="5"/>
  <c r="L1481" i="5"/>
  <c r="L61" i="13"/>
  <c r="M1424" i="5"/>
  <c r="N1424" i="5"/>
  <c r="N1481" i="5"/>
  <c r="N61" i="13"/>
  <c r="O1424" i="5"/>
  <c r="P1424" i="5"/>
  <c r="P1481" i="5"/>
  <c r="P61" i="13"/>
  <c r="Q1424" i="5"/>
  <c r="Q1481" i="5"/>
  <c r="Q61" i="13"/>
  <c r="R1424" i="5"/>
  <c r="R1481" i="5"/>
  <c r="R61" i="13"/>
  <c r="Y1424" i="5"/>
  <c r="Z1424" i="5"/>
  <c r="AA1424" i="5"/>
  <c r="AA1481" i="5"/>
  <c r="AA61" i="13"/>
  <c r="AB1424" i="5"/>
  <c r="AC1424" i="5"/>
  <c r="AC1481" i="5"/>
  <c r="AC61" i="13" s="1"/>
  <c r="AD1424" i="5"/>
  <c r="AE1424" i="5"/>
  <c r="AF1424" i="5"/>
  <c r="AH1424" i="5"/>
  <c r="D1425" i="5"/>
  <c r="E1425" i="5"/>
  <c r="E1482" i="5"/>
  <c r="E62" i="13" s="1"/>
  <c r="F1425" i="5"/>
  <c r="G1425" i="5"/>
  <c r="G1482" i="5"/>
  <c r="G62" i="13"/>
  <c r="H1425" i="5"/>
  <c r="I1425" i="5"/>
  <c r="I1482" i="5"/>
  <c r="I62" i="13"/>
  <c r="J1425" i="5"/>
  <c r="K1425" i="5"/>
  <c r="K1482" i="5"/>
  <c r="K62" i="13"/>
  <c r="L1425" i="5"/>
  <c r="L1482" i="5"/>
  <c r="L62" i="13"/>
  <c r="M1425" i="5"/>
  <c r="M1482" i="5"/>
  <c r="M62" i="13"/>
  <c r="N1425" i="5"/>
  <c r="N1482" i="5"/>
  <c r="N62" i="13"/>
  <c r="O1425" i="5"/>
  <c r="O1482" i="5"/>
  <c r="O62" i="13"/>
  <c r="P1425" i="5"/>
  <c r="Q1425" i="5"/>
  <c r="Q1482" i="5"/>
  <c r="Q62" i="13"/>
  <c r="R1425" i="5"/>
  <c r="W1425" i="5"/>
  <c r="Y1425" i="5"/>
  <c r="Z1425" i="5"/>
  <c r="AA1425" i="5"/>
  <c r="AA1482" i="5"/>
  <c r="AA62" i="13" s="1"/>
  <c r="AB1425" i="5"/>
  <c r="AC1425" i="5"/>
  <c r="AD1425" i="5"/>
  <c r="AE1425" i="5"/>
  <c r="AE1482" i="5"/>
  <c r="AE62" i="13"/>
  <c r="AF1425" i="5"/>
  <c r="AK1425" i="5"/>
  <c r="D1426" i="5"/>
  <c r="D1483" i="5"/>
  <c r="D63" i="13"/>
  <c r="E1426" i="5"/>
  <c r="F1426" i="5"/>
  <c r="G1426" i="5"/>
  <c r="G1483" i="5"/>
  <c r="G63" i="13"/>
  <c r="H1426" i="5"/>
  <c r="I1426" i="5"/>
  <c r="I1483" i="5"/>
  <c r="I63" i="13"/>
  <c r="J1426" i="5"/>
  <c r="J1483" i="5"/>
  <c r="J63" i="13"/>
  <c r="K1426" i="5"/>
  <c r="L1426" i="5"/>
  <c r="L1483" i="5"/>
  <c r="L63" i="13"/>
  <c r="M1426" i="5"/>
  <c r="M1483" i="5"/>
  <c r="M63" i="13"/>
  <c r="N1426" i="5"/>
  <c r="N1483" i="5"/>
  <c r="N63" i="13"/>
  <c r="O1426" i="5"/>
  <c r="O1483" i="5"/>
  <c r="O63" i="13"/>
  <c r="P1426" i="5"/>
  <c r="Q1426" i="5"/>
  <c r="Q1483" i="5"/>
  <c r="Q63" i="13"/>
  <c r="R1426" i="5"/>
  <c r="R1483" i="5"/>
  <c r="R63" i="13"/>
  <c r="Y1426" i="5"/>
  <c r="Z1426" i="5"/>
  <c r="Z1483" i="5"/>
  <c r="Z63" i="13" s="1"/>
  <c r="AA1426" i="5"/>
  <c r="AB1426" i="5"/>
  <c r="AB1483" i="5"/>
  <c r="AB63" i="13" s="1"/>
  <c r="AC1426" i="5"/>
  <c r="AC1483" i="5"/>
  <c r="AC63" i="13"/>
  <c r="AD1426" i="5"/>
  <c r="AE1426" i="5"/>
  <c r="AF1426" i="5"/>
  <c r="AF1483" i="5"/>
  <c r="AF63" i="13"/>
  <c r="AH1426" i="5"/>
  <c r="D1427" i="5"/>
  <c r="E1427" i="5"/>
  <c r="F1427" i="5"/>
  <c r="G1427" i="5"/>
  <c r="G1484" i="5"/>
  <c r="G64" i="13"/>
  <c r="H1427" i="5"/>
  <c r="I1427" i="5"/>
  <c r="I1484" i="5"/>
  <c r="I64" i="13"/>
  <c r="J1427" i="5"/>
  <c r="K1427" i="5"/>
  <c r="L1427" i="5"/>
  <c r="L1484" i="5"/>
  <c r="L64" i="13"/>
  <c r="M1427" i="5"/>
  <c r="N1427" i="5"/>
  <c r="O1427" i="5"/>
  <c r="O1484" i="5"/>
  <c r="O64" i="13"/>
  <c r="P1427" i="5"/>
  <c r="P1484" i="5"/>
  <c r="P64" i="13"/>
  <c r="Q1427" i="5"/>
  <c r="Q1484" i="5"/>
  <c r="Q64" i="13"/>
  <c r="R1427" i="5"/>
  <c r="R1484" i="5"/>
  <c r="R64" i="13"/>
  <c r="Y1427" i="5"/>
  <c r="Y1484" i="5"/>
  <c r="Y64" i="13"/>
  <c r="Z1427" i="5"/>
  <c r="AA1427" i="5"/>
  <c r="AB1427" i="5"/>
  <c r="AB1484" i="5"/>
  <c r="AB64" i="13" s="1"/>
  <c r="AC1427" i="5"/>
  <c r="AD1427" i="5"/>
  <c r="AE1427" i="5"/>
  <c r="AF1427" i="5"/>
  <c r="AF1484" i="5"/>
  <c r="AF64" i="13"/>
  <c r="C1428" i="5"/>
  <c r="D1428" i="5"/>
  <c r="E1428" i="5"/>
  <c r="E1485" i="5" s="1"/>
  <c r="E65" i="13" s="1"/>
  <c r="F1428" i="5"/>
  <c r="F1485" i="5" s="1"/>
  <c r="F65" i="13" s="1"/>
  <c r="G1428" i="5"/>
  <c r="G1485" i="5"/>
  <c r="G65" i="13"/>
  <c r="H1428" i="5"/>
  <c r="I1428" i="5"/>
  <c r="I1485" i="5"/>
  <c r="I65" i="13"/>
  <c r="J1428" i="5"/>
  <c r="K1428" i="5"/>
  <c r="K1485" i="5"/>
  <c r="K65" i="13"/>
  <c r="L1428" i="5"/>
  <c r="M1428" i="5"/>
  <c r="M1485" i="5"/>
  <c r="M65" i="13"/>
  <c r="N1428" i="5"/>
  <c r="O1428" i="5"/>
  <c r="O1485" i="5"/>
  <c r="O65" i="13"/>
  <c r="P1428" i="5"/>
  <c r="P1485" i="5"/>
  <c r="P65" i="13"/>
  <c r="Q1428" i="5"/>
  <c r="Q1485" i="5"/>
  <c r="Q65" i="13"/>
  <c r="R1428" i="5"/>
  <c r="T1428" i="5"/>
  <c r="V1428" i="5"/>
  <c r="Y1428" i="5"/>
  <c r="Y1485" i="5"/>
  <c r="Y65" i="13"/>
  <c r="Z1428" i="5"/>
  <c r="AA1428" i="5"/>
  <c r="AA1485" i="5"/>
  <c r="AA65" i="13"/>
  <c r="AB1428" i="5"/>
  <c r="AB1485" i="5"/>
  <c r="AB65" i="13"/>
  <c r="AC1428" i="5"/>
  <c r="AC1485" i="5"/>
  <c r="AC65" i="13"/>
  <c r="AD1428" i="5"/>
  <c r="AE1428" i="5"/>
  <c r="AF1428" i="5"/>
  <c r="AF1485" i="5"/>
  <c r="AF65" i="13"/>
  <c r="C1429" i="5"/>
  <c r="D1429" i="5"/>
  <c r="D1486" i="5"/>
  <c r="D66" i="13"/>
  <c r="E1429" i="5"/>
  <c r="F1429" i="5"/>
  <c r="G1429" i="5"/>
  <c r="H1429" i="5"/>
  <c r="H1486" i="5"/>
  <c r="H66" i="13"/>
  <c r="I1429" i="5"/>
  <c r="J1429" i="5"/>
  <c r="K1429" i="5"/>
  <c r="L1429" i="5"/>
  <c r="L1486" i="5"/>
  <c r="L66" i="13"/>
  <c r="M1429" i="5"/>
  <c r="N1429" i="5"/>
  <c r="O1429" i="5"/>
  <c r="P1429" i="5"/>
  <c r="P1486" i="5"/>
  <c r="P66" i="13"/>
  <c r="Q1429" i="5"/>
  <c r="R1429" i="5"/>
  <c r="R1486" i="5"/>
  <c r="R66" i="13"/>
  <c r="Y1429" i="5"/>
  <c r="Z1429" i="5"/>
  <c r="AA1429" i="5"/>
  <c r="AA1486" i="5"/>
  <c r="AA66" i="13"/>
  <c r="AB1429" i="5"/>
  <c r="AC1429" i="5"/>
  <c r="AD1429" i="5"/>
  <c r="AE1429" i="5"/>
  <c r="AE1486" i="5"/>
  <c r="AE66" i="13"/>
  <c r="AF1429" i="5"/>
  <c r="AJ1429" i="5"/>
  <c r="I1431" i="5"/>
  <c r="I11" i="13" s="1"/>
  <c r="J1431" i="5"/>
  <c r="J11" i="13" s="1"/>
  <c r="M1431" i="5"/>
  <c r="M11" i="13" s="1"/>
  <c r="N1431" i="5"/>
  <c r="N11" i="13"/>
  <c r="O1431" i="5"/>
  <c r="O11" i="13"/>
  <c r="Q1431" i="5"/>
  <c r="Q11" i="13"/>
  <c r="R1431" i="5"/>
  <c r="R11" i="13"/>
  <c r="Y1431" i="5"/>
  <c r="Y11" i="13"/>
  <c r="AE1431" i="5"/>
  <c r="AE11" i="13"/>
  <c r="C1432" i="5"/>
  <c r="H26" i="23"/>
  <c r="E1432" i="5"/>
  <c r="E12" i="13" s="1"/>
  <c r="G1432" i="5"/>
  <c r="G12" i="13" s="1"/>
  <c r="J1432" i="5"/>
  <c r="J12" i="13" s="1"/>
  <c r="K1432" i="5"/>
  <c r="K12" i="13" s="1"/>
  <c r="M1432" i="5"/>
  <c r="M12" i="13"/>
  <c r="N1432" i="5"/>
  <c r="N12" i="13"/>
  <c r="O1432" i="5"/>
  <c r="O12" i="13"/>
  <c r="R1432" i="5"/>
  <c r="R12" i="13"/>
  <c r="Y1432" i="5"/>
  <c r="Y12" i="13"/>
  <c r="AB1432" i="5"/>
  <c r="AB12" i="13" s="1"/>
  <c r="AF1432" i="5"/>
  <c r="AF12" i="13"/>
  <c r="G1433" i="5"/>
  <c r="G13" i="13" s="1"/>
  <c r="J1433" i="5"/>
  <c r="J13" i="13"/>
  <c r="M1433" i="5"/>
  <c r="M13" i="13" s="1"/>
  <c r="N1433" i="5"/>
  <c r="N13" i="13"/>
  <c r="R1433" i="5"/>
  <c r="R13" i="13"/>
  <c r="Y1433" i="5"/>
  <c r="Y13" i="13"/>
  <c r="AE1433" i="5"/>
  <c r="AE13" i="13"/>
  <c r="AF1433" i="5"/>
  <c r="AF13" i="13"/>
  <c r="D1434" i="5"/>
  <c r="D14" i="13"/>
  <c r="F1434" i="5"/>
  <c r="F14" i="13" s="1"/>
  <c r="G1434" i="5"/>
  <c r="G14" i="13" s="1"/>
  <c r="H1434" i="5"/>
  <c r="H14" i="13" s="1"/>
  <c r="K1434" i="5"/>
  <c r="K14" i="13" s="1"/>
  <c r="M1434" i="5"/>
  <c r="M14" i="13"/>
  <c r="O1434" i="5"/>
  <c r="O14" i="13"/>
  <c r="P1434" i="5"/>
  <c r="P14" i="13"/>
  <c r="R1434" i="5"/>
  <c r="R14" i="13"/>
  <c r="Z1434" i="5"/>
  <c r="Z14" i="13" s="1"/>
  <c r="AD1434" i="5"/>
  <c r="AD14" i="13" s="1"/>
  <c r="AF1434" i="5"/>
  <c r="AF14" i="13"/>
  <c r="D1435" i="5"/>
  <c r="D15" i="13"/>
  <c r="H1435" i="5"/>
  <c r="H15" i="13" s="1"/>
  <c r="J1435" i="5"/>
  <c r="J15" i="13"/>
  <c r="L1435" i="5"/>
  <c r="L15" i="13" s="1"/>
  <c r="N1435" i="5"/>
  <c r="N15" i="13"/>
  <c r="P1435" i="5"/>
  <c r="P15" i="13"/>
  <c r="R1435" i="5"/>
  <c r="R15" i="13"/>
  <c r="Z1435" i="5"/>
  <c r="Z15" i="13" s="1"/>
  <c r="AC1435" i="5"/>
  <c r="AC15" i="13" s="1"/>
  <c r="AD1435" i="5"/>
  <c r="AD15" i="13" s="1"/>
  <c r="AE1435" i="5"/>
  <c r="AE15" i="13"/>
  <c r="AF1435" i="5"/>
  <c r="AF15" i="13"/>
  <c r="D1437" i="5"/>
  <c r="D17" i="13"/>
  <c r="L1437" i="5"/>
  <c r="L17" i="13" s="1"/>
  <c r="P1437" i="5"/>
  <c r="P17" i="13"/>
  <c r="Z1437" i="5"/>
  <c r="Z17" i="13" s="1"/>
  <c r="AD1437" i="5"/>
  <c r="AD17" i="13" s="1"/>
  <c r="D1438" i="5"/>
  <c r="D18" i="13"/>
  <c r="G1438" i="5"/>
  <c r="G18" i="13" s="1"/>
  <c r="K1438" i="5"/>
  <c r="K18" i="13" s="1"/>
  <c r="M1438" i="5"/>
  <c r="M18" i="13" s="1"/>
  <c r="O1438" i="5"/>
  <c r="O18" i="13"/>
  <c r="Y1438" i="5"/>
  <c r="Y18" i="13"/>
  <c r="AA1438" i="5"/>
  <c r="AA18" i="13" s="1"/>
  <c r="AB1438" i="5"/>
  <c r="AB18" i="13" s="1"/>
  <c r="AE1438" i="5"/>
  <c r="AE18" i="13"/>
  <c r="D1440" i="5"/>
  <c r="D20" i="13"/>
  <c r="F1440" i="5"/>
  <c r="F20" i="13" s="1"/>
  <c r="H1440" i="5"/>
  <c r="H20" i="13" s="1"/>
  <c r="J1440" i="5"/>
  <c r="J20" i="13" s="1"/>
  <c r="L1440" i="5"/>
  <c r="L20" i="13" s="1"/>
  <c r="N1440" i="5"/>
  <c r="N20" i="13"/>
  <c r="P1440" i="5"/>
  <c r="P20" i="13"/>
  <c r="AB1440" i="5"/>
  <c r="AD1440" i="5"/>
  <c r="AD20" i="13" s="1"/>
  <c r="AF1440" i="5"/>
  <c r="AF20" i="13"/>
  <c r="D1441" i="5"/>
  <c r="D21" i="13"/>
  <c r="F1441" i="5"/>
  <c r="F21" i="13" s="1"/>
  <c r="G1441" i="5"/>
  <c r="G21" i="13" s="1"/>
  <c r="I1441" i="5"/>
  <c r="I21" i="13" s="1"/>
  <c r="L1441" i="5"/>
  <c r="L21" i="13" s="1"/>
  <c r="M1441" i="5"/>
  <c r="M21" i="13" s="1"/>
  <c r="O1441" i="5"/>
  <c r="O21" i="13"/>
  <c r="Q1441" i="5"/>
  <c r="Q21" i="13"/>
  <c r="Y1441" i="5"/>
  <c r="Y21" i="13"/>
  <c r="Z1441" i="5"/>
  <c r="Z21" i="13" s="1"/>
  <c r="AF1441" i="5"/>
  <c r="AF21" i="13"/>
  <c r="D1442" i="5"/>
  <c r="D22" i="13"/>
  <c r="F1442" i="5"/>
  <c r="F22" i="13" s="1"/>
  <c r="L1442" i="5"/>
  <c r="L22" i="13" s="1"/>
  <c r="N1442" i="5"/>
  <c r="N22" i="13"/>
  <c r="AD1442" i="5"/>
  <c r="AD22" i="13" s="1"/>
  <c r="AF1442" i="5"/>
  <c r="AF22" i="13"/>
  <c r="E1443" i="5"/>
  <c r="E23" i="13" s="1"/>
  <c r="I1443" i="5"/>
  <c r="I23" i="13"/>
  <c r="M1443" i="5"/>
  <c r="M23" i="13" s="1"/>
  <c r="O1443" i="5"/>
  <c r="O23" i="13"/>
  <c r="Q1443" i="5"/>
  <c r="Q23" i="13"/>
  <c r="AA1443" i="5"/>
  <c r="AA23" i="13" s="1"/>
  <c r="AC1443" i="5"/>
  <c r="AC23" i="13" s="1"/>
  <c r="G1444" i="5"/>
  <c r="G24" i="13" s="1"/>
  <c r="I1444" i="5"/>
  <c r="I24" i="13" s="1"/>
  <c r="O1444" i="5"/>
  <c r="O24" i="13"/>
  <c r="Q1444" i="5"/>
  <c r="Q24" i="13"/>
  <c r="Y1444" i="5"/>
  <c r="Y24" i="13"/>
  <c r="AE1444" i="5"/>
  <c r="AE24" i="13"/>
  <c r="C1446" i="5"/>
  <c r="C26" i="13"/>
  <c r="AA214" i="39"/>
  <c r="G1446" i="5"/>
  <c r="G26" i="13"/>
  <c r="K1446" i="5"/>
  <c r="K26" i="13" s="1"/>
  <c r="M1446" i="5"/>
  <c r="M26" i="13" s="1"/>
  <c r="O1446" i="5"/>
  <c r="O26" i="13"/>
  <c r="Q1446" i="5"/>
  <c r="Q26" i="13"/>
  <c r="AA1446" i="5"/>
  <c r="AA26" i="13" s="1"/>
  <c r="AE1446" i="5"/>
  <c r="AE26" i="13"/>
  <c r="E1447" i="5"/>
  <c r="E27" i="13" s="1"/>
  <c r="I1447" i="5"/>
  <c r="I27" i="13" s="1"/>
  <c r="K1447" i="5"/>
  <c r="K27" i="13"/>
  <c r="M1447" i="5"/>
  <c r="M27" i="13" s="1"/>
  <c r="Q1447" i="5"/>
  <c r="Q27" i="13"/>
  <c r="Y1447" i="5"/>
  <c r="Y27" i="13"/>
  <c r="AC1447" i="5"/>
  <c r="AC27" i="13" s="1"/>
  <c r="AE1447" i="5"/>
  <c r="AE27" i="13"/>
  <c r="C1448" i="5"/>
  <c r="C28" i="13"/>
  <c r="AA216" i="39"/>
  <c r="G1448" i="5"/>
  <c r="G28" i="13" s="1"/>
  <c r="K1448" i="5"/>
  <c r="K28" i="13" s="1"/>
  <c r="M1448" i="5"/>
  <c r="M28" i="13" s="1"/>
  <c r="O1448" i="5"/>
  <c r="O28" i="13"/>
  <c r="Q1448" i="5"/>
  <c r="Q28" i="13"/>
  <c r="Y1448" i="5"/>
  <c r="Y28" i="13"/>
  <c r="AA1448" i="5"/>
  <c r="AA28" i="13" s="1"/>
  <c r="AC1448" i="5"/>
  <c r="AC28" i="13" s="1"/>
  <c r="C1449" i="5"/>
  <c r="C29" i="13"/>
  <c r="AA217" i="39"/>
  <c r="G1449" i="5"/>
  <c r="G29" i="13" s="1"/>
  <c r="I1449" i="5"/>
  <c r="I29" i="13" s="1"/>
  <c r="K1449" i="5"/>
  <c r="K29" i="13" s="1"/>
  <c r="M1449" i="5"/>
  <c r="M29" i="13" s="1"/>
  <c r="O1449" i="5"/>
  <c r="O29" i="13"/>
  <c r="Y1449" i="5"/>
  <c r="Y29" i="13"/>
  <c r="AA1449" i="5"/>
  <c r="AA29" i="13" s="1"/>
  <c r="AC1449" i="5"/>
  <c r="AC29" i="13" s="1"/>
  <c r="AE1449" i="5"/>
  <c r="AE29" i="13"/>
  <c r="K1451" i="5"/>
  <c r="K31" i="13" s="1"/>
  <c r="M1451" i="5"/>
  <c r="M31" i="13"/>
  <c r="Q1451" i="5"/>
  <c r="Q31" i="13"/>
  <c r="Y1451" i="5"/>
  <c r="Y31" i="13"/>
  <c r="AC1451" i="5"/>
  <c r="AC31" i="13" s="1"/>
  <c r="C1452" i="5"/>
  <c r="E1452" i="5"/>
  <c r="E32" i="13" s="1"/>
  <c r="G1452" i="5"/>
  <c r="G32" i="13" s="1"/>
  <c r="I1452" i="5"/>
  <c r="I32" i="13" s="1"/>
  <c r="K1452" i="5"/>
  <c r="K32" i="13"/>
  <c r="M1452" i="5"/>
  <c r="M32" i="13" s="1"/>
  <c r="O1452" i="5"/>
  <c r="O32" i="13"/>
  <c r="Y1452" i="5"/>
  <c r="Y32" i="13"/>
  <c r="AA1452" i="5"/>
  <c r="AA32" i="13" s="1"/>
  <c r="AC1452" i="5"/>
  <c r="AC32" i="13" s="1"/>
  <c r="C1453" i="5"/>
  <c r="G1453" i="5"/>
  <c r="G33" i="13"/>
  <c r="K1453" i="5"/>
  <c r="K33" i="13" s="1"/>
  <c r="O1453" i="5"/>
  <c r="O33" i="13"/>
  <c r="Q1453" i="5"/>
  <c r="Q33" i="13"/>
  <c r="Y1453" i="5"/>
  <c r="Y33" i="13"/>
  <c r="AE1453" i="5"/>
  <c r="AE33" i="13"/>
  <c r="C1455" i="5"/>
  <c r="G1455" i="5"/>
  <c r="G35" i="13"/>
  <c r="K1455" i="5"/>
  <c r="K35" i="13"/>
  <c r="M1455" i="5"/>
  <c r="M35" i="13"/>
  <c r="O1455" i="5"/>
  <c r="O35" i="13"/>
  <c r="Q1455" i="5"/>
  <c r="Q35" i="13"/>
  <c r="AA1455" i="5"/>
  <c r="AA35" i="13" s="1"/>
  <c r="AE1455" i="5"/>
  <c r="AE35" i="13"/>
  <c r="I1456" i="5"/>
  <c r="I36" i="13"/>
  <c r="O1456" i="5"/>
  <c r="O36" i="13"/>
  <c r="Q1456" i="5"/>
  <c r="Q36" i="13"/>
  <c r="Y1456" i="5"/>
  <c r="Y36" i="13"/>
  <c r="AC1456" i="5"/>
  <c r="AC36" i="13" s="1"/>
  <c r="D1458" i="5"/>
  <c r="D38" i="13"/>
  <c r="H1458" i="5"/>
  <c r="H38" i="13"/>
  <c r="L1458" i="5"/>
  <c r="L38" i="13"/>
  <c r="P1458" i="5"/>
  <c r="P38" i="13"/>
  <c r="Y1458" i="5"/>
  <c r="Y38" i="13"/>
  <c r="AA1458" i="5"/>
  <c r="AC1458" i="5"/>
  <c r="AC38" i="13" s="1"/>
  <c r="AE1458" i="5"/>
  <c r="E1459" i="5"/>
  <c r="E39" i="13" s="1"/>
  <c r="G1459" i="5"/>
  <c r="G39" i="13"/>
  <c r="H1459" i="5"/>
  <c r="H39" i="13"/>
  <c r="I1459" i="5"/>
  <c r="I39" i="13"/>
  <c r="J1459" i="5"/>
  <c r="J39" i="13"/>
  <c r="K1459" i="5"/>
  <c r="K39" i="13"/>
  <c r="N1459" i="5"/>
  <c r="N39" i="13"/>
  <c r="O1459" i="5"/>
  <c r="O39" i="13"/>
  <c r="P1459" i="5"/>
  <c r="P39" i="13"/>
  <c r="Q1459" i="5"/>
  <c r="Q39" i="13"/>
  <c r="R1459" i="5"/>
  <c r="R39" i="13"/>
  <c r="Y1459" i="5"/>
  <c r="Y39" i="13"/>
  <c r="AA1459" i="5"/>
  <c r="AA39" i="13" s="1"/>
  <c r="C1460" i="5"/>
  <c r="H35" i="23"/>
  <c r="E1460" i="5"/>
  <c r="E40" i="13" s="1"/>
  <c r="G1460" i="5"/>
  <c r="G40" i="13"/>
  <c r="H1460" i="5"/>
  <c r="H40" i="13"/>
  <c r="J1460" i="5"/>
  <c r="J40" i="13"/>
  <c r="K1460" i="5"/>
  <c r="K40" i="13"/>
  <c r="M1460" i="5"/>
  <c r="M40" i="13"/>
  <c r="O1460" i="5"/>
  <c r="O40" i="13"/>
  <c r="P1460" i="5"/>
  <c r="P40" i="13"/>
  <c r="Q1460" i="5"/>
  <c r="Q40" i="13"/>
  <c r="Y1460" i="5"/>
  <c r="Y40" i="13"/>
  <c r="AA1460" i="5"/>
  <c r="AA40" i="13" s="1"/>
  <c r="AD1460" i="5"/>
  <c r="AD40" i="13" s="1"/>
  <c r="AE1460" i="5"/>
  <c r="AE40" i="13"/>
  <c r="AF1460" i="5"/>
  <c r="AF40" i="13"/>
  <c r="I1463" i="5"/>
  <c r="I43" i="13"/>
  <c r="J1463" i="5"/>
  <c r="J43" i="13"/>
  <c r="K1463" i="5"/>
  <c r="K43" i="13"/>
  <c r="L1463" i="5"/>
  <c r="L43" i="13"/>
  <c r="N1463" i="5"/>
  <c r="N43" i="13"/>
  <c r="Q1463" i="5"/>
  <c r="Q43" i="13"/>
  <c r="R1463" i="5"/>
  <c r="Y1463" i="5"/>
  <c r="Y43" i="13"/>
  <c r="AC1463" i="5"/>
  <c r="AC43" i="13" s="1"/>
  <c r="AE1463" i="5"/>
  <c r="AE43" i="13"/>
  <c r="C1464" i="5"/>
  <c r="C44" i="13"/>
  <c r="G1464" i="5"/>
  <c r="K1464" i="5"/>
  <c r="K44" i="13"/>
  <c r="O1464" i="5"/>
  <c r="O44" i="13"/>
  <c r="Y1464" i="5"/>
  <c r="Y44" i="13"/>
  <c r="AB1464" i="5"/>
  <c r="AB44" i="13" s="1"/>
  <c r="AC1464" i="5"/>
  <c r="AC44" i="13" s="1"/>
  <c r="AD1464" i="5"/>
  <c r="AD44" i="13" s="1"/>
  <c r="AE1464" i="5"/>
  <c r="AE44" i="13"/>
  <c r="AF1464" i="5"/>
  <c r="AF44" i="13"/>
  <c r="F1465" i="5"/>
  <c r="F45" i="13" s="1"/>
  <c r="F1466" i="5"/>
  <c r="F46" i="13" s="1"/>
  <c r="H1466" i="5"/>
  <c r="H46" i="13"/>
  <c r="N1466" i="5"/>
  <c r="N46" i="13"/>
  <c r="R1466" i="5"/>
  <c r="R46" i="13"/>
  <c r="Z1466" i="5"/>
  <c r="Z46" i="13" s="1"/>
  <c r="AB1466" i="5"/>
  <c r="AB46" i="13" s="1"/>
  <c r="AD1466" i="5"/>
  <c r="AD46" i="13" s="1"/>
  <c r="R1467" i="5"/>
  <c r="R47" i="13"/>
  <c r="Y1468" i="5"/>
  <c r="Y48" i="13"/>
  <c r="H1473" i="5"/>
  <c r="H53" i="13"/>
  <c r="J1473" i="5"/>
  <c r="J53" i="13"/>
  <c r="L1473" i="5"/>
  <c r="L53" i="13"/>
  <c r="N53" i="13"/>
  <c r="P1473" i="5"/>
  <c r="P53" i="13"/>
  <c r="R1473" i="5"/>
  <c r="R53" i="13"/>
  <c r="C1474" i="5"/>
  <c r="C54" i="13"/>
  <c r="D1474" i="5"/>
  <c r="D54" i="13"/>
  <c r="F1474" i="5"/>
  <c r="F54" i="13" s="1"/>
  <c r="J1474" i="5"/>
  <c r="J54" i="13"/>
  <c r="K1474" i="5"/>
  <c r="K54" i="13"/>
  <c r="L1474" i="5"/>
  <c r="L54" i="13"/>
  <c r="N1474" i="5"/>
  <c r="N54" i="13"/>
  <c r="R1474" i="5"/>
  <c r="R54" i="13"/>
  <c r="Z1474" i="5"/>
  <c r="Z54" i="13" s="1"/>
  <c r="AB1474" i="5"/>
  <c r="AB54" i="13" s="1"/>
  <c r="AD1474" i="5"/>
  <c r="AD54" i="13" s="1"/>
  <c r="AF1474" i="5"/>
  <c r="AF54" i="13"/>
  <c r="C1475" i="5"/>
  <c r="L55" i="35"/>
  <c r="E1475" i="5"/>
  <c r="E55" i="13" s="1"/>
  <c r="G1475" i="5"/>
  <c r="G55" i="13"/>
  <c r="I1475" i="5"/>
  <c r="I55" i="13"/>
  <c r="K1475" i="5"/>
  <c r="K55" i="13"/>
  <c r="M1475" i="5"/>
  <c r="M55" i="13"/>
  <c r="N1475" i="5"/>
  <c r="N55" i="13"/>
  <c r="O1475" i="5"/>
  <c r="O55" i="13"/>
  <c r="P1475" i="5"/>
  <c r="P55" i="13"/>
  <c r="Q1475" i="5"/>
  <c r="Q55" i="13"/>
  <c r="Y1475" i="5"/>
  <c r="Y55" i="13"/>
  <c r="AA1475" i="5"/>
  <c r="AA55" i="13" s="1"/>
  <c r="AD1475" i="5"/>
  <c r="AD55" i="13" s="1"/>
  <c r="AF1475" i="5"/>
  <c r="AF55" i="13"/>
  <c r="D1476" i="5"/>
  <c r="D56" i="13"/>
  <c r="H1476" i="5"/>
  <c r="H56" i="13"/>
  <c r="L1476" i="5"/>
  <c r="L56" i="13"/>
  <c r="N1476" i="5"/>
  <c r="N56" i="13"/>
  <c r="P1476" i="5"/>
  <c r="P56" i="13"/>
  <c r="Y1476" i="5"/>
  <c r="Y56" i="13"/>
  <c r="Z1476" i="5"/>
  <c r="Z56" i="13" s="1"/>
  <c r="AC1476" i="5"/>
  <c r="AC56" i="13" s="1"/>
  <c r="AD1476" i="5"/>
  <c r="AD56" i="13" s="1"/>
  <c r="AF1476" i="5"/>
  <c r="AF56" i="13"/>
  <c r="D1478" i="5"/>
  <c r="D58" i="13"/>
  <c r="F1478" i="5"/>
  <c r="F58" i="13" s="1"/>
  <c r="H1478" i="5"/>
  <c r="H58" i="13"/>
  <c r="J1478" i="5"/>
  <c r="J58" i="13"/>
  <c r="L1478" i="5"/>
  <c r="L58" i="13"/>
  <c r="N1478" i="5"/>
  <c r="N58" i="13"/>
  <c r="P1478" i="5"/>
  <c r="P58" i="13"/>
  <c r="R1478" i="5"/>
  <c r="R58" i="13"/>
  <c r="AB1478" i="5"/>
  <c r="AB58" i="13" s="1"/>
  <c r="AD1478" i="5"/>
  <c r="AD58" i="13" s="1"/>
  <c r="AF1478" i="5"/>
  <c r="AF58" i="13"/>
  <c r="E1479" i="5"/>
  <c r="E59" i="13" s="1"/>
  <c r="K1479" i="5"/>
  <c r="K59" i="13"/>
  <c r="M1479" i="5"/>
  <c r="M59" i="13"/>
  <c r="AC1479" i="5"/>
  <c r="AC59" i="13" s="1"/>
  <c r="AE1479" i="5"/>
  <c r="AE59" i="13"/>
  <c r="D1480" i="5"/>
  <c r="D60" i="13"/>
  <c r="F1480" i="5"/>
  <c r="F60" i="13" s="1"/>
  <c r="H1480" i="5"/>
  <c r="H60" i="13"/>
  <c r="J1480" i="5"/>
  <c r="J60" i="13"/>
  <c r="N1480" i="5"/>
  <c r="N60" i="13"/>
  <c r="P1480" i="5"/>
  <c r="P60" i="13"/>
  <c r="R1480" i="5"/>
  <c r="R60" i="13"/>
  <c r="Z1480" i="5"/>
  <c r="Z60" i="13" s="1"/>
  <c r="AB1480" i="5"/>
  <c r="AB60" i="13" s="1"/>
  <c r="AD1480" i="5"/>
  <c r="AD60" i="13" s="1"/>
  <c r="AF1480" i="5"/>
  <c r="AF60" i="13"/>
  <c r="G1481" i="5"/>
  <c r="G61" i="13"/>
  <c r="K1481" i="5"/>
  <c r="K61" i="13"/>
  <c r="M1481" i="5"/>
  <c r="M61" i="13"/>
  <c r="O1481" i="5"/>
  <c r="O61" i="13"/>
  <c r="Y1481" i="5"/>
  <c r="Y61" i="13"/>
  <c r="AE1481" i="5"/>
  <c r="AE61" i="13"/>
  <c r="D1482" i="5"/>
  <c r="D62" i="13"/>
  <c r="H1482" i="5"/>
  <c r="H62" i="13"/>
  <c r="J1482" i="5"/>
  <c r="J62" i="13"/>
  <c r="P1482" i="5"/>
  <c r="P62" i="13"/>
  <c r="R1482" i="5"/>
  <c r="R62" i="13"/>
  <c r="Z1482" i="5"/>
  <c r="Z62" i="13" s="1"/>
  <c r="AB1482" i="5"/>
  <c r="AB62" i="13" s="1"/>
  <c r="AF1482" i="5"/>
  <c r="AF62" i="13"/>
  <c r="K1483" i="5"/>
  <c r="K63" i="13"/>
  <c r="Y1483" i="5"/>
  <c r="Y63" i="13"/>
  <c r="AA1483" i="5"/>
  <c r="AA63" i="13" s="1"/>
  <c r="AE1483" i="5"/>
  <c r="AE63" i="13"/>
  <c r="D1484" i="5"/>
  <c r="D64" i="13"/>
  <c r="H1484" i="5"/>
  <c r="H64" i="13"/>
  <c r="J1484" i="5"/>
  <c r="J64" i="13"/>
  <c r="N1484" i="5"/>
  <c r="N64" i="13"/>
  <c r="Z1484" i="5"/>
  <c r="Z64" i="13"/>
  <c r="C1485" i="5"/>
  <c r="C66" i="13"/>
  <c r="D1485" i="5"/>
  <c r="D65" i="13"/>
  <c r="H1485" i="5"/>
  <c r="H65" i="13"/>
  <c r="J1485" i="5"/>
  <c r="J65" i="13"/>
  <c r="L1485" i="5"/>
  <c r="L65" i="13"/>
  <c r="N1485" i="5"/>
  <c r="N65" i="13"/>
  <c r="R1485" i="5"/>
  <c r="R65" i="13"/>
  <c r="Z1485" i="5"/>
  <c r="Z65" i="13"/>
  <c r="F1486" i="5"/>
  <c r="F66" i="13" s="1"/>
  <c r="J1486" i="5"/>
  <c r="J66" i="13"/>
  <c r="N1486" i="5"/>
  <c r="N66" i="13"/>
  <c r="AB1486" i="5"/>
  <c r="AB66" i="13"/>
  <c r="AD1486" i="5"/>
  <c r="AD66" i="13"/>
  <c r="AF1486" i="5"/>
  <c r="AF66" i="13"/>
  <c r="J27" i="20"/>
  <c r="J27" i="19"/>
  <c r="B29" i="19"/>
  <c r="N116" i="37"/>
  <c r="L54" i="39"/>
  <c r="M115" i="37"/>
  <c r="I226" i="35"/>
  <c r="Q203" i="35"/>
  <c r="O203" i="35"/>
  <c r="Q169" i="35"/>
  <c r="I169" i="35"/>
  <c r="G169" i="35"/>
  <c r="P60" i="35"/>
  <c r="H60" i="35"/>
  <c r="Q62" i="35"/>
  <c r="G12" i="37"/>
  <c r="V12" i="37"/>
  <c r="AB20" i="13"/>
  <c r="AG1414" i="5"/>
  <c r="AG1412" i="5"/>
  <c r="W1412" i="5"/>
  <c r="U1410" i="5"/>
  <c r="S1410" i="5"/>
  <c r="AI1415" i="5"/>
  <c r="W1415" i="5"/>
  <c r="U1415" i="5"/>
  <c r="S1415" i="5"/>
  <c r="AI1413" i="5"/>
  <c r="AG1413" i="5"/>
  <c r="W1413" i="5"/>
  <c r="U1413" i="5"/>
  <c r="S1413" i="5"/>
  <c r="AI1411" i="5"/>
  <c r="AG1411" i="5"/>
  <c r="W1411" i="5"/>
  <c r="S1411" i="5"/>
  <c r="AK1415" i="5"/>
  <c r="AK1413" i="5"/>
  <c r="AK1410" i="5"/>
  <c r="P1405" i="5"/>
  <c r="L1405" i="5"/>
  <c r="D1405" i="5"/>
  <c r="K1405" i="5"/>
  <c r="P1037" i="5"/>
  <c r="L1037" i="5"/>
  <c r="H1037" i="5"/>
  <c r="D1037" i="5"/>
  <c r="AE1037" i="5"/>
  <c r="AA1037" i="5"/>
  <c r="Q1037" i="5"/>
  <c r="M1037" i="5"/>
  <c r="K1037" i="5"/>
  <c r="I1037" i="5"/>
  <c r="G1037" i="5"/>
  <c r="E1037" i="5"/>
  <c r="C1037" i="5"/>
  <c r="K1472" i="5"/>
  <c r="K52" i="13"/>
  <c r="G1472" i="5"/>
  <c r="G52" i="13"/>
  <c r="C1472" i="5"/>
  <c r="H63" i="23"/>
  <c r="D63" i="23"/>
  <c r="K1471" i="5"/>
  <c r="K51" i="13"/>
  <c r="G1471" i="5"/>
  <c r="C1471" i="5"/>
  <c r="L38" i="35"/>
  <c r="L35" i="35"/>
  <c r="K1470" i="5"/>
  <c r="K50" i="13"/>
  <c r="C1470" i="5"/>
  <c r="C50" i="13"/>
  <c r="D92" i="39"/>
  <c r="Q1468" i="5"/>
  <c r="Q48" i="13"/>
  <c r="M1468" i="5"/>
  <c r="M48" i="13"/>
  <c r="I1468" i="5"/>
  <c r="I48" i="13"/>
  <c r="E1468" i="5"/>
  <c r="E48" i="13" s="1"/>
  <c r="AC1472" i="5"/>
  <c r="AC52" i="13" s="1"/>
  <c r="Y1472" i="5"/>
  <c r="Y52" i="13"/>
  <c r="AC1471" i="5"/>
  <c r="AC51" i="13" s="1"/>
  <c r="Y1471" i="5"/>
  <c r="Y51" i="13"/>
  <c r="AA1468" i="5"/>
  <c r="AA48" i="13" s="1"/>
  <c r="AJ679" i="5"/>
  <c r="AH679" i="5"/>
  <c r="X679" i="5"/>
  <c r="V679" i="5"/>
  <c r="T679" i="5"/>
  <c r="AJ678" i="5"/>
  <c r="AH678" i="5"/>
  <c r="X678" i="5"/>
  <c r="V678" i="5"/>
  <c r="T678" i="5"/>
  <c r="AJ677" i="5"/>
  <c r="AH677" i="5"/>
  <c r="X677" i="5"/>
  <c r="V677" i="5"/>
  <c r="T677" i="5"/>
  <c r="AJ676" i="5"/>
  <c r="AH676" i="5"/>
  <c r="X676" i="5"/>
  <c r="V676" i="5"/>
  <c r="T676" i="5"/>
  <c r="AJ675" i="5"/>
  <c r="AH675" i="5"/>
  <c r="X675" i="5"/>
  <c r="V675" i="5"/>
  <c r="T675" i="5"/>
  <c r="AJ674" i="5"/>
  <c r="AH674" i="5"/>
  <c r="X674" i="5"/>
  <c r="V674" i="5"/>
  <c r="T674" i="5"/>
  <c r="AF669" i="5"/>
  <c r="R669" i="5"/>
  <c r="P669" i="5"/>
  <c r="N669" i="5"/>
  <c r="J669" i="5"/>
  <c r="H669" i="5"/>
  <c r="F669" i="5"/>
  <c r="AE669" i="5"/>
  <c r="Y669" i="5"/>
  <c r="Q669" i="5"/>
  <c r="O669" i="5"/>
  <c r="M669" i="5"/>
  <c r="K669" i="5"/>
  <c r="I669" i="5"/>
  <c r="G669" i="5"/>
  <c r="E669" i="5"/>
  <c r="C669" i="5"/>
  <c r="N1472" i="5"/>
  <c r="N52" i="13"/>
  <c r="AD1471" i="5"/>
  <c r="AD51" i="13" s="1"/>
  <c r="R1470" i="5"/>
  <c r="R50" i="13"/>
  <c r="P1470" i="5"/>
  <c r="P50" i="13"/>
  <c r="L1470" i="5"/>
  <c r="L50" i="13"/>
  <c r="J1470" i="5"/>
  <c r="J50" i="13"/>
  <c r="H1470" i="5"/>
  <c r="H50" i="13"/>
  <c r="D1470" i="5"/>
  <c r="D50" i="13"/>
  <c r="AA1469" i="5"/>
  <c r="AA49" i="13" s="1"/>
  <c r="Y1469" i="5"/>
  <c r="Y49" i="13"/>
  <c r="O1469" i="5"/>
  <c r="O49" i="13"/>
  <c r="M1469" i="5"/>
  <c r="M49" i="13"/>
  <c r="K1469" i="5"/>
  <c r="K49" i="13"/>
  <c r="G1469" i="5"/>
  <c r="G49" i="13"/>
  <c r="C1469" i="5"/>
  <c r="C49" i="13"/>
  <c r="E75" i="37"/>
  <c r="R1468" i="5"/>
  <c r="R48" i="13"/>
  <c r="P1468" i="5"/>
  <c r="P48" i="13"/>
  <c r="N1468" i="5"/>
  <c r="N48" i="13"/>
  <c r="J1468" i="5"/>
  <c r="J48" i="13"/>
  <c r="H1468" i="5"/>
  <c r="H48" i="13"/>
  <c r="F1468" i="5"/>
  <c r="F48" i="13" s="1"/>
  <c r="D1468" i="5"/>
  <c r="D48" i="13"/>
  <c r="AE1467" i="5"/>
  <c r="AE47" i="13"/>
  <c r="AC1467" i="5"/>
  <c r="AC47" i="13" s="1"/>
  <c r="AA1467" i="5"/>
  <c r="AA47" i="13" s="1"/>
  <c r="O1467" i="5"/>
  <c r="O47" i="13"/>
  <c r="M1467" i="5"/>
  <c r="M47" i="13"/>
  <c r="K1467" i="5"/>
  <c r="K47" i="13"/>
  <c r="I1467" i="5"/>
  <c r="I47" i="13"/>
  <c r="G1467" i="5"/>
  <c r="G47" i="13"/>
  <c r="E1467" i="5"/>
  <c r="E47" i="13" s="1"/>
  <c r="C1467" i="5"/>
  <c r="L43" i="35"/>
  <c r="L112" i="35"/>
  <c r="AE1465" i="5"/>
  <c r="AE45" i="13"/>
  <c r="Y1465" i="5"/>
  <c r="Y45" i="13"/>
  <c r="Q1465" i="5"/>
  <c r="Q45" i="13"/>
  <c r="O1465" i="5"/>
  <c r="O45" i="13"/>
  <c r="M1465" i="5"/>
  <c r="M45" i="13"/>
  <c r="K1465" i="5"/>
  <c r="K45" i="13"/>
  <c r="I1465" i="5"/>
  <c r="I45" i="13"/>
  <c r="E1465" i="5"/>
  <c r="E45" i="13" s="1"/>
  <c r="C1465" i="5"/>
  <c r="H68" i="23"/>
  <c r="AF1472" i="5"/>
  <c r="AF52" i="13"/>
  <c r="R1471" i="5"/>
  <c r="R51" i="13"/>
  <c r="P1471" i="5"/>
  <c r="P51" i="13"/>
  <c r="L1471" i="5"/>
  <c r="L51" i="13"/>
  <c r="J1471" i="5"/>
  <c r="J51" i="13"/>
  <c r="H1471" i="5"/>
  <c r="H51" i="13"/>
  <c r="D1471" i="5"/>
  <c r="D51" i="13"/>
  <c r="AF1470" i="5"/>
  <c r="AF50" i="13"/>
  <c r="AD1470" i="5"/>
  <c r="AD50" i="13" s="1"/>
  <c r="Z1470" i="5"/>
  <c r="Z50" i="13" s="1"/>
  <c r="AD1468" i="5"/>
  <c r="AD48" i="13" s="1"/>
  <c r="Z1468" i="5"/>
  <c r="Z48" i="13" s="1"/>
  <c r="AE1466" i="5"/>
  <c r="AE46" i="13"/>
  <c r="AA1466" i="5"/>
  <c r="AA46" i="13" s="1"/>
  <c r="Y1466" i="5"/>
  <c r="Y46" i="13"/>
  <c r="Q1466" i="5"/>
  <c r="Q46" i="13"/>
  <c r="O1466" i="5"/>
  <c r="O46" i="13"/>
  <c r="K1466" i="5"/>
  <c r="K46" i="13"/>
  <c r="I1466" i="5"/>
  <c r="I46" i="13"/>
  <c r="G1466" i="5"/>
  <c r="G46" i="13"/>
  <c r="C1466" i="5"/>
  <c r="L52" i="28"/>
  <c r="H52" i="28"/>
  <c r="AK311" i="5"/>
  <c r="AK310" i="5"/>
  <c r="AK309" i="5"/>
  <c r="AK307" i="5"/>
  <c r="P15" i="4"/>
  <c r="AC11" i="4"/>
  <c r="P11" i="4"/>
  <c r="AF301" i="5"/>
  <c r="AD301" i="5"/>
  <c r="Z301" i="5"/>
  <c r="R301" i="5"/>
  <c r="L301" i="5"/>
  <c r="J301" i="5"/>
  <c r="D301" i="5"/>
  <c r="AE301" i="5"/>
  <c r="AC301" i="5"/>
  <c r="AA301" i="5"/>
  <c r="Y301" i="5"/>
  <c r="Q301" i="5"/>
  <c r="O301" i="5"/>
  <c r="M301" i="5"/>
  <c r="K301" i="5"/>
  <c r="I301" i="5"/>
  <c r="G301" i="5"/>
  <c r="E301" i="5"/>
  <c r="C301" i="5"/>
  <c r="L54" i="35"/>
  <c r="L123" i="35"/>
  <c r="H123" i="35"/>
  <c r="E20" i="23"/>
  <c r="F20" i="23"/>
  <c r="P46" i="4"/>
  <c r="P45" i="4"/>
  <c r="P43" i="4"/>
  <c r="P40" i="4"/>
  <c r="AC1461" i="5"/>
  <c r="AC41" i="13" s="1"/>
  <c r="Y1461" i="5"/>
  <c r="Y41" i="13"/>
  <c r="Q1461" i="5"/>
  <c r="Q41" i="13"/>
  <c r="M1461" i="5"/>
  <c r="M41" i="13"/>
  <c r="K1461" i="5"/>
  <c r="K41" i="13"/>
  <c r="I1461" i="5"/>
  <c r="I41" i="13"/>
  <c r="E1461" i="5"/>
  <c r="E41" i="13" s="1"/>
  <c r="P39" i="4"/>
  <c r="P36" i="4"/>
  <c r="P35" i="4"/>
  <c r="AC35" i="4"/>
  <c r="AC33" i="4"/>
  <c r="P33" i="4"/>
  <c r="P30" i="4"/>
  <c r="AC29" i="4"/>
  <c r="AC26" i="4"/>
  <c r="AC23" i="4"/>
  <c r="AK668" i="5"/>
  <c r="AG668" i="5"/>
  <c r="W668" i="5"/>
  <c r="U668" i="5"/>
  <c r="S668" i="5"/>
  <c r="AK430" i="5"/>
  <c r="AC20" i="4"/>
  <c r="AF1461" i="5"/>
  <c r="AF41" i="13"/>
  <c r="AD1461" i="5"/>
  <c r="AD41" i="13" s="1"/>
  <c r="AB1461" i="5"/>
  <c r="AB41" i="13" s="1"/>
  <c r="R1461" i="5"/>
  <c r="R41" i="13"/>
  <c r="P1461" i="5"/>
  <c r="P41" i="13"/>
  <c r="N1461" i="5"/>
  <c r="N41" i="13"/>
  <c r="L1461" i="5"/>
  <c r="L41" i="13"/>
  <c r="J1461" i="5"/>
  <c r="J41" i="13"/>
  <c r="H1461" i="5"/>
  <c r="H41" i="13"/>
  <c r="F1461" i="5"/>
  <c r="F41" i="13" s="1"/>
  <c r="D1461" i="5"/>
  <c r="D41" i="13"/>
  <c r="AC19" i="4"/>
  <c r="AC21" i="4"/>
  <c r="P13" i="4"/>
  <c r="P12" i="4"/>
  <c r="AC12" i="4"/>
  <c r="C52" i="13"/>
  <c r="V1415" i="5"/>
  <c r="P1472" i="5"/>
  <c r="P52" i="13"/>
  <c r="L1472" i="5"/>
  <c r="L52" i="13"/>
  <c r="H1472" i="5"/>
  <c r="H52" i="13"/>
  <c r="D1472" i="5"/>
  <c r="D52" i="13"/>
  <c r="Z1472" i="5"/>
  <c r="Z52" i="13" s="1"/>
  <c r="I1472" i="5"/>
  <c r="E1472" i="5"/>
  <c r="E52" i="13" s="1"/>
  <c r="L46" i="28"/>
  <c r="H46" i="28"/>
  <c r="S1429" i="5"/>
  <c r="X54" i="37"/>
  <c r="X180" i="37"/>
  <c r="Y1486" i="5"/>
  <c r="Y66" i="13"/>
  <c r="Q1486" i="5"/>
  <c r="Q66" i="13"/>
  <c r="O1486" i="5"/>
  <c r="O66" i="13"/>
  <c r="K1486" i="5"/>
  <c r="K66" i="13"/>
  <c r="I1486" i="5"/>
  <c r="I66" i="13"/>
  <c r="G1486" i="5"/>
  <c r="G66" i="13"/>
  <c r="C1486" i="5"/>
  <c r="L80" i="28"/>
  <c r="H80" i="28"/>
  <c r="AJ693" i="5"/>
  <c r="X693" i="5"/>
  <c r="V693" i="5"/>
  <c r="T693" i="5"/>
  <c r="AJ692" i="5"/>
  <c r="AH692" i="5"/>
  <c r="X692" i="5"/>
  <c r="V692" i="5"/>
  <c r="T692" i="5"/>
  <c r="AJ691" i="5"/>
  <c r="AH691" i="5"/>
  <c r="X691" i="5"/>
  <c r="V691" i="5"/>
  <c r="T691" i="5"/>
  <c r="AC1484" i="5"/>
  <c r="AC64" i="13" s="1"/>
  <c r="AA1484" i="5"/>
  <c r="AA64" i="13"/>
  <c r="M1484" i="5"/>
  <c r="M64" i="13"/>
  <c r="K1484" i="5"/>
  <c r="K64" i="13"/>
  <c r="E1484" i="5"/>
  <c r="E64" i="13" s="1"/>
  <c r="K101" i="37"/>
  <c r="D58" i="10"/>
  <c r="W68" i="8"/>
  <c r="W69" i="8"/>
  <c r="AH69" i="8"/>
  <c r="O134" i="37" s="1"/>
  <c r="I204" i="35"/>
  <c r="AA72" i="8"/>
  <c r="AP19" i="8"/>
  <c r="I203" i="35"/>
  <c r="G203" i="35"/>
  <c r="R177" i="37"/>
  <c r="K73" i="8"/>
  <c r="M40" i="23"/>
  <c r="I201" i="35"/>
  <c r="G215" i="35"/>
  <c r="O158" i="35"/>
  <c r="J63" i="35"/>
  <c r="O130" i="39"/>
  <c r="AP56" i="8"/>
  <c r="P177" i="37"/>
  <c r="AP9" i="8"/>
  <c r="AE73" i="8"/>
  <c r="O224" i="35"/>
  <c r="G224" i="35"/>
  <c r="R74" i="8"/>
  <c r="AO73" i="8"/>
  <c r="Q78" i="28" s="1"/>
  <c r="M58" i="10"/>
  <c r="S54" i="37"/>
  <c r="Y54" i="37"/>
  <c r="M128" i="39"/>
  <c r="R98" i="35"/>
  <c r="O122" i="35"/>
  <c r="Q164" i="35"/>
  <c r="Q96" i="35"/>
  <c r="Z154" i="37"/>
  <c r="I165" i="35"/>
  <c r="I164" i="35"/>
  <c r="J73" i="35"/>
  <c r="O150" i="35"/>
  <c r="W107" i="39"/>
  <c r="J68" i="35"/>
  <c r="J62" i="35"/>
  <c r="Q98" i="35"/>
  <c r="J70" i="35"/>
  <c r="W18" i="39"/>
  <c r="W37" i="39"/>
  <c r="Q198" i="35"/>
  <c r="O99" i="35"/>
  <c r="J177" i="37"/>
  <c r="J72" i="35"/>
  <c r="J167" i="35"/>
  <c r="J17" i="4"/>
  <c r="I223" i="35"/>
  <c r="Y51" i="37"/>
  <c r="C57" i="13"/>
  <c r="L71" i="28"/>
  <c r="P1479" i="5"/>
  <c r="P59" i="13"/>
  <c r="P1420" i="5"/>
  <c r="AL459" i="5"/>
  <c r="AK673" i="5"/>
  <c r="W19" i="35"/>
  <c r="Z19" i="35"/>
  <c r="AF1468" i="5"/>
  <c r="AF48" i="13"/>
  <c r="N1405" i="5"/>
  <c r="Z1486" i="5"/>
  <c r="Z66" i="13"/>
  <c r="Y1420" i="5"/>
  <c r="AE1394" i="5"/>
  <c r="R1394" i="5"/>
  <c r="N1380" i="5"/>
  <c r="F1380" i="5"/>
  <c r="AH1393" i="5"/>
  <c r="AC1052" i="5"/>
  <c r="AL710" i="5"/>
  <c r="AJ1020" i="5"/>
  <c r="AI685" i="5"/>
  <c r="S639" i="5"/>
  <c r="S679" i="5"/>
  <c r="N1434" i="5"/>
  <c r="N14" i="13"/>
  <c r="AJ1397" i="5"/>
  <c r="AG1378" i="5"/>
  <c r="T1421" i="5"/>
  <c r="AH1419" i="5"/>
  <c r="U1418" i="5"/>
  <c r="T1404" i="5"/>
  <c r="X1390" i="5"/>
  <c r="W1384" i="5"/>
  <c r="U1381" i="5"/>
  <c r="U1380" i="5" s="1"/>
  <c r="S1378" i="5"/>
  <c r="V1377" i="5"/>
  <c r="AJ1427" i="5"/>
  <c r="X1423" i="5"/>
  <c r="V1413" i="5"/>
  <c r="AJ1411" i="5"/>
  <c r="AH1409" i="5"/>
  <c r="AH1399" i="5"/>
  <c r="AJ1428" i="5"/>
  <c r="U1425" i="5"/>
  <c r="AG1421" i="5"/>
  <c r="AH1418" i="5"/>
  <c r="X1398" i="5"/>
  <c r="AH1391" i="5"/>
  <c r="AG1385" i="5"/>
  <c r="M1444" i="5"/>
  <c r="M24" i="13"/>
  <c r="E1444" i="5"/>
  <c r="E24" i="13" s="1"/>
  <c r="K1431" i="5"/>
  <c r="K11" i="13" s="1"/>
  <c r="AL961" i="5"/>
  <c r="AK1008" i="5"/>
  <c r="T1056" i="5"/>
  <c r="S1018" i="5"/>
  <c r="AJ1014" i="5"/>
  <c r="AI1008" i="5"/>
  <c r="P60" i="21"/>
  <c r="P93" i="21"/>
  <c r="AG46" i="21"/>
  <c r="AO53" i="33"/>
  <c r="CU51" i="33"/>
  <c r="Q1479" i="5"/>
  <c r="Q59" i="13"/>
  <c r="N301" i="5"/>
  <c r="AK1412" i="5"/>
  <c r="N1471" i="5"/>
  <c r="N51" i="13"/>
  <c r="E1405" i="5"/>
  <c r="P1464" i="5"/>
  <c r="P44" i="13"/>
  <c r="H1464" i="5"/>
  <c r="H44" i="13"/>
  <c r="Y1400" i="5"/>
  <c r="Z1456" i="5"/>
  <c r="Z36" i="13" s="1"/>
  <c r="Y1394" i="5"/>
  <c r="L1394" i="5"/>
  <c r="D1394" i="5"/>
  <c r="U1382" i="5"/>
  <c r="AJ1376" i="5"/>
  <c r="J1434" i="5"/>
  <c r="J14" i="13"/>
  <c r="AK1061" i="5"/>
  <c r="AG1057" i="5"/>
  <c r="W1055" i="5"/>
  <c r="U1061" i="5"/>
  <c r="W1050" i="5"/>
  <c r="AK1048" i="5"/>
  <c r="V1045" i="5"/>
  <c r="P647" i="5"/>
  <c r="N1441" i="5"/>
  <c r="N21" i="13"/>
  <c r="AX39" i="35"/>
  <c r="AA1465" i="5"/>
  <c r="O1037" i="5"/>
  <c r="V1427" i="5"/>
  <c r="AJ1417" i="5"/>
  <c r="V1402" i="5"/>
  <c r="T1390" i="5"/>
  <c r="X1166" i="5"/>
  <c r="AK1423" i="5"/>
  <c r="W1417" i="5"/>
  <c r="AI1404" i="5"/>
  <c r="X1396" i="5"/>
  <c r="J1052" i="5"/>
  <c r="AI1050" i="5"/>
  <c r="Q1438" i="5"/>
  <c r="Q18" i="13"/>
  <c r="I1438" i="5"/>
  <c r="I18" i="13" s="1"/>
  <c r="AH297" i="5"/>
  <c r="AH1458" i="5" s="1"/>
  <c r="AH38" i="13" s="1"/>
  <c r="X294" i="5"/>
  <c r="AH287" i="5"/>
  <c r="AL108" i="5"/>
  <c r="X322" i="5"/>
  <c r="AV94" i="35"/>
  <c r="AN98" i="35"/>
  <c r="D669" i="5"/>
  <c r="H57" i="23"/>
  <c r="D57" i="23"/>
  <c r="AF1481" i="5"/>
  <c r="AF61" i="13"/>
  <c r="R1420" i="5"/>
  <c r="Q1052" i="5"/>
  <c r="AI1018" i="5"/>
  <c r="AG1016" i="5"/>
  <c r="T1013" i="5"/>
  <c r="AH1039" i="5"/>
  <c r="AF1437" i="5"/>
  <c r="AF17" i="13"/>
  <c r="C1437" i="5"/>
  <c r="S689" i="5"/>
  <c r="AG687" i="5"/>
  <c r="AJ686" i="5"/>
  <c r="T686" i="5"/>
  <c r="S676" i="5"/>
  <c r="W672" i="5"/>
  <c r="AI667" i="5"/>
  <c r="S667" i="5"/>
  <c r="AH324" i="5"/>
  <c r="T318" i="5"/>
  <c r="W317" i="5"/>
  <c r="AK315" i="5"/>
  <c r="U315" i="5"/>
  <c r="V312" i="5"/>
  <c r="AH308" i="5"/>
  <c r="AH1469" i="5" s="1"/>
  <c r="AH49" i="13" s="1"/>
  <c r="H1463" i="5"/>
  <c r="H43" i="13"/>
  <c r="Z1479" i="5"/>
  <c r="Z59" i="13" s="1"/>
  <c r="Y1474" i="5"/>
  <c r="Y54" i="13"/>
  <c r="AH1429" i="5"/>
  <c r="T1423" i="5"/>
  <c r="AG1416" i="5"/>
  <c r="AJ1415" i="5"/>
  <c r="T1407" i="5"/>
  <c r="AJ1377" i="5"/>
  <c r="AF1052" i="5"/>
  <c r="V798" i="5"/>
  <c r="T30" i="4"/>
  <c r="V1022" i="5"/>
  <c r="AK1016" i="5"/>
  <c r="R1437" i="5"/>
  <c r="R17" i="13"/>
  <c r="J1437" i="5"/>
  <c r="J17" i="13" s="1"/>
  <c r="BA60" i="35"/>
  <c r="AC60" i="35"/>
  <c r="AL960" i="5"/>
  <c r="X1013" i="5"/>
  <c r="AL787" i="5"/>
  <c r="AK1053" i="5"/>
  <c r="AL771" i="5"/>
  <c r="AK1036" i="5"/>
  <c r="AL333" i="5"/>
  <c r="X646" i="5"/>
  <c r="I16" i="10"/>
  <c r="V4" i="39"/>
  <c r="V128" i="39"/>
  <c r="O128" i="39"/>
  <c r="AG1322" i="5"/>
  <c r="AD45" i="4" s="1"/>
  <c r="L669" i="5"/>
  <c r="D1436" i="5"/>
  <c r="D16" i="13"/>
  <c r="AB301" i="5"/>
  <c r="Q1405" i="5"/>
  <c r="R1405" i="5"/>
  <c r="J1405" i="5"/>
  <c r="L1443" i="5"/>
  <c r="L23" i="13" s="1"/>
  <c r="D1443" i="5"/>
  <c r="D23" i="13"/>
  <c r="U1006" i="5"/>
  <c r="S36" i="4"/>
  <c r="U1008" i="5"/>
  <c r="AJ1030" i="5"/>
  <c r="T1030" i="5"/>
  <c r="AH1028" i="5"/>
  <c r="V1023" i="5"/>
  <c r="T1020" i="5"/>
  <c r="U1007" i="5"/>
  <c r="Y1443" i="5"/>
  <c r="Y23" i="13"/>
  <c r="W659" i="5"/>
  <c r="T650" i="5"/>
  <c r="AG378" i="5"/>
  <c r="AD19" i="4" s="1"/>
  <c r="G1447" i="5"/>
  <c r="G27" i="13" s="1"/>
  <c r="U83" i="21"/>
  <c r="N58" i="35"/>
  <c r="P1483" i="5"/>
  <c r="P63" i="13"/>
  <c r="H1483" i="5"/>
  <c r="H63" i="13"/>
  <c r="Y1482" i="5"/>
  <c r="Y62" i="13"/>
  <c r="Y1478" i="5"/>
  <c r="Y58" i="13"/>
  <c r="AA1474" i="5"/>
  <c r="AA54" i="13" s="1"/>
  <c r="AC1473" i="5"/>
  <c r="AC53" i="13" s="1"/>
  <c r="AE1470" i="5"/>
  <c r="AE50" i="13"/>
  <c r="AF1467" i="5"/>
  <c r="AF47" i="13"/>
  <c r="N1400" i="5"/>
  <c r="F1400" i="5"/>
  <c r="Z1453" i="5"/>
  <c r="Z33" i="13" s="1"/>
  <c r="AB1452" i="5"/>
  <c r="AB32" i="13" s="1"/>
  <c r="I1451" i="5"/>
  <c r="I31" i="13" s="1"/>
  <c r="AB1383" i="5"/>
  <c r="X1422" i="5"/>
  <c r="AG1419" i="5"/>
  <c r="V1393" i="5"/>
  <c r="AL1211" i="5"/>
  <c r="AJ1218" i="5"/>
  <c r="AG42" i="4"/>
  <c r="AL1203" i="5"/>
  <c r="AL1195" i="5"/>
  <c r="AL1187" i="5"/>
  <c r="AL1179" i="5"/>
  <c r="AL1171" i="5"/>
  <c r="AL1107" i="5"/>
  <c r="AL1099" i="5"/>
  <c r="AL1091" i="5"/>
  <c r="AL1083" i="5"/>
  <c r="AL1075" i="5"/>
  <c r="AL1067" i="5"/>
  <c r="X1039" i="5"/>
  <c r="H1026" i="5"/>
  <c r="L1012" i="5"/>
  <c r="D1012" i="5"/>
  <c r="AA1012" i="5"/>
  <c r="O1012" i="5"/>
  <c r="G1012" i="5"/>
  <c r="AL1001" i="5"/>
  <c r="AL996" i="5"/>
  <c r="AL983" i="5"/>
  <c r="AL978" i="5"/>
  <c r="AL973" i="5"/>
  <c r="AL958" i="5"/>
  <c r="AL893" i="5"/>
  <c r="U1051" i="5"/>
  <c r="AL855" i="5"/>
  <c r="W1007" i="5"/>
  <c r="AL737" i="5"/>
  <c r="AL732" i="5"/>
  <c r="AH1027" i="5"/>
  <c r="AL702" i="5"/>
  <c r="L684" i="5"/>
  <c r="Y644" i="5"/>
  <c r="L644" i="5"/>
  <c r="D644" i="5"/>
  <c r="AL628" i="5"/>
  <c r="AL627" i="5"/>
  <c r="V638" i="5"/>
  <c r="T26" i="4"/>
  <c r="AG682" i="5"/>
  <c r="AL619" i="5"/>
  <c r="AL611" i="5"/>
  <c r="AL603" i="5"/>
  <c r="AL595" i="5"/>
  <c r="AG670" i="5"/>
  <c r="AG693" i="5"/>
  <c r="AL526" i="5"/>
  <c r="W678" i="5"/>
  <c r="AL513" i="5"/>
  <c r="AL492" i="5"/>
  <c r="AL487" i="5"/>
  <c r="AL462" i="5"/>
  <c r="AL454" i="5"/>
  <c r="AL446" i="5"/>
  <c r="AL438" i="5"/>
  <c r="AL375" i="5"/>
  <c r="AL367" i="5"/>
  <c r="AL363" i="5"/>
  <c r="AL362" i="5"/>
  <c r="AL328" i="5"/>
  <c r="Y316" i="5"/>
  <c r="AJ290" i="5"/>
  <c r="Y290" i="5"/>
  <c r="L290" i="5"/>
  <c r="D290" i="5"/>
  <c r="AL259" i="5"/>
  <c r="T313" i="5"/>
  <c r="X309" i="5"/>
  <c r="AL246" i="5"/>
  <c r="AL242" i="5"/>
  <c r="AL241" i="5"/>
  <c r="V280" i="5"/>
  <c r="W275" i="5"/>
  <c r="AL220" i="5"/>
  <c r="AL161" i="5"/>
  <c r="AL95" i="5"/>
  <c r="AL54" i="5"/>
  <c r="AL46" i="5"/>
  <c r="AL38" i="5"/>
  <c r="AL30" i="5"/>
  <c r="AL22" i="5"/>
  <c r="AG38" i="15"/>
  <c r="U236" i="35"/>
  <c r="O22" i="7"/>
  <c r="G232" i="35"/>
  <c r="W229" i="35"/>
  <c r="AO203" i="35"/>
  <c r="Y203" i="35"/>
  <c r="G202" i="35"/>
  <c r="AX196" i="35"/>
  <c r="AX194" i="35"/>
  <c r="Y198" i="35"/>
  <c r="G179" i="35"/>
  <c r="AN176" i="35"/>
  <c r="Y176" i="35"/>
  <c r="AM169" i="35"/>
  <c r="W169" i="35"/>
  <c r="AO138" i="35"/>
  <c r="Y138" i="35"/>
  <c r="AO135" i="35"/>
  <c r="Y135" i="35"/>
  <c r="AW128" i="35"/>
  <c r="AG128" i="35"/>
  <c r="W130" i="35"/>
  <c r="AO114" i="35"/>
  <c r="AN108" i="35"/>
  <c r="Z108" i="35"/>
  <c r="AO70" i="35"/>
  <c r="AN67" i="35"/>
  <c r="Z67" i="35"/>
  <c r="AO64" i="35"/>
  <c r="AE60" i="35"/>
  <c r="AE58" i="35"/>
  <c r="W62" i="35"/>
  <c r="AM42" i="35"/>
  <c r="W40" i="39"/>
  <c r="Z45" i="37"/>
  <c r="Z43" i="37"/>
  <c r="F52" i="31"/>
  <c r="F53" i="31"/>
  <c r="N32" i="31"/>
  <c r="G52" i="31"/>
  <c r="G53" i="31"/>
  <c r="AJ1034" i="5"/>
  <c r="AJ1032" i="5"/>
  <c r="V1034" i="5"/>
  <c r="X1027" i="5"/>
  <c r="S1016" i="5"/>
  <c r="P684" i="5"/>
  <c r="AE684" i="5"/>
  <c r="L296" i="5"/>
  <c r="AI319" i="5"/>
  <c r="S319" i="5"/>
  <c r="AI311" i="5"/>
  <c r="S311" i="5"/>
  <c r="AL249" i="5"/>
  <c r="AJ270" i="5"/>
  <c r="AJ269" i="5"/>
  <c r="AJ19" i="45"/>
  <c r="AG16" i="4"/>
  <c r="AO218" i="35"/>
  <c r="AO206" i="35"/>
  <c r="Y206" i="35"/>
  <c r="AP203" i="35"/>
  <c r="Z203" i="35"/>
  <c r="AM200" i="35"/>
  <c r="W200" i="35"/>
  <c r="G188" i="35"/>
  <c r="AO176" i="35"/>
  <c r="W172" i="35"/>
  <c r="AN169" i="35"/>
  <c r="X169" i="35"/>
  <c r="G113" i="35"/>
  <c r="AO108" i="35"/>
  <c r="AX94" i="35"/>
  <c r="AX92" i="35"/>
  <c r="G79" i="35"/>
  <c r="AF60" i="35"/>
  <c r="X62" i="35"/>
  <c r="W52" i="28"/>
  <c r="AM50" i="28"/>
  <c r="AE47" i="28"/>
  <c r="AD23" i="28"/>
  <c r="AO41" i="28"/>
  <c r="W32" i="28"/>
  <c r="W11" i="28"/>
  <c r="N29" i="31"/>
  <c r="H52" i="31"/>
  <c r="H53" i="31"/>
  <c r="Z50" i="15"/>
  <c r="I9" i="10"/>
  <c r="X1428" i="5"/>
  <c r="AJ1424" i="5"/>
  <c r="T1416" i="5"/>
  <c r="X1412" i="5"/>
  <c r="X1403" i="5"/>
  <c r="AH1376" i="5"/>
  <c r="AL1105" i="5"/>
  <c r="AL1097" i="5"/>
  <c r="AL1089" i="5"/>
  <c r="AL1081" i="5"/>
  <c r="AL1073" i="5"/>
  <c r="AL1065" i="5"/>
  <c r="AL999" i="5"/>
  <c r="AL994" i="5"/>
  <c r="AL989" i="5"/>
  <c r="AL977" i="5"/>
  <c r="AL976" i="5"/>
  <c r="AJ1031" i="5"/>
  <c r="AH1029" i="5"/>
  <c r="AL971" i="5"/>
  <c r="AI1007" i="5"/>
  <c r="AL899" i="5"/>
  <c r="AL887" i="5"/>
  <c r="AL876" i="5"/>
  <c r="AL869" i="5"/>
  <c r="AG1053" i="5"/>
  <c r="W1051" i="5"/>
  <c r="AK1049" i="5"/>
  <c r="T1044" i="5"/>
  <c r="AG1036" i="5"/>
  <c r="AC30" i="4"/>
  <c r="AL740" i="5"/>
  <c r="AL730" i="5"/>
  <c r="AL705" i="5"/>
  <c r="AL700" i="5"/>
  <c r="AF664" i="5"/>
  <c r="M664" i="5"/>
  <c r="E664" i="5"/>
  <c r="AL617" i="5"/>
  <c r="AL609" i="5"/>
  <c r="AG662" i="5"/>
  <c r="AL601" i="5"/>
  <c r="AG652" i="5"/>
  <c r="AL593" i="5"/>
  <c r="AJ646" i="5"/>
  <c r="AI640" i="5"/>
  <c r="AL524" i="5"/>
  <c r="AL519" i="5"/>
  <c r="AL511" i="5"/>
  <c r="AL506" i="5"/>
  <c r="AL485" i="5"/>
  <c r="AL421" i="5"/>
  <c r="AL405" i="5"/>
  <c r="AL397" i="5"/>
  <c r="AL389" i="5"/>
  <c r="AL381" i="5"/>
  <c r="AL373" i="5"/>
  <c r="AL360" i="5"/>
  <c r="AL352" i="5"/>
  <c r="AL670" i="5" s="1"/>
  <c r="AL339" i="5"/>
  <c r="M276" i="5"/>
  <c r="E276" i="5"/>
  <c r="AL265" i="5"/>
  <c r="AL257" i="5"/>
  <c r="AL239" i="5"/>
  <c r="AL231" i="5"/>
  <c r="AL160" i="5"/>
  <c r="AL152" i="5"/>
  <c r="AL144" i="5"/>
  <c r="AL136" i="5"/>
  <c r="AL128" i="5"/>
  <c r="AL120" i="5"/>
  <c r="AG26" i="21"/>
  <c r="AP37" i="8"/>
  <c r="K17" i="25"/>
  <c r="V10" i="35"/>
  <c r="AP218" i="35"/>
  <c r="Z206" i="35"/>
  <c r="AN200" i="35"/>
  <c r="AV162" i="35"/>
  <c r="AV160" i="35"/>
  <c r="AF162" i="35"/>
  <c r="AF160" i="35"/>
  <c r="AP164" i="35"/>
  <c r="AU60" i="35"/>
  <c r="AQ32" i="35"/>
  <c r="AT23" i="28"/>
  <c r="Y57" i="28"/>
  <c r="AF23" i="28"/>
  <c r="AF2" i="28"/>
  <c r="AP41" i="28"/>
  <c r="Z41" i="28"/>
  <c r="BB23" i="28"/>
  <c r="BB2" i="28"/>
  <c r="AL23" i="28"/>
  <c r="AL2" i="28"/>
  <c r="V23" i="28"/>
  <c r="V2" i="28"/>
  <c r="W22" i="39"/>
  <c r="W21" i="39"/>
  <c r="W20" i="39"/>
  <c r="Y7" i="37"/>
  <c r="Y177" i="37"/>
  <c r="I52" i="31"/>
  <c r="I53" i="31"/>
  <c r="AA50" i="15"/>
  <c r="AL1350" i="5"/>
  <c r="AL1342" i="5"/>
  <c r="AL1334" i="5"/>
  <c r="AL1326" i="5"/>
  <c r="AL1319" i="5"/>
  <c r="AL1311" i="5"/>
  <c r="AL1303" i="5"/>
  <c r="T1408" i="5"/>
  <c r="AL1295" i="5"/>
  <c r="X1393" i="5"/>
  <c r="AL1279" i="5"/>
  <c r="AL1260" i="5"/>
  <c r="AL1252" i="5"/>
  <c r="AL1244" i="5"/>
  <c r="AL1236" i="5"/>
  <c r="AH1387" i="5"/>
  <c r="AL1228" i="5"/>
  <c r="AI1384" i="5"/>
  <c r="AL1220" i="5"/>
  <c r="T1025" i="5"/>
  <c r="AL948" i="5"/>
  <c r="AL940" i="5"/>
  <c r="AL932" i="5"/>
  <c r="AH1034" i="5"/>
  <c r="AL924" i="5"/>
  <c r="AL916" i="5"/>
  <c r="W1016" i="5"/>
  <c r="AH1014" i="5"/>
  <c r="AL908" i="5"/>
  <c r="AG1008" i="5"/>
  <c r="AJ1024" i="5"/>
  <c r="AH1022" i="5"/>
  <c r="AL838" i="5"/>
  <c r="AL830" i="5"/>
  <c r="AL822" i="5"/>
  <c r="AL814" i="5"/>
  <c r="AL806" i="5"/>
  <c r="AG1007" i="5"/>
  <c r="AL489" i="5"/>
  <c r="AJ534" i="5"/>
  <c r="AG23" i="4"/>
  <c r="AA276" i="5"/>
  <c r="N276" i="5"/>
  <c r="F276" i="5"/>
  <c r="AL253" i="5"/>
  <c r="AK274" i="5"/>
  <c r="V286" i="5"/>
  <c r="AG46" i="15"/>
  <c r="AP198" i="35"/>
  <c r="O176" i="35"/>
  <c r="Z169" i="35"/>
  <c r="AW162" i="35"/>
  <c r="AW160" i="35"/>
  <c r="AG162" i="35"/>
  <c r="AG160" i="35"/>
  <c r="W164" i="35"/>
  <c r="X150" i="35"/>
  <c r="O121" i="35"/>
  <c r="AM101" i="35"/>
  <c r="Y101" i="35"/>
  <c r="X82" i="35"/>
  <c r="AM53" i="35"/>
  <c r="W53" i="35"/>
  <c r="AN52" i="35"/>
  <c r="X52" i="35"/>
  <c r="AP50" i="35"/>
  <c r="Z50" i="35"/>
  <c r="AO43" i="35"/>
  <c r="Y43" i="35"/>
  <c r="AP42" i="35"/>
  <c r="Z42" i="35"/>
  <c r="AE39" i="35"/>
  <c r="AN35" i="35"/>
  <c r="AO31" i="35"/>
  <c r="Y31" i="35"/>
  <c r="AK25" i="35"/>
  <c r="Z57" i="28"/>
  <c r="AM51" i="28"/>
  <c r="AN30" i="28"/>
  <c r="X30" i="28"/>
  <c r="X11" i="28"/>
  <c r="J52" i="31"/>
  <c r="J53" i="31"/>
  <c r="Z1481" i="5"/>
  <c r="Z61" i="13" s="1"/>
  <c r="AC1478" i="5"/>
  <c r="AC58" i="13" s="1"/>
  <c r="AE1474" i="5"/>
  <c r="AE54" i="13"/>
  <c r="Y1473" i="5"/>
  <c r="Y53" i="13"/>
  <c r="AF1471" i="5"/>
  <c r="AF51" i="13"/>
  <c r="AD1469" i="5"/>
  <c r="AD49" i="13" s="1"/>
  <c r="Q1469" i="5"/>
  <c r="P1467" i="5"/>
  <c r="P47" i="13"/>
  <c r="G1465" i="5"/>
  <c r="Z1460" i="5"/>
  <c r="Z40" i="13" s="1"/>
  <c r="L1460" i="5"/>
  <c r="L40" i="13"/>
  <c r="D1460" i="5"/>
  <c r="D40" i="13"/>
  <c r="AB1455" i="5"/>
  <c r="AB35" i="13" s="1"/>
  <c r="AF1452" i="5"/>
  <c r="AF32" i="13"/>
  <c r="I1448" i="5"/>
  <c r="I28" i="13" s="1"/>
  <c r="AF1444" i="5"/>
  <c r="AF24" i="13"/>
  <c r="Z1443" i="5"/>
  <c r="Z23" i="13" s="1"/>
  <c r="R1440" i="5"/>
  <c r="R20" i="13"/>
  <c r="AL1111" i="5"/>
  <c r="AL1103" i="5"/>
  <c r="AL1095" i="5"/>
  <c r="AL1079" i="5"/>
  <c r="AL1071" i="5"/>
  <c r="L1021" i="5"/>
  <c r="D1021" i="5"/>
  <c r="AL993" i="5"/>
  <c r="AL992" i="5"/>
  <c r="AL987" i="5"/>
  <c r="V1031" i="5"/>
  <c r="AL969" i="5"/>
  <c r="AL1024" i="5" s="1"/>
  <c r="AL964" i="5"/>
  <c r="AL897" i="5"/>
  <c r="AL879" i="5"/>
  <c r="AL875" i="5"/>
  <c r="V902" i="5"/>
  <c r="T33" i="4"/>
  <c r="AC32" i="4"/>
  <c r="AI1061" i="5"/>
  <c r="V1060" i="5"/>
  <c r="V1485" i="5"/>
  <c r="V65" i="13"/>
  <c r="I98" i="37"/>
  <c r="W1057" i="5"/>
  <c r="AI1053" i="5"/>
  <c r="V1044" i="5"/>
  <c r="AH1040" i="5"/>
  <c r="S1050" i="5"/>
  <c r="AG1048" i="5"/>
  <c r="AH1045" i="5"/>
  <c r="T1039" i="5"/>
  <c r="X1034" i="5"/>
  <c r="X1024" i="5"/>
  <c r="AJ1019" i="5"/>
  <c r="U1016" i="5"/>
  <c r="AL728" i="5"/>
  <c r="AL723" i="5"/>
  <c r="AL708" i="5"/>
  <c r="AG1017" i="5"/>
  <c r="AL698" i="5"/>
  <c r="S1009" i="5"/>
  <c r="AA658" i="5"/>
  <c r="AL631" i="5"/>
  <c r="AL583" i="5"/>
  <c r="W680" i="5"/>
  <c r="AI657" i="5"/>
  <c r="AL517" i="5"/>
  <c r="AL509" i="5"/>
  <c r="AL505" i="5"/>
  <c r="U666" i="5"/>
  <c r="AL504" i="5"/>
  <c r="AL483" i="5"/>
  <c r="AL532" i="5" s="1"/>
  <c r="AL26" i="45" s="1"/>
  <c r="AL371" i="5"/>
  <c r="AL350" i="5"/>
  <c r="AL345" i="5"/>
  <c r="AL337" i="5"/>
  <c r="AB316" i="5"/>
  <c r="AC316" i="5"/>
  <c r="N296" i="5"/>
  <c r="L279" i="5"/>
  <c r="D279" i="5"/>
  <c r="O276" i="5"/>
  <c r="G276" i="5"/>
  <c r="AL263" i="5"/>
  <c r="AL255" i="5"/>
  <c r="AH295" i="5"/>
  <c r="AL229" i="5"/>
  <c r="AJ282" i="5"/>
  <c r="AL224" i="5"/>
  <c r="AI275" i="5"/>
  <c r="AL209" i="5"/>
  <c r="AL201" i="5"/>
  <c r="AL193" i="5"/>
  <c r="AL185" i="5"/>
  <c r="AL169" i="5"/>
  <c r="AL99" i="5"/>
  <c r="AL83" i="5"/>
  <c r="AL75" i="5"/>
  <c r="AL67" i="5"/>
  <c r="W24" i="14"/>
  <c r="AG52" i="21"/>
  <c r="P63" i="21"/>
  <c r="AG37" i="21"/>
  <c r="AG27" i="21"/>
  <c r="X73" i="8"/>
  <c r="Q49" i="28"/>
  <c r="G226" i="35"/>
  <c r="X218" i="35"/>
  <c r="AP210" i="35"/>
  <c r="J206" i="35"/>
  <c r="Z184" i="35"/>
  <c r="G181" i="35"/>
  <c r="G168" i="35"/>
  <c r="AX162" i="35"/>
  <c r="AH162" i="35"/>
  <c r="X164" i="35"/>
  <c r="AP142" i="35"/>
  <c r="Z101" i="35"/>
  <c r="AS94" i="35"/>
  <c r="AE94" i="35"/>
  <c r="AE92" i="35"/>
  <c r="AW60" i="35"/>
  <c r="AW58" i="35"/>
  <c r="AK60" i="35"/>
  <c r="G44" i="35"/>
  <c r="AF39" i="35"/>
  <c r="AP31" i="35"/>
  <c r="Z31" i="35"/>
  <c r="AL25" i="35"/>
  <c r="AS27" i="35"/>
  <c r="AC27" i="35"/>
  <c r="AO11" i="35"/>
  <c r="AM86" i="28"/>
  <c r="G84" i="28"/>
  <c r="W81" i="28"/>
  <c r="W77" i="28"/>
  <c r="AM75" i="28"/>
  <c r="AM71" i="28"/>
  <c r="AE57" i="28"/>
  <c r="AM55" i="28"/>
  <c r="W50" i="28"/>
  <c r="Y11" i="28"/>
  <c r="J53" i="33"/>
  <c r="N14" i="31"/>
  <c r="DR11" i="43"/>
  <c r="DR7" i="43"/>
  <c r="J51" i="15"/>
  <c r="V1013" i="5"/>
  <c r="AH1011" i="5"/>
  <c r="X1029" i="5"/>
  <c r="AI1048" i="5"/>
  <c r="V1047" i="5"/>
  <c r="AJ1045" i="5"/>
  <c r="AC653" i="5"/>
  <c r="AH690" i="5"/>
  <c r="W683" i="5"/>
  <c r="W675" i="5"/>
  <c r="S671" i="5"/>
  <c r="T648" i="5"/>
  <c r="W662" i="5"/>
  <c r="I316" i="5"/>
  <c r="Q316" i="5"/>
  <c r="V294" i="5"/>
  <c r="X287" i="5"/>
  <c r="I83" i="21"/>
  <c r="P66" i="21"/>
  <c r="O16" i="10"/>
  <c r="K30" i="25"/>
  <c r="AM184" i="35"/>
  <c r="AO101" i="35"/>
  <c r="AT94" i="35"/>
  <c r="AT92" i="35"/>
  <c r="AF94" i="35"/>
  <c r="AF92" i="35"/>
  <c r="AO96" i="35"/>
  <c r="AN82" i="35"/>
  <c r="Z82" i="35"/>
  <c r="X70" i="35"/>
  <c r="AM55" i="35"/>
  <c r="W55" i="35"/>
  <c r="AN54" i="35"/>
  <c r="X54" i="35"/>
  <c r="AO53" i="35"/>
  <c r="Y53" i="35"/>
  <c r="AG39" i="35"/>
  <c r="BA25" i="35"/>
  <c r="AP11" i="35"/>
  <c r="AO25" i="28"/>
  <c r="X25" i="28"/>
  <c r="AN11" i="28"/>
  <c r="L51" i="15"/>
  <c r="AJ1399" i="5"/>
  <c r="AL1205" i="5"/>
  <c r="AL1197" i="5"/>
  <c r="AH1403" i="5"/>
  <c r="AL1189" i="5"/>
  <c r="AL1181" i="5"/>
  <c r="AL1173" i="5"/>
  <c r="M1012" i="5"/>
  <c r="E1012" i="5"/>
  <c r="AJ1027" i="5"/>
  <c r="AJ1026" i="5"/>
  <c r="T1027" i="5"/>
  <c r="T1026" i="5" s="1"/>
  <c r="AK1017" i="5"/>
  <c r="T1014" i="5"/>
  <c r="AJ1038" i="5"/>
  <c r="W1036" i="5"/>
  <c r="W1047" i="5"/>
  <c r="AL784" i="5"/>
  <c r="X1031" i="5"/>
  <c r="V1029" i="5"/>
  <c r="U798" i="5"/>
  <c r="S30" i="4"/>
  <c r="T1031" i="5"/>
  <c r="U1009" i="5"/>
  <c r="AG638" i="5"/>
  <c r="AD26" i="4" s="1"/>
  <c r="P19" i="4"/>
  <c r="P21" i="4"/>
  <c r="AL331" i="5"/>
  <c r="U378" i="5"/>
  <c r="S19" i="4"/>
  <c r="S310" i="5"/>
  <c r="U307" i="5"/>
  <c r="X306" i="5"/>
  <c r="AI305" i="5"/>
  <c r="S305" i="5"/>
  <c r="V304" i="5"/>
  <c r="AH293" i="5"/>
  <c r="V282" i="5"/>
  <c r="AL207" i="5"/>
  <c r="AL199" i="5"/>
  <c r="AL191" i="5"/>
  <c r="AL183" i="5"/>
  <c r="AL167" i="5"/>
  <c r="AD46" i="14"/>
  <c r="V46" i="14"/>
  <c r="N46" i="14"/>
  <c r="N52" i="15"/>
  <c r="AG33" i="15"/>
  <c r="AB83" i="21"/>
  <c r="P106" i="21"/>
  <c r="AG106" i="21"/>
  <c r="Y93" i="21"/>
  <c r="AP35" i="8"/>
  <c r="AP24" i="8"/>
  <c r="G49" i="25"/>
  <c r="W231" i="35"/>
  <c r="AM228" i="35"/>
  <c r="G221" i="35"/>
  <c r="J210" i="35"/>
  <c r="AV194" i="35"/>
  <c r="AF194" i="35"/>
  <c r="G189" i="35"/>
  <c r="AN184" i="35"/>
  <c r="AO182" i="35"/>
  <c r="Z182" i="35"/>
  <c r="AO150" i="35"/>
  <c r="W138" i="35"/>
  <c r="AM135" i="35"/>
  <c r="W135" i="35"/>
  <c r="AU128" i="35"/>
  <c r="AU126" i="35"/>
  <c r="AE128" i="35"/>
  <c r="AE126" i="35"/>
  <c r="AO130" i="35"/>
  <c r="Y114" i="35"/>
  <c r="AU94" i="35"/>
  <c r="AG94" i="35"/>
  <c r="AG92" i="35"/>
  <c r="AP96" i="35"/>
  <c r="V94" i="35"/>
  <c r="AO82" i="35"/>
  <c r="AO74" i="35"/>
  <c r="Z74" i="35"/>
  <c r="Y70" i="35"/>
  <c r="X67" i="35"/>
  <c r="AQ60" i="35"/>
  <c r="AQ58" i="35"/>
  <c r="AM56" i="35"/>
  <c r="AM84" i="28"/>
  <c r="G82" i="28"/>
  <c r="W78" i="28"/>
  <c r="W59" i="28"/>
  <c r="K57" i="28"/>
  <c r="AM52" i="28"/>
  <c r="W36" i="28"/>
  <c r="AM32" i="28"/>
  <c r="W31" i="28"/>
  <c r="C52" i="31"/>
  <c r="C53" i="31"/>
  <c r="N53" i="31"/>
  <c r="J34" i="4"/>
  <c r="N27" i="4"/>
  <c r="Z31" i="37"/>
  <c r="O110" i="35"/>
  <c r="O100" i="35"/>
  <c r="W29" i="39"/>
  <c r="W16" i="39"/>
  <c r="Z152" i="37"/>
  <c r="EE11" i="43"/>
  <c r="EE7" i="43"/>
  <c r="ER11" i="43"/>
  <c r="ER7" i="43"/>
  <c r="Z32" i="37"/>
  <c r="N180" i="37"/>
  <c r="O180" i="37"/>
  <c r="P180" i="37"/>
  <c r="Z166" i="37"/>
  <c r="H30" i="23"/>
  <c r="D30" i="23"/>
  <c r="L35" i="28"/>
  <c r="H35" i="28"/>
  <c r="G45" i="13"/>
  <c r="M77" i="35"/>
  <c r="I77" i="35" s="1"/>
  <c r="T1376" i="5"/>
  <c r="AH1411" i="5"/>
  <c r="AB1052" i="5"/>
  <c r="AE1420" i="5"/>
  <c r="AD1405" i="5"/>
  <c r="U1385" i="5"/>
  <c r="V1322" i="5"/>
  <c r="T45" i="4"/>
  <c r="AJ1322" i="5"/>
  <c r="AG45" i="4"/>
  <c r="U1322" i="5"/>
  <c r="S45" i="4"/>
  <c r="V1392" i="5"/>
  <c r="AJ1270" i="5"/>
  <c r="AG43" i="4"/>
  <c r="W1378" i="5"/>
  <c r="U1270" i="5"/>
  <c r="S43" i="4"/>
  <c r="X1270" i="5"/>
  <c r="T1391" i="5"/>
  <c r="Y1405" i="5"/>
  <c r="AJ1395" i="5"/>
  <c r="AH1392" i="5"/>
  <c r="AK1381" i="5"/>
  <c r="AI1378" i="5"/>
  <c r="AJ1375" i="5"/>
  <c r="I1052" i="5"/>
  <c r="I1420" i="5"/>
  <c r="AF1405" i="5"/>
  <c r="AG1270" i="5"/>
  <c r="AD43" i="4" s="1"/>
  <c r="T1270" i="5"/>
  <c r="R43" i="4" s="1"/>
  <c r="AH1270" i="5"/>
  <c r="AE43" i="4" s="1"/>
  <c r="V1218" i="5"/>
  <c r="T42" i="4"/>
  <c r="AL1156" i="5"/>
  <c r="AL1148" i="5"/>
  <c r="AL1140" i="5"/>
  <c r="AL1132" i="5"/>
  <c r="AL1124" i="5"/>
  <c r="AG1381" i="5"/>
  <c r="AG17" i="13" s="1"/>
  <c r="AL1116" i="5"/>
  <c r="AH1406" i="5"/>
  <c r="V1401" i="5"/>
  <c r="T1398" i="5"/>
  <c r="U1114" i="5"/>
  <c r="S39" i="4" s="1"/>
  <c r="S41" i="4" s="1"/>
  <c r="S48" i="4" s="1"/>
  <c r="S49" i="4" s="1"/>
  <c r="AE1052" i="5"/>
  <c r="R1052" i="5"/>
  <c r="AC1405" i="5"/>
  <c r="AB1400" i="5"/>
  <c r="Q1383" i="5"/>
  <c r="I1383" i="5"/>
  <c r="AJ1419" i="5"/>
  <c r="T1419" i="5"/>
  <c r="W1418" i="5"/>
  <c r="AH1417" i="5"/>
  <c r="U1416" i="5"/>
  <c r="X1415" i="5"/>
  <c r="X1407" i="5"/>
  <c r="V1404" i="5"/>
  <c r="AJ1402" i="5"/>
  <c r="T1402" i="5"/>
  <c r="X1397" i="5"/>
  <c r="V1395" i="5"/>
  <c r="AJ1392" i="5"/>
  <c r="X1387" i="5"/>
  <c r="S1386" i="5"/>
  <c r="AG1384" i="5"/>
  <c r="AJ1374" i="5"/>
  <c r="AG46" i="4"/>
  <c r="U1378" i="5"/>
  <c r="V1375" i="5"/>
  <c r="AI1270" i="5"/>
  <c r="AF43" i="4" s="1"/>
  <c r="V1414" i="5"/>
  <c r="AJ1412" i="5"/>
  <c r="AG1404" i="5"/>
  <c r="T1403" i="5"/>
  <c r="T1393" i="5"/>
  <c r="X1388" i="5"/>
  <c r="V1376" i="5"/>
  <c r="K1380" i="5"/>
  <c r="C1380" i="5"/>
  <c r="V1396" i="5"/>
  <c r="AJ1393" i="5"/>
  <c r="U1379" i="5"/>
  <c r="X1411" i="5"/>
  <c r="W1386" i="5"/>
  <c r="U1384" i="5"/>
  <c r="AI1381" i="5"/>
  <c r="AI17" i="13" s="1"/>
  <c r="G115" i="37" s="1"/>
  <c r="V115" i="37" s="1"/>
  <c r="V1166" i="5"/>
  <c r="T40" i="4"/>
  <c r="T1166" i="5"/>
  <c r="R40" i="4" s="1"/>
  <c r="AH1166" i="5"/>
  <c r="AE40" i="4" s="1"/>
  <c r="AH1412" i="5"/>
  <c r="V1408" i="5"/>
  <c r="V1398" i="5"/>
  <c r="T1396" i="5"/>
  <c r="V1388" i="5"/>
  <c r="S1379" i="5"/>
  <c r="AL1087" i="5"/>
  <c r="X1404" i="5"/>
  <c r="L79" i="28"/>
  <c r="H79" i="28"/>
  <c r="H70" i="23"/>
  <c r="D70" i="23"/>
  <c r="I1405" i="5"/>
  <c r="N1420" i="5"/>
  <c r="I1400" i="5"/>
  <c r="O1394" i="5"/>
  <c r="G1394" i="5"/>
  <c r="AE1380" i="5"/>
  <c r="T1377" i="5"/>
  <c r="V1374" i="5"/>
  <c r="T46" i="4"/>
  <c r="X1414" i="5"/>
  <c r="AH1408" i="5"/>
  <c r="X1406" i="5"/>
  <c r="V1403" i="5"/>
  <c r="T1401" i="5"/>
  <c r="AJ1390" i="5"/>
  <c r="U1386" i="5"/>
  <c r="S1384" i="5"/>
  <c r="H56" i="23"/>
  <c r="D56" i="23"/>
  <c r="C1405" i="5"/>
  <c r="AB1405" i="5"/>
  <c r="AE1451" i="5"/>
  <c r="AE31" i="13"/>
  <c r="AK1404" i="5"/>
  <c r="AC1394" i="5"/>
  <c r="P1394" i="5"/>
  <c r="H1394" i="5"/>
  <c r="AF1389" i="5"/>
  <c r="M1389" i="5"/>
  <c r="M1380" i="5"/>
  <c r="E1380" i="5"/>
  <c r="X1408" i="5"/>
  <c r="AI1429" i="5"/>
  <c r="AG1427" i="5"/>
  <c r="AJ1426" i="5"/>
  <c r="AL1313" i="5"/>
  <c r="AL1305" i="5"/>
  <c r="V1412" i="5"/>
  <c r="AJ1410" i="5"/>
  <c r="T1410" i="5"/>
  <c r="AL1297" i="5"/>
  <c r="AH1398" i="5"/>
  <c r="AL1289" i="5"/>
  <c r="AL1281" i="5"/>
  <c r="AL1387" i="5" s="1"/>
  <c r="AI1385" i="5"/>
  <c r="W1322" i="5"/>
  <c r="U45" i="4"/>
  <c r="X1376" i="5"/>
  <c r="L1032" i="5"/>
  <c r="D1032" i="5"/>
  <c r="AB1021" i="5"/>
  <c r="H1021" i="5"/>
  <c r="AJ902" i="5"/>
  <c r="AG33" i="4"/>
  <c r="AI902" i="5"/>
  <c r="AF33" i="4" s="1"/>
  <c r="S902" i="5"/>
  <c r="Q33" i="4" s="1"/>
  <c r="Z658" i="5"/>
  <c r="AE644" i="5"/>
  <c r="AL632" i="5"/>
  <c r="U680" i="5"/>
  <c r="W667" i="5"/>
  <c r="U662" i="5"/>
  <c r="S674" i="5"/>
  <c r="AI655" i="5"/>
  <c r="L316" i="5"/>
  <c r="D316" i="5"/>
  <c r="P316" i="5"/>
  <c r="H316" i="5"/>
  <c r="AD290" i="5"/>
  <c r="AD279" i="5"/>
  <c r="Y276" i="5"/>
  <c r="AL232" i="5"/>
  <c r="AL214" i="5"/>
  <c r="AL206" i="5"/>
  <c r="V313" i="5"/>
  <c r="AJ311" i="5"/>
  <c r="AJ1472" i="5"/>
  <c r="AJ52" i="13"/>
  <c r="AL198" i="5"/>
  <c r="AJ303" i="5"/>
  <c r="AL190" i="5"/>
  <c r="V295" i="5"/>
  <c r="AJ293" i="5"/>
  <c r="AL182" i="5"/>
  <c r="AG284" i="5"/>
  <c r="AL174" i="5"/>
  <c r="AG274" i="5"/>
  <c r="AL56" i="5"/>
  <c r="AL48" i="5"/>
  <c r="AL40" i="5"/>
  <c r="AL32" i="5"/>
  <c r="AL24" i="5"/>
  <c r="Y1052" i="5"/>
  <c r="Q1021" i="5"/>
  <c r="I1021" i="5"/>
  <c r="Q684" i="5"/>
  <c r="I684" i="5"/>
  <c r="AB653" i="5"/>
  <c r="AF644" i="5"/>
  <c r="K644" i="5"/>
  <c r="C644" i="5"/>
  <c r="S681" i="5"/>
  <c r="AI663" i="5"/>
  <c r="S663" i="5"/>
  <c r="U660" i="5"/>
  <c r="AK534" i="5"/>
  <c r="U534" i="5"/>
  <c r="S23" i="4"/>
  <c r="AG534" i="5"/>
  <c r="AD23" i="4" s="1"/>
  <c r="AI672" i="5"/>
  <c r="S652" i="5"/>
  <c r="V649" i="5"/>
  <c r="Z276" i="5"/>
  <c r="P16" i="4"/>
  <c r="AG325" i="5"/>
  <c r="X324" i="5"/>
  <c r="AI62" i="5"/>
  <c r="AF11" i="4" s="1"/>
  <c r="W1114" i="5"/>
  <c r="U39" i="4"/>
  <c r="AD1052" i="5"/>
  <c r="Z1052" i="5"/>
  <c r="O1052" i="5"/>
  <c r="G1052" i="5"/>
  <c r="L1052" i="5"/>
  <c r="D1052" i="5"/>
  <c r="R1037" i="5"/>
  <c r="Q1015" i="5"/>
  <c r="P32" i="4"/>
  <c r="AG665" i="5"/>
  <c r="AI679" i="5"/>
  <c r="AK657" i="5"/>
  <c r="AH534" i="5"/>
  <c r="AE23" i="4" s="1"/>
  <c r="U689" i="5"/>
  <c r="AG685" i="5"/>
  <c r="U673" i="5"/>
  <c r="AI671" i="5"/>
  <c r="W666" i="5"/>
  <c r="W664" i="5"/>
  <c r="W656" i="5"/>
  <c r="S651" i="5"/>
  <c r="V650" i="5"/>
  <c r="AJ648" i="5"/>
  <c r="S670" i="5"/>
  <c r="V646" i="5"/>
  <c r="V644" i="5"/>
  <c r="R316" i="5"/>
  <c r="J316" i="5"/>
  <c r="X313" i="5"/>
  <c r="AJ309" i="5"/>
  <c r="T309" i="5"/>
  <c r="X295" i="5"/>
  <c r="V293" i="5"/>
  <c r="T291" i="5"/>
  <c r="X286" i="5"/>
  <c r="AI284" i="5"/>
  <c r="S284" i="5"/>
  <c r="U277" i="5"/>
  <c r="S274" i="5"/>
  <c r="AJ322" i="5"/>
  <c r="W321" i="5"/>
  <c r="X318" i="5"/>
  <c r="AI317" i="5"/>
  <c r="AG315" i="5"/>
  <c r="T314" i="5"/>
  <c r="AI309" i="5"/>
  <c r="S309" i="5"/>
  <c r="V308" i="5"/>
  <c r="V1469" i="5"/>
  <c r="V49" i="13"/>
  <c r="I109" i="37"/>
  <c r="AJ306" i="5"/>
  <c r="W305" i="5"/>
  <c r="X302" i="5"/>
  <c r="S300" i="5"/>
  <c r="S1461" i="5" s="1"/>
  <c r="S41" i="13" s="1"/>
  <c r="AJ297" i="5"/>
  <c r="T297" i="5"/>
  <c r="X292" i="5"/>
  <c r="AJ287" i="5"/>
  <c r="T287" i="5"/>
  <c r="U283" i="5"/>
  <c r="X282" i="5"/>
  <c r="S281" i="5"/>
  <c r="AG278" i="5"/>
  <c r="U273" i="5"/>
  <c r="AJ310" i="5"/>
  <c r="T310" i="5"/>
  <c r="T302" i="5"/>
  <c r="T292" i="5"/>
  <c r="T282" i="5"/>
  <c r="AJ272" i="5"/>
  <c r="X311" i="5"/>
  <c r="AI310" i="5"/>
  <c r="X303" i="5"/>
  <c r="X293" i="5"/>
  <c r="V291" i="5"/>
  <c r="T288" i="5"/>
  <c r="T285" i="5" s="1"/>
  <c r="U284" i="5"/>
  <c r="T278" i="5"/>
  <c r="AL988" i="5"/>
  <c r="AL972" i="5"/>
  <c r="AL956" i="5"/>
  <c r="T1006" i="5"/>
  <c r="R36" i="4" s="1"/>
  <c r="AH1043" i="5"/>
  <c r="AH1024" i="5"/>
  <c r="AG1018" i="5"/>
  <c r="AJ954" i="5"/>
  <c r="AG35" i="4"/>
  <c r="AL898" i="5"/>
  <c r="AL874" i="5"/>
  <c r="AL862" i="5"/>
  <c r="AG850" i="5"/>
  <c r="AD32" i="4" s="1"/>
  <c r="AJ850" i="5"/>
  <c r="AG32" i="4"/>
  <c r="AJ798" i="5"/>
  <c r="AG30" i="4"/>
  <c r="T798" i="5"/>
  <c r="R30" i="4" s="1"/>
  <c r="AA653" i="5"/>
  <c r="P653" i="5"/>
  <c r="H653" i="5"/>
  <c r="U681" i="5"/>
  <c r="AG659" i="5"/>
  <c r="W660" i="5"/>
  <c r="W658" i="5"/>
  <c r="AK655" i="5"/>
  <c r="V643" i="5"/>
  <c r="AF316" i="5"/>
  <c r="K316" i="5"/>
  <c r="D296" i="5"/>
  <c r="AL223" i="5"/>
  <c r="W325" i="5"/>
  <c r="U114" i="5"/>
  <c r="S12" i="4"/>
  <c r="AK278" i="5"/>
  <c r="U278" i="5"/>
  <c r="Z1394" i="5"/>
  <c r="AB1380" i="5"/>
  <c r="P1380" i="5"/>
  <c r="H1380" i="5"/>
  <c r="AL1307" i="5"/>
  <c r="AL1299" i="5"/>
  <c r="AL1291" i="5"/>
  <c r="AL1283" i="5"/>
  <c r="AJ1166" i="5"/>
  <c r="AG40" i="4"/>
  <c r="AL1106" i="5"/>
  <c r="AL1098" i="5"/>
  <c r="AL1090" i="5"/>
  <c r="AL1082" i="5"/>
  <c r="AL1074" i="5"/>
  <c r="P1032" i="5"/>
  <c r="AB1032" i="5"/>
  <c r="H1032" i="5"/>
  <c r="P1026" i="5"/>
  <c r="AF1026" i="5"/>
  <c r="P1021" i="5"/>
  <c r="X1022" i="5"/>
  <c r="Q1012" i="5"/>
  <c r="I1012" i="5"/>
  <c r="I1062" i="5"/>
  <c r="AL986" i="5"/>
  <c r="AL970" i="5"/>
  <c r="T1024" i="5"/>
  <c r="AH1019" i="5"/>
  <c r="AL860" i="5"/>
  <c r="W902" i="5"/>
  <c r="U33" i="4"/>
  <c r="AL782" i="5"/>
  <c r="AI746" i="5"/>
  <c r="AF29" i="4" s="1"/>
  <c r="Q653" i="5"/>
  <c r="I653" i="5"/>
  <c r="AD647" i="5"/>
  <c r="R647" i="5"/>
  <c r="J647" i="5"/>
  <c r="N644" i="5"/>
  <c r="F644" i="5"/>
  <c r="AL630" i="5"/>
  <c r="AL625" i="5"/>
  <c r="AG680" i="5"/>
  <c r="AL612" i="5"/>
  <c r="AL604" i="5"/>
  <c r="AL596" i="5"/>
  <c r="AL574" i="5"/>
  <c r="AL566" i="5"/>
  <c r="AL558" i="5"/>
  <c r="AL550" i="5"/>
  <c r="AL542" i="5"/>
  <c r="AL516" i="5"/>
  <c r="AK672" i="5"/>
  <c r="U672" i="5"/>
  <c r="AG671" i="5"/>
  <c r="AL500" i="5"/>
  <c r="W657" i="5"/>
  <c r="U652" i="5"/>
  <c r="AL484" i="5"/>
  <c r="V482" i="5"/>
  <c r="T22" i="4"/>
  <c r="AL473" i="5"/>
  <c r="AL441" i="5"/>
  <c r="AL416" i="5"/>
  <c r="AL400" i="5"/>
  <c r="AL392" i="5"/>
  <c r="AL374" i="5"/>
  <c r="AL358" i="5"/>
  <c r="AL342" i="5"/>
  <c r="AD296" i="5"/>
  <c r="M290" i="5"/>
  <c r="E290" i="5"/>
  <c r="P276" i="5"/>
  <c r="H276" i="5"/>
  <c r="AL262" i="5"/>
  <c r="AL237" i="5"/>
  <c r="AL221" i="5"/>
  <c r="AL155" i="5"/>
  <c r="S315" i="5"/>
  <c r="AL147" i="5"/>
  <c r="AL139" i="5"/>
  <c r="AL131" i="5"/>
  <c r="V287" i="5"/>
  <c r="AL123" i="5"/>
  <c r="AI278" i="5"/>
  <c r="S278" i="5"/>
  <c r="AG275" i="5"/>
  <c r="W273" i="5"/>
  <c r="AH272" i="5"/>
  <c r="AL106" i="5"/>
  <c r="AG317" i="5"/>
  <c r="W315" i="5"/>
  <c r="AL98" i="5"/>
  <c r="AJ308" i="5"/>
  <c r="T308" i="5"/>
  <c r="AG300" i="5"/>
  <c r="AG1461" i="5"/>
  <c r="AG41" i="13" s="1"/>
  <c r="E118" i="37" s="1"/>
  <c r="T118" i="37" s="1"/>
  <c r="AJ299" i="5"/>
  <c r="T299" i="5"/>
  <c r="W298" i="5"/>
  <c r="AL82" i="5"/>
  <c r="AJ289" i="5"/>
  <c r="T289" i="5"/>
  <c r="AL74" i="5"/>
  <c r="AG281" i="5"/>
  <c r="W278" i="5"/>
  <c r="AL66" i="5"/>
  <c r="AL20" i="5"/>
  <c r="AJ275" i="5"/>
  <c r="T275" i="5"/>
  <c r="AA1394" i="5"/>
  <c r="N1394" i="5"/>
  <c r="F1394" i="5"/>
  <c r="O1389" i="5"/>
  <c r="G1389" i="5"/>
  <c r="O1380" i="5"/>
  <c r="G1380" i="5"/>
  <c r="AL1364" i="5"/>
  <c r="AL1356" i="5"/>
  <c r="AL1348" i="5"/>
  <c r="AL1340" i="5"/>
  <c r="AL1332" i="5"/>
  <c r="T1374" i="5"/>
  <c r="R46" i="4" s="1"/>
  <c r="AL1324" i="5"/>
  <c r="AL1262" i="5"/>
  <c r="AL1254" i="5"/>
  <c r="AL1246" i="5"/>
  <c r="AL1238" i="5"/>
  <c r="AL1230" i="5"/>
  <c r="AL1222" i="5"/>
  <c r="V1270" i="5"/>
  <c r="T43" i="4"/>
  <c r="AL1209" i="5"/>
  <c r="AL1201" i="5"/>
  <c r="AL1193" i="5"/>
  <c r="AL1185" i="5"/>
  <c r="AL1177" i="5"/>
  <c r="AL1109" i="5"/>
  <c r="AL1101" i="5"/>
  <c r="AL1093" i="5"/>
  <c r="AL1085" i="5"/>
  <c r="AL1077" i="5"/>
  <c r="AL1069" i="5"/>
  <c r="X1060" i="5"/>
  <c r="AC1032" i="5"/>
  <c r="Q1032" i="5"/>
  <c r="I1032" i="5"/>
  <c r="Y1026" i="5"/>
  <c r="M1026" i="5"/>
  <c r="E1026" i="5"/>
  <c r="AD1012" i="5"/>
  <c r="AL1000" i="5"/>
  <c r="AL984" i="5"/>
  <c r="AL968" i="5"/>
  <c r="T1022" i="5"/>
  <c r="T1446" i="5" s="1"/>
  <c r="AL946" i="5"/>
  <c r="AL938" i="5"/>
  <c r="AL930" i="5"/>
  <c r="AL922" i="5"/>
  <c r="AL914" i="5"/>
  <c r="AL906" i="5"/>
  <c r="V954" i="5"/>
  <c r="T35" i="4"/>
  <c r="AL894" i="5"/>
  <c r="AL885" i="5"/>
  <c r="AL842" i="5"/>
  <c r="AL834" i="5"/>
  <c r="AL826" i="5"/>
  <c r="AL818" i="5"/>
  <c r="AL810" i="5"/>
  <c r="D684" i="5"/>
  <c r="H684" i="5"/>
  <c r="AE658" i="5"/>
  <c r="R658" i="5"/>
  <c r="J658" i="5"/>
  <c r="C647" i="5"/>
  <c r="O644" i="5"/>
  <c r="G644" i="5"/>
  <c r="AK640" i="5"/>
  <c r="AL620" i="5"/>
  <c r="AL615" i="5"/>
  <c r="AL607" i="5"/>
  <c r="AL599" i="5"/>
  <c r="T649" i="5"/>
  <c r="AL591" i="5"/>
  <c r="W689" i="5"/>
  <c r="AL577" i="5"/>
  <c r="AL569" i="5"/>
  <c r="AL561" i="5"/>
  <c r="AL553" i="5"/>
  <c r="U661" i="5"/>
  <c r="U651" i="5"/>
  <c r="U641" i="5"/>
  <c r="AL530" i="5"/>
  <c r="AI689" i="5"/>
  <c r="AL514" i="5"/>
  <c r="W674" i="5"/>
  <c r="S673" i="5"/>
  <c r="AK670" i="5"/>
  <c r="U670" i="5"/>
  <c r="AL498" i="5"/>
  <c r="AI654" i="5"/>
  <c r="S654" i="5"/>
  <c r="AL476" i="5"/>
  <c r="AL468" i="5"/>
  <c r="S680" i="5"/>
  <c r="AL460" i="5"/>
  <c r="AL452" i="5"/>
  <c r="S662" i="5"/>
  <c r="AL444" i="5"/>
  <c r="U655" i="5"/>
  <c r="T688" i="5"/>
  <c r="W687" i="5"/>
  <c r="AL419" i="5"/>
  <c r="U685" i="5"/>
  <c r="AI683" i="5"/>
  <c r="AG681" i="5"/>
  <c r="AG673" i="5"/>
  <c r="AL403" i="5"/>
  <c r="S666" i="5"/>
  <c r="AL395" i="5"/>
  <c r="AJ642" i="5"/>
  <c r="T642" i="5"/>
  <c r="AL372" i="5"/>
  <c r="AL356" i="5"/>
  <c r="AL340" i="5"/>
  <c r="M316" i="5"/>
  <c r="E316" i="5"/>
  <c r="AA290" i="5"/>
  <c r="N290" i="5"/>
  <c r="F290" i="5"/>
  <c r="AD276" i="5"/>
  <c r="AL260" i="5"/>
  <c r="AL158" i="5"/>
  <c r="AH313" i="5"/>
  <c r="AL150" i="5"/>
  <c r="AG308" i="5"/>
  <c r="AL142" i="5"/>
  <c r="AL134" i="5"/>
  <c r="AL126" i="5"/>
  <c r="AL118" i="5"/>
  <c r="AL93" i="5"/>
  <c r="U299" i="5"/>
  <c r="AL77" i="5"/>
  <c r="AL69" i="5"/>
  <c r="S277" i="5"/>
  <c r="AL15" i="5"/>
  <c r="AL1158" i="5"/>
  <c r="AL1150" i="5"/>
  <c r="AL1142" i="5"/>
  <c r="AL1134" i="5"/>
  <c r="AL1126" i="5"/>
  <c r="AL1118" i="5"/>
  <c r="AL1104" i="5"/>
  <c r="AL1096" i="5"/>
  <c r="AL1088" i="5"/>
  <c r="AL1080" i="5"/>
  <c r="AL1064" i="5"/>
  <c r="K1052" i="5"/>
  <c r="R1032" i="5"/>
  <c r="J1032" i="5"/>
  <c r="Z1026" i="5"/>
  <c r="N1026" i="5"/>
  <c r="F1026" i="5"/>
  <c r="Z1021" i="5"/>
  <c r="Y1015" i="5"/>
  <c r="M1015" i="5"/>
  <c r="E1015" i="5"/>
  <c r="H1012" i="5"/>
  <c r="K1012" i="5"/>
  <c r="C1012" i="5"/>
  <c r="AL998" i="5"/>
  <c r="AL982" i="5"/>
  <c r="AL966" i="5"/>
  <c r="T1019" i="5"/>
  <c r="AL892" i="5"/>
  <c r="AL882" i="5"/>
  <c r="AL871" i="5"/>
  <c r="AL859" i="5"/>
  <c r="AL858" i="5"/>
  <c r="AK902" i="5"/>
  <c r="AK901" i="5" s="1"/>
  <c r="AK39" i="45" s="1"/>
  <c r="U902" i="5"/>
  <c r="S33" i="4"/>
  <c r="AG902" i="5"/>
  <c r="AD33" i="4" s="1"/>
  <c r="AL711" i="5"/>
  <c r="AF684" i="5"/>
  <c r="AF658" i="5"/>
  <c r="K658" i="5"/>
  <c r="AL633" i="5"/>
  <c r="AL623" i="5"/>
  <c r="AL610" i="5"/>
  <c r="AL602" i="5"/>
  <c r="AL594" i="5"/>
  <c r="AL580" i="5"/>
  <c r="AL564" i="5"/>
  <c r="AL556" i="5"/>
  <c r="AL665" i="5" s="1"/>
  <c r="AL548" i="5"/>
  <c r="AL540" i="5"/>
  <c r="AL528" i="5"/>
  <c r="S687" i="5"/>
  <c r="AL512" i="5"/>
  <c r="U667" i="5"/>
  <c r="AL496" i="5"/>
  <c r="W652" i="5"/>
  <c r="AL427" i="5"/>
  <c r="W682" i="5"/>
  <c r="AL414" i="5"/>
  <c r="AL406" i="5"/>
  <c r="AL398" i="5"/>
  <c r="AG657" i="5"/>
  <c r="AL390" i="5"/>
  <c r="AL370" i="5"/>
  <c r="AL354" i="5"/>
  <c r="AL338" i="5"/>
  <c r="AI378" i="5"/>
  <c r="AF19" i="4" s="1"/>
  <c r="W378" i="5"/>
  <c r="U19" i="4"/>
  <c r="Z316" i="5"/>
  <c r="P296" i="5"/>
  <c r="O290" i="5"/>
  <c r="G290" i="5"/>
  <c r="AL258" i="5"/>
  <c r="AC15" i="4"/>
  <c r="AG1114" i="5"/>
  <c r="AD39" i="4" s="1"/>
  <c r="P1052" i="5"/>
  <c r="H1052" i="5"/>
  <c r="AE1032" i="5"/>
  <c r="O1026" i="5"/>
  <c r="G1026" i="5"/>
  <c r="O1021" i="5"/>
  <c r="G1021" i="5"/>
  <c r="N1015" i="5"/>
  <c r="F1015" i="5"/>
  <c r="AF1012" i="5"/>
  <c r="V1012" i="5"/>
  <c r="AL944" i="5"/>
  <c r="AL936" i="5"/>
  <c r="AL928" i="5"/>
  <c r="AL920" i="5"/>
  <c r="AL912" i="5"/>
  <c r="AL904" i="5"/>
  <c r="AL840" i="5"/>
  <c r="AL832" i="5"/>
  <c r="AL824" i="5"/>
  <c r="AL816" i="5"/>
  <c r="AL800" i="5"/>
  <c r="AL1008" i="5" s="1"/>
  <c r="R684" i="5"/>
  <c r="J684" i="5"/>
  <c r="AC664" i="5"/>
  <c r="R664" i="5"/>
  <c r="J664" i="5"/>
  <c r="L658" i="5"/>
  <c r="D658" i="5"/>
  <c r="AD644" i="5"/>
  <c r="P25" i="4"/>
  <c r="AK682" i="5"/>
  <c r="W670" i="5"/>
  <c r="AI676" i="5"/>
  <c r="O316" i="5"/>
  <c r="G316" i="5"/>
  <c r="Y296" i="5"/>
  <c r="AB296" i="5"/>
  <c r="H296" i="5"/>
  <c r="P290" i="5"/>
  <c r="H290" i="5"/>
  <c r="O279" i="5"/>
  <c r="G279" i="5"/>
  <c r="AF276" i="5"/>
  <c r="K276" i="5"/>
  <c r="C276" i="5"/>
  <c r="AL248" i="5"/>
  <c r="AL12" i="5"/>
  <c r="G20" i="1"/>
  <c r="F34" i="4"/>
  <c r="D97" i="35"/>
  <c r="D104" i="35"/>
  <c r="D108" i="35"/>
  <c r="D113" i="35"/>
  <c r="D114" i="35"/>
  <c r="B34" i="4"/>
  <c r="J83" i="21"/>
  <c r="O102" i="35"/>
  <c r="R94" i="35"/>
  <c r="R96" i="35"/>
  <c r="O117" i="35"/>
  <c r="O116" i="35"/>
  <c r="I133" i="35"/>
  <c r="T73" i="37"/>
  <c r="F62" i="10"/>
  <c r="G153" i="37"/>
  <c r="V153" i="37"/>
  <c r="E159" i="37"/>
  <c r="T159" i="37"/>
  <c r="AP99" i="35"/>
  <c r="U82" i="35"/>
  <c r="J82" i="35"/>
  <c r="U99" i="35"/>
  <c r="AH43" i="10"/>
  <c r="X76" i="10"/>
  <c r="O52" i="15"/>
  <c r="AG34" i="15"/>
  <c r="W51" i="15"/>
  <c r="AF51" i="15"/>
  <c r="N51" i="15"/>
  <c r="X50" i="15"/>
  <c r="O50" i="15"/>
  <c r="AG55" i="15"/>
  <c r="O51" i="15"/>
  <c r="Z51" i="15"/>
  <c r="Q51" i="15"/>
  <c r="AG28" i="15"/>
  <c r="AA51" i="15"/>
  <c r="H51" i="15"/>
  <c r="AB50" i="15"/>
  <c r="S50" i="15"/>
  <c r="L14" i="10"/>
  <c r="Y31" i="15"/>
  <c r="S51" i="15"/>
  <c r="AB51" i="15"/>
  <c r="T50" i="15"/>
  <c r="AC50" i="15"/>
  <c r="J50" i="15"/>
  <c r="L15" i="10"/>
  <c r="Y19" i="15"/>
  <c r="Y20" i="15"/>
  <c r="AC51" i="15"/>
  <c r="AD50" i="15"/>
  <c r="U50" i="15"/>
  <c r="L50" i="15"/>
  <c r="Y45" i="15"/>
  <c r="AD51" i="15"/>
  <c r="U51" i="15"/>
  <c r="AE50" i="15"/>
  <c r="V50" i="15"/>
  <c r="AG26" i="15"/>
  <c r="V51" i="15"/>
  <c r="AE51" i="15"/>
  <c r="AF50" i="15"/>
  <c r="W50" i="15"/>
  <c r="N50" i="15"/>
  <c r="AC83" i="21"/>
  <c r="L83" i="21"/>
  <c r="O83" i="21"/>
  <c r="F83" i="21"/>
  <c r="K18" i="10"/>
  <c r="K62" i="10"/>
  <c r="K64" i="10"/>
  <c r="O41" i="23"/>
  <c r="P110" i="21"/>
  <c r="P78" i="21"/>
  <c r="AG78" i="21"/>
  <c r="AG48" i="21"/>
  <c r="AG45" i="21"/>
  <c r="R83" i="21"/>
  <c r="E83" i="21"/>
  <c r="H22" i="7"/>
  <c r="Y104" i="21"/>
  <c r="AG104" i="21"/>
  <c r="Y62" i="21"/>
  <c r="P75" i="21"/>
  <c r="AG75" i="21"/>
  <c r="N22" i="28"/>
  <c r="P98" i="21"/>
  <c r="Z83" i="21"/>
  <c r="AD83" i="21"/>
  <c r="AE83" i="21"/>
  <c r="AG20" i="21"/>
  <c r="AA83" i="21"/>
  <c r="AN72" i="8"/>
  <c r="L54" i="23" s="1"/>
  <c r="D54" i="23" s="1"/>
  <c r="AH66" i="8"/>
  <c r="AP54" i="8"/>
  <c r="AP47" i="8"/>
  <c r="AP42" i="8"/>
  <c r="R130" i="35"/>
  <c r="O155" i="35"/>
  <c r="I167" i="35"/>
  <c r="O167" i="35"/>
  <c r="G167" i="35"/>
  <c r="I214" i="35"/>
  <c r="Q104" i="35"/>
  <c r="J131" i="35"/>
  <c r="O63" i="35"/>
  <c r="O62" i="35"/>
  <c r="I212" i="35"/>
  <c r="O124" i="35"/>
  <c r="J170" i="35"/>
  <c r="Q196" i="35"/>
  <c r="I196" i="35"/>
  <c r="O106" i="35"/>
  <c r="G106" i="35"/>
  <c r="P62" i="35"/>
  <c r="I155" i="35"/>
  <c r="I199" i="35"/>
  <c r="AA74" i="8"/>
  <c r="N65" i="23"/>
  <c r="AM72" i="8"/>
  <c r="AE72" i="8"/>
  <c r="W64" i="8"/>
  <c r="AP39" i="8"/>
  <c r="W70" i="8"/>
  <c r="AP70" i="8"/>
  <c r="AM74" i="8"/>
  <c r="J10" i="25"/>
  <c r="AO74" i="8"/>
  <c r="N55" i="23"/>
  <c r="J74" i="8"/>
  <c r="N39" i="23"/>
  <c r="E74" i="8"/>
  <c r="R28" i="35"/>
  <c r="Q74" i="8"/>
  <c r="N29" i="23"/>
  <c r="U72" i="8"/>
  <c r="K72" i="8"/>
  <c r="L40" i="23" s="1"/>
  <c r="J72" i="8"/>
  <c r="L39" i="23"/>
  <c r="K39" i="23" s="1"/>
  <c r="Q130" i="35"/>
  <c r="P58" i="35"/>
  <c r="J136" i="35"/>
  <c r="I136" i="35"/>
  <c r="O227" i="35"/>
  <c r="G227" i="35"/>
  <c r="Q210" i="35"/>
  <c r="I210" i="35"/>
  <c r="R164" i="35"/>
  <c r="R108" i="35"/>
  <c r="AH31" i="10"/>
  <c r="AH45" i="10"/>
  <c r="O76" i="10"/>
  <c r="AH54" i="10"/>
  <c r="AA58" i="10"/>
  <c r="X53" i="10"/>
  <c r="AH27" i="10"/>
  <c r="AH81" i="10"/>
  <c r="O78" i="10"/>
  <c r="AH78" i="10"/>
  <c r="G38" i="37"/>
  <c r="V38" i="37"/>
  <c r="E58" i="10"/>
  <c r="R58" i="10"/>
  <c r="AH33" i="10"/>
  <c r="AH29" i="10"/>
  <c r="AC58" i="10"/>
  <c r="K58" i="10"/>
  <c r="AH46" i="10"/>
  <c r="AH38" i="10"/>
  <c r="AH39" i="10"/>
  <c r="U15" i="35"/>
  <c r="J15" i="35"/>
  <c r="G15" i="35"/>
  <c r="F159" i="37"/>
  <c r="U159" i="37"/>
  <c r="E83" i="39"/>
  <c r="R83" i="39"/>
  <c r="Z46" i="14"/>
  <c r="AA46" i="14"/>
  <c r="S46" i="14"/>
  <c r="K46" i="14"/>
  <c r="AB46" i="14"/>
  <c r="T46" i="14"/>
  <c r="X46" i="14"/>
  <c r="P46" i="14"/>
  <c r="G46" i="14"/>
  <c r="AE41" i="14"/>
  <c r="I47" i="25"/>
  <c r="F36" i="14"/>
  <c r="N35" i="14"/>
  <c r="W46" i="14"/>
  <c r="O46" i="14"/>
  <c r="F46" i="14"/>
  <c r="AE20" i="14"/>
  <c r="AE31" i="14"/>
  <c r="L46" i="14"/>
  <c r="Y46" i="14"/>
  <c r="Q46" i="14"/>
  <c r="H46" i="14"/>
  <c r="G36" i="14"/>
  <c r="R46" i="14"/>
  <c r="I46" i="14"/>
  <c r="K36" i="14"/>
  <c r="G63" i="39"/>
  <c r="T63" i="39"/>
  <c r="I36" i="14"/>
  <c r="Q49" i="13"/>
  <c r="Q1400" i="5"/>
  <c r="Q1458" i="5"/>
  <c r="Q1457" i="5"/>
  <c r="Q37" i="13"/>
  <c r="Z1380" i="5"/>
  <c r="Z1438" i="5"/>
  <c r="Z18" i="13" s="1"/>
  <c r="AE1484" i="5"/>
  <c r="AE64" i="13"/>
  <c r="O1405" i="5"/>
  <c r="G44" i="13"/>
  <c r="L1420" i="5"/>
  <c r="L1477" i="5"/>
  <c r="L57" i="13"/>
  <c r="Z1420" i="5"/>
  <c r="I52" i="13"/>
  <c r="Y1467" i="5"/>
  <c r="Y47" i="13"/>
  <c r="M1405" i="5"/>
  <c r="AA1457" i="5"/>
  <c r="AA37" i="13" s="1"/>
  <c r="Q1420" i="5"/>
  <c r="Q1477" i="5"/>
  <c r="Q57" i="13"/>
  <c r="K1420" i="5"/>
  <c r="AF1466" i="5"/>
  <c r="AB1420" i="5"/>
  <c r="X1485" i="5"/>
  <c r="M79" i="28" s="1"/>
  <c r="AC1465" i="5"/>
  <c r="AC45" i="13" s="1"/>
  <c r="AD1472" i="5"/>
  <c r="AD52" i="13" s="1"/>
  <c r="E1466" i="5"/>
  <c r="E46" i="13" s="1"/>
  <c r="G1405" i="5"/>
  <c r="I198" i="35"/>
  <c r="D1420" i="5"/>
  <c r="D1477" i="5"/>
  <c r="D57" i="13"/>
  <c r="AD1420" i="5"/>
  <c r="AC1420" i="5"/>
  <c r="J1420" i="5"/>
  <c r="J1477" i="5"/>
  <c r="J57" i="13"/>
  <c r="M1420" i="5"/>
  <c r="E1420" i="5"/>
  <c r="O1420" i="5"/>
  <c r="G1420" i="5"/>
  <c r="G1400" i="5"/>
  <c r="G1458" i="5"/>
  <c r="G38" i="13"/>
  <c r="AF1420" i="5"/>
  <c r="AF1477" i="5"/>
  <c r="AF57" i="13"/>
  <c r="Z1400" i="5"/>
  <c r="O1400" i="5"/>
  <c r="AL588" i="5"/>
  <c r="AJ278" i="5"/>
  <c r="AJ1438" i="5"/>
  <c r="AJ18" i="13"/>
  <c r="AJ62" i="5"/>
  <c r="AG11" i="4"/>
  <c r="AE1389" i="5"/>
  <c r="L1389" i="5"/>
  <c r="D1389" i="5"/>
  <c r="AA1383" i="5"/>
  <c r="P1383" i="5"/>
  <c r="H1383" i="5"/>
  <c r="AK1378" i="5"/>
  <c r="AG1374" i="5"/>
  <c r="AD46" i="4" s="1"/>
  <c r="AL1371" i="5"/>
  <c r="AL1363" i="5"/>
  <c r="AL1355" i="5"/>
  <c r="AL1347" i="5"/>
  <c r="AL1339" i="5"/>
  <c r="AL1331" i="5"/>
  <c r="U1374" i="5"/>
  <c r="S46" i="4"/>
  <c r="AL1318" i="5"/>
  <c r="U1428" i="5"/>
  <c r="AI1426" i="5"/>
  <c r="S1426" i="5"/>
  <c r="AG1424" i="5"/>
  <c r="W1422" i="5"/>
  <c r="AL1310" i="5"/>
  <c r="AL1302" i="5"/>
  <c r="AG1408" i="5"/>
  <c r="W1406" i="5"/>
  <c r="AL1294" i="5"/>
  <c r="U1403" i="5"/>
  <c r="AI1401" i="5"/>
  <c r="S1401" i="5"/>
  <c r="AG1398" i="5"/>
  <c r="W1396" i="5"/>
  <c r="AL1286" i="5"/>
  <c r="U1393" i="5"/>
  <c r="AI1391" i="5"/>
  <c r="S1391" i="5"/>
  <c r="AG1388" i="5"/>
  <c r="AL1278" i="5"/>
  <c r="W1376" i="5"/>
  <c r="AL1265" i="5"/>
  <c r="AL1257" i="5"/>
  <c r="AL1249" i="5"/>
  <c r="AL1241" i="5"/>
  <c r="AL1233" i="5"/>
  <c r="AL1225" i="5"/>
  <c r="AL1215" i="5"/>
  <c r="AL1208" i="5"/>
  <c r="AL1200" i="5"/>
  <c r="AL1192" i="5"/>
  <c r="AL1184" i="5"/>
  <c r="AL1168" i="5"/>
  <c r="AL1161" i="5"/>
  <c r="AL1153" i="5"/>
  <c r="AL1145" i="5"/>
  <c r="S1409" i="5"/>
  <c r="AG1407" i="5"/>
  <c r="AL1137" i="5"/>
  <c r="U1402" i="5"/>
  <c r="AI1399" i="5"/>
  <c r="S1399" i="5"/>
  <c r="AG1397" i="5"/>
  <c r="W1395" i="5"/>
  <c r="W1394" i="5"/>
  <c r="AL1129" i="5"/>
  <c r="U1392" i="5"/>
  <c r="AI1390" i="5"/>
  <c r="S1390" i="5"/>
  <c r="AG1387" i="5"/>
  <c r="AL1121" i="5"/>
  <c r="AG1377" i="5"/>
  <c r="W1375" i="5"/>
  <c r="X1386" i="5"/>
  <c r="AJ1385" i="5"/>
  <c r="T1385" i="5"/>
  <c r="X1384" i="5"/>
  <c r="T1382" i="5"/>
  <c r="X1381" i="5"/>
  <c r="AJ1379" i="5"/>
  <c r="T1379" i="5"/>
  <c r="X1378" i="5"/>
  <c r="Y1021" i="5"/>
  <c r="N1021" i="5"/>
  <c r="AI1006" i="5"/>
  <c r="AF36" i="4" s="1"/>
  <c r="AJ690" i="5"/>
  <c r="AJ1483" i="5"/>
  <c r="AJ63" i="13"/>
  <c r="T690" i="5"/>
  <c r="X686" i="5"/>
  <c r="S677" i="5"/>
  <c r="W663" i="5"/>
  <c r="W482" i="5"/>
  <c r="U22" i="4"/>
  <c r="U482" i="5"/>
  <c r="S22" i="4"/>
  <c r="S482" i="5"/>
  <c r="Q22" i="4" s="1"/>
  <c r="V690" i="5"/>
  <c r="AI675" i="5"/>
  <c r="S675" i="5"/>
  <c r="X648" i="5"/>
  <c r="W679" i="5"/>
  <c r="W661" i="5"/>
  <c r="AE316" i="5"/>
  <c r="AI270" i="5"/>
  <c r="AF16" i="4" s="1"/>
  <c r="S270" i="5"/>
  <c r="Q16" i="4" s="1"/>
  <c r="X218" i="5"/>
  <c r="AL204" i="5"/>
  <c r="AK314" i="5"/>
  <c r="AL188" i="5"/>
  <c r="AK297" i="5"/>
  <c r="AK1458" i="5" s="1"/>
  <c r="AL172" i="5"/>
  <c r="AK277" i="5"/>
  <c r="AI274" i="5"/>
  <c r="V273" i="5"/>
  <c r="V218" i="5"/>
  <c r="T15" i="4"/>
  <c r="AJ218" i="5"/>
  <c r="AG15" i="4"/>
  <c r="AJ271" i="5"/>
  <c r="T1012" i="5"/>
  <c r="AG746" i="5"/>
  <c r="AD29" i="4" s="1"/>
  <c r="T638" i="5"/>
  <c r="R26" i="4" s="1"/>
  <c r="AJ586" i="5"/>
  <c r="AG25" i="4"/>
  <c r="V430" i="5"/>
  <c r="T20" i="4"/>
  <c r="AG218" i="5"/>
  <c r="AD15" i="4" s="1"/>
  <c r="V289" i="5"/>
  <c r="AL701" i="5"/>
  <c r="X1014" i="5"/>
  <c r="AL635" i="5"/>
  <c r="AK693" i="5"/>
  <c r="AA1400" i="5"/>
  <c r="P1400" i="5"/>
  <c r="H1400" i="5"/>
  <c r="AB1394" i="5"/>
  <c r="Q1394" i="5"/>
  <c r="I1394" i="5"/>
  <c r="Y1389" i="5"/>
  <c r="N1389" i="5"/>
  <c r="F1389" i="5"/>
  <c r="AC1383" i="5"/>
  <c r="R1383" i="5"/>
  <c r="J1383" i="5"/>
  <c r="Y1380" i="5"/>
  <c r="AL1369" i="5"/>
  <c r="AL1361" i="5"/>
  <c r="AL1353" i="5"/>
  <c r="AL1345" i="5"/>
  <c r="AL1337" i="5"/>
  <c r="AL1329" i="5"/>
  <c r="W1374" i="5"/>
  <c r="U46" i="4"/>
  <c r="W1428" i="5"/>
  <c r="U1426" i="5"/>
  <c r="AI1424" i="5"/>
  <c r="S1424" i="5"/>
  <c r="AG1422" i="5"/>
  <c r="AL1308" i="5"/>
  <c r="AL1300" i="5"/>
  <c r="AI1408" i="5"/>
  <c r="S1408" i="5"/>
  <c r="AG1406" i="5"/>
  <c r="W1403" i="5"/>
  <c r="AL1292" i="5"/>
  <c r="U1401" i="5"/>
  <c r="AI1398" i="5"/>
  <c r="S1398" i="5"/>
  <c r="AG1396" i="5"/>
  <c r="W1393" i="5"/>
  <c r="AL1284" i="5"/>
  <c r="U1391" i="5"/>
  <c r="AI1388" i="5"/>
  <c r="S1388" i="5"/>
  <c r="AL1276" i="5"/>
  <c r="AG1376" i="5"/>
  <c r="AL1263" i="5"/>
  <c r="AL1255" i="5"/>
  <c r="AL1247" i="5"/>
  <c r="AL1239" i="5"/>
  <c r="AL1231" i="5"/>
  <c r="AL1390" i="5"/>
  <c r="AL1223" i="5"/>
  <c r="AL1206" i="5"/>
  <c r="AL1198" i="5"/>
  <c r="AL1190" i="5"/>
  <c r="AL1182" i="5"/>
  <c r="AL1174" i="5"/>
  <c r="AL1159" i="5"/>
  <c r="AL1151" i="5"/>
  <c r="AL1143" i="5"/>
  <c r="U1409" i="5"/>
  <c r="AI1407" i="5"/>
  <c r="S1407" i="5"/>
  <c r="W1402" i="5"/>
  <c r="AL1135" i="5"/>
  <c r="U1399" i="5"/>
  <c r="AI1397" i="5"/>
  <c r="S1397" i="5"/>
  <c r="AG1395" i="5"/>
  <c r="W1392" i="5"/>
  <c r="AL1127" i="5"/>
  <c r="U1390" i="5"/>
  <c r="U1389" i="5"/>
  <c r="AI1387" i="5"/>
  <c r="S1387" i="5"/>
  <c r="AL1119" i="5"/>
  <c r="AG1375" i="5"/>
  <c r="V1385" i="5"/>
  <c r="AH1384" i="5"/>
  <c r="V1382" i="5"/>
  <c r="AH1381" i="5"/>
  <c r="V1379" i="5"/>
  <c r="AH1378" i="5"/>
  <c r="X1056" i="5"/>
  <c r="X1040" i="5"/>
  <c r="AD1032" i="5"/>
  <c r="K1032" i="5"/>
  <c r="C1032" i="5"/>
  <c r="AA1026" i="5"/>
  <c r="AA1021" i="5"/>
  <c r="O1015" i="5"/>
  <c r="G1015" i="5"/>
  <c r="AE1012" i="5"/>
  <c r="AL1002" i="5"/>
  <c r="AL951" i="5"/>
  <c r="AL943" i="5"/>
  <c r="AL935" i="5"/>
  <c r="AL927" i="5"/>
  <c r="AL919" i="5"/>
  <c r="AL911" i="5"/>
  <c r="U954" i="5"/>
  <c r="S35" i="4"/>
  <c r="AL888" i="5"/>
  <c r="AL872" i="5"/>
  <c r="AL856" i="5"/>
  <c r="T1011" i="5"/>
  <c r="AL846" i="5"/>
  <c r="AL733" i="5"/>
  <c r="AL717" i="5"/>
  <c r="U746" i="5"/>
  <c r="S29" i="4"/>
  <c r="K684" i="5"/>
  <c r="M684" i="5"/>
  <c r="M1477" i="5"/>
  <c r="M57" i="13"/>
  <c r="U664" i="5"/>
  <c r="L664" i="5"/>
  <c r="D664" i="5"/>
  <c r="AE653" i="5"/>
  <c r="AJ649" i="5"/>
  <c r="Q285" i="5"/>
  <c r="I285" i="5"/>
  <c r="U270" i="5"/>
  <c r="S16" i="4"/>
  <c r="AI325" i="5"/>
  <c r="S325" i="5"/>
  <c r="AE58" i="10"/>
  <c r="AL802" i="5"/>
  <c r="AJ1389" i="5"/>
  <c r="AD1383" i="5"/>
  <c r="K1383" i="5"/>
  <c r="U1429" i="5"/>
  <c r="U1486" i="5"/>
  <c r="U66" i="13"/>
  <c r="G99" i="37"/>
  <c r="V99" i="37"/>
  <c r="AI1427" i="5"/>
  <c r="S1427" i="5"/>
  <c r="W1270" i="5"/>
  <c r="U43" i="4"/>
  <c r="AA1015" i="5"/>
  <c r="P1015" i="5"/>
  <c r="H1015" i="5"/>
  <c r="X1012" i="5"/>
  <c r="AL886" i="5"/>
  <c r="AL870" i="5"/>
  <c r="AL854" i="5"/>
  <c r="AI850" i="5"/>
  <c r="AF32" i="4" s="1"/>
  <c r="V850" i="5"/>
  <c r="T32" i="4"/>
  <c r="AL715" i="5"/>
  <c r="AL699" i="5"/>
  <c r="W1009" i="5"/>
  <c r="S1008" i="5"/>
  <c r="AH688" i="5"/>
  <c r="AH1481" i="5" s="1"/>
  <c r="AH61" i="13" s="1"/>
  <c r="W654" i="5"/>
  <c r="T646" i="5"/>
  <c r="U166" i="5"/>
  <c r="S13" i="4"/>
  <c r="AG114" i="5"/>
  <c r="O57" i="10"/>
  <c r="O84" i="10"/>
  <c r="AH84" i="10"/>
  <c r="AH56" i="10"/>
  <c r="O73" i="10"/>
  <c r="AH73" i="10"/>
  <c r="O40" i="10"/>
  <c r="AH32" i="10"/>
  <c r="X70" i="10"/>
  <c r="AC1400" i="5"/>
  <c r="R1400" i="5"/>
  <c r="J1400" i="5"/>
  <c r="AD1394" i="5"/>
  <c r="K1394" i="5"/>
  <c r="AA1389" i="5"/>
  <c r="P1389" i="5"/>
  <c r="H1389" i="5"/>
  <c r="AE1383" i="5"/>
  <c r="L1383" i="5"/>
  <c r="D1383" i="5"/>
  <c r="AK1374" i="5"/>
  <c r="AL1367" i="5"/>
  <c r="AL1359" i="5"/>
  <c r="AL1351" i="5"/>
  <c r="AL1343" i="5"/>
  <c r="AL1335" i="5"/>
  <c r="AL1327" i="5"/>
  <c r="AG1428" i="5"/>
  <c r="W1426" i="5"/>
  <c r="AL1314" i="5"/>
  <c r="U1424" i="5"/>
  <c r="AI1422" i="5"/>
  <c r="AI1420" i="5"/>
  <c r="S1422" i="5"/>
  <c r="AL1306" i="5"/>
  <c r="AL1298" i="5"/>
  <c r="U1408" i="5"/>
  <c r="AI1406" i="5"/>
  <c r="S1406" i="5"/>
  <c r="AG1403" i="5"/>
  <c r="W1401" i="5"/>
  <c r="W1400" i="5"/>
  <c r="AL1290" i="5"/>
  <c r="U1398" i="5"/>
  <c r="AI1396" i="5"/>
  <c r="S1396" i="5"/>
  <c r="AG1393" i="5"/>
  <c r="W1391" i="5"/>
  <c r="AL1282" i="5"/>
  <c r="U1388" i="5"/>
  <c r="AL1274" i="5"/>
  <c r="AI1376" i="5"/>
  <c r="S1376" i="5"/>
  <c r="AL1261" i="5"/>
  <c r="AL1253" i="5"/>
  <c r="AL1245" i="5"/>
  <c r="AL1237" i="5"/>
  <c r="AL1229" i="5"/>
  <c r="AL1221" i="5"/>
  <c r="S1270" i="5"/>
  <c r="Q43" i="4" s="1"/>
  <c r="AL1196" i="5"/>
  <c r="AL1188" i="5"/>
  <c r="AL1180" i="5"/>
  <c r="AL1172" i="5"/>
  <c r="AL1157" i="5"/>
  <c r="AL1149" i="5"/>
  <c r="W1409" i="5"/>
  <c r="AL1141" i="5"/>
  <c r="U1407" i="5"/>
  <c r="AG1402" i="5"/>
  <c r="W1399" i="5"/>
  <c r="AL1133" i="5"/>
  <c r="U1397" i="5"/>
  <c r="AI1395" i="5"/>
  <c r="AI1394" i="5" s="1"/>
  <c r="AG1392" i="5"/>
  <c r="W1390" i="5"/>
  <c r="AL1125" i="5"/>
  <c r="U1387" i="5"/>
  <c r="U1383" i="5" s="1"/>
  <c r="AG1382" i="5"/>
  <c r="AG1380" i="5" s="1"/>
  <c r="AL1117" i="5"/>
  <c r="U1377" i="5"/>
  <c r="AJ1386" i="5"/>
  <c r="T1386" i="5"/>
  <c r="X1385" i="5"/>
  <c r="AJ1384" i="5"/>
  <c r="T1384" i="5"/>
  <c r="X1382" i="5"/>
  <c r="X1380" i="5" s="1"/>
  <c r="AJ1381" i="5"/>
  <c r="T1381" i="5"/>
  <c r="AJ1378" i="5"/>
  <c r="T1378" i="5"/>
  <c r="J1037" i="5"/>
  <c r="AF1032" i="5"/>
  <c r="X1033" i="5"/>
  <c r="M1032" i="5"/>
  <c r="X1028" i="5"/>
  <c r="X1026" i="5" s="1"/>
  <c r="AC1026" i="5"/>
  <c r="R1026" i="5"/>
  <c r="J1026" i="5"/>
  <c r="X1023" i="5"/>
  <c r="AC1021" i="5"/>
  <c r="R1021" i="5"/>
  <c r="J1021" i="5"/>
  <c r="Y1012" i="5"/>
  <c r="N1012" i="5"/>
  <c r="F1012" i="5"/>
  <c r="W1006" i="5"/>
  <c r="U36" i="4"/>
  <c r="AL949" i="5"/>
  <c r="AL941" i="5"/>
  <c r="AL933" i="5"/>
  <c r="AL925" i="5"/>
  <c r="AL917" i="5"/>
  <c r="AL909" i="5"/>
  <c r="W954" i="5"/>
  <c r="U35" i="4"/>
  <c r="AL884" i="5"/>
  <c r="AL868" i="5"/>
  <c r="AL852" i="5"/>
  <c r="AL845" i="5"/>
  <c r="AL837" i="5"/>
  <c r="AL829" i="5"/>
  <c r="AL821" i="5"/>
  <c r="AL813" i="5"/>
  <c r="AL805" i="5"/>
  <c r="W850" i="5"/>
  <c r="U32" i="4"/>
  <c r="AL729" i="5"/>
  <c r="AL713" i="5"/>
  <c r="W746" i="5"/>
  <c r="U29" i="4"/>
  <c r="Y684" i="5"/>
  <c r="Y1477" i="5"/>
  <c r="Y57" i="13"/>
  <c r="O684" i="5"/>
  <c r="G684" i="5"/>
  <c r="G1477" i="5"/>
  <c r="G57" i="13"/>
  <c r="Q658" i="5"/>
  <c r="I658" i="5"/>
  <c r="AA647" i="5"/>
  <c r="AH686" i="5"/>
  <c r="W671" i="5"/>
  <c r="X645" i="5"/>
  <c r="X644" i="5" s="1"/>
  <c r="AJ643" i="5"/>
  <c r="AA316" i="5"/>
  <c r="N316" i="5"/>
  <c r="AD1400" i="5"/>
  <c r="T1400" i="5"/>
  <c r="K1400" i="5"/>
  <c r="C1400" i="5"/>
  <c r="AB1389" i="5"/>
  <c r="Q1389" i="5"/>
  <c r="I1389" i="5"/>
  <c r="AF1383" i="5"/>
  <c r="M1383" i="5"/>
  <c r="E1383" i="5"/>
  <c r="AD1380" i="5"/>
  <c r="Q1380" i="5"/>
  <c r="I1380" i="5"/>
  <c r="AL1370" i="5"/>
  <c r="AL1362" i="5"/>
  <c r="AL1354" i="5"/>
  <c r="AL1346" i="5"/>
  <c r="AL1338" i="5"/>
  <c r="AL1330" i="5"/>
  <c r="AL1317" i="5"/>
  <c r="AL1309" i="5"/>
  <c r="AL1301" i="5"/>
  <c r="AL1293" i="5"/>
  <c r="AL1285" i="5"/>
  <c r="AL1277" i="5"/>
  <c r="AL1264" i="5"/>
  <c r="AL1256" i="5"/>
  <c r="AL1248" i="5"/>
  <c r="AL1240" i="5"/>
  <c r="AL1232" i="5"/>
  <c r="AL1224" i="5"/>
  <c r="AL1214" i="5"/>
  <c r="AL1207" i="5"/>
  <c r="AL1199" i="5"/>
  <c r="AG1409" i="5"/>
  <c r="AL1191" i="5"/>
  <c r="AL1183" i="5"/>
  <c r="AL1175" i="5"/>
  <c r="AL1160" i="5"/>
  <c r="AL1152" i="5"/>
  <c r="AL1144" i="5"/>
  <c r="AL1136" i="5"/>
  <c r="AL1128" i="5"/>
  <c r="AL1120" i="5"/>
  <c r="Y1032" i="5"/>
  <c r="N1032" i="5"/>
  <c r="F1032" i="5"/>
  <c r="AD1021" i="5"/>
  <c r="K1021" i="5"/>
  <c r="C1021" i="5"/>
  <c r="C1062" i="5"/>
  <c r="AC1015" i="5"/>
  <c r="R1015" i="5"/>
  <c r="J1015" i="5"/>
  <c r="AJ1012" i="5"/>
  <c r="Z1012" i="5"/>
  <c r="AL786" i="5"/>
  <c r="W798" i="5"/>
  <c r="U30" i="4"/>
  <c r="AJ645" i="5"/>
  <c r="AJ644" i="5"/>
  <c r="Z644" i="5"/>
  <c r="AB58" i="10"/>
  <c r="S1480" i="5"/>
  <c r="S60" i="13" s="1"/>
  <c r="AK1416" i="5"/>
  <c r="AE1400" i="5"/>
  <c r="V1400" i="5"/>
  <c r="L1400" i="5"/>
  <c r="D1400" i="5"/>
  <c r="AF1394" i="5"/>
  <c r="M1394" i="5"/>
  <c r="AC1389" i="5"/>
  <c r="R1389" i="5"/>
  <c r="J1389" i="5"/>
  <c r="AK1385" i="5"/>
  <c r="Y1383" i="5"/>
  <c r="N1383" i="5"/>
  <c r="F1383" i="5"/>
  <c r="AC1380" i="5"/>
  <c r="AK1379" i="5"/>
  <c r="AL1365" i="5"/>
  <c r="AL1357" i="5"/>
  <c r="AL1349" i="5"/>
  <c r="AL1341" i="5"/>
  <c r="AL1333" i="5"/>
  <c r="AL1325" i="5"/>
  <c r="AI1428" i="5"/>
  <c r="S1428" i="5"/>
  <c r="AG1426" i="5"/>
  <c r="W1424" i="5"/>
  <c r="AL1312" i="5"/>
  <c r="U1422" i="5"/>
  <c r="AL1304" i="5"/>
  <c r="W1408" i="5"/>
  <c r="AL1296" i="5"/>
  <c r="U1406" i="5"/>
  <c r="AI1403" i="5"/>
  <c r="S1403" i="5"/>
  <c r="AG1401" i="5"/>
  <c r="W1398" i="5"/>
  <c r="AL1288" i="5"/>
  <c r="AL1396" i="5"/>
  <c r="U1396" i="5"/>
  <c r="AI1393" i="5"/>
  <c r="S1393" i="5"/>
  <c r="AG1391" i="5"/>
  <c r="W1388" i="5"/>
  <c r="AL1280" i="5"/>
  <c r="AL1272" i="5"/>
  <c r="U1376" i="5"/>
  <c r="AL1267" i="5"/>
  <c r="AL1259" i="5"/>
  <c r="AL1251" i="5"/>
  <c r="AL1243" i="5"/>
  <c r="AL1235" i="5"/>
  <c r="AL1227" i="5"/>
  <c r="AL1219" i="5"/>
  <c r="AL1270" i="5" s="1"/>
  <c r="AL1210" i="5"/>
  <c r="AL1202" i="5"/>
  <c r="AL1194" i="5"/>
  <c r="AL1186" i="5"/>
  <c r="AL1178" i="5"/>
  <c r="AL1170" i="5"/>
  <c r="AL1163" i="5"/>
  <c r="AL1155" i="5"/>
  <c r="AL1147" i="5"/>
  <c r="W1407" i="5"/>
  <c r="AL1139" i="5"/>
  <c r="AI1402" i="5"/>
  <c r="S1402" i="5"/>
  <c r="AG1399" i="5"/>
  <c r="W1397" i="5"/>
  <c r="AL1131" i="5"/>
  <c r="U1395" i="5"/>
  <c r="AI1392" i="5"/>
  <c r="S1392" i="5"/>
  <c r="AG1390" i="5"/>
  <c r="W1387" i="5"/>
  <c r="AL1123" i="5"/>
  <c r="AI1382" i="5"/>
  <c r="S1382" i="5"/>
  <c r="W1377" i="5"/>
  <c r="U1375" i="5"/>
  <c r="AL1072" i="5"/>
  <c r="V1386" i="5"/>
  <c r="AH1385" i="5"/>
  <c r="V1384" i="5"/>
  <c r="AL1068" i="5"/>
  <c r="AL1381" i="5" s="1"/>
  <c r="V1381" i="5"/>
  <c r="V1380" i="5"/>
  <c r="AH1379" i="5"/>
  <c r="AL1066" i="5"/>
  <c r="V1378" i="5"/>
  <c r="X1035" i="5"/>
  <c r="O1032" i="5"/>
  <c r="G1032" i="5"/>
  <c r="X1030" i="5"/>
  <c r="AE1026" i="5"/>
  <c r="X1025" i="5"/>
  <c r="AE1021" i="5"/>
  <c r="X1020" i="5"/>
  <c r="K1015" i="5"/>
  <c r="P1012" i="5"/>
  <c r="AG1006" i="5"/>
  <c r="AD36" i="4" s="1"/>
  <c r="AL947" i="5"/>
  <c r="AL939" i="5"/>
  <c r="AL931" i="5"/>
  <c r="AL923" i="5"/>
  <c r="AL915" i="5"/>
  <c r="AL907" i="5"/>
  <c r="AL896" i="5"/>
  <c r="AL880" i="5"/>
  <c r="AL864" i="5"/>
  <c r="AL843" i="5"/>
  <c r="AL835" i="5"/>
  <c r="AL827" i="5"/>
  <c r="AL819" i="5"/>
  <c r="AL811" i="5"/>
  <c r="AL803" i="5"/>
  <c r="AL789" i="5"/>
  <c r="AL725" i="5"/>
  <c r="AL709" i="5"/>
  <c r="V746" i="5"/>
  <c r="T29" i="4"/>
  <c r="N684" i="5"/>
  <c r="H647" i="5"/>
  <c r="X688" i="5"/>
  <c r="V686" i="5"/>
  <c r="AI661" i="5"/>
  <c r="X642" i="5"/>
  <c r="S641" i="5"/>
  <c r="S685" i="5"/>
  <c r="W681" i="5"/>
  <c r="X650" i="5"/>
  <c r="V648" i="5"/>
  <c r="T645" i="5"/>
  <c r="V270" i="5"/>
  <c r="T16" i="4"/>
  <c r="AG270" i="5"/>
  <c r="AD16" i="4" s="1"/>
  <c r="W640" i="5"/>
  <c r="W534" i="5"/>
  <c r="U23" i="4"/>
  <c r="AL250" i="5"/>
  <c r="AK270" i="5"/>
  <c r="AL59" i="5"/>
  <c r="AK325" i="5"/>
  <c r="AL51" i="5"/>
  <c r="AK317" i="5"/>
  <c r="AL35" i="5"/>
  <c r="AK300" i="5"/>
  <c r="AK1461" i="5" s="1"/>
  <c r="J31" i="23" s="1"/>
  <c r="AL19" i="5"/>
  <c r="AF1400" i="5"/>
  <c r="M1400" i="5"/>
  <c r="E1400" i="5"/>
  <c r="AD1389" i="5"/>
  <c r="K1389" i="5"/>
  <c r="O1383" i="5"/>
  <c r="G1383" i="5"/>
  <c r="AF1380" i="5"/>
  <c r="AG1429" i="5"/>
  <c r="W1427" i="5"/>
  <c r="P42" i="4"/>
  <c r="P44" i="4"/>
  <c r="AI1409" i="5"/>
  <c r="AA1032" i="5"/>
  <c r="AF1021" i="5"/>
  <c r="M1021" i="5"/>
  <c r="AE1015" i="5"/>
  <c r="AB1012" i="5"/>
  <c r="X1010" i="5"/>
  <c r="P29" i="4"/>
  <c r="N653" i="5"/>
  <c r="F653" i="5"/>
  <c r="V586" i="5"/>
  <c r="T25" i="4"/>
  <c r="AI534" i="5"/>
  <c r="S534" i="5"/>
  <c r="Q23" i="4" s="1"/>
  <c r="T430" i="5"/>
  <c r="R20" i="4" s="1"/>
  <c r="AH642" i="5"/>
  <c r="AD316" i="5"/>
  <c r="W270" i="5"/>
  <c r="U16" i="4"/>
  <c r="T311" i="5"/>
  <c r="AH291" i="5"/>
  <c r="AI323" i="5"/>
  <c r="S323" i="5"/>
  <c r="AG321" i="5"/>
  <c r="AJ320" i="5"/>
  <c r="W319" i="5"/>
  <c r="AH318" i="5"/>
  <c r="U317" i="5"/>
  <c r="AI315" i="5"/>
  <c r="V314" i="5"/>
  <c r="AG313" i="5"/>
  <c r="AG1474" i="5" s="1"/>
  <c r="AG54" i="13" s="1"/>
  <c r="AJ312" i="5"/>
  <c r="T312" i="5"/>
  <c r="W311" i="5"/>
  <c r="W1472" i="5"/>
  <c r="W52" i="13"/>
  <c r="AH310" i="5"/>
  <c r="U309" i="5"/>
  <c r="X308" i="5"/>
  <c r="AI307" i="5"/>
  <c r="S307" i="5"/>
  <c r="V306" i="5"/>
  <c r="AG305" i="5"/>
  <c r="AJ304" i="5"/>
  <c r="T304" i="5"/>
  <c r="W303" i="5"/>
  <c r="AH302" i="5"/>
  <c r="U300" i="5"/>
  <c r="AI298" i="5"/>
  <c r="S298" i="5"/>
  <c r="V297" i="5"/>
  <c r="AG295" i="5"/>
  <c r="AJ294" i="5"/>
  <c r="T294" i="5"/>
  <c r="W293" i="5"/>
  <c r="U291" i="5"/>
  <c r="X289" i="5"/>
  <c r="AI288" i="5"/>
  <c r="S288" i="5"/>
  <c r="AG286" i="5"/>
  <c r="W62" i="5"/>
  <c r="U11" i="4"/>
  <c r="U281" i="5"/>
  <c r="X315" i="5"/>
  <c r="AL101" i="5"/>
  <c r="X298" i="5"/>
  <c r="X277" i="5"/>
  <c r="X1437" i="5" s="1"/>
  <c r="AL16" i="5"/>
  <c r="AF52" i="15"/>
  <c r="AE15" i="10"/>
  <c r="X52" i="15"/>
  <c r="W15" i="10"/>
  <c r="F52" i="15"/>
  <c r="E15" i="10"/>
  <c r="E62" i="10"/>
  <c r="P54" i="21"/>
  <c r="P79" i="21"/>
  <c r="AV32" i="35"/>
  <c r="AN33" i="35"/>
  <c r="G27" i="4"/>
  <c r="G296" i="5"/>
  <c r="AC285" i="5"/>
  <c r="R285" i="5"/>
  <c r="J285" i="5"/>
  <c r="U218" i="5"/>
  <c r="S15" i="4"/>
  <c r="AJ166" i="5"/>
  <c r="AG13" i="4"/>
  <c r="U312" i="5"/>
  <c r="U1473" i="5"/>
  <c r="U53" i="13"/>
  <c r="G104" i="37"/>
  <c r="V104" i="37"/>
  <c r="AG324" i="5"/>
  <c r="W322" i="5"/>
  <c r="U320" i="5"/>
  <c r="AI318" i="5"/>
  <c r="S318" i="5"/>
  <c r="W314" i="5"/>
  <c r="W1475" i="5"/>
  <c r="W55" i="13"/>
  <c r="J96" i="37"/>
  <c r="AH80" i="10"/>
  <c r="O69" i="10"/>
  <c r="T58" i="10"/>
  <c r="X274" i="5"/>
  <c r="X1434" i="5" s="1"/>
  <c r="AL14" i="5"/>
  <c r="AH50" i="10"/>
  <c r="X79" i="10"/>
  <c r="AH79" i="10"/>
  <c r="E46" i="37"/>
  <c r="T46" i="37"/>
  <c r="X15" i="10"/>
  <c r="Q52" i="15"/>
  <c r="Q53" i="15"/>
  <c r="P15" i="10"/>
  <c r="Y99" i="21"/>
  <c r="Y73" i="21"/>
  <c r="L1015" i="5"/>
  <c r="L1062" i="5"/>
  <c r="D1015" i="5"/>
  <c r="AC1012" i="5"/>
  <c r="R1012" i="5"/>
  <c r="R1062" i="5"/>
  <c r="J1012" i="5"/>
  <c r="V1006" i="5"/>
  <c r="T36" i="4"/>
  <c r="AL945" i="5"/>
  <c r="AL937" i="5"/>
  <c r="AL929" i="5"/>
  <c r="AL921" i="5"/>
  <c r="AL913" i="5"/>
  <c r="AL841" i="5"/>
  <c r="AL833" i="5"/>
  <c r="AL825" i="5"/>
  <c r="AL817" i="5"/>
  <c r="AL809" i="5"/>
  <c r="AL785" i="5"/>
  <c r="AL1051" i="5" s="1"/>
  <c r="AK687" i="5"/>
  <c r="Y664" i="5"/>
  <c r="N664" i="5"/>
  <c r="F664" i="5"/>
  <c r="Y658" i="5"/>
  <c r="M658" i="5"/>
  <c r="E658" i="5"/>
  <c r="AD653" i="5"/>
  <c r="R653" i="5"/>
  <c r="J653" i="5"/>
  <c r="AE647" i="5"/>
  <c r="L647" i="5"/>
  <c r="D647" i="5"/>
  <c r="AA644" i="5"/>
  <c r="P644" i="5"/>
  <c r="H644" i="5"/>
  <c r="U640" i="5"/>
  <c r="AL575" i="5"/>
  <c r="AL567" i="5"/>
  <c r="AL559" i="5"/>
  <c r="AG663" i="5"/>
  <c r="AL551" i="5"/>
  <c r="U659" i="5"/>
  <c r="AG654" i="5"/>
  <c r="AL543" i="5"/>
  <c r="U586" i="5"/>
  <c r="S25" i="4"/>
  <c r="X482" i="5"/>
  <c r="AL471" i="5"/>
  <c r="AL463" i="5"/>
  <c r="AL455" i="5"/>
  <c r="AL447" i="5"/>
  <c r="AL439" i="5"/>
  <c r="AL431" i="5"/>
  <c r="AG430" i="5"/>
  <c r="AD20" i="4" s="1"/>
  <c r="AL417" i="5"/>
  <c r="AL401" i="5"/>
  <c r="AL393" i="5"/>
  <c r="AA296" i="5"/>
  <c r="AB290" i="5"/>
  <c r="Q290" i="5"/>
  <c r="I290" i="5"/>
  <c r="K285" i="5"/>
  <c r="Q279" i="5"/>
  <c r="I279" i="5"/>
  <c r="AF279" i="5"/>
  <c r="AB276" i="5"/>
  <c r="Q276" i="5"/>
  <c r="I276" i="5"/>
  <c r="AL215" i="5"/>
  <c r="AL210" i="5"/>
  <c r="AL202" i="5"/>
  <c r="AL104" i="5"/>
  <c r="AL96" i="5"/>
  <c r="AL88" i="5"/>
  <c r="AL80" i="5"/>
  <c r="AL72" i="5"/>
  <c r="AH280" i="5"/>
  <c r="AL17" i="5"/>
  <c r="V278" i="5"/>
  <c r="AB36" i="14"/>
  <c r="AH71" i="10"/>
  <c r="AH26" i="10"/>
  <c r="AD58" i="10"/>
  <c r="L58" i="10"/>
  <c r="AH22" i="10"/>
  <c r="U13" i="35"/>
  <c r="J13" i="35"/>
  <c r="G13" i="35"/>
  <c r="Y100" i="21"/>
  <c r="V83" i="21"/>
  <c r="M83" i="21"/>
  <c r="AG43" i="21"/>
  <c r="AF83" i="21"/>
  <c r="T74" i="8"/>
  <c r="AK74" i="8"/>
  <c r="N51" i="23"/>
  <c r="K210" i="35"/>
  <c r="AR196" i="35"/>
  <c r="AN196" i="35"/>
  <c r="W176" i="35"/>
  <c r="AM70" i="35"/>
  <c r="L58" i="35"/>
  <c r="X321" i="5"/>
  <c r="AL107" i="5"/>
  <c r="X305" i="5"/>
  <c r="AL91" i="5"/>
  <c r="O53" i="10"/>
  <c r="AH53" i="10"/>
  <c r="AH51" i="10"/>
  <c r="AG58" i="21"/>
  <c r="P91" i="21"/>
  <c r="AG91" i="21"/>
  <c r="AB254" i="39"/>
  <c r="P94" i="21"/>
  <c r="P70" i="21"/>
  <c r="AP22" i="8"/>
  <c r="AL756" i="5"/>
  <c r="AL748" i="5"/>
  <c r="AK689" i="5"/>
  <c r="Z664" i="5"/>
  <c r="O664" i="5"/>
  <c r="G664" i="5"/>
  <c r="N658" i="5"/>
  <c r="F658" i="5"/>
  <c r="K653" i="5"/>
  <c r="AF647" i="5"/>
  <c r="AB644" i="5"/>
  <c r="Q644" i="5"/>
  <c r="I644" i="5"/>
  <c r="AI638" i="5"/>
  <c r="AF26" i="4" s="1"/>
  <c r="S638" i="5"/>
  <c r="Q26" i="4" s="1"/>
  <c r="V26" i="4" s="1"/>
  <c r="AL578" i="5"/>
  <c r="AL688" i="5" s="1"/>
  <c r="AL570" i="5"/>
  <c r="AL562" i="5"/>
  <c r="AL554" i="5"/>
  <c r="AL546" i="5"/>
  <c r="AL538" i="5"/>
  <c r="AL474" i="5"/>
  <c r="AL466" i="5"/>
  <c r="AL458" i="5"/>
  <c r="AL450" i="5"/>
  <c r="AL442" i="5"/>
  <c r="AL434" i="5"/>
  <c r="AL426" i="5"/>
  <c r="AL404" i="5"/>
  <c r="AL396" i="5"/>
  <c r="AL380" i="5"/>
  <c r="U430" i="5"/>
  <c r="S20" i="4"/>
  <c r="Q296" i="5"/>
  <c r="I296" i="5"/>
  <c r="AC290" i="5"/>
  <c r="R290" i="5"/>
  <c r="J290" i="5"/>
  <c r="AE285" i="5"/>
  <c r="L285" i="5"/>
  <c r="D285" i="5"/>
  <c r="N279" i="5"/>
  <c r="F279" i="5"/>
  <c r="AC276" i="5"/>
  <c r="R276" i="5"/>
  <c r="J276" i="5"/>
  <c r="AL213" i="5"/>
  <c r="AL205" i="5"/>
  <c r="AL197" i="5"/>
  <c r="AL189" i="5"/>
  <c r="AL181" i="5"/>
  <c r="AL173" i="5"/>
  <c r="W218" i="5"/>
  <c r="U15" i="4"/>
  <c r="AL156" i="5"/>
  <c r="W312" i="5"/>
  <c r="AL148" i="5"/>
  <c r="U310" i="5"/>
  <c r="AI308" i="5"/>
  <c r="S308" i="5"/>
  <c r="AG306" i="5"/>
  <c r="W304" i="5"/>
  <c r="AL140" i="5"/>
  <c r="U302" i="5"/>
  <c r="AG297" i="5"/>
  <c r="W294" i="5"/>
  <c r="AL132" i="5"/>
  <c r="U292" i="5"/>
  <c r="U290" i="5"/>
  <c r="AI289" i="5"/>
  <c r="S289" i="5"/>
  <c r="AG287" i="5"/>
  <c r="AL124" i="5"/>
  <c r="U282" i="5"/>
  <c r="AI280" i="5"/>
  <c r="S280" i="5"/>
  <c r="AL116" i="5"/>
  <c r="U272" i="5"/>
  <c r="AH325" i="5"/>
  <c r="AH277" i="5"/>
  <c r="V275" i="5"/>
  <c r="T62" i="5"/>
  <c r="AA36" i="14"/>
  <c r="N32" i="14"/>
  <c r="O12" i="10"/>
  <c r="AH72" i="10"/>
  <c r="G27" i="39" s="1"/>
  <c r="V58" i="10"/>
  <c r="AG93" i="21"/>
  <c r="E33" i="39"/>
  <c r="W83" i="21"/>
  <c r="N83" i="21"/>
  <c r="P69" i="21"/>
  <c r="AG69" i="21"/>
  <c r="L18" i="28"/>
  <c r="G214" i="35"/>
  <c r="AM176" i="35"/>
  <c r="AC58" i="35"/>
  <c r="O23" i="10"/>
  <c r="O66" i="10"/>
  <c r="AH20" i="10"/>
  <c r="AG38" i="21"/>
  <c r="Y105" i="21"/>
  <c r="AG105" i="21"/>
  <c r="Y76" i="21"/>
  <c r="AG21" i="21"/>
  <c r="Y94" i="21"/>
  <c r="Y70" i="21"/>
  <c r="AL839" i="5"/>
  <c r="AL831" i="5"/>
  <c r="AL823" i="5"/>
  <c r="AL815" i="5"/>
  <c r="AL807" i="5"/>
  <c r="AL799" i="5"/>
  <c r="U850" i="5"/>
  <c r="S32" i="4"/>
  <c r="S34" i="4"/>
  <c r="AL791" i="5"/>
  <c r="AL783" i="5"/>
  <c r="AK665" i="5"/>
  <c r="AK664" i="5" s="1"/>
  <c r="P664" i="5"/>
  <c r="H664" i="5"/>
  <c r="O658" i="5"/>
  <c r="G658" i="5"/>
  <c r="AF653" i="5"/>
  <c r="L653" i="5"/>
  <c r="D653" i="5"/>
  <c r="Y647" i="5"/>
  <c r="N647" i="5"/>
  <c r="F647" i="5"/>
  <c r="R644" i="5"/>
  <c r="J644" i="5"/>
  <c r="AC25" i="4"/>
  <c r="AC27" i="4"/>
  <c r="AL581" i="5"/>
  <c r="AL573" i="5"/>
  <c r="AL565" i="5"/>
  <c r="AL557" i="5"/>
  <c r="AG661" i="5"/>
  <c r="U656" i="5"/>
  <c r="AG651" i="5"/>
  <c r="AL541" i="5"/>
  <c r="AG641" i="5"/>
  <c r="W586" i="5"/>
  <c r="U25" i="4"/>
  <c r="AC22" i="4"/>
  <c r="AC24" i="4"/>
  <c r="AL469" i="5"/>
  <c r="AL461" i="5"/>
  <c r="AL453" i="5"/>
  <c r="AL437" i="5"/>
  <c r="AL423" i="5"/>
  <c r="AL415" i="5"/>
  <c r="AL407" i="5"/>
  <c r="AL399" i="5"/>
  <c r="AL391" i="5"/>
  <c r="AL332" i="5"/>
  <c r="AC296" i="5"/>
  <c r="M285" i="5"/>
  <c r="E285" i="5"/>
  <c r="K279" i="5"/>
  <c r="C279" i="5"/>
  <c r="AC16" i="4"/>
  <c r="AL208" i="5"/>
  <c r="AL200" i="5"/>
  <c r="AL192" i="5"/>
  <c r="AL184" i="5"/>
  <c r="AL176" i="5"/>
  <c r="AL168" i="5"/>
  <c r="AC13" i="4"/>
  <c r="AL102" i="5"/>
  <c r="AL94" i="5"/>
  <c r="AL86" i="5"/>
  <c r="AL78" i="5"/>
  <c r="AJ284" i="5"/>
  <c r="T284" i="5"/>
  <c r="AL70" i="5"/>
  <c r="AH274" i="5"/>
  <c r="AG62" i="5"/>
  <c r="AD11" i="4" s="1"/>
  <c r="AH47" i="10"/>
  <c r="X48" i="10"/>
  <c r="AG101" i="21"/>
  <c r="AG86" i="21"/>
  <c r="P73" i="21"/>
  <c r="AJ72" i="8"/>
  <c r="L50" i="23" s="1"/>
  <c r="D50" i="23" s="1"/>
  <c r="AE25" i="28"/>
  <c r="AG23" i="28"/>
  <c r="X319" i="5"/>
  <c r="AL105" i="5"/>
  <c r="X283" i="5"/>
  <c r="AL73" i="5"/>
  <c r="AG22" i="15"/>
  <c r="Y41" i="15"/>
  <c r="AG39" i="21"/>
  <c r="P76" i="21"/>
  <c r="P65" i="21"/>
  <c r="AG18" i="21"/>
  <c r="M142" i="37"/>
  <c r="S142" i="37"/>
  <c r="AL754" i="5"/>
  <c r="AB664" i="5"/>
  <c r="Q664" i="5"/>
  <c r="I664" i="5"/>
  <c r="AB658" i="5"/>
  <c r="P658" i="5"/>
  <c r="H658" i="5"/>
  <c r="Y653" i="5"/>
  <c r="M653" i="5"/>
  <c r="E653" i="5"/>
  <c r="U638" i="5"/>
  <c r="S26" i="4"/>
  <c r="AL576" i="5"/>
  <c r="AL568" i="5"/>
  <c r="AL560" i="5"/>
  <c r="AL552" i="5"/>
  <c r="AL544" i="5"/>
  <c r="AL536" i="5"/>
  <c r="AL472" i="5"/>
  <c r="AL464" i="5"/>
  <c r="AL456" i="5"/>
  <c r="AL448" i="5"/>
  <c r="AL440" i="5"/>
  <c r="AL432" i="5"/>
  <c r="AJ430" i="5"/>
  <c r="AG20" i="4"/>
  <c r="AL418" i="5"/>
  <c r="AL402" i="5"/>
  <c r="AL394" i="5"/>
  <c r="AL657" i="5"/>
  <c r="W430" i="5"/>
  <c r="U20" i="4"/>
  <c r="AK319" i="5"/>
  <c r="K296" i="5"/>
  <c r="C296" i="5"/>
  <c r="AE290" i="5"/>
  <c r="Y285" i="5"/>
  <c r="N285" i="5"/>
  <c r="F285" i="5"/>
  <c r="AE279" i="5"/>
  <c r="AA279" i="5"/>
  <c r="P279" i="5"/>
  <c r="H279" i="5"/>
  <c r="AE276" i="5"/>
  <c r="L276" i="5"/>
  <c r="D276" i="5"/>
  <c r="AL252" i="5"/>
  <c r="AL211" i="5"/>
  <c r="AL321" i="5" s="1"/>
  <c r="AL203" i="5"/>
  <c r="AL195" i="5"/>
  <c r="AL187" i="5"/>
  <c r="AL179" i="5"/>
  <c r="AL171" i="5"/>
  <c r="T166" i="5"/>
  <c r="R13" i="4" s="1"/>
  <c r="AL154" i="5"/>
  <c r="AG312" i="5"/>
  <c r="AG1473" i="5" s="1"/>
  <c r="AL146" i="5"/>
  <c r="U308" i="5"/>
  <c r="AI306" i="5"/>
  <c r="S306" i="5"/>
  <c r="AG304" i="5"/>
  <c r="T323" i="5"/>
  <c r="AI114" i="5"/>
  <c r="AF12" i="4" s="1"/>
  <c r="V62" i="5"/>
  <c r="T11" i="4"/>
  <c r="AE45" i="14"/>
  <c r="AH77" i="10"/>
  <c r="AG58" i="10"/>
  <c r="Y58" i="10"/>
  <c r="X23" i="10"/>
  <c r="AG36" i="15"/>
  <c r="AG98" i="21"/>
  <c r="D34" i="39"/>
  <c r="G83" i="21"/>
  <c r="Q83" i="21"/>
  <c r="AG62" i="21"/>
  <c r="AK72" i="8"/>
  <c r="AB72" i="8"/>
  <c r="P54" i="28" s="1"/>
  <c r="AP16" i="8"/>
  <c r="AM206" i="35"/>
  <c r="AW194" i="35"/>
  <c r="AG194" i="35"/>
  <c r="AV92" i="35"/>
  <c r="AU58" i="35"/>
  <c r="Y62" i="35"/>
  <c r="AR29" i="35"/>
  <c r="AB29" i="35"/>
  <c r="D9" i="10"/>
  <c r="D60" i="10"/>
  <c r="C9" i="10"/>
  <c r="AE15" i="14"/>
  <c r="W26" i="14"/>
  <c r="O14" i="10"/>
  <c r="P108" i="21"/>
  <c r="AG108" i="21"/>
  <c r="P77" i="21"/>
  <c r="P67" i="21"/>
  <c r="P29" i="21"/>
  <c r="P81" i="21"/>
  <c r="P102" i="21"/>
  <c r="P64" i="21"/>
  <c r="AG11" i="21"/>
  <c r="Y96" i="21"/>
  <c r="AG96" i="21"/>
  <c r="E41" i="39"/>
  <c r="Y60" i="21"/>
  <c r="AG60" i="21"/>
  <c r="AS169" i="39"/>
  <c r="J200" i="35"/>
  <c r="R196" i="35"/>
  <c r="AN11" i="35"/>
  <c r="AR10" i="35"/>
  <c r="Z11" i="35"/>
  <c r="AD10" i="35"/>
  <c r="U663" i="5"/>
  <c r="U654" i="5"/>
  <c r="AG586" i="5"/>
  <c r="AD25" i="4" s="1"/>
  <c r="AJ482" i="5"/>
  <c r="AG22" i="4"/>
  <c r="T482" i="5"/>
  <c r="R22" i="4" s="1"/>
  <c r="AE296" i="5"/>
  <c r="O285" i="5"/>
  <c r="G285" i="5"/>
  <c r="G326" i="5"/>
  <c r="M279" i="5"/>
  <c r="E279" i="5"/>
  <c r="AB279" i="5"/>
  <c r="S166" i="5"/>
  <c r="Q13" i="4" s="1"/>
  <c r="AJ114" i="5"/>
  <c r="AJ113" i="5"/>
  <c r="AJ13" i="45"/>
  <c r="W114" i="5"/>
  <c r="U12" i="4"/>
  <c r="AF64" i="10"/>
  <c r="W58" i="10"/>
  <c r="AG111" i="21"/>
  <c r="H83" i="21"/>
  <c r="P57" i="21"/>
  <c r="Y65" i="21"/>
  <c r="P15" i="7"/>
  <c r="AM150" i="35"/>
  <c r="X317" i="5"/>
  <c r="AL103" i="5"/>
  <c r="X300" i="5"/>
  <c r="AL87" i="5"/>
  <c r="X281" i="5"/>
  <c r="AL71" i="5"/>
  <c r="AG23" i="15"/>
  <c r="Y42" i="15"/>
  <c r="D61" i="10"/>
  <c r="F150" i="37"/>
  <c r="U150" i="37"/>
  <c r="C17" i="10"/>
  <c r="AG32" i="21"/>
  <c r="Y77" i="21"/>
  <c r="Y40" i="21"/>
  <c r="Y82" i="21"/>
  <c r="Y67" i="21"/>
  <c r="X17" i="10"/>
  <c r="P72" i="21"/>
  <c r="P97" i="21"/>
  <c r="AG97" i="21"/>
  <c r="G48" i="37"/>
  <c r="P61" i="21"/>
  <c r="AG12" i="21"/>
  <c r="P28" i="21"/>
  <c r="P80" i="21"/>
  <c r="P83" i="21"/>
  <c r="AG692" i="5"/>
  <c r="AK681" i="5"/>
  <c r="AD664" i="5"/>
  <c r="K664" i="5"/>
  <c r="C664" i="5"/>
  <c r="AD658" i="5"/>
  <c r="O653" i="5"/>
  <c r="G653" i="5"/>
  <c r="AK652" i="5"/>
  <c r="W638" i="5"/>
  <c r="U26" i="4"/>
  <c r="X320" i="5"/>
  <c r="X307" i="5"/>
  <c r="M296" i="5"/>
  <c r="AA285" i="5"/>
  <c r="P285" i="5"/>
  <c r="H285" i="5"/>
  <c r="Y279" i="5"/>
  <c r="AC279" i="5"/>
  <c r="AC326" i="5"/>
  <c r="R279" i="5"/>
  <c r="J279" i="5"/>
  <c r="AG276" i="5"/>
  <c r="AL251" i="5"/>
  <c r="S218" i="5"/>
  <c r="Q15" i="4" s="1"/>
  <c r="AL162" i="5"/>
  <c r="V166" i="5"/>
  <c r="T13" i="4"/>
  <c r="AH166" i="5"/>
  <c r="AE13" i="4" s="1"/>
  <c r="AI312" i="5"/>
  <c r="S312" i="5"/>
  <c r="AG310" i="5"/>
  <c r="W308" i="5"/>
  <c r="U306" i="5"/>
  <c r="AI304" i="5"/>
  <c r="S304" i="5"/>
  <c r="AG302" i="5"/>
  <c r="U297" i="5"/>
  <c r="AI294" i="5"/>
  <c r="S294" i="5"/>
  <c r="AG292" i="5"/>
  <c r="W289" i="5"/>
  <c r="U287" i="5"/>
  <c r="AG282" i="5"/>
  <c r="W280" i="5"/>
  <c r="AG272" i="5"/>
  <c r="V325" i="5"/>
  <c r="W324" i="5"/>
  <c r="U322" i="5"/>
  <c r="AI320" i="5"/>
  <c r="S320" i="5"/>
  <c r="AG318" i="5"/>
  <c r="U314" i="5"/>
  <c r="U1475" i="5"/>
  <c r="U55" i="13"/>
  <c r="H36" i="14"/>
  <c r="AE21" i="14"/>
  <c r="AE35" i="14"/>
  <c r="AE36" i="14" s="1"/>
  <c r="AH74" i="10"/>
  <c r="AH68" i="10"/>
  <c r="P58" i="10"/>
  <c r="F58" i="10"/>
  <c r="AG95" i="21"/>
  <c r="D41" i="39"/>
  <c r="Q41" i="39"/>
  <c r="X83" i="21"/>
  <c r="AG53" i="21"/>
  <c r="AG112" i="21"/>
  <c r="Q15" i="25"/>
  <c r="AE52" i="15"/>
  <c r="AE53" i="15"/>
  <c r="AD15" i="10"/>
  <c r="W52" i="15"/>
  <c r="V15" i="10"/>
  <c r="D62" i="10"/>
  <c r="G150" i="37"/>
  <c r="V150" i="37"/>
  <c r="C15" i="10"/>
  <c r="P100" i="21"/>
  <c r="AG50" i="21"/>
  <c r="N18" i="35"/>
  <c r="W66" i="8"/>
  <c r="AP66" i="8"/>
  <c r="O33" i="39" s="1"/>
  <c r="AP48" i="8"/>
  <c r="AP38" i="35"/>
  <c r="AT35" i="35"/>
  <c r="AP35" i="35"/>
  <c r="AG109" i="21"/>
  <c r="AG103" i="21"/>
  <c r="Y72" i="21"/>
  <c r="P68" i="21"/>
  <c r="O18" i="10"/>
  <c r="AH18" i="10"/>
  <c r="AI74" i="8"/>
  <c r="N49" i="23"/>
  <c r="AM108" i="35"/>
  <c r="P92" i="35"/>
  <c r="AM82" i="35"/>
  <c r="Z35" i="35"/>
  <c r="AM138" i="35"/>
  <c r="AV126" i="35"/>
  <c r="AF126" i="35"/>
  <c r="P126" i="35"/>
  <c r="W104" i="35"/>
  <c r="AR94" i="35"/>
  <c r="AR92" i="35"/>
  <c r="AN92" i="35"/>
  <c r="AM67" i="35"/>
  <c r="AS29" i="35"/>
  <c r="AC29" i="35"/>
  <c r="AN27" i="28"/>
  <c r="BA23" i="28"/>
  <c r="N37" i="31"/>
  <c r="AG10" i="15"/>
  <c r="AG19" i="15"/>
  <c r="I15" i="23"/>
  <c r="AG14" i="15"/>
  <c r="AG18" i="15"/>
  <c r="X51" i="15"/>
  <c r="Y44" i="15"/>
  <c r="Y51" i="15"/>
  <c r="P30" i="15"/>
  <c r="AG47" i="21"/>
  <c r="I13" i="25"/>
  <c r="AG15" i="21"/>
  <c r="N22" i="35"/>
  <c r="AP13" i="8"/>
  <c r="Q15" i="7"/>
  <c r="Q2" i="7"/>
  <c r="R15" i="7"/>
  <c r="R2" i="7"/>
  <c r="W216" i="35"/>
  <c r="AT196" i="35"/>
  <c r="AM172" i="35"/>
  <c r="AX160" i="35"/>
  <c r="AH160" i="35"/>
  <c r="W148" i="35"/>
  <c r="AW126" i="35"/>
  <c r="AG126" i="35"/>
  <c r="W116" i="35"/>
  <c r="AU92" i="35"/>
  <c r="V92" i="35"/>
  <c r="H82" i="35"/>
  <c r="AF58" i="35"/>
  <c r="O64" i="35"/>
  <c r="O60" i="35"/>
  <c r="AG58" i="35"/>
  <c r="AT47" i="35"/>
  <c r="AD47" i="35"/>
  <c r="AV47" i="35"/>
  <c r="AF47" i="35"/>
  <c r="AT29" i="35"/>
  <c r="AD29" i="35"/>
  <c r="AV23" i="28"/>
  <c r="AV2" i="28"/>
  <c r="AA25" i="28"/>
  <c r="W25" i="28"/>
  <c r="AO27" i="28"/>
  <c r="AK23" i="28"/>
  <c r="AN10" i="28"/>
  <c r="T45" i="39"/>
  <c r="W36" i="39"/>
  <c r="N25" i="31"/>
  <c r="G51" i="15"/>
  <c r="Y30" i="15"/>
  <c r="W306" i="5"/>
  <c r="U304" i="5"/>
  <c r="AI302" i="5"/>
  <c r="S302" i="5"/>
  <c r="W297" i="5"/>
  <c r="W296" i="5"/>
  <c r="U294" i="5"/>
  <c r="AI292" i="5"/>
  <c r="S292" i="5"/>
  <c r="AG289" i="5"/>
  <c r="W287" i="5"/>
  <c r="AI282" i="5"/>
  <c r="AI279" i="5" s="1"/>
  <c r="S282" i="5"/>
  <c r="AG280" i="5"/>
  <c r="S272" i="5"/>
  <c r="X325" i="5"/>
  <c r="AH321" i="5"/>
  <c r="AH319" i="5"/>
  <c r="AH317" i="5"/>
  <c r="AH315" i="5"/>
  <c r="AH311" i="5"/>
  <c r="AH309" i="5"/>
  <c r="AH307" i="5"/>
  <c r="AH305" i="5"/>
  <c r="AH300" i="5"/>
  <c r="AH298" i="5"/>
  <c r="V284" i="5"/>
  <c r="AH283" i="5"/>
  <c r="AH281" i="5"/>
  <c r="U323" i="5"/>
  <c r="AI313" i="5"/>
  <c r="S313" i="5"/>
  <c r="AG311" i="5"/>
  <c r="AG303" i="5"/>
  <c r="AI295" i="5"/>
  <c r="S295" i="5"/>
  <c r="AG293" i="5"/>
  <c r="W291" i="5"/>
  <c r="U288" i="5"/>
  <c r="AI286" i="5"/>
  <c r="S286" i="5"/>
  <c r="V36" i="14"/>
  <c r="AH44" i="10"/>
  <c r="AH37" i="10"/>
  <c r="N58" i="10"/>
  <c r="Z52" i="15"/>
  <c r="R52" i="15"/>
  <c r="AG37" i="15"/>
  <c r="AG27" i="15"/>
  <c r="AG44" i="21"/>
  <c r="L18" i="35"/>
  <c r="H18" i="35"/>
  <c r="AG36" i="21"/>
  <c r="U22" i="35"/>
  <c r="AG25" i="21"/>
  <c r="AP53" i="8"/>
  <c r="AP18" i="8"/>
  <c r="AP10" i="8"/>
  <c r="O17" i="25"/>
  <c r="K35" i="7"/>
  <c r="K17" i="7"/>
  <c r="AM216" i="35"/>
  <c r="AP206" i="35"/>
  <c r="P194" i="35"/>
  <c r="H194" i="35"/>
  <c r="K203" i="35"/>
  <c r="AM198" i="35"/>
  <c r="H198" i="35"/>
  <c r="AO184" i="35"/>
  <c r="Z176" i="35"/>
  <c r="K169" i="35"/>
  <c r="K162" i="35"/>
  <c r="AP169" i="35"/>
  <c r="AQ162" i="35"/>
  <c r="AA162" i="35"/>
  <c r="Y164" i="35"/>
  <c r="AP150" i="35"/>
  <c r="AM148" i="35"/>
  <c r="X148" i="35"/>
  <c r="W142" i="35"/>
  <c r="K135" i="35"/>
  <c r="AP135" i="35"/>
  <c r="Z135" i="35"/>
  <c r="AX128" i="35"/>
  <c r="AX126" i="35"/>
  <c r="AH128" i="35"/>
  <c r="AH126" i="35"/>
  <c r="Z126" i="35"/>
  <c r="X130" i="35"/>
  <c r="X116" i="35"/>
  <c r="AP108" i="35"/>
  <c r="AM104" i="35"/>
  <c r="AP101" i="35"/>
  <c r="AH94" i="35"/>
  <c r="AH92" i="35"/>
  <c r="X96" i="35"/>
  <c r="O82" i="35"/>
  <c r="AP82" i="35"/>
  <c r="W80" i="35"/>
  <c r="O74" i="35"/>
  <c r="AP70" i="35"/>
  <c r="AO67" i="35"/>
  <c r="W56" i="35"/>
  <c r="AN55" i="35"/>
  <c r="X55" i="35"/>
  <c r="AO54" i="35"/>
  <c r="Y54" i="35"/>
  <c r="AP53" i="35"/>
  <c r="Z53" i="35"/>
  <c r="AK23" i="35"/>
  <c r="AN46" i="35"/>
  <c r="AP43" i="35"/>
  <c r="Z43" i="35"/>
  <c r="AH39" i="35"/>
  <c r="Y38" i="35"/>
  <c r="AB32" i="35"/>
  <c r="AB25" i="35"/>
  <c r="AU29" i="35"/>
  <c r="AE29" i="35"/>
  <c r="BB25" i="35"/>
  <c r="AU27" i="35"/>
  <c r="AE27" i="35"/>
  <c r="AM61" i="28"/>
  <c r="AU57" i="28"/>
  <c r="AH23" i="28"/>
  <c r="AH2" i="28"/>
  <c r="AU41" i="28"/>
  <c r="AE41" i="28"/>
  <c r="AO30" i="28"/>
  <c r="Y30" i="28"/>
  <c r="W30" i="28"/>
  <c r="AP27" i="28"/>
  <c r="AN25" i="28"/>
  <c r="Z11" i="28"/>
  <c r="N131" i="39"/>
  <c r="W51" i="37"/>
  <c r="N20" i="31"/>
  <c r="AG13" i="15"/>
  <c r="AG17" i="15"/>
  <c r="AL194" i="5"/>
  <c r="AL178" i="5"/>
  <c r="AL153" i="5"/>
  <c r="AL145" i="5"/>
  <c r="AL137" i="5"/>
  <c r="AL129" i="5"/>
  <c r="AL121" i="5"/>
  <c r="AG273" i="5"/>
  <c r="W166" i="5"/>
  <c r="U13" i="4"/>
  <c r="AH323" i="5"/>
  <c r="AI324" i="5"/>
  <c r="S324" i="5"/>
  <c r="AG322" i="5"/>
  <c r="W320" i="5"/>
  <c r="AL52" i="5"/>
  <c r="U318" i="5"/>
  <c r="AG314" i="5"/>
  <c r="AG1475" i="5" s="1"/>
  <c r="AG55" i="13" s="1"/>
  <c r="AL44" i="5"/>
  <c r="AL36" i="5"/>
  <c r="AL28" i="5"/>
  <c r="AJ280" i="5"/>
  <c r="X278" i="5"/>
  <c r="AJ277" i="5"/>
  <c r="AJ276" i="5"/>
  <c r="T277" i="5"/>
  <c r="T1437" i="5" s="1"/>
  <c r="X275" i="5"/>
  <c r="AJ274" i="5"/>
  <c r="T274" i="5"/>
  <c r="AC46" i="14"/>
  <c r="U46" i="14"/>
  <c r="M46" i="14"/>
  <c r="D46" i="14"/>
  <c r="X36" i="14"/>
  <c r="E60" i="10"/>
  <c r="D55" i="39"/>
  <c r="O70" i="10"/>
  <c r="AH70" i="10"/>
  <c r="F30" i="37" s="1"/>
  <c r="U30" i="37" s="1"/>
  <c r="AH30" i="10"/>
  <c r="AF58" i="10"/>
  <c r="AA52" i="15"/>
  <c r="AA53" i="15"/>
  <c r="S52" i="15"/>
  <c r="I52" i="15"/>
  <c r="P52" i="15"/>
  <c r="AG24" i="15"/>
  <c r="AG107" i="21"/>
  <c r="AG99" i="21"/>
  <c r="E34" i="39"/>
  <c r="P87" i="21"/>
  <c r="AG51" i="21"/>
  <c r="AG33" i="21"/>
  <c r="AG22" i="21"/>
  <c r="AG19" i="21"/>
  <c r="AP38" i="8"/>
  <c r="AP14" i="8"/>
  <c r="O42" i="25"/>
  <c r="O17" i="7"/>
  <c r="W233" i="35"/>
  <c r="AM230" i="35"/>
  <c r="G228" i="35"/>
  <c r="Y218" i="35"/>
  <c r="AN216" i="35"/>
  <c r="Y216" i="35"/>
  <c r="W210" i="35"/>
  <c r="AO200" i="35"/>
  <c r="Y200" i="35"/>
  <c r="J198" i="35"/>
  <c r="G191" i="35"/>
  <c r="G186" i="35"/>
  <c r="AP184" i="35"/>
  <c r="AP176" i="35"/>
  <c r="AO172" i="35"/>
  <c r="Y172" i="35"/>
  <c r="AR162" i="35"/>
  <c r="AB162" i="35"/>
  <c r="Z164" i="35"/>
  <c r="AN148" i="35"/>
  <c r="Y148" i="35"/>
  <c r="G147" i="35"/>
  <c r="AM142" i="35"/>
  <c r="X142" i="35"/>
  <c r="AP138" i="35"/>
  <c r="Z138" i="35"/>
  <c r="BA128" i="35"/>
  <c r="AQ128" i="35"/>
  <c r="AM128" i="35"/>
  <c r="AA128" i="35"/>
  <c r="Y130" i="35"/>
  <c r="AM116" i="35"/>
  <c r="Y116" i="35"/>
  <c r="AN104" i="35"/>
  <c r="Z104" i="35"/>
  <c r="AW94" i="35"/>
  <c r="AW92" i="35"/>
  <c r="AL94" i="35"/>
  <c r="AA94" i="35"/>
  <c r="Y96" i="35"/>
  <c r="AM80" i="35"/>
  <c r="X80" i="35"/>
  <c r="AP67" i="35"/>
  <c r="AV60" i="35"/>
  <c r="AV58" i="35"/>
  <c r="AH60" i="35"/>
  <c r="AH58" i="35"/>
  <c r="V58" i="35"/>
  <c r="Z62" i="35"/>
  <c r="AN56" i="35"/>
  <c r="X56" i="35"/>
  <c r="AO55" i="35"/>
  <c r="Y55" i="35"/>
  <c r="AP54" i="35"/>
  <c r="Z54" i="35"/>
  <c r="X50" i="35"/>
  <c r="Z48" i="35"/>
  <c r="AR45" i="35"/>
  <c r="AN45" i="35"/>
  <c r="W41" i="35"/>
  <c r="AO38" i="35"/>
  <c r="AM32" i="35"/>
  <c r="AA32" i="35"/>
  <c r="W32" i="35"/>
  <c r="AR32" i="35"/>
  <c r="AN32" i="35"/>
  <c r="Y33" i="35"/>
  <c r="AV29" i="35"/>
  <c r="AN29" i="35"/>
  <c r="AF29" i="35"/>
  <c r="W11" i="35"/>
  <c r="AM85" i="28"/>
  <c r="G83" i="28"/>
  <c r="W80" i="28"/>
  <c r="W74" i="28"/>
  <c r="W70" i="28"/>
  <c r="W67" i="28"/>
  <c r="AM65" i="28"/>
  <c r="AU60" i="28"/>
  <c r="AO60" i="28"/>
  <c r="AX23" i="28"/>
  <c r="AX2" i="28"/>
  <c r="W54" i="28"/>
  <c r="AQ47" i="28"/>
  <c r="AM46" i="28"/>
  <c r="W45" i="28"/>
  <c r="AP30" i="28"/>
  <c r="Z30" i="28"/>
  <c r="AQ27" i="28"/>
  <c r="X27" i="28"/>
  <c r="AO11" i="28"/>
  <c r="V7" i="39"/>
  <c r="V131" i="39"/>
  <c r="I51" i="15"/>
  <c r="AJ321" i="5"/>
  <c r="T321" i="5"/>
  <c r="AJ319" i="5"/>
  <c r="T319" i="5"/>
  <c r="AJ317" i="5"/>
  <c r="T317" i="5"/>
  <c r="AJ315" i="5"/>
  <c r="T315" i="5"/>
  <c r="X310" i="5"/>
  <c r="AJ305" i="5"/>
  <c r="AJ301" i="5"/>
  <c r="T305" i="5"/>
  <c r="AJ300" i="5"/>
  <c r="T300" i="5"/>
  <c r="X299" i="5"/>
  <c r="AJ298" i="5"/>
  <c r="T298" i="5"/>
  <c r="X297" i="5"/>
  <c r="X1458" i="5" s="1"/>
  <c r="I24" i="23" s="1"/>
  <c r="E24" i="23" s="1"/>
  <c r="X284" i="5"/>
  <c r="AJ283" i="5"/>
  <c r="T283" i="5"/>
  <c r="AJ281" i="5"/>
  <c r="T281" i="5"/>
  <c r="W323" i="5"/>
  <c r="AL55" i="5"/>
  <c r="AL47" i="5"/>
  <c r="U313" i="5"/>
  <c r="AG309" i="5"/>
  <c r="W307" i="5"/>
  <c r="AL39" i="5"/>
  <c r="AI303" i="5"/>
  <c r="S303" i="5"/>
  <c r="AL31" i="5"/>
  <c r="U295" i="5"/>
  <c r="AI293" i="5"/>
  <c r="S293" i="5"/>
  <c r="AG291" i="5"/>
  <c r="W288" i="5"/>
  <c r="AL23" i="5"/>
  <c r="U286" i="5"/>
  <c r="S62" i="5"/>
  <c r="Q11" i="4" s="1"/>
  <c r="AH82" i="10"/>
  <c r="Q58" i="10"/>
  <c r="G58" i="10"/>
  <c r="AB52" i="15"/>
  <c r="AB53" i="15"/>
  <c r="T52" i="15"/>
  <c r="J52" i="15"/>
  <c r="AG110" i="21"/>
  <c r="P40" i="21"/>
  <c r="P82" i="21"/>
  <c r="O42" i="7"/>
  <c r="O30" i="7"/>
  <c r="L15" i="7"/>
  <c r="L2" i="7"/>
  <c r="Z218" i="35"/>
  <c r="W218" i="35"/>
  <c r="AO216" i="35"/>
  <c r="Z216" i="35"/>
  <c r="AM210" i="35"/>
  <c r="X210" i="35"/>
  <c r="AP200" i="35"/>
  <c r="Z200" i="35"/>
  <c r="AO198" i="35"/>
  <c r="K198" i="35"/>
  <c r="AB196" i="35"/>
  <c r="X196" i="35"/>
  <c r="W184" i="35"/>
  <c r="W182" i="35"/>
  <c r="K176" i="35"/>
  <c r="G176" i="35"/>
  <c r="AP172" i="35"/>
  <c r="Z172" i="35"/>
  <c r="AS162" i="35"/>
  <c r="AC162" i="35"/>
  <c r="Y162" i="35"/>
  <c r="AM164" i="35"/>
  <c r="H164" i="35"/>
  <c r="AO148" i="35"/>
  <c r="Z148" i="35"/>
  <c r="AN142" i="35"/>
  <c r="Y142" i="35"/>
  <c r="G134" i="35"/>
  <c r="BB128" i="35"/>
  <c r="AR128" i="35"/>
  <c r="AB128" i="35"/>
  <c r="Z130" i="35"/>
  <c r="O125" i="35"/>
  <c r="AN116" i="35"/>
  <c r="Z116" i="35"/>
  <c r="W114" i="35"/>
  <c r="AO104" i="35"/>
  <c r="AB94" i="35"/>
  <c r="Z96" i="35"/>
  <c r="C96" i="35"/>
  <c r="AN80" i="35"/>
  <c r="Y80" i="35"/>
  <c r="W74" i="35"/>
  <c r="W64" i="35"/>
  <c r="AS60" i="35"/>
  <c r="AS58" i="35"/>
  <c r="AO56" i="35"/>
  <c r="Y56" i="35"/>
  <c r="AP55" i="35"/>
  <c r="Z55" i="35"/>
  <c r="AM50" i="35"/>
  <c r="AP48" i="35"/>
  <c r="BA23" i="35"/>
  <c r="AP46" i="35"/>
  <c r="AT45" i="35"/>
  <c r="AP45" i="35"/>
  <c r="AN41" i="35"/>
  <c r="AB39" i="35"/>
  <c r="X38" i="35"/>
  <c r="AB35" i="35"/>
  <c r="X35" i="35"/>
  <c r="AO33" i="35"/>
  <c r="AD32" i="35"/>
  <c r="AW29" i="35"/>
  <c r="AG29" i="35"/>
  <c r="AW27" i="35"/>
  <c r="AG27" i="35"/>
  <c r="AK2" i="35"/>
  <c r="AM72" i="28"/>
  <c r="AM68" i="28"/>
  <c r="AM63" i="28"/>
  <c r="AP60" i="28"/>
  <c r="Y60" i="28"/>
  <c r="W56" i="28"/>
  <c r="W51" i="28"/>
  <c r="AN47" i="28"/>
  <c r="AO37" i="28"/>
  <c r="Y37" i="28"/>
  <c r="AU30" i="28"/>
  <c r="AE30" i="28"/>
  <c r="AU25" i="28"/>
  <c r="AU23" i="28"/>
  <c r="AU2" i="28"/>
  <c r="Y27" i="28"/>
  <c r="AP25" i="28"/>
  <c r="Y25" i="28"/>
  <c r="AP11" i="28"/>
  <c r="AB10" i="28"/>
  <c r="X10" i="28"/>
  <c r="V130" i="39"/>
  <c r="T51" i="15"/>
  <c r="T53" i="15"/>
  <c r="R50" i="15"/>
  <c r="AL159" i="5"/>
  <c r="AL151" i="5"/>
  <c r="AL143" i="5"/>
  <c r="AL135" i="5"/>
  <c r="AL127" i="5"/>
  <c r="AL119" i="5"/>
  <c r="AG166" i="5"/>
  <c r="AD13" i="4" s="1"/>
  <c r="AL58" i="5"/>
  <c r="U324" i="5"/>
  <c r="AI322" i="5"/>
  <c r="AG320" i="5"/>
  <c r="W318" i="5"/>
  <c r="AL50" i="5"/>
  <c r="AI314" i="5"/>
  <c r="S314" i="5"/>
  <c r="AL42" i="5"/>
  <c r="AL308" i="5" s="1"/>
  <c r="AL34" i="5"/>
  <c r="AL26" i="5"/>
  <c r="AH278" i="5"/>
  <c r="V277" i="5"/>
  <c r="V1437" i="5"/>
  <c r="AH275" i="5"/>
  <c r="V274" i="5"/>
  <c r="E36" i="14"/>
  <c r="Z36" i="14"/>
  <c r="E61" i="10"/>
  <c r="Y60" i="10"/>
  <c r="AH52" i="10"/>
  <c r="AH34" i="10"/>
  <c r="O35" i="10"/>
  <c r="Z58" i="10"/>
  <c r="AH21" i="10"/>
  <c r="AH61" i="10" s="1"/>
  <c r="AQ138" i="39" s="1"/>
  <c r="AC52" i="15"/>
  <c r="AC53" i="15"/>
  <c r="U52" i="15"/>
  <c r="U53" i="15"/>
  <c r="L52" i="15"/>
  <c r="L53" i="15"/>
  <c r="E50" i="15"/>
  <c r="AG35" i="15"/>
  <c r="AG25" i="15"/>
  <c r="AG21" i="15"/>
  <c r="Y102" i="21"/>
  <c r="AG89" i="21"/>
  <c r="AB252" i="39"/>
  <c r="AG56" i="21"/>
  <c r="AG34" i="21"/>
  <c r="AG23" i="21"/>
  <c r="U73" i="8"/>
  <c r="Q44" i="28" s="1"/>
  <c r="AP21" i="8"/>
  <c r="O35" i="25"/>
  <c r="M15" i="25"/>
  <c r="K22" i="25"/>
  <c r="G49" i="7"/>
  <c r="K30" i="7"/>
  <c r="AP216" i="35"/>
  <c r="AN210" i="35"/>
  <c r="Y210" i="35"/>
  <c r="X198" i="35"/>
  <c r="AU196" i="35"/>
  <c r="AU194" i="35"/>
  <c r="AE196" i="35"/>
  <c r="AE194" i="35"/>
  <c r="AD196" i="35"/>
  <c r="Z196" i="35"/>
  <c r="G193" i="35"/>
  <c r="X184" i="35"/>
  <c r="AM182" i="35"/>
  <c r="X182" i="35"/>
  <c r="AT162" i="35"/>
  <c r="AD162" i="35"/>
  <c r="AN164" i="35"/>
  <c r="W150" i="35"/>
  <c r="AP148" i="35"/>
  <c r="AO142" i="35"/>
  <c r="Z142" i="35"/>
  <c r="AS128" i="35"/>
  <c r="AC128" i="35"/>
  <c r="AM130" i="35"/>
  <c r="H130" i="35"/>
  <c r="AO116" i="35"/>
  <c r="X114" i="35"/>
  <c r="W108" i="35"/>
  <c r="AP104" i="35"/>
  <c r="W101" i="35"/>
  <c r="BB92" i="35"/>
  <c r="AQ94" i="35"/>
  <c r="AC94" i="35"/>
  <c r="AM96" i="35"/>
  <c r="W82" i="35"/>
  <c r="AO80" i="35"/>
  <c r="Z80" i="35"/>
  <c r="J80" i="35"/>
  <c r="AM74" i="35"/>
  <c r="X74" i="35"/>
  <c r="W70" i="35"/>
  <c r="AX60" i="35"/>
  <c r="AX58" i="35"/>
  <c r="AL58" i="35"/>
  <c r="X64" i="35"/>
  <c r="AN62" i="35"/>
  <c r="AP56" i="35"/>
  <c r="Z56" i="35"/>
  <c r="AX47" i="35"/>
  <c r="AH47" i="35"/>
  <c r="AM51" i="35"/>
  <c r="W51" i="35"/>
  <c r="AR47" i="35"/>
  <c r="AB47" i="35"/>
  <c r="X47" i="35"/>
  <c r="W42" i="35"/>
  <c r="AO41" i="35"/>
  <c r="AC39" i="35"/>
  <c r="AR39" i="35"/>
  <c r="AN39" i="35"/>
  <c r="AN38" i="35"/>
  <c r="AO32" i="35"/>
  <c r="Y32" i="35"/>
  <c r="AT32" i="35"/>
  <c r="AP32" i="35"/>
  <c r="AX29" i="35"/>
  <c r="AH29" i="35"/>
  <c r="Z29" i="35"/>
  <c r="X11" i="35"/>
  <c r="Z60" i="28"/>
  <c r="W55" i="28"/>
  <c r="AU47" i="28"/>
  <c r="AO47" i="28"/>
  <c r="X47" i="28"/>
  <c r="AP37" i="28"/>
  <c r="Z37" i="28"/>
  <c r="Z27" i="28"/>
  <c r="Z25" i="28"/>
  <c r="AU11" i="28"/>
  <c r="W30" i="39"/>
  <c r="W17" i="39"/>
  <c r="I10" i="37"/>
  <c r="I180" i="37"/>
  <c r="W302" i="5"/>
  <c r="AL138" i="5"/>
  <c r="AI297" i="5"/>
  <c r="AI296" i="5" s="1"/>
  <c r="AG294" i="5"/>
  <c r="W292" i="5"/>
  <c r="AL130" i="5"/>
  <c r="U289" i="5"/>
  <c r="AI287" i="5"/>
  <c r="S287" i="5"/>
  <c r="W282" i="5"/>
  <c r="AL122" i="5"/>
  <c r="U280" i="5"/>
  <c r="W272" i="5"/>
  <c r="AJ325" i="5"/>
  <c r="T325" i="5"/>
  <c r="AJ323" i="5"/>
  <c r="V323" i="5"/>
  <c r="V321" i="5"/>
  <c r="V319" i="5"/>
  <c r="V317" i="5"/>
  <c r="V315" i="5"/>
  <c r="V311" i="5"/>
  <c r="V1472" i="5"/>
  <c r="V52" i="13"/>
  <c r="I103" i="37"/>
  <c r="V309" i="5"/>
  <c r="V307" i="5"/>
  <c r="V305" i="5"/>
  <c r="V300" i="5"/>
  <c r="V298" i="5"/>
  <c r="AH284" i="5"/>
  <c r="V283" i="5"/>
  <c r="V281" i="5"/>
  <c r="V114" i="5"/>
  <c r="T12" i="4"/>
  <c r="AG323" i="5"/>
  <c r="AL53" i="5"/>
  <c r="W313" i="5"/>
  <c r="AL45" i="5"/>
  <c r="U311" i="5"/>
  <c r="AL37" i="5"/>
  <c r="U303" i="5"/>
  <c r="W295" i="5"/>
  <c r="AL29" i="5"/>
  <c r="U293" i="5"/>
  <c r="AI291" i="5"/>
  <c r="AI290" i="5" s="1"/>
  <c r="S291" i="5"/>
  <c r="AG288" i="5"/>
  <c r="W286" i="5"/>
  <c r="AL21" i="5"/>
  <c r="U62" i="5"/>
  <c r="S11" i="4"/>
  <c r="AH75" i="10"/>
  <c r="AH55" i="10"/>
  <c r="O48" i="10"/>
  <c r="S58" i="10"/>
  <c r="C58" i="10"/>
  <c r="AH28" i="10"/>
  <c r="I58" i="10"/>
  <c r="Y15" i="10"/>
  <c r="Q15" i="10"/>
  <c r="AD52" i="15"/>
  <c r="AD53" i="15"/>
  <c r="V52" i="15"/>
  <c r="V53" i="15"/>
  <c r="M52" i="15"/>
  <c r="Y48" i="15"/>
  <c r="X14" i="10"/>
  <c r="P31" i="15"/>
  <c r="AG92" i="21"/>
  <c r="E36" i="37"/>
  <c r="AG49" i="21"/>
  <c r="AG31" i="21"/>
  <c r="AG17" i="21"/>
  <c r="AP51" i="8"/>
  <c r="AP43" i="8"/>
  <c r="AP36" i="8"/>
  <c r="O22" i="25"/>
  <c r="K42" i="7"/>
  <c r="O35" i="7"/>
  <c r="M15" i="7"/>
  <c r="M2" i="7"/>
  <c r="K22" i="7"/>
  <c r="N15" i="7"/>
  <c r="N2" i="7"/>
  <c r="G233" i="35"/>
  <c r="W230" i="35"/>
  <c r="AN218" i="35"/>
  <c r="J218" i="35"/>
  <c r="AO210" i="35"/>
  <c r="Z210" i="35"/>
  <c r="AM203" i="35"/>
  <c r="W203" i="35"/>
  <c r="W198" i="35"/>
  <c r="G190" i="35"/>
  <c r="Y184" i="35"/>
  <c r="AN182" i="35"/>
  <c r="Y182" i="35"/>
  <c r="G180" i="35"/>
  <c r="J176" i="35"/>
  <c r="AU162" i="35"/>
  <c r="AU160" i="35"/>
  <c r="AE162" i="35"/>
  <c r="AE160" i="35"/>
  <c r="AO164" i="35"/>
  <c r="K142" i="35"/>
  <c r="AT128" i="35"/>
  <c r="AD128" i="35"/>
  <c r="AN130" i="35"/>
  <c r="K130" i="35"/>
  <c r="AP116" i="35"/>
  <c r="AM114" i="35"/>
  <c r="X108" i="35"/>
  <c r="X101" i="35"/>
  <c r="AD94" i="35"/>
  <c r="AN96" i="35"/>
  <c r="AP80" i="35"/>
  <c r="AN74" i="35"/>
  <c r="Y74" i="35"/>
  <c r="W67" i="35"/>
  <c r="AM64" i="35"/>
  <c r="Y64" i="35"/>
  <c r="AA60" i="35"/>
  <c r="AA58" i="35"/>
  <c r="AO50" i="35"/>
  <c r="AP41" i="35"/>
  <c r="AD39" i="35"/>
  <c r="AT39" i="35"/>
  <c r="AP39" i="35"/>
  <c r="Z38" i="35"/>
  <c r="AQ29" i="35"/>
  <c r="AA29" i="35"/>
  <c r="V25" i="35"/>
  <c r="AQ27" i="35"/>
  <c r="AA27" i="35"/>
  <c r="W85" i="28"/>
  <c r="AM82" i="28"/>
  <c r="AM73" i="28"/>
  <c r="AM69" i="28"/>
  <c r="W65" i="28"/>
  <c r="AE60" i="28"/>
  <c r="AQ57" i="28"/>
  <c r="AM57" i="28"/>
  <c r="AN57" i="28"/>
  <c r="AM53" i="28"/>
  <c r="W49" i="28"/>
  <c r="AP47" i="28"/>
  <c r="Y47" i="28"/>
  <c r="W46" i="28"/>
  <c r="AN41" i="28"/>
  <c r="X41" i="28"/>
  <c r="W38" i="28"/>
  <c r="AU37" i="28"/>
  <c r="AE37" i="28"/>
  <c r="AM35" i="28"/>
  <c r="W34" i="28"/>
  <c r="AQ25" i="28"/>
  <c r="AA27" i="28"/>
  <c r="AW23" i="28"/>
  <c r="Q177" i="37"/>
  <c r="AH76" i="10"/>
  <c r="AH42" i="10"/>
  <c r="U58" i="10"/>
  <c r="P41" i="15"/>
  <c r="P50" i="15"/>
  <c r="P19" i="15"/>
  <c r="R51" i="15"/>
  <c r="P44" i="15"/>
  <c r="X53" i="15"/>
  <c r="O34" i="23"/>
  <c r="N53" i="15"/>
  <c r="I53" i="15"/>
  <c r="G52" i="15"/>
  <c r="P20" i="15"/>
  <c r="P45" i="15"/>
  <c r="AG45" i="15"/>
  <c r="G50" i="15"/>
  <c r="G53" i="15"/>
  <c r="O123" i="35"/>
  <c r="U74" i="35"/>
  <c r="J74" i="35"/>
  <c r="W8" i="39"/>
  <c r="Z33" i="37"/>
  <c r="O97" i="35"/>
  <c r="O96" i="35"/>
  <c r="W38" i="39"/>
  <c r="W28" i="39"/>
  <c r="W19" i="39"/>
  <c r="W12" i="39"/>
  <c r="Z170" i="37"/>
  <c r="Q95" i="37"/>
  <c r="X95" i="37"/>
  <c r="M74" i="8"/>
  <c r="N42" i="23" s="1"/>
  <c r="I74" i="8"/>
  <c r="R48" i="35"/>
  <c r="AN73" i="8"/>
  <c r="M54" i="23" s="1"/>
  <c r="AD73" i="8"/>
  <c r="M62" i="23"/>
  <c r="AB73" i="8"/>
  <c r="Q54" i="28"/>
  <c r="M73" i="8"/>
  <c r="Q65" i="28" s="1"/>
  <c r="AP49" i="8"/>
  <c r="AP44" i="8"/>
  <c r="P95" i="37"/>
  <c r="W95" i="37"/>
  <c r="AP71" i="8"/>
  <c r="AL74" i="8"/>
  <c r="N52" i="23"/>
  <c r="AD74" i="8"/>
  <c r="R38" i="35" s="1"/>
  <c r="Z74" i="8"/>
  <c r="R43" i="35"/>
  <c r="AP55" i="8"/>
  <c r="AP34" i="8"/>
  <c r="AP23" i="8"/>
  <c r="AP15" i="8"/>
  <c r="G204" i="35"/>
  <c r="O198" i="35"/>
  <c r="AJ74" i="8"/>
  <c r="R73" i="28"/>
  <c r="ES32" i="42"/>
  <c r="F50" i="15"/>
  <c r="F51" i="15"/>
  <c r="E51" i="15"/>
  <c r="C13" i="10"/>
  <c r="E52" i="15"/>
  <c r="AF53" i="15"/>
  <c r="Z53" i="15"/>
  <c r="S53" i="15"/>
  <c r="AG43" i="15"/>
  <c r="AG29" i="15"/>
  <c r="P57" i="15"/>
  <c r="AG57" i="15"/>
  <c r="O53" i="15"/>
  <c r="J53" i="15"/>
  <c r="H53" i="15"/>
  <c r="AG47" i="15"/>
  <c r="H71" i="23"/>
  <c r="L53" i="28"/>
  <c r="C47" i="13"/>
  <c r="D124" i="39"/>
  <c r="G51" i="13"/>
  <c r="Q162" i="35"/>
  <c r="O169" i="35"/>
  <c r="R35" i="13"/>
  <c r="R1454" i="5"/>
  <c r="R34" i="13"/>
  <c r="P35" i="13"/>
  <c r="P1454" i="5"/>
  <c r="P34" i="13"/>
  <c r="N35" i="13"/>
  <c r="N1454" i="5"/>
  <c r="N34" i="13"/>
  <c r="L35" i="13"/>
  <c r="L1454" i="5"/>
  <c r="L34" i="13"/>
  <c r="J35" i="13"/>
  <c r="J1454" i="5"/>
  <c r="J34" i="13"/>
  <c r="H35" i="13"/>
  <c r="H1454" i="5"/>
  <c r="H34" i="13"/>
  <c r="D35" i="13"/>
  <c r="D1454" i="5"/>
  <c r="D34" i="13"/>
  <c r="AJ17" i="13"/>
  <c r="AJ1380" i="5"/>
  <c r="AH17" i="13"/>
  <c r="F115" i="37" s="1"/>
  <c r="U115" i="37" s="1"/>
  <c r="AH1380" i="5"/>
  <c r="U1400" i="5"/>
  <c r="AL1423" i="5"/>
  <c r="U1394" i="5"/>
  <c r="AI1389" i="5"/>
  <c r="X1383" i="5"/>
  <c r="L42" i="35"/>
  <c r="L111" i="35"/>
  <c r="C45" i="13"/>
  <c r="E72" i="37"/>
  <c r="L51" i="28"/>
  <c r="L54" i="28"/>
  <c r="L46" i="35"/>
  <c r="L115" i="35"/>
  <c r="H115" i="35"/>
  <c r="H72" i="23"/>
  <c r="H46" i="23"/>
  <c r="L69" i="28"/>
  <c r="L45" i="28"/>
  <c r="H62" i="23"/>
  <c r="C51" i="13"/>
  <c r="D108" i="39"/>
  <c r="H48" i="23"/>
  <c r="C65" i="13"/>
  <c r="L56" i="35"/>
  <c r="AF35" i="13"/>
  <c r="AF1454" i="5"/>
  <c r="AF34" i="13"/>
  <c r="C20" i="13"/>
  <c r="AA209" i="39"/>
  <c r="C1439" i="5"/>
  <c r="H39" i="23"/>
  <c r="L62" i="28"/>
  <c r="H62" i="28"/>
  <c r="L49" i="35"/>
  <c r="L118" i="35"/>
  <c r="H118" i="35"/>
  <c r="C18" i="13"/>
  <c r="D72" i="39"/>
  <c r="Q72" i="39"/>
  <c r="AG658" i="5"/>
  <c r="U658" i="5"/>
  <c r="AL1399" i="5"/>
  <c r="AL1382" i="5"/>
  <c r="U1433" i="5"/>
  <c r="U13" i="13" s="1"/>
  <c r="L31" i="28"/>
  <c r="AL793" i="5"/>
  <c r="AK1059" i="5"/>
  <c r="AL781" i="5"/>
  <c r="AK1047" i="5"/>
  <c r="AL779" i="5"/>
  <c r="AK1045" i="5"/>
  <c r="AL777" i="5"/>
  <c r="AK1043" i="5"/>
  <c r="AL775" i="5"/>
  <c r="AK1041" i="5"/>
  <c r="AL773" i="5"/>
  <c r="AK1039" i="5"/>
  <c r="AL769" i="5"/>
  <c r="AL1034" i="5"/>
  <c r="AK1034" i="5"/>
  <c r="AL767" i="5"/>
  <c r="AK1031" i="5"/>
  <c r="AL765" i="5"/>
  <c r="AK1029" i="5"/>
  <c r="AL763" i="5"/>
  <c r="AK1027" i="5"/>
  <c r="AK1026" i="5" s="1"/>
  <c r="AL761" i="5"/>
  <c r="AK1024" i="5"/>
  <c r="AL759" i="5"/>
  <c r="AL757" i="5"/>
  <c r="AK1019" i="5"/>
  <c r="AL753" i="5"/>
  <c r="AK1014" i="5"/>
  <c r="AK1011" i="5"/>
  <c r="AL634" i="5"/>
  <c r="AK638" i="5"/>
  <c r="AK637" i="5" s="1"/>
  <c r="AK31" i="45" s="1"/>
  <c r="AL424" i="5"/>
  <c r="AK690" i="5"/>
  <c r="AL422" i="5"/>
  <c r="AK688" i="5"/>
  <c r="AL420" i="5"/>
  <c r="AK686" i="5"/>
  <c r="AL412" i="5"/>
  <c r="AK678" i="5"/>
  <c r="AL410" i="5"/>
  <c r="AK676" i="5"/>
  <c r="AL408" i="5"/>
  <c r="AK674" i="5"/>
  <c r="AL388" i="5"/>
  <c r="AK650" i="5"/>
  <c r="AL386" i="5"/>
  <c r="AL384" i="5"/>
  <c r="AK645" i="5"/>
  <c r="AL382" i="5"/>
  <c r="AK642" i="5"/>
  <c r="AJ378" i="5"/>
  <c r="AG19" i="4"/>
  <c r="AJ639" i="5"/>
  <c r="H47" i="23"/>
  <c r="L70" i="28"/>
  <c r="C55" i="13"/>
  <c r="D96" i="39"/>
  <c r="H67" i="23"/>
  <c r="L40" i="28"/>
  <c r="C1457" i="5"/>
  <c r="I38" i="13"/>
  <c r="M38" i="13"/>
  <c r="AA38" i="13"/>
  <c r="AE38" i="13"/>
  <c r="C41" i="13"/>
  <c r="D1457" i="5"/>
  <c r="D37" i="13"/>
  <c r="H1457" i="5"/>
  <c r="H37" i="13"/>
  <c r="P1457" i="5"/>
  <c r="P37" i="13"/>
  <c r="G1457" i="5"/>
  <c r="G37" i="13"/>
  <c r="K1457" i="5"/>
  <c r="K37" i="13"/>
  <c r="O1457" i="5"/>
  <c r="O37" i="13"/>
  <c r="Y1457" i="5"/>
  <c r="Y37" i="13"/>
  <c r="AF1458" i="5"/>
  <c r="AB1458" i="5"/>
  <c r="AB38" i="13" s="1"/>
  <c r="R1458" i="5"/>
  <c r="N1458" i="5"/>
  <c r="J1458" i="5"/>
  <c r="AF1451" i="5"/>
  <c r="AD1451" i="5"/>
  <c r="AD1450" i="5" s="1"/>
  <c r="AD30" i="13" s="1"/>
  <c r="AB1451" i="5"/>
  <c r="Z1451" i="5"/>
  <c r="Z31" i="13" s="1"/>
  <c r="R1451" i="5"/>
  <c r="P1451" i="5"/>
  <c r="N1451" i="5"/>
  <c r="L1451" i="5"/>
  <c r="J1451" i="5"/>
  <c r="H1451" i="5"/>
  <c r="D1451" i="5"/>
  <c r="AF1446" i="5"/>
  <c r="AD1446" i="5"/>
  <c r="AD26" i="13" s="1"/>
  <c r="AB1446" i="5"/>
  <c r="R1446" i="5"/>
  <c r="P1446" i="5"/>
  <c r="N1446" i="5"/>
  <c r="L1446" i="5"/>
  <c r="J1446" i="5"/>
  <c r="H1446" i="5"/>
  <c r="F1446" i="5"/>
  <c r="D1446" i="5"/>
  <c r="AE1440" i="5"/>
  <c r="AA1440" i="5"/>
  <c r="AA20" i="13" s="1"/>
  <c r="Y1440" i="5"/>
  <c r="Q1440" i="5"/>
  <c r="O1440" i="5"/>
  <c r="M1440" i="5"/>
  <c r="K1440" i="5"/>
  <c r="I1440" i="5"/>
  <c r="G1440" i="5"/>
  <c r="E1440" i="5"/>
  <c r="E20" i="13" s="1"/>
  <c r="AF1439" i="5"/>
  <c r="P1439" i="5"/>
  <c r="N1439" i="5"/>
  <c r="L1439" i="5"/>
  <c r="D1439" i="5"/>
  <c r="R1438" i="5"/>
  <c r="R18" i="13"/>
  <c r="P1438" i="5"/>
  <c r="P18" i="13"/>
  <c r="N1438" i="5"/>
  <c r="N18" i="13"/>
  <c r="L1438" i="5"/>
  <c r="L18" i="13" s="1"/>
  <c r="J1438" i="5"/>
  <c r="J18" i="13"/>
  <c r="H1438" i="5"/>
  <c r="H18" i="13"/>
  <c r="F1438" i="5"/>
  <c r="AE1437" i="5"/>
  <c r="AA1437" i="5"/>
  <c r="Y1437" i="5"/>
  <c r="Q1437" i="5"/>
  <c r="O1437" i="5"/>
  <c r="M1437" i="5"/>
  <c r="K1437" i="5"/>
  <c r="I1437" i="5"/>
  <c r="G1437" i="5"/>
  <c r="E1437" i="5"/>
  <c r="E17" i="13" s="1"/>
  <c r="AK1429" i="5"/>
  <c r="AK1486" i="5"/>
  <c r="J57" i="23"/>
  <c r="F57" i="23"/>
  <c r="AK1428" i="5"/>
  <c r="AK1427" i="5"/>
  <c r="AK1426" i="5"/>
  <c r="AK1424" i="5"/>
  <c r="AK1422" i="5"/>
  <c r="AK1409" i="5"/>
  <c r="AK1408" i="5"/>
  <c r="AK1407" i="5"/>
  <c r="AK1406" i="5"/>
  <c r="AK1405" i="5" s="1"/>
  <c r="AK1403" i="5"/>
  <c r="AK1402" i="5"/>
  <c r="AK1401" i="5"/>
  <c r="AK1399" i="5"/>
  <c r="AK1398" i="5"/>
  <c r="AK1397" i="5"/>
  <c r="AK1396" i="5"/>
  <c r="AK1395" i="5"/>
  <c r="AK1394" i="5" s="1"/>
  <c r="AK1393" i="5"/>
  <c r="AK1392" i="5"/>
  <c r="AK1391" i="5"/>
  <c r="AK1390" i="5"/>
  <c r="AK1388" i="5"/>
  <c r="AK1387" i="5"/>
  <c r="AK1382" i="5"/>
  <c r="AK1380" i="5" s="1"/>
  <c r="AI1380" i="5"/>
  <c r="AK1376" i="5"/>
  <c r="N1037" i="5"/>
  <c r="AI954" i="5"/>
  <c r="AF35" i="4" s="1"/>
  <c r="AG954" i="5"/>
  <c r="AD35" i="4" s="1"/>
  <c r="AI1059" i="5"/>
  <c r="AG1059" i="5"/>
  <c r="W1059" i="5"/>
  <c r="U1059" i="5"/>
  <c r="AI1047" i="5"/>
  <c r="AI1472" i="5" s="1"/>
  <c r="AI52" i="13" s="1"/>
  <c r="U1047" i="5"/>
  <c r="S1047" i="5"/>
  <c r="S1472" i="5" s="1"/>
  <c r="S52" i="13" s="1"/>
  <c r="AI1045" i="5"/>
  <c r="AG1045" i="5"/>
  <c r="W1045" i="5"/>
  <c r="U1045" i="5"/>
  <c r="S1045" i="5"/>
  <c r="S1470" i="5" s="1"/>
  <c r="S50" i="13" s="1"/>
  <c r="AI1043" i="5"/>
  <c r="AG1043" i="5"/>
  <c r="W1043" i="5"/>
  <c r="W1468" i="5"/>
  <c r="U1043" i="5"/>
  <c r="S1043" i="5"/>
  <c r="AI1041" i="5"/>
  <c r="AI1466" i="5" s="1"/>
  <c r="AI46" i="13" s="1"/>
  <c r="G145" i="37" s="1"/>
  <c r="V145" i="37" s="1"/>
  <c r="AG1041" i="5"/>
  <c r="AG1466" i="5" s="1"/>
  <c r="AG46" i="13" s="1"/>
  <c r="E145" i="37" s="1"/>
  <c r="T145" i="37" s="1"/>
  <c r="W1041" i="5"/>
  <c r="U1041" i="5"/>
  <c r="S1041" i="5"/>
  <c r="AI1039" i="5"/>
  <c r="AG1039" i="5"/>
  <c r="AG1464" i="5"/>
  <c r="AG44" i="13" s="1"/>
  <c r="W1039" i="5"/>
  <c r="U1039" i="5"/>
  <c r="S1039" i="5"/>
  <c r="S1464" i="5" s="1"/>
  <c r="S44" i="13" s="1"/>
  <c r="AI1034" i="5"/>
  <c r="AG1034" i="5"/>
  <c r="W1034" i="5"/>
  <c r="U1034" i="5"/>
  <c r="S1034" i="5"/>
  <c r="AI1031" i="5"/>
  <c r="AG1031" i="5"/>
  <c r="W1031" i="5"/>
  <c r="U1031" i="5"/>
  <c r="S1031" i="5"/>
  <c r="S1456" i="5" s="1"/>
  <c r="AI1029" i="5"/>
  <c r="AG1029" i="5"/>
  <c r="W1029" i="5"/>
  <c r="U1029" i="5"/>
  <c r="AI1027" i="5"/>
  <c r="AG1027" i="5"/>
  <c r="AG1451" i="5" s="1"/>
  <c r="W1027" i="5"/>
  <c r="U1027" i="5"/>
  <c r="U1451" i="5"/>
  <c r="S1027" i="5"/>
  <c r="AI1024" i="5"/>
  <c r="AG1024" i="5"/>
  <c r="W1024" i="5"/>
  <c r="U1024" i="5"/>
  <c r="U1448" i="5"/>
  <c r="U28" i="13" s="1"/>
  <c r="AD216" i="39" s="1"/>
  <c r="S1024" i="5"/>
  <c r="AI1022" i="5"/>
  <c r="AG1022" i="5"/>
  <c r="AG1446" i="5" s="1"/>
  <c r="W1022" i="5"/>
  <c r="U1022" i="5"/>
  <c r="S1022" i="5"/>
  <c r="AI1019" i="5"/>
  <c r="AI1443" i="5" s="1"/>
  <c r="AG1019" i="5"/>
  <c r="AG1015" i="5" s="1"/>
  <c r="W1019" i="5"/>
  <c r="U1019" i="5"/>
  <c r="S1019" i="5"/>
  <c r="AI1014" i="5"/>
  <c r="AG1014" i="5"/>
  <c r="W1014" i="5"/>
  <c r="U1014" i="5"/>
  <c r="S1014" i="5"/>
  <c r="AI1011" i="5"/>
  <c r="AG1011" i="5"/>
  <c r="W1011" i="5"/>
  <c r="U1011" i="5"/>
  <c r="S798" i="5"/>
  <c r="Q30" i="4" s="1"/>
  <c r="V30" i="4" s="1"/>
  <c r="AH1059" i="5"/>
  <c r="AH1484" i="5"/>
  <c r="AH64" i="13"/>
  <c r="X534" i="5"/>
  <c r="V534" i="5"/>
  <c r="T23" i="4"/>
  <c r="T24" i="4"/>
  <c r="T534" i="5"/>
  <c r="R23" i="4" s="1"/>
  <c r="AI693" i="5"/>
  <c r="W693" i="5"/>
  <c r="S693" i="5"/>
  <c r="AI430" i="5"/>
  <c r="AF20" i="4" s="1"/>
  <c r="AG690" i="5"/>
  <c r="W690" i="5"/>
  <c r="U690" i="5"/>
  <c r="S690" i="5"/>
  <c r="AI688" i="5"/>
  <c r="W688" i="5"/>
  <c r="U688" i="5"/>
  <c r="AI686" i="5"/>
  <c r="AG686" i="5"/>
  <c r="W686" i="5"/>
  <c r="U686" i="5"/>
  <c r="S686" i="5"/>
  <c r="AG678" i="5"/>
  <c r="U678" i="5"/>
  <c r="AG676" i="5"/>
  <c r="U676" i="5"/>
  <c r="AG674" i="5"/>
  <c r="U674" i="5"/>
  <c r="AI650" i="5"/>
  <c r="W650" i="5"/>
  <c r="U650" i="5"/>
  <c r="S650" i="5"/>
  <c r="AI648" i="5"/>
  <c r="AG648" i="5"/>
  <c r="W648" i="5"/>
  <c r="U648" i="5"/>
  <c r="S648" i="5"/>
  <c r="AI645" i="5"/>
  <c r="AG645" i="5"/>
  <c r="W645" i="5"/>
  <c r="U645" i="5"/>
  <c r="S645" i="5"/>
  <c r="AG642" i="5"/>
  <c r="W642" i="5"/>
  <c r="U642" i="5"/>
  <c r="S642" i="5"/>
  <c r="AJ689" i="5"/>
  <c r="AH689" i="5"/>
  <c r="X689" i="5"/>
  <c r="V689" i="5"/>
  <c r="T689" i="5"/>
  <c r="AJ687" i="5"/>
  <c r="AH687" i="5"/>
  <c r="X687" i="5"/>
  <c r="V687" i="5"/>
  <c r="T687" i="5"/>
  <c r="AJ685" i="5"/>
  <c r="X685" i="5"/>
  <c r="V685" i="5"/>
  <c r="T685" i="5"/>
  <c r="AJ683" i="5"/>
  <c r="AH683" i="5"/>
  <c r="X683" i="5"/>
  <c r="V683" i="5"/>
  <c r="T683" i="5"/>
  <c r="AJ682" i="5"/>
  <c r="AH682" i="5"/>
  <c r="V682" i="5"/>
  <c r="AJ681" i="5"/>
  <c r="AH681" i="5"/>
  <c r="X681" i="5"/>
  <c r="V681" i="5"/>
  <c r="T681" i="5"/>
  <c r="AJ680" i="5"/>
  <c r="X680" i="5"/>
  <c r="V680" i="5"/>
  <c r="T680" i="5"/>
  <c r="AJ673" i="5"/>
  <c r="AH673" i="5"/>
  <c r="X673" i="5"/>
  <c r="V673" i="5"/>
  <c r="T673" i="5"/>
  <c r="AJ672" i="5"/>
  <c r="X672" i="5"/>
  <c r="V672" i="5"/>
  <c r="T672" i="5"/>
  <c r="AJ671" i="5"/>
  <c r="AJ1464" i="5"/>
  <c r="AJ44" i="13"/>
  <c r="AH671" i="5"/>
  <c r="X671" i="5"/>
  <c r="V671" i="5"/>
  <c r="T671" i="5"/>
  <c r="AJ670" i="5"/>
  <c r="X670" i="5"/>
  <c r="V670" i="5"/>
  <c r="T670" i="5"/>
  <c r="AJ668" i="5"/>
  <c r="X668" i="5"/>
  <c r="T668" i="5"/>
  <c r="AJ667" i="5"/>
  <c r="AJ1460" i="5"/>
  <c r="AJ40" i="13"/>
  <c r="J118" i="37"/>
  <c r="Y118" i="37"/>
  <c r="AH667" i="5"/>
  <c r="X667" i="5"/>
  <c r="V667" i="5"/>
  <c r="T667" i="5"/>
  <c r="AJ666" i="5"/>
  <c r="AH666" i="5"/>
  <c r="AH1459" i="5" s="1"/>
  <c r="AH39" i="13" s="1"/>
  <c r="X666" i="5"/>
  <c r="V666" i="5"/>
  <c r="V1459" i="5"/>
  <c r="V39" i="13"/>
  <c r="T666" i="5"/>
  <c r="AJ665" i="5"/>
  <c r="AH665" i="5"/>
  <c r="X665" i="5"/>
  <c r="V665" i="5"/>
  <c r="AJ663" i="5"/>
  <c r="AJ1456" i="5"/>
  <c r="AJ36" i="13"/>
  <c r="J120" i="37"/>
  <c r="Y120" i="37"/>
  <c r="AH663" i="5"/>
  <c r="X663" i="5"/>
  <c r="V663" i="5"/>
  <c r="T663" i="5"/>
  <c r="T1456" i="5" s="1"/>
  <c r="AJ662" i="5"/>
  <c r="X662" i="5"/>
  <c r="V662" i="5"/>
  <c r="V1455" i="5"/>
  <c r="T662" i="5"/>
  <c r="AJ661" i="5"/>
  <c r="AJ1453" i="5"/>
  <c r="AJ33" i="13"/>
  <c r="AH661" i="5"/>
  <c r="X661" i="5"/>
  <c r="X1453" i="5" s="1"/>
  <c r="V661" i="5"/>
  <c r="T661" i="5"/>
  <c r="AJ660" i="5"/>
  <c r="AJ1452" i="5"/>
  <c r="AJ32" i="13"/>
  <c r="AH660" i="5"/>
  <c r="X660" i="5"/>
  <c r="V660" i="5"/>
  <c r="T660" i="5"/>
  <c r="AJ659" i="5"/>
  <c r="V659" i="5"/>
  <c r="AJ657" i="5"/>
  <c r="AJ1449" i="5"/>
  <c r="AJ29" i="13"/>
  <c r="AH657" i="5"/>
  <c r="X657" i="5"/>
  <c r="V657" i="5"/>
  <c r="T657" i="5"/>
  <c r="T1449" i="5"/>
  <c r="T29" i="13" s="1"/>
  <c r="AJ656" i="5"/>
  <c r="AJ1448" i="5"/>
  <c r="AJ28" i="13"/>
  <c r="AH656" i="5"/>
  <c r="V656" i="5"/>
  <c r="T656" i="5"/>
  <c r="AJ655" i="5"/>
  <c r="AJ1447" i="5"/>
  <c r="AJ27" i="13"/>
  <c r="AH655" i="5"/>
  <c r="X655" i="5"/>
  <c r="V655" i="5"/>
  <c r="T655" i="5"/>
  <c r="AJ654" i="5"/>
  <c r="AH654" i="5"/>
  <c r="X654" i="5"/>
  <c r="V654" i="5"/>
  <c r="T654" i="5"/>
  <c r="AJ652" i="5"/>
  <c r="AJ1444" i="5"/>
  <c r="AJ24" i="13"/>
  <c r="J126" i="37"/>
  <c r="Y126" i="37"/>
  <c r="AH652" i="5"/>
  <c r="AH1444" i="5" s="1"/>
  <c r="AH24" i="13" s="1"/>
  <c r="X652" i="5"/>
  <c r="V652" i="5"/>
  <c r="T652" i="5"/>
  <c r="AJ651" i="5"/>
  <c r="AJ1443" i="5"/>
  <c r="AJ23" i="13"/>
  <c r="X651" i="5"/>
  <c r="V651" i="5"/>
  <c r="T651" i="5"/>
  <c r="AJ641" i="5"/>
  <c r="V641" i="5"/>
  <c r="T641" i="5"/>
  <c r="AJ640" i="5"/>
  <c r="AH640" i="5"/>
  <c r="X640" i="5"/>
  <c r="V640" i="5"/>
  <c r="T640" i="5"/>
  <c r="V639" i="5"/>
  <c r="AG290" i="5"/>
  <c r="S290" i="5"/>
  <c r="W285" i="5"/>
  <c r="H34" i="23"/>
  <c r="L39" i="28"/>
  <c r="H39" i="28"/>
  <c r="L34" i="35"/>
  <c r="L103" i="35"/>
  <c r="C36" i="13"/>
  <c r="D64" i="39"/>
  <c r="Q64" i="39"/>
  <c r="C39" i="13"/>
  <c r="H29" i="23"/>
  <c r="L34" i="28"/>
  <c r="H34" i="28"/>
  <c r="L31" i="35"/>
  <c r="C38" i="13"/>
  <c r="C35" i="13"/>
  <c r="D56" i="39"/>
  <c r="H44" i="23"/>
  <c r="D44" i="23"/>
  <c r="L67" i="28"/>
  <c r="H67" i="28"/>
  <c r="C32" i="13"/>
  <c r="AA220" i="39"/>
  <c r="C33" i="13"/>
  <c r="H28" i="23"/>
  <c r="D28" i="23"/>
  <c r="L32" i="28"/>
  <c r="H32" i="28"/>
  <c r="C17" i="13"/>
  <c r="H38" i="23"/>
  <c r="L61" i="28"/>
  <c r="L48" i="35"/>
  <c r="L117" i="35"/>
  <c r="H117" i="35"/>
  <c r="C15" i="13"/>
  <c r="D68" i="39"/>
  <c r="AL1003" i="5"/>
  <c r="AK1006" i="5"/>
  <c r="AL794" i="5"/>
  <c r="AK1060" i="5"/>
  <c r="AL792" i="5"/>
  <c r="AK1058" i="5"/>
  <c r="AL790" i="5"/>
  <c r="AK1056" i="5"/>
  <c r="AL788" i="5"/>
  <c r="AK1054" i="5"/>
  <c r="AL780" i="5"/>
  <c r="AK1046" i="5"/>
  <c r="AL778" i="5"/>
  <c r="AK1044" i="5"/>
  <c r="AL776" i="5"/>
  <c r="AK1042" i="5"/>
  <c r="AL774" i="5"/>
  <c r="AK1040" i="5"/>
  <c r="AL772" i="5"/>
  <c r="AK1038" i="5"/>
  <c r="AK1037" i="5" s="1"/>
  <c r="AL770" i="5"/>
  <c r="AK1035" i="5"/>
  <c r="AL768" i="5"/>
  <c r="AK1033" i="5"/>
  <c r="AL766" i="5"/>
  <c r="AK1030" i="5"/>
  <c r="AL764" i="5"/>
  <c r="AK1028" i="5"/>
  <c r="AL762" i="5"/>
  <c r="AK1025" i="5"/>
  <c r="AL760" i="5"/>
  <c r="AK1023" i="5"/>
  <c r="AL758" i="5"/>
  <c r="AK1020" i="5"/>
  <c r="AL752" i="5"/>
  <c r="AK1013" i="5"/>
  <c r="AL750" i="5"/>
  <c r="AL1010" i="5"/>
  <c r="AK1010" i="5"/>
  <c r="AJ746" i="5"/>
  <c r="AG29" i="4"/>
  <c r="AJ1007" i="5"/>
  <c r="AL477" i="5"/>
  <c r="AK691" i="5"/>
  <c r="AL413" i="5"/>
  <c r="AL411" i="5"/>
  <c r="AK677" i="5"/>
  <c r="AL409" i="5"/>
  <c r="AK675" i="5"/>
  <c r="AK1468" i="5" s="1"/>
  <c r="N50" i="28" s="1"/>
  <c r="AL387" i="5"/>
  <c r="AK649" i="5"/>
  <c r="AL385" i="5"/>
  <c r="AK646" i="5"/>
  <c r="AL383" i="5"/>
  <c r="AK643" i="5"/>
  <c r="AE1454" i="5"/>
  <c r="AE34" i="13"/>
  <c r="Y1454" i="5"/>
  <c r="Y34" i="13"/>
  <c r="Q1454" i="5"/>
  <c r="Q34" i="13"/>
  <c r="O1454" i="5"/>
  <c r="O34" i="13"/>
  <c r="K1454" i="5"/>
  <c r="K34" i="13"/>
  <c r="I1454" i="5"/>
  <c r="I34" i="13"/>
  <c r="G1454" i="5"/>
  <c r="G34" i="13"/>
  <c r="C1454" i="5"/>
  <c r="AE1450" i="5"/>
  <c r="AE30" i="13"/>
  <c r="AC1450" i="5"/>
  <c r="AC30" i="13" s="1"/>
  <c r="Y1450" i="5"/>
  <c r="Y30" i="13"/>
  <c r="Q1450" i="5"/>
  <c r="Q30" i="13"/>
  <c r="O1450" i="5"/>
  <c r="O30" i="13"/>
  <c r="M1450" i="5"/>
  <c r="M30" i="13" s="1"/>
  <c r="K1450" i="5"/>
  <c r="K30" i="13"/>
  <c r="I1450" i="5"/>
  <c r="I30" i="13"/>
  <c r="G1450" i="5"/>
  <c r="G30" i="13" s="1"/>
  <c r="C1450" i="5"/>
  <c r="AE1445" i="5"/>
  <c r="AE25" i="13"/>
  <c r="Y1445" i="5"/>
  <c r="Y25" i="13"/>
  <c r="Q1445" i="5"/>
  <c r="Q25" i="13"/>
  <c r="O1445" i="5"/>
  <c r="O25" i="13"/>
  <c r="M1445" i="5"/>
  <c r="M25" i="13"/>
  <c r="K1445" i="5"/>
  <c r="K25" i="13" s="1"/>
  <c r="G1445" i="5"/>
  <c r="G25" i="13" s="1"/>
  <c r="C1445" i="5"/>
  <c r="AF1436" i="5"/>
  <c r="AF16" i="13"/>
  <c r="Z1436" i="5"/>
  <c r="Z16" i="13" s="1"/>
  <c r="R1436" i="5"/>
  <c r="R16" i="13"/>
  <c r="N1436" i="5"/>
  <c r="N16" i="13"/>
  <c r="J1436" i="5"/>
  <c r="J16" i="13" s="1"/>
  <c r="F1436" i="5"/>
  <c r="F16" i="13" s="1"/>
  <c r="C1436" i="5"/>
  <c r="C16" i="13"/>
  <c r="AI1218" i="5"/>
  <c r="AF42" i="4" s="1"/>
  <c r="AG1218" i="5"/>
  <c r="AD42" i="4" s="1"/>
  <c r="W1218" i="5"/>
  <c r="U42" i="4"/>
  <c r="U1218" i="5"/>
  <c r="S42" i="4"/>
  <c r="S44" i="4"/>
  <c r="AI1166" i="5"/>
  <c r="AF40" i="4" s="1"/>
  <c r="AG1166" i="5"/>
  <c r="AD40" i="4" s="1"/>
  <c r="W1166" i="5"/>
  <c r="U40" i="4"/>
  <c r="U1166" i="5"/>
  <c r="S40" i="4"/>
  <c r="AJ1114" i="5"/>
  <c r="AG39" i="4"/>
  <c r="AH1114" i="5"/>
  <c r="AE39" i="4" s="1"/>
  <c r="X1114" i="5"/>
  <c r="V1114" i="5"/>
  <c r="T39" i="4"/>
  <c r="AD1037" i="5"/>
  <c r="AF1015" i="5"/>
  <c r="AF1062" i="5"/>
  <c r="AD1015" i="5"/>
  <c r="AB1015" i="5"/>
  <c r="AJ1006" i="5"/>
  <c r="AG36" i="4"/>
  <c r="AI798" i="5"/>
  <c r="AF30" i="4" s="1"/>
  <c r="AG798" i="5"/>
  <c r="AD30" i="4" s="1"/>
  <c r="AI1060" i="5"/>
  <c r="AG1060" i="5"/>
  <c r="W1060" i="5"/>
  <c r="U1060" i="5"/>
  <c r="S1060" i="5"/>
  <c r="AI1058" i="5"/>
  <c r="AG1058" i="5"/>
  <c r="W1058" i="5"/>
  <c r="U1058" i="5"/>
  <c r="S1058" i="5"/>
  <c r="AI1056" i="5"/>
  <c r="AG1056" i="5"/>
  <c r="W1056" i="5"/>
  <c r="U1056" i="5"/>
  <c r="AI1054" i="5"/>
  <c r="AG1054" i="5"/>
  <c r="W1054" i="5"/>
  <c r="U1054" i="5"/>
  <c r="S1054" i="5"/>
  <c r="AI1046" i="5"/>
  <c r="AG1046" i="5"/>
  <c r="W1046" i="5"/>
  <c r="U1046" i="5"/>
  <c r="S1046" i="5"/>
  <c r="AI1044" i="5"/>
  <c r="AI1469" i="5" s="1"/>
  <c r="AI49" i="13" s="1"/>
  <c r="AG1044" i="5"/>
  <c r="W1044" i="5"/>
  <c r="W1469" i="5"/>
  <c r="W49" i="13"/>
  <c r="J109" i="37"/>
  <c r="U1044" i="5"/>
  <c r="S1044" i="5"/>
  <c r="AI1042" i="5"/>
  <c r="AI1467" i="5" s="1"/>
  <c r="AG1042" i="5"/>
  <c r="W1042" i="5"/>
  <c r="U1042" i="5"/>
  <c r="S1042" i="5"/>
  <c r="S1467" i="5" s="1"/>
  <c r="S47" i="13" s="1"/>
  <c r="AI1040" i="5"/>
  <c r="AI1465" i="5" s="1"/>
  <c r="AI45" i="13" s="1"/>
  <c r="AG1040" i="5"/>
  <c r="AG1465" i="5" s="1"/>
  <c r="AG45" i="13" s="1"/>
  <c r="W1040" i="5"/>
  <c r="U1040" i="5"/>
  <c r="U1465" i="5"/>
  <c r="U45" i="13"/>
  <c r="F121" i="39"/>
  <c r="S1040" i="5"/>
  <c r="AI1038" i="5"/>
  <c r="AG1038" i="5"/>
  <c r="W1038" i="5"/>
  <c r="U1038" i="5"/>
  <c r="S1038" i="5"/>
  <c r="AI1035" i="5"/>
  <c r="AG1035" i="5"/>
  <c r="W1035" i="5"/>
  <c r="W1460" i="5"/>
  <c r="W40" i="13"/>
  <c r="U1035" i="5"/>
  <c r="S1035" i="5"/>
  <c r="S1032" i="5" s="1"/>
  <c r="AI1033" i="5"/>
  <c r="AG1033" i="5"/>
  <c r="W1033" i="5"/>
  <c r="U1033" i="5"/>
  <c r="S1033" i="5"/>
  <c r="AI1030" i="5"/>
  <c r="AI1455" i="5" s="1"/>
  <c r="AG1030" i="5"/>
  <c r="W1030" i="5"/>
  <c r="U1030" i="5"/>
  <c r="S1030" i="5"/>
  <c r="AI1028" i="5"/>
  <c r="AI1452" i="5" s="1"/>
  <c r="AG1028" i="5"/>
  <c r="W1028" i="5"/>
  <c r="U1028" i="5"/>
  <c r="S1028" i="5"/>
  <c r="S1452" i="5" s="1"/>
  <c r="S32" i="13" s="1"/>
  <c r="AI1025" i="5"/>
  <c r="AG1025" i="5"/>
  <c r="W1025" i="5"/>
  <c r="U1025" i="5"/>
  <c r="S1025" i="5"/>
  <c r="AI1023" i="5"/>
  <c r="AI1447" i="5" s="1"/>
  <c r="AG1023" i="5"/>
  <c r="W1023" i="5"/>
  <c r="U1023" i="5"/>
  <c r="U1447" i="5"/>
  <c r="U27" i="13" s="1"/>
  <c r="AD215" i="39" s="1"/>
  <c r="S1023" i="5"/>
  <c r="AI1020" i="5"/>
  <c r="AG1020" i="5"/>
  <c r="W1020" i="5"/>
  <c r="U1020" i="5"/>
  <c r="U1444" i="5"/>
  <c r="S1020" i="5"/>
  <c r="AI1013" i="5"/>
  <c r="AI1012" i="5" s="1"/>
  <c r="AG1013" i="5"/>
  <c r="AG1012" i="5" s="1"/>
  <c r="W1013" i="5"/>
  <c r="W1012" i="5"/>
  <c r="U1013" i="5"/>
  <c r="U1012" i="5"/>
  <c r="S1013" i="5"/>
  <c r="S1012" i="5" s="1"/>
  <c r="AI1010" i="5"/>
  <c r="AG1010" i="5"/>
  <c r="W1010" i="5"/>
  <c r="U1010" i="5"/>
  <c r="S1010" i="5"/>
  <c r="AJ1061" i="5"/>
  <c r="AJ1486" i="5"/>
  <c r="AJ66" i="13"/>
  <c r="AH1061" i="5"/>
  <c r="X1061" i="5"/>
  <c r="X1486" i="5"/>
  <c r="V1061" i="5"/>
  <c r="T1061" i="5"/>
  <c r="AJ1059" i="5"/>
  <c r="V1059" i="5"/>
  <c r="T1059" i="5"/>
  <c r="AJ1057" i="5"/>
  <c r="AH1057" i="5"/>
  <c r="X1057" i="5"/>
  <c r="V1057" i="5"/>
  <c r="T1057" i="5"/>
  <c r="AJ1055" i="5"/>
  <c r="AH1055" i="5"/>
  <c r="X1055" i="5"/>
  <c r="V1055" i="5"/>
  <c r="AJ1053" i="5"/>
  <c r="AH1053" i="5"/>
  <c r="V1053" i="5"/>
  <c r="T1053" i="5"/>
  <c r="AJ1051" i="5"/>
  <c r="AH1051" i="5"/>
  <c r="X1051" i="5"/>
  <c r="V1051" i="5"/>
  <c r="T1051" i="5"/>
  <c r="AJ1050" i="5"/>
  <c r="AH1050" i="5"/>
  <c r="X1050" i="5"/>
  <c r="V1050" i="5"/>
  <c r="AJ1049" i="5"/>
  <c r="AH1049" i="5"/>
  <c r="V1049" i="5"/>
  <c r="T1049" i="5"/>
  <c r="AJ1048" i="5"/>
  <c r="AH1048" i="5"/>
  <c r="X1048" i="5"/>
  <c r="V1048" i="5"/>
  <c r="T1048" i="5"/>
  <c r="AH1047" i="5"/>
  <c r="X1047" i="5"/>
  <c r="AJ1036" i="5"/>
  <c r="AH1036" i="5"/>
  <c r="X1036" i="5"/>
  <c r="X1461" i="5" s="1"/>
  <c r="M36" i="28" s="1"/>
  <c r="V1036" i="5"/>
  <c r="AJ1018" i="5"/>
  <c r="AH1018" i="5"/>
  <c r="X1018" i="5"/>
  <c r="V1018" i="5"/>
  <c r="T1018" i="5"/>
  <c r="AJ1017" i="5"/>
  <c r="AJ1441" i="5"/>
  <c r="AJ21" i="13"/>
  <c r="AH1017" i="5"/>
  <c r="X1017" i="5"/>
  <c r="V1017" i="5"/>
  <c r="T1017" i="5"/>
  <c r="AJ1016" i="5"/>
  <c r="AH1016" i="5"/>
  <c r="X1016" i="5"/>
  <c r="V1016" i="5"/>
  <c r="T1016" i="5"/>
  <c r="AJ1009" i="5"/>
  <c r="V1009" i="5"/>
  <c r="AJ1008" i="5"/>
  <c r="AH1008" i="5"/>
  <c r="X1008" i="5"/>
  <c r="V1008" i="5"/>
  <c r="V1007" i="5"/>
  <c r="AK663" i="5"/>
  <c r="AK654" i="5"/>
  <c r="Q647" i="5"/>
  <c r="O647" i="5"/>
  <c r="M647" i="5"/>
  <c r="M694" i="5"/>
  <c r="K647" i="5"/>
  <c r="K694" i="5"/>
  <c r="I647" i="5"/>
  <c r="G647" i="5"/>
  <c r="E647" i="5"/>
  <c r="AG639" i="5"/>
  <c r="U639" i="5"/>
  <c r="AJ638" i="5"/>
  <c r="AG26" i="4"/>
  <c r="H27" i="4"/>
  <c r="P23" i="4"/>
  <c r="P24" i="4"/>
  <c r="AI691" i="5"/>
  <c r="AG691" i="5"/>
  <c r="W691" i="5"/>
  <c r="W1484" i="5"/>
  <c r="W64" i="13"/>
  <c r="U691" i="5"/>
  <c r="AI692" i="5"/>
  <c r="W692" i="5"/>
  <c r="S692" i="5"/>
  <c r="S691" i="5"/>
  <c r="AG679" i="5"/>
  <c r="U679" i="5"/>
  <c r="AG677" i="5"/>
  <c r="U677" i="5"/>
  <c r="U1470" i="5"/>
  <c r="U50" i="13"/>
  <c r="F93" i="39"/>
  <c r="U675" i="5"/>
  <c r="AI649" i="5"/>
  <c r="AG649" i="5"/>
  <c r="AG1441" i="5" s="1"/>
  <c r="AG21" i="13" s="1"/>
  <c r="AE210" i="39" s="1"/>
  <c r="W649" i="5"/>
  <c r="U649" i="5"/>
  <c r="S649" i="5"/>
  <c r="AI646" i="5"/>
  <c r="AI1438" i="5" s="1"/>
  <c r="AI18" i="13" s="1"/>
  <c r="AG646" i="5"/>
  <c r="AG1438" i="5" s="1"/>
  <c r="W646" i="5"/>
  <c r="U646" i="5"/>
  <c r="U1438" i="5"/>
  <c r="U18" i="13" s="1"/>
  <c r="S646" i="5"/>
  <c r="AI643" i="5"/>
  <c r="AG643" i="5"/>
  <c r="W643" i="5"/>
  <c r="U643" i="5"/>
  <c r="S643" i="5"/>
  <c r="S430" i="5"/>
  <c r="Q20" i="4" s="1"/>
  <c r="V20" i="4" s="1"/>
  <c r="V378" i="5"/>
  <c r="T19" i="4"/>
  <c r="AJ1474" i="5"/>
  <c r="AJ54" i="13"/>
  <c r="AJ296" i="5"/>
  <c r="AF285" i="5"/>
  <c r="AD285" i="5"/>
  <c r="AB285" i="5"/>
  <c r="Z285" i="5"/>
  <c r="AH276" i="5"/>
  <c r="V276" i="5"/>
  <c r="AE26" i="14"/>
  <c r="D10" i="39"/>
  <c r="Q10" i="39"/>
  <c r="AG49" i="15"/>
  <c r="O15" i="10"/>
  <c r="D33" i="39"/>
  <c r="AK324" i="5"/>
  <c r="AK323" i="5"/>
  <c r="AK1484" i="5" s="1"/>
  <c r="AK322" i="5"/>
  <c r="AK320" i="5"/>
  <c r="AK318" i="5"/>
  <c r="AK313" i="5"/>
  <c r="AK1474" i="5"/>
  <c r="AK312" i="5"/>
  <c r="AK1473" i="5" s="1"/>
  <c r="AK308" i="5"/>
  <c r="AK306" i="5"/>
  <c r="AK303" i="5"/>
  <c r="AK302" i="5"/>
  <c r="AK299" i="5"/>
  <c r="AK1460" i="5" s="1"/>
  <c r="AK295" i="5"/>
  <c r="AK293" i="5"/>
  <c r="AK292" i="5"/>
  <c r="AK291" i="5"/>
  <c r="AK290" i="5" s="1"/>
  <c r="AK289" i="5"/>
  <c r="AK1449" i="5" s="1"/>
  <c r="AK288" i="5"/>
  <c r="AK287" i="5"/>
  <c r="AK286" i="5"/>
  <c r="AK282" i="5"/>
  <c r="AK273" i="5"/>
  <c r="AK272" i="5"/>
  <c r="AK1432" i="5" s="1"/>
  <c r="AG271" i="5"/>
  <c r="W271" i="5"/>
  <c r="U271" i="5"/>
  <c r="AE29" i="14"/>
  <c r="G49" i="37"/>
  <c r="V49" i="37"/>
  <c r="F42" i="39"/>
  <c r="S42" i="39"/>
  <c r="E49" i="37"/>
  <c r="D42" i="39"/>
  <c r="F41" i="39"/>
  <c r="S41" i="39"/>
  <c r="E48" i="37"/>
  <c r="H19" i="23"/>
  <c r="G35" i="37"/>
  <c r="F32" i="39"/>
  <c r="E35" i="37"/>
  <c r="D32" i="39"/>
  <c r="Q77" i="28"/>
  <c r="N88" i="28"/>
  <c r="J88" i="28"/>
  <c r="N235" i="35"/>
  <c r="J235" i="35"/>
  <c r="H54" i="23"/>
  <c r="L77" i="28"/>
  <c r="H51" i="23"/>
  <c r="L74" i="28"/>
  <c r="I37" i="7"/>
  <c r="I37" i="25"/>
  <c r="G137" i="37"/>
  <c r="F106" i="39"/>
  <c r="F137" i="37"/>
  <c r="E106" i="39"/>
  <c r="E137" i="37"/>
  <c r="D106" i="39"/>
  <c r="G100" i="37"/>
  <c r="F105" i="39"/>
  <c r="F100" i="37"/>
  <c r="E105" i="39"/>
  <c r="E100" i="37"/>
  <c r="D105" i="39"/>
  <c r="G68" i="37"/>
  <c r="F100" i="39"/>
  <c r="G72" i="37"/>
  <c r="F120" i="39"/>
  <c r="G70" i="37"/>
  <c r="F108" i="39"/>
  <c r="G66" i="37"/>
  <c r="F92" i="39"/>
  <c r="G69" i="37"/>
  <c r="F104" i="39"/>
  <c r="G64" i="37"/>
  <c r="F84" i="39"/>
  <c r="G62" i="37"/>
  <c r="F76" i="39"/>
  <c r="G60" i="37"/>
  <c r="F68" i="39"/>
  <c r="G56" i="37"/>
  <c r="F52" i="39"/>
  <c r="F68" i="37"/>
  <c r="E100" i="39"/>
  <c r="F72" i="37"/>
  <c r="E120" i="39"/>
  <c r="F70" i="37"/>
  <c r="E108" i="39"/>
  <c r="F66" i="37"/>
  <c r="E92" i="39"/>
  <c r="F69" i="37"/>
  <c r="E104" i="39"/>
  <c r="F64" i="37"/>
  <c r="E84" i="39"/>
  <c r="F62" i="37"/>
  <c r="E76" i="39"/>
  <c r="F60" i="37"/>
  <c r="E68" i="39"/>
  <c r="F56" i="37"/>
  <c r="E52" i="39"/>
  <c r="E69" i="37"/>
  <c r="D104" i="39"/>
  <c r="G91" i="28"/>
  <c r="G238" i="35"/>
  <c r="I50" i="7"/>
  <c r="Q134" i="37"/>
  <c r="X134" i="37"/>
  <c r="N102" i="39"/>
  <c r="U102" i="39"/>
  <c r="Q139" i="37"/>
  <c r="X139" i="37"/>
  <c r="N110" i="39"/>
  <c r="U110" i="39"/>
  <c r="Q147" i="37"/>
  <c r="X147" i="37"/>
  <c r="N114" i="39"/>
  <c r="U114" i="39"/>
  <c r="L72" i="23"/>
  <c r="Q146" i="37"/>
  <c r="X146" i="37"/>
  <c r="N126" i="39"/>
  <c r="U126" i="39"/>
  <c r="Q143" i="37"/>
  <c r="X143" i="37"/>
  <c r="N118" i="39"/>
  <c r="U118" i="39"/>
  <c r="Q127" i="37"/>
  <c r="X127" i="37"/>
  <c r="N86" i="39"/>
  <c r="U86" i="39"/>
  <c r="Q122" i="37"/>
  <c r="X122" i="37"/>
  <c r="N70" i="39"/>
  <c r="U70" i="39"/>
  <c r="O115" i="37"/>
  <c r="Q113" i="37"/>
  <c r="X113" i="37"/>
  <c r="N54" i="39"/>
  <c r="U54" i="39"/>
  <c r="P133" i="37"/>
  <c r="W133" i="37"/>
  <c r="M98" i="39"/>
  <c r="T98" i="39"/>
  <c r="P132" i="37"/>
  <c r="W132" i="37"/>
  <c r="M94" i="39"/>
  <c r="T94" i="39"/>
  <c r="P144" i="37"/>
  <c r="W144" i="37"/>
  <c r="M122" i="39"/>
  <c r="T122" i="39"/>
  <c r="P127" i="37"/>
  <c r="W127" i="37"/>
  <c r="M86" i="39"/>
  <c r="P122" i="37"/>
  <c r="W122" i="37"/>
  <c r="M70" i="39"/>
  <c r="T70" i="39"/>
  <c r="P113" i="37"/>
  <c r="W113" i="37"/>
  <c r="N115" i="37"/>
  <c r="M54" i="39"/>
  <c r="T54" i="39"/>
  <c r="O139" i="37"/>
  <c r="L110" i="39"/>
  <c r="O146" i="37"/>
  <c r="L126" i="39"/>
  <c r="O143" i="37"/>
  <c r="L118" i="39"/>
  <c r="O127" i="37"/>
  <c r="L86" i="39"/>
  <c r="O122" i="37"/>
  <c r="L70" i="39"/>
  <c r="O111" i="37"/>
  <c r="L50" i="39"/>
  <c r="N139" i="37"/>
  <c r="K110" i="39"/>
  <c r="N147" i="37"/>
  <c r="K114" i="39"/>
  <c r="N146" i="37"/>
  <c r="K126" i="39"/>
  <c r="N143" i="37"/>
  <c r="K118" i="39"/>
  <c r="N124" i="37"/>
  <c r="K78" i="39"/>
  <c r="N119" i="37"/>
  <c r="K62" i="39"/>
  <c r="N111" i="37"/>
  <c r="K50" i="39"/>
  <c r="M132" i="37"/>
  <c r="J94" i="39"/>
  <c r="M137" i="37"/>
  <c r="T137" i="37"/>
  <c r="J106" i="39"/>
  <c r="Q106" i="39"/>
  <c r="M116" i="37"/>
  <c r="J58" i="39"/>
  <c r="M128" i="37"/>
  <c r="J90" i="39"/>
  <c r="M124" i="37"/>
  <c r="J78" i="39"/>
  <c r="M111" i="37"/>
  <c r="S111" i="37"/>
  <c r="J50" i="39"/>
  <c r="R96" i="37"/>
  <c r="O97" i="39"/>
  <c r="V97" i="39"/>
  <c r="R106" i="37"/>
  <c r="O121" i="39"/>
  <c r="V121" i="39"/>
  <c r="R100" i="37"/>
  <c r="Y100" i="37"/>
  <c r="O105" i="39"/>
  <c r="V105" i="39"/>
  <c r="R80" i="37"/>
  <c r="O57" i="39"/>
  <c r="V57" i="39"/>
  <c r="R93" i="37"/>
  <c r="O89" i="39"/>
  <c r="V89" i="39"/>
  <c r="O77" i="39"/>
  <c r="V77" i="39"/>
  <c r="R83" i="37"/>
  <c r="O61" i="39"/>
  <c r="R76" i="37"/>
  <c r="O49" i="39"/>
  <c r="V49" i="39"/>
  <c r="Q96" i="37"/>
  <c r="X96" i="37"/>
  <c r="N97" i="39"/>
  <c r="U97" i="39"/>
  <c r="Q106" i="37"/>
  <c r="X106" i="37"/>
  <c r="N121" i="39"/>
  <c r="U121" i="39"/>
  <c r="Q100" i="37"/>
  <c r="X100" i="37"/>
  <c r="N105" i="39"/>
  <c r="U105" i="39"/>
  <c r="Q80" i="37"/>
  <c r="X80" i="37"/>
  <c r="N57" i="39"/>
  <c r="U57" i="39"/>
  <c r="Q93" i="37"/>
  <c r="X93" i="37"/>
  <c r="N89" i="39"/>
  <c r="U89" i="39"/>
  <c r="X88" i="37"/>
  <c r="N77" i="39"/>
  <c r="U77" i="39"/>
  <c r="Q83" i="37"/>
  <c r="X83" i="37"/>
  <c r="N61" i="39"/>
  <c r="U61" i="39"/>
  <c r="Q76" i="37"/>
  <c r="X76" i="37"/>
  <c r="N49" i="39"/>
  <c r="U49" i="39"/>
  <c r="P102" i="37"/>
  <c r="W102" i="37"/>
  <c r="M109" i="39"/>
  <c r="T109" i="39"/>
  <c r="P109" i="37"/>
  <c r="W109" i="37"/>
  <c r="M113" i="39"/>
  <c r="T113" i="39"/>
  <c r="P108" i="37"/>
  <c r="W108" i="37"/>
  <c r="M125" i="39"/>
  <c r="T125" i="39"/>
  <c r="P105" i="37"/>
  <c r="W105" i="37"/>
  <c r="M117" i="39"/>
  <c r="T117" i="39"/>
  <c r="P92" i="37"/>
  <c r="W92" i="37"/>
  <c r="M85" i="39"/>
  <c r="T85" i="39"/>
  <c r="P86" i="37"/>
  <c r="W86" i="37"/>
  <c r="M69" i="39"/>
  <c r="T69" i="39"/>
  <c r="P78" i="37"/>
  <c r="W78" i="37"/>
  <c r="M53" i="39"/>
  <c r="T53" i="39"/>
  <c r="O102" i="37"/>
  <c r="L109" i="39"/>
  <c r="O109" i="37"/>
  <c r="L113" i="39"/>
  <c r="O108" i="37"/>
  <c r="O105" i="37"/>
  <c r="L117" i="39"/>
  <c r="O92" i="37"/>
  <c r="L85" i="39"/>
  <c r="O78" i="37"/>
  <c r="N102" i="37"/>
  <c r="K109" i="39"/>
  <c r="K113" i="39"/>
  <c r="O67" i="37"/>
  <c r="L96" i="39"/>
  <c r="O66" i="37"/>
  <c r="L92" i="39"/>
  <c r="O72" i="37"/>
  <c r="L120" i="39"/>
  <c r="S120" i="39"/>
  <c r="O69" i="37"/>
  <c r="L104" i="39"/>
  <c r="O57" i="37"/>
  <c r="V57" i="37"/>
  <c r="L56" i="39"/>
  <c r="S56" i="39"/>
  <c r="O62" i="37"/>
  <c r="V62" i="37"/>
  <c r="L76" i="39"/>
  <c r="O58" i="37"/>
  <c r="L60" i="39"/>
  <c r="O55" i="37"/>
  <c r="L48" i="39"/>
  <c r="N70" i="37"/>
  <c r="K108" i="39"/>
  <c r="R108" i="39" s="1"/>
  <c r="N75" i="37"/>
  <c r="K112" i="39"/>
  <c r="N74" i="37"/>
  <c r="U74" i="37" s="1"/>
  <c r="N71" i="37"/>
  <c r="K116" i="39"/>
  <c r="N64" i="37"/>
  <c r="K84" i="39"/>
  <c r="R84" i="39" s="1"/>
  <c r="N60" i="37"/>
  <c r="K68" i="39"/>
  <c r="N56" i="37"/>
  <c r="U56" i="37" s="1"/>
  <c r="K52" i="39"/>
  <c r="M68" i="37"/>
  <c r="J100" i="39"/>
  <c r="M75" i="37"/>
  <c r="S75" i="37" s="1"/>
  <c r="Z75" i="37" s="1"/>
  <c r="J112" i="39"/>
  <c r="M74" i="37"/>
  <c r="T74" i="37" s="1"/>
  <c r="J124" i="39"/>
  <c r="M71" i="37"/>
  <c r="J116" i="39"/>
  <c r="M56" i="37"/>
  <c r="J52" i="39"/>
  <c r="Q52" i="39" s="1"/>
  <c r="AT160" i="35"/>
  <c r="AP160" i="35"/>
  <c r="AP162" i="35"/>
  <c r="AR160" i="35"/>
  <c r="AN160" i="35"/>
  <c r="AN162" i="35"/>
  <c r="AD160" i="35"/>
  <c r="Z160" i="35"/>
  <c r="Z162" i="35"/>
  <c r="AB160" i="35"/>
  <c r="X162" i="35"/>
  <c r="AS126" i="35"/>
  <c r="AO128" i="35"/>
  <c r="AQ126" i="35"/>
  <c r="AM126" i="35"/>
  <c r="AC126" i="35"/>
  <c r="Y126" i="35"/>
  <c r="Y128" i="35"/>
  <c r="AA126" i="35"/>
  <c r="W126" i="35"/>
  <c r="W128" i="35"/>
  <c r="AS92" i="35"/>
  <c r="AC92" i="35"/>
  <c r="W35" i="14"/>
  <c r="W34" i="14"/>
  <c r="W33" i="14"/>
  <c r="W32" i="14"/>
  <c r="X12" i="10"/>
  <c r="X63" i="10"/>
  <c r="W30" i="14"/>
  <c r="X10" i="10"/>
  <c r="X61" i="10"/>
  <c r="W27" i="14"/>
  <c r="W25" i="14"/>
  <c r="W23" i="14"/>
  <c r="N64" i="10"/>
  <c r="X57" i="10"/>
  <c r="X40" i="10"/>
  <c r="AE62" i="10"/>
  <c r="O13" i="10"/>
  <c r="AG44" i="15"/>
  <c r="AG42" i="15"/>
  <c r="AG40" i="15"/>
  <c r="Y87" i="21"/>
  <c r="AG87" i="21"/>
  <c r="Y68" i="21"/>
  <c r="X18" i="10"/>
  <c r="Y66" i="21"/>
  <c r="X16" i="10"/>
  <c r="Y64" i="21"/>
  <c r="Y61" i="21"/>
  <c r="AG61" i="21"/>
  <c r="AS170" i="39"/>
  <c r="Y59" i="21"/>
  <c r="AG59" i="21"/>
  <c r="AS168" i="39"/>
  <c r="Y54" i="21"/>
  <c r="Y29" i="21"/>
  <c r="Y81" i="21"/>
  <c r="Y28" i="21"/>
  <c r="Y80" i="21"/>
  <c r="U74" i="8"/>
  <c r="AF73" i="8"/>
  <c r="Q55" i="28"/>
  <c r="V73" i="8"/>
  <c r="M31" i="23"/>
  <c r="AH63" i="8"/>
  <c r="K42" i="25"/>
  <c r="K35" i="25"/>
  <c r="K15" i="25"/>
  <c r="K2" i="25"/>
  <c r="N15" i="25"/>
  <c r="L15" i="25"/>
  <c r="L2" i="25"/>
  <c r="M2" i="25"/>
  <c r="K15" i="7"/>
  <c r="P2" i="7"/>
  <c r="K196" i="35"/>
  <c r="AM58" i="35"/>
  <c r="Y58" i="35"/>
  <c r="AP47" i="35"/>
  <c r="Z47" i="35"/>
  <c r="AN47" i="35"/>
  <c r="Y45" i="35"/>
  <c r="W45" i="35"/>
  <c r="Y39" i="35"/>
  <c r="M88" i="28"/>
  <c r="I88" i="28"/>
  <c r="H55" i="23"/>
  <c r="L78" i="28"/>
  <c r="G67" i="37"/>
  <c r="F96" i="39"/>
  <c r="S96" i="39"/>
  <c r="G74" i="37"/>
  <c r="F124" i="39"/>
  <c r="G71" i="37"/>
  <c r="F116" i="39"/>
  <c r="G75" i="37"/>
  <c r="V75" i="37"/>
  <c r="F112" i="39"/>
  <c r="G65" i="37"/>
  <c r="F88" i="39"/>
  <c r="G63" i="37"/>
  <c r="V63" i="37"/>
  <c r="F80" i="39"/>
  <c r="S80" i="39"/>
  <c r="G61" i="37"/>
  <c r="G51" i="37"/>
  <c r="G177" i="37"/>
  <c r="F72" i="39"/>
  <c r="S72" i="39"/>
  <c r="G58" i="37"/>
  <c r="F60" i="39"/>
  <c r="G55" i="37"/>
  <c r="F48" i="39"/>
  <c r="F67" i="37"/>
  <c r="E96" i="39"/>
  <c r="F74" i="37"/>
  <c r="E124" i="39"/>
  <c r="F71" i="37"/>
  <c r="E116" i="39"/>
  <c r="F75" i="37"/>
  <c r="E112" i="39"/>
  <c r="F65" i="37"/>
  <c r="F51" i="37"/>
  <c r="E88" i="39"/>
  <c r="F63" i="37"/>
  <c r="U63" i="37"/>
  <c r="E80" i="39"/>
  <c r="R80" i="39"/>
  <c r="F61" i="37"/>
  <c r="U61" i="37"/>
  <c r="E72" i="39"/>
  <c r="R72" i="39"/>
  <c r="F58" i="37"/>
  <c r="E60" i="39"/>
  <c r="F55" i="37"/>
  <c r="E48" i="39"/>
  <c r="J50" i="7"/>
  <c r="J50" i="25"/>
  <c r="R50" i="35"/>
  <c r="M66" i="23"/>
  <c r="Q59" i="28"/>
  <c r="I59" i="28"/>
  <c r="Q63" i="28"/>
  <c r="Q50" i="35"/>
  <c r="L53" i="23"/>
  <c r="P76" i="28"/>
  <c r="H76" i="28"/>
  <c r="P17" i="35"/>
  <c r="H10" i="25"/>
  <c r="H10" i="7"/>
  <c r="G10" i="7" s="1"/>
  <c r="P74" i="28"/>
  <c r="O74" i="28" s="1"/>
  <c r="L51" i="23"/>
  <c r="L66" i="23"/>
  <c r="P59" i="28"/>
  <c r="P57" i="28"/>
  <c r="H57" i="28" s="1"/>
  <c r="L65" i="23"/>
  <c r="P58" i="28"/>
  <c r="H58" i="28"/>
  <c r="P50" i="35"/>
  <c r="H50" i="35"/>
  <c r="Q133" i="37"/>
  <c r="N98" i="39"/>
  <c r="U98" i="39"/>
  <c r="Q132" i="37"/>
  <c r="X132" i="37"/>
  <c r="N94" i="39"/>
  <c r="U94" i="39"/>
  <c r="Q144" i="37"/>
  <c r="N122" i="39"/>
  <c r="U122" i="39"/>
  <c r="Q137" i="37"/>
  <c r="X137" i="37"/>
  <c r="N106" i="39"/>
  <c r="U106" i="39"/>
  <c r="R119" i="37"/>
  <c r="R53" i="37"/>
  <c r="R179" i="37"/>
  <c r="O62" i="39"/>
  <c r="V62" i="39"/>
  <c r="Q128" i="37"/>
  <c r="X128" i="37"/>
  <c r="N90" i="39"/>
  <c r="U90" i="39"/>
  <c r="Q124" i="37"/>
  <c r="X124" i="37"/>
  <c r="N78" i="39"/>
  <c r="U78" i="39"/>
  <c r="Q119" i="37"/>
  <c r="X119" i="37"/>
  <c r="N62" i="39"/>
  <c r="U62" i="39"/>
  <c r="Q111" i="37"/>
  <c r="N50" i="39"/>
  <c r="P134" i="37"/>
  <c r="W134" i="37"/>
  <c r="M102" i="39"/>
  <c r="T102" i="39"/>
  <c r="P139" i="37"/>
  <c r="W139" i="37"/>
  <c r="M110" i="39"/>
  <c r="T110" i="39"/>
  <c r="P147" i="37"/>
  <c r="W147" i="37"/>
  <c r="M114" i="39"/>
  <c r="T114" i="39"/>
  <c r="P146" i="37"/>
  <c r="W146" i="37"/>
  <c r="M126" i="39"/>
  <c r="T126" i="39"/>
  <c r="P143" i="37"/>
  <c r="W143" i="37"/>
  <c r="M118" i="39"/>
  <c r="T118" i="39"/>
  <c r="P137" i="37"/>
  <c r="W137" i="37"/>
  <c r="M106" i="39"/>
  <c r="P116" i="37"/>
  <c r="W116" i="37"/>
  <c r="M58" i="39"/>
  <c r="T58" i="39"/>
  <c r="P128" i="37"/>
  <c r="W128" i="37" s="1"/>
  <c r="M90" i="39"/>
  <c r="T90" i="39" s="1"/>
  <c r="P124" i="37"/>
  <c r="W124" i="37"/>
  <c r="M78" i="39"/>
  <c r="T78" i="39"/>
  <c r="P119" i="37"/>
  <c r="W119" i="37"/>
  <c r="M62" i="39"/>
  <c r="T62" i="39"/>
  <c r="P111" i="37"/>
  <c r="M50" i="39"/>
  <c r="T50" i="39"/>
  <c r="O133" i="37"/>
  <c r="L98" i="39"/>
  <c r="L94" i="39"/>
  <c r="O144" i="37"/>
  <c r="L122" i="39"/>
  <c r="O116" i="37"/>
  <c r="L58" i="39"/>
  <c r="P58" i="39"/>
  <c r="O128" i="37"/>
  <c r="L90" i="39"/>
  <c r="O119" i="37"/>
  <c r="L62" i="39"/>
  <c r="N133" i="37"/>
  <c r="K98" i="39"/>
  <c r="P98" i="39" s="1"/>
  <c r="N132" i="37"/>
  <c r="K94" i="39"/>
  <c r="P94" i="39"/>
  <c r="N144" i="37"/>
  <c r="K122" i="39"/>
  <c r="N137" i="37"/>
  <c r="K106" i="39"/>
  <c r="N127" i="37"/>
  <c r="S127" i="37" s="1"/>
  <c r="K86" i="39"/>
  <c r="N122" i="37"/>
  <c r="K70" i="39"/>
  <c r="P70" i="39"/>
  <c r="M139" i="37"/>
  <c r="J110" i="39"/>
  <c r="P110" i="39"/>
  <c r="M147" i="37"/>
  <c r="J114" i="39"/>
  <c r="M146" i="37"/>
  <c r="J126" i="39"/>
  <c r="P126" i="39"/>
  <c r="M127" i="37"/>
  <c r="J86" i="39"/>
  <c r="M122" i="37"/>
  <c r="J70" i="39"/>
  <c r="M113" i="37"/>
  <c r="J54" i="39"/>
  <c r="R97" i="37"/>
  <c r="O101" i="39"/>
  <c r="V101" i="39"/>
  <c r="R102" i="37"/>
  <c r="O109" i="39"/>
  <c r="V109" i="39"/>
  <c r="R109" i="37"/>
  <c r="O113" i="39"/>
  <c r="V113" i="39"/>
  <c r="R108" i="37"/>
  <c r="O125" i="39"/>
  <c r="V125" i="39"/>
  <c r="R105" i="37"/>
  <c r="O117" i="39"/>
  <c r="R92" i="37"/>
  <c r="O85" i="39"/>
  <c r="V85" i="39"/>
  <c r="R86" i="37"/>
  <c r="O69" i="39"/>
  <c r="V69" i="39"/>
  <c r="R78" i="37"/>
  <c r="O53" i="39"/>
  <c r="V53" i="39"/>
  <c r="Q97" i="37"/>
  <c r="X97" i="37"/>
  <c r="N101" i="39"/>
  <c r="U101" i="39"/>
  <c r="Q102" i="37"/>
  <c r="X102" i="37"/>
  <c r="N109" i="39"/>
  <c r="U109" i="39"/>
  <c r="Q109" i="37"/>
  <c r="X109" i="37"/>
  <c r="N113" i="39"/>
  <c r="U113" i="39"/>
  <c r="Q108" i="37"/>
  <c r="X108" i="37"/>
  <c r="N125" i="39"/>
  <c r="U125" i="39"/>
  <c r="Q105" i="37"/>
  <c r="X105" i="37"/>
  <c r="N117" i="39"/>
  <c r="U117" i="39"/>
  <c r="Q92" i="37"/>
  <c r="X92" i="37"/>
  <c r="N85" i="39"/>
  <c r="U85" i="39"/>
  <c r="Q86" i="37"/>
  <c r="X86" i="37"/>
  <c r="N69" i="39"/>
  <c r="U69" i="39"/>
  <c r="Q78" i="37"/>
  <c r="X78" i="37"/>
  <c r="N53" i="39"/>
  <c r="U53" i="39"/>
  <c r="P96" i="37"/>
  <c r="W96" i="37"/>
  <c r="M97" i="39"/>
  <c r="T97" i="39"/>
  <c r="P106" i="37"/>
  <c r="W106" i="37"/>
  <c r="M121" i="39"/>
  <c r="T121" i="39"/>
  <c r="P100" i="37"/>
  <c r="W100" i="37"/>
  <c r="M105" i="39"/>
  <c r="T105" i="39"/>
  <c r="P80" i="37"/>
  <c r="W80" i="37"/>
  <c r="M57" i="39"/>
  <c r="T57" i="39"/>
  <c r="P93" i="37"/>
  <c r="M89" i="39"/>
  <c r="T89" i="39" s="1"/>
  <c r="W88" i="37"/>
  <c r="M77" i="39"/>
  <c r="P83" i="37"/>
  <c r="W83" i="37"/>
  <c r="M61" i="39"/>
  <c r="T61" i="39"/>
  <c r="P76" i="37"/>
  <c r="M49" i="39"/>
  <c r="T49" i="39"/>
  <c r="L121" i="39"/>
  <c r="O100" i="37"/>
  <c r="L105" i="39"/>
  <c r="O80" i="37"/>
  <c r="L57" i="39"/>
  <c r="O93" i="37"/>
  <c r="L89" i="39"/>
  <c r="L77" i="39"/>
  <c r="O83" i="37"/>
  <c r="L61" i="39"/>
  <c r="O76" i="37"/>
  <c r="L49" i="39"/>
  <c r="N96" i="37"/>
  <c r="K77" i="39"/>
  <c r="K49" i="39"/>
  <c r="M96" i="37"/>
  <c r="J97" i="39"/>
  <c r="M106" i="37"/>
  <c r="J121" i="39"/>
  <c r="M93" i="37"/>
  <c r="J89" i="39"/>
  <c r="M88" i="37"/>
  <c r="J77" i="39"/>
  <c r="AS160" i="35"/>
  <c r="AO160" i="35"/>
  <c r="AO162" i="35"/>
  <c r="AQ160" i="35"/>
  <c r="AM160" i="35"/>
  <c r="AM162" i="35"/>
  <c r="AC160" i="35"/>
  <c r="Y160" i="35"/>
  <c r="AA160" i="35"/>
  <c r="W160" i="35"/>
  <c r="W162" i="35"/>
  <c r="AT126" i="35"/>
  <c r="AP126" i="35"/>
  <c r="AN128" i="35"/>
  <c r="AR126" i="35"/>
  <c r="AN126" i="35"/>
  <c r="Z128" i="35"/>
  <c r="AD126" i="35"/>
  <c r="X128" i="35"/>
  <c r="AB126" i="35"/>
  <c r="X126" i="35"/>
  <c r="AB92" i="35"/>
  <c r="X92" i="35"/>
  <c r="X94" i="35"/>
  <c r="C12" i="10"/>
  <c r="C63" i="10"/>
  <c r="C11" i="10"/>
  <c r="C10" i="10"/>
  <c r="I50" i="25"/>
  <c r="O30" i="25"/>
  <c r="O15" i="25"/>
  <c r="R15" i="25"/>
  <c r="R2" i="25"/>
  <c r="P15" i="25"/>
  <c r="P2" i="25"/>
  <c r="Q2" i="25"/>
  <c r="N2" i="25"/>
  <c r="O15" i="7"/>
  <c r="AM218" i="35"/>
  <c r="H126" i="35"/>
  <c r="AO58" i="35"/>
  <c r="W58" i="35"/>
  <c r="K125" i="39"/>
  <c r="N105" i="37"/>
  <c r="K117" i="39"/>
  <c r="N92" i="37"/>
  <c r="K85" i="39"/>
  <c r="N86" i="37"/>
  <c r="K69" i="39"/>
  <c r="N78" i="37"/>
  <c r="K53" i="39"/>
  <c r="M102" i="37"/>
  <c r="J109" i="39"/>
  <c r="M109" i="37"/>
  <c r="J113" i="39"/>
  <c r="M105" i="37"/>
  <c r="J117" i="39"/>
  <c r="M92" i="37"/>
  <c r="J85" i="39"/>
  <c r="M78" i="37"/>
  <c r="J53" i="39"/>
  <c r="O68" i="37"/>
  <c r="L100" i="39"/>
  <c r="O70" i="37"/>
  <c r="L108" i="39"/>
  <c r="O75" i="37"/>
  <c r="L112" i="39"/>
  <c r="O74" i="37"/>
  <c r="L124" i="39"/>
  <c r="S124" i="39"/>
  <c r="O64" i="37"/>
  <c r="L84" i="39"/>
  <c r="O60" i="37"/>
  <c r="L68" i="39"/>
  <c r="O56" i="37"/>
  <c r="L52" i="39"/>
  <c r="N66" i="37"/>
  <c r="K92" i="39"/>
  <c r="R92" i="39"/>
  <c r="N69" i="37"/>
  <c r="K104" i="39"/>
  <c r="N57" i="37"/>
  <c r="U57" i="37" s="1"/>
  <c r="K56" i="39"/>
  <c r="R56" i="39"/>
  <c r="N62" i="37"/>
  <c r="K76" i="39"/>
  <c r="R76" i="39" s="1"/>
  <c r="M67" i="37"/>
  <c r="J96" i="39"/>
  <c r="M66" i="37"/>
  <c r="S66" i="37" s="1"/>
  <c r="Z66" i="37" s="1"/>
  <c r="J92" i="39"/>
  <c r="J120" i="39"/>
  <c r="Q120" i="39" s="1"/>
  <c r="M57" i="37"/>
  <c r="S57" i="37" s="1"/>
  <c r="Z57" i="37" s="1"/>
  <c r="J56" i="39"/>
  <c r="M65" i="37"/>
  <c r="J88" i="39"/>
  <c r="M62" i="37"/>
  <c r="T62" i="37" s="1"/>
  <c r="J76" i="39"/>
  <c r="P76" i="39" s="1"/>
  <c r="W76" i="39" s="1"/>
  <c r="M58" i="37"/>
  <c r="T58" i="37" s="1"/>
  <c r="J60" i="39"/>
  <c r="M55" i="37"/>
  <c r="T55" i="37" s="1"/>
  <c r="J48" i="39"/>
  <c r="AT25" i="35"/>
  <c r="AP29" i="35"/>
  <c r="X29" i="35"/>
  <c r="AD2" i="28"/>
  <c r="AP20" i="8"/>
  <c r="O8" i="7"/>
  <c r="K8" i="7"/>
  <c r="K2" i="7"/>
  <c r="G223" i="35"/>
  <c r="O206" i="35"/>
  <c r="G206" i="35"/>
  <c r="H206" i="35"/>
  <c r="AS196" i="35"/>
  <c r="AQ196" i="35"/>
  <c r="AC196" i="35"/>
  <c r="AA196" i="35"/>
  <c r="J196" i="35"/>
  <c r="AT194" i="35"/>
  <c r="AR194" i="35"/>
  <c r="AN194" i="35"/>
  <c r="AD194" i="35"/>
  <c r="Z194" i="35"/>
  <c r="AB194" i="35"/>
  <c r="X194" i="35"/>
  <c r="O184" i="35"/>
  <c r="G178" i="35"/>
  <c r="I176" i="35"/>
  <c r="G175" i="35"/>
  <c r="I172" i="35"/>
  <c r="AO166" i="35"/>
  <c r="AM166" i="35"/>
  <c r="Y166" i="35"/>
  <c r="W166" i="35"/>
  <c r="P160" i="35"/>
  <c r="H160" i="35"/>
  <c r="O148" i="35"/>
  <c r="O138" i="35"/>
  <c r="AO132" i="35"/>
  <c r="AM132" i="35"/>
  <c r="Y132" i="35"/>
  <c r="W132" i="35"/>
  <c r="O131" i="35"/>
  <c r="G131" i="35"/>
  <c r="K128" i="35"/>
  <c r="BB126" i="35"/>
  <c r="O112" i="35"/>
  <c r="Z99" i="35"/>
  <c r="AO98" i="35"/>
  <c r="AM98" i="35"/>
  <c r="Y98" i="35"/>
  <c r="W98" i="35"/>
  <c r="V96" i="35"/>
  <c r="BB94" i="35"/>
  <c r="AN94" i="35"/>
  <c r="AL92" i="35"/>
  <c r="H67" i="35"/>
  <c r="R60" i="35"/>
  <c r="BB60" i="35"/>
  <c r="AT60" i="35"/>
  <c r="AR60" i="35"/>
  <c r="AL60" i="35"/>
  <c r="AD60" i="35"/>
  <c r="AB60" i="35"/>
  <c r="V60" i="35"/>
  <c r="AN50" i="35"/>
  <c r="AW47" i="35"/>
  <c r="AU47" i="35"/>
  <c r="AS47" i="35"/>
  <c r="AO47" i="35"/>
  <c r="AQ47" i="35"/>
  <c r="AM48" i="35"/>
  <c r="AG47" i="35"/>
  <c r="AE47" i="35"/>
  <c r="AC47" i="35"/>
  <c r="AA47" i="35"/>
  <c r="W48" i="35"/>
  <c r="AO46" i="35"/>
  <c r="Z45" i="35"/>
  <c r="X45" i="35"/>
  <c r="Y46" i="35"/>
  <c r="Z39" i="35"/>
  <c r="X39" i="35"/>
  <c r="Y41" i="35"/>
  <c r="AA39" i="35"/>
  <c r="AO35" i="35"/>
  <c r="AM35" i="35"/>
  <c r="AM38" i="35"/>
  <c r="Y35" i="35"/>
  <c r="W35" i="35"/>
  <c r="W38" i="35"/>
  <c r="AO34" i="35"/>
  <c r="Y34" i="35"/>
  <c r="AP33" i="35"/>
  <c r="AP27" i="35"/>
  <c r="Z33" i="35"/>
  <c r="AX25" i="35"/>
  <c r="AX23" i="35"/>
  <c r="AX9" i="35"/>
  <c r="AV25" i="35"/>
  <c r="AV23" i="35"/>
  <c r="AH25" i="35"/>
  <c r="AH23" i="35"/>
  <c r="AH9" i="35"/>
  <c r="AF25" i="35"/>
  <c r="AF23" i="35"/>
  <c r="AF9" i="35"/>
  <c r="AX27" i="35"/>
  <c r="AV27" i="35"/>
  <c r="AT27" i="35"/>
  <c r="AR27" i="35"/>
  <c r="AH27" i="35"/>
  <c r="AF27" i="35"/>
  <c r="AD27" i="35"/>
  <c r="AB27" i="35"/>
  <c r="AM30" i="28"/>
  <c r="AE23" i="28"/>
  <c r="AE2" i="28"/>
  <c r="AM11" i="28"/>
  <c r="BA2" i="28"/>
  <c r="AW2" i="28"/>
  <c r="AK2" i="28"/>
  <c r="AG2" i="28"/>
  <c r="BB9" i="28"/>
  <c r="AH9" i="28"/>
  <c r="AD9" i="28"/>
  <c r="AT2" i="28"/>
  <c r="AP23" i="28"/>
  <c r="AP2" i="28"/>
  <c r="O8" i="25"/>
  <c r="O2" i="25"/>
  <c r="K8" i="25"/>
  <c r="O216" i="35"/>
  <c r="G209" i="35"/>
  <c r="O182" i="35"/>
  <c r="AP166" i="35"/>
  <c r="AN166" i="35"/>
  <c r="Z166" i="35"/>
  <c r="X166" i="35"/>
  <c r="O142" i="35"/>
  <c r="AP132" i="35"/>
  <c r="AN132" i="35"/>
  <c r="Z132" i="35"/>
  <c r="X132" i="35"/>
  <c r="H128" i="35"/>
  <c r="AK92" i="35"/>
  <c r="U67" i="35"/>
  <c r="J67" i="35"/>
  <c r="Q60" i="35"/>
  <c r="AO60" i="35"/>
  <c r="Y60" i="35"/>
  <c r="W60" i="35"/>
  <c r="AP52" i="35"/>
  <c r="Z52" i="35"/>
  <c r="Y50" i="35"/>
  <c r="W50" i="35"/>
  <c r="AO45" i="35"/>
  <c r="AM45" i="35"/>
  <c r="AM46" i="35"/>
  <c r="W46" i="35"/>
  <c r="AW39" i="35"/>
  <c r="AU39" i="35"/>
  <c r="AS39" i="35"/>
  <c r="AQ39" i="35"/>
  <c r="AM41" i="35"/>
  <c r="AM34" i="35"/>
  <c r="W34" i="35"/>
  <c r="AO29" i="35"/>
  <c r="AM29" i="35"/>
  <c r="Y29" i="35"/>
  <c r="W29" i="35"/>
  <c r="AV9" i="35"/>
  <c r="AT9" i="28"/>
  <c r="AL9" i="28"/>
  <c r="AF9" i="28"/>
  <c r="Z46" i="35"/>
  <c r="X46" i="35"/>
  <c r="U39" i="35"/>
  <c r="Z41" i="35"/>
  <c r="X41" i="35"/>
  <c r="AO30" i="35"/>
  <c r="AM30" i="35"/>
  <c r="Y30" i="35"/>
  <c r="W30" i="35"/>
  <c r="AP28" i="35"/>
  <c r="AN28" i="35"/>
  <c r="AN27" i="35"/>
  <c r="Z28" i="35"/>
  <c r="Z27" i="35"/>
  <c r="X28" i="35"/>
  <c r="X27" i="35"/>
  <c r="AW25" i="35"/>
  <c r="AU25" i="35"/>
  <c r="AU23" i="35"/>
  <c r="AU240" i="35"/>
  <c r="AS25" i="35"/>
  <c r="AQ25" i="35"/>
  <c r="AG25" i="35"/>
  <c r="AE25" i="35"/>
  <c r="AC25" i="35"/>
  <c r="AA25" i="35"/>
  <c r="BB23" i="35"/>
  <c r="BB9" i="35"/>
  <c r="AL23" i="35"/>
  <c r="V23" i="35"/>
  <c r="V9" i="35"/>
  <c r="AP19" i="35"/>
  <c r="BA10" i="35"/>
  <c r="AW10" i="35"/>
  <c r="AU10" i="35"/>
  <c r="AU9" i="35"/>
  <c r="AS10" i="35"/>
  <c r="AQ10" i="35"/>
  <c r="AK10" i="35"/>
  <c r="AK9" i="35"/>
  <c r="AG10" i="35"/>
  <c r="AC10" i="35"/>
  <c r="AA10" i="35"/>
  <c r="V9" i="28"/>
  <c r="AP57" i="28"/>
  <c r="AA57" i="28"/>
  <c r="W57" i="28"/>
  <c r="AA47" i="28"/>
  <c r="W47" i="28"/>
  <c r="AQ37" i="28"/>
  <c r="AM37" i="28"/>
  <c r="AA37" i="28"/>
  <c r="W37" i="28"/>
  <c r="AQ30" i="28"/>
  <c r="AA30" i="28"/>
  <c r="AM28" i="28"/>
  <c r="AM27" i="28"/>
  <c r="W28" i="28"/>
  <c r="AU27" i="28"/>
  <c r="AE27" i="28"/>
  <c r="AL25" i="28"/>
  <c r="V25" i="28"/>
  <c r="AS23" i="28"/>
  <c r="AS2" i="28"/>
  <c r="AO23" i="28"/>
  <c r="AO2" i="28"/>
  <c r="AC23" i="28"/>
  <c r="Y23" i="28"/>
  <c r="Y2" i="28"/>
  <c r="Z19" i="28"/>
  <c r="BA10" i="28"/>
  <c r="BA9" i="28"/>
  <c r="AW10" i="28"/>
  <c r="AW9" i="28"/>
  <c r="AS10" i="28"/>
  <c r="AQ10" i="28"/>
  <c r="AK10" i="28"/>
  <c r="AK9" i="28"/>
  <c r="AG10" i="28"/>
  <c r="AG9" i="28"/>
  <c r="AC10" i="28"/>
  <c r="AP30" i="35"/>
  <c r="AN30" i="35"/>
  <c r="Z30" i="35"/>
  <c r="X30" i="35"/>
  <c r="AO28" i="35"/>
  <c r="AO27" i="35"/>
  <c r="AM28" i="35"/>
  <c r="AM27" i="35"/>
  <c r="Y28" i="35"/>
  <c r="Y27" i="35"/>
  <c r="W28" i="35"/>
  <c r="W27" i="35"/>
  <c r="AM17" i="35"/>
  <c r="AM11" i="35"/>
  <c r="AP10" i="35"/>
  <c r="AN10" i="35"/>
  <c r="X10" i="35"/>
  <c r="AM58" i="28"/>
  <c r="AM49" i="28"/>
  <c r="Z47" i="28"/>
  <c r="AQ41" i="28"/>
  <c r="AM41" i="28"/>
  <c r="AA41" i="28"/>
  <c r="W41" i="28"/>
  <c r="AM29" i="28"/>
  <c r="W29" i="28"/>
  <c r="AP10" i="28"/>
  <c r="AP9" i="28"/>
  <c r="Z44" i="37"/>
  <c r="I200" i="35"/>
  <c r="G200" i="35"/>
  <c r="O200" i="35"/>
  <c r="O213" i="35"/>
  <c r="G213" i="35"/>
  <c r="O201" i="35"/>
  <c r="G201" i="35"/>
  <c r="O170" i="35"/>
  <c r="O136" i="35"/>
  <c r="H33" i="28"/>
  <c r="H159" i="37"/>
  <c r="G83" i="39"/>
  <c r="T83" i="39"/>
  <c r="Q52" i="35"/>
  <c r="R53" i="28"/>
  <c r="M42" i="23"/>
  <c r="O98" i="35"/>
  <c r="R78" i="28"/>
  <c r="T31" i="4"/>
  <c r="F63" i="39"/>
  <c r="S63" i="39"/>
  <c r="Z10" i="28"/>
  <c r="Q41" i="35"/>
  <c r="AG54" i="21"/>
  <c r="Y92" i="35"/>
  <c r="V1484" i="5"/>
  <c r="V64" i="13"/>
  <c r="AL1046" i="5"/>
  <c r="V1447" i="5"/>
  <c r="V27" i="13"/>
  <c r="H1462" i="5"/>
  <c r="H42" i="13"/>
  <c r="V279" i="5"/>
  <c r="F39" i="39"/>
  <c r="Y50" i="15"/>
  <c r="W1476" i="5"/>
  <c r="W56" i="13"/>
  <c r="G17" i="37"/>
  <c r="V17" i="37"/>
  <c r="F14" i="39"/>
  <c r="S14" i="39"/>
  <c r="AM39" i="35"/>
  <c r="Y94" i="35"/>
  <c r="S1455" i="5"/>
  <c r="AK1012" i="5"/>
  <c r="V1470" i="5"/>
  <c r="V50" i="13"/>
  <c r="L326" i="5"/>
  <c r="W39" i="35"/>
  <c r="O2" i="7"/>
  <c r="X276" i="5"/>
  <c r="U1453" i="5"/>
  <c r="U33" i="13"/>
  <c r="G94" i="37" s="1"/>
  <c r="V94" i="37" s="1"/>
  <c r="L1457" i="5"/>
  <c r="L37" i="13"/>
  <c r="AL1422" i="5"/>
  <c r="S669" i="5"/>
  <c r="W1482" i="5"/>
  <c r="W62" i="13"/>
  <c r="I1477" i="5"/>
  <c r="I57" i="13"/>
  <c r="AE23" i="35"/>
  <c r="AE2" i="35"/>
  <c r="AP194" i="35"/>
  <c r="AH57" i="10"/>
  <c r="W1444" i="5"/>
  <c r="W24" i="13"/>
  <c r="J90" i="37"/>
  <c r="Y90" i="37"/>
  <c r="AH1453" i="5"/>
  <c r="AH33" i="13" s="1"/>
  <c r="F129" i="37" s="1"/>
  <c r="U129" i="37" s="1"/>
  <c r="AI1486" i="5"/>
  <c r="AI66" i="13"/>
  <c r="N52" i="31"/>
  <c r="AG285" i="5"/>
  <c r="Y326" i="5"/>
  <c r="AL1055" i="5"/>
  <c r="G1430" i="5"/>
  <c r="AL1421" i="5"/>
  <c r="AG1400" i="5"/>
  <c r="AL1407" i="5"/>
  <c r="AG1394" i="5"/>
  <c r="H1477" i="5"/>
  <c r="H57" i="13"/>
  <c r="AA45" i="13"/>
  <c r="F35" i="39"/>
  <c r="S35" i="39"/>
  <c r="AM60" i="35"/>
  <c r="AM47" i="35"/>
  <c r="C62" i="10"/>
  <c r="N23" i="23"/>
  <c r="N22" i="23"/>
  <c r="W1452" i="5"/>
  <c r="W32" i="13"/>
  <c r="J95" i="37"/>
  <c r="AJ1455" i="5"/>
  <c r="AJ1459" i="5"/>
  <c r="AJ39" i="13"/>
  <c r="J117" i="37"/>
  <c r="Y117" i="37"/>
  <c r="R1439" i="5"/>
  <c r="AM25" i="28"/>
  <c r="AD25" i="35"/>
  <c r="AJ279" i="5"/>
  <c r="M1062" i="5"/>
  <c r="AG1383" i="5"/>
  <c r="AL312" i="5"/>
  <c r="AL1378" i="5"/>
  <c r="AL667" i="5"/>
  <c r="R28" i="28"/>
  <c r="O694" i="5"/>
  <c r="S1444" i="5"/>
  <c r="S24" i="13" s="1"/>
  <c r="C326" i="5"/>
  <c r="D1062" i="5"/>
  <c r="AG1486" i="5"/>
  <c r="AG66" i="13"/>
  <c r="E136" i="37"/>
  <c r="T136" i="37"/>
  <c r="AL1397" i="5"/>
  <c r="H1062" i="5"/>
  <c r="AL1409" i="5"/>
  <c r="AG1405" i="5"/>
  <c r="AJ1470" i="5"/>
  <c r="AJ50" i="13"/>
  <c r="J132" i="37"/>
  <c r="Y132" i="37"/>
  <c r="AM47" i="28"/>
  <c r="AP196" i="35"/>
  <c r="X160" i="35"/>
  <c r="X1455" i="5"/>
  <c r="I29" i="23" s="1"/>
  <c r="O326" i="5"/>
  <c r="AG52" i="15"/>
  <c r="U89" i="28"/>
  <c r="AG73" i="21"/>
  <c r="N18" i="28"/>
  <c r="AL320" i="5"/>
  <c r="C1430" i="5"/>
  <c r="AL1419" i="5"/>
  <c r="P1462" i="5"/>
  <c r="P42" i="13"/>
  <c r="C694" i="5"/>
  <c r="V58" i="37"/>
  <c r="W1465" i="5"/>
  <c r="W45" i="13"/>
  <c r="J106" i="37"/>
  <c r="Y106" i="37"/>
  <c r="AK1435" i="5"/>
  <c r="U1456" i="5"/>
  <c r="U36" i="13"/>
  <c r="F65" i="39"/>
  <c r="S65" i="39"/>
  <c r="AI1459" i="5"/>
  <c r="AI39" i="13" s="1"/>
  <c r="G117" i="37" s="1"/>
  <c r="V117" i="37" s="1"/>
  <c r="AG316" i="5"/>
  <c r="K326" i="5"/>
  <c r="I326" i="5"/>
  <c r="T644" i="5"/>
  <c r="AL1413" i="5"/>
  <c r="AL295" i="5"/>
  <c r="AL275" i="5"/>
  <c r="X1468" i="5"/>
  <c r="M50" i="28"/>
  <c r="I50" i="28" s="1"/>
  <c r="R694" i="5"/>
  <c r="AE694" i="5"/>
  <c r="K1062" i="5"/>
  <c r="Q1062" i="5"/>
  <c r="U276" i="5"/>
  <c r="S1485" i="5"/>
  <c r="S65" i="13" s="1"/>
  <c r="E98" i="37" s="1"/>
  <c r="T98" i="37" s="1"/>
  <c r="I694" i="5"/>
  <c r="X1442" i="5"/>
  <c r="AI1453" i="5"/>
  <c r="AI33" i="13" s="1"/>
  <c r="G129" i="37" s="1"/>
  <c r="V129" i="37" s="1"/>
  <c r="W1459" i="5"/>
  <c r="W39" i="13"/>
  <c r="J81" i="37"/>
  <c r="Y81" i="37"/>
  <c r="AI285" i="5"/>
  <c r="P1062" i="5"/>
  <c r="AL1406" i="5"/>
  <c r="K1477" i="5"/>
  <c r="K57" i="13"/>
  <c r="P1477" i="5"/>
  <c r="P57" i="13"/>
  <c r="V1441" i="5"/>
  <c r="V21" i="13"/>
  <c r="AL1020" i="5"/>
  <c r="S1438" i="5"/>
  <c r="S18" i="13" s="1"/>
  <c r="G694" i="5"/>
  <c r="AJ1037" i="5"/>
  <c r="AJ1484" i="5"/>
  <c r="AJ64" i="13"/>
  <c r="W1447" i="5"/>
  <c r="W27" i="13"/>
  <c r="AG1455" i="5"/>
  <c r="AG1453" i="5"/>
  <c r="AG33" i="13" s="1"/>
  <c r="AL1029" i="5"/>
  <c r="AL1041" i="5"/>
  <c r="I56" i="23"/>
  <c r="AL317" i="5"/>
  <c r="I1430" i="5"/>
  <c r="AL678" i="5"/>
  <c r="AL1031" i="5"/>
  <c r="T1442" i="5"/>
  <c r="T22" i="13" s="1"/>
  <c r="W1455" i="5"/>
  <c r="AG1485" i="5"/>
  <c r="AG65" i="13"/>
  <c r="P1436" i="5"/>
  <c r="P16" i="13"/>
  <c r="S1442" i="5"/>
  <c r="S22" i="13" s="1"/>
  <c r="AB211" i="39" s="1"/>
  <c r="U1446" i="5"/>
  <c r="W1453" i="5"/>
  <c r="W33" i="13"/>
  <c r="J94" i="37"/>
  <c r="Y94" i="37"/>
  <c r="W290" i="5"/>
  <c r="AI316" i="5"/>
  <c r="V1383" i="5"/>
  <c r="S1400" i="5"/>
  <c r="AG1389" i="5"/>
  <c r="T290" i="5"/>
  <c r="V1394" i="5"/>
  <c r="AG1484" i="5"/>
  <c r="AG64" i="13" s="1"/>
  <c r="V1461" i="5"/>
  <c r="V41" i="13"/>
  <c r="I82" i="37"/>
  <c r="X1464" i="5"/>
  <c r="W1464" i="5"/>
  <c r="W44" i="13"/>
  <c r="S1468" i="5"/>
  <c r="S48" i="13" s="1"/>
  <c r="AL1014" i="5"/>
  <c r="AH1468" i="5"/>
  <c r="AH48" i="13" s="1"/>
  <c r="AL1385" i="5"/>
  <c r="O1062" i="5"/>
  <c r="Y1430" i="5"/>
  <c r="AI1400" i="5"/>
  <c r="P1430" i="5"/>
  <c r="R1477" i="5"/>
  <c r="R57" i="13"/>
  <c r="AJ1405" i="5"/>
  <c r="Q694" i="5"/>
  <c r="W1449" i="5"/>
  <c r="W29" i="13"/>
  <c r="U1485" i="5"/>
  <c r="U65" i="13"/>
  <c r="G98" i="37"/>
  <c r="V98" i="37"/>
  <c r="L1436" i="5"/>
  <c r="L16" i="13" s="1"/>
  <c r="T1455" i="5"/>
  <c r="N1062" i="5"/>
  <c r="Q38" i="13"/>
  <c r="U285" i="5"/>
  <c r="D326" i="5"/>
  <c r="N694" i="5"/>
  <c r="AL1429" i="5"/>
  <c r="N1430" i="5"/>
  <c r="AJ1383" i="5"/>
  <c r="W1389" i="5"/>
  <c r="W653" i="5"/>
  <c r="J130" i="35"/>
  <c r="S105" i="39"/>
  <c r="M18" i="35"/>
  <c r="I18" i="35"/>
  <c r="G18" i="35"/>
  <c r="F36" i="37"/>
  <c r="U36" i="37"/>
  <c r="H13" i="7"/>
  <c r="V72" i="37"/>
  <c r="I13" i="7"/>
  <c r="J18" i="23"/>
  <c r="AD247" i="39"/>
  <c r="F37" i="37"/>
  <c r="U37" i="37"/>
  <c r="U21" i="35"/>
  <c r="H13" i="25"/>
  <c r="J19" i="23"/>
  <c r="E37" i="37"/>
  <c r="T37" i="37"/>
  <c r="N236" i="35"/>
  <c r="J236" i="35"/>
  <c r="AG30" i="15"/>
  <c r="I11" i="23"/>
  <c r="C61" i="10"/>
  <c r="F149" i="37"/>
  <c r="AH48" i="10"/>
  <c r="AG31" i="15"/>
  <c r="J11" i="23"/>
  <c r="F83" i="39"/>
  <c r="S83" i="39"/>
  <c r="G159" i="37"/>
  <c r="V159" i="37"/>
  <c r="F48" i="37"/>
  <c r="U48" i="37"/>
  <c r="AG100" i="21"/>
  <c r="F34" i="39"/>
  <c r="AG76" i="21"/>
  <c r="S60" i="39"/>
  <c r="O210" i="35"/>
  <c r="G210" i="35"/>
  <c r="H58" i="35"/>
  <c r="AG40" i="21"/>
  <c r="AG82" i="21"/>
  <c r="AG79" i="21"/>
  <c r="I47" i="7"/>
  <c r="M235" i="35"/>
  <c r="I235" i="35"/>
  <c r="G235" i="35"/>
  <c r="AE46" i="14"/>
  <c r="K88" i="28"/>
  <c r="C60" i="10"/>
  <c r="D51" i="39"/>
  <c r="Q51" i="39"/>
  <c r="H18" i="28"/>
  <c r="D39" i="39"/>
  <c r="AG72" i="21"/>
  <c r="W316" i="5"/>
  <c r="Y1062" i="5"/>
  <c r="F151" i="37"/>
  <c r="U151" i="37"/>
  <c r="E55" i="39"/>
  <c r="R55" i="39"/>
  <c r="E151" i="37"/>
  <c r="Z10" i="35"/>
  <c r="AE10" i="28"/>
  <c r="AE9" i="28"/>
  <c r="BA9" i="35"/>
  <c r="AG23" i="35"/>
  <c r="AG240" i="35"/>
  <c r="BA2" i="35"/>
  <c r="Z23" i="28"/>
  <c r="Z2" i="28"/>
  <c r="AH40" i="10"/>
  <c r="O16" i="23"/>
  <c r="AK1481" i="5"/>
  <c r="AI1464" i="5"/>
  <c r="AI44" i="13" s="1"/>
  <c r="P51" i="15"/>
  <c r="AG51" i="15"/>
  <c r="AG48" i="15"/>
  <c r="Y694" i="5"/>
  <c r="AG94" i="21"/>
  <c r="AJ1434" i="5"/>
  <c r="AJ14" i="13"/>
  <c r="J114" i="37"/>
  <c r="Y114" i="37"/>
  <c r="G1062" i="5"/>
  <c r="W1480" i="5"/>
  <c r="W60" i="13"/>
  <c r="AA92" i="35"/>
  <c r="F38" i="37"/>
  <c r="U38" i="37"/>
  <c r="E35" i="39"/>
  <c r="R35" i="39"/>
  <c r="Z32" i="35"/>
  <c r="AR25" i="35"/>
  <c r="J47" i="7"/>
  <c r="AO92" i="35"/>
  <c r="AO126" i="35"/>
  <c r="AK1447" i="5"/>
  <c r="AH15" i="10"/>
  <c r="U1472" i="5"/>
  <c r="U52" i="13"/>
  <c r="G103" i="37"/>
  <c r="V103" i="37"/>
  <c r="AG1452" i="5"/>
  <c r="AG32" i="13" s="1"/>
  <c r="AI1460" i="5"/>
  <c r="AI40" i="13" s="1"/>
  <c r="G121" i="37" s="1"/>
  <c r="V121" i="37" s="1"/>
  <c r="S1459" i="5"/>
  <c r="S39" i="13" s="1"/>
  <c r="AK1389" i="5"/>
  <c r="AL1047" i="5"/>
  <c r="T1380" i="5"/>
  <c r="AJ1437" i="5"/>
  <c r="AJ1436" i="5"/>
  <c r="AJ16" i="13"/>
  <c r="AH14" i="10"/>
  <c r="AX9" i="28"/>
  <c r="R326" i="5"/>
  <c r="AG70" i="21"/>
  <c r="L694" i="5"/>
  <c r="M1430" i="5"/>
  <c r="O1477" i="5"/>
  <c r="O57" i="13"/>
  <c r="AL1388" i="5"/>
  <c r="AE1062" i="5"/>
  <c r="AJ1435" i="5"/>
  <c r="AJ15" i="13"/>
  <c r="J115" i="37"/>
  <c r="Y115" i="37"/>
  <c r="AQ92" i="35"/>
  <c r="AG57" i="21"/>
  <c r="P90" i="21"/>
  <c r="AG90" i="21"/>
  <c r="AB253" i="39"/>
  <c r="X32" i="35"/>
  <c r="J47" i="25"/>
  <c r="AO94" i="35"/>
  <c r="X1460" i="5"/>
  <c r="M40" i="28" s="1"/>
  <c r="I40" i="28" s="1"/>
  <c r="AI1456" i="5"/>
  <c r="AI36" i="13" s="1"/>
  <c r="M326" i="5"/>
  <c r="AG65" i="21"/>
  <c r="AS173" i="39"/>
  <c r="J326" i="5"/>
  <c r="D694" i="5"/>
  <c r="O1430" i="5"/>
  <c r="AL1411" i="5"/>
  <c r="G42" i="37"/>
  <c r="K42" i="37"/>
  <c r="Z42" i="37"/>
  <c r="E50" i="37"/>
  <c r="T50" i="37"/>
  <c r="D43" i="39"/>
  <c r="O58" i="10"/>
  <c r="AC2" i="28"/>
  <c r="AU10" i="28"/>
  <c r="AU9" i="28"/>
  <c r="Y47" i="35"/>
  <c r="AP128" i="35"/>
  <c r="AG64" i="21"/>
  <c r="AS172" i="39"/>
  <c r="AJ1442" i="5"/>
  <c r="AJ22" i="13"/>
  <c r="U1452" i="5"/>
  <c r="U32" i="13"/>
  <c r="AD220" i="39"/>
  <c r="S1465" i="5"/>
  <c r="S45" i="13" s="1"/>
  <c r="AJ1465" i="5"/>
  <c r="AJ45" i="13"/>
  <c r="W1448" i="5"/>
  <c r="W28" i="13"/>
  <c r="AG1456" i="5"/>
  <c r="AG36" i="13" s="1"/>
  <c r="AG77" i="21"/>
  <c r="J1062" i="5"/>
  <c r="U1432" i="5"/>
  <c r="U12" i="13" s="1"/>
  <c r="AC1430" i="5"/>
  <c r="AL1398" i="5"/>
  <c r="AE1430" i="5"/>
  <c r="K1430" i="5"/>
  <c r="V1438" i="5"/>
  <c r="V18" i="13"/>
  <c r="I87" i="37"/>
  <c r="AL1414" i="5"/>
  <c r="G34" i="37"/>
  <c r="V34" i="37"/>
  <c r="F31" i="39"/>
  <c r="J21" i="35"/>
  <c r="G21" i="35"/>
  <c r="K22" i="35"/>
  <c r="G22" i="35"/>
  <c r="R194" i="35"/>
  <c r="J194" i="35"/>
  <c r="O196" i="35"/>
  <c r="AG67" i="21"/>
  <c r="O17" i="10"/>
  <c r="AH17" i="10"/>
  <c r="E42" i="37"/>
  <c r="F46" i="37"/>
  <c r="U46" i="37"/>
  <c r="E39" i="39"/>
  <c r="R39" i="39"/>
  <c r="G50" i="37"/>
  <c r="V50" i="37"/>
  <c r="F43" i="39"/>
  <c r="S43" i="39"/>
  <c r="AW23" i="35"/>
  <c r="AW240" i="35"/>
  <c r="AO39" i="35"/>
  <c r="W47" i="35"/>
  <c r="AL646" i="5"/>
  <c r="W1456" i="5"/>
  <c r="W36" i="13"/>
  <c r="J84" i="37"/>
  <c r="Y84" i="37"/>
  <c r="P694" i="5"/>
  <c r="AF1430" i="5"/>
  <c r="Q1430" i="5"/>
  <c r="N1477" i="5"/>
  <c r="N57" i="13"/>
  <c r="X1032" i="5"/>
  <c r="X1438" i="5"/>
  <c r="I39" i="23" s="1"/>
  <c r="AD92" i="35"/>
  <c r="G46" i="37"/>
  <c r="V46" i="37"/>
  <c r="F42" i="37"/>
  <c r="U42" i="37"/>
  <c r="E31" i="39"/>
  <c r="R31" i="39"/>
  <c r="F34" i="37"/>
  <c r="U34" i="37"/>
  <c r="G30" i="37"/>
  <c r="V30" i="37"/>
  <c r="F27" i="39"/>
  <c r="S27" i="39"/>
  <c r="AB248" i="39"/>
  <c r="Z9" i="28"/>
  <c r="AK1467" i="5"/>
  <c r="W1485" i="5"/>
  <c r="W65" i="13"/>
  <c r="J98" i="37"/>
  <c r="Y98" i="37"/>
  <c r="T1441" i="5"/>
  <c r="T21" i="13" s="1"/>
  <c r="P326" i="5"/>
  <c r="J694" i="5"/>
  <c r="H694" i="5"/>
  <c r="Y52" i="15"/>
  <c r="Y53" i="15"/>
  <c r="AH1435" i="5"/>
  <c r="AH15" i="13" s="1"/>
  <c r="AL1404" i="5"/>
  <c r="S1432" i="5"/>
  <c r="S12" i="13" s="1"/>
  <c r="AL1408" i="5"/>
  <c r="V1435" i="5"/>
  <c r="V15" i="13"/>
  <c r="I86" i="37"/>
  <c r="R1430" i="5"/>
  <c r="R40" i="37"/>
  <c r="R8" i="37" s="1"/>
  <c r="G26" i="37"/>
  <c r="V26" i="37"/>
  <c r="F23" i="39"/>
  <c r="E34" i="37"/>
  <c r="D31" i="39"/>
  <c r="AG9" i="35"/>
  <c r="AV9" i="28"/>
  <c r="V1442" i="5"/>
  <c r="V22" i="13"/>
  <c r="AJ1052" i="5"/>
  <c r="AG1449" i="5"/>
  <c r="AG29" i="13" s="1"/>
  <c r="AE217" i="39" s="1"/>
  <c r="U1455" i="5"/>
  <c r="X1452" i="5"/>
  <c r="R53" i="15"/>
  <c r="AL299" i="5"/>
  <c r="AJ316" i="5"/>
  <c r="AG20" i="15"/>
  <c r="J15" i="23"/>
  <c r="F15" i="23"/>
  <c r="AG102" i="21"/>
  <c r="H326" i="5"/>
  <c r="N326" i="5"/>
  <c r="AF694" i="5"/>
  <c r="Q326" i="5"/>
  <c r="D1430" i="5"/>
  <c r="Y1462" i="5"/>
  <c r="Y42" i="13"/>
  <c r="E38" i="37"/>
  <c r="D35" i="39"/>
  <c r="E53" i="15"/>
  <c r="Q41" i="37"/>
  <c r="N34" i="39"/>
  <c r="S62" i="37"/>
  <c r="Z62" i="37" s="1"/>
  <c r="G50" i="25"/>
  <c r="S122" i="37"/>
  <c r="M34" i="39"/>
  <c r="P41" i="37"/>
  <c r="E149" i="37"/>
  <c r="T149" i="37"/>
  <c r="F53" i="15"/>
  <c r="D15" i="39"/>
  <c r="E18" i="37"/>
  <c r="T18" i="37"/>
  <c r="F17" i="37"/>
  <c r="U17" i="37"/>
  <c r="E14" i="39"/>
  <c r="R14" i="39"/>
  <c r="G16" i="37"/>
  <c r="V16" i="37"/>
  <c r="F13" i="39"/>
  <c r="M80" i="28"/>
  <c r="I57" i="23"/>
  <c r="E57" i="23"/>
  <c r="U26" i="13"/>
  <c r="AD214" i="39"/>
  <c r="U31" i="13"/>
  <c r="AD219" i="39"/>
  <c r="D13" i="39"/>
  <c r="E16" i="37"/>
  <c r="D14" i="39"/>
  <c r="E17" i="37"/>
  <c r="U22" i="28"/>
  <c r="J22" i="28" s="1"/>
  <c r="O18" i="23"/>
  <c r="AI247" i="39"/>
  <c r="AC9" i="28"/>
  <c r="Y10" i="28"/>
  <c r="AO10" i="35"/>
  <c r="AL2" i="35"/>
  <c r="AL240" i="35"/>
  <c r="AA23" i="35"/>
  <c r="AA9" i="35"/>
  <c r="W25" i="35"/>
  <c r="AQ23" i="35"/>
  <c r="AM25" i="35"/>
  <c r="AF2" i="35"/>
  <c r="AF240" i="35"/>
  <c r="AV2" i="35"/>
  <c r="AV240" i="35"/>
  <c r="AB58" i="35"/>
  <c r="X58" i="35"/>
  <c r="X240" i="35"/>
  <c r="X60" i="35"/>
  <c r="AT58" i="35"/>
  <c r="AP58" i="35"/>
  <c r="AP60" i="35"/>
  <c r="R58" i="35"/>
  <c r="AA194" i="35"/>
  <c r="W194" i="35"/>
  <c r="W240" i="35"/>
  <c r="W196" i="35"/>
  <c r="AQ194" i="35"/>
  <c r="AM194" i="35"/>
  <c r="AM196" i="35"/>
  <c r="X25" i="35"/>
  <c r="AB23" i="35"/>
  <c r="Z25" i="35"/>
  <c r="AD23" i="35"/>
  <c r="AN25" i="35"/>
  <c r="AR23" i="35"/>
  <c r="AP25" i="35"/>
  <c r="AT23" i="35"/>
  <c r="K160" i="35"/>
  <c r="AD248" i="39"/>
  <c r="O97" i="37"/>
  <c r="L101" i="39"/>
  <c r="N61" i="23"/>
  <c r="F61" i="23" s="1"/>
  <c r="R44" i="28"/>
  <c r="J44" i="28" s="1"/>
  <c r="H50" i="23"/>
  <c r="L73" i="28"/>
  <c r="J7" i="25"/>
  <c r="J7" i="7"/>
  <c r="N89" i="28"/>
  <c r="J89" i="28"/>
  <c r="K69" i="37"/>
  <c r="K100" i="37"/>
  <c r="K137" i="37"/>
  <c r="F4" i="39"/>
  <c r="Q42" i="39"/>
  <c r="W1431" i="5"/>
  <c r="W11" i="13"/>
  <c r="J76" i="37"/>
  <c r="N53" i="28"/>
  <c r="N43" i="35"/>
  <c r="J41" i="25"/>
  <c r="J71" i="23"/>
  <c r="J41" i="7"/>
  <c r="AK1479" i="5"/>
  <c r="T36" i="37"/>
  <c r="G18" i="37"/>
  <c r="F15" i="39"/>
  <c r="T1015" i="5"/>
  <c r="AJ1015" i="5"/>
  <c r="AJ1440" i="5"/>
  <c r="AH1472" i="5"/>
  <c r="AH52" i="13" s="1"/>
  <c r="S35" i="13"/>
  <c r="D57" i="39" s="1"/>
  <c r="Q57" i="39" s="1"/>
  <c r="W35" i="13"/>
  <c r="W1454" i="5"/>
  <c r="W34" i="13"/>
  <c r="U1032" i="5"/>
  <c r="U1458" i="5"/>
  <c r="AG1032" i="5"/>
  <c r="AG1458" i="5"/>
  <c r="J82" i="37"/>
  <c r="Y82" i="37"/>
  <c r="J85" i="37"/>
  <c r="Y85" i="37"/>
  <c r="U1463" i="5"/>
  <c r="U1037" i="5"/>
  <c r="AG1463" i="5"/>
  <c r="L100" i="35"/>
  <c r="H100" i="35"/>
  <c r="V1431" i="5"/>
  <c r="V11" i="13"/>
  <c r="I76" i="37"/>
  <c r="V653" i="5"/>
  <c r="V658" i="5"/>
  <c r="V35" i="13"/>
  <c r="I80" i="37"/>
  <c r="V664" i="5"/>
  <c r="T669" i="5"/>
  <c r="X1463" i="5"/>
  <c r="X669" i="5"/>
  <c r="AJ1463" i="5"/>
  <c r="AJ669" i="5"/>
  <c r="AJ1478" i="5"/>
  <c r="AJ58" i="13"/>
  <c r="S644" i="5"/>
  <c r="W644" i="5"/>
  <c r="AI644" i="5"/>
  <c r="U647" i="5"/>
  <c r="U1440" i="5"/>
  <c r="AG1440" i="5"/>
  <c r="AG20" i="13" s="1"/>
  <c r="AG1467" i="5"/>
  <c r="AG47" i="13" s="1"/>
  <c r="S1021" i="5"/>
  <c r="S1446" i="5"/>
  <c r="W1021" i="5"/>
  <c r="W1446" i="5"/>
  <c r="AI1021" i="5"/>
  <c r="AI1446" i="5"/>
  <c r="W1026" i="5"/>
  <c r="W1451" i="5"/>
  <c r="AI1026" i="5"/>
  <c r="I17" i="13"/>
  <c r="I1436" i="5"/>
  <c r="I16" i="13" s="1"/>
  <c r="M17" i="13"/>
  <c r="M1436" i="5"/>
  <c r="M16" i="13" s="1"/>
  <c r="Q17" i="13"/>
  <c r="Q1436" i="5"/>
  <c r="Q16" i="13"/>
  <c r="AA17" i="13"/>
  <c r="AA1436" i="5"/>
  <c r="AA16" i="13" s="1"/>
  <c r="AE17" i="13"/>
  <c r="AE1436" i="5"/>
  <c r="AE16" i="13"/>
  <c r="D19" i="13"/>
  <c r="L19" i="13"/>
  <c r="P19" i="13"/>
  <c r="I20" i="13"/>
  <c r="I1439" i="5"/>
  <c r="M20" i="13"/>
  <c r="Q20" i="13"/>
  <c r="Q1439" i="5"/>
  <c r="D26" i="13"/>
  <c r="D1445" i="5"/>
  <c r="D25" i="13"/>
  <c r="H26" i="13"/>
  <c r="L26" i="13"/>
  <c r="P26" i="13"/>
  <c r="P1445" i="5"/>
  <c r="P25" i="13"/>
  <c r="D31" i="13"/>
  <c r="D1450" i="5"/>
  <c r="D30" i="13"/>
  <c r="H31" i="13"/>
  <c r="H1450" i="5"/>
  <c r="H30" i="13" s="1"/>
  <c r="L31" i="13"/>
  <c r="L1450" i="5"/>
  <c r="L30" i="13" s="1"/>
  <c r="P31" i="13"/>
  <c r="P1450" i="5"/>
  <c r="P30" i="13"/>
  <c r="N38" i="13"/>
  <c r="N1457" i="5"/>
  <c r="N37" i="13"/>
  <c r="C19" i="13"/>
  <c r="E62" i="37"/>
  <c r="V17" i="13"/>
  <c r="V1436" i="5"/>
  <c r="V16" i="13"/>
  <c r="W27" i="28"/>
  <c r="AE10" i="35"/>
  <c r="AE9" i="35"/>
  <c r="AG2" i="35"/>
  <c r="AL9" i="35"/>
  <c r="V74" i="37"/>
  <c r="V67" i="37"/>
  <c r="S116" i="37"/>
  <c r="G50" i="7"/>
  <c r="U62" i="37"/>
  <c r="U64" i="37"/>
  <c r="U69" i="37"/>
  <c r="U70" i="37"/>
  <c r="V56" i="37"/>
  <c r="V60" i="37"/>
  <c r="V69" i="37"/>
  <c r="V66" i="37"/>
  <c r="V68" i="37"/>
  <c r="V100" i="37"/>
  <c r="U137" i="37"/>
  <c r="AG68" i="21"/>
  <c r="AG29" i="21"/>
  <c r="AG81" i="21"/>
  <c r="V1432" i="5"/>
  <c r="V12" i="13"/>
  <c r="I78" i="37"/>
  <c r="V1433" i="5"/>
  <c r="V13" i="13"/>
  <c r="I83" i="37"/>
  <c r="T1473" i="5"/>
  <c r="T53" i="13" s="1"/>
  <c r="AJ1473" i="5"/>
  <c r="AJ53" i="13"/>
  <c r="T1476" i="5"/>
  <c r="T56" i="13" s="1"/>
  <c r="AJ1476" i="5"/>
  <c r="AJ56" i="13"/>
  <c r="X1480" i="5"/>
  <c r="I51" i="23" s="1"/>
  <c r="AJ1480" i="5"/>
  <c r="AJ60" i="13"/>
  <c r="AJ1482" i="5"/>
  <c r="AJ62" i="13"/>
  <c r="AG1434" i="5"/>
  <c r="AG14" i="13" s="1"/>
  <c r="AG1469" i="5"/>
  <c r="AG49" i="13" s="1"/>
  <c r="AG1471" i="5"/>
  <c r="AG51" i="13" s="1"/>
  <c r="U1479" i="5"/>
  <c r="U59" i="13"/>
  <c r="AG1479" i="5"/>
  <c r="AG59" i="13" s="1"/>
  <c r="W1481" i="5"/>
  <c r="W61" i="13"/>
  <c r="AI1481" i="5"/>
  <c r="AI61" i="13" s="1"/>
  <c r="U1483" i="5"/>
  <c r="U63" i="13"/>
  <c r="AG1483" i="5"/>
  <c r="AG63" i="13"/>
  <c r="AM10" i="35"/>
  <c r="AS9" i="28"/>
  <c r="AO10" i="28"/>
  <c r="Y10" i="35"/>
  <c r="V2" i="35"/>
  <c r="V240" i="35"/>
  <c r="BB2" i="35"/>
  <c r="BB240" i="35"/>
  <c r="AC23" i="35"/>
  <c r="Y25" i="35"/>
  <c r="AS23" i="35"/>
  <c r="AO25" i="35"/>
  <c r="AH2" i="35"/>
  <c r="AH240" i="35"/>
  <c r="AX2" i="35"/>
  <c r="AX240" i="35"/>
  <c r="AD58" i="35"/>
  <c r="Z58" i="35"/>
  <c r="Z240" i="35"/>
  <c r="Z60" i="35"/>
  <c r="AR58" i="35"/>
  <c r="AN58" i="35"/>
  <c r="AN60" i="35"/>
  <c r="K126" i="35"/>
  <c r="AC194" i="35"/>
  <c r="Y194" i="35"/>
  <c r="Y196" i="35"/>
  <c r="AS194" i="35"/>
  <c r="AO194" i="35"/>
  <c r="AO196" i="35"/>
  <c r="W76" i="37"/>
  <c r="W111" i="37"/>
  <c r="X111" i="37"/>
  <c r="R116" i="39"/>
  <c r="K194" i="35"/>
  <c r="G196" i="35"/>
  <c r="L72" i="28"/>
  <c r="H49" i="23"/>
  <c r="Y83" i="21"/>
  <c r="O44" i="23"/>
  <c r="U67" i="28"/>
  <c r="P112" i="39"/>
  <c r="H105" i="39"/>
  <c r="T35" i="37"/>
  <c r="T48" i="37"/>
  <c r="T49" i="37"/>
  <c r="U1431" i="5"/>
  <c r="U11" i="13" s="1"/>
  <c r="AG1431" i="5"/>
  <c r="AG11" i="13" s="1"/>
  <c r="J52" i="23"/>
  <c r="N75" i="28"/>
  <c r="W1435" i="5"/>
  <c r="W15" i="13"/>
  <c r="J86" i="37"/>
  <c r="Y86" i="37"/>
  <c r="V1440" i="5"/>
  <c r="AH1015" i="5"/>
  <c r="X1472" i="5"/>
  <c r="I63" i="23" s="1"/>
  <c r="E63" i="23" s="1"/>
  <c r="AB64" i="28"/>
  <c r="X64" i="28"/>
  <c r="U24" i="13"/>
  <c r="G90" i="37"/>
  <c r="V90" i="37" s="1"/>
  <c r="U35" i="13"/>
  <c r="G80" i="37"/>
  <c r="V80" i="37"/>
  <c r="U1454" i="5"/>
  <c r="U34" i="13"/>
  <c r="AD221" i="39"/>
  <c r="AG35" i="13"/>
  <c r="D58" i="39" s="1"/>
  <c r="Q58" i="39" s="1"/>
  <c r="AG1454" i="5"/>
  <c r="AG34" i="13" s="1"/>
  <c r="W1032" i="5"/>
  <c r="W1458" i="5"/>
  <c r="AI1032" i="5"/>
  <c r="S1463" i="5"/>
  <c r="AI1463" i="5"/>
  <c r="AI43" i="13" s="1"/>
  <c r="G143" i="37" s="1"/>
  <c r="V143" i="37" s="1"/>
  <c r="H42" i="23"/>
  <c r="L65" i="28"/>
  <c r="L52" i="35"/>
  <c r="C25" i="13"/>
  <c r="D84" i="39"/>
  <c r="H43" i="23"/>
  <c r="L66" i="28"/>
  <c r="L53" i="35"/>
  <c r="L122" i="35"/>
  <c r="H122" i="35"/>
  <c r="C30" i="13"/>
  <c r="D88" i="39"/>
  <c r="C34" i="13"/>
  <c r="AA221" i="39"/>
  <c r="C37" i="13"/>
  <c r="N48" i="35"/>
  <c r="J38" i="23"/>
  <c r="N61" i="28"/>
  <c r="T653" i="5"/>
  <c r="X1446" i="5"/>
  <c r="AJ653" i="5"/>
  <c r="AJ658" i="5"/>
  <c r="AJ1451" i="5"/>
  <c r="T35" i="13"/>
  <c r="E57" i="39" s="1"/>
  <c r="AJ35" i="13"/>
  <c r="J116" i="37"/>
  <c r="Y116" i="37"/>
  <c r="AJ1454" i="5"/>
  <c r="AJ34" i="13"/>
  <c r="J131" i="37"/>
  <c r="X664" i="5"/>
  <c r="AJ664" i="5"/>
  <c r="AJ1458" i="5"/>
  <c r="I35" i="23"/>
  <c r="E35" i="23"/>
  <c r="V669" i="5"/>
  <c r="V1478" i="5"/>
  <c r="V58" i="13"/>
  <c r="V684" i="5"/>
  <c r="U644" i="5"/>
  <c r="U1437" i="5"/>
  <c r="AG644" i="5"/>
  <c r="AG1437" i="5"/>
  <c r="S647" i="5"/>
  <c r="W1440" i="5"/>
  <c r="AI647" i="5"/>
  <c r="U1467" i="5"/>
  <c r="U47" i="13"/>
  <c r="F125" i="39"/>
  <c r="S1479" i="5"/>
  <c r="S59" i="13" s="1"/>
  <c r="W684" i="5"/>
  <c r="W1479" i="5"/>
  <c r="W59" i="13"/>
  <c r="G17" i="13"/>
  <c r="G1436" i="5"/>
  <c r="G16" i="13"/>
  <c r="K17" i="13"/>
  <c r="K1436" i="5"/>
  <c r="K16" i="13"/>
  <c r="O17" i="13"/>
  <c r="O1436" i="5"/>
  <c r="O16" i="13"/>
  <c r="Y17" i="13"/>
  <c r="Y1436" i="5"/>
  <c r="Y16" i="13"/>
  <c r="M84" i="35"/>
  <c r="K84" i="35" s="1"/>
  <c r="G84" i="35" s="1"/>
  <c r="F18" i="13"/>
  <c r="N19" i="13"/>
  <c r="R19" i="13"/>
  <c r="AF19" i="13"/>
  <c r="G20" i="13"/>
  <c r="K20" i="13"/>
  <c r="O20" i="13"/>
  <c r="O1439" i="5"/>
  <c r="Y20" i="13"/>
  <c r="Y1439" i="5"/>
  <c r="AE20" i="13"/>
  <c r="AE1439" i="5"/>
  <c r="F26" i="13"/>
  <c r="J26" i="13"/>
  <c r="N26" i="13"/>
  <c r="N1445" i="5"/>
  <c r="N25" i="13"/>
  <c r="R26" i="13"/>
  <c r="R1445" i="5"/>
  <c r="AB26" i="13"/>
  <c r="AF26" i="13"/>
  <c r="AF1445" i="5"/>
  <c r="AF25" i="13"/>
  <c r="J31" i="13"/>
  <c r="J1450" i="5"/>
  <c r="J30" i="13" s="1"/>
  <c r="N31" i="13"/>
  <c r="N1450" i="5"/>
  <c r="N30" i="13"/>
  <c r="R31" i="13"/>
  <c r="R1450" i="5"/>
  <c r="R30" i="13"/>
  <c r="AB31" i="13"/>
  <c r="AB1450" i="5"/>
  <c r="AB30" i="13" s="1"/>
  <c r="AF31" i="13"/>
  <c r="AF1450" i="5"/>
  <c r="AF30" i="13"/>
  <c r="J38" i="13"/>
  <c r="J1457" i="5"/>
  <c r="J37" i="13"/>
  <c r="R38" i="13"/>
  <c r="R1457" i="5"/>
  <c r="R37" i="13"/>
  <c r="AF38" i="13"/>
  <c r="AF1457" i="5"/>
  <c r="AF37" i="13"/>
  <c r="AJ1431" i="5"/>
  <c r="AJ11" i="13"/>
  <c r="J111" i="37"/>
  <c r="Y111" i="37"/>
  <c r="D39" i="23"/>
  <c r="L45" i="35"/>
  <c r="AA10" i="28"/>
  <c r="AQ9" i="35"/>
  <c r="AW2" i="35"/>
  <c r="AU2" i="35"/>
  <c r="S112" i="39"/>
  <c r="P53" i="15"/>
  <c r="W36" i="14"/>
  <c r="R112" i="39"/>
  <c r="R52" i="39"/>
  <c r="S68" i="39"/>
  <c r="S76" i="39"/>
  <c r="S84" i="39"/>
  <c r="S108" i="39"/>
  <c r="R106" i="39"/>
  <c r="G13" i="25"/>
  <c r="AG28" i="21"/>
  <c r="AG66" i="21"/>
  <c r="AJ1432" i="5"/>
  <c r="AJ12" i="13"/>
  <c r="AJ1433" i="5"/>
  <c r="AJ13" i="13"/>
  <c r="J119" i="37"/>
  <c r="Y119" i="37"/>
  <c r="AJ1461" i="5"/>
  <c r="AJ41" i="13"/>
  <c r="AH1474" i="5"/>
  <c r="AH54" i="13" s="1"/>
  <c r="F148" i="37" s="1"/>
  <c r="U148" i="37" s="1"/>
  <c r="V1475" i="5"/>
  <c r="V55" i="13"/>
  <c r="I96" i="37"/>
  <c r="AH1475" i="5"/>
  <c r="AH55" i="13" s="1"/>
  <c r="V1480" i="5"/>
  <c r="V60" i="13"/>
  <c r="AH1480" i="5"/>
  <c r="AH60" i="13" s="1"/>
  <c r="S1434" i="5"/>
  <c r="S14" i="13" s="1"/>
  <c r="E79" i="37" s="1"/>
  <c r="T79" i="37" s="1"/>
  <c r="U1481" i="5"/>
  <c r="U61" i="13"/>
  <c r="W1483" i="5"/>
  <c r="W63" i="13"/>
  <c r="U1021" i="5"/>
  <c r="AG1021" i="5"/>
  <c r="U1026" i="5"/>
  <c r="AG1026" i="5"/>
  <c r="AK1400" i="5"/>
  <c r="AK1434" i="5"/>
  <c r="N33" i="28" s="1"/>
  <c r="J33" i="28" s="1"/>
  <c r="AK1471" i="5"/>
  <c r="J37" i="7" s="1"/>
  <c r="G37" i="7" s="1"/>
  <c r="U1443" i="5"/>
  <c r="U23" i="13"/>
  <c r="V647" i="5"/>
  <c r="V694" i="5"/>
  <c r="W1463" i="5"/>
  <c r="T647" i="5"/>
  <c r="AJ647" i="5"/>
  <c r="W159" i="37"/>
  <c r="G136" i="35"/>
  <c r="O130" i="35"/>
  <c r="Q55" i="39"/>
  <c r="U64" i="28"/>
  <c r="H64" i="39"/>
  <c r="W64" i="39"/>
  <c r="G170" i="35"/>
  <c r="O11" i="23"/>
  <c r="AI241" i="39"/>
  <c r="U18" i="28"/>
  <c r="G13" i="7"/>
  <c r="E51" i="39"/>
  <c r="C64" i="10"/>
  <c r="O23" i="23"/>
  <c r="O22" i="23"/>
  <c r="K18" i="35"/>
  <c r="F18" i="23"/>
  <c r="G37" i="37"/>
  <c r="V37" i="37"/>
  <c r="U18" i="35"/>
  <c r="J18" i="35"/>
  <c r="O19" i="23"/>
  <c r="U15" i="28"/>
  <c r="J15" i="28"/>
  <c r="G15" i="28"/>
  <c r="G47" i="7"/>
  <c r="K235" i="35"/>
  <c r="T42" i="37"/>
  <c r="Q39" i="39"/>
  <c r="F33" i="39"/>
  <c r="H33" i="39"/>
  <c r="G36" i="37"/>
  <c r="AW9" i="35"/>
  <c r="E42" i="39"/>
  <c r="F49" i="37"/>
  <c r="E32" i="39"/>
  <c r="F35" i="37"/>
  <c r="M18" i="28"/>
  <c r="I19" i="23"/>
  <c r="U1450" i="5"/>
  <c r="U30" i="13" s="1"/>
  <c r="K34" i="37"/>
  <c r="Z34" i="37"/>
  <c r="T34" i="37"/>
  <c r="U21" i="28"/>
  <c r="O17" i="23"/>
  <c r="Q31" i="39"/>
  <c r="Y40" i="37"/>
  <c r="Q43" i="39"/>
  <c r="F18" i="37"/>
  <c r="U18" i="37"/>
  <c r="E15" i="39"/>
  <c r="R15" i="39"/>
  <c r="T151" i="37"/>
  <c r="M22" i="28"/>
  <c r="I18" i="23"/>
  <c r="K38" i="37"/>
  <c r="Z38" i="37"/>
  <c r="T38" i="37"/>
  <c r="Q35" i="39"/>
  <c r="H35" i="39"/>
  <c r="W35" i="39"/>
  <c r="N6" i="39"/>
  <c r="U34" i="39"/>
  <c r="Q9" i="37"/>
  <c r="X9" i="37"/>
  <c r="X41" i="37"/>
  <c r="M6" i="39"/>
  <c r="T6" i="39" s="1"/>
  <c r="T130" i="39" s="1"/>
  <c r="T34" i="39"/>
  <c r="P9" i="37"/>
  <c r="W9" i="37" s="1"/>
  <c r="W41" i="37"/>
  <c r="Q15" i="39"/>
  <c r="W43" i="13"/>
  <c r="N45" i="28"/>
  <c r="J62" i="23"/>
  <c r="I14" i="7"/>
  <c r="I14" i="25"/>
  <c r="AG80" i="21"/>
  <c r="AG83" i="21"/>
  <c r="AE19" i="13"/>
  <c r="Y19" i="13"/>
  <c r="O19" i="13"/>
  <c r="AJ31" i="13"/>
  <c r="AJ1450" i="5"/>
  <c r="AJ30" i="13"/>
  <c r="J128" i="37"/>
  <c r="Y128" i="37"/>
  <c r="W1457" i="5"/>
  <c r="W37" i="13"/>
  <c r="W38" i="13"/>
  <c r="J77" i="37"/>
  <c r="Y77" i="37"/>
  <c r="F81" i="39"/>
  <c r="S81" i="39"/>
  <c r="V20" i="13"/>
  <c r="I89" i="37"/>
  <c r="D20" i="23"/>
  <c r="C20" i="23"/>
  <c r="DF50" i="42"/>
  <c r="DF49" i="42"/>
  <c r="K20" i="23"/>
  <c r="H52" i="23"/>
  <c r="L75" i="28"/>
  <c r="U149" i="37"/>
  <c r="AO9" i="28"/>
  <c r="AM10" i="28"/>
  <c r="AG43" i="13"/>
  <c r="U43" i="13"/>
  <c r="S15" i="39"/>
  <c r="J50" i="23"/>
  <c r="AT2" i="35"/>
  <c r="AP23" i="35"/>
  <c r="AT240" i="35"/>
  <c r="AT9" i="35"/>
  <c r="AR2" i="35"/>
  <c r="AN23" i="35"/>
  <c r="AR240" i="35"/>
  <c r="AR9" i="35"/>
  <c r="AD2" i="35"/>
  <c r="Z23" i="35"/>
  <c r="AD240" i="35"/>
  <c r="AD9" i="35"/>
  <c r="AB2" i="35"/>
  <c r="X23" i="35"/>
  <c r="AB240" i="35"/>
  <c r="AB9" i="35"/>
  <c r="Y9" i="28"/>
  <c r="W10" i="28"/>
  <c r="K17" i="37"/>
  <c r="Z17" i="37"/>
  <c r="T17" i="37"/>
  <c r="T16" i="37"/>
  <c r="I80" i="28"/>
  <c r="AI245" i="39"/>
  <c r="F16" i="23"/>
  <c r="C16" i="23"/>
  <c r="DF42" i="42"/>
  <c r="DF41" i="42"/>
  <c r="W10" i="35"/>
  <c r="W20" i="13"/>
  <c r="J89" i="37"/>
  <c r="U17" i="13"/>
  <c r="U1436" i="5"/>
  <c r="U16" i="13"/>
  <c r="AJ38" i="13"/>
  <c r="J112" i="37"/>
  <c r="Y112" i="37"/>
  <c r="AJ1457" i="5"/>
  <c r="AJ37" i="13"/>
  <c r="S43" i="13"/>
  <c r="AO23" i="35"/>
  <c r="AO9" i="35"/>
  <c r="AS240" i="35"/>
  <c r="AS2" i="35"/>
  <c r="Y23" i="35"/>
  <c r="AC240" i="35"/>
  <c r="AC2" i="35"/>
  <c r="Q19" i="13"/>
  <c r="I19" i="13"/>
  <c r="W31" i="13"/>
  <c r="W1450" i="5"/>
  <c r="W30" i="13"/>
  <c r="J93" i="37"/>
  <c r="Y93" i="37"/>
  <c r="AI26" i="13"/>
  <c r="W26" i="13"/>
  <c r="W1445" i="5"/>
  <c r="W25" i="13"/>
  <c r="J92" i="37"/>
  <c r="Y92" i="37"/>
  <c r="S26" i="13"/>
  <c r="AB214" i="39" s="1"/>
  <c r="U20" i="13"/>
  <c r="AD209" i="39"/>
  <c r="AJ43" i="13"/>
  <c r="AG38" i="13"/>
  <c r="E112" i="37" s="1"/>
  <c r="T112" i="37" s="1"/>
  <c r="U38" i="13"/>
  <c r="G77" i="37"/>
  <c r="V77" i="37"/>
  <c r="AJ20" i="13"/>
  <c r="J125" i="37"/>
  <c r="Y125" i="37"/>
  <c r="AJ1439" i="5"/>
  <c r="V18" i="37"/>
  <c r="AM23" i="35"/>
  <c r="AM9" i="35"/>
  <c r="AQ240" i="35"/>
  <c r="AQ2" i="35"/>
  <c r="W23" i="35"/>
  <c r="W2" i="35"/>
  <c r="AA240" i="35"/>
  <c r="AA2" i="35"/>
  <c r="Q14" i="39"/>
  <c r="H14" i="39"/>
  <c r="W14" i="39"/>
  <c r="Q13" i="39"/>
  <c r="S13" i="39"/>
  <c r="AC9" i="35"/>
  <c r="AS9" i="35"/>
  <c r="AI248" i="39"/>
  <c r="DF48" i="42"/>
  <c r="U28" i="28"/>
  <c r="K37" i="37"/>
  <c r="Z37" i="37"/>
  <c r="R51" i="39"/>
  <c r="R42" i="39"/>
  <c r="H42" i="39"/>
  <c r="W42" i="39"/>
  <c r="K22" i="28"/>
  <c r="G22" i="28"/>
  <c r="I22" i="28"/>
  <c r="U49" i="37"/>
  <c r="K49" i="37"/>
  <c r="Z49" i="37"/>
  <c r="AC247" i="39"/>
  <c r="E18" i="23"/>
  <c r="G18" i="23"/>
  <c r="AA247" i="39"/>
  <c r="AC248" i="39"/>
  <c r="G19" i="23"/>
  <c r="AA248" i="39"/>
  <c r="F17" i="23"/>
  <c r="C17" i="23"/>
  <c r="AI246" i="39"/>
  <c r="E4" i="39"/>
  <c r="H32" i="39"/>
  <c r="U35" i="37"/>
  <c r="F7" i="37"/>
  <c r="K35" i="37"/>
  <c r="Z35" i="37"/>
  <c r="I18" i="28"/>
  <c r="V36" i="37"/>
  <c r="K36" i="37"/>
  <c r="Z36" i="37"/>
  <c r="N130" i="39"/>
  <c r="U6" i="39"/>
  <c r="U130" i="39"/>
  <c r="AO240" i="35"/>
  <c r="AO2" i="35"/>
  <c r="W9" i="35"/>
  <c r="AM2" i="35"/>
  <c r="AJ19" i="13"/>
  <c r="J124" i="37"/>
  <c r="Y124" i="37"/>
  <c r="Y240" i="35"/>
  <c r="Y2" i="35"/>
  <c r="X2" i="35"/>
  <c r="X9" i="35"/>
  <c r="Z2" i="35"/>
  <c r="Z9" i="35"/>
  <c r="AN240" i="35"/>
  <c r="AN2" i="35"/>
  <c r="AN9" i="35"/>
  <c r="AP2" i="35"/>
  <c r="AP9" i="35"/>
  <c r="Y9" i="35"/>
  <c r="C18" i="23"/>
  <c r="DF55" i="42" s="1"/>
  <c r="DF54" i="42" s="1"/>
  <c r="V117" i="39"/>
  <c r="R132" i="35"/>
  <c r="O133" i="35"/>
  <c r="G133" i="35"/>
  <c r="J133" i="35"/>
  <c r="AP98" i="35"/>
  <c r="BA94" i="35"/>
  <c r="BA92" i="35"/>
  <c r="Q70" i="35"/>
  <c r="I72" i="35"/>
  <c r="O72" i="35"/>
  <c r="U66" i="37"/>
  <c r="V64" i="37"/>
  <c r="V70" i="37"/>
  <c r="I162" i="35"/>
  <c r="Q160" i="35"/>
  <c r="I160" i="35"/>
  <c r="O101" i="35"/>
  <c r="Q94" i="35"/>
  <c r="J65" i="35"/>
  <c r="U64" i="35"/>
  <c r="V130" i="37"/>
  <c r="H15" i="39"/>
  <c r="W15" i="39"/>
  <c r="H151" i="37"/>
  <c r="W151" i="37"/>
  <c r="G55" i="39"/>
  <c r="T55" i="39"/>
  <c r="E64" i="10"/>
  <c r="W148" i="37"/>
  <c r="W79" i="37"/>
  <c r="F51" i="39"/>
  <c r="G149" i="37"/>
  <c r="W92" i="35"/>
  <c r="AK240" i="35"/>
  <c r="Z92" i="35"/>
  <c r="T106" i="39"/>
  <c r="X144" i="37"/>
  <c r="G7" i="37"/>
  <c r="V35" i="37"/>
  <c r="E15" i="23"/>
  <c r="R41" i="39"/>
  <c r="H41" i="39"/>
  <c r="W41" i="39"/>
  <c r="D64" i="10"/>
  <c r="O24" i="23"/>
  <c r="E150" i="37"/>
  <c r="H83" i="39"/>
  <c r="W83" i="39"/>
  <c r="Q83" i="39"/>
  <c r="J166" i="35"/>
  <c r="G166" i="35"/>
  <c r="O166" i="35"/>
  <c r="R162" i="35"/>
  <c r="O162" i="35"/>
  <c r="J165" i="35"/>
  <c r="J164" i="35"/>
  <c r="O165" i="35"/>
  <c r="H106" i="39"/>
  <c r="I130" i="35"/>
  <c r="H149" i="37"/>
  <c r="W149" i="37"/>
  <c r="G51" i="39"/>
  <c r="T51" i="39"/>
  <c r="V61" i="39"/>
  <c r="I156" i="35"/>
  <c r="O156" i="35"/>
  <c r="S23" i="39"/>
  <c r="F97" i="39"/>
  <c r="G96" i="37"/>
  <c r="T162" i="37"/>
  <c r="K162" i="37"/>
  <c r="Z162" i="37"/>
  <c r="H35" i="25"/>
  <c r="Q114" i="35"/>
  <c r="O115" i="35"/>
  <c r="O114" i="35"/>
  <c r="O111" i="35"/>
  <c r="O108" i="35"/>
  <c r="Q108" i="35"/>
  <c r="O107" i="35"/>
  <c r="O104" i="35"/>
  <c r="R104" i="35"/>
  <c r="AK94" i="35"/>
  <c r="Z98" i="35"/>
  <c r="D62" i="35"/>
  <c r="D63" i="35"/>
  <c r="D70" i="35"/>
  <c r="D74" i="35"/>
  <c r="D79" i="35"/>
  <c r="D80" i="35"/>
  <c r="D82" i="35"/>
  <c r="U23" i="35"/>
  <c r="U102" i="35"/>
  <c r="U32" i="35"/>
  <c r="U27" i="35"/>
  <c r="U96" i="35"/>
  <c r="T86" i="39"/>
  <c r="R68" i="39"/>
  <c r="E44" i="39"/>
  <c r="F44" i="39"/>
  <c r="S104" i="39"/>
  <c r="H104" i="39"/>
  <c r="J21" i="28"/>
  <c r="G21" i="28"/>
  <c r="U19" i="28"/>
  <c r="J19" i="28"/>
  <c r="G19" i="28"/>
  <c r="V48" i="37"/>
  <c r="K48" i="37"/>
  <c r="Z48" i="37"/>
  <c r="D31" i="23"/>
  <c r="P7" i="39"/>
  <c r="P131" i="39"/>
  <c r="M131" i="39"/>
  <c r="K18" i="37"/>
  <c r="Z18" i="37"/>
  <c r="E63" i="39"/>
  <c r="R63" i="39"/>
  <c r="F153" i="37"/>
  <c r="U153" i="37"/>
  <c r="H31" i="39"/>
  <c r="W31" i="39"/>
  <c r="S31" i="39"/>
  <c r="S39" i="39"/>
  <c r="H39" i="39"/>
  <c r="W39" i="39"/>
  <c r="T77" i="39"/>
  <c r="U50" i="39"/>
  <c r="P50" i="39"/>
  <c r="X133" i="37"/>
  <c r="F55" i="39"/>
  <c r="G151" i="37"/>
  <c r="AH16" i="10"/>
  <c r="F60" i="10"/>
  <c r="O219" i="35"/>
  <c r="G219" i="35"/>
  <c r="Q218" i="35"/>
  <c r="I219" i="35"/>
  <c r="O135" i="35"/>
  <c r="I135" i="35"/>
  <c r="G135" i="35"/>
  <c r="Q128" i="35"/>
  <c r="R92" i="35"/>
  <c r="M44" i="4"/>
  <c r="I44" i="4"/>
  <c r="AH13" i="10"/>
  <c r="G130" i="39"/>
  <c r="H17" i="35"/>
  <c r="G17" i="35" s="1"/>
  <c r="P11" i="35"/>
  <c r="P10" i="35" s="1"/>
  <c r="S48" i="39"/>
  <c r="P92" i="39"/>
  <c r="S92" i="39"/>
  <c r="Q52" i="37"/>
  <c r="X52" i="37"/>
  <c r="U19" i="35"/>
  <c r="J19" i="35"/>
  <c r="G19" i="35"/>
  <c r="J22" i="35"/>
  <c r="E68" i="37"/>
  <c r="D100" i="39"/>
  <c r="H100" i="39"/>
  <c r="G47" i="25"/>
  <c r="AB62" i="10"/>
  <c r="M61" i="10"/>
  <c r="E91" i="39"/>
  <c r="AA60" i="10"/>
  <c r="M60" i="10"/>
  <c r="E161" i="37" s="1"/>
  <c r="T62" i="10"/>
  <c r="AE61" i="10"/>
  <c r="AB60" i="10"/>
  <c r="AB64" i="10" s="1"/>
  <c r="U60" i="10"/>
  <c r="U62" i="10"/>
  <c r="L62" i="10"/>
  <c r="F87" i="39"/>
  <c r="S87" i="39"/>
  <c r="V60" i="10"/>
  <c r="E173" i="37"/>
  <c r="T173" i="37"/>
  <c r="W62" i="10"/>
  <c r="W64" i="10"/>
  <c r="O47" i="23"/>
  <c r="G61" i="10"/>
  <c r="P60" i="10"/>
  <c r="J62" i="10"/>
  <c r="G158" i="37"/>
  <c r="V158" i="37"/>
  <c r="Y62" i="10"/>
  <c r="P62" i="10"/>
  <c r="F95" i="39"/>
  <c r="S95" i="39"/>
  <c r="AE60" i="10"/>
  <c r="Q60" i="10"/>
  <c r="Q64" i="10"/>
  <c r="U54" i="28"/>
  <c r="J61" i="10"/>
  <c r="F158" i="37" s="1"/>
  <c r="Z62" i="10"/>
  <c r="Q62" i="10"/>
  <c r="G172" i="37"/>
  <c r="AB61" i="10"/>
  <c r="S61" i="10"/>
  <c r="F168" i="37"/>
  <c r="U168" i="37"/>
  <c r="R60" i="10"/>
  <c r="E167" i="37"/>
  <c r="X62" i="10"/>
  <c r="J60" i="10"/>
  <c r="G88" i="28"/>
  <c r="I60" i="10"/>
  <c r="D79" i="39"/>
  <c r="Q79" i="39"/>
  <c r="R62" i="10"/>
  <c r="T61" i="10"/>
  <c r="F169" i="37"/>
  <c r="U169" i="37"/>
  <c r="L61" i="10"/>
  <c r="H34" i="39"/>
  <c r="K18" i="28"/>
  <c r="J18" i="28"/>
  <c r="G18" i="28"/>
  <c r="F13" i="37"/>
  <c r="U13" i="37"/>
  <c r="E10" i="39"/>
  <c r="E13" i="37"/>
  <c r="T13" i="37"/>
  <c r="AE34" i="14"/>
  <c r="J6" i="7"/>
  <c r="N36" i="14"/>
  <c r="N234" i="35"/>
  <c r="E164" i="37"/>
  <c r="T164" i="37" s="1"/>
  <c r="D99" i="39"/>
  <c r="Q99" i="39" s="1"/>
  <c r="D75" i="39"/>
  <c r="Q75" i="39"/>
  <c r="E156" i="37"/>
  <c r="T156" i="37"/>
  <c r="E103" i="39"/>
  <c r="R103" i="39" s="1"/>
  <c r="F165" i="37"/>
  <c r="U165" i="37" s="1"/>
  <c r="U54" i="37" s="1"/>
  <c r="F156" i="37"/>
  <c r="U156" i="37"/>
  <c r="E75" i="39"/>
  <c r="R75" i="39"/>
  <c r="U234" i="35"/>
  <c r="AE32" i="14"/>
  <c r="U149" i="35"/>
  <c r="U115" i="35"/>
  <c r="H172" i="37"/>
  <c r="W172" i="37"/>
  <c r="G115" i="39"/>
  <c r="T115" i="39"/>
  <c r="H167" i="37"/>
  <c r="W167" i="37"/>
  <c r="U141" i="35"/>
  <c r="G111" i="39"/>
  <c r="T111" i="39"/>
  <c r="H155" i="37"/>
  <c r="U151" i="35"/>
  <c r="G71" i="39"/>
  <c r="T71" i="39"/>
  <c r="G119" i="39"/>
  <c r="T119" i="39"/>
  <c r="H168" i="37"/>
  <c r="W168" i="37"/>
  <c r="U144" i="35"/>
  <c r="G144" i="35"/>
  <c r="G75" i="39"/>
  <c r="T75" i="39"/>
  <c r="H156" i="37"/>
  <c r="W156" i="37"/>
  <c r="H165" i="37"/>
  <c r="W165" i="37"/>
  <c r="G103" i="39"/>
  <c r="T103" i="39"/>
  <c r="U159" i="35"/>
  <c r="H169" i="37"/>
  <c r="W169" i="37"/>
  <c r="G123" i="39"/>
  <c r="T123" i="39"/>
  <c r="U145" i="35"/>
  <c r="G79" i="39"/>
  <c r="T79" i="39"/>
  <c r="U153" i="35"/>
  <c r="H157" i="37"/>
  <c r="W157" i="37"/>
  <c r="H171" i="37"/>
  <c r="W171" i="37"/>
  <c r="U146" i="35"/>
  <c r="U52" i="28"/>
  <c r="G127" i="39"/>
  <c r="T127" i="39"/>
  <c r="U155" i="35"/>
  <c r="H160" i="37"/>
  <c r="W160" i="37"/>
  <c r="G87" i="39"/>
  <c r="T87" i="39"/>
  <c r="AH12" i="10"/>
  <c r="G11" i="39"/>
  <c r="O63" i="10"/>
  <c r="U156" i="35"/>
  <c r="G91" i="39"/>
  <c r="T91" i="39" s="1"/>
  <c r="H161" i="37"/>
  <c r="W161" i="37" s="1"/>
  <c r="W54" i="37" s="1"/>
  <c r="H164" i="37"/>
  <c r="W164" i="37"/>
  <c r="G99" i="39"/>
  <c r="T99" i="39"/>
  <c r="U158" i="35"/>
  <c r="U157" i="35"/>
  <c r="U123" i="35"/>
  <c r="H163" i="37"/>
  <c r="W163" i="37"/>
  <c r="G95" i="39"/>
  <c r="T95" i="39"/>
  <c r="G168" i="37"/>
  <c r="V168" i="37"/>
  <c r="F119" i="39"/>
  <c r="S119" i="39"/>
  <c r="H64" i="10"/>
  <c r="U62" i="28"/>
  <c r="F75" i="39"/>
  <c r="G156" i="37"/>
  <c r="V156" i="37"/>
  <c r="G169" i="37"/>
  <c r="V169" i="37"/>
  <c r="F123" i="39"/>
  <c r="S123" i="39"/>
  <c r="F79" i="39"/>
  <c r="S79" i="39"/>
  <c r="G157" i="37"/>
  <c r="V157" i="37"/>
  <c r="AH11" i="10"/>
  <c r="O62" i="10"/>
  <c r="G171" i="37"/>
  <c r="V171" i="37"/>
  <c r="F127" i="39"/>
  <c r="S127" i="39"/>
  <c r="G160" i="37"/>
  <c r="V160" i="37"/>
  <c r="F103" i="39"/>
  <c r="S103" i="39"/>
  <c r="G165" i="37"/>
  <c r="V165" i="37"/>
  <c r="G161" i="37"/>
  <c r="V161" i="37"/>
  <c r="F91" i="39"/>
  <c r="S91" i="39"/>
  <c r="G164" i="37"/>
  <c r="V164" i="37"/>
  <c r="F115" i="39"/>
  <c r="S115" i="39"/>
  <c r="G167" i="37"/>
  <c r="V167" i="37"/>
  <c r="F111" i="39"/>
  <c r="S111" i="39"/>
  <c r="G155" i="37"/>
  <c r="F71" i="39"/>
  <c r="Y64" i="10"/>
  <c r="AA64" i="10"/>
  <c r="U74" i="28"/>
  <c r="AC64" i="10"/>
  <c r="O53" i="23"/>
  <c r="AE64" i="10"/>
  <c r="U78" i="28"/>
  <c r="F173" i="37"/>
  <c r="E99" i="39"/>
  <c r="F164" i="37"/>
  <c r="U164" i="37"/>
  <c r="O61" i="10"/>
  <c r="AH10" i="10"/>
  <c r="E95" i="39"/>
  <c r="R95" i="39"/>
  <c r="F163" i="37"/>
  <c r="U163" i="37"/>
  <c r="E71" i="39"/>
  <c r="F155" i="37"/>
  <c r="F172" i="37"/>
  <c r="U172" i="37"/>
  <c r="E115" i="39"/>
  <c r="R115" i="39"/>
  <c r="F167" i="37"/>
  <c r="U167" i="37"/>
  <c r="E111" i="39"/>
  <c r="R111" i="39"/>
  <c r="E119" i="39"/>
  <c r="R119" i="39"/>
  <c r="E79" i="39"/>
  <c r="R79" i="39"/>
  <c r="F157" i="37"/>
  <c r="K157" i="37"/>
  <c r="Z157" i="37"/>
  <c r="F160" i="37"/>
  <c r="U160" i="37"/>
  <c r="E87" i="39"/>
  <c r="R87" i="39"/>
  <c r="E127" i="39"/>
  <c r="R127" i="39"/>
  <c r="F171" i="37"/>
  <c r="U171" i="37"/>
  <c r="M64" i="10"/>
  <c r="U66" i="28" s="1"/>
  <c r="D115" i="39"/>
  <c r="E172" i="37"/>
  <c r="E158" i="37"/>
  <c r="I64" i="10"/>
  <c r="E157" i="37"/>
  <c r="E160" i="37"/>
  <c r="T160" i="37" s="1"/>
  <c r="L64" i="10"/>
  <c r="O42" i="23" s="1"/>
  <c r="D87" i="39"/>
  <c r="D119" i="39"/>
  <c r="S64" i="10"/>
  <c r="O67" i="23"/>
  <c r="E168" i="37"/>
  <c r="K168" i="37"/>
  <c r="E169" i="37"/>
  <c r="T169" i="37"/>
  <c r="D123" i="39"/>
  <c r="E171" i="37"/>
  <c r="U64" i="10"/>
  <c r="D127" i="39"/>
  <c r="Q127" i="39"/>
  <c r="G60" i="10"/>
  <c r="D95" i="39"/>
  <c r="E163" i="37"/>
  <c r="T163" i="37"/>
  <c r="M36" i="14"/>
  <c r="G13" i="37"/>
  <c r="F10" i="39"/>
  <c r="S10" i="39"/>
  <c r="AE33" i="14"/>
  <c r="I6" i="25"/>
  <c r="G6" i="25" s="1"/>
  <c r="AE23" i="14"/>
  <c r="G66" i="23"/>
  <c r="S1416" i="5"/>
  <c r="AL1358" i="5"/>
  <c r="G162" i="35"/>
  <c r="AM92" i="35"/>
  <c r="AM240" i="35"/>
  <c r="BA240" i="35"/>
  <c r="AP92" i="35"/>
  <c r="K149" i="37"/>
  <c r="Z149" i="37"/>
  <c r="V149" i="37"/>
  <c r="Q58" i="35"/>
  <c r="P64" i="10"/>
  <c r="U69" i="28"/>
  <c r="S51" i="39"/>
  <c r="H51" i="39"/>
  <c r="W51" i="39"/>
  <c r="Q126" i="35"/>
  <c r="I126" i="35"/>
  <c r="O128" i="35"/>
  <c r="I128" i="35"/>
  <c r="R44" i="39"/>
  <c r="E128" i="39"/>
  <c r="U101" i="35"/>
  <c r="U25" i="35"/>
  <c r="T64" i="10"/>
  <c r="O68" i="23"/>
  <c r="G72" i="35"/>
  <c r="O70" i="35"/>
  <c r="J132" i="35"/>
  <c r="G132" i="35"/>
  <c r="O132" i="35"/>
  <c r="R128" i="35"/>
  <c r="J128" i="35"/>
  <c r="G163" i="37"/>
  <c r="D63" i="39"/>
  <c r="E153" i="37"/>
  <c r="F64" i="10"/>
  <c r="W94" i="35"/>
  <c r="Z94" i="35"/>
  <c r="T150" i="37"/>
  <c r="F161" i="37"/>
  <c r="U161" i="37"/>
  <c r="V151" i="37"/>
  <c r="K151" i="37"/>
  <c r="Z151" i="37"/>
  <c r="S44" i="39"/>
  <c r="F128" i="39"/>
  <c r="R160" i="35"/>
  <c r="J162" i="35"/>
  <c r="U31" i="28"/>
  <c r="O26" i="23"/>
  <c r="O94" i="35"/>
  <c r="O92" i="35"/>
  <c r="Q92" i="35"/>
  <c r="I218" i="35"/>
  <c r="G218" i="35"/>
  <c r="O218" i="35"/>
  <c r="O194" i="35"/>
  <c r="G194" i="35"/>
  <c r="Q194" i="35"/>
  <c r="I194" i="35"/>
  <c r="E123" i="39"/>
  <c r="H123" i="39"/>
  <c r="R123" i="39"/>
  <c r="S55" i="39"/>
  <c r="H55" i="39"/>
  <c r="W55" i="39"/>
  <c r="O164" i="35"/>
  <c r="G165" i="35"/>
  <c r="G164" i="35"/>
  <c r="U58" i="35"/>
  <c r="J58" i="35"/>
  <c r="U60" i="35"/>
  <c r="J60" i="35"/>
  <c r="J64" i="35"/>
  <c r="AP94" i="35"/>
  <c r="AM94" i="35"/>
  <c r="R10" i="39"/>
  <c r="O39" i="23"/>
  <c r="J10" i="23"/>
  <c r="J6" i="25"/>
  <c r="J234" i="35"/>
  <c r="U125" i="35"/>
  <c r="J159" i="35"/>
  <c r="G156" i="35"/>
  <c r="J156" i="35"/>
  <c r="U122" i="35"/>
  <c r="J146" i="35"/>
  <c r="U112" i="35"/>
  <c r="G146" i="35"/>
  <c r="G47" i="39"/>
  <c r="T47" i="39" s="1"/>
  <c r="G149" i="35"/>
  <c r="U148" i="35"/>
  <c r="G148" i="35"/>
  <c r="U183" i="35"/>
  <c r="U182" i="35"/>
  <c r="J149" i="35"/>
  <c r="J155" i="35"/>
  <c r="G155" i="35"/>
  <c r="U121" i="35"/>
  <c r="U111" i="35"/>
  <c r="J145" i="35"/>
  <c r="G145" i="35"/>
  <c r="U142" i="35"/>
  <c r="G142" i="35"/>
  <c r="U110" i="35"/>
  <c r="J144" i="35"/>
  <c r="J141" i="35"/>
  <c r="G141" i="35"/>
  <c r="U107" i="35"/>
  <c r="U138" i="35"/>
  <c r="J158" i="35"/>
  <c r="G158" i="35"/>
  <c r="U124" i="35"/>
  <c r="U187" i="35"/>
  <c r="J187" i="35"/>
  <c r="J153" i="35"/>
  <c r="G153" i="35"/>
  <c r="U119" i="35"/>
  <c r="U76" i="28"/>
  <c r="J157" i="35"/>
  <c r="G157" i="35"/>
  <c r="AH63" i="10"/>
  <c r="AQ140" i="39" s="1"/>
  <c r="H14" i="37"/>
  <c r="W155" i="37"/>
  <c r="U185" i="35"/>
  <c r="J185" i="35"/>
  <c r="J151" i="35"/>
  <c r="G151" i="35"/>
  <c r="U117" i="35"/>
  <c r="U150" i="35"/>
  <c r="U126" i="35" s="1"/>
  <c r="O55" i="23"/>
  <c r="F11" i="39"/>
  <c r="G14" i="37"/>
  <c r="AH62" i="10"/>
  <c r="AQ139" i="39"/>
  <c r="H75" i="39"/>
  <c r="W75" i="39"/>
  <c r="S75" i="39"/>
  <c r="V155" i="37"/>
  <c r="S71" i="39"/>
  <c r="O51" i="23"/>
  <c r="R71" i="39"/>
  <c r="U173" i="37"/>
  <c r="U155" i="37"/>
  <c r="U70" i="28"/>
  <c r="R91" i="39"/>
  <c r="R99" i="39"/>
  <c r="U53" i="28"/>
  <c r="O71" i="23"/>
  <c r="Q87" i="39"/>
  <c r="O40" i="23"/>
  <c r="U63" i="28"/>
  <c r="K171" i="37"/>
  <c r="Z171" i="37"/>
  <c r="T171" i="37"/>
  <c r="H127" i="39"/>
  <c r="W127" i="39"/>
  <c r="H119" i="39"/>
  <c r="W119" i="39"/>
  <c r="Q119" i="39"/>
  <c r="H79" i="39"/>
  <c r="W79" i="39"/>
  <c r="T158" i="37"/>
  <c r="E155" i="37"/>
  <c r="D71" i="39"/>
  <c r="Q71" i="39"/>
  <c r="G64" i="10"/>
  <c r="U49" i="28"/>
  <c r="T157" i="37"/>
  <c r="W123" i="39"/>
  <c r="Q123" i="39"/>
  <c r="T168" i="37"/>
  <c r="Z168" i="37"/>
  <c r="Q115" i="39"/>
  <c r="H115" i="39"/>
  <c r="W115" i="39"/>
  <c r="O46" i="23"/>
  <c r="K169" i="37"/>
  <c r="Z169" i="37"/>
  <c r="O72" i="23"/>
  <c r="H95" i="39"/>
  <c r="W95" i="39"/>
  <c r="Q95" i="39"/>
  <c r="T167" i="37"/>
  <c r="T172" i="37"/>
  <c r="H10" i="39"/>
  <c r="W10" i="39"/>
  <c r="K13" i="37"/>
  <c r="Z13" i="37"/>
  <c r="V13" i="37"/>
  <c r="E12" i="37"/>
  <c r="T12" i="37" s="1"/>
  <c r="D9" i="39"/>
  <c r="M87" i="28"/>
  <c r="I6" i="7"/>
  <c r="G6" i="7" s="1"/>
  <c r="M234" i="35"/>
  <c r="I234" i="35" s="1"/>
  <c r="G234" i="35" s="1"/>
  <c r="I10" i="23"/>
  <c r="AL1416" i="5"/>
  <c r="U30" i="28"/>
  <c r="O58" i="35"/>
  <c r="O25" i="23"/>
  <c r="O126" i="35"/>
  <c r="G128" i="35"/>
  <c r="R126" i="35"/>
  <c r="H63" i="39"/>
  <c r="W63" i="39"/>
  <c r="Q63" i="39"/>
  <c r="U94" i="35"/>
  <c r="T153" i="37"/>
  <c r="K153" i="37"/>
  <c r="Z153" i="37"/>
  <c r="U38" i="28"/>
  <c r="O33" i="23"/>
  <c r="O32" i="23"/>
  <c r="U51" i="28"/>
  <c r="AD240" i="39"/>
  <c r="G185" i="35"/>
  <c r="G187" i="35"/>
  <c r="J148" i="35"/>
  <c r="T11" i="39"/>
  <c r="J183" i="35"/>
  <c r="U217" i="35"/>
  <c r="U216" i="35"/>
  <c r="G183" i="35"/>
  <c r="J142" i="35"/>
  <c r="U108" i="35"/>
  <c r="U116" i="35"/>
  <c r="J150" i="35"/>
  <c r="G150" i="35"/>
  <c r="W14" i="37"/>
  <c r="U104" i="35"/>
  <c r="G138" i="35"/>
  <c r="J138" i="35"/>
  <c r="F7" i="39"/>
  <c r="S11" i="39"/>
  <c r="V14" i="37"/>
  <c r="H71" i="39"/>
  <c r="W71" i="39"/>
  <c r="U61" i="28"/>
  <c r="O38" i="23"/>
  <c r="K155" i="37"/>
  <c r="Z155" i="37"/>
  <c r="T155" i="37"/>
  <c r="Q9" i="39"/>
  <c r="I87" i="28"/>
  <c r="G10" i="23"/>
  <c r="AA240" i="39"/>
  <c r="AC240" i="39"/>
  <c r="E10" i="23"/>
  <c r="U37" i="28"/>
  <c r="U25" i="28"/>
  <c r="U27" i="28"/>
  <c r="U92" i="35"/>
  <c r="G182" i="35"/>
  <c r="J182" i="35"/>
  <c r="J217" i="35"/>
  <c r="G217" i="35"/>
  <c r="S7" i="39"/>
  <c r="AH23" i="10"/>
  <c r="O13" i="23" s="1"/>
  <c r="U80" i="28"/>
  <c r="AH66" i="10"/>
  <c r="J64" i="10"/>
  <c r="O58" i="23" s="1"/>
  <c r="E11" i="39"/>
  <c r="F14" i="37"/>
  <c r="U14" i="37"/>
  <c r="AG41" i="15"/>
  <c r="AK1384" i="5"/>
  <c r="K150" i="37"/>
  <c r="Z150" i="37"/>
  <c r="K46" i="37"/>
  <c r="Z46" i="37"/>
  <c r="F54" i="37"/>
  <c r="U157" i="37"/>
  <c r="K159" i="37"/>
  <c r="Z159" i="37"/>
  <c r="U60" i="37"/>
  <c r="V42" i="37"/>
  <c r="S146" i="37"/>
  <c r="V61" i="37"/>
  <c r="G10" i="37"/>
  <c r="V10" i="37"/>
  <c r="S56" i="37"/>
  <c r="Z56" i="37" s="1"/>
  <c r="F177" i="37"/>
  <c r="U75" i="37"/>
  <c r="J10" i="37"/>
  <c r="J180" i="37"/>
  <c r="U100" i="37"/>
  <c r="Z11" i="37"/>
  <c r="U71" i="37"/>
  <c r="V55" i="37"/>
  <c r="K164" i="37"/>
  <c r="Z164" i="37" s="1"/>
  <c r="K167" i="37"/>
  <c r="Z167" i="37"/>
  <c r="P86" i="39"/>
  <c r="O74" i="8"/>
  <c r="N36" i="23" s="1"/>
  <c r="AP12" i="8"/>
  <c r="R38" i="28"/>
  <c r="N33" i="23"/>
  <c r="N32" i="23"/>
  <c r="R33" i="35"/>
  <c r="R32" i="35"/>
  <c r="N73" i="23"/>
  <c r="R55" i="28"/>
  <c r="AP41" i="8"/>
  <c r="M143" i="37"/>
  <c r="S143" i="37"/>
  <c r="X74" i="8"/>
  <c r="N67" i="23"/>
  <c r="H73" i="8"/>
  <c r="M27" i="23"/>
  <c r="M148" i="37"/>
  <c r="N71" i="23"/>
  <c r="O96" i="37"/>
  <c r="O52" i="37"/>
  <c r="M130" i="37"/>
  <c r="J62" i="39"/>
  <c r="R27" i="35"/>
  <c r="M119" i="37"/>
  <c r="S82" i="37"/>
  <c r="AP8" i="8"/>
  <c r="AP40" i="8"/>
  <c r="W59" i="8"/>
  <c r="P63" i="28"/>
  <c r="H63" i="28"/>
  <c r="P52" i="39"/>
  <c r="W52" i="39" s="1"/>
  <c r="AC72" i="8"/>
  <c r="T902" i="5"/>
  <c r="R33" i="4" s="1"/>
  <c r="T1050" i="5"/>
  <c r="AL751" i="5"/>
  <c r="AL749" i="5"/>
  <c r="X798" i="5"/>
  <c r="S102" i="37"/>
  <c r="S92" i="37"/>
  <c r="S109" i="37"/>
  <c r="J24" i="7"/>
  <c r="M67" i="23"/>
  <c r="J24" i="25"/>
  <c r="R61" i="28"/>
  <c r="N38" i="23"/>
  <c r="F38" i="23"/>
  <c r="M51" i="23"/>
  <c r="Q74" i="28"/>
  <c r="AC73" i="8"/>
  <c r="Q69" i="28"/>
  <c r="P113" i="39"/>
  <c r="M144" i="37"/>
  <c r="AP63" i="8"/>
  <c r="O40" i="37"/>
  <c r="O8" i="37"/>
  <c r="J57" i="39"/>
  <c r="P117" i="39"/>
  <c r="Q46" i="35"/>
  <c r="Q45" i="35"/>
  <c r="Q36" i="28"/>
  <c r="J49" i="39"/>
  <c r="P49" i="39"/>
  <c r="L69" i="39"/>
  <c r="N72" i="23"/>
  <c r="N69" i="23"/>
  <c r="M76" i="37"/>
  <c r="K105" i="39"/>
  <c r="R105" i="39"/>
  <c r="R58" i="28"/>
  <c r="J58" i="28"/>
  <c r="R74" i="28"/>
  <c r="J73" i="8"/>
  <c r="M39" i="23"/>
  <c r="Q45" i="28"/>
  <c r="AP7" i="8"/>
  <c r="AP65" i="8"/>
  <c r="S105" i="37"/>
  <c r="N33" i="39"/>
  <c r="Q40" i="37"/>
  <c r="X138" i="37"/>
  <c r="Y109" i="37"/>
  <c r="S148" i="37"/>
  <c r="AC74" i="8"/>
  <c r="L74" i="8"/>
  <c r="N58" i="23"/>
  <c r="P109" i="39"/>
  <c r="S74" i="8"/>
  <c r="Y95" i="37"/>
  <c r="Y89" i="37"/>
  <c r="Y73" i="8"/>
  <c r="M68" i="23"/>
  <c r="S119" i="37"/>
  <c r="P78" i="28"/>
  <c r="L55" i="23"/>
  <c r="H59" i="28"/>
  <c r="M72" i="8"/>
  <c r="P65" i="28" s="1"/>
  <c r="H65" i="28" s="1"/>
  <c r="P46" i="35"/>
  <c r="J84" i="39"/>
  <c r="P84" i="39" s="1"/>
  <c r="W84" i="39" s="1"/>
  <c r="J108" i="39"/>
  <c r="P108" i="39" s="1"/>
  <c r="W108" i="39" s="1"/>
  <c r="M72" i="23"/>
  <c r="AD72" i="8"/>
  <c r="P45" i="28" s="1"/>
  <c r="P72" i="8"/>
  <c r="L45" i="23" s="1"/>
  <c r="H72" i="8"/>
  <c r="L27" i="23" s="1"/>
  <c r="T68" i="37"/>
  <c r="P56" i="39"/>
  <c r="M64" i="37"/>
  <c r="S64" i="37" s="1"/>
  <c r="Z64" i="37" s="1"/>
  <c r="L72" i="8"/>
  <c r="P49" i="28"/>
  <c r="L67" i="23"/>
  <c r="P41" i="35"/>
  <c r="O41" i="35" s="1"/>
  <c r="S67" i="37"/>
  <c r="U67" i="37"/>
  <c r="U72" i="37"/>
  <c r="R104" i="39"/>
  <c r="K96" i="39"/>
  <c r="L116" i="39"/>
  <c r="N106" i="37"/>
  <c r="S106" i="37"/>
  <c r="P73" i="8"/>
  <c r="M45" i="23"/>
  <c r="P77" i="28"/>
  <c r="S52" i="39"/>
  <c r="O71" i="37"/>
  <c r="Q38" i="35"/>
  <c r="L88" i="39"/>
  <c r="M73" i="23"/>
  <c r="K120" i="39"/>
  <c r="R120" i="39" s="1"/>
  <c r="O65" i="37"/>
  <c r="V65" i="37"/>
  <c r="P77" i="39"/>
  <c r="K121" i="39"/>
  <c r="P121" i="39"/>
  <c r="L42" i="4"/>
  <c r="L46" i="23"/>
  <c r="P69" i="28"/>
  <c r="P54" i="35"/>
  <c r="H78" i="28"/>
  <c r="S100" i="39"/>
  <c r="R72" i="8"/>
  <c r="D55" i="23"/>
  <c r="AM73" i="8"/>
  <c r="P85" i="39"/>
  <c r="U95" i="37"/>
  <c r="S95" i="37"/>
  <c r="J34" i="7"/>
  <c r="R43" i="28"/>
  <c r="N60" i="23"/>
  <c r="R37" i="35"/>
  <c r="J34" i="25"/>
  <c r="T100" i="37"/>
  <c r="S100" i="37"/>
  <c r="Z100" i="37"/>
  <c r="R17" i="35"/>
  <c r="J125" i="39"/>
  <c r="J61" i="39"/>
  <c r="J105" i="39"/>
  <c r="O50" i="35"/>
  <c r="O147" i="37"/>
  <c r="S73" i="8"/>
  <c r="R76" i="28"/>
  <c r="M83" i="37"/>
  <c r="T73" i="8"/>
  <c r="V74" i="8"/>
  <c r="M52" i="23"/>
  <c r="K74" i="8"/>
  <c r="AP69" i="8"/>
  <c r="R73" i="8"/>
  <c r="AI73" i="8"/>
  <c r="Q72" i="28"/>
  <c r="O73" i="8"/>
  <c r="M36" i="23" s="1"/>
  <c r="P114" i="39"/>
  <c r="L106" i="39"/>
  <c r="AB74" i="8"/>
  <c r="O137" i="37"/>
  <c r="S124" i="37"/>
  <c r="J10" i="7"/>
  <c r="L78" i="39"/>
  <c r="P78" i="39"/>
  <c r="S118" i="37"/>
  <c r="S79" i="37"/>
  <c r="N53" i="23"/>
  <c r="I177" i="37"/>
  <c r="Z19" i="37"/>
  <c r="Y9" i="37"/>
  <c r="Y10" i="37"/>
  <c r="Y180" i="37"/>
  <c r="S10" i="37"/>
  <c r="S180" i="37"/>
  <c r="R180" i="37"/>
  <c r="S954" i="5"/>
  <c r="Q35" i="4" s="1"/>
  <c r="S1056" i="5"/>
  <c r="T954" i="5"/>
  <c r="R35" i="4" s="1"/>
  <c r="B42" i="4"/>
  <c r="DS32" i="42"/>
  <c r="H30" i="37"/>
  <c r="W30" i="37" s="1"/>
  <c r="H54" i="37"/>
  <c r="R64" i="10"/>
  <c r="D111" i="39"/>
  <c r="F71" i="23"/>
  <c r="M130" i="39"/>
  <c r="AP27" i="8"/>
  <c r="L102" i="39"/>
  <c r="AP26" i="8"/>
  <c r="AP25" i="8"/>
  <c r="Y76" i="37"/>
  <c r="P122" i="39"/>
  <c r="H74" i="8"/>
  <c r="N27" i="23"/>
  <c r="S144" i="37"/>
  <c r="S113" i="37"/>
  <c r="AA73" i="8"/>
  <c r="Q58" i="28"/>
  <c r="I73" i="8"/>
  <c r="Q61" i="28"/>
  <c r="Z73" i="8"/>
  <c r="M71" i="23"/>
  <c r="S147" i="37"/>
  <c r="S139" i="37"/>
  <c r="S80" i="37"/>
  <c r="K67" i="23"/>
  <c r="P97" i="39"/>
  <c r="S78" i="37"/>
  <c r="K51" i="23"/>
  <c r="S88" i="37"/>
  <c r="M38" i="23"/>
  <c r="N46" i="23"/>
  <c r="R54" i="35"/>
  <c r="R69" i="28"/>
  <c r="O69" i="28"/>
  <c r="R36" i="28"/>
  <c r="N31" i="23"/>
  <c r="V40" i="37"/>
  <c r="V101" i="37"/>
  <c r="R37" i="28"/>
  <c r="R27" i="28"/>
  <c r="P53" i="39"/>
  <c r="P125" i="39"/>
  <c r="N108" i="37"/>
  <c r="S108" i="37"/>
  <c r="O132" i="37"/>
  <c r="S132" i="37"/>
  <c r="R72" i="28"/>
  <c r="AE74" i="8"/>
  <c r="J69" i="39"/>
  <c r="K57" i="39"/>
  <c r="P57" i="39"/>
  <c r="Q73" i="8"/>
  <c r="W67" i="8"/>
  <c r="M114" i="37"/>
  <c r="S114" i="37"/>
  <c r="R75" i="28"/>
  <c r="M86" i="37"/>
  <c r="S86" i="37"/>
  <c r="Q28" i="35"/>
  <c r="J98" i="39"/>
  <c r="AH68" i="8"/>
  <c r="S97" i="39"/>
  <c r="Q28" i="28"/>
  <c r="M133" i="37"/>
  <c r="S133" i="37"/>
  <c r="W75" i="8"/>
  <c r="AG73" i="8"/>
  <c r="P62" i="39"/>
  <c r="F73" i="8"/>
  <c r="L73" i="8"/>
  <c r="R49" i="28"/>
  <c r="K54" i="39"/>
  <c r="P54" i="39"/>
  <c r="N50" i="23"/>
  <c r="Y74" i="8"/>
  <c r="F74" i="8"/>
  <c r="S89" i="37"/>
  <c r="J43" i="35"/>
  <c r="R41" i="35"/>
  <c r="S125" i="37"/>
  <c r="S128" i="37"/>
  <c r="N74" i="8"/>
  <c r="R53" i="35" s="1"/>
  <c r="K90" i="39"/>
  <c r="AH1425" i="5"/>
  <c r="AH1421" i="5"/>
  <c r="AH1413" i="5"/>
  <c r="AH1470" i="5"/>
  <c r="AH50" i="13" s="1"/>
  <c r="AH1404" i="5"/>
  <c r="AI1414" i="5"/>
  <c r="AG44" i="4"/>
  <c r="AB42" i="4"/>
  <c r="AG1379" i="5"/>
  <c r="AG1435" i="5" s="1"/>
  <c r="AG15" i="13" s="1"/>
  <c r="AA42" i="4"/>
  <c r="AK1421" i="5"/>
  <c r="AK1420" i="5"/>
  <c r="AB39" i="13"/>
  <c r="AB1457" i="5"/>
  <c r="AB37" i="13" s="1"/>
  <c r="AD1484" i="5"/>
  <c r="AD64" i="13"/>
  <c r="AC1433" i="5"/>
  <c r="AC13" i="13" s="1"/>
  <c r="AC1432" i="5"/>
  <c r="AC12" i="13" s="1"/>
  <c r="AC1431" i="5"/>
  <c r="AC11" i="13" s="1"/>
  <c r="AD1449" i="5"/>
  <c r="AD29" i="13" s="1"/>
  <c r="AA1435" i="5"/>
  <c r="AA15" i="13" s="1"/>
  <c r="AC1460" i="5"/>
  <c r="AC40" i="13" s="1"/>
  <c r="AD1459" i="5"/>
  <c r="AD39" i="13" s="1"/>
  <c r="AA1451" i="5"/>
  <c r="AA1450" i="5" s="1"/>
  <c r="AA30" i="13" s="1"/>
  <c r="AC1469" i="5"/>
  <c r="AC49" i="13" s="1"/>
  <c r="AC1468" i="5"/>
  <c r="AC48" i="13" s="1"/>
  <c r="AD1467" i="5"/>
  <c r="AD47" i="13" s="1"/>
  <c r="AA1461" i="5"/>
  <c r="AA41" i="13" s="1"/>
  <c r="AB1476" i="5"/>
  <c r="AB56" i="13" s="1"/>
  <c r="AH1400" i="5"/>
  <c r="AD1482" i="5"/>
  <c r="AD62" i="13" s="1"/>
  <c r="AD1481" i="5"/>
  <c r="AD61" i="13" s="1"/>
  <c r="AG1089" i="46"/>
  <c r="F47" i="13"/>
  <c r="M78" i="35"/>
  <c r="AL1086" i="5"/>
  <c r="E1441" i="5"/>
  <c r="F1405" i="5"/>
  <c r="E1486" i="5"/>
  <c r="E66" i="13" s="1"/>
  <c r="AL1100" i="5"/>
  <c r="AG962" i="46"/>
  <c r="AL955" i="5"/>
  <c r="AH1042" i="5"/>
  <c r="AK1050" i="5"/>
  <c r="AG932" i="46"/>
  <c r="AI1016" i="5"/>
  <c r="AH1060" i="5"/>
  <c r="AI1057" i="5"/>
  <c r="AK1051" i="5"/>
  <c r="AG1047" i="5"/>
  <c r="AG1472" i="5"/>
  <c r="AG52" i="13" s="1"/>
  <c r="AH1035" i="5"/>
  <c r="AG1009" i="5"/>
  <c r="AI1017" i="5"/>
  <c r="AI1441" i="5" s="1"/>
  <c r="AI21" i="13" s="1"/>
  <c r="AG210" i="39" s="1"/>
  <c r="AH1041" i="5"/>
  <c r="AH1466" i="5" s="1"/>
  <c r="AH46" i="13" s="1"/>
  <c r="AH1033" i="5"/>
  <c r="AH1054" i="5"/>
  <c r="AH1052" i="5" s="1"/>
  <c r="AH1038" i="5"/>
  <c r="E35" i="4"/>
  <c r="AB33" i="4"/>
  <c r="AG1037" i="5"/>
  <c r="AC1037" i="5"/>
  <c r="AC1062" i="5" s="1"/>
  <c r="AG1055" i="5"/>
  <c r="AG1052" i="5" s="1"/>
  <c r="AG1477" i="5" s="1"/>
  <c r="AG57" i="13" s="1"/>
  <c r="AI1052" i="5"/>
  <c r="AH1485" i="5"/>
  <c r="AH65" i="13"/>
  <c r="F135" i="37"/>
  <c r="U135" i="37"/>
  <c r="AI1049" i="5"/>
  <c r="AI1037" i="5"/>
  <c r="AH1044" i="5"/>
  <c r="AK1456" i="5"/>
  <c r="AI1484" i="5"/>
  <c r="AI64" i="13" s="1"/>
  <c r="AK1475" i="5"/>
  <c r="AB1471" i="5"/>
  <c r="AB51" i="13" s="1"/>
  <c r="AA1472" i="5"/>
  <c r="AA52" i="13" s="1"/>
  <c r="Z1037" i="5"/>
  <c r="AH1031" i="5"/>
  <c r="AH1456" i="5" s="1"/>
  <c r="AH36" i="13" s="1"/>
  <c r="AI1051" i="5"/>
  <c r="AI1476" i="5"/>
  <c r="AI56" i="13" s="1"/>
  <c r="AH1046" i="5"/>
  <c r="AH1471" i="5" s="1"/>
  <c r="AH51" i="13" s="1"/>
  <c r="AI1474" i="5"/>
  <c r="AI54" i="13" s="1"/>
  <c r="G148" i="37" s="1"/>
  <c r="V148" i="37" s="1"/>
  <c r="AC1470" i="5"/>
  <c r="AC50" i="13" s="1"/>
  <c r="AI1482" i="5"/>
  <c r="AI62" i="13"/>
  <c r="AB1026" i="5"/>
  <c r="AA32" i="4"/>
  <c r="AK1055" i="5"/>
  <c r="AK1052" i="5" s="1"/>
  <c r="AH1030" i="5"/>
  <c r="AL836" i="5"/>
  <c r="AL812" i="5"/>
  <c r="AH1482" i="5"/>
  <c r="AH62" i="13" s="1"/>
  <c r="AH1012" i="5"/>
  <c r="AK1470" i="5"/>
  <c r="AH1432" i="5"/>
  <c r="AH12" i="13" s="1"/>
  <c r="F113" i="37" s="1"/>
  <c r="U113" i="37" s="1"/>
  <c r="AG1444" i="5"/>
  <c r="AG24" i="13" s="1"/>
  <c r="J27" i="23"/>
  <c r="F27" i="23" s="1"/>
  <c r="AG746" i="46"/>
  <c r="AG730" i="46"/>
  <c r="AI1468" i="5"/>
  <c r="AI48" i="13" s="1"/>
  <c r="AI1449" i="5"/>
  <c r="AI29" i="13" s="1"/>
  <c r="AB1470" i="5"/>
  <c r="AB50" i="13" s="1"/>
  <c r="AI1479" i="5"/>
  <c r="AI59" i="13" s="1"/>
  <c r="AD1026" i="5"/>
  <c r="AC1475" i="5"/>
  <c r="AC55" i="13"/>
  <c r="Z1471" i="5"/>
  <c r="Z51" i="13"/>
  <c r="AA1470" i="5"/>
  <c r="AA50" i="13" s="1"/>
  <c r="AB1468" i="5"/>
  <c r="AB48" i="13" s="1"/>
  <c r="AC1466" i="5"/>
  <c r="AC46" i="13" s="1"/>
  <c r="AA1456" i="5"/>
  <c r="AA36" i="13" s="1"/>
  <c r="AC1455" i="5"/>
  <c r="AC1454" i="5" s="1"/>
  <c r="AC34" i="13" s="1"/>
  <c r="AC1453" i="5"/>
  <c r="AC33" i="13" s="1"/>
  <c r="AB1443" i="5"/>
  <c r="AB23" i="13" s="1"/>
  <c r="AB1442" i="5"/>
  <c r="AB22" i="13" s="1"/>
  <c r="AC1441" i="5"/>
  <c r="AC21" i="13" s="1"/>
  <c r="AC1438" i="5"/>
  <c r="AC18" i="13" s="1"/>
  <c r="AD1485" i="5"/>
  <c r="AD65" i="13"/>
  <c r="Z1478" i="5"/>
  <c r="Z58" i="13" s="1"/>
  <c r="F1052" i="5"/>
  <c r="E1453" i="5"/>
  <c r="E33" i="13" s="1"/>
  <c r="AL703" i="5"/>
  <c r="AL743" i="5"/>
  <c r="AL720" i="5"/>
  <c r="AL726" i="5"/>
  <c r="AL722" i="5"/>
  <c r="AL1040" i="5" s="1"/>
  <c r="AL714" i="5"/>
  <c r="AL1030" i="5" s="1"/>
  <c r="AL742" i="5"/>
  <c r="S1466" i="5"/>
  <c r="S46" i="13" s="1"/>
  <c r="AK684" i="5"/>
  <c r="AK644" i="5"/>
  <c r="AK584" i="46"/>
  <c r="AK576" i="46"/>
  <c r="AH568" i="46"/>
  <c r="AK560" i="46"/>
  <c r="AH552" i="46"/>
  <c r="AK544" i="46"/>
  <c r="AB669" i="5"/>
  <c r="AC647" i="5"/>
  <c r="AC644" i="5"/>
  <c r="AD684" i="5"/>
  <c r="AD1477" i="5" s="1"/>
  <c r="AD57" i="13" s="1"/>
  <c r="AC684" i="5"/>
  <c r="AC1477" i="5" s="1"/>
  <c r="AC57" i="13" s="1"/>
  <c r="AB684" i="5"/>
  <c r="AB1477" i="5" s="1"/>
  <c r="AB57" i="13" s="1"/>
  <c r="AA684" i="5"/>
  <c r="AL655" i="5"/>
  <c r="AH693" i="5"/>
  <c r="AH1486" i="5"/>
  <c r="AH66" i="13"/>
  <c r="F136" i="37"/>
  <c r="U136" i="37"/>
  <c r="AI690" i="5"/>
  <c r="AI1483" i="5"/>
  <c r="AI63" i="13" s="1"/>
  <c r="AG688" i="5"/>
  <c r="AG1481" i="5"/>
  <c r="AG61" i="13" s="1"/>
  <c r="AH685" i="5"/>
  <c r="AH1478" i="5" s="1"/>
  <c r="AH58" i="13" s="1"/>
  <c r="AI682" i="5"/>
  <c r="AH680" i="5"/>
  <c r="AK679" i="5"/>
  <c r="AK1472" i="5" s="1"/>
  <c r="J63" i="23" s="1"/>
  <c r="AI677" i="5"/>
  <c r="AG675" i="5"/>
  <c r="AG669" i="5" s="1"/>
  <c r="AH672" i="5"/>
  <c r="AH1465" i="5" s="1"/>
  <c r="AH45" i="13" s="1"/>
  <c r="AI668" i="5"/>
  <c r="AI1461" i="5" s="1"/>
  <c r="AI41" i="13" s="1"/>
  <c r="G118" i="37" s="1"/>
  <c r="V118" i="37" s="1"/>
  <c r="AG666" i="5"/>
  <c r="AG664" i="5" s="1"/>
  <c r="AH662" i="5"/>
  <c r="AK661" i="5"/>
  <c r="AI659" i="5"/>
  <c r="AI658" i="5" s="1"/>
  <c r="AG656" i="5"/>
  <c r="AG1448" i="5" s="1"/>
  <c r="AG28" i="13" s="1"/>
  <c r="AE216" i="39" s="1"/>
  <c r="AG650" i="5"/>
  <c r="AG647" i="5" s="1"/>
  <c r="AH646" i="5"/>
  <c r="AH1438" i="5" s="1"/>
  <c r="AH18" i="13" s="1"/>
  <c r="AI642" i="5"/>
  <c r="AG640" i="5"/>
  <c r="AG1432" i="5" s="1"/>
  <c r="AG12" i="13" s="1"/>
  <c r="AH664" i="5"/>
  <c r="Y23" i="4"/>
  <c r="AF23" i="4"/>
  <c r="AI669" i="5"/>
  <c r="AI1470" i="5"/>
  <c r="AI50" i="13" s="1"/>
  <c r="AC1462" i="5"/>
  <c r="AC42" i="13" s="1"/>
  <c r="AG482" i="5"/>
  <c r="AD22" i="4" s="1"/>
  <c r="AK671" i="5"/>
  <c r="AK669" i="5" s="1"/>
  <c r="Z684" i="5"/>
  <c r="Z1477" i="5"/>
  <c r="Z57" i="13" s="1"/>
  <c r="AC669" i="5"/>
  <c r="Z669" i="5"/>
  <c r="AD1465" i="5"/>
  <c r="AA1444" i="5"/>
  <c r="AA24" i="13" s="1"/>
  <c r="AK1437" i="5"/>
  <c r="AC1437" i="5"/>
  <c r="AC17" i="13" s="1"/>
  <c r="AB22" i="4"/>
  <c r="AB647" i="5"/>
  <c r="AL436" i="5"/>
  <c r="AC1482" i="5"/>
  <c r="AC62" i="13" s="1"/>
  <c r="AA1480" i="5"/>
  <c r="AA60" i="13" s="1"/>
  <c r="AC658" i="5"/>
  <c r="AC694" i="5"/>
  <c r="AG464" i="46"/>
  <c r="AG456" i="46"/>
  <c r="AK1483" i="5"/>
  <c r="AL449" i="5"/>
  <c r="AD1483" i="5"/>
  <c r="AD63" i="13" s="1"/>
  <c r="AB1481" i="5"/>
  <c r="AB61" i="13" s="1"/>
  <c r="AC1440" i="5"/>
  <c r="AK692" i="5"/>
  <c r="AK1485" i="5"/>
  <c r="AL465" i="5"/>
  <c r="AK475" i="46"/>
  <c r="AK467" i="46"/>
  <c r="AK459" i="46"/>
  <c r="AH435" i="46"/>
  <c r="AI1475" i="5"/>
  <c r="AI55" i="13" s="1"/>
  <c r="AA1476" i="5"/>
  <c r="AA56" i="13" s="1"/>
  <c r="AL675" i="5"/>
  <c r="AL660" i="5"/>
  <c r="AK1469" i="5"/>
  <c r="N54" i="28" s="1"/>
  <c r="AI1473" i="5"/>
  <c r="AG1478" i="5"/>
  <c r="AG58" i="13" s="1"/>
  <c r="AC1486" i="5"/>
  <c r="AC66" i="13"/>
  <c r="AC682" i="46"/>
  <c r="AC673" i="46"/>
  <c r="AC664" i="46"/>
  <c r="AC654" i="46"/>
  <c r="AH478" i="46"/>
  <c r="AH470" i="46"/>
  <c r="AH462" i="46"/>
  <c r="AH454" i="46"/>
  <c r="AC644" i="46"/>
  <c r="J36" i="7"/>
  <c r="J46" i="23"/>
  <c r="F46" i="23" s="1"/>
  <c r="N54" i="35"/>
  <c r="J54" i="35" s="1"/>
  <c r="N69" i="28"/>
  <c r="J36" i="25"/>
  <c r="AI1485" i="5"/>
  <c r="AI65" i="13"/>
  <c r="G135" i="37"/>
  <c r="V135" i="37"/>
  <c r="AA664" i="5"/>
  <c r="AG1470" i="5"/>
  <c r="AG50" i="13" s="1"/>
  <c r="AH363" i="46"/>
  <c r="AK1438" i="5"/>
  <c r="J39" i="23" s="1"/>
  <c r="F39" i="23" s="1"/>
  <c r="AH1476" i="5"/>
  <c r="AH56" i="13" s="1"/>
  <c r="AL240" i="5"/>
  <c r="AL226" i="5"/>
  <c r="AL264" i="5"/>
  <c r="AL228" i="5"/>
  <c r="AL282" i="5"/>
  <c r="AL234" i="5"/>
  <c r="AL236" i="5"/>
  <c r="AL292" i="5"/>
  <c r="AL261" i="5"/>
  <c r="N55" i="35"/>
  <c r="N124" i="35" s="1"/>
  <c r="J124" i="35" s="1"/>
  <c r="J47" i="23"/>
  <c r="N70" i="28"/>
  <c r="AJ324" i="5"/>
  <c r="AJ1485" i="5"/>
  <c r="AJ65" i="13"/>
  <c r="AA15" i="4"/>
  <c r="AH322" i="5"/>
  <c r="AK305" i="5"/>
  <c r="AK1466" i="5" s="1"/>
  <c r="AH299" i="5"/>
  <c r="AH1460" i="5" s="1"/>
  <c r="AG283" i="5"/>
  <c r="AG1443" i="5" s="1"/>
  <c r="Z15" i="4"/>
  <c r="AG301" i="5"/>
  <c r="AG299" i="5"/>
  <c r="AG296" i="5" s="1"/>
  <c r="Y15" i="4"/>
  <c r="AH312" i="5"/>
  <c r="Y13" i="4"/>
  <c r="AL157" i="5"/>
  <c r="AL141" i="5"/>
  <c r="J54" i="23"/>
  <c r="N77" i="28"/>
  <c r="N38" i="35"/>
  <c r="AD31" i="13"/>
  <c r="AC1436" i="5"/>
  <c r="AC16" i="13" s="1"/>
  <c r="AI301" i="5"/>
  <c r="AL318" i="5"/>
  <c r="AK276" i="5"/>
  <c r="AK321" i="5"/>
  <c r="J37" i="25"/>
  <c r="G37" i="25" s="1"/>
  <c r="AL313" i="5"/>
  <c r="AK284" i="5"/>
  <c r="AK1444" i="5" s="1"/>
  <c r="AL111" i="5"/>
  <c r="S301" i="5"/>
  <c r="N34" i="35"/>
  <c r="N103" i="35" s="1"/>
  <c r="J34" i="23"/>
  <c r="F34" i="23" s="1"/>
  <c r="J33" i="25"/>
  <c r="J33" i="7"/>
  <c r="N39" i="28"/>
  <c r="J39" i="28" s="1"/>
  <c r="J73" i="23"/>
  <c r="N55" i="28"/>
  <c r="AK1476" i="5"/>
  <c r="AA11" i="4"/>
  <c r="AI1478" i="5"/>
  <c r="AI58" i="13" s="1"/>
  <c r="AB11" i="4"/>
  <c r="J216" i="35"/>
  <c r="G216" i="35"/>
  <c r="U184" i="35"/>
  <c r="H87" i="39"/>
  <c r="W87" i="39" s="1"/>
  <c r="K172" i="37"/>
  <c r="Z172" i="37"/>
  <c r="V172" i="37"/>
  <c r="N73" i="28"/>
  <c r="AD241" i="39"/>
  <c r="F11" i="23"/>
  <c r="U72" i="28"/>
  <c r="O49" i="23"/>
  <c r="U114" i="35"/>
  <c r="V163" i="37"/>
  <c r="K163" i="37"/>
  <c r="Z163" i="37"/>
  <c r="AP240" i="35"/>
  <c r="G11" i="23"/>
  <c r="AA241" i="39" s="1"/>
  <c r="AC241" i="39"/>
  <c r="E11" i="23"/>
  <c r="C11" i="23" s="1"/>
  <c r="DF59" i="42" s="1"/>
  <c r="DF58" i="42" s="1"/>
  <c r="H175" i="37"/>
  <c r="N87" i="28"/>
  <c r="K156" i="37"/>
  <c r="Z156" i="37"/>
  <c r="F99" i="39"/>
  <c r="D91" i="39"/>
  <c r="Q91" i="39" s="1"/>
  <c r="J53" i="28"/>
  <c r="J69" i="28"/>
  <c r="G130" i="35"/>
  <c r="D51" i="23"/>
  <c r="AL640" i="5"/>
  <c r="AL1417" i="5"/>
  <c r="AL1402" i="5"/>
  <c r="I40" i="13"/>
  <c r="I1457" i="5"/>
  <c r="I37" i="13"/>
  <c r="AH1405" i="5"/>
  <c r="H77" i="28"/>
  <c r="AG12" i="4"/>
  <c r="W53" i="15"/>
  <c r="M44" i="13"/>
  <c r="M1462" i="5"/>
  <c r="M42" i="13"/>
  <c r="D46" i="23"/>
  <c r="H124" i="39"/>
  <c r="U279" i="5"/>
  <c r="AE39" i="13"/>
  <c r="AE1457" i="5"/>
  <c r="AE37" i="13"/>
  <c r="J47" i="4"/>
  <c r="O1462" i="5"/>
  <c r="O42" i="13"/>
  <c r="O43" i="13"/>
  <c r="G1462" i="5"/>
  <c r="G43" i="13"/>
  <c r="D67" i="23"/>
  <c r="D72" i="23"/>
  <c r="C48" i="13"/>
  <c r="L50" i="28"/>
  <c r="H50" i="28"/>
  <c r="N45" i="13"/>
  <c r="AH1420" i="5"/>
  <c r="H24" i="23"/>
  <c r="D24" i="23"/>
  <c r="L29" i="28"/>
  <c r="H29" i="28"/>
  <c r="C40" i="13"/>
  <c r="Y96" i="37"/>
  <c r="L45" i="13"/>
  <c r="L1462" i="5"/>
  <c r="L42" i="13"/>
  <c r="S121" i="39"/>
  <c r="H108" i="39"/>
  <c r="K53" i="13"/>
  <c r="K1462" i="5"/>
  <c r="K42" i="13"/>
  <c r="AE1462" i="5"/>
  <c r="AE42" i="13"/>
  <c r="AE51" i="13"/>
  <c r="L49" i="28"/>
  <c r="L41" i="35"/>
  <c r="C1462" i="5"/>
  <c r="C42" i="13"/>
  <c r="AA224" i="39"/>
  <c r="C43" i="13"/>
  <c r="AJ1420" i="5"/>
  <c r="AJ1430" i="5"/>
  <c r="AJ1479" i="5"/>
  <c r="AJ59" i="13"/>
  <c r="O37" i="4"/>
  <c r="AH1467" i="5"/>
  <c r="H74" i="28"/>
  <c r="V1434" i="5"/>
  <c r="V14" i="13"/>
  <c r="AL1415" i="5"/>
  <c r="Q1462" i="5"/>
  <c r="J45" i="13"/>
  <c r="J1462" i="5"/>
  <c r="I44" i="13"/>
  <c r="I1462" i="5"/>
  <c r="I42" i="13"/>
  <c r="M1457" i="5"/>
  <c r="M37" i="13"/>
  <c r="AG1480" i="5"/>
  <c r="AG60" i="13" s="1"/>
  <c r="AJ1021" i="5"/>
  <c r="AJ1062" i="5"/>
  <c r="AJ1471" i="5"/>
  <c r="AJ51" i="13"/>
  <c r="K46" i="4"/>
  <c r="K47" i="4"/>
  <c r="U1414" i="5"/>
  <c r="U1471" i="5"/>
  <c r="U51" i="13"/>
  <c r="F109" i="39"/>
  <c r="AL1352" i="5"/>
  <c r="AG1372" i="5"/>
  <c r="C45" i="4"/>
  <c r="C47" i="4"/>
  <c r="W1385" i="5"/>
  <c r="W1383" i="5"/>
  <c r="W1382" i="5"/>
  <c r="W1438" i="5"/>
  <c r="W18" i="13"/>
  <c r="X1402" i="5"/>
  <c r="X1459" i="5" s="1"/>
  <c r="V1397" i="5"/>
  <c r="V1453" i="5"/>
  <c r="V33" i="13"/>
  <c r="I94" i="37"/>
  <c r="W1228" i="46"/>
  <c r="W1268" i="5"/>
  <c r="S1414" i="5"/>
  <c r="S1471" i="5" s="1"/>
  <c r="S51" i="13" s="1"/>
  <c r="AK1216" i="5"/>
  <c r="AK48" i="45" s="1"/>
  <c r="U1176" i="46"/>
  <c r="U1216" i="5"/>
  <c r="U48" i="45"/>
  <c r="AA40" i="4"/>
  <c r="AJ1123" i="46"/>
  <c r="AJ1164" i="5"/>
  <c r="U1123" i="46"/>
  <c r="U1164" i="5"/>
  <c r="AA39" i="4"/>
  <c r="AL1110" i="5"/>
  <c r="AL1094" i="5"/>
  <c r="V1391" i="46"/>
  <c r="V1071" i="46"/>
  <c r="V1112" i="5"/>
  <c r="AA36" i="4"/>
  <c r="AL979" i="5"/>
  <c r="V1020" i="5"/>
  <c r="V1444" i="5"/>
  <c r="V24" i="13"/>
  <c r="I90" i="37"/>
  <c r="T1047" i="5"/>
  <c r="T1041" i="5"/>
  <c r="U910" i="46"/>
  <c r="U952" i="5"/>
  <c r="AL865" i="5"/>
  <c r="W1008" i="5"/>
  <c r="AI900" i="5"/>
  <c r="S857" i="46"/>
  <c r="S900" i="5"/>
  <c r="T1043" i="5"/>
  <c r="AI848" i="5"/>
  <c r="W1053" i="5"/>
  <c r="W1052" i="5"/>
  <c r="W1477" i="5"/>
  <c r="W57" i="13"/>
  <c r="J97" i="37"/>
  <c r="Y97" i="37"/>
  <c r="U1036" i="5"/>
  <c r="U1461" i="5"/>
  <c r="U41" i="13"/>
  <c r="V752" i="46"/>
  <c r="V796" i="5"/>
  <c r="U1063" i="46"/>
  <c r="U1061" i="46"/>
  <c r="AL734" i="5"/>
  <c r="W1053" i="46"/>
  <c r="T1035" i="5"/>
  <c r="T1460" i="5" s="1"/>
  <c r="T40" i="13" s="1"/>
  <c r="F85" i="37" s="1"/>
  <c r="U85" i="37" s="1"/>
  <c r="U1027" i="46"/>
  <c r="U1025" i="46"/>
  <c r="V700" i="46"/>
  <c r="V744" i="5"/>
  <c r="Y1435" i="5"/>
  <c r="Y15" i="13"/>
  <c r="AB26" i="4"/>
  <c r="AL624" i="5"/>
  <c r="AL622" i="5"/>
  <c r="AL597" i="5"/>
  <c r="AL590" i="5"/>
  <c r="AJ636" i="5"/>
  <c r="U591" i="46"/>
  <c r="U636" i="5"/>
  <c r="U30" i="45"/>
  <c r="X567" i="46"/>
  <c r="AL563" i="5"/>
  <c r="AI656" i="5"/>
  <c r="L23" i="4"/>
  <c r="X532" i="46"/>
  <c r="AL529" i="5"/>
  <c r="AL691" i="5"/>
  <c r="X510" i="46"/>
  <c r="AL507" i="5"/>
  <c r="X496" i="46"/>
  <c r="AL493" i="5"/>
  <c r="W696" i="46"/>
  <c r="AI687" i="5"/>
  <c r="AI684" i="5" s="1"/>
  <c r="C15" i="4"/>
  <c r="D217" i="5"/>
  <c r="AA1405" i="5"/>
  <c r="H1405" i="5"/>
  <c r="H1430" i="5"/>
  <c r="W1421" i="5"/>
  <c r="W1420" i="5"/>
  <c r="T1412" i="5"/>
  <c r="T1469" i="5" s="1"/>
  <c r="T1406" i="5"/>
  <c r="V1399" i="5"/>
  <c r="V1456" i="5"/>
  <c r="T1387" i="5"/>
  <c r="T1383" i="5" s="1"/>
  <c r="V1228" i="46"/>
  <c r="V1268" i="5"/>
  <c r="T1409" i="5"/>
  <c r="AJ1216" i="5"/>
  <c r="AI1123" i="46"/>
  <c r="AI1164" i="5"/>
  <c r="AI1165" i="5" s="1"/>
  <c r="AI47" i="45" s="1"/>
  <c r="T1123" i="46"/>
  <c r="T1164" i="5"/>
  <c r="W1400" i="46"/>
  <c r="U1071" i="46"/>
  <c r="U1112" i="5"/>
  <c r="X962" i="46"/>
  <c r="X1004" i="5"/>
  <c r="AJ952" i="5"/>
  <c r="AJ40" i="45"/>
  <c r="T910" i="46"/>
  <c r="T952" i="5"/>
  <c r="L34" i="4"/>
  <c r="H34" i="4"/>
  <c r="T1058" i="5"/>
  <c r="AH900" i="5"/>
  <c r="AH38" i="45" s="1"/>
  <c r="X1044" i="5"/>
  <c r="X1469" i="5" s="1"/>
  <c r="I38" i="25" s="1"/>
  <c r="V1033" i="5"/>
  <c r="U752" i="46"/>
  <c r="U796" i="5"/>
  <c r="U1069" i="46"/>
  <c r="W1044" i="46"/>
  <c r="T1028" i="5"/>
  <c r="U700" i="46"/>
  <c r="U744" i="5"/>
  <c r="AI636" i="5"/>
  <c r="T591" i="46"/>
  <c r="T636" i="5"/>
  <c r="W673" i="5"/>
  <c r="X559" i="46"/>
  <c r="AL555" i="5"/>
  <c r="X534" i="46"/>
  <c r="AL531" i="5"/>
  <c r="AL693" i="5"/>
  <c r="AI652" i="5"/>
  <c r="AJ688" i="5"/>
  <c r="AJ684" i="5"/>
  <c r="D1473" i="5"/>
  <c r="X231" i="46"/>
  <c r="AL230" i="5"/>
  <c r="AJ286" i="5"/>
  <c r="G199" i="35"/>
  <c r="G198" i="35"/>
  <c r="S276" i="5"/>
  <c r="T1417" i="5"/>
  <c r="T1474" i="5" s="1"/>
  <c r="T54" i="13" s="1"/>
  <c r="F110" i="37" s="1"/>
  <c r="U110" i="37" s="1"/>
  <c r="X1413" i="5"/>
  <c r="W1333" i="46"/>
  <c r="W1372" i="5"/>
  <c r="B45" i="4"/>
  <c r="W1429" i="5"/>
  <c r="W1486" i="5"/>
  <c r="W66" i="13"/>
  <c r="J99" i="37"/>
  <c r="Y99" i="37"/>
  <c r="T1414" i="5"/>
  <c r="T1471" i="5" s="1"/>
  <c r="T51" i="13" s="1"/>
  <c r="W1404" i="5"/>
  <c r="AG1320" i="5"/>
  <c r="C43" i="4"/>
  <c r="AL1266" i="5"/>
  <c r="X1419" i="5"/>
  <c r="X1476" i="5" s="1"/>
  <c r="U1412" i="5"/>
  <c r="U1469" i="5"/>
  <c r="U49" i="13"/>
  <c r="X1409" i="5"/>
  <c r="AL1226" i="5"/>
  <c r="U1228" i="46"/>
  <c r="U1268" i="5"/>
  <c r="W1410" i="5"/>
  <c r="W1467" i="5"/>
  <c r="W47" i="13"/>
  <c r="J108" i="37"/>
  <c r="Y108" i="37"/>
  <c r="AI1216" i="5"/>
  <c r="AI1217" i="5" s="1"/>
  <c r="AI49" i="45" s="1"/>
  <c r="S1439" i="46"/>
  <c r="V1426" i="5"/>
  <c r="W1427" i="46"/>
  <c r="V1420" i="46"/>
  <c r="U1412" i="46"/>
  <c r="AL1084" i="5"/>
  <c r="AJ1112" i="5"/>
  <c r="AL985" i="5"/>
  <c r="AL1043" i="5"/>
  <c r="T1042" i="5"/>
  <c r="T1467" i="5" s="1"/>
  <c r="T47" i="13" s="1"/>
  <c r="T1023" i="5"/>
  <c r="AL967" i="5"/>
  <c r="AL965" i="5"/>
  <c r="W962" i="46"/>
  <c r="W1004" i="5"/>
  <c r="AL934" i="5"/>
  <c r="AL1044" i="5" s="1"/>
  <c r="AL910" i="5"/>
  <c r="AI952" i="5"/>
  <c r="S910" i="46"/>
  <c r="S952" i="5"/>
  <c r="S953" i="5" s="1"/>
  <c r="S41" i="45" s="1"/>
  <c r="X1042" i="5"/>
  <c r="AG900" i="5"/>
  <c r="AL847" i="5"/>
  <c r="AG848" i="5"/>
  <c r="AJ796" i="5"/>
  <c r="T752" i="46"/>
  <c r="T796" i="5"/>
  <c r="T797" i="5" s="1"/>
  <c r="T35" i="45" s="1"/>
  <c r="S1048" i="5"/>
  <c r="U1053" i="46"/>
  <c r="U1047" i="46"/>
  <c r="W1035" i="46"/>
  <c r="U1017" i="46"/>
  <c r="AL696" i="5"/>
  <c r="AJ744" i="5"/>
  <c r="C1444" i="5"/>
  <c r="AA26" i="4"/>
  <c r="AL606" i="5"/>
  <c r="AL662" i="5"/>
  <c r="W601" i="46"/>
  <c r="W651" i="5"/>
  <c r="W647" i="5"/>
  <c r="S591" i="46"/>
  <c r="S636" i="5"/>
  <c r="AL571" i="5"/>
  <c r="AL681" i="5"/>
  <c r="Z23" i="4"/>
  <c r="S499" i="46"/>
  <c r="S655" i="5"/>
  <c r="U355" i="46"/>
  <c r="U671" i="5"/>
  <c r="F301" i="5"/>
  <c r="V234" i="46"/>
  <c r="V288" i="5"/>
  <c r="AD62" i="10"/>
  <c r="P93" i="39"/>
  <c r="AL277" i="5"/>
  <c r="AE326" i="5"/>
  <c r="K75" i="37"/>
  <c r="V1333" i="46"/>
  <c r="V1372" i="5"/>
  <c r="V1424" i="5"/>
  <c r="T1397" i="5"/>
  <c r="AJ1268" i="5"/>
  <c r="AH1123" i="46"/>
  <c r="AH1164" i="5"/>
  <c r="AH1165" i="5" s="1"/>
  <c r="AH47" i="45" s="1"/>
  <c r="V1436" i="46"/>
  <c r="AG1425" i="5"/>
  <c r="AG1420" i="5"/>
  <c r="W1389" i="46"/>
  <c r="S1071" i="46"/>
  <c r="S1112" i="5"/>
  <c r="AL981" i="5"/>
  <c r="AK1004" i="5"/>
  <c r="AK42" i="45" s="1"/>
  <c r="V962" i="46"/>
  <c r="V1004" i="5"/>
  <c r="U1018" i="5"/>
  <c r="AH952" i="5"/>
  <c r="AH40" i="45" s="1"/>
  <c r="AL891" i="5"/>
  <c r="W1018" i="5"/>
  <c r="AL828" i="5"/>
  <c r="T1034" i="5"/>
  <c r="T1032" i="5" s="1"/>
  <c r="V1019" i="5"/>
  <c r="X805" i="46"/>
  <c r="U1053" i="5"/>
  <c r="V1042" i="5"/>
  <c r="V1467" i="5"/>
  <c r="V47" i="13"/>
  <c r="V1040" i="5"/>
  <c r="V1465" i="5"/>
  <c r="V45" i="13"/>
  <c r="I106" i="37"/>
  <c r="AI796" i="5"/>
  <c r="S752" i="46"/>
  <c r="S796" i="5"/>
  <c r="S1061" i="5"/>
  <c r="S1486" i="5"/>
  <c r="S66" i="13" s="1"/>
  <c r="AL738" i="5"/>
  <c r="AL1056" i="5" s="1"/>
  <c r="AL724" i="5"/>
  <c r="AL1042" i="5" s="1"/>
  <c r="U1044" i="46"/>
  <c r="AL718" i="5"/>
  <c r="U1037" i="46"/>
  <c r="AL712" i="5"/>
  <c r="AL1028" i="5" s="1"/>
  <c r="AI744" i="5"/>
  <c r="S700" i="46"/>
  <c r="M1456" i="5"/>
  <c r="AG636" i="5"/>
  <c r="M25" i="4"/>
  <c r="AJ584" i="5"/>
  <c r="AG683" i="5"/>
  <c r="AG1476" i="5" s="1"/>
  <c r="AG56" i="13" s="1"/>
  <c r="AK56" i="13" s="1"/>
  <c r="S501" i="46"/>
  <c r="S657" i="5"/>
  <c r="S1449" i="5" s="1"/>
  <c r="S29" i="13" s="1"/>
  <c r="AB217" i="39" s="1"/>
  <c r="X481" i="46"/>
  <c r="AL478" i="5"/>
  <c r="AL692" i="5" s="1"/>
  <c r="T220" i="46"/>
  <c r="T268" i="5"/>
  <c r="T18" i="45" s="1"/>
  <c r="AH289" i="5"/>
  <c r="O60" i="10"/>
  <c r="O64" i="10"/>
  <c r="R1462" i="5"/>
  <c r="R42" i="13"/>
  <c r="H1481" i="5"/>
  <c r="Z1465" i="5"/>
  <c r="AA46" i="4"/>
  <c r="S1417" i="5"/>
  <c r="AK1372" i="5"/>
  <c r="AK54" i="45" s="1"/>
  <c r="U1333" i="46"/>
  <c r="U1372" i="5"/>
  <c r="U54" i="45"/>
  <c r="M45" i="4"/>
  <c r="U1427" i="5"/>
  <c r="U1484" i="5"/>
  <c r="U64" i="13"/>
  <c r="U1417" i="5"/>
  <c r="U1474" i="5"/>
  <c r="U54" i="13"/>
  <c r="G110" i="37"/>
  <c r="V110" i="37"/>
  <c r="W1281" i="46"/>
  <c r="W1320" i="5"/>
  <c r="B43" i="4"/>
  <c r="S1381" i="5"/>
  <c r="AI1268" i="5"/>
  <c r="T1228" i="46"/>
  <c r="T1268" i="5"/>
  <c r="V1429" i="5"/>
  <c r="V1486" i="5"/>
  <c r="V66" i="13"/>
  <c r="I99" i="37"/>
  <c r="T1392" i="5"/>
  <c r="T1389" i="5" s="1"/>
  <c r="AG1216" i="5"/>
  <c r="C40" i="4"/>
  <c r="AI1386" i="5"/>
  <c r="AG1123" i="46"/>
  <c r="AG1164" i="5"/>
  <c r="C39" i="4"/>
  <c r="T1424" i="5"/>
  <c r="W1419" i="46"/>
  <c r="U1402" i="46"/>
  <c r="AL1076" i="5"/>
  <c r="AH1112" i="5"/>
  <c r="C36" i="4"/>
  <c r="W1049" i="5"/>
  <c r="W1474" i="5"/>
  <c r="W54" i="13"/>
  <c r="J110" i="37"/>
  <c r="Y110" i="37"/>
  <c r="AL980" i="5"/>
  <c r="AL1038" i="5"/>
  <c r="AJ1004" i="5"/>
  <c r="U962" i="46"/>
  <c r="U1004" i="5"/>
  <c r="U42" i="45"/>
  <c r="AG952" i="5"/>
  <c r="U1055" i="5"/>
  <c r="T1029" i="5"/>
  <c r="W857" i="46"/>
  <c r="W900" i="5"/>
  <c r="W805" i="46"/>
  <c r="W848" i="5"/>
  <c r="X1058" i="5"/>
  <c r="V1025" i="5"/>
  <c r="C29" i="4"/>
  <c r="AL739" i="5"/>
  <c r="AL1057" i="5" s="1"/>
  <c r="U1055" i="46"/>
  <c r="U1035" i="46"/>
  <c r="N1470" i="5"/>
  <c r="N50" i="13"/>
  <c r="AL621" i="5"/>
  <c r="W677" i="5"/>
  <c r="C585" i="5"/>
  <c r="B25" i="4"/>
  <c r="B27" i="4"/>
  <c r="S584" i="5"/>
  <c r="S28" i="45" s="1"/>
  <c r="AL523" i="5"/>
  <c r="AL685" i="5"/>
  <c r="X524" i="46"/>
  <c r="AL521" i="5"/>
  <c r="X504" i="46"/>
  <c r="AL501" i="5"/>
  <c r="AL661" i="5"/>
  <c r="X361" i="46"/>
  <c r="AL359" i="5"/>
  <c r="AL677" i="5"/>
  <c r="W680" i="46"/>
  <c r="AA1434" i="5"/>
  <c r="AA14" i="13" s="1"/>
  <c r="U248" i="46"/>
  <c r="U305" i="5"/>
  <c r="X223" i="46"/>
  <c r="AL222" i="5"/>
  <c r="AG47" i="4"/>
  <c r="AL1366" i="5"/>
  <c r="AL1424" i="5"/>
  <c r="AL1344" i="5"/>
  <c r="AJ1372" i="5"/>
  <c r="AJ54" i="45"/>
  <c r="T1333" i="46"/>
  <c r="T1372" i="5"/>
  <c r="T54" i="45" s="1"/>
  <c r="U1411" i="5"/>
  <c r="X1401" i="5"/>
  <c r="S1385" i="5"/>
  <c r="S1383" i="5" s="1"/>
  <c r="V1281" i="46"/>
  <c r="V1320" i="5"/>
  <c r="V52" i="45"/>
  <c r="V1417" i="5"/>
  <c r="V1474" i="5"/>
  <c r="V54" i="13"/>
  <c r="I110" i="37"/>
  <c r="V1409" i="5"/>
  <c r="AH1268" i="5"/>
  <c r="AH1269" i="5" s="1"/>
  <c r="AH51" i="45" s="1"/>
  <c r="S1228" i="46"/>
  <c r="S1277" i="46" s="1"/>
  <c r="S1268" i="5"/>
  <c r="S50" i="45" s="1"/>
  <c r="W1381" i="5"/>
  <c r="W1380" i="5"/>
  <c r="AL1146" i="5"/>
  <c r="X1123" i="46"/>
  <c r="X1164" i="5"/>
  <c r="X46" i="45" s="1"/>
  <c r="U1429" i="46"/>
  <c r="AG1112" i="5"/>
  <c r="AL991" i="5"/>
  <c r="AI1004" i="5"/>
  <c r="T962" i="46"/>
  <c r="T1004" i="5"/>
  <c r="V1043" i="5"/>
  <c r="V1041" i="5"/>
  <c r="V1466" i="5"/>
  <c r="V46" i="13"/>
  <c r="I107" i="37"/>
  <c r="W1048" i="5"/>
  <c r="W1037" i="5"/>
  <c r="V857" i="46"/>
  <c r="V900" i="5"/>
  <c r="V38" i="45"/>
  <c r="V805" i="46"/>
  <c r="V848" i="5"/>
  <c r="AL795" i="5"/>
  <c r="S1051" i="5"/>
  <c r="S1476" i="5" s="1"/>
  <c r="S56" i="13" s="1"/>
  <c r="S1049" i="5"/>
  <c r="S1474" i="5" s="1"/>
  <c r="U1017" i="5"/>
  <c r="AG796" i="5"/>
  <c r="V1038" i="5"/>
  <c r="V1037" i="5"/>
  <c r="AG744" i="5"/>
  <c r="AA669" i="5"/>
  <c r="AA694" i="5" s="1"/>
  <c r="L26" i="4"/>
  <c r="X602" i="46"/>
  <c r="AL598" i="5"/>
  <c r="AL652" i="5"/>
  <c r="S486" i="46"/>
  <c r="S532" i="5"/>
  <c r="K1444" i="5"/>
  <c r="K24" i="13" s="1"/>
  <c r="X267" i="46"/>
  <c r="AL266" i="5"/>
  <c r="X244" i="46"/>
  <c r="AL243" i="5"/>
  <c r="AL300" i="5"/>
  <c r="AJ1467" i="5"/>
  <c r="AJ47" i="13"/>
  <c r="AJ1373" i="5"/>
  <c r="AJ55" i="45"/>
  <c r="AA1420" i="5"/>
  <c r="Z46" i="4"/>
  <c r="L46" i="4"/>
  <c r="L47" i="4"/>
  <c r="V1419" i="5"/>
  <c r="V1476" i="5"/>
  <c r="V56" i="13"/>
  <c r="X1399" i="5"/>
  <c r="X1456" i="5" s="1"/>
  <c r="X1424" i="5"/>
  <c r="U1281" i="46"/>
  <c r="U1320" i="5"/>
  <c r="AA43" i="4"/>
  <c r="V1425" i="5"/>
  <c r="V1482" i="5"/>
  <c r="V62" i="13"/>
  <c r="T1415" i="5"/>
  <c r="AL1234" i="5"/>
  <c r="AG1268" i="5"/>
  <c r="W1176" i="46"/>
  <c r="W1216" i="5"/>
  <c r="AB40" i="4"/>
  <c r="B40" i="4"/>
  <c r="AL1138" i="5"/>
  <c r="W1123" i="46"/>
  <c r="W1164" i="5"/>
  <c r="B39" i="4"/>
  <c r="W1435" i="46"/>
  <c r="AL1102" i="5"/>
  <c r="X1071" i="46"/>
  <c r="X1112" i="5"/>
  <c r="B36" i="4"/>
  <c r="T1060" i="5"/>
  <c r="X1046" i="5"/>
  <c r="X1471" i="5" s="1"/>
  <c r="AL950" i="5"/>
  <c r="AL1060" i="5"/>
  <c r="W910" i="46"/>
  <c r="W952" i="5"/>
  <c r="AL883" i="5"/>
  <c r="AL877" i="5"/>
  <c r="AL861" i="5"/>
  <c r="AL853" i="5"/>
  <c r="U857" i="46"/>
  <c r="U900" i="5"/>
  <c r="AL820" i="5"/>
  <c r="V1027" i="5"/>
  <c r="AL804" i="5"/>
  <c r="U805" i="46"/>
  <c r="U848" i="5"/>
  <c r="U36" i="45"/>
  <c r="T1040" i="5"/>
  <c r="B29" i="4"/>
  <c r="W1061" i="46"/>
  <c r="AL721" i="5"/>
  <c r="AL1039" i="5" s="1"/>
  <c r="V1028" i="5"/>
  <c r="W1025" i="46"/>
  <c r="X700" i="46"/>
  <c r="X618" i="46"/>
  <c r="AL614" i="5"/>
  <c r="AL672" i="5"/>
  <c r="W591" i="46"/>
  <c r="W636" i="5"/>
  <c r="X521" i="46"/>
  <c r="AL518" i="5"/>
  <c r="AL680" i="5"/>
  <c r="X506" i="46"/>
  <c r="AL503" i="5"/>
  <c r="X438" i="46"/>
  <c r="AL435" i="5"/>
  <c r="AJ434" i="46"/>
  <c r="AJ480" i="5"/>
  <c r="T434" i="46"/>
  <c r="T480" i="5"/>
  <c r="T481" i="5" s="1"/>
  <c r="T25" i="45" s="1"/>
  <c r="AK660" i="5"/>
  <c r="AK1452" i="5" s="1"/>
  <c r="AG655" i="5"/>
  <c r="X649" i="5"/>
  <c r="AH645" i="5"/>
  <c r="X370" i="46"/>
  <c r="AL368" i="5"/>
  <c r="AL686" i="5" s="1"/>
  <c r="S347" i="46"/>
  <c r="S661" i="5"/>
  <c r="V662" i="46"/>
  <c r="AJ314" i="5"/>
  <c r="AJ1475" i="5"/>
  <c r="AJ55" i="13"/>
  <c r="J133" i="37"/>
  <c r="V62" i="10"/>
  <c r="G173" i="37"/>
  <c r="AF1462" i="5"/>
  <c r="AL284" i="5"/>
  <c r="AL1444" i="5" s="1"/>
  <c r="AJ953" i="5"/>
  <c r="AJ41" i="45"/>
  <c r="U1005" i="5"/>
  <c r="U43" i="45"/>
  <c r="S1425" i="5"/>
  <c r="S1420" i="5" s="1"/>
  <c r="T1422" i="5"/>
  <c r="V1416" i="5"/>
  <c r="V1473" i="5"/>
  <c r="V53" i="13"/>
  <c r="I104" i="37"/>
  <c r="X1410" i="5"/>
  <c r="X1391" i="5"/>
  <c r="AJ1320" i="5"/>
  <c r="T1429" i="5"/>
  <c r="T1486" i="5"/>
  <c r="T66" i="13" s="1"/>
  <c r="F99" i="37" s="1"/>
  <c r="U99" i="37" s="1"/>
  <c r="W1414" i="5"/>
  <c r="AL1242" i="5"/>
  <c r="V1390" i="5"/>
  <c r="X1228" i="46"/>
  <c r="X1279" i="46" s="1"/>
  <c r="X1268" i="5"/>
  <c r="X50" i="45" s="1"/>
  <c r="V1411" i="5"/>
  <c r="V1176" i="46"/>
  <c r="V1216" i="5"/>
  <c r="V48" i="45"/>
  <c r="AL1130" i="5"/>
  <c r="V1123" i="46"/>
  <c r="V1164" i="5"/>
  <c r="U1437" i="46"/>
  <c r="AL1108" i="5"/>
  <c r="U1421" i="46"/>
  <c r="AL1092" i="5"/>
  <c r="AL1410" i="5"/>
  <c r="W1409" i="46"/>
  <c r="V1401" i="46"/>
  <c r="T1388" i="5"/>
  <c r="T1444" i="5" s="1"/>
  <c r="T24" i="13" s="1"/>
  <c r="W1071" i="46"/>
  <c r="W1112" i="5"/>
  <c r="AA1052" i="5"/>
  <c r="AL990" i="5"/>
  <c r="AL1048" i="5"/>
  <c r="AG1004" i="5"/>
  <c r="C35" i="4"/>
  <c r="AL942" i="5"/>
  <c r="AL926" i="5"/>
  <c r="V910" i="46"/>
  <c r="V952" i="5"/>
  <c r="V40" i="45"/>
  <c r="M33" i="4"/>
  <c r="M34" i="4"/>
  <c r="AL867" i="5"/>
  <c r="AL863" i="5"/>
  <c r="AJ900" i="5"/>
  <c r="T857" i="46"/>
  <c r="T900" i="5"/>
  <c r="AL844" i="5"/>
  <c r="AJ848" i="5"/>
  <c r="T805" i="46"/>
  <c r="V1058" i="5"/>
  <c r="V1052" i="5"/>
  <c r="T1010" i="5"/>
  <c r="T1434" i="5" s="1"/>
  <c r="T14" i="13" s="1"/>
  <c r="W752" i="46"/>
  <c r="W796" i="5"/>
  <c r="W1069" i="46"/>
  <c r="AL719" i="5"/>
  <c r="AL1036" i="5" s="1"/>
  <c r="V1036" i="46"/>
  <c r="W700" i="46"/>
  <c r="W744" i="5"/>
  <c r="M1435" i="5"/>
  <c r="M15" i="13" s="1"/>
  <c r="C26" i="4"/>
  <c r="AL626" i="5"/>
  <c r="U683" i="5"/>
  <c r="U1476" i="5"/>
  <c r="U56" i="13"/>
  <c r="AL618" i="5"/>
  <c r="AL676" i="5"/>
  <c r="AL616" i="5"/>
  <c r="AL674" i="5"/>
  <c r="V591" i="46"/>
  <c r="V636" i="5"/>
  <c r="V30" i="45"/>
  <c r="X583" i="46"/>
  <c r="AL579" i="5"/>
  <c r="AI665" i="5"/>
  <c r="S665" i="5"/>
  <c r="AH668" i="5"/>
  <c r="AH1461" i="5" s="1"/>
  <c r="AH41" i="13" s="1"/>
  <c r="S110" i="37"/>
  <c r="AG584" i="5"/>
  <c r="AL491" i="5"/>
  <c r="AL488" i="5"/>
  <c r="S434" i="46"/>
  <c r="S480" i="5"/>
  <c r="T643" i="5"/>
  <c r="AG428" i="5"/>
  <c r="V672" i="46"/>
  <c r="T303" i="5"/>
  <c r="S283" i="5"/>
  <c r="W274" i="5"/>
  <c r="W1434" i="5"/>
  <c r="W14" i="13"/>
  <c r="AI268" i="5"/>
  <c r="S220" i="46"/>
  <c r="S268" i="5"/>
  <c r="K15" i="4"/>
  <c r="B15" i="4"/>
  <c r="C217" i="5"/>
  <c r="AL170" i="5"/>
  <c r="AL274" i="5" s="1"/>
  <c r="X171" i="46"/>
  <c r="AH216" i="5"/>
  <c r="AH16" i="45" s="1"/>
  <c r="V318" i="5"/>
  <c r="X304" i="5"/>
  <c r="AL133" i="5"/>
  <c r="AG115" i="46"/>
  <c r="AG164" i="5"/>
  <c r="B12" i="4"/>
  <c r="V315" i="46"/>
  <c r="V297" i="46"/>
  <c r="W281" i="5"/>
  <c r="AI112" i="5"/>
  <c r="AI12" i="45" s="1"/>
  <c r="K11" i="4"/>
  <c r="G11" i="4"/>
  <c r="W283" i="5"/>
  <c r="W1443" i="5"/>
  <c r="W23" i="13"/>
  <c r="V11" i="46"/>
  <c r="V60" i="5"/>
  <c r="V10" i="45"/>
  <c r="O172" i="35"/>
  <c r="O159" i="35"/>
  <c r="G159" i="35"/>
  <c r="H62" i="35"/>
  <c r="W177" i="37"/>
  <c r="AG532" i="5"/>
  <c r="AG533" i="5" s="1"/>
  <c r="AG27" i="45" s="1"/>
  <c r="W661" i="46"/>
  <c r="W329" i="46"/>
  <c r="W376" i="5"/>
  <c r="AH268" i="5"/>
  <c r="AH18" i="45" s="1"/>
  <c r="AG216" i="5"/>
  <c r="AG16" i="45" s="1"/>
  <c r="AL149" i="5"/>
  <c r="AL125" i="5"/>
  <c r="X115" i="46"/>
  <c r="X164" i="46" s="1"/>
  <c r="U298" i="5"/>
  <c r="U1459" i="5"/>
  <c r="U39" i="13"/>
  <c r="G81" i="37"/>
  <c r="V81" i="37"/>
  <c r="AH112" i="5"/>
  <c r="AH12" i="45" s="1"/>
  <c r="V327" i="46"/>
  <c r="AL49" i="5"/>
  <c r="AL315" i="5" s="1"/>
  <c r="U11" i="46"/>
  <c r="U60" i="5"/>
  <c r="U10" i="45"/>
  <c r="W539" i="46"/>
  <c r="W584" i="5"/>
  <c r="X486" i="46"/>
  <c r="X532" i="5"/>
  <c r="AG434" i="46"/>
  <c r="AG480" i="5"/>
  <c r="W381" i="46"/>
  <c r="W428" i="5"/>
  <c r="U682" i="46"/>
  <c r="V653" i="46"/>
  <c r="V329" i="46"/>
  <c r="V376" i="5"/>
  <c r="W310" i="5"/>
  <c r="W1471" i="5"/>
  <c r="W51" i="13"/>
  <c r="AG268" i="5"/>
  <c r="T307" i="5"/>
  <c r="T1468" i="5" s="1"/>
  <c r="T48" i="13" s="1"/>
  <c r="W277" i="5"/>
  <c r="AL163" i="5"/>
  <c r="AL325" i="5"/>
  <c r="X312" i="5"/>
  <c r="X1473" i="5" s="1"/>
  <c r="W115" i="46"/>
  <c r="W164" i="5"/>
  <c r="AL100" i="5"/>
  <c r="V307" i="46"/>
  <c r="AL84" i="5"/>
  <c r="AG112" i="5"/>
  <c r="AG12" i="45" s="1"/>
  <c r="J11" i="4"/>
  <c r="V322" i="5"/>
  <c r="V1483" i="5"/>
  <c r="V63" i="13"/>
  <c r="AJ60" i="5"/>
  <c r="AJ10" i="45"/>
  <c r="Y63" i="21"/>
  <c r="AG63" i="21"/>
  <c r="AS171" i="39"/>
  <c r="U687" i="5"/>
  <c r="V539" i="46"/>
  <c r="V584" i="5"/>
  <c r="V28" i="45"/>
  <c r="AA23" i="4"/>
  <c r="M23" i="4"/>
  <c r="E23" i="4"/>
  <c r="W486" i="46"/>
  <c r="W532" i="5"/>
  <c r="B22" i="4"/>
  <c r="AL475" i="5"/>
  <c r="AL689" i="5" s="1"/>
  <c r="X434" i="46"/>
  <c r="V381" i="46"/>
  <c r="V428" i="5"/>
  <c r="U698" i="46"/>
  <c r="W688" i="46"/>
  <c r="AL353" i="5"/>
  <c r="AL671" i="5" s="1"/>
  <c r="W671" i="46"/>
  <c r="AL335" i="5"/>
  <c r="AL649" i="5" s="1"/>
  <c r="AJ329" i="46"/>
  <c r="AJ376" i="5"/>
  <c r="AJ20" i="45"/>
  <c r="U329" i="46"/>
  <c r="U376" i="5"/>
  <c r="W300" i="5"/>
  <c r="W1461" i="5"/>
  <c r="W41" i="13"/>
  <c r="AB16" i="4"/>
  <c r="B16" i="4"/>
  <c r="AL247" i="5"/>
  <c r="AL305" i="5"/>
  <c r="AL244" i="5"/>
  <c r="AL302" i="5"/>
  <c r="V302" i="5"/>
  <c r="U274" i="5"/>
  <c r="U1434" i="5"/>
  <c r="U14" i="13" s="1"/>
  <c r="G79" i="37" s="1"/>
  <c r="V79" i="37" s="1"/>
  <c r="W168" i="46"/>
  <c r="W216" i="5"/>
  <c r="T324" i="5"/>
  <c r="T1485" i="5" s="1"/>
  <c r="T65" i="13" s="1"/>
  <c r="V115" i="46"/>
  <c r="V164" i="5"/>
  <c r="X70" i="46"/>
  <c r="X280" i="5"/>
  <c r="X1440" i="5" s="1"/>
  <c r="AL41" i="5"/>
  <c r="AL307" i="5" s="1"/>
  <c r="AL1468" i="5" s="1"/>
  <c r="AI60" i="5"/>
  <c r="AI10" i="45" s="1"/>
  <c r="U539" i="46"/>
  <c r="U584" i="5"/>
  <c r="U657" i="5"/>
  <c r="W641" i="5"/>
  <c r="V486" i="46"/>
  <c r="V532" i="5"/>
  <c r="V26" i="45"/>
  <c r="W434" i="46"/>
  <c r="W480" i="5"/>
  <c r="B20" i="4"/>
  <c r="AK428" i="5"/>
  <c r="AK429" i="5" s="1"/>
  <c r="AK23" i="45" s="1"/>
  <c r="U381" i="46"/>
  <c r="U428" i="5"/>
  <c r="AL365" i="5"/>
  <c r="AL683" i="5" s="1"/>
  <c r="V681" i="46"/>
  <c r="AL355" i="5"/>
  <c r="AL673" i="5" s="1"/>
  <c r="AL1466" i="5" s="1"/>
  <c r="AL349" i="5"/>
  <c r="AL666" i="5" s="1"/>
  <c r="AL347" i="5"/>
  <c r="W651" i="46"/>
  <c r="AL330" i="5"/>
  <c r="AL642" i="5" s="1"/>
  <c r="AI329" i="46"/>
  <c r="AI376" i="5"/>
  <c r="AI20" i="45" s="1"/>
  <c r="T376" i="5"/>
  <c r="T20" i="45" s="1"/>
  <c r="S299" i="5"/>
  <c r="T286" i="5"/>
  <c r="V299" i="5"/>
  <c r="V292" i="5"/>
  <c r="W220" i="46"/>
  <c r="W268" i="5"/>
  <c r="V310" i="5"/>
  <c r="V1471" i="5"/>
  <c r="V51" i="13"/>
  <c r="I102" i="37"/>
  <c r="T280" i="5"/>
  <c r="T1440" i="5" s="1"/>
  <c r="AL117" i="5"/>
  <c r="U115" i="46"/>
  <c r="U164" i="5"/>
  <c r="AL97" i="5"/>
  <c r="AL311" i="5" s="1"/>
  <c r="AL92" i="5"/>
  <c r="AL81" i="5"/>
  <c r="AL293" i="5" s="1"/>
  <c r="AL1453" i="5" s="1"/>
  <c r="W63" i="46"/>
  <c r="W112" i="5"/>
  <c r="W12" i="45"/>
  <c r="E11" i="4"/>
  <c r="AL43" i="5"/>
  <c r="AL309" i="5" s="1"/>
  <c r="AL33" i="5"/>
  <c r="X177" i="37"/>
  <c r="AK532" i="5"/>
  <c r="AK26" i="45" s="1"/>
  <c r="U486" i="46"/>
  <c r="U532" i="5"/>
  <c r="U26" i="45"/>
  <c r="V434" i="46"/>
  <c r="V480" i="5"/>
  <c r="V24" i="45"/>
  <c r="AJ428" i="5"/>
  <c r="T381" i="46"/>
  <c r="T428" i="5"/>
  <c r="T429" i="5" s="1"/>
  <c r="T23" i="45" s="1"/>
  <c r="V697" i="46"/>
  <c r="U690" i="46"/>
  <c r="U664" i="46"/>
  <c r="S329" i="46"/>
  <c r="S376" i="5"/>
  <c r="I17" i="4"/>
  <c r="V220" i="46"/>
  <c r="V268" i="5"/>
  <c r="V18" i="45"/>
  <c r="V303" i="5"/>
  <c r="V1464" i="5"/>
  <c r="V44" i="13"/>
  <c r="V168" i="46"/>
  <c r="V216" i="5"/>
  <c r="U275" i="5"/>
  <c r="U1435" i="5"/>
  <c r="U15" i="13" s="1"/>
  <c r="AJ115" i="46"/>
  <c r="AJ164" i="5"/>
  <c r="T115" i="46"/>
  <c r="T164" i="5"/>
  <c r="H12" i="4"/>
  <c r="V63" i="46"/>
  <c r="V112" i="5"/>
  <c r="AG60" i="5"/>
  <c r="AG10" i="45" s="1"/>
  <c r="AJ532" i="5"/>
  <c r="AJ26" i="45"/>
  <c r="T486" i="46"/>
  <c r="T532" i="5"/>
  <c r="T26" i="45" s="1"/>
  <c r="U434" i="46"/>
  <c r="U480" i="5"/>
  <c r="AI428" i="5"/>
  <c r="S381" i="46"/>
  <c r="S430" i="46" s="1"/>
  <c r="S428" i="5"/>
  <c r="AG329" i="46"/>
  <c r="AG376" i="5"/>
  <c r="AF296" i="5"/>
  <c r="AF290" i="5"/>
  <c r="S317" i="5"/>
  <c r="W309" i="5"/>
  <c r="AK268" i="5"/>
  <c r="AK18" i="45" s="1"/>
  <c r="U220" i="46"/>
  <c r="U268" i="5"/>
  <c r="AJ216" i="5"/>
  <c r="AJ16" i="45"/>
  <c r="U168" i="46"/>
  <c r="U216" i="5"/>
  <c r="U321" i="5"/>
  <c r="AI115" i="46"/>
  <c r="AI164" i="5"/>
  <c r="AI14" i="45" s="1"/>
  <c r="S115" i="46"/>
  <c r="S164" i="5"/>
  <c r="S14" i="45" s="1"/>
  <c r="C12" i="4"/>
  <c r="AL89" i="5"/>
  <c r="AL303" i="5" s="1"/>
  <c r="AL76" i="5"/>
  <c r="U63" i="46"/>
  <c r="U112" i="5"/>
  <c r="H11" i="4"/>
  <c r="AH115" i="46"/>
  <c r="AH164" i="5"/>
  <c r="AH14" i="45" s="1"/>
  <c r="T60" i="5"/>
  <c r="T10" i="45" s="1"/>
  <c r="W11" i="46"/>
  <c r="W273" i="46"/>
  <c r="W60" i="5"/>
  <c r="C53" i="33"/>
  <c r="J61" i="5"/>
  <c r="J11" i="45"/>
  <c r="I165" i="5"/>
  <c r="I15" i="45"/>
  <c r="Q165" i="5"/>
  <c r="Q15" i="45"/>
  <c r="Q57" i="45"/>
  <c r="Y165" i="5"/>
  <c r="Y15" i="45"/>
  <c r="G217" i="5"/>
  <c r="G17" i="45"/>
  <c r="O217" i="5"/>
  <c r="O17" i="45"/>
  <c r="J269" i="5"/>
  <c r="J19" i="45"/>
  <c r="J18" i="45"/>
  <c r="R269" i="5"/>
  <c r="R19" i="45"/>
  <c r="R18" i="45"/>
  <c r="R56" i="45"/>
  <c r="Z18" i="45"/>
  <c r="G377" i="5"/>
  <c r="G21" i="45"/>
  <c r="O377" i="5"/>
  <c r="O21" i="45"/>
  <c r="AE377" i="5"/>
  <c r="AE21" i="45"/>
  <c r="J429" i="5"/>
  <c r="J23" i="45"/>
  <c r="J22" i="45"/>
  <c r="R429" i="5"/>
  <c r="R23" i="45"/>
  <c r="R22" i="45"/>
  <c r="Z429" i="5"/>
  <c r="Z23" i="45" s="1"/>
  <c r="H481" i="5"/>
  <c r="H25" i="45"/>
  <c r="H24" i="45"/>
  <c r="P481" i="5"/>
  <c r="P25" i="45"/>
  <c r="P24" i="45"/>
  <c r="AF481" i="5"/>
  <c r="AF25" i="45"/>
  <c r="AF24" i="45"/>
  <c r="J533" i="5"/>
  <c r="J27" i="45"/>
  <c r="J26" i="45"/>
  <c r="R533" i="5"/>
  <c r="R27" i="45"/>
  <c r="R26" i="45"/>
  <c r="Z26" i="45"/>
  <c r="H585" i="5"/>
  <c r="H29" i="45"/>
  <c r="H28" i="45"/>
  <c r="P585" i="5"/>
  <c r="P29" i="45"/>
  <c r="P28" i="45"/>
  <c r="AF585" i="5"/>
  <c r="AF29" i="45"/>
  <c r="AF28" i="45"/>
  <c r="I637" i="5"/>
  <c r="I31" i="45"/>
  <c r="I30" i="45"/>
  <c r="Q637" i="5"/>
  <c r="Q31" i="45"/>
  <c r="Q30" i="45"/>
  <c r="Y637" i="5"/>
  <c r="Y31" i="45"/>
  <c r="Y30" i="45"/>
  <c r="G745" i="5"/>
  <c r="G33" i="45"/>
  <c r="G32" i="45"/>
  <c r="O745" i="5"/>
  <c r="O33" i="45"/>
  <c r="O32" i="45"/>
  <c r="AE745" i="5"/>
  <c r="AE33" i="45"/>
  <c r="AE32" i="45"/>
  <c r="L797" i="5"/>
  <c r="L35" i="45"/>
  <c r="L34" i="45"/>
  <c r="AB797" i="5"/>
  <c r="AB35" i="45" s="1"/>
  <c r="AB34" i="45"/>
  <c r="H849" i="5"/>
  <c r="H37" i="45"/>
  <c r="H36" i="45"/>
  <c r="P849" i="5"/>
  <c r="P37" i="45"/>
  <c r="P36" i="45"/>
  <c r="AF849" i="5"/>
  <c r="AF37" i="45"/>
  <c r="AF36" i="45"/>
  <c r="I901" i="5"/>
  <c r="I39" i="45"/>
  <c r="I38" i="45"/>
  <c r="Q901" i="5"/>
  <c r="Q39" i="45"/>
  <c r="Q38" i="45"/>
  <c r="Y901" i="5"/>
  <c r="Y39" i="45"/>
  <c r="Y38" i="45"/>
  <c r="K953" i="5"/>
  <c r="K41" i="45"/>
  <c r="K40" i="45"/>
  <c r="AA953" i="5"/>
  <c r="AA41" i="45"/>
  <c r="AA40" i="45"/>
  <c r="K1005" i="5"/>
  <c r="K43" i="45"/>
  <c r="K42" i="45"/>
  <c r="AA1005" i="5"/>
  <c r="AA43" i="45" s="1"/>
  <c r="AA42" i="45"/>
  <c r="N1113" i="5"/>
  <c r="N45" i="45"/>
  <c r="N44" i="45"/>
  <c r="J1165" i="5"/>
  <c r="J47" i="45"/>
  <c r="J46" i="45"/>
  <c r="R1165" i="5"/>
  <c r="R47" i="45"/>
  <c r="R46" i="45"/>
  <c r="Z1165" i="5"/>
  <c r="Z47" i="45" s="1"/>
  <c r="Z46" i="45"/>
  <c r="L1217" i="5"/>
  <c r="L49" i="45"/>
  <c r="L48" i="45"/>
  <c r="H1269" i="5"/>
  <c r="H51" i="45"/>
  <c r="H50" i="45"/>
  <c r="P1269" i="5"/>
  <c r="P51" i="45"/>
  <c r="P50" i="45"/>
  <c r="AF1269" i="5"/>
  <c r="AF51" i="45"/>
  <c r="AF50" i="45"/>
  <c r="L1321" i="5"/>
  <c r="L53" i="45"/>
  <c r="L52" i="45"/>
  <c r="AB52" i="45"/>
  <c r="J10" i="45"/>
  <c r="Y14" i="45"/>
  <c r="Y56" i="45"/>
  <c r="G16" i="45"/>
  <c r="O20" i="45"/>
  <c r="D53" i="23"/>
  <c r="H217" i="5"/>
  <c r="H17" i="45"/>
  <c r="H16" i="45"/>
  <c r="P217" i="5"/>
  <c r="P17" i="45"/>
  <c r="P16" i="45"/>
  <c r="K269" i="5"/>
  <c r="K19" i="45"/>
  <c r="AA269" i="5"/>
  <c r="AA19" i="45" s="1"/>
  <c r="H377" i="5"/>
  <c r="H21" i="45"/>
  <c r="H20" i="45"/>
  <c r="P377" i="5"/>
  <c r="P21" i="45"/>
  <c r="P20" i="45"/>
  <c r="AF377" i="5"/>
  <c r="AF21" i="45"/>
  <c r="AF20" i="45"/>
  <c r="K429" i="5"/>
  <c r="K23" i="45"/>
  <c r="K22" i="45"/>
  <c r="AA429" i="5"/>
  <c r="AA23" i="45" s="1"/>
  <c r="AA22" i="45"/>
  <c r="I481" i="5"/>
  <c r="I25" i="45"/>
  <c r="I24" i="45"/>
  <c r="Q481" i="5"/>
  <c r="Q25" i="45"/>
  <c r="Q24" i="45"/>
  <c r="Y481" i="5"/>
  <c r="Y25" i="45"/>
  <c r="Y24" i="45"/>
  <c r="K533" i="5"/>
  <c r="K27" i="45"/>
  <c r="K26" i="45"/>
  <c r="I585" i="5"/>
  <c r="I29" i="45"/>
  <c r="I28" i="45"/>
  <c r="Q585" i="5"/>
  <c r="Q29" i="45"/>
  <c r="Q28" i="45"/>
  <c r="Y585" i="5"/>
  <c r="Y29" i="45"/>
  <c r="Y28" i="45"/>
  <c r="J637" i="5"/>
  <c r="J31" i="45"/>
  <c r="J30" i="45"/>
  <c r="R637" i="5"/>
  <c r="R31" i="45"/>
  <c r="R30" i="45"/>
  <c r="H745" i="5"/>
  <c r="H33" i="45"/>
  <c r="H32" i="45"/>
  <c r="P745" i="5"/>
  <c r="P33" i="45"/>
  <c r="P32" i="45"/>
  <c r="AF745" i="5"/>
  <c r="AF33" i="45"/>
  <c r="AF32" i="45"/>
  <c r="E797" i="5"/>
  <c r="E35" i="45" s="1"/>
  <c r="E34" i="45"/>
  <c r="M797" i="5"/>
  <c r="M35" i="45"/>
  <c r="M34" i="45"/>
  <c r="AC797" i="5"/>
  <c r="AC35" i="45" s="1"/>
  <c r="AC34" i="45"/>
  <c r="I849" i="5"/>
  <c r="I37" i="45"/>
  <c r="I36" i="45"/>
  <c r="Q849" i="5"/>
  <c r="Q37" i="45"/>
  <c r="Q36" i="45"/>
  <c r="Y849" i="5"/>
  <c r="Y37" i="45"/>
  <c r="Y36" i="45"/>
  <c r="J901" i="5"/>
  <c r="J39" i="45"/>
  <c r="J38" i="45"/>
  <c r="R901" i="5"/>
  <c r="R39" i="45"/>
  <c r="R38" i="45"/>
  <c r="Z901" i="5"/>
  <c r="Z39" i="45" s="1"/>
  <c r="Z38" i="45"/>
  <c r="L953" i="5"/>
  <c r="L41" i="45"/>
  <c r="L40" i="45"/>
  <c r="AB953" i="5"/>
  <c r="AB41" i="45" s="1"/>
  <c r="AB40" i="45"/>
  <c r="L1005" i="5"/>
  <c r="L43" i="45"/>
  <c r="L42" i="45"/>
  <c r="AB42" i="45"/>
  <c r="G1113" i="5"/>
  <c r="G45" i="45" s="1"/>
  <c r="G57" i="45" s="1"/>
  <c r="G44" i="45"/>
  <c r="O1113" i="5"/>
  <c r="O45" i="45"/>
  <c r="O44" i="45"/>
  <c r="AE1113" i="5"/>
  <c r="AE45" i="45"/>
  <c r="AE44" i="45"/>
  <c r="K1165" i="5"/>
  <c r="K47" i="45"/>
  <c r="K46" i="45"/>
  <c r="AA1165" i="5"/>
  <c r="AA47" i="45" s="1"/>
  <c r="AA46" i="45"/>
  <c r="I1269" i="5"/>
  <c r="I51" i="45"/>
  <c r="I50" i="45"/>
  <c r="Q1269" i="5"/>
  <c r="Q51" i="45"/>
  <c r="Q50" i="45"/>
  <c r="Y1269" i="5"/>
  <c r="Y51" i="45"/>
  <c r="Y50" i="45"/>
  <c r="M1321" i="5"/>
  <c r="M53" i="45"/>
  <c r="M52" i="45"/>
  <c r="AC1321" i="5"/>
  <c r="AC53" i="45" s="1"/>
  <c r="AC52" i="45"/>
  <c r="N1373" i="5"/>
  <c r="N55" i="45"/>
  <c r="N54" i="45"/>
  <c r="I217" i="5"/>
  <c r="I17" i="45"/>
  <c r="Q217" i="5"/>
  <c r="Q17" i="45"/>
  <c r="L269" i="5"/>
  <c r="L19" i="45"/>
  <c r="I377" i="5"/>
  <c r="I21" i="45"/>
  <c r="Q377" i="5"/>
  <c r="Q21" i="45"/>
  <c r="Y377" i="5"/>
  <c r="Y21" i="45"/>
  <c r="L429" i="5"/>
  <c r="L23" i="45"/>
  <c r="L22" i="45"/>
  <c r="AB429" i="5"/>
  <c r="AB23" i="45" s="1"/>
  <c r="AB22" i="45"/>
  <c r="J481" i="5"/>
  <c r="J25" i="45"/>
  <c r="J24" i="45"/>
  <c r="R481" i="5"/>
  <c r="R25" i="45"/>
  <c r="R24" i="45"/>
  <c r="Z24" i="45"/>
  <c r="J585" i="5"/>
  <c r="J29" i="45"/>
  <c r="J28" i="45"/>
  <c r="R585" i="5"/>
  <c r="R29" i="45"/>
  <c r="R28" i="45"/>
  <c r="K637" i="5"/>
  <c r="K31" i="45"/>
  <c r="K30" i="45"/>
  <c r="AA637" i="5"/>
  <c r="AA31" i="45" s="1"/>
  <c r="AA30" i="45"/>
  <c r="I745" i="5"/>
  <c r="I33" i="45"/>
  <c r="I32" i="45"/>
  <c r="Q745" i="5"/>
  <c r="Q33" i="45"/>
  <c r="Q32" i="45"/>
  <c r="Y745" i="5"/>
  <c r="Y33" i="45"/>
  <c r="Y32" i="45"/>
  <c r="N797" i="5"/>
  <c r="N35" i="45"/>
  <c r="N34" i="45"/>
  <c r="AD34" i="45"/>
  <c r="J849" i="5"/>
  <c r="J37" i="45"/>
  <c r="J36" i="45"/>
  <c r="R849" i="5"/>
  <c r="R37" i="45"/>
  <c r="R36" i="45"/>
  <c r="Z36" i="45"/>
  <c r="K901" i="5"/>
  <c r="K39" i="45"/>
  <c r="K38" i="45"/>
  <c r="AA901" i="5"/>
  <c r="AA39" i="45" s="1"/>
  <c r="AA38" i="45"/>
  <c r="E953" i="5"/>
  <c r="E41" i="45" s="1"/>
  <c r="E40" i="45"/>
  <c r="M953" i="5"/>
  <c r="M41" i="45"/>
  <c r="M40" i="45"/>
  <c r="AC953" i="5"/>
  <c r="AC41" i="45" s="1"/>
  <c r="AC40" i="45"/>
  <c r="M1005" i="5"/>
  <c r="M43" i="45"/>
  <c r="M42" i="45"/>
  <c r="H1113" i="5"/>
  <c r="H45" i="45" s="1"/>
  <c r="H57" i="45" s="1"/>
  <c r="H44" i="45"/>
  <c r="P1113" i="5"/>
  <c r="P45" i="45"/>
  <c r="P44" i="45"/>
  <c r="AF1113" i="5"/>
  <c r="AF45" i="45"/>
  <c r="AF44" i="45"/>
  <c r="L1165" i="5"/>
  <c r="L47" i="45"/>
  <c r="L46" i="45"/>
  <c r="AB46" i="45"/>
  <c r="J1269" i="5"/>
  <c r="J51" i="45"/>
  <c r="J50" i="45"/>
  <c r="R1269" i="5"/>
  <c r="R51" i="45"/>
  <c r="R50" i="45"/>
  <c r="Z1269" i="5"/>
  <c r="Z51" i="45" s="1"/>
  <c r="Z50" i="45"/>
  <c r="G1373" i="5"/>
  <c r="G55" i="45"/>
  <c r="G54" i="45"/>
  <c r="O1373" i="5"/>
  <c r="O55" i="45"/>
  <c r="O54" i="45"/>
  <c r="AE1373" i="5"/>
  <c r="AE55" i="45"/>
  <c r="AE54" i="45"/>
  <c r="O16" i="45"/>
  <c r="G61" i="5"/>
  <c r="G11" i="45"/>
  <c r="AC113" i="5"/>
  <c r="AC13" i="45" s="1"/>
  <c r="L165" i="5"/>
  <c r="L15" i="45"/>
  <c r="AB165" i="5"/>
  <c r="AB15" i="45" s="1"/>
  <c r="J217" i="5"/>
  <c r="J17" i="45"/>
  <c r="R217" i="5"/>
  <c r="R17" i="45"/>
  <c r="R57" i="45"/>
  <c r="M269" i="5"/>
  <c r="M19" i="45"/>
  <c r="AC269" i="5"/>
  <c r="AC19" i="45" s="1"/>
  <c r="J377" i="5"/>
  <c r="J21" i="45"/>
  <c r="R377" i="5"/>
  <c r="R21" i="45"/>
  <c r="E429" i="5"/>
  <c r="E23" i="45" s="1"/>
  <c r="M429" i="5"/>
  <c r="M23" i="45"/>
  <c r="AC429" i="5"/>
  <c r="AC23" i="45" s="1"/>
  <c r="K481" i="5"/>
  <c r="K25" i="45"/>
  <c r="K24" i="45"/>
  <c r="AA481" i="5"/>
  <c r="AA25" i="45" s="1"/>
  <c r="AA24" i="45"/>
  <c r="K585" i="5"/>
  <c r="K29" i="45"/>
  <c r="K28" i="45"/>
  <c r="AA585" i="5"/>
  <c r="AA29" i="45" s="1"/>
  <c r="AA28" i="45"/>
  <c r="L637" i="5"/>
  <c r="L31" i="45"/>
  <c r="L30" i="45"/>
  <c r="AB637" i="5"/>
  <c r="AB31" i="45" s="1"/>
  <c r="AB30" i="45"/>
  <c r="J745" i="5"/>
  <c r="J33" i="45"/>
  <c r="J32" i="45"/>
  <c r="R745" i="5"/>
  <c r="R33" i="45"/>
  <c r="R32" i="45"/>
  <c r="Z32" i="45"/>
  <c r="G797" i="5"/>
  <c r="G35" i="45"/>
  <c r="G34" i="45"/>
  <c r="O797" i="5"/>
  <c r="O35" i="45"/>
  <c r="O34" i="45"/>
  <c r="AE797" i="5"/>
  <c r="AE35" i="45"/>
  <c r="AE34" i="45"/>
  <c r="K849" i="5"/>
  <c r="K37" i="45"/>
  <c r="K36" i="45"/>
  <c r="AA849" i="5"/>
  <c r="AA37" i="45" s="1"/>
  <c r="AA36" i="45"/>
  <c r="L901" i="5"/>
  <c r="L39" i="45"/>
  <c r="L38" i="45"/>
  <c r="AB901" i="5"/>
  <c r="AB39" i="45" s="1"/>
  <c r="AB38" i="45"/>
  <c r="F42" i="45"/>
  <c r="N1005" i="5"/>
  <c r="N43" i="45"/>
  <c r="N42" i="45"/>
  <c r="AD1005" i="5"/>
  <c r="AD43" i="45" s="1"/>
  <c r="AD42" i="45"/>
  <c r="I1113" i="5"/>
  <c r="I45" i="45" s="1"/>
  <c r="I57" i="45" s="1"/>
  <c r="I44" i="45"/>
  <c r="Q1113" i="5"/>
  <c r="Q45" i="45"/>
  <c r="Q44" i="45"/>
  <c r="Y1113" i="5"/>
  <c r="Y45" i="45"/>
  <c r="Y44" i="45"/>
  <c r="M1165" i="5"/>
  <c r="M47" i="45"/>
  <c r="M46" i="45"/>
  <c r="G1217" i="5"/>
  <c r="G49" i="45"/>
  <c r="G48" i="45"/>
  <c r="O1217" i="5"/>
  <c r="O49" i="45"/>
  <c r="O48" i="45"/>
  <c r="AE1217" i="5"/>
  <c r="AE49" i="45"/>
  <c r="AE48" i="45"/>
  <c r="K1269" i="5"/>
  <c r="K51" i="45"/>
  <c r="K50" i="45"/>
  <c r="AA1269" i="5"/>
  <c r="AA51" i="45" s="1"/>
  <c r="AA50" i="45"/>
  <c r="G1321" i="5"/>
  <c r="G53" i="45"/>
  <c r="G52" i="45"/>
  <c r="O1321" i="5"/>
  <c r="O53" i="45"/>
  <c r="O52" i="45"/>
  <c r="AE1321" i="5"/>
  <c r="AE53" i="45"/>
  <c r="AE52" i="45"/>
  <c r="H1373" i="5"/>
  <c r="H55" i="45"/>
  <c r="H54" i="45"/>
  <c r="P1373" i="5"/>
  <c r="P55" i="45"/>
  <c r="P54" i="45"/>
  <c r="AF1373" i="5"/>
  <c r="AF55" i="45"/>
  <c r="AF54" i="45"/>
  <c r="G10" i="45"/>
  <c r="AA18" i="45"/>
  <c r="N61" i="5"/>
  <c r="N11" i="45"/>
  <c r="E165" i="5"/>
  <c r="E15" i="45" s="1"/>
  <c r="M165" i="5"/>
  <c r="M15" i="45"/>
  <c r="AC165" i="5"/>
  <c r="AC15" i="45" s="1"/>
  <c r="K217" i="5"/>
  <c r="K17" i="45"/>
  <c r="K377" i="5"/>
  <c r="K21" i="45"/>
  <c r="AA377" i="5"/>
  <c r="AA21" i="45" s="1"/>
  <c r="F429" i="5"/>
  <c r="F23" i="45" s="1"/>
  <c r="F22" i="45"/>
  <c r="N429" i="5"/>
  <c r="N23" i="45"/>
  <c r="N22" i="45"/>
  <c r="AD22" i="45"/>
  <c r="L481" i="5"/>
  <c r="L25" i="45"/>
  <c r="L24" i="45"/>
  <c r="AB481" i="5"/>
  <c r="AB25" i="45" s="1"/>
  <c r="AB24" i="45"/>
  <c r="L585" i="5"/>
  <c r="L29" i="45"/>
  <c r="L28" i="45"/>
  <c r="E637" i="5"/>
  <c r="E31" i="45" s="1"/>
  <c r="E30" i="45"/>
  <c r="K745" i="5"/>
  <c r="K33" i="45"/>
  <c r="K32" i="45"/>
  <c r="AA745" i="5"/>
  <c r="AA33" i="45" s="1"/>
  <c r="AA32" i="45"/>
  <c r="H797" i="5"/>
  <c r="H35" i="45"/>
  <c r="H34" i="45"/>
  <c r="P797" i="5"/>
  <c r="P35" i="45"/>
  <c r="P34" i="45"/>
  <c r="AF797" i="5"/>
  <c r="AF35" i="45"/>
  <c r="AF34" i="45"/>
  <c r="L849" i="5"/>
  <c r="L37" i="45"/>
  <c r="L36" i="45"/>
  <c r="AB849" i="5"/>
  <c r="AB37" i="45" s="1"/>
  <c r="AB36" i="45"/>
  <c r="E38" i="45"/>
  <c r="M901" i="5"/>
  <c r="M39" i="45"/>
  <c r="M38" i="45"/>
  <c r="AC901" i="5"/>
  <c r="AC39" i="45" s="1"/>
  <c r="AC38" i="45"/>
  <c r="G953" i="5"/>
  <c r="G41" i="45"/>
  <c r="G40" i="45"/>
  <c r="O953" i="5"/>
  <c r="O41" i="45"/>
  <c r="O40" i="45"/>
  <c r="AE953" i="5"/>
  <c r="AE41" i="45"/>
  <c r="AE40" i="45"/>
  <c r="G1005" i="5"/>
  <c r="G43" i="45"/>
  <c r="G42" i="45"/>
  <c r="O1005" i="5"/>
  <c r="O43" i="45"/>
  <c r="O42" i="45"/>
  <c r="AE1005" i="5"/>
  <c r="AE43" i="45"/>
  <c r="AE42" i="45"/>
  <c r="J1113" i="5"/>
  <c r="J45" i="45" s="1"/>
  <c r="J57" i="45" s="1"/>
  <c r="J44" i="45"/>
  <c r="R1113" i="5"/>
  <c r="R45" i="45"/>
  <c r="R44" i="45"/>
  <c r="Z44" i="45"/>
  <c r="F1165" i="5"/>
  <c r="F47" i="45" s="1"/>
  <c r="F46" i="45"/>
  <c r="N1165" i="5"/>
  <c r="N47" i="45"/>
  <c r="N46" i="45"/>
  <c r="H1217" i="5"/>
  <c r="H49" i="45"/>
  <c r="H48" i="45"/>
  <c r="P1217" i="5"/>
  <c r="P49" i="45"/>
  <c r="P48" i="45"/>
  <c r="AF1217" i="5"/>
  <c r="AF49" i="45"/>
  <c r="AF48" i="45"/>
  <c r="L1269" i="5"/>
  <c r="L51" i="45"/>
  <c r="L50" i="45"/>
  <c r="AB1269" i="5"/>
  <c r="AB51" i="45" s="1"/>
  <c r="AB50" i="45"/>
  <c r="H1321" i="5"/>
  <c r="H53" i="45"/>
  <c r="H52" i="45"/>
  <c r="P1321" i="5"/>
  <c r="P53" i="45"/>
  <c r="P52" i="45"/>
  <c r="AF1321" i="5"/>
  <c r="AF53" i="45"/>
  <c r="AF52" i="45"/>
  <c r="I1373" i="5"/>
  <c r="I55" i="45"/>
  <c r="I54" i="45"/>
  <c r="Q1373" i="5"/>
  <c r="Q55" i="45"/>
  <c r="Q54" i="45"/>
  <c r="Y1373" i="5"/>
  <c r="Y55" i="45"/>
  <c r="Y54" i="45"/>
  <c r="I14" i="45"/>
  <c r="I56" i="45"/>
  <c r="AE20" i="45"/>
  <c r="J20" i="45"/>
  <c r="M113" i="5"/>
  <c r="M13" i="45"/>
  <c r="F165" i="5"/>
  <c r="F15" i="45" s="1"/>
  <c r="N165" i="5"/>
  <c r="N15" i="45"/>
  <c r="AD165" i="5"/>
  <c r="AD15" i="45" s="1"/>
  <c r="AD217" i="5"/>
  <c r="AD17" i="45" s="1"/>
  <c r="AD16" i="45"/>
  <c r="G269" i="5"/>
  <c r="G19" i="45"/>
  <c r="O269" i="5"/>
  <c r="O19" i="45"/>
  <c r="AE269" i="5"/>
  <c r="AE19" i="45"/>
  <c r="L377" i="5"/>
  <c r="L21" i="45"/>
  <c r="L20" i="45"/>
  <c r="G429" i="5"/>
  <c r="G23" i="45"/>
  <c r="G22" i="45"/>
  <c r="O429" i="5"/>
  <c r="O23" i="45"/>
  <c r="O22" i="45"/>
  <c r="AE429" i="5"/>
  <c r="AE23" i="45"/>
  <c r="AE22" i="45"/>
  <c r="E481" i="5"/>
  <c r="E25" i="45" s="1"/>
  <c r="M481" i="5"/>
  <c r="M25" i="45"/>
  <c r="M24" i="45"/>
  <c r="AC481" i="5"/>
  <c r="AC25" i="45" s="1"/>
  <c r="AC24" i="45"/>
  <c r="G533" i="5"/>
  <c r="G27" i="45"/>
  <c r="G26" i="45"/>
  <c r="O533" i="5"/>
  <c r="O27" i="45"/>
  <c r="O26" i="45"/>
  <c r="AE533" i="5"/>
  <c r="AE27" i="45"/>
  <c r="AE26" i="45"/>
  <c r="E28" i="45"/>
  <c r="M585" i="5"/>
  <c r="M29" i="45"/>
  <c r="M28" i="45"/>
  <c r="AC585" i="5"/>
  <c r="AC29" i="45" s="1"/>
  <c r="AC28" i="45"/>
  <c r="L745" i="5"/>
  <c r="L33" i="45"/>
  <c r="L32" i="45"/>
  <c r="AB745" i="5"/>
  <c r="AB33" i="45" s="1"/>
  <c r="AB32" i="45"/>
  <c r="I797" i="5"/>
  <c r="I35" i="45"/>
  <c r="I34" i="45"/>
  <c r="Q797" i="5"/>
  <c r="Q35" i="45"/>
  <c r="Q34" i="45"/>
  <c r="Y797" i="5"/>
  <c r="Y35" i="45"/>
  <c r="Y34" i="45"/>
  <c r="E849" i="5"/>
  <c r="E37" i="45" s="1"/>
  <c r="E36" i="45"/>
  <c r="M849" i="5"/>
  <c r="M37" i="45"/>
  <c r="M36" i="45"/>
  <c r="F901" i="5"/>
  <c r="F39" i="45"/>
  <c r="F38" i="45"/>
  <c r="H953" i="5"/>
  <c r="H41" i="45"/>
  <c r="H40" i="45"/>
  <c r="P953" i="5"/>
  <c r="P41" i="45"/>
  <c r="P40" i="45"/>
  <c r="AF953" i="5"/>
  <c r="AF41" i="45"/>
  <c r="AF40" i="45"/>
  <c r="H1005" i="5"/>
  <c r="H43" i="45"/>
  <c r="H42" i="45"/>
  <c r="P1005" i="5"/>
  <c r="P43" i="45"/>
  <c r="P42" i="45"/>
  <c r="AF1005" i="5"/>
  <c r="AF43" i="45"/>
  <c r="AF42" i="45"/>
  <c r="K1113" i="5"/>
  <c r="K45" i="45" s="1"/>
  <c r="K57" i="45" s="1"/>
  <c r="K44" i="45"/>
  <c r="AA1113" i="5"/>
  <c r="AA45" i="45" s="1"/>
  <c r="AA44" i="45"/>
  <c r="G1165" i="5"/>
  <c r="G47" i="45"/>
  <c r="G46" i="45"/>
  <c r="O1165" i="5"/>
  <c r="O47" i="45"/>
  <c r="O46" i="45"/>
  <c r="AE1165" i="5"/>
  <c r="AE47" i="45"/>
  <c r="AE46" i="45"/>
  <c r="I1217" i="5"/>
  <c r="I49" i="45"/>
  <c r="I48" i="45"/>
  <c r="Q1217" i="5"/>
  <c r="Q49" i="45"/>
  <c r="Q48" i="45"/>
  <c r="Y1217" i="5"/>
  <c r="Y49" i="45"/>
  <c r="Y48" i="45"/>
  <c r="E1269" i="5"/>
  <c r="E51" i="45" s="1"/>
  <c r="E50" i="45"/>
  <c r="M1269" i="5"/>
  <c r="M51" i="45"/>
  <c r="M50" i="45"/>
  <c r="I1321" i="5"/>
  <c r="I53" i="45"/>
  <c r="I52" i="45"/>
  <c r="Q1321" i="5"/>
  <c r="Q53" i="45"/>
  <c r="Q52" i="45"/>
  <c r="Y1321" i="5"/>
  <c r="Y53" i="45"/>
  <c r="Y52" i="45"/>
  <c r="J1373" i="5"/>
  <c r="J55" i="45"/>
  <c r="J54" i="45"/>
  <c r="R1373" i="5"/>
  <c r="R55" i="45"/>
  <c r="R54" i="45"/>
  <c r="Z1373" i="5"/>
  <c r="Z55" i="45" s="1"/>
  <c r="Z54" i="45"/>
  <c r="N10" i="45"/>
  <c r="M12" i="45"/>
  <c r="AC14" i="45"/>
  <c r="K16" i="45"/>
  <c r="K56" i="45"/>
  <c r="M18" i="45"/>
  <c r="I20" i="45"/>
  <c r="AC22" i="45"/>
  <c r="N113" i="5"/>
  <c r="N13" i="45"/>
  <c r="G165" i="5"/>
  <c r="G15" i="45"/>
  <c r="G14" i="45"/>
  <c r="O165" i="5"/>
  <c r="O15" i="45"/>
  <c r="O14" i="45"/>
  <c r="AE165" i="5"/>
  <c r="AE15" i="45"/>
  <c r="AE14" i="45"/>
  <c r="M217" i="5"/>
  <c r="M17" i="45"/>
  <c r="AE217" i="5"/>
  <c r="AE17" i="45"/>
  <c r="H269" i="5"/>
  <c r="H19" i="45"/>
  <c r="P269" i="5"/>
  <c r="P19" i="45"/>
  <c r="AF269" i="5"/>
  <c r="AF19" i="45"/>
  <c r="M377" i="5"/>
  <c r="M21" i="45"/>
  <c r="AC377" i="5"/>
  <c r="AC21" i="45" s="1"/>
  <c r="H429" i="5"/>
  <c r="H23" i="45"/>
  <c r="H22" i="45"/>
  <c r="P429" i="5"/>
  <c r="P23" i="45"/>
  <c r="P22" i="45"/>
  <c r="AF429" i="5"/>
  <c r="AF23" i="45"/>
  <c r="AF22" i="45"/>
  <c r="F24" i="45"/>
  <c r="H533" i="5"/>
  <c r="H27" i="45"/>
  <c r="H26" i="45"/>
  <c r="P533" i="5"/>
  <c r="P27" i="45"/>
  <c r="P26" i="45"/>
  <c r="AF533" i="5"/>
  <c r="AF27" i="45"/>
  <c r="AF26" i="45"/>
  <c r="G637" i="5"/>
  <c r="G31" i="45"/>
  <c r="G30" i="45"/>
  <c r="O637" i="5"/>
  <c r="O31" i="45"/>
  <c r="O30" i="45"/>
  <c r="AE637" i="5"/>
  <c r="AE31" i="45"/>
  <c r="AE30" i="45"/>
  <c r="M745" i="5"/>
  <c r="M33" i="45"/>
  <c r="M32" i="45"/>
  <c r="AC745" i="5"/>
  <c r="AC33" i="45" s="1"/>
  <c r="AC32" i="45"/>
  <c r="J797" i="5"/>
  <c r="J35" i="45"/>
  <c r="J34" i="45"/>
  <c r="R797" i="5"/>
  <c r="R35" i="45"/>
  <c r="R34" i="45"/>
  <c r="N849" i="5"/>
  <c r="N37" i="45"/>
  <c r="N36" i="45"/>
  <c r="G901" i="5"/>
  <c r="G39" i="45"/>
  <c r="G38" i="45"/>
  <c r="O901" i="5"/>
  <c r="O39" i="45"/>
  <c r="O38" i="45"/>
  <c r="AE901" i="5"/>
  <c r="AE39" i="45"/>
  <c r="AE38" i="45"/>
  <c r="I953" i="5"/>
  <c r="I41" i="45"/>
  <c r="I40" i="45"/>
  <c r="Q953" i="5"/>
  <c r="Q41" i="45"/>
  <c r="Q40" i="45"/>
  <c r="Y953" i="5"/>
  <c r="Y41" i="45"/>
  <c r="Y40" i="45"/>
  <c r="I1005" i="5"/>
  <c r="I43" i="45"/>
  <c r="I42" i="45"/>
  <c r="Q1005" i="5"/>
  <c r="Q43" i="45"/>
  <c r="Q42" i="45"/>
  <c r="Y1005" i="5"/>
  <c r="Y43" i="45"/>
  <c r="Y42" i="45"/>
  <c r="L1113" i="5"/>
  <c r="L45" i="45" s="1"/>
  <c r="L57" i="45" s="1"/>
  <c r="L44" i="45"/>
  <c r="H1165" i="5"/>
  <c r="H47" i="45"/>
  <c r="H46" i="45"/>
  <c r="P1165" i="5"/>
  <c r="P47" i="45"/>
  <c r="P46" i="45"/>
  <c r="AF1165" i="5"/>
  <c r="AF47" i="45"/>
  <c r="AF46" i="45"/>
  <c r="J1217" i="5"/>
  <c r="J49" i="45"/>
  <c r="J48" i="45"/>
  <c r="R1217" i="5"/>
  <c r="R49" i="45"/>
  <c r="R48" i="45"/>
  <c r="Z1217" i="5"/>
  <c r="Z49" i="45" s="1"/>
  <c r="Z48" i="45"/>
  <c r="N1269" i="5"/>
  <c r="N51" i="45"/>
  <c r="N50" i="45"/>
  <c r="AD50" i="45"/>
  <c r="J1321" i="5"/>
  <c r="J53" i="45"/>
  <c r="J52" i="45"/>
  <c r="R1321" i="5"/>
  <c r="R53" i="45"/>
  <c r="R52" i="45"/>
  <c r="Z52" i="45"/>
  <c r="K1373" i="5"/>
  <c r="K55" i="45"/>
  <c r="K54" i="45"/>
  <c r="AA1373" i="5"/>
  <c r="AA55" i="45" s="1"/>
  <c r="AA54" i="45"/>
  <c r="AD12" i="45"/>
  <c r="AB14" i="45"/>
  <c r="Q14" i="45"/>
  <c r="Q56" i="45"/>
  <c r="F14" i="45"/>
  <c r="J16" i="45"/>
  <c r="L18" i="45"/>
  <c r="L56" i="45"/>
  <c r="AC20" i="45"/>
  <c r="R20" i="45"/>
  <c r="G20" i="45"/>
  <c r="H165" i="5"/>
  <c r="H15" i="45"/>
  <c r="P165" i="5"/>
  <c r="P15" i="45"/>
  <c r="P57" i="45"/>
  <c r="AF165" i="5"/>
  <c r="AF15" i="45"/>
  <c r="AF57" i="45"/>
  <c r="N217" i="5"/>
  <c r="N17" i="45"/>
  <c r="AF217" i="5"/>
  <c r="AF17" i="45"/>
  <c r="I269" i="5"/>
  <c r="I19" i="45"/>
  <c r="Q269" i="5"/>
  <c r="Q19" i="45"/>
  <c r="Y269" i="5"/>
  <c r="Y19" i="45"/>
  <c r="N377" i="5"/>
  <c r="N21" i="45"/>
  <c r="I429" i="5"/>
  <c r="I23" i="45"/>
  <c r="Q429" i="5"/>
  <c r="Q23" i="45"/>
  <c r="Y429" i="5"/>
  <c r="Y23" i="45"/>
  <c r="G481" i="5"/>
  <c r="G25" i="45"/>
  <c r="G24" i="45"/>
  <c r="O481" i="5"/>
  <c r="O25" i="45"/>
  <c r="O24" i="45"/>
  <c r="AE481" i="5"/>
  <c r="AE25" i="45"/>
  <c r="AE24" i="45"/>
  <c r="I533" i="5"/>
  <c r="I27" i="45"/>
  <c r="I26" i="45"/>
  <c r="Q533" i="5"/>
  <c r="Q27" i="45"/>
  <c r="Q26" i="45"/>
  <c r="Y533" i="5"/>
  <c r="Y27" i="45"/>
  <c r="Y26" i="45"/>
  <c r="G585" i="5"/>
  <c r="G29" i="45"/>
  <c r="G28" i="45"/>
  <c r="O585" i="5"/>
  <c r="O29" i="45"/>
  <c r="O28" i="45"/>
  <c r="AE585" i="5"/>
  <c r="AE29" i="45"/>
  <c r="AE28" i="45"/>
  <c r="H637" i="5"/>
  <c r="H31" i="45"/>
  <c r="H30" i="45"/>
  <c r="P637" i="5"/>
  <c r="P31" i="45"/>
  <c r="P30" i="45"/>
  <c r="AF637" i="5"/>
  <c r="AF31" i="45"/>
  <c r="AF30" i="45"/>
  <c r="N745" i="5"/>
  <c r="N33" i="45"/>
  <c r="N32" i="45"/>
  <c r="AD32" i="45"/>
  <c r="K797" i="5"/>
  <c r="K35" i="45"/>
  <c r="K34" i="45"/>
  <c r="AA797" i="5"/>
  <c r="AA35" i="45" s="1"/>
  <c r="AA34" i="45"/>
  <c r="G849" i="5"/>
  <c r="G37" i="45"/>
  <c r="G36" i="45"/>
  <c r="O849" i="5"/>
  <c r="O37" i="45"/>
  <c r="O36" i="45"/>
  <c r="AE849" i="5"/>
  <c r="AE37" i="45"/>
  <c r="AE36" i="45"/>
  <c r="H901" i="5"/>
  <c r="H39" i="45"/>
  <c r="H38" i="45"/>
  <c r="P901" i="5"/>
  <c r="P39" i="45"/>
  <c r="P38" i="45"/>
  <c r="AF901" i="5"/>
  <c r="AF39" i="45"/>
  <c r="AF38" i="45"/>
  <c r="J953" i="5"/>
  <c r="J41" i="45"/>
  <c r="J40" i="45"/>
  <c r="R953" i="5"/>
  <c r="R41" i="45"/>
  <c r="R40" i="45"/>
  <c r="J1005" i="5"/>
  <c r="J43" i="45"/>
  <c r="J42" i="45"/>
  <c r="R1005" i="5"/>
  <c r="R43" i="45"/>
  <c r="R42" i="45"/>
  <c r="E1113" i="5"/>
  <c r="E45" i="45" s="1"/>
  <c r="E44" i="45"/>
  <c r="M1113" i="5"/>
  <c r="M45" i="45" s="1"/>
  <c r="M57" i="45" s="1"/>
  <c r="M44" i="45"/>
  <c r="I1165" i="5"/>
  <c r="I47" i="45"/>
  <c r="I46" i="45"/>
  <c r="Q1165" i="5"/>
  <c r="Q47" i="45"/>
  <c r="Q46" i="45"/>
  <c r="Y1165" i="5"/>
  <c r="Y47" i="45"/>
  <c r="Y46" i="45"/>
  <c r="K1217" i="5"/>
  <c r="K49" i="45"/>
  <c r="K48" i="45"/>
  <c r="AA1217" i="5"/>
  <c r="AA49" i="45" s="1"/>
  <c r="AA48" i="45"/>
  <c r="G1269" i="5"/>
  <c r="G51" i="45"/>
  <c r="G50" i="45"/>
  <c r="O1269" i="5"/>
  <c r="O51" i="45"/>
  <c r="O50" i="45"/>
  <c r="AE1269" i="5"/>
  <c r="AE51" i="45"/>
  <c r="AE50" i="45"/>
  <c r="K1321" i="5"/>
  <c r="K53" i="45"/>
  <c r="K52" i="45"/>
  <c r="AA1321" i="5"/>
  <c r="AA53" i="45" s="1"/>
  <c r="AA52" i="45"/>
  <c r="P14" i="45"/>
  <c r="P56" i="45"/>
  <c r="AF16" i="45"/>
  <c r="AF56" i="45"/>
  <c r="I16" i="45"/>
  <c r="AF18" i="45"/>
  <c r="K18" i="45"/>
  <c r="AA20" i="45"/>
  <c r="Q20" i="45"/>
  <c r="AL883" i="46"/>
  <c r="P269" i="46"/>
  <c r="H269" i="46"/>
  <c r="AL899" i="46"/>
  <c r="AH191" i="46"/>
  <c r="AK221" i="46"/>
  <c r="AL875" i="46"/>
  <c r="AG194" i="46"/>
  <c r="AL225" i="46"/>
  <c r="AL867" i="46"/>
  <c r="AH195" i="46"/>
  <c r="AH187" i="46"/>
  <c r="AL859" i="46"/>
  <c r="AL891" i="46"/>
  <c r="AG73" i="46"/>
  <c r="AG69" i="46"/>
  <c r="AG65" i="46"/>
  <c r="AG128" i="46"/>
  <c r="AG202" i="46"/>
  <c r="R325" i="46"/>
  <c r="J325" i="46"/>
  <c r="L324" i="46"/>
  <c r="AD323" i="46"/>
  <c r="N323" i="46"/>
  <c r="F323" i="46"/>
  <c r="P322" i="46"/>
  <c r="H322" i="46"/>
  <c r="Z321" i="46"/>
  <c r="R321" i="46"/>
  <c r="J321" i="46"/>
  <c r="Z317" i="46"/>
  <c r="R317" i="46"/>
  <c r="J317" i="46"/>
  <c r="AB316" i="46"/>
  <c r="L316" i="46"/>
  <c r="AD315" i="46"/>
  <c r="N315" i="46"/>
  <c r="F315" i="46"/>
  <c r="P314" i="46"/>
  <c r="H314" i="46"/>
  <c r="Z313" i="46"/>
  <c r="R313" i="46"/>
  <c r="J313" i="46"/>
  <c r="P310" i="46"/>
  <c r="H310" i="46"/>
  <c r="Z309" i="46"/>
  <c r="R309" i="46"/>
  <c r="J309" i="46"/>
  <c r="L308" i="46"/>
  <c r="AD307" i="46"/>
  <c r="N307" i="46"/>
  <c r="F307" i="46"/>
  <c r="P306" i="46"/>
  <c r="H306" i="46"/>
  <c r="Z305" i="46"/>
  <c r="R305" i="46"/>
  <c r="J305" i="46"/>
  <c r="P301" i="46"/>
  <c r="H301" i="46"/>
  <c r="Z300" i="46"/>
  <c r="R300" i="46"/>
  <c r="J300" i="46"/>
  <c r="L299" i="46"/>
  <c r="AD297" i="46"/>
  <c r="N297" i="46"/>
  <c r="F297" i="46"/>
  <c r="P296" i="46"/>
  <c r="H296" i="46"/>
  <c r="AH157" i="46"/>
  <c r="AK154" i="46"/>
  <c r="AH149" i="46"/>
  <c r="AH146" i="46"/>
  <c r="AH141" i="46"/>
  <c r="AK138" i="46"/>
  <c r="G164" i="46"/>
  <c r="AH133" i="46"/>
  <c r="AH125" i="46"/>
  <c r="AK122" i="46"/>
  <c r="AH117" i="46"/>
  <c r="AK216" i="46"/>
  <c r="AL216" i="46"/>
  <c r="AH207" i="46"/>
  <c r="AH203" i="46"/>
  <c r="AH199" i="46"/>
  <c r="AK197" i="46"/>
  <c r="AK183" i="46"/>
  <c r="AK291" i="46" s="1"/>
  <c r="AK241" i="46"/>
  <c r="AH446" i="46"/>
  <c r="AL422" i="46"/>
  <c r="AK529" i="46"/>
  <c r="AK443" i="46"/>
  <c r="AH593" i="46"/>
  <c r="AG607" i="46"/>
  <c r="AL497" i="46"/>
  <c r="AH609" i="46"/>
  <c r="AG1238" i="46"/>
  <c r="AG1242" i="46"/>
  <c r="AL1346" i="46"/>
  <c r="AG1234" i="46"/>
  <c r="AG1230" i="46"/>
  <c r="AH1328" i="46"/>
  <c r="AG1317" i="46"/>
  <c r="AG1379" i="46"/>
  <c r="AG1375" i="46"/>
  <c r="AH1373" i="46"/>
  <c r="AG1371" i="46"/>
  <c r="AH1370" i="46"/>
  <c r="AG1367" i="46"/>
  <c r="AH1365" i="46"/>
  <c r="B11" i="4"/>
  <c r="G13" i="1"/>
  <c r="L30" i="35"/>
  <c r="C12" i="13"/>
  <c r="T12" i="46"/>
  <c r="M61" i="5"/>
  <c r="M11" i="45"/>
  <c r="D1455" i="46"/>
  <c r="D1460" i="46"/>
  <c r="C1455" i="46"/>
  <c r="C1497" i="46"/>
  <c r="C1460" i="46"/>
  <c r="C1467" i="46"/>
  <c r="D1449" i="46"/>
  <c r="C11" i="13"/>
  <c r="E55" i="37"/>
  <c r="L28" i="28"/>
  <c r="L28" i="35"/>
  <c r="L97" i="35"/>
  <c r="H97" i="35"/>
  <c r="H23" i="23"/>
  <c r="C1498" i="46"/>
  <c r="L124" i="35"/>
  <c r="S1412" i="5"/>
  <c r="S1364" i="46"/>
  <c r="B46" i="4"/>
  <c r="Y217" i="5"/>
  <c r="Y17" i="45"/>
  <c r="Y57" i="45"/>
  <c r="AG217" i="5"/>
  <c r="AG17" i="45" s="1"/>
  <c r="S216" i="5"/>
  <c r="S16" i="45" s="1"/>
  <c r="X170" i="46"/>
  <c r="X216" i="5"/>
  <c r="X16" i="45" s="1"/>
  <c r="AL196" i="5"/>
  <c r="X11" i="46"/>
  <c r="AL27" i="5"/>
  <c r="Z295" i="46"/>
  <c r="R295" i="46"/>
  <c r="J295" i="46"/>
  <c r="P291" i="46"/>
  <c r="H291" i="46"/>
  <c r="Z290" i="46"/>
  <c r="R290" i="46"/>
  <c r="J290" i="46"/>
  <c r="L289" i="46"/>
  <c r="AD288" i="46"/>
  <c r="V288" i="46"/>
  <c r="F288" i="46"/>
  <c r="I297" i="46"/>
  <c r="L284" i="46"/>
  <c r="U283" i="46"/>
  <c r="AB274" i="46"/>
  <c r="L274" i="46"/>
  <c r="N326" i="46"/>
  <c r="F326" i="46"/>
  <c r="P327" i="46"/>
  <c r="H327" i="46"/>
  <c r="AA273" i="46"/>
  <c r="K273" i="46"/>
  <c r="L327" i="46"/>
  <c r="Z326" i="46"/>
  <c r="R326" i="46"/>
  <c r="J326" i="46"/>
  <c r="AK265" i="46"/>
  <c r="AK261" i="46"/>
  <c r="AH259" i="46"/>
  <c r="AK257" i="46"/>
  <c r="AK253" i="46"/>
  <c r="V683" i="46"/>
  <c r="N683" i="46"/>
  <c r="F683" i="46"/>
  <c r="Z681" i="46"/>
  <c r="R681" i="46"/>
  <c r="J681" i="46"/>
  <c r="V679" i="46"/>
  <c r="N679" i="46"/>
  <c r="F679" i="46"/>
  <c r="V675" i="46"/>
  <c r="N675" i="46"/>
  <c r="F675" i="46"/>
  <c r="Z672" i="46"/>
  <c r="R672" i="46"/>
  <c r="J672" i="46"/>
  <c r="V670" i="46"/>
  <c r="N670" i="46"/>
  <c r="F670" i="46"/>
  <c r="Z662" i="46"/>
  <c r="R662" i="46"/>
  <c r="J662" i="46"/>
  <c r="V660" i="46"/>
  <c r="N660" i="46"/>
  <c r="F660" i="46"/>
  <c r="N655" i="46"/>
  <c r="F655" i="46"/>
  <c r="Z653" i="46"/>
  <c r="R653" i="46"/>
  <c r="J653" i="46"/>
  <c r="AD650" i="46"/>
  <c r="N650" i="46"/>
  <c r="F650" i="46"/>
  <c r="N645" i="46"/>
  <c r="F645" i="46"/>
  <c r="R697" i="46"/>
  <c r="J697" i="46"/>
  <c r="V695" i="46"/>
  <c r="N695" i="46"/>
  <c r="V691" i="46"/>
  <c r="N687" i="46"/>
  <c r="F687" i="46"/>
  <c r="Y696" i="46"/>
  <c r="R695" i="46"/>
  <c r="J695" i="46"/>
  <c r="W690" i="46"/>
  <c r="O690" i="46"/>
  <c r="G690" i="46"/>
  <c r="Q688" i="46"/>
  <c r="I688" i="46"/>
  <c r="R687" i="46"/>
  <c r="J687" i="46"/>
  <c r="K686" i="46"/>
  <c r="L685" i="46"/>
  <c r="P681" i="46"/>
  <c r="H681" i="46"/>
  <c r="Q680" i="46"/>
  <c r="I680" i="46"/>
  <c r="R679" i="46"/>
  <c r="J679" i="46"/>
  <c r="K678" i="46"/>
  <c r="L677" i="46"/>
  <c r="R670" i="46"/>
  <c r="J670" i="46"/>
  <c r="P662" i="46"/>
  <c r="H662" i="46"/>
  <c r="Q661" i="46"/>
  <c r="I661" i="46"/>
  <c r="AB657" i="46"/>
  <c r="P653" i="46"/>
  <c r="H653" i="46"/>
  <c r="AA648" i="46"/>
  <c r="E693" i="46"/>
  <c r="E685" i="46"/>
  <c r="E677" i="46"/>
  <c r="E667" i="46"/>
  <c r="E657" i="46"/>
  <c r="E647" i="46"/>
  <c r="AA696" i="46"/>
  <c r="K696" i="46"/>
  <c r="L695" i="46"/>
  <c r="U694" i="46"/>
  <c r="M694" i="46"/>
  <c r="V693" i="46"/>
  <c r="N693" i="46"/>
  <c r="F693" i="46"/>
  <c r="W692" i="46"/>
  <c r="O692" i="46"/>
  <c r="G692" i="46"/>
  <c r="P691" i="46"/>
  <c r="H691" i="46"/>
  <c r="AA688" i="46"/>
  <c r="K688" i="46"/>
  <c r="L687" i="46"/>
  <c r="AC686" i="46"/>
  <c r="U686" i="46"/>
  <c r="M686" i="46"/>
  <c r="AD685" i="46"/>
  <c r="V685" i="46"/>
  <c r="N685" i="46"/>
  <c r="F685" i="46"/>
  <c r="W684" i="46"/>
  <c r="O684" i="46"/>
  <c r="G684" i="46"/>
  <c r="P683" i="46"/>
  <c r="H683" i="46"/>
  <c r="AB679" i="46"/>
  <c r="L679" i="46"/>
  <c r="U678" i="46"/>
  <c r="M678" i="46"/>
  <c r="AD677" i="46"/>
  <c r="V677" i="46"/>
  <c r="N677" i="46"/>
  <c r="F677" i="46"/>
  <c r="W676" i="46"/>
  <c r="O676" i="46"/>
  <c r="G676" i="46"/>
  <c r="P675" i="46"/>
  <c r="H675" i="46"/>
  <c r="L670" i="46"/>
  <c r="AC668" i="46"/>
  <c r="U668" i="46"/>
  <c r="M668" i="46"/>
  <c r="AD667" i="46"/>
  <c r="V667" i="46"/>
  <c r="N667" i="46"/>
  <c r="F667" i="46"/>
  <c r="W666" i="46"/>
  <c r="O666" i="46"/>
  <c r="G666" i="46"/>
  <c r="P665" i="46"/>
  <c r="H665" i="46"/>
  <c r="AB660" i="46"/>
  <c r="L660" i="46"/>
  <c r="AC659" i="46"/>
  <c r="U659" i="46"/>
  <c r="M659" i="46"/>
  <c r="V657" i="46"/>
  <c r="N657" i="46"/>
  <c r="F657" i="46"/>
  <c r="W656" i="46"/>
  <c r="O656" i="46"/>
  <c r="G656" i="46"/>
  <c r="P655" i="46"/>
  <c r="H655" i="46"/>
  <c r="AB650" i="46"/>
  <c r="L650" i="46"/>
  <c r="AC648" i="46"/>
  <c r="U648" i="46"/>
  <c r="M648" i="46"/>
  <c r="AD647" i="46"/>
  <c r="V647" i="46"/>
  <c r="N647" i="46"/>
  <c r="F647" i="46"/>
  <c r="W646" i="46"/>
  <c r="O646" i="46"/>
  <c r="G646" i="46"/>
  <c r="P645" i="46"/>
  <c r="H645" i="46"/>
  <c r="Y644" i="46"/>
  <c r="Q644" i="46"/>
  <c r="I644" i="46"/>
  <c r="AA698" i="46"/>
  <c r="S698" i="46"/>
  <c r="K698" i="46"/>
  <c r="L697" i="46"/>
  <c r="P693" i="46"/>
  <c r="H693" i="46"/>
  <c r="Y692" i="46"/>
  <c r="Q692" i="46"/>
  <c r="I692" i="46"/>
  <c r="Z691" i="46"/>
  <c r="R691" i="46"/>
  <c r="J691" i="46"/>
  <c r="K690" i="46"/>
  <c r="P685" i="46"/>
  <c r="H685" i="46"/>
  <c r="Y684" i="46"/>
  <c r="Q684" i="46"/>
  <c r="I684" i="46"/>
  <c r="Z683" i="46"/>
  <c r="R683" i="46"/>
  <c r="J683" i="46"/>
  <c r="AA682" i="46"/>
  <c r="K682" i="46"/>
  <c r="AB681" i="46"/>
  <c r="L681" i="46"/>
  <c r="P677" i="46"/>
  <c r="H677" i="46"/>
  <c r="Y676" i="46"/>
  <c r="Q676" i="46"/>
  <c r="I676" i="46"/>
  <c r="Z675" i="46"/>
  <c r="R675" i="46"/>
  <c r="J675" i="46"/>
  <c r="K673" i="46"/>
  <c r="AB672" i="46"/>
  <c r="L672" i="46"/>
  <c r="P667" i="46"/>
  <c r="AG366" i="46"/>
  <c r="AG330" i="46"/>
  <c r="AG415" i="46"/>
  <c r="AG411" i="46"/>
  <c r="AG399" i="46"/>
  <c r="AG397" i="46"/>
  <c r="AG391" i="46"/>
  <c r="H667" i="46"/>
  <c r="Y666" i="46"/>
  <c r="Q666" i="46"/>
  <c r="I666" i="46"/>
  <c r="Z665" i="46"/>
  <c r="R665" i="46"/>
  <c r="J665" i="46"/>
  <c r="AA664" i="46"/>
  <c r="K664" i="46"/>
  <c r="L662" i="46"/>
  <c r="P657" i="46"/>
  <c r="H657" i="46"/>
  <c r="Y656" i="46"/>
  <c r="Q656" i="46"/>
  <c r="I656" i="46"/>
  <c r="Z655" i="46"/>
  <c r="R655" i="46"/>
  <c r="J655" i="46"/>
  <c r="K654" i="46"/>
  <c r="AB653" i="46"/>
  <c r="L653" i="46"/>
  <c r="P647" i="46"/>
  <c r="Q646" i="46"/>
  <c r="I646" i="46"/>
  <c r="Z645" i="46"/>
  <c r="R645" i="46"/>
  <c r="J645" i="46"/>
  <c r="K644" i="46"/>
  <c r="E1064" i="46"/>
  <c r="E1056" i="46"/>
  <c r="E1048" i="46"/>
  <c r="E1038" i="46"/>
  <c r="E1028" i="46"/>
  <c r="E1018" i="46"/>
  <c r="Q1069" i="46"/>
  <c r="I1069" i="46"/>
  <c r="R1068" i="46"/>
  <c r="J1068" i="46"/>
  <c r="K1067" i="46"/>
  <c r="L1066" i="46"/>
  <c r="U1065" i="46"/>
  <c r="M1065" i="46"/>
  <c r="AD1064" i="46"/>
  <c r="N1064" i="46"/>
  <c r="F1064" i="46"/>
  <c r="W1063" i="46"/>
  <c r="O1063" i="46"/>
  <c r="G1063" i="46"/>
  <c r="P1062" i="46"/>
  <c r="H1062" i="46"/>
  <c r="Q1061" i="46"/>
  <c r="I1061" i="46"/>
  <c r="K1059" i="46"/>
  <c r="L1058" i="46"/>
  <c r="U1057" i="46"/>
  <c r="M1057" i="46"/>
  <c r="AD1056" i="46"/>
  <c r="N1056" i="46"/>
  <c r="F1056" i="46"/>
  <c r="W1055" i="46"/>
  <c r="O1055" i="46"/>
  <c r="G1055" i="46"/>
  <c r="P1054" i="46"/>
  <c r="H1054" i="46"/>
  <c r="Q1053" i="46"/>
  <c r="I1053" i="46"/>
  <c r="Z1052" i="46"/>
  <c r="R1052" i="46"/>
  <c r="J1052" i="46"/>
  <c r="K1051" i="46"/>
  <c r="L1050" i="46"/>
  <c r="U1049" i="46"/>
  <c r="M1049" i="46"/>
  <c r="AD1048" i="46"/>
  <c r="N1048" i="46"/>
  <c r="F1048" i="46"/>
  <c r="W1047" i="46"/>
  <c r="O1047" i="46"/>
  <c r="G1047" i="46"/>
  <c r="P1046" i="46"/>
  <c r="H1046" i="46"/>
  <c r="Q1044" i="46"/>
  <c r="I1044" i="46"/>
  <c r="Z1043" i="46"/>
  <c r="R1043" i="46"/>
  <c r="J1043" i="46"/>
  <c r="K1042" i="46"/>
  <c r="L1041" i="46"/>
  <c r="U1039" i="46"/>
  <c r="M1039" i="46"/>
  <c r="AD1038" i="46"/>
  <c r="N1038" i="46"/>
  <c r="F1038" i="46"/>
  <c r="W1037" i="46"/>
  <c r="O1037" i="46"/>
  <c r="G1037" i="46"/>
  <c r="P1036" i="46"/>
  <c r="H1036" i="46"/>
  <c r="Q1035" i="46"/>
  <c r="I1035" i="46"/>
  <c r="Z1033" i="46"/>
  <c r="R1033" i="46"/>
  <c r="J1033" i="46"/>
  <c r="K1032" i="46"/>
  <c r="L1031" i="46"/>
  <c r="U1030" i="46"/>
  <c r="M1030" i="46"/>
  <c r="AD1028" i="46"/>
  <c r="V1028" i="46"/>
  <c r="N1028" i="46"/>
  <c r="F1028" i="46"/>
  <c r="W1027" i="46"/>
  <c r="O1027" i="46"/>
  <c r="G1027" i="46"/>
  <c r="P1026" i="46"/>
  <c r="H1026" i="46"/>
  <c r="Q1025" i="46"/>
  <c r="I1025" i="46"/>
  <c r="Z1024" i="46"/>
  <c r="R1024" i="46"/>
  <c r="J1024" i="46"/>
  <c r="K1022" i="46"/>
  <c r="L1021" i="46"/>
  <c r="U1019" i="46"/>
  <c r="M1019" i="46"/>
  <c r="AD1018" i="46"/>
  <c r="N1018" i="46"/>
  <c r="W1017" i="46"/>
  <c r="O1017" i="46"/>
  <c r="G1017" i="46"/>
  <c r="P1016" i="46"/>
  <c r="H1016" i="46"/>
  <c r="Q1015" i="46"/>
  <c r="I1015" i="46"/>
  <c r="E1066" i="46"/>
  <c r="E1058" i="46"/>
  <c r="E1050" i="46"/>
  <c r="E1041" i="46"/>
  <c r="E1031" i="46"/>
  <c r="E1021" i="46"/>
  <c r="AA1069" i="46"/>
  <c r="K1069" i="46"/>
  <c r="L1068" i="46"/>
  <c r="U1067" i="46"/>
  <c r="M1067" i="46"/>
  <c r="N1066" i="46"/>
  <c r="F1066" i="46"/>
  <c r="W1065" i="46"/>
  <c r="O1065" i="46"/>
  <c r="G1065" i="46"/>
  <c r="P1064" i="46"/>
  <c r="H1064" i="46"/>
  <c r="Q1063" i="46"/>
  <c r="I1063" i="46"/>
  <c r="Z1062" i="46"/>
  <c r="R1062" i="46"/>
  <c r="J1062" i="46"/>
  <c r="K1061" i="46"/>
  <c r="U1059" i="46"/>
  <c r="M1059" i="46"/>
  <c r="N1058" i="46"/>
  <c r="F1058" i="46"/>
  <c r="F316" i="46"/>
  <c r="W1057" i="46"/>
  <c r="O1057" i="46"/>
  <c r="G1057" i="46"/>
  <c r="P1056" i="46"/>
  <c r="H1056" i="46"/>
  <c r="Q1055" i="46"/>
  <c r="I1055" i="46"/>
  <c r="Z1054" i="46"/>
  <c r="R1054" i="46"/>
  <c r="J1054" i="46"/>
  <c r="AA1053" i="46"/>
  <c r="K1053" i="46"/>
  <c r="L1052" i="46"/>
  <c r="U1051" i="46"/>
  <c r="M1051" i="46"/>
  <c r="N1050" i="46"/>
  <c r="F1050" i="46"/>
  <c r="W1049" i="46"/>
  <c r="O1049" i="46"/>
  <c r="G1049" i="46"/>
  <c r="P1048" i="46"/>
  <c r="H1048" i="46"/>
  <c r="Q1047" i="46"/>
  <c r="I1047" i="46"/>
  <c r="R1046" i="46"/>
  <c r="J1046" i="46"/>
  <c r="K1044" i="46"/>
  <c r="AB1043" i="46"/>
  <c r="L1043" i="46"/>
  <c r="U1042" i="46"/>
  <c r="M1042" i="46"/>
  <c r="N1041" i="46"/>
  <c r="F1041" i="46"/>
  <c r="W1039" i="46"/>
  <c r="O1039" i="46"/>
  <c r="G1039" i="46"/>
  <c r="P1038" i="46"/>
  <c r="H1038" i="46"/>
  <c r="Q1037" i="46"/>
  <c r="I1037" i="46"/>
  <c r="Z1036" i="46"/>
  <c r="R1036" i="46"/>
  <c r="J1036" i="46"/>
  <c r="K1035" i="46"/>
  <c r="L1033" i="46"/>
  <c r="AC1032" i="46"/>
  <c r="U1032" i="46"/>
  <c r="M1032" i="46"/>
  <c r="N1031" i="46"/>
  <c r="F1031" i="46"/>
  <c r="W1030" i="46"/>
  <c r="O1030" i="46"/>
  <c r="G1030" i="46"/>
  <c r="P1028" i="46"/>
  <c r="H1028" i="46"/>
  <c r="Y1027" i="46"/>
  <c r="Q1027" i="46"/>
  <c r="I1027" i="46"/>
  <c r="Z1026" i="46"/>
  <c r="R1026" i="46"/>
  <c r="J1026" i="46"/>
  <c r="K1025" i="46"/>
  <c r="AB1024" i="46"/>
  <c r="L1024" i="46"/>
  <c r="U1022" i="46"/>
  <c r="M1022" i="46"/>
  <c r="N1021" i="46"/>
  <c r="F1021" i="46"/>
  <c r="W1019" i="46"/>
  <c r="O1019" i="46"/>
  <c r="P1018" i="46"/>
  <c r="H1018" i="46"/>
  <c r="Q1017" i="46"/>
  <c r="I1017" i="46"/>
  <c r="Z1016" i="46"/>
  <c r="R1016" i="46"/>
  <c r="J1016" i="46"/>
  <c r="K1015" i="46"/>
  <c r="AH884" i="46"/>
  <c r="AG1335" i="46"/>
  <c r="AH1333" i="46"/>
  <c r="AG550" i="46"/>
  <c r="AG1267" i="46"/>
  <c r="K661" i="46"/>
  <c r="E695" i="46"/>
  <c r="E687" i="46"/>
  <c r="W694" i="46"/>
  <c r="O694" i="46"/>
  <c r="G694" i="46"/>
  <c r="AH758" i="46"/>
  <c r="AH829" i="46"/>
  <c r="Y1437" i="46"/>
  <c r="Q1437" i="46"/>
  <c r="I1437" i="46"/>
  <c r="AK1357" i="46"/>
  <c r="AL1357" i="46"/>
  <c r="AH104" i="46"/>
  <c r="AH100" i="46"/>
  <c r="AH76" i="46"/>
  <c r="Z657" i="46"/>
  <c r="O273" i="46"/>
  <c r="G273" i="46"/>
  <c r="AB279" i="46"/>
  <c r="L279" i="46"/>
  <c r="AH39" i="46"/>
  <c r="AH35" i="46"/>
  <c r="AG154" i="46"/>
  <c r="AH140" i="46"/>
  <c r="AH137" i="46"/>
  <c r="AG118" i="46"/>
  <c r="R275" i="46"/>
  <c r="J275" i="46"/>
  <c r="AH932" i="46"/>
  <c r="AH986" i="46"/>
  <c r="AG71" i="46"/>
  <c r="AG67" i="46"/>
  <c r="AG152" i="46"/>
  <c r="AH139" i="46"/>
  <c r="AH220" i="46"/>
  <c r="AG245" i="46"/>
  <c r="AH238" i="46"/>
  <c r="AH234" i="46"/>
  <c r="AH230" i="46"/>
  <c r="AG229" i="46"/>
  <c r="AH226" i="46"/>
  <c r="AH266" i="46"/>
  <c r="AH262" i="46"/>
  <c r="AG261" i="46"/>
  <c r="AG372" i="46"/>
  <c r="AG368" i="46"/>
  <c r="AG360" i="46"/>
  <c r="AH351" i="46"/>
  <c r="AG332" i="46"/>
  <c r="AG398" i="46"/>
  <c r="AG394" i="46"/>
  <c r="AG426" i="46"/>
  <c r="AG420" i="46"/>
  <c r="AG479" i="46"/>
  <c r="AH474" i="46"/>
  <c r="AG463" i="46"/>
  <c r="AG459" i="46"/>
  <c r="AG447" i="46"/>
  <c r="AG443" i="46"/>
  <c r="AG435" i="46"/>
  <c r="AG533" i="46"/>
  <c r="AG521" i="46"/>
  <c r="AH520" i="46"/>
  <c r="AH58" i="46"/>
  <c r="H286" i="46"/>
  <c r="AD277" i="46"/>
  <c r="V277" i="46"/>
  <c r="N277" i="46"/>
  <c r="F277" i="46"/>
  <c r="P276" i="46"/>
  <c r="H276" i="46"/>
  <c r="AH110" i="46"/>
  <c r="AG129" i="46"/>
  <c r="AG125" i="46"/>
  <c r="AG121" i="46"/>
  <c r="AG117" i="46"/>
  <c r="AH163" i="46"/>
  <c r="AG168" i="46"/>
  <c r="AH268" i="46"/>
  <c r="AH481" i="46"/>
  <c r="AG442" i="46"/>
  <c r="AH441" i="46"/>
  <c r="AG438" i="46"/>
  <c r="AG532" i="46"/>
  <c r="AG528" i="46"/>
  <c r="AG524" i="46"/>
  <c r="AG520" i="46"/>
  <c r="AG516" i="46"/>
  <c r="AG512" i="46"/>
  <c r="AH503" i="46"/>
  <c r="AG496" i="46"/>
  <c r="AH495" i="46"/>
  <c r="AG492" i="46"/>
  <c r="AG488" i="46"/>
  <c r="AG587" i="46"/>
  <c r="AH586" i="46"/>
  <c r="AH697" i="46"/>
  <c r="AG583" i="46"/>
  <c r="AH574" i="46"/>
  <c r="AG567" i="46"/>
  <c r="AG563" i="46"/>
  <c r="AH558" i="46"/>
  <c r="AG551" i="46"/>
  <c r="AG547" i="46"/>
  <c r="AH542" i="46"/>
  <c r="AG637" i="46"/>
  <c r="AG629" i="46"/>
  <c r="AH628" i="46"/>
  <c r="AG625" i="46"/>
  <c r="AH620" i="46"/>
  <c r="AG613" i="46"/>
  <c r="AH612" i="46"/>
  <c r="AG609" i="46"/>
  <c r="AH604" i="46"/>
  <c r="AG601" i="46"/>
  <c r="AG597" i="46"/>
  <c r="AH747" i="46"/>
  <c r="AG744" i="46"/>
  <c r="AH739" i="46"/>
  <c r="AG736" i="46"/>
  <c r="AH731" i="46"/>
  <c r="AG728" i="46"/>
  <c r="AH723" i="46"/>
  <c r="AG720" i="46"/>
  <c r="AH715" i="46"/>
  <c r="AG712" i="46"/>
  <c r="AH707" i="46"/>
  <c r="AG704" i="46"/>
  <c r="AG794" i="46"/>
  <c r="AH793" i="46"/>
  <c r="AG790" i="46"/>
  <c r="AH785" i="46"/>
  <c r="AG778" i="46"/>
  <c r="AH777" i="46"/>
  <c r="AG774" i="46"/>
  <c r="AH769" i="46"/>
  <c r="AG762" i="46"/>
  <c r="AH761" i="46"/>
  <c r="AG758" i="46"/>
  <c r="AH852" i="46"/>
  <c r="AH337" i="46"/>
  <c r="AH887" i="46"/>
  <c r="AG870" i="46"/>
  <c r="AH952" i="46"/>
  <c r="AH944" i="46"/>
  <c r="AH928" i="46"/>
  <c r="AH920" i="46"/>
  <c r="AH27" i="46"/>
  <c r="AH23" i="46"/>
  <c r="N288" i="46"/>
  <c r="AH88" i="46"/>
  <c r="AH86" i="46"/>
  <c r="AH84" i="46"/>
  <c r="AH82" i="46"/>
  <c r="AH152" i="46"/>
  <c r="AH248" i="46"/>
  <c r="AH244" i="46"/>
  <c r="AH374" i="46"/>
  <c r="AH423" i="46"/>
  <c r="AH419" i="46"/>
  <c r="AH473" i="46"/>
  <c r="AH461" i="46"/>
  <c r="AH457" i="46"/>
  <c r="AH491" i="46"/>
  <c r="AK543" i="46"/>
  <c r="AH632" i="46"/>
  <c r="AH624" i="46"/>
  <c r="AK621" i="46"/>
  <c r="AH616" i="46"/>
  <c r="AK605" i="46"/>
  <c r="AH600" i="46"/>
  <c r="AH592" i="46"/>
  <c r="AK748" i="46"/>
  <c r="AH743" i="46"/>
  <c r="AK740" i="46"/>
  <c r="AH735" i="46"/>
  <c r="AK732" i="46"/>
  <c r="AH727" i="46"/>
  <c r="AK724" i="46"/>
  <c r="AH719" i="46"/>
  <c r="AK716" i="46"/>
  <c r="AH711" i="46"/>
  <c r="AK708" i="46"/>
  <c r="AH703" i="46"/>
  <c r="AK700" i="46"/>
  <c r="AH797" i="46"/>
  <c r="AH781" i="46"/>
  <c r="AH765" i="46"/>
  <c r="AH753" i="46"/>
  <c r="N1068" i="46"/>
  <c r="W1067" i="46"/>
  <c r="O1067" i="46"/>
  <c r="G1067" i="46"/>
  <c r="Y1065" i="46"/>
  <c r="Q1065" i="46"/>
  <c r="I1065" i="46"/>
  <c r="Z1064" i="46"/>
  <c r="R1064" i="46"/>
  <c r="J1064" i="46"/>
  <c r="AG845" i="46"/>
  <c r="W1059" i="46"/>
  <c r="O1059" i="46"/>
  <c r="G1059" i="46"/>
  <c r="AK841" i="46"/>
  <c r="Z1056" i="46"/>
  <c r="AA1055" i="46"/>
  <c r="K1055" i="46"/>
  <c r="AG837" i="46"/>
  <c r="AH836" i="46"/>
  <c r="N1052" i="46"/>
  <c r="F1052" i="46"/>
  <c r="W1051" i="46"/>
  <c r="O1051" i="46"/>
  <c r="G1051" i="46"/>
  <c r="Y1049" i="46"/>
  <c r="Q1049" i="46"/>
  <c r="I1049" i="46"/>
  <c r="Z1048" i="46"/>
  <c r="R1048" i="46"/>
  <c r="J1048" i="46"/>
  <c r="AA1047" i="46"/>
  <c r="K1047" i="46"/>
  <c r="AG829" i="46"/>
  <c r="M1044" i="46"/>
  <c r="AH828" i="46"/>
  <c r="W1042" i="46"/>
  <c r="O1042" i="46"/>
  <c r="AG825" i="46"/>
  <c r="I1039" i="46"/>
  <c r="AA1037" i="46"/>
  <c r="AH820" i="46"/>
  <c r="N1033" i="46"/>
  <c r="F1033" i="46"/>
  <c r="W1032" i="46"/>
  <c r="O1032" i="46"/>
  <c r="G1032" i="46"/>
  <c r="Y1030" i="46"/>
  <c r="Q1030" i="46"/>
  <c r="Z1028" i="46"/>
  <c r="R1028" i="46"/>
  <c r="J1028" i="46"/>
  <c r="AA1027" i="46"/>
  <c r="K1027" i="46"/>
  <c r="AG813" i="46"/>
  <c r="M1025" i="46"/>
  <c r="N1024" i="46"/>
  <c r="F1024" i="46"/>
  <c r="W1022" i="46"/>
  <c r="AK809" i="46"/>
  <c r="Q1019" i="46"/>
  <c r="I1019" i="46"/>
  <c r="AH808" i="46"/>
  <c r="R1018" i="46"/>
  <c r="J1018" i="46"/>
  <c r="AG805" i="46"/>
  <c r="AH902" i="46"/>
  <c r="AH894" i="46"/>
  <c r="AH886" i="46"/>
  <c r="AH878" i="46"/>
  <c r="AF273" i="46"/>
  <c r="AF1496" i="46"/>
  <c r="AK488" i="46"/>
  <c r="AL488" i="46"/>
  <c r="AK597" i="46"/>
  <c r="AK637" i="46"/>
  <c r="AG809" i="46"/>
  <c r="AK825" i="46"/>
  <c r="AG841" i="46"/>
  <c r="Y1019" i="46"/>
  <c r="AJ587" i="46"/>
  <c r="AH832" i="46"/>
  <c r="R327" i="46"/>
  <c r="J327" i="46"/>
  <c r="L326" i="46"/>
  <c r="AG817" i="46"/>
  <c r="AK833" i="46"/>
  <c r="AG849" i="46"/>
  <c r="K282" i="46"/>
  <c r="AC280" i="46"/>
  <c r="M280" i="46"/>
  <c r="E280" i="46"/>
  <c r="AH840" i="46"/>
  <c r="AH55" i="46"/>
  <c r="AH51" i="46"/>
  <c r="AH47" i="46"/>
  <c r="AH43" i="46"/>
  <c r="AH31" i="46"/>
  <c r="AG30" i="46"/>
  <c r="AH19" i="46"/>
  <c r="AH15" i="46"/>
  <c r="AH108" i="46"/>
  <c r="AH96" i="46"/>
  <c r="AG95" i="46"/>
  <c r="AH92" i="46"/>
  <c r="AG91" i="46"/>
  <c r="AG89" i="46"/>
  <c r="AG85" i="46"/>
  <c r="AH80" i="46"/>
  <c r="AH156" i="46"/>
  <c r="AG150" i="46"/>
  <c r="AH148" i="46"/>
  <c r="AK137" i="46"/>
  <c r="AH132" i="46"/>
  <c r="R285" i="46"/>
  <c r="J285" i="46"/>
  <c r="AH124" i="46"/>
  <c r="AG122" i="46"/>
  <c r="Z275" i="46"/>
  <c r="AH116" i="46"/>
  <c r="AH212" i="46"/>
  <c r="AH208" i="46"/>
  <c r="AH204" i="46"/>
  <c r="AH200" i="46"/>
  <c r="AG199" i="46"/>
  <c r="AH196" i="46"/>
  <c r="AH192" i="46"/>
  <c r="AH188" i="46"/>
  <c r="AH184" i="46"/>
  <c r="AH180" i="46"/>
  <c r="AH176" i="46"/>
  <c r="AH172" i="46"/>
  <c r="AG247" i="46"/>
  <c r="AH246" i="46"/>
  <c r="AH242" i="46"/>
  <c r="AG241" i="46"/>
  <c r="Q291" i="46"/>
  <c r="AH258" i="46"/>
  <c r="AH254" i="46"/>
  <c r="AH250" i="46"/>
  <c r="AH338" i="46"/>
  <c r="AH427" i="46"/>
  <c r="AK482" i="46"/>
  <c r="AH477" i="46"/>
  <c r="AH469" i="46"/>
  <c r="AK466" i="46"/>
  <c r="AH453" i="46"/>
  <c r="AH445" i="46"/>
  <c r="AK442" i="46"/>
  <c r="AH437" i="46"/>
  <c r="AH531" i="46"/>
  <c r="AG529" i="46"/>
  <c r="AH528" i="46"/>
  <c r="AH523" i="46"/>
  <c r="AG517" i="46"/>
  <c r="AG513" i="46"/>
  <c r="AK512" i="46"/>
  <c r="AG509" i="46"/>
  <c r="AH507" i="46"/>
  <c r="AG505" i="46"/>
  <c r="AH504" i="46"/>
  <c r="AH499" i="46"/>
  <c r="AH496" i="46"/>
  <c r="AG493" i="46"/>
  <c r="AG489" i="46"/>
  <c r="AH488" i="46"/>
  <c r="AH587" i="46"/>
  <c r="AK583" i="46"/>
  <c r="AH578" i="46"/>
  <c r="AH575" i="46"/>
  <c r="AG572" i="46"/>
  <c r="AH570" i="46"/>
  <c r="AG560" i="46"/>
  <c r="AK559" i="46"/>
  <c r="AL559" i="46"/>
  <c r="AH554" i="46"/>
  <c r="AH543" i="46"/>
  <c r="AG540" i="46"/>
  <c r="AH629" i="46"/>
  <c r="AG626" i="46"/>
  <c r="AG614" i="46"/>
  <c r="AK613" i="46"/>
  <c r="AH608" i="46"/>
  <c r="AE1461" i="46"/>
  <c r="AF649" i="46"/>
  <c r="AF164" i="46"/>
  <c r="AF1499" i="46"/>
  <c r="AH526" i="46"/>
  <c r="AH635" i="46"/>
  <c r="AH619" i="46"/>
  <c r="AH595" i="46"/>
  <c r="AK925" i="46"/>
  <c r="AK995" i="46"/>
  <c r="AK575" i="46"/>
  <c r="AK504" i="46"/>
  <c r="AH29" i="46"/>
  <c r="AG111" i="46"/>
  <c r="AG109" i="46"/>
  <c r="AG107" i="46"/>
  <c r="AH106" i="46"/>
  <c r="AG105" i="46"/>
  <c r="AG103" i="46"/>
  <c r="AH102" i="46"/>
  <c r="AG101" i="46"/>
  <c r="AG99" i="46"/>
  <c r="AH98" i="46"/>
  <c r="AG97" i="46"/>
  <c r="AH94" i="46"/>
  <c r="AG93" i="46"/>
  <c r="AH90" i="46"/>
  <c r="AG87" i="46"/>
  <c r="AG83" i="46"/>
  <c r="AG81" i="46"/>
  <c r="AG79" i="46"/>
  <c r="AH78" i="46"/>
  <c r="AG77" i="46"/>
  <c r="AG75" i="46"/>
  <c r="AH74" i="46"/>
  <c r="AK161" i="46"/>
  <c r="AH160" i="46"/>
  <c r="AG158" i="46"/>
  <c r="AH153" i="46"/>
  <c r="AG146" i="46"/>
  <c r="AH145" i="46"/>
  <c r="AH144" i="46"/>
  <c r="AG142" i="46"/>
  <c r="AG138" i="46"/>
  <c r="AH136" i="46"/>
  <c r="AG134" i="46"/>
  <c r="AG130" i="46"/>
  <c r="AK129" i="46"/>
  <c r="AL129" i="46"/>
  <c r="AH128" i="46"/>
  <c r="AG126" i="46"/>
  <c r="AH121" i="46"/>
  <c r="R280" i="46"/>
  <c r="J280" i="46"/>
  <c r="AG162" i="46"/>
  <c r="AG213" i="46"/>
  <c r="AH210" i="46"/>
  <c r="AG185" i="46"/>
  <c r="AG181" i="46"/>
  <c r="AH178" i="46"/>
  <c r="AG249" i="46"/>
  <c r="AG243" i="46"/>
  <c r="AH240" i="46"/>
  <c r="AG239" i="46"/>
  <c r="AG237" i="46"/>
  <c r="AH236" i="46"/>
  <c r="AG235" i="46"/>
  <c r="AG233" i="46"/>
  <c r="AH232" i="46"/>
  <c r="AG231" i="46"/>
  <c r="AH228" i="46"/>
  <c r="AG227" i="46"/>
  <c r="AG225" i="46"/>
  <c r="AH224" i="46"/>
  <c r="AG223" i="46"/>
  <c r="AG221" i="46"/>
  <c r="AG267" i="46"/>
  <c r="AG265" i="46"/>
  <c r="AH264" i="46"/>
  <c r="AG263" i="46"/>
  <c r="AH260" i="46"/>
  <c r="AG259" i="46"/>
  <c r="AG257" i="46"/>
  <c r="AH256" i="46"/>
  <c r="AG255" i="46"/>
  <c r="AG253" i="46"/>
  <c r="AH252" i="46"/>
  <c r="AG376" i="46"/>
  <c r="AH375" i="46"/>
  <c r="AH367" i="46"/>
  <c r="AG364" i="46"/>
  <c r="AH359" i="46"/>
  <c r="AG356" i="46"/>
  <c r="AG352" i="46"/>
  <c r="AG348" i="46"/>
  <c r="AG344" i="46"/>
  <c r="AH343" i="46"/>
  <c r="AG340" i="46"/>
  <c r="AG336" i="46"/>
  <c r="AH335" i="46"/>
  <c r="AK381" i="46"/>
  <c r="AK430" i="46" s="1"/>
  <c r="AG412" i="46"/>
  <c r="AH409" i="46"/>
  <c r="AH405" i="46"/>
  <c r="AH401" i="46"/>
  <c r="AH397" i="46"/>
  <c r="AG428" i="46"/>
  <c r="AH425" i="46"/>
  <c r="AG424" i="46"/>
  <c r="AG422" i="46"/>
  <c r="AH421" i="46"/>
  <c r="AG418" i="46"/>
  <c r="AH482" i="46"/>
  <c r="AK474" i="46"/>
  <c r="AG471" i="46"/>
  <c r="AG467" i="46"/>
  <c r="AH466" i="46"/>
  <c r="AH465" i="46"/>
  <c r="AK458" i="46"/>
  <c r="AG455" i="46"/>
  <c r="AG451" i="46"/>
  <c r="AH450" i="46"/>
  <c r="AH449" i="46"/>
  <c r="AK528" i="46"/>
  <c r="AG525" i="46"/>
  <c r="AD325" i="46"/>
  <c r="AC285" i="46"/>
  <c r="U285" i="46"/>
  <c r="M285" i="46"/>
  <c r="Q283" i="46"/>
  <c r="I283" i="46"/>
  <c r="U275" i="46"/>
  <c r="M275" i="46"/>
  <c r="AB324" i="46"/>
  <c r="AB320" i="46"/>
  <c r="R324" i="46"/>
  <c r="P321" i="46"/>
  <c r="Z316" i="46"/>
  <c r="F314" i="46"/>
  <c r="J312" i="46"/>
  <c r="J304" i="46"/>
  <c r="J1473" i="46"/>
  <c r="L297" i="46"/>
  <c r="Z289" i="46"/>
  <c r="F286" i="46"/>
  <c r="AB283" i="46"/>
  <c r="Z274" i="46"/>
  <c r="L312" i="46"/>
  <c r="V301" i="46"/>
  <c r="F291" i="46"/>
  <c r="M273" i="46"/>
  <c r="L323" i="46"/>
  <c r="H321" i="46"/>
  <c r="R316" i="46"/>
  <c r="R312" i="46"/>
  <c r="R308" i="46"/>
  <c r="N306" i="46"/>
  <c r="R304" i="46"/>
  <c r="Z299" i="46"/>
  <c r="Z294" i="46"/>
  <c r="Z1462" i="46" s="1"/>
  <c r="R289" i="46"/>
  <c r="N286" i="46"/>
  <c r="R284" i="46"/>
  <c r="L277" i="46"/>
  <c r="H275" i="46"/>
  <c r="AI100" i="46"/>
  <c r="AH129" i="46"/>
  <c r="AH161" i="46"/>
  <c r="AB289" i="46"/>
  <c r="AB299" i="46"/>
  <c r="AF380" i="46"/>
  <c r="W310" i="46"/>
  <c r="G310" i="46"/>
  <c r="G282" i="46"/>
  <c r="O326" i="46"/>
  <c r="G326" i="46"/>
  <c r="Y327" i="46"/>
  <c r="Q327" i="46"/>
  <c r="I327" i="46"/>
  <c r="AC327" i="46"/>
  <c r="M327" i="46"/>
  <c r="E327" i="46"/>
  <c r="Y325" i="46"/>
  <c r="Q325" i="46"/>
  <c r="I325" i="46"/>
  <c r="K324" i="46"/>
  <c r="AC323" i="46"/>
  <c r="M323" i="46"/>
  <c r="E323" i="46"/>
  <c r="AK248" i="46"/>
  <c r="AK240" i="46"/>
  <c r="AL240" i="46"/>
  <c r="Q269" i="46"/>
  <c r="I269" i="46"/>
  <c r="AK232" i="46"/>
  <c r="AK224" i="46"/>
  <c r="AK268" i="46"/>
  <c r="AK264" i="46"/>
  <c r="AL264" i="46"/>
  <c r="AK256" i="46"/>
  <c r="E698" i="46"/>
  <c r="E690" i="46"/>
  <c r="E682" i="46"/>
  <c r="E673" i="46"/>
  <c r="E664" i="46"/>
  <c r="AK342" i="46"/>
  <c r="Q660" i="46"/>
  <c r="E684" i="46"/>
  <c r="W683" i="46"/>
  <c r="O683" i="46"/>
  <c r="G683" i="46"/>
  <c r="K681" i="46"/>
  <c r="E680" i="46"/>
  <c r="W679" i="46"/>
  <c r="O679" i="46"/>
  <c r="G679" i="46"/>
  <c r="E676" i="46"/>
  <c r="W675" i="46"/>
  <c r="O675" i="46"/>
  <c r="G675" i="46"/>
  <c r="K672" i="46"/>
  <c r="E671" i="46"/>
  <c r="W670" i="46"/>
  <c r="O670" i="46"/>
  <c r="G670" i="46"/>
  <c r="E666" i="46"/>
  <c r="W665" i="46"/>
  <c r="O665" i="46"/>
  <c r="G665" i="46"/>
  <c r="K662" i="46"/>
  <c r="E661" i="46"/>
  <c r="W660" i="46"/>
  <c r="O660" i="46"/>
  <c r="G660" i="46"/>
  <c r="E656" i="46"/>
  <c r="W655" i="46"/>
  <c r="O655" i="46"/>
  <c r="G655" i="46"/>
  <c r="K653" i="46"/>
  <c r="E651" i="46"/>
  <c r="W650" i="46"/>
  <c r="O650" i="46"/>
  <c r="O649" i="46"/>
  <c r="G650" i="46"/>
  <c r="G649" i="46"/>
  <c r="W645" i="46"/>
  <c r="O645" i="46"/>
  <c r="G645" i="46"/>
  <c r="AA697" i="46"/>
  <c r="K697" i="46"/>
  <c r="E696" i="46"/>
  <c r="W695" i="46"/>
  <c r="O695" i="46"/>
  <c r="G695" i="46"/>
  <c r="W691" i="46"/>
  <c r="W687" i="46"/>
  <c r="AK465" i="46"/>
  <c r="AK441" i="46"/>
  <c r="AK519" i="46"/>
  <c r="AL519" i="46"/>
  <c r="AH585" i="46"/>
  <c r="AK636" i="46"/>
  <c r="AK628" i="46"/>
  <c r="AH623" i="46"/>
  <c r="AK612" i="46"/>
  <c r="AK596" i="46"/>
  <c r="N310" i="46"/>
  <c r="AB304" i="46"/>
  <c r="N301" i="46"/>
  <c r="AC273" i="46"/>
  <c r="J324" i="46"/>
  <c r="N322" i="46"/>
  <c r="Z320" i="46"/>
  <c r="L315" i="46"/>
  <c r="AB311" i="46"/>
  <c r="F306" i="46"/>
  <c r="L302" i="46"/>
  <c r="R299" i="46"/>
  <c r="V296" i="46"/>
  <c r="J294" i="46"/>
  <c r="AB288" i="46"/>
  <c r="P285" i="46"/>
  <c r="J279" i="46"/>
  <c r="J278" i="46"/>
  <c r="AK145" i="46"/>
  <c r="AL145" i="46"/>
  <c r="AJ267" i="46"/>
  <c r="N291" i="46"/>
  <c r="U273" i="46"/>
  <c r="Z324" i="46"/>
  <c r="F322" i="46"/>
  <c r="L319" i="46"/>
  <c r="J316" i="46"/>
  <c r="P313" i="46"/>
  <c r="L311" i="46"/>
  <c r="L307" i="46"/>
  <c r="F296" i="46"/>
  <c r="R294" i="46"/>
  <c r="AD286" i="46"/>
  <c r="AB277" i="46"/>
  <c r="AB308" i="46"/>
  <c r="N282" i="46"/>
  <c r="J320" i="46"/>
  <c r="P305" i="46"/>
  <c r="N296" i="46"/>
  <c r="J289" i="46"/>
  <c r="H285" i="46"/>
  <c r="AK121" i="46"/>
  <c r="AL121" i="46"/>
  <c r="AK153" i="46"/>
  <c r="AK59" i="46"/>
  <c r="L325" i="46"/>
  <c r="AH56" i="46"/>
  <c r="N324" i="46"/>
  <c r="N1493" i="46"/>
  <c r="P323" i="46"/>
  <c r="H323" i="46"/>
  <c r="Z322" i="46"/>
  <c r="R322" i="46"/>
  <c r="J322" i="46"/>
  <c r="AD320" i="46"/>
  <c r="V320" i="46"/>
  <c r="N320" i="46"/>
  <c r="F320" i="46"/>
  <c r="P319" i="46"/>
  <c r="H319" i="46"/>
  <c r="AB317" i="46"/>
  <c r="L317" i="46"/>
  <c r="AD316" i="46"/>
  <c r="N316" i="46"/>
  <c r="N1485" i="46"/>
  <c r="P315" i="46"/>
  <c r="H315" i="46"/>
  <c r="Z314" i="46"/>
  <c r="R314" i="46"/>
  <c r="J314" i="46"/>
  <c r="AH44" i="46"/>
  <c r="N312" i="46"/>
  <c r="F312" i="46"/>
  <c r="P311" i="46"/>
  <c r="H311" i="46"/>
  <c r="R310" i="46"/>
  <c r="J310" i="46"/>
  <c r="AB309" i="46"/>
  <c r="L309" i="46"/>
  <c r="AH40" i="46"/>
  <c r="N308" i="46"/>
  <c r="N1477" i="46"/>
  <c r="F308" i="46"/>
  <c r="P307" i="46"/>
  <c r="H307" i="46"/>
  <c r="Z306" i="46"/>
  <c r="R306" i="46"/>
  <c r="J306" i="46"/>
  <c r="AD304" i="46"/>
  <c r="N304" i="46"/>
  <c r="F304" i="46"/>
  <c r="P302" i="46"/>
  <c r="H302" i="46"/>
  <c r="Z301" i="46"/>
  <c r="R301" i="46"/>
  <c r="J301" i="46"/>
  <c r="L300" i="46"/>
  <c r="V299" i="46"/>
  <c r="N299" i="46"/>
  <c r="F299" i="46"/>
  <c r="F1468" i="46" s="1"/>
  <c r="P297" i="46"/>
  <c r="H60" i="46"/>
  <c r="Z296" i="46"/>
  <c r="R296" i="46"/>
  <c r="J296" i="46"/>
  <c r="AH28" i="46"/>
  <c r="V294" i="46"/>
  <c r="N294" i="46"/>
  <c r="F294" i="46"/>
  <c r="P293" i="46"/>
  <c r="H293" i="46"/>
  <c r="Z291" i="46"/>
  <c r="R291" i="46"/>
  <c r="J291" i="46"/>
  <c r="AB290" i="46"/>
  <c r="L290" i="46"/>
  <c r="AH24" i="46"/>
  <c r="V289" i="46"/>
  <c r="N289" i="46"/>
  <c r="F289" i="46"/>
  <c r="P288" i="46"/>
  <c r="H288" i="46"/>
  <c r="Z286" i="46"/>
  <c r="R286" i="46"/>
  <c r="J286" i="46"/>
  <c r="AD284" i="46"/>
  <c r="N284" i="46"/>
  <c r="F284" i="46"/>
  <c r="P283" i="46"/>
  <c r="H283" i="46"/>
  <c r="R282" i="46"/>
  <c r="J282" i="46"/>
  <c r="AB280" i="46"/>
  <c r="L280" i="46"/>
  <c r="AH16" i="46"/>
  <c r="V279" i="46"/>
  <c r="N279" i="46"/>
  <c r="F279" i="46"/>
  <c r="F1447" i="46" s="1"/>
  <c r="P277" i="46"/>
  <c r="Z276" i="46"/>
  <c r="R276" i="46"/>
  <c r="J276" i="46"/>
  <c r="V274" i="46"/>
  <c r="F274" i="46"/>
  <c r="AG63" i="46"/>
  <c r="AH111" i="46"/>
  <c r="AH109" i="46"/>
  <c r="N325" i="46"/>
  <c r="P324" i="46"/>
  <c r="H324" i="46"/>
  <c r="AB322" i="46"/>
  <c r="L322" i="46"/>
  <c r="AH105" i="46"/>
  <c r="V321" i="46"/>
  <c r="N321" i="46"/>
  <c r="F321" i="46"/>
  <c r="P320" i="46"/>
  <c r="H320" i="46"/>
  <c r="Z319" i="46"/>
  <c r="R319" i="46"/>
  <c r="J319" i="46"/>
  <c r="AH101" i="46"/>
  <c r="V317" i="46"/>
  <c r="N317" i="46"/>
  <c r="F317" i="46"/>
  <c r="P316" i="46"/>
  <c r="H316" i="46"/>
  <c r="AB314" i="46"/>
  <c r="L314" i="46"/>
  <c r="AK97" i="46"/>
  <c r="AL97" i="46" s="1"/>
  <c r="V313" i="46"/>
  <c r="N313" i="46"/>
  <c r="F313" i="46"/>
  <c r="P312" i="46"/>
  <c r="H312" i="46"/>
  <c r="Z311" i="46"/>
  <c r="R311" i="46"/>
  <c r="J311" i="46"/>
  <c r="AB310" i="46"/>
  <c r="L310" i="46"/>
  <c r="L1479" i="46"/>
  <c r="AH93" i="46"/>
  <c r="V309" i="46"/>
  <c r="N309" i="46"/>
  <c r="F309" i="46"/>
  <c r="P308" i="46"/>
  <c r="H308" i="46"/>
  <c r="AB306" i="46"/>
  <c r="L306" i="46"/>
  <c r="AH89" i="46"/>
  <c r="V305" i="46"/>
  <c r="N305" i="46"/>
  <c r="F305" i="46"/>
  <c r="P304" i="46"/>
  <c r="H304" i="46"/>
  <c r="Z302" i="46"/>
  <c r="R302" i="46"/>
  <c r="J302" i="46"/>
  <c r="L301" i="46"/>
  <c r="L1470" i="46"/>
  <c r="AD300" i="46"/>
  <c r="V300" i="46"/>
  <c r="N300" i="46"/>
  <c r="F300" i="46"/>
  <c r="P299" i="46"/>
  <c r="H299" i="46"/>
  <c r="L296" i="46"/>
  <c r="AD295" i="46"/>
  <c r="V295" i="46"/>
  <c r="N295" i="46"/>
  <c r="F295" i="46"/>
  <c r="P294" i="46"/>
  <c r="H294" i="46"/>
  <c r="Z293" i="46"/>
  <c r="R293" i="46"/>
  <c r="J293" i="46"/>
  <c r="AB291" i="46"/>
  <c r="L291" i="46"/>
  <c r="AK77" i="46"/>
  <c r="V290" i="46"/>
  <c r="N290" i="46"/>
  <c r="F290" i="46"/>
  <c r="P289" i="46"/>
  <c r="H289" i="46"/>
  <c r="AB286" i="46"/>
  <c r="L320" i="46"/>
  <c r="F310" i="46"/>
  <c r="L304" i="46"/>
  <c r="AD291" i="46"/>
  <c r="AB319" i="46"/>
  <c r="AB315" i="46"/>
  <c r="H313" i="46"/>
  <c r="J308" i="46"/>
  <c r="AB302" i="46"/>
  <c r="L288" i="46"/>
  <c r="L283" i="46"/>
  <c r="Z279" i="46"/>
  <c r="R274" i="46"/>
  <c r="R273" i="46"/>
  <c r="AA327" i="46"/>
  <c r="K327" i="46"/>
  <c r="AC326" i="46"/>
  <c r="U326" i="46"/>
  <c r="M326" i="46"/>
  <c r="E326" i="46"/>
  <c r="M325" i="46"/>
  <c r="E325" i="46"/>
  <c r="O324" i="46"/>
  <c r="G324" i="46"/>
  <c r="AK55" i="46"/>
  <c r="AA322" i="46"/>
  <c r="K322" i="46"/>
  <c r="AG53" i="46"/>
  <c r="U321" i="46"/>
  <c r="M321" i="46"/>
  <c r="E321" i="46"/>
  <c r="W320" i="46"/>
  <c r="O320" i="46"/>
  <c r="G320" i="46"/>
  <c r="Y319" i="46"/>
  <c r="Q319" i="46"/>
  <c r="I319" i="46"/>
  <c r="AG49" i="46"/>
  <c r="M317" i="46"/>
  <c r="E317" i="46"/>
  <c r="W316" i="46"/>
  <c r="O316" i="46"/>
  <c r="G316" i="46"/>
  <c r="AK47" i="46"/>
  <c r="AG45" i="46"/>
  <c r="M313" i="46"/>
  <c r="E313" i="46"/>
  <c r="O312" i="46"/>
  <c r="G312" i="46"/>
  <c r="AK43" i="46"/>
  <c r="Q311" i="46"/>
  <c r="I311" i="46"/>
  <c r="S310" i="46"/>
  <c r="K310" i="46"/>
  <c r="AC309" i="46"/>
  <c r="M309" i="46"/>
  <c r="E309" i="46"/>
  <c r="W308" i="46"/>
  <c r="O308" i="46"/>
  <c r="G308" i="46"/>
  <c r="AG37" i="46"/>
  <c r="M305" i="46"/>
  <c r="E305" i="46"/>
  <c r="O304" i="46"/>
  <c r="G304" i="46"/>
  <c r="Y302" i="46"/>
  <c r="Q302" i="46"/>
  <c r="I302" i="46"/>
  <c r="AA301" i="46"/>
  <c r="K301" i="46"/>
  <c r="AG33" i="46"/>
  <c r="M300" i="46"/>
  <c r="E300" i="46"/>
  <c r="W299" i="46"/>
  <c r="O299" i="46"/>
  <c r="G299" i="46"/>
  <c r="AK31" i="46"/>
  <c r="AC295" i="46"/>
  <c r="U295" i="46"/>
  <c r="M295" i="46"/>
  <c r="E295" i="46"/>
  <c r="O294" i="46"/>
  <c r="G294" i="46"/>
  <c r="AG27" i="46"/>
  <c r="Q293" i="46"/>
  <c r="I293" i="46"/>
  <c r="AA291" i="46"/>
  <c r="K291" i="46"/>
  <c r="AC290" i="46"/>
  <c r="M290" i="46"/>
  <c r="E290" i="46"/>
  <c r="W289" i="46"/>
  <c r="O289" i="46"/>
  <c r="G289" i="46"/>
  <c r="AG23" i="46"/>
  <c r="E285" i="46"/>
  <c r="O284" i="46"/>
  <c r="G284" i="46"/>
  <c r="AG19" i="46"/>
  <c r="W279" i="46"/>
  <c r="O279" i="46"/>
  <c r="G279" i="46"/>
  <c r="AG15" i="46"/>
  <c r="AG13" i="46"/>
  <c r="O274" i="46"/>
  <c r="G274" i="46"/>
  <c r="AH63" i="46"/>
  <c r="AG110" i="46"/>
  <c r="Y324" i="46"/>
  <c r="K323" i="46"/>
  <c r="U322" i="46"/>
  <c r="M322" i="46"/>
  <c r="E322" i="46"/>
  <c r="O321" i="46"/>
  <c r="G321" i="46"/>
  <c r="AG104" i="46"/>
  <c r="Q320" i="46"/>
  <c r="I320" i="46"/>
  <c r="K319" i="46"/>
  <c r="AG102" i="46"/>
  <c r="AK100" i="46"/>
  <c r="AA315" i="46"/>
  <c r="K315" i="46"/>
  <c r="U314" i="46"/>
  <c r="M314" i="46"/>
  <c r="E314" i="46"/>
  <c r="O313" i="46"/>
  <c r="G313" i="46"/>
  <c r="AG96" i="46"/>
  <c r="Q312" i="46"/>
  <c r="I312" i="46"/>
  <c r="AA311" i="46"/>
  <c r="K311" i="46"/>
  <c r="AG94" i="46"/>
  <c r="U310" i="46"/>
  <c r="M310" i="46"/>
  <c r="E310" i="46"/>
  <c r="AK92" i="46"/>
  <c r="AA307" i="46"/>
  <c r="K307" i="46"/>
  <c r="AC306" i="46"/>
  <c r="U306" i="46"/>
  <c r="M306" i="46"/>
  <c r="E306" i="46"/>
  <c r="O305" i="46"/>
  <c r="G305" i="46"/>
  <c r="AG88" i="46"/>
  <c r="Q304" i="46"/>
  <c r="I304" i="46"/>
  <c r="K302" i="46"/>
  <c r="AG86" i="46"/>
  <c r="M301" i="46"/>
  <c r="E301" i="46"/>
  <c r="AK84" i="46"/>
  <c r="K297" i="46"/>
  <c r="AG82" i="46"/>
  <c r="U296" i="46"/>
  <c r="M296" i="46"/>
  <c r="E296" i="46"/>
  <c r="W295" i="46"/>
  <c r="O295" i="46"/>
  <c r="G295" i="46"/>
  <c r="AG80" i="46"/>
  <c r="Q294" i="46"/>
  <c r="I294" i="46"/>
  <c r="AA293" i="46"/>
  <c r="K293" i="46"/>
  <c r="U291" i="46"/>
  <c r="M291" i="46"/>
  <c r="E291" i="46"/>
  <c r="AK76" i="46"/>
  <c r="AA288" i="46"/>
  <c r="K288" i="46"/>
  <c r="AG74" i="46"/>
  <c r="F301" i="46"/>
  <c r="L294" i="46"/>
  <c r="V322" i="46"/>
  <c r="N314" i="46"/>
  <c r="AB307" i="46"/>
  <c r="H305" i="46"/>
  <c r="J299" i="46"/>
  <c r="H295" i="46"/>
  <c r="Z284" i="46"/>
  <c r="U286" i="46"/>
  <c r="L286" i="46"/>
  <c r="V285" i="46"/>
  <c r="N285" i="46"/>
  <c r="F285" i="46"/>
  <c r="P284" i="46"/>
  <c r="H284" i="46"/>
  <c r="Z283" i="46"/>
  <c r="R283" i="46"/>
  <c r="J283" i="46"/>
  <c r="AB282" i="46"/>
  <c r="L282" i="46"/>
  <c r="L1450" i="46"/>
  <c r="AH69" i="46"/>
  <c r="V280" i="46"/>
  <c r="N280" i="46"/>
  <c r="F280" i="46"/>
  <c r="P279" i="46"/>
  <c r="H279" i="46"/>
  <c r="L276" i="46"/>
  <c r="AD275" i="46"/>
  <c r="V291" i="46"/>
  <c r="AD322" i="46"/>
  <c r="R320" i="46"/>
  <c r="Z312" i="46"/>
  <c r="Z1481" i="46"/>
  <c r="Z304" i="46"/>
  <c r="AB297" i="46"/>
  <c r="P295" i="46"/>
  <c r="L293" i="46"/>
  <c r="V286" i="46"/>
  <c r="J284" i="46"/>
  <c r="J1452" i="46"/>
  <c r="R279" i="46"/>
  <c r="M286" i="46"/>
  <c r="E286" i="46"/>
  <c r="O285" i="46"/>
  <c r="G285" i="46"/>
  <c r="AK72" i="46"/>
  <c r="Q284" i="46"/>
  <c r="I284" i="46"/>
  <c r="AA283" i="46"/>
  <c r="K283" i="46"/>
  <c r="M282" i="46"/>
  <c r="E282" i="46"/>
  <c r="AG68" i="46"/>
  <c r="U276" i="46"/>
  <c r="M276" i="46"/>
  <c r="W275" i="46"/>
  <c r="O275" i="46"/>
  <c r="G275" i="46"/>
  <c r="Y274" i="46"/>
  <c r="AF1383" i="46"/>
  <c r="E1068" i="46"/>
  <c r="E1052" i="46"/>
  <c r="E1033" i="46"/>
  <c r="E1024" i="46"/>
  <c r="P1066" i="46"/>
  <c r="H1066" i="46"/>
  <c r="L1062" i="46"/>
  <c r="P1058" i="46"/>
  <c r="H1058" i="46"/>
  <c r="L1054" i="46"/>
  <c r="P1050" i="46"/>
  <c r="H1050" i="46"/>
  <c r="L1046" i="46"/>
  <c r="P1041" i="46"/>
  <c r="H1041" i="46"/>
  <c r="L1036" i="46"/>
  <c r="P1031" i="46"/>
  <c r="H1031" i="46"/>
  <c r="L1026" i="46"/>
  <c r="P1021" i="46"/>
  <c r="H1021" i="46"/>
  <c r="L1016" i="46"/>
  <c r="E1438" i="46"/>
  <c r="E1422" i="46"/>
  <c r="E1403" i="46"/>
  <c r="E1394" i="46"/>
  <c r="Z1438" i="46"/>
  <c r="R1438" i="46"/>
  <c r="J1438" i="46"/>
  <c r="P1436" i="46"/>
  <c r="H1436" i="46"/>
  <c r="AD1434" i="46"/>
  <c r="V1434" i="46"/>
  <c r="N1434" i="46"/>
  <c r="AC1433" i="46"/>
  <c r="U1433" i="46"/>
  <c r="M1433" i="46"/>
  <c r="AB1432" i="46"/>
  <c r="L1432" i="46"/>
  <c r="Y1429" i="46"/>
  <c r="Q1429" i="46"/>
  <c r="I1429" i="46"/>
  <c r="P1428" i="46"/>
  <c r="H1428" i="46"/>
  <c r="AD1426" i="46"/>
  <c r="V1426" i="46"/>
  <c r="N1426" i="46"/>
  <c r="N1483" i="46"/>
  <c r="F1426" i="46"/>
  <c r="F1483" i="46" s="1"/>
  <c r="AC1425" i="46"/>
  <c r="U1425" i="46"/>
  <c r="M1425" i="46"/>
  <c r="Z1422" i="46"/>
  <c r="R1422" i="46"/>
  <c r="J1422" i="46"/>
  <c r="J1479" i="46"/>
  <c r="Y1421" i="46"/>
  <c r="Q1421" i="46"/>
  <c r="I1421" i="46"/>
  <c r="AD1418" i="46"/>
  <c r="V1418" i="46"/>
  <c r="N1418" i="46"/>
  <c r="F1418" i="46"/>
  <c r="AC1417" i="46"/>
  <c r="U1417" i="46"/>
  <c r="M1417" i="46"/>
  <c r="Z1413" i="46"/>
  <c r="R1413" i="46"/>
  <c r="J1413" i="46"/>
  <c r="J1470" i="46"/>
  <c r="Y1412" i="46"/>
  <c r="Q1412" i="46"/>
  <c r="I1412" i="46"/>
  <c r="AD1408" i="46"/>
  <c r="V1408" i="46"/>
  <c r="O322" i="46"/>
  <c r="G322" i="46"/>
  <c r="Y321" i="46"/>
  <c r="Q321" i="46"/>
  <c r="Q1490" i="46"/>
  <c r="I321" i="46"/>
  <c r="K320" i="46"/>
  <c r="E319" i="46"/>
  <c r="Y317" i="46"/>
  <c r="Q317" i="46"/>
  <c r="I317" i="46"/>
  <c r="AA316" i="46"/>
  <c r="K316" i="46"/>
  <c r="AC315" i="46"/>
  <c r="M315" i="46"/>
  <c r="E315" i="46"/>
  <c r="W314" i="46"/>
  <c r="O314" i="46"/>
  <c r="G314" i="46"/>
  <c r="Q313" i="46"/>
  <c r="Q1482" i="46"/>
  <c r="I313" i="46"/>
  <c r="K312" i="46"/>
  <c r="E311" i="46"/>
  <c r="Y309" i="46"/>
  <c r="Q309" i="46"/>
  <c r="I309" i="46"/>
  <c r="K308" i="46"/>
  <c r="M307" i="46"/>
  <c r="E307" i="46"/>
  <c r="W306" i="46"/>
  <c r="O306" i="46"/>
  <c r="G306" i="46"/>
  <c r="Q305" i="46"/>
  <c r="I305" i="46"/>
  <c r="I1474" i="46"/>
  <c r="AA304" i="46"/>
  <c r="K304" i="46"/>
  <c r="E302" i="46"/>
  <c r="Q300" i="46"/>
  <c r="I300" i="46"/>
  <c r="AA299" i="46"/>
  <c r="K299" i="46"/>
  <c r="AC297" i="46"/>
  <c r="U297" i="46"/>
  <c r="M297" i="46"/>
  <c r="E297" i="46"/>
  <c r="W296" i="46"/>
  <c r="O296" i="46"/>
  <c r="G296" i="46"/>
  <c r="Y295" i="46"/>
  <c r="Q295" i="46"/>
  <c r="I295" i="46"/>
  <c r="K294" i="46"/>
  <c r="E293" i="46"/>
  <c r="Q290" i="46"/>
  <c r="I290" i="46"/>
  <c r="K289" i="46"/>
  <c r="AC288" i="46"/>
  <c r="M288" i="46"/>
  <c r="E288" i="46"/>
  <c r="W286" i="46"/>
  <c r="O286" i="46"/>
  <c r="G286" i="46"/>
  <c r="Y285" i="46"/>
  <c r="Q285" i="46"/>
  <c r="Q1453" i="46"/>
  <c r="I285" i="46"/>
  <c r="K284" i="46"/>
  <c r="E283" i="46"/>
  <c r="Y280" i="46"/>
  <c r="Q280" i="46"/>
  <c r="I280" i="46"/>
  <c r="K279" i="46"/>
  <c r="M277" i="46"/>
  <c r="E277" i="46"/>
  <c r="W276" i="46"/>
  <c r="O276" i="46"/>
  <c r="G276" i="46"/>
  <c r="Y275" i="46"/>
  <c r="Q275" i="46"/>
  <c r="I275" i="46"/>
  <c r="AA274" i="46"/>
  <c r="K274" i="46"/>
  <c r="E692" i="46"/>
  <c r="O691" i="46"/>
  <c r="G691" i="46"/>
  <c r="Q697" i="46"/>
  <c r="I697" i="46"/>
  <c r="R696" i="46"/>
  <c r="J696" i="46"/>
  <c r="K695" i="46"/>
  <c r="L694" i="46"/>
  <c r="M693" i="46"/>
  <c r="N692" i="46"/>
  <c r="F692" i="46"/>
  <c r="R688" i="46"/>
  <c r="J688" i="46"/>
  <c r="K687" i="46"/>
  <c r="L686" i="46"/>
  <c r="M685" i="46"/>
  <c r="V684" i="46"/>
  <c r="N684" i="46"/>
  <c r="F684" i="46"/>
  <c r="R680" i="46"/>
  <c r="J680" i="46"/>
  <c r="K679" i="46"/>
  <c r="L678" i="46"/>
  <c r="M677" i="46"/>
  <c r="N676" i="46"/>
  <c r="F676" i="46"/>
  <c r="K670" i="46"/>
  <c r="M667" i="46"/>
  <c r="V666" i="46"/>
  <c r="N666" i="46"/>
  <c r="F666" i="46"/>
  <c r="R661" i="46"/>
  <c r="J661" i="46"/>
  <c r="K660" i="46"/>
  <c r="L659" i="46"/>
  <c r="M657" i="46"/>
  <c r="N656" i="46"/>
  <c r="F656" i="46"/>
  <c r="K650" i="46"/>
  <c r="V646" i="46"/>
  <c r="N646" i="46"/>
  <c r="E694" i="46"/>
  <c r="E686" i="46"/>
  <c r="E678" i="46"/>
  <c r="E668" i="46"/>
  <c r="E659" i="46"/>
  <c r="R698" i="46"/>
  <c r="J698" i="46"/>
  <c r="V694" i="46"/>
  <c r="N694" i="46"/>
  <c r="F694" i="46"/>
  <c r="W693" i="46"/>
  <c r="O693" i="46"/>
  <c r="G693" i="46"/>
  <c r="P692" i="46"/>
  <c r="H692" i="46"/>
  <c r="Q691" i="46"/>
  <c r="I691" i="46"/>
  <c r="R690" i="46"/>
  <c r="J690" i="46"/>
  <c r="V686" i="46"/>
  <c r="N686" i="46"/>
  <c r="F686" i="46"/>
  <c r="W685" i="46"/>
  <c r="O685" i="46"/>
  <c r="G685" i="46"/>
  <c r="P684" i="46"/>
  <c r="H684" i="46"/>
  <c r="Q683" i="46"/>
  <c r="I683" i="46"/>
  <c r="R682" i="46"/>
  <c r="J682" i="46"/>
  <c r="V678" i="46"/>
  <c r="N678" i="46"/>
  <c r="F678" i="46"/>
  <c r="W677" i="46"/>
  <c r="O677" i="46"/>
  <c r="G677" i="46"/>
  <c r="P676" i="46"/>
  <c r="H676" i="46"/>
  <c r="Q675" i="46"/>
  <c r="I675" i="46"/>
  <c r="R673" i="46"/>
  <c r="J673" i="46"/>
  <c r="W667" i="46"/>
  <c r="O667" i="46"/>
  <c r="G667" i="46"/>
  <c r="P666" i="46"/>
  <c r="H666" i="46"/>
  <c r="Q665" i="46"/>
  <c r="I665" i="46"/>
  <c r="R664" i="46"/>
  <c r="R663" i="46"/>
  <c r="J664" i="46"/>
  <c r="V659" i="46"/>
  <c r="N659" i="46"/>
  <c r="F659" i="46"/>
  <c r="W657" i="46"/>
  <c r="O657" i="46"/>
  <c r="G657" i="46"/>
  <c r="P656" i="46"/>
  <c r="H656" i="46"/>
  <c r="Q655" i="46"/>
  <c r="I655" i="46"/>
  <c r="R654" i="46"/>
  <c r="J654" i="46"/>
  <c r="V648" i="46"/>
  <c r="R644" i="46"/>
  <c r="J644" i="46"/>
  <c r="AE1442" i="46"/>
  <c r="AE113" i="46"/>
  <c r="AE167" i="46"/>
  <c r="AE218" i="46"/>
  <c r="AE272" i="46"/>
  <c r="AE589" i="46"/>
  <c r="AE643" i="46"/>
  <c r="AF1226" i="46"/>
  <c r="AF1280" i="46"/>
  <c r="AG59" i="46"/>
  <c r="AG57" i="46"/>
  <c r="AH49" i="46"/>
  <c r="K326" i="46"/>
  <c r="E688" i="46"/>
  <c r="O687" i="46"/>
  <c r="G687" i="46"/>
  <c r="M695" i="46"/>
  <c r="M687" i="46"/>
  <c r="T698" i="46"/>
  <c r="L698" i="46"/>
  <c r="M697" i="46"/>
  <c r="V696" i="46"/>
  <c r="N696" i="46"/>
  <c r="F696" i="46"/>
  <c r="Q693" i="46"/>
  <c r="I693" i="46"/>
  <c r="R692" i="46"/>
  <c r="J692" i="46"/>
  <c r="K691" i="46"/>
  <c r="L690" i="46"/>
  <c r="V688" i="46"/>
  <c r="N688" i="46"/>
  <c r="F688" i="46"/>
  <c r="R684" i="46"/>
  <c r="J684" i="46"/>
  <c r="K683" i="46"/>
  <c r="L682" i="46"/>
  <c r="M681" i="46"/>
  <c r="V680" i="46"/>
  <c r="N680" i="46"/>
  <c r="F680" i="46"/>
  <c r="I677" i="46"/>
  <c r="R676" i="46"/>
  <c r="J676" i="46"/>
  <c r="K675" i="46"/>
  <c r="L673" i="46"/>
  <c r="V671" i="46"/>
  <c r="R666" i="46"/>
  <c r="J666" i="46"/>
  <c r="K665" i="46"/>
  <c r="L664" i="46"/>
  <c r="M662" i="46"/>
  <c r="V661" i="46"/>
  <c r="N661" i="46"/>
  <c r="F661" i="46"/>
  <c r="R656" i="46"/>
  <c r="J656" i="46"/>
  <c r="K655" i="46"/>
  <c r="L654" i="46"/>
  <c r="V651" i="46"/>
  <c r="AA645" i="46"/>
  <c r="E1037" i="46"/>
  <c r="P1069" i="46"/>
  <c r="H1069" i="46"/>
  <c r="Q1068" i="46"/>
  <c r="I1068" i="46"/>
  <c r="R1067" i="46"/>
  <c r="J1067" i="46"/>
  <c r="K1066" i="46"/>
  <c r="L1065" i="46"/>
  <c r="U1064" i="46"/>
  <c r="M1064" i="46"/>
  <c r="V1063" i="46"/>
  <c r="N1063" i="46"/>
  <c r="F1063" i="46"/>
  <c r="O1062" i="46"/>
  <c r="G1062" i="46"/>
  <c r="P1061" i="46"/>
  <c r="H1061" i="46"/>
  <c r="R1059" i="46"/>
  <c r="J1059" i="46"/>
  <c r="K1058" i="46"/>
  <c r="L1057" i="46"/>
  <c r="U1056" i="46"/>
  <c r="M1056" i="46"/>
  <c r="V1055" i="46"/>
  <c r="N1055" i="46"/>
  <c r="F1055" i="46"/>
  <c r="O1054" i="46"/>
  <c r="G1054" i="46"/>
  <c r="P1053" i="46"/>
  <c r="H1053" i="46"/>
  <c r="Q1052" i="46"/>
  <c r="I1052" i="46"/>
  <c r="R1051" i="46"/>
  <c r="J1051" i="46"/>
  <c r="K1050" i="46"/>
  <c r="L1049" i="46"/>
  <c r="U1048" i="46"/>
  <c r="M1048" i="46"/>
  <c r="V1047" i="46"/>
  <c r="N1047" i="46"/>
  <c r="F1047" i="46"/>
  <c r="O1046" i="46"/>
  <c r="G1046" i="46"/>
  <c r="P1044" i="46"/>
  <c r="H1044" i="46"/>
  <c r="Q1043" i="46"/>
  <c r="U1038" i="46"/>
  <c r="M1038" i="46"/>
  <c r="V1037" i="46"/>
  <c r="N1037" i="46"/>
  <c r="F1037" i="46"/>
  <c r="O1036" i="46"/>
  <c r="O1034" i="46"/>
  <c r="G1036" i="46"/>
  <c r="P1035" i="46"/>
  <c r="H1035" i="46"/>
  <c r="Q1033" i="46"/>
  <c r="I1033" i="46"/>
  <c r="R1032" i="46"/>
  <c r="J1032" i="46"/>
  <c r="K1031" i="46"/>
  <c r="L1030" i="46"/>
  <c r="U1028" i="46"/>
  <c r="M1028" i="46"/>
  <c r="V1027" i="46"/>
  <c r="N1027" i="46"/>
  <c r="F1027" i="46"/>
  <c r="O1026" i="46"/>
  <c r="G1026" i="46"/>
  <c r="P1025" i="46"/>
  <c r="H1025" i="46"/>
  <c r="Y1024" i="46"/>
  <c r="R1022" i="46"/>
  <c r="R1020" i="46"/>
  <c r="V1017" i="46"/>
  <c r="H1015" i="46"/>
  <c r="E1065" i="46"/>
  <c r="E1057" i="46"/>
  <c r="E1049" i="46"/>
  <c r="E1039" i="46"/>
  <c r="E1030" i="46"/>
  <c r="E1019" i="46"/>
  <c r="Z1069" i="46"/>
  <c r="R1069" i="46"/>
  <c r="J1069" i="46"/>
  <c r="S1068" i="46"/>
  <c r="K1068" i="46"/>
  <c r="L1067" i="46"/>
  <c r="AC1066" i="46"/>
  <c r="U1066" i="46"/>
  <c r="M1066" i="46"/>
  <c r="AD1065" i="46"/>
  <c r="V1065" i="46"/>
  <c r="N1065" i="46"/>
  <c r="F1065" i="46"/>
  <c r="O1064" i="46"/>
  <c r="G1064" i="46"/>
  <c r="P1063" i="46"/>
  <c r="H1063" i="46"/>
  <c r="Y1062" i="46"/>
  <c r="Q1062" i="46"/>
  <c r="I1062" i="46"/>
  <c r="Z1061" i="46"/>
  <c r="R1061" i="46"/>
  <c r="J1061" i="46"/>
  <c r="L1059" i="46"/>
  <c r="AC1058" i="46"/>
  <c r="U1058" i="46"/>
  <c r="M1058" i="46"/>
  <c r="AD1057" i="46"/>
  <c r="V1057" i="46"/>
  <c r="N1057" i="46"/>
  <c r="AH805" i="46"/>
  <c r="E906" i="46"/>
  <c r="AH897" i="46"/>
  <c r="AH889" i="46"/>
  <c r="AH881" i="46"/>
  <c r="AK874" i="46"/>
  <c r="AL874" i="46"/>
  <c r="AH873" i="46"/>
  <c r="AH865" i="46"/>
  <c r="AH857" i="46"/>
  <c r="AH906" i="46" s="1"/>
  <c r="AD1068" i="46"/>
  <c r="AK900" i="46"/>
  <c r="AL900" i="46"/>
  <c r="AD1052" i="46"/>
  <c r="AD1043" i="46"/>
  <c r="AK876" i="46"/>
  <c r="AL876" i="46"/>
  <c r="AD1033" i="46"/>
  <c r="AD1024" i="46"/>
  <c r="AK860" i="46"/>
  <c r="AL860" i="46"/>
  <c r="AK951" i="46"/>
  <c r="AH946" i="46"/>
  <c r="AH1008" i="46"/>
  <c r="AH1000" i="46"/>
  <c r="AK997" i="46"/>
  <c r="AH992" i="46"/>
  <c r="AH984" i="46"/>
  <c r="AK981" i="46"/>
  <c r="AH976" i="46"/>
  <c r="AH968" i="46"/>
  <c r="I1011" i="46"/>
  <c r="AH1103" i="46"/>
  <c r="AK1100" i="46"/>
  <c r="AB1424" i="46"/>
  <c r="L1424" i="46"/>
  <c r="P1420" i="46"/>
  <c r="H1420" i="46"/>
  <c r="AB1416" i="46"/>
  <c r="L1416" i="46"/>
  <c r="P1411" i="46"/>
  <c r="H1411" i="46"/>
  <c r="H1468" i="46"/>
  <c r="N1408" i="46"/>
  <c r="F1408" i="46"/>
  <c r="AC1407" i="46"/>
  <c r="U1407" i="46"/>
  <c r="M1407" i="46"/>
  <c r="AB1406" i="46"/>
  <c r="L1406" i="46"/>
  <c r="Z1403" i="46"/>
  <c r="R1403" i="46"/>
  <c r="R1459" i="46"/>
  <c r="J1403" i="46"/>
  <c r="Y1402" i="46"/>
  <c r="Q1402" i="46"/>
  <c r="I1402" i="46"/>
  <c r="I1458" i="46"/>
  <c r="P1401" i="46"/>
  <c r="H1401" i="46"/>
  <c r="AD1398" i="46"/>
  <c r="V1398" i="46"/>
  <c r="N1398" i="46"/>
  <c r="F1398" i="46"/>
  <c r="AC1397" i="46"/>
  <c r="U1397" i="46"/>
  <c r="M1397" i="46"/>
  <c r="AB1396" i="46"/>
  <c r="L1396" i="46"/>
  <c r="Z1394" i="46"/>
  <c r="R1394" i="46"/>
  <c r="J1394" i="46"/>
  <c r="J1450" i="46" s="1"/>
  <c r="J1449" i="46" s="1"/>
  <c r="Y1392" i="46"/>
  <c r="Q1392" i="46"/>
  <c r="I1392" i="46"/>
  <c r="P1391" i="46"/>
  <c r="H1391" i="46"/>
  <c r="AD1388" i="46"/>
  <c r="V1388" i="46"/>
  <c r="N1388" i="46"/>
  <c r="F1388" i="46"/>
  <c r="AC1387" i="46"/>
  <c r="U1387" i="46"/>
  <c r="M1387" i="46"/>
  <c r="AB1386" i="46"/>
  <c r="L1386" i="46"/>
  <c r="E1225" i="46"/>
  <c r="AH1218" i="46"/>
  <c r="AH1194" i="46"/>
  <c r="AH1186" i="46"/>
  <c r="AK1183" i="46"/>
  <c r="O1056" i="46"/>
  <c r="G1056" i="46"/>
  <c r="P1055" i="46"/>
  <c r="H1055" i="46"/>
  <c r="Y1054" i="46"/>
  <c r="Q1054" i="46"/>
  <c r="I1054" i="46"/>
  <c r="Z1053" i="46"/>
  <c r="R1053" i="46"/>
  <c r="J1053" i="46"/>
  <c r="K1052" i="46"/>
  <c r="L1051" i="46"/>
  <c r="AC1050" i="46"/>
  <c r="U1050" i="46"/>
  <c r="M1050" i="46"/>
  <c r="AD1049" i="46"/>
  <c r="V1049" i="46"/>
  <c r="N1049" i="46"/>
  <c r="F1049" i="46"/>
  <c r="O1048" i="46"/>
  <c r="G1048" i="46"/>
  <c r="P1047" i="46"/>
  <c r="H1047" i="46"/>
  <c r="Y1046" i="46"/>
  <c r="Q1046" i="46"/>
  <c r="I1046" i="46"/>
  <c r="Z1044" i="46"/>
  <c r="R1044" i="46"/>
  <c r="J1044" i="46"/>
  <c r="K1043" i="46"/>
  <c r="L1042" i="46"/>
  <c r="U1041" i="46"/>
  <c r="M1041" i="46"/>
  <c r="AD1039" i="46"/>
  <c r="N1039" i="46"/>
  <c r="F1039" i="46"/>
  <c r="O1038" i="46"/>
  <c r="G1038" i="46"/>
  <c r="P1037" i="46"/>
  <c r="H1037" i="46"/>
  <c r="Y1036" i="46"/>
  <c r="Q1036" i="46"/>
  <c r="I1036" i="46"/>
  <c r="I1034" i="46"/>
  <c r="Z1035" i="46"/>
  <c r="Z1034" i="46" s="1"/>
  <c r="R1035" i="46"/>
  <c r="R1034" i="46"/>
  <c r="J1035" i="46"/>
  <c r="J1034" i="46"/>
  <c r="K1033" i="46"/>
  <c r="L1032" i="46"/>
  <c r="AC1031" i="46"/>
  <c r="U1031" i="46"/>
  <c r="M1031" i="46"/>
  <c r="AD1030" i="46"/>
  <c r="V1030" i="46"/>
  <c r="N1030" i="46"/>
  <c r="F1030" i="46"/>
  <c r="O1028" i="46"/>
  <c r="G1028" i="46"/>
  <c r="P1027" i="46"/>
  <c r="H1027" i="46"/>
  <c r="Y1026" i="46"/>
  <c r="Q1026" i="46"/>
  <c r="I1026" i="46"/>
  <c r="Z1025" i="46"/>
  <c r="R1025" i="46"/>
  <c r="J1025" i="46"/>
  <c r="K1024" i="46"/>
  <c r="L1022" i="46"/>
  <c r="AC1021" i="46"/>
  <c r="U1021" i="46"/>
  <c r="M1021" i="46"/>
  <c r="AD1019" i="46"/>
  <c r="W1018" i="46"/>
  <c r="O1018" i="46"/>
  <c r="G1018" i="46"/>
  <c r="Y1016" i="46"/>
  <c r="Q1016" i="46"/>
  <c r="I1016" i="46"/>
  <c r="R1015" i="46"/>
  <c r="J1015" i="46"/>
  <c r="E1067" i="46"/>
  <c r="E1059" i="46"/>
  <c r="E1051" i="46"/>
  <c r="E1042" i="46"/>
  <c r="E1032" i="46"/>
  <c r="E1022" i="46"/>
  <c r="T1069" i="46"/>
  <c r="L1069" i="46"/>
  <c r="U1068" i="46"/>
  <c r="M1068" i="46"/>
  <c r="V1067" i="46"/>
  <c r="N1067" i="46"/>
  <c r="F1067" i="46"/>
  <c r="W1066" i="46"/>
  <c r="O1066" i="46"/>
  <c r="G1066" i="46"/>
  <c r="P1065" i="46"/>
  <c r="H1065" i="46"/>
  <c r="Q1064" i="46"/>
  <c r="I1064" i="46"/>
  <c r="R1063" i="46"/>
  <c r="J1063" i="46"/>
  <c r="K1062" i="46"/>
  <c r="L1061" i="46"/>
  <c r="V1059" i="46"/>
  <c r="N1059" i="46"/>
  <c r="F1059" i="46"/>
  <c r="O1058" i="46"/>
  <c r="G1058" i="46"/>
  <c r="P1057" i="46"/>
  <c r="H1057" i="46"/>
  <c r="Q1056" i="46"/>
  <c r="I1056" i="46"/>
  <c r="R1055" i="46"/>
  <c r="J1055" i="46"/>
  <c r="K1054" i="46"/>
  <c r="L1053" i="46"/>
  <c r="U1052" i="46"/>
  <c r="M1052" i="46"/>
  <c r="V1051" i="46"/>
  <c r="N1051" i="46"/>
  <c r="F1051" i="46"/>
  <c r="O1050" i="46"/>
  <c r="G1050" i="46"/>
  <c r="P1049" i="46"/>
  <c r="H1049" i="46"/>
  <c r="Q1048" i="46"/>
  <c r="I1048" i="46"/>
  <c r="R1047" i="46"/>
  <c r="J1047" i="46"/>
  <c r="K1046" i="46"/>
  <c r="L1044" i="46"/>
  <c r="V1042" i="46"/>
  <c r="F1042" i="46"/>
  <c r="O1041" i="46"/>
  <c r="Q1038" i="46"/>
  <c r="I1038" i="46"/>
  <c r="R1037" i="46"/>
  <c r="J1037" i="46"/>
  <c r="K1036" i="46"/>
  <c r="L1035" i="46"/>
  <c r="L1034" i="46"/>
  <c r="U1033" i="46"/>
  <c r="M1033" i="46"/>
  <c r="V1032" i="46"/>
  <c r="N1032" i="46"/>
  <c r="F1032" i="46"/>
  <c r="O1031" i="46"/>
  <c r="G1031" i="46"/>
  <c r="P1030" i="46"/>
  <c r="H1030" i="46"/>
  <c r="Q1028" i="46"/>
  <c r="I1028" i="46"/>
  <c r="R1027" i="46"/>
  <c r="J1027" i="46"/>
  <c r="K1026" i="46"/>
  <c r="L1025" i="46"/>
  <c r="V1022" i="46"/>
  <c r="G1021" i="46"/>
  <c r="P1019" i="46"/>
  <c r="E1437" i="46"/>
  <c r="E1429" i="46"/>
  <c r="E1421" i="46"/>
  <c r="L1439" i="46"/>
  <c r="U1438" i="46"/>
  <c r="M1438" i="46"/>
  <c r="N1437" i="46"/>
  <c r="F1437" i="46"/>
  <c r="W1436" i="46"/>
  <c r="O1436" i="46"/>
  <c r="G1436" i="46"/>
  <c r="P1435" i="46"/>
  <c r="H1435" i="46"/>
  <c r="Q1434" i="46"/>
  <c r="I1434" i="46"/>
  <c r="R1433" i="46"/>
  <c r="J1433" i="46"/>
  <c r="K1432" i="46"/>
  <c r="L1431" i="46"/>
  <c r="N1429" i="46"/>
  <c r="F1429" i="46"/>
  <c r="W1428" i="46"/>
  <c r="O1428" i="46"/>
  <c r="G1428" i="46"/>
  <c r="P1427" i="46"/>
  <c r="H1427" i="46"/>
  <c r="Q1426" i="46"/>
  <c r="I1426" i="46"/>
  <c r="R1425" i="46"/>
  <c r="J1425" i="46"/>
  <c r="K1424" i="46"/>
  <c r="L1423" i="46"/>
  <c r="U1422" i="46"/>
  <c r="M1422" i="46"/>
  <c r="N1421" i="46"/>
  <c r="F1421" i="46"/>
  <c r="W1420" i="46"/>
  <c r="O1420" i="46"/>
  <c r="G1420" i="46"/>
  <c r="P1419" i="46"/>
  <c r="H1419" i="46"/>
  <c r="Q1418" i="46"/>
  <c r="I1418" i="46"/>
  <c r="R1417" i="46"/>
  <c r="J1417" i="46"/>
  <c r="J1474" i="46"/>
  <c r="K1416" i="46"/>
  <c r="L1414" i="46"/>
  <c r="U1413" i="46"/>
  <c r="V1412" i="46"/>
  <c r="Q1408" i="46"/>
  <c r="I1408" i="46"/>
  <c r="R1407" i="46"/>
  <c r="J1407" i="46"/>
  <c r="S1406" i="46"/>
  <c r="K1406" i="46"/>
  <c r="L1405" i="46"/>
  <c r="U1403" i="46"/>
  <c r="M1403" i="46"/>
  <c r="V1402" i="46"/>
  <c r="N1402" i="46"/>
  <c r="F1402" i="46"/>
  <c r="W1401" i="46"/>
  <c r="O1401" i="46"/>
  <c r="G1401" i="46"/>
  <c r="P1400" i="46"/>
  <c r="H1400" i="46"/>
  <c r="Q1398" i="46"/>
  <c r="I1398" i="46"/>
  <c r="R1397" i="46"/>
  <c r="J1397" i="46"/>
  <c r="K1396" i="46"/>
  <c r="L1395" i="46"/>
  <c r="U1394" i="46"/>
  <c r="F1392" i="46"/>
  <c r="F1390" i="46" s="1"/>
  <c r="W1391" i="46"/>
  <c r="AG1189" i="46"/>
  <c r="AH1254" i="46"/>
  <c r="P112" i="46"/>
  <c r="AC1439" i="46"/>
  <c r="U1439" i="46"/>
  <c r="M1439" i="46"/>
  <c r="V1438" i="46"/>
  <c r="N1438" i="46"/>
  <c r="F1438" i="46"/>
  <c r="W1437" i="46"/>
  <c r="O1437" i="46"/>
  <c r="G1437" i="46"/>
  <c r="Q1435" i="46"/>
  <c r="I1435" i="46"/>
  <c r="Z1434" i="46"/>
  <c r="R1434" i="46"/>
  <c r="J1434" i="46"/>
  <c r="K1433" i="46"/>
  <c r="U1431" i="46"/>
  <c r="M1431" i="46"/>
  <c r="W1429" i="46"/>
  <c r="O1429" i="46"/>
  <c r="G1429" i="46"/>
  <c r="Q1427" i="46"/>
  <c r="I1427" i="46"/>
  <c r="Z1426" i="46"/>
  <c r="Z1483" i="46"/>
  <c r="R1426" i="46"/>
  <c r="R1483" i="46"/>
  <c r="J1426" i="46"/>
  <c r="AA1425" i="46"/>
  <c r="K1425" i="46"/>
  <c r="AC1423" i="46"/>
  <c r="AJ1400" i="46"/>
  <c r="G280" i="46"/>
  <c r="E1069" i="46"/>
  <c r="I1021" i="46"/>
  <c r="I1020" i="46"/>
  <c r="E1439" i="46"/>
  <c r="E1431" i="46"/>
  <c r="E1423" i="46"/>
  <c r="E1414" i="46"/>
  <c r="E1405" i="46"/>
  <c r="K1438" i="46"/>
  <c r="R1437" i="46"/>
  <c r="J1437" i="46"/>
  <c r="J1494" i="46"/>
  <c r="W1434" i="46"/>
  <c r="O1434" i="46"/>
  <c r="G1434" i="46"/>
  <c r="V1433" i="46"/>
  <c r="N1433" i="46"/>
  <c r="N1490" i="46"/>
  <c r="F1433" i="46"/>
  <c r="R1429" i="46"/>
  <c r="J1429" i="46"/>
  <c r="J1486" i="46"/>
  <c r="AJ279" i="46"/>
  <c r="AJ1042" i="46"/>
  <c r="AJ300" i="46"/>
  <c r="AF61" i="46"/>
  <c r="AE1481" i="46"/>
  <c r="AF1482" i="46"/>
  <c r="AE1489" i="46"/>
  <c r="AH344" i="46"/>
  <c r="AJ299" i="46"/>
  <c r="AF1475" i="46"/>
  <c r="AF318" i="46"/>
  <c r="AF663" i="46"/>
  <c r="AJ1017" i="46"/>
  <c r="AF1471" i="46"/>
  <c r="AF1483" i="46"/>
  <c r="C652" i="46"/>
  <c r="AE663" i="46"/>
  <c r="AF1494" i="46"/>
  <c r="AJ282" i="46"/>
  <c r="AJ290" i="46"/>
  <c r="U1423" i="46"/>
  <c r="M1423" i="46"/>
  <c r="V1422" i="46"/>
  <c r="N1422" i="46"/>
  <c r="F1422" i="46"/>
  <c r="F1479" i="46" s="1"/>
  <c r="W1421" i="46"/>
  <c r="O1421" i="46"/>
  <c r="G1421" i="46"/>
  <c r="Y1419" i="46"/>
  <c r="Q1419" i="46"/>
  <c r="I1419" i="46"/>
  <c r="Z1418" i="46"/>
  <c r="R1418" i="46"/>
  <c r="J1418" i="46"/>
  <c r="J1475" i="46"/>
  <c r="K1417" i="46"/>
  <c r="U1414" i="46"/>
  <c r="M1414" i="46"/>
  <c r="V1413" i="46"/>
  <c r="N1413" i="46"/>
  <c r="F1413" i="46"/>
  <c r="W1412" i="46"/>
  <c r="O1412" i="46"/>
  <c r="G1412" i="46"/>
  <c r="Y1409" i="46"/>
  <c r="Q1409" i="46"/>
  <c r="I1409" i="46"/>
  <c r="Z1408" i="46"/>
  <c r="R1408" i="46"/>
  <c r="J1408" i="46"/>
  <c r="J1465" i="46"/>
  <c r="K1407" i="46"/>
  <c r="M1405" i="46"/>
  <c r="V1403" i="46"/>
  <c r="N1403" i="46"/>
  <c r="F1403" i="46"/>
  <c r="W1402" i="46"/>
  <c r="O1402" i="46"/>
  <c r="G1402" i="46"/>
  <c r="Q1400" i="46"/>
  <c r="I1400" i="46"/>
  <c r="Z1398" i="46"/>
  <c r="R1398" i="46"/>
  <c r="J1398" i="46"/>
  <c r="J1454" i="46" s="1"/>
  <c r="K1397" i="46"/>
  <c r="M1395" i="46"/>
  <c r="V1394" i="46"/>
  <c r="N1394" i="46"/>
  <c r="F1394" i="46"/>
  <c r="W1392" i="46"/>
  <c r="O1392" i="46"/>
  <c r="G1392" i="46"/>
  <c r="G1390" i="46" s="1"/>
  <c r="G1440" i="46" s="1"/>
  <c r="Q1389" i="46"/>
  <c r="I1389" i="46"/>
  <c r="Z1388" i="46"/>
  <c r="R1388" i="46"/>
  <c r="J1388" i="46"/>
  <c r="AA1387" i="46"/>
  <c r="K1387" i="46"/>
  <c r="AC1385" i="46"/>
  <c r="U1385" i="46"/>
  <c r="M1385" i="46"/>
  <c r="M1441" i="46" s="1"/>
  <c r="E1432" i="46"/>
  <c r="E1424" i="46"/>
  <c r="E1416" i="46"/>
  <c r="E1406" i="46"/>
  <c r="E1396" i="46"/>
  <c r="E1386" i="46"/>
  <c r="W1439" i="46"/>
  <c r="O1439" i="46"/>
  <c r="G1439" i="46"/>
  <c r="P1438" i="46"/>
  <c r="H1438" i="46"/>
  <c r="Z1436" i="46"/>
  <c r="R1436" i="46"/>
  <c r="J1436" i="46"/>
  <c r="AA1435" i="46"/>
  <c r="K1435" i="46"/>
  <c r="L1434" i="46"/>
  <c r="V1432" i="46"/>
  <c r="N1432" i="46"/>
  <c r="F1432" i="46"/>
  <c r="W1431" i="46"/>
  <c r="O1431" i="46"/>
  <c r="G1431" i="46"/>
  <c r="Z1428" i="46"/>
  <c r="R1428" i="46"/>
  <c r="J1428" i="46"/>
  <c r="J1485" i="46"/>
  <c r="AA1427" i="46"/>
  <c r="K1427" i="46"/>
  <c r="L1426" i="46"/>
  <c r="AD1424" i="46"/>
  <c r="V1424" i="46"/>
  <c r="N1424" i="46"/>
  <c r="F1424" i="46"/>
  <c r="F1481" i="46"/>
  <c r="W1423" i="46"/>
  <c r="O1423" i="46"/>
  <c r="G1423" i="46"/>
  <c r="P1422" i="46"/>
  <c r="P1479" i="46"/>
  <c r="H1422" i="46"/>
  <c r="H1479" i="46"/>
  <c r="Z1420" i="46"/>
  <c r="R1420" i="46"/>
  <c r="J1420" i="46"/>
  <c r="AA1419" i="46"/>
  <c r="K1419" i="46"/>
  <c r="L1418" i="46"/>
  <c r="V1416" i="46"/>
  <c r="N1416" i="46"/>
  <c r="F1416" i="46"/>
  <c r="W1414" i="46"/>
  <c r="O1414" i="46"/>
  <c r="G1414" i="46"/>
  <c r="P1413" i="46"/>
  <c r="H1413" i="46"/>
  <c r="Z1411" i="46"/>
  <c r="R1411" i="46"/>
  <c r="J1411" i="46"/>
  <c r="AA1409" i="46"/>
  <c r="K1409" i="46"/>
  <c r="L1408" i="46"/>
  <c r="AD1406" i="46"/>
  <c r="V1406" i="46"/>
  <c r="N1406" i="46"/>
  <c r="F1406" i="46"/>
  <c r="W1405" i="46"/>
  <c r="O1405" i="46"/>
  <c r="G1405" i="46"/>
  <c r="P1403" i="46"/>
  <c r="H1403" i="46"/>
  <c r="H1459" i="46"/>
  <c r="Z1401" i="46"/>
  <c r="R1401" i="46"/>
  <c r="J1401" i="46"/>
  <c r="AA1400" i="46"/>
  <c r="K1400" i="46"/>
  <c r="L1398" i="46"/>
  <c r="V1396" i="46"/>
  <c r="N1396" i="46"/>
  <c r="F1396" i="46"/>
  <c r="W1395" i="46"/>
  <c r="G1395" i="46"/>
  <c r="P1394" i="46"/>
  <c r="H1394" i="46"/>
  <c r="H1450" i="46"/>
  <c r="Z1391" i="46"/>
  <c r="R1391" i="46"/>
  <c r="J1391" i="46"/>
  <c r="AA1389" i="46"/>
  <c r="K1389" i="46"/>
  <c r="L1388" i="46"/>
  <c r="AD1386" i="46"/>
  <c r="V1386" i="46"/>
  <c r="F1386" i="46"/>
  <c r="W1385" i="46"/>
  <c r="O1385" i="46"/>
  <c r="G1385" i="46"/>
  <c r="E1426" i="46"/>
  <c r="E1483" i="46" s="1"/>
  <c r="E1418" i="46"/>
  <c r="E1408" i="46"/>
  <c r="E1398" i="46"/>
  <c r="E1388" i="46"/>
  <c r="Q1439" i="46"/>
  <c r="I1439" i="46"/>
  <c r="K1437" i="46"/>
  <c r="AB1436" i="46"/>
  <c r="L1436" i="46"/>
  <c r="U1435" i="46"/>
  <c r="M1435" i="46"/>
  <c r="W1433" i="46"/>
  <c r="O1433" i="46"/>
  <c r="G1433" i="46"/>
  <c r="P1432" i="46"/>
  <c r="P1489" i="46"/>
  <c r="H1432" i="46"/>
  <c r="Y1431" i="46"/>
  <c r="Q1431" i="46"/>
  <c r="I1431" i="46"/>
  <c r="K1429" i="46"/>
  <c r="AB1428" i="46"/>
  <c r="L1428" i="46"/>
  <c r="L1485" i="46"/>
  <c r="U1427" i="46"/>
  <c r="M1427" i="46"/>
  <c r="W1425" i="46"/>
  <c r="O1425" i="46"/>
  <c r="G1425" i="46"/>
  <c r="G1482" i="46"/>
  <c r="P1424" i="46"/>
  <c r="H1424" i="46"/>
  <c r="H1481" i="46"/>
  <c r="Y1423" i="46"/>
  <c r="Q1423" i="46"/>
  <c r="I1423" i="46"/>
  <c r="K1421" i="46"/>
  <c r="AB1420" i="46"/>
  <c r="L1420" i="46"/>
  <c r="U1419" i="46"/>
  <c r="M1419" i="46"/>
  <c r="M1476" i="46"/>
  <c r="W1417" i="46"/>
  <c r="O1417" i="46"/>
  <c r="G1417" i="46"/>
  <c r="G1474" i="46"/>
  <c r="P1416" i="46"/>
  <c r="P1473" i="46"/>
  <c r="H1416" i="46"/>
  <c r="H1473" i="46"/>
  <c r="Y1414" i="46"/>
  <c r="Q1414" i="46"/>
  <c r="I1414" i="46"/>
  <c r="K1412" i="46"/>
  <c r="AB1411" i="46"/>
  <c r="L1411" i="46"/>
  <c r="L1468" i="46"/>
  <c r="U1409" i="46"/>
  <c r="M1409" i="46"/>
  <c r="W1407" i="46"/>
  <c r="O1407" i="46"/>
  <c r="O1463" i="46"/>
  <c r="G1407" i="46"/>
  <c r="P1406" i="46"/>
  <c r="H1406" i="46"/>
  <c r="H1462" i="46"/>
  <c r="Y1405" i="46"/>
  <c r="Q1405" i="46"/>
  <c r="I1405" i="46"/>
  <c r="K1402" i="46"/>
  <c r="AB1401" i="46"/>
  <c r="L1401" i="46"/>
  <c r="U1400" i="46"/>
  <c r="M1400" i="46"/>
  <c r="M1456" i="46" s="1"/>
  <c r="M1455" i="46" s="1"/>
  <c r="W1397" i="46"/>
  <c r="O1397" i="46"/>
  <c r="G1397" i="46"/>
  <c r="G1453" i="46"/>
  <c r="P1396" i="46"/>
  <c r="P1452" i="46"/>
  <c r="H1396" i="46"/>
  <c r="H1452" i="46" s="1"/>
  <c r="H1449" i="46" s="1"/>
  <c r="Y1395" i="46"/>
  <c r="Q1395" i="46"/>
  <c r="I1395" i="46"/>
  <c r="K1392" i="46"/>
  <c r="AB1391" i="46"/>
  <c r="L1391" i="46"/>
  <c r="M1389" i="46"/>
  <c r="W1387" i="46"/>
  <c r="O1387" i="46"/>
  <c r="G1387" i="46"/>
  <c r="P1386" i="46"/>
  <c r="H1386" i="46"/>
  <c r="Y1385" i="46"/>
  <c r="Q1385" i="46"/>
  <c r="Q1441" i="46"/>
  <c r="I1385" i="46"/>
  <c r="W1426" i="46"/>
  <c r="O1426" i="46"/>
  <c r="G1426" i="46"/>
  <c r="N1425" i="46"/>
  <c r="F1425" i="46"/>
  <c r="K1422" i="46"/>
  <c r="R1421" i="46"/>
  <c r="J1421" i="46"/>
  <c r="W1418" i="46"/>
  <c r="O1418" i="46"/>
  <c r="G1418" i="46"/>
  <c r="N1417" i="46"/>
  <c r="F1417" i="46"/>
  <c r="S1413" i="46"/>
  <c r="W1408" i="46"/>
  <c r="O1408" i="46"/>
  <c r="G1408" i="46"/>
  <c r="N1407" i="46"/>
  <c r="F1407" i="46"/>
  <c r="K1403" i="46"/>
  <c r="R1402" i="46"/>
  <c r="J1402" i="46"/>
  <c r="W1398" i="46"/>
  <c r="O1398" i="46"/>
  <c r="G1398" i="46"/>
  <c r="N1397" i="46"/>
  <c r="F1397" i="46"/>
  <c r="K1426" i="46"/>
  <c r="H271" i="46"/>
  <c r="Z432" i="46"/>
  <c r="J430" i="46"/>
  <c r="AE1490" i="46"/>
  <c r="AD1420" i="46"/>
  <c r="Q307" i="46"/>
  <c r="AI106" i="46"/>
  <c r="AG29" i="46"/>
  <c r="AE1494" i="46"/>
  <c r="V217" i="46"/>
  <c r="Y311" i="46"/>
  <c r="AG1109" i="46"/>
  <c r="AG1429" i="46"/>
  <c r="AE1477" i="46"/>
  <c r="AF1481" i="46"/>
  <c r="AG955" i="46"/>
  <c r="AG951" i="46"/>
  <c r="AG915" i="46"/>
  <c r="AG911" i="46"/>
  <c r="L271" i="46"/>
  <c r="H114" i="46"/>
  <c r="J217" i="46"/>
  <c r="Z269" i="46"/>
  <c r="R432" i="46"/>
  <c r="AH52" i="46"/>
  <c r="AI188" i="46"/>
  <c r="P60" i="46"/>
  <c r="AE1452" i="46"/>
  <c r="AD305" i="46"/>
  <c r="AD312" i="46"/>
  <c r="AE1482" i="46"/>
  <c r="AE1485" i="46"/>
  <c r="AB325" i="46"/>
  <c r="AD326" i="46"/>
  <c r="AJ661" i="46"/>
  <c r="AJ678" i="46"/>
  <c r="AH422" i="46"/>
  <c r="AK552" i="46"/>
  <c r="AH584" i="46"/>
  <c r="AK1354" i="46"/>
  <c r="AL1354" i="46"/>
  <c r="V112" i="46"/>
  <c r="P219" i="46"/>
  <c r="R271" i="46"/>
  <c r="AH36" i="46"/>
  <c r="AJ310" i="46"/>
  <c r="AH48" i="46"/>
  <c r="AK85" i="46"/>
  <c r="L166" i="46"/>
  <c r="R269" i="46"/>
  <c r="AF1448" i="46"/>
  <c r="AB284" i="46"/>
  <c r="AF1469" i="46"/>
  <c r="AD308" i="46"/>
  <c r="AI346" i="46"/>
  <c r="AK513" i="46"/>
  <c r="AD687" i="46"/>
  <c r="AF1040" i="46"/>
  <c r="L62" i="46"/>
  <c r="P114" i="46"/>
  <c r="F217" i="46"/>
  <c r="AB269" i="46"/>
  <c r="P274" i="46"/>
  <c r="I323" i="46"/>
  <c r="I315" i="46"/>
  <c r="I288" i="46"/>
  <c r="W325" i="46"/>
  <c r="AI180" i="46"/>
  <c r="AI216" i="46"/>
  <c r="AI327" i="46"/>
  <c r="AH237" i="46"/>
  <c r="AF1450" i="46"/>
  <c r="AF1457" i="46"/>
  <c r="AE1463" i="46"/>
  <c r="AE1479" i="46"/>
  <c r="AA1015" i="46"/>
  <c r="AJ1412" i="46"/>
  <c r="H62" i="46"/>
  <c r="H61" i="46"/>
  <c r="N62" i="46"/>
  <c r="N219" i="46"/>
  <c r="J271" i="46"/>
  <c r="AG718" i="46"/>
  <c r="AH59" i="46"/>
  <c r="F62" i="46"/>
  <c r="F61" i="46" s="1"/>
  <c r="AK101" i="46"/>
  <c r="AH154" i="46"/>
  <c r="AE1450" i="46"/>
  <c r="AD296" i="46"/>
  <c r="AC300" i="46"/>
  <c r="AH560" i="46"/>
  <c r="AK884" i="46"/>
  <c r="AL884" i="46"/>
  <c r="AK898" i="46"/>
  <c r="AL898" i="46"/>
  <c r="AE1012" i="46"/>
  <c r="AA1051" i="46"/>
  <c r="AF1121" i="46"/>
  <c r="AF1175" i="46"/>
  <c r="N114" i="46"/>
  <c r="AD217" i="46"/>
  <c r="AF1452" i="46"/>
  <c r="AI90" i="46"/>
  <c r="AI306" i="46"/>
  <c r="J219" i="46"/>
  <c r="Y646" i="46"/>
  <c r="AB1052" i="46"/>
  <c r="AJ1389" i="46"/>
  <c r="AJ1435" i="46"/>
  <c r="AE1121" i="46"/>
  <c r="AG1204" i="46"/>
  <c r="AB60" i="46"/>
  <c r="J1481" i="46"/>
  <c r="V219" i="46"/>
  <c r="P271" i="46"/>
  <c r="Z430" i="46"/>
  <c r="Z431" i="46" s="1"/>
  <c r="AI156" i="46"/>
  <c r="AI320" i="46"/>
  <c r="AI208" i="46"/>
  <c r="AH253" i="46"/>
  <c r="AE1480" i="46"/>
  <c r="AG361" i="46"/>
  <c r="AD691" i="46"/>
  <c r="AJ749" i="46"/>
  <c r="AG1305" i="46"/>
  <c r="AD670" i="46"/>
  <c r="AH402" i="46"/>
  <c r="AD660" i="46"/>
  <c r="AH394" i="46"/>
  <c r="AH428" i="46"/>
  <c r="Z697" i="46"/>
  <c r="AD695" i="46"/>
  <c r="AH426" i="46"/>
  <c r="AK426" i="46"/>
  <c r="Y1042" i="46"/>
  <c r="AG722" i="46"/>
  <c r="AH799" i="46"/>
  <c r="AH1068" i="46"/>
  <c r="Z1068" i="46"/>
  <c r="Y1061" i="46"/>
  <c r="AG792" i="46"/>
  <c r="AD1066" i="46"/>
  <c r="AH850" i="46"/>
  <c r="AG1117" i="46"/>
  <c r="AC1437" i="46"/>
  <c r="AK1092" i="46"/>
  <c r="AD1411" i="46"/>
  <c r="AH1092" i="46"/>
  <c r="AK1084" i="46"/>
  <c r="AD1401" i="46"/>
  <c r="AH1084" i="46"/>
  <c r="AH1199" i="46"/>
  <c r="AD1413" i="46"/>
  <c r="AG1192" i="46"/>
  <c r="AC1405" i="46"/>
  <c r="AK1191" i="46"/>
  <c r="AD1403" i="46"/>
  <c r="AH1191" i="46"/>
  <c r="AH1269" i="46"/>
  <c r="AD1432" i="46"/>
  <c r="AD1396" i="46"/>
  <c r="AH1237" i="46"/>
  <c r="AC1389" i="46"/>
  <c r="AG1285" i="46"/>
  <c r="AH1362" i="46"/>
  <c r="AK1362" i="46"/>
  <c r="AL1362" i="46"/>
  <c r="AK471" i="46"/>
  <c r="AL471" i="46"/>
  <c r="AA687" i="46"/>
  <c r="J432" i="46"/>
  <c r="N1279" i="46"/>
  <c r="AH12" i="46"/>
  <c r="V276" i="46"/>
  <c r="AI25" i="46"/>
  <c r="N60" i="46"/>
  <c r="AI70" i="46"/>
  <c r="AI282" i="46"/>
  <c r="AH77" i="46"/>
  <c r="AH97" i="46"/>
  <c r="N112" i="46"/>
  <c r="AH122" i="46"/>
  <c r="AH138" i="46"/>
  <c r="AI140" i="46"/>
  <c r="AK146" i="46"/>
  <c r="AL146" i="46"/>
  <c r="AK162" i="46"/>
  <c r="AL162" i="46"/>
  <c r="AH183" i="46"/>
  <c r="AK201" i="46"/>
  <c r="AL201" i="46"/>
  <c r="AH211" i="46"/>
  <c r="R217" i="46"/>
  <c r="H219" i="46"/>
  <c r="AH221" i="46"/>
  <c r="AK229" i="46"/>
  <c r="AK245" i="46"/>
  <c r="AL245" i="46"/>
  <c r="AH257" i="46"/>
  <c r="AH261" i="46"/>
  <c r="N274" i="46"/>
  <c r="AD280" i="46"/>
  <c r="AB296" i="46"/>
  <c r="AB300" i="46"/>
  <c r="AD301" i="46"/>
  <c r="AB312" i="46"/>
  <c r="AB323" i="46"/>
  <c r="AB326" i="46"/>
  <c r="AH336" i="46"/>
  <c r="AI338" i="46"/>
  <c r="AH467" i="46"/>
  <c r="AG486" i="46"/>
  <c r="AG490" i="46"/>
  <c r="AH497" i="46"/>
  <c r="AH555" i="46"/>
  <c r="AI562" i="46"/>
  <c r="AB687" i="46"/>
  <c r="AB691" i="46"/>
  <c r="AG819" i="46"/>
  <c r="AH900" i="46"/>
  <c r="AB1018" i="46"/>
  <c r="AC1022" i="46"/>
  <c r="AC1020" i="46" s="1"/>
  <c r="AC1027" i="46"/>
  <c r="AB1031" i="46"/>
  <c r="E1043" i="46"/>
  <c r="Y1047" i="46"/>
  <c r="Y1051" i="46"/>
  <c r="AI1118" i="46"/>
  <c r="AG1208" i="46"/>
  <c r="AH1229" i="46"/>
  <c r="AI1310" i="46"/>
  <c r="AI1420" i="46"/>
  <c r="AH1357" i="46"/>
  <c r="AK1370" i="46"/>
  <c r="AA1407" i="46"/>
  <c r="AC1412" i="46"/>
  <c r="AA1433" i="46"/>
  <c r="J62" i="46"/>
  <c r="V325" i="46"/>
  <c r="Q323" i="46"/>
  <c r="AK50" i="46"/>
  <c r="Q315" i="46"/>
  <c r="AH46" i="46"/>
  <c r="Y307" i="46"/>
  <c r="I307" i="46"/>
  <c r="AH38" i="46"/>
  <c r="Q297" i="46"/>
  <c r="Q288" i="46"/>
  <c r="AH22" i="46"/>
  <c r="AH18" i="46"/>
  <c r="Q277" i="46"/>
  <c r="I277" i="46"/>
  <c r="AH14" i="46"/>
  <c r="K62" i="46"/>
  <c r="R114" i="46"/>
  <c r="J114" i="46"/>
  <c r="AK111" i="46"/>
  <c r="O325" i="46"/>
  <c r="G325" i="46"/>
  <c r="AH107" i="46"/>
  <c r="AK106" i="46"/>
  <c r="AL106" i="46"/>
  <c r="AK103" i="46"/>
  <c r="W317" i="46"/>
  <c r="O317" i="46"/>
  <c r="G317" i="46"/>
  <c r="AH99" i="46"/>
  <c r="AK98" i="46"/>
  <c r="AL98" i="46"/>
  <c r="O1482" i="46"/>
  <c r="W309" i="46"/>
  <c r="O309" i="46"/>
  <c r="G309" i="46"/>
  <c r="AL92" i="46"/>
  <c r="AK87" i="46"/>
  <c r="W300" i="46"/>
  <c r="O300" i="46"/>
  <c r="G300" i="46"/>
  <c r="AH83" i="46"/>
  <c r="AK78" i="46"/>
  <c r="W290" i="46"/>
  <c r="O290" i="46"/>
  <c r="G290" i="46"/>
  <c r="G1458" i="46"/>
  <c r="W280" i="46"/>
  <c r="O280" i="46"/>
  <c r="AK67" i="46"/>
  <c r="K114" i="46"/>
  <c r="Q114" i="46"/>
  <c r="I114" i="46"/>
  <c r="E166" i="46"/>
  <c r="AK157" i="46"/>
  <c r="AL157" i="46"/>
  <c r="AK147" i="46"/>
  <c r="AL147" i="46"/>
  <c r="O164" i="46"/>
  <c r="AK133" i="46"/>
  <c r="AL133" i="46"/>
  <c r="P290" i="46"/>
  <c r="AK123" i="46"/>
  <c r="AL123" i="46"/>
  <c r="Z166" i="46"/>
  <c r="Z165" i="46" s="1"/>
  <c r="AB164" i="46"/>
  <c r="AK116" i="46"/>
  <c r="AB217" i="46"/>
  <c r="L219" i="46"/>
  <c r="AH213" i="46"/>
  <c r="AH209" i="46"/>
  <c r="AK208" i="46"/>
  <c r="M319" i="46"/>
  <c r="AH201" i="46"/>
  <c r="AC311" i="46"/>
  <c r="M311" i="46"/>
  <c r="AH197" i="46"/>
  <c r="AK196" i="46"/>
  <c r="U302" i="46"/>
  <c r="M302" i="46"/>
  <c r="AH185" i="46"/>
  <c r="AC293" i="46"/>
  <c r="U293" i="46"/>
  <c r="M293" i="46"/>
  <c r="AH181" i="46"/>
  <c r="AH289" i="46"/>
  <c r="AH177" i="46"/>
  <c r="AC283" i="46"/>
  <c r="M283" i="46"/>
  <c r="AH173" i="46"/>
  <c r="AK172" i="46"/>
  <c r="V271" i="46"/>
  <c r="N271" i="46"/>
  <c r="F271" i="46"/>
  <c r="AL248" i="46"/>
  <c r="AH247" i="46"/>
  <c r="AK246" i="46"/>
  <c r="AL246" i="46"/>
  <c r="AK243" i="46"/>
  <c r="AH239" i="46"/>
  <c r="AK238" i="46"/>
  <c r="AL238" i="46"/>
  <c r="AK235" i="46"/>
  <c r="AH231" i="46"/>
  <c r="AK230" i="46"/>
  <c r="AL230" i="46"/>
  <c r="AK227" i="46"/>
  <c r="Q271" i="46"/>
  <c r="Q270" i="46"/>
  <c r="I271" i="46"/>
  <c r="AA271" i="46"/>
  <c r="K271" i="46"/>
  <c r="AC271" i="46"/>
  <c r="U269" i="46"/>
  <c r="M271" i="46"/>
  <c r="W271" i="46"/>
  <c r="O271" i="46"/>
  <c r="G271" i="46"/>
  <c r="AK267" i="46"/>
  <c r="AL267" i="46"/>
  <c r="AH263" i="46"/>
  <c r="AK262" i="46"/>
  <c r="AK259" i="46"/>
  <c r="AH255" i="46"/>
  <c r="AK254" i="46"/>
  <c r="AK251" i="46"/>
  <c r="AL251" i="46"/>
  <c r="AK346" i="46"/>
  <c r="Q686" i="46"/>
  <c r="I686" i="46"/>
  <c r="AH416" i="46"/>
  <c r="M684" i="46"/>
  <c r="Q682" i="46"/>
  <c r="Q1480" i="46"/>
  <c r="I682" i="46"/>
  <c r="U680" i="46"/>
  <c r="M680" i="46"/>
  <c r="Q678" i="46"/>
  <c r="I678" i="46"/>
  <c r="AH408" i="46"/>
  <c r="U676" i="46"/>
  <c r="M676" i="46"/>
  <c r="Q673" i="46"/>
  <c r="I673" i="46"/>
  <c r="U671" i="46"/>
  <c r="M671" i="46"/>
  <c r="Q668" i="46"/>
  <c r="I668" i="46"/>
  <c r="AH400" i="46"/>
  <c r="Q664" i="46"/>
  <c r="I664" i="46"/>
  <c r="I663" i="46"/>
  <c r="AC661" i="46"/>
  <c r="U661" i="46"/>
  <c r="M661" i="46"/>
  <c r="Q659" i="46"/>
  <c r="I659" i="46"/>
  <c r="AH392" i="46"/>
  <c r="M656" i="46"/>
  <c r="Q654" i="46"/>
  <c r="I654" i="46"/>
  <c r="M651" i="46"/>
  <c r="Q648" i="46"/>
  <c r="I648" i="46"/>
  <c r="AH384" i="46"/>
  <c r="M646" i="46"/>
  <c r="Q698" i="46"/>
  <c r="I698" i="46"/>
  <c r="U696" i="46"/>
  <c r="M696" i="46"/>
  <c r="Q694" i="46"/>
  <c r="I694" i="46"/>
  <c r="U692" i="46"/>
  <c r="Q690" i="46"/>
  <c r="I690" i="46"/>
  <c r="AH420" i="46"/>
  <c r="U688" i="46"/>
  <c r="M688" i="46"/>
  <c r="P698" i="46"/>
  <c r="H698" i="46"/>
  <c r="P690" i="46"/>
  <c r="H690" i="46"/>
  <c r="AK472" i="46"/>
  <c r="P682" i="46"/>
  <c r="H682" i="46"/>
  <c r="P673" i="46"/>
  <c r="H673" i="46"/>
  <c r="Q483" i="46"/>
  <c r="I483" i="46"/>
  <c r="AK455" i="46"/>
  <c r="P664" i="46"/>
  <c r="P663" i="46"/>
  <c r="H664" i="46"/>
  <c r="H663" i="46"/>
  <c r="P654" i="46"/>
  <c r="H654" i="46"/>
  <c r="O483" i="46"/>
  <c r="AK533" i="46"/>
  <c r="AL533" i="46"/>
  <c r="L696" i="46"/>
  <c r="L688" i="46"/>
  <c r="L680" i="46"/>
  <c r="AK515" i="46"/>
  <c r="AL515" i="46"/>
  <c r="AH414" i="46"/>
  <c r="AK414" i="46"/>
  <c r="AL414" i="46"/>
  <c r="AE483" i="46"/>
  <c r="AE1499" i="46"/>
  <c r="AE644" i="46"/>
  <c r="AE1441" i="46"/>
  <c r="AH701" i="46"/>
  <c r="AD1016" i="46"/>
  <c r="AK701" i="46"/>
  <c r="AB1058" i="46"/>
  <c r="AI789" i="46"/>
  <c r="AI1058" i="46"/>
  <c r="AG752" i="46"/>
  <c r="Y1015" i="46"/>
  <c r="Y1055" i="46"/>
  <c r="AG839" i="46"/>
  <c r="AG1055" i="46"/>
  <c r="AD1050" i="46"/>
  <c r="AH834" i="46"/>
  <c r="AH868" i="46"/>
  <c r="AK868" i="46"/>
  <c r="AL868" i="46"/>
  <c r="AG1224" i="46"/>
  <c r="AJ1224" i="46"/>
  <c r="AH1202" i="46"/>
  <c r="AA1417" i="46"/>
  <c r="AG1200" i="46"/>
  <c r="AC1414" i="46"/>
  <c r="AH1378" i="46"/>
  <c r="AK1378" i="46"/>
  <c r="AL1378" i="46"/>
  <c r="T430" i="46"/>
  <c r="AI17" i="46"/>
  <c r="AH30" i="46"/>
  <c r="AI49" i="46"/>
  <c r="AI317" i="46" s="1"/>
  <c r="L60" i="46"/>
  <c r="AB62" i="46"/>
  <c r="AB61" i="46" s="1"/>
  <c r="AI74" i="46"/>
  <c r="AH81" i="46"/>
  <c r="AK89" i="46"/>
  <c r="AL89" i="46" s="1"/>
  <c r="AI94" i="46"/>
  <c r="AK105" i="46"/>
  <c r="L112" i="46"/>
  <c r="AK130" i="46"/>
  <c r="AI168" i="46"/>
  <c r="AH171" i="46"/>
  <c r="AK176" i="46"/>
  <c r="AL176" i="46" s="1"/>
  <c r="AK184" i="46"/>
  <c r="AI196" i="46"/>
  <c r="AI204" i="46"/>
  <c r="AI315" i="46"/>
  <c r="AK215" i="46"/>
  <c r="P217" i="46"/>
  <c r="AD219" i="46"/>
  <c r="AK222" i="46"/>
  <c r="AH225" i="46"/>
  <c r="AH241" i="46"/>
  <c r="AH265" i="46"/>
  <c r="AH324" i="46"/>
  <c r="AH267" i="46"/>
  <c r="L269" i="46"/>
  <c r="AB271" i="46"/>
  <c r="AB270" i="46" s="1"/>
  <c r="P275" i="46"/>
  <c r="F276" i="46"/>
  <c r="AB276" i="46"/>
  <c r="H277" i="46"/>
  <c r="AD282" i="46"/>
  <c r="AD289" i="46"/>
  <c r="AB293" i="46"/>
  <c r="H297" i="46"/>
  <c r="AB301" i="46"/>
  <c r="AD306" i="46"/>
  <c r="Z308" i="46"/>
  <c r="AD309" i="46"/>
  <c r="AD313" i="46"/>
  <c r="AD317" i="46"/>
  <c r="AA320" i="46"/>
  <c r="AA323" i="46"/>
  <c r="AD324" i="46"/>
  <c r="AA326" i="46"/>
  <c r="AG353" i="46"/>
  <c r="AK435" i="46"/>
  <c r="AE485" i="46"/>
  <c r="AK489" i="46"/>
  <c r="AL489" i="46"/>
  <c r="AI499" i="46"/>
  <c r="AG565" i="46"/>
  <c r="AH576" i="46"/>
  <c r="AD697" i="46"/>
  <c r="AK834" i="46"/>
  <c r="AH981" i="46"/>
  <c r="AH997" i="46"/>
  <c r="AA1022" i="46"/>
  <c r="AC1055" i="46"/>
  <c r="AA1067" i="46"/>
  <c r="AB1068" i="46"/>
  <c r="AH1095" i="46"/>
  <c r="AG1281" i="46"/>
  <c r="AG1313" i="46"/>
  <c r="AK1338" i="46"/>
  <c r="AL1338" i="46"/>
  <c r="AC1402" i="46"/>
  <c r="Y1407" i="46"/>
  <c r="AB1408" i="46"/>
  <c r="Y1433" i="46"/>
  <c r="AG369" i="46"/>
  <c r="AC690" i="46"/>
  <c r="L430" i="46"/>
  <c r="L432" i="46"/>
  <c r="AH451" i="46"/>
  <c r="AK451" i="46"/>
  <c r="AG440" i="46"/>
  <c r="Y651" i="46"/>
  <c r="AC485" i="46"/>
  <c r="AG436" i="46"/>
  <c r="AH500" i="46"/>
  <c r="AA661" i="46"/>
  <c r="AB662" i="46"/>
  <c r="AI554" i="46"/>
  <c r="AG742" i="46"/>
  <c r="AC1063" i="46"/>
  <c r="AB1038" i="46"/>
  <c r="AI719" i="46"/>
  <c r="AI1038" i="46" s="1"/>
  <c r="AA1030" i="46"/>
  <c r="AI711" i="46"/>
  <c r="AI1028" i="46"/>
  <c r="AB1028" i="46"/>
  <c r="AH709" i="46"/>
  <c r="AD1026" i="46"/>
  <c r="AK709" i="46"/>
  <c r="AG706" i="46"/>
  <c r="Y1022" i="46"/>
  <c r="AG702" i="46"/>
  <c r="AG1017" i="46"/>
  <c r="AC1017" i="46"/>
  <c r="Y1069" i="46"/>
  <c r="AG800" i="46"/>
  <c r="AI797" i="46"/>
  <c r="AB1066" i="46"/>
  <c r="AA1059" i="46"/>
  <c r="AH790" i="46"/>
  <c r="Y1053" i="46"/>
  <c r="AG784" i="46"/>
  <c r="AB1050" i="46"/>
  <c r="AI781" i="46"/>
  <c r="AA1042" i="46"/>
  <c r="AH774" i="46"/>
  <c r="AI773" i="46"/>
  <c r="AI1041" i="46"/>
  <c r="AB1041" i="46"/>
  <c r="AC1051" i="46"/>
  <c r="AG835" i="46"/>
  <c r="Z1046" i="46"/>
  <c r="AH830" i="46"/>
  <c r="AC1042" i="46"/>
  <c r="AG827" i="46"/>
  <c r="AK826" i="46"/>
  <c r="AD1041" i="46"/>
  <c r="AI820" i="46"/>
  <c r="AI1033" i="46" s="1"/>
  <c r="AB1033" i="46"/>
  <c r="AD1031" i="46"/>
  <c r="AH818" i="46"/>
  <c r="AK818" i="46"/>
  <c r="AH1005" i="46"/>
  <c r="AK1005" i="46"/>
  <c r="AH989" i="46"/>
  <c r="AK989" i="46"/>
  <c r="AL989" i="46"/>
  <c r="AH1111" i="46"/>
  <c r="AA1431" i="46"/>
  <c r="AI1094" i="46"/>
  <c r="AI1413" i="46"/>
  <c r="AB1413" i="46"/>
  <c r="AD1391" i="46"/>
  <c r="AH1076" i="46"/>
  <c r="Y1427" i="46"/>
  <c r="AG1212" i="46"/>
  <c r="AG1427" i="46"/>
  <c r="AI1271" i="46"/>
  <c r="AB1434" i="46"/>
  <c r="AA1437" i="46"/>
  <c r="AH1327" i="46"/>
  <c r="AH1303" i="46"/>
  <c r="AA1412" i="46"/>
  <c r="AC1409" i="46"/>
  <c r="AG1301" i="46"/>
  <c r="AI41" i="46"/>
  <c r="Y62" i="46"/>
  <c r="AK69" i="46"/>
  <c r="AI78" i="46"/>
  <c r="AI291" i="46" s="1"/>
  <c r="AK82" i="46"/>
  <c r="AH85" i="46"/>
  <c r="J112" i="46"/>
  <c r="AK212" i="46"/>
  <c r="N217" i="46"/>
  <c r="AB219" i="46"/>
  <c r="AK233" i="46"/>
  <c r="AK249" i="46"/>
  <c r="AL249" i="46"/>
  <c r="AK260" i="46"/>
  <c r="AL260" i="46"/>
  <c r="J269" i="46"/>
  <c r="J270" i="46"/>
  <c r="Z271" i="46"/>
  <c r="Z270" i="46" s="1"/>
  <c r="J274" i="46"/>
  <c r="N275" i="46"/>
  <c r="AC282" i="46"/>
  <c r="AD294" i="46"/>
  <c r="AD310" i="46"/>
  <c r="AD314" i="46"/>
  <c r="AD1483" i="46" s="1"/>
  <c r="AC317" i="46"/>
  <c r="AD321" i="46"/>
  <c r="AB327" i="46"/>
  <c r="AG345" i="46"/>
  <c r="AG664" i="46" s="1"/>
  <c r="AK360" i="46"/>
  <c r="AK368" i="46"/>
  <c r="AK376" i="46"/>
  <c r="AH386" i="46"/>
  <c r="AH443" i="46"/>
  <c r="AH459" i="46"/>
  <c r="AG506" i="46"/>
  <c r="AH513" i="46"/>
  <c r="AI515" i="46"/>
  <c r="AG522" i="46"/>
  <c r="AH532" i="46"/>
  <c r="AK568" i="46"/>
  <c r="AL568" i="46"/>
  <c r="AH571" i="46"/>
  <c r="AB697" i="46"/>
  <c r="AH736" i="46"/>
  <c r="AH876" i="46"/>
  <c r="Y1017" i="46"/>
  <c r="Y1035" i="46"/>
  <c r="Y1034" i="46"/>
  <c r="AA1039" i="46"/>
  <c r="AC1059" i="46"/>
  <c r="Y1067" i="46"/>
  <c r="Y1494" i="46"/>
  <c r="AG1196" i="46"/>
  <c r="AH1210" i="46"/>
  <c r="AH1261" i="46"/>
  <c r="AI1286" i="46"/>
  <c r="AI1391" i="46"/>
  <c r="AI1318" i="46"/>
  <c r="AI1428" i="46"/>
  <c r="AH1346" i="46"/>
  <c r="AA1397" i="46"/>
  <c r="AC1431" i="46"/>
  <c r="AB695" i="46"/>
  <c r="AI531" i="46"/>
  <c r="AH529" i="46"/>
  <c r="AD693" i="46"/>
  <c r="AA673" i="46"/>
  <c r="AH563" i="46"/>
  <c r="AG639" i="46"/>
  <c r="AJ639" i="46"/>
  <c r="AI735" i="46"/>
  <c r="AI1056" i="46"/>
  <c r="AB1056" i="46"/>
  <c r="AG714" i="46"/>
  <c r="Y1032" i="46"/>
  <c r="Y1037" i="46"/>
  <c r="AG823" i="46"/>
  <c r="AG1037" i="46" s="1"/>
  <c r="AK823" i="46"/>
  <c r="AH813" i="46"/>
  <c r="AA1025" i="46"/>
  <c r="AD906" i="46"/>
  <c r="AH860" i="46"/>
  <c r="AK965" i="46"/>
  <c r="AH965" i="46"/>
  <c r="AI1086" i="46"/>
  <c r="AI1403" i="46" s="1"/>
  <c r="AB1403" i="46"/>
  <c r="AA1395" i="46"/>
  <c r="AH1079" i="46"/>
  <c r="AD1422" i="46"/>
  <c r="AH1207" i="46"/>
  <c r="AK1207" i="46"/>
  <c r="Y1389" i="46"/>
  <c r="AG1180" i="46"/>
  <c r="AB1426" i="46"/>
  <c r="AI1263" i="46"/>
  <c r="AI1255" i="46"/>
  <c r="AI1418" i="46"/>
  <c r="AB1418" i="46"/>
  <c r="AD1416" i="46"/>
  <c r="AH1253" i="46"/>
  <c r="AC1419" i="46"/>
  <c r="AG1309" i="46"/>
  <c r="R270" i="46"/>
  <c r="R430" i="46"/>
  <c r="AI13" i="46"/>
  <c r="F60" i="46"/>
  <c r="P62" i="46"/>
  <c r="W114" i="46"/>
  <c r="AG72" i="46"/>
  <c r="AK93" i="46"/>
  <c r="AI98" i="46"/>
  <c r="AK109" i="46"/>
  <c r="H112" i="46"/>
  <c r="AI176" i="46"/>
  <c r="AI283" i="46"/>
  <c r="AH179" i="46"/>
  <c r="AG196" i="46"/>
  <c r="AI222" i="46"/>
  <c r="I274" i="46"/>
  <c r="AD274" i="46"/>
  <c r="AF1447" i="46"/>
  <c r="AD285" i="46"/>
  <c r="AD290" i="46"/>
  <c r="AB294" i="46"/>
  <c r="AC310" i="46"/>
  <c r="Z327" i="46"/>
  <c r="AK352" i="46"/>
  <c r="AI362" i="46"/>
  <c r="AH438" i="46"/>
  <c r="AK505" i="46"/>
  <c r="AL505" i="46"/>
  <c r="AK521" i="46"/>
  <c r="AL521" i="46"/>
  <c r="AH524" i="46"/>
  <c r="AH544" i="46"/>
  <c r="AG557" i="46"/>
  <c r="AG581" i="46"/>
  <c r="AB670" i="46"/>
  <c r="AC678" i="46"/>
  <c r="AG726" i="46"/>
  <c r="AG1047" i="46" s="1"/>
  <c r="AH826" i="46"/>
  <c r="AH837" i="46"/>
  <c r="AK850" i="46"/>
  <c r="AH951" i="46"/>
  <c r="AK1076" i="46"/>
  <c r="AG1101" i="46"/>
  <c r="AG1176" i="46"/>
  <c r="AG1289" i="46"/>
  <c r="AG1321" i="46"/>
  <c r="AG1431" i="46"/>
  <c r="AC698" i="46"/>
  <c r="AJ377" i="46"/>
  <c r="AK410" i="46"/>
  <c r="AL410" i="46"/>
  <c r="AD679" i="46"/>
  <c r="AI383" i="46"/>
  <c r="AB432" i="46"/>
  <c r="AH579" i="46"/>
  <c r="AA690" i="46"/>
  <c r="H647" i="46"/>
  <c r="H590" i="46"/>
  <c r="AH725" i="46"/>
  <c r="AH1046" i="46" s="1"/>
  <c r="AK725" i="46"/>
  <c r="AD1046" i="46"/>
  <c r="AH717" i="46"/>
  <c r="AK717" i="46"/>
  <c r="AC1067" i="46"/>
  <c r="AG851" i="46"/>
  <c r="AA1061" i="46"/>
  <c r="AH845" i="46"/>
  <c r="AB1054" i="46"/>
  <c r="AI890" i="46"/>
  <c r="AK890" i="46"/>
  <c r="AL890" i="46"/>
  <c r="AI882" i="46"/>
  <c r="AI1046" i="46"/>
  <c r="AB1046" i="46"/>
  <c r="AK882" i="46"/>
  <c r="AL882" i="46"/>
  <c r="AB1036" i="46"/>
  <c r="AI874" i="46"/>
  <c r="AI1036" i="46"/>
  <c r="AI866" i="46"/>
  <c r="AB1026" i="46"/>
  <c r="AK866" i="46"/>
  <c r="AL866" i="46"/>
  <c r="AH892" i="46"/>
  <c r="AK892" i="46"/>
  <c r="AL892" i="46"/>
  <c r="AH973" i="46"/>
  <c r="AK973" i="46"/>
  <c r="Y1397" i="46"/>
  <c r="AG1081" i="46"/>
  <c r="AH1071" i="46"/>
  <c r="AA1385" i="46"/>
  <c r="AK1223" i="46"/>
  <c r="AD1438" i="46"/>
  <c r="AD1495" i="46"/>
  <c r="AH1223" i="46"/>
  <c r="AI1239" i="46"/>
  <c r="AB1398" i="46"/>
  <c r="AI1231" i="46"/>
  <c r="AB1388" i="46"/>
  <c r="AC1435" i="46"/>
  <c r="AG1325" i="46"/>
  <c r="AG1435" i="46"/>
  <c r="AA1429" i="46"/>
  <c r="AH1319" i="46"/>
  <c r="AA1421" i="46"/>
  <c r="AH1311" i="46"/>
  <c r="AH1295" i="46"/>
  <c r="AA1402" i="46"/>
  <c r="AG11" i="46"/>
  <c r="AK36" i="46"/>
  <c r="AG43" i="46"/>
  <c r="V114" i="46"/>
  <c r="AG78" i="46"/>
  <c r="L114" i="46"/>
  <c r="AI116" i="46"/>
  <c r="AH130" i="46"/>
  <c r="AG170" i="46"/>
  <c r="AI192" i="46"/>
  <c r="AI200" i="46"/>
  <c r="H217" i="46"/>
  <c r="R219" i="46"/>
  <c r="H274" i="46"/>
  <c r="AA297" i="46"/>
  <c r="AE1476" i="46"/>
  <c r="AE1484" i="46"/>
  <c r="AC322" i="46"/>
  <c r="AG337" i="46"/>
  <c r="AK344" i="46"/>
  <c r="AH418" i="46"/>
  <c r="AI445" i="46"/>
  <c r="AH475" i="46"/>
  <c r="AH489" i="46"/>
  <c r="AI491" i="46"/>
  <c r="AI650" i="46"/>
  <c r="AG738" i="46"/>
  <c r="AG1097" i="46"/>
  <c r="AK1199" i="46"/>
  <c r="AI1294" i="46"/>
  <c r="AI1326" i="46"/>
  <c r="AI1436" i="46"/>
  <c r="N1386" i="46"/>
  <c r="AC1427" i="46"/>
  <c r="AA692" i="46"/>
  <c r="AH371" i="46"/>
  <c r="AH547" i="46"/>
  <c r="AA654" i="46"/>
  <c r="AD1054" i="46"/>
  <c r="AK733" i="46"/>
  <c r="AH728" i="46"/>
  <c r="AA1049" i="46"/>
  <c r="AG776" i="46"/>
  <c r="Y1044" i="46"/>
  <c r="AG760" i="46"/>
  <c r="Y1025" i="46"/>
  <c r="AI757" i="46"/>
  <c r="AB1021" i="46"/>
  <c r="AG847" i="46"/>
  <c r="Y1063" i="46"/>
  <c r="AH842" i="46"/>
  <c r="AD1058" i="46"/>
  <c r="AK842" i="46"/>
  <c r="AK810" i="46"/>
  <c r="AD1021" i="46"/>
  <c r="G1019" i="46"/>
  <c r="G856" i="46"/>
  <c r="AB1016" i="46"/>
  <c r="AI858" i="46"/>
  <c r="AI1016" i="46"/>
  <c r="AK858" i="46"/>
  <c r="AL858" i="46" s="1"/>
  <c r="AH1116" i="46"/>
  <c r="AK1116" i="46"/>
  <c r="AH1108" i="46"/>
  <c r="AK1108" i="46"/>
  <c r="AD1428" i="46"/>
  <c r="AB1422" i="46"/>
  <c r="AI1102" i="46"/>
  <c r="AI1422" i="46"/>
  <c r="AC1122" i="46"/>
  <c r="AG1077" i="46"/>
  <c r="E1413" i="46"/>
  <c r="AH1215" i="46"/>
  <c r="AK1215" i="46"/>
  <c r="AG1329" i="46"/>
  <c r="Y1439" i="46"/>
  <c r="V537" i="46"/>
  <c r="V275" i="46"/>
  <c r="AI172" i="46"/>
  <c r="AI277" i="46"/>
  <c r="AH189" i="46"/>
  <c r="AG256" i="46"/>
  <c r="N276" i="46"/>
  <c r="N1444" i="46"/>
  <c r="AD279" i="46"/>
  <c r="AD278" i="46" s="1"/>
  <c r="AK336" i="46"/>
  <c r="AK653" i="46" s="1"/>
  <c r="AI354" i="46"/>
  <c r="AH360" i="46"/>
  <c r="AB430" i="46"/>
  <c r="AG498" i="46"/>
  <c r="AI546" i="46"/>
  <c r="AI653" i="46"/>
  <c r="AG549" i="46"/>
  <c r="AI570" i="46"/>
  <c r="AG573" i="46"/>
  <c r="AD657" i="46"/>
  <c r="Y671" i="46"/>
  <c r="AK741" i="46"/>
  <c r="AI812" i="46"/>
  <c r="AI828" i="46"/>
  <c r="AI1043" i="46"/>
  <c r="AD908" i="46"/>
  <c r="AD907" i="46" s="1"/>
  <c r="AA1044" i="46"/>
  <c r="AB1048" i="46"/>
  <c r="AD1062" i="46"/>
  <c r="AA1065" i="46"/>
  <c r="AH1178" i="46"/>
  <c r="AH1183" i="46"/>
  <c r="AH1245" i="46"/>
  <c r="AG1297" i="46"/>
  <c r="AC1392" i="46"/>
  <c r="AD1394" i="46"/>
  <c r="AC694" i="46"/>
  <c r="AG530" i="46"/>
  <c r="AA644" i="46"/>
  <c r="AA1441" i="46" s="1"/>
  <c r="AH539" i="46"/>
  <c r="AI743" i="46"/>
  <c r="AI1064" i="46" s="1"/>
  <c r="AI1060" i="46" s="1"/>
  <c r="AB1064" i="46"/>
  <c r="AA1019" i="46"/>
  <c r="AH704" i="46"/>
  <c r="AA1032" i="46"/>
  <c r="AH766" i="46"/>
  <c r="AA1035" i="46"/>
  <c r="AH821" i="46"/>
  <c r="AG1105" i="46"/>
  <c r="Y1425" i="46"/>
  <c r="Y1400" i="46"/>
  <c r="AG1188" i="46"/>
  <c r="AC1395" i="46"/>
  <c r="AG1184" i="46"/>
  <c r="AC1400" i="46"/>
  <c r="AG1293" i="46"/>
  <c r="AH1287" i="46"/>
  <c r="AK1287" i="46"/>
  <c r="AA1392" i="46"/>
  <c r="AH20" i="46"/>
  <c r="AH54" i="46"/>
  <c r="Z60" i="46"/>
  <c r="AK81" i="46"/>
  <c r="R112" i="46"/>
  <c r="AK140" i="46"/>
  <c r="AL140" i="46"/>
  <c r="AG200" i="46"/>
  <c r="AG264" i="46"/>
  <c r="Y269" i="46"/>
  <c r="AC275" i="46"/>
  <c r="Y283" i="46"/>
  <c r="Y290" i="46"/>
  <c r="AF1470" i="46"/>
  <c r="AI330" i="46"/>
  <c r="AH352" i="46"/>
  <c r="AG480" i="46"/>
  <c r="AH505" i="46"/>
  <c r="AH521" i="46"/>
  <c r="AK598" i="46"/>
  <c r="AL598" i="46"/>
  <c r="AK606" i="46"/>
  <c r="AK614" i="46"/>
  <c r="AL614" i="46"/>
  <c r="AK622" i="46"/>
  <c r="AL622" i="46"/>
  <c r="AK630" i="46"/>
  <c r="AL630" i="46"/>
  <c r="AK638" i="46"/>
  <c r="AL638" i="46"/>
  <c r="AG815" i="46"/>
  <c r="AB1062" i="46"/>
  <c r="AI1078" i="46"/>
  <c r="AI1394" i="46" s="1"/>
  <c r="AH1100" i="46"/>
  <c r="AI1302" i="46"/>
  <c r="Y1387" i="46"/>
  <c r="AA1423" i="46"/>
  <c r="Y1435" i="46"/>
  <c r="K535" i="46"/>
  <c r="AK508" i="46"/>
  <c r="AL508" i="46"/>
  <c r="M535" i="46"/>
  <c r="L661" i="46"/>
  <c r="AB651" i="46"/>
  <c r="L651" i="46"/>
  <c r="AK486" i="46"/>
  <c r="P694" i="46"/>
  <c r="H694" i="46"/>
  <c r="P686" i="46"/>
  <c r="H686" i="46"/>
  <c r="P678" i="46"/>
  <c r="H678" i="46"/>
  <c r="AK564" i="46"/>
  <c r="W588" i="46"/>
  <c r="O588" i="46"/>
  <c r="G588" i="46"/>
  <c r="P668" i="46"/>
  <c r="H668" i="46"/>
  <c r="P659" i="46"/>
  <c r="H659" i="46"/>
  <c r="AK549" i="46"/>
  <c r="P648" i="46"/>
  <c r="H648" i="46"/>
  <c r="AL628" i="46"/>
  <c r="P640" i="46"/>
  <c r="H640" i="46"/>
  <c r="H642" i="46"/>
  <c r="AH783" i="46"/>
  <c r="AK839" i="46"/>
  <c r="W854" i="46"/>
  <c r="AB854" i="46"/>
  <c r="AK904" i="46"/>
  <c r="AL904" i="46"/>
  <c r="AK903" i="46"/>
  <c r="AL903" i="46"/>
  <c r="AK887" i="46"/>
  <c r="AL887" i="46"/>
  <c r="K906" i="46"/>
  <c r="R906" i="46"/>
  <c r="J906" i="46"/>
  <c r="Q906" i="46"/>
  <c r="I906" i="46"/>
  <c r="P906" i="46"/>
  <c r="H906" i="46"/>
  <c r="AK865" i="46"/>
  <c r="AL865" i="46"/>
  <c r="AK863" i="46"/>
  <c r="AL863" i="46"/>
  <c r="V906" i="46"/>
  <c r="AK948" i="46"/>
  <c r="AH947" i="46"/>
  <c r="AH939" i="46"/>
  <c r="AH931" i="46"/>
  <c r="K959" i="46"/>
  <c r="AH923" i="46"/>
  <c r="AH1031" i="46" s="1"/>
  <c r="AH915" i="46"/>
  <c r="E1011" i="46"/>
  <c r="E1013" i="46"/>
  <c r="E1012" i="46" s="1"/>
  <c r="AK1009" i="46"/>
  <c r="AK998" i="46"/>
  <c r="AL998" i="46"/>
  <c r="AK993" i="46"/>
  <c r="K1011" i="46"/>
  <c r="L1011" i="46"/>
  <c r="M1011" i="46"/>
  <c r="N1011" i="46"/>
  <c r="H1011" i="46"/>
  <c r="Q1120" i="46"/>
  <c r="AK1171" i="46"/>
  <c r="AL1171" i="46"/>
  <c r="AK1170" i="46"/>
  <c r="AL1170" i="46"/>
  <c r="AK1168" i="46"/>
  <c r="AL1168" i="46"/>
  <c r="AK1164" i="46"/>
  <c r="AL1164" i="46"/>
  <c r="AK1163" i="46"/>
  <c r="AL1163" i="46"/>
  <c r="AK1162" i="46"/>
  <c r="AL1162" i="46"/>
  <c r="AK1160" i="46"/>
  <c r="AL1160" i="46"/>
  <c r="AK1156" i="46"/>
  <c r="AL1156" i="46"/>
  <c r="AK1155" i="46"/>
  <c r="AL1155" i="46"/>
  <c r="AK1152" i="46"/>
  <c r="AL1152" i="46"/>
  <c r="AK1148" i="46"/>
  <c r="AL1148" i="46"/>
  <c r="AK1147" i="46"/>
  <c r="AL1147" i="46"/>
  <c r="AI1172" i="46"/>
  <c r="AI1173" i="46" s="1"/>
  <c r="Q1172" i="46"/>
  <c r="I1172" i="46"/>
  <c r="P1172" i="46"/>
  <c r="H1172" i="46"/>
  <c r="AK1140" i="46"/>
  <c r="AL1140" i="46"/>
  <c r="AK1139" i="46"/>
  <c r="AL1139" i="46"/>
  <c r="AK1136" i="46"/>
  <c r="AL1136" i="46"/>
  <c r="AK1132" i="46"/>
  <c r="AL1132" i="46"/>
  <c r="AK1131" i="46"/>
  <c r="AL1131" i="46"/>
  <c r="Q1174" i="46"/>
  <c r="AK1202" i="46"/>
  <c r="AL1202" i="46"/>
  <c r="W1225" i="46"/>
  <c r="O1225" i="46"/>
  <c r="G1225" i="46"/>
  <c r="P1225" i="46"/>
  <c r="H1225" i="46"/>
  <c r="Q1225" i="46"/>
  <c r="I1225" i="46"/>
  <c r="R1225" i="46"/>
  <c r="J1225" i="46"/>
  <c r="K1398" i="46"/>
  <c r="E1433" i="46"/>
  <c r="E1425" i="46"/>
  <c r="E1417" i="46"/>
  <c r="E1407" i="46"/>
  <c r="E1397" i="46"/>
  <c r="P1439" i="46"/>
  <c r="H1439" i="46"/>
  <c r="Q1438" i="46"/>
  <c r="I1438" i="46"/>
  <c r="K1436" i="46"/>
  <c r="L1435" i="46"/>
  <c r="U1434" i="46"/>
  <c r="M1434" i="46"/>
  <c r="AK1270" i="46"/>
  <c r="AL1270" i="46"/>
  <c r="W1432" i="46"/>
  <c r="O1432" i="46"/>
  <c r="G1432" i="46"/>
  <c r="P1431" i="46"/>
  <c r="H1431" i="46"/>
  <c r="K1428" i="46"/>
  <c r="L1427" i="46"/>
  <c r="U1426" i="46"/>
  <c r="M1426" i="46"/>
  <c r="W1424" i="46"/>
  <c r="O1424" i="46"/>
  <c r="G1424" i="46"/>
  <c r="P1423" i="46"/>
  <c r="H1423" i="46"/>
  <c r="Q1422" i="46"/>
  <c r="I1422" i="46"/>
  <c r="AK1258" i="46"/>
  <c r="K1420" i="46"/>
  <c r="L1419" i="46"/>
  <c r="U1418" i="46"/>
  <c r="M1418" i="46"/>
  <c r="M1475" i="46"/>
  <c r="W1416" i="46"/>
  <c r="O1416" i="46"/>
  <c r="G1416" i="46"/>
  <c r="P1414" i="46"/>
  <c r="H1414" i="46"/>
  <c r="Q1413" i="46"/>
  <c r="I1413" i="46"/>
  <c r="AK1250" i="46"/>
  <c r="K1411" i="46"/>
  <c r="L1409" i="46"/>
  <c r="M1408" i="46"/>
  <c r="W1406" i="46"/>
  <c r="O1406" i="46"/>
  <c r="G1406" i="46"/>
  <c r="P1405" i="46"/>
  <c r="P1404" i="46"/>
  <c r="H1405" i="46"/>
  <c r="Q1403" i="46"/>
  <c r="I1403" i="46"/>
  <c r="K1401" i="46"/>
  <c r="L1400" i="46"/>
  <c r="L1456" i="46" s="1"/>
  <c r="M1398" i="46"/>
  <c r="W1396" i="46"/>
  <c r="O1396" i="46"/>
  <c r="O1452" i="46"/>
  <c r="G1396" i="46"/>
  <c r="P1395" i="46"/>
  <c r="H1395" i="46"/>
  <c r="H1451" i="46"/>
  <c r="Q1394" i="46"/>
  <c r="I1394" i="46"/>
  <c r="K1391" i="46"/>
  <c r="K1390" i="46" s="1"/>
  <c r="L1389" i="46"/>
  <c r="M1388" i="46"/>
  <c r="W1386" i="46"/>
  <c r="O1386" i="46"/>
  <c r="G1386" i="46"/>
  <c r="E1435" i="46"/>
  <c r="E1427" i="46"/>
  <c r="E1419" i="46"/>
  <c r="E1409" i="46"/>
  <c r="E1400" i="46"/>
  <c r="Z1439" i="46"/>
  <c r="R1439" i="46"/>
  <c r="R1496" i="46"/>
  <c r="J1439" i="46"/>
  <c r="AK1328" i="46"/>
  <c r="AL1328" i="46"/>
  <c r="L1437" i="46"/>
  <c r="U1436" i="46"/>
  <c r="M1436" i="46"/>
  <c r="AD1435" i="46"/>
  <c r="N1435" i="46"/>
  <c r="N1492" i="46"/>
  <c r="F1435" i="46"/>
  <c r="P1433" i="46"/>
  <c r="H1433" i="46"/>
  <c r="H1490" i="46"/>
  <c r="Q1432" i="46"/>
  <c r="I1432" i="46"/>
  <c r="Z1431" i="46"/>
  <c r="R1431" i="46"/>
  <c r="R1488" i="46"/>
  <c r="J1431" i="46"/>
  <c r="L1429" i="46"/>
  <c r="U1428" i="46"/>
  <c r="M1428" i="46"/>
  <c r="AD1427" i="46"/>
  <c r="N1427" i="46"/>
  <c r="F1427" i="46"/>
  <c r="P1425" i="46"/>
  <c r="H1425" i="46"/>
  <c r="Q1424" i="46"/>
  <c r="I1424" i="46"/>
  <c r="Z1423" i="46"/>
  <c r="R1423" i="46"/>
  <c r="J1423" i="46"/>
  <c r="L1421" i="46"/>
  <c r="L1478" i="46"/>
  <c r="U1420" i="46"/>
  <c r="M1420" i="46"/>
  <c r="AD1419" i="46"/>
  <c r="N1419" i="46"/>
  <c r="F1419" i="46"/>
  <c r="F1476" i="46"/>
  <c r="P1417" i="46"/>
  <c r="H1417" i="46"/>
  <c r="Q1416" i="46"/>
  <c r="I1416" i="46"/>
  <c r="Z1414" i="46"/>
  <c r="R1414" i="46"/>
  <c r="J1414" i="46"/>
  <c r="K1330" i="46"/>
  <c r="L1412" i="46"/>
  <c r="U1411" i="46"/>
  <c r="M1411" i="46"/>
  <c r="AD1409" i="46"/>
  <c r="N1409" i="46"/>
  <c r="F1409" i="46"/>
  <c r="P1407" i="46"/>
  <c r="P1463" i="46"/>
  <c r="H1407" i="46"/>
  <c r="Q1406" i="46"/>
  <c r="Q1462" i="46"/>
  <c r="I1406" i="46"/>
  <c r="I1404" i="46" s="1"/>
  <c r="R1405" i="46"/>
  <c r="R1404" i="46"/>
  <c r="J1405" i="46"/>
  <c r="J1404" i="46" s="1"/>
  <c r="L1402" i="46"/>
  <c r="M1401" i="46"/>
  <c r="AD1400" i="46"/>
  <c r="V1400" i="46"/>
  <c r="N1400" i="46"/>
  <c r="F1400" i="46"/>
  <c r="P1397" i="46"/>
  <c r="H1397" i="46"/>
  <c r="Q1396" i="46"/>
  <c r="I1396" i="46"/>
  <c r="R1395" i="46"/>
  <c r="J1395" i="46"/>
  <c r="L1392" i="46"/>
  <c r="U1391" i="46"/>
  <c r="AD1389" i="46"/>
  <c r="N1389" i="46"/>
  <c r="F1389" i="46"/>
  <c r="P1387" i="46"/>
  <c r="H1387" i="46"/>
  <c r="Y1386" i="46"/>
  <c r="Q1386" i="46"/>
  <c r="I1386" i="46"/>
  <c r="R1385" i="46"/>
  <c r="J1385" i="46"/>
  <c r="E1382" i="46"/>
  <c r="M1382" i="46"/>
  <c r="N1382" i="46"/>
  <c r="F1382" i="46"/>
  <c r="W1382" i="46"/>
  <c r="O1382" i="46"/>
  <c r="G1382" i="46"/>
  <c r="P1382" i="46"/>
  <c r="H1382" i="46"/>
  <c r="N1384" i="46"/>
  <c r="T1382" i="46"/>
  <c r="AJ1386" i="46"/>
  <c r="AL1377" i="46"/>
  <c r="AE1486" i="46"/>
  <c r="P1491" i="46"/>
  <c r="AE1278" i="46"/>
  <c r="AE1447" i="46"/>
  <c r="AF1463" i="46"/>
  <c r="AE1226" i="46"/>
  <c r="AE1280" i="46"/>
  <c r="AF1390" i="46"/>
  <c r="AE1459" i="46"/>
  <c r="AF1485" i="46"/>
  <c r="AF1489" i="46"/>
  <c r="AE1474" i="46"/>
  <c r="AE1470" i="46"/>
  <c r="Q1486" i="46"/>
  <c r="AJ1063" i="46"/>
  <c r="AJ1032" i="46"/>
  <c r="AJ1011" i="46"/>
  <c r="AJ1067" i="46"/>
  <c r="AF1451" i="46"/>
  <c r="AE1458" i="46"/>
  <c r="AF1459" i="46"/>
  <c r="J1483" i="46"/>
  <c r="AJ1035" i="46"/>
  <c r="AF1473" i="46"/>
  <c r="AB1479" i="46"/>
  <c r="AJ1027" i="46"/>
  <c r="AF1493" i="46"/>
  <c r="AJ1044" i="46"/>
  <c r="AE907" i="46"/>
  <c r="AF1060" i="46"/>
  <c r="AJ1030" i="46"/>
  <c r="AF1458" i="46"/>
  <c r="AE1462" i="46"/>
  <c r="AE1466" i="46"/>
  <c r="C1020" i="46"/>
  <c r="AE1453" i="46"/>
  <c r="AE1020" i="46"/>
  <c r="AE1492" i="46"/>
  <c r="AE641" i="46"/>
  <c r="AF1442" i="46"/>
  <c r="AE658" i="46"/>
  <c r="AJ682" i="46"/>
  <c r="AJ664" i="46"/>
  <c r="AE536" i="46"/>
  <c r="L1442" i="46"/>
  <c r="AF1443" i="46"/>
  <c r="AE1456" i="46"/>
  <c r="AJ673" i="46"/>
  <c r="AE1478" i="46"/>
  <c r="AF1479" i="46"/>
  <c r="D649" i="46"/>
  <c r="AF1480" i="46"/>
  <c r="AJ659" i="46"/>
  <c r="AJ690" i="46"/>
  <c r="AJ430" i="46"/>
  <c r="AF1477" i="46"/>
  <c r="AF1478" i="46"/>
  <c r="AF1491" i="46"/>
  <c r="AF669" i="46"/>
  <c r="AE1445" i="46"/>
  <c r="AF1454" i="46"/>
  <c r="D658" i="46"/>
  <c r="W649" i="46"/>
  <c r="N218" i="46"/>
  <c r="AI314" i="46"/>
  <c r="R292" i="46"/>
  <c r="H432" i="46"/>
  <c r="H430" i="46"/>
  <c r="H644" i="46"/>
  <c r="AG423" i="46"/>
  <c r="AK423" i="46"/>
  <c r="AL423" i="46"/>
  <c r="AK480" i="46"/>
  <c r="AH480" i="46"/>
  <c r="Z696" i="46"/>
  <c r="AC677" i="46"/>
  <c r="AG461" i="46"/>
  <c r="AK461" i="46"/>
  <c r="AL461" i="46"/>
  <c r="AK440" i="46"/>
  <c r="Z651" i="46"/>
  <c r="AH439" i="46"/>
  <c r="AA650" i="46"/>
  <c r="AA485" i="46"/>
  <c r="AK439" i="46"/>
  <c r="AK438" i="46"/>
  <c r="AL438" i="46"/>
  <c r="AB648" i="46"/>
  <c r="AB485" i="46"/>
  <c r="AI438" i="46"/>
  <c r="H485" i="46"/>
  <c r="H483" i="46"/>
  <c r="AC695" i="46"/>
  <c r="AK531" i="46"/>
  <c r="AK526" i="46"/>
  <c r="AL526" i="46"/>
  <c r="Z690" i="46"/>
  <c r="AH501" i="46"/>
  <c r="AK501" i="46"/>
  <c r="AB661" i="46"/>
  <c r="AI500" i="46"/>
  <c r="AI661" i="46"/>
  <c r="AK491" i="46"/>
  <c r="AL491" i="46"/>
  <c r="AC537" i="46"/>
  <c r="AG491" i="46"/>
  <c r="Q645" i="46"/>
  <c r="Q537" i="46"/>
  <c r="Q535" i="46"/>
  <c r="M588" i="46"/>
  <c r="M672" i="46"/>
  <c r="AH557" i="46"/>
  <c r="AK557" i="46"/>
  <c r="Z666" i="46"/>
  <c r="AA665" i="46"/>
  <c r="AA663" i="46" s="1"/>
  <c r="AH556" i="46"/>
  <c r="AK556" i="46"/>
  <c r="AB664" i="46"/>
  <c r="AB663" i="46" s="1"/>
  <c r="AK555" i="46"/>
  <c r="AA1066" i="46"/>
  <c r="AH745" i="46"/>
  <c r="AK745" i="46"/>
  <c r="Z1042" i="46"/>
  <c r="AH722" i="46"/>
  <c r="AK722" i="46"/>
  <c r="AK720" i="46"/>
  <c r="AI720" i="46"/>
  <c r="AB1039" i="46"/>
  <c r="AB749" i="46"/>
  <c r="AD1037" i="46"/>
  <c r="AH718" i="46"/>
  <c r="AK718" i="46"/>
  <c r="AH710" i="46"/>
  <c r="AK710" i="46"/>
  <c r="AD1027" i="46"/>
  <c r="Y751" i="46"/>
  <c r="AG707" i="46"/>
  <c r="AK707" i="46"/>
  <c r="Z1022" i="46"/>
  <c r="AH706" i="46"/>
  <c r="AK706" i="46"/>
  <c r="AA1021" i="46"/>
  <c r="AA751" i="46"/>
  <c r="AH705" i="46"/>
  <c r="AK705" i="46"/>
  <c r="G1016" i="46"/>
  <c r="G751" i="46"/>
  <c r="G749" i="46"/>
  <c r="AH791" i="46"/>
  <c r="AK791" i="46"/>
  <c r="AB1032" i="46"/>
  <c r="AI766" i="46"/>
  <c r="AK766" i="46"/>
  <c r="AK759" i="46"/>
  <c r="AL759" i="46"/>
  <c r="AA1024" i="46"/>
  <c r="AH759" i="46"/>
  <c r="AB1022" i="46"/>
  <c r="AK758" i="46"/>
  <c r="AB803" i="46"/>
  <c r="N803" i="46"/>
  <c r="N1019" i="46"/>
  <c r="AH851" i="46"/>
  <c r="AD1067" i="46"/>
  <c r="AK851" i="46"/>
  <c r="AD1059" i="46"/>
  <c r="AH843" i="46"/>
  <c r="AK843" i="46"/>
  <c r="AC1052" i="46"/>
  <c r="AK836" i="46"/>
  <c r="AG836" i="46"/>
  <c r="AC854" i="46"/>
  <c r="AK828" i="46"/>
  <c r="AL828" i="46"/>
  <c r="AC1043" i="46"/>
  <c r="AG828" i="46"/>
  <c r="G1041" i="46"/>
  <c r="G854" i="46"/>
  <c r="Y1038" i="46"/>
  <c r="AG824" i="46"/>
  <c r="AK824" i="46"/>
  <c r="AH823" i="46"/>
  <c r="Z1037" i="46"/>
  <c r="AK822" i="46"/>
  <c r="AA1036" i="46"/>
  <c r="AB1035" i="46"/>
  <c r="AI821" i="46"/>
  <c r="AK821" i="46"/>
  <c r="Z1027" i="46"/>
  <c r="Z1023" i="46"/>
  <c r="AH815" i="46"/>
  <c r="AD1022" i="46"/>
  <c r="AD1020" i="46" s="1"/>
  <c r="AH811" i="46"/>
  <c r="AK811" i="46"/>
  <c r="AD856" i="46"/>
  <c r="Y856" i="46"/>
  <c r="AG808" i="46"/>
  <c r="Y854" i="46"/>
  <c r="AK808" i="46"/>
  <c r="Y1018" i="46"/>
  <c r="R1017" i="46"/>
  <c r="R856" i="46"/>
  <c r="R854" i="46"/>
  <c r="AG902" i="46"/>
  <c r="AK902" i="46"/>
  <c r="AL902" i="46"/>
  <c r="AK889" i="46"/>
  <c r="AL889" i="46"/>
  <c r="AI889" i="46"/>
  <c r="AH880" i="46"/>
  <c r="AK880" i="46"/>
  <c r="AL880" i="46"/>
  <c r="AA906" i="46"/>
  <c r="Z906" i="46"/>
  <c r="AH879" i="46"/>
  <c r="AK873" i="46"/>
  <c r="AL873" i="46"/>
  <c r="AI873" i="46"/>
  <c r="AH864" i="46"/>
  <c r="AK864" i="46"/>
  <c r="AL864" i="46"/>
  <c r="W906" i="46"/>
  <c r="W908" i="46"/>
  <c r="G908" i="46"/>
  <c r="G906" i="46"/>
  <c r="F906" i="46"/>
  <c r="F908" i="46"/>
  <c r="F907" i="46" s="1"/>
  <c r="AB908" i="46"/>
  <c r="AK857" i="46"/>
  <c r="AK908" i="46" s="1"/>
  <c r="AC1061" i="46"/>
  <c r="AG897" i="46"/>
  <c r="AG873" i="46"/>
  <c r="AG1035" i="46"/>
  <c r="AC1035" i="46"/>
  <c r="AH956" i="46"/>
  <c r="AK956" i="46"/>
  <c r="AH940" i="46"/>
  <c r="AK940" i="46"/>
  <c r="AH936" i="46"/>
  <c r="AK936" i="46"/>
  <c r="AK917" i="46"/>
  <c r="AG917" i="46"/>
  <c r="AD961" i="46"/>
  <c r="AG1007" i="46"/>
  <c r="AK1007" i="46"/>
  <c r="AK1001" i="46"/>
  <c r="AH1001" i="46"/>
  <c r="AI1000" i="46"/>
  <c r="AK1000" i="46"/>
  <c r="AG987" i="46"/>
  <c r="AK987" i="46"/>
  <c r="AD1011" i="46"/>
  <c r="AH982" i="46"/>
  <c r="AK982" i="46"/>
  <c r="AL982" i="46"/>
  <c r="AK977" i="46"/>
  <c r="AH977" i="46"/>
  <c r="AH974" i="46"/>
  <c r="AK974" i="46"/>
  <c r="AL974" i="46"/>
  <c r="AG971" i="46"/>
  <c r="AK971" i="46"/>
  <c r="AL971" i="46"/>
  <c r="AK968" i="46"/>
  <c r="AI968" i="46"/>
  <c r="AC1013" i="46"/>
  <c r="AK967" i="46"/>
  <c r="R1013" i="46"/>
  <c r="R1011" i="46"/>
  <c r="AC1438" i="46"/>
  <c r="AK1118" i="46"/>
  <c r="AG1118" i="46"/>
  <c r="AJ1118" i="46"/>
  <c r="AD1429" i="46"/>
  <c r="AH1109" i="46"/>
  <c r="AK1109" i="46"/>
  <c r="AK1106" i="46"/>
  <c r="Y1426" i="46"/>
  <c r="AG1106" i="46"/>
  <c r="AB1423" i="46"/>
  <c r="AI1103" i="46"/>
  <c r="AK1103" i="46"/>
  <c r="AL1103" i="46"/>
  <c r="AC1422" i="46"/>
  <c r="AK1102" i="46"/>
  <c r="AG1102" i="46"/>
  <c r="Z1417" i="46"/>
  <c r="AH1097" i="46"/>
  <c r="AK1097" i="46"/>
  <c r="AA1416" i="46"/>
  <c r="AK1096" i="46"/>
  <c r="AL1096" i="46" s="1"/>
  <c r="AK1093" i="46"/>
  <c r="AH1093" i="46"/>
  <c r="AD1412" i="46"/>
  <c r="G1411" i="46"/>
  <c r="G1120" i="46"/>
  <c r="AC1403" i="46"/>
  <c r="AK1086" i="46"/>
  <c r="AG1086" i="46"/>
  <c r="AH1085" i="46"/>
  <c r="AK1085" i="46"/>
  <c r="AK1402" i="46" s="1"/>
  <c r="AK1399" i="46" s="1"/>
  <c r="AD1402" i="46"/>
  <c r="AH1081" i="46"/>
  <c r="AK1081" i="46"/>
  <c r="AB1395" i="46"/>
  <c r="AK1079" i="46"/>
  <c r="AL1079" i="46" s="1"/>
  <c r="AI1079" i="46"/>
  <c r="N1122" i="46"/>
  <c r="N1392" i="46"/>
  <c r="O1391" i="46"/>
  <c r="O1122" i="46"/>
  <c r="Y1388" i="46"/>
  <c r="Y1122" i="46"/>
  <c r="AG1074" i="46"/>
  <c r="Y1120" i="46"/>
  <c r="AK1074" i="46"/>
  <c r="R1120" i="46"/>
  <c r="R1387" i="46"/>
  <c r="R1122" i="46"/>
  <c r="AE1434" i="46"/>
  <c r="AE1430" i="46"/>
  <c r="AK1166" i="46"/>
  <c r="AL1166" i="46"/>
  <c r="AE1426" i="46"/>
  <c r="AE1483" i="46"/>
  <c r="AK1158" i="46"/>
  <c r="AL1158" i="46"/>
  <c r="AD1425" i="46"/>
  <c r="AK1157" i="46"/>
  <c r="AL1157" i="46"/>
  <c r="AD1417" i="46"/>
  <c r="AK1149" i="46"/>
  <c r="AL1149" i="46"/>
  <c r="R1412" i="46"/>
  <c r="R1172" i="46"/>
  <c r="Z1402" i="46"/>
  <c r="AK1137" i="46"/>
  <c r="AL1137" i="46"/>
  <c r="K1174" i="46"/>
  <c r="K1394" i="46"/>
  <c r="R1174" i="46"/>
  <c r="R1392" i="46"/>
  <c r="Y1174" i="46"/>
  <c r="AK1128" i="46"/>
  <c r="AL1128" i="46"/>
  <c r="AK1127" i="46"/>
  <c r="AL1127" i="46"/>
  <c r="AF1389" i="46"/>
  <c r="AF1445" i="46"/>
  <c r="AF1174" i="46"/>
  <c r="W1174" i="46"/>
  <c r="W1388" i="46"/>
  <c r="W1172" i="46"/>
  <c r="AD1172" i="46"/>
  <c r="AD1174" i="46"/>
  <c r="AK1125" i="46"/>
  <c r="AL1125" i="46"/>
  <c r="F1172" i="46"/>
  <c r="F1174" i="46"/>
  <c r="AB1172" i="46"/>
  <c r="AB1174" i="46"/>
  <c r="AK1123" i="46"/>
  <c r="AG1213" i="46"/>
  <c r="AK1213" i="46"/>
  <c r="AI1210" i="46"/>
  <c r="AK1210" i="46"/>
  <c r="AH1180" i="46"/>
  <c r="AK1180" i="46"/>
  <c r="M1225" i="46"/>
  <c r="M1227" i="46"/>
  <c r="AH1266" i="46"/>
  <c r="AK1266" i="46"/>
  <c r="AG1259" i="46"/>
  <c r="Y1422" i="46"/>
  <c r="AK1259" i="46"/>
  <c r="AL1259" i="46"/>
  <c r="AH1238" i="46"/>
  <c r="AK1238" i="46"/>
  <c r="AL1238" i="46"/>
  <c r="AB1279" i="46"/>
  <c r="AB1389" i="46"/>
  <c r="AI1232" i="46"/>
  <c r="AC1388" i="46"/>
  <c r="AG1231" i="46"/>
  <c r="AH1320" i="46"/>
  <c r="AK1320" i="46"/>
  <c r="AB1429" i="46"/>
  <c r="AI1319" i="46"/>
  <c r="AI1429" i="46"/>
  <c r="AK1319" i="46"/>
  <c r="AK1303" i="46"/>
  <c r="AB1412" i="46"/>
  <c r="AI1303" i="46"/>
  <c r="AI1412" i="46"/>
  <c r="Y1396" i="46"/>
  <c r="AK1290" i="46"/>
  <c r="AK1286" i="46"/>
  <c r="AC1391" i="46"/>
  <c r="AK1381" i="46"/>
  <c r="AL1381" i="46"/>
  <c r="AI1381" i="46"/>
  <c r="AH1367" i="46"/>
  <c r="AK1367" i="46"/>
  <c r="AL1367" i="46"/>
  <c r="AH1358" i="46"/>
  <c r="AK1358" i="46"/>
  <c r="AL1358" i="46"/>
  <c r="AH1355" i="46"/>
  <c r="AK1355" i="46"/>
  <c r="AL1355" i="46"/>
  <c r="AG1352" i="46"/>
  <c r="AK1352" i="46"/>
  <c r="AH1347" i="46"/>
  <c r="AK1347" i="46"/>
  <c r="AL1347" i="46"/>
  <c r="AH1342" i="46"/>
  <c r="AK1342" i="46"/>
  <c r="AL1342" i="46"/>
  <c r="Z1382" i="46"/>
  <c r="AH1335" i="46"/>
  <c r="AK1335" i="46"/>
  <c r="AL1335" i="46"/>
  <c r="Z1384" i="46"/>
  <c r="Z1383" i="46" s="1"/>
  <c r="O590" i="46"/>
  <c r="I1013" i="46"/>
  <c r="I1012" i="46"/>
  <c r="M1122" i="46"/>
  <c r="W1227" i="46"/>
  <c r="P1227" i="46"/>
  <c r="L1227" i="46"/>
  <c r="W1330" i="46"/>
  <c r="F1384" i="46"/>
  <c r="F1383" i="46" s="1"/>
  <c r="G1384" i="46"/>
  <c r="AK27" i="46"/>
  <c r="AG35" i="46"/>
  <c r="AG302" i="46" s="1"/>
  <c r="AG39" i="46"/>
  <c r="AJ316" i="46"/>
  <c r="AH50" i="46"/>
  <c r="R60" i="46"/>
  <c r="R62" i="46"/>
  <c r="AH67" i="46"/>
  <c r="AK68" i="46"/>
  <c r="AK71" i="46"/>
  <c r="AK74" i="46"/>
  <c r="AG84" i="46"/>
  <c r="AH87" i="46"/>
  <c r="AK88" i="46"/>
  <c r="AG92" i="46"/>
  <c r="AH95" i="46"/>
  <c r="AK96" i="46"/>
  <c r="AG100" i="46"/>
  <c r="AH103" i="46"/>
  <c r="AK104" i="46"/>
  <c r="AG108" i="46"/>
  <c r="I112" i="46"/>
  <c r="Q112" i="46"/>
  <c r="G114" i="46"/>
  <c r="O114" i="46"/>
  <c r="AC114" i="46"/>
  <c r="E164" i="46"/>
  <c r="AK169" i="46"/>
  <c r="AK180" i="46"/>
  <c r="AK188" i="46"/>
  <c r="AH193" i="46"/>
  <c r="AG204" i="46"/>
  <c r="AG206" i="46"/>
  <c r="AJ216" i="46"/>
  <c r="AJ327" i="46"/>
  <c r="AH227" i="46"/>
  <c r="AK228" i="46"/>
  <c r="AG232" i="46"/>
  <c r="AH235" i="46"/>
  <c r="AK236" i="46"/>
  <c r="AG240" i="46"/>
  <c r="AH243" i="46"/>
  <c r="AK244" i="46"/>
  <c r="AL244" i="46"/>
  <c r="AG248" i="46"/>
  <c r="AH251" i="46"/>
  <c r="AK252" i="46"/>
  <c r="AK263" i="46"/>
  <c r="AK266" i="46"/>
  <c r="K269" i="46"/>
  <c r="W269" i="46"/>
  <c r="Y271" i="46"/>
  <c r="AB273" i="46"/>
  <c r="Q274" i="46"/>
  <c r="AA279" i="46"/>
  <c r="AA284" i="46"/>
  <c r="Y288" i="46"/>
  <c r="AC291" i="46"/>
  <c r="Y293" i="46"/>
  <c r="AC296" i="46"/>
  <c r="Y297" i="46"/>
  <c r="Y304" i="46"/>
  <c r="AA312" i="46"/>
  <c r="AC314" i="46"/>
  <c r="Y315" i="46"/>
  <c r="Y323" i="46"/>
  <c r="AC325" i="46"/>
  <c r="AG465" i="46"/>
  <c r="AH471" i="46"/>
  <c r="O485" i="46"/>
  <c r="AK550" i="46"/>
  <c r="AK932" i="46"/>
  <c r="AH948" i="46"/>
  <c r="Y378" i="46"/>
  <c r="AK350" i="46"/>
  <c r="AA681" i="46"/>
  <c r="AH412" i="46"/>
  <c r="Y678" i="46"/>
  <c r="AK409" i="46"/>
  <c r="AL409" i="46"/>
  <c r="AG409" i="46"/>
  <c r="AA672" i="46"/>
  <c r="AH404" i="46"/>
  <c r="AA662" i="46"/>
  <c r="AH396" i="46"/>
  <c r="AK396" i="46"/>
  <c r="AL396" i="46"/>
  <c r="AG389" i="46"/>
  <c r="AK389" i="46"/>
  <c r="AL389" i="46"/>
  <c r="Y654" i="46"/>
  <c r="AC651" i="46"/>
  <c r="AG387" i="46"/>
  <c r="Y648" i="46"/>
  <c r="AG385" i="46"/>
  <c r="AK385" i="46"/>
  <c r="AL385" i="46"/>
  <c r="AK425" i="46"/>
  <c r="AL425" i="46"/>
  <c r="AG425" i="46"/>
  <c r="Y694" i="46"/>
  <c r="AH424" i="46"/>
  <c r="AK424" i="46"/>
  <c r="AK419" i="46"/>
  <c r="AL419" i="46"/>
  <c r="AC688" i="46"/>
  <c r="AG419" i="46"/>
  <c r="AF485" i="46"/>
  <c r="AF483" i="46"/>
  <c r="AF644" i="46"/>
  <c r="AF1441" i="46"/>
  <c r="AH476" i="46"/>
  <c r="AK476" i="46"/>
  <c r="AD692" i="46"/>
  <c r="AI470" i="46"/>
  <c r="AB686" i="46"/>
  <c r="AK470" i="46"/>
  <c r="AK469" i="46"/>
  <c r="AG469" i="46"/>
  <c r="AC685" i="46"/>
  <c r="AH464" i="46"/>
  <c r="Z680" i="46"/>
  <c r="AK464" i="46"/>
  <c r="AL464" i="46"/>
  <c r="AB678" i="46"/>
  <c r="AI462" i="46"/>
  <c r="AI678" i="46"/>
  <c r="AK462" i="46"/>
  <c r="AK460" i="46"/>
  <c r="AD676" i="46"/>
  <c r="AH460" i="46"/>
  <c r="AG453" i="46"/>
  <c r="AK453" i="46"/>
  <c r="AC667" i="46"/>
  <c r="AK449" i="46"/>
  <c r="AG449" i="46"/>
  <c r="AH448" i="46"/>
  <c r="AK448" i="46"/>
  <c r="Z661" i="46"/>
  <c r="AC657" i="46"/>
  <c r="AK445" i="46"/>
  <c r="M483" i="46"/>
  <c r="M647" i="46"/>
  <c r="M485" i="46"/>
  <c r="G485" i="46"/>
  <c r="G483" i="46"/>
  <c r="P485" i="46"/>
  <c r="P483" i="46"/>
  <c r="AD694" i="46"/>
  <c r="AH530" i="46"/>
  <c r="AK530" i="46"/>
  <c r="AL530" i="46"/>
  <c r="AK524" i="46"/>
  <c r="AL524" i="46"/>
  <c r="AB688" i="46"/>
  <c r="AI524" i="46"/>
  <c r="AI688" i="46"/>
  <c r="AC687" i="46"/>
  <c r="AK523" i="46"/>
  <c r="AH522" i="46"/>
  <c r="AK522" i="46"/>
  <c r="AL522" i="46"/>
  <c r="AK510" i="46"/>
  <c r="AL510" i="46"/>
  <c r="Z673" i="46"/>
  <c r="AH510" i="46"/>
  <c r="AH509" i="46"/>
  <c r="AA535" i="46"/>
  <c r="AK509" i="46"/>
  <c r="AL509" i="46"/>
  <c r="V535" i="46"/>
  <c r="V668" i="46"/>
  <c r="F535" i="46"/>
  <c r="F668" i="46"/>
  <c r="Y665" i="46"/>
  <c r="AG503" i="46"/>
  <c r="AK503" i="46"/>
  <c r="AH498" i="46"/>
  <c r="AD659" i="46"/>
  <c r="AK498" i="46"/>
  <c r="AL498" i="46"/>
  <c r="O537" i="46"/>
  <c r="O535" i="46"/>
  <c r="O647" i="46"/>
  <c r="AG586" i="46"/>
  <c r="AG697" i="46"/>
  <c r="AC697" i="46"/>
  <c r="AJ586" i="46"/>
  <c r="AJ590" i="46"/>
  <c r="AK574" i="46"/>
  <c r="AG574" i="46"/>
  <c r="AH573" i="46"/>
  <c r="Z684" i="46"/>
  <c r="AK573" i="46"/>
  <c r="AA683" i="46"/>
  <c r="AK572" i="46"/>
  <c r="AH572" i="46"/>
  <c r="AC681" i="46"/>
  <c r="AG570" i="46"/>
  <c r="AK570" i="46"/>
  <c r="AI563" i="46"/>
  <c r="AK563" i="46"/>
  <c r="AL563" i="46"/>
  <c r="AB673" i="46"/>
  <c r="AG562" i="46"/>
  <c r="AC672" i="46"/>
  <c r="AK562" i="46"/>
  <c r="AK554" i="46"/>
  <c r="AL554" i="46"/>
  <c r="AC662" i="46"/>
  <c r="AB654" i="46"/>
  <c r="AK547" i="46"/>
  <c r="AI547" i="46"/>
  <c r="AI654" i="46"/>
  <c r="F651" i="46"/>
  <c r="I590" i="46"/>
  <c r="I588" i="46"/>
  <c r="J590" i="46"/>
  <c r="J588" i="46"/>
  <c r="J646" i="46"/>
  <c r="AI539" i="46"/>
  <c r="AK539" i="46"/>
  <c r="AB640" i="46"/>
  <c r="AK593" i="46"/>
  <c r="AL593" i="46"/>
  <c r="E749" i="46"/>
  <c r="Y1068" i="46"/>
  <c r="AK747" i="46"/>
  <c r="AD1063" i="46"/>
  <c r="AK742" i="46"/>
  <c r="AH742" i="46"/>
  <c r="AK739" i="46"/>
  <c r="AG739" i="46"/>
  <c r="Z1051" i="46"/>
  <c r="AK730" i="46"/>
  <c r="AH730" i="46"/>
  <c r="AK729" i="46"/>
  <c r="AH729" i="46"/>
  <c r="AA1050" i="46"/>
  <c r="AK728" i="46"/>
  <c r="AB1049" i="46"/>
  <c r="AI728" i="46"/>
  <c r="AG727" i="46"/>
  <c r="AC1048" i="46"/>
  <c r="AG723" i="46"/>
  <c r="Y749" i="46"/>
  <c r="AK723" i="46"/>
  <c r="I1043" i="46"/>
  <c r="I749" i="46"/>
  <c r="AA1041" i="46"/>
  <c r="AH721" i="46"/>
  <c r="AK721" i="46"/>
  <c r="AA749" i="46"/>
  <c r="AK719" i="46"/>
  <c r="AG719" i="46"/>
  <c r="AC1038" i="46"/>
  <c r="AG711" i="46"/>
  <c r="AC1028" i="46"/>
  <c r="AK711" i="46"/>
  <c r="Q1024" i="46"/>
  <c r="Q1023" i="46"/>
  <c r="Q751" i="46"/>
  <c r="AB1019" i="46"/>
  <c r="AB751" i="46"/>
  <c r="AI704" i="46"/>
  <c r="L751" i="46"/>
  <c r="L1019" i="46"/>
  <c r="AC1018" i="46"/>
  <c r="AG703" i="46"/>
  <c r="AC751" i="46"/>
  <c r="AC749" i="46"/>
  <c r="AK703" i="46"/>
  <c r="M1018" i="46"/>
  <c r="M751" i="46"/>
  <c r="M749" i="46"/>
  <c r="N1017" i="46"/>
  <c r="N751" i="46"/>
  <c r="N749" i="46"/>
  <c r="O1016" i="46"/>
  <c r="O751" i="46"/>
  <c r="O749" i="46"/>
  <c r="AA1043" i="46"/>
  <c r="AH775" i="46"/>
  <c r="AI774" i="46"/>
  <c r="AK774" i="46"/>
  <c r="F1019" i="46"/>
  <c r="F803" i="46"/>
  <c r="AK852" i="46"/>
  <c r="AL852" i="46"/>
  <c r="AC1068" i="46"/>
  <c r="AG852" i="46"/>
  <c r="Y1064" i="46"/>
  <c r="AG848" i="46"/>
  <c r="AK848" i="46"/>
  <c r="AA1062" i="46"/>
  <c r="AK846" i="46"/>
  <c r="AK845" i="46"/>
  <c r="AB1061" i="46"/>
  <c r="AI845" i="46"/>
  <c r="AK844" i="46"/>
  <c r="AL844" i="46"/>
  <c r="AG844" i="46"/>
  <c r="AA1054" i="46"/>
  <c r="AK838" i="46"/>
  <c r="AB1053" i="46"/>
  <c r="AI837" i="46"/>
  <c r="AI1053" i="46"/>
  <c r="AK837" i="46"/>
  <c r="Y1048" i="46"/>
  <c r="AG832" i="46"/>
  <c r="AK832" i="46"/>
  <c r="AH831" i="46"/>
  <c r="Z1047" i="46"/>
  <c r="AK830" i="46"/>
  <c r="AA1046" i="46"/>
  <c r="AD1042" i="46"/>
  <c r="AH827" i="46"/>
  <c r="AD854" i="46"/>
  <c r="AK827" i="46"/>
  <c r="P1039" i="46"/>
  <c r="P854" i="46"/>
  <c r="H1039" i="46"/>
  <c r="H854" i="46"/>
  <c r="Y1028" i="46"/>
  <c r="AG816" i="46"/>
  <c r="AK816" i="46"/>
  <c r="AA1026" i="46"/>
  <c r="AK814" i="46"/>
  <c r="AL814" i="46" s="1"/>
  <c r="AI813" i="46"/>
  <c r="AB1025" i="46"/>
  <c r="AK813" i="46"/>
  <c r="AL813" i="46" s="1"/>
  <c r="N1022" i="46"/>
  <c r="N856" i="46"/>
  <c r="O1021" i="46"/>
  <c r="O1020" i="46"/>
  <c r="O856" i="46"/>
  <c r="Q1018" i="46"/>
  <c r="Q856" i="46"/>
  <c r="Q854" i="46"/>
  <c r="AH806" i="46"/>
  <c r="AH1016" i="46" s="1"/>
  <c r="AA1016" i="46"/>
  <c r="AK806" i="46"/>
  <c r="AA856" i="46"/>
  <c r="AA854" i="46"/>
  <c r="K856" i="46"/>
  <c r="K1016" i="46"/>
  <c r="K854" i="46"/>
  <c r="AI897" i="46"/>
  <c r="AK897" i="46"/>
  <c r="AL897" i="46"/>
  <c r="AH896" i="46"/>
  <c r="AK896" i="46"/>
  <c r="AL896" i="46"/>
  <c r="AH895" i="46"/>
  <c r="AK895" i="46"/>
  <c r="AL895" i="46"/>
  <c r="AJ905" i="46"/>
  <c r="AC1069" i="46"/>
  <c r="AK893" i="46"/>
  <c r="AL893" i="46"/>
  <c r="AG893" i="46"/>
  <c r="AC1057" i="46"/>
  <c r="AK877" i="46"/>
  <c r="AL877" i="46"/>
  <c r="AG877" i="46"/>
  <c r="AG1039" i="46"/>
  <c r="AC1039" i="46"/>
  <c r="AC908" i="46"/>
  <c r="AC906" i="46"/>
  <c r="AC1015" i="46"/>
  <c r="AG857" i="46"/>
  <c r="AK957" i="46"/>
  <c r="AG957" i="46"/>
  <c r="AG949" i="46"/>
  <c r="AK949" i="46"/>
  <c r="AG941" i="46"/>
  <c r="AK941" i="46"/>
  <c r="AL941" i="46"/>
  <c r="AH924" i="46"/>
  <c r="AK924" i="46"/>
  <c r="AH916" i="46"/>
  <c r="AK916" i="46"/>
  <c r="AH1010" i="46"/>
  <c r="AK1010" i="46"/>
  <c r="AL1010" i="46"/>
  <c r="AH1002" i="46"/>
  <c r="AK1002" i="46"/>
  <c r="AL1002" i="46"/>
  <c r="AK978" i="46"/>
  <c r="AL978" i="46"/>
  <c r="AH978" i="46"/>
  <c r="AK975" i="46"/>
  <c r="AG975" i="46"/>
  <c r="AG963" i="46"/>
  <c r="Y1013" i="46"/>
  <c r="Y1011" i="46"/>
  <c r="J1013" i="46"/>
  <c r="J1011" i="46"/>
  <c r="E1412" i="46"/>
  <c r="E1469" i="46" s="1"/>
  <c r="AG1114" i="46"/>
  <c r="Y1434" i="46"/>
  <c r="AK1114" i="46"/>
  <c r="AH1112" i="46"/>
  <c r="AA1432" i="46"/>
  <c r="AK1112" i="46"/>
  <c r="AG1110" i="46"/>
  <c r="AK1110" i="46"/>
  <c r="Z1425" i="46"/>
  <c r="AH1105" i="46"/>
  <c r="AK1105" i="46"/>
  <c r="AD1421" i="46"/>
  <c r="AH1101" i="46"/>
  <c r="AK1101" i="46"/>
  <c r="AB1414" i="46"/>
  <c r="AI1095" i="46"/>
  <c r="AI1414" i="46"/>
  <c r="AK1095" i="46"/>
  <c r="AC1120" i="46"/>
  <c r="AK1094" i="46"/>
  <c r="AC1413" i="46"/>
  <c r="AG1094" i="46"/>
  <c r="M1413" i="46"/>
  <c r="M1410" i="46"/>
  <c r="M1120" i="46"/>
  <c r="F1412" i="46"/>
  <c r="AG1082" i="46"/>
  <c r="Y1398" i="46"/>
  <c r="AK1082" i="46"/>
  <c r="AH1077" i="46"/>
  <c r="AK1077" i="46"/>
  <c r="AD1392" i="46"/>
  <c r="P1122" i="46"/>
  <c r="P1389" i="46"/>
  <c r="Z1387" i="46"/>
  <c r="Z1120" i="46"/>
  <c r="L1385" i="46"/>
  <c r="L1122" i="46"/>
  <c r="L1120" i="46"/>
  <c r="Z1437" i="46"/>
  <c r="AK1169" i="46"/>
  <c r="AL1169" i="46"/>
  <c r="AD1433" i="46"/>
  <c r="AK1165" i="46"/>
  <c r="AL1165" i="46"/>
  <c r="K1413" i="46"/>
  <c r="K1410" i="46"/>
  <c r="K1172" i="46"/>
  <c r="AK1145" i="46"/>
  <c r="AL1145" i="46"/>
  <c r="Z1412" i="46"/>
  <c r="Z1410" i="46" s="1"/>
  <c r="Z1172" i="46"/>
  <c r="Y1172" i="46"/>
  <c r="AK1144" i="46"/>
  <c r="AL1144" i="46"/>
  <c r="AE1398" i="46"/>
  <c r="AE1454" i="46"/>
  <c r="AK1134" i="46"/>
  <c r="AL1134" i="46"/>
  <c r="G1174" i="46"/>
  <c r="G1172" i="46"/>
  <c r="AC1174" i="46"/>
  <c r="AK1124" i="46"/>
  <c r="AK1217" i="46"/>
  <c r="AL1217" i="46"/>
  <c r="AG1217" i="46"/>
  <c r="AH1208" i="46"/>
  <c r="AK1208" i="46"/>
  <c r="AH1204" i="46"/>
  <c r="AK1204" i="46"/>
  <c r="AK1203" i="46"/>
  <c r="AH1203" i="46"/>
  <c r="AH1196" i="46"/>
  <c r="AK1196" i="46"/>
  <c r="AH1195" i="46"/>
  <c r="AK1195" i="46"/>
  <c r="AK1193" i="46"/>
  <c r="AG1193" i="46"/>
  <c r="AH1192" i="46"/>
  <c r="AK1192" i="46"/>
  <c r="AH1187" i="46"/>
  <c r="AK1187" i="46"/>
  <c r="AI1186" i="46"/>
  <c r="AK1186" i="46"/>
  <c r="J1227" i="46"/>
  <c r="J1389" i="46"/>
  <c r="E1387" i="46"/>
  <c r="E1279" i="46"/>
  <c r="E1277" i="46"/>
  <c r="AH1274" i="46"/>
  <c r="AK1274" i="46"/>
  <c r="AI1264" i="46"/>
  <c r="AB1427" i="46"/>
  <c r="AC1426" i="46"/>
  <c r="AG1263" i="46"/>
  <c r="AC1408" i="46"/>
  <c r="AG1247" i="46"/>
  <c r="AH1246" i="46"/>
  <c r="AK1246" i="46"/>
  <c r="AL1246" i="46"/>
  <c r="AK1243" i="46"/>
  <c r="AL1243" i="46"/>
  <c r="Y1403" i="46"/>
  <c r="AG1243" i="46"/>
  <c r="AH1242" i="46"/>
  <c r="AK1242" i="46"/>
  <c r="AL1242" i="46"/>
  <c r="AK1234" i="46"/>
  <c r="AL1234" i="46"/>
  <c r="AH1234" i="46"/>
  <c r="P1385" i="46"/>
  <c r="P1277" i="46"/>
  <c r="Y1424" i="46"/>
  <c r="AK1314" i="46"/>
  <c r="AK1304" i="46"/>
  <c r="AH1304" i="46"/>
  <c r="AH1413" i="46"/>
  <c r="AK1302" i="46"/>
  <c r="AC1411" i="46"/>
  <c r="Y1406" i="46"/>
  <c r="AK1298" i="46"/>
  <c r="AA1332" i="46"/>
  <c r="AH1288" i="46"/>
  <c r="AK1288" i="46"/>
  <c r="AH1379" i="46"/>
  <c r="AK1379" i="46"/>
  <c r="AL1379" i="46"/>
  <c r="AH1375" i="46"/>
  <c r="AK1375" i="46"/>
  <c r="AL1375" i="46"/>
  <c r="AH1371" i="46"/>
  <c r="AK1371" i="46"/>
  <c r="AL1371" i="46"/>
  <c r="AK1364" i="46"/>
  <c r="AL1364" i="46"/>
  <c r="AG1364" i="46"/>
  <c r="AG1360" i="46"/>
  <c r="AK1360" i="46"/>
  <c r="AL1360" i="46"/>
  <c r="AH1351" i="46"/>
  <c r="AK1351" i="46"/>
  <c r="AL1351" i="46"/>
  <c r="AK1348" i="46"/>
  <c r="AL1348" i="46"/>
  <c r="AG1348" i="46"/>
  <c r="AH1343" i="46"/>
  <c r="AK1343" i="46"/>
  <c r="AL1343" i="46"/>
  <c r="AC1384" i="46"/>
  <c r="AK1340" i="46"/>
  <c r="AL1340" i="46"/>
  <c r="AG1340" i="46"/>
  <c r="I1382" i="46"/>
  <c r="I1384" i="46"/>
  <c r="L1382" i="46"/>
  <c r="L1384" i="46"/>
  <c r="K378" i="46"/>
  <c r="Q485" i="46"/>
  <c r="U485" i="46"/>
  <c r="L537" i="46"/>
  <c r="J751" i="46"/>
  <c r="S908" i="46"/>
  <c r="J908" i="46"/>
  <c r="J907" i="46"/>
  <c r="P908" i="46"/>
  <c r="U908" i="46"/>
  <c r="K1013" i="46"/>
  <c r="K1012" i="46"/>
  <c r="L1013" i="46"/>
  <c r="V1013" i="46"/>
  <c r="G1122" i="46"/>
  <c r="AI1174" i="46"/>
  <c r="AG1174" i="46"/>
  <c r="H1174" i="46"/>
  <c r="H1173" i="46"/>
  <c r="I1227" i="46"/>
  <c r="U1227" i="46"/>
  <c r="H1384" i="46"/>
  <c r="AG17" i="46"/>
  <c r="AG25" i="46"/>
  <c r="AG290" i="46" s="1"/>
  <c r="AG47" i="46"/>
  <c r="AG64" i="46"/>
  <c r="AG70" i="46"/>
  <c r="AG76" i="46"/>
  <c r="AH79" i="46"/>
  <c r="AK80" i="46"/>
  <c r="AK83" i="46"/>
  <c r="AK99" i="46"/>
  <c r="AK107" i="46"/>
  <c r="AK163" i="46"/>
  <c r="AL163" i="46"/>
  <c r="AG172" i="46"/>
  <c r="AG174" i="46"/>
  <c r="AK190" i="46"/>
  <c r="AK192" i="46"/>
  <c r="AL192" i="46"/>
  <c r="P218" i="46"/>
  <c r="AG224" i="46"/>
  <c r="AK231" i="46"/>
  <c r="AL231" i="46"/>
  <c r="AK239" i="46"/>
  <c r="AK247" i="46"/>
  <c r="AL247" i="46"/>
  <c r="AK255" i="46"/>
  <c r="AK258" i="46"/>
  <c r="AL258" i="46"/>
  <c r="AG262" i="46"/>
  <c r="AF270" i="46"/>
  <c r="L273" i="46"/>
  <c r="AA282" i="46"/>
  <c r="AC286" i="46"/>
  <c r="AA294" i="46"/>
  <c r="AA292" i="46" s="1"/>
  <c r="AC302" i="46"/>
  <c r="AC305" i="46"/>
  <c r="N1476" i="46"/>
  <c r="AA308" i="46"/>
  <c r="AA310" i="46"/>
  <c r="Y320" i="46"/>
  <c r="AJ648" i="46"/>
  <c r="K380" i="46"/>
  <c r="AG445" i="46"/>
  <c r="AG515" i="46"/>
  <c r="AK527" i="46"/>
  <c r="AL527" i="46"/>
  <c r="AK609" i="46"/>
  <c r="AL609" i="46"/>
  <c r="Q749" i="46"/>
  <c r="AK753" i="46"/>
  <c r="AH756" i="46"/>
  <c r="AI758" i="46"/>
  <c r="AK775" i="46"/>
  <c r="AL775" i="46"/>
  <c r="AK831" i="46"/>
  <c r="AH838" i="46"/>
  <c r="AH1054" i="46"/>
  <c r="AB906" i="46"/>
  <c r="AB907" i="46" s="1"/>
  <c r="AK986" i="46"/>
  <c r="AL986" i="46"/>
  <c r="AH993" i="46"/>
  <c r="H1013" i="46"/>
  <c r="H1012" i="46"/>
  <c r="AC1172" i="46"/>
  <c r="AK1341" i="46"/>
  <c r="AL1341" i="46"/>
  <c r="AD1382" i="46"/>
  <c r="E654" i="46"/>
  <c r="AK401" i="46"/>
  <c r="AL401" i="46"/>
  <c r="Y668" i="46"/>
  <c r="AK397" i="46"/>
  <c r="AL397" i="46"/>
  <c r="Y664" i="46"/>
  <c r="AA695" i="46"/>
  <c r="AH479" i="46"/>
  <c r="AK479" i="46"/>
  <c r="AH468" i="46"/>
  <c r="AK468" i="46"/>
  <c r="AD684" i="46"/>
  <c r="AK463" i="46"/>
  <c r="AA679" i="46"/>
  <c r="AH463" i="46"/>
  <c r="R483" i="46"/>
  <c r="R671" i="46"/>
  <c r="R669" i="46"/>
  <c r="AI454" i="46"/>
  <c r="AB483" i="46"/>
  <c r="AK454" i="46"/>
  <c r="AB668" i="46"/>
  <c r="AA660" i="46"/>
  <c r="AH447" i="46"/>
  <c r="AH660" i="46" s="1"/>
  <c r="AK446" i="46"/>
  <c r="AL446" i="46" s="1"/>
  <c r="AB659" i="46"/>
  <c r="R485" i="46"/>
  <c r="R651" i="46"/>
  <c r="AB696" i="46"/>
  <c r="AK532" i="46"/>
  <c r="AL532" i="46"/>
  <c r="AI532" i="46"/>
  <c r="AH525" i="46"/>
  <c r="AK525" i="46"/>
  <c r="AL525" i="46"/>
  <c r="AH517" i="46"/>
  <c r="AH681" i="46"/>
  <c r="AK517" i="46"/>
  <c r="AK516" i="46"/>
  <c r="AL516" i="46"/>
  <c r="AB680" i="46"/>
  <c r="AI516" i="46"/>
  <c r="AG511" i="46"/>
  <c r="AK511" i="46"/>
  <c r="AL511" i="46"/>
  <c r="N668" i="46"/>
  <c r="N535" i="46"/>
  <c r="AK502" i="46"/>
  <c r="AL502" i="46"/>
  <c r="AH502" i="46"/>
  <c r="AK499" i="46"/>
  <c r="AL499" i="46"/>
  <c r="AG499" i="46"/>
  <c r="F537" i="46"/>
  <c r="F536" i="46" s="1"/>
  <c r="P537" i="46"/>
  <c r="P535" i="46"/>
  <c r="P646" i="46"/>
  <c r="Y537" i="46"/>
  <c r="Y535" i="46"/>
  <c r="AG487" i="46"/>
  <c r="Y645" i="46"/>
  <c r="AK487" i="46"/>
  <c r="AL487" i="46"/>
  <c r="I645" i="46"/>
  <c r="I537" i="46"/>
  <c r="I535" i="46"/>
  <c r="AK582" i="46"/>
  <c r="Y693" i="46"/>
  <c r="AG582" i="46"/>
  <c r="Z692" i="46"/>
  <c r="AH581" i="46"/>
  <c r="AK581" i="46"/>
  <c r="AK580" i="46"/>
  <c r="AA691" i="46"/>
  <c r="AH580" i="46"/>
  <c r="AB690" i="46"/>
  <c r="AI579" i="46"/>
  <c r="AI690" i="46"/>
  <c r="AK579" i="46"/>
  <c r="AD688" i="46"/>
  <c r="AK577" i="46"/>
  <c r="AH577" i="46"/>
  <c r="AI571" i="46"/>
  <c r="AI682" i="46"/>
  <c r="AK571" i="46"/>
  <c r="AB682" i="46"/>
  <c r="AD588" i="46"/>
  <c r="AK561" i="46"/>
  <c r="AD671" i="46"/>
  <c r="AH561" i="46"/>
  <c r="N671" i="46"/>
  <c r="N669" i="46"/>
  <c r="N588" i="46"/>
  <c r="AD661" i="46"/>
  <c r="Q590" i="46"/>
  <c r="Q588" i="46"/>
  <c r="AH540" i="46"/>
  <c r="AK540" i="46"/>
  <c r="AA590" i="46"/>
  <c r="AA588" i="46"/>
  <c r="L644" i="46"/>
  <c r="L590" i="46"/>
  <c r="L588" i="46"/>
  <c r="AH631" i="46"/>
  <c r="AK631" i="46"/>
  <c r="AL631" i="46"/>
  <c r="AI625" i="46"/>
  <c r="AK625" i="46"/>
  <c r="AL625" i="46"/>
  <c r="AK620" i="46"/>
  <c r="AG620" i="46"/>
  <c r="Z1067" i="46"/>
  <c r="AH746" i="46"/>
  <c r="AK746" i="46"/>
  <c r="R749" i="46"/>
  <c r="R1042" i="46"/>
  <c r="R1040" i="46"/>
  <c r="K1041" i="46"/>
  <c r="K749" i="46"/>
  <c r="AH713" i="46"/>
  <c r="AA1031" i="46"/>
  <c r="P1015" i="46"/>
  <c r="P751" i="46"/>
  <c r="P749" i="46"/>
  <c r="AB1059" i="46"/>
  <c r="AK790" i="46"/>
  <c r="AI782" i="46"/>
  <c r="AB1051" i="46"/>
  <c r="AK782" i="46"/>
  <c r="AL782" i="46"/>
  <c r="AH767" i="46"/>
  <c r="AK767" i="46"/>
  <c r="P1017" i="46"/>
  <c r="P801" i="46"/>
  <c r="AB1069" i="46"/>
  <c r="AI853" i="46"/>
  <c r="AK853" i="46"/>
  <c r="AL853" i="46"/>
  <c r="AH835" i="46"/>
  <c r="AK835" i="46"/>
  <c r="AD1051" i="46"/>
  <c r="U854" i="46"/>
  <c r="U1043" i="46"/>
  <c r="U1040" i="46"/>
  <c r="AC1033" i="46"/>
  <c r="AK820" i="46"/>
  <c r="AL820" i="46" s="1"/>
  <c r="AG820" i="46"/>
  <c r="AH819" i="46"/>
  <c r="AK819" i="46"/>
  <c r="AD1032" i="46"/>
  <c r="M1024" i="46"/>
  <c r="M856" i="46"/>
  <c r="F1022" i="46"/>
  <c r="F1020" i="46" s="1"/>
  <c r="F856" i="46"/>
  <c r="H1019" i="46"/>
  <c r="H856" i="46"/>
  <c r="J856" i="46"/>
  <c r="J854" i="46"/>
  <c r="J1017" i="46"/>
  <c r="E908" i="46"/>
  <c r="E907" i="46" s="1"/>
  <c r="AG886" i="46"/>
  <c r="AK886" i="46"/>
  <c r="AL886" i="46"/>
  <c r="AK881" i="46"/>
  <c r="AL881" i="46"/>
  <c r="AI881" i="46"/>
  <c r="AH872" i="46"/>
  <c r="AK872" i="46"/>
  <c r="AL872" i="46"/>
  <c r="AG881" i="46"/>
  <c r="AC1044" i="46"/>
  <c r="AG865" i="46"/>
  <c r="AC1025" i="46"/>
  <c r="AG933" i="46"/>
  <c r="AK933" i="46"/>
  <c r="AI1008" i="46"/>
  <c r="AK1008" i="46"/>
  <c r="AK991" i="46"/>
  <c r="AL991" i="46"/>
  <c r="AG991" i="46"/>
  <c r="AC1011" i="46"/>
  <c r="AK983" i="46"/>
  <c r="AG983" i="46"/>
  <c r="AK970" i="46"/>
  <c r="AL970" i="46"/>
  <c r="AH970" i="46"/>
  <c r="G1011" i="46"/>
  <c r="G1013" i="46"/>
  <c r="Q1011" i="46"/>
  <c r="Q1013" i="46"/>
  <c r="AI1119" i="46"/>
  <c r="AB1439" i="46"/>
  <c r="AK1119" i="46"/>
  <c r="Z1433" i="46"/>
  <c r="AH1113" i="46"/>
  <c r="AK1113" i="46"/>
  <c r="W1411" i="46"/>
  <c r="W1120" i="46"/>
  <c r="H1120" i="46"/>
  <c r="H1409" i="46"/>
  <c r="AB1405" i="46"/>
  <c r="AB1404" i="46" s="1"/>
  <c r="AI1087" i="46"/>
  <c r="AK1072" i="46"/>
  <c r="AA1386" i="46"/>
  <c r="AA1120" i="46"/>
  <c r="AH1072" i="46"/>
  <c r="AA1122" i="46"/>
  <c r="E1395" i="46"/>
  <c r="AK1154" i="46"/>
  <c r="AL1154" i="46"/>
  <c r="AA1422" i="46"/>
  <c r="AK1151" i="46"/>
  <c r="AL1151" i="46"/>
  <c r="AF1419" i="46"/>
  <c r="AF1476" i="46"/>
  <c r="AA1413" i="46"/>
  <c r="AK1146" i="46"/>
  <c r="AL1146" i="46"/>
  <c r="AA1172" i="46"/>
  <c r="AE1408" i="46"/>
  <c r="AE1465" i="46"/>
  <c r="AK1142" i="46"/>
  <c r="AL1142" i="46"/>
  <c r="AH1211" i="46"/>
  <c r="AK1211" i="46"/>
  <c r="AK1209" i="46"/>
  <c r="AG1209" i="46"/>
  <c r="AK1205" i="46"/>
  <c r="AL1205" i="46"/>
  <c r="AG1205" i="46"/>
  <c r="AK1201" i="46"/>
  <c r="AL1201" i="46"/>
  <c r="AG1201" i="46"/>
  <c r="AK1197" i="46"/>
  <c r="Y1225" i="46"/>
  <c r="AG1197" i="46"/>
  <c r="AH1188" i="46"/>
  <c r="AK1188" i="46"/>
  <c r="AA1227" i="46"/>
  <c r="AA1225" i="46"/>
  <c r="AH1179" i="46"/>
  <c r="AK1179" i="46"/>
  <c r="AB1409" i="46"/>
  <c r="AB1277" i="46"/>
  <c r="AI1248" i="46"/>
  <c r="AK1235" i="46"/>
  <c r="AL1235" i="46"/>
  <c r="Y1394" i="46"/>
  <c r="AG1235" i="46"/>
  <c r="AB1392" i="46"/>
  <c r="AI1287" i="46"/>
  <c r="AI1392" i="46"/>
  <c r="AK1356" i="46"/>
  <c r="AL1356" i="46"/>
  <c r="AC1382" i="46"/>
  <c r="AG1356" i="46"/>
  <c r="L270" i="46"/>
  <c r="K537" i="46"/>
  <c r="M537" i="46"/>
  <c r="M536" i="46"/>
  <c r="W590" i="46"/>
  <c r="AD642" i="46"/>
  <c r="K751" i="46"/>
  <c r="W751" i="46"/>
  <c r="K908" i="46"/>
  <c r="H908" i="46"/>
  <c r="H907" i="46"/>
  <c r="L908" i="46"/>
  <c r="H961" i="46"/>
  <c r="M1013" i="46"/>
  <c r="W1011" i="46"/>
  <c r="H1122" i="46"/>
  <c r="U1174" i="46"/>
  <c r="H1227" i="46"/>
  <c r="V1227" i="46"/>
  <c r="P1384" i="46"/>
  <c r="AK14" i="46"/>
  <c r="AK15" i="46"/>
  <c r="AK19" i="46"/>
  <c r="AG21" i="46"/>
  <c r="AK23" i="46"/>
  <c r="AL23" i="46" s="1"/>
  <c r="AH26" i="46"/>
  <c r="AG31" i="46"/>
  <c r="AG51" i="46"/>
  <c r="AG55" i="46"/>
  <c r="AJ324" i="46"/>
  <c r="AK86" i="46"/>
  <c r="AG90" i="46"/>
  <c r="AK94" i="46"/>
  <c r="AG98" i="46"/>
  <c r="AK102" i="46"/>
  <c r="AG106" i="46"/>
  <c r="AK110" i="46"/>
  <c r="AL110" i="46"/>
  <c r="G112" i="46"/>
  <c r="O112" i="46"/>
  <c r="M114" i="46"/>
  <c r="AG186" i="46"/>
  <c r="AG208" i="46"/>
  <c r="AG210" i="46"/>
  <c r="AG214" i="46"/>
  <c r="AG325" i="46"/>
  <c r="AK223" i="46"/>
  <c r="AK226" i="46"/>
  <c r="AG230" i="46"/>
  <c r="AK234" i="46"/>
  <c r="AG238" i="46"/>
  <c r="AK242" i="46"/>
  <c r="AL242" i="46"/>
  <c r="AG246" i="46"/>
  <c r="AG305" i="46"/>
  <c r="AK250" i="46"/>
  <c r="AL250" i="46"/>
  <c r="AG254" i="46"/>
  <c r="AG268" i="46"/>
  <c r="AD269" i="46"/>
  <c r="Z273" i="46"/>
  <c r="E276" i="46"/>
  <c r="AC277" i="46"/>
  <c r="Y284" i="46"/>
  <c r="Y300" i="46"/>
  <c r="Y1469" i="46"/>
  <c r="AC307" i="46"/>
  <c r="Y312" i="46"/>
  <c r="AC319" i="46"/>
  <c r="AK420" i="46"/>
  <c r="AL420" i="46"/>
  <c r="AG523" i="46"/>
  <c r="AG554" i="46"/>
  <c r="AK586" i="46"/>
  <c r="Y675" i="46"/>
  <c r="H749" i="46"/>
  <c r="R751" i="46"/>
  <c r="AJ852" i="46"/>
  <c r="AI857" i="46"/>
  <c r="L906" i="46"/>
  <c r="AA908" i="46"/>
  <c r="K1021" i="46"/>
  <c r="AH1096" i="46"/>
  <c r="L1225" i="46"/>
  <c r="AK1365" i="46"/>
  <c r="AL1365" i="46"/>
  <c r="AK38" i="46"/>
  <c r="AG41" i="46"/>
  <c r="AH71" i="46"/>
  <c r="AJ110" i="46"/>
  <c r="AH169" i="46"/>
  <c r="AG176" i="46"/>
  <c r="AG178" i="46"/>
  <c r="AG184" i="46"/>
  <c r="AG293" i="46" s="1"/>
  <c r="AK200" i="46"/>
  <c r="AH205" i="46"/>
  <c r="AG212" i="46"/>
  <c r="AG216" i="46"/>
  <c r="L217" i="46"/>
  <c r="AK220" i="46"/>
  <c r="AK271" i="46" s="1"/>
  <c r="AG222" i="46"/>
  <c r="AC269" i="46"/>
  <c r="AD271" i="46"/>
  <c r="AD270" i="46" s="1"/>
  <c r="J273" i="46"/>
  <c r="K277" i="46"/>
  <c r="AA289" i="46"/>
  <c r="Y294" i="46"/>
  <c r="AA302" i="46"/>
  <c r="Y305" i="46"/>
  <c r="AC313" i="46"/>
  <c r="AC321" i="46"/>
  <c r="AJ646" i="46"/>
  <c r="AI446" i="46"/>
  <c r="AK492" i="46"/>
  <c r="AL492" i="46"/>
  <c r="AG531" i="46"/>
  <c r="R535" i="46"/>
  <c r="AI555" i="46"/>
  <c r="AI664" i="46"/>
  <c r="AK713" i="46"/>
  <c r="AK727" i="46"/>
  <c r="H751" i="46"/>
  <c r="AH760" i="46"/>
  <c r="AI790" i="46"/>
  <c r="AH814" i="46"/>
  <c r="AH846" i="46"/>
  <c r="AI865" i="46"/>
  <c r="AK879" i="46"/>
  <c r="AL879" i="46"/>
  <c r="I908" i="46"/>
  <c r="AG995" i="46"/>
  <c r="J1022" i="46"/>
  <c r="AK1189" i="46"/>
  <c r="G1388" i="46"/>
  <c r="P430" i="46"/>
  <c r="P432" i="46"/>
  <c r="P644" i="46"/>
  <c r="P1441" i="46"/>
  <c r="AK417" i="46"/>
  <c r="AL417" i="46"/>
  <c r="Y686" i="46"/>
  <c r="AG417" i="46"/>
  <c r="AK407" i="46"/>
  <c r="AL407" i="46"/>
  <c r="AG407" i="46"/>
  <c r="AC671" i="46"/>
  <c r="AC1469" i="46" s="1"/>
  <c r="AK403" i="46"/>
  <c r="AL403" i="46"/>
  <c r="Y659" i="46"/>
  <c r="AK393" i="46"/>
  <c r="AL393" i="46"/>
  <c r="AG393" i="46"/>
  <c r="AA653" i="46"/>
  <c r="AH388" i="46"/>
  <c r="AC696" i="46"/>
  <c r="AK427" i="46"/>
  <c r="AL427" i="46"/>
  <c r="AG427" i="46"/>
  <c r="Y697" i="46"/>
  <c r="AG481" i="46"/>
  <c r="AK481" i="46"/>
  <c r="AL481" i="46"/>
  <c r="AI478" i="46"/>
  <c r="AK478" i="46"/>
  <c r="AL478" i="46"/>
  <c r="AB694" i="46"/>
  <c r="AK457" i="46"/>
  <c r="AG457" i="46"/>
  <c r="J671" i="46"/>
  <c r="J669" i="46"/>
  <c r="J483" i="46"/>
  <c r="L668" i="46"/>
  <c r="L483" i="46"/>
  <c r="AK452" i="46"/>
  <c r="AH452" i="46"/>
  <c r="AD666" i="46"/>
  <c r="Y653" i="46"/>
  <c r="Y485" i="46"/>
  <c r="AG441" i="46"/>
  <c r="AC647" i="46"/>
  <c r="AC483" i="46"/>
  <c r="AK437" i="46"/>
  <c r="AD646" i="46"/>
  <c r="AH436" i="46"/>
  <c r="AK436" i="46"/>
  <c r="W485" i="46"/>
  <c r="W483" i="46"/>
  <c r="L535" i="46"/>
  <c r="L671" i="46"/>
  <c r="L669" i="46"/>
  <c r="AH490" i="46"/>
  <c r="AD537" i="46"/>
  <c r="AK490" i="46"/>
  <c r="AL490" i="46"/>
  <c r="AD648" i="46"/>
  <c r="W535" i="46"/>
  <c r="W647" i="46"/>
  <c r="W537" i="46"/>
  <c r="AG578" i="46"/>
  <c r="AK578" i="46"/>
  <c r="AL578" i="46"/>
  <c r="AK566" i="46"/>
  <c r="AG566" i="46"/>
  <c r="AA675" i="46"/>
  <c r="AH564" i="46"/>
  <c r="M590" i="46"/>
  <c r="M653" i="46"/>
  <c r="AG542" i="46"/>
  <c r="Y590" i="46"/>
  <c r="Y588" i="46"/>
  <c r="AK542" i="46"/>
  <c r="R646" i="46"/>
  <c r="R590" i="46"/>
  <c r="R588" i="46"/>
  <c r="K590" i="46"/>
  <c r="K588" i="46"/>
  <c r="K645" i="46"/>
  <c r="AK744" i="46"/>
  <c r="AB1065" i="46"/>
  <c r="AI744" i="46"/>
  <c r="AI1065" i="46"/>
  <c r="AD1047" i="46"/>
  <c r="AK726" i="46"/>
  <c r="AH726" i="46"/>
  <c r="J749" i="46"/>
  <c r="J1042" i="46"/>
  <c r="J1040" i="46"/>
  <c r="I751" i="46"/>
  <c r="I1024" i="46"/>
  <c r="I1023" i="46"/>
  <c r="U1018" i="46"/>
  <c r="U749" i="46"/>
  <c r="AK799" i="46"/>
  <c r="AL799" i="46"/>
  <c r="AA1068" i="46"/>
  <c r="AB1067" i="46"/>
  <c r="AI798" i="46"/>
  <c r="AK798" i="46"/>
  <c r="AK783" i="46"/>
  <c r="AL783" i="46"/>
  <c r="AA1052" i="46"/>
  <c r="AC1041" i="46"/>
  <c r="AC801" i="46"/>
  <c r="H1017" i="46"/>
  <c r="H801" i="46"/>
  <c r="AG840" i="46"/>
  <c r="Y1056" i="46"/>
  <c r="AK840" i="46"/>
  <c r="Z1055" i="46"/>
  <c r="AH839" i="46"/>
  <c r="M1043" i="46"/>
  <c r="M854" i="46"/>
  <c r="N1042" i="46"/>
  <c r="N1040" i="46"/>
  <c r="N854" i="46"/>
  <c r="AK812" i="46"/>
  <c r="AC1024" i="46"/>
  <c r="AG812" i="46"/>
  <c r="AC856" i="46"/>
  <c r="AK807" i="46"/>
  <c r="Z856" i="46"/>
  <c r="AH807" i="46"/>
  <c r="Z854" i="46"/>
  <c r="Z855" i="46" s="1"/>
  <c r="AK894" i="46"/>
  <c r="AL894" i="46"/>
  <c r="AG894" i="46"/>
  <c r="AH888" i="46"/>
  <c r="AK888" i="46"/>
  <c r="AL888" i="46"/>
  <c r="AH871" i="46"/>
  <c r="AK871" i="46"/>
  <c r="AL871" i="46"/>
  <c r="Z908" i="46"/>
  <c r="AH863" i="46"/>
  <c r="Q1021" i="46"/>
  <c r="Q1020" i="46"/>
  <c r="Q908" i="46"/>
  <c r="M906" i="46"/>
  <c r="M908" i="46"/>
  <c r="AC1065" i="46"/>
  <c r="AK901" i="46"/>
  <c r="AL901" i="46"/>
  <c r="AG901" i="46"/>
  <c r="AG889" i="46"/>
  <c r="AC1053" i="46"/>
  <c r="AK869" i="46"/>
  <c r="AL869" i="46"/>
  <c r="AC1030" i="46"/>
  <c r="AG869" i="46"/>
  <c r="AG1030" i="46"/>
  <c r="AH955" i="46"/>
  <c r="AH1066" i="46"/>
  <c r="AK955" i="46"/>
  <c r="AL955" i="46"/>
  <c r="AK1003" i="46"/>
  <c r="AG1003" i="46"/>
  <c r="AH994" i="46"/>
  <c r="AK994" i="46"/>
  <c r="AI992" i="46"/>
  <c r="AK992" i="46"/>
  <c r="AL992" i="46"/>
  <c r="AA1011" i="46"/>
  <c r="AK985" i="46"/>
  <c r="AH985" i="46"/>
  <c r="AH1043" i="46"/>
  <c r="AA1013" i="46"/>
  <c r="AK969" i="46"/>
  <c r="AH969" i="46"/>
  <c r="O1011" i="46"/>
  <c r="O1013" i="46"/>
  <c r="P1011" i="46"/>
  <c r="P1013" i="46"/>
  <c r="AH1117" i="46"/>
  <c r="AD1437" i="46"/>
  <c r="AK1117" i="46"/>
  <c r="AG1098" i="46"/>
  <c r="AK1098" i="46"/>
  <c r="AL1098" i="46" s="1"/>
  <c r="Y1418" i="46"/>
  <c r="O1411" i="46"/>
  <c r="O1120" i="46"/>
  <c r="Y1408" i="46"/>
  <c r="AG1090" i="46"/>
  <c r="AK1090" i="46"/>
  <c r="Z1407" i="46"/>
  <c r="AH1089" i="46"/>
  <c r="AK1089" i="46"/>
  <c r="AK1088" i="46"/>
  <c r="AH1088" i="46"/>
  <c r="AA1406" i="46"/>
  <c r="AA1404" i="46" s="1"/>
  <c r="AK1080" i="46"/>
  <c r="AL1080" i="46" s="1"/>
  <c r="AA1396" i="46"/>
  <c r="AH1080" i="46"/>
  <c r="AC1394" i="46"/>
  <c r="AG1078" i="46"/>
  <c r="AK1078" i="46"/>
  <c r="AL1078" i="46" s="1"/>
  <c r="I1388" i="46"/>
  <c r="I1122" i="46"/>
  <c r="I1120" i="46"/>
  <c r="J1120" i="46"/>
  <c r="J1387" i="46"/>
  <c r="J1122" i="46"/>
  <c r="AK1167" i="46"/>
  <c r="AL1167" i="46"/>
  <c r="AF1435" i="46"/>
  <c r="AF1492" i="46"/>
  <c r="AK1159" i="46"/>
  <c r="AL1159" i="46"/>
  <c r="AF1427" i="46"/>
  <c r="AF1484" i="46"/>
  <c r="AE1418" i="46"/>
  <c r="AE1475" i="46"/>
  <c r="AK1150" i="46"/>
  <c r="AL1150" i="46"/>
  <c r="AA1403" i="46"/>
  <c r="AK1138" i="46"/>
  <c r="AL1138" i="46"/>
  <c r="AA1174" i="46"/>
  <c r="AK1130" i="46"/>
  <c r="AL1130" i="46"/>
  <c r="AA1394" i="46"/>
  <c r="Z1392" i="46"/>
  <c r="Z1390" i="46" s="1"/>
  <c r="AK1129" i="46"/>
  <c r="AL1129" i="46"/>
  <c r="Z1174" i="46"/>
  <c r="AE1388" i="46"/>
  <c r="AE1444" i="46"/>
  <c r="AE1172" i="46"/>
  <c r="AE1174" i="46"/>
  <c r="AK1126" i="46"/>
  <c r="AL1126" i="46"/>
  <c r="V1172" i="46"/>
  <c r="V1174" i="46"/>
  <c r="V1387" i="46"/>
  <c r="M1174" i="46"/>
  <c r="M1172" i="46"/>
  <c r="L1172" i="46"/>
  <c r="L1174" i="46"/>
  <c r="AH1224" i="46"/>
  <c r="AK1224" i="46"/>
  <c r="AL1224" i="46"/>
  <c r="AG1221" i="46"/>
  <c r="AK1221" i="46"/>
  <c r="AH1219" i="46"/>
  <c r="AK1219" i="46"/>
  <c r="AK1200" i="46"/>
  <c r="AH1200" i="46"/>
  <c r="AH1184" i="46"/>
  <c r="AK1184" i="46"/>
  <c r="AL1184" i="46" s="1"/>
  <c r="AK1181" i="46"/>
  <c r="AG1181" i="46"/>
  <c r="Y1227" i="46"/>
  <c r="AD1225" i="46"/>
  <c r="AB1435" i="46"/>
  <c r="AI1272" i="46"/>
  <c r="AI1435" i="46"/>
  <c r="AC1434" i="46"/>
  <c r="AG1271" i="46"/>
  <c r="AH1257" i="46"/>
  <c r="AA1420" i="46"/>
  <c r="AB1419" i="46"/>
  <c r="AI1256" i="46"/>
  <c r="AI1419" i="46"/>
  <c r="AA1401" i="46"/>
  <c r="AH1241" i="46"/>
  <c r="AB1400" i="46"/>
  <c r="AI1240" i="46"/>
  <c r="AI1400" i="46"/>
  <c r="AG1239" i="46"/>
  <c r="AC1398" i="46"/>
  <c r="AA1391" i="46"/>
  <c r="AH1233" i="46"/>
  <c r="AH1230" i="46"/>
  <c r="AK1230" i="46"/>
  <c r="AL1230" i="46"/>
  <c r="H1277" i="46"/>
  <c r="H1385" i="46"/>
  <c r="E1389" i="46"/>
  <c r="AK1318" i="46"/>
  <c r="AC1428" i="46"/>
  <c r="Y1416" i="46"/>
  <c r="AK1306" i="46"/>
  <c r="M1332" i="46"/>
  <c r="M1391" i="46"/>
  <c r="M1390" i="46" s="1"/>
  <c r="M1440" i="46" s="1"/>
  <c r="AH1374" i="46"/>
  <c r="AK1374" i="46"/>
  <c r="AL1374" i="46"/>
  <c r="AK1372" i="46"/>
  <c r="AL1372" i="46"/>
  <c r="AG1372" i="46"/>
  <c r="AH1366" i="46"/>
  <c r="AK1366" i="46"/>
  <c r="AL1366" i="46"/>
  <c r="AH1350" i="46"/>
  <c r="AK1350" i="46"/>
  <c r="AL1350" i="46"/>
  <c r="AG1344" i="46"/>
  <c r="AK1344" i="46"/>
  <c r="AL1344" i="46"/>
  <c r="Q1384" i="46"/>
  <c r="Q1382" i="46"/>
  <c r="R1384" i="46"/>
  <c r="R1382" i="46"/>
  <c r="AA1384" i="46"/>
  <c r="AH1334" i="46"/>
  <c r="AK1334" i="46"/>
  <c r="AL1334" i="46" s="1"/>
  <c r="AA1382" i="46"/>
  <c r="K485" i="46"/>
  <c r="G590" i="46"/>
  <c r="U1013" i="46"/>
  <c r="N1013" i="46"/>
  <c r="I1174" i="46"/>
  <c r="G1227" i="46"/>
  <c r="M1384" i="46"/>
  <c r="M1383" i="46"/>
  <c r="W1384" i="46"/>
  <c r="AK35" i="46"/>
  <c r="AK39" i="46"/>
  <c r="AL39" i="46" s="1"/>
  <c r="J60" i="46"/>
  <c r="AH91" i="46"/>
  <c r="AH307" i="46" s="1"/>
  <c r="AK108" i="46"/>
  <c r="M112" i="46"/>
  <c r="Z112" i="46"/>
  <c r="Y114" i="46"/>
  <c r="AG180" i="46"/>
  <c r="AG188" i="46"/>
  <c r="AK204" i="46"/>
  <c r="AF218" i="46"/>
  <c r="AF272" i="46"/>
  <c r="G269" i="46"/>
  <c r="G270" i="46"/>
  <c r="O269" i="46"/>
  <c r="AA277" i="46"/>
  <c r="AC301" i="46"/>
  <c r="AA319" i="46"/>
  <c r="AA324" i="46"/>
  <c r="AK428" i="46"/>
  <c r="AL428" i="46"/>
  <c r="Y483" i="46"/>
  <c r="J535" i="46"/>
  <c r="AC588" i="46"/>
  <c r="Z656" i="46"/>
  <c r="AC680" i="46"/>
  <c r="AD686" i="46"/>
  <c r="AK870" i="46"/>
  <c r="AL870" i="46"/>
  <c r="AH903" i="46"/>
  <c r="AK976" i="46"/>
  <c r="AH998" i="46"/>
  <c r="C1045" i="46"/>
  <c r="AH1250" i="46"/>
  <c r="AK1267" i="46"/>
  <c r="AL1267" i="46"/>
  <c r="AH1270" i="46"/>
  <c r="AK1349" i="46"/>
  <c r="AL1349" i="46"/>
  <c r="M1394" i="46"/>
  <c r="AK413" i="46"/>
  <c r="AL413" i="46"/>
  <c r="Y682" i="46"/>
  <c r="AG413" i="46"/>
  <c r="Y673" i="46"/>
  <c r="Y1471" i="46"/>
  <c r="AK405" i="46"/>
  <c r="AL405" i="46"/>
  <c r="AG405" i="46"/>
  <c r="AG429" i="46"/>
  <c r="AG698" i="46"/>
  <c r="Y698" i="46"/>
  <c r="AK429" i="46"/>
  <c r="AL429" i="46"/>
  <c r="AG421" i="46"/>
  <c r="AG690" i="46"/>
  <c r="AK421" i="46"/>
  <c r="AL421" i="46"/>
  <c r="Y690" i="46"/>
  <c r="AK477" i="46"/>
  <c r="AG477" i="46"/>
  <c r="AC693" i="46"/>
  <c r="AG473" i="46"/>
  <c r="AK473" i="46"/>
  <c r="Z688" i="46"/>
  <c r="AH472" i="46"/>
  <c r="Z671" i="46"/>
  <c r="AH456" i="46"/>
  <c r="AK456" i="46"/>
  <c r="AL456" i="46"/>
  <c r="AA483" i="46"/>
  <c r="AH455" i="46"/>
  <c r="AD656" i="46"/>
  <c r="AH444" i="46"/>
  <c r="AK444" i="46"/>
  <c r="J485" i="46"/>
  <c r="J651" i="46"/>
  <c r="L648" i="46"/>
  <c r="L485" i="46"/>
  <c r="AK534" i="46"/>
  <c r="AL534" i="46"/>
  <c r="Z698" i="46"/>
  <c r="AG519" i="46"/>
  <c r="Y683" i="46"/>
  <c r="AK518" i="46"/>
  <c r="AL518" i="46"/>
  <c r="Z682" i="46"/>
  <c r="AD678" i="46"/>
  <c r="AH514" i="46"/>
  <c r="AK514" i="46"/>
  <c r="AL514" i="46"/>
  <c r="AB671" i="46"/>
  <c r="AB535" i="46"/>
  <c r="AI508" i="46"/>
  <c r="AI671" i="46"/>
  <c r="AK507" i="46"/>
  <c r="AC535" i="46"/>
  <c r="AC536" i="46" s="1"/>
  <c r="AG507" i="46"/>
  <c r="AD668" i="46"/>
  <c r="AH506" i="46"/>
  <c r="AK506" i="46"/>
  <c r="AL506" i="46"/>
  <c r="AD535" i="46"/>
  <c r="AG495" i="46"/>
  <c r="Y655" i="46"/>
  <c r="AK495" i="46"/>
  <c r="AL495" i="46"/>
  <c r="AK494" i="46"/>
  <c r="Z654" i="46"/>
  <c r="AH494" i="46"/>
  <c r="AH493" i="46"/>
  <c r="AA537" i="46"/>
  <c r="AK493" i="46"/>
  <c r="AL493" i="46"/>
  <c r="AB537" i="46"/>
  <c r="AI492" i="46"/>
  <c r="AI651" i="46"/>
  <c r="G647" i="46"/>
  <c r="G537" i="46"/>
  <c r="G535" i="46"/>
  <c r="H646" i="46"/>
  <c r="H537" i="46"/>
  <c r="H535" i="46"/>
  <c r="Z537" i="46"/>
  <c r="Z535" i="46"/>
  <c r="AH486" i="46"/>
  <c r="AH535" i="46" s="1"/>
  <c r="AI587" i="46"/>
  <c r="AK587" i="46"/>
  <c r="AL587" i="46"/>
  <c r="AB698" i="46"/>
  <c r="AD696" i="46"/>
  <c r="AK585" i="46"/>
  <c r="AD680" i="46"/>
  <c r="AK569" i="46"/>
  <c r="AH569" i="46"/>
  <c r="AH565" i="46"/>
  <c r="AK565" i="46"/>
  <c r="AL565" i="46"/>
  <c r="Z676" i="46"/>
  <c r="AK558" i="46"/>
  <c r="AG558" i="46"/>
  <c r="AH548" i="46"/>
  <c r="AA655" i="46"/>
  <c r="AK548" i="46"/>
  <c r="AK546" i="46"/>
  <c r="AL546" i="46" s="1"/>
  <c r="AC653" i="46"/>
  <c r="AC590" i="46"/>
  <c r="AG546" i="46"/>
  <c r="AD651" i="46"/>
  <c r="AD649" i="46" s="1"/>
  <c r="AH545" i="46"/>
  <c r="AK545" i="46"/>
  <c r="N651" i="46"/>
  <c r="N649" i="46"/>
  <c r="N590" i="46"/>
  <c r="Z588" i="46"/>
  <c r="AH541" i="46"/>
  <c r="AC1064" i="46"/>
  <c r="AK743" i="46"/>
  <c r="AH738" i="46"/>
  <c r="AK738" i="46"/>
  <c r="Z1059" i="46"/>
  <c r="AH737" i="46"/>
  <c r="AK737" i="46"/>
  <c r="AA1058" i="46"/>
  <c r="AI736" i="46"/>
  <c r="AI1057" i="46"/>
  <c r="AB1057" i="46"/>
  <c r="AK736" i="46"/>
  <c r="AK735" i="46"/>
  <c r="AC1056" i="46"/>
  <c r="AD1055" i="46"/>
  <c r="AH734" i="46"/>
  <c r="AK734" i="46"/>
  <c r="AL734" i="46"/>
  <c r="Y1052" i="46"/>
  <c r="AK731" i="46"/>
  <c r="AG731" i="46"/>
  <c r="L749" i="46"/>
  <c r="L1039" i="46"/>
  <c r="Y1033" i="46"/>
  <c r="AK715" i="46"/>
  <c r="AL715" i="46"/>
  <c r="AG715" i="46"/>
  <c r="Z1032" i="46"/>
  <c r="AK714" i="46"/>
  <c r="AH714" i="46"/>
  <c r="AB1030" i="46"/>
  <c r="AI712" i="46"/>
  <c r="AD751" i="46"/>
  <c r="Z1063" i="46"/>
  <c r="AH847" i="46"/>
  <c r="AB1044" i="46"/>
  <c r="AI829" i="46"/>
  <c r="AK829" i="46"/>
  <c r="AL829" i="46" s="1"/>
  <c r="U856" i="46"/>
  <c r="U1024" i="46"/>
  <c r="I856" i="46"/>
  <c r="I854" i="46"/>
  <c r="I1018" i="46"/>
  <c r="AB1015" i="46"/>
  <c r="AB1070" i="46" s="1"/>
  <c r="AB856" i="46"/>
  <c r="AI805" i="46"/>
  <c r="AK805" i="46"/>
  <c r="L1015" i="46"/>
  <c r="L854" i="46"/>
  <c r="L856" i="46"/>
  <c r="AI905" i="46"/>
  <c r="AK905" i="46"/>
  <c r="AL905" i="46"/>
  <c r="AK878" i="46"/>
  <c r="AL878" i="46"/>
  <c r="Y906" i="46"/>
  <c r="AG878" i="46"/>
  <c r="AK862" i="46"/>
  <c r="AL862" i="46"/>
  <c r="Y908" i="46"/>
  <c r="AG862" i="46"/>
  <c r="O908" i="46"/>
  <c r="O906" i="46"/>
  <c r="N906" i="46"/>
  <c r="N908" i="46"/>
  <c r="T908" i="46"/>
  <c r="T906" i="46"/>
  <c r="AK885" i="46"/>
  <c r="AL885" i="46"/>
  <c r="AC1049" i="46"/>
  <c r="AG885" i="46"/>
  <c r="AG861" i="46"/>
  <c r="AG1019" i="46"/>
  <c r="AC1019" i="46"/>
  <c r="AK861" i="46"/>
  <c r="AL861" i="46"/>
  <c r="AG921" i="46"/>
  <c r="AK921" i="46"/>
  <c r="AK1006" i="46"/>
  <c r="AH1006" i="46"/>
  <c r="AH990" i="46"/>
  <c r="AK990" i="46"/>
  <c r="AL990" i="46"/>
  <c r="AB1011" i="46"/>
  <c r="AI984" i="46"/>
  <c r="AK984" i="46"/>
  <c r="AL984" i="46"/>
  <c r="AG979" i="46"/>
  <c r="AK979" i="46"/>
  <c r="AD1013" i="46"/>
  <c r="AD1012" i="46" s="1"/>
  <c r="AH966" i="46"/>
  <c r="AK966" i="46"/>
  <c r="E1392" i="46"/>
  <c r="AK1111" i="46"/>
  <c r="AB1431" i="46"/>
  <c r="AI1111" i="46"/>
  <c r="AA1424" i="46"/>
  <c r="AH1104" i="46"/>
  <c r="AK1104" i="46"/>
  <c r="N1412" i="46"/>
  <c r="N1410" i="46"/>
  <c r="N1120" i="46"/>
  <c r="P1120" i="46"/>
  <c r="P1409" i="46"/>
  <c r="Q1388" i="46"/>
  <c r="Q1122" i="46"/>
  <c r="K1386" i="46"/>
  <c r="K1120" i="46"/>
  <c r="K1122" i="46"/>
  <c r="AK1161" i="46"/>
  <c r="AL1161" i="46"/>
  <c r="Z1429" i="46"/>
  <c r="AK1153" i="46"/>
  <c r="AL1153" i="46"/>
  <c r="Z1421" i="46"/>
  <c r="J1412" i="46"/>
  <c r="J1172" i="46"/>
  <c r="AK1143" i="46"/>
  <c r="AL1143" i="46"/>
  <c r="AF1409" i="46"/>
  <c r="AF1466" i="46"/>
  <c r="AF1172" i="46"/>
  <c r="AK1141" i="46"/>
  <c r="AL1141" i="46"/>
  <c r="AD1407" i="46"/>
  <c r="AK1135" i="46"/>
  <c r="AL1135" i="46"/>
  <c r="AF1400" i="46"/>
  <c r="AF1456" i="46"/>
  <c r="AK1133" i="46"/>
  <c r="AL1133" i="46"/>
  <c r="AD1397" i="46"/>
  <c r="J1174" i="46"/>
  <c r="J1392" i="46"/>
  <c r="O1388" i="46"/>
  <c r="O1174" i="46"/>
  <c r="O1172" i="46"/>
  <c r="N1387" i="46"/>
  <c r="N1172" i="46"/>
  <c r="N1174" i="46"/>
  <c r="AK1220" i="46"/>
  <c r="AH1220" i="46"/>
  <c r="AK1218" i="46"/>
  <c r="AI1218" i="46"/>
  <c r="AH1216" i="46"/>
  <c r="AK1216" i="46"/>
  <c r="AH1212" i="46"/>
  <c r="AK1212" i="46"/>
  <c r="AG1185" i="46"/>
  <c r="AK1185" i="46"/>
  <c r="R1227" i="46"/>
  <c r="R1389" i="46"/>
  <c r="K1225" i="46"/>
  <c r="K1227" i="46"/>
  <c r="AK1177" i="46"/>
  <c r="AC1227" i="46"/>
  <c r="AC1225" i="46"/>
  <c r="AG1177" i="46"/>
  <c r="N1225" i="46"/>
  <c r="N1227" i="46"/>
  <c r="AG1275" i="46"/>
  <c r="Y1438" i="46"/>
  <c r="AK1275" i="46"/>
  <c r="AL1275" i="46"/>
  <c r="AH1273" i="46"/>
  <c r="AH1436" i="46"/>
  <c r="AA1436" i="46"/>
  <c r="AA1428" i="46"/>
  <c r="AH1265" i="46"/>
  <c r="AH1428" i="46"/>
  <c r="AK1262" i="46"/>
  <c r="AL1262" i="46"/>
  <c r="AH1262" i="46"/>
  <c r="AC1418" i="46"/>
  <c r="AG1255" i="46"/>
  <c r="Y1413" i="46"/>
  <c r="AG1251" i="46"/>
  <c r="AK1251" i="46"/>
  <c r="AL1251" i="46"/>
  <c r="AH1249" i="46"/>
  <c r="AA1411" i="46"/>
  <c r="AB1437" i="46"/>
  <c r="AI1327" i="46"/>
  <c r="AI1437" i="46"/>
  <c r="AK1327" i="46"/>
  <c r="AK1326" i="46"/>
  <c r="AC1436" i="46"/>
  <c r="Y1432" i="46"/>
  <c r="AK1322" i="46"/>
  <c r="AH1312" i="46"/>
  <c r="AK1312" i="46"/>
  <c r="AB1421" i="46"/>
  <c r="AK1311" i="46"/>
  <c r="AI1311" i="46"/>
  <c r="AC1420" i="46"/>
  <c r="AK1310" i="46"/>
  <c r="AL1310" i="46"/>
  <c r="AK1296" i="46"/>
  <c r="AH1296" i="46"/>
  <c r="AB1402" i="46"/>
  <c r="AI1295" i="46"/>
  <c r="AI1402" i="46"/>
  <c r="AK1295" i="46"/>
  <c r="AK1294" i="46"/>
  <c r="AC1401" i="46"/>
  <c r="AJ1380" i="46"/>
  <c r="AK1380" i="46"/>
  <c r="AL1380" i="46"/>
  <c r="AG1380" i="46"/>
  <c r="AG1376" i="46"/>
  <c r="AK1376" i="46"/>
  <c r="AL1376" i="46"/>
  <c r="AG1368" i="46"/>
  <c r="AK1368" i="46"/>
  <c r="AL1368" i="46"/>
  <c r="AH1363" i="46"/>
  <c r="AK1363" i="46"/>
  <c r="AL1363" i="46"/>
  <c r="AH1359" i="46"/>
  <c r="AK1359" i="46"/>
  <c r="AL1359" i="46"/>
  <c r="AH1339" i="46"/>
  <c r="AD1384" i="46"/>
  <c r="AK1339" i="46"/>
  <c r="AL1339" i="46"/>
  <c r="AG1336" i="46"/>
  <c r="Y1384" i="46"/>
  <c r="AK1336" i="46"/>
  <c r="AL1336" i="46"/>
  <c r="Y1382" i="46"/>
  <c r="J1384" i="46"/>
  <c r="J1382" i="46"/>
  <c r="I485" i="46"/>
  <c r="N537" i="46"/>
  <c r="P642" i="46"/>
  <c r="P641" i="46"/>
  <c r="R908" i="46"/>
  <c r="P961" i="46"/>
  <c r="V1122" i="46"/>
  <c r="P1174" i="46"/>
  <c r="O1227" i="46"/>
  <c r="Q1227" i="46"/>
  <c r="F1279" i="46"/>
  <c r="O1384" i="46"/>
  <c r="AJ296" i="46"/>
  <c r="AK64" i="46"/>
  <c r="AK95" i="46"/>
  <c r="Y112" i="46"/>
  <c r="AG163" i="46"/>
  <c r="AH223" i="46"/>
  <c r="F269" i="46"/>
  <c r="N269" i="46"/>
  <c r="N270" i="46"/>
  <c r="AA269" i="46"/>
  <c r="Y277" i="46"/>
  <c r="AF287" i="46"/>
  <c r="Y313" i="46"/>
  <c r="AG401" i="46"/>
  <c r="AG668" i="46"/>
  <c r="AH440" i="46"/>
  <c r="K483" i="46"/>
  <c r="R537" i="46"/>
  <c r="P588" i="46"/>
  <c r="AD590" i="46"/>
  <c r="AD589" i="46" s="1"/>
  <c r="N648" i="46"/>
  <c r="AA670" i="46"/>
  <c r="Y691" i="46"/>
  <c r="AG747" i="46"/>
  <c r="AK815" i="46"/>
  <c r="AH822" i="46"/>
  <c r="AK847" i="46"/>
  <c r="O854" i="46"/>
  <c r="AG905" i="46"/>
  <c r="AK963" i="46"/>
  <c r="AB1042" i="46"/>
  <c r="AK1194" i="46"/>
  <c r="AL1194" i="46" s="1"/>
  <c r="AK1373" i="46"/>
  <c r="AL1373" i="46"/>
  <c r="H1389" i="46"/>
  <c r="K1384" i="46"/>
  <c r="K1382" i="46"/>
  <c r="AH34" i="46"/>
  <c r="AH301" i="46" s="1"/>
  <c r="AK51" i="46"/>
  <c r="AJ58" i="46"/>
  <c r="AK79" i="46"/>
  <c r="AK90" i="46"/>
  <c r="AL90" i="46" s="1"/>
  <c r="K112" i="46"/>
  <c r="AF113" i="46"/>
  <c r="AF167" i="46"/>
  <c r="AG198" i="46"/>
  <c r="M269" i="46"/>
  <c r="M270" i="46"/>
  <c r="AG395" i="46"/>
  <c r="AG403" i="46"/>
  <c r="AG671" i="46"/>
  <c r="AK447" i="46"/>
  <c r="AK500" i="46"/>
  <c r="AL500" i="46"/>
  <c r="AH518" i="46"/>
  <c r="J537" i="46"/>
  <c r="AH549" i="46"/>
  <c r="H588" i="46"/>
  <c r="P590" i="46"/>
  <c r="AG636" i="46"/>
  <c r="F671" i="46"/>
  <c r="AK704" i="46"/>
  <c r="AG735" i="46"/>
  <c r="P856" i="46"/>
  <c r="AG925" i="46"/>
  <c r="AK999" i="46"/>
  <c r="AA1033" i="46"/>
  <c r="Y1043" i="46"/>
  <c r="AK1254" i="46"/>
  <c r="AL1254" i="46"/>
  <c r="AH1258" i="46"/>
  <c r="AA1438" i="46"/>
  <c r="AJ1019" i="46"/>
  <c r="AJ1031" i="46"/>
  <c r="AE802" i="46"/>
  <c r="AE1495" i="46"/>
  <c r="AJ640" i="46"/>
  <c r="AJ856" i="46"/>
  <c r="AF960" i="46"/>
  <c r="AF1014" i="46"/>
  <c r="D1034" i="46"/>
  <c r="AF1045" i="46"/>
  <c r="D1060" i="46"/>
  <c r="AL512" i="46"/>
  <c r="AL520" i="46"/>
  <c r="AL528" i="46"/>
  <c r="AL708" i="46"/>
  <c r="AL496" i="46"/>
  <c r="AL504" i="46"/>
  <c r="C669" i="46"/>
  <c r="AF674" i="46"/>
  <c r="AJ1043" i="46"/>
  <c r="AE1029" i="46"/>
  <c r="AL482" i="46"/>
  <c r="AF589" i="46"/>
  <c r="AF643" i="46"/>
  <c r="C649" i="46"/>
  <c r="AE649" i="46"/>
  <c r="AF652" i="46"/>
  <c r="AJ1065" i="46"/>
  <c r="C1029" i="46"/>
  <c r="AJ696" i="46"/>
  <c r="AF750" i="46"/>
  <c r="AF804" i="46"/>
  <c r="AL849" i="46"/>
  <c r="AJ1033" i="46"/>
  <c r="AJ1047" i="46"/>
  <c r="AE1040" i="46"/>
  <c r="AE1045" i="46"/>
  <c r="Q1034" i="46"/>
  <c r="C1040" i="46"/>
  <c r="AE750" i="46"/>
  <c r="AE804" i="46"/>
  <c r="AF855" i="46"/>
  <c r="AF909" i="46"/>
  <c r="AJ906" i="46"/>
  <c r="AJ959" i="46"/>
  <c r="AE1023" i="46"/>
  <c r="AE1383" i="46"/>
  <c r="AL1337" i="46"/>
  <c r="AL1345" i="46"/>
  <c r="AL1353" i="46"/>
  <c r="AL1361" i="46"/>
  <c r="AL1369" i="46"/>
  <c r="AH1316" i="46"/>
  <c r="AH1308" i="46"/>
  <c r="AH1300" i="46"/>
  <c r="AH1292" i="46"/>
  <c r="AH1284" i="46"/>
  <c r="AF1020" i="46"/>
  <c r="C1034" i="46"/>
  <c r="AE1331" i="46"/>
  <c r="AE1498" i="46"/>
  <c r="AF1331" i="46"/>
  <c r="AF1498" i="46"/>
  <c r="AG283" i="46"/>
  <c r="AI284" i="46"/>
  <c r="AI296" i="46"/>
  <c r="AI322" i="46"/>
  <c r="O1453" i="46"/>
  <c r="P1475" i="46"/>
  <c r="AI1408" i="46"/>
  <c r="AG1412" i="46"/>
  <c r="Y1121" i="46"/>
  <c r="O113" i="46"/>
  <c r="Q1443" i="46"/>
  <c r="H1465" i="46"/>
  <c r="H1491" i="46"/>
  <c r="AG1407" i="46"/>
  <c r="AI1438" i="46"/>
  <c r="AC1173" i="46"/>
  <c r="AE1393" i="46"/>
  <c r="F483" i="46"/>
  <c r="AH953" i="46"/>
  <c r="AK950" i="46"/>
  <c r="AH945" i="46"/>
  <c r="AK943" i="46"/>
  <c r="AH942" i="46"/>
  <c r="AH938" i="46"/>
  <c r="AH937" i="46"/>
  <c r="AK935" i="46"/>
  <c r="AL935" i="46"/>
  <c r="AH934" i="46"/>
  <c r="AH930" i="46"/>
  <c r="AH929" i="46"/>
  <c r="AK927" i="46"/>
  <c r="AH926" i="46"/>
  <c r="AH921" i="46"/>
  <c r="AK919" i="46"/>
  <c r="AH918" i="46"/>
  <c r="AH910" i="46"/>
  <c r="AK1273" i="46"/>
  <c r="AL1273" i="46"/>
  <c r="AH1272" i="46"/>
  <c r="AH1271" i="46"/>
  <c r="AK1269" i="46"/>
  <c r="AL1269" i="46"/>
  <c r="AH1268" i="46"/>
  <c r="AK1265" i="46"/>
  <c r="AL1265" i="46"/>
  <c r="AK1261" i="46"/>
  <c r="AL1261" i="46"/>
  <c r="AH1260" i="46"/>
  <c r="AK1257" i="46"/>
  <c r="AL1257" i="46"/>
  <c r="AH1256" i="46"/>
  <c r="AK1253" i="46"/>
  <c r="AL1253" i="46"/>
  <c r="AH1252" i="46"/>
  <c r="Q1277" i="46"/>
  <c r="I1277" i="46"/>
  <c r="AH1248" i="46"/>
  <c r="R1277" i="46"/>
  <c r="J1277" i="46"/>
  <c r="AH1247" i="46"/>
  <c r="AK1245" i="46"/>
  <c r="AL1245" i="46"/>
  <c r="AH1244" i="46"/>
  <c r="AH1240" i="46"/>
  <c r="AK1237" i="46"/>
  <c r="AL1237" i="46"/>
  <c r="AH1236" i="46"/>
  <c r="AH607" i="46"/>
  <c r="AK604" i="46"/>
  <c r="AL604" i="46"/>
  <c r="AH603" i="46"/>
  <c r="AG600" i="46"/>
  <c r="AH591" i="46"/>
  <c r="AH640" i="46" s="1"/>
  <c r="N1491" i="46"/>
  <c r="L1477" i="46"/>
  <c r="AA1496" i="46"/>
  <c r="AI685" i="46"/>
  <c r="AH1403" i="46"/>
  <c r="AG215" i="46"/>
  <c r="AG209" i="46"/>
  <c r="AG205" i="46"/>
  <c r="AG201" i="46"/>
  <c r="AG197" i="46"/>
  <c r="AG195" i="46"/>
  <c r="AG191" i="46"/>
  <c r="AG187" i="46"/>
  <c r="AG183" i="46"/>
  <c r="AG177" i="46"/>
  <c r="AG173" i="46"/>
  <c r="AJ276" i="46"/>
  <c r="AJ277" i="46"/>
  <c r="AJ283" i="46"/>
  <c r="AJ288" i="46"/>
  <c r="AJ321" i="46"/>
  <c r="AE61" i="46"/>
  <c r="AF1444" i="46"/>
  <c r="AE1469" i="46"/>
  <c r="AF1474" i="46"/>
  <c r="AJ680" i="46"/>
  <c r="AJ686" i="46"/>
  <c r="AI697" i="46"/>
  <c r="AJ698" i="46"/>
  <c r="AJ485" i="46"/>
  <c r="AF641" i="46"/>
  <c r="D652" i="46"/>
  <c r="D689" i="46"/>
  <c r="AJ1037" i="46"/>
  <c r="AJ1041" i="46"/>
  <c r="AJ1051" i="46"/>
  <c r="AJ1053" i="46"/>
  <c r="AJ1013" i="46"/>
  <c r="AJ1012" i="46"/>
  <c r="D1020" i="46"/>
  <c r="K1034" i="46"/>
  <c r="AJ1409" i="46"/>
  <c r="AJ1419" i="46"/>
  <c r="AJ1429" i="46"/>
  <c r="AJ1330" i="46"/>
  <c r="AJ289" i="46"/>
  <c r="AJ301" i="46"/>
  <c r="AJ306" i="46"/>
  <c r="AJ311" i="46"/>
  <c r="AJ314" i="46"/>
  <c r="AJ325" i="46"/>
  <c r="AJ217" i="46"/>
  <c r="C292" i="46"/>
  <c r="AF1462" i="46"/>
  <c r="P1465" i="46"/>
  <c r="AF1465" i="46"/>
  <c r="H1471" i="46"/>
  <c r="AE303" i="46"/>
  <c r="K1473" i="46"/>
  <c r="M1486" i="46"/>
  <c r="AF1490" i="46"/>
  <c r="AF1495" i="46"/>
  <c r="AJ654" i="46"/>
  <c r="AJ668" i="46"/>
  <c r="AF658" i="46"/>
  <c r="AJ1039" i="46"/>
  <c r="AJ1059" i="46"/>
  <c r="AG1064" i="46"/>
  <c r="AF907" i="46"/>
  <c r="D1029" i="46"/>
  <c r="D1040" i="46"/>
  <c r="D1045" i="46"/>
  <c r="AI1398" i="46"/>
  <c r="AG1421" i="46"/>
  <c r="AJ1427" i="46"/>
  <c r="AJ1437" i="46"/>
  <c r="AF1278" i="46"/>
  <c r="AJ1382" i="46"/>
  <c r="AH294" i="46"/>
  <c r="AJ302" i="46"/>
  <c r="AJ307" i="46"/>
  <c r="AJ322" i="46"/>
  <c r="H1475" i="46"/>
  <c r="AJ644" i="46"/>
  <c r="AJ694" i="46"/>
  <c r="AE652" i="46"/>
  <c r="D669" i="46"/>
  <c r="AF689" i="46"/>
  <c r="AJ1015" i="46"/>
  <c r="AJ1049" i="46"/>
  <c r="AJ1061" i="46"/>
  <c r="D1023" i="46"/>
  <c r="AI1424" i="46"/>
  <c r="AJ308" i="46"/>
  <c r="AJ312" i="46"/>
  <c r="AJ315" i="46"/>
  <c r="AJ326" i="46"/>
  <c r="AE1443" i="46"/>
  <c r="AE1471" i="46"/>
  <c r="I1473" i="46"/>
  <c r="AJ671" i="46"/>
  <c r="AJ688" i="46"/>
  <c r="AF536" i="46"/>
  <c r="D674" i="46"/>
  <c r="AJ1055" i="46"/>
  <c r="AJ1057" i="46"/>
  <c r="AJ280" i="46"/>
  <c r="AJ278" i="46"/>
  <c r="AJ297" i="46"/>
  <c r="AJ304" i="46"/>
  <c r="AJ319" i="46"/>
  <c r="AJ323" i="46"/>
  <c r="AI326" i="46"/>
  <c r="AF278" i="46"/>
  <c r="AE1468" i="46"/>
  <c r="D318" i="46"/>
  <c r="D1487" i="46"/>
  <c r="R1489" i="46"/>
  <c r="AE1496" i="46"/>
  <c r="AJ666" i="46"/>
  <c r="AJ684" i="46"/>
  <c r="AE379" i="46"/>
  <c r="AE433" i="46"/>
  <c r="AE669" i="46"/>
  <c r="AJ1022" i="46"/>
  <c r="AJ1025" i="46"/>
  <c r="AF1012" i="46"/>
  <c r="G1020" i="46"/>
  <c r="AE1034" i="46"/>
  <c r="AJ1392" i="46"/>
  <c r="AJ1402" i="46"/>
  <c r="AK58" i="46"/>
  <c r="AK57" i="46"/>
  <c r="AJ291" i="46"/>
  <c r="AJ320" i="46"/>
  <c r="C298" i="46"/>
  <c r="R1479" i="46"/>
  <c r="R1481" i="46"/>
  <c r="AJ651" i="46"/>
  <c r="AE431" i="46"/>
  <c r="AJ588" i="46"/>
  <c r="D663" i="46"/>
  <c r="AJ1018" i="46"/>
  <c r="AI1024" i="46"/>
  <c r="AI1066" i="46"/>
  <c r="P907" i="46"/>
  <c r="V483" i="46"/>
  <c r="N483" i="46"/>
  <c r="AK954" i="46"/>
  <c r="AK947" i="46"/>
  <c r="AK946" i="46"/>
  <c r="AK939" i="46"/>
  <c r="W959" i="46"/>
  <c r="O959" i="46"/>
  <c r="G959" i="46"/>
  <c r="P959" i="46"/>
  <c r="H959" i="46"/>
  <c r="Y959" i="46"/>
  <c r="Q959" i="46"/>
  <c r="I959" i="46"/>
  <c r="R959" i="46"/>
  <c r="J959" i="46"/>
  <c r="AK928" i="46"/>
  <c r="AK923" i="46"/>
  <c r="AL923" i="46" s="1"/>
  <c r="AK920" i="46"/>
  <c r="AK913" i="46"/>
  <c r="L959" i="46"/>
  <c r="U959" i="46"/>
  <c r="M959" i="46"/>
  <c r="N959" i="46"/>
  <c r="F959" i="46"/>
  <c r="AK1241" i="46"/>
  <c r="AL1241" i="46"/>
  <c r="AH1232" i="46"/>
  <c r="AJ286" i="46"/>
  <c r="AJ293" i="46"/>
  <c r="AJ309" i="46"/>
  <c r="AJ317" i="46"/>
  <c r="AJ166" i="46"/>
  <c r="AE1448" i="46"/>
  <c r="AF1453" i="46"/>
  <c r="F1473" i="46"/>
  <c r="M1484" i="46"/>
  <c r="AF1486" i="46"/>
  <c r="I1490" i="46"/>
  <c r="AI672" i="46"/>
  <c r="AJ483" i="46"/>
  <c r="AE674" i="46"/>
  <c r="AI1018" i="46"/>
  <c r="AG1057" i="46"/>
  <c r="Q750" i="46"/>
  <c r="AE855" i="46"/>
  <c r="AE909" i="46"/>
  <c r="AF1023" i="46"/>
  <c r="AF1034" i="46"/>
  <c r="AE1060" i="46"/>
  <c r="AJ1421" i="46"/>
  <c r="AG1433" i="46"/>
  <c r="K684" i="46"/>
  <c r="AG414" i="46"/>
  <c r="AG410" i="46"/>
  <c r="K676" i="46"/>
  <c r="AA666" i="46"/>
  <c r="K666" i="46"/>
  <c r="K656" i="46"/>
  <c r="AJ271" i="46"/>
  <c r="AA270" i="46"/>
  <c r="AH695" i="46"/>
  <c r="AJ803" i="46"/>
  <c r="E1020" i="46"/>
  <c r="AA325" i="46"/>
  <c r="AK213" i="46"/>
  <c r="AK211" i="46"/>
  <c r="AK210" i="46"/>
  <c r="AK207" i="46"/>
  <c r="AH206" i="46"/>
  <c r="AK203" i="46"/>
  <c r="AH202" i="46"/>
  <c r="AK199" i="46"/>
  <c r="AH198" i="46"/>
  <c r="K309" i="46"/>
  <c r="AH194" i="46"/>
  <c r="K305" i="46"/>
  <c r="AK193" i="46"/>
  <c r="AH190" i="46"/>
  <c r="K300" i="46"/>
  <c r="AK189" i="46"/>
  <c r="O217" i="46"/>
  <c r="G217" i="46"/>
  <c r="AK186" i="46"/>
  <c r="AK185" i="46"/>
  <c r="O293" i="46"/>
  <c r="G293" i="46"/>
  <c r="G292" i="46"/>
  <c r="I291" i="46"/>
  <c r="AK182" i="46"/>
  <c r="AK181" i="46"/>
  <c r="U289" i="46"/>
  <c r="AK179" i="46"/>
  <c r="AK178" i="46"/>
  <c r="E284" i="46"/>
  <c r="E281" i="46" s="1"/>
  <c r="AK175" i="46"/>
  <c r="AH174" i="46"/>
  <c r="W219" i="46"/>
  <c r="O219" i="46"/>
  <c r="G219" i="46"/>
  <c r="AK171" i="46"/>
  <c r="AL171" i="46" s="1"/>
  <c r="Q217" i="46"/>
  <c r="I217" i="46"/>
  <c r="AA219" i="46"/>
  <c r="K275" i="46"/>
  <c r="AC217" i="46"/>
  <c r="U217" i="46"/>
  <c r="M219" i="46"/>
  <c r="E219" i="46"/>
  <c r="E535" i="46"/>
  <c r="E801" i="46"/>
  <c r="R589" i="46"/>
  <c r="AD1069" i="46"/>
  <c r="P1067" i="46"/>
  <c r="H1067" i="46"/>
  <c r="L1063" i="46"/>
  <c r="K1056" i="46"/>
  <c r="K1048" i="46"/>
  <c r="N1044" i="46"/>
  <c r="F1044" i="46"/>
  <c r="M1036" i="46"/>
  <c r="M1034" i="46"/>
  <c r="W961" i="46"/>
  <c r="O961" i="46"/>
  <c r="G961" i="46"/>
  <c r="Q961" i="46"/>
  <c r="I961" i="46"/>
  <c r="R961" i="46"/>
  <c r="J961" i="46"/>
  <c r="K961" i="46"/>
  <c r="AL1274" i="46"/>
  <c r="AL1266" i="46"/>
  <c r="AL1258" i="46"/>
  <c r="AL1250" i="46"/>
  <c r="W1279" i="46"/>
  <c r="O1279" i="46"/>
  <c r="G1279" i="46"/>
  <c r="P1279" i="46"/>
  <c r="P1278" i="46"/>
  <c r="H1279" i="46"/>
  <c r="H1278" i="46"/>
  <c r="AK1233" i="46"/>
  <c r="AL1233" i="46"/>
  <c r="R1279" i="46"/>
  <c r="J1279" i="46"/>
  <c r="K1277" i="46"/>
  <c r="AC1279" i="46"/>
  <c r="V1277" i="46"/>
  <c r="E1046" i="46"/>
  <c r="AI319" i="46"/>
  <c r="AH326" i="46"/>
  <c r="AI648" i="46"/>
  <c r="AI698" i="46"/>
  <c r="I589" i="46"/>
  <c r="Q589" i="46"/>
  <c r="AI1052" i="46"/>
  <c r="AJ1069" i="46"/>
  <c r="AG1397" i="46"/>
  <c r="AI1426" i="46"/>
  <c r="AI1434" i="46"/>
  <c r="AG1437" i="46"/>
  <c r="AL637" i="46"/>
  <c r="R694" i="46"/>
  <c r="J694" i="46"/>
  <c r="AK634" i="46"/>
  <c r="AL629" i="46"/>
  <c r="Y687" i="46"/>
  <c r="AK627" i="46"/>
  <c r="AL627" i="46"/>
  <c r="AH626" i="46"/>
  <c r="AK624" i="46"/>
  <c r="AL624" i="46"/>
  <c r="V682" i="46"/>
  <c r="AL621" i="46"/>
  <c r="AK618" i="46"/>
  <c r="AL618" i="46"/>
  <c r="AK615" i="46"/>
  <c r="AL615" i="46"/>
  <c r="W640" i="46"/>
  <c r="O640" i="46"/>
  <c r="G640" i="46"/>
  <c r="AL613" i="46"/>
  <c r="Y670" i="46"/>
  <c r="Q640" i="46"/>
  <c r="I640" i="46"/>
  <c r="AK611" i="46"/>
  <c r="AL611" i="46"/>
  <c r="R640" i="46"/>
  <c r="J640" i="46"/>
  <c r="AH610" i="46"/>
  <c r="AK608" i="46"/>
  <c r="V664" i="46"/>
  <c r="AL605" i="46"/>
  <c r="I660" i="46"/>
  <c r="AK602" i="46"/>
  <c r="AL602" i="46"/>
  <c r="AK599" i="46"/>
  <c r="AL599" i="46"/>
  <c r="W642" i="46"/>
  <c r="O642" i="46"/>
  <c r="G642" i="46"/>
  <c r="AL597" i="46"/>
  <c r="Y642" i="46"/>
  <c r="Q642" i="46"/>
  <c r="I642" i="46"/>
  <c r="AK595" i="46"/>
  <c r="AL595" i="46"/>
  <c r="R642" i="46"/>
  <c r="J642" i="46"/>
  <c r="AH594" i="46"/>
  <c r="K642" i="46"/>
  <c r="T640" i="46"/>
  <c r="T641" i="46" s="1"/>
  <c r="L642" i="46"/>
  <c r="AC640" i="46"/>
  <c r="U642" i="46"/>
  <c r="M642" i="46"/>
  <c r="V640" i="46"/>
  <c r="N642" i="46"/>
  <c r="F642" i="46"/>
  <c r="AI1026" i="46"/>
  <c r="AH1052" i="46"/>
  <c r="AI1068" i="46"/>
  <c r="AG1417" i="46"/>
  <c r="AH1425" i="46"/>
  <c r="AI1431" i="46"/>
  <c r="AI1432" i="46"/>
  <c r="H1383" i="46"/>
  <c r="AE1390" i="46"/>
  <c r="AF1393" i="46"/>
  <c r="AK56" i="46"/>
  <c r="AK53" i="46"/>
  <c r="AK52" i="46"/>
  <c r="AG50" i="46"/>
  <c r="AK48" i="46"/>
  <c r="AL48" i="46" s="1"/>
  <c r="AK45" i="46"/>
  <c r="AK44" i="46"/>
  <c r="AK41" i="46"/>
  <c r="AK40" i="46"/>
  <c r="AL40" i="46"/>
  <c r="AG38" i="46"/>
  <c r="AG34" i="46"/>
  <c r="AG32" i="46"/>
  <c r="AK30" i="46"/>
  <c r="AL30" i="46" s="1"/>
  <c r="AK29" i="46"/>
  <c r="AK26" i="46"/>
  <c r="AL26" i="46" s="1"/>
  <c r="AG24" i="46"/>
  <c r="AG22" i="46"/>
  <c r="AH21" i="46"/>
  <c r="AK18" i="46"/>
  <c r="AK17" i="46"/>
  <c r="AK16" i="46"/>
  <c r="AG14" i="46"/>
  <c r="AA60" i="46"/>
  <c r="K60" i="46"/>
  <c r="AG12" i="46"/>
  <c r="M60" i="46"/>
  <c r="AD430" i="46"/>
  <c r="V432" i="46"/>
  <c r="N430" i="46"/>
  <c r="F430" i="46"/>
  <c r="W686" i="46"/>
  <c r="O686" i="46"/>
  <c r="G686" i="46"/>
  <c r="AK416" i="46"/>
  <c r="Q685" i="46"/>
  <c r="I685" i="46"/>
  <c r="AH415" i="46"/>
  <c r="O682" i="46"/>
  <c r="G682" i="46"/>
  <c r="AK412" i="46"/>
  <c r="AL412" i="46"/>
  <c r="Q681" i="46"/>
  <c r="I681" i="46"/>
  <c r="AA680" i="46"/>
  <c r="K680" i="46"/>
  <c r="M679" i="46"/>
  <c r="E679" i="46"/>
  <c r="W678" i="46"/>
  <c r="O678" i="46"/>
  <c r="G678" i="46"/>
  <c r="Y677" i="46"/>
  <c r="Q677" i="46"/>
  <c r="AH407" i="46"/>
  <c r="AH676" i="46"/>
  <c r="W673" i="46"/>
  <c r="Y672" i="46"/>
  <c r="Q672" i="46"/>
  <c r="I672" i="46"/>
  <c r="AH403" i="46"/>
  <c r="AH671" i="46"/>
  <c r="K671" i="46"/>
  <c r="AK402" i="46"/>
  <c r="M670" i="46"/>
  <c r="E670" i="46"/>
  <c r="W430" i="46"/>
  <c r="O668" i="46"/>
  <c r="G668" i="46"/>
  <c r="AG400" i="46"/>
  <c r="Q667" i="46"/>
  <c r="I667" i="46"/>
  <c r="AK398" i="46"/>
  <c r="AL398" i="46"/>
  <c r="Y662" i="46"/>
  <c r="Q662" i="46"/>
  <c r="I662" i="46"/>
  <c r="AK395" i="46"/>
  <c r="AL395" i="46"/>
  <c r="AK394" i="46"/>
  <c r="AL394" i="46"/>
  <c r="M660" i="46"/>
  <c r="M658" i="46"/>
  <c r="E660" i="46"/>
  <c r="W659" i="46"/>
  <c r="O659" i="46"/>
  <c r="G659" i="46"/>
  <c r="AK392" i="46"/>
  <c r="AL392" i="46"/>
  <c r="Q657" i="46"/>
  <c r="I657" i="46"/>
  <c r="AH391" i="46"/>
  <c r="AG390" i="46"/>
  <c r="O654" i="46"/>
  <c r="G654" i="46"/>
  <c r="AK388" i="46"/>
  <c r="AL388" i="46"/>
  <c r="Q653" i="46"/>
  <c r="I653" i="46"/>
  <c r="AH387" i="46"/>
  <c r="K651" i="46"/>
  <c r="AG386" i="46"/>
  <c r="U650" i="46"/>
  <c r="M650" i="46"/>
  <c r="M649" i="46"/>
  <c r="E650" i="46"/>
  <c r="E649" i="46" s="1"/>
  <c r="W432" i="46"/>
  <c r="O648" i="46"/>
  <c r="G648" i="46"/>
  <c r="Y647" i="46"/>
  <c r="Q647" i="46"/>
  <c r="I647" i="46"/>
  <c r="AH383" i="46"/>
  <c r="S432" i="46"/>
  <c r="S431" i="46" s="1"/>
  <c r="K432" i="46"/>
  <c r="AG382" i="46"/>
  <c r="U432" i="46"/>
  <c r="M432" i="46"/>
  <c r="E640" i="46"/>
  <c r="AI286" i="46"/>
  <c r="AI309" i="46"/>
  <c r="AH316" i="46"/>
  <c r="AF379" i="46"/>
  <c r="AF433" i="46"/>
  <c r="L663" i="46"/>
  <c r="L1012" i="46"/>
  <c r="G1034" i="46"/>
  <c r="AG1425" i="46"/>
  <c r="O1173" i="46"/>
  <c r="I1173" i="46"/>
  <c r="G1383" i="46"/>
  <c r="AF1410" i="46"/>
  <c r="AI660" i="46"/>
  <c r="AI681" i="46"/>
  <c r="AI691" i="46"/>
  <c r="AI430" i="46"/>
  <c r="AI1048" i="46"/>
  <c r="AG1059" i="46"/>
  <c r="AG1067" i="46"/>
  <c r="AE1399" i="46"/>
  <c r="G1404" i="46"/>
  <c r="AE1410" i="46"/>
  <c r="AL161" i="46"/>
  <c r="P325" i="46"/>
  <c r="H325" i="46"/>
  <c r="AK160" i="46"/>
  <c r="AL160" i="46"/>
  <c r="Q324" i="46"/>
  <c r="I324" i="46"/>
  <c r="AH159" i="46"/>
  <c r="R323" i="46"/>
  <c r="J323" i="46"/>
  <c r="AH158" i="46"/>
  <c r="AB321" i="46"/>
  <c r="L321" i="46"/>
  <c r="AK156" i="46"/>
  <c r="AH155" i="46"/>
  <c r="V319" i="46"/>
  <c r="N319" i="46"/>
  <c r="F319" i="46"/>
  <c r="AL153" i="46"/>
  <c r="P317" i="46"/>
  <c r="H317" i="46"/>
  <c r="Y316" i="46"/>
  <c r="Q316" i="46"/>
  <c r="I316" i="46"/>
  <c r="AH151" i="46"/>
  <c r="R315" i="46"/>
  <c r="J315" i="46"/>
  <c r="AA314" i="46"/>
  <c r="K314" i="46"/>
  <c r="L313" i="46"/>
  <c r="AG148" i="46"/>
  <c r="AD311" i="46"/>
  <c r="V311" i="46"/>
  <c r="N311" i="46"/>
  <c r="F311" i="46"/>
  <c r="O310" i="46"/>
  <c r="P309" i="46"/>
  <c r="H309" i="46"/>
  <c r="AG144" i="46"/>
  <c r="Q308" i="46"/>
  <c r="I308" i="46"/>
  <c r="AK143" i="46"/>
  <c r="AL143" i="46"/>
  <c r="R307" i="46"/>
  <c r="J307" i="46"/>
  <c r="AH142" i="46"/>
  <c r="K306" i="46"/>
  <c r="L305" i="46"/>
  <c r="AG140" i="46"/>
  <c r="AD302" i="46"/>
  <c r="V302" i="46"/>
  <c r="N302" i="46"/>
  <c r="F302" i="46"/>
  <c r="W301" i="46"/>
  <c r="O301" i="46"/>
  <c r="G301" i="46"/>
  <c r="AL137" i="46"/>
  <c r="P300" i="46"/>
  <c r="H300" i="46"/>
  <c r="AK136" i="46"/>
  <c r="Q164" i="46"/>
  <c r="I164" i="46"/>
  <c r="AH135" i="46"/>
  <c r="R164" i="46"/>
  <c r="J164" i="46"/>
  <c r="AA296" i="46"/>
  <c r="K296" i="46"/>
  <c r="AB295" i="46"/>
  <c r="L295" i="46"/>
  <c r="AK132" i="46"/>
  <c r="AL132" i="46"/>
  <c r="AH131" i="46"/>
  <c r="V293" i="46"/>
  <c r="V292" i="46"/>
  <c r="N293" i="46"/>
  <c r="F293" i="46"/>
  <c r="W291" i="46"/>
  <c r="O291" i="46"/>
  <c r="G291" i="46"/>
  <c r="H290" i="46"/>
  <c r="H287" i="46"/>
  <c r="AK128" i="46"/>
  <c r="AL128" i="46"/>
  <c r="Q289" i="46"/>
  <c r="I289" i="46"/>
  <c r="AH127" i="46"/>
  <c r="R288" i="46"/>
  <c r="R287" i="46"/>
  <c r="J288" i="46"/>
  <c r="AK126" i="46"/>
  <c r="AL126" i="46"/>
  <c r="K286" i="46"/>
  <c r="L285" i="46"/>
  <c r="AG124" i="46"/>
  <c r="AD283" i="46"/>
  <c r="V283" i="46"/>
  <c r="N283" i="46"/>
  <c r="F283" i="46"/>
  <c r="W282" i="46"/>
  <c r="O166" i="46"/>
  <c r="G166" i="46"/>
  <c r="G165" i="46"/>
  <c r="P280" i="46"/>
  <c r="H280" i="46"/>
  <c r="AG120" i="46"/>
  <c r="Q279" i="46"/>
  <c r="I279" i="46"/>
  <c r="I278" i="46"/>
  <c r="AK119" i="46"/>
  <c r="AL119" i="46"/>
  <c r="R277" i="46"/>
  <c r="J277" i="46"/>
  <c r="AA166" i="46"/>
  <c r="K164" i="46"/>
  <c r="AB166" i="46"/>
  <c r="T166" i="46"/>
  <c r="L275" i="46"/>
  <c r="AC164" i="46"/>
  <c r="U164" i="46"/>
  <c r="V164" i="46"/>
  <c r="N166" i="46"/>
  <c r="F166" i="46"/>
  <c r="AK377" i="46"/>
  <c r="AK374" i="46"/>
  <c r="AK373" i="46"/>
  <c r="AK372" i="46"/>
  <c r="AG370" i="46"/>
  <c r="AG691" i="46"/>
  <c r="AK366" i="46"/>
  <c r="AK364" i="46"/>
  <c r="AL364" i="46" s="1"/>
  <c r="AG362" i="46"/>
  <c r="AK358" i="46"/>
  <c r="AH356" i="46"/>
  <c r="AG354" i="46"/>
  <c r="AH353" i="46"/>
  <c r="W378" i="46"/>
  <c r="P378" i="46"/>
  <c r="AG350" i="46"/>
  <c r="Q378" i="46"/>
  <c r="R378" i="46"/>
  <c r="J378" i="46"/>
  <c r="AH348" i="46"/>
  <c r="AK347" i="46"/>
  <c r="AG346" i="46"/>
  <c r="AH340" i="46"/>
  <c r="AK339" i="46"/>
  <c r="AK334" i="46"/>
  <c r="AK333" i="46"/>
  <c r="J380" i="46"/>
  <c r="AA380" i="46"/>
  <c r="L380" i="46"/>
  <c r="AD378" i="46"/>
  <c r="N380" i="46"/>
  <c r="AG300" i="46"/>
  <c r="J61" i="46"/>
  <c r="AI662" i="46"/>
  <c r="AI695" i="46"/>
  <c r="AL747" i="46"/>
  <c r="AA750" i="46"/>
  <c r="AJ961" i="46"/>
  <c r="AI1388" i="46"/>
  <c r="AG1392" i="46"/>
  <c r="AI1421" i="46"/>
  <c r="W698" i="46"/>
  <c r="O698" i="46"/>
  <c r="G698" i="46"/>
  <c r="P697" i="46"/>
  <c r="P1495" i="46"/>
  <c r="H697" i="46"/>
  <c r="AG375" i="46"/>
  <c r="Q696" i="46"/>
  <c r="I696" i="46"/>
  <c r="I1494" i="46"/>
  <c r="Z695" i="46"/>
  <c r="AA694" i="46"/>
  <c r="K694" i="46"/>
  <c r="AB693" i="46"/>
  <c r="L693" i="46"/>
  <c r="L1491" i="46"/>
  <c r="AG371" i="46"/>
  <c r="M692" i="46"/>
  <c r="AH370" i="46"/>
  <c r="N691" i="46"/>
  <c r="F691" i="46"/>
  <c r="Y688" i="46"/>
  <c r="Z687" i="46"/>
  <c r="AA686" i="46"/>
  <c r="AA1484" i="46"/>
  <c r="AB685" i="46"/>
  <c r="AB1483" i="46" s="1"/>
  <c r="AC684" i="46"/>
  <c r="U684" i="46"/>
  <c r="AD683" i="46"/>
  <c r="Y680" i="46"/>
  <c r="Z679" i="46"/>
  <c r="AA678" i="46"/>
  <c r="AB677" i="46"/>
  <c r="AC676" i="46"/>
  <c r="AD675" i="46"/>
  <c r="P672" i="46"/>
  <c r="P1470" i="46"/>
  <c r="H672" i="46"/>
  <c r="AK351" i="46"/>
  <c r="Q671" i="46"/>
  <c r="Q1469" i="46"/>
  <c r="I671" i="46"/>
  <c r="Z670" i="46"/>
  <c r="AA668" i="46"/>
  <c r="K668" i="46"/>
  <c r="L667" i="46"/>
  <c r="AC666" i="46"/>
  <c r="U666" i="46"/>
  <c r="M666" i="46"/>
  <c r="AH346" i="46"/>
  <c r="V665" i="46"/>
  <c r="N665" i="46"/>
  <c r="F665" i="46"/>
  <c r="Y661" i="46"/>
  <c r="Z660" i="46"/>
  <c r="R660" i="46"/>
  <c r="J660" i="46"/>
  <c r="AA659" i="46"/>
  <c r="K659" i="46"/>
  <c r="K658" i="46"/>
  <c r="L657" i="46"/>
  <c r="AC656" i="46"/>
  <c r="U656" i="46"/>
  <c r="AD655" i="46"/>
  <c r="AD1452" i="46" s="1"/>
  <c r="V655" i="46"/>
  <c r="AK335" i="46"/>
  <c r="Q651" i="46"/>
  <c r="I651" i="46"/>
  <c r="I1448" i="46"/>
  <c r="Z650" i="46"/>
  <c r="R650" i="46"/>
  <c r="J650" i="46"/>
  <c r="K648" i="46"/>
  <c r="AB647" i="46"/>
  <c r="L647" i="46"/>
  <c r="AC646" i="46"/>
  <c r="AH330" i="46"/>
  <c r="V645" i="46"/>
  <c r="AH800" i="46"/>
  <c r="AL798" i="46"/>
  <c r="AK797" i="46"/>
  <c r="AH796" i="46"/>
  <c r="AH795" i="46"/>
  <c r="AK794" i="46"/>
  <c r="AK793" i="46"/>
  <c r="AH792" i="46"/>
  <c r="AK786" i="46"/>
  <c r="AK785" i="46"/>
  <c r="AH784" i="46"/>
  <c r="AK781" i="46"/>
  <c r="AL781" i="46"/>
  <c r="AK778" i="46"/>
  <c r="AL778" i="46"/>
  <c r="AK777" i="46"/>
  <c r="AL777" i="46"/>
  <c r="AL774" i="46"/>
  <c r="AK773" i="46"/>
  <c r="AL773" i="46"/>
  <c r="Q801" i="46"/>
  <c r="I801" i="46"/>
  <c r="AH772" i="46"/>
  <c r="R801" i="46"/>
  <c r="J801" i="46"/>
  <c r="AH771" i="46"/>
  <c r="AH768" i="46"/>
  <c r="AL766" i="46"/>
  <c r="AK765" i="46"/>
  <c r="AH764" i="46"/>
  <c r="AH763" i="46"/>
  <c r="AH1028" i="46"/>
  <c r="AK761" i="46"/>
  <c r="AK760" i="46"/>
  <c r="O803" i="46"/>
  <c r="G803" i="46"/>
  <c r="P803" i="46"/>
  <c r="H803" i="46"/>
  <c r="AK757" i="46"/>
  <c r="Q803" i="46"/>
  <c r="I803" i="46"/>
  <c r="AK756" i="46"/>
  <c r="AH755" i="46"/>
  <c r="K801" i="46"/>
  <c r="L801" i="46"/>
  <c r="U801" i="46"/>
  <c r="M801" i="46"/>
  <c r="AD801" i="46"/>
  <c r="V803" i="46"/>
  <c r="N801" i="46"/>
  <c r="F801" i="46"/>
  <c r="F802" i="46" s="1"/>
  <c r="E1027" i="46"/>
  <c r="AK1329" i="46"/>
  <c r="AL1329" i="46"/>
  <c r="O1438" i="46"/>
  <c r="G1438" i="46"/>
  <c r="AG1326" i="46"/>
  <c r="AK1325" i="46"/>
  <c r="AA1434" i="46"/>
  <c r="L1433" i="46"/>
  <c r="AG1322" i="46"/>
  <c r="AK1321" i="46"/>
  <c r="Y1428" i="46"/>
  <c r="AK1317" i="46"/>
  <c r="AG1314" i="46"/>
  <c r="AK1313" i="46"/>
  <c r="AG1310" i="46"/>
  <c r="AK1309" i="46"/>
  <c r="AL1309" i="46"/>
  <c r="L1417" i="46"/>
  <c r="AG1306" i="46"/>
  <c r="AK1305" i="46"/>
  <c r="AL1305" i="46"/>
  <c r="O1330" i="46"/>
  <c r="G1330" i="46"/>
  <c r="P1330" i="46"/>
  <c r="H1330" i="46"/>
  <c r="Y1330" i="46"/>
  <c r="Q1330" i="46"/>
  <c r="I1330" i="46"/>
  <c r="R1330" i="46"/>
  <c r="J1330" i="46"/>
  <c r="AG1298" i="46"/>
  <c r="U1406" i="46"/>
  <c r="AK1297" i="46"/>
  <c r="AG1294" i="46"/>
  <c r="AK1293" i="46"/>
  <c r="AG1290" i="46"/>
  <c r="W1332" i="46"/>
  <c r="O1332" i="46"/>
  <c r="G1332" i="46"/>
  <c r="P1332" i="46"/>
  <c r="H1332" i="46"/>
  <c r="AG1286" i="46"/>
  <c r="Q1332" i="46"/>
  <c r="I1332" i="46"/>
  <c r="AK1285" i="46"/>
  <c r="R1332" i="46"/>
  <c r="J1332" i="46"/>
  <c r="K1388" i="46"/>
  <c r="L1330" i="46"/>
  <c r="AC1332" i="46"/>
  <c r="U1330" i="46"/>
  <c r="M1330" i="46"/>
  <c r="V1332" i="46"/>
  <c r="N1332" i="46"/>
  <c r="AL57" i="5"/>
  <c r="E61" i="5"/>
  <c r="E11" i="45" s="1"/>
  <c r="I1383" i="46"/>
  <c r="AL1352" i="46"/>
  <c r="E1384" i="46"/>
  <c r="E1383" i="46" s="1"/>
  <c r="AG1398" i="46"/>
  <c r="AH1285" i="46"/>
  <c r="AH1293" i="46"/>
  <c r="AH1400" i="46" s="1"/>
  <c r="AH1297" i="46"/>
  <c r="AH1301" i="46"/>
  <c r="AH1305" i="46"/>
  <c r="AH1309" i="46"/>
  <c r="AH1313" i="46"/>
  <c r="AH1317" i="46"/>
  <c r="AH1321" i="46"/>
  <c r="AH1431" i="46"/>
  <c r="AH1325" i="46"/>
  <c r="AH1435" i="46"/>
  <c r="AH1329" i="46"/>
  <c r="L1332" i="46"/>
  <c r="AK1283" i="46"/>
  <c r="AK1291" i="46"/>
  <c r="AK1299" i="46"/>
  <c r="AK1307" i="46"/>
  <c r="AK1315" i="46"/>
  <c r="AL1315" i="46"/>
  <c r="AK1323" i="46"/>
  <c r="AD1330" i="46"/>
  <c r="K1332" i="46"/>
  <c r="Y1332" i="46"/>
  <c r="AD1405" i="46"/>
  <c r="Z1419" i="46"/>
  <c r="AD1439" i="46"/>
  <c r="N1439" i="46"/>
  <c r="F1439" i="46"/>
  <c r="W1438" i="46"/>
  <c r="P1437" i="46"/>
  <c r="H1437" i="46"/>
  <c r="Q1436" i="46"/>
  <c r="I1436" i="46"/>
  <c r="R1435" i="46"/>
  <c r="J1435" i="46"/>
  <c r="K1434" i="46"/>
  <c r="AB1433" i="46"/>
  <c r="U1432" i="46"/>
  <c r="M1432" i="46"/>
  <c r="N1431" i="46"/>
  <c r="F1431" i="46"/>
  <c r="P1429" i="46"/>
  <c r="H1429" i="46"/>
  <c r="Q1428" i="46"/>
  <c r="I1428" i="46"/>
  <c r="Z1427" i="46"/>
  <c r="R1427" i="46"/>
  <c r="J1427" i="46"/>
  <c r="AA1426" i="46"/>
  <c r="AB1425" i="46"/>
  <c r="L1425" i="46"/>
  <c r="U1424" i="46"/>
  <c r="M1424" i="46"/>
  <c r="N1423" i="46"/>
  <c r="F1423" i="46"/>
  <c r="W1422" i="46"/>
  <c r="O1422" i="46"/>
  <c r="G1422" i="46"/>
  <c r="P1421" i="46"/>
  <c r="H1421" i="46"/>
  <c r="Q1420" i="46"/>
  <c r="I1420" i="46"/>
  <c r="R1419" i="46"/>
  <c r="J1419" i="46"/>
  <c r="AA1418" i="46"/>
  <c r="K1418" i="46"/>
  <c r="AB1417" i="46"/>
  <c r="U1416" i="46"/>
  <c r="M1416" i="46"/>
  <c r="N1414" i="46"/>
  <c r="F1414" i="46"/>
  <c r="W1413" i="46"/>
  <c r="O1413" i="46"/>
  <c r="G1413" i="46"/>
  <c r="P1412" i="46"/>
  <c r="H1412" i="46"/>
  <c r="Y1411" i="46"/>
  <c r="K1408" i="46"/>
  <c r="L1407" i="46"/>
  <c r="M1406" i="46"/>
  <c r="N1405" i="46"/>
  <c r="W1403" i="46"/>
  <c r="O1403" i="46"/>
  <c r="G1403" i="46"/>
  <c r="P1402" i="46"/>
  <c r="P1399" i="46"/>
  <c r="H1402" i="46"/>
  <c r="Q1401" i="46"/>
  <c r="I1401" i="46"/>
  <c r="R1400" i="46"/>
  <c r="J1400" i="46"/>
  <c r="J1399" i="46"/>
  <c r="AA1398" i="46"/>
  <c r="AB1397" i="46"/>
  <c r="L1397" i="46"/>
  <c r="M1396" i="46"/>
  <c r="N1395" i="46"/>
  <c r="F1395" i="46"/>
  <c r="Q1391" i="46"/>
  <c r="I1391" i="46"/>
  <c r="AA1388" i="46"/>
  <c r="L1387" i="46"/>
  <c r="M1386" i="46"/>
  <c r="N1385" i="46"/>
  <c r="AC1330" i="46"/>
  <c r="AC1406" i="46"/>
  <c r="G1443" i="46"/>
  <c r="AI1389" i="46"/>
  <c r="AG1282" i="46"/>
  <c r="AI1283" i="46"/>
  <c r="AK1284" i="46"/>
  <c r="AK1292" i="46"/>
  <c r="AK1300" i="46"/>
  <c r="AG1302" i="46"/>
  <c r="AK1308" i="46"/>
  <c r="AK1316" i="46"/>
  <c r="AL1316" i="46"/>
  <c r="AG1318" i="46"/>
  <c r="AK1324" i="46"/>
  <c r="AB1330" i="46"/>
  <c r="AI1405" i="46"/>
  <c r="AI1423" i="46"/>
  <c r="V1330" i="46"/>
  <c r="N1330" i="46"/>
  <c r="AA1330" i="46"/>
  <c r="AD1332" i="46"/>
  <c r="AK1282" i="46"/>
  <c r="AI1395" i="46"/>
  <c r="AI1409" i="46"/>
  <c r="AI1427" i="46"/>
  <c r="AK1301" i="46"/>
  <c r="J1444" i="46"/>
  <c r="K1488" i="46"/>
  <c r="AB1495" i="46"/>
  <c r="AI1439" i="46"/>
  <c r="AH1324" i="46"/>
  <c r="AG1389" i="46"/>
  <c r="G1277" i="46"/>
  <c r="O1277" i="46"/>
  <c r="AA1277" i="46"/>
  <c r="M1279" i="46"/>
  <c r="AA1279" i="46"/>
  <c r="Z1400" i="46"/>
  <c r="Z1399" i="46" s="1"/>
  <c r="AB1407" i="46"/>
  <c r="I1411" i="46"/>
  <c r="Q1411" i="46"/>
  <c r="Q1410" i="46"/>
  <c r="Y1420" i="46"/>
  <c r="W1394" i="46"/>
  <c r="AI1416" i="46"/>
  <c r="AK1437" i="46"/>
  <c r="AG1229" i="46"/>
  <c r="AI1230" i="46"/>
  <c r="AI1277" i="46"/>
  <c r="AK1231" i="46"/>
  <c r="AL1231" i="46"/>
  <c r="AG1233" i="46"/>
  <c r="AG1237" i="46"/>
  <c r="AI1238" i="46"/>
  <c r="AK1239" i="46"/>
  <c r="AL1239" i="46"/>
  <c r="AG1241" i="46"/>
  <c r="AG1245" i="46"/>
  <c r="AK1247" i="46"/>
  <c r="AL1247" i="46"/>
  <c r="AG1249" i="46"/>
  <c r="AG1253" i="46"/>
  <c r="AI1254" i="46"/>
  <c r="AI1417" i="46"/>
  <c r="AK1255" i="46"/>
  <c r="AL1255" i="46"/>
  <c r="AG1257" i="46"/>
  <c r="AG1261" i="46"/>
  <c r="AG1424" i="46"/>
  <c r="AI1262" i="46"/>
  <c r="AI1425" i="46"/>
  <c r="AK1263" i="46"/>
  <c r="AL1263" i="46"/>
  <c r="AG1265" i="46"/>
  <c r="AG1269" i="46"/>
  <c r="AI1270" i="46"/>
  <c r="AI1433" i="46"/>
  <c r="AK1271" i="46"/>
  <c r="AL1271" i="46"/>
  <c r="AG1273" i="46"/>
  <c r="F1277" i="46"/>
  <c r="N1277" i="46"/>
  <c r="L1279" i="46"/>
  <c r="AD1385" i="46"/>
  <c r="Y1391" i="46"/>
  <c r="AD1395" i="46"/>
  <c r="Y1401" i="46"/>
  <c r="AA1408" i="46"/>
  <c r="AD1414" i="46"/>
  <c r="AD1431" i="46"/>
  <c r="Z1435" i="46"/>
  <c r="Y1453" i="46"/>
  <c r="M1458" i="46"/>
  <c r="G1463" i="46"/>
  <c r="V1279" i="46"/>
  <c r="M1277" i="46"/>
  <c r="Y1277" i="46"/>
  <c r="K1279" i="46"/>
  <c r="Y1279" i="46"/>
  <c r="AC1386" i="46"/>
  <c r="AC1396" i="46"/>
  <c r="Z1409" i="46"/>
  <c r="Y1436" i="46"/>
  <c r="AI1406" i="46"/>
  <c r="AI1411" i="46"/>
  <c r="AG1416" i="46"/>
  <c r="U1279" i="46"/>
  <c r="AK1232" i="46"/>
  <c r="AL1232" i="46"/>
  <c r="AK1236" i="46"/>
  <c r="AL1236" i="46"/>
  <c r="AK1240" i="46"/>
  <c r="AL1240" i="46"/>
  <c r="AK1244" i="46"/>
  <c r="AL1244" i="46"/>
  <c r="AK1248" i="46"/>
  <c r="AL1248" i="46"/>
  <c r="AK1252" i="46"/>
  <c r="AL1252" i="46"/>
  <c r="AK1256" i="46"/>
  <c r="AL1256" i="46"/>
  <c r="AK1260" i="46"/>
  <c r="AL1260" i="46"/>
  <c r="AK1264" i="46"/>
  <c r="AL1264" i="46"/>
  <c r="AK1268" i="46"/>
  <c r="AL1268" i="46"/>
  <c r="AK1272" i="46"/>
  <c r="AL1272" i="46"/>
  <c r="AK1276" i="46"/>
  <c r="AL1276" i="46"/>
  <c r="L1277" i="46"/>
  <c r="W1277" i="46"/>
  <c r="G1394" i="46"/>
  <c r="O1394" i="46"/>
  <c r="AD1423" i="46"/>
  <c r="AC1424" i="46"/>
  <c r="AC1432" i="46"/>
  <c r="K1450" i="46"/>
  <c r="AI1401" i="46"/>
  <c r="AH1231" i="46"/>
  <c r="AH1239" i="46"/>
  <c r="AH1255" i="46"/>
  <c r="AH1263" i="46"/>
  <c r="I1279" i="46"/>
  <c r="Q1279" i="46"/>
  <c r="Q1278" i="46"/>
  <c r="H1392" i="46"/>
  <c r="H1390" i="46" s="1"/>
  <c r="H1440" i="46" s="1"/>
  <c r="P1392" i="46"/>
  <c r="J1409" i="46"/>
  <c r="R1409" i="46"/>
  <c r="AC1416" i="46"/>
  <c r="J1468" i="46"/>
  <c r="AK1229" i="46"/>
  <c r="AL1229" i="46" s="1"/>
  <c r="AK1249" i="46"/>
  <c r="AL1249" i="46"/>
  <c r="AD1277" i="46"/>
  <c r="AD1278" i="46" s="1"/>
  <c r="AD1279" i="46"/>
  <c r="Z1389" i="46"/>
  <c r="L1473" i="46"/>
  <c r="AI1396" i="46"/>
  <c r="AG1439" i="46"/>
  <c r="AH1264" i="46"/>
  <c r="AH1276" i="46"/>
  <c r="AC1277" i="46"/>
  <c r="AC1278" i="46"/>
  <c r="AF1173" i="46"/>
  <c r="Q1173" i="46"/>
  <c r="AF1404" i="46"/>
  <c r="AE1404" i="46"/>
  <c r="O1121" i="46"/>
  <c r="AC1121" i="46"/>
  <c r="M1020" i="46"/>
  <c r="AL968" i="46"/>
  <c r="AL1000" i="46"/>
  <c r="AL1008" i="46"/>
  <c r="AL973" i="46"/>
  <c r="AL981" i="46"/>
  <c r="AL983" i="46"/>
  <c r="AL972" i="46"/>
  <c r="AL980" i="46"/>
  <c r="AL988" i="46"/>
  <c r="AL969" i="46"/>
  <c r="AL977" i="46"/>
  <c r="AL985" i="46"/>
  <c r="AL993" i="46"/>
  <c r="AL1009" i="46"/>
  <c r="AL1006" i="46"/>
  <c r="AL979" i="46"/>
  <c r="AL987" i="46"/>
  <c r="R1494" i="46"/>
  <c r="AK910" i="46"/>
  <c r="AK914" i="46"/>
  <c r="AK918" i="46"/>
  <c r="AG927" i="46"/>
  <c r="AI928" i="46"/>
  <c r="AK929" i="46"/>
  <c r="AG931" i="46"/>
  <c r="AK944" i="46"/>
  <c r="AH954" i="46"/>
  <c r="AH958" i="46"/>
  <c r="AD959" i="46"/>
  <c r="AC961" i="46"/>
  <c r="N1015" i="46"/>
  <c r="AA1038" i="46"/>
  <c r="AB1450" i="46"/>
  <c r="AH913" i="46"/>
  <c r="AK922" i="46"/>
  <c r="AK926" i="46"/>
  <c r="AG935" i="46"/>
  <c r="AK937" i="46"/>
  <c r="AG939" i="46"/>
  <c r="AK952" i="46"/>
  <c r="AC959" i="46"/>
  <c r="F961" i="46"/>
  <c r="F960" i="46" s="1"/>
  <c r="N961" i="46"/>
  <c r="AB961" i="46"/>
  <c r="U961" i="46"/>
  <c r="AI1050" i="46"/>
  <c r="AK911" i="46"/>
  <c r="AK915" i="46"/>
  <c r="AK930" i="46"/>
  <c r="AK934" i="46"/>
  <c r="AG943" i="46"/>
  <c r="AK945" i="46"/>
  <c r="AG947" i="46"/>
  <c r="AB959" i="46"/>
  <c r="M961" i="46"/>
  <c r="AA961" i="46"/>
  <c r="L1040" i="46"/>
  <c r="AG1053" i="46"/>
  <c r="AH914" i="46"/>
  <c r="AK938" i="46"/>
  <c r="AK942" i="46"/>
  <c r="AK953" i="46"/>
  <c r="AA959" i="46"/>
  <c r="L961" i="46"/>
  <c r="R1023" i="46"/>
  <c r="AA1064" i="46"/>
  <c r="R1452" i="46"/>
  <c r="AH922" i="46"/>
  <c r="AK931" i="46"/>
  <c r="Y961" i="46"/>
  <c r="Y1050" i="46"/>
  <c r="U1016" i="46"/>
  <c r="AK958" i="46"/>
  <c r="AL958" i="46"/>
  <c r="AB1017" i="46"/>
  <c r="E1036" i="46"/>
  <c r="E1016" i="46"/>
  <c r="AJ908" i="46"/>
  <c r="AJ907" i="46"/>
  <c r="AA907" i="46"/>
  <c r="K907" i="46"/>
  <c r="Y907" i="46"/>
  <c r="H1034" i="46"/>
  <c r="E1040" i="46"/>
  <c r="S906" i="46"/>
  <c r="S907" i="46" s="1"/>
  <c r="V1069" i="46"/>
  <c r="N1069" i="46"/>
  <c r="F1069" i="46"/>
  <c r="O1068" i="46"/>
  <c r="G1068" i="46"/>
  <c r="Q1066" i="46"/>
  <c r="I1066" i="46"/>
  <c r="R1065" i="46"/>
  <c r="J1065" i="46"/>
  <c r="K1064" i="46"/>
  <c r="U1062" i="46"/>
  <c r="U1060" i="46"/>
  <c r="M1062" i="46"/>
  <c r="M1060" i="46"/>
  <c r="V1061" i="46"/>
  <c r="N1061" i="46"/>
  <c r="F1061" i="46"/>
  <c r="P1059" i="46"/>
  <c r="H1059" i="46"/>
  <c r="Y1058" i="46"/>
  <c r="Q1058" i="46"/>
  <c r="I1058" i="46"/>
  <c r="Z1057" i="46"/>
  <c r="R1057" i="46"/>
  <c r="J1057" i="46"/>
  <c r="AA1056" i="46"/>
  <c r="L1055" i="46"/>
  <c r="U1054" i="46"/>
  <c r="M1054" i="46"/>
  <c r="V1053" i="46"/>
  <c r="N1053" i="46"/>
  <c r="F1053" i="46"/>
  <c r="O1052" i="46"/>
  <c r="G1052" i="46"/>
  <c r="P1051" i="46"/>
  <c r="H1051" i="46"/>
  <c r="Q1050" i="46"/>
  <c r="I1050" i="46"/>
  <c r="Z1049" i="46"/>
  <c r="R1049" i="46"/>
  <c r="J1049" i="46"/>
  <c r="AA1048" i="46"/>
  <c r="L1047" i="46"/>
  <c r="U1046" i="46"/>
  <c r="M1046" i="46"/>
  <c r="AD1044" i="46"/>
  <c r="V1044" i="46"/>
  <c r="O1043" i="46"/>
  <c r="G1043" i="46"/>
  <c r="G1040" i="46"/>
  <c r="P1042" i="46"/>
  <c r="P1040" i="46"/>
  <c r="H1042" i="46"/>
  <c r="H1040" i="46"/>
  <c r="K1038" i="46"/>
  <c r="AB1037" i="46"/>
  <c r="L1037" i="46"/>
  <c r="AC1036" i="46"/>
  <c r="AC1034" i="46" s="1"/>
  <c r="U1036" i="46"/>
  <c r="U1034" i="46"/>
  <c r="N1035" i="46"/>
  <c r="N1034" i="46"/>
  <c r="F1035" i="46"/>
  <c r="F1034" i="46" s="1"/>
  <c r="O1033" i="46"/>
  <c r="O1029" i="46"/>
  <c r="G1033" i="46"/>
  <c r="P1032" i="46"/>
  <c r="H1032" i="46"/>
  <c r="Q1031" i="46"/>
  <c r="Q1029" i="46"/>
  <c r="I1031" i="46"/>
  <c r="R1030" i="46"/>
  <c r="J1030" i="46"/>
  <c r="K1028" i="46"/>
  <c r="AB1027" i="46"/>
  <c r="L1027" i="46"/>
  <c r="U1026" i="46"/>
  <c r="M1026" i="46"/>
  <c r="V1025" i="46"/>
  <c r="N1025" i="46"/>
  <c r="W1024" i="46"/>
  <c r="R1019" i="46"/>
  <c r="J1019" i="46"/>
  <c r="AC1016" i="46"/>
  <c r="AA855" i="46"/>
  <c r="AI1021" i="46"/>
  <c r="AG1025" i="46"/>
  <c r="AG1033" i="46"/>
  <c r="AG1051" i="46"/>
  <c r="L1020" i="46"/>
  <c r="K1029" i="46"/>
  <c r="P1034" i="46"/>
  <c r="E1054" i="46"/>
  <c r="E1062" i="46"/>
  <c r="E1047" i="46"/>
  <c r="E1474" i="46" s="1"/>
  <c r="E1026" i="46"/>
  <c r="E1452" i="46" s="1"/>
  <c r="E1055" i="46"/>
  <c r="E1063" i="46"/>
  <c r="E1490" i="46" s="1"/>
  <c r="E856" i="46"/>
  <c r="E855" i="46" s="1"/>
  <c r="E854" i="46"/>
  <c r="K1489" i="46"/>
  <c r="AI1031" i="46"/>
  <c r="AK754" i="46"/>
  <c r="AK762" i="46"/>
  <c r="AL762" i="46"/>
  <c r="AI770" i="46"/>
  <c r="AG773" i="46"/>
  <c r="AI778" i="46"/>
  <c r="AG781" i="46"/>
  <c r="AI786" i="46"/>
  <c r="AI1055" i="46"/>
  <c r="AG789" i="46"/>
  <c r="AI794" i="46"/>
  <c r="AI1063" i="46"/>
  <c r="AG797" i="46"/>
  <c r="AG1066" i="46"/>
  <c r="G801" i="46"/>
  <c r="O801" i="46"/>
  <c r="O802" i="46"/>
  <c r="AB801" i="46"/>
  <c r="AB802" i="46" s="1"/>
  <c r="M803" i="46"/>
  <c r="AA803" i="46"/>
  <c r="M1016" i="46"/>
  <c r="H1022" i="46"/>
  <c r="H1020" i="46"/>
  <c r="P1022" i="46"/>
  <c r="P1020" i="46"/>
  <c r="G1024" i="46"/>
  <c r="G1023" i="46"/>
  <c r="O1024" i="46"/>
  <c r="O1023" i="46"/>
  <c r="AC1026" i="46"/>
  <c r="Y1031" i="46"/>
  <c r="Z1039" i="46"/>
  <c r="K1481" i="46"/>
  <c r="AI1054" i="46"/>
  <c r="W803" i="46"/>
  <c r="AG765" i="46"/>
  <c r="AG1031" i="46"/>
  <c r="AG769" i="46"/>
  <c r="AK771" i="46"/>
  <c r="AL771" i="46"/>
  <c r="AG777" i="46"/>
  <c r="AK779" i="46"/>
  <c r="AL779" i="46"/>
  <c r="AG785" i="46"/>
  <c r="AK787" i="46"/>
  <c r="AG793" i="46"/>
  <c r="AK795" i="46"/>
  <c r="AA801" i="46"/>
  <c r="L803" i="46"/>
  <c r="L1017" i="46"/>
  <c r="AA1018" i="46"/>
  <c r="AD1061" i="46"/>
  <c r="Z1065" i="46"/>
  <c r="N1468" i="46"/>
  <c r="AG757" i="46"/>
  <c r="AG761" i="46"/>
  <c r="AG1026" i="46"/>
  <c r="AI762" i="46"/>
  <c r="AI1027" i="46"/>
  <c r="AK763" i="46"/>
  <c r="AK772" i="46"/>
  <c r="AL772" i="46"/>
  <c r="AK776" i="46"/>
  <c r="AL776" i="46"/>
  <c r="AK780" i="46"/>
  <c r="AL780" i="46"/>
  <c r="AK784" i="46"/>
  <c r="AL784" i="46"/>
  <c r="AK788" i="46"/>
  <c r="AK792" i="46"/>
  <c r="AL792" i="46"/>
  <c r="AK796" i="46"/>
  <c r="AK800" i="46"/>
  <c r="AL800" i="46"/>
  <c r="K803" i="46"/>
  <c r="Y803" i="46"/>
  <c r="Z1019" i="46"/>
  <c r="J1039" i="46"/>
  <c r="R1039" i="46"/>
  <c r="Y1041" i="46"/>
  <c r="AD1053" i="46"/>
  <c r="N1470" i="46"/>
  <c r="U803" i="46"/>
  <c r="AG753" i="46"/>
  <c r="AK755" i="46"/>
  <c r="AK764" i="46"/>
  <c r="AK768" i="46"/>
  <c r="Y801" i="46"/>
  <c r="J803" i="46"/>
  <c r="R803" i="46"/>
  <c r="K1018" i="46"/>
  <c r="AA1028" i="46"/>
  <c r="AC1046" i="46"/>
  <c r="AC1054" i="46"/>
  <c r="AC1062" i="46"/>
  <c r="Y1066" i="46"/>
  <c r="AK752" i="46"/>
  <c r="AK803" i="46" s="1"/>
  <c r="AH779" i="46"/>
  <c r="AH787" i="46"/>
  <c r="AK789" i="46"/>
  <c r="AD1035" i="46"/>
  <c r="I1041" i="46"/>
  <c r="Q1041" i="46"/>
  <c r="Q1040" i="46"/>
  <c r="AB1047" i="46"/>
  <c r="AB1055" i="46"/>
  <c r="L1457" i="46"/>
  <c r="K1480" i="46"/>
  <c r="AI1062" i="46"/>
  <c r="AK769" i="46"/>
  <c r="AH776" i="46"/>
  <c r="AH780" i="46"/>
  <c r="AH788" i="46"/>
  <c r="AD803" i="46"/>
  <c r="AD1015" i="46"/>
  <c r="Y1021" i="46"/>
  <c r="AB1063" i="46"/>
  <c r="AK770" i="46"/>
  <c r="AL770" i="46"/>
  <c r="AC803" i="46"/>
  <c r="E803" i="46"/>
  <c r="P1442" i="46"/>
  <c r="R1495" i="46"/>
  <c r="AL726" i="46"/>
  <c r="N1020" i="46"/>
  <c r="F1465" i="46"/>
  <c r="O1485" i="46"/>
  <c r="J1496" i="46"/>
  <c r="L1029" i="46"/>
  <c r="G1452" i="46"/>
  <c r="P1454" i="46"/>
  <c r="AL748" i="46"/>
  <c r="H1483" i="46"/>
  <c r="AL718" i="46"/>
  <c r="H1023" i="46"/>
  <c r="R1442" i="46"/>
  <c r="K1471" i="46"/>
  <c r="P1483" i="46"/>
  <c r="J1495" i="46"/>
  <c r="H641" i="46"/>
  <c r="P1444" i="46"/>
  <c r="M1466" i="46"/>
  <c r="G1485" i="46"/>
  <c r="AK603" i="46"/>
  <c r="AL603" i="46"/>
  <c r="AH611" i="46"/>
  <c r="AK619" i="46"/>
  <c r="AL619" i="46"/>
  <c r="AH627" i="46"/>
  <c r="AK635" i="46"/>
  <c r="AL635" i="46"/>
  <c r="AA640" i="46"/>
  <c r="AC642" i="46"/>
  <c r="Y679" i="46"/>
  <c r="AC675" i="46"/>
  <c r="J1459" i="46"/>
  <c r="I1480" i="46"/>
  <c r="Z1489" i="46"/>
  <c r="AI696" i="46"/>
  <c r="AG592" i="46"/>
  <c r="AI593" i="46"/>
  <c r="AH599" i="46"/>
  <c r="AH654" i="46"/>
  <c r="AK600" i="46"/>
  <c r="AL600" i="46"/>
  <c r="AH602" i="46"/>
  <c r="AG608" i="46"/>
  <c r="AH615" i="46"/>
  <c r="AK616" i="46"/>
  <c r="AH618" i="46"/>
  <c r="AG624" i="46"/>
  <c r="AK632" i="46"/>
  <c r="AL632" i="46"/>
  <c r="AH634" i="46"/>
  <c r="F640" i="46"/>
  <c r="F641" i="46" s="1"/>
  <c r="N640" i="46"/>
  <c r="Z640" i="46"/>
  <c r="AB642" i="46"/>
  <c r="J668" i="46"/>
  <c r="Y695" i="46"/>
  <c r="AK594" i="46"/>
  <c r="AL594" i="46"/>
  <c r="AK607" i="46"/>
  <c r="AL607" i="46"/>
  <c r="AK610" i="46"/>
  <c r="AL610" i="46"/>
  <c r="AK623" i="46"/>
  <c r="AL623" i="46"/>
  <c r="AK626" i="46"/>
  <c r="AL626" i="46"/>
  <c r="AK639" i="46"/>
  <c r="AL639" i="46"/>
  <c r="M640" i="46"/>
  <c r="Y640" i="46"/>
  <c r="Y641" i="46"/>
  <c r="AA642" i="46"/>
  <c r="AA685" i="46"/>
  <c r="V698" i="46"/>
  <c r="N698" i="46"/>
  <c r="F698" i="46"/>
  <c r="W697" i="46"/>
  <c r="O697" i="46"/>
  <c r="G697" i="46"/>
  <c r="P696" i="46"/>
  <c r="H696" i="46"/>
  <c r="Q695" i="46"/>
  <c r="I695" i="46"/>
  <c r="K693" i="46"/>
  <c r="L692" i="46"/>
  <c r="M691" i="46"/>
  <c r="AD690" i="46"/>
  <c r="N690" i="46"/>
  <c r="F690" i="46"/>
  <c r="P688" i="46"/>
  <c r="H688" i="46"/>
  <c r="Q687" i="46"/>
  <c r="I687" i="46"/>
  <c r="Z686" i="46"/>
  <c r="R686" i="46"/>
  <c r="J686" i="46"/>
  <c r="K685" i="46"/>
  <c r="AB684" i="46"/>
  <c r="L684" i="46"/>
  <c r="AD682" i="46"/>
  <c r="N682" i="46"/>
  <c r="F682" i="46"/>
  <c r="W681" i="46"/>
  <c r="O681" i="46"/>
  <c r="G681" i="46"/>
  <c r="P680" i="46"/>
  <c r="H680" i="46"/>
  <c r="Q679" i="46"/>
  <c r="I679" i="46"/>
  <c r="Z678" i="46"/>
  <c r="R678" i="46"/>
  <c r="J678" i="46"/>
  <c r="K677" i="46"/>
  <c r="AB676" i="46"/>
  <c r="L676" i="46"/>
  <c r="N673" i="46"/>
  <c r="F673" i="46"/>
  <c r="O672" i="46"/>
  <c r="O669" i="46"/>
  <c r="G672" i="46"/>
  <c r="G669" i="46"/>
  <c r="H671" i="46"/>
  <c r="I670" i="46"/>
  <c r="K667" i="46"/>
  <c r="L666" i="46"/>
  <c r="N664" i="46"/>
  <c r="F664" i="46"/>
  <c r="W662" i="46"/>
  <c r="W658" i="46"/>
  <c r="O662" i="46"/>
  <c r="G662" i="46"/>
  <c r="P661" i="46"/>
  <c r="H661" i="46"/>
  <c r="H658" i="46"/>
  <c r="Y660" i="46"/>
  <c r="Z659" i="46"/>
  <c r="Z658" i="46" s="1"/>
  <c r="R659" i="46"/>
  <c r="J659" i="46"/>
  <c r="K657" i="46"/>
  <c r="L656" i="46"/>
  <c r="L652" i="46"/>
  <c r="AD654" i="46"/>
  <c r="N654" i="46"/>
  <c r="F654" i="46"/>
  <c r="W653" i="46"/>
  <c r="O653" i="46"/>
  <c r="G653" i="46"/>
  <c r="P651" i="46"/>
  <c r="P649" i="46"/>
  <c r="H651" i="46"/>
  <c r="H649" i="46"/>
  <c r="Q650" i="46"/>
  <c r="I650" i="46"/>
  <c r="R648" i="46"/>
  <c r="K647" i="46"/>
  <c r="M1488" i="46"/>
  <c r="J1489" i="46"/>
  <c r="I1496" i="46"/>
  <c r="AK591" i="46"/>
  <c r="AG596" i="46"/>
  <c r="AG612" i="46"/>
  <c r="AG628" i="46"/>
  <c r="AK633" i="46"/>
  <c r="AL633" i="46"/>
  <c r="L640" i="46"/>
  <c r="Z642" i="46"/>
  <c r="AA647" i="46"/>
  <c r="R668" i="46"/>
  <c r="AA677" i="46"/>
  <c r="O1454" i="46"/>
  <c r="L1493" i="46"/>
  <c r="AK601" i="46"/>
  <c r="AL601" i="46"/>
  <c r="AK617" i="46"/>
  <c r="AL617" i="46"/>
  <c r="K640" i="46"/>
  <c r="AB656" i="46"/>
  <c r="Y1474" i="46"/>
  <c r="AH672" i="46"/>
  <c r="AI683" i="46"/>
  <c r="AK592" i="46"/>
  <c r="AD640" i="46"/>
  <c r="AI686" i="46"/>
  <c r="AL612" i="46"/>
  <c r="AL634" i="46"/>
  <c r="AL596" i="46"/>
  <c r="AL606" i="46"/>
  <c r="AL616" i="46"/>
  <c r="AL636" i="46"/>
  <c r="AL620" i="46"/>
  <c r="E642" i="46"/>
  <c r="E641" i="46" s="1"/>
  <c r="AL583" i="46"/>
  <c r="E683" i="46"/>
  <c r="E665" i="46"/>
  <c r="E663" i="46" s="1"/>
  <c r="E655" i="46"/>
  <c r="E645" i="46"/>
  <c r="AL567" i="46"/>
  <c r="Y536" i="46"/>
  <c r="G536" i="46"/>
  <c r="AB536" i="46"/>
  <c r="V536" i="46"/>
  <c r="L536" i="46"/>
  <c r="K536" i="46"/>
  <c r="K663" i="46"/>
  <c r="AL517" i="46"/>
  <c r="AL507" i="46"/>
  <c r="S691" i="46"/>
  <c r="AL529" i="46"/>
  <c r="AL531" i="46"/>
  <c r="AL503" i="46"/>
  <c r="AL513" i="46"/>
  <c r="E537" i="46"/>
  <c r="AI665" i="46"/>
  <c r="AI687" i="46"/>
  <c r="J652" i="46"/>
  <c r="AI679" i="46"/>
  <c r="J484" i="46"/>
  <c r="L649" i="46"/>
  <c r="AL443" i="46"/>
  <c r="S665" i="46"/>
  <c r="E483" i="46"/>
  <c r="E675" i="46"/>
  <c r="E485" i="46"/>
  <c r="E691" i="46"/>
  <c r="F485" i="46"/>
  <c r="N485" i="46"/>
  <c r="AI692" i="46"/>
  <c r="K652" i="46"/>
  <c r="Q430" i="46"/>
  <c r="Q432" i="46"/>
  <c r="W668" i="46"/>
  <c r="AI670" i="46"/>
  <c r="AG681" i="46"/>
  <c r="AI432" i="46"/>
  <c r="AK382" i="46"/>
  <c r="AL382" i="46" s="1"/>
  <c r="AH395" i="46"/>
  <c r="AH399" i="46"/>
  <c r="AK400" i="46"/>
  <c r="AG416" i="46"/>
  <c r="G430" i="46"/>
  <c r="AC430" i="46"/>
  <c r="G432" i="46"/>
  <c r="AC650" i="46"/>
  <c r="AA671" i="46"/>
  <c r="Y681" i="46"/>
  <c r="AC683" i="46"/>
  <c r="Y685" i="46"/>
  <c r="I1453" i="46"/>
  <c r="AG384" i="46"/>
  <c r="AK386" i="46"/>
  <c r="AG388" i="46"/>
  <c r="AG653" i="46"/>
  <c r="AK390" i="46"/>
  <c r="AL390" i="46"/>
  <c r="AG402" i="46"/>
  <c r="AK404" i="46"/>
  <c r="AL404" i="46"/>
  <c r="AG406" i="46"/>
  <c r="AK411" i="46"/>
  <c r="AL411" i="46"/>
  <c r="AK415" i="46"/>
  <c r="AL415" i="46"/>
  <c r="O430" i="46"/>
  <c r="E432" i="46"/>
  <c r="O432" i="46"/>
  <c r="AC432" i="46"/>
  <c r="AA646" i="46"/>
  <c r="AB649" i="46"/>
  <c r="Y657" i="46"/>
  <c r="Q663" i="46"/>
  <c r="AA676" i="46"/>
  <c r="AC679" i="46"/>
  <c r="M683" i="46"/>
  <c r="M675" i="46"/>
  <c r="M665" i="46"/>
  <c r="M663" i="46"/>
  <c r="AC655" i="46"/>
  <c r="M655" i="46"/>
  <c r="AC645" i="46"/>
  <c r="M645" i="46"/>
  <c r="AI666" i="46"/>
  <c r="AK383" i="46"/>
  <c r="AL383" i="46"/>
  <c r="AG392" i="46"/>
  <c r="AK408" i="46"/>
  <c r="AL408" i="46"/>
  <c r="M430" i="46"/>
  <c r="M431" i="46"/>
  <c r="AA430" i="46"/>
  <c r="K646" i="46"/>
  <c r="AC660" i="46"/>
  <c r="AC670" i="46"/>
  <c r="W682" i="46"/>
  <c r="O673" i="46"/>
  <c r="G673" i="46"/>
  <c r="AI667" i="46"/>
  <c r="W664" i="46"/>
  <c r="W663" i="46"/>
  <c r="O664" i="46"/>
  <c r="G664" i="46"/>
  <c r="W654" i="46"/>
  <c r="H1444" i="46"/>
  <c r="F1477" i="46"/>
  <c r="W648" i="46"/>
  <c r="AI675" i="46"/>
  <c r="AK387" i="46"/>
  <c r="AL387" i="46"/>
  <c r="AK391" i="46"/>
  <c r="AL391" i="46"/>
  <c r="AG396" i="46"/>
  <c r="AA432" i="46"/>
  <c r="Y667" i="46"/>
  <c r="AA684" i="46"/>
  <c r="I1482" i="46"/>
  <c r="AI659" i="46"/>
  <c r="AH411" i="46"/>
  <c r="AH680" i="46"/>
  <c r="K430" i="46"/>
  <c r="K431" i="46"/>
  <c r="Y430" i="46"/>
  <c r="AA656" i="46"/>
  <c r="AK384" i="46"/>
  <c r="AL384" i="46"/>
  <c r="AK399" i="46"/>
  <c r="AL399" i="46"/>
  <c r="AG404" i="46"/>
  <c r="AK406" i="46"/>
  <c r="AL406" i="46"/>
  <c r="Y432" i="46"/>
  <c r="AA651" i="46"/>
  <c r="AG408" i="46"/>
  <c r="AG677" i="46"/>
  <c r="I430" i="46"/>
  <c r="I432" i="46"/>
  <c r="L658" i="46"/>
  <c r="AD432" i="46"/>
  <c r="AD431" i="46" s="1"/>
  <c r="AH381" i="46"/>
  <c r="W644" i="46"/>
  <c r="O644" i="46"/>
  <c r="O1441" i="46"/>
  <c r="G644" i="46"/>
  <c r="G1441" i="46"/>
  <c r="F432" i="46"/>
  <c r="N432" i="46"/>
  <c r="AL377" i="46"/>
  <c r="AD1473" i="46"/>
  <c r="J1462" i="46"/>
  <c r="AG374" i="46"/>
  <c r="M1445" i="46"/>
  <c r="R1462" i="46"/>
  <c r="K1484" i="46"/>
  <c r="R1485" i="46"/>
  <c r="R1493" i="46"/>
  <c r="AK332" i="46"/>
  <c r="AH333" i="46"/>
  <c r="AH334" i="46"/>
  <c r="AG335" i="46"/>
  <c r="AG338" i="46"/>
  <c r="AG339" i="46"/>
  <c r="AK341" i="46"/>
  <c r="AG343" i="46"/>
  <c r="AG347" i="46"/>
  <c r="W672" i="46"/>
  <c r="W669" i="46"/>
  <c r="AK356" i="46"/>
  <c r="AH358" i="46"/>
  <c r="AG359" i="46"/>
  <c r="AG680" i="46"/>
  <c r="AK361" i="46"/>
  <c r="AK367" i="46"/>
  <c r="AK369" i="46"/>
  <c r="AK370" i="46"/>
  <c r="AK371" i="46"/>
  <c r="AH373" i="46"/>
  <c r="AH694" i="46" s="1"/>
  <c r="I378" i="46"/>
  <c r="I380" i="46"/>
  <c r="R380" i="46"/>
  <c r="L646" i="46"/>
  <c r="AD664" i="46"/>
  <c r="AD665" i="46"/>
  <c r="Q670" i="46"/>
  <c r="AC692" i="46"/>
  <c r="K379" i="46"/>
  <c r="U1466" i="46"/>
  <c r="R1468" i="46"/>
  <c r="I1478" i="46"/>
  <c r="AB1481" i="46"/>
  <c r="K1496" i="46"/>
  <c r="AG334" i="46"/>
  <c r="AH342" i="46"/>
  <c r="AH350" i="46"/>
  <c r="AH670" i="46" s="1"/>
  <c r="AH669" i="46" s="1"/>
  <c r="AK353" i="46"/>
  <c r="AK354" i="46"/>
  <c r="AG358" i="46"/>
  <c r="AG363" i="46"/>
  <c r="AG684" i="46" s="1"/>
  <c r="AI372" i="46"/>
  <c r="AI693" i="46" s="1"/>
  <c r="AK375" i="46"/>
  <c r="H378" i="46"/>
  <c r="H380" i="46"/>
  <c r="Q380" i="46"/>
  <c r="J648" i="46"/>
  <c r="Y650" i="46"/>
  <c r="N658" i="46"/>
  <c r="AC665" i="46"/>
  <c r="AC663" i="46" s="1"/>
  <c r="P671" i="46"/>
  <c r="P669" i="46"/>
  <c r="AB692" i="46"/>
  <c r="AK349" i="46"/>
  <c r="AK357" i="46"/>
  <c r="AK362" i="46"/>
  <c r="L1448" i="46"/>
  <c r="P1450" i="46"/>
  <c r="M1453" i="46"/>
  <c r="I1463" i="46"/>
  <c r="R1478" i="46"/>
  <c r="Q1492" i="46"/>
  <c r="L1494" i="46"/>
  <c r="AK330" i="46"/>
  <c r="AI332" i="46"/>
  <c r="AK340" i="46"/>
  <c r="AG342" i="46"/>
  <c r="AK348" i="46"/>
  <c r="AH349" i="46"/>
  <c r="AK355" i="46"/>
  <c r="AK676" i="46" s="1"/>
  <c r="AI356" i="46"/>
  <c r="AI677" i="46"/>
  <c r="AH357" i="46"/>
  <c r="AH678" i="46" s="1"/>
  <c r="AH362" i="46"/>
  <c r="AK365" i="46"/>
  <c r="AH372" i="46"/>
  <c r="G378" i="46"/>
  <c r="AC378" i="46"/>
  <c r="G380" i="46"/>
  <c r="P380" i="46"/>
  <c r="AB666" i="46"/>
  <c r="AB667" i="46"/>
  <c r="AD673" i="46"/>
  <c r="AA693" i="46"/>
  <c r="AD698" i="46"/>
  <c r="AH364" i="46"/>
  <c r="Y380" i="46"/>
  <c r="Z648" i="46"/>
  <c r="AA657" i="46"/>
  <c r="R1463" i="46"/>
  <c r="AI331" i="46"/>
  <c r="AH332" i="46"/>
  <c r="AK337" i="46"/>
  <c r="AL337" i="46" s="1"/>
  <c r="AH341" i="46"/>
  <c r="AH361" i="46"/>
  <c r="AH369" i="46"/>
  <c r="O378" i="46"/>
  <c r="O380" i="46"/>
  <c r="AC380" i="46"/>
  <c r="U691" i="46"/>
  <c r="AA667" i="46"/>
  <c r="AI363" i="46"/>
  <c r="AH377" i="46"/>
  <c r="AH698" i="46"/>
  <c r="AC691" i="46"/>
  <c r="F1452" i="46"/>
  <c r="P1457" i="46"/>
  <c r="P1459" i="46"/>
  <c r="Q1463" i="46"/>
  <c r="N1482" i="46"/>
  <c r="AB1488" i="46"/>
  <c r="AK338" i="46"/>
  <c r="AK343" i="46"/>
  <c r="AH354" i="46"/>
  <c r="AI355" i="46"/>
  <c r="AI676" i="46" s="1"/>
  <c r="AK359" i="46"/>
  <c r="AG367" i="46"/>
  <c r="AG688" i="46"/>
  <c r="M378" i="46"/>
  <c r="AA378" i="46"/>
  <c r="M380" i="46"/>
  <c r="AD645" i="46"/>
  <c r="P652" i="46"/>
  <c r="Z668" i="46"/>
  <c r="Z694" i="46"/>
  <c r="N1454" i="46"/>
  <c r="R1486" i="46"/>
  <c r="L1495" i="46"/>
  <c r="AG331" i="46"/>
  <c r="AK363" i="46"/>
  <c r="AH365" i="46"/>
  <c r="AH366" i="46"/>
  <c r="L378" i="46"/>
  <c r="N378" i="46"/>
  <c r="AD380" i="46"/>
  <c r="F644" i="46"/>
  <c r="N644" i="46"/>
  <c r="W270" i="46"/>
  <c r="AI301" i="46"/>
  <c r="H270" i="46"/>
  <c r="P270" i="46"/>
  <c r="I270" i="46"/>
  <c r="E269" i="46"/>
  <c r="E271" i="46"/>
  <c r="E270" i="46" s="1"/>
  <c r="E272" i="46" s="1"/>
  <c r="AG171" i="46"/>
  <c r="AH182" i="46"/>
  <c r="AK187" i="46"/>
  <c r="AK194" i="46"/>
  <c r="AG203" i="46"/>
  <c r="AH214" i="46"/>
  <c r="E217" i="46"/>
  <c r="M217" i="46"/>
  <c r="AA217" i="46"/>
  <c r="K219" i="46"/>
  <c r="Y219" i="46"/>
  <c r="Y306" i="46"/>
  <c r="AK173" i="46"/>
  <c r="AG175" i="46"/>
  <c r="AK177" i="46"/>
  <c r="AH186" i="46"/>
  <c r="AG189" i="46"/>
  <c r="AK191" i="46"/>
  <c r="AG193" i="46"/>
  <c r="AK198" i="46"/>
  <c r="AK205" i="46"/>
  <c r="AG207" i="46"/>
  <c r="AK209" i="46"/>
  <c r="AK170" i="46"/>
  <c r="AG179" i="46"/>
  <c r="AK195" i="46"/>
  <c r="AL195" i="46"/>
  <c r="AK202" i="46"/>
  <c r="AG211" i="46"/>
  <c r="K217" i="46"/>
  <c r="Y217" i="46"/>
  <c r="I219" i="46"/>
  <c r="Q219" i="46"/>
  <c r="Y301" i="46"/>
  <c r="AI280" i="46"/>
  <c r="AG169" i="46"/>
  <c r="AK174" i="46"/>
  <c r="AK206" i="46"/>
  <c r="W327" i="46"/>
  <c r="O327" i="46"/>
  <c r="G327" i="46"/>
  <c r="Q326" i="46"/>
  <c r="I326" i="46"/>
  <c r="I1495" i="46"/>
  <c r="K325" i="46"/>
  <c r="U324" i="46"/>
  <c r="M324" i="46"/>
  <c r="E324" i="46"/>
  <c r="W323" i="46"/>
  <c r="W1492" i="46"/>
  <c r="O323" i="46"/>
  <c r="O1492" i="46"/>
  <c r="G323" i="46"/>
  <c r="G1492" i="46"/>
  <c r="Y322" i="46"/>
  <c r="Q322" i="46"/>
  <c r="I322" i="46"/>
  <c r="K321" i="46"/>
  <c r="K1490" i="46"/>
  <c r="E320" i="46"/>
  <c r="W319" i="46"/>
  <c r="W1488" i="46"/>
  <c r="O319" i="46"/>
  <c r="G319" i="46"/>
  <c r="AA317" i="46"/>
  <c r="K317" i="46"/>
  <c r="K1486" i="46"/>
  <c r="U316" i="46"/>
  <c r="M316" i="46"/>
  <c r="E316" i="46"/>
  <c r="W315" i="46"/>
  <c r="O315" i="46"/>
  <c r="O1484" i="46"/>
  <c r="G315" i="46"/>
  <c r="Y314" i="46"/>
  <c r="Q314" i="46"/>
  <c r="I314" i="46"/>
  <c r="K313" i="46"/>
  <c r="E312" i="46"/>
  <c r="W311" i="46"/>
  <c r="O311" i="46"/>
  <c r="G311" i="46"/>
  <c r="Y310" i="46"/>
  <c r="Q310" i="46"/>
  <c r="I310" i="46"/>
  <c r="U308" i="46"/>
  <c r="M308" i="46"/>
  <c r="E308" i="46"/>
  <c r="W307" i="46"/>
  <c r="O307" i="46"/>
  <c r="O1476" i="46"/>
  <c r="G307" i="46"/>
  <c r="Q306" i="46"/>
  <c r="I306" i="46"/>
  <c r="AA305" i="46"/>
  <c r="E304" i="46"/>
  <c r="W302" i="46"/>
  <c r="O302" i="46"/>
  <c r="G302" i="46"/>
  <c r="Q301" i="46"/>
  <c r="I301" i="46"/>
  <c r="AA300" i="46"/>
  <c r="U299" i="46"/>
  <c r="M299" i="46"/>
  <c r="W297" i="46"/>
  <c r="O297" i="46"/>
  <c r="G297" i="46"/>
  <c r="G1466" i="46"/>
  <c r="Q296" i="46"/>
  <c r="I296" i="46"/>
  <c r="K295" i="46"/>
  <c r="K1463" i="46"/>
  <c r="E294" i="46"/>
  <c r="W293" i="46"/>
  <c r="AA290" i="46"/>
  <c r="K290" i="46"/>
  <c r="M289" i="46"/>
  <c r="M287" i="46"/>
  <c r="E289" i="46"/>
  <c r="W288" i="46"/>
  <c r="O288" i="46"/>
  <c r="G288" i="46"/>
  <c r="Q286" i="46"/>
  <c r="I286" i="46"/>
  <c r="K285" i="46"/>
  <c r="W283" i="46"/>
  <c r="O283" i="46"/>
  <c r="O1451" i="46"/>
  <c r="G283" i="46"/>
  <c r="G281" i="46"/>
  <c r="Q282" i="46"/>
  <c r="I282" i="46"/>
  <c r="K280" i="46"/>
  <c r="U279" i="46"/>
  <c r="U1447" i="46"/>
  <c r="M279" i="46"/>
  <c r="E279" i="46"/>
  <c r="E278" i="46" s="1"/>
  <c r="W277" i="46"/>
  <c r="O277" i="46"/>
  <c r="G277" i="46"/>
  <c r="Q276" i="46"/>
  <c r="I276" i="46"/>
  <c r="E274" i="46"/>
  <c r="AC219" i="46"/>
  <c r="G278" i="46"/>
  <c r="AH170" i="46"/>
  <c r="AK214" i="46"/>
  <c r="M284" i="46"/>
  <c r="M281" i="46"/>
  <c r="J218" i="46"/>
  <c r="R218" i="46"/>
  <c r="M166" i="46"/>
  <c r="V166" i="46"/>
  <c r="V165" i="46"/>
  <c r="AH119" i="46"/>
  <c r="AK120" i="46"/>
  <c r="AK127" i="46"/>
  <c r="AL127" i="46"/>
  <c r="AH143" i="46"/>
  <c r="AK144" i="46"/>
  <c r="AL144" i="46"/>
  <c r="AK151" i="46"/>
  <c r="AL151" i="46"/>
  <c r="F164" i="46"/>
  <c r="F165" i="46" s="1"/>
  <c r="N164" i="46"/>
  <c r="AA164" i="46"/>
  <c r="K166" i="46"/>
  <c r="Y166" i="46"/>
  <c r="N273" i="46"/>
  <c r="Y279" i="46"/>
  <c r="O282" i="46"/>
  <c r="Z297" i="46"/>
  <c r="AK117" i="46"/>
  <c r="AL117" i="46"/>
  <c r="AH126" i="46"/>
  <c r="AH286" i="46"/>
  <c r="AG132" i="46"/>
  <c r="AI133" i="46"/>
  <c r="AK134" i="46"/>
  <c r="AL134" i="46"/>
  <c r="AG136" i="46"/>
  <c r="AK141" i="46"/>
  <c r="AL141" i="46"/>
  <c r="AH150" i="46"/>
  <c r="AH314" i="46"/>
  <c r="AG156" i="46"/>
  <c r="AI157" i="46"/>
  <c r="AI321" i="46"/>
  <c r="AK158" i="46"/>
  <c r="AL158" i="46"/>
  <c r="M164" i="46"/>
  <c r="Z164" i="46"/>
  <c r="J166" i="46"/>
  <c r="R166" i="46"/>
  <c r="K276" i="46"/>
  <c r="AA276" i="46"/>
  <c r="Z278" i="46"/>
  <c r="AB285" i="46"/>
  <c r="J297" i="46"/>
  <c r="AB305" i="46"/>
  <c r="Z315" i="46"/>
  <c r="AI276" i="46"/>
  <c r="AH302" i="46"/>
  <c r="AH123" i="46"/>
  <c r="AK124" i="46"/>
  <c r="AL124" i="46"/>
  <c r="AK131" i="46"/>
  <c r="AL131" i="46"/>
  <c r="AH147" i="46"/>
  <c r="AK148" i="46"/>
  <c r="AK155" i="46"/>
  <c r="AL155" i="46"/>
  <c r="AG160" i="46"/>
  <c r="L164" i="46"/>
  <c r="L165" i="46"/>
  <c r="Y164" i="46"/>
  <c r="I166" i="46"/>
  <c r="I165" i="46"/>
  <c r="Q166" i="46"/>
  <c r="Y289" i="46"/>
  <c r="R297" i="46"/>
  <c r="Y299" i="46"/>
  <c r="Y308" i="46"/>
  <c r="AB313" i="46"/>
  <c r="AD319" i="46"/>
  <c r="AG275" i="46"/>
  <c r="AG116" i="46"/>
  <c r="AI117" i="46"/>
  <c r="AK118" i="46"/>
  <c r="AL118" i="46"/>
  <c r="AK135" i="46"/>
  <c r="AL135" i="46"/>
  <c r="AK142" i="46"/>
  <c r="AL142" i="46"/>
  <c r="AK152" i="46"/>
  <c r="AL152" i="46"/>
  <c r="AK159" i="46"/>
  <c r="AL159" i="46"/>
  <c r="H166" i="46"/>
  <c r="P166" i="46"/>
  <c r="AD166" i="46"/>
  <c r="L292" i="46"/>
  <c r="AD293" i="46"/>
  <c r="I299" i="46"/>
  <c r="Z323" i="46"/>
  <c r="AI285" i="46"/>
  <c r="AI313" i="46"/>
  <c r="AK115" i="46"/>
  <c r="AK164" i="46" s="1"/>
  <c r="AK125" i="46"/>
  <c r="AL125" i="46"/>
  <c r="AH134" i="46"/>
  <c r="AK139" i="46"/>
  <c r="AL139" i="46"/>
  <c r="AK149" i="46"/>
  <c r="AL149" i="46"/>
  <c r="AC166" i="46"/>
  <c r="AC165" i="46" s="1"/>
  <c r="Z277" i="46"/>
  <c r="Q299" i="46"/>
  <c r="AA306" i="46"/>
  <c r="AD164" i="46"/>
  <c r="AA286" i="46"/>
  <c r="M320" i="46"/>
  <c r="M312" i="46"/>
  <c r="AC304" i="46"/>
  <c r="M304" i="46"/>
  <c r="AC294" i="46"/>
  <c r="AC292" i="46" s="1"/>
  <c r="M294" i="46"/>
  <c r="M292" i="46"/>
  <c r="AC284" i="46"/>
  <c r="AH297" i="46"/>
  <c r="AI305" i="46"/>
  <c r="AH118" i="46"/>
  <c r="AK150" i="46"/>
  <c r="AL150" i="46"/>
  <c r="H164" i="46"/>
  <c r="P164" i="46"/>
  <c r="AF165" i="46"/>
  <c r="AE165" i="46"/>
  <c r="O278" i="46"/>
  <c r="AI294" i="46"/>
  <c r="H113" i="46"/>
  <c r="P113" i="46"/>
  <c r="AI310" i="46"/>
  <c r="V113" i="46"/>
  <c r="P281" i="46"/>
  <c r="J113" i="46"/>
  <c r="R113" i="46"/>
  <c r="AH17" i="46"/>
  <c r="AG20" i="46"/>
  <c r="AK24" i="46"/>
  <c r="AK25" i="46"/>
  <c r="AK34" i="46"/>
  <c r="AK37" i="46"/>
  <c r="AL37" i="46" s="1"/>
  <c r="Y60" i="46"/>
  <c r="Y1499" i="46"/>
  <c r="Y276" i="46"/>
  <c r="AA285" i="46"/>
  <c r="P287" i="46"/>
  <c r="AA295" i="46"/>
  <c r="R318" i="46"/>
  <c r="AC320" i="46"/>
  <c r="AG18" i="46"/>
  <c r="AK22" i="46"/>
  <c r="AG28" i="46"/>
  <c r="AK33" i="46"/>
  <c r="AH41" i="46"/>
  <c r="AG42" i="46"/>
  <c r="AG310" i="46" s="1"/>
  <c r="AG44" i="46"/>
  <c r="AH45" i="46"/>
  <c r="AG46" i="46"/>
  <c r="AG48" i="46"/>
  <c r="AH53" i="46"/>
  <c r="AG54" i="46"/>
  <c r="AH57" i="46"/>
  <c r="AH325" i="46" s="1"/>
  <c r="I62" i="46"/>
  <c r="Q62" i="46"/>
  <c r="Y296" i="46"/>
  <c r="Y326" i="46"/>
  <c r="AK12" i="46"/>
  <c r="AL12" i="46" s="1"/>
  <c r="AG16" i="46"/>
  <c r="AG26" i="46"/>
  <c r="AG40" i="46"/>
  <c r="AG52" i="46"/>
  <c r="AG56" i="46"/>
  <c r="AG58" i="46"/>
  <c r="AG326" i="46"/>
  <c r="I60" i="46"/>
  <c r="I1499" i="46"/>
  <c r="Q60" i="46"/>
  <c r="Q1499" i="46"/>
  <c r="AC279" i="46"/>
  <c r="Y282" i="46"/>
  <c r="Y286" i="46"/>
  <c r="AC289" i="46"/>
  <c r="AC312" i="46"/>
  <c r="AC316" i="46"/>
  <c r="AK21" i="46"/>
  <c r="AH25" i="46"/>
  <c r="AG36" i="46"/>
  <c r="AH37" i="46"/>
  <c r="AH305" i="46" s="1"/>
  <c r="G62" i="46"/>
  <c r="O62" i="46"/>
  <c r="AC62" i="46"/>
  <c r="AC274" i="46"/>
  <c r="R278" i="46"/>
  <c r="AC308" i="46"/>
  <c r="AA321" i="46"/>
  <c r="AH13" i="46"/>
  <c r="AK20" i="46"/>
  <c r="AH33" i="46"/>
  <c r="AK49" i="46"/>
  <c r="G60" i="46"/>
  <c r="G1499" i="46"/>
  <c r="O60" i="46"/>
  <c r="O1499" i="46"/>
  <c r="AC60" i="46"/>
  <c r="AA280" i="46"/>
  <c r="AB292" i="46"/>
  <c r="AC299" i="46"/>
  <c r="AC298" i="46" s="1"/>
  <c r="AA309" i="46"/>
  <c r="AA313" i="46"/>
  <c r="AC324" i="46"/>
  <c r="AK28" i="46"/>
  <c r="AK46" i="46"/>
  <c r="AK54" i="46"/>
  <c r="M62" i="46"/>
  <c r="M61" i="46"/>
  <c r="AA62" i="46"/>
  <c r="M274" i="46"/>
  <c r="Y291" i="46"/>
  <c r="H281" i="46"/>
  <c r="N298" i="46"/>
  <c r="L61" i="46"/>
  <c r="N61" i="46"/>
  <c r="E273" i="46"/>
  <c r="V273" i="46"/>
  <c r="V62" i="46"/>
  <c r="C303" i="46"/>
  <c r="AE1457" i="46"/>
  <c r="AE287" i="46"/>
  <c r="U62" i="46"/>
  <c r="U282" i="46"/>
  <c r="W284" i="46"/>
  <c r="AJ285" i="46"/>
  <c r="W294" i="46"/>
  <c r="AJ295" i="46"/>
  <c r="AG296" i="46"/>
  <c r="U301" i="46"/>
  <c r="W304" i="46"/>
  <c r="AJ305" i="46"/>
  <c r="AI308" i="46"/>
  <c r="W312" i="46"/>
  <c r="AJ313" i="46"/>
  <c r="AI324" i="46"/>
  <c r="U112" i="46"/>
  <c r="U114" i="46"/>
  <c r="AL170" i="46"/>
  <c r="V278" i="46"/>
  <c r="AJ60" i="46"/>
  <c r="AJ273" i="46"/>
  <c r="AJ112" i="46"/>
  <c r="AJ114" i="46"/>
  <c r="D281" i="46"/>
  <c r="U60" i="46"/>
  <c r="W166" i="46"/>
  <c r="AL136" i="46"/>
  <c r="U271" i="46"/>
  <c r="U270" i="46"/>
  <c r="AL243" i="46"/>
  <c r="AC1441" i="46"/>
  <c r="W274" i="46"/>
  <c r="AJ275" i="46"/>
  <c r="U277" i="46"/>
  <c r="U284" i="46"/>
  <c r="U294" i="46"/>
  <c r="U304" i="46"/>
  <c r="U312" i="46"/>
  <c r="U320" i="46"/>
  <c r="W164" i="46"/>
  <c r="AE270" i="46"/>
  <c r="R1473" i="46"/>
  <c r="Q1474" i="46"/>
  <c r="U280" i="46"/>
  <c r="AJ284" i="46"/>
  <c r="AI288" i="46"/>
  <c r="AJ294" i="46"/>
  <c r="AJ292" i="46"/>
  <c r="U325" i="46"/>
  <c r="AJ62" i="46"/>
  <c r="AL69" i="46"/>
  <c r="U166" i="46"/>
  <c r="AL122" i="46"/>
  <c r="AL130" i="46"/>
  <c r="AL138" i="46"/>
  <c r="AL154" i="46"/>
  <c r="W298" i="46"/>
  <c r="AE1451" i="46"/>
  <c r="AE281" i="46"/>
  <c r="H292" i="46"/>
  <c r="W62" i="46"/>
  <c r="U274" i="46"/>
  <c r="W60" i="46"/>
  <c r="G1469" i="46"/>
  <c r="V854" i="46"/>
  <c r="V856" i="46"/>
  <c r="AJ274" i="46"/>
  <c r="W285" i="46"/>
  <c r="W1453" i="46"/>
  <c r="W305" i="46"/>
  <c r="W313" i="46"/>
  <c r="AL50" i="46"/>
  <c r="W321" i="46"/>
  <c r="W1490" i="46"/>
  <c r="AK327" i="46"/>
  <c r="V60" i="46"/>
  <c r="AL87" i="46"/>
  <c r="AL95" i="46"/>
  <c r="AL111" i="46"/>
  <c r="S166" i="46"/>
  <c r="AL116" i="46"/>
  <c r="AL148" i="46"/>
  <c r="U219" i="46"/>
  <c r="AL223" i="46"/>
  <c r="AF1461" i="46"/>
  <c r="AF292" i="46"/>
  <c r="AF1468" i="46"/>
  <c r="AF298" i="46"/>
  <c r="V269" i="46"/>
  <c r="V270" i="46"/>
  <c r="D303" i="46"/>
  <c r="V644" i="46"/>
  <c r="V380" i="46"/>
  <c r="U537" i="46"/>
  <c r="U535" i="46"/>
  <c r="V378" i="46"/>
  <c r="D287" i="46"/>
  <c r="M1461" i="46"/>
  <c r="T164" i="46"/>
  <c r="AJ164" i="46"/>
  <c r="AJ165" i="46"/>
  <c r="AJ269" i="46"/>
  <c r="AJ270" i="46"/>
  <c r="AE278" i="46"/>
  <c r="J292" i="46"/>
  <c r="AE292" i="46"/>
  <c r="J298" i="46"/>
  <c r="AE298" i="46"/>
  <c r="AF431" i="46"/>
  <c r="V642" i="46"/>
  <c r="I1441" i="46"/>
  <c r="U288" i="46"/>
  <c r="AG289" i="46"/>
  <c r="U290" i="46"/>
  <c r="U1458" i="46"/>
  <c r="U300" i="46"/>
  <c r="U1469" i="46"/>
  <c r="U305" i="46"/>
  <c r="U307" i="46"/>
  <c r="U309" i="46"/>
  <c r="U311" i="46"/>
  <c r="U313" i="46"/>
  <c r="U315" i="46"/>
  <c r="U317" i="46"/>
  <c r="U319" i="46"/>
  <c r="U323" i="46"/>
  <c r="U327" i="46"/>
  <c r="U1496" i="46"/>
  <c r="W112" i="46"/>
  <c r="S164" i="46"/>
  <c r="W217" i="46"/>
  <c r="AF281" i="46"/>
  <c r="I292" i="46"/>
  <c r="AF303" i="46"/>
  <c r="AB287" i="46"/>
  <c r="AE1488" i="46"/>
  <c r="AE318" i="46"/>
  <c r="AL416" i="46"/>
  <c r="W322" i="46"/>
  <c r="W324" i="46"/>
  <c r="AI325" i="46"/>
  <c r="W326" i="46"/>
  <c r="S327" i="46"/>
  <c r="D278" i="46"/>
  <c r="L278" i="46"/>
  <c r="AB278" i="46"/>
  <c r="C281" i="46"/>
  <c r="F298" i="46"/>
  <c r="V282" i="46"/>
  <c r="V284" i="46"/>
  <c r="V304" i="46"/>
  <c r="V306" i="46"/>
  <c r="V308" i="46"/>
  <c r="V310" i="46"/>
  <c r="V312" i="46"/>
  <c r="V314" i="46"/>
  <c r="V316" i="46"/>
  <c r="V324" i="46"/>
  <c r="V326" i="46"/>
  <c r="AH327" i="46"/>
  <c r="C278" i="46"/>
  <c r="D292" i="46"/>
  <c r="O292" i="46"/>
  <c r="D298" i="46"/>
  <c r="U654" i="46"/>
  <c r="V656" i="46"/>
  <c r="AL402" i="46"/>
  <c r="AL418" i="46"/>
  <c r="AL426" i="46"/>
  <c r="V654" i="46"/>
  <c r="AH655" i="46"/>
  <c r="V673" i="46"/>
  <c r="V676" i="46"/>
  <c r="V690" i="46"/>
  <c r="V692" i="46"/>
  <c r="AJ380" i="46"/>
  <c r="T432" i="46"/>
  <c r="T431" i="46" s="1"/>
  <c r="V485" i="46"/>
  <c r="T537" i="46"/>
  <c r="AJ537" i="46"/>
  <c r="V590" i="46"/>
  <c r="C674" i="46"/>
  <c r="AE689" i="46"/>
  <c r="W1026" i="46"/>
  <c r="U644" i="46"/>
  <c r="U378" i="46"/>
  <c r="U590" i="46"/>
  <c r="U588" i="46"/>
  <c r="V1015" i="46"/>
  <c r="V749" i="46"/>
  <c r="AF1488" i="46"/>
  <c r="U646" i="46"/>
  <c r="U1443" i="46"/>
  <c r="U651" i="46"/>
  <c r="U673" i="46"/>
  <c r="V430" i="46"/>
  <c r="V431" i="46"/>
  <c r="V1035" i="46"/>
  <c r="V1034" i="46"/>
  <c r="AJ656" i="46"/>
  <c r="AJ676" i="46"/>
  <c r="AJ692" i="46"/>
  <c r="AJ378" i="46"/>
  <c r="AJ432" i="46"/>
  <c r="AJ431" i="46"/>
  <c r="T535" i="46"/>
  <c r="AJ1225" i="46"/>
  <c r="AJ1227" i="46"/>
  <c r="U430" i="46"/>
  <c r="AL501" i="46"/>
  <c r="V1019" i="46"/>
  <c r="V1039" i="46"/>
  <c r="V1384" i="46"/>
  <c r="V1382" i="46"/>
  <c r="V650" i="46"/>
  <c r="V649" i="46"/>
  <c r="AL344" i="46"/>
  <c r="V687" i="46"/>
  <c r="AL370" i="46"/>
  <c r="X535" i="46"/>
  <c r="V751" i="46"/>
  <c r="V801" i="46"/>
  <c r="AF802" i="46"/>
  <c r="U645" i="46"/>
  <c r="U647" i="46"/>
  <c r="U653" i="46"/>
  <c r="AG654" i="46"/>
  <c r="U655" i="46"/>
  <c r="U657" i="46"/>
  <c r="U660" i="46"/>
  <c r="U662" i="46"/>
  <c r="U665" i="46"/>
  <c r="U663" i="46"/>
  <c r="U667" i="46"/>
  <c r="U670" i="46"/>
  <c r="U672" i="46"/>
  <c r="AG673" i="46"/>
  <c r="U675" i="46"/>
  <c r="U677" i="46"/>
  <c r="AG678" i="46"/>
  <c r="U679" i="46"/>
  <c r="U681" i="46"/>
  <c r="U683" i="46"/>
  <c r="U685" i="46"/>
  <c r="U687" i="46"/>
  <c r="U693" i="46"/>
  <c r="U695" i="46"/>
  <c r="U697" i="46"/>
  <c r="U380" i="46"/>
  <c r="U483" i="46"/>
  <c r="W536" i="46"/>
  <c r="T642" i="46"/>
  <c r="AJ642" i="46"/>
  <c r="AJ641" i="46"/>
  <c r="V1016" i="46"/>
  <c r="AJ645" i="46"/>
  <c r="AJ647" i="46"/>
  <c r="AJ650" i="46"/>
  <c r="AJ649" i="46"/>
  <c r="AJ653" i="46"/>
  <c r="AJ655" i="46"/>
  <c r="AJ657" i="46"/>
  <c r="AJ660" i="46"/>
  <c r="AJ662" i="46"/>
  <c r="AJ665" i="46"/>
  <c r="AJ663" i="46"/>
  <c r="AJ667" i="46"/>
  <c r="AJ670" i="46"/>
  <c r="AJ672" i="46"/>
  <c r="AJ675" i="46"/>
  <c r="AJ677" i="46"/>
  <c r="AJ679" i="46"/>
  <c r="AJ681" i="46"/>
  <c r="AJ683" i="46"/>
  <c r="AJ685" i="46"/>
  <c r="AJ687" i="46"/>
  <c r="AJ691" i="46"/>
  <c r="AJ693" i="46"/>
  <c r="AJ695" i="46"/>
  <c r="X698" i="46"/>
  <c r="AL486" i="46"/>
  <c r="AL535" i="46" s="1"/>
  <c r="AJ535" i="46"/>
  <c r="X537" i="46"/>
  <c r="V1018" i="46"/>
  <c r="V1038" i="46"/>
  <c r="H802" i="46"/>
  <c r="AL1118" i="46"/>
  <c r="U640" i="46"/>
  <c r="U641" i="46"/>
  <c r="U751" i="46"/>
  <c r="W801" i="46"/>
  <c r="U906" i="46"/>
  <c r="AJ1174" i="46"/>
  <c r="AJ1385" i="46"/>
  <c r="AJ1120" i="46"/>
  <c r="AJ751" i="46"/>
  <c r="AJ854" i="46"/>
  <c r="AJ1395" i="46"/>
  <c r="AJ1405" i="46"/>
  <c r="AJ1414" i="46"/>
  <c r="AJ1423" i="46"/>
  <c r="AJ1431" i="46"/>
  <c r="T1439" i="46"/>
  <c r="AJ1439" i="46"/>
  <c r="W1016" i="46"/>
  <c r="W1021" i="46"/>
  <c r="W1028" i="46"/>
  <c r="W1031" i="46"/>
  <c r="W1033" i="46"/>
  <c r="W1036" i="46"/>
  <c r="W1034" i="46"/>
  <c r="AI1037" i="46"/>
  <c r="W1038" i="46"/>
  <c r="AI1039" i="46"/>
  <c r="W1041" i="46"/>
  <c r="W1043" i="46"/>
  <c r="AI1044" i="46"/>
  <c r="W1046" i="46"/>
  <c r="W1048" i="46"/>
  <c r="S1049" i="46"/>
  <c r="AI1049" i="46"/>
  <c r="W1050" i="46"/>
  <c r="W1052" i="46"/>
  <c r="W1054" i="46"/>
  <c r="W1056" i="46"/>
  <c r="W1058" i="46"/>
  <c r="W1062" i="46"/>
  <c r="W1064" i="46"/>
  <c r="W1068" i="46"/>
  <c r="S1069" i="46"/>
  <c r="AI1069" i="46"/>
  <c r="W856" i="46"/>
  <c r="AJ1122" i="46"/>
  <c r="V588" i="46"/>
  <c r="V1021" i="46"/>
  <c r="V1024" i="46"/>
  <c r="V1026" i="46"/>
  <c r="V1031" i="46"/>
  <c r="V1033" i="46"/>
  <c r="V1041" i="46"/>
  <c r="V1043" i="46"/>
  <c r="V1470" i="46"/>
  <c r="V1046" i="46"/>
  <c r="V1048" i="46"/>
  <c r="V1050" i="46"/>
  <c r="V1052" i="46"/>
  <c r="V1054" i="46"/>
  <c r="V1056" i="46"/>
  <c r="V1058" i="46"/>
  <c r="V1062" i="46"/>
  <c r="AH1063" i="46"/>
  <c r="V1064" i="46"/>
  <c r="V1066" i="46"/>
  <c r="V1068" i="46"/>
  <c r="AJ801" i="46"/>
  <c r="V959" i="46"/>
  <c r="W1013" i="46"/>
  <c r="AJ1387" i="46"/>
  <c r="AJ1397" i="46"/>
  <c r="AJ1407" i="46"/>
  <c r="AJ1417" i="46"/>
  <c r="AJ1425" i="46"/>
  <c r="AJ1433" i="46"/>
  <c r="T1277" i="46"/>
  <c r="AL1090" i="46"/>
  <c r="AL1106" i="46"/>
  <c r="W380" i="46"/>
  <c r="U1020" i="46"/>
  <c r="W749" i="46"/>
  <c r="V1011" i="46"/>
  <c r="W1015" i="46"/>
  <c r="AF1029" i="46"/>
  <c r="J1121" i="46"/>
  <c r="R1121" i="46"/>
  <c r="AJ1016" i="46"/>
  <c r="AJ1021" i="46"/>
  <c r="AJ1020" i="46"/>
  <c r="AJ1024" i="46"/>
  <c r="AJ1026" i="46"/>
  <c r="AJ1028" i="46"/>
  <c r="AJ1036" i="46"/>
  <c r="AJ1034" i="46"/>
  <c r="AJ1038" i="46"/>
  <c r="AJ1046" i="46"/>
  <c r="AJ1048" i="46"/>
  <c r="AJ1050" i="46"/>
  <c r="AJ1052" i="46"/>
  <c r="AJ1054" i="46"/>
  <c r="AJ1056" i="46"/>
  <c r="AJ1058" i="46"/>
  <c r="AJ1062" i="46"/>
  <c r="AJ1064" i="46"/>
  <c r="AJ1066" i="46"/>
  <c r="AJ1068" i="46"/>
  <c r="X1069" i="46"/>
  <c r="V908" i="46"/>
  <c r="V907" i="46"/>
  <c r="V961" i="46"/>
  <c r="AE960" i="46"/>
  <c r="AE1014" i="46"/>
  <c r="U1011" i="46"/>
  <c r="AJ1172" i="46"/>
  <c r="AJ1332" i="46"/>
  <c r="T1279" i="46"/>
  <c r="AJ1279" i="46"/>
  <c r="U1384" i="46"/>
  <c r="U1382" i="46"/>
  <c r="U1172" i="46"/>
  <c r="U1173" i="46"/>
  <c r="U1277" i="46"/>
  <c r="U1278" i="46"/>
  <c r="V1385" i="46"/>
  <c r="V1411" i="46"/>
  <c r="V1410" i="46"/>
  <c r="V1428" i="46"/>
  <c r="AJ1277" i="46"/>
  <c r="AJ1384" i="46"/>
  <c r="AJ1383" i="46"/>
  <c r="U1408" i="46"/>
  <c r="U1332" i="46"/>
  <c r="U1331" i="46"/>
  <c r="AJ1388" i="46"/>
  <c r="AJ1391" i="46"/>
  <c r="AJ1394" i="46"/>
  <c r="AJ1396" i="46"/>
  <c r="AJ1398" i="46"/>
  <c r="AJ1401" i="46"/>
  <c r="AJ1403" i="46"/>
  <c r="AJ1406" i="46"/>
  <c r="AJ1408" i="46"/>
  <c r="AJ1411" i="46"/>
  <c r="AJ1413" i="46"/>
  <c r="AJ1416" i="46"/>
  <c r="AJ1418" i="46"/>
  <c r="AJ1420" i="46"/>
  <c r="AJ1422" i="46"/>
  <c r="AJ1424" i="46"/>
  <c r="AJ1426" i="46"/>
  <c r="AJ1428" i="46"/>
  <c r="AJ1432" i="46"/>
  <c r="AJ1434" i="46"/>
  <c r="AJ1436" i="46"/>
  <c r="AJ1438" i="46"/>
  <c r="X1439" i="46"/>
  <c r="V1120" i="46"/>
  <c r="V1225" i="46"/>
  <c r="W1122" i="46"/>
  <c r="AG1172" i="46"/>
  <c r="U1225" i="46"/>
  <c r="W1331" i="46"/>
  <c r="J1383" i="46"/>
  <c r="AH1388" i="46"/>
  <c r="V1389" i="46"/>
  <c r="V1392" i="46"/>
  <c r="V1395" i="46"/>
  <c r="V1397" i="46"/>
  <c r="AL1083" i="46"/>
  <c r="V1405" i="46"/>
  <c r="V1404" i="46"/>
  <c r="V1407" i="46"/>
  <c r="V1409" i="46"/>
  <c r="V1414" i="46"/>
  <c r="V1417" i="46"/>
  <c r="AL1097" i="46"/>
  <c r="V1419" i="46"/>
  <c r="V1476" i="46"/>
  <c r="V1421" i="46"/>
  <c r="AH1422" i="46"/>
  <c r="V1423" i="46"/>
  <c r="AH1424" i="46"/>
  <c r="V1425" i="46"/>
  <c r="V1482" i="46"/>
  <c r="V1427" i="46"/>
  <c r="V1429" i="46"/>
  <c r="V1431" i="46"/>
  <c r="AH1432" i="46"/>
  <c r="V1435" i="46"/>
  <c r="V1492" i="46"/>
  <c r="V1437" i="46"/>
  <c r="AH1438" i="46"/>
  <c r="V1439" i="46"/>
  <c r="AL1119" i="46"/>
  <c r="H56" i="45"/>
  <c r="N57" i="45"/>
  <c r="N56" i="45"/>
  <c r="AE57" i="45"/>
  <c r="O57" i="45"/>
  <c r="AE56" i="45"/>
  <c r="O56" i="45"/>
  <c r="G56" i="45"/>
  <c r="N21" i="4"/>
  <c r="G16" i="1"/>
  <c r="O17" i="4"/>
  <c r="K17" i="4"/>
  <c r="G17" i="4"/>
  <c r="C17" i="4"/>
  <c r="AG24" i="4"/>
  <c r="L37" i="4"/>
  <c r="H37" i="4"/>
  <c r="T34" i="4"/>
  <c r="O31" i="4"/>
  <c r="K31" i="4"/>
  <c r="G31" i="4"/>
  <c r="C31" i="4"/>
  <c r="S21" i="4"/>
  <c r="G106" i="37"/>
  <c r="V106" i="37"/>
  <c r="AG31" i="4"/>
  <c r="C27" i="4"/>
  <c r="B21" i="4"/>
  <c r="W14" i="4"/>
  <c r="I14" i="4"/>
  <c r="I18" i="4"/>
  <c r="AC37" i="4"/>
  <c r="L13" i="13"/>
  <c r="O13" i="13"/>
  <c r="O1487" i="5"/>
  <c r="O67" i="13"/>
  <c r="P13" i="13"/>
  <c r="P1487" i="5"/>
  <c r="P67" i="13"/>
  <c r="Y14" i="13"/>
  <c r="Y1487" i="5"/>
  <c r="Y67" i="13"/>
  <c r="H33" i="23"/>
  <c r="C13" i="13"/>
  <c r="E58" i="37"/>
  <c r="K58" i="37"/>
  <c r="L38" i="28"/>
  <c r="L27" i="28"/>
  <c r="L33" i="35"/>
  <c r="AA43" i="13"/>
  <c r="K13" i="13"/>
  <c r="AA1479" i="5"/>
  <c r="AA59" i="13" s="1"/>
  <c r="AA1471" i="5"/>
  <c r="AA51" i="13" s="1"/>
  <c r="W37" i="4"/>
  <c r="M37" i="4"/>
  <c r="N112" i="35"/>
  <c r="E64" i="37"/>
  <c r="K64" i="37"/>
  <c r="L44" i="4"/>
  <c r="H44" i="4"/>
  <c r="B31" i="4"/>
  <c r="N17" i="4"/>
  <c r="F17" i="4"/>
  <c r="B17" i="4"/>
  <c r="AC31" i="4"/>
  <c r="AG41" i="4"/>
  <c r="S17" i="4"/>
  <c r="N44" i="4"/>
  <c r="N48" i="4"/>
  <c r="J44" i="4"/>
  <c r="F44" i="4"/>
  <c r="G23" i="1"/>
  <c r="L107" i="35"/>
  <c r="L104" i="35"/>
  <c r="H104" i="35"/>
  <c r="E74" i="37"/>
  <c r="K74" i="37"/>
  <c r="AC44" i="4"/>
  <c r="M21" i="4"/>
  <c r="I21" i="4"/>
  <c r="W21" i="4"/>
  <c r="H14" i="4"/>
  <c r="Q88" i="39"/>
  <c r="H88" i="39"/>
  <c r="AA1062" i="5"/>
  <c r="AA1477" i="5"/>
  <c r="AA57" i="13" s="1"/>
  <c r="L114" i="35"/>
  <c r="H114" i="35"/>
  <c r="I84" i="35"/>
  <c r="G102" i="37"/>
  <c r="V102" i="37"/>
  <c r="E65" i="37"/>
  <c r="T65" i="37"/>
  <c r="D120" i="39"/>
  <c r="L110" i="35"/>
  <c r="H110" i="35"/>
  <c r="U17" i="4"/>
  <c r="F80" i="37"/>
  <c r="U80" i="37" s="1"/>
  <c r="D76" i="39"/>
  <c r="H76" i="39"/>
  <c r="J122" i="37"/>
  <c r="Y122" i="37"/>
  <c r="L31" i="4"/>
  <c r="L38" i="4"/>
  <c r="L121" i="35"/>
  <c r="H121" i="35"/>
  <c r="D116" i="39"/>
  <c r="H116" i="39"/>
  <c r="W27" i="4"/>
  <c r="M27" i="4"/>
  <c r="AR60" i="28"/>
  <c r="AR23" i="28"/>
  <c r="AR9" i="28"/>
  <c r="T21" i="4"/>
  <c r="AG37" i="4"/>
  <c r="L24" i="4"/>
  <c r="H24" i="4"/>
  <c r="W17" i="4"/>
  <c r="M17" i="4"/>
  <c r="AQ64" i="28"/>
  <c r="AM64" i="28"/>
  <c r="AM60" i="28"/>
  <c r="F3" i="29"/>
  <c r="AG21" i="4"/>
  <c r="U34" i="4"/>
  <c r="F27" i="4"/>
  <c r="G18" i="1"/>
  <c r="T47" i="4"/>
  <c r="E59" i="37"/>
  <c r="K59" i="37"/>
  <c r="Z59" i="37"/>
  <c r="AG14" i="4"/>
  <c r="H22" i="23"/>
  <c r="E57" i="37"/>
  <c r="S27" i="4"/>
  <c r="P17" i="4"/>
  <c r="L30" i="28"/>
  <c r="P34" i="4"/>
  <c r="W24" i="4"/>
  <c r="M24" i="4"/>
  <c r="I24" i="4"/>
  <c r="J113" i="37"/>
  <c r="Y113" i="37"/>
  <c r="U24" i="4"/>
  <c r="L41" i="28"/>
  <c r="U31" i="4"/>
  <c r="K62" i="37"/>
  <c r="N123" i="35"/>
  <c r="J123" i="35"/>
  <c r="T41" i="4"/>
  <c r="S31" i="4"/>
  <c r="AC34" i="4"/>
  <c r="J64" i="23"/>
  <c r="G64" i="23"/>
  <c r="E116" i="37"/>
  <c r="T116" i="37" s="1"/>
  <c r="L47" i="28"/>
  <c r="AG27" i="4"/>
  <c r="U21" i="4"/>
  <c r="P31" i="4"/>
  <c r="S47" i="4"/>
  <c r="I27" i="4"/>
  <c r="L21" i="4"/>
  <c r="H21" i="4"/>
  <c r="J105" i="37"/>
  <c r="Y105" i="37"/>
  <c r="S14" i="4"/>
  <c r="O14" i="4"/>
  <c r="K14" i="4"/>
  <c r="U37" i="4"/>
  <c r="C1487" i="5"/>
  <c r="C24" i="13"/>
  <c r="L51" i="35"/>
  <c r="H51" i="35"/>
  <c r="L64" i="28"/>
  <c r="H64" i="28"/>
  <c r="H41" i="23"/>
  <c r="H37" i="23"/>
  <c r="AG34" i="4"/>
  <c r="E71" i="37"/>
  <c r="T71" i="37"/>
  <c r="O44" i="4"/>
  <c r="K44" i="4"/>
  <c r="C44" i="4"/>
  <c r="N31" i="4"/>
  <c r="J31" i="4"/>
  <c r="F31" i="4"/>
  <c r="G19" i="1"/>
  <c r="F57" i="39"/>
  <c r="S57" i="39"/>
  <c r="N117" i="35"/>
  <c r="J117" i="35" s="1"/>
  <c r="T27" i="4"/>
  <c r="S37" i="4"/>
  <c r="J48" i="35"/>
  <c r="O21" i="4"/>
  <c r="K21" i="4"/>
  <c r="G21" i="4"/>
  <c r="C21" i="4"/>
  <c r="E135" i="37"/>
  <c r="T135" i="37"/>
  <c r="J61" i="28"/>
  <c r="L39" i="35"/>
  <c r="H72" i="39"/>
  <c r="W72" i="39"/>
  <c r="E70" i="37"/>
  <c r="E60" i="37"/>
  <c r="O24" i="4"/>
  <c r="K24" i="4"/>
  <c r="G24" i="4"/>
  <c r="C24" i="4"/>
  <c r="AG17" i="4"/>
  <c r="G57" i="23"/>
  <c r="C57" i="23" s="1"/>
  <c r="H49" i="35"/>
  <c r="K77" i="35"/>
  <c r="G77" i="35" s="1"/>
  <c r="H54" i="35"/>
  <c r="D35" i="23"/>
  <c r="D34" i="23"/>
  <c r="T17" i="4"/>
  <c r="S24" i="4"/>
  <c r="P27" i="4"/>
  <c r="P28" i="4"/>
  <c r="AC14" i="4"/>
  <c r="U14" i="4"/>
  <c r="M47" i="4"/>
  <c r="M48" i="4"/>
  <c r="I47" i="4"/>
  <c r="J37" i="4"/>
  <c r="B37" i="4"/>
  <c r="O34" i="4"/>
  <c r="K34" i="4"/>
  <c r="K38" i="4"/>
  <c r="G34" i="4"/>
  <c r="G38" i="4"/>
  <c r="C34" i="4"/>
  <c r="C15" i="23"/>
  <c r="W31" i="4"/>
  <c r="W38" i="4"/>
  <c r="M31" i="4"/>
  <c r="I31" i="4"/>
  <c r="I38" i="4"/>
  <c r="N24" i="4"/>
  <c r="N28" i="4"/>
  <c r="J24" i="4"/>
  <c r="F24" i="4"/>
  <c r="B24" i="4"/>
  <c r="H17" i="4"/>
  <c r="N14" i="4"/>
  <c r="J14" i="4"/>
  <c r="J18" i="4"/>
  <c r="F14" i="4"/>
  <c r="F18" i="4"/>
  <c r="G14" i="1"/>
  <c r="AK66" i="13"/>
  <c r="T37" i="4"/>
  <c r="H96" i="39"/>
  <c r="Q96" i="39"/>
  <c r="AR2" i="28"/>
  <c r="H92" i="39"/>
  <c r="W92" i="39"/>
  <c r="Q92" i="39"/>
  <c r="G136" i="37"/>
  <c r="J121" i="37"/>
  <c r="Y121" i="37"/>
  <c r="E66" i="37"/>
  <c r="N34" i="4"/>
  <c r="M14" i="4"/>
  <c r="H25" i="23"/>
  <c r="T14" i="4"/>
  <c r="AC17" i="4"/>
  <c r="G17" i="1"/>
  <c r="P37" i="4"/>
  <c r="J21" i="4"/>
  <c r="H69" i="23"/>
  <c r="E67" i="37"/>
  <c r="E56" i="23"/>
  <c r="AC41" i="4"/>
  <c r="AC48" i="4"/>
  <c r="G89" i="37"/>
  <c r="V89" i="37" s="1"/>
  <c r="U44" i="4"/>
  <c r="B14" i="4"/>
  <c r="L125" i="35"/>
  <c r="H125" i="35"/>
  <c r="G84" i="37"/>
  <c r="V84" i="37"/>
  <c r="T44" i="4"/>
  <c r="L27" i="4"/>
  <c r="G15" i="23"/>
  <c r="DF40" i="42"/>
  <c r="G21" i="1"/>
  <c r="H31" i="4"/>
  <c r="C41" i="4"/>
  <c r="H68" i="39"/>
  <c r="AB60" i="28"/>
  <c r="G108" i="37"/>
  <c r="P41" i="4"/>
  <c r="AA64" i="28"/>
  <c r="Q108" i="39"/>
  <c r="D112" i="39"/>
  <c r="U41" i="4"/>
  <c r="Q124" i="39"/>
  <c r="B44" i="4"/>
  <c r="W47" i="4"/>
  <c r="H84" i="39"/>
  <c r="P47" i="4"/>
  <c r="S125" i="39"/>
  <c r="H112" i="35"/>
  <c r="H124" i="35"/>
  <c r="U47" i="4"/>
  <c r="AA44" i="4"/>
  <c r="W44" i="4"/>
  <c r="AG48" i="4"/>
  <c r="G44" i="4"/>
  <c r="U27" i="4"/>
  <c r="G47" i="4"/>
  <c r="AC28" i="4"/>
  <c r="F37" i="4"/>
  <c r="F21" i="4"/>
  <c r="N37" i="4"/>
  <c r="L17" i="4"/>
  <c r="G14" i="4"/>
  <c r="C14" i="4"/>
  <c r="C18" i="4"/>
  <c r="L27" i="35"/>
  <c r="M18" i="4"/>
  <c r="P14" i="4"/>
  <c r="O41" i="4"/>
  <c r="L14" i="4"/>
  <c r="AF1487" i="5"/>
  <c r="AF67" i="13"/>
  <c r="AF42" i="13"/>
  <c r="S109" i="39"/>
  <c r="R1487" i="5"/>
  <c r="R67" i="13"/>
  <c r="R25" i="13"/>
  <c r="K68" i="37"/>
  <c r="Q100" i="39"/>
  <c r="Y133" i="37"/>
  <c r="Q56" i="39"/>
  <c r="H56" i="39"/>
  <c r="W56" i="39"/>
  <c r="AF326" i="5"/>
  <c r="K72" i="37"/>
  <c r="J102" i="37"/>
  <c r="H103" i="35"/>
  <c r="Q42" i="13"/>
  <c r="Q1487" i="5"/>
  <c r="Q67" i="13"/>
  <c r="H111" i="35"/>
  <c r="Y131" i="37"/>
  <c r="K131" i="37"/>
  <c r="J103" i="37"/>
  <c r="AG214" i="39"/>
  <c r="F113" i="39"/>
  <c r="G109" i="37"/>
  <c r="V109" i="37"/>
  <c r="J80" i="37"/>
  <c r="E61" i="37"/>
  <c r="J87" i="37"/>
  <c r="S93" i="39"/>
  <c r="U1460" i="5"/>
  <c r="I81" i="37"/>
  <c r="U1442" i="5"/>
  <c r="W48" i="13"/>
  <c r="AE1477" i="5"/>
  <c r="J123" i="37"/>
  <c r="R43" i="13"/>
  <c r="Q50" i="13"/>
  <c r="L102" i="35"/>
  <c r="J129" i="37"/>
  <c r="Y129" i="37"/>
  <c r="AF46" i="13"/>
  <c r="L32" i="35"/>
  <c r="AJ1466" i="5"/>
  <c r="C62" i="35"/>
  <c r="H40" i="28"/>
  <c r="H34" i="35"/>
  <c r="J130" i="37"/>
  <c r="AG1433" i="5"/>
  <c r="AG13" i="13" s="1"/>
  <c r="E26" i="37"/>
  <c r="T26" i="37"/>
  <c r="D23" i="39"/>
  <c r="Q23" i="39"/>
  <c r="R11" i="39"/>
  <c r="F16" i="37"/>
  <c r="E13" i="39"/>
  <c r="M46" i="23"/>
  <c r="Q54" i="35"/>
  <c r="O54" i="35"/>
  <c r="S96" i="37"/>
  <c r="T130" i="37"/>
  <c r="V96" i="37"/>
  <c r="L33" i="39"/>
  <c r="Q48" i="35"/>
  <c r="K72" i="23"/>
  <c r="Q68" i="28"/>
  <c r="I68" i="28"/>
  <c r="P69" i="39"/>
  <c r="Q84" i="39"/>
  <c r="L62" i="23"/>
  <c r="D62" i="23" s="1"/>
  <c r="P38" i="35"/>
  <c r="P35" i="35" s="1"/>
  <c r="H35" i="35" s="1"/>
  <c r="AP68" i="8"/>
  <c r="N41" i="37" s="1"/>
  <c r="M65" i="23"/>
  <c r="M64" i="23"/>
  <c r="E64" i="23"/>
  <c r="Q42" i="35"/>
  <c r="Q51" i="28"/>
  <c r="X40" i="37"/>
  <c r="Q8" i="37"/>
  <c r="U33" i="39"/>
  <c r="N5" i="39"/>
  <c r="P45" i="35"/>
  <c r="H45" i="35"/>
  <c r="H46" i="35"/>
  <c r="S71" i="37"/>
  <c r="V71" i="37"/>
  <c r="S88" i="39"/>
  <c r="H49" i="28"/>
  <c r="O51" i="37"/>
  <c r="V51" i="37" s="1"/>
  <c r="P116" i="39"/>
  <c r="W116" i="39" s="1"/>
  <c r="S116" i="39"/>
  <c r="M49" i="23"/>
  <c r="R96" i="39"/>
  <c r="P96" i="39"/>
  <c r="W96" i="39"/>
  <c r="M56" i="45"/>
  <c r="H69" i="28"/>
  <c r="I10" i="25"/>
  <c r="G10" i="25"/>
  <c r="M53" i="23"/>
  <c r="K53" i="23"/>
  <c r="Q76" i="28"/>
  <c r="O76" i="28"/>
  <c r="Q17" i="35"/>
  <c r="I10" i="7"/>
  <c r="Q105" i="39"/>
  <c r="P105" i="39"/>
  <c r="W105" i="39"/>
  <c r="J37" i="35"/>
  <c r="S137" i="37"/>
  <c r="Z137" i="37"/>
  <c r="V137" i="37"/>
  <c r="F60" i="23"/>
  <c r="N59" i="23"/>
  <c r="F59" i="23" s="1"/>
  <c r="I34" i="25"/>
  <c r="G34" i="25"/>
  <c r="M60" i="23"/>
  <c r="Q43" i="28"/>
  <c r="Q37" i="35"/>
  <c r="I34" i="7"/>
  <c r="G34" i="7"/>
  <c r="J17" i="35"/>
  <c r="R11" i="35"/>
  <c r="R10" i="35"/>
  <c r="J43" i="28"/>
  <c r="N40" i="23"/>
  <c r="R63" i="28"/>
  <c r="O63" i="28"/>
  <c r="W73" i="8"/>
  <c r="R46" i="35"/>
  <c r="R54" i="28"/>
  <c r="P106" i="39"/>
  <c r="W106" i="39"/>
  <c r="S106" i="39"/>
  <c r="Q43" i="35"/>
  <c r="D60" i="39"/>
  <c r="H32" i="23"/>
  <c r="L37" i="28"/>
  <c r="L25" i="28"/>
  <c r="D48" i="39"/>
  <c r="K55" i="37"/>
  <c r="Q111" i="39"/>
  <c r="H111" i="39"/>
  <c r="W111" i="39"/>
  <c r="O62" i="23"/>
  <c r="U45" i="28"/>
  <c r="Q53" i="28"/>
  <c r="Q47" i="28"/>
  <c r="K46" i="23"/>
  <c r="L5" i="39"/>
  <c r="L129" i="39"/>
  <c r="S33" i="39"/>
  <c r="M58" i="23"/>
  <c r="L58" i="23"/>
  <c r="R59" i="28"/>
  <c r="N66" i="23"/>
  <c r="O49" i="28"/>
  <c r="L34" i="39"/>
  <c r="O41" i="37"/>
  <c r="Q115" i="37"/>
  <c r="Q30" i="35"/>
  <c r="M26" i="23"/>
  <c r="Q31" i="28"/>
  <c r="O178" i="37"/>
  <c r="R31" i="28"/>
  <c r="R31" i="35"/>
  <c r="N26" i="23"/>
  <c r="W74" i="8"/>
  <c r="N68" i="23"/>
  <c r="R51" i="28"/>
  <c r="R47" i="28"/>
  <c r="R42" i="35"/>
  <c r="R39" i="35"/>
  <c r="Q55" i="35"/>
  <c r="M47" i="23"/>
  <c r="Q70" i="28"/>
  <c r="N134" i="37"/>
  <c r="K102" i="39"/>
  <c r="M69" i="23"/>
  <c r="O58" i="28"/>
  <c r="G58" i="28" s="1"/>
  <c r="Q57" i="28"/>
  <c r="I58" i="28"/>
  <c r="M29" i="23"/>
  <c r="Q31" i="35"/>
  <c r="AI1471" i="5"/>
  <c r="AI51" i="13" s="1"/>
  <c r="AI1405" i="5"/>
  <c r="AC35" i="13"/>
  <c r="AK1478" i="5"/>
  <c r="AB1439" i="5"/>
  <c r="AB19" i="13" s="1"/>
  <c r="AI53" i="13"/>
  <c r="G142" i="37" s="1"/>
  <c r="V142" i="37" s="1"/>
  <c r="AA1454" i="5"/>
  <c r="AA34" i="13" s="1"/>
  <c r="AK1436" i="5"/>
  <c r="E21" i="13"/>
  <c r="I78" i="35"/>
  <c r="K78" i="35"/>
  <c r="G78" i="35" s="1"/>
  <c r="AI1015" i="5"/>
  <c r="AH1032" i="5"/>
  <c r="AH1479" i="5"/>
  <c r="AH59" i="13"/>
  <c r="AI1440" i="5"/>
  <c r="AI20" i="13" s="1"/>
  <c r="AK1480" i="5"/>
  <c r="AH1037" i="5"/>
  <c r="N62" i="28"/>
  <c r="AA1488" i="46"/>
  <c r="AK670" i="46"/>
  <c r="AG1459" i="5"/>
  <c r="AH684" i="5"/>
  <c r="AC1484" i="46"/>
  <c r="AK65" i="13"/>
  <c r="AH675" i="46"/>
  <c r="AG684" i="5"/>
  <c r="J25" i="7"/>
  <c r="AK1464" i="5"/>
  <c r="N79" i="28"/>
  <c r="J56" i="23"/>
  <c r="AC20" i="13"/>
  <c r="J28" i="23"/>
  <c r="F28" i="23" s="1"/>
  <c r="N32" i="28"/>
  <c r="J25" i="25"/>
  <c r="AD45" i="13"/>
  <c r="AL319" i="5"/>
  <c r="AG279" i="5"/>
  <c r="AH1473" i="5"/>
  <c r="AH53" i="13" s="1"/>
  <c r="F142" i="37" s="1"/>
  <c r="U142" i="37" s="1"/>
  <c r="AH316" i="5"/>
  <c r="AH1483" i="5"/>
  <c r="AH63" i="13" s="1"/>
  <c r="N35" i="35"/>
  <c r="N107" i="35"/>
  <c r="AK1482" i="5"/>
  <c r="AK316" i="5"/>
  <c r="V36" i="13"/>
  <c r="V1454" i="5"/>
  <c r="V34" i="13"/>
  <c r="I108" i="37"/>
  <c r="G82" i="37"/>
  <c r="V82" i="37"/>
  <c r="J750" i="46"/>
  <c r="J804" i="46"/>
  <c r="AC484" i="46"/>
  <c r="H218" i="46"/>
  <c r="H272" i="46"/>
  <c r="L1499" i="46"/>
  <c r="J272" i="46"/>
  <c r="AJ165" i="5"/>
  <c r="AJ15" i="45"/>
  <c r="AJ14" i="45"/>
  <c r="V1460" i="5"/>
  <c r="V40" i="13"/>
  <c r="I85" i="37"/>
  <c r="V296" i="5"/>
  <c r="U585" i="5"/>
  <c r="U29" i="45"/>
  <c r="U28" i="45"/>
  <c r="U377" i="5"/>
  <c r="U21" i="45"/>
  <c r="U20" i="45"/>
  <c r="W533" i="5"/>
  <c r="W27" i="45"/>
  <c r="W26" i="45"/>
  <c r="W165" i="5"/>
  <c r="W15" i="45"/>
  <c r="W14" i="45"/>
  <c r="V377" i="5"/>
  <c r="V21" i="45"/>
  <c r="V20" i="45"/>
  <c r="AG429" i="5"/>
  <c r="AG23" i="45" s="1"/>
  <c r="AG22" i="45"/>
  <c r="AJ1321" i="5"/>
  <c r="AJ53" i="45"/>
  <c r="AJ52" i="45"/>
  <c r="V637" i="5"/>
  <c r="V31" i="45"/>
  <c r="AH644" i="5"/>
  <c r="AH1437" i="5"/>
  <c r="V1026" i="5"/>
  <c r="V1451" i="5"/>
  <c r="B41" i="4"/>
  <c r="G22" i="1"/>
  <c r="AG745" i="5"/>
  <c r="AG33" i="45" s="1"/>
  <c r="AG32" i="45"/>
  <c r="V849" i="5"/>
  <c r="V37" i="45"/>
  <c r="V36" i="45"/>
  <c r="V1468" i="5"/>
  <c r="V48" i="13"/>
  <c r="U1468" i="5"/>
  <c r="U48" i="13"/>
  <c r="U1405" i="5"/>
  <c r="V1321" i="5"/>
  <c r="V53" i="45"/>
  <c r="U1466" i="5"/>
  <c r="U46" i="13"/>
  <c r="G107" i="37"/>
  <c r="V107" i="37"/>
  <c r="U301" i="5"/>
  <c r="AJ1005" i="5"/>
  <c r="AJ43" i="45"/>
  <c r="AJ42" i="45"/>
  <c r="W1321" i="5"/>
  <c r="W53" i="45"/>
  <c r="W52" i="45"/>
  <c r="AI745" i="5"/>
  <c r="AI33" i="45" s="1"/>
  <c r="AI32" i="45"/>
  <c r="S44" i="45"/>
  <c r="W1005" i="5"/>
  <c r="W43" i="45"/>
  <c r="W42" i="45"/>
  <c r="U1269" i="5"/>
  <c r="U51" i="45"/>
  <c r="U50" i="45"/>
  <c r="U1113" i="5"/>
  <c r="U45" i="45" s="1"/>
  <c r="U57" i="45" s="1"/>
  <c r="U44" i="45"/>
  <c r="AI901" i="5"/>
  <c r="AI39" i="45" s="1"/>
  <c r="AI38" i="45"/>
  <c r="AL1428" i="5"/>
  <c r="S165" i="5"/>
  <c r="S15" i="45" s="1"/>
  <c r="AK269" i="5"/>
  <c r="AK19" i="45" s="1"/>
  <c r="S99" i="39"/>
  <c r="F47" i="39"/>
  <c r="H99" i="39"/>
  <c r="W99" i="39" s="1"/>
  <c r="T1443" i="5"/>
  <c r="T23" i="13" s="1"/>
  <c r="S28" i="4"/>
  <c r="W1499" i="46"/>
  <c r="AJ1499" i="46"/>
  <c r="AI429" i="5"/>
  <c r="AI23" i="45" s="1"/>
  <c r="AI22" i="45"/>
  <c r="X533" i="5"/>
  <c r="X27" i="45" s="1"/>
  <c r="X26" i="45"/>
  <c r="S279" i="5"/>
  <c r="S1443" i="5"/>
  <c r="S23" i="13" s="1"/>
  <c r="AG585" i="5"/>
  <c r="AG29" i="45" s="1"/>
  <c r="AG28" i="45"/>
  <c r="W797" i="5"/>
  <c r="W35" i="45"/>
  <c r="W34" i="45"/>
  <c r="T38" i="45"/>
  <c r="V1165" i="5"/>
  <c r="V47" i="45"/>
  <c r="V46" i="45"/>
  <c r="X1447" i="5"/>
  <c r="V173" i="37"/>
  <c r="V54" i="37"/>
  <c r="V180" i="37"/>
  <c r="K173" i="37"/>
  <c r="Z173" i="37"/>
  <c r="G54" i="37"/>
  <c r="X1441" i="5"/>
  <c r="X647" i="5"/>
  <c r="W1165" i="5"/>
  <c r="W47" i="45"/>
  <c r="W46" i="45"/>
  <c r="T42" i="45"/>
  <c r="V1217" i="5"/>
  <c r="V49" i="45"/>
  <c r="W901" i="5"/>
  <c r="W39" i="45"/>
  <c r="W38" i="45"/>
  <c r="T50" i="45"/>
  <c r="AJ533" i="5"/>
  <c r="AJ27" i="45"/>
  <c r="AJ1269" i="5"/>
  <c r="AJ51" i="45"/>
  <c r="AJ50" i="45"/>
  <c r="AG901" i="5"/>
  <c r="AG39" i="45" s="1"/>
  <c r="AG38" i="45"/>
  <c r="AJ1113" i="5"/>
  <c r="AJ45" i="45"/>
  <c r="AJ44" i="45"/>
  <c r="AG1321" i="5"/>
  <c r="AG53" i="45" s="1"/>
  <c r="AG52" i="45"/>
  <c r="U745" i="5"/>
  <c r="U33" i="45"/>
  <c r="U32" i="45"/>
  <c r="T1405" i="5"/>
  <c r="T1463" i="5"/>
  <c r="W1432" i="5"/>
  <c r="W12" i="13"/>
  <c r="AG61" i="5"/>
  <c r="AG11" i="45" s="1"/>
  <c r="U18" i="4"/>
  <c r="AA1462" i="5"/>
  <c r="U484" i="46"/>
  <c r="U538" i="46"/>
  <c r="V1331" i="46"/>
  <c r="H960" i="46"/>
  <c r="H1014" i="46"/>
  <c r="J1499" i="46"/>
  <c r="AC1175" i="46"/>
  <c r="U269" i="5"/>
  <c r="U19" i="45"/>
  <c r="U18" i="45"/>
  <c r="AG377" i="5"/>
  <c r="AG21" i="45"/>
  <c r="AG20" i="45"/>
  <c r="U481" i="5"/>
  <c r="U25" i="45"/>
  <c r="U24" i="45"/>
  <c r="V113" i="5"/>
  <c r="V13" i="45"/>
  <c r="V12" i="45"/>
  <c r="W481" i="5"/>
  <c r="W25" i="45"/>
  <c r="W24" i="45"/>
  <c r="V165" i="5"/>
  <c r="V15" i="45"/>
  <c r="V14" i="45"/>
  <c r="V301" i="5"/>
  <c r="V1463" i="5"/>
  <c r="V429" i="5"/>
  <c r="V23" i="45"/>
  <c r="V22" i="45"/>
  <c r="AG165" i="5"/>
  <c r="AG15" i="45" s="1"/>
  <c r="AG14" i="45"/>
  <c r="T1464" i="5"/>
  <c r="T44" i="13" s="1"/>
  <c r="T301" i="5"/>
  <c r="S481" i="5"/>
  <c r="S25" i="45" s="1"/>
  <c r="S24" i="45"/>
  <c r="V1389" i="5"/>
  <c r="V1446" i="5"/>
  <c r="AG653" i="5"/>
  <c r="AG1447" i="5"/>
  <c r="U901" i="5"/>
  <c r="U39" i="45"/>
  <c r="U38" i="45"/>
  <c r="W953" i="5"/>
  <c r="W41" i="45"/>
  <c r="W40" i="45"/>
  <c r="AG1269" i="5"/>
  <c r="AG51" i="45" s="1"/>
  <c r="AG50" i="45"/>
  <c r="V1405" i="5"/>
  <c r="AG1165" i="5"/>
  <c r="AG47" i="45" s="1"/>
  <c r="AG46" i="45"/>
  <c r="V901" i="5"/>
  <c r="V39" i="45"/>
  <c r="AJ585" i="5"/>
  <c r="AJ29" i="45"/>
  <c r="AJ28" i="45"/>
  <c r="S34" i="45"/>
  <c r="V1443" i="5"/>
  <c r="V1015" i="5"/>
  <c r="V953" i="5"/>
  <c r="V41" i="45"/>
  <c r="V1448" i="5"/>
  <c r="V28" i="13"/>
  <c r="V285" i="5"/>
  <c r="AJ285" i="5"/>
  <c r="AJ326" i="5"/>
  <c r="AJ1446" i="5"/>
  <c r="U1015" i="46"/>
  <c r="V1032" i="5"/>
  <c r="V1458" i="5"/>
  <c r="AJ1217" i="5"/>
  <c r="AJ49" i="45"/>
  <c r="AJ48" i="45"/>
  <c r="U1165" i="5"/>
  <c r="U47" i="45"/>
  <c r="U46" i="45"/>
  <c r="AK1005" i="5"/>
  <c r="AK43" i="45" s="1"/>
  <c r="U637" i="5"/>
  <c r="U31" i="45"/>
  <c r="W113" i="5"/>
  <c r="W13" i="45"/>
  <c r="S1441" i="5"/>
  <c r="V64" i="10"/>
  <c r="V1499" i="46"/>
  <c r="M1499" i="46"/>
  <c r="H589" i="46"/>
  <c r="H643" i="46"/>
  <c r="P1499" i="46"/>
  <c r="J56" i="45"/>
  <c r="U113" i="5"/>
  <c r="U13" i="45"/>
  <c r="U12" i="45"/>
  <c r="V217" i="5"/>
  <c r="V17" i="45"/>
  <c r="V16" i="45"/>
  <c r="AJ429" i="5"/>
  <c r="AJ23" i="45"/>
  <c r="AJ22" i="45"/>
  <c r="W585" i="5"/>
  <c r="W29" i="45"/>
  <c r="W28" i="45"/>
  <c r="G15" i="1"/>
  <c r="AJ901" i="5"/>
  <c r="AJ39" i="45"/>
  <c r="AJ38" i="45"/>
  <c r="T1465" i="5"/>
  <c r="T45" i="13" s="1"/>
  <c r="X44" i="45"/>
  <c r="AL1403" i="5"/>
  <c r="AG797" i="5"/>
  <c r="AG35" i="45" s="1"/>
  <c r="AG34" i="45"/>
  <c r="AI1005" i="5"/>
  <c r="AI43" i="45" s="1"/>
  <c r="AI42" i="45"/>
  <c r="T1453" i="5"/>
  <c r="T33" i="13" s="1"/>
  <c r="C37" i="4"/>
  <c r="AI1269" i="5"/>
  <c r="AI51" i="45" s="1"/>
  <c r="AI50" i="45"/>
  <c r="S30" i="45"/>
  <c r="S1473" i="5"/>
  <c r="S53" i="13" s="1"/>
  <c r="E104" i="37" s="1"/>
  <c r="T104" i="37" s="1"/>
  <c r="S40" i="45"/>
  <c r="T40" i="45"/>
  <c r="U1373" i="5"/>
  <c r="U55" i="45"/>
  <c r="V745" i="5"/>
  <c r="V33" i="45"/>
  <c r="V32" i="45"/>
  <c r="U953" i="5"/>
  <c r="U41" i="45"/>
  <c r="U40" i="45"/>
  <c r="V1113" i="5"/>
  <c r="V45" i="45"/>
  <c r="V44" i="45"/>
  <c r="W1269" i="5"/>
  <c r="W51" i="45"/>
  <c r="W50" i="45"/>
  <c r="V533" i="5"/>
  <c r="V27" i="45"/>
  <c r="K87" i="28"/>
  <c r="C38" i="4"/>
  <c r="M1331" i="46"/>
  <c r="M1498" i="46"/>
  <c r="K433" i="46"/>
  <c r="W61" i="5"/>
  <c r="W11" i="45"/>
  <c r="W10" i="45"/>
  <c r="W276" i="5"/>
  <c r="W1437" i="5"/>
  <c r="S664" i="5"/>
  <c r="W745" i="5"/>
  <c r="W33" i="45"/>
  <c r="W32" i="45"/>
  <c r="AG1005" i="5"/>
  <c r="AG43" i="45" s="1"/>
  <c r="AG42" i="45"/>
  <c r="AL1473" i="5"/>
  <c r="U1441" i="5"/>
  <c r="U21" i="13" s="1"/>
  <c r="AD210" i="39" s="1"/>
  <c r="U1015" i="5"/>
  <c r="V481" i="5"/>
  <c r="V25" i="45"/>
  <c r="AI1383" i="5"/>
  <c r="AI1442" i="5"/>
  <c r="S1380" i="5"/>
  <c r="U533" i="5"/>
  <c r="U27" i="45"/>
  <c r="AG637" i="5"/>
  <c r="AG31" i="45" s="1"/>
  <c r="AG30" i="45"/>
  <c r="AI797" i="5"/>
  <c r="AI35" i="45"/>
  <c r="AI34" i="45"/>
  <c r="V1005" i="5"/>
  <c r="V43" i="45"/>
  <c r="V42" i="45"/>
  <c r="X1466" i="5"/>
  <c r="X1405" i="5"/>
  <c r="W1466" i="5"/>
  <c r="W669" i="5"/>
  <c r="T1452" i="5"/>
  <c r="T32" i="13" s="1"/>
  <c r="AC220" i="39" s="1"/>
  <c r="T1165" i="5"/>
  <c r="T47" i="45" s="1"/>
  <c r="T46" i="45"/>
  <c r="V1269" i="5"/>
  <c r="V51" i="45"/>
  <c r="V50" i="45"/>
  <c r="AJ637" i="5"/>
  <c r="AJ31" i="45"/>
  <c r="AJ30" i="45"/>
  <c r="AI849" i="5"/>
  <c r="AI37" i="45" s="1"/>
  <c r="AI36" i="45"/>
  <c r="AJ1165" i="5"/>
  <c r="AJ47" i="45"/>
  <c r="AJ46" i="45"/>
  <c r="X1467" i="5"/>
  <c r="I71" i="23" s="1"/>
  <c r="V585" i="5"/>
  <c r="V29" i="45"/>
  <c r="S1482" i="5"/>
  <c r="S62" i="13" s="1"/>
  <c r="AJ377" i="5"/>
  <c r="AJ21" i="45"/>
  <c r="W1478" i="5"/>
  <c r="W58" i="13"/>
  <c r="G42" i="13"/>
  <c r="U61" i="5"/>
  <c r="U11" i="45"/>
  <c r="U1217" i="5"/>
  <c r="U49" i="45"/>
  <c r="W1473" i="5"/>
  <c r="W53" i="13"/>
  <c r="J104" i="37"/>
  <c r="Y104" i="37"/>
  <c r="AJ855" i="46"/>
  <c r="AJ909" i="46"/>
  <c r="K1499" i="46"/>
  <c r="O855" i="46"/>
  <c r="O1175" i="46"/>
  <c r="M1121" i="46"/>
  <c r="Q113" i="46"/>
  <c r="R272" i="46"/>
  <c r="N1499" i="46"/>
  <c r="V167" i="46"/>
  <c r="W269" i="5"/>
  <c r="W19" i="45"/>
  <c r="W18" i="45"/>
  <c r="AI377" i="5"/>
  <c r="AI21" i="45" s="1"/>
  <c r="W217" i="5"/>
  <c r="W17" i="45"/>
  <c r="W16" i="45"/>
  <c r="W429" i="5"/>
  <c r="W23" i="45"/>
  <c r="W22" i="45"/>
  <c r="G172" i="35"/>
  <c r="O160" i="35"/>
  <c r="X1465" i="5"/>
  <c r="X301" i="5"/>
  <c r="S18" i="45"/>
  <c r="AI664" i="5"/>
  <c r="AI1458" i="5"/>
  <c r="AG1113" i="5"/>
  <c r="AG45" i="45" s="1"/>
  <c r="AG44" i="45"/>
  <c r="V1021" i="5"/>
  <c r="V1449" i="5"/>
  <c r="V29" i="13"/>
  <c r="AG953" i="5"/>
  <c r="AG41" i="45" s="1"/>
  <c r="AG40" i="45"/>
  <c r="AL1391" i="5"/>
  <c r="Z45" i="13"/>
  <c r="AJ61" i="5"/>
  <c r="AJ11" i="45"/>
  <c r="M36" i="13"/>
  <c r="M1454" i="5"/>
  <c r="U1464" i="5"/>
  <c r="U669" i="5"/>
  <c r="AJ745" i="5"/>
  <c r="AJ33" i="45"/>
  <c r="AJ32" i="45"/>
  <c r="AI953" i="5"/>
  <c r="AI41" i="45" s="1"/>
  <c r="AI40" i="45"/>
  <c r="D53" i="13"/>
  <c r="D1462" i="5"/>
  <c r="T637" i="5"/>
  <c r="T31" i="45" s="1"/>
  <c r="T30" i="45"/>
  <c r="AG1373" i="5"/>
  <c r="AG55" i="45" s="1"/>
  <c r="AG54" i="45"/>
  <c r="J42" i="13"/>
  <c r="U849" i="5"/>
  <c r="U37" i="45"/>
  <c r="AI1480" i="5"/>
  <c r="AI60" i="13" s="1"/>
  <c r="N1462" i="5"/>
  <c r="U1420" i="5"/>
  <c r="C48" i="4"/>
  <c r="M38" i="4"/>
  <c r="O18" i="4"/>
  <c r="K484" i="46"/>
  <c r="K538" i="46"/>
  <c r="Y750" i="46"/>
  <c r="R1499" i="46"/>
  <c r="V1458" i="46"/>
  <c r="U1482" i="5"/>
  <c r="U62" i="13"/>
  <c r="U316" i="5"/>
  <c r="W1470" i="5"/>
  <c r="W50" i="13"/>
  <c r="W301" i="5"/>
  <c r="T165" i="5"/>
  <c r="T15" i="45"/>
  <c r="T14" i="45"/>
  <c r="U165" i="5"/>
  <c r="U15" i="45"/>
  <c r="U14" i="45"/>
  <c r="U56" i="45"/>
  <c r="U429" i="5"/>
  <c r="U23" i="45"/>
  <c r="U22" i="45"/>
  <c r="W1433" i="5"/>
  <c r="W13" i="13"/>
  <c r="W694" i="5"/>
  <c r="AG269" i="5"/>
  <c r="AG19" i="45" s="1"/>
  <c r="AG18" i="45"/>
  <c r="W279" i="5"/>
  <c r="W1441" i="5"/>
  <c r="V1479" i="5"/>
  <c r="V59" i="13"/>
  <c r="V316" i="5"/>
  <c r="AJ481" i="5"/>
  <c r="AJ25" i="45"/>
  <c r="AJ24" i="45"/>
  <c r="AJ56" i="45"/>
  <c r="W637" i="5"/>
  <c r="W31" i="45"/>
  <c r="W30" i="45"/>
  <c r="W1217" i="5"/>
  <c r="W49" i="45"/>
  <c r="W48" i="45"/>
  <c r="U296" i="5"/>
  <c r="S533" i="5"/>
  <c r="S27" i="45" s="1"/>
  <c r="S26" i="45"/>
  <c r="AG1217" i="5"/>
  <c r="AG49" i="45" s="1"/>
  <c r="AG48" i="45"/>
  <c r="H61" i="13"/>
  <c r="AH46" i="45"/>
  <c r="V1420" i="5"/>
  <c r="V1481" i="5"/>
  <c r="V61" i="13"/>
  <c r="AJ217" i="5"/>
  <c r="AJ17" i="45"/>
  <c r="AJ797" i="5"/>
  <c r="AJ35" i="45"/>
  <c r="AJ34" i="45"/>
  <c r="AL1016" i="5"/>
  <c r="AJ694" i="5"/>
  <c r="AJ1477" i="5"/>
  <c r="AJ57" i="13"/>
  <c r="J134" i="37"/>
  <c r="Y134" i="37"/>
  <c r="X42" i="45"/>
  <c r="V797" i="5"/>
  <c r="V35" i="45"/>
  <c r="V34" i="45"/>
  <c r="S38" i="45"/>
  <c r="T1466" i="5"/>
  <c r="T46" i="13" s="1"/>
  <c r="F107" i="37" s="1"/>
  <c r="U107" i="37" s="1"/>
  <c r="AL1412" i="5"/>
  <c r="AA41" i="4"/>
  <c r="V269" i="5"/>
  <c r="V19" i="45"/>
  <c r="W1405" i="5"/>
  <c r="W1430" i="5"/>
  <c r="AG1482" i="5"/>
  <c r="AG62" i="13" s="1"/>
  <c r="AK62" i="13" s="1"/>
  <c r="J184" i="35"/>
  <c r="G184" i="35"/>
  <c r="U160" i="35"/>
  <c r="V1121" i="46"/>
  <c r="M113" i="46"/>
  <c r="AA909" i="46"/>
  <c r="N272" i="46"/>
  <c r="P272" i="46"/>
  <c r="N113" i="46"/>
  <c r="N1500" i="46"/>
  <c r="N1501" i="46"/>
  <c r="H1499" i="46"/>
  <c r="U217" i="5"/>
  <c r="U17" i="45"/>
  <c r="U16" i="45"/>
  <c r="S429" i="5"/>
  <c r="S23" i="45" s="1"/>
  <c r="S22" i="45"/>
  <c r="V290" i="5"/>
  <c r="V1452" i="5"/>
  <c r="V32" i="13"/>
  <c r="I95" i="37"/>
  <c r="K95" i="37"/>
  <c r="Z95" i="37"/>
  <c r="U653" i="5"/>
  <c r="U694" i="5"/>
  <c r="U1449" i="5"/>
  <c r="U1480" i="5"/>
  <c r="U60" i="13"/>
  <c r="U684" i="5"/>
  <c r="AG481" i="5"/>
  <c r="AG25" i="45" s="1"/>
  <c r="AG24" i="45"/>
  <c r="W377" i="5"/>
  <c r="W21" i="45"/>
  <c r="W20" i="45"/>
  <c r="AI269" i="5"/>
  <c r="AI19" i="45" s="1"/>
  <c r="AI18" i="45"/>
  <c r="AL645" i="5"/>
  <c r="AJ849" i="5"/>
  <c r="AJ37" i="45"/>
  <c r="AJ36" i="45"/>
  <c r="W1113" i="5"/>
  <c r="W45" i="45"/>
  <c r="W44" i="45"/>
  <c r="AL1013" i="5"/>
  <c r="AL1012" i="5" s="1"/>
  <c r="U1321" i="5"/>
  <c r="U53" i="45"/>
  <c r="U52" i="45"/>
  <c r="AL1061" i="5"/>
  <c r="AL1486" i="5"/>
  <c r="N80" i="28" s="1"/>
  <c r="X1400" i="5"/>
  <c r="W849" i="5"/>
  <c r="W37" i="45"/>
  <c r="W36" i="45"/>
  <c r="U1478" i="5"/>
  <c r="U58" i="13"/>
  <c r="U1052" i="5"/>
  <c r="W1015" i="5"/>
  <c r="W1062" i="5"/>
  <c r="W1442" i="5"/>
  <c r="W22" i="13"/>
  <c r="V1373" i="5"/>
  <c r="V55" i="45"/>
  <c r="V54" i="45"/>
  <c r="S1447" i="5"/>
  <c r="AG849" i="5"/>
  <c r="AG37" i="45" s="1"/>
  <c r="AG36" i="45"/>
  <c r="W1373" i="5"/>
  <c r="W55" i="45"/>
  <c r="W54" i="45"/>
  <c r="AI1444" i="5"/>
  <c r="AI24" i="13" s="1"/>
  <c r="AI637" i="5"/>
  <c r="AI31" i="45" s="1"/>
  <c r="AI30" i="45"/>
  <c r="U797" i="5"/>
  <c r="U35" i="45"/>
  <c r="U34" i="45"/>
  <c r="AI653" i="5"/>
  <c r="AI1448" i="5"/>
  <c r="T1472" i="5"/>
  <c r="T52" i="13" s="1"/>
  <c r="F103" i="37" s="1"/>
  <c r="U103" i="37" s="1"/>
  <c r="AH47" i="13"/>
  <c r="V61" i="5"/>
  <c r="V11" i="45"/>
  <c r="AJ1481" i="5"/>
  <c r="AJ61" i="13"/>
  <c r="U326" i="5"/>
  <c r="T1447" i="5"/>
  <c r="T27" i="13" s="1"/>
  <c r="D52" i="39"/>
  <c r="E56" i="37"/>
  <c r="L99" i="35"/>
  <c r="H99" i="35"/>
  <c r="L29" i="35"/>
  <c r="H21" i="23"/>
  <c r="D1497" i="46"/>
  <c r="S1469" i="5"/>
  <c r="S1405" i="5"/>
  <c r="B47" i="4"/>
  <c r="G24" i="1"/>
  <c r="G25" i="1"/>
  <c r="E218" i="46"/>
  <c r="AL306" i="5"/>
  <c r="W750" i="46"/>
  <c r="W804" i="46"/>
  <c r="AH682" i="46"/>
  <c r="AG662" i="46"/>
  <c r="E536" i="46"/>
  <c r="AG320" i="46"/>
  <c r="I1278" i="46"/>
  <c r="K165" i="46"/>
  <c r="AH1439" i="46"/>
  <c r="L641" i="46"/>
  <c r="AG1400" i="46"/>
  <c r="L855" i="46"/>
  <c r="L909" i="46"/>
  <c r="AA1495" i="46"/>
  <c r="AG284" i="46"/>
  <c r="AI431" i="46"/>
  <c r="W292" i="46"/>
  <c r="AG1401" i="46"/>
  <c r="AJ61" i="46"/>
  <c r="AC589" i="46"/>
  <c r="AK317" i="46"/>
  <c r="AJ1469" i="46"/>
  <c r="P1485" i="46"/>
  <c r="AB1485" i="46"/>
  <c r="W1404" i="46"/>
  <c r="W1486" i="46"/>
  <c r="E1404" i="46"/>
  <c r="U1476" i="46"/>
  <c r="Q1454" i="46"/>
  <c r="K1445" i="46"/>
  <c r="AC1463" i="46"/>
  <c r="AA1482" i="46"/>
  <c r="F1410" i="46"/>
  <c r="U1475" i="46"/>
  <c r="V1490" i="46"/>
  <c r="Q1471" i="46"/>
  <c r="J1393" i="46"/>
  <c r="H1495" i="46"/>
  <c r="AB1390" i="46"/>
  <c r="AG1414" i="46"/>
  <c r="I1465" i="46"/>
  <c r="G1393" i="46"/>
  <c r="AC1474" i="46"/>
  <c r="AA1331" i="46"/>
  <c r="AB1447" i="46"/>
  <c r="H1442" i="46"/>
  <c r="AI1035" i="46"/>
  <c r="J1226" i="46"/>
  <c r="J1280" i="46"/>
  <c r="H1226" i="46"/>
  <c r="H1280" i="46"/>
  <c r="P1226" i="46"/>
  <c r="P1280" i="46"/>
  <c r="Q641" i="46"/>
  <c r="Q643" i="46"/>
  <c r="R1226" i="46"/>
  <c r="R1280" i="46"/>
  <c r="AC1461" i="46"/>
  <c r="Q1466" i="46"/>
  <c r="M1480" i="46"/>
  <c r="O1494" i="46"/>
  <c r="AD1454" i="46"/>
  <c r="G1226" i="46"/>
  <c r="G1280" i="46"/>
  <c r="J1390" i="46"/>
  <c r="K1278" i="46"/>
  <c r="G1278" i="46"/>
  <c r="W1393" i="46"/>
  <c r="L1410" i="46"/>
  <c r="AD1466" i="46"/>
  <c r="AC1456" i="46"/>
  <c r="AA1451" i="46"/>
  <c r="E1444" i="46"/>
  <c r="Y1491" i="46"/>
  <c r="AC1404" i="46"/>
  <c r="G1399" i="46"/>
  <c r="J1410" i="46"/>
  <c r="L1393" i="46"/>
  <c r="Q1226" i="46"/>
  <c r="Q1280" i="46"/>
  <c r="M1399" i="46"/>
  <c r="V1226" i="46"/>
  <c r="V1280" i="46"/>
  <c r="U1410" i="46"/>
  <c r="M1404" i="46"/>
  <c r="V1462" i="46"/>
  <c r="Q1459" i="46"/>
  <c r="L1226" i="46"/>
  <c r="L1280" i="46"/>
  <c r="U649" i="46"/>
  <c r="W1278" i="46"/>
  <c r="V802" i="46"/>
  <c r="V641" i="46"/>
  <c r="W1121" i="46"/>
  <c r="W1175" i="46"/>
  <c r="W1456" i="46"/>
  <c r="AG1413" i="46"/>
  <c r="AA379" i="46"/>
  <c r="R1173" i="46"/>
  <c r="R1175" i="46"/>
  <c r="Y1490" i="46"/>
  <c r="P1012" i="46"/>
  <c r="L1390" i="46"/>
  <c r="O1448" i="46"/>
  <c r="W1458" i="46"/>
  <c r="W1469" i="46"/>
  <c r="O1486" i="46"/>
  <c r="W1390" i="46"/>
  <c r="N1399" i="46"/>
  <c r="AD1465" i="46"/>
  <c r="AJ1121" i="46"/>
  <c r="AJ1175" i="46"/>
  <c r="AA165" i="46"/>
  <c r="J802" i="46"/>
  <c r="AB1457" i="46"/>
  <c r="K1466" i="46"/>
  <c r="O1458" i="46"/>
  <c r="R1393" i="46"/>
  <c r="L1121" i="46"/>
  <c r="L1175" i="46" s="1"/>
  <c r="AK1047" i="46"/>
  <c r="L1447" i="46"/>
  <c r="AD1390" i="46"/>
  <c r="AC1448" i="46"/>
  <c r="AD1489" i="46"/>
  <c r="O1469" i="46"/>
  <c r="K1494" i="46"/>
  <c r="W1477" i="46"/>
  <c r="W1399" i="46"/>
  <c r="O1410" i="46"/>
  <c r="G1448" i="46"/>
  <c r="Z1493" i="46"/>
  <c r="AC1390" i="46"/>
  <c r="AB1493" i="46"/>
  <c r="AF1430" i="46"/>
  <c r="AF1487" i="46"/>
  <c r="W1489" i="46"/>
  <c r="W1480" i="46"/>
  <c r="U1463" i="46"/>
  <c r="Y1478" i="46"/>
  <c r="U1484" i="46"/>
  <c r="P1430" i="46"/>
  <c r="Y1486" i="46"/>
  <c r="AD1492" i="46"/>
  <c r="U1468" i="46"/>
  <c r="W1474" i="46"/>
  <c r="K1453" i="46"/>
  <c r="K1458" i="46"/>
  <c r="F1415" i="46"/>
  <c r="AA1476" i="46"/>
  <c r="AA1390" i="46"/>
  <c r="F1173" i="46"/>
  <c r="AB1430" i="46"/>
  <c r="Y1441" i="46"/>
  <c r="AH1401" i="46"/>
  <c r="O1390" i="46"/>
  <c r="I1471" i="46"/>
  <c r="W1478" i="46"/>
  <c r="K1399" i="46"/>
  <c r="U960" i="46"/>
  <c r="U1014" i="46"/>
  <c r="AG1406" i="46"/>
  <c r="AJ960" i="46"/>
  <c r="AJ1014" i="46"/>
  <c r="O960" i="46"/>
  <c r="O1014" i="46"/>
  <c r="G1457" i="46"/>
  <c r="H1476" i="46"/>
  <c r="G1493" i="46"/>
  <c r="E1476" i="46"/>
  <c r="M1454" i="46"/>
  <c r="F1474" i="46"/>
  <c r="F1490" i="46"/>
  <c r="P1477" i="46"/>
  <c r="P1493" i="46"/>
  <c r="R1444" i="46"/>
  <c r="L960" i="46"/>
  <c r="L1014" i="46"/>
  <c r="Q960" i="46"/>
  <c r="Q1014" i="46"/>
  <c r="N960" i="46"/>
  <c r="N1014" i="46"/>
  <c r="J1023" i="46"/>
  <c r="N1060" i="46"/>
  <c r="Y1012" i="46"/>
  <c r="U1479" i="46"/>
  <c r="I1462" i="46"/>
  <c r="U1023" i="46"/>
  <c r="I1029" i="46"/>
  <c r="H1457" i="46"/>
  <c r="M1023" i="46"/>
  <c r="V1463" i="46"/>
  <c r="I1060" i="46"/>
  <c r="O1478" i="46"/>
  <c r="AG1062" i="46"/>
  <c r="G1029" i="46"/>
  <c r="I1489" i="46"/>
  <c r="J1173" i="46"/>
  <c r="J1175" i="46"/>
  <c r="H536" i="46"/>
  <c r="AD1463" i="46"/>
  <c r="AA1410" i="46"/>
  <c r="H855" i="46"/>
  <c r="H909" i="46"/>
  <c r="O1457" i="46"/>
  <c r="L1471" i="46"/>
  <c r="L1480" i="46"/>
  <c r="Q1478" i="46"/>
  <c r="O1468" i="46"/>
  <c r="M1495" i="46"/>
  <c r="K1023" i="46"/>
  <c r="H1474" i="46"/>
  <c r="N1453" i="46"/>
  <c r="J1458" i="46"/>
  <c r="P1496" i="46"/>
  <c r="J1491" i="46"/>
  <c r="P855" i="46"/>
  <c r="P909" i="46"/>
  <c r="AK314" i="46"/>
  <c r="G960" i="46"/>
  <c r="G1014" i="46"/>
  <c r="U855" i="46"/>
  <c r="U909" i="46"/>
  <c r="J1012" i="46"/>
  <c r="P1029" i="46"/>
  <c r="AG1015" i="46"/>
  <c r="U1495" i="46"/>
  <c r="P1494" i="46"/>
  <c r="AG906" i="46"/>
  <c r="G1478" i="46"/>
  <c r="R1491" i="46"/>
  <c r="N1495" i="46"/>
  <c r="AA1458" i="46"/>
  <c r="J1029" i="46"/>
  <c r="L1451" i="46"/>
  <c r="M1029" i="46"/>
  <c r="N1023" i="46"/>
  <c r="I1045" i="46"/>
  <c r="U1459" i="46"/>
  <c r="AB1034" i="46"/>
  <c r="V1486" i="46"/>
  <c r="V1478" i="46"/>
  <c r="K1040" i="46"/>
  <c r="O1040" i="46"/>
  <c r="P1456" i="46"/>
  <c r="I1483" i="46"/>
  <c r="W1494" i="46"/>
  <c r="F1278" i="46"/>
  <c r="N1173" i="46"/>
  <c r="O907" i="46"/>
  <c r="O909" i="46"/>
  <c r="V1173" i="46"/>
  <c r="V1175" i="46"/>
  <c r="P431" i="46"/>
  <c r="AI1025" i="46"/>
  <c r="AI1451" i="46" s="1"/>
  <c r="O750" i="46"/>
  <c r="O804" i="46"/>
  <c r="H750" i="46"/>
  <c r="H804" i="46"/>
  <c r="AC1383" i="46"/>
  <c r="AG1434" i="46"/>
  <c r="AK693" i="46"/>
  <c r="AG307" i="46"/>
  <c r="AB1278" i="46"/>
  <c r="AH1397" i="46"/>
  <c r="M669" i="46"/>
  <c r="AB1459" i="46"/>
  <c r="AG1419" i="46"/>
  <c r="Q1404" i="46"/>
  <c r="Q1496" i="46"/>
  <c r="K1430" i="46"/>
  <c r="V1399" i="46"/>
  <c r="G1430" i="46"/>
  <c r="R1474" i="46"/>
  <c r="N1486" i="46"/>
  <c r="G1465" i="46"/>
  <c r="G1464" i="46"/>
  <c r="J1480" i="46"/>
  <c r="G1483" i="46"/>
  <c r="P1471" i="46"/>
  <c r="H1447" i="46"/>
  <c r="AA1480" i="46"/>
  <c r="M1478" i="46"/>
  <c r="N1450" i="46"/>
  <c r="AG321" i="46"/>
  <c r="N1459" i="46"/>
  <c r="M1471" i="46"/>
  <c r="Q1476" i="46"/>
  <c r="AG1049" i="46"/>
  <c r="AJ750" i="46"/>
  <c r="AJ804" i="46"/>
  <c r="U750" i="46"/>
  <c r="U804" i="46"/>
  <c r="I641" i="46"/>
  <c r="I643" i="46"/>
  <c r="M802" i="46"/>
  <c r="Y113" i="46"/>
  <c r="Y167" i="46"/>
  <c r="H1121" i="46"/>
  <c r="H1175" i="46" s="1"/>
  <c r="I1393" i="46"/>
  <c r="AG311" i="46"/>
  <c r="H1029" i="46"/>
  <c r="G1060" i="46"/>
  <c r="J1453" i="46"/>
  <c r="N1456" i="46"/>
  <c r="G1477" i="46"/>
  <c r="AH1019" i="46"/>
  <c r="N1029" i="46"/>
  <c r="Q1045" i="46"/>
  <c r="Q1060" i="46"/>
  <c r="W1020" i="46"/>
  <c r="U1483" i="46"/>
  <c r="N1045" i="46"/>
  <c r="J1060" i="46"/>
  <c r="H1456" i="46"/>
  <c r="V1494" i="46"/>
  <c r="Q1465" i="46"/>
  <c r="Q1491" i="46"/>
  <c r="AC1443" i="46"/>
  <c r="U1029" i="46"/>
  <c r="V1448" i="46"/>
  <c r="V1020" i="46"/>
  <c r="Y1488" i="46"/>
  <c r="AH1056" i="46"/>
  <c r="AK1412" i="46"/>
  <c r="R1415" i="46"/>
  <c r="AL424" i="46"/>
  <c r="AG660" i="46"/>
  <c r="N1430" i="46"/>
  <c r="AG309" i="46"/>
  <c r="AH692" i="46"/>
  <c r="AH1041" i="46"/>
  <c r="AC1486" i="46"/>
  <c r="AB1477" i="46"/>
  <c r="W1448" i="46"/>
  <c r="O589" i="46"/>
  <c r="O643" i="46"/>
  <c r="M218" i="46"/>
  <c r="M272" i="46"/>
  <c r="J379" i="46"/>
  <c r="J433" i="46"/>
  <c r="N1393" i="46"/>
  <c r="N1404" i="46"/>
  <c r="Q1331" i="46"/>
  <c r="Q1498" i="46"/>
  <c r="K61" i="46"/>
  <c r="AA1468" i="46"/>
  <c r="P1121" i="46"/>
  <c r="P1175" i="46"/>
  <c r="G1444" i="46"/>
  <c r="AD1476" i="46"/>
  <c r="AD1456" i="46"/>
  <c r="O1481" i="46"/>
  <c r="P1492" i="46"/>
  <c r="Y1023" i="46"/>
  <c r="AG1409" i="46"/>
  <c r="K1459" i="46"/>
  <c r="AJ802" i="46"/>
  <c r="AA318" i="46"/>
  <c r="AG655" i="46"/>
  <c r="E1482" i="46"/>
  <c r="Y1430" i="46"/>
  <c r="AG1411" i="46"/>
  <c r="AG1410" i="46" s="1"/>
  <c r="F1393" i="46"/>
  <c r="R1399" i="46"/>
  <c r="G1410" i="46"/>
  <c r="R1457" i="46"/>
  <c r="Y1496" i="46"/>
  <c r="AC1040" i="46"/>
  <c r="AI906" i="46"/>
  <c r="P1383" i="46"/>
  <c r="AG1044" i="46"/>
  <c r="Q1489" i="46"/>
  <c r="H1492" i="46"/>
  <c r="AD1477" i="46"/>
  <c r="I1466" i="46"/>
  <c r="I1464" i="46"/>
  <c r="U165" i="46"/>
  <c r="AA649" i="46"/>
  <c r="Y1060" i="46"/>
  <c r="Z1060" i="46"/>
  <c r="N1331" i="46"/>
  <c r="N1498" i="46"/>
  <c r="AE484" i="46"/>
  <c r="AE538" i="46"/>
  <c r="AA1173" i="46"/>
  <c r="L907" i="46"/>
  <c r="K750" i="46"/>
  <c r="K804" i="46"/>
  <c r="R1480" i="46"/>
  <c r="L1476" i="46"/>
  <c r="H1496" i="46"/>
  <c r="P61" i="46"/>
  <c r="G1494" i="46"/>
  <c r="V287" i="46"/>
  <c r="Z298" i="46"/>
  <c r="U1493" i="46"/>
  <c r="AK315" i="46"/>
  <c r="AA1456" i="46"/>
  <c r="Z1485" i="46"/>
  <c r="K960" i="46"/>
  <c r="K1014" i="46"/>
  <c r="Y1480" i="46"/>
  <c r="AA1445" i="46"/>
  <c r="H1463" i="46"/>
  <c r="W1443" i="46"/>
  <c r="E1496" i="46"/>
  <c r="O1493" i="46"/>
  <c r="L1488" i="46"/>
  <c r="L1462" i="46"/>
  <c r="F658" i="46"/>
  <c r="I1486" i="46"/>
  <c r="H1493" i="46"/>
  <c r="Q292" i="46"/>
  <c r="R298" i="46"/>
  <c r="U1226" i="46"/>
  <c r="U1280" i="46"/>
  <c r="M1459" i="46"/>
  <c r="M1415" i="46"/>
  <c r="Q1415" i="46"/>
  <c r="L1430" i="46"/>
  <c r="AH1035" i="46"/>
  <c r="Z669" i="46"/>
  <c r="AB1475" i="46"/>
  <c r="AC1478" i="46"/>
  <c r="O1442" i="46"/>
  <c r="Y270" i="46"/>
  <c r="AH308" i="46"/>
  <c r="O484" i="46"/>
  <c r="O538" i="46"/>
  <c r="AH1427" i="46"/>
  <c r="N1383" i="46"/>
  <c r="P1173" i="46"/>
  <c r="P1445" i="46"/>
  <c r="W589" i="46"/>
  <c r="W643" i="46"/>
  <c r="AA1034" i="46"/>
  <c r="AH1061" i="46"/>
  <c r="AH1062" i="46"/>
  <c r="AH1057" i="46"/>
  <c r="Y1489" i="46"/>
  <c r="AH1055" i="46"/>
  <c r="AG588" i="46"/>
  <c r="L484" i="46"/>
  <c r="L538" i="46"/>
  <c r="AG327" i="46"/>
  <c r="AG319" i="46"/>
  <c r="M855" i="46"/>
  <c r="M909" i="46"/>
  <c r="P802" i="46"/>
  <c r="P536" i="46"/>
  <c r="M484" i="46"/>
  <c r="M538" i="46"/>
  <c r="R484" i="46"/>
  <c r="R538" i="46"/>
  <c r="L1383" i="46"/>
  <c r="AG1403" i="46"/>
  <c r="AK1031" i="46"/>
  <c r="N750" i="46"/>
  <c r="N804" i="46"/>
  <c r="O536" i="46"/>
  <c r="R1012" i="46"/>
  <c r="AG1052" i="46"/>
  <c r="AH665" i="46"/>
  <c r="Q536" i="46"/>
  <c r="O270" i="46"/>
  <c r="O165" i="46"/>
  <c r="O167" i="46"/>
  <c r="K113" i="46"/>
  <c r="K167" i="46"/>
  <c r="AA1442" i="46"/>
  <c r="N1458" i="46"/>
  <c r="V1469" i="46"/>
  <c r="N1478" i="46"/>
  <c r="F1486" i="46"/>
  <c r="J1441" i="46"/>
  <c r="J1471" i="46"/>
  <c r="H1482" i="46"/>
  <c r="J1488" i="46"/>
  <c r="AB1452" i="46"/>
  <c r="M1393" i="46"/>
  <c r="P1060" i="46"/>
  <c r="U1045" i="46"/>
  <c r="F1492" i="46"/>
  <c r="R1029" i="46"/>
  <c r="N1463" i="46"/>
  <c r="O1473" i="46"/>
  <c r="O1060" i="46"/>
  <c r="K1493" i="46"/>
  <c r="E1463" i="46"/>
  <c r="R1482" i="46"/>
  <c r="R1490" i="46"/>
  <c r="AH317" i="46"/>
  <c r="J1461" i="46"/>
  <c r="J1460" i="46"/>
  <c r="O1475" i="46"/>
  <c r="O1491" i="46"/>
  <c r="G1489" i="46"/>
  <c r="Q1458" i="46"/>
  <c r="H1477" i="46"/>
  <c r="W1463" i="46"/>
  <c r="G1490" i="46"/>
  <c r="K1479" i="46"/>
  <c r="E1494" i="46"/>
  <c r="J1477" i="46"/>
  <c r="L1489" i="46"/>
  <c r="P1462" i="46"/>
  <c r="P1468" i="46"/>
  <c r="P1481" i="46"/>
  <c r="H1485" i="46"/>
  <c r="R1450" i="46"/>
  <c r="R1475" i="46"/>
  <c r="N1481" i="46"/>
  <c r="J287" i="46"/>
  <c r="F1475" i="46"/>
  <c r="AB1473" i="46"/>
  <c r="G1462" i="46"/>
  <c r="M1496" i="46"/>
  <c r="N1475" i="46"/>
  <c r="V298" i="46"/>
  <c r="AH321" i="46"/>
  <c r="AG313" i="46"/>
  <c r="AG323" i="46"/>
  <c r="AH312" i="46"/>
  <c r="AH319" i="46"/>
  <c r="AG1065" i="46"/>
  <c r="AG1054" i="46"/>
  <c r="K1173" i="46"/>
  <c r="AG1396" i="46"/>
  <c r="AG1452" i="46" s="1"/>
  <c r="AC1331" i="46"/>
  <c r="AC1498" i="46"/>
  <c r="P960" i="46"/>
  <c r="P1014" i="46"/>
  <c r="AJ484" i="46"/>
  <c r="AJ538" i="46"/>
  <c r="K649" i="46"/>
  <c r="O689" i="46"/>
  <c r="I1484" i="46"/>
  <c r="P1476" i="46"/>
  <c r="Z1480" i="46"/>
  <c r="H652" i="46"/>
  <c r="G1454" i="46"/>
  <c r="Z1495" i="46"/>
  <c r="I1452" i="46"/>
  <c r="J1451" i="46"/>
  <c r="R1441" i="46"/>
  <c r="R1471" i="46"/>
  <c r="P1482" i="46"/>
  <c r="I669" i="46"/>
  <c r="N536" i="46"/>
  <c r="AH677" i="46"/>
  <c r="I1479" i="46"/>
  <c r="K1485" i="46"/>
  <c r="J1478" i="46"/>
  <c r="AB1468" i="46"/>
  <c r="P1453" i="46"/>
  <c r="K669" i="46"/>
  <c r="Q1448" i="46"/>
  <c r="I1469" i="46"/>
  <c r="Q1481" i="46"/>
  <c r="M1474" i="46"/>
  <c r="M1490" i="46"/>
  <c r="U1453" i="46"/>
  <c r="M1485" i="46"/>
  <c r="V669" i="46"/>
  <c r="O1462" i="46"/>
  <c r="O663" i="46"/>
  <c r="I484" i="46"/>
  <c r="I538" i="46"/>
  <c r="V484" i="46"/>
  <c r="V538" i="46"/>
  <c r="K1448" i="46"/>
  <c r="N484" i="46"/>
  <c r="N538" i="46"/>
  <c r="I689" i="46"/>
  <c r="I1491" i="46"/>
  <c r="AA1478" i="46"/>
  <c r="AH651" i="46"/>
  <c r="AK662" i="46"/>
  <c r="P689" i="46"/>
  <c r="Y379" i="46"/>
  <c r="Y433" i="46"/>
  <c r="Q379" i="46"/>
  <c r="Q433" i="46"/>
  <c r="U1485" i="46"/>
  <c r="AK290" i="46"/>
  <c r="AH277" i="46"/>
  <c r="N431" i="46"/>
  <c r="E689" i="46"/>
  <c r="M641" i="46"/>
  <c r="G1447" i="46"/>
  <c r="K802" i="46"/>
  <c r="P1390" i="46"/>
  <c r="AB1393" i="46"/>
  <c r="E1453" i="46"/>
  <c r="Q287" i="46"/>
  <c r="P298" i="46"/>
  <c r="AI649" i="46"/>
  <c r="R689" i="46"/>
  <c r="K1470" i="46"/>
  <c r="F1466" i="46"/>
  <c r="F1464" i="46" s="1"/>
  <c r="Y1451" i="46"/>
  <c r="AG317" i="46"/>
  <c r="R1410" i="46"/>
  <c r="AD1475" i="46"/>
  <c r="H1488" i="46"/>
  <c r="M1443" i="46"/>
  <c r="M1482" i="46"/>
  <c r="O1483" i="46"/>
  <c r="L1452" i="46"/>
  <c r="R1453" i="46"/>
  <c r="J1463" i="46"/>
  <c r="J1490" i="46"/>
  <c r="L1496" i="46"/>
  <c r="V658" i="46"/>
  <c r="O1465" i="46"/>
  <c r="I1481" i="46"/>
  <c r="G689" i="46"/>
  <c r="M1465" i="46"/>
  <c r="M1464" i="46"/>
  <c r="K1477" i="46"/>
  <c r="L1484" i="46"/>
  <c r="W689" i="46"/>
  <c r="O1477" i="46"/>
  <c r="Q278" i="46"/>
  <c r="Y61" i="46"/>
  <c r="AD318" i="46"/>
  <c r="AH647" i="46"/>
  <c r="R1470" i="46"/>
  <c r="J663" i="46"/>
  <c r="G663" i="46"/>
  <c r="M1451" i="46"/>
  <c r="I1415" i="46"/>
  <c r="F292" i="46"/>
  <c r="R1458" i="46"/>
  <c r="AG676" i="46"/>
  <c r="P1488" i="46"/>
  <c r="I1226" i="46"/>
  <c r="I1280" i="46"/>
  <c r="AH1037" i="46"/>
  <c r="H1453" i="46"/>
  <c r="P1484" i="46"/>
  <c r="K1495" i="46"/>
  <c r="K1060" i="46"/>
  <c r="W1465" i="46"/>
  <c r="W1457" i="46"/>
  <c r="AG297" i="46"/>
  <c r="Q1475" i="46"/>
  <c r="Q1483" i="46"/>
  <c r="AB1465" i="46"/>
  <c r="P1023" i="46"/>
  <c r="AA1461" i="46"/>
  <c r="AC1393" i="46"/>
  <c r="N1278" i="46"/>
  <c r="H1430" i="46"/>
  <c r="P278" i="46"/>
  <c r="Q1121" i="46"/>
  <c r="Q1175" i="46"/>
  <c r="Z1496" i="46"/>
  <c r="Q484" i="46"/>
  <c r="Q538" i="46"/>
  <c r="Q1461" i="46"/>
  <c r="Q1460" i="46"/>
  <c r="P1474" i="46"/>
  <c r="Y1443" i="46"/>
  <c r="AG1405" i="46"/>
  <c r="AG1063" i="46"/>
  <c r="O1443" i="46"/>
  <c r="E1454" i="46"/>
  <c r="K1476" i="46"/>
  <c r="G1473" i="46"/>
  <c r="G1481" i="46"/>
  <c r="N1452" i="46"/>
  <c r="N287" i="46"/>
  <c r="Z1459" i="46"/>
  <c r="R1465" i="46"/>
  <c r="N1473" i="46"/>
  <c r="Z1491" i="46"/>
  <c r="F1454" i="46"/>
  <c r="U1477" i="46"/>
  <c r="P292" i="46"/>
  <c r="AB281" i="46"/>
  <c r="L1461" i="46"/>
  <c r="AG1046" i="46"/>
  <c r="O1045" i="46"/>
  <c r="AL975" i="46"/>
  <c r="O1399" i="46"/>
  <c r="Q1399" i="46"/>
  <c r="J1415" i="46"/>
  <c r="W1415" i="46"/>
  <c r="AD1404" i="46"/>
  <c r="AH1053" i="46"/>
  <c r="H1470" i="46"/>
  <c r="AD1481" i="46"/>
  <c r="AK326" i="46"/>
  <c r="E1478" i="46"/>
  <c r="AH1416" i="46"/>
  <c r="G113" i="46"/>
  <c r="G167" i="46"/>
  <c r="AG1423" i="46"/>
  <c r="AH320" i="46"/>
  <c r="W379" i="46"/>
  <c r="W433" i="46"/>
  <c r="V1484" i="46"/>
  <c r="AK319" i="46"/>
  <c r="W1461" i="46"/>
  <c r="AG279" i="46"/>
  <c r="AH311" i="46"/>
  <c r="AG666" i="46"/>
  <c r="G802" i="46"/>
  <c r="L1023" i="46"/>
  <c r="G1045" i="46"/>
  <c r="AI1390" i="46"/>
  <c r="F1456" i="46"/>
  <c r="AH1426" i="46"/>
  <c r="O1393" i="46"/>
  <c r="I1399" i="46"/>
  <c r="O1415" i="46"/>
  <c r="H1060" i="46"/>
  <c r="Y1442" i="46"/>
  <c r="J281" i="46"/>
  <c r="G287" i="46"/>
  <c r="Y1040" i="46"/>
  <c r="P1045" i="46"/>
  <c r="O1278" i="46"/>
  <c r="J1457" i="46"/>
  <c r="O298" i="46"/>
  <c r="L1060" i="46"/>
  <c r="L1404" i="46"/>
  <c r="R907" i="46"/>
  <c r="AC1399" i="46"/>
  <c r="AC1480" i="46"/>
  <c r="E1393" i="46"/>
  <c r="AI1034" i="46"/>
  <c r="AK695" i="46"/>
  <c r="U1482" i="46"/>
  <c r="AH295" i="46"/>
  <c r="AI684" i="46"/>
  <c r="AH668" i="46"/>
  <c r="AG651" i="46"/>
  <c r="K1491" i="46"/>
  <c r="F1496" i="46"/>
  <c r="H1045" i="46"/>
  <c r="P1410" i="46"/>
  <c r="J1430" i="46"/>
  <c r="AA1494" i="46"/>
  <c r="AG1069" i="46"/>
  <c r="AG1496" i="46"/>
  <c r="N1121" i="46"/>
  <c r="N1175" i="46"/>
  <c r="N1466" i="46"/>
  <c r="F278" i="46"/>
  <c r="R281" i="46"/>
  <c r="AG682" i="46"/>
  <c r="J674" i="46"/>
  <c r="J649" i="46"/>
  <c r="J431" i="46"/>
  <c r="V1456" i="46"/>
  <c r="I1454" i="46"/>
  <c r="Y649" i="46"/>
  <c r="AG657" i="46"/>
  <c r="R652" i="46"/>
  <c r="M1491" i="46"/>
  <c r="AE1460" i="46"/>
  <c r="G1475" i="46"/>
  <c r="F1453" i="46"/>
  <c r="Q1473" i="46"/>
  <c r="M1483" i="46"/>
  <c r="M1463" i="46"/>
  <c r="O1489" i="46"/>
  <c r="R1461" i="46"/>
  <c r="L1465" i="46"/>
  <c r="N1474" i="46"/>
  <c r="F1478" i="46"/>
  <c r="N1494" i="46"/>
  <c r="Q1494" i="46"/>
  <c r="L1492" i="46"/>
  <c r="P1490" i="46"/>
  <c r="N674" i="46"/>
  <c r="M689" i="46"/>
  <c r="O652" i="46"/>
  <c r="J1482" i="46"/>
  <c r="AH662" i="46"/>
  <c r="I1475" i="46"/>
  <c r="G1491" i="46"/>
  <c r="AH688" i="46"/>
  <c r="V1443" i="46"/>
  <c r="W1493" i="46"/>
  <c r="H689" i="46"/>
  <c r="J689" i="46"/>
  <c r="U1474" i="46"/>
  <c r="Q689" i="46"/>
  <c r="AD287" i="46"/>
  <c r="L303" i="46"/>
  <c r="L298" i="46"/>
  <c r="K278" i="46"/>
  <c r="L1469" i="46"/>
  <c r="L1467" i="46"/>
  <c r="H1484" i="46"/>
  <c r="AD1459" i="46"/>
  <c r="G1495" i="46"/>
  <c r="Y1463" i="46"/>
  <c r="I1451" i="46"/>
  <c r="AB218" i="46"/>
  <c r="M298" i="46"/>
  <c r="L318" i="46"/>
  <c r="K1447" i="46"/>
  <c r="K1446" i="46" s="1"/>
  <c r="W1485" i="46"/>
  <c r="U1441" i="46"/>
  <c r="M1469" i="46"/>
  <c r="N1457" i="46"/>
  <c r="V1444" i="46"/>
  <c r="F287" i="46"/>
  <c r="AJ298" i="46"/>
  <c r="J1493" i="46"/>
  <c r="V1465" i="46"/>
  <c r="Z292" i="46"/>
  <c r="L218" i="46"/>
  <c r="L272" i="46"/>
  <c r="AD1442" i="46"/>
  <c r="L1444" i="46"/>
  <c r="K1492" i="46"/>
  <c r="N281" i="46"/>
  <c r="J318" i="46"/>
  <c r="L1483" i="46"/>
  <c r="V1491" i="46"/>
  <c r="AF1467" i="46"/>
  <c r="N318" i="46"/>
  <c r="P318" i="46"/>
  <c r="P1487" i="46"/>
  <c r="Z641" i="46"/>
  <c r="L1173" i="46"/>
  <c r="AE1173" i="46"/>
  <c r="AE1175" i="46"/>
  <c r="M907" i="46"/>
  <c r="I536" i="46"/>
  <c r="U218" i="46"/>
  <c r="U272" i="46"/>
  <c r="Q1484" i="46"/>
  <c r="I1492" i="46"/>
  <c r="I218" i="46"/>
  <c r="I272" i="46"/>
  <c r="K1462" i="46"/>
  <c r="E1466" i="46"/>
  <c r="E1464" i="46" s="1"/>
  <c r="E1484" i="46"/>
  <c r="Q281" i="46"/>
  <c r="V1454" i="46"/>
  <c r="E1465" i="46"/>
  <c r="E1475" i="46"/>
  <c r="M1479" i="46"/>
  <c r="O1490" i="46"/>
  <c r="G298" i="46"/>
  <c r="I1488" i="46"/>
  <c r="U1490" i="46"/>
  <c r="M1494" i="46"/>
  <c r="H303" i="46"/>
  <c r="AB1454" i="46"/>
  <c r="F1463" i="46"/>
  <c r="F1482" i="46"/>
  <c r="H1489" i="46"/>
  <c r="N278" i="46"/>
  <c r="Z1454" i="46"/>
  <c r="Z1475" i="46"/>
  <c r="N1465" i="46"/>
  <c r="N1464" i="46"/>
  <c r="N1479" i="46"/>
  <c r="M1492" i="46"/>
  <c r="R1477" i="46"/>
  <c r="L1481" i="46"/>
  <c r="AB1489" i="46"/>
  <c r="Q218" i="46"/>
  <c r="Q272" i="46"/>
  <c r="P1447" i="46"/>
  <c r="O1474" i="46"/>
  <c r="H318" i="46"/>
  <c r="L1454" i="46"/>
  <c r="N292" i="46"/>
  <c r="N303" i="46"/>
  <c r="L1475" i="46"/>
  <c r="T165" i="46"/>
  <c r="AA298" i="46"/>
  <c r="J1447" i="46"/>
  <c r="G1468" i="46"/>
  <c r="F303" i="46"/>
  <c r="V1489" i="46"/>
  <c r="L287" i="46"/>
  <c r="AG294" i="46"/>
  <c r="Z1470" i="46"/>
  <c r="AE1467" i="46"/>
  <c r="R165" i="46"/>
  <c r="R167" i="46"/>
  <c r="R1454" i="46"/>
  <c r="N1447" i="46"/>
  <c r="AD1447" i="46"/>
  <c r="K292" i="46"/>
  <c r="I1477" i="46"/>
  <c r="R1451" i="46"/>
  <c r="V1459" i="46"/>
  <c r="W1475" i="46"/>
  <c r="AF1446" i="46"/>
  <c r="AD1491" i="46"/>
  <c r="Q1452" i="46"/>
  <c r="AD1485" i="46"/>
  <c r="AK274" i="46"/>
  <c r="AC1496" i="46"/>
  <c r="AJ1458" i="46"/>
  <c r="I113" i="46"/>
  <c r="I167" i="46"/>
  <c r="AG322" i="46"/>
  <c r="AB1444" i="46"/>
  <c r="AC1445" i="46"/>
  <c r="G1442" i="46"/>
  <c r="AA1465" i="46"/>
  <c r="F1469" i="46"/>
  <c r="Z1471" i="46"/>
  <c r="O1444" i="46"/>
  <c r="Y292" i="46"/>
  <c r="Q431" i="46"/>
  <c r="J960" i="46"/>
  <c r="J1014" i="46"/>
  <c r="N1226" i="46"/>
  <c r="N1280" i="46"/>
  <c r="T907" i="46"/>
  <c r="Q1383" i="46"/>
  <c r="G750" i="46"/>
  <c r="G804" i="46"/>
  <c r="K1226" i="46"/>
  <c r="K1280" i="46"/>
  <c r="AK1388" i="46"/>
  <c r="AG1277" i="46"/>
  <c r="AD1479" i="46"/>
  <c r="Y1448" i="46"/>
  <c r="L431" i="46"/>
  <c r="AD1470" i="46"/>
  <c r="AK316" i="46"/>
  <c r="I960" i="46"/>
  <c r="I1014" i="46"/>
  <c r="G907" i="46"/>
  <c r="K1452" i="46"/>
  <c r="Y1493" i="46"/>
  <c r="G484" i="46"/>
  <c r="G538" i="46"/>
  <c r="H484" i="46"/>
  <c r="H538" i="46"/>
  <c r="N689" i="46"/>
  <c r="AH1434" i="46"/>
  <c r="R641" i="46"/>
  <c r="R643" i="46"/>
  <c r="W641" i="46"/>
  <c r="K1415" i="46"/>
  <c r="G1486" i="46"/>
  <c r="K1474" i="46"/>
  <c r="AD1173" i="46"/>
  <c r="AG295" i="46"/>
  <c r="W1410" i="46"/>
  <c r="AA589" i="46"/>
  <c r="N589" i="46"/>
  <c r="N643" i="46"/>
  <c r="P1443" i="46"/>
  <c r="AK681" i="46"/>
  <c r="AH684" i="46"/>
  <c r="AG1426" i="46"/>
  <c r="AH1419" i="46"/>
  <c r="G1173" i="46"/>
  <c r="K855" i="46"/>
  <c r="K909" i="46"/>
  <c r="Q855" i="46"/>
  <c r="Q909" i="46"/>
  <c r="AH673" i="46"/>
  <c r="AH1382" i="46"/>
  <c r="M1226" i="46"/>
  <c r="AH1051" i="46"/>
  <c r="AH1024" i="46"/>
  <c r="AH1027" i="46"/>
  <c r="AK1042" i="46"/>
  <c r="AB1458" i="46"/>
  <c r="V750" i="46"/>
  <c r="V804" i="46"/>
  <c r="N1415" i="46"/>
  <c r="U1415" i="46"/>
  <c r="H1415" i="46"/>
  <c r="AH1050" i="46"/>
  <c r="I907" i="46"/>
  <c r="AB855" i="46"/>
  <c r="AB1491" i="46"/>
  <c r="AG656" i="46"/>
  <c r="AG652" i="46" s="1"/>
  <c r="AG1395" i="46"/>
  <c r="AH1038" i="46"/>
  <c r="L1486" i="46"/>
  <c r="H1480" i="46"/>
  <c r="AC1458" i="46"/>
  <c r="AC281" i="46"/>
  <c r="AH315" i="46"/>
  <c r="Q1445" i="46"/>
  <c r="AB298" i="46"/>
  <c r="AG1042" i="46"/>
  <c r="AG1469" i="46"/>
  <c r="AD1457" i="46"/>
  <c r="I1456" i="46"/>
  <c r="AH304" i="46"/>
  <c r="AH691" i="46"/>
  <c r="R431" i="46"/>
  <c r="V218" i="46"/>
  <c r="V272" i="46"/>
  <c r="Q1393" i="46"/>
  <c r="Q1488" i="46"/>
  <c r="R1447" i="46"/>
  <c r="H1410" i="46"/>
  <c r="O1430" i="46"/>
  <c r="Q1456" i="46"/>
  <c r="W1430" i="46"/>
  <c r="Q1430" i="46"/>
  <c r="AH1412" i="46"/>
  <c r="AK677" i="46"/>
  <c r="F669" i="46"/>
  <c r="N1489" i="46"/>
  <c r="AA1490" i="46"/>
  <c r="AK650" i="46"/>
  <c r="AC649" i="46"/>
  <c r="AK1398" i="46"/>
  <c r="AA1492" i="46"/>
  <c r="I652" i="46"/>
  <c r="AA1471" i="46"/>
  <c r="AC1466" i="46"/>
  <c r="W1012" i="46"/>
  <c r="AK697" i="46"/>
  <c r="AI164" i="46"/>
  <c r="U1478" i="46"/>
  <c r="AI166" i="46"/>
  <c r="N1488" i="46"/>
  <c r="R379" i="46"/>
  <c r="R433" i="46"/>
  <c r="AH1049" i="46"/>
  <c r="AH1018" i="46"/>
  <c r="G1415" i="46"/>
  <c r="R1430" i="46"/>
  <c r="AD658" i="46"/>
  <c r="AB1040" i="46"/>
  <c r="AC1451" i="46"/>
  <c r="W1483" i="46"/>
  <c r="W218" i="46"/>
  <c r="W272" i="46"/>
  <c r="U1480" i="46"/>
  <c r="AC287" i="46"/>
  <c r="AG324" i="46"/>
  <c r="AG282" i="46"/>
  <c r="M1493" i="46"/>
  <c r="K1443" i="46"/>
  <c r="AI663" i="46"/>
  <c r="H669" i="46"/>
  <c r="AC641" i="46"/>
  <c r="H1404" i="46"/>
  <c r="O1226" i="46"/>
  <c r="O1280" i="46"/>
  <c r="AK1059" i="46"/>
  <c r="AH653" i="46"/>
  <c r="AD1445" i="46"/>
  <c r="AC270" i="46"/>
  <c r="W1454" i="46"/>
  <c r="AK321" i="46"/>
  <c r="H1461" i="46"/>
  <c r="H1460" i="46" s="1"/>
  <c r="J165" i="46"/>
  <c r="J167" i="46"/>
  <c r="W1496" i="46"/>
  <c r="AH686" i="46"/>
  <c r="N1484" i="46"/>
  <c r="AA669" i="46"/>
  <c r="AG685" i="46"/>
  <c r="AG687" i="46"/>
  <c r="AK1046" i="46"/>
  <c r="AD1040" i="46"/>
  <c r="AD281" i="46"/>
  <c r="AH306" i="46"/>
  <c r="AH1421" i="46"/>
  <c r="N1012" i="46"/>
  <c r="AD1474" i="46"/>
  <c r="AB1410" i="46"/>
  <c r="W1173" i="46"/>
  <c r="G855" i="46"/>
  <c r="G909" i="46"/>
  <c r="U1492" i="46"/>
  <c r="W1482" i="46"/>
  <c r="AH300" i="46"/>
  <c r="K1468" i="46"/>
  <c r="E1456" i="46"/>
  <c r="AA1466" i="46"/>
  <c r="P589" i="46"/>
  <c r="P643" i="46"/>
  <c r="AD1482" i="46"/>
  <c r="Y1226" i="46"/>
  <c r="Y1280" i="46"/>
  <c r="Y1476" i="46"/>
  <c r="Z1488" i="46"/>
  <c r="W1479" i="46"/>
  <c r="AA61" i="46"/>
  <c r="AK308" i="46"/>
  <c r="AK312" i="46"/>
  <c r="AH650" i="46"/>
  <c r="AG675" i="46"/>
  <c r="H674" i="46"/>
  <c r="Y1020" i="46"/>
  <c r="I1410" i="46"/>
  <c r="O1404" i="46"/>
  <c r="AI1495" i="46"/>
  <c r="O1383" i="46"/>
  <c r="J1443" i="46"/>
  <c r="Y1484" i="46"/>
  <c r="R1390" i="46"/>
  <c r="AH696" i="46"/>
  <c r="AJ1331" i="46"/>
  <c r="AJ1498" i="46"/>
  <c r="U1471" i="46"/>
  <c r="U1486" i="46"/>
  <c r="W278" i="46"/>
  <c r="U1494" i="46"/>
  <c r="AK277" i="46"/>
  <c r="AH309" i="46"/>
  <c r="G1471" i="46"/>
  <c r="G318" i="46"/>
  <c r="Q1495" i="46"/>
  <c r="N379" i="46"/>
  <c r="N433" i="46"/>
  <c r="H379" i="46"/>
  <c r="H433" i="46"/>
  <c r="AH1048" i="46"/>
  <c r="M1430" i="46"/>
  <c r="Y1492" i="46"/>
  <c r="AD1410" i="46"/>
  <c r="L1458" i="46"/>
  <c r="Q1451" i="46"/>
  <c r="L113" i="46"/>
  <c r="L167" i="46"/>
  <c r="AB1173" i="46"/>
  <c r="Y855" i="46"/>
  <c r="Y909" i="46"/>
  <c r="P1393" i="46"/>
  <c r="AB431" i="46"/>
  <c r="Y431" i="46"/>
  <c r="I855" i="46"/>
  <c r="I909" i="46"/>
  <c r="R1383" i="46"/>
  <c r="I1121" i="46"/>
  <c r="I1175" i="46" s="1"/>
  <c r="AG285" i="46"/>
  <c r="AA1121" i="46"/>
  <c r="AA1175" i="46" s="1"/>
  <c r="L589" i="46"/>
  <c r="L643" i="46"/>
  <c r="M750" i="46"/>
  <c r="M804" i="46"/>
  <c r="Y165" i="46"/>
  <c r="K1045" i="46"/>
  <c r="AG301" i="46"/>
  <c r="I1445" i="46"/>
  <c r="L1331" i="46"/>
  <c r="L1498" i="46"/>
  <c r="I1331" i="46"/>
  <c r="I1498" i="46"/>
  <c r="I1476" i="46"/>
  <c r="AH1065" i="46"/>
  <c r="AC652" i="46"/>
  <c r="AG1436" i="46"/>
  <c r="AK1062" i="46"/>
  <c r="AG1056" i="46"/>
  <c r="AG696" i="46"/>
  <c r="AG1494" i="46"/>
  <c r="AH1032" i="46"/>
  <c r="AG693" i="46"/>
  <c r="AG645" i="46"/>
  <c r="AG280" i="46"/>
  <c r="AH1392" i="46"/>
  <c r="AK1413" i="46"/>
  <c r="N855" i="46"/>
  <c r="N909" i="46"/>
  <c r="AC1453" i="46"/>
  <c r="AB318" i="46"/>
  <c r="AG286" i="46"/>
  <c r="AK324" i="46"/>
  <c r="J641" i="46"/>
  <c r="AG1422" i="46"/>
  <c r="AC1012" i="46"/>
  <c r="R855" i="46"/>
  <c r="R909" i="46"/>
  <c r="AD855" i="46"/>
  <c r="N802" i="46"/>
  <c r="AG1024" i="46"/>
  <c r="N1442" i="46"/>
  <c r="AH322" i="46"/>
  <c r="AH1420" i="46"/>
  <c r="AG1061" i="46"/>
  <c r="AG1488" i="46" s="1"/>
  <c r="AD1493" i="46"/>
  <c r="AK665" i="46"/>
  <c r="R1278" i="46"/>
  <c r="AH1044" i="46"/>
  <c r="AC1226" i="46"/>
  <c r="AC1280" i="46" s="1"/>
  <c r="J855" i="46"/>
  <c r="J909" i="46"/>
  <c r="P750" i="46"/>
  <c r="P804" i="46"/>
  <c r="Q1485" i="46"/>
  <c r="Y1331" i="46"/>
  <c r="Y1498" i="46"/>
  <c r="K589" i="46"/>
  <c r="K643" i="46"/>
  <c r="AA218" i="46"/>
  <c r="AA272" i="46" s="1"/>
  <c r="K1469" i="46"/>
  <c r="AH313" i="46"/>
  <c r="AH1482" i="46" s="1"/>
  <c r="AJ1492" i="46"/>
  <c r="W1383" i="46"/>
  <c r="W1498" i="46"/>
  <c r="U1430" i="46"/>
  <c r="AH1058" i="46"/>
  <c r="Q907" i="46"/>
  <c r="G589" i="46"/>
  <c r="G643" i="46"/>
  <c r="AH1406" i="46"/>
  <c r="AG315" i="46"/>
  <c r="AG1225" i="46"/>
  <c r="Y1458" i="46"/>
  <c r="AH1391" i="46"/>
  <c r="AG646" i="46"/>
  <c r="AD303" i="46"/>
  <c r="AH1417" i="46"/>
  <c r="Y1482" i="46"/>
  <c r="P1480" i="46"/>
  <c r="E165" i="46"/>
  <c r="AH657" i="46"/>
  <c r="AG312" i="46"/>
  <c r="AK660" i="46"/>
  <c r="U536" i="46"/>
  <c r="AK286" i="46"/>
  <c r="G1484" i="46"/>
  <c r="I1461" i="46"/>
  <c r="R658" i="46"/>
  <c r="AK1051" i="46"/>
  <c r="AG1021" i="46"/>
  <c r="AK1420" i="46"/>
  <c r="AG1388" i="46"/>
  <c r="AH1064" i="46"/>
  <c r="J1278" i="46"/>
  <c r="AH1408" i="46"/>
  <c r="AG1227" i="46"/>
  <c r="W484" i="46"/>
  <c r="W538" i="46"/>
  <c r="Y1461" i="46"/>
  <c r="Y1462" i="46"/>
  <c r="W855" i="46"/>
  <c r="W909" i="46"/>
  <c r="AJ697" i="46"/>
  <c r="AJ1495" i="46"/>
  <c r="AK679" i="46"/>
  <c r="U431" i="46"/>
  <c r="AK673" i="46"/>
  <c r="P1461" i="46"/>
  <c r="P1460" i="46"/>
  <c r="AK304" i="46"/>
  <c r="G1476" i="46"/>
  <c r="AA1486" i="46"/>
  <c r="AG274" i="46"/>
  <c r="AG304" i="46"/>
  <c r="AH687" i="46"/>
  <c r="AG679" i="46"/>
  <c r="AK1424" i="46"/>
  <c r="AA1415" i="46"/>
  <c r="I1430" i="46"/>
  <c r="I802" i="46"/>
  <c r="AH1036" i="46"/>
  <c r="AD1484" i="46"/>
  <c r="AA1489" i="46"/>
  <c r="AF484" i="46"/>
  <c r="AF538" i="46"/>
  <c r="K270" i="46"/>
  <c r="AH1067" i="46"/>
  <c r="AB484" i="46"/>
  <c r="AB538" i="46" s="1"/>
  <c r="T1278" i="46"/>
  <c r="K298" i="46"/>
  <c r="Q1479" i="46"/>
  <c r="AI1470" i="46"/>
  <c r="L379" i="46"/>
  <c r="L433" i="46"/>
  <c r="I674" i="46"/>
  <c r="AL608" i="46"/>
  <c r="P1451" i="46"/>
  <c r="P1449" i="46"/>
  <c r="Y960" i="46"/>
  <c r="Y1014" i="46"/>
  <c r="H1393" i="46"/>
  <c r="R960" i="46"/>
  <c r="R1014" i="46"/>
  <c r="W960" i="46"/>
  <c r="W1014" i="46"/>
  <c r="AH271" i="46"/>
  <c r="K1121" i="46"/>
  <c r="K1175" i="46" s="1"/>
  <c r="AG590" i="46"/>
  <c r="M1173" i="46"/>
  <c r="M1175" i="46"/>
  <c r="AG1418" i="46"/>
  <c r="I1442" i="46"/>
  <c r="Y1173" i="46"/>
  <c r="Y1175" i="46"/>
  <c r="N1448" i="46"/>
  <c r="AC855" i="46"/>
  <c r="U1012" i="46"/>
  <c r="AI801" i="46"/>
  <c r="W802" i="46"/>
  <c r="V318" i="46"/>
  <c r="AH296" i="46"/>
  <c r="AD292" i="46"/>
  <c r="AI290" i="46"/>
  <c r="K218" i="46"/>
  <c r="K272" i="46"/>
  <c r="AK648" i="46"/>
  <c r="P1415" i="46"/>
  <c r="L1415" i="46"/>
  <c r="K1331" i="46"/>
  <c r="K1498" i="46"/>
  <c r="AH1423" i="46"/>
  <c r="R303" i="46"/>
  <c r="G652" i="46"/>
  <c r="O1456" i="46"/>
  <c r="M1012" i="46"/>
  <c r="J589" i="46"/>
  <c r="J643" i="46"/>
  <c r="W1226" i="46"/>
  <c r="W1280" i="46"/>
  <c r="AD1399" i="46"/>
  <c r="Z1474" i="46"/>
  <c r="M589" i="46"/>
  <c r="M643" i="46"/>
  <c r="V1012" i="46"/>
  <c r="W113" i="46"/>
  <c r="W167" i="46"/>
  <c r="AH290" i="46"/>
  <c r="M165" i="46"/>
  <c r="M167" i="46"/>
  <c r="G1445" i="46"/>
  <c r="O1461" i="46"/>
  <c r="AK683" i="46"/>
  <c r="AG650" i="46"/>
  <c r="P674" i="46"/>
  <c r="AG1041" i="46"/>
  <c r="R1045" i="46"/>
  <c r="AK1406" i="46"/>
  <c r="AF1415" i="46"/>
  <c r="AG535" i="46"/>
  <c r="AI1059" i="46"/>
  <c r="AG1016" i="46"/>
  <c r="AH1069" i="46"/>
  <c r="AH1496" i="46"/>
  <c r="AC750" i="46"/>
  <c r="AB1470" i="46"/>
  <c r="AH693" i="46"/>
  <c r="AD165" i="46"/>
  <c r="E1489" i="46"/>
  <c r="AH683" i="46"/>
  <c r="I379" i="46"/>
  <c r="I433" i="46"/>
  <c r="E802" i="46"/>
  <c r="AK1019" i="46"/>
  <c r="K1457" i="46"/>
  <c r="AK1391" i="46"/>
  <c r="AG1385" i="46"/>
  <c r="AH323" i="46"/>
  <c r="AK1394" i="46"/>
  <c r="I1459" i="46"/>
  <c r="AI680" i="46"/>
  <c r="AA1012" i="46"/>
  <c r="AC1492" i="46"/>
  <c r="Q1012" i="46"/>
  <c r="AB750" i="46"/>
  <c r="AG749" i="46"/>
  <c r="I750" i="46"/>
  <c r="I804" i="46"/>
  <c r="AI749" i="46"/>
  <c r="O1496" i="46"/>
  <c r="AG672" i="46"/>
  <c r="AI908" i="46"/>
  <c r="AI907" i="46" s="1"/>
  <c r="Q802" i="46"/>
  <c r="Q804" i="46"/>
  <c r="AG378" i="46"/>
  <c r="AF1399" i="46"/>
  <c r="AA278" i="46"/>
  <c r="AG288" i="46"/>
  <c r="AG692" i="46"/>
  <c r="AE1446" i="46"/>
  <c r="AG1384" i="46"/>
  <c r="AH1384" i="46"/>
  <c r="K1383" i="46"/>
  <c r="Y1383" i="46"/>
  <c r="AH1429" i="46"/>
  <c r="AA1393" i="46"/>
  <c r="AK1419" i="46"/>
  <c r="AK1421" i="46"/>
  <c r="J1456" i="46"/>
  <c r="AI1410" i="46"/>
  <c r="AB1399" i="46"/>
  <c r="Y1393" i="46"/>
  <c r="AH1398" i="46"/>
  <c r="AH1414" i="46"/>
  <c r="AG1394" i="46"/>
  <c r="AG1438" i="46"/>
  <c r="AH1418" i="46"/>
  <c r="AD1430" i="46"/>
  <c r="AB1456" i="46"/>
  <c r="AD1494" i="46"/>
  <c r="AA1226" i="46"/>
  <c r="AG1226" i="46"/>
  <c r="AJ1226" i="46"/>
  <c r="AJ1280" i="46"/>
  <c r="Y1404" i="46"/>
  <c r="AD1393" i="46"/>
  <c r="AG1420" i="46"/>
  <c r="AA1430" i="46"/>
  <c r="AA1399" i="46"/>
  <c r="M1450" i="46"/>
  <c r="AE1415" i="46"/>
  <c r="AE1440" i="46"/>
  <c r="AI1493" i="46"/>
  <c r="Y1410" i="46"/>
  <c r="N1451" i="46"/>
  <c r="AH1389" i="46"/>
  <c r="R1448" i="46"/>
  <c r="W1444" i="46"/>
  <c r="AK1427" i="46"/>
  <c r="AD1415" i="46"/>
  <c r="AG1432" i="46"/>
  <c r="AG1391" i="46"/>
  <c r="AG1390" i="46" s="1"/>
  <c r="AH1409" i="46"/>
  <c r="AC1410" i="46"/>
  <c r="AK1434" i="46"/>
  <c r="AG1173" i="46"/>
  <c r="Y1399" i="46"/>
  <c r="AK1392" i="46"/>
  <c r="N1496" i="46"/>
  <c r="AF1449" i="46"/>
  <c r="M1470" i="46"/>
  <c r="AK1429" i="46"/>
  <c r="AE1491" i="46"/>
  <c r="AK1408" i="46"/>
  <c r="N1390" i="46"/>
  <c r="AK1422" i="46"/>
  <c r="Y1481" i="46"/>
  <c r="K1475" i="46"/>
  <c r="O1447" i="46"/>
  <c r="AA1485" i="46"/>
  <c r="J1448" i="46"/>
  <c r="H1466" i="46"/>
  <c r="H1464" i="46"/>
  <c r="Z1463" i="46"/>
  <c r="AB1448" i="46"/>
  <c r="AC1457" i="46"/>
  <c r="AI1404" i="46"/>
  <c r="AB1415" i="46"/>
  <c r="AG1408" i="46"/>
  <c r="G1121" i="46"/>
  <c r="G1175" i="46"/>
  <c r="H1441" i="46"/>
  <c r="AD1496" i="46"/>
  <c r="AC1415" i="46"/>
  <c r="E1448" i="46"/>
  <c r="AC1430" i="46"/>
  <c r="AB1494" i="46"/>
  <c r="H1445" i="46"/>
  <c r="AB1478" i="46"/>
  <c r="AH1433" i="46"/>
  <c r="AH1407" i="46"/>
  <c r="AH1437" i="46"/>
  <c r="AA1470" i="46"/>
  <c r="AC1479" i="46"/>
  <c r="AB1466" i="46"/>
  <c r="AC1475" i="46"/>
  <c r="R1492" i="46"/>
  <c r="N1443" i="46"/>
  <c r="AB1471" i="46"/>
  <c r="Z1430" i="46"/>
  <c r="P1466" i="46"/>
  <c r="P1464" i="46"/>
  <c r="AG1011" i="46"/>
  <c r="AG1013" i="46"/>
  <c r="AJ1040" i="46"/>
  <c r="I1444" i="46"/>
  <c r="M960" i="46"/>
  <c r="M1014" i="46"/>
  <c r="AA1452" i="46"/>
  <c r="AK1032" i="46"/>
  <c r="AC1481" i="46"/>
  <c r="AG1058" i="46"/>
  <c r="AA1475" i="46"/>
  <c r="AE1449" i="46"/>
  <c r="AK1025" i="46"/>
  <c r="AD1480" i="46"/>
  <c r="Z1469" i="46"/>
  <c r="AH908" i="46"/>
  <c r="AA1023" i="46"/>
  <c r="N907" i="46"/>
  <c r="W1029" i="46"/>
  <c r="N1445" i="46"/>
  <c r="L1445" i="46"/>
  <c r="AG908" i="46"/>
  <c r="AG907" i="46" s="1"/>
  <c r="W907" i="46"/>
  <c r="AH1022" i="46"/>
  <c r="AH1059" i="46"/>
  <c r="E1481" i="46"/>
  <c r="AA1029" i="46"/>
  <c r="AC907" i="46"/>
  <c r="AH1042" i="46"/>
  <c r="AI1061" i="46"/>
  <c r="AI1488" i="46"/>
  <c r="Q1447" i="46"/>
  <c r="Q1446" i="46"/>
  <c r="P1458" i="46"/>
  <c r="P1455" i="46"/>
  <c r="AB1029" i="46"/>
  <c r="AC1045" i="46"/>
  <c r="AI1477" i="46"/>
  <c r="Q1450" i="46"/>
  <c r="AH1047" i="46"/>
  <c r="AG854" i="46"/>
  <c r="Q1444" i="46"/>
  <c r="L1446" i="46"/>
  <c r="W1450" i="46"/>
  <c r="AE1070" i="46"/>
  <c r="AG856" i="46"/>
  <c r="AG1028" i="46"/>
  <c r="AG1048" i="46"/>
  <c r="AE1464" i="46"/>
  <c r="AD1060" i="46"/>
  <c r="AC1450" i="46"/>
  <c r="Z1466" i="46"/>
  <c r="AK1057" i="46"/>
  <c r="L1474" i="46"/>
  <c r="R802" i="46"/>
  <c r="AK1069" i="46"/>
  <c r="O1470" i="46"/>
  <c r="O1467" i="46"/>
  <c r="R1445" i="46"/>
  <c r="Q1477" i="46"/>
  <c r="AL1069" i="46"/>
  <c r="AB1060" i="46"/>
  <c r="L802" i="46"/>
  <c r="AC1023" i="46"/>
  <c r="AI803" i="46"/>
  <c r="AK1054" i="46"/>
  <c r="L1045" i="46"/>
  <c r="L1070" i="46"/>
  <c r="K1020" i="46"/>
  <c r="N1469" i="46"/>
  <c r="N1467" i="46"/>
  <c r="K1442" i="46"/>
  <c r="AK1016" i="46"/>
  <c r="AF1070" i="46"/>
  <c r="AC1473" i="46"/>
  <c r="Q1457" i="46"/>
  <c r="Q1455" i="46"/>
  <c r="AK1066" i="46"/>
  <c r="AB1045" i="46"/>
  <c r="AK1050" i="46"/>
  <c r="AG1050" i="46"/>
  <c r="AK1063" i="46"/>
  <c r="AK1041" i="46"/>
  <c r="H1443" i="46"/>
  <c r="AK1018" i="46"/>
  <c r="M1045" i="46"/>
  <c r="AA1477" i="46"/>
  <c r="G1479" i="46"/>
  <c r="AK1056" i="46"/>
  <c r="AK1026" i="46"/>
  <c r="AI1067" i="46"/>
  <c r="AD1469" i="46"/>
  <c r="AB1486" i="46"/>
  <c r="I1470" i="46"/>
  <c r="AK1055" i="46"/>
  <c r="J1020" i="46"/>
  <c r="AC1491" i="46"/>
  <c r="AC1060" i="46"/>
  <c r="AK1022" i="46"/>
  <c r="AA1060" i="46"/>
  <c r="L1482" i="46"/>
  <c r="AB1492" i="46"/>
  <c r="F1448" i="46"/>
  <c r="AC1495" i="46"/>
  <c r="AH1493" i="46"/>
  <c r="O1070" i="46"/>
  <c r="C1070" i="46"/>
  <c r="Y1045" i="46"/>
  <c r="AG1068" i="46"/>
  <c r="L750" i="46"/>
  <c r="L804" i="46"/>
  <c r="Z1478" i="46"/>
  <c r="G1470" i="46"/>
  <c r="AB1020" i="46"/>
  <c r="Y1029" i="46"/>
  <c r="AC1029" i="46"/>
  <c r="R1469" i="46"/>
  <c r="I1457" i="46"/>
  <c r="AF1455" i="46"/>
  <c r="AB1469" i="46"/>
  <c r="AA1473" i="46"/>
  <c r="AC1471" i="46"/>
  <c r="N1461" i="46"/>
  <c r="I1040" i="46"/>
  <c r="I1070" i="46"/>
  <c r="AB1023" i="46"/>
  <c r="AG1038" i="46"/>
  <c r="D1070" i="46"/>
  <c r="AJ1029" i="46"/>
  <c r="AB1496" i="46"/>
  <c r="AA1457" i="46"/>
  <c r="AC1465" i="46"/>
  <c r="AB1484" i="46"/>
  <c r="Y1485" i="46"/>
  <c r="AE1472" i="46"/>
  <c r="AD1486" i="46"/>
  <c r="AC1459" i="46"/>
  <c r="M1444" i="46"/>
  <c r="Z1448" i="46"/>
  <c r="I1485" i="46"/>
  <c r="AD1448" i="46"/>
  <c r="L1466" i="46"/>
  <c r="Z1482" i="46"/>
  <c r="Z649" i="46"/>
  <c r="N663" i="46"/>
  <c r="AG683" i="46"/>
  <c r="AB652" i="46"/>
  <c r="AB658" i="46"/>
  <c r="AK655" i="46"/>
  <c r="AC658" i="46"/>
  <c r="AH667" i="46"/>
  <c r="Y1459" i="46"/>
  <c r="M1477" i="46"/>
  <c r="AJ1456" i="46"/>
  <c r="W652" i="46"/>
  <c r="W1471" i="46"/>
  <c r="O658" i="46"/>
  <c r="AB641" i="46"/>
  <c r="G1451" i="46"/>
  <c r="Z1484" i="46"/>
  <c r="AH685" i="46"/>
  <c r="M1447" i="46"/>
  <c r="M1446" i="46" s="1"/>
  <c r="AI669" i="46"/>
  <c r="Y1483" i="46"/>
  <c r="AB1482" i="46"/>
  <c r="O1445" i="46"/>
  <c r="Y589" i="46"/>
  <c r="Y643" i="46"/>
  <c r="I1468" i="46"/>
  <c r="N1462" i="46"/>
  <c r="Y689" i="46"/>
  <c r="AI673" i="46"/>
  <c r="I1450" i="46"/>
  <c r="AK688" i="46"/>
  <c r="AB1461" i="46"/>
  <c r="AJ589" i="46"/>
  <c r="AJ643" i="46"/>
  <c r="AB1474" i="46"/>
  <c r="AK696" i="46"/>
  <c r="AB1451" i="46"/>
  <c r="V1442" i="46"/>
  <c r="M652" i="46"/>
  <c r="W674" i="46"/>
  <c r="G674" i="46"/>
  <c r="Y669" i="46"/>
  <c r="K674" i="46"/>
  <c r="D699" i="46"/>
  <c r="Y663" i="46"/>
  <c r="Y1477" i="46"/>
  <c r="W1470" i="46"/>
  <c r="AC1447" i="46"/>
  <c r="AC1446" i="46" s="1"/>
  <c r="Y484" i="46"/>
  <c r="Y538" i="46"/>
  <c r="AA484" i="46"/>
  <c r="AD1488" i="46"/>
  <c r="AA658" i="46"/>
  <c r="O1450" i="46"/>
  <c r="Y658" i="46"/>
  <c r="P484" i="46"/>
  <c r="P538" i="46"/>
  <c r="Y1465" i="46"/>
  <c r="W1484" i="46"/>
  <c r="AK667" i="46"/>
  <c r="AL400" i="46"/>
  <c r="R649" i="46"/>
  <c r="Q649" i="46"/>
  <c r="I649" i="46"/>
  <c r="AF699" i="46"/>
  <c r="AG432" i="46"/>
  <c r="Y652" i="46"/>
  <c r="AC1482" i="46"/>
  <c r="Y1456" i="46"/>
  <c r="V663" i="46"/>
  <c r="AA1459" i="46"/>
  <c r="Y1445" i="46"/>
  <c r="AI1483" i="46"/>
  <c r="AG430" i="46"/>
  <c r="AC1485" i="46"/>
  <c r="P658" i="46"/>
  <c r="F649" i="46"/>
  <c r="AD1458" i="46"/>
  <c r="AE1455" i="46"/>
  <c r="M1462" i="46"/>
  <c r="M1460" i="46" s="1"/>
  <c r="V1480" i="46"/>
  <c r="J1466" i="46"/>
  <c r="J1464" i="46"/>
  <c r="W431" i="46"/>
  <c r="W1476" i="46"/>
  <c r="Q652" i="46"/>
  <c r="N652" i="46"/>
  <c r="AB674" i="46"/>
  <c r="H1478" i="46"/>
  <c r="AC1490" i="46"/>
  <c r="AA1481" i="46"/>
  <c r="O1466" i="46"/>
  <c r="G1480" i="46"/>
  <c r="K1456" i="46"/>
  <c r="I658" i="46"/>
  <c r="AA1462" i="46"/>
  <c r="AD1478" i="46"/>
  <c r="C699" i="46"/>
  <c r="Z1445" i="46"/>
  <c r="Q1470" i="46"/>
  <c r="L674" i="46"/>
  <c r="AJ1486" i="46"/>
  <c r="Z689" i="46"/>
  <c r="I1447" i="46"/>
  <c r="I1446" i="46" s="1"/>
  <c r="L1441" i="46"/>
  <c r="Y674" i="46"/>
  <c r="AK657" i="46"/>
  <c r="AB669" i="46"/>
  <c r="AG670" i="46"/>
  <c r="O1495" i="46"/>
  <c r="L1453" i="46"/>
  <c r="H1469" i="46"/>
  <c r="Q1493" i="46"/>
  <c r="Z1486" i="46"/>
  <c r="AK654" i="46"/>
  <c r="Q1442" i="46"/>
  <c r="AB1445" i="46"/>
  <c r="AB1480" i="46"/>
  <c r="R1443" i="46"/>
  <c r="AD1453" i="46"/>
  <c r="AE699" i="46"/>
  <c r="AC1442" i="46"/>
  <c r="K1482" i="46"/>
  <c r="K1454" i="46"/>
  <c r="G1459" i="46"/>
  <c r="K1465" i="46"/>
  <c r="J1476" i="46"/>
  <c r="O1479" i="46"/>
  <c r="H1486" i="46"/>
  <c r="AJ1445" i="46"/>
  <c r="Y1466" i="46"/>
  <c r="H1448" i="46"/>
  <c r="H1446" i="46" s="1"/>
  <c r="P1478" i="46"/>
  <c r="K1483" i="46"/>
  <c r="G658" i="46"/>
  <c r="O674" i="46"/>
  <c r="K1478" i="46"/>
  <c r="AK687" i="46"/>
  <c r="AD689" i="46"/>
  <c r="H298" i="46"/>
  <c r="R1460" i="46"/>
  <c r="J1484" i="46"/>
  <c r="AK296" i="46"/>
  <c r="AK311" i="46"/>
  <c r="O318" i="46"/>
  <c r="AA287" i="46"/>
  <c r="AJ1470" i="46"/>
  <c r="AK300" i="46"/>
  <c r="AI1475" i="46"/>
  <c r="O281" i="46"/>
  <c r="AK309" i="46"/>
  <c r="AK320" i="46"/>
  <c r="AK313" i="46"/>
  <c r="G218" i="46"/>
  <c r="G272" i="46"/>
  <c r="AK325" i="46"/>
  <c r="AG219" i="46"/>
  <c r="L1463" i="46"/>
  <c r="Y318" i="46"/>
  <c r="AG217" i="46"/>
  <c r="K318" i="46"/>
  <c r="M1457" i="46"/>
  <c r="AK301" i="46"/>
  <c r="Q303" i="46"/>
  <c r="AG164" i="46"/>
  <c r="H278" i="46"/>
  <c r="AK323" i="46"/>
  <c r="N165" i="46"/>
  <c r="N167" i="46"/>
  <c r="AG299" i="46"/>
  <c r="AG298" i="46" s="1"/>
  <c r="AI281" i="46"/>
  <c r="I318" i="46"/>
  <c r="W1459" i="46"/>
  <c r="AJ287" i="46"/>
  <c r="AC303" i="46"/>
  <c r="J303" i="46"/>
  <c r="Y298" i="46"/>
  <c r="I1493" i="46"/>
  <c r="N1471" i="46"/>
  <c r="L1490" i="46"/>
  <c r="P1448" i="46"/>
  <c r="AG306" i="46"/>
  <c r="AJ1454" i="46"/>
  <c r="AJ1471" i="46"/>
  <c r="L281" i="46"/>
  <c r="Q318" i="46"/>
  <c r="O1488" i="46"/>
  <c r="AG314" i="46"/>
  <c r="O287" i="46"/>
  <c r="AG60" i="46"/>
  <c r="AF1464" i="46"/>
  <c r="AG316" i="46"/>
  <c r="AK283" i="46"/>
  <c r="J1445" i="46"/>
  <c r="AC1476" i="46"/>
  <c r="AJ318" i="46"/>
  <c r="AJ1480" i="46"/>
  <c r="I287" i="46"/>
  <c r="AG308" i="46"/>
  <c r="AA1447" i="46"/>
  <c r="AF1460" i="46"/>
  <c r="AB303" i="46"/>
  <c r="Q61" i="46"/>
  <c r="M1473" i="46"/>
  <c r="AA1479" i="46"/>
  <c r="AJ1473" i="46"/>
  <c r="AF1472" i="46"/>
  <c r="AI1047" i="46"/>
  <c r="M278" i="46"/>
  <c r="K287" i="46"/>
  <c r="AL156" i="46"/>
  <c r="AL45" i="46"/>
  <c r="N1480" i="46"/>
  <c r="K303" i="46"/>
  <c r="AK279" i="46"/>
  <c r="Q1468" i="46"/>
  <c r="Y1468" i="46"/>
  <c r="AA1444" i="46"/>
  <c r="AC218" i="46"/>
  <c r="AC272" i="46" s="1"/>
  <c r="Y1479" i="46"/>
  <c r="AH269" i="46"/>
  <c r="AG277" i="46"/>
  <c r="Q674" i="46"/>
  <c r="J1469" i="46"/>
  <c r="J1467" i="46"/>
  <c r="F652" i="46"/>
  <c r="O1459" i="46"/>
  <c r="F1488" i="46"/>
  <c r="AK698" i="46"/>
  <c r="AG667" i="46"/>
  <c r="Q658" i="46"/>
  <c r="AL523" i="46"/>
  <c r="AL592" i="46"/>
  <c r="K641" i="46"/>
  <c r="AK1044" i="46"/>
  <c r="U802" i="46"/>
  <c r="AD1045" i="46"/>
  <c r="AA1040" i="46"/>
  <c r="AK1425" i="46"/>
  <c r="AK1428" i="46"/>
  <c r="AK1401" i="46"/>
  <c r="Y1415" i="46"/>
  <c r="AK1438" i="46"/>
  <c r="AK1043" i="46"/>
  <c r="M1040" i="46"/>
  <c r="AK1052" i="46"/>
  <c r="J536" i="46"/>
  <c r="J538" i="46"/>
  <c r="R536" i="46"/>
  <c r="G1012" i="46"/>
  <c r="R750" i="46"/>
  <c r="R804" i="46"/>
  <c r="AD1383" i="46"/>
  <c r="AA1450" i="46"/>
  <c r="AC1483" i="46"/>
  <c r="AH1481" i="46"/>
  <c r="AG1382" i="46"/>
  <c r="AH1025" i="46"/>
  <c r="AI751" i="46"/>
  <c r="AK672" i="46"/>
  <c r="AL494" i="46"/>
  <c r="AH283" i="46"/>
  <c r="AL120" i="46"/>
  <c r="AK322" i="46"/>
  <c r="W1445" i="46"/>
  <c r="L689" i="46"/>
  <c r="L1487" i="46"/>
  <c r="AC689" i="46"/>
  <c r="AH648" i="46"/>
  <c r="AD674" i="46"/>
  <c r="AL698" i="46"/>
  <c r="AA652" i="46"/>
  <c r="AK671" i="46"/>
  <c r="R1456" i="46"/>
  <c r="AG803" i="46"/>
  <c r="Y1473" i="46"/>
  <c r="AK906" i="46"/>
  <c r="AD1029" i="46"/>
  <c r="AK1033" i="46"/>
  <c r="AK1426" i="46"/>
  <c r="AK1433" i="46"/>
  <c r="Y1278" i="46"/>
  <c r="AK1407" i="46"/>
  <c r="AG1043" i="46"/>
  <c r="AH1033" i="46"/>
  <c r="AC1470" i="46"/>
  <c r="AC1454" i="46"/>
  <c r="Z907" i="46"/>
  <c r="V960" i="46"/>
  <c r="V1014" i="46"/>
  <c r="AJ1451" i="46"/>
  <c r="J658" i="46"/>
  <c r="AK651" i="46"/>
  <c r="K281" i="46"/>
  <c r="AC1468" i="46"/>
  <c r="O303" i="46"/>
  <c r="AL71" i="46"/>
  <c r="P303" i="46"/>
  <c r="G1488" i="46"/>
  <c r="Y1454" i="46"/>
  <c r="G1461" i="46"/>
  <c r="AK694" i="46"/>
  <c r="F431" i="46"/>
  <c r="AB1476" i="46"/>
  <c r="AD669" i="46"/>
  <c r="N641" i="46"/>
  <c r="AG665" i="46"/>
  <c r="R1060" i="46"/>
  <c r="AK1021" i="46"/>
  <c r="AK1048" i="46"/>
  <c r="AK1027" i="46"/>
  <c r="AK1431" i="46"/>
  <c r="AK1432" i="46"/>
  <c r="AK1403" i="46"/>
  <c r="AJ1476" i="46"/>
  <c r="AK1024" i="46"/>
  <c r="AH1495" i="46"/>
  <c r="AK1172" i="46"/>
  <c r="U907" i="46"/>
  <c r="AK685" i="46"/>
  <c r="AK645" i="46"/>
  <c r="AL386" i="46"/>
  <c r="AG537" i="46"/>
  <c r="AJ219" i="46"/>
  <c r="AL29" i="46"/>
  <c r="Y1444" i="46"/>
  <c r="AI1479" i="46"/>
  <c r="AK302" i="46"/>
  <c r="AC1488" i="46"/>
  <c r="AB1490" i="46"/>
  <c r="AK691" i="46"/>
  <c r="AC802" i="46"/>
  <c r="J1045" i="46"/>
  <c r="AK1397" i="46"/>
  <c r="AA1278" i="46"/>
  <c r="AJ1466" i="46"/>
  <c r="AJ1484" i="46"/>
  <c r="AH1411" i="46"/>
  <c r="R61" i="46"/>
  <c r="AJ1060" i="46"/>
  <c r="AH854" i="46"/>
  <c r="AA674" i="46"/>
  <c r="AK675" i="46"/>
  <c r="G303" i="46"/>
  <c r="AK280" i="46"/>
  <c r="AI1489" i="46"/>
  <c r="AH690" i="46"/>
  <c r="AD1490" i="46"/>
  <c r="AA689" i="46"/>
  <c r="Q669" i="46"/>
  <c r="AG695" i="46"/>
  <c r="AK666" i="46"/>
  <c r="AC431" i="46"/>
  <c r="AH666" i="46"/>
  <c r="K689" i="46"/>
  <c r="H699" i="46"/>
  <c r="AK1061" i="46"/>
  <c r="Z1490" i="46"/>
  <c r="AG1036" i="46"/>
  <c r="AG1034" i="46" s="1"/>
  <c r="AA1020" i="46"/>
  <c r="AK1436" i="46"/>
  <c r="AK1068" i="46"/>
  <c r="Y1452" i="46"/>
  <c r="AC1494" i="46"/>
  <c r="AL1439" i="46"/>
  <c r="W1441" i="46"/>
  <c r="AJ1496" i="46"/>
  <c r="C328" i="46"/>
  <c r="AK537" i="46"/>
  <c r="AG166" i="46"/>
  <c r="AC1493" i="46"/>
  <c r="Y1495" i="46"/>
  <c r="AC1452" i="46"/>
  <c r="Q165" i="46"/>
  <c r="Q167" i="46"/>
  <c r="AK680" i="46"/>
  <c r="P379" i="46"/>
  <c r="P433" i="46"/>
  <c r="AC669" i="46"/>
  <c r="V1278" i="46"/>
  <c r="AK1416" i="46"/>
  <c r="AA1493" i="46"/>
  <c r="AJ652" i="46"/>
  <c r="AK647" i="46"/>
  <c r="AK535" i="46"/>
  <c r="AC61" i="46"/>
  <c r="AA1463" i="46"/>
  <c r="AK289" i="46"/>
  <c r="Y1457" i="46"/>
  <c r="O1471" i="46"/>
  <c r="O1480" i="46"/>
  <c r="G1496" i="46"/>
  <c r="Y1470" i="46"/>
  <c r="Y1475" i="46"/>
  <c r="AH679" i="46"/>
  <c r="AK1067" i="46"/>
  <c r="AK1389" i="46"/>
  <c r="AK1174" i="46"/>
  <c r="AA1383" i="46"/>
  <c r="O1012" i="46"/>
  <c r="AA536" i="46"/>
  <c r="AA538" i="46" s="1"/>
  <c r="H431" i="46"/>
  <c r="AJ1399" i="46"/>
  <c r="Q1390" i="46"/>
  <c r="V652" i="46"/>
  <c r="I1390" i="46"/>
  <c r="AA960" i="46"/>
  <c r="AA1014" i="46" s="1"/>
  <c r="AJ1390" i="46"/>
  <c r="Y1390" i="46"/>
  <c r="V855" i="46"/>
  <c r="V909" i="46"/>
  <c r="E484" i="46"/>
  <c r="G61" i="46"/>
  <c r="AJ1023" i="46"/>
  <c r="AH1034" i="46"/>
  <c r="AE328" i="46"/>
  <c r="AJ113" i="46"/>
  <c r="AJ167" i="46"/>
  <c r="P165" i="46"/>
  <c r="P167" i="46"/>
  <c r="AB960" i="46"/>
  <c r="AK1439" i="46"/>
  <c r="AG1393" i="46"/>
  <c r="AJ1448" i="46"/>
  <c r="AJ669" i="46"/>
  <c r="U379" i="46"/>
  <c r="U433" i="46"/>
  <c r="D328" i="46"/>
  <c r="AF328" i="46"/>
  <c r="Z674" i="46"/>
  <c r="AG1457" i="46"/>
  <c r="O61" i="46"/>
  <c r="I61" i="46"/>
  <c r="AJ1478" i="46"/>
  <c r="AH166" i="46"/>
  <c r="AK1038" i="46"/>
  <c r="O641" i="46"/>
  <c r="AJ1393" i="46"/>
  <c r="AJ658" i="46"/>
  <c r="AC379" i="46"/>
  <c r="AC433" i="46"/>
  <c r="AJ1494" i="46"/>
  <c r="AK306" i="46"/>
  <c r="O431" i="46"/>
  <c r="AG62" i="46"/>
  <c r="Y218" i="46"/>
  <c r="Y272" i="46"/>
  <c r="U589" i="46"/>
  <c r="U643" i="46"/>
  <c r="Q298" i="46"/>
  <c r="E303" i="46"/>
  <c r="M379" i="46"/>
  <c r="M433" i="46"/>
  <c r="AH642" i="46"/>
  <c r="AG1279" i="46"/>
  <c r="AG1278" i="46" s="1"/>
  <c r="AG1280" i="46" s="1"/>
  <c r="AG1332" i="46"/>
  <c r="L1443" i="46"/>
  <c r="H1458" i="46"/>
  <c r="F1471" i="46"/>
  <c r="O1331" i="46"/>
  <c r="O1498" i="46"/>
  <c r="G641" i="46"/>
  <c r="O218" i="46"/>
  <c r="O272" i="46"/>
  <c r="V379" i="46"/>
  <c r="V433" i="46"/>
  <c r="AI1279" i="46"/>
  <c r="AI1278" i="46" s="1"/>
  <c r="R1331" i="46"/>
  <c r="R1498" i="46"/>
  <c r="G1331" i="46"/>
  <c r="G1498" i="46"/>
  <c r="J1331" i="46"/>
  <c r="J1498" i="46"/>
  <c r="AK1400" i="46"/>
  <c r="P1331" i="46"/>
  <c r="P1498" i="46"/>
  <c r="N1441" i="46"/>
  <c r="AK656" i="46"/>
  <c r="AK1039" i="46"/>
  <c r="AA1483" i="46"/>
  <c r="P1486" i="46"/>
  <c r="H1331" i="46"/>
  <c r="H1498" i="46"/>
  <c r="V1393" i="46"/>
  <c r="U1383" i="46"/>
  <c r="U1498" i="46"/>
  <c r="AI1430" i="46"/>
  <c r="AG1330" i="46"/>
  <c r="AG1428" i="46"/>
  <c r="AC1462" i="46"/>
  <c r="R1466" i="46"/>
  <c r="R1484" i="46"/>
  <c r="H1399" i="46"/>
  <c r="AB1463" i="46"/>
  <c r="H1494" i="46"/>
  <c r="AK1417" i="46"/>
  <c r="M1489" i="46"/>
  <c r="AI1415" i="46"/>
  <c r="AG1386" i="46"/>
  <c r="AK1423" i="46"/>
  <c r="AK1409" i="46"/>
  <c r="AI1397" i="46"/>
  <c r="AK1418" i="46"/>
  <c r="AK1411" i="46"/>
  <c r="AI1482" i="46"/>
  <c r="AG1481" i="46"/>
  <c r="L1278" i="46"/>
  <c r="AK1414" i="46"/>
  <c r="AK1435" i="46"/>
  <c r="M1278" i="46"/>
  <c r="AK1386" i="46"/>
  <c r="AJ1479" i="46"/>
  <c r="AJ1459" i="46"/>
  <c r="AJ1457" i="46"/>
  <c r="AJ1485" i="46"/>
  <c r="AJ1493" i="46"/>
  <c r="AJ1475" i="46"/>
  <c r="AJ1453" i="46"/>
  <c r="AJ1481" i="46"/>
  <c r="AJ1489" i="46"/>
  <c r="AJ1477" i="46"/>
  <c r="AJ1490" i="46"/>
  <c r="AJ1483" i="46"/>
  <c r="AJ1465" i="46"/>
  <c r="AJ1444" i="46"/>
  <c r="AJ1410" i="46"/>
  <c r="AJ1491" i="46"/>
  <c r="V1468" i="46"/>
  <c r="V1467" i="46"/>
  <c r="U1465" i="46"/>
  <c r="U1464" i="46"/>
  <c r="V1466" i="46"/>
  <c r="V1453" i="46"/>
  <c r="V1430" i="46"/>
  <c r="V1471" i="46"/>
  <c r="R1440" i="46"/>
  <c r="V1474" i="46"/>
  <c r="V1415" i="46"/>
  <c r="V1445" i="46"/>
  <c r="V1451" i="46"/>
  <c r="AC960" i="46"/>
  <c r="AC1014" i="46" s="1"/>
  <c r="E1462" i="46"/>
  <c r="Q1070" i="46"/>
  <c r="G1070" i="46"/>
  <c r="W1023" i="46"/>
  <c r="AD1461" i="46"/>
  <c r="AA1045" i="46"/>
  <c r="AG1478" i="46"/>
  <c r="J1492" i="46"/>
  <c r="G1450" i="46"/>
  <c r="K1444" i="46"/>
  <c r="V1496" i="46"/>
  <c r="F1480" i="46"/>
  <c r="R1476" i="46"/>
  <c r="AB1453" i="46"/>
  <c r="AD1471" i="46"/>
  <c r="W1040" i="46"/>
  <c r="AK1058" i="46"/>
  <c r="U1070" i="46"/>
  <c r="AK1065" i="46"/>
  <c r="AG801" i="46"/>
  <c r="AK1035" i="46"/>
  <c r="AK1034" i="46" s="1"/>
  <c r="AK1036" i="46"/>
  <c r="AK1037" i="46"/>
  <c r="AK1028" i="46"/>
  <c r="AA802" i="46"/>
  <c r="AA804" i="46" s="1"/>
  <c r="AK1064" i="46"/>
  <c r="Y802" i="46"/>
  <c r="Y804" i="46"/>
  <c r="AK1049" i="46"/>
  <c r="AK1053" i="46"/>
  <c r="V1029" i="46"/>
  <c r="P1070" i="46"/>
  <c r="V674" i="46"/>
  <c r="F674" i="46"/>
  <c r="M674" i="46"/>
  <c r="AA641" i="46"/>
  <c r="AA1474" i="46"/>
  <c r="R674" i="46"/>
  <c r="E1442" i="46"/>
  <c r="S642" i="46"/>
  <c r="S640" i="46"/>
  <c r="AA1453" i="46"/>
  <c r="AA1454" i="46"/>
  <c r="W1466" i="46"/>
  <c r="M1442" i="46"/>
  <c r="W1451" i="46"/>
  <c r="AI1462" i="46"/>
  <c r="M1481" i="46"/>
  <c r="Z1492" i="46"/>
  <c r="M1452" i="46"/>
  <c r="AI658" i="46"/>
  <c r="AG649" i="46"/>
  <c r="AC674" i="46"/>
  <c r="S537" i="46"/>
  <c r="S535" i="46"/>
  <c r="AC1477" i="46"/>
  <c r="N699" i="46"/>
  <c r="AH1485" i="46"/>
  <c r="AA1448" i="46"/>
  <c r="U689" i="46"/>
  <c r="I431" i="46"/>
  <c r="V689" i="46"/>
  <c r="AB689" i="46"/>
  <c r="U1489" i="46"/>
  <c r="G431" i="46"/>
  <c r="AA431" i="46"/>
  <c r="AA433" i="46" s="1"/>
  <c r="AK690" i="46"/>
  <c r="AD663" i="46"/>
  <c r="AK668" i="46"/>
  <c r="AL349" i="46"/>
  <c r="AG1451" i="46"/>
  <c r="AK684" i="46"/>
  <c r="AK678" i="46"/>
  <c r="AL357" i="46"/>
  <c r="AK692" i="46"/>
  <c r="U1491" i="46"/>
  <c r="AG1486" i="46"/>
  <c r="U652" i="46"/>
  <c r="U1481" i="46"/>
  <c r="AK686" i="46"/>
  <c r="AK659" i="46"/>
  <c r="U658" i="46"/>
  <c r="AL359" i="46"/>
  <c r="O379" i="46"/>
  <c r="O433" i="46"/>
  <c r="AA1491" i="46"/>
  <c r="AK682" i="46"/>
  <c r="AL361" i="46"/>
  <c r="U1462" i="46"/>
  <c r="G379" i="46"/>
  <c r="G433" i="46"/>
  <c r="P1469" i="46"/>
  <c r="W287" i="46"/>
  <c r="AA1469" i="46"/>
  <c r="I303" i="46"/>
  <c r="M318" i="46"/>
  <c r="AK305" i="46"/>
  <c r="I298" i="46"/>
  <c r="G1456" i="46"/>
  <c r="M1468" i="46"/>
  <c r="AA303" i="46"/>
  <c r="I281" i="46"/>
  <c r="M303" i="46"/>
  <c r="E318" i="46"/>
  <c r="Y303" i="46"/>
  <c r="H165" i="46"/>
  <c r="H1500" i="46"/>
  <c r="H1501" i="46" s="1"/>
  <c r="AH164" i="46"/>
  <c r="AH165" i="46" s="1"/>
  <c r="AK297" i="46"/>
  <c r="Y1447" i="46"/>
  <c r="Y278" i="46"/>
  <c r="S165" i="46"/>
  <c r="Y1450" i="46"/>
  <c r="Y281" i="46"/>
  <c r="Y287" i="46"/>
  <c r="AC1489" i="46"/>
  <c r="AC318" i="46"/>
  <c r="AC278" i="46"/>
  <c r="U61" i="46"/>
  <c r="AG291" i="46"/>
  <c r="AA281" i="46"/>
  <c r="W1045" i="46"/>
  <c r="V1383" i="46"/>
  <c r="V1498" i="46"/>
  <c r="AJ379" i="46"/>
  <c r="AJ433" i="46"/>
  <c r="V1495" i="46"/>
  <c r="V1483" i="46"/>
  <c r="V1475" i="46"/>
  <c r="V1488" i="46"/>
  <c r="V1457" i="46"/>
  <c r="W1468" i="46"/>
  <c r="AJ1462" i="46"/>
  <c r="AJ1443" i="46"/>
  <c r="AJ1474" i="46"/>
  <c r="AJ303" i="46"/>
  <c r="V1045" i="46"/>
  <c r="X536" i="46"/>
  <c r="V1060" i="46"/>
  <c r="V1447" i="46"/>
  <c r="AJ1278" i="46"/>
  <c r="AJ1430" i="46"/>
  <c r="V1485" i="46"/>
  <c r="V1477" i="46"/>
  <c r="AJ1488" i="46"/>
  <c r="U113" i="46"/>
  <c r="U167" i="46"/>
  <c r="V1450" i="46"/>
  <c r="V281" i="46"/>
  <c r="U1473" i="46"/>
  <c r="U303" i="46"/>
  <c r="W1060" i="46"/>
  <c r="AJ1045" i="46"/>
  <c r="V1040" i="46"/>
  <c r="AJ689" i="46"/>
  <c r="AH1478" i="46"/>
  <c r="W1495" i="46"/>
  <c r="AJ1452" i="46"/>
  <c r="W318" i="46"/>
  <c r="AJ1450" i="46"/>
  <c r="U1470" i="46"/>
  <c r="U1467" i="46"/>
  <c r="AJ1447" i="46"/>
  <c r="U1488" i="46"/>
  <c r="U318" i="46"/>
  <c r="U1450" i="46"/>
  <c r="U281" i="46"/>
  <c r="AJ1404" i="46"/>
  <c r="U674" i="46"/>
  <c r="T536" i="46"/>
  <c r="V1479" i="46"/>
  <c r="S1496" i="46"/>
  <c r="AI1490" i="46"/>
  <c r="U292" i="46"/>
  <c r="V1461" i="46"/>
  <c r="V1460" i="46"/>
  <c r="AI1484" i="46"/>
  <c r="AJ281" i="46"/>
  <c r="W1481" i="46"/>
  <c r="W1462" i="46"/>
  <c r="W1460" i="46"/>
  <c r="U278" i="46"/>
  <c r="U1456" i="46"/>
  <c r="U287" i="46"/>
  <c r="V1441" i="46"/>
  <c r="AJ1415" i="46"/>
  <c r="AJ674" i="46"/>
  <c r="AJ536" i="46"/>
  <c r="V1452" i="46"/>
  <c r="AI1496" i="46"/>
  <c r="W1491" i="46"/>
  <c r="AE1487" i="46"/>
  <c r="AJ1442" i="46"/>
  <c r="W281" i="46"/>
  <c r="AJ1468" i="46"/>
  <c r="V1473" i="46"/>
  <c r="V303" i="46"/>
  <c r="AJ1441" i="46"/>
  <c r="W1473" i="46"/>
  <c r="W303" i="46"/>
  <c r="V1390" i="46"/>
  <c r="V1023" i="46"/>
  <c r="AJ1173" i="46"/>
  <c r="U669" i="46"/>
  <c r="V589" i="46"/>
  <c r="V643" i="46"/>
  <c r="V1493" i="46"/>
  <c r="V1481" i="46"/>
  <c r="W61" i="46"/>
  <c r="W1500" i="46"/>
  <c r="W1501" i="46"/>
  <c r="W1447" i="46"/>
  <c r="AJ1461" i="46"/>
  <c r="W1442" i="46"/>
  <c r="W165" i="46"/>
  <c r="U298" i="46"/>
  <c r="AJ1482" i="46"/>
  <c r="AJ1463" i="46"/>
  <c r="W1452" i="46"/>
  <c r="V61" i="46"/>
  <c r="V1500" i="46"/>
  <c r="V1501" i="46"/>
  <c r="G18" i="4"/>
  <c r="AN60" i="28"/>
  <c r="W18" i="4"/>
  <c r="AN23" i="28"/>
  <c r="B28" i="4"/>
  <c r="T38" i="4"/>
  <c r="K18" i="4"/>
  <c r="S18" i="4"/>
  <c r="AC38" i="4"/>
  <c r="B18" i="4"/>
  <c r="P18" i="4"/>
  <c r="T64" i="37"/>
  <c r="H38" i="4"/>
  <c r="O38" i="4"/>
  <c r="T59" i="37"/>
  <c r="H120" i="39"/>
  <c r="B38" i="4"/>
  <c r="T28" i="4"/>
  <c r="L47" i="35"/>
  <c r="H18" i="4"/>
  <c r="H107" i="35"/>
  <c r="L108" i="35"/>
  <c r="H108" i="35"/>
  <c r="W28" i="4"/>
  <c r="AG18" i="4"/>
  <c r="AG28" i="4"/>
  <c r="N18" i="4"/>
  <c r="C28" i="4"/>
  <c r="S38" i="4"/>
  <c r="P38" i="4"/>
  <c r="I28" i="4"/>
  <c r="Q116" i="39"/>
  <c r="K60" i="37"/>
  <c r="L28" i="4"/>
  <c r="AQ60" i="28"/>
  <c r="AQ23" i="28"/>
  <c r="N38" i="4"/>
  <c r="H28" i="4"/>
  <c r="Q76" i="39"/>
  <c r="AG38" i="4"/>
  <c r="M28" i="4"/>
  <c r="M49" i="4"/>
  <c r="T48" i="4"/>
  <c r="K65" i="37"/>
  <c r="O28" i="4"/>
  <c r="U38" i="4"/>
  <c r="H48" i="39"/>
  <c r="Q48" i="39"/>
  <c r="P48" i="4"/>
  <c r="P49" i="4"/>
  <c r="L120" i="35"/>
  <c r="L116" i="35"/>
  <c r="H116" i="35"/>
  <c r="K71" i="37"/>
  <c r="Z71" i="37"/>
  <c r="K57" i="37"/>
  <c r="F38" i="4"/>
  <c r="T18" i="4"/>
  <c r="U48" i="4"/>
  <c r="J38" i="4"/>
  <c r="K28" i="4"/>
  <c r="L14" i="35"/>
  <c r="L14" i="28"/>
  <c r="H14" i="23"/>
  <c r="C67" i="13"/>
  <c r="L60" i="28"/>
  <c r="L23" i="28"/>
  <c r="D80" i="39"/>
  <c r="E63" i="37"/>
  <c r="O48" i="4"/>
  <c r="G28" i="4"/>
  <c r="D41" i="23"/>
  <c r="K135" i="37"/>
  <c r="Z135" i="37"/>
  <c r="F28" i="4"/>
  <c r="C49" i="4"/>
  <c r="L98" i="35"/>
  <c r="H98" i="35"/>
  <c r="H60" i="39"/>
  <c r="Q60" i="39"/>
  <c r="AC18" i="4"/>
  <c r="AC49" i="4"/>
  <c r="K70" i="37"/>
  <c r="W48" i="4"/>
  <c r="J28" i="4"/>
  <c r="K66" i="37"/>
  <c r="T66" i="37"/>
  <c r="K67" i="37"/>
  <c r="Z67" i="37"/>
  <c r="T67" i="37"/>
  <c r="K136" i="37"/>
  <c r="Z136" i="37"/>
  <c r="V136" i="37"/>
  <c r="AN9" i="28"/>
  <c r="AN2" i="28"/>
  <c r="V108" i="37"/>
  <c r="H112" i="39"/>
  <c r="W112" i="39"/>
  <c r="Q112" i="39"/>
  <c r="W64" i="28"/>
  <c r="AA60" i="28"/>
  <c r="H120" i="35"/>
  <c r="AB23" i="28"/>
  <c r="X60" i="28"/>
  <c r="U28" i="4"/>
  <c r="L18" i="4"/>
  <c r="Y80" i="37"/>
  <c r="K61" i="37"/>
  <c r="Z61" i="37"/>
  <c r="T61" i="37"/>
  <c r="L25" i="35"/>
  <c r="U1439" i="5"/>
  <c r="U22" i="13"/>
  <c r="AD211" i="39"/>
  <c r="Y87" i="37"/>
  <c r="S113" i="39"/>
  <c r="AJ1462" i="5"/>
  <c r="AJ46" i="13"/>
  <c r="Y130" i="37"/>
  <c r="K130" i="37"/>
  <c r="AE1487" i="5"/>
  <c r="AE67" i="13"/>
  <c r="AE57" i="13"/>
  <c r="U40" i="13"/>
  <c r="U1457" i="5"/>
  <c r="U37" i="13"/>
  <c r="L101" i="35"/>
  <c r="H101" i="35"/>
  <c r="H102" i="35"/>
  <c r="H96" i="35"/>
  <c r="L96" i="35"/>
  <c r="Y123" i="37"/>
  <c r="Y102" i="37"/>
  <c r="Y103" i="37"/>
  <c r="R13" i="39"/>
  <c r="H13" i="39"/>
  <c r="W13" i="39" s="1"/>
  <c r="U16" i="37"/>
  <c r="K16" i="37"/>
  <c r="Z16" i="37" s="1"/>
  <c r="K65" i="23"/>
  <c r="C65" i="23" s="1"/>
  <c r="N129" i="39"/>
  <c r="U5" i="39"/>
  <c r="U129" i="39"/>
  <c r="X8" i="37"/>
  <c r="Q174" i="37"/>
  <c r="Q6" i="37"/>
  <c r="X6" i="37"/>
  <c r="Q178" i="37"/>
  <c r="Q39" i="35"/>
  <c r="Q11" i="35"/>
  <c r="I17" i="35"/>
  <c r="O17" i="35"/>
  <c r="I37" i="35"/>
  <c r="O37" i="35"/>
  <c r="G37" i="35"/>
  <c r="Q35" i="35"/>
  <c r="I43" i="28"/>
  <c r="O43" i="28"/>
  <c r="G43" i="28"/>
  <c r="O46" i="35"/>
  <c r="R45" i="35"/>
  <c r="O45" i="35"/>
  <c r="K60" i="23"/>
  <c r="C60" i="23"/>
  <c r="E60" i="23"/>
  <c r="B48" i="4"/>
  <c r="M1280" i="46"/>
  <c r="M1500" i="46"/>
  <c r="M1501" i="46" s="1"/>
  <c r="U41" i="28"/>
  <c r="R25" i="28"/>
  <c r="R30" i="28"/>
  <c r="X115" i="37"/>
  <c r="Q175" i="37"/>
  <c r="Q176" i="37" s="1"/>
  <c r="Q53" i="37"/>
  <c r="Q179" i="37" s="1"/>
  <c r="Q29" i="35"/>
  <c r="K58" i="23"/>
  <c r="D58" i="23"/>
  <c r="K66" i="23"/>
  <c r="C66" i="23" s="1"/>
  <c r="N64" i="23"/>
  <c r="J59" i="28"/>
  <c r="O59" i="28"/>
  <c r="G59" i="28"/>
  <c r="R57" i="28"/>
  <c r="J57" i="28"/>
  <c r="N25" i="23"/>
  <c r="O9" i="37"/>
  <c r="V41" i="37"/>
  <c r="O57" i="28"/>
  <c r="G57" i="28" s="1"/>
  <c r="I57" i="28"/>
  <c r="R29" i="35"/>
  <c r="Q30" i="28"/>
  <c r="S34" i="39"/>
  <c r="L6" i="39"/>
  <c r="L130" i="39" s="1"/>
  <c r="M25" i="23"/>
  <c r="AA1498" i="46"/>
  <c r="AA1280" i="46"/>
  <c r="N72" i="28"/>
  <c r="J49" i="23"/>
  <c r="AC909" i="46"/>
  <c r="J51" i="23"/>
  <c r="N74" i="28"/>
  <c r="AC804" i="46"/>
  <c r="J62" i="28"/>
  <c r="AC643" i="46"/>
  <c r="AA643" i="46"/>
  <c r="AG39" i="13"/>
  <c r="AH1471" i="46"/>
  <c r="F56" i="23"/>
  <c r="G56" i="23"/>
  <c r="C56" i="23" s="1"/>
  <c r="J79" i="28"/>
  <c r="J32" i="28"/>
  <c r="J38" i="25"/>
  <c r="J38" i="7"/>
  <c r="AH1475" i="46"/>
  <c r="N104" i="35"/>
  <c r="J104" i="35" s="1"/>
  <c r="J107" i="35"/>
  <c r="J53" i="23"/>
  <c r="F53" i="23" s="1"/>
  <c r="N76" i="28"/>
  <c r="J76" i="28" s="1"/>
  <c r="AG49" i="4"/>
  <c r="W49" i="4"/>
  <c r="R1500" i="46"/>
  <c r="R1501" i="46"/>
  <c r="J160" i="35"/>
  <c r="U1477" i="5"/>
  <c r="U57" i="13"/>
  <c r="AF1500" i="46"/>
  <c r="S21" i="13"/>
  <c r="AB210" i="39" s="1"/>
  <c r="V43" i="13"/>
  <c r="I105" i="37"/>
  <c r="V1462" i="5"/>
  <c r="V42" i="13"/>
  <c r="J1500" i="46"/>
  <c r="J1501" i="46" s="1"/>
  <c r="AA42" i="13"/>
  <c r="T43" i="13"/>
  <c r="M34" i="13"/>
  <c r="U1062" i="5"/>
  <c r="V326" i="5"/>
  <c r="AE1500" i="46"/>
  <c r="G1500" i="46"/>
  <c r="G1501" i="46" s="1"/>
  <c r="E126" i="39"/>
  <c r="F146" i="37"/>
  <c r="I70" i="23"/>
  <c r="M52" i="28"/>
  <c r="W17" i="13"/>
  <c r="W1436" i="5"/>
  <c r="W16" i="13"/>
  <c r="AG27" i="13"/>
  <c r="V56" i="45"/>
  <c r="Q1500" i="46"/>
  <c r="Q1501" i="46"/>
  <c r="U29" i="13"/>
  <c r="U1445" i="5"/>
  <c r="U25" i="13" s="1"/>
  <c r="V1477" i="5"/>
  <c r="V57" i="13"/>
  <c r="I97" i="37"/>
  <c r="AJ57" i="45"/>
  <c r="AL1405" i="5"/>
  <c r="AJ26" i="13"/>
  <c r="AJ1445" i="5"/>
  <c r="AJ25" i="13"/>
  <c r="J127" i="37"/>
  <c r="V1450" i="5"/>
  <c r="V30" i="13"/>
  <c r="I93" i="37"/>
  <c r="V31" i="13"/>
  <c r="H167" i="46"/>
  <c r="D42" i="13"/>
  <c r="D1487" i="5"/>
  <c r="D67" i="13"/>
  <c r="AI22" i="13"/>
  <c r="L1500" i="46"/>
  <c r="L1501" i="46" s="1"/>
  <c r="V26" i="13"/>
  <c r="V1445" i="5"/>
  <c r="V25" i="13"/>
  <c r="I92" i="37"/>
  <c r="W21" i="13"/>
  <c r="W1439" i="5"/>
  <c r="N42" i="13"/>
  <c r="N1487" i="5"/>
  <c r="N67" i="13"/>
  <c r="M51" i="28"/>
  <c r="I51" i="28" s="1"/>
  <c r="M42" i="35"/>
  <c r="I68" i="23"/>
  <c r="V1430" i="5"/>
  <c r="G180" i="37"/>
  <c r="I1500" i="46"/>
  <c r="I1501" i="46"/>
  <c r="K1500" i="46"/>
  <c r="K1501" i="46" s="1"/>
  <c r="W326" i="5"/>
  <c r="U44" i="13"/>
  <c r="U1462" i="5"/>
  <c r="U42" i="13"/>
  <c r="AD224" i="39"/>
  <c r="AI1457" i="5"/>
  <c r="AI37" i="13" s="1"/>
  <c r="AI38" i="13"/>
  <c r="G160" i="35"/>
  <c r="W56" i="45"/>
  <c r="V1062" i="5"/>
  <c r="J78" i="37"/>
  <c r="S47" i="39"/>
  <c r="S131" i="39"/>
  <c r="F131" i="39"/>
  <c r="O1500" i="46"/>
  <c r="O1501" i="46"/>
  <c r="P1500" i="46"/>
  <c r="P1501" i="46"/>
  <c r="V57" i="45"/>
  <c r="AI28" i="13"/>
  <c r="S27" i="13"/>
  <c r="AL644" i="5"/>
  <c r="J83" i="37"/>
  <c r="J79" i="37"/>
  <c r="W46" i="13"/>
  <c r="J107" i="37"/>
  <c r="Y107" i="37"/>
  <c r="W1462" i="5"/>
  <c r="W42" i="13"/>
  <c r="W57" i="45"/>
  <c r="O73" i="23"/>
  <c r="U55" i="28"/>
  <c r="V38" i="13"/>
  <c r="I77" i="37"/>
  <c r="V1457" i="5"/>
  <c r="V37" i="13"/>
  <c r="V23" i="13"/>
  <c r="V1439" i="5"/>
  <c r="I84" i="37"/>
  <c r="K56" i="37"/>
  <c r="T56" i="37"/>
  <c r="D44" i="39"/>
  <c r="Q44" i="39"/>
  <c r="B49" i="4"/>
  <c r="H9" i="7"/>
  <c r="H8" i="7"/>
  <c r="E51" i="37"/>
  <c r="K51" i="37"/>
  <c r="H52" i="39"/>
  <c r="AG1454" i="46"/>
  <c r="S49" i="13"/>
  <c r="Y1500" i="46"/>
  <c r="Y1501" i="46"/>
  <c r="O1449" i="46"/>
  <c r="AH1462" i="46"/>
  <c r="AC1460" i="46"/>
  <c r="Q1464" i="46"/>
  <c r="K1464" i="46"/>
  <c r="AB1464" i="46"/>
  <c r="AB1446" i="46"/>
  <c r="AG1430" i="46"/>
  <c r="AG1476" i="46"/>
  <c r="AD1464" i="46"/>
  <c r="AG1466" i="46"/>
  <c r="N1455" i="46"/>
  <c r="G1446" i="46"/>
  <c r="W1440" i="46"/>
  <c r="O1487" i="46"/>
  <c r="O1446" i="46"/>
  <c r="AG1404" i="46"/>
  <c r="AG1459" i="46"/>
  <c r="AH1445" i="46"/>
  <c r="H1455" i="46"/>
  <c r="W1446" i="46"/>
  <c r="G1455" i="46"/>
  <c r="R1455" i="46"/>
  <c r="R1467" i="46"/>
  <c r="H1467" i="46"/>
  <c r="I1460" i="46"/>
  <c r="AG1480" i="46"/>
  <c r="J1446" i="46"/>
  <c r="AI1494" i="46"/>
  <c r="N1449" i="46"/>
  <c r="AH1491" i="46"/>
  <c r="J1455" i="46"/>
  <c r="O1460" i="46"/>
  <c r="L1460" i="46"/>
  <c r="N1070" i="46"/>
  <c r="N1446" i="46"/>
  <c r="AI1023" i="46"/>
  <c r="J1070" i="46"/>
  <c r="R1464" i="46"/>
  <c r="G1460" i="46"/>
  <c r="G1467" i="46"/>
  <c r="AH1489" i="46"/>
  <c r="O1455" i="46"/>
  <c r="AH1463" i="46"/>
  <c r="AI750" i="46"/>
  <c r="R1070" i="46"/>
  <c r="P1467" i="46"/>
  <c r="R1449" i="46"/>
  <c r="V1446" i="46"/>
  <c r="AG589" i="46"/>
  <c r="H1487" i="46"/>
  <c r="AH1390" i="46"/>
  <c r="H1070" i="46"/>
  <c r="K1070" i="46"/>
  <c r="AG1473" i="46"/>
  <c r="AG1383" i="46"/>
  <c r="AG278" i="46"/>
  <c r="AG536" i="46"/>
  <c r="L1449" i="46"/>
  <c r="W1455" i="46"/>
  <c r="J699" i="46"/>
  <c r="G1487" i="46"/>
  <c r="M1487" i="46"/>
  <c r="M699" i="46"/>
  <c r="I1467" i="46"/>
  <c r="AH1483" i="46"/>
  <c r="AI802" i="46"/>
  <c r="AG1447" i="46"/>
  <c r="AK649" i="46"/>
  <c r="I1487" i="46"/>
  <c r="AA1460" i="46"/>
  <c r="AH1480" i="46"/>
  <c r="AG1060" i="46"/>
  <c r="R328" i="46"/>
  <c r="AG61" i="46"/>
  <c r="Q1487" i="46"/>
  <c r="P1472" i="46"/>
  <c r="Y1446" i="46"/>
  <c r="AK1484" i="46"/>
  <c r="AH1410" i="46"/>
  <c r="O1464" i="46"/>
  <c r="AK1486" i="46"/>
  <c r="W699" i="46"/>
  <c r="AG1415" i="46"/>
  <c r="AG1470" i="46"/>
  <c r="AG802" i="46"/>
  <c r="Q1440" i="46"/>
  <c r="N1440" i="46"/>
  <c r="P1440" i="46"/>
  <c r="AH649" i="46"/>
  <c r="AK1482" i="46"/>
  <c r="W1464" i="46"/>
  <c r="AG1475" i="46"/>
  <c r="AG669" i="46"/>
  <c r="L1464" i="46"/>
  <c r="I1472" i="46"/>
  <c r="O1440" i="46"/>
  <c r="AK1457" i="46"/>
  <c r="N1487" i="46"/>
  <c r="J1487" i="46"/>
  <c r="AH1486" i="46"/>
  <c r="AK1481" i="46"/>
  <c r="AH1484" i="46"/>
  <c r="I1449" i="46"/>
  <c r="AA1464" i="46"/>
  <c r="K1467" i="46"/>
  <c r="AB1467" i="46"/>
  <c r="V1455" i="46"/>
  <c r="P1446" i="46"/>
  <c r="K1455" i="46"/>
  <c r="V1464" i="46"/>
  <c r="W1467" i="46"/>
  <c r="M1467" i="46"/>
  <c r="P328" i="46"/>
  <c r="L328" i="46"/>
  <c r="AH1469" i="46"/>
  <c r="R1446" i="46"/>
  <c r="N1472" i="46"/>
  <c r="J328" i="46"/>
  <c r="AB1455" i="46"/>
  <c r="I1455" i="46"/>
  <c r="AG1491" i="46"/>
  <c r="AJ218" i="46"/>
  <c r="AJ272" i="46"/>
  <c r="K328" i="46"/>
  <c r="AH1465" i="46"/>
  <c r="AG1493" i="46"/>
  <c r="N328" i="46"/>
  <c r="AH1060" i="46"/>
  <c r="AD1446" i="46"/>
  <c r="AG318" i="46"/>
  <c r="AD1455" i="46"/>
  <c r="AG165" i="46"/>
  <c r="Q1472" i="46"/>
  <c r="H1472" i="46"/>
  <c r="K1487" i="46"/>
  <c r="Q1449" i="46"/>
  <c r="M1449" i="46"/>
  <c r="Y1460" i="46"/>
  <c r="AG855" i="46"/>
  <c r="AG1012" i="46"/>
  <c r="AC1440" i="46"/>
  <c r="AF1440" i="46"/>
  <c r="AG1450" i="46"/>
  <c r="AG431" i="46"/>
  <c r="AG1490" i="46"/>
  <c r="AG281" i="46"/>
  <c r="AC1464" i="46"/>
  <c r="AH1477" i="46"/>
  <c r="AK1494" i="46"/>
  <c r="G328" i="46"/>
  <c r="AK1477" i="46"/>
  <c r="AK1410" i="46"/>
  <c r="M1070" i="46"/>
  <c r="AK1490" i="46"/>
  <c r="R699" i="46"/>
  <c r="G699" i="46"/>
  <c r="Y699" i="46"/>
  <c r="AG1465" i="46"/>
  <c r="O699" i="46"/>
  <c r="AH270" i="46"/>
  <c r="AA1467" i="46"/>
  <c r="AG1489" i="46"/>
  <c r="AA1070" i="46"/>
  <c r="AG1442" i="46"/>
  <c r="AK1390" i="46"/>
  <c r="AH1415" i="46"/>
  <c r="P699" i="46"/>
  <c r="AK1485" i="46"/>
  <c r="AG1477" i="46"/>
  <c r="AK1445" i="46"/>
  <c r="AK1478" i="46"/>
  <c r="AK1020" i="46"/>
  <c r="AG1495" i="46"/>
  <c r="AK1454" i="46"/>
  <c r="AG218" i="46"/>
  <c r="I699" i="46"/>
  <c r="AB1449" i="46"/>
  <c r="AH1430" i="46"/>
  <c r="AA1487" i="46"/>
  <c r="Q1467" i="46"/>
  <c r="G1472" i="46"/>
  <c r="Y1440" i="46"/>
  <c r="AC1455" i="46"/>
  <c r="AD1487" i="46"/>
  <c r="AH1490" i="46"/>
  <c r="AK1483" i="46"/>
  <c r="L1472" i="46"/>
  <c r="AK1495" i="46"/>
  <c r="AK1493" i="46"/>
  <c r="AH1040" i="46"/>
  <c r="G1449" i="46"/>
  <c r="AC1449" i="46"/>
  <c r="AK1040" i="46"/>
  <c r="Y1455" i="46"/>
  <c r="AG1485" i="46"/>
  <c r="R1487" i="46"/>
  <c r="J1472" i="46"/>
  <c r="AA1455" i="46"/>
  <c r="Y1070" i="46"/>
  <c r="Y1464" i="46"/>
  <c r="N1460" i="46"/>
  <c r="AK1465" i="46"/>
  <c r="AK1491" i="46"/>
  <c r="AK1023" i="46"/>
  <c r="AK1447" i="46"/>
  <c r="AG1040" i="46"/>
  <c r="AG1462" i="46"/>
  <c r="AK1470" i="46"/>
  <c r="Y1467" i="46"/>
  <c r="V1487" i="46"/>
  <c r="K699" i="46"/>
  <c r="AC1487" i="46"/>
  <c r="Y1487" i="46"/>
  <c r="AK669" i="46"/>
  <c r="K1472" i="46"/>
  <c r="L699" i="46"/>
  <c r="AK1469" i="46"/>
  <c r="AE1497" i="46"/>
  <c r="AG1468" i="46"/>
  <c r="AK1496" i="46"/>
  <c r="AK1448" i="46"/>
  <c r="O1472" i="46"/>
  <c r="AJ1467" i="46"/>
  <c r="AH1488" i="46"/>
  <c r="AK1488" i="46"/>
  <c r="AK1489" i="46"/>
  <c r="H328" i="46"/>
  <c r="AJ1464" i="46"/>
  <c r="AA1449" i="46"/>
  <c r="M1472" i="46"/>
  <c r="O328" i="46"/>
  <c r="Q328" i="46"/>
  <c r="AF1497" i="46"/>
  <c r="Y1449" i="46"/>
  <c r="AA1446" i="46"/>
  <c r="Y1472" i="46"/>
  <c r="AK1471" i="46"/>
  <c r="AK1492" i="46"/>
  <c r="AJ1455" i="46"/>
  <c r="AG1483" i="46"/>
  <c r="AK278" i="46"/>
  <c r="AJ1446" i="46"/>
  <c r="V328" i="46"/>
  <c r="R1472" i="46"/>
  <c r="AA1472" i="46"/>
  <c r="AK1430" i="46"/>
  <c r="AK318" i="46"/>
  <c r="AC1472" i="46"/>
  <c r="Q699" i="46"/>
  <c r="AJ1070" i="46"/>
  <c r="AK1173" i="46"/>
  <c r="AJ699" i="46"/>
  <c r="AJ1487" i="46"/>
  <c r="V699" i="46"/>
  <c r="AK1466" i="46"/>
  <c r="V1440" i="46"/>
  <c r="AK1415" i="46"/>
  <c r="AJ1460" i="46"/>
  <c r="AG1331" i="46"/>
  <c r="AG1498" i="46" s="1"/>
  <c r="M328" i="46"/>
  <c r="AJ328" i="46"/>
  <c r="AK689" i="46"/>
  <c r="S641" i="46"/>
  <c r="S536" i="46"/>
  <c r="W1449" i="46"/>
  <c r="AK1475" i="46"/>
  <c r="AJ1472" i="46"/>
  <c r="AJ1449" i="46"/>
  <c r="AJ1440" i="46"/>
  <c r="AK1480" i="46"/>
  <c r="W1070" i="46"/>
  <c r="V1070" i="46"/>
  <c r="AK1060" i="46"/>
  <c r="AK1045" i="46"/>
  <c r="W1487" i="46"/>
  <c r="AB1487" i="46"/>
  <c r="U699" i="46"/>
  <c r="U1487" i="46"/>
  <c r="U1472" i="46"/>
  <c r="I328" i="46"/>
  <c r="Y328" i="46"/>
  <c r="V1472" i="46"/>
  <c r="W328" i="46"/>
  <c r="U328" i="46"/>
  <c r="W1472" i="46"/>
  <c r="V1449" i="46"/>
  <c r="O49" i="4"/>
  <c r="N49" i="4"/>
  <c r="AM23" i="28"/>
  <c r="AQ9" i="28"/>
  <c r="AQ2" i="28"/>
  <c r="T49" i="4"/>
  <c r="K63" i="37"/>
  <c r="Z63" i="37"/>
  <c r="T63" i="37"/>
  <c r="H14" i="35"/>
  <c r="L11" i="35"/>
  <c r="L11" i="28"/>
  <c r="L2" i="28"/>
  <c r="H14" i="28"/>
  <c r="H12" i="23"/>
  <c r="AB244" i="39"/>
  <c r="D14" i="23"/>
  <c r="D24" i="39"/>
  <c r="E27" i="37"/>
  <c r="E7" i="37"/>
  <c r="H9" i="25"/>
  <c r="H8" i="25"/>
  <c r="H80" i="39"/>
  <c r="W80" i="39"/>
  <c r="Q80" i="39"/>
  <c r="H44" i="39"/>
  <c r="W44" i="39"/>
  <c r="AB2" i="28"/>
  <c r="AB9" i="28"/>
  <c r="X23" i="28"/>
  <c r="W60" i="28"/>
  <c r="E3" i="29" s="1"/>
  <c r="AA23" i="28"/>
  <c r="U49" i="4"/>
  <c r="L94" i="35"/>
  <c r="H94" i="35"/>
  <c r="U1487" i="5"/>
  <c r="U67" i="13" s="1"/>
  <c r="U19" i="13"/>
  <c r="G85" i="37"/>
  <c r="AJ42" i="13"/>
  <c r="AJ1487" i="5"/>
  <c r="AJ67" i="13"/>
  <c r="L23" i="35"/>
  <c r="X178" i="37"/>
  <c r="X174" i="37"/>
  <c r="Q10" i="35"/>
  <c r="O11" i="35"/>
  <c r="R25" i="35"/>
  <c r="F64" i="23"/>
  <c r="K64" i="23"/>
  <c r="C64" i="23"/>
  <c r="DF94" i="42"/>
  <c r="DF93" i="42"/>
  <c r="X53" i="37"/>
  <c r="X179" i="37" s="1"/>
  <c r="X175" i="37"/>
  <c r="X176" i="37" s="1"/>
  <c r="F49" i="23"/>
  <c r="J72" i="28"/>
  <c r="J74" i="28"/>
  <c r="F51" i="23"/>
  <c r="AI804" i="46"/>
  <c r="E117" i="37"/>
  <c r="AG1464" i="46"/>
  <c r="AG1467" i="46"/>
  <c r="U47" i="28"/>
  <c r="J55" i="28"/>
  <c r="AB215" i="39"/>
  <c r="F117" i="39"/>
  <c r="S117" i="39"/>
  <c r="G105" i="37"/>
  <c r="V105" i="37"/>
  <c r="Y127" i="37"/>
  <c r="Y53" i="37"/>
  <c r="Y179" i="37"/>
  <c r="J53" i="37"/>
  <c r="J179" i="37"/>
  <c r="AE215" i="39"/>
  <c r="O69" i="23"/>
  <c r="F73" i="23"/>
  <c r="W19" i="13"/>
  <c r="J88" i="37"/>
  <c r="Y88" i="37"/>
  <c r="W1487" i="5"/>
  <c r="W67" i="13"/>
  <c r="J28" i="37"/>
  <c r="I52" i="28"/>
  <c r="U146" i="37"/>
  <c r="Y78" i="37"/>
  <c r="E68" i="23"/>
  <c r="E70" i="23"/>
  <c r="Y79" i="37"/>
  <c r="M111" i="35"/>
  <c r="I42" i="35"/>
  <c r="R126" i="39"/>
  <c r="F101" i="39"/>
  <c r="S101" i="39"/>
  <c r="G97" i="37"/>
  <c r="V97" i="37"/>
  <c r="V1487" i="5"/>
  <c r="V67" i="13"/>
  <c r="I28" i="37"/>
  <c r="I8" i="37"/>
  <c r="V19" i="13"/>
  <c r="I88" i="37"/>
  <c r="Y83" i="37"/>
  <c r="AG211" i="39"/>
  <c r="AJ1500" i="46"/>
  <c r="X43" i="13"/>
  <c r="AG216" i="39"/>
  <c r="G112" i="37"/>
  <c r="AD217" i="39"/>
  <c r="E109" i="37"/>
  <c r="T109" i="37" s="1"/>
  <c r="D113" i="39"/>
  <c r="Q113" i="39" s="1"/>
  <c r="O1497" i="46"/>
  <c r="P1497" i="46"/>
  <c r="N1497" i="46"/>
  <c r="Q1497" i="46"/>
  <c r="R1497" i="46"/>
  <c r="G1497" i="46"/>
  <c r="AK1464" i="46"/>
  <c r="Y1497" i="46"/>
  <c r="AJ1497" i="46"/>
  <c r="AK1487" i="46"/>
  <c r="W1497" i="46"/>
  <c r="V1497" i="46"/>
  <c r="AM2" i="28"/>
  <c r="AM9" i="28"/>
  <c r="L92" i="35"/>
  <c r="H92" i="35"/>
  <c r="AB242" i="39"/>
  <c r="H9" i="23"/>
  <c r="H11" i="35"/>
  <c r="L10" i="35"/>
  <c r="L10" i="28"/>
  <c r="D4" i="39"/>
  <c r="Q24" i="39"/>
  <c r="H24" i="39"/>
  <c r="W24" i="39"/>
  <c r="K27" i="37"/>
  <c r="Z27" i="37"/>
  <c r="T27" i="37"/>
  <c r="X2" i="28"/>
  <c r="X9" i="28"/>
  <c r="AA9" i="28"/>
  <c r="AA2" i="28"/>
  <c r="W23" i="28"/>
  <c r="G88" i="37"/>
  <c r="V88" i="37" s="1"/>
  <c r="F77" i="39"/>
  <c r="V85" i="37"/>
  <c r="L2" i="35"/>
  <c r="T117" i="37"/>
  <c r="I52" i="37"/>
  <c r="I175" i="37"/>
  <c r="I111" i="35"/>
  <c r="I6" i="37"/>
  <c r="I178" i="37"/>
  <c r="I174" i="37"/>
  <c r="I176" i="37"/>
  <c r="J52" i="37"/>
  <c r="J175" i="37"/>
  <c r="V112" i="37"/>
  <c r="Y28" i="37"/>
  <c r="J8" i="37"/>
  <c r="L9" i="35"/>
  <c r="L240" i="35"/>
  <c r="K7" i="37"/>
  <c r="E177" i="37"/>
  <c r="K177" i="37"/>
  <c r="L9" i="28"/>
  <c r="AB239" i="39"/>
  <c r="H8" i="23"/>
  <c r="H4" i="39"/>
  <c r="D128" i="39"/>
  <c r="W9" i="28"/>
  <c r="W2" i="28"/>
  <c r="S77" i="39"/>
  <c r="J178" i="37"/>
  <c r="J6" i="37"/>
  <c r="J174" i="37"/>
  <c r="J176" i="37"/>
  <c r="H128" i="39"/>
  <c r="AE1501" i="46"/>
  <c r="AF1501" i="46"/>
  <c r="AJ1501" i="46"/>
  <c r="F1494" i="46" l="1"/>
  <c r="F1481" i="5"/>
  <c r="F61" i="13" s="1"/>
  <c r="T1216" i="5"/>
  <c r="T48" i="45" s="1"/>
  <c r="X1392" i="5"/>
  <c r="X1389" i="5" s="1"/>
  <c r="AL1392" i="5"/>
  <c r="F745" i="5"/>
  <c r="F33" i="45" s="1"/>
  <c r="F32" i="45"/>
  <c r="F296" i="5"/>
  <c r="E590" i="46"/>
  <c r="S1395" i="5"/>
  <c r="S1394" i="5" s="1"/>
  <c r="E112" i="46"/>
  <c r="X296" i="5"/>
  <c r="S1322" i="5"/>
  <c r="Q45" i="4" s="1"/>
  <c r="S1320" i="5"/>
  <c r="S52" i="45" s="1"/>
  <c r="H10" i="37"/>
  <c r="AL297" i="5"/>
  <c r="Z296" i="5"/>
  <c r="AH296" i="5"/>
  <c r="AD326" i="5"/>
  <c r="AH60" i="5"/>
  <c r="AH10" i="45" s="1"/>
  <c r="AH293" i="46"/>
  <c r="AH273" i="5"/>
  <c r="AH62" i="5"/>
  <c r="AE11" i="4" s="1"/>
  <c r="AH11" i="4" s="1"/>
  <c r="M83" i="35"/>
  <c r="I83" i="35" s="1"/>
  <c r="F15" i="13"/>
  <c r="X1395" i="5"/>
  <c r="X1394" i="5" s="1"/>
  <c r="AL1287" i="5"/>
  <c r="X1379" i="5"/>
  <c r="AL1275" i="5"/>
  <c r="S1382" i="46"/>
  <c r="S1384" i="46"/>
  <c r="S1383" i="46" s="1"/>
  <c r="S1374" i="5"/>
  <c r="Q46" i="4" s="1"/>
  <c r="S1372" i="5"/>
  <c r="S54" i="45" s="1"/>
  <c r="T1384" i="46"/>
  <c r="T1383" i="46" s="1"/>
  <c r="T1373" i="5"/>
  <c r="T55" i="45" s="1"/>
  <c r="X1370" i="46"/>
  <c r="AL1370" i="46" s="1"/>
  <c r="G73" i="8"/>
  <c r="Q33" i="35" s="1"/>
  <c r="K61" i="39"/>
  <c r="P61" i="39" s="1"/>
  <c r="Q38" i="28"/>
  <c r="Q37" i="28" s="1"/>
  <c r="M33" i="23"/>
  <c r="M32" i="23" s="1"/>
  <c r="R6" i="37"/>
  <c r="Y6" i="37" s="1"/>
  <c r="Y8" i="37"/>
  <c r="Y174" i="37" s="1"/>
  <c r="R174" i="37"/>
  <c r="E47" i="39"/>
  <c r="R47" i="39" s="1"/>
  <c r="E27" i="39"/>
  <c r="R27" i="39" s="1"/>
  <c r="AL256" i="5"/>
  <c r="AL314" i="5" s="1"/>
  <c r="X314" i="5"/>
  <c r="N46" i="35"/>
  <c r="Z62" i="46"/>
  <c r="Z61" i="46" s="1"/>
  <c r="AK42" i="46"/>
  <c r="AH42" i="46"/>
  <c r="AH310" i="46" s="1"/>
  <c r="AH1479" i="46" s="1"/>
  <c r="AB1122" i="46"/>
  <c r="AD44" i="45"/>
  <c r="AI1332" i="46"/>
  <c r="AI1331" i="46" s="1"/>
  <c r="AI1330" i="46"/>
  <c r="AB1332" i="46"/>
  <c r="AB1331" i="46" s="1"/>
  <c r="AD1269" i="5"/>
  <c r="AD51" i="45" s="1"/>
  <c r="AD1430" i="5"/>
  <c r="AK1087" i="46"/>
  <c r="AK1405" i="46" s="1"/>
  <c r="AK1404" i="46" s="1"/>
  <c r="AH1087" i="46"/>
  <c r="AH1405" i="46" s="1"/>
  <c r="AH1404" i="46" s="1"/>
  <c r="Z1405" i="46"/>
  <c r="Z1404" i="46" s="1"/>
  <c r="AL1087" i="46"/>
  <c r="AH1402" i="46"/>
  <c r="AK648" i="5"/>
  <c r="AK1474" i="46"/>
  <c r="AK674" i="46"/>
  <c r="AH669" i="5"/>
  <c r="AL355" i="46"/>
  <c r="AH674" i="46"/>
  <c r="AD1321" i="5"/>
  <c r="AD53" i="45" s="1"/>
  <c r="AD1387" i="46"/>
  <c r="M55" i="23"/>
  <c r="K55" i="23" s="1"/>
  <c r="J58" i="10"/>
  <c r="E1436" i="46"/>
  <c r="S1418" i="5"/>
  <c r="S1475" i="5" s="1"/>
  <c r="S55" i="13" s="1"/>
  <c r="E1451" i="5"/>
  <c r="E1330" i="46"/>
  <c r="S1321" i="5"/>
  <c r="S53" i="45" s="1"/>
  <c r="E1278" i="46"/>
  <c r="F1484" i="5"/>
  <c r="F64" i="13" s="1"/>
  <c r="AL1204" i="5"/>
  <c r="X1418" i="5"/>
  <c r="X1475" i="5" s="1"/>
  <c r="I44" i="25" s="1"/>
  <c r="F1451" i="5"/>
  <c r="F31" i="13" s="1"/>
  <c r="T1395" i="5"/>
  <c r="F1461" i="46"/>
  <c r="F1217" i="5"/>
  <c r="F49" i="45" s="1"/>
  <c r="X1277" i="46"/>
  <c r="F1225" i="46"/>
  <c r="E1165" i="5"/>
  <c r="E47" i="45" s="1"/>
  <c r="S1172" i="46"/>
  <c r="S1174" i="46"/>
  <c r="S1173" i="46" s="1"/>
  <c r="AL1115" i="5"/>
  <c r="E46" i="45"/>
  <c r="S1166" i="5"/>
  <c r="Q40" i="4" s="1"/>
  <c r="S1164" i="5"/>
  <c r="S46" i="45" s="1"/>
  <c r="T1475" i="5"/>
  <c r="T55" i="13" s="1"/>
  <c r="F96" i="37" s="1"/>
  <c r="U96" i="37" s="1"/>
  <c r="AL572" i="5"/>
  <c r="X576" i="46"/>
  <c r="AL576" i="46" s="1"/>
  <c r="T576" i="46"/>
  <c r="T687" i="46" s="1"/>
  <c r="F695" i="46"/>
  <c r="F689" i="46" s="1"/>
  <c r="S586" i="5"/>
  <c r="E684" i="5"/>
  <c r="T70" i="37"/>
  <c r="T75" i="37"/>
  <c r="H36" i="28"/>
  <c r="H38" i="35"/>
  <c r="L42" i="23"/>
  <c r="D42" i="23" s="1"/>
  <c r="P68" i="28"/>
  <c r="H68" i="28" s="1"/>
  <c r="P52" i="35"/>
  <c r="H52" i="35" s="1"/>
  <c r="T57" i="37"/>
  <c r="P75" i="28"/>
  <c r="H75" i="28" s="1"/>
  <c r="L52" i="23"/>
  <c r="D27" i="23"/>
  <c r="K27" i="23"/>
  <c r="L49" i="23"/>
  <c r="P72" i="28"/>
  <c r="P41" i="28"/>
  <c r="H41" i="28" s="1"/>
  <c r="H45" i="28"/>
  <c r="W72" i="8"/>
  <c r="AP58" i="8"/>
  <c r="H54" i="28"/>
  <c r="O54" i="28"/>
  <c r="D40" i="23"/>
  <c r="K40" i="23"/>
  <c r="K29" i="23"/>
  <c r="D29" i="23"/>
  <c r="T60" i="37"/>
  <c r="S60" i="37"/>
  <c r="Z60" i="37" s="1"/>
  <c r="K100" i="39"/>
  <c r="N68" i="37"/>
  <c r="AH72" i="8"/>
  <c r="P53" i="28"/>
  <c r="P43" i="35"/>
  <c r="L71" i="23"/>
  <c r="O10" i="35"/>
  <c r="H10" i="35"/>
  <c r="L47" i="23"/>
  <c r="D47" i="23" s="1"/>
  <c r="P55" i="35"/>
  <c r="H55" i="35" s="1"/>
  <c r="P70" i="28"/>
  <c r="H70" i="28" s="1"/>
  <c r="P104" i="39"/>
  <c r="W104" i="39" s="1"/>
  <c r="Q104" i="39"/>
  <c r="P55" i="28"/>
  <c r="L73" i="23"/>
  <c r="P51" i="28"/>
  <c r="L68" i="23"/>
  <c r="P42" i="35"/>
  <c r="M69" i="37"/>
  <c r="S74" i="37"/>
  <c r="Z74" i="37" s="1"/>
  <c r="K124" i="39"/>
  <c r="P73" i="28"/>
  <c r="H73" i="28" s="1"/>
  <c r="O78" i="28"/>
  <c r="S72" i="8"/>
  <c r="I72" i="8"/>
  <c r="P120" i="39"/>
  <c r="W120" i="39" s="1"/>
  <c r="M72" i="37"/>
  <c r="N72" i="8"/>
  <c r="P66" i="28" s="1"/>
  <c r="J68" i="39"/>
  <c r="P31" i="35"/>
  <c r="O75" i="28"/>
  <c r="H41" i="35"/>
  <c r="T850" i="5"/>
  <c r="T1008" i="5"/>
  <c r="T848" i="5"/>
  <c r="T36" i="45" s="1"/>
  <c r="AL805" i="46"/>
  <c r="S1006" i="5"/>
  <c r="Q36" i="4" s="1"/>
  <c r="E1483" i="5"/>
  <c r="E63" i="13" s="1"/>
  <c r="E1493" i="46"/>
  <c r="S966" i="46"/>
  <c r="X1011" i="5"/>
  <c r="X1006" i="5"/>
  <c r="X1005" i="5" s="1"/>
  <c r="X43" i="45" s="1"/>
  <c r="E1435" i="5"/>
  <c r="E15" i="13" s="1"/>
  <c r="S1114" i="5"/>
  <c r="Q39" i="4" s="1"/>
  <c r="E1005" i="5"/>
  <c r="E43" i="45" s="1"/>
  <c r="AL1058" i="5"/>
  <c r="F1458" i="46"/>
  <c r="F1013" i="46"/>
  <c r="AL959" i="5"/>
  <c r="T1435" i="5"/>
  <c r="T15" i="13" s="1"/>
  <c r="F1445" i="46"/>
  <c r="X1113" i="5"/>
  <c r="X45" i="45" s="1"/>
  <c r="T1114" i="5"/>
  <c r="R39" i="4" s="1"/>
  <c r="F1005" i="5"/>
  <c r="F43" i="45" s="1"/>
  <c r="F1011" i="46"/>
  <c r="T1005" i="5"/>
  <c r="T43" i="45" s="1"/>
  <c r="T1112" i="5"/>
  <c r="T44" i="45" s="1"/>
  <c r="T1071" i="46"/>
  <c r="F50" i="37"/>
  <c r="E43" i="39"/>
  <c r="O54" i="23"/>
  <c r="U77" i="28"/>
  <c r="F1122" i="46"/>
  <c r="Z1005" i="5"/>
  <c r="Z43" i="45" s="1"/>
  <c r="AB1321" i="5"/>
  <c r="AB53" i="45" s="1"/>
  <c r="AI962" i="46"/>
  <c r="AB1005" i="5"/>
  <c r="AB43" i="45" s="1"/>
  <c r="F849" i="5"/>
  <c r="F37" i="45" s="1"/>
  <c r="F36" i="45"/>
  <c r="F854" i="46"/>
  <c r="F855" i="46" s="1"/>
  <c r="E1035" i="46"/>
  <c r="AL821" i="46"/>
  <c r="N55" i="37"/>
  <c r="S1377" i="5"/>
  <c r="E1017" i="46"/>
  <c r="Q32" i="4"/>
  <c r="S848" i="5"/>
  <c r="S36" i="45" s="1"/>
  <c r="S805" i="46"/>
  <c r="E1122" i="46"/>
  <c r="E1121" i="46" s="1"/>
  <c r="E1431" i="5"/>
  <c r="E11" i="13" s="1"/>
  <c r="E1331" i="46"/>
  <c r="E1498" i="46" s="1"/>
  <c r="R66" i="28"/>
  <c r="N43" i="23"/>
  <c r="AH664" i="46"/>
  <c r="AH663" i="46" s="1"/>
  <c r="AH651" i="5"/>
  <c r="AL651" i="5"/>
  <c r="T684" i="5"/>
  <c r="AL690" i="5"/>
  <c r="T659" i="5"/>
  <c r="T658" i="5" s="1"/>
  <c r="T665" i="5"/>
  <c r="T664" i="5" s="1"/>
  <c r="AL687" i="46"/>
  <c r="F590" i="46"/>
  <c r="AL537" i="5"/>
  <c r="E588" i="46"/>
  <c r="E589" i="46" s="1"/>
  <c r="E643" i="46" s="1"/>
  <c r="E646" i="46"/>
  <c r="S646" i="46"/>
  <c r="D25" i="4"/>
  <c r="K158" i="37"/>
  <c r="Z158" i="37" s="1"/>
  <c r="U158" i="37"/>
  <c r="AI243" i="39"/>
  <c r="F13" i="23"/>
  <c r="C13" i="23" s="1"/>
  <c r="DF34" i="42" s="1"/>
  <c r="DF33" i="42" s="1"/>
  <c r="F26" i="37"/>
  <c r="E23" i="39"/>
  <c r="U13" i="28"/>
  <c r="J13" i="28" s="1"/>
  <c r="G13" i="28" s="1"/>
  <c r="AH801" i="46"/>
  <c r="AH803" i="46"/>
  <c r="AH802" i="46" s="1"/>
  <c r="Z803" i="46"/>
  <c r="Z802" i="46" s="1"/>
  <c r="Z797" i="5"/>
  <c r="Z35" i="45" s="1"/>
  <c r="Z801" i="46"/>
  <c r="Z1405" i="5"/>
  <c r="AK798" i="5"/>
  <c r="AD802" i="46"/>
  <c r="AD637" i="5"/>
  <c r="AD31" i="45" s="1"/>
  <c r="AB27" i="4"/>
  <c r="AK659" i="5"/>
  <c r="AK658" i="5" s="1"/>
  <c r="Z1458" i="46"/>
  <c r="AH590" i="46"/>
  <c r="AH661" i="46"/>
  <c r="AH1458" i="46" s="1"/>
  <c r="Z653" i="5"/>
  <c r="Z590" i="46"/>
  <c r="Z589" i="46" s="1"/>
  <c r="Z643" i="46" s="1"/>
  <c r="AK553" i="46"/>
  <c r="AK661" i="46" s="1"/>
  <c r="AH653" i="5"/>
  <c r="AH1389" i="5"/>
  <c r="AK651" i="5"/>
  <c r="AK647" i="5" s="1"/>
  <c r="AK1386" i="5"/>
  <c r="T322" i="5"/>
  <c r="T270" i="5"/>
  <c r="R16" i="4" s="1"/>
  <c r="T320" i="5"/>
  <c r="T316" i="5" s="1"/>
  <c r="W93" i="37"/>
  <c r="AK283" i="5"/>
  <c r="AK293" i="46"/>
  <c r="F684" i="5"/>
  <c r="X684" i="5"/>
  <c r="F484" i="46"/>
  <c r="E430" i="46"/>
  <c r="E431" i="46" s="1"/>
  <c r="E433" i="46" s="1"/>
  <c r="S322" i="5"/>
  <c r="S316" i="5" s="1"/>
  <c r="E377" i="5"/>
  <c r="E21" i="45" s="1"/>
  <c r="S688" i="5"/>
  <c r="S684" i="5" s="1"/>
  <c r="X1481" i="5"/>
  <c r="I52" i="23" s="1"/>
  <c r="S659" i="5"/>
  <c r="X659" i="5"/>
  <c r="X658" i="5" s="1"/>
  <c r="AL233" i="5"/>
  <c r="X288" i="5"/>
  <c r="X285" i="5" s="1"/>
  <c r="S269" i="5"/>
  <c r="S19" i="45" s="1"/>
  <c r="X656" i="5"/>
  <c r="S656" i="5"/>
  <c r="S653" i="5" s="1"/>
  <c r="S378" i="5"/>
  <c r="Q19" i="4" s="1"/>
  <c r="AL341" i="5"/>
  <c r="E648" i="46"/>
  <c r="E1445" i="46" s="1"/>
  <c r="E378" i="46"/>
  <c r="E269" i="5"/>
  <c r="E19" i="45" s="1"/>
  <c r="S20" i="45"/>
  <c r="E379" i="46"/>
  <c r="AL322" i="5"/>
  <c r="X687" i="46"/>
  <c r="AL364" i="5"/>
  <c r="AL235" i="5"/>
  <c r="AL270" i="5" s="1"/>
  <c r="F663" i="46"/>
  <c r="T1448" i="5"/>
  <c r="T28" i="13" s="1"/>
  <c r="AL643" i="5"/>
  <c r="F380" i="46"/>
  <c r="F269" i="5"/>
  <c r="F19" i="45" s="1"/>
  <c r="F378" i="46"/>
  <c r="F270" i="46"/>
  <c r="F272" i="46" s="1"/>
  <c r="X378" i="5"/>
  <c r="X377" i="5" s="1"/>
  <c r="X21" i="45" s="1"/>
  <c r="X376" i="5"/>
  <c r="X20" i="45" s="1"/>
  <c r="F377" i="5"/>
  <c r="F21" i="45" s="1"/>
  <c r="Z664" i="46"/>
  <c r="AK345" i="46"/>
  <c r="AK664" i="46" s="1"/>
  <c r="AK663" i="46" s="1"/>
  <c r="Z652" i="46"/>
  <c r="AK536" i="46"/>
  <c r="AL109" i="5"/>
  <c r="AL323" i="5" s="1"/>
  <c r="AL316" i="5" s="1"/>
  <c r="X323" i="5"/>
  <c r="X316" i="5" s="1"/>
  <c r="AL63" i="5"/>
  <c r="AL112" i="5" s="1"/>
  <c r="AL12" i="45" s="1"/>
  <c r="AD1227" i="46"/>
  <c r="AK1114" i="5"/>
  <c r="AK1073" i="46"/>
  <c r="AL1073" i="46" s="1"/>
  <c r="AD1120" i="46"/>
  <c r="AH1073" i="46"/>
  <c r="AH1120" i="46" s="1"/>
  <c r="AD1122" i="46"/>
  <c r="AD1121" i="46" s="1"/>
  <c r="AH744" i="5"/>
  <c r="AH32" i="45" s="1"/>
  <c r="AB24" i="4"/>
  <c r="AD485" i="46"/>
  <c r="AD379" i="46"/>
  <c r="AK1112" i="5"/>
  <c r="AK44" i="45" s="1"/>
  <c r="AD960" i="46"/>
  <c r="AD483" i="46"/>
  <c r="AD484" i="46" s="1"/>
  <c r="AD644" i="46"/>
  <c r="AK434" i="46"/>
  <c r="AK485" i="46" s="1"/>
  <c r="AK376" i="5"/>
  <c r="AD218" i="46"/>
  <c r="AK168" i="46"/>
  <c r="Z1330" i="46"/>
  <c r="Z1227" i="46"/>
  <c r="Z1017" i="46"/>
  <c r="Z959" i="46"/>
  <c r="Z960" i="46" s="1"/>
  <c r="AH912" i="46"/>
  <c r="AH959" i="46" s="1"/>
  <c r="AK912" i="46"/>
  <c r="AK961" i="46" s="1"/>
  <c r="AH641" i="5"/>
  <c r="AK1333" i="46"/>
  <c r="AK1382" i="46" s="1"/>
  <c r="AH1383" i="46"/>
  <c r="AH1281" i="46"/>
  <c r="AH1330" i="46" s="1"/>
  <c r="Z1332" i="46"/>
  <c r="Z1331" i="46" s="1"/>
  <c r="Z1498" i="46" s="1"/>
  <c r="AK1281" i="46"/>
  <c r="AK1330" i="46" s="1"/>
  <c r="AK1268" i="5"/>
  <c r="AK50" i="45" s="1"/>
  <c r="AK1228" i="46"/>
  <c r="AH1228" i="46"/>
  <c r="Z1279" i="46"/>
  <c r="Z1278" i="46" s="1"/>
  <c r="Z1173" i="46"/>
  <c r="Z1121" i="46"/>
  <c r="Z1175" i="46" s="1"/>
  <c r="Z1015" i="46"/>
  <c r="AH962" i="46"/>
  <c r="Z42" i="45"/>
  <c r="AK962" i="46"/>
  <c r="Z1011" i="46"/>
  <c r="Z1012" i="46" s="1"/>
  <c r="Z953" i="5"/>
  <c r="Z41" i="45" s="1"/>
  <c r="Z745" i="5"/>
  <c r="Z33" i="45" s="1"/>
  <c r="Z637" i="5"/>
  <c r="Z31" i="45" s="1"/>
  <c r="AH584" i="5"/>
  <c r="AH28" i="45" s="1"/>
  <c r="AL534" i="5"/>
  <c r="AK533" i="5"/>
  <c r="AK27" i="45" s="1"/>
  <c r="Z536" i="46"/>
  <c r="AK269" i="46"/>
  <c r="Z219" i="46"/>
  <c r="Z218" i="46" s="1"/>
  <c r="Z272" i="46" s="1"/>
  <c r="AH168" i="46"/>
  <c r="AH217" i="46" s="1"/>
  <c r="Z217" i="46"/>
  <c r="X13" i="4"/>
  <c r="Q27" i="28"/>
  <c r="Q25" i="28"/>
  <c r="G72" i="8"/>
  <c r="H21" i="7" s="1"/>
  <c r="K60" i="39"/>
  <c r="Z1440" i="5"/>
  <c r="Z20" i="13" s="1"/>
  <c r="Z1450" i="46"/>
  <c r="AK70" i="46"/>
  <c r="AH70" i="46"/>
  <c r="AH282" i="46" s="1"/>
  <c r="AK280" i="5"/>
  <c r="EL15" i="44"/>
  <c r="DZ15" i="44"/>
  <c r="M61" i="23"/>
  <c r="M59" i="23" s="1"/>
  <c r="EF95" i="42"/>
  <c r="EF32" i="42"/>
  <c r="EF61" i="42"/>
  <c r="DS61" i="42"/>
  <c r="O43" i="23"/>
  <c r="H91" i="39"/>
  <c r="W91" i="39" s="1"/>
  <c r="AK483" i="46"/>
  <c r="Z483" i="46"/>
  <c r="Z485" i="46"/>
  <c r="F316" i="5"/>
  <c r="F326" i="5" s="1"/>
  <c r="F217" i="5"/>
  <c r="F17" i="45" s="1"/>
  <c r="F318" i="46"/>
  <c r="F1483" i="5"/>
  <c r="F63" i="13" s="1"/>
  <c r="X213" i="46"/>
  <c r="AL213" i="46" s="1"/>
  <c r="AI434" i="46"/>
  <c r="AI480" i="5"/>
  <c r="AI24" i="45" s="1"/>
  <c r="AK378" i="5"/>
  <c r="AK377" i="5" s="1"/>
  <c r="AK21" i="45" s="1"/>
  <c r="AL329" i="5"/>
  <c r="AB1433" i="5"/>
  <c r="AB13" i="13" s="1"/>
  <c r="Z19" i="4"/>
  <c r="AI1374" i="5"/>
  <c r="X9" i="10"/>
  <c r="AH9" i="10" s="1"/>
  <c r="Z60" i="10"/>
  <c r="Z64" i="10" s="1"/>
  <c r="O10" i="23"/>
  <c r="U87" i="28"/>
  <c r="J87" i="28" s="1"/>
  <c r="G87" i="28" s="1"/>
  <c r="F12" i="37"/>
  <c r="E9" i="39"/>
  <c r="K234" i="35"/>
  <c r="AI51" i="44"/>
  <c r="Q51" i="44"/>
  <c r="AG50" i="15"/>
  <c r="M53" i="15"/>
  <c r="G126" i="35"/>
  <c r="U240" i="35"/>
  <c r="J126" i="35"/>
  <c r="T27" i="39"/>
  <c r="G7" i="39"/>
  <c r="K160" i="37"/>
  <c r="Z160" i="37" s="1"/>
  <c r="X69" i="10"/>
  <c r="S58" i="37"/>
  <c r="Z58" i="37" s="1"/>
  <c r="M50" i="23"/>
  <c r="K50" i="23" s="1"/>
  <c r="Q73" i="28"/>
  <c r="O73" i="28" s="1"/>
  <c r="AH75" i="8"/>
  <c r="AQ105" i="39" s="1"/>
  <c r="AH64" i="8"/>
  <c r="P90" i="39"/>
  <c r="O38" i="35"/>
  <c r="J38" i="35"/>
  <c r="R35" i="35"/>
  <c r="O35" i="35" s="1"/>
  <c r="J35" i="35"/>
  <c r="R45" i="28"/>
  <c r="N62" i="23"/>
  <c r="R65" i="28"/>
  <c r="O65" i="28" s="1"/>
  <c r="R52" i="35"/>
  <c r="AP59" i="8"/>
  <c r="K88" i="39"/>
  <c r="N65" i="37"/>
  <c r="AK1176" i="46"/>
  <c r="AK1225" i="46" s="1"/>
  <c r="Z1225" i="46"/>
  <c r="Z1226" i="46" s="1"/>
  <c r="Z1385" i="46"/>
  <c r="AH1216" i="5"/>
  <c r="AH48" i="45" s="1"/>
  <c r="AH1176" i="46"/>
  <c r="AH1225" i="46" s="1"/>
  <c r="AK1164" i="5"/>
  <c r="AK46" i="45" s="1"/>
  <c r="Z40" i="45"/>
  <c r="Z56" i="45" s="1"/>
  <c r="AH1015" i="46"/>
  <c r="Z909" i="46"/>
  <c r="AK850" i="5"/>
  <c r="Z849" i="5"/>
  <c r="Z37" i="45" s="1"/>
  <c r="AK797" i="5"/>
  <c r="AK35" i="45" s="1"/>
  <c r="AH796" i="5"/>
  <c r="AH34" i="45" s="1"/>
  <c r="AK744" i="5"/>
  <c r="AK32" i="45" s="1"/>
  <c r="Z30" i="45"/>
  <c r="AH641" i="46"/>
  <c r="AH588" i="46"/>
  <c r="AH586" i="5"/>
  <c r="AE25" i="4" s="1"/>
  <c r="Z646" i="46"/>
  <c r="Z380" i="46"/>
  <c r="AH331" i="46"/>
  <c r="Z378" i="46"/>
  <c r="AH270" i="5"/>
  <c r="Z269" i="5"/>
  <c r="Z19" i="45" s="1"/>
  <c r="AK652" i="46"/>
  <c r="Z647" i="5"/>
  <c r="AH1440" i="5"/>
  <c r="AH20" i="13" s="1"/>
  <c r="AK20" i="13" s="1"/>
  <c r="AK712" i="46"/>
  <c r="AK1030" i="46" s="1"/>
  <c r="AK1029" i="46" s="1"/>
  <c r="Z751" i="46"/>
  <c r="Z750" i="46" s="1"/>
  <c r="Z804" i="46" s="1"/>
  <c r="Z1030" i="46"/>
  <c r="AK1022" i="5"/>
  <c r="AK1021" i="5" s="1"/>
  <c r="AH1021" i="5"/>
  <c r="AH1029" i="46"/>
  <c r="AK1218" i="5"/>
  <c r="AK1217" i="5" s="1"/>
  <c r="AK49" i="45" s="1"/>
  <c r="AK1383" i="5"/>
  <c r="AL1176" i="5"/>
  <c r="AK1396" i="46"/>
  <c r="AH650" i="5"/>
  <c r="AH647" i="5" s="1"/>
  <c r="AK284" i="46"/>
  <c r="Z1452" i="46"/>
  <c r="AH1113" i="5"/>
  <c r="AH45" i="45" s="1"/>
  <c r="Z1113" i="5"/>
  <c r="Z45" i="45" s="1"/>
  <c r="AL808" i="5"/>
  <c r="AL1018" i="5" s="1"/>
  <c r="AL1015" i="5" s="1"/>
  <c r="AK1018" i="5"/>
  <c r="AK1015" i="5" s="1"/>
  <c r="Z585" i="5"/>
  <c r="Z29" i="45" s="1"/>
  <c r="AH1446" i="5"/>
  <c r="AH26" i="13" s="1"/>
  <c r="AF214" i="39" s="1"/>
  <c r="Z1442" i="5"/>
  <c r="Z22" i="13" s="1"/>
  <c r="X12" i="4"/>
  <c r="X14" i="4" s="1"/>
  <c r="AK1446" i="5"/>
  <c r="AK1441" i="5"/>
  <c r="J58" i="23" s="1"/>
  <c r="Z217" i="5"/>
  <c r="Z17" i="45" s="1"/>
  <c r="AL175" i="5"/>
  <c r="AL281" i="5" s="1"/>
  <c r="AH292" i="46"/>
  <c r="AH1461" i="46"/>
  <c r="AH1460" i="46" s="1"/>
  <c r="AH219" i="46"/>
  <c r="Z1452" i="5"/>
  <c r="Z32" i="13" s="1"/>
  <c r="Z1031" i="46"/>
  <c r="AH1449" i="5"/>
  <c r="AH29" i="13" s="1"/>
  <c r="AF217" i="39" s="1"/>
  <c r="AL1023" i="5"/>
  <c r="AH954" i="5"/>
  <c r="AE35" i="4" s="1"/>
  <c r="AK1451" i="5"/>
  <c r="AK1450" i="5" s="1"/>
  <c r="Z1473" i="46"/>
  <c r="AK1463" i="5"/>
  <c r="Z1029" i="46"/>
  <c r="Z1457" i="46"/>
  <c r="AH746" i="5"/>
  <c r="AE29" i="4" s="1"/>
  <c r="AL656" i="5"/>
  <c r="AK658" i="46"/>
  <c r="AH1457" i="46"/>
  <c r="AH658" i="46"/>
  <c r="AK1458" i="46"/>
  <c r="AK656" i="5"/>
  <c r="AK1448" i="5" s="1"/>
  <c r="Z481" i="5"/>
  <c r="Z25" i="45" s="1"/>
  <c r="AL1463" i="5"/>
  <c r="AH1463" i="5"/>
  <c r="AH43" i="13" s="1"/>
  <c r="AK1473" i="46"/>
  <c r="AK1459" i="46"/>
  <c r="AL286" i="5"/>
  <c r="AK218" i="5"/>
  <c r="AH288" i="5"/>
  <c r="AH1448" i="5" s="1"/>
  <c r="AH28" i="13" s="1"/>
  <c r="Z1450" i="5"/>
  <c r="Z30" i="13" s="1"/>
  <c r="AH218" i="5"/>
  <c r="AK1453" i="5"/>
  <c r="Z290" i="5"/>
  <c r="AK216" i="5"/>
  <c r="AK16" i="45" s="1"/>
  <c r="AH1455" i="5"/>
  <c r="AL1452" i="5"/>
  <c r="AK294" i="5"/>
  <c r="AK1455" i="5" s="1"/>
  <c r="AL186" i="5"/>
  <c r="AL186" i="46"/>
  <c r="AL187" i="46"/>
  <c r="AK279" i="5"/>
  <c r="AK1440" i="5"/>
  <c r="AL18" i="5"/>
  <c r="AL280" i="5" s="1"/>
  <c r="Z279" i="5"/>
  <c r="Z326" i="5" s="1"/>
  <c r="J46" i="35"/>
  <c r="J72" i="23"/>
  <c r="F72" i="23" s="1"/>
  <c r="AK1373" i="5"/>
  <c r="AK55" i="45" s="1"/>
  <c r="AB590" i="46"/>
  <c r="AK641" i="5"/>
  <c r="AK541" i="46"/>
  <c r="AI541" i="46"/>
  <c r="AI588" i="46" s="1"/>
  <c r="AB588" i="46"/>
  <c r="AI1320" i="5"/>
  <c r="AI52" i="45" s="1"/>
  <c r="AI56" i="45" s="1"/>
  <c r="AI1377" i="5"/>
  <c r="AI1322" i="5"/>
  <c r="AI1017" i="46"/>
  <c r="AI959" i="46"/>
  <c r="AB1217" i="5"/>
  <c r="AB49" i="45" s="1"/>
  <c r="AB1225" i="46"/>
  <c r="AB48" i="45"/>
  <c r="AB56" i="45" s="1"/>
  <c r="AB1227" i="46"/>
  <c r="AI1178" i="46"/>
  <c r="AI48" i="45"/>
  <c r="AL1164" i="5"/>
  <c r="AL46" i="45" s="1"/>
  <c r="AL1166" i="5"/>
  <c r="AH40" i="4"/>
  <c r="AI46" i="45"/>
  <c r="AK1375" i="5"/>
  <c r="AK1166" i="5"/>
  <c r="AK1165" i="5" s="1"/>
  <c r="AK47" i="45" s="1"/>
  <c r="AB1430" i="5"/>
  <c r="AI1112" i="5"/>
  <c r="AI44" i="45" s="1"/>
  <c r="AB1113" i="5"/>
  <c r="AB45" i="45" s="1"/>
  <c r="AI1073" i="46"/>
  <c r="AB1387" i="46"/>
  <c r="AI1114" i="5"/>
  <c r="AF39" i="4" s="1"/>
  <c r="AH39" i="4" s="1"/>
  <c r="AI1375" i="5"/>
  <c r="AB44" i="45"/>
  <c r="AK1071" i="46"/>
  <c r="AI1071" i="46"/>
  <c r="AB1120" i="46"/>
  <c r="AB1121" i="46" s="1"/>
  <c r="AB1175" i="46" s="1"/>
  <c r="AI1011" i="46"/>
  <c r="AB1014" i="46"/>
  <c r="AF25" i="4"/>
  <c r="AI584" i="5"/>
  <c r="AI28" i="45" s="1"/>
  <c r="AB585" i="5"/>
  <c r="AB29" i="45" s="1"/>
  <c r="AK584" i="5"/>
  <c r="AK28" i="45" s="1"/>
  <c r="AI646" i="46"/>
  <c r="AI533" i="5"/>
  <c r="AI27" i="45" s="1"/>
  <c r="AI482" i="5"/>
  <c r="AI641" i="5"/>
  <c r="AK480" i="5"/>
  <c r="AK24" i="45" s="1"/>
  <c r="AK432" i="46"/>
  <c r="AK431" i="46" s="1"/>
  <c r="AB378" i="46"/>
  <c r="AK20" i="45"/>
  <c r="AB380" i="46"/>
  <c r="AB379" i="46" s="1"/>
  <c r="AB433" i="46" s="1"/>
  <c r="AB644" i="46"/>
  <c r="AB699" i="46" s="1"/>
  <c r="AK329" i="46"/>
  <c r="AK378" i="46" s="1"/>
  <c r="AB1431" i="5"/>
  <c r="AB11" i="13" s="1"/>
  <c r="AB269" i="5"/>
  <c r="AB19" i="45" s="1"/>
  <c r="AF13" i="4"/>
  <c r="AI165" i="5"/>
  <c r="AI15" i="45" s="1"/>
  <c r="AB165" i="46"/>
  <c r="AI165" i="46"/>
  <c r="AB272" i="46"/>
  <c r="Z16" i="4"/>
  <c r="Z17" i="4" s="1"/>
  <c r="AK217" i="46"/>
  <c r="AI218" i="5"/>
  <c r="AI216" i="5"/>
  <c r="AI16" i="45" s="1"/>
  <c r="AB217" i="5"/>
  <c r="AB17" i="45" s="1"/>
  <c r="AK219" i="46"/>
  <c r="Z12" i="4"/>
  <c r="AH1374" i="5"/>
  <c r="AD1373" i="5"/>
  <c r="AD55" i="45" s="1"/>
  <c r="AH1375" i="5"/>
  <c r="AD1331" i="46"/>
  <c r="AL1268" i="5"/>
  <c r="AL50" i="45" s="1"/>
  <c r="AH43" i="4"/>
  <c r="AH50" i="45"/>
  <c r="AD1226" i="46"/>
  <c r="AD1280" i="46" s="1"/>
  <c r="AH1377" i="5"/>
  <c r="AD1217" i="5"/>
  <c r="AD49" i="45" s="1"/>
  <c r="AB44" i="4"/>
  <c r="AL1123" i="46"/>
  <c r="AH44" i="45"/>
  <c r="AD1440" i="46"/>
  <c r="AD1443" i="46"/>
  <c r="AE36" i="4"/>
  <c r="AE37" i="4" s="1"/>
  <c r="AH1004" i="5"/>
  <c r="AH42" i="45" s="1"/>
  <c r="AD1014" i="46"/>
  <c r="AH1007" i="5"/>
  <c r="AK952" i="5"/>
  <c r="AK40" i="45" s="1"/>
  <c r="AK959" i="46"/>
  <c r="AK960" i="46" s="1"/>
  <c r="AH907" i="46"/>
  <c r="AK907" i="46"/>
  <c r="AH848" i="5"/>
  <c r="AH36" i="45" s="1"/>
  <c r="AK856" i="46"/>
  <c r="AK854" i="46"/>
  <c r="AK849" i="5"/>
  <c r="AK37" i="45" s="1"/>
  <c r="AE30" i="4"/>
  <c r="AH30" i="4" s="1"/>
  <c r="AI30" i="4" s="1"/>
  <c r="AK702" i="46"/>
  <c r="AK1017" i="46" s="1"/>
  <c r="AH702" i="46"/>
  <c r="AD745" i="5"/>
  <c r="AD33" i="45" s="1"/>
  <c r="AD749" i="46"/>
  <c r="AD1431" i="5"/>
  <c r="AD11" i="13" s="1"/>
  <c r="AD641" i="46"/>
  <c r="AD643" i="46" s="1"/>
  <c r="AD1433" i="5"/>
  <c r="AD13" i="13" s="1"/>
  <c r="AH589" i="46"/>
  <c r="AH430" i="5"/>
  <c r="AE20" i="4" s="1"/>
  <c r="AH165" i="5"/>
  <c r="AH15" i="45" s="1"/>
  <c r="AK166" i="46"/>
  <c r="AK165" i="46" s="1"/>
  <c r="AK1009" i="5"/>
  <c r="AD1062" i="5"/>
  <c r="AK954" i="5"/>
  <c r="AL905" i="5"/>
  <c r="AL903" i="5"/>
  <c r="AE33" i="4"/>
  <c r="AH33" i="4" s="1"/>
  <c r="AH901" i="5"/>
  <c r="AH39" i="45" s="1"/>
  <c r="AH850" i="5"/>
  <c r="AH1009" i="5"/>
  <c r="AK1007" i="5"/>
  <c r="AL752" i="46"/>
  <c r="AD797" i="5"/>
  <c r="AD35" i="45" s="1"/>
  <c r="AK1015" i="46"/>
  <c r="AK801" i="46"/>
  <c r="AK802" i="46" s="1"/>
  <c r="AD750" i="46"/>
  <c r="AD804" i="46" s="1"/>
  <c r="AL695" i="5"/>
  <c r="AK746" i="5"/>
  <c r="AL700" i="46"/>
  <c r="AE26" i="4"/>
  <c r="AH636" i="5"/>
  <c r="AH30" i="45" s="1"/>
  <c r="AK642" i="46"/>
  <c r="AK640" i="46"/>
  <c r="AD585" i="5"/>
  <c r="AD29" i="45" s="1"/>
  <c r="AK639" i="5"/>
  <c r="AL535" i="5"/>
  <c r="AL584" i="5" s="1"/>
  <c r="AL28" i="45" s="1"/>
  <c r="AK586" i="5"/>
  <c r="AK585" i="5" s="1"/>
  <c r="AK29" i="45" s="1"/>
  <c r="AD536" i="46"/>
  <c r="AH483" i="46"/>
  <c r="AH485" i="46"/>
  <c r="AH480" i="5"/>
  <c r="AH24" i="45" s="1"/>
  <c r="AH482" i="5"/>
  <c r="AK22" i="45"/>
  <c r="AD429" i="5"/>
  <c r="AD23" i="45" s="1"/>
  <c r="AH639" i="5"/>
  <c r="AH376" i="5"/>
  <c r="AH20" i="45" s="1"/>
  <c r="AH329" i="46"/>
  <c r="AD377" i="5"/>
  <c r="AD21" i="45" s="1"/>
  <c r="AD272" i="46"/>
  <c r="AL219" i="5"/>
  <c r="AL268" i="5" s="1"/>
  <c r="AL18" i="45" s="1"/>
  <c r="AK270" i="46"/>
  <c r="AK164" i="5"/>
  <c r="AK14" i="45" s="1"/>
  <c r="AH13" i="4"/>
  <c r="AI13" i="4" s="1"/>
  <c r="AK11" i="46"/>
  <c r="AI61" i="5"/>
  <c r="AI11" i="45" s="1"/>
  <c r="AK60" i="5"/>
  <c r="AK10" i="45" s="1"/>
  <c r="AK271" i="5"/>
  <c r="Z11" i="4"/>
  <c r="AK62" i="5"/>
  <c r="F481" i="5"/>
  <c r="F25" i="45" s="1"/>
  <c r="T61" i="5"/>
  <c r="T11" i="45" s="1"/>
  <c r="X1384" i="46"/>
  <c r="X1383" i="46" s="1"/>
  <c r="X1382" i="46"/>
  <c r="AL1323" i="5"/>
  <c r="AL1372" i="5" s="1"/>
  <c r="AL54" i="45" s="1"/>
  <c r="F1373" i="5"/>
  <c r="F55" i="45" s="1"/>
  <c r="X1374" i="5"/>
  <c r="X1372" i="5"/>
  <c r="X54" i="45" s="1"/>
  <c r="F1269" i="5"/>
  <c r="F51" i="45" s="1"/>
  <c r="AL1165" i="5"/>
  <c r="AL47" i="45" s="1"/>
  <c r="R11" i="4"/>
  <c r="T953" i="5"/>
  <c r="T41" i="45" s="1"/>
  <c r="AL747" i="5"/>
  <c r="AL796" i="5" s="1"/>
  <c r="AL34" i="45" s="1"/>
  <c r="T34" i="45"/>
  <c r="X796" i="5"/>
  <c r="X34" i="45" s="1"/>
  <c r="F273" i="46"/>
  <c r="F30" i="45"/>
  <c r="X584" i="5"/>
  <c r="X28" i="45" s="1"/>
  <c r="X641" i="5"/>
  <c r="X586" i="5"/>
  <c r="X585" i="5" s="1"/>
  <c r="X29" i="45" s="1"/>
  <c r="T586" i="5"/>
  <c r="T584" i="5"/>
  <c r="T28" i="45" s="1"/>
  <c r="F538" i="46"/>
  <c r="T639" i="5"/>
  <c r="T694" i="5" s="1"/>
  <c r="T24" i="45"/>
  <c r="F694" i="5"/>
  <c r="T1269" i="5"/>
  <c r="T51" i="45" s="1"/>
  <c r="X1269" i="5"/>
  <c r="X51" i="45" s="1"/>
  <c r="V43" i="4"/>
  <c r="AI43" i="4" s="1"/>
  <c r="AL1169" i="5"/>
  <c r="X1377" i="5"/>
  <c r="X1165" i="5"/>
  <c r="X47" i="45" s="1"/>
  <c r="F1113" i="5"/>
  <c r="F45" i="45" s="1"/>
  <c r="F1120" i="46"/>
  <c r="AL857" i="46"/>
  <c r="AL906" i="46" s="1"/>
  <c r="X908" i="46"/>
  <c r="X907" i="46" s="1"/>
  <c r="X906" i="46"/>
  <c r="T901" i="5"/>
  <c r="T39" i="45" s="1"/>
  <c r="X902" i="5"/>
  <c r="X901" i="5" s="1"/>
  <c r="X39" i="45" s="1"/>
  <c r="X1007" i="5"/>
  <c r="X900" i="5"/>
  <c r="X38" i="45" s="1"/>
  <c r="AL851" i="5"/>
  <c r="AL900" i="5" s="1"/>
  <c r="AL38" i="45" s="1"/>
  <c r="X848" i="5"/>
  <c r="X36" i="45" s="1"/>
  <c r="F1015" i="46"/>
  <c r="T1015" i="46"/>
  <c r="T1009" i="5"/>
  <c r="T744" i="5"/>
  <c r="T32" i="45" s="1"/>
  <c r="E25" i="4"/>
  <c r="E27" i="4" s="1"/>
  <c r="F588" i="46"/>
  <c r="F589" i="46" s="1"/>
  <c r="F643" i="46" s="1"/>
  <c r="F646" i="46"/>
  <c r="F699" i="46" s="1"/>
  <c r="AL537" i="46"/>
  <c r="AL536" i="46" s="1"/>
  <c r="T533" i="5"/>
  <c r="T27" i="45" s="1"/>
  <c r="AL433" i="5"/>
  <c r="AL641" i="5" s="1"/>
  <c r="X480" i="5"/>
  <c r="X24" i="45" s="1"/>
  <c r="AL381" i="46"/>
  <c r="X430" i="46"/>
  <c r="X432" i="46"/>
  <c r="T22" i="45"/>
  <c r="X430" i="5"/>
  <c r="X429" i="5" s="1"/>
  <c r="X23" i="45" s="1"/>
  <c r="AL379" i="5"/>
  <c r="X428" i="5"/>
  <c r="X22" i="45" s="1"/>
  <c r="T329" i="46"/>
  <c r="T644" i="46" s="1"/>
  <c r="T378" i="5"/>
  <c r="T271" i="5"/>
  <c r="T216" i="5"/>
  <c r="T16" i="45" s="1"/>
  <c r="T218" i="5"/>
  <c r="T63" i="46"/>
  <c r="X62" i="5"/>
  <c r="AL13" i="5"/>
  <c r="AL60" i="5" s="1"/>
  <c r="AL10" i="45" s="1"/>
  <c r="X60" i="5"/>
  <c r="X10" i="45" s="1"/>
  <c r="E959" i="46"/>
  <c r="X952" i="5"/>
  <c r="X40" i="45" s="1"/>
  <c r="E1015" i="46"/>
  <c r="X910" i="46"/>
  <c r="AL910" i="46" s="1"/>
  <c r="X1015" i="46"/>
  <c r="X954" i="5"/>
  <c r="AL801" i="5"/>
  <c r="X1009" i="5"/>
  <c r="X850" i="5"/>
  <c r="E745" i="5"/>
  <c r="E33" i="45" s="1"/>
  <c r="S744" i="5"/>
  <c r="S32" i="45" s="1"/>
  <c r="X744" i="5"/>
  <c r="X32" i="45" s="1"/>
  <c r="AL697" i="5"/>
  <c r="E113" i="5"/>
  <c r="E13" i="45" s="1"/>
  <c r="E275" i="46"/>
  <c r="E1443" i="46" s="1"/>
  <c r="E62" i="46"/>
  <c r="E61" i="46" s="1"/>
  <c r="S60" i="5"/>
  <c r="S273" i="5"/>
  <c r="E1373" i="5"/>
  <c r="E55" i="45" s="1"/>
  <c r="S1279" i="46"/>
  <c r="S1278" i="46" s="1"/>
  <c r="X1278" i="46"/>
  <c r="S1269" i="5"/>
  <c r="S51" i="45" s="1"/>
  <c r="E1174" i="46"/>
  <c r="E1173" i="46" s="1"/>
  <c r="E1175" i="46" s="1"/>
  <c r="S1165" i="5"/>
  <c r="S47" i="45" s="1"/>
  <c r="E1385" i="46"/>
  <c r="S1113" i="5"/>
  <c r="S45" i="45" s="1"/>
  <c r="E42" i="45"/>
  <c r="S1004" i="5"/>
  <c r="S42" i="45" s="1"/>
  <c r="S1007" i="5"/>
  <c r="E1499" i="46"/>
  <c r="E961" i="46"/>
  <c r="E960" i="46" s="1"/>
  <c r="E1014" i="46" s="1"/>
  <c r="S901" i="5"/>
  <c r="S39" i="45" s="1"/>
  <c r="AL902" i="5"/>
  <c r="E901" i="5"/>
  <c r="E39" i="45" s="1"/>
  <c r="S1015" i="46"/>
  <c r="S797" i="5"/>
  <c r="S35" i="45" s="1"/>
  <c r="X797" i="5"/>
  <c r="X35" i="45" s="1"/>
  <c r="X642" i="46"/>
  <c r="X640" i="46"/>
  <c r="X644" i="46"/>
  <c r="X639" i="5"/>
  <c r="X638" i="5"/>
  <c r="AL587" i="5"/>
  <c r="S637" i="5"/>
  <c r="S31" i="45" s="1"/>
  <c r="AL591" i="46"/>
  <c r="AL640" i="46" s="1"/>
  <c r="X636" i="5"/>
  <c r="X30" i="45" s="1"/>
  <c r="Q25" i="4"/>
  <c r="Q27" i="4" s="1"/>
  <c r="S585" i="5"/>
  <c r="S29" i="45" s="1"/>
  <c r="S539" i="46"/>
  <c r="S644" i="46" s="1"/>
  <c r="D27" i="4"/>
  <c r="E538" i="46"/>
  <c r="E533" i="5"/>
  <c r="E27" i="45" s="1"/>
  <c r="AL533" i="5"/>
  <c r="AL27" i="45" s="1"/>
  <c r="X268" i="5"/>
  <c r="X18" i="45" s="1"/>
  <c r="X220" i="46"/>
  <c r="AL220" i="46" s="1"/>
  <c r="X270" i="5"/>
  <c r="E217" i="5"/>
  <c r="E17" i="45" s="1"/>
  <c r="S271" i="5"/>
  <c r="X166" i="46"/>
  <c r="X165" i="46" s="1"/>
  <c r="X271" i="5"/>
  <c r="X166" i="5"/>
  <c r="X165" i="5" s="1"/>
  <c r="X15" i="45" s="1"/>
  <c r="AL115" i="46"/>
  <c r="AL115" i="5"/>
  <c r="AD18" i="13"/>
  <c r="AD1436" i="5"/>
  <c r="AD16" i="13" s="1"/>
  <c r="X1416" i="46"/>
  <c r="AL1306" i="46"/>
  <c r="AL1416" i="46" s="1"/>
  <c r="X1417" i="46"/>
  <c r="AL1307" i="46"/>
  <c r="AL1417" i="46" s="1"/>
  <c r="T1408" i="46"/>
  <c r="S1425" i="46"/>
  <c r="T1426" i="46"/>
  <c r="T1396" i="46"/>
  <c r="S1426" i="46"/>
  <c r="S1411" i="46"/>
  <c r="T1423" i="46"/>
  <c r="T1418" i="46"/>
  <c r="S1437" i="46"/>
  <c r="AL1186" i="46"/>
  <c r="AG1402" i="46"/>
  <c r="X1408" i="46"/>
  <c r="AL1195" i="46"/>
  <c r="AL1408" i="46" s="1"/>
  <c r="AL1203" i="46"/>
  <c r="X1418" i="46"/>
  <c r="T1420" i="46"/>
  <c r="T1409" i="46"/>
  <c r="AL1418" i="46"/>
  <c r="S1420" i="46"/>
  <c r="S1417" i="46"/>
  <c r="S1416" i="46"/>
  <c r="S1395" i="46"/>
  <c r="T1421" i="46"/>
  <c r="S1421" i="46"/>
  <c r="T1413" i="46"/>
  <c r="S1412" i="46"/>
  <c r="T1419" i="46"/>
  <c r="T1414" i="46"/>
  <c r="E1495" i="46"/>
  <c r="AL1185" i="46"/>
  <c r="AL1181" i="46"/>
  <c r="S1423" i="46"/>
  <c r="S1419" i="46"/>
  <c r="X1414" i="46"/>
  <c r="S1414" i="46"/>
  <c r="AH1174" i="46"/>
  <c r="AH1386" i="46"/>
  <c r="AH1172" i="46"/>
  <c r="V40" i="4"/>
  <c r="AD43" i="13"/>
  <c r="AD1462" i="5"/>
  <c r="AD42" i="13" s="1"/>
  <c r="AB1454" i="5"/>
  <c r="AB34" i="13" s="1"/>
  <c r="AB36" i="13"/>
  <c r="AB43" i="13"/>
  <c r="AB1462" i="5"/>
  <c r="AB42" i="13" s="1"/>
  <c r="AC39" i="13"/>
  <c r="AC1457" i="5"/>
  <c r="AC37" i="13" s="1"/>
  <c r="AD1457" i="5"/>
  <c r="AD37" i="13" s="1"/>
  <c r="AD38" i="13"/>
  <c r="AG1122" i="46"/>
  <c r="AG1387" i="46"/>
  <c r="AG1120" i="46"/>
  <c r="AH1394" i="5"/>
  <c r="AL1092" i="46"/>
  <c r="AI1465" i="46"/>
  <c r="AL1085" i="46"/>
  <c r="AG1463" i="46"/>
  <c r="AL1093" i="46"/>
  <c r="AG1399" i="46"/>
  <c r="AD1462" i="46"/>
  <c r="AI1445" i="46"/>
  <c r="X1421" i="46"/>
  <c r="AL1101" i="46"/>
  <c r="AL1421" i="46" s="1"/>
  <c r="X1413" i="46"/>
  <c r="AL1094" i="46"/>
  <c r="AL1413" i="46" s="1"/>
  <c r="F44" i="13"/>
  <c r="M76" i="35"/>
  <c r="I76" i="35" s="1"/>
  <c r="X1419" i="46"/>
  <c r="AL1099" i="46"/>
  <c r="AL1419" i="46" s="1"/>
  <c r="X1420" i="46"/>
  <c r="AL1100" i="46"/>
  <c r="AL1420" i="46" s="1"/>
  <c r="X1409" i="46"/>
  <c r="AL1091" i="46"/>
  <c r="AL1409" i="46" s="1"/>
  <c r="E1415" i="46"/>
  <c r="E1477" i="46"/>
  <c r="E1468" i="46"/>
  <c r="E1410" i="46"/>
  <c r="E1486" i="46"/>
  <c r="T1438" i="5"/>
  <c r="T18" i="13" s="1"/>
  <c r="S1429" i="46"/>
  <c r="E1434" i="46"/>
  <c r="E1491" i="46" s="1"/>
  <c r="AL1095" i="46"/>
  <c r="AL1414" i="46" s="1"/>
  <c r="E1492" i="46"/>
  <c r="T1422" i="46"/>
  <c r="T1427" i="46"/>
  <c r="S1422" i="46"/>
  <c r="F1444" i="46"/>
  <c r="AL1481" i="5"/>
  <c r="AL1418" i="5"/>
  <c r="T1412" i="46"/>
  <c r="T1411" i="46"/>
  <c r="S1427" i="46"/>
  <c r="S1407" i="46"/>
  <c r="T1428" i="46"/>
  <c r="T1485" i="46" s="1"/>
  <c r="T1424" i="46"/>
  <c r="F1471" i="5"/>
  <c r="F1470" i="5"/>
  <c r="F50" i="13" s="1"/>
  <c r="E1456" i="5"/>
  <c r="E36" i="13" s="1"/>
  <c r="E1455" i="5"/>
  <c r="E1480" i="46"/>
  <c r="E1471" i="46"/>
  <c r="AL1401" i="5"/>
  <c r="S1424" i="46"/>
  <c r="S1410" i="46"/>
  <c r="S1431" i="46"/>
  <c r="T1395" i="46"/>
  <c r="T1429" i="46"/>
  <c r="T1425" i="46"/>
  <c r="AL1070" i="5"/>
  <c r="AG1022" i="46"/>
  <c r="AG1448" i="46" s="1"/>
  <c r="AG1446" i="46" s="1"/>
  <c r="AI1032" i="46"/>
  <c r="AI1458" i="46" s="1"/>
  <c r="AI961" i="46"/>
  <c r="AI960" i="46" s="1"/>
  <c r="AL916" i="46"/>
  <c r="X1021" i="5"/>
  <c r="S1039" i="46"/>
  <c r="E1045" i="46"/>
  <c r="T1037" i="46"/>
  <c r="AL1469" i="5"/>
  <c r="AL1035" i="5"/>
  <c r="AL1460" i="5" s="1"/>
  <c r="X1037" i="46"/>
  <c r="T1047" i="46"/>
  <c r="S1038" i="46"/>
  <c r="AL927" i="46"/>
  <c r="V33" i="4"/>
  <c r="E34" i="4"/>
  <c r="D34" i="4"/>
  <c r="E909" i="46"/>
  <c r="AI854" i="46"/>
  <c r="AI1042" i="46"/>
  <c r="AI1040" i="46" s="1"/>
  <c r="AI1022" i="46"/>
  <c r="AI856" i="46"/>
  <c r="AI855" i="46" s="1"/>
  <c r="AL824" i="46"/>
  <c r="AD1460" i="46"/>
  <c r="AI1045" i="46"/>
  <c r="AB1062" i="5"/>
  <c r="AL832" i="46"/>
  <c r="AL825" i="46"/>
  <c r="AL809" i="46"/>
  <c r="AL833" i="46"/>
  <c r="AG1045" i="46"/>
  <c r="AA34" i="4"/>
  <c r="AD849" i="5"/>
  <c r="AD37" i="45" s="1"/>
  <c r="AL834" i="46"/>
  <c r="AL826" i="46"/>
  <c r="AL822" i="46"/>
  <c r="AL835" i="46"/>
  <c r="AL827" i="46"/>
  <c r="AL830" i="46"/>
  <c r="Q34" i="4"/>
  <c r="X1047" i="46"/>
  <c r="AL831" i="46"/>
  <c r="AL1047" i="46" s="1"/>
  <c r="T856" i="46"/>
  <c r="T854" i="46"/>
  <c r="AL806" i="46"/>
  <c r="X856" i="46"/>
  <c r="X854" i="46"/>
  <c r="S854" i="46"/>
  <c r="S856" i="46"/>
  <c r="E71" i="23"/>
  <c r="G71" i="23"/>
  <c r="M53" i="28"/>
  <c r="AL807" i="46"/>
  <c r="AL856" i="46" s="1"/>
  <c r="AL1019" i="5"/>
  <c r="AL1443" i="5" s="1"/>
  <c r="S1015" i="5"/>
  <c r="AL1050" i="5"/>
  <c r="T1049" i="46"/>
  <c r="S1048" i="46"/>
  <c r="S1047" i="46"/>
  <c r="T1041" i="46"/>
  <c r="S1024" i="46"/>
  <c r="F1045" i="46"/>
  <c r="M43" i="35"/>
  <c r="K43" i="35" s="1"/>
  <c r="AL808" i="46"/>
  <c r="E1052" i="5"/>
  <c r="E1477" i="5" s="1"/>
  <c r="E57" i="13" s="1"/>
  <c r="S1055" i="46"/>
  <c r="T1050" i="46"/>
  <c r="X1049" i="46"/>
  <c r="S1041" i="46"/>
  <c r="E1029" i="46"/>
  <c r="T1042" i="46"/>
  <c r="AL816" i="46"/>
  <c r="M29" i="28"/>
  <c r="I29" i="28" s="1"/>
  <c r="T1051" i="46"/>
  <c r="T1043" i="46"/>
  <c r="S1042" i="46"/>
  <c r="AL812" i="46"/>
  <c r="F1029" i="46"/>
  <c r="X1052" i="46"/>
  <c r="T1052" i="46"/>
  <c r="S1051" i="46"/>
  <c r="T1044" i="46"/>
  <c r="I41" i="7"/>
  <c r="G41" i="7" s="1"/>
  <c r="AL810" i="46"/>
  <c r="AL823" i="46"/>
  <c r="AL818" i="46"/>
  <c r="T1053" i="46"/>
  <c r="T1046" i="46"/>
  <c r="S1044" i="46"/>
  <c r="S1043" i="46"/>
  <c r="T1038" i="46"/>
  <c r="I41" i="25"/>
  <c r="G41" i="25" s="1"/>
  <c r="AL815" i="46"/>
  <c r="AL811" i="46"/>
  <c r="AL1027" i="5"/>
  <c r="AL1026" i="5" s="1"/>
  <c r="F1037" i="5"/>
  <c r="S1052" i="46"/>
  <c r="S1046" i="46"/>
  <c r="T1039" i="46"/>
  <c r="S1017" i="46"/>
  <c r="AL819" i="46"/>
  <c r="T1055" i="46"/>
  <c r="T1048" i="46"/>
  <c r="X1039" i="46"/>
  <c r="S1037" i="46"/>
  <c r="F34" i="45"/>
  <c r="F56" i="45" s="1"/>
  <c r="AG1027" i="46"/>
  <c r="AG1453" i="46" s="1"/>
  <c r="AG751" i="46"/>
  <c r="AG750" i="46" s="1"/>
  <c r="AG804" i="46" s="1"/>
  <c r="AI47" i="13"/>
  <c r="AI1462" i="5"/>
  <c r="AI42" i="13" s="1"/>
  <c r="AG224" i="39" s="1"/>
  <c r="AI35" i="13"/>
  <c r="AI1454" i="5"/>
  <c r="AI34" i="13" s="1"/>
  <c r="AG221" i="39" s="1"/>
  <c r="AG1020" i="46"/>
  <c r="AG1474" i="46"/>
  <c r="AH1477" i="5"/>
  <c r="AH57" i="13" s="1"/>
  <c r="AL739" i="46"/>
  <c r="AG1484" i="46"/>
  <c r="AK1477" i="5"/>
  <c r="AB804" i="46"/>
  <c r="AC1467" i="46"/>
  <c r="AL723" i="46"/>
  <c r="AL1043" i="46" s="1"/>
  <c r="AB1472" i="46"/>
  <c r="G38" i="25"/>
  <c r="AK1032" i="5"/>
  <c r="AL741" i="46"/>
  <c r="AH1474" i="46"/>
  <c r="AD1034" i="46"/>
  <c r="AH1026" i="5"/>
  <c r="AL732" i="46"/>
  <c r="AL712" i="46"/>
  <c r="AK63" i="13"/>
  <c r="AL733" i="46"/>
  <c r="M80" i="35"/>
  <c r="I80" i="35" s="1"/>
  <c r="K81" i="35"/>
  <c r="I81" i="35"/>
  <c r="X1048" i="46"/>
  <c r="AL727" i="46"/>
  <c r="AL1048" i="46" s="1"/>
  <c r="E1060" i="46"/>
  <c r="E1488" i="46"/>
  <c r="E1023" i="46"/>
  <c r="E1451" i="46"/>
  <c r="F1470" i="46"/>
  <c r="F1040" i="46"/>
  <c r="F1023" i="46"/>
  <c r="F1451" i="46"/>
  <c r="X1041" i="46"/>
  <c r="AL721" i="46"/>
  <c r="AL1041" i="46" s="1"/>
  <c r="S1040" i="46"/>
  <c r="S36" i="13"/>
  <c r="S1454" i="5"/>
  <c r="S34" i="13" s="1"/>
  <c r="AB221" i="39" s="1"/>
  <c r="AL729" i="46"/>
  <c r="X1050" i="46"/>
  <c r="T1445" i="5"/>
  <c r="T25" i="13" s="1"/>
  <c r="E85" i="39" s="1"/>
  <c r="T26" i="13"/>
  <c r="AC214" i="39" s="1"/>
  <c r="X1042" i="46"/>
  <c r="AL722" i="46"/>
  <c r="AL1042" i="46" s="1"/>
  <c r="AL730" i="46"/>
  <c r="AL1051" i="46" s="1"/>
  <c r="X1051" i="46"/>
  <c r="AL724" i="46"/>
  <c r="AL1044" i="46" s="1"/>
  <c r="X1044" i="46"/>
  <c r="M73" i="35"/>
  <c r="M89" i="35"/>
  <c r="F51" i="13"/>
  <c r="E35" i="13"/>
  <c r="E1454" i="5"/>
  <c r="E34" i="13" s="1"/>
  <c r="F1062" i="5"/>
  <c r="X1046" i="46"/>
  <c r="AL725" i="46"/>
  <c r="AL1046" i="46" s="1"/>
  <c r="AL719" i="46"/>
  <c r="AL1038" i="46" s="1"/>
  <c r="X1038" i="46"/>
  <c r="M112" i="35"/>
  <c r="I112" i="35" s="1"/>
  <c r="X26" i="13"/>
  <c r="S1460" i="5"/>
  <c r="S40" i="13" s="1"/>
  <c r="I38" i="7"/>
  <c r="X35" i="13"/>
  <c r="E80" i="37"/>
  <c r="M34" i="28"/>
  <c r="I34" i="28" s="1"/>
  <c r="AL1011" i="5"/>
  <c r="X1059" i="5"/>
  <c r="AL727" i="5"/>
  <c r="AL1045" i="5" s="1"/>
  <c r="X1019" i="5"/>
  <c r="X1015" i="5" s="1"/>
  <c r="T1054" i="46"/>
  <c r="I43" i="35"/>
  <c r="E1473" i="46"/>
  <c r="M54" i="28"/>
  <c r="I54" i="28" s="1"/>
  <c r="E1034" i="46"/>
  <c r="AL728" i="46"/>
  <c r="AL1049" i="46" s="1"/>
  <c r="E751" i="46"/>
  <c r="E750" i="46" s="1"/>
  <c r="E804" i="46" s="1"/>
  <c r="X1045" i="5"/>
  <c r="M31" i="35"/>
  <c r="I31" i="35" s="1"/>
  <c r="F49" i="13"/>
  <c r="X1053" i="5"/>
  <c r="X1478" i="5" s="1"/>
  <c r="AL731" i="5"/>
  <c r="AL1049" i="5" s="1"/>
  <c r="AL1474" i="5" s="1"/>
  <c r="E1449" i="5"/>
  <c r="E29" i="13" s="1"/>
  <c r="F1432" i="5"/>
  <c r="E1480" i="5"/>
  <c r="E60" i="13" s="1"/>
  <c r="F1453" i="5"/>
  <c r="F33" i="13" s="1"/>
  <c r="AL735" i="5"/>
  <c r="AL1053" i="5" s="1"/>
  <c r="AL1478" i="5" s="1"/>
  <c r="T1459" i="5"/>
  <c r="T39" i="13" s="1"/>
  <c r="F81" i="37" s="1"/>
  <c r="U81" i="37" s="1"/>
  <c r="M46" i="35"/>
  <c r="K76" i="35"/>
  <c r="F749" i="46"/>
  <c r="F1448" i="5"/>
  <c r="X1054" i="5"/>
  <c r="T1030" i="46"/>
  <c r="I72" i="23"/>
  <c r="E72" i="23" s="1"/>
  <c r="M74" i="35"/>
  <c r="I74" i="35" s="1"/>
  <c r="E1457" i="46"/>
  <c r="F751" i="46"/>
  <c r="F1484" i="46"/>
  <c r="X1043" i="46"/>
  <c r="T1045" i="5"/>
  <c r="T1021" i="5"/>
  <c r="X1049" i="5"/>
  <c r="X1474" i="5" s="1"/>
  <c r="I73" i="23" s="1"/>
  <c r="S1059" i="5"/>
  <c r="S1484" i="5" s="1"/>
  <c r="S64" i="13" s="1"/>
  <c r="X746" i="5"/>
  <c r="X745" i="5" s="1"/>
  <c r="X33" i="45" s="1"/>
  <c r="S1037" i="5"/>
  <c r="I32" i="25"/>
  <c r="AL731" i="46"/>
  <c r="AL1052" i="46" s="1"/>
  <c r="AL736" i="5"/>
  <c r="AL1054" i="5" s="1"/>
  <c r="T1055" i="5"/>
  <c r="T1480" i="5" s="1"/>
  <c r="T60" i="13" s="1"/>
  <c r="AL741" i="5"/>
  <c r="AL1059" i="5" s="1"/>
  <c r="S746" i="5"/>
  <c r="T1054" i="5"/>
  <c r="T1479" i="5" s="1"/>
  <c r="T59" i="13" s="1"/>
  <c r="AL1470" i="5"/>
  <c r="AL720" i="46"/>
  <c r="AL1039" i="46" s="1"/>
  <c r="AL1037" i="46"/>
  <c r="F1459" i="46"/>
  <c r="M46" i="28"/>
  <c r="I46" i="28" s="1"/>
  <c r="T1478" i="5"/>
  <c r="T58" i="13" s="1"/>
  <c r="T1036" i="5"/>
  <c r="T1461" i="5" s="1"/>
  <c r="T41" i="13" s="1"/>
  <c r="F82" i="37" s="1"/>
  <c r="U82" i="37" s="1"/>
  <c r="X1443" i="5"/>
  <c r="T746" i="5"/>
  <c r="S1053" i="46"/>
  <c r="S1036" i="46"/>
  <c r="G38" i="7"/>
  <c r="S1437" i="5"/>
  <c r="S17" i="13" s="1"/>
  <c r="S1053" i="5"/>
  <c r="I32" i="7"/>
  <c r="S1011" i="5"/>
  <c r="S1029" i="5"/>
  <c r="S1453" i="5" s="1"/>
  <c r="S33" i="13" s="1"/>
  <c r="AA27" i="4"/>
  <c r="AI655" i="46"/>
  <c r="AI1452" i="46" s="1"/>
  <c r="AI590" i="46"/>
  <c r="AI1451" i="5"/>
  <c r="AI31" i="13" s="1"/>
  <c r="AG219" i="39" s="1"/>
  <c r="AL558" i="46"/>
  <c r="Z27" i="4"/>
  <c r="Y27" i="4"/>
  <c r="AL553" i="46"/>
  <c r="AL541" i="46"/>
  <c r="AF27" i="4"/>
  <c r="AL556" i="46"/>
  <c r="AL544" i="46"/>
  <c r="AL543" i="46"/>
  <c r="AC699" i="46"/>
  <c r="AG1442" i="5"/>
  <c r="AG22" i="13" s="1"/>
  <c r="AE211" i="39" s="1"/>
  <c r="AL557" i="46"/>
  <c r="T590" i="46"/>
  <c r="T588" i="46"/>
  <c r="F1495" i="46"/>
  <c r="X590" i="46"/>
  <c r="X588" i="46"/>
  <c r="X680" i="46"/>
  <c r="AL569" i="46"/>
  <c r="AL680" i="46"/>
  <c r="AL550" i="46"/>
  <c r="AL657" i="46" s="1"/>
  <c r="T685" i="46"/>
  <c r="S684" i="46"/>
  <c r="T678" i="46"/>
  <c r="T668" i="46"/>
  <c r="AL542" i="46"/>
  <c r="AL555" i="46"/>
  <c r="T693" i="46"/>
  <c r="S678" i="46"/>
  <c r="T662" i="46"/>
  <c r="S695" i="46"/>
  <c r="S689" i="46" s="1"/>
  <c r="T681" i="46"/>
  <c r="T665" i="46"/>
  <c r="X662" i="46"/>
  <c r="S662" i="46"/>
  <c r="AL547" i="46"/>
  <c r="AL552" i="46"/>
  <c r="S688" i="46"/>
  <c r="S687" i="46"/>
  <c r="S681" i="46"/>
  <c r="S680" i="46"/>
  <c r="S672" i="46"/>
  <c r="T654" i="46"/>
  <c r="AL548" i="46"/>
  <c r="AL540" i="46"/>
  <c r="T675" i="46"/>
  <c r="X654" i="46"/>
  <c r="AL545" i="46"/>
  <c r="AL664" i="5"/>
  <c r="T691" i="46"/>
  <c r="AL549" i="46"/>
  <c r="S667" i="46"/>
  <c r="S655" i="46"/>
  <c r="AI644" i="46"/>
  <c r="AI535" i="46"/>
  <c r="AI537" i="46"/>
  <c r="Z533" i="5"/>
  <c r="Z27" i="45" s="1"/>
  <c r="AH23" i="4"/>
  <c r="AG26" i="45"/>
  <c r="AH644" i="46"/>
  <c r="AH533" i="5"/>
  <c r="AH27" i="45" s="1"/>
  <c r="AD533" i="5"/>
  <c r="AD27" i="45" s="1"/>
  <c r="AH537" i="46"/>
  <c r="AH536" i="46" s="1"/>
  <c r="V23" i="4"/>
  <c r="D23" i="4"/>
  <c r="AI23" i="4"/>
  <c r="R24" i="4"/>
  <c r="E24" i="4"/>
  <c r="D24" i="4"/>
  <c r="AA699" i="46"/>
  <c r="AL451" i="46"/>
  <c r="AC538" i="46"/>
  <c r="AG663" i="46"/>
  <c r="AD694" i="5"/>
  <c r="AG694" i="5"/>
  <c r="AI657" i="46"/>
  <c r="AI1454" i="46" s="1"/>
  <c r="AL439" i="46"/>
  <c r="AG659" i="46"/>
  <c r="T36" i="13"/>
  <c r="T1454" i="5"/>
  <c r="T34" i="13" s="1"/>
  <c r="V22" i="4"/>
  <c r="I17" i="1" s="1"/>
  <c r="Q24" i="4"/>
  <c r="AL466" i="46"/>
  <c r="X682" i="46"/>
  <c r="AL475" i="46"/>
  <c r="AL691" i="46" s="1"/>
  <c r="X691" i="46"/>
  <c r="AL460" i="46"/>
  <c r="X676" i="46"/>
  <c r="T485" i="46"/>
  <c r="T484" i="46" s="1"/>
  <c r="T483" i="46"/>
  <c r="X685" i="46"/>
  <c r="AL469" i="46"/>
  <c r="X678" i="46"/>
  <c r="AL462" i="46"/>
  <c r="AL454" i="46"/>
  <c r="X668" i="46"/>
  <c r="X485" i="46"/>
  <c r="X484" i="46" s="1"/>
  <c r="X483" i="46"/>
  <c r="S485" i="46"/>
  <c r="S483" i="46"/>
  <c r="X693" i="46"/>
  <c r="AL477" i="46"/>
  <c r="AL693" i="46" s="1"/>
  <c r="T697" i="46"/>
  <c r="S690" i="46"/>
  <c r="T683" i="46"/>
  <c r="X672" i="46"/>
  <c r="S660" i="46"/>
  <c r="X655" i="46"/>
  <c r="T648" i="46"/>
  <c r="AL678" i="46"/>
  <c r="AL676" i="46"/>
  <c r="AL447" i="46"/>
  <c r="AL448" i="46"/>
  <c r="AL440" i="46"/>
  <c r="AL441" i="46"/>
  <c r="AL451" i="5"/>
  <c r="S697" i="46"/>
  <c r="T692" i="46"/>
  <c r="T684" i="46"/>
  <c r="S683" i="46"/>
  <c r="T673" i="46"/>
  <c r="T661" i="46"/>
  <c r="T658" i="46" s="1"/>
  <c r="T656" i="46"/>
  <c r="S654" i="46"/>
  <c r="S648" i="46"/>
  <c r="AL437" i="46"/>
  <c r="AL452" i="46"/>
  <c r="AL442" i="46"/>
  <c r="S692" i="46"/>
  <c r="X675" i="46"/>
  <c r="X673" i="46"/>
  <c r="S673" i="46"/>
  <c r="T664" i="46"/>
  <c r="T663" i="46" s="1"/>
  <c r="S661" i="46"/>
  <c r="S656" i="46"/>
  <c r="T650" i="46"/>
  <c r="AL682" i="46"/>
  <c r="AL685" i="46"/>
  <c r="T694" i="46"/>
  <c r="T688" i="46"/>
  <c r="T686" i="46"/>
  <c r="T676" i="46"/>
  <c r="T666" i="46"/>
  <c r="S664" i="46"/>
  <c r="S663" i="46" s="1"/>
  <c r="T657" i="46"/>
  <c r="S650" i="46"/>
  <c r="AL449" i="46"/>
  <c r="T695" i="46"/>
  <c r="S694" i="46"/>
  <c r="S693" i="46"/>
  <c r="S686" i="46"/>
  <c r="S685" i="46"/>
  <c r="S676" i="46"/>
  <c r="T667" i="46"/>
  <c r="S657" i="46"/>
  <c r="T651" i="46"/>
  <c r="T649" i="46" s="1"/>
  <c r="T646" i="46"/>
  <c r="AL668" i="46"/>
  <c r="AL435" i="46"/>
  <c r="AL679" i="5"/>
  <c r="T677" i="46"/>
  <c r="AL668" i="5"/>
  <c r="T670" i="46"/>
  <c r="T669" i="46" s="1"/>
  <c r="X667" i="46"/>
  <c r="T659" i="46"/>
  <c r="X651" i="46"/>
  <c r="S651" i="46"/>
  <c r="X646" i="46"/>
  <c r="AL445" i="46"/>
  <c r="T696" i="46"/>
  <c r="AL682" i="5"/>
  <c r="T682" i="46"/>
  <c r="T679" i="46"/>
  <c r="S677" i="46"/>
  <c r="T671" i="46"/>
  <c r="S670" i="46"/>
  <c r="S668" i="46"/>
  <c r="S659" i="46"/>
  <c r="T653" i="46"/>
  <c r="T652" i="46" s="1"/>
  <c r="T647" i="46"/>
  <c r="AL444" i="46"/>
  <c r="AL436" i="46"/>
  <c r="E694" i="5"/>
  <c r="S696" i="46"/>
  <c r="T690" i="46"/>
  <c r="S682" i="46"/>
  <c r="X679" i="46"/>
  <c r="S679" i="46"/>
  <c r="S674" i="46" s="1"/>
  <c r="T672" i="46"/>
  <c r="X671" i="46"/>
  <c r="S671" i="46"/>
  <c r="T660" i="46"/>
  <c r="T655" i="46"/>
  <c r="S653" i="46"/>
  <c r="X647" i="46"/>
  <c r="S647" i="46"/>
  <c r="E21" i="4"/>
  <c r="D21" i="4"/>
  <c r="D28" i="4" s="1"/>
  <c r="AI689" i="46"/>
  <c r="AI1491" i="46"/>
  <c r="AG674" i="46"/>
  <c r="AG1482" i="46"/>
  <c r="E98" i="39"/>
  <c r="R98" i="39" s="1"/>
  <c r="F133" i="37"/>
  <c r="U133" i="37" s="1"/>
  <c r="AG1492" i="46"/>
  <c r="AG689" i="46"/>
  <c r="AG1487" i="46" s="1"/>
  <c r="AI380" i="46"/>
  <c r="AI656" i="46"/>
  <c r="AB1442" i="46"/>
  <c r="AI1477" i="5"/>
  <c r="AI57" i="13" s="1"/>
  <c r="AI694" i="5"/>
  <c r="K50" i="28"/>
  <c r="G50" i="28" s="1"/>
  <c r="J50" i="28"/>
  <c r="AD1450" i="46"/>
  <c r="AD652" i="46"/>
  <c r="AD699" i="46" s="1"/>
  <c r="AG380" i="46"/>
  <c r="AG379" i="46" s="1"/>
  <c r="AG433" i="46" s="1"/>
  <c r="AG648" i="46"/>
  <c r="AG1445" i="46" s="1"/>
  <c r="AI1474" i="46"/>
  <c r="AI674" i="46"/>
  <c r="AG18" i="13"/>
  <c r="D74" i="39" s="1"/>
  <c r="AG1436" i="5"/>
  <c r="AG16" i="13" s="1"/>
  <c r="AH689" i="46"/>
  <c r="AH1492" i="46"/>
  <c r="AI668" i="46"/>
  <c r="AI378" i="46"/>
  <c r="AG658" i="46"/>
  <c r="AG1456" i="46"/>
  <c r="AI1469" i="46"/>
  <c r="AI1457" i="46"/>
  <c r="AK59" i="13"/>
  <c r="AL369" i="5"/>
  <c r="AL687" i="5" s="1"/>
  <c r="AF21" i="4"/>
  <c r="AD433" i="46"/>
  <c r="AI1486" i="46"/>
  <c r="AG1468" i="5"/>
  <c r="AG48" i="13" s="1"/>
  <c r="AK48" i="13" s="1"/>
  <c r="AB21" i="4"/>
  <c r="AB28" i="4" s="1"/>
  <c r="AL1472" i="5"/>
  <c r="AA21" i="4"/>
  <c r="AG1471" i="46"/>
  <c r="Z21" i="4"/>
  <c r="Y21" i="4"/>
  <c r="AL368" i="46"/>
  <c r="Q21" i="4"/>
  <c r="X690" i="46"/>
  <c r="AL369" i="46"/>
  <c r="AL690" i="46" s="1"/>
  <c r="X681" i="46"/>
  <c r="AL360" i="46"/>
  <c r="AL681" i="46" s="1"/>
  <c r="X697" i="46"/>
  <c r="AL376" i="46"/>
  <c r="AL697" i="46" s="1"/>
  <c r="X677" i="46"/>
  <c r="AL356" i="46"/>
  <c r="AL677" i="46" s="1"/>
  <c r="AL350" i="46"/>
  <c r="AL670" i="46" s="1"/>
  <c r="X670" i="46"/>
  <c r="X669" i="46" s="1"/>
  <c r="AL341" i="46"/>
  <c r="AL659" i="46" s="1"/>
  <c r="X659" i="46"/>
  <c r="S658" i="46"/>
  <c r="X653" i="46"/>
  <c r="AL336" i="46"/>
  <c r="AL653" i="46" s="1"/>
  <c r="X660" i="46"/>
  <c r="AL342" i="46"/>
  <c r="I44" i="23"/>
  <c r="E44" i="23" s="1"/>
  <c r="M67" i="28"/>
  <c r="I67" i="28" s="1"/>
  <c r="AL373" i="46"/>
  <c r="AL694" i="46" s="1"/>
  <c r="X694" i="46"/>
  <c r="AL362" i="46"/>
  <c r="AL683" i="46" s="1"/>
  <c r="X683" i="46"/>
  <c r="X648" i="46"/>
  <c r="AL333" i="46"/>
  <c r="AL648" i="46" s="1"/>
  <c r="X695" i="46"/>
  <c r="AL374" i="46"/>
  <c r="AL695" i="46" s="1"/>
  <c r="AL367" i="46"/>
  <c r="AL688" i="46" s="1"/>
  <c r="X688" i="46"/>
  <c r="AL363" i="46"/>
  <c r="AL684" i="46" s="1"/>
  <c r="X684" i="46"/>
  <c r="AL343" i="46"/>
  <c r="X661" i="46"/>
  <c r="X656" i="46"/>
  <c r="AL339" i="46"/>
  <c r="AL656" i="46" s="1"/>
  <c r="X686" i="46"/>
  <c r="AL365" i="46"/>
  <c r="AL686" i="46" s="1"/>
  <c r="T674" i="46"/>
  <c r="X665" i="46"/>
  <c r="AL346" i="46"/>
  <c r="AL665" i="46" s="1"/>
  <c r="X664" i="46"/>
  <c r="X663" i="46" s="1"/>
  <c r="AL345" i="46"/>
  <c r="X650" i="46"/>
  <c r="X649" i="46" s="1"/>
  <c r="AL334" i="46"/>
  <c r="AL650" i="46" s="1"/>
  <c r="S649" i="46"/>
  <c r="T378" i="46"/>
  <c r="T380" i="46"/>
  <c r="T645" i="46"/>
  <c r="X696" i="46"/>
  <c r="AL375" i="46"/>
  <c r="AL696" i="46" s="1"/>
  <c r="AL347" i="46"/>
  <c r="X666" i="46"/>
  <c r="AL340" i="46"/>
  <c r="X657" i="46"/>
  <c r="X378" i="46"/>
  <c r="X645" i="46"/>
  <c r="S378" i="46"/>
  <c r="S645" i="46"/>
  <c r="S380" i="46"/>
  <c r="E1479" i="46"/>
  <c r="E1472" i="46" s="1"/>
  <c r="E674" i="46"/>
  <c r="E669" i="46"/>
  <c r="E1470" i="46"/>
  <c r="E658" i="46"/>
  <c r="E1459" i="46"/>
  <c r="E1450" i="46"/>
  <c r="E1449" i="46" s="1"/>
  <c r="E652" i="46"/>
  <c r="E699" i="46" s="1"/>
  <c r="AL332" i="46"/>
  <c r="S1440" i="5"/>
  <c r="AL330" i="46"/>
  <c r="X371" i="46"/>
  <c r="T1474" i="46"/>
  <c r="AL331" i="46"/>
  <c r="AL351" i="46"/>
  <c r="AL671" i="46" s="1"/>
  <c r="AL666" i="46"/>
  <c r="AL327" i="5"/>
  <c r="AL376" i="5" s="1"/>
  <c r="AL20" i="45" s="1"/>
  <c r="S1470" i="46"/>
  <c r="T1477" i="46"/>
  <c r="S1476" i="46"/>
  <c r="AL348" i="46"/>
  <c r="AL667" i="46" s="1"/>
  <c r="AL358" i="46"/>
  <c r="AL679" i="46" s="1"/>
  <c r="X1479" i="5"/>
  <c r="I50" i="23" s="1"/>
  <c r="AL354" i="46"/>
  <c r="AL675" i="46" s="1"/>
  <c r="AL352" i="46"/>
  <c r="AL672" i="46" s="1"/>
  <c r="AL343" i="5"/>
  <c r="AL659" i="5" s="1"/>
  <c r="AL658" i="5" s="1"/>
  <c r="AL336" i="5"/>
  <c r="AL650" i="5" s="1"/>
  <c r="AL338" i="46"/>
  <c r="AL353" i="46"/>
  <c r="AL673" i="46" s="1"/>
  <c r="AL335" i="46"/>
  <c r="X1444" i="5"/>
  <c r="M64" i="28" s="1"/>
  <c r="X1449" i="5"/>
  <c r="AA17" i="4"/>
  <c r="AI1447" i="46"/>
  <c r="AI278" i="46"/>
  <c r="AI1437" i="5"/>
  <c r="AI1436" i="5" s="1"/>
  <c r="AI16" i="13" s="1"/>
  <c r="AI276" i="5"/>
  <c r="Y17" i="4"/>
  <c r="AH279" i="46"/>
  <c r="F106" i="37"/>
  <c r="U106" i="37" s="1"/>
  <c r="E121" i="39"/>
  <c r="R121" i="39" s="1"/>
  <c r="X308" i="46"/>
  <c r="AL197" i="46"/>
  <c r="AL308" i="46" s="1"/>
  <c r="AL194" i="46"/>
  <c r="X305" i="46"/>
  <c r="X1474" i="46" s="1"/>
  <c r="S217" i="5"/>
  <c r="S17" i="45" s="1"/>
  <c r="T310" i="46"/>
  <c r="S309" i="46"/>
  <c r="S1478" i="46" s="1"/>
  <c r="S304" i="46"/>
  <c r="M49" i="28"/>
  <c r="I49" i="28" s="1"/>
  <c r="S312" i="46"/>
  <c r="AL324" i="5"/>
  <c r="T313" i="46"/>
  <c r="AL180" i="5"/>
  <c r="AL218" i="5" s="1"/>
  <c r="T301" i="46"/>
  <c r="T1470" i="46" s="1"/>
  <c r="S300" i="46"/>
  <c r="AL278" i="5"/>
  <c r="T307" i="46"/>
  <c r="T1476" i="46" s="1"/>
  <c r="AL183" i="46"/>
  <c r="AL291" i="46" s="1"/>
  <c r="X307" i="46"/>
  <c r="V13" i="4"/>
  <c r="D94" i="39"/>
  <c r="E132" i="37"/>
  <c r="T132" i="37" s="1"/>
  <c r="D114" i="39"/>
  <c r="Q114" i="39" s="1"/>
  <c r="E147" i="37"/>
  <c r="T147" i="37" s="1"/>
  <c r="J41" i="23"/>
  <c r="F41" i="23" s="1"/>
  <c r="N51" i="35"/>
  <c r="J27" i="25"/>
  <c r="G27" i="25" s="1"/>
  <c r="J27" i="7"/>
  <c r="G27" i="7" s="1"/>
  <c r="N64" i="28"/>
  <c r="J64" i="28" s="1"/>
  <c r="F139" i="37"/>
  <c r="U139" i="37" s="1"/>
  <c r="E110" i="39"/>
  <c r="R110" i="39" s="1"/>
  <c r="AI1468" i="46"/>
  <c r="AI298" i="46"/>
  <c r="N52" i="28"/>
  <c r="J52" i="28" s="1"/>
  <c r="J70" i="23"/>
  <c r="F132" i="37"/>
  <c r="U132" i="37" s="1"/>
  <c r="E94" i="39"/>
  <c r="R94" i="39" s="1"/>
  <c r="G144" i="37"/>
  <c r="V144" i="37" s="1"/>
  <c r="F122" i="39"/>
  <c r="S122" i="39" s="1"/>
  <c r="F98" i="39"/>
  <c r="S98" i="39" s="1"/>
  <c r="G133" i="37"/>
  <c r="V133" i="37" s="1"/>
  <c r="E141" i="37"/>
  <c r="T141" i="37" s="1"/>
  <c r="E140" i="37"/>
  <c r="T140" i="37" s="1"/>
  <c r="AL72" i="46"/>
  <c r="AI312" i="46"/>
  <c r="AI1481" i="46" s="1"/>
  <c r="AI297" i="46"/>
  <c r="AI1466" i="46" s="1"/>
  <c r="AI295" i="46"/>
  <c r="AI1463" i="46" s="1"/>
  <c r="AD114" i="46"/>
  <c r="AA114" i="46"/>
  <c r="AI287" i="46"/>
  <c r="AI293" i="46"/>
  <c r="AH72" i="46"/>
  <c r="Z14" i="4"/>
  <c r="AA113" i="5"/>
  <c r="AA13" i="45" s="1"/>
  <c r="AI304" i="46"/>
  <c r="AL93" i="46"/>
  <c r="AD1472" i="46"/>
  <c r="N46" i="28"/>
  <c r="F118" i="39"/>
  <c r="S118" i="39" s="1"/>
  <c r="AI113" i="5"/>
  <c r="AI13" i="45" s="1"/>
  <c r="AL102" i="46"/>
  <c r="AL83" i="46"/>
  <c r="AI311" i="46"/>
  <c r="AI1480" i="46" s="1"/>
  <c r="AG113" i="5"/>
  <c r="AG13" i="45" s="1"/>
  <c r="AB12" i="4"/>
  <c r="AK112" i="5"/>
  <c r="AK12" i="45" s="1"/>
  <c r="AI307" i="46"/>
  <c r="AI1476" i="46" s="1"/>
  <c r="AH75" i="46"/>
  <c r="AL96" i="46"/>
  <c r="AL67" i="46"/>
  <c r="AI316" i="46"/>
  <c r="AI1485" i="46" s="1"/>
  <c r="AI302" i="46"/>
  <c r="AI1471" i="46" s="1"/>
  <c r="AL68" i="46"/>
  <c r="AB114" i="46"/>
  <c r="AL94" i="46"/>
  <c r="X310" i="46"/>
  <c r="M74" i="28"/>
  <c r="M55" i="28"/>
  <c r="M41" i="35"/>
  <c r="AL310" i="5"/>
  <c r="AL1471" i="5" s="1"/>
  <c r="T273" i="46"/>
  <c r="I67" i="23"/>
  <c r="E67" i="23" s="1"/>
  <c r="AL85" i="5"/>
  <c r="T309" i="46"/>
  <c r="T1478" i="46" s="1"/>
  <c r="T306" i="46"/>
  <c r="T1475" i="46" s="1"/>
  <c r="S306" i="46"/>
  <c r="S1475" i="46" s="1"/>
  <c r="S305" i="46"/>
  <c r="S1474" i="46" s="1"/>
  <c r="S308" i="46"/>
  <c r="AL1485" i="5"/>
  <c r="S295" i="46"/>
  <c r="I31" i="23"/>
  <c r="E31" i="23" s="1"/>
  <c r="T302" i="46"/>
  <c r="T1471" i="46" s="1"/>
  <c r="J48" i="23"/>
  <c r="N71" i="28"/>
  <c r="N56" i="35"/>
  <c r="N125" i="35" s="1"/>
  <c r="J125" i="35" s="1"/>
  <c r="F94" i="39"/>
  <c r="S94" i="39" s="1"/>
  <c r="G132" i="37"/>
  <c r="AK50" i="13"/>
  <c r="F140" i="37"/>
  <c r="AK52" i="13"/>
  <c r="F141" i="37"/>
  <c r="E148" i="37"/>
  <c r="AK54" i="13"/>
  <c r="Z1494" i="46"/>
  <c r="Z318" i="46"/>
  <c r="Z1487" i="46" s="1"/>
  <c r="AG303" i="46"/>
  <c r="AG1479" i="46"/>
  <c r="AG1472" i="46" s="1"/>
  <c r="Q94" i="39"/>
  <c r="AK58" i="13"/>
  <c r="F63" i="23"/>
  <c r="G63" i="23"/>
  <c r="C63" i="23" s="1"/>
  <c r="DF81" i="42" s="1"/>
  <c r="AK61" i="13"/>
  <c r="E134" i="37"/>
  <c r="AK57" i="13"/>
  <c r="D102" i="39"/>
  <c r="G139" i="37"/>
  <c r="V139" i="37" s="1"/>
  <c r="F110" i="39"/>
  <c r="S110" i="39" s="1"/>
  <c r="AH1494" i="46"/>
  <c r="AH318" i="46"/>
  <c r="AH1487" i="46" s="1"/>
  <c r="AK64" i="13"/>
  <c r="N78" i="28"/>
  <c r="J78" i="28" s="1"/>
  <c r="J55" i="23"/>
  <c r="F55" i="23" s="1"/>
  <c r="D122" i="39"/>
  <c r="Q122" i="39" s="1"/>
  <c r="E144" i="37"/>
  <c r="T144" i="37" s="1"/>
  <c r="E133" i="37"/>
  <c r="D98" i="39"/>
  <c r="AK55" i="13"/>
  <c r="AG1462" i="5"/>
  <c r="AG42" i="13" s="1"/>
  <c r="AE224" i="39" s="1"/>
  <c r="AG53" i="13"/>
  <c r="AI303" i="46"/>
  <c r="AI1473" i="46"/>
  <c r="AI1472" i="46" s="1"/>
  <c r="AL288" i="5"/>
  <c r="AK60" i="13"/>
  <c r="G146" i="37"/>
  <c r="V146" i="37" s="1"/>
  <c r="F126" i="39"/>
  <c r="S126" i="39" s="1"/>
  <c r="D118" i="39"/>
  <c r="Q118" i="39" s="1"/>
  <c r="E143" i="37"/>
  <c r="T143" i="37" s="1"/>
  <c r="G140" i="37"/>
  <c r="V140" i="37" s="1"/>
  <c r="G141" i="37"/>
  <c r="V141" i="37" s="1"/>
  <c r="E102" i="39"/>
  <c r="R102" i="39" s="1"/>
  <c r="F134" i="37"/>
  <c r="U134" i="37" s="1"/>
  <c r="F114" i="39"/>
  <c r="S114" i="39" s="1"/>
  <c r="G147" i="37"/>
  <c r="V147" i="37" s="1"/>
  <c r="D110" i="39"/>
  <c r="AK51" i="13"/>
  <c r="E139" i="37"/>
  <c r="G134" i="37"/>
  <c r="V134" i="37" s="1"/>
  <c r="F102" i="39"/>
  <c r="S102" i="39" s="1"/>
  <c r="D126" i="39"/>
  <c r="AK47" i="13"/>
  <c r="E146" i="37"/>
  <c r="AI1492" i="46"/>
  <c r="AI318" i="46"/>
  <c r="AI1487" i="46" s="1"/>
  <c r="AL51" i="46"/>
  <c r="AK45" i="13"/>
  <c r="AL52" i="46"/>
  <c r="AL43" i="46"/>
  <c r="Z1442" i="46"/>
  <c r="AK41" i="13"/>
  <c r="AL44" i="46"/>
  <c r="AL33" i="46"/>
  <c r="AL46" i="46"/>
  <c r="AI1435" i="5"/>
  <c r="AI15" i="13" s="1"/>
  <c r="AK15" i="13" s="1"/>
  <c r="AL47" i="46"/>
  <c r="AL49" i="46"/>
  <c r="AL36" i="46"/>
  <c r="AL24" i="46"/>
  <c r="E107" i="37"/>
  <c r="X46" i="13"/>
  <c r="D117" i="39"/>
  <c r="X44" i="13"/>
  <c r="E105" i="37"/>
  <c r="X309" i="46"/>
  <c r="X1478" i="46" s="1"/>
  <c r="AL41" i="46"/>
  <c r="AL309" i="46" s="1"/>
  <c r="AL1478" i="46" s="1"/>
  <c r="AL38" i="46"/>
  <c r="X306" i="46"/>
  <c r="X1475" i="46" s="1"/>
  <c r="D121" i="39"/>
  <c r="X45" i="13"/>
  <c r="E106" i="37"/>
  <c r="X48" i="13"/>
  <c r="E125" i="39"/>
  <c r="R125" i="39" s="1"/>
  <c r="F108" i="37"/>
  <c r="U108" i="37" s="1"/>
  <c r="E108" i="37"/>
  <c r="X47" i="13"/>
  <c r="D125" i="39"/>
  <c r="E117" i="39"/>
  <c r="R117" i="39" s="1"/>
  <c r="F105" i="37"/>
  <c r="U105" i="37" s="1"/>
  <c r="AL35" i="46"/>
  <c r="AL302" i="46" s="1"/>
  <c r="X302" i="46"/>
  <c r="E85" i="37"/>
  <c r="X40" i="13"/>
  <c r="T320" i="46"/>
  <c r="F282" i="46"/>
  <c r="AL1467" i="5"/>
  <c r="T311" i="46"/>
  <c r="T304" i="46"/>
  <c r="AL34" i="46"/>
  <c r="T312" i="46"/>
  <c r="S311" i="46"/>
  <c r="AL304" i="5"/>
  <c r="S302" i="46"/>
  <c r="S1471" i="46" s="1"/>
  <c r="AL25" i="46"/>
  <c r="V11" i="4"/>
  <c r="I13" i="1" s="1"/>
  <c r="K112" i="35"/>
  <c r="G112" i="35" s="1"/>
  <c r="AL305" i="46"/>
  <c r="AL1474" i="46" s="1"/>
  <c r="S313" i="46"/>
  <c r="T300" i="46"/>
  <c r="AL306" i="46"/>
  <c r="AL1475" i="46" s="1"/>
  <c r="F275" i="46"/>
  <c r="P30" i="35"/>
  <c r="P31" i="28"/>
  <c r="P115" i="37"/>
  <c r="H20" i="7"/>
  <c r="H20" i="25"/>
  <c r="L26" i="23"/>
  <c r="AP60" i="8"/>
  <c r="L32" i="39" s="1"/>
  <c r="R70" i="28"/>
  <c r="N47" i="23"/>
  <c r="J44" i="25"/>
  <c r="J44" i="7"/>
  <c r="R55" i="35"/>
  <c r="AH62" i="8"/>
  <c r="J102" i="39"/>
  <c r="Q102" i="39" s="1"/>
  <c r="AP67" i="8"/>
  <c r="M134" i="37"/>
  <c r="O175" i="37"/>
  <c r="O53" i="37"/>
  <c r="O179" i="37" s="1"/>
  <c r="K101" i="39"/>
  <c r="N97" i="37"/>
  <c r="AN74" i="8"/>
  <c r="AH74" i="8"/>
  <c r="R71" i="28" s="1"/>
  <c r="P102" i="39"/>
  <c r="K42" i="23"/>
  <c r="Q32" i="35"/>
  <c r="Q25" i="35" s="1"/>
  <c r="Q27" i="35"/>
  <c r="S131" i="37"/>
  <c r="Z131" i="37" s="1"/>
  <c r="T131" i="37"/>
  <c r="M53" i="37"/>
  <c r="S130" i="37"/>
  <c r="Z130" i="37" s="1"/>
  <c r="U130" i="37"/>
  <c r="N53" i="37"/>
  <c r="P74" i="8"/>
  <c r="Z1464" i="5"/>
  <c r="Z44" i="13" s="1"/>
  <c r="Y47" i="4"/>
  <c r="X47" i="4"/>
  <c r="AD47" i="4"/>
  <c r="AA47" i="4"/>
  <c r="AA48" i="4" s="1"/>
  <c r="Z47" i="4"/>
  <c r="V46" i="4"/>
  <c r="S1428" i="46"/>
  <c r="S1433" i="46"/>
  <c r="S1432" i="46"/>
  <c r="S1434" i="46"/>
  <c r="S1435" i="46"/>
  <c r="T1427" i="5"/>
  <c r="T1484" i="5" s="1"/>
  <c r="T64" i="13" s="1"/>
  <c r="S1436" i="46"/>
  <c r="X1427" i="5"/>
  <c r="AA31" i="13"/>
  <c r="AL1288" i="46"/>
  <c r="AL1293" i="46"/>
  <c r="AA1380" i="5"/>
  <c r="AL1294" i="46"/>
  <c r="AH1399" i="46"/>
  <c r="AL1295" i="46"/>
  <c r="AL1296" i="46"/>
  <c r="AL1291" i="46"/>
  <c r="AL1282" i="46"/>
  <c r="AL1298" i="46"/>
  <c r="AL1297" i="46"/>
  <c r="AL1286" i="46"/>
  <c r="AL1284" i="46"/>
  <c r="AA1440" i="46"/>
  <c r="AL1292" i="46"/>
  <c r="AL1287" i="46"/>
  <c r="I34" i="23"/>
  <c r="M39" i="28"/>
  <c r="M34" i="35"/>
  <c r="I33" i="7"/>
  <c r="X1454" i="5"/>
  <c r="I33" i="25"/>
  <c r="E22" i="13"/>
  <c r="E1439" i="5"/>
  <c r="E19" i="13" s="1"/>
  <c r="X1457" i="5"/>
  <c r="I30" i="23"/>
  <c r="E30" i="23" s="1"/>
  <c r="M35" i="28"/>
  <c r="I35" i="28" s="1"/>
  <c r="M66" i="35"/>
  <c r="F35" i="13"/>
  <c r="F1454" i="5"/>
  <c r="F34" i="13" s="1"/>
  <c r="AL1290" i="46"/>
  <c r="AL1396" i="46" s="1"/>
  <c r="X1396" i="46"/>
  <c r="M69" i="35"/>
  <c r="F36" i="13"/>
  <c r="S1330" i="46"/>
  <c r="X1412" i="46"/>
  <c r="AL1303" i="46"/>
  <c r="AL1412" i="46" s="1"/>
  <c r="T1389" i="46"/>
  <c r="T1400" i="46"/>
  <c r="S1398" i="46"/>
  <c r="T1394" i="46"/>
  <c r="T1397" i="46"/>
  <c r="T1407" i="46"/>
  <c r="S1396" i="46"/>
  <c r="E1467" i="46"/>
  <c r="T1469" i="46"/>
  <c r="E1458" i="5"/>
  <c r="S1469" i="46"/>
  <c r="Z44" i="4"/>
  <c r="Y44" i="4"/>
  <c r="X44" i="4"/>
  <c r="AD44" i="4"/>
  <c r="AF44" i="4"/>
  <c r="D44" i="4"/>
  <c r="F52" i="13"/>
  <c r="F1462" i="5"/>
  <c r="F42" i="13" s="1"/>
  <c r="AL1209" i="46"/>
  <c r="AL1424" i="46" s="1"/>
  <c r="X1424" i="46"/>
  <c r="E51" i="13"/>
  <c r="E1462" i="5"/>
  <c r="E42" i="13" s="1"/>
  <c r="AL1214" i="46"/>
  <c r="AL1429" i="46" s="1"/>
  <c r="X1429" i="46"/>
  <c r="AL1210" i="46"/>
  <c r="AL1425" i="46" s="1"/>
  <c r="X1425" i="46"/>
  <c r="AL1211" i="46"/>
  <c r="AL1426" i="46" s="1"/>
  <c r="X1426" i="46"/>
  <c r="T1479" i="46"/>
  <c r="T1415" i="46"/>
  <c r="X1422" i="46"/>
  <c r="AL1207" i="46"/>
  <c r="AL1422" i="46" s="1"/>
  <c r="S1479" i="46"/>
  <c r="S1415" i="46"/>
  <c r="F1472" i="46"/>
  <c r="T49" i="13"/>
  <c r="AL1223" i="46"/>
  <c r="AL1438" i="46" s="1"/>
  <c r="X1438" i="46"/>
  <c r="AL1212" i="46"/>
  <c r="AL1427" i="46" s="1"/>
  <c r="X1427" i="46"/>
  <c r="AL1208" i="46"/>
  <c r="AL1423" i="46" s="1"/>
  <c r="X1423" i="46"/>
  <c r="AL1476" i="5"/>
  <c r="T1431" i="46"/>
  <c r="T1432" i="46"/>
  <c r="T1480" i="46"/>
  <c r="T1433" i="46"/>
  <c r="AA27" i="13"/>
  <c r="AA1445" i="5"/>
  <c r="AA25" i="13" s="1"/>
  <c r="AI1386" i="46"/>
  <c r="AI1225" i="46"/>
  <c r="AI1227" i="46"/>
  <c r="AL1189" i="46"/>
  <c r="AL1177" i="46"/>
  <c r="AH1218" i="5"/>
  <c r="AL1191" i="46"/>
  <c r="AL1179" i="46"/>
  <c r="AL1187" i="46"/>
  <c r="AG1430" i="5"/>
  <c r="AL1193" i="46"/>
  <c r="AL1167" i="5"/>
  <c r="AH1227" i="46"/>
  <c r="AH1226" i="46" s="1"/>
  <c r="AG1449" i="46"/>
  <c r="AA1430" i="5"/>
  <c r="X1400" i="46"/>
  <c r="AL1188" i="46"/>
  <c r="S1403" i="46"/>
  <c r="T1405" i="46"/>
  <c r="T1406" i="46"/>
  <c r="E1399" i="46"/>
  <c r="T1398" i="46"/>
  <c r="T1401" i="46"/>
  <c r="E1389" i="5"/>
  <c r="S1401" i="46"/>
  <c r="S1400" i="46"/>
  <c r="T1403" i="46"/>
  <c r="X1394" i="46"/>
  <c r="AL1183" i="46"/>
  <c r="AL1394" i="46" s="1"/>
  <c r="T1393" i="46"/>
  <c r="S1393" i="46"/>
  <c r="T1225" i="46"/>
  <c r="AL1384" i="5"/>
  <c r="T1387" i="46"/>
  <c r="T1391" i="46"/>
  <c r="AL1376" i="5"/>
  <c r="S1391" i="46"/>
  <c r="T1392" i="46"/>
  <c r="S1392" i="46"/>
  <c r="S1390" i="46" s="1"/>
  <c r="T1388" i="46"/>
  <c r="AI40" i="4"/>
  <c r="X41" i="4"/>
  <c r="AF41" i="4"/>
  <c r="AE41" i="4"/>
  <c r="AG1440" i="46"/>
  <c r="AB41" i="4"/>
  <c r="Z41" i="4"/>
  <c r="Y41" i="4"/>
  <c r="Y48" i="4" s="1"/>
  <c r="T1174" i="46"/>
  <c r="T1173" i="46" s="1"/>
  <c r="T1172" i="46"/>
  <c r="X1174" i="46"/>
  <c r="X1172" i="46"/>
  <c r="AL1124" i="46"/>
  <c r="E41" i="4"/>
  <c r="D41" i="4"/>
  <c r="S1386" i="46"/>
  <c r="X1431" i="46"/>
  <c r="AL1111" i="46"/>
  <c r="AL1431" i="46" s="1"/>
  <c r="AL1112" i="46"/>
  <c r="AL1432" i="46" s="1"/>
  <c r="X1432" i="46"/>
  <c r="AL1113" i="46"/>
  <c r="AL1433" i="46" s="1"/>
  <c r="X1433" i="46"/>
  <c r="T1434" i="46"/>
  <c r="T1435" i="46"/>
  <c r="F1434" i="46"/>
  <c r="F1493" i="46"/>
  <c r="AD41" i="4"/>
  <c r="AK17" i="13"/>
  <c r="E115" i="37"/>
  <c r="AD27" i="13"/>
  <c r="AD1445" i="5"/>
  <c r="AD25" i="13" s="1"/>
  <c r="AC26" i="13"/>
  <c r="AC1445" i="5"/>
  <c r="AC25" i="13" s="1"/>
  <c r="AB27" i="13"/>
  <c r="AB1445" i="5"/>
  <c r="AB25" i="13" s="1"/>
  <c r="AI1399" i="46"/>
  <c r="AI1459" i="46"/>
  <c r="AA21" i="13"/>
  <c r="AA1439" i="5"/>
  <c r="AA19" i="13" s="1"/>
  <c r="AI1393" i="46"/>
  <c r="AI1450" i="46"/>
  <c r="AC14" i="13"/>
  <c r="AD23" i="13"/>
  <c r="AD1439" i="5"/>
  <c r="AD19" i="13" s="1"/>
  <c r="AB1436" i="5"/>
  <c r="AB16" i="13" s="1"/>
  <c r="AB17" i="13"/>
  <c r="AH1394" i="46"/>
  <c r="AH1450" i="46" s="1"/>
  <c r="AH1122" i="46"/>
  <c r="AD35" i="13"/>
  <c r="AD1454" i="5"/>
  <c r="AD34" i="13" s="1"/>
  <c r="AC22" i="13"/>
  <c r="AC1439" i="5"/>
  <c r="AC19" i="13" s="1"/>
  <c r="Z1465" i="46"/>
  <c r="AL1063" i="5"/>
  <c r="AL1112" i="5" s="1"/>
  <c r="AL44" i="45" s="1"/>
  <c r="AI1464" i="46"/>
  <c r="Z1395" i="46"/>
  <c r="AL1078" i="5"/>
  <c r="AL1393" i="5" s="1"/>
  <c r="AL1389" i="5" s="1"/>
  <c r="E1390" i="46"/>
  <c r="E1447" i="46"/>
  <c r="E1446" i="46" s="1"/>
  <c r="G28" i="37"/>
  <c r="F25" i="39"/>
  <c r="G86" i="37"/>
  <c r="V86" i="37" s="1"/>
  <c r="F69" i="39"/>
  <c r="S69" i="39" s="1"/>
  <c r="F32" i="13"/>
  <c r="F1450" i="5"/>
  <c r="I1445" i="5"/>
  <c r="I26" i="13"/>
  <c r="F23" i="13"/>
  <c r="F1439" i="5"/>
  <c r="K1439" i="5"/>
  <c r="K22" i="13"/>
  <c r="U1451" i="46"/>
  <c r="U1449" i="46" s="1"/>
  <c r="U1393" i="46"/>
  <c r="K1451" i="46"/>
  <c r="K1449" i="46" s="1"/>
  <c r="K1393" i="46"/>
  <c r="I1443" i="46"/>
  <c r="I1440" i="46"/>
  <c r="U1430" i="5"/>
  <c r="H27" i="13"/>
  <c r="H1445" i="5"/>
  <c r="H25" i="13" s="1"/>
  <c r="J21" i="13"/>
  <c r="J1439" i="5"/>
  <c r="U1404" i="46"/>
  <c r="U1461" i="46"/>
  <c r="U1460" i="46" s="1"/>
  <c r="AL1084" i="46"/>
  <c r="X1401" i="46"/>
  <c r="U1390" i="46"/>
  <c r="U1448" i="46"/>
  <c r="U1446" i="46" s="1"/>
  <c r="U1122" i="46"/>
  <c r="U1386" i="46"/>
  <c r="U1120" i="46"/>
  <c r="F89" i="39"/>
  <c r="S89" i="39" s="1"/>
  <c r="G93" i="37"/>
  <c r="V93" i="37" s="1"/>
  <c r="G87" i="37"/>
  <c r="V87" i="37" s="1"/>
  <c r="F73" i="39"/>
  <c r="S73" i="39" s="1"/>
  <c r="M86" i="35"/>
  <c r="F24" i="13"/>
  <c r="X1391" i="46"/>
  <c r="AL1076" i="46"/>
  <c r="AL1391" i="46" s="1"/>
  <c r="T1120" i="46"/>
  <c r="T1386" i="46"/>
  <c r="T1122" i="46"/>
  <c r="G76" i="37"/>
  <c r="F49" i="39"/>
  <c r="M1497" i="46"/>
  <c r="F53" i="39"/>
  <c r="S53" i="39" s="1"/>
  <c r="G78" i="37"/>
  <c r="V78" i="37" s="1"/>
  <c r="F61" i="39"/>
  <c r="S61" i="39" s="1"/>
  <c r="G83" i="37"/>
  <c r="V83" i="37" s="1"/>
  <c r="Q41" i="4"/>
  <c r="L27" i="13"/>
  <c r="L1445" i="5"/>
  <c r="H1439" i="5"/>
  <c r="H22" i="13"/>
  <c r="J1430" i="5"/>
  <c r="H17" i="13"/>
  <c r="H1436" i="5"/>
  <c r="H16" i="13" s="1"/>
  <c r="AL1088" i="46"/>
  <c r="AL1406" i="46" s="1"/>
  <c r="X1406" i="46"/>
  <c r="X1397" i="46"/>
  <c r="X1393" i="46" s="1"/>
  <c r="AL1081" i="46"/>
  <c r="AL1397" i="46" s="1"/>
  <c r="AL1077" i="46"/>
  <c r="AL1392" i="46" s="1"/>
  <c r="X1392" i="46"/>
  <c r="AL1072" i="46"/>
  <c r="X1386" i="46"/>
  <c r="X1120" i="46"/>
  <c r="J1440" i="46"/>
  <c r="J1442" i="46"/>
  <c r="J1497" i="46" s="1"/>
  <c r="F85" i="39"/>
  <c r="S85" i="39" s="1"/>
  <c r="G92" i="37"/>
  <c r="V92" i="37" s="1"/>
  <c r="H1497" i="46"/>
  <c r="AL1380" i="5"/>
  <c r="AL1437" i="5"/>
  <c r="J28" i="13"/>
  <c r="J1445" i="5"/>
  <c r="J25" i="13" s="1"/>
  <c r="G22" i="13"/>
  <c r="G1439" i="5"/>
  <c r="X1407" i="46"/>
  <c r="AL1089" i="46"/>
  <c r="AL1407" i="46" s="1"/>
  <c r="K1461" i="46"/>
  <c r="K1460" i="46" s="1"/>
  <c r="K1404" i="46"/>
  <c r="M22" i="13"/>
  <c r="M1439" i="5"/>
  <c r="U1399" i="46"/>
  <c r="U1457" i="46"/>
  <c r="U1455" i="46" s="1"/>
  <c r="X1398" i="46"/>
  <c r="AL1082" i="46"/>
  <c r="AL1398" i="46" s="1"/>
  <c r="S1120" i="46"/>
  <c r="S1122" i="46"/>
  <c r="F1399" i="46"/>
  <c r="F1457" i="46"/>
  <c r="F1455" i="46" s="1"/>
  <c r="K1441" i="46"/>
  <c r="K1440" i="46"/>
  <c r="I1497" i="46"/>
  <c r="AL1074" i="46"/>
  <c r="AL1388" i="46" s="1"/>
  <c r="X1388" i="46"/>
  <c r="L1399" i="46"/>
  <c r="L1440" i="46" s="1"/>
  <c r="L1459" i="46"/>
  <c r="L1455" i="46" s="1"/>
  <c r="L1497" i="46" s="1"/>
  <c r="S1387" i="46"/>
  <c r="S1443" i="46" s="1"/>
  <c r="AL1400" i="46"/>
  <c r="X1086" i="46"/>
  <c r="X1122" i="46" s="1"/>
  <c r="F1387" i="46"/>
  <c r="S1389" i="5"/>
  <c r="S1453" i="46"/>
  <c r="AL1386" i="5"/>
  <c r="T1394" i="5"/>
  <c r="F1462" i="46"/>
  <c r="AL1395" i="5"/>
  <c r="AL1394" i="5" s="1"/>
  <c r="S1463" i="46"/>
  <c r="D93" i="39"/>
  <c r="Q93" i="39" s="1"/>
  <c r="X1053" i="46"/>
  <c r="AL994" i="46"/>
  <c r="AL1053" i="46" s="1"/>
  <c r="S1054" i="46"/>
  <c r="S1481" i="46" s="1"/>
  <c r="S1480" i="46"/>
  <c r="AF37" i="4"/>
  <c r="AA37" i="4"/>
  <c r="Z37" i="4"/>
  <c r="Y37" i="4"/>
  <c r="X37" i="4"/>
  <c r="AB37" i="4"/>
  <c r="V36" i="4"/>
  <c r="T1013" i="46"/>
  <c r="T1012" i="46" s="1"/>
  <c r="T1011" i="46"/>
  <c r="X1011" i="46"/>
  <c r="AL963" i="46"/>
  <c r="X1013" i="46"/>
  <c r="S1011" i="46"/>
  <c r="S1013" i="46"/>
  <c r="T1007" i="5"/>
  <c r="AL957" i="5"/>
  <c r="E37" i="4"/>
  <c r="R37" i="4"/>
  <c r="D37" i="4"/>
  <c r="X1068" i="46"/>
  <c r="AL957" i="46"/>
  <c r="AL1068" i="46" s="1"/>
  <c r="T1062" i="46"/>
  <c r="S1057" i="46"/>
  <c r="S1064" i="46"/>
  <c r="T1067" i="46"/>
  <c r="S1067" i="46"/>
  <c r="AD37" i="4"/>
  <c r="AH35" i="4"/>
  <c r="AI32" i="13"/>
  <c r="AG220" i="39" s="1"/>
  <c r="AI1450" i="5"/>
  <c r="AI30" i="13" s="1"/>
  <c r="AH1026" i="46"/>
  <c r="AH1023" i="46" s="1"/>
  <c r="AG959" i="46"/>
  <c r="AG961" i="46"/>
  <c r="D82" i="39"/>
  <c r="E126" i="37"/>
  <c r="T126" i="37" s="1"/>
  <c r="AB1462" i="46"/>
  <c r="AB1460" i="46" s="1"/>
  <c r="AH1434" i="5"/>
  <c r="AH14" i="13" s="1"/>
  <c r="F114" i="37" s="1"/>
  <c r="U114" i="37" s="1"/>
  <c r="AD953" i="5"/>
  <c r="AD41" i="45" s="1"/>
  <c r="AL924" i="46"/>
  <c r="AL922" i="46"/>
  <c r="AL918" i="46"/>
  <c r="AL918" i="5"/>
  <c r="AG1018" i="46"/>
  <c r="AL919" i="46"/>
  <c r="AL926" i="46"/>
  <c r="AL912" i="46"/>
  <c r="AI1062" i="5"/>
  <c r="AL920" i="46"/>
  <c r="AL913" i="46"/>
  <c r="AL921" i="46"/>
  <c r="AL914" i="46"/>
  <c r="AI1030" i="46"/>
  <c r="AL917" i="46"/>
  <c r="AL915" i="46"/>
  <c r="Q37" i="4"/>
  <c r="V35" i="4"/>
  <c r="T959" i="46"/>
  <c r="T961" i="46"/>
  <c r="T960" i="46" s="1"/>
  <c r="AL911" i="46"/>
  <c r="X959" i="46"/>
  <c r="S961" i="46"/>
  <c r="S960" i="46" s="1"/>
  <c r="S959" i="46"/>
  <c r="X925" i="46"/>
  <c r="AL925" i="46" s="1"/>
  <c r="S1031" i="46"/>
  <c r="T1033" i="46"/>
  <c r="S1032" i="46"/>
  <c r="T1025" i="46"/>
  <c r="AD909" i="46"/>
  <c r="AG909" i="46"/>
  <c r="AI909" i="46"/>
  <c r="AB34" i="4"/>
  <c r="AB909" i="46"/>
  <c r="Z34" i="4"/>
  <c r="Y34" i="4"/>
  <c r="AF34" i="4"/>
  <c r="X34" i="4"/>
  <c r="AH856" i="46"/>
  <c r="AH855" i="46" s="1"/>
  <c r="AH909" i="46" s="1"/>
  <c r="AH1021" i="46"/>
  <c r="AH1447" i="46" s="1"/>
  <c r="AK1442" i="5"/>
  <c r="Z1062" i="5"/>
  <c r="AD34" i="4"/>
  <c r="AL854" i="46"/>
  <c r="AG1062" i="5"/>
  <c r="X1062" i="46"/>
  <c r="AL793" i="46"/>
  <c r="AL1062" i="46" s="1"/>
  <c r="X1054" i="46"/>
  <c r="AL785" i="46"/>
  <c r="AL1054" i="46" s="1"/>
  <c r="I62" i="23"/>
  <c r="M45" i="28"/>
  <c r="M38" i="35"/>
  <c r="AL786" i="46"/>
  <c r="AL1055" i="46" s="1"/>
  <c r="X1055" i="46"/>
  <c r="T1065" i="46"/>
  <c r="T1059" i="46"/>
  <c r="S1065" i="46"/>
  <c r="S1059" i="46"/>
  <c r="T1066" i="46"/>
  <c r="S1066" i="46"/>
  <c r="T1056" i="46"/>
  <c r="T1061" i="46"/>
  <c r="T1057" i="46"/>
  <c r="S1056" i="46"/>
  <c r="S1045" i="46" s="1"/>
  <c r="T1481" i="46"/>
  <c r="T1063" i="46"/>
  <c r="T1060" i="46" s="1"/>
  <c r="S1061" i="46"/>
  <c r="T1064" i="46"/>
  <c r="S1063" i="46"/>
  <c r="S1062" i="46"/>
  <c r="T1058" i="46"/>
  <c r="T1482" i="46"/>
  <c r="S1058" i="46"/>
  <c r="S1482" i="46"/>
  <c r="Z31" i="4"/>
  <c r="Y31" i="4"/>
  <c r="X31" i="4"/>
  <c r="AF31" i="4"/>
  <c r="AC1070" i="46"/>
  <c r="AB31" i="4"/>
  <c r="AA31" i="4"/>
  <c r="AA38" i="4" s="1"/>
  <c r="X1030" i="46"/>
  <c r="AL764" i="46"/>
  <c r="AL767" i="46"/>
  <c r="T801" i="46"/>
  <c r="T803" i="46"/>
  <c r="T802" i="46" s="1"/>
  <c r="X803" i="46"/>
  <c r="AL753" i="46"/>
  <c r="X801" i="46"/>
  <c r="S803" i="46"/>
  <c r="S802" i="46" s="1"/>
  <c r="S801" i="46"/>
  <c r="T1032" i="46"/>
  <c r="S1028" i="46"/>
  <c r="S1021" i="46"/>
  <c r="E31" i="4"/>
  <c r="S1030" i="46"/>
  <c r="T1022" i="46"/>
  <c r="T1017" i="46"/>
  <c r="AL1017" i="5"/>
  <c r="S1026" i="5"/>
  <c r="D31" i="4"/>
  <c r="D38" i="4" s="1"/>
  <c r="T1035" i="46"/>
  <c r="T1034" i="46" s="1"/>
  <c r="T1024" i="46"/>
  <c r="S1022" i="46"/>
  <c r="X760" i="46"/>
  <c r="T1036" i="46"/>
  <c r="S1035" i="46"/>
  <c r="S1034" i="46" s="1"/>
  <c r="S1033" i="46"/>
  <c r="T1018" i="46"/>
  <c r="T1026" i="46"/>
  <c r="S1018" i="46"/>
  <c r="T1027" i="46"/>
  <c r="S1026" i="46"/>
  <c r="S1025" i="46"/>
  <c r="T1019" i="46"/>
  <c r="S1019" i="46"/>
  <c r="T1031" i="46"/>
  <c r="T1028" i="46"/>
  <c r="T1021" i="46"/>
  <c r="T1020" i="46" s="1"/>
  <c r="AL744" i="46"/>
  <c r="AL1065" i="46" s="1"/>
  <c r="X1065" i="46"/>
  <c r="X1059" i="46"/>
  <c r="AL738" i="46"/>
  <c r="AL1059" i="46" s="1"/>
  <c r="AL745" i="46"/>
  <c r="AL1066" i="46" s="1"/>
  <c r="X1066" i="46"/>
  <c r="T1045" i="46"/>
  <c r="AL1479" i="5"/>
  <c r="AL1052" i="5"/>
  <c r="X1056" i="46"/>
  <c r="AL735" i="46"/>
  <c r="AL1056" i="46" s="1"/>
  <c r="S54" i="13"/>
  <c r="S1462" i="5"/>
  <c r="S42" i="13" s="1"/>
  <c r="AB224" i="39" s="1"/>
  <c r="X1067" i="46"/>
  <c r="AL746" i="46"/>
  <c r="AL1067" i="46" s="1"/>
  <c r="X1061" i="46"/>
  <c r="AL740" i="46"/>
  <c r="AL1061" i="46" s="1"/>
  <c r="AL736" i="46"/>
  <c r="AL1057" i="46" s="1"/>
  <c r="X1057" i="46"/>
  <c r="AL742" i="46"/>
  <c r="AL1063" i="46" s="1"/>
  <c r="X1063" i="46"/>
  <c r="X1064" i="46"/>
  <c r="AL743" i="46"/>
  <c r="AL1064" i="46" s="1"/>
  <c r="X1058" i="46"/>
  <c r="AL737" i="46"/>
  <c r="AL1058" i="46" s="1"/>
  <c r="F1489" i="46"/>
  <c r="F1060" i="46"/>
  <c r="F1485" i="46"/>
  <c r="T1489" i="46"/>
  <c r="AL1037" i="5"/>
  <c r="AH1039" i="46"/>
  <c r="AH1466" i="46" s="1"/>
  <c r="AH1464" i="46" s="1"/>
  <c r="AH1045" i="46"/>
  <c r="AH1473" i="46"/>
  <c r="AL746" i="5"/>
  <c r="AL1033" i="5"/>
  <c r="AL1032" i="5" s="1"/>
  <c r="AL744" i="5"/>
  <c r="AL32" i="45" s="1"/>
  <c r="Z1468" i="46"/>
  <c r="Z1467" i="46" s="1"/>
  <c r="Z1040" i="46"/>
  <c r="Z1045" i="46"/>
  <c r="Z1477" i="46"/>
  <c r="AL1471" i="46"/>
  <c r="Z1459" i="5"/>
  <c r="AH1062" i="5"/>
  <c r="AL1461" i="5"/>
  <c r="Z1447" i="46"/>
  <c r="Z1446" i="46" s="1"/>
  <c r="Z1020" i="46"/>
  <c r="AI27" i="13"/>
  <c r="AG215" i="39" s="1"/>
  <c r="AI1445" i="5"/>
  <c r="AI25" i="13" s="1"/>
  <c r="AI1029" i="46"/>
  <c r="AI1456" i="46"/>
  <c r="AI1455" i="46" s="1"/>
  <c r="AI23" i="13"/>
  <c r="AI1439" i="5"/>
  <c r="AI19" i="13" s="1"/>
  <c r="F78" i="39" s="1"/>
  <c r="S78" i="39" s="1"/>
  <c r="AG31" i="13"/>
  <c r="AE219" i="39" s="1"/>
  <c r="AG1450" i="5"/>
  <c r="AG30" i="13" s="1"/>
  <c r="AD1023" i="46"/>
  <c r="AD1070" i="46" s="1"/>
  <c r="AD1451" i="46"/>
  <c r="AD1449" i="46" s="1"/>
  <c r="AG26" i="13"/>
  <c r="AE214" i="39" s="1"/>
  <c r="AG1445" i="5"/>
  <c r="AG25" i="13" s="1"/>
  <c r="AD31" i="4"/>
  <c r="AH29" i="4"/>
  <c r="AK1446" i="46"/>
  <c r="Z1444" i="46"/>
  <c r="AL714" i="46"/>
  <c r="AL1032" i="46" s="1"/>
  <c r="X1032" i="46"/>
  <c r="S1029" i="46"/>
  <c r="X751" i="46"/>
  <c r="X749" i="46"/>
  <c r="AL701" i="46"/>
  <c r="X1016" i="46"/>
  <c r="S749" i="46"/>
  <c r="S751" i="46"/>
  <c r="S1016" i="46"/>
  <c r="T1023" i="46"/>
  <c r="X1022" i="46"/>
  <c r="AL706" i="46"/>
  <c r="AL1022" i="46" s="1"/>
  <c r="X1017" i="46"/>
  <c r="AL702" i="46"/>
  <c r="AL1017" i="46" s="1"/>
  <c r="AL716" i="46"/>
  <c r="AL1035" i="46" s="1"/>
  <c r="X1035" i="46"/>
  <c r="X1024" i="46"/>
  <c r="AL707" i="46"/>
  <c r="AL1024" i="46" s="1"/>
  <c r="X1036" i="46"/>
  <c r="AL717" i="46"/>
  <c r="AL1036" i="46" s="1"/>
  <c r="X1018" i="46"/>
  <c r="AL703" i="46"/>
  <c r="AL1018" i="46" s="1"/>
  <c r="AL709" i="46"/>
  <c r="AL1026" i="46" s="1"/>
  <c r="X1026" i="46"/>
  <c r="S1023" i="46"/>
  <c r="X1027" i="46"/>
  <c r="AL710" i="46"/>
  <c r="AL1027" i="46" s="1"/>
  <c r="X1019" i="46"/>
  <c r="AL704" i="46"/>
  <c r="AL1019" i="46" s="1"/>
  <c r="F1442" i="46"/>
  <c r="X1031" i="46"/>
  <c r="AL713" i="46"/>
  <c r="AL1031" i="46" s="1"/>
  <c r="AL711" i="46"/>
  <c r="AL1028" i="46" s="1"/>
  <c r="X1028" i="46"/>
  <c r="AL705" i="46"/>
  <c r="AL1021" i="46" s="1"/>
  <c r="AL1020" i="46" s="1"/>
  <c r="X1021" i="46"/>
  <c r="X1020" i="46" s="1"/>
  <c r="S1020" i="46"/>
  <c r="T751" i="46"/>
  <c r="T749" i="46"/>
  <c r="T1016" i="46"/>
  <c r="F1460" i="46"/>
  <c r="F1433" i="5"/>
  <c r="M68" i="35" s="1"/>
  <c r="E1433" i="5"/>
  <c r="E13" i="13" s="1"/>
  <c r="E1461" i="46"/>
  <c r="E1460" i="46" s="1"/>
  <c r="F1431" i="5"/>
  <c r="F11" i="13" s="1"/>
  <c r="S1450" i="46"/>
  <c r="AG642" i="46"/>
  <c r="AG644" i="46"/>
  <c r="AG640" i="46"/>
  <c r="AH26" i="4"/>
  <c r="AI26" i="4" s="1"/>
  <c r="AD27" i="4"/>
  <c r="AI645" i="46"/>
  <c r="AI642" i="46"/>
  <c r="AI641" i="46" s="1"/>
  <c r="AI640" i="46"/>
  <c r="X27" i="4"/>
  <c r="AL654" i="5"/>
  <c r="AL1446" i="5" s="1"/>
  <c r="AL664" i="46"/>
  <c r="AL663" i="46" s="1"/>
  <c r="AL660" i="46"/>
  <c r="AA24" i="4"/>
  <c r="AA28" i="4" s="1"/>
  <c r="Z24" i="4"/>
  <c r="Z28" i="4" s="1"/>
  <c r="Y24" i="4"/>
  <c r="X24" i="4"/>
  <c r="AL654" i="46"/>
  <c r="AL661" i="46"/>
  <c r="AL651" i="46"/>
  <c r="AL649" i="46" s="1"/>
  <c r="AK482" i="5"/>
  <c r="AH656" i="46"/>
  <c r="AH652" i="46" s="1"/>
  <c r="Z694" i="5"/>
  <c r="AL648" i="5"/>
  <c r="AG647" i="46"/>
  <c r="AG485" i="46"/>
  <c r="AG483" i="46"/>
  <c r="AI483" i="46"/>
  <c r="AI647" i="46"/>
  <c r="AI485" i="46"/>
  <c r="AI484" i="46" s="1"/>
  <c r="AD24" i="4"/>
  <c r="Y28" i="4"/>
  <c r="AB1434" i="5"/>
  <c r="AB14" i="13" s="1"/>
  <c r="AA1433" i="5"/>
  <c r="AA13" i="13" s="1"/>
  <c r="AG1443" i="46"/>
  <c r="AL647" i="46"/>
  <c r="AI1434" i="5"/>
  <c r="AI14" i="13" s="1"/>
  <c r="G114" i="37" s="1"/>
  <c r="V114" i="37" s="1"/>
  <c r="AH20" i="4"/>
  <c r="AI20" i="4" s="1"/>
  <c r="AD21" i="4"/>
  <c r="AH645" i="46"/>
  <c r="AH430" i="46"/>
  <c r="AH432" i="46"/>
  <c r="AL430" i="46"/>
  <c r="AL432" i="46"/>
  <c r="AH429" i="5"/>
  <c r="AH23" i="45" s="1"/>
  <c r="AH22" i="45"/>
  <c r="AA1432" i="5"/>
  <c r="AA12" i="13" s="1"/>
  <c r="AA1431" i="5"/>
  <c r="X21" i="4"/>
  <c r="F145" i="37"/>
  <c r="AK46" i="13"/>
  <c r="AL674" i="46"/>
  <c r="AL669" i="5"/>
  <c r="Z1461" i="5"/>
  <c r="Z41" i="13" s="1"/>
  <c r="AH1464" i="5"/>
  <c r="AH1470" i="46"/>
  <c r="AL1465" i="5"/>
  <c r="J44" i="23"/>
  <c r="N67" i="28"/>
  <c r="AH35" i="13"/>
  <c r="E58" i="39" s="1"/>
  <c r="R58" i="39" s="1"/>
  <c r="AH1454" i="5"/>
  <c r="AH34" i="13" s="1"/>
  <c r="AF221" i="39" s="1"/>
  <c r="AH378" i="5"/>
  <c r="AH1447" i="5"/>
  <c r="AH27" i="13" s="1"/>
  <c r="Z1449" i="5"/>
  <c r="Z29" i="13" s="1"/>
  <c r="Z1448" i="5"/>
  <c r="Z28" i="13" s="1"/>
  <c r="Z1447" i="5"/>
  <c r="Z27" i="13" s="1"/>
  <c r="Z1444" i="5"/>
  <c r="Z24" i="13" s="1"/>
  <c r="AH1436" i="5"/>
  <c r="AH16" i="13" s="1"/>
  <c r="Z1464" i="46"/>
  <c r="AL1438" i="5"/>
  <c r="AL1436" i="5" s="1"/>
  <c r="AH1443" i="5"/>
  <c r="AH23" i="13" s="1"/>
  <c r="AK23" i="13" s="1"/>
  <c r="AL23" i="13" s="1"/>
  <c r="AH1452" i="5"/>
  <c r="AH32" i="13" s="1"/>
  <c r="AF220" i="39" s="1"/>
  <c r="Z1433" i="5"/>
  <c r="Z13" i="13" s="1"/>
  <c r="Z1432" i="5"/>
  <c r="Z12" i="13" s="1"/>
  <c r="AH1454" i="46"/>
  <c r="AL645" i="46"/>
  <c r="AH646" i="46"/>
  <c r="AH380" i="46"/>
  <c r="AH378" i="46"/>
  <c r="AK1442" i="46"/>
  <c r="AL1434" i="5"/>
  <c r="S62" i="46"/>
  <c r="S61" i="46" s="1"/>
  <c r="S60" i="46"/>
  <c r="X311" i="46"/>
  <c r="X1480" i="46" s="1"/>
  <c r="AL252" i="46"/>
  <c r="AL311" i="46" s="1"/>
  <c r="AL1480" i="46" s="1"/>
  <c r="AL253" i="46"/>
  <c r="AL312" i="46" s="1"/>
  <c r="X312" i="46"/>
  <c r="X66" i="13"/>
  <c r="AL66" i="13" s="1"/>
  <c r="E99" i="37"/>
  <c r="X313" i="46"/>
  <c r="X1482" i="46" s="1"/>
  <c r="AL254" i="46"/>
  <c r="AL313" i="46" s="1"/>
  <c r="E109" i="39"/>
  <c r="R109" i="39" s="1"/>
  <c r="F102" i="37"/>
  <c r="U102" i="37" s="1"/>
  <c r="E103" i="37"/>
  <c r="X52" i="13"/>
  <c r="AL52" i="13" s="1"/>
  <c r="J80" i="28"/>
  <c r="K80" i="28"/>
  <c r="G80" i="28" s="1"/>
  <c r="D109" i="39"/>
  <c r="E102" i="37"/>
  <c r="X51" i="13"/>
  <c r="AL51" i="13" s="1"/>
  <c r="X327" i="46"/>
  <c r="X1496" i="46" s="1"/>
  <c r="AL268" i="46"/>
  <c r="AL327" i="46" s="1"/>
  <c r="AL1496" i="46" s="1"/>
  <c r="S326" i="46"/>
  <c r="S1495" i="46" s="1"/>
  <c r="S316" i="46"/>
  <c r="T314" i="46"/>
  <c r="T1483" i="46" s="1"/>
  <c r="S314" i="46"/>
  <c r="S1483" i="46" s="1"/>
  <c r="AG273" i="46"/>
  <c r="AG1441" i="46" s="1"/>
  <c r="AG269" i="46"/>
  <c r="AG271" i="46"/>
  <c r="AI271" i="46"/>
  <c r="AI269" i="46"/>
  <c r="X17" i="4"/>
  <c r="X18" i="4" s="1"/>
  <c r="AB17" i="4"/>
  <c r="V16" i="4"/>
  <c r="T271" i="46"/>
  <c r="T269" i="46"/>
  <c r="AL221" i="46"/>
  <c r="S271" i="46"/>
  <c r="S269" i="46"/>
  <c r="D17" i="4"/>
  <c r="S284" i="46"/>
  <c r="S1452" i="46" s="1"/>
  <c r="S283" i="46"/>
  <c r="S296" i="46"/>
  <c r="S1465" i="46" s="1"/>
  <c r="S299" i="46"/>
  <c r="S297" i="46"/>
  <c r="S1466" i="46" s="1"/>
  <c r="S279" i="46"/>
  <c r="S1447" i="46" s="1"/>
  <c r="AL289" i="5"/>
  <c r="S288" i="46"/>
  <c r="S1456" i="46" s="1"/>
  <c r="T295" i="46"/>
  <c r="T1463" i="46" s="1"/>
  <c r="E17" i="4"/>
  <c r="T296" i="46"/>
  <c r="T1465" i="46" s="1"/>
  <c r="X59" i="13"/>
  <c r="AL59" i="13" s="1"/>
  <c r="X53" i="13"/>
  <c r="F104" i="37"/>
  <c r="X314" i="46"/>
  <c r="X1483" i="46" s="1"/>
  <c r="AL203" i="46"/>
  <c r="AL314" i="46" s="1"/>
  <c r="AL1483" i="46" s="1"/>
  <c r="K79" i="28"/>
  <c r="G79" i="28" s="1"/>
  <c r="I79" i="28"/>
  <c r="S324" i="46"/>
  <c r="T319" i="46"/>
  <c r="T1488" i="46" s="1"/>
  <c r="S325" i="46"/>
  <c r="S1494" i="46" s="1"/>
  <c r="S319" i="46"/>
  <c r="T315" i="46"/>
  <c r="T1484" i="46" s="1"/>
  <c r="X56" i="13"/>
  <c r="AL56" i="13" s="1"/>
  <c r="X60" i="13"/>
  <c r="AL60" i="13" s="1"/>
  <c r="T316" i="46"/>
  <c r="S315" i="46"/>
  <c r="S1484" i="46" s="1"/>
  <c r="S320" i="46"/>
  <c r="S1489" i="46" s="1"/>
  <c r="S321" i="46"/>
  <c r="S1490" i="46" s="1"/>
  <c r="T317" i="46"/>
  <c r="T1486" i="46" s="1"/>
  <c r="S317" i="46"/>
  <c r="S1486" i="46" s="1"/>
  <c r="T326" i="46"/>
  <c r="T1495" i="46" s="1"/>
  <c r="S323" i="46"/>
  <c r="S1492" i="46" s="1"/>
  <c r="S322" i="46"/>
  <c r="AG23" i="13"/>
  <c r="AG1439" i="5"/>
  <c r="AG19" i="13" s="1"/>
  <c r="D78" i="39" s="1"/>
  <c r="Q78" i="39" s="1"/>
  <c r="AI217" i="46"/>
  <c r="AI219" i="46"/>
  <c r="AG292" i="46"/>
  <c r="AG1461" i="46"/>
  <c r="AG1460" i="46" s="1"/>
  <c r="F90" i="39"/>
  <c r="S90" i="39" s="1"/>
  <c r="G128" i="37"/>
  <c r="V128" i="37" s="1"/>
  <c r="E128" i="37"/>
  <c r="T128" i="37" s="1"/>
  <c r="D90" i="39"/>
  <c r="Q90" i="39" s="1"/>
  <c r="AD17" i="4"/>
  <c r="E122" i="37"/>
  <c r="D70" i="39"/>
  <c r="Q70" i="39" s="1"/>
  <c r="AE209" i="39"/>
  <c r="E125" i="37"/>
  <c r="T125" i="37" s="1"/>
  <c r="AL180" i="46"/>
  <c r="AL174" i="46"/>
  <c r="AH288" i="46"/>
  <c r="AH274" i="46"/>
  <c r="AH1442" i="46" s="1"/>
  <c r="AH291" i="46"/>
  <c r="AH1459" i="46" s="1"/>
  <c r="AL175" i="46"/>
  <c r="AL181" i="46"/>
  <c r="AH282" i="5"/>
  <c r="AH279" i="5" s="1"/>
  <c r="AK295" i="46"/>
  <c r="AK1463" i="46" s="1"/>
  <c r="AL182" i="46"/>
  <c r="AL177" i="46"/>
  <c r="AL184" i="46"/>
  <c r="AL178" i="46"/>
  <c r="AK294" i="46"/>
  <c r="AK1462" i="46" s="1"/>
  <c r="AL185" i="46"/>
  <c r="AL172" i="46"/>
  <c r="AI272" i="5"/>
  <c r="AI1432" i="5" s="1"/>
  <c r="AI12" i="13" s="1"/>
  <c r="G113" i="37" s="1"/>
  <c r="V113" i="37" s="1"/>
  <c r="AG326" i="5"/>
  <c r="AL179" i="46"/>
  <c r="AK282" i="46"/>
  <c r="AK1450" i="46" s="1"/>
  <c r="AK1445" i="5"/>
  <c r="N52" i="35" s="1"/>
  <c r="AL173" i="46"/>
  <c r="AL169" i="46"/>
  <c r="Q17" i="4"/>
  <c r="S217" i="46"/>
  <c r="S219" i="46"/>
  <c r="T219" i="46"/>
  <c r="T217" i="46"/>
  <c r="X219" i="46"/>
  <c r="X217" i="46"/>
  <c r="AL168" i="46"/>
  <c r="S281" i="46"/>
  <c r="X23" i="13"/>
  <c r="T289" i="46"/>
  <c r="T1457" i="46" s="1"/>
  <c r="S280" i="46"/>
  <c r="T272" i="5"/>
  <c r="T1432" i="5" s="1"/>
  <c r="T12" i="13" s="1"/>
  <c r="X12" i="13" s="1"/>
  <c r="T283" i="46"/>
  <c r="T1451" i="46" s="1"/>
  <c r="X217" i="5"/>
  <c r="X17" i="45" s="1"/>
  <c r="S294" i="46"/>
  <c r="S1462" i="46" s="1"/>
  <c r="S289" i="46"/>
  <c r="S1457" i="46" s="1"/>
  <c r="S274" i="46"/>
  <c r="T284" i="46"/>
  <c r="T1452" i="46" s="1"/>
  <c r="E1436" i="5"/>
  <c r="E16" i="13" s="1"/>
  <c r="T290" i="46"/>
  <c r="T285" i="46"/>
  <c r="T1453" i="46" s="1"/>
  <c r="S290" i="46"/>
  <c r="X273" i="5"/>
  <c r="S275" i="46"/>
  <c r="T291" i="46"/>
  <c r="T1459" i="46" s="1"/>
  <c r="S276" i="46"/>
  <c r="S1444" i="46" s="1"/>
  <c r="S291" i="46"/>
  <c r="S1459" i="46" s="1"/>
  <c r="T286" i="46"/>
  <c r="T1454" i="46" s="1"/>
  <c r="T288" i="46"/>
  <c r="S286" i="46"/>
  <c r="S275" i="5"/>
  <c r="S1435" i="5" s="1"/>
  <c r="S15" i="13" s="1"/>
  <c r="D69" i="39" s="1"/>
  <c r="Q69" i="39" s="1"/>
  <c r="AL166" i="46"/>
  <c r="AL164" i="46"/>
  <c r="Y14" i="4"/>
  <c r="AB14" i="4"/>
  <c r="AI271" i="5"/>
  <c r="AA14" i="4"/>
  <c r="AA18" i="4" s="1"/>
  <c r="AF14" i="4"/>
  <c r="E14" i="4"/>
  <c r="D14" i="4"/>
  <c r="X319" i="46"/>
  <c r="X1488" i="46" s="1"/>
  <c r="AL103" i="46"/>
  <c r="AL319" i="46" s="1"/>
  <c r="AL1488" i="46" s="1"/>
  <c r="S318" i="46"/>
  <c r="S1488" i="46"/>
  <c r="AL104" i="46"/>
  <c r="AL320" i="46" s="1"/>
  <c r="X320" i="46"/>
  <c r="X1489" i="46" s="1"/>
  <c r="AL99" i="46"/>
  <c r="AL315" i="46" s="1"/>
  <c r="X315" i="46"/>
  <c r="X1484" i="46" s="1"/>
  <c r="AL100" i="46"/>
  <c r="AL316" i="46" s="1"/>
  <c r="X316" i="46"/>
  <c r="X54" i="13"/>
  <c r="AL54" i="13" s="1"/>
  <c r="E110" i="37"/>
  <c r="X317" i="46"/>
  <c r="X1486" i="46" s="1"/>
  <c r="AL101" i="46"/>
  <c r="AL317" i="46" s="1"/>
  <c r="AL1486" i="46" s="1"/>
  <c r="E73" i="23"/>
  <c r="I69" i="23"/>
  <c r="E69" i="23" s="1"/>
  <c r="G73" i="23"/>
  <c r="T321" i="46"/>
  <c r="T322" i="46"/>
  <c r="T323" i="46"/>
  <c r="T324" i="46"/>
  <c r="T325" i="46"/>
  <c r="S1485" i="46"/>
  <c r="AA11" i="13"/>
  <c r="AD113" i="46"/>
  <c r="AD167" i="46" s="1"/>
  <c r="AG114" i="46"/>
  <c r="AG276" i="46"/>
  <c r="AG1444" i="46" s="1"/>
  <c r="AG112" i="46"/>
  <c r="AA275" i="46"/>
  <c r="AA1443" i="46" s="1"/>
  <c r="AA1497" i="46" s="1"/>
  <c r="AB275" i="46"/>
  <c r="AB1443" i="46" s="1"/>
  <c r="AA112" i="46"/>
  <c r="AK65" i="46"/>
  <c r="AK275" i="46" s="1"/>
  <c r="AH66" i="46"/>
  <c r="AH276" i="46" s="1"/>
  <c r="AH1444" i="46" s="1"/>
  <c r="AD12" i="4"/>
  <c r="AD14" i="4" s="1"/>
  <c r="AD18" i="4" s="1"/>
  <c r="AA56" i="45"/>
  <c r="AI65" i="46"/>
  <c r="AI275" i="46" s="1"/>
  <c r="AC276" i="46"/>
  <c r="AC1444" i="46" s="1"/>
  <c r="AC1497" i="46" s="1"/>
  <c r="AC112" i="46"/>
  <c r="AB112" i="46"/>
  <c r="AH65" i="46"/>
  <c r="AH275" i="46" s="1"/>
  <c r="AG57" i="45"/>
  <c r="AC57" i="45"/>
  <c r="AK66" i="46"/>
  <c r="AK276" i="46" s="1"/>
  <c r="AK1444" i="46" s="1"/>
  <c r="AD276" i="46"/>
  <c r="AD1444" i="46" s="1"/>
  <c r="AB326" i="5"/>
  <c r="AK63" i="46"/>
  <c r="AA326" i="5"/>
  <c r="Y18" i="4"/>
  <c r="Z1431" i="5"/>
  <c r="Z11" i="13" s="1"/>
  <c r="AC56" i="45"/>
  <c r="Z114" i="46"/>
  <c r="Z113" i="46" s="1"/>
  <c r="Z167" i="46" s="1"/>
  <c r="E54" i="39"/>
  <c r="R54" i="39" s="1"/>
  <c r="AC1499" i="46"/>
  <c r="AG56" i="45"/>
  <c r="AI274" i="46"/>
  <c r="AI1442" i="46" s="1"/>
  <c r="F31" i="23"/>
  <c r="U145" i="37"/>
  <c r="K145" i="37"/>
  <c r="Z145" i="37" s="1"/>
  <c r="J39" i="25"/>
  <c r="N41" i="35"/>
  <c r="K41" i="35" s="1"/>
  <c r="G41" i="35" s="1"/>
  <c r="J67" i="23"/>
  <c r="N49" i="28"/>
  <c r="J39" i="7"/>
  <c r="AL91" i="46"/>
  <c r="AL307" i="46" s="1"/>
  <c r="AL1476" i="46" s="1"/>
  <c r="AK307" i="46"/>
  <c r="AK1476" i="46" s="1"/>
  <c r="J103" i="35"/>
  <c r="AK43" i="13"/>
  <c r="AL43" i="13" s="1"/>
  <c r="AL301" i="5"/>
  <c r="AL1464" i="5"/>
  <c r="AH44" i="13"/>
  <c r="AK44" i="13" s="1"/>
  <c r="AL44" i="13" s="1"/>
  <c r="AH1462" i="5"/>
  <c r="AH42" i="13" s="1"/>
  <c r="AF224" i="39" s="1"/>
  <c r="AH1476" i="46"/>
  <c r="AH303" i="46"/>
  <c r="AK1461" i="46"/>
  <c r="K34" i="35"/>
  <c r="G34" i="35" s="1"/>
  <c r="AH285" i="5"/>
  <c r="J112" i="35"/>
  <c r="AL70" i="46"/>
  <c r="Z288" i="46"/>
  <c r="Z285" i="46"/>
  <c r="F118" i="37"/>
  <c r="N49" i="35"/>
  <c r="E122" i="39"/>
  <c r="J32" i="25"/>
  <c r="J30" i="25" s="1"/>
  <c r="AK114" i="5"/>
  <c r="AK113" i="5" s="1"/>
  <c r="AK13" i="45" s="1"/>
  <c r="Z47" i="13"/>
  <c r="J34" i="35"/>
  <c r="AK75" i="46"/>
  <c r="AK288" i="46" s="1"/>
  <c r="Z307" i="46"/>
  <c r="Z1476" i="46" s="1"/>
  <c r="Z1472" i="46" s="1"/>
  <c r="F144" i="37"/>
  <c r="AK1454" i="5"/>
  <c r="AK298" i="5"/>
  <c r="Z1454" i="5"/>
  <c r="Z34" i="13" s="1"/>
  <c r="J29" i="23"/>
  <c r="F29" i="23" s="1"/>
  <c r="AH301" i="5"/>
  <c r="N31" i="35"/>
  <c r="AK304" i="5"/>
  <c r="AK1465" i="5" s="1"/>
  <c r="AK1462" i="5" s="1"/>
  <c r="AH114" i="5"/>
  <c r="Z1446" i="5"/>
  <c r="Z26" i="13" s="1"/>
  <c r="AH284" i="46"/>
  <c r="AL74" i="46"/>
  <c r="AK73" i="46"/>
  <c r="AH73" i="46"/>
  <c r="AH285" i="46" s="1"/>
  <c r="AH290" i="5"/>
  <c r="N36" i="28"/>
  <c r="J36" i="28" s="1"/>
  <c r="AL79" i="5"/>
  <c r="AL298" i="5"/>
  <c r="AL1459" i="5" s="1"/>
  <c r="AL276" i="5"/>
  <c r="AH280" i="46"/>
  <c r="AK285" i="5"/>
  <c r="AL80" i="46"/>
  <c r="T85" i="37"/>
  <c r="K85" i="37"/>
  <c r="Z85" i="37" s="1"/>
  <c r="E84" i="37"/>
  <c r="T84" i="37" s="1"/>
  <c r="D65" i="39"/>
  <c r="Q65" i="39" s="1"/>
  <c r="X296" i="46"/>
  <c r="X1465" i="46" s="1"/>
  <c r="AL82" i="46"/>
  <c r="S1464" i="46"/>
  <c r="E90" i="37"/>
  <c r="T90" i="37" s="1"/>
  <c r="D81" i="39"/>
  <c r="Q81" i="39" s="1"/>
  <c r="AL78" i="46"/>
  <c r="X291" i="46"/>
  <c r="H57" i="39"/>
  <c r="W57" i="39" s="1"/>
  <c r="R57" i="39"/>
  <c r="T1456" i="46"/>
  <c r="T287" i="46"/>
  <c r="E82" i="37"/>
  <c r="X41" i="13"/>
  <c r="X288" i="46"/>
  <c r="X1456" i="46" s="1"/>
  <c r="I36" i="28"/>
  <c r="X300" i="46"/>
  <c r="X1469" i="46" s="1"/>
  <c r="AL85" i="46"/>
  <c r="AL300" i="46" s="1"/>
  <c r="AL1469" i="46" s="1"/>
  <c r="M39" i="35"/>
  <c r="I41" i="35"/>
  <c r="M110" i="35"/>
  <c r="AB220" i="39"/>
  <c r="X32" i="13"/>
  <c r="X301" i="46"/>
  <c r="X1470" i="46" s="1"/>
  <c r="AL86" i="46"/>
  <c r="X289" i="46"/>
  <c r="X1457" i="46" s="1"/>
  <c r="AL76" i="46"/>
  <c r="E81" i="37"/>
  <c r="X39" i="13"/>
  <c r="T1473" i="46"/>
  <c r="T303" i="46"/>
  <c r="AL81" i="46"/>
  <c r="AL295" i="46" s="1"/>
  <c r="X295" i="46"/>
  <c r="X1463" i="46" s="1"/>
  <c r="AL88" i="46"/>
  <c r="AL304" i="46" s="1"/>
  <c r="X304" i="46"/>
  <c r="S303" i="46"/>
  <c r="S1473" i="46"/>
  <c r="S287" i="46"/>
  <c r="T297" i="46"/>
  <c r="T1466" i="46" s="1"/>
  <c r="T1464" i="46" s="1"/>
  <c r="AL296" i="46"/>
  <c r="AL1465" i="46" s="1"/>
  <c r="S285" i="5"/>
  <c r="T293" i="46"/>
  <c r="T294" i="46"/>
  <c r="T1462" i="46" s="1"/>
  <c r="F1467" i="46"/>
  <c r="AL301" i="46"/>
  <c r="AL1470" i="46" s="1"/>
  <c r="E287" i="46"/>
  <c r="T296" i="5"/>
  <c r="F1450" i="46"/>
  <c r="F281" i="46"/>
  <c r="D53" i="39"/>
  <c r="E78" i="37"/>
  <c r="S1448" i="46"/>
  <c r="S1446" i="46" s="1"/>
  <c r="S278" i="46"/>
  <c r="F78" i="37"/>
  <c r="U78" i="37" s="1"/>
  <c r="X1439" i="5"/>
  <c r="I58" i="23"/>
  <c r="E58" i="23" s="1"/>
  <c r="AL64" i="46"/>
  <c r="X274" i="46"/>
  <c r="X1442" i="46" s="1"/>
  <c r="T1439" i="5"/>
  <c r="T19" i="13" s="1"/>
  <c r="T20" i="13"/>
  <c r="T1436" i="5"/>
  <c r="T16" i="13" s="1"/>
  <c r="T17" i="13"/>
  <c r="X17" i="13" s="1"/>
  <c r="AL17" i="13" s="1"/>
  <c r="S1439" i="5"/>
  <c r="S19" i="13" s="1"/>
  <c r="S20" i="13"/>
  <c r="E87" i="37"/>
  <c r="T87" i="37" s="1"/>
  <c r="D73" i="39"/>
  <c r="Q73" i="39" s="1"/>
  <c r="T279" i="5"/>
  <c r="X272" i="5"/>
  <c r="X1432" i="5" s="1"/>
  <c r="AL64" i="5"/>
  <c r="AL272" i="5" s="1"/>
  <c r="AL1432" i="5" s="1"/>
  <c r="T273" i="5"/>
  <c r="T1433" i="5" s="1"/>
  <c r="T13" i="13" s="1"/>
  <c r="E61" i="39" s="1"/>
  <c r="R61" i="39" s="1"/>
  <c r="E18" i="13"/>
  <c r="S67" i="46"/>
  <c r="S277" i="46" s="1"/>
  <c r="X65" i="46"/>
  <c r="T64" i="46"/>
  <c r="T274" i="46" s="1"/>
  <c r="T1442" i="46" s="1"/>
  <c r="T282" i="46"/>
  <c r="T281" i="46" s="1"/>
  <c r="AL274" i="46"/>
  <c r="T114" i="5"/>
  <c r="F1446" i="46"/>
  <c r="F114" i="46"/>
  <c r="F112" i="46"/>
  <c r="X112" i="5"/>
  <c r="X12" i="45" s="1"/>
  <c r="T112" i="5"/>
  <c r="T12" i="45" s="1"/>
  <c r="M62" i="28"/>
  <c r="T276" i="5"/>
  <c r="T276" i="46"/>
  <c r="T1444" i="46" s="1"/>
  <c r="S1436" i="5"/>
  <c r="S16" i="13" s="1"/>
  <c r="T277" i="46"/>
  <c r="K83" i="35"/>
  <c r="G83" i="35" s="1"/>
  <c r="X279" i="5"/>
  <c r="AL65" i="5"/>
  <c r="I25" i="25"/>
  <c r="G25" i="25" s="1"/>
  <c r="T279" i="46"/>
  <c r="F1449" i="46"/>
  <c r="F113" i="5"/>
  <c r="F13" i="45" s="1"/>
  <c r="I25" i="7"/>
  <c r="G25" i="7" s="1"/>
  <c r="M49" i="35"/>
  <c r="T280" i="46"/>
  <c r="T1448" i="46" s="1"/>
  <c r="AL54" i="46"/>
  <c r="AL322" i="46" s="1"/>
  <c r="X322" i="46"/>
  <c r="X65" i="13"/>
  <c r="AL65" i="13" s="1"/>
  <c r="F98" i="37"/>
  <c r="E51" i="23"/>
  <c r="G51" i="23"/>
  <c r="C51" i="23" s="1"/>
  <c r="X323" i="46"/>
  <c r="AL55" i="46"/>
  <c r="AL323" i="46" s="1"/>
  <c r="AL56" i="46"/>
  <c r="AL324" i="46" s="1"/>
  <c r="X325" i="46"/>
  <c r="AL57" i="46"/>
  <c r="AL325" i="46" s="1"/>
  <c r="X326" i="46"/>
  <c r="X1495" i="46" s="1"/>
  <c r="AL58" i="46"/>
  <c r="AL326" i="46" s="1"/>
  <c r="AL1495" i="46" s="1"/>
  <c r="T1490" i="46"/>
  <c r="X321" i="46"/>
  <c r="AL53" i="46"/>
  <c r="AL321" i="46" s="1"/>
  <c r="T1491" i="46"/>
  <c r="X1484" i="5"/>
  <c r="I55" i="23" s="1"/>
  <c r="F147" i="37"/>
  <c r="U147" i="37" s="1"/>
  <c r="AK49" i="13"/>
  <c r="E114" i="39"/>
  <c r="G125" i="37"/>
  <c r="AG209" i="39"/>
  <c r="E114" i="37"/>
  <c r="F66" i="39"/>
  <c r="S66" i="39" s="1"/>
  <c r="G120" i="37"/>
  <c r="V120" i="37" s="1"/>
  <c r="J35" i="23"/>
  <c r="N40" i="28"/>
  <c r="D50" i="39"/>
  <c r="E111" i="37"/>
  <c r="AI292" i="46"/>
  <c r="AI1461" i="46"/>
  <c r="AI1460" i="46" s="1"/>
  <c r="AG287" i="46"/>
  <c r="AG1458" i="46"/>
  <c r="AG1455" i="46" s="1"/>
  <c r="AH1457" i="5"/>
  <c r="AH37" i="13" s="1"/>
  <c r="AH40" i="13"/>
  <c r="F121" i="37" s="1"/>
  <c r="U121" i="37" s="1"/>
  <c r="D54" i="39"/>
  <c r="E113" i="37"/>
  <c r="E120" i="37"/>
  <c r="D66" i="39"/>
  <c r="AK36" i="13"/>
  <c r="E123" i="37"/>
  <c r="F126" i="37"/>
  <c r="AK24" i="13"/>
  <c r="E82" i="39"/>
  <c r="R82" i="39" s="1"/>
  <c r="AK39" i="13"/>
  <c r="F117" i="37"/>
  <c r="AK34" i="13"/>
  <c r="AE221" i="39"/>
  <c r="F122" i="37"/>
  <c r="U122" i="37" s="1"/>
  <c r="E70" i="39"/>
  <c r="AE220" i="39"/>
  <c r="J20" i="25"/>
  <c r="J20" i="7"/>
  <c r="N30" i="35"/>
  <c r="J26" i="23"/>
  <c r="N31" i="28"/>
  <c r="G116" i="37"/>
  <c r="V116" i="37" s="1"/>
  <c r="F58" i="39"/>
  <c r="S58" i="39" s="1"/>
  <c r="F44" i="23"/>
  <c r="G44" i="23"/>
  <c r="C44" i="23" s="1"/>
  <c r="T122" i="37"/>
  <c r="E129" i="37"/>
  <c r="AK33" i="13"/>
  <c r="F74" i="39"/>
  <c r="S74" i="39" s="1"/>
  <c r="G123" i="37"/>
  <c r="V123" i="37" s="1"/>
  <c r="AI60" i="46"/>
  <c r="AI273" i="46"/>
  <c r="AI62" i="46"/>
  <c r="G127" i="37"/>
  <c r="V127" i="37" s="1"/>
  <c r="F86" i="39"/>
  <c r="S86" i="39" s="1"/>
  <c r="G126" i="37"/>
  <c r="V126" i="37" s="1"/>
  <c r="F82" i="39"/>
  <c r="S82" i="39" s="1"/>
  <c r="AK29" i="13"/>
  <c r="AG217" i="39"/>
  <c r="Q82" i="39"/>
  <c r="D62" i="39"/>
  <c r="Q62" i="39" s="1"/>
  <c r="E119" i="37"/>
  <c r="T119" i="37" s="1"/>
  <c r="AH1448" i="46"/>
  <c r="AH278" i="46"/>
  <c r="E74" i="39"/>
  <c r="R74" i="39" s="1"/>
  <c r="F123" i="37"/>
  <c r="U123" i="37" s="1"/>
  <c r="F120" i="37"/>
  <c r="U120" i="37" s="1"/>
  <c r="E66" i="39"/>
  <c r="R66" i="39" s="1"/>
  <c r="F70" i="39"/>
  <c r="S70" i="39" s="1"/>
  <c r="AA61" i="5"/>
  <c r="AA11" i="45" s="1"/>
  <c r="AA57" i="45" s="1"/>
  <c r="AL27" i="46"/>
  <c r="AG1460" i="5"/>
  <c r="AH1441" i="5"/>
  <c r="AH21" i="13" s="1"/>
  <c r="AF210" i="39" s="1"/>
  <c r="I27" i="23"/>
  <c r="M33" i="28"/>
  <c r="AL22" i="46"/>
  <c r="X286" i="46"/>
  <c r="X1454" i="46" s="1"/>
  <c r="X285" i="46"/>
  <c r="X1453" i="46" s="1"/>
  <c r="AL21" i="46"/>
  <c r="X276" i="46"/>
  <c r="AL14" i="46"/>
  <c r="X27" i="13"/>
  <c r="AC215" i="39"/>
  <c r="X14" i="13"/>
  <c r="F79" i="37"/>
  <c r="I28" i="23"/>
  <c r="X1436" i="5"/>
  <c r="M32" i="28"/>
  <c r="T1447" i="46"/>
  <c r="X277" i="46"/>
  <c r="AL15" i="46"/>
  <c r="AL277" i="46" s="1"/>
  <c r="F90" i="37"/>
  <c r="E81" i="39"/>
  <c r="X24" i="13"/>
  <c r="X34" i="13"/>
  <c r="AC221" i="39"/>
  <c r="X297" i="46"/>
  <c r="X1466" i="46" s="1"/>
  <c r="X1464" i="46" s="1"/>
  <c r="AL31" i="46"/>
  <c r="AL297" i="46" s="1"/>
  <c r="AL1466" i="46" s="1"/>
  <c r="AL1464" i="46" s="1"/>
  <c r="T292" i="46"/>
  <c r="AL16" i="46"/>
  <c r="AL279" i="46" s="1"/>
  <c r="X279" i="46"/>
  <c r="F94" i="37"/>
  <c r="AL17" i="46"/>
  <c r="AL280" i="46" s="1"/>
  <c r="AL1448" i="46" s="1"/>
  <c r="X280" i="46"/>
  <c r="X1448" i="46" s="1"/>
  <c r="AC210" i="39"/>
  <c r="X21" i="13"/>
  <c r="X22" i="13"/>
  <c r="AC211" i="39"/>
  <c r="AC217" i="39"/>
  <c r="X29" i="13"/>
  <c r="F84" i="37"/>
  <c r="E65" i="39"/>
  <c r="X36" i="13"/>
  <c r="X294" i="46"/>
  <c r="X1462" i="46" s="1"/>
  <c r="AL28" i="46"/>
  <c r="AL294" i="46" s="1"/>
  <c r="AL1462" i="46" s="1"/>
  <c r="G39" i="23"/>
  <c r="C39" i="23" s="1"/>
  <c r="E39" i="23"/>
  <c r="E29" i="23"/>
  <c r="AL18" i="46"/>
  <c r="X282" i="46"/>
  <c r="X283" i="46"/>
  <c r="AL19" i="46"/>
  <c r="AL283" i="46" s="1"/>
  <c r="T60" i="46"/>
  <c r="T275" i="46"/>
  <c r="T62" i="46"/>
  <c r="F87" i="37"/>
  <c r="E73" i="39"/>
  <c r="X18" i="13"/>
  <c r="AL20" i="46"/>
  <c r="X284" i="46"/>
  <c r="X1452" i="46" s="1"/>
  <c r="X60" i="46"/>
  <c r="X275" i="46"/>
  <c r="AL13" i="46"/>
  <c r="X62" i="46"/>
  <c r="X1435" i="5"/>
  <c r="I24" i="25" s="1"/>
  <c r="G24" i="25" s="1"/>
  <c r="F1443" i="46"/>
  <c r="AH25" i="10"/>
  <c r="X35" i="10"/>
  <c r="X58" i="10" s="1"/>
  <c r="AH58" i="10" s="1"/>
  <c r="T161" i="37"/>
  <c r="K161" i="37"/>
  <c r="Z161" i="37" s="1"/>
  <c r="AH69" i="10"/>
  <c r="E30" i="37" s="1"/>
  <c r="K30" i="37" s="1"/>
  <c r="Z30" i="37" s="1"/>
  <c r="U65" i="28"/>
  <c r="AF45" i="4"/>
  <c r="AB57" i="45"/>
  <c r="AB1384" i="46"/>
  <c r="AB1385" i="46"/>
  <c r="AI1333" i="46"/>
  <c r="AB1382" i="46"/>
  <c r="J54" i="28"/>
  <c r="K54" i="28"/>
  <c r="G54" i="28" s="1"/>
  <c r="G72" i="23"/>
  <c r="C72" i="23" s="1"/>
  <c r="J69" i="23"/>
  <c r="Z377" i="5"/>
  <c r="Z21" i="45" s="1"/>
  <c r="AH659" i="5"/>
  <c r="Z1389" i="5"/>
  <c r="Z1430" i="5" s="1"/>
  <c r="AH1320" i="5"/>
  <c r="AH52" i="45" s="1"/>
  <c r="Z61" i="5"/>
  <c r="Z11" i="45" s="1"/>
  <c r="N29" i="28"/>
  <c r="J24" i="23"/>
  <c r="F24" i="23" s="1"/>
  <c r="AH1322" i="5"/>
  <c r="AE45" i="4" s="1"/>
  <c r="R77" i="28"/>
  <c r="N54" i="23"/>
  <c r="X1222" i="46"/>
  <c r="X1227" i="46" s="1"/>
  <c r="T1222" i="46"/>
  <c r="T1437" i="46" s="1"/>
  <c r="AL1213" i="5"/>
  <c r="AL1427" i="5" s="1"/>
  <c r="AL1484" i="5" s="1"/>
  <c r="F1385" i="46"/>
  <c r="F1491" i="46"/>
  <c r="F1430" i="46"/>
  <c r="AL1219" i="46"/>
  <c r="AL1434" i="46" s="1"/>
  <c r="X1434" i="46"/>
  <c r="F1227" i="46"/>
  <c r="F1420" i="5"/>
  <c r="F1477" i="5" s="1"/>
  <c r="T299" i="46"/>
  <c r="T298" i="46" s="1"/>
  <c r="T112" i="46"/>
  <c r="T114" i="46"/>
  <c r="T1458" i="5"/>
  <c r="F1457" i="5"/>
  <c r="F37" i="13" s="1"/>
  <c r="S298" i="46"/>
  <c r="S1468" i="46"/>
  <c r="S1467" i="46" s="1"/>
  <c r="E1457" i="5"/>
  <c r="E37" i="13" s="1"/>
  <c r="E38" i="13"/>
  <c r="X299" i="46"/>
  <c r="X298" i="46" s="1"/>
  <c r="AL84" i="46"/>
  <c r="E296" i="5"/>
  <c r="S114" i="5"/>
  <c r="Q12" i="4" s="1"/>
  <c r="Q14" i="4" s="1"/>
  <c r="S112" i="5"/>
  <c r="S12" i="45" s="1"/>
  <c r="S297" i="5"/>
  <c r="T1451" i="5"/>
  <c r="Z1393" i="46"/>
  <c r="Z1451" i="46"/>
  <c r="AK1289" i="46"/>
  <c r="Z1321" i="5"/>
  <c r="Z53" i="45" s="1"/>
  <c r="AH1289" i="46"/>
  <c r="AH1395" i="46" s="1"/>
  <c r="AH1451" i="46" s="1"/>
  <c r="AK1322" i="5"/>
  <c r="AK273" i="46"/>
  <c r="AL11" i="46"/>
  <c r="AD273" i="46"/>
  <c r="AD1441" i="46" s="1"/>
  <c r="AH11" i="46"/>
  <c r="AH273" i="46" s="1"/>
  <c r="AD56" i="45"/>
  <c r="F112" i="37"/>
  <c r="AK38" i="13"/>
  <c r="AD1468" i="46"/>
  <c r="AD1467" i="46" s="1"/>
  <c r="AD298" i="46"/>
  <c r="AK32" i="46"/>
  <c r="AD62" i="46"/>
  <c r="AD60" i="46"/>
  <c r="AD1499" i="46" s="1"/>
  <c r="AH32" i="46"/>
  <c r="AD1498" i="46"/>
  <c r="AB45" i="4"/>
  <c r="AB47" i="4" s="1"/>
  <c r="AL1273" i="5"/>
  <c r="AK1320" i="5"/>
  <c r="AK52" i="45" s="1"/>
  <c r="AH1387" i="46"/>
  <c r="AL1283" i="46"/>
  <c r="M97" i="37"/>
  <c r="J101" i="39"/>
  <c r="AP61" i="8"/>
  <c r="AH73" i="8"/>
  <c r="AP75" i="8"/>
  <c r="N9" i="37"/>
  <c r="U41" i="37"/>
  <c r="K34" i="39"/>
  <c r="U138" i="37"/>
  <c r="S1373" i="5"/>
  <c r="S55" i="45" s="1"/>
  <c r="D47" i="4"/>
  <c r="O52" i="23"/>
  <c r="F52" i="23" s="1"/>
  <c r="U75" i="28"/>
  <c r="J75" i="28" s="1"/>
  <c r="AH35" i="10"/>
  <c r="U14" i="35" s="1"/>
  <c r="U73" i="28"/>
  <c r="O50" i="23"/>
  <c r="E1430" i="5"/>
  <c r="AL1458" i="5"/>
  <c r="AL1400" i="5"/>
  <c r="T1410" i="46"/>
  <c r="AL1302" i="46"/>
  <c r="AL1411" i="46" s="1"/>
  <c r="X1411" i="46"/>
  <c r="F1321" i="5"/>
  <c r="F53" i="45" s="1"/>
  <c r="K59" i="23"/>
  <c r="C59" i="23" s="1"/>
  <c r="DF77" i="42" s="1"/>
  <c r="DF76" i="42" s="1"/>
  <c r="E59" i="23"/>
  <c r="O44" i="28"/>
  <c r="G44" i="28" s="1"/>
  <c r="Q41" i="28"/>
  <c r="I44" i="28"/>
  <c r="K61" i="23"/>
  <c r="C61" i="23" s="1"/>
  <c r="E61" i="23"/>
  <c r="T1330" i="46"/>
  <c r="T1385" i="46"/>
  <c r="T1320" i="5"/>
  <c r="T52" i="45" s="1"/>
  <c r="T1375" i="5"/>
  <c r="T1322" i="5"/>
  <c r="R45" i="4" s="1"/>
  <c r="R47" i="4" s="1"/>
  <c r="AL1316" i="5"/>
  <c r="T1436" i="46"/>
  <c r="AL1325" i="46"/>
  <c r="AL1435" i="46" s="1"/>
  <c r="X1435" i="46"/>
  <c r="AL1315" i="5"/>
  <c r="AL1425" i="5" s="1"/>
  <c r="AL1482" i="5" s="1"/>
  <c r="T1425" i="5"/>
  <c r="T1482" i="5" s="1"/>
  <c r="T62" i="13" s="1"/>
  <c r="X62" i="13" s="1"/>
  <c r="AL62" i="13" s="1"/>
  <c r="X1425" i="5"/>
  <c r="X1482" i="5" s="1"/>
  <c r="T1461" i="46"/>
  <c r="T1460" i="46" s="1"/>
  <c r="T1404" i="46"/>
  <c r="F1330" i="46"/>
  <c r="T1332" i="46"/>
  <c r="F1332" i="46"/>
  <c r="E45" i="4"/>
  <c r="E47" i="4" s="1"/>
  <c r="DZ7" i="44"/>
  <c r="DZ39" i="44"/>
  <c r="DZ40" i="44" s="1"/>
  <c r="EL39" i="44"/>
  <c r="EL40" i="44" s="1"/>
  <c r="EL7" i="44"/>
  <c r="AL63" i="46"/>
  <c r="X112" i="46"/>
  <c r="S112" i="46"/>
  <c r="S273" i="46"/>
  <c r="X290" i="46"/>
  <c r="X287" i="46" s="1"/>
  <c r="AL77" i="46"/>
  <c r="AL290" i="46" s="1"/>
  <c r="S1448" i="5"/>
  <c r="E326" i="5"/>
  <c r="E1448" i="5"/>
  <c r="E1458" i="46"/>
  <c r="E1455" i="46" s="1"/>
  <c r="S1402" i="46"/>
  <c r="S1399" i="46" s="1"/>
  <c r="E114" i="46"/>
  <c r="E113" i="46" s="1"/>
  <c r="E167" i="46" s="1"/>
  <c r="S114" i="46"/>
  <c r="S293" i="46"/>
  <c r="S292" i="46" s="1"/>
  <c r="X114" i="5"/>
  <c r="X79" i="46"/>
  <c r="E292" i="46"/>
  <c r="E328" i="46" s="1"/>
  <c r="X291" i="5"/>
  <c r="S1430" i="46"/>
  <c r="X1330" i="46"/>
  <c r="E1321" i="5"/>
  <c r="E53" i="45" s="1"/>
  <c r="S1332" i="46"/>
  <c r="X1322" i="5"/>
  <c r="E56" i="45"/>
  <c r="X1320" i="5"/>
  <c r="X52" i="45" s="1"/>
  <c r="AL1271" i="5"/>
  <c r="AL1285" i="46"/>
  <c r="X1332" i="46"/>
  <c r="Q47" i="4"/>
  <c r="S1389" i="46"/>
  <c r="S1445" i="46" s="1"/>
  <c r="X1385" i="46"/>
  <c r="X1216" i="5"/>
  <c r="X48" i="45" s="1"/>
  <c r="X1375" i="5"/>
  <c r="E1217" i="5"/>
  <c r="E49" i="45" s="1"/>
  <c r="AL1178" i="46"/>
  <c r="X1387" i="46"/>
  <c r="X1225" i="46"/>
  <c r="S1385" i="46"/>
  <c r="S1225" i="46"/>
  <c r="S1375" i="5"/>
  <c r="E1227" i="46"/>
  <c r="E1226" i="46" s="1"/>
  <c r="E1280" i="46" s="1"/>
  <c r="S1218" i="5"/>
  <c r="S1216" i="5"/>
  <c r="S48" i="45" s="1"/>
  <c r="AE42" i="4"/>
  <c r="AH42" i="4" s="1"/>
  <c r="AH1217" i="5"/>
  <c r="AH49" i="45" s="1"/>
  <c r="AH1386" i="5"/>
  <c r="AH1396" i="46"/>
  <c r="AK28" i="13"/>
  <c r="AF216" i="39"/>
  <c r="V33" i="39"/>
  <c r="O5" i="39"/>
  <c r="R52" i="37"/>
  <c r="S101" i="37"/>
  <c r="Z101" i="37" s="1"/>
  <c r="Y101" i="37"/>
  <c r="Y175" i="37" s="1"/>
  <c r="Y176" i="37" s="1"/>
  <c r="R175" i="37"/>
  <c r="R176" i="37" s="1"/>
  <c r="P89" i="39"/>
  <c r="N93" i="37"/>
  <c r="N52" i="37" s="1"/>
  <c r="AP62" i="8"/>
  <c r="N73" i="8"/>
  <c r="C61" i="44"/>
  <c r="K36" i="23"/>
  <c r="C36" i="23" s="1"/>
  <c r="DF98" i="42" s="1"/>
  <c r="P28" i="28"/>
  <c r="H19" i="7"/>
  <c r="P28" i="35"/>
  <c r="L23" i="23"/>
  <c r="H19" i="25"/>
  <c r="K48" i="39"/>
  <c r="X1436" i="46"/>
  <c r="AL1221" i="46"/>
  <c r="AL1436" i="46" s="1"/>
  <c r="T1218" i="5"/>
  <c r="X1218" i="5"/>
  <c r="T1426" i="5"/>
  <c r="AL1212" i="5"/>
  <c r="AL1426" i="5" s="1"/>
  <c r="X1426" i="5"/>
  <c r="M90" i="35"/>
  <c r="F55" i="13"/>
  <c r="F86" i="37"/>
  <c r="E69" i="39"/>
  <c r="M48" i="35"/>
  <c r="X1389" i="46"/>
  <c r="X1445" i="46" s="1"/>
  <c r="AL1180" i="46"/>
  <c r="AL1379" i="5"/>
  <c r="F28" i="13"/>
  <c r="F1445" i="5"/>
  <c r="T1402" i="46"/>
  <c r="X1402" i="46"/>
  <c r="AL1190" i="46"/>
  <c r="AC216" i="39"/>
  <c r="E42" i="4"/>
  <c r="E44" i="4" s="1"/>
  <c r="AL1213" i="46"/>
  <c r="AL1428" i="46" s="1"/>
  <c r="AL1485" i="46" s="1"/>
  <c r="X1428" i="46"/>
  <c r="E1428" i="46"/>
  <c r="S1405" i="46"/>
  <c r="S1227" i="46"/>
  <c r="AL1192" i="46"/>
  <c r="X1405" i="46"/>
  <c r="F1226" i="46" l="1"/>
  <c r="F1280" i="46" s="1"/>
  <c r="X1492" i="46"/>
  <c r="F750" i="46"/>
  <c r="AL684" i="5"/>
  <c r="S590" i="46"/>
  <c r="S588" i="46"/>
  <c r="W10" i="37"/>
  <c r="W180" i="37" s="1"/>
  <c r="H6" i="37"/>
  <c r="H174" i="37"/>
  <c r="H176" i="37" s="1"/>
  <c r="H180" i="37"/>
  <c r="AL62" i="5"/>
  <c r="AL273" i="5"/>
  <c r="AH61" i="5"/>
  <c r="AH11" i="45" s="1"/>
  <c r="AK61" i="5"/>
  <c r="AK11" i="45" s="1"/>
  <c r="Z18" i="4"/>
  <c r="AL284" i="46"/>
  <c r="AK1452" i="46"/>
  <c r="AL61" i="5"/>
  <c r="AL11" i="45" s="1"/>
  <c r="AL1389" i="46"/>
  <c r="I38" i="23"/>
  <c r="I24" i="7"/>
  <c r="M61" i="28"/>
  <c r="AL1475" i="5"/>
  <c r="R56" i="35"/>
  <c r="AP74" i="8"/>
  <c r="AL291" i="5"/>
  <c r="AL290" i="5" s="1"/>
  <c r="T269" i="5"/>
  <c r="T19" i="45" s="1"/>
  <c r="AK310" i="46"/>
  <c r="AK1479" i="46" s="1"/>
  <c r="AK1472" i="46" s="1"/>
  <c r="AL42" i="46"/>
  <c r="AL310" i="46"/>
  <c r="N45" i="35"/>
  <c r="J45" i="35" s="1"/>
  <c r="N115" i="35"/>
  <c r="AK1387" i="46"/>
  <c r="AD1175" i="46"/>
  <c r="AK1113" i="5"/>
  <c r="AK45" i="45" s="1"/>
  <c r="AL1377" i="5"/>
  <c r="AI1430" i="5"/>
  <c r="AI1433" i="5"/>
  <c r="AI13" i="13" s="1"/>
  <c r="AL1333" i="46"/>
  <c r="AK1384" i="46"/>
  <c r="AK1383" i="46" s="1"/>
  <c r="AK1269" i="5"/>
  <c r="AK51" i="45" s="1"/>
  <c r="E53" i="39"/>
  <c r="R53" i="39" s="1"/>
  <c r="AL1216" i="5"/>
  <c r="AL48" i="45" s="1"/>
  <c r="AH1121" i="46"/>
  <c r="AL1402" i="46"/>
  <c r="AL1458" i="46" s="1"/>
  <c r="Z1445" i="5"/>
  <c r="Z25" i="13" s="1"/>
  <c r="AF209" i="39"/>
  <c r="F125" i="37"/>
  <c r="U125" i="37" s="1"/>
  <c r="Z1462" i="5"/>
  <c r="Z42" i="13" s="1"/>
  <c r="AL1374" i="5"/>
  <c r="AL1373" i="5" s="1"/>
  <c r="AL55" i="45" s="1"/>
  <c r="E31" i="13"/>
  <c r="E1450" i="5"/>
  <c r="E30" i="13" s="1"/>
  <c r="S1331" i="46"/>
  <c r="S1498" i="46" s="1"/>
  <c r="D48" i="4"/>
  <c r="T1227" i="46"/>
  <c r="T1226" i="46" s="1"/>
  <c r="T1280" i="46" s="1"/>
  <c r="T1430" i="46"/>
  <c r="E97" i="39"/>
  <c r="R97" i="39" s="1"/>
  <c r="X1433" i="5"/>
  <c r="P39" i="35"/>
  <c r="O52" i="35"/>
  <c r="O39" i="35"/>
  <c r="H39" i="35"/>
  <c r="AP72" i="8"/>
  <c r="L19" i="23" s="1"/>
  <c r="H21" i="25"/>
  <c r="H17" i="25" s="1"/>
  <c r="H15" i="25" s="1"/>
  <c r="H2" i="25" s="1"/>
  <c r="L43" i="23"/>
  <c r="D43" i="23" s="1"/>
  <c r="R124" i="39"/>
  <c r="P124" i="39"/>
  <c r="W124" i="39" s="1"/>
  <c r="O43" i="35"/>
  <c r="H43" i="35"/>
  <c r="P53" i="35"/>
  <c r="S72" i="37"/>
  <c r="Z72" i="37" s="1"/>
  <c r="T72" i="37"/>
  <c r="T69" i="37"/>
  <c r="S69" i="37"/>
  <c r="Z69" i="37" s="1"/>
  <c r="P71" i="28"/>
  <c r="H71" i="28" s="1"/>
  <c r="P56" i="35"/>
  <c r="H56" i="35" s="1"/>
  <c r="L48" i="23"/>
  <c r="D48" i="23" s="1"/>
  <c r="O72" i="28"/>
  <c r="H72" i="28"/>
  <c r="H42" i="35"/>
  <c r="O42" i="35"/>
  <c r="U68" i="37"/>
  <c r="S68" i="37"/>
  <c r="Z68" i="37" s="1"/>
  <c r="K49" i="23"/>
  <c r="D49" i="23"/>
  <c r="G43" i="35"/>
  <c r="P61" i="28"/>
  <c r="P48" i="35"/>
  <c r="L38" i="23"/>
  <c r="K68" i="23"/>
  <c r="D68" i="23"/>
  <c r="P100" i="39"/>
  <c r="W100" i="39" s="1"/>
  <c r="R100" i="39"/>
  <c r="O53" i="28"/>
  <c r="H53" i="28"/>
  <c r="O51" i="28"/>
  <c r="P47" i="28"/>
  <c r="H51" i="28"/>
  <c r="M51" i="37"/>
  <c r="T51" i="37" s="1"/>
  <c r="P33" i="35"/>
  <c r="O33" i="35" s="1"/>
  <c r="O31" i="35"/>
  <c r="H31" i="35"/>
  <c r="K73" i="23"/>
  <c r="C73" i="23" s="1"/>
  <c r="D73" i="23"/>
  <c r="M39" i="37"/>
  <c r="J32" i="39"/>
  <c r="D52" i="23"/>
  <c r="K52" i="23"/>
  <c r="P68" i="39"/>
  <c r="W68" i="39" s="1"/>
  <c r="Q68" i="39"/>
  <c r="O55" i="28"/>
  <c r="H55" i="28"/>
  <c r="K71" i="23"/>
  <c r="C71" i="23" s="1"/>
  <c r="D71" i="23"/>
  <c r="L69" i="23"/>
  <c r="F909" i="46"/>
  <c r="R32" i="4"/>
  <c r="T849" i="5"/>
  <c r="T37" i="45" s="1"/>
  <c r="T855" i="46"/>
  <c r="S1493" i="46"/>
  <c r="S1060" i="46"/>
  <c r="E1062" i="5"/>
  <c r="E1430" i="46"/>
  <c r="E1487" i="46" s="1"/>
  <c r="S1491" i="46"/>
  <c r="X1485" i="46"/>
  <c r="S1433" i="5"/>
  <c r="S13" i="13" s="1"/>
  <c r="E83" i="37" s="1"/>
  <c r="S1012" i="46"/>
  <c r="M75" i="28"/>
  <c r="K75" i="28" s="1"/>
  <c r="G75" i="28" s="1"/>
  <c r="F1070" i="46"/>
  <c r="F1012" i="46"/>
  <c r="F1014" i="46" s="1"/>
  <c r="R41" i="4"/>
  <c r="V39" i="4"/>
  <c r="I22" i="1" s="1"/>
  <c r="F1121" i="46"/>
  <c r="F1175" i="46" s="1"/>
  <c r="T1113" i="5"/>
  <c r="T45" i="45" s="1"/>
  <c r="H43" i="39"/>
  <c r="W43" i="39" s="1"/>
  <c r="R43" i="39"/>
  <c r="U50" i="37"/>
  <c r="K50" i="37"/>
  <c r="Z50" i="37" s="1"/>
  <c r="T1493" i="46"/>
  <c r="F1430" i="5"/>
  <c r="T1121" i="46"/>
  <c r="AH36" i="4"/>
  <c r="AH961" i="46"/>
  <c r="AH1017" i="46"/>
  <c r="Z1443" i="46"/>
  <c r="AI1013" i="46"/>
  <c r="AI1012" i="46" s="1"/>
  <c r="AI1014" i="46" s="1"/>
  <c r="AI1015" i="46"/>
  <c r="F83" i="37"/>
  <c r="U83" i="37" s="1"/>
  <c r="E1070" i="46"/>
  <c r="U55" i="37"/>
  <c r="S55" i="37"/>
  <c r="Z55" i="37" s="1"/>
  <c r="X953" i="5"/>
  <c r="X41" i="45" s="1"/>
  <c r="X849" i="5"/>
  <c r="X37" i="45" s="1"/>
  <c r="X855" i="46"/>
  <c r="E1441" i="46"/>
  <c r="S849" i="5"/>
  <c r="S37" i="45" s="1"/>
  <c r="AK1443" i="5"/>
  <c r="AK1439" i="5" s="1"/>
  <c r="AL434" i="46"/>
  <c r="AL483" i="46"/>
  <c r="E7" i="39"/>
  <c r="R23" i="39"/>
  <c r="H23" i="39"/>
  <c r="W23" i="39" s="1"/>
  <c r="U26" i="37"/>
  <c r="K26" i="37"/>
  <c r="Z26" i="37" s="1"/>
  <c r="F10" i="37"/>
  <c r="J46" i="7"/>
  <c r="J42" i="7" s="1"/>
  <c r="AH797" i="5"/>
  <c r="AH35" i="45" s="1"/>
  <c r="Z1441" i="46"/>
  <c r="AK745" i="5"/>
  <c r="AK33" i="45" s="1"/>
  <c r="AL1281" i="46"/>
  <c r="AE27" i="4"/>
  <c r="AL655" i="46"/>
  <c r="AH25" i="4"/>
  <c r="AK1430" i="5"/>
  <c r="AH1332" i="46"/>
  <c r="AH1331" i="46" s="1"/>
  <c r="AH1498" i="46" s="1"/>
  <c r="X324" i="46"/>
  <c r="T318" i="46"/>
  <c r="AL1492" i="46"/>
  <c r="T1481" i="5"/>
  <c r="T61" i="13" s="1"/>
  <c r="AL1491" i="46"/>
  <c r="M70" i="28"/>
  <c r="I47" i="23"/>
  <c r="E47" i="23" s="1"/>
  <c r="I44" i="7"/>
  <c r="M55" i="35"/>
  <c r="M124" i="35" s="1"/>
  <c r="T1494" i="46"/>
  <c r="V24" i="4"/>
  <c r="X431" i="46"/>
  <c r="S1483" i="5"/>
  <c r="S63" i="13" s="1"/>
  <c r="S1481" i="5"/>
  <c r="S61" i="13" s="1"/>
  <c r="S658" i="5"/>
  <c r="S694" i="5" s="1"/>
  <c r="S1451" i="5"/>
  <c r="S377" i="5"/>
  <c r="S21" i="45" s="1"/>
  <c r="X653" i="5"/>
  <c r="X694" i="5" s="1"/>
  <c r="X1448" i="5"/>
  <c r="X1445" i="5" s="1"/>
  <c r="AL1445" i="46"/>
  <c r="I21" i="25"/>
  <c r="M38" i="28"/>
  <c r="M37" i="28" s="1"/>
  <c r="S270" i="46"/>
  <c r="S272" i="46" s="1"/>
  <c r="X269" i="46"/>
  <c r="X271" i="46"/>
  <c r="X270" i="46" s="1"/>
  <c r="X272" i="46" s="1"/>
  <c r="X273" i="46"/>
  <c r="D18" i="4"/>
  <c r="F1487" i="46"/>
  <c r="AL1448" i="5"/>
  <c r="F92" i="37"/>
  <c r="F379" i="46"/>
  <c r="F433" i="46" s="1"/>
  <c r="T326" i="5"/>
  <c r="X269" i="5"/>
  <c r="X19" i="45" s="1"/>
  <c r="F328" i="46"/>
  <c r="F1441" i="46"/>
  <c r="Z663" i="46"/>
  <c r="Z699" i="46" s="1"/>
  <c r="Z1461" i="46"/>
  <c r="Z1460" i="46" s="1"/>
  <c r="Z484" i="46"/>
  <c r="Z538" i="46" s="1"/>
  <c r="AK481" i="5"/>
  <c r="AK25" i="45" s="1"/>
  <c r="AK484" i="46"/>
  <c r="AK538" i="46" s="1"/>
  <c r="T113" i="46"/>
  <c r="T167" i="46" s="1"/>
  <c r="AD538" i="46"/>
  <c r="AD57" i="45"/>
  <c r="AK644" i="46"/>
  <c r="Z1014" i="46"/>
  <c r="AH1433" i="5"/>
  <c r="AH13" i="13" s="1"/>
  <c r="E62" i="39" s="1"/>
  <c r="AH643" i="46"/>
  <c r="Z379" i="46"/>
  <c r="Z433" i="46" s="1"/>
  <c r="Z1280" i="46"/>
  <c r="AH1279" i="46"/>
  <c r="AH1277" i="46"/>
  <c r="AL1228" i="46"/>
  <c r="AK1277" i="46"/>
  <c r="AK1279" i="46"/>
  <c r="AK1385" i="46"/>
  <c r="AL1176" i="46"/>
  <c r="AK1227" i="46"/>
  <c r="AK1226" i="46" s="1"/>
  <c r="Z1440" i="46"/>
  <c r="AL962" i="46"/>
  <c r="AK1013" i="46"/>
  <c r="AK1012" i="46" s="1"/>
  <c r="AK1014" i="46" s="1"/>
  <c r="AK1011" i="46"/>
  <c r="AH1013" i="46"/>
  <c r="AH1012" i="46" s="1"/>
  <c r="AH1011" i="46"/>
  <c r="AH960" i="46"/>
  <c r="AK953" i="5"/>
  <c r="AK41" i="45" s="1"/>
  <c r="AL586" i="5"/>
  <c r="AL585" i="5" s="1"/>
  <c r="AL29" i="45" s="1"/>
  <c r="AH585" i="5"/>
  <c r="AH29" i="45" s="1"/>
  <c r="Z1499" i="46"/>
  <c r="AH218" i="46"/>
  <c r="AH272" i="46" s="1"/>
  <c r="AK218" i="46"/>
  <c r="AK272" i="46" s="1"/>
  <c r="P60" i="39"/>
  <c r="W60" i="39" s="1"/>
  <c r="R60" i="39"/>
  <c r="P38" i="28"/>
  <c r="P27" i="28" s="1"/>
  <c r="L33" i="23"/>
  <c r="AH1472" i="46"/>
  <c r="X60" i="10"/>
  <c r="AH60" i="10"/>
  <c r="AH64" i="10" s="1"/>
  <c r="F62" i="39"/>
  <c r="S62" i="39" s="1"/>
  <c r="G119" i="37"/>
  <c r="V119" i="37" s="1"/>
  <c r="AI1321" i="5"/>
  <c r="AI53" i="45" s="1"/>
  <c r="AB1226" i="46"/>
  <c r="AB1280" i="46" s="1"/>
  <c r="AB1383" i="46"/>
  <c r="AF46" i="4"/>
  <c r="AF47" i="4" s="1"/>
  <c r="AF48" i="4" s="1"/>
  <c r="AI1373" i="5"/>
  <c r="AI55" i="45" s="1"/>
  <c r="F10" i="23"/>
  <c r="C10" i="23" s="1"/>
  <c r="DF30" i="42" s="1"/>
  <c r="AI240" i="39"/>
  <c r="D11" i="39"/>
  <c r="C3" i="10"/>
  <c r="E14" i="37"/>
  <c r="E10" i="37" s="1"/>
  <c r="R9" i="39"/>
  <c r="H9" i="39"/>
  <c r="W9" i="39" s="1"/>
  <c r="U12" i="37"/>
  <c r="K12" i="37"/>
  <c r="Z12" i="37" s="1"/>
  <c r="M236" i="35"/>
  <c r="AG53" i="15"/>
  <c r="I7" i="7"/>
  <c r="G7" i="7" s="1"/>
  <c r="M89" i="28"/>
  <c r="I7" i="25"/>
  <c r="G7" i="25" s="1"/>
  <c r="J46" i="25"/>
  <c r="J42" i="25" s="1"/>
  <c r="G131" i="39"/>
  <c r="T7" i="39"/>
  <c r="T131" i="39" s="1"/>
  <c r="T30" i="37"/>
  <c r="D27" i="39"/>
  <c r="AP64" i="8"/>
  <c r="P97" i="37"/>
  <c r="P52" i="37" s="1"/>
  <c r="M101" i="39"/>
  <c r="T101" i="39" s="1"/>
  <c r="K62" i="23"/>
  <c r="F62" i="23"/>
  <c r="O45" i="28"/>
  <c r="R41" i="28"/>
  <c r="J45" i="28"/>
  <c r="H17" i="7"/>
  <c r="H15" i="7" s="1"/>
  <c r="H2" i="7" s="1"/>
  <c r="S65" i="37"/>
  <c r="Z65" i="37" s="1"/>
  <c r="N51" i="37"/>
  <c r="U65" i="37"/>
  <c r="R88" i="39"/>
  <c r="P88" i="39"/>
  <c r="W88" i="39" s="1"/>
  <c r="K32" i="39"/>
  <c r="N39" i="37"/>
  <c r="P60" i="28"/>
  <c r="H60" i="28" s="1"/>
  <c r="H66" i="28"/>
  <c r="H53" i="35"/>
  <c r="P47" i="35"/>
  <c r="H47" i="35" s="1"/>
  <c r="AH1431" i="5"/>
  <c r="AH11" i="13" s="1"/>
  <c r="E50" i="39" s="1"/>
  <c r="R50" i="39" s="1"/>
  <c r="AH1385" i="46"/>
  <c r="AH1441" i="46" s="1"/>
  <c r="X38" i="4"/>
  <c r="AI33" i="4"/>
  <c r="AK855" i="46"/>
  <c r="AK909" i="46" s="1"/>
  <c r="AL798" i="5"/>
  <c r="AL797" i="5" s="1"/>
  <c r="AL35" i="45" s="1"/>
  <c r="AE31" i="4"/>
  <c r="AK1062" i="5"/>
  <c r="AH1443" i="46"/>
  <c r="AH749" i="46"/>
  <c r="AK1433" i="5"/>
  <c r="N38" i="28" s="1"/>
  <c r="N37" i="28" s="1"/>
  <c r="J37" i="28" s="1"/>
  <c r="AH751" i="46"/>
  <c r="AH484" i="46"/>
  <c r="AH538" i="46" s="1"/>
  <c r="AH431" i="46"/>
  <c r="AH56" i="45"/>
  <c r="AH377" i="5"/>
  <c r="AH21" i="45" s="1"/>
  <c r="AE16" i="4"/>
  <c r="AH16" i="4" s="1"/>
  <c r="AI16" i="4" s="1"/>
  <c r="AH269" i="5"/>
  <c r="AH19" i="45" s="1"/>
  <c r="AK56" i="45"/>
  <c r="AK217" i="5"/>
  <c r="AK17" i="45" s="1"/>
  <c r="AH112" i="46"/>
  <c r="AL65" i="46"/>
  <c r="AL275" i="46" s="1"/>
  <c r="Z1070" i="46"/>
  <c r="X48" i="4"/>
  <c r="Z1439" i="5"/>
  <c r="Z19" i="13" s="1"/>
  <c r="AE19" i="4"/>
  <c r="AH19" i="4" s="1"/>
  <c r="AL279" i="5"/>
  <c r="AL1441" i="5"/>
  <c r="AL1401" i="46"/>
  <c r="AH953" i="5"/>
  <c r="AH41" i="45" s="1"/>
  <c r="N66" i="28"/>
  <c r="J66" i="28" s="1"/>
  <c r="N53" i="35"/>
  <c r="N122" i="35" s="1"/>
  <c r="J122" i="35" s="1"/>
  <c r="J29" i="25"/>
  <c r="J43" i="23"/>
  <c r="F43" i="23" s="1"/>
  <c r="J29" i="7"/>
  <c r="AL1473" i="46"/>
  <c r="AH745" i="5"/>
  <c r="AH33" i="45" s="1"/>
  <c r="AL590" i="46"/>
  <c r="X28" i="4"/>
  <c r="AK653" i="5"/>
  <c r="AK694" i="5" s="1"/>
  <c r="AK1460" i="46"/>
  <c r="AL216" i="5"/>
  <c r="AL16" i="45" s="1"/>
  <c r="AL294" i="5"/>
  <c r="AL1455" i="5" s="1"/>
  <c r="AE15" i="4"/>
  <c r="AE17" i="4" s="1"/>
  <c r="AH217" i="5"/>
  <c r="AH17" i="45" s="1"/>
  <c r="N34" i="28"/>
  <c r="J32" i="7"/>
  <c r="J30" i="7" s="1"/>
  <c r="AH287" i="46"/>
  <c r="AL289" i="46"/>
  <c r="AL1457" i="46" s="1"/>
  <c r="Z57" i="45"/>
  <c r="AH1456" i="46"/>
  <c r="AH1455" i="46" s="1"/>
  <c r="AH326" i="5"/>
  <c r="AL646" i="46"/>
  <c r="AL588" i="46"/>
  <c r="AK588" i="46"/>
  <c r="AK646" i="46"/>
  <c r="AK1443" i="46" s="1"/>
  <c r="AK590" i="46"/>
  <c r="AI589" i="46"/>
  <c r="AI643" i="46" s="1"/>
  <c r="AB589" i="46"/>
  <c r="AB643" i="46" s="1"/>
  <c r="Z48" i="4"/>
  <c r="AI1387" i="46"/>
  <c r="AI1443" i="46" s="1"/>
  <c r="AI1226" i="46"/>
  <c r="AI1431" i="5"/>
  <c r="AI11" i="13" s="1"/>
  <c r="F50" i="39" s="1"/>
  <c r="S50" i="39" s="1"/>
  <c r="AL1375" i="5"/>
  <c r="AI1113" i="5"/>
  <c r="AI45" i="45" s="1"/>
  <c r="AI1120" i="46"/>
  <c r="AI1122" i="46"/>
  <c r="AL1071" i="46"/>
  <c r="AK1122" i="46"/>
  <c r="AK1120" i="46"/>
  <c r="AL952" i="5"/>
  <c r="AL40" i="45" s="1"/>
  <c r="AF38" i="4"/>
  <c r="Z38" i="4"/>
  <c r="AL954" i="5"/>
  <c r="AI585" i="5"/>
  <c r="AI29" i="45" s="1"/>
  <c r="AI536" i="46"/>
  <c r="AF22" i="4"/>
  <c r="AF24" i="4" s="1"/>
  <c r="AF28" i="4" s="1"/>
  <c r="AI481" i="5"/>
  <c r="AI25" i="45" s="1"/>
  <c r="AK380" i="46"/>
  <c r="AK379" i="46" s="1"/>
  <c r="AK433" i="46" s="1"/>
  <c r="AL329" i="46"/>
  <c r="AL378" i="46" s="1"/>
  <c r="AF15" i="4"/>
  <c r="AI217" i="5"/>
  <c r="AI17" i="45" s="1"/>
  <c r="AI218" i="46"/>
  <c r="AE46" i="4"/>
  <c r="AH46" i="4" s="1"/>
  <c r="AI46" i="4" s="1"/>
  <c r="AH1373" i="5"/>
  <c r="AH55" i="45" s="1"/>
  <c r="AL1269" i="5"/>
  <c r="AL51" i="45" s="1"/>
  <c r="AB48" i="4"/>
  <c r="AH37" i="4"/>
  <c r="L21" i="1" s="1"/>
  <c r="AH1005" i="5"/>
  <c r="AH43" i="45" s="1"/>
  <c r="AI36" i="4"/>
  <c r="AL908" i="46"/>
  <c r="AL907" i="46" s="1"/>
  <c r="AL1015" i="46"/>
  <c r="AK1070" i="46"/>
  <c r="AK751" i="46"/>
  <c r="AK749" i="46"/>
  <c r="AL639" i="5"/>
  <c r="AL269" i="5"/>
  <c r="AL19" i="45" s="1"/>
  <c r="AK1431" i="5"/>
  <c r="J19" i="25" s="1"/>
  <c r="AL901" i="5"/>
  <c r="AL39" i="45" s="1"/>
  <c r="AE32" i="4"/>
  <c r="AH849" i="5"/>
  <c r="AH37" i="45" s="1"/>
  <c r="AL1007" i="5"/>
  <c r="AK641" i="46"/>
  <c r="AL642" i="46"/>
  <c r="AL641" i="46" s="1"/>
  <c r="AH637" i="5"/>
  <c r="AH31" i="45" s="1"/>
  <c r="AE22" i="4"/>
  <c r="AH481" i="5"/>
  <c r="AH25" i="45" s="1"/>
  <c r="AB18" i="4"/>
  <c r="AK114" i="46"/>
  <c r="AK165" i="5"/>
  <c r="AK15" i="45" s="1"/>
  <c r="X1373" i="5"/>
  <c r="X55" i="45" s="1"/>
  <c r="T750" i="46"/>
  <c r="T804" i="46" s="1"/>
  <c r="F1499" i="46"/>
  <c r="X802" i="46"/>
  <c r="T1431" i="5"/>
  <c r="T11" i="13" s="1"/>
  <c r="E49" i="39" s="1"/>
  <c r="R49" i="39" s="1"/>
  <c r="X637" i="5"/>
  <c r="X31" i="45" s="1"/>
  <c r="R25" i="4"/>
  <c r="T585" i="5"/>
  <c r="T29" i="45" s="1"/>
  <c r="F57" i="45"/>
  <c r="F13" i="13"/>
  <c r="E48" i="4"/>
  <c r="AL1114" i="5"/>
  <c r="AL1113" i="5" s="1"/>
  <c r="AL45" i="45" s="1"/>
  <c r="V37" i="4"/>
  <c r="M63" i="35"/>
  <c r="M62" i="35" s="1"/>
  <c r="T589" i="46"/>
  <c r="T643" i="46" s="1"/>
  <c r="X481" i="5"/>
  <c r="X25" i="45" s="1"/>
  <c r="AL430" i="5"/>
  <c r="AL428" i="5"/>
  <c r="T379" i="46"/>
  <c r="T433" i="46" s="1"/>
  <c r="R19" i="4"/>
  <c r="T377" i="5"/>
  <c r="T21" i="45" s="1"/>
  <c r="T1441" i="46"/>
  <c r="T270" i="46"/>
  <c r="E18" i="4"/>
  <c r="X218" i="46"/>
  <c r="T218" i="46"/>
  <c r="R15" i="4"/>
  <c r="T217" i="5"/>
  <c r="T17" i="45" s="1"/>
  <c r="X1431" i="5"/>
  <c r="M28" i="28" s="1"/>
  <c r="AL114" i="5"/>
  <c r="AL113" i="5" s="1"/>
  <c r="AL13" i="45" s="1"/>
  <c r="T56" i="45"/>
  <c r="T1499" i="46"/>
  <c r="X61" i="5"/>
  <c r="X11" i="45" s="1"/>
  <c r="AL848" i="5"/>
  <c r="AL36" i="45" s="1"/>
  <c r="AL850" i="5"/>
  <c r="S855" i="46"/>
  <c r="S909" i="46" s="1"/>
  <c r="I33" i="23"/>
  <c r="I32" i="23" s="1"/>
  <c r="D61" i="39"/>
  <c r="H61" i="39" s="1"/>
  <c r="W61" i="39" s="1"/>
  <c r="X13" i="13"/>
  <c r="M33" i="35"/>
  <c r="M32" i="35" s="1"/>
  <c r="I21" i="7"/>
  <c r="S113" i="5"/>
  <c r="S13" i="45" s="1"/>
  <c r="S10" i="45"/>
  <c r="S56" i="45" s="1"/>
  <c r="S61" i="5"/>
  <c r="S11" i="45" s="1"/>
  <c r="X1012" i="46"/>
  <c r="S1005" i="5"/>
  <c r="S43" i="45" s="1"/>
  <c r="AL638" i="5"/>
  <c r="AL636" i="5"/>
  <c r="AL30" i="45" s="1"/>
  <c r="X641" i="46"/>
  <c r="S589" i="46"/>
  <c r="S643" i="46" s="1"/>
  <c r="AL273" i="46"/>
  <c r="S113" i="46"/>
  <c r="S167" i="46" s="1"/>
  <c r="AL164" i="5"/>
  <c r="AL14" i="45" s="1"/>
  <c r="AL166" i="5"/>
  <c r="AL271" i="5"/>
  <c r="AL1218" i="5"/>
  <c r="AL1217" i="5" s="1"/>
  <c r="AL49" i="45" s="1"/>
  <c r="AH1173" i="46"/>
  <c r="AH1175" i="46" s="1"/>
  <c r="V41" i="4"/>
  <c r="AG1121" i="46"/>
  <c r="AG1175" i="46" s="1"/>
  <c r="AL45" i="13"/>
  <c r="X1121" i="46"/>
  <c r="AL1479" i="46"/>
  <c r="E38" i="4"/>
  <c r="AL1025" i="5"/>
  <c r="AL1021" i="5" s="1"/>
  <c r="T1029" i="46"/>
  <c r="AL1033" i="46"/>
  <c r="AL1449" i="5"/>
  <c r="X1033" i="46"/>
  <c r="X1029" i="46" s="1"/>
  <c r="AL1030" i="46"/>
  <c r="X961" i="46"/>
  <c r="X960" i="46" s="1"/>
  <c r="T1040" i="46"/>
  <c r="Y38" i="4"/>
  <c r="Y49" i="4" s="1"/>
  <c r="AI1448" i="46"/>
  <c r="AI1446" i="46" s="1"/>
  <c r="AI1020" i="46"/>
  <c r="AI1070" i="46" s="1"/>
  <c r="AG1023" i="46"/>
  <c r="AG1070" i="46" s="1"/>
  <c r="AL1050" i="46"/>
  <c r="AL1477" i="46" s="1"/>
  <c r="K53" i="28"/>
  <c r="G53" i="28" s="1"/>
  <c r="I53" i="28"/>
  <c r="T909" i="46"/>
  <c r="X909" i="46"/>
  <c r="AL745" i="5"/>
  <c r="AL33" i="45" s="1"/>
  <c r="AL1040" i="46"/>
  <c r="AH1020" i="46"/>
  <c r="AH1070" i="46" s="1"/>
  <c r="E94" i="37"/>
  <c r="T94" i="37" s="1"/>
  <c r="X33" i="13"/>
  <c r="S1451" i="46"/>
  <c r="T1445" i="46"/>
  <c r="T1037" i="5"/>
  <c r="T1470" i="5"/>
  <c r="T80" i="37"/>
  <c r="K80" i="37"/>
  <c r="Z80" i="37" s="1"/>
  <c r="K89" i="35"/>
  <c r="G89" i="35" s="1"/>
  <c r="I89" i="35"/>
  <c r="X1040" i="46"/>
  <c r="X1470" i="5"/>
  <c r="X1037" i="5"/>
  <c r="X1062" i="5" s="1"/>
  <c r="M70" i="35"/>
  <c r="I70" i="35" s="1"/>
  <c r="K73" i="35"/>
  <c r="I73" i="35"/>
  <c r="X1052" i="5"/>
  <c r="AL1452" i="46"/>
  <c r="R29" i="4"/>
  <c r="R31" i="4" s="1"/>
  <c r="T745" i="5"/>
  <c r="T33" i="45" s="1"/>
  <c r="F12" i="13"/>
  <c r="M65" i="35"/>
  <c r="F804" i="46"/>
  <c r="Q29" i="4"/>
  <c r="S745" i="5"/>
  <c r="S33" i="45" s="1"/>
  <c r="G76" i="35"/>
  <c r="K74" i="35"/>
  <c r="G74" i="35" s="1"/>
  <c r="K80" i="35"/>
  <c r="G80" i="35" s="1"/>
  <c r="G81" i="35"/>
  <c r="X64" i="13"/>
  <c r="AL64" i="13" s="1"/>
  <c r="AL1045" i="46"/>
  <c r="S1052" i="5"/>
  <c r="S1478" i="5"/>
  <c r="S58" i="13" s="1"/>
  <c r="X58" i="13" s="1"/>
  <c r="AL58" i="13" s="1"/>
  <c r="K46" i="35"/>
  <c r="G46" i="35" s="1"/>
  <c r="I46" i="35"/>
  <c r="M45" i="35"/>
  <c r="M115" i="35"/>
  <c r="I49" i="23"/>
  <c r="M72" i="28"/>
  <c r="T1052" i="5"/>
  <c r="AD28" i="4"/>
  <c r="S1449" i="46"/>
  <c r="T689" i="46"/>
  <c r="T699" i="46" s="1"/>
  <c r="X589" i="46"/>
  <c r="X643" i="46" s="1"/>
  <c r="AH699" i="46"/>
  <c r="E28" i="4"/>
  <c r="AL485" i="46"/>
  <c r="AL484" i="46" s="1"/>
  <c r="AL538" i="46" s="1"/>
  <c r="AK16" i="13"/>
  <c r="T1450" i="46"/>
  <c r="T1449" i="46" s="1"/>
  <c r="AL1482" i="46"/>
  <c r="X674" i="46"/>
  <c r="S652" i="46"/>
  <c r="S699" i="46" s="1"/>
  <c r="X1491" i="46"/>
  <c r="AL1484" i="46"/>
  <c r="AL46" i="13"/>
  <c r="S1487" i="46"/>
  <c r="I41" i="23"/>
  <c r="X1444" i="46"/>
  <c r="T1492" i="46"/>
  <c r="X1476" i="46"/>
  <c r="S484" i="46"/>
  <c r="S538" i="46" s="1"/>
  <c r="AL480" i="5"/>
  <c r="AL24" i="45" s="1"/>
  <c r="AL482" i="5"/>
  <c r="M78" i="28"/>
  <c r="M51" i="35"/>
  <c r="AL1489" i="46"/>
  <c r="S1477" i="46"/>
  <c r="S1472" i="46" s="1"/>
  <c r="AL1480" i="5"/>
  <c r="S669" i="46"/>
  <c r="AL663" i="5"/>
  <c r="AL1456" i="5" s="1"/>
  <c r="AL1454" i="5" s="1"/>
  <c r="X538" i="46"/>
  <c r="T538" i="46"/>
  <c r="T1468" i="46"/>
  <c r="T1467" i="46" s="1"/>
  <c r="AL1463" i="46"/>
  <c r="M73" i="28"/>
  <c r="AL662" i="46"/>
  <c r="AL658" i="46" s="1"/>
  <c r="X1471" i="46"/>
  <c r="AL47" i="13"/>
  <c r="X1477" i="46"/>
  <c r="AL647" i="5"/>
  <c r="G31" i="23"/>
  <c r="C31" i="23" s="1"/>
  <c r="X1481" i="46"/>
  <c r="AL39" i="13"/>
  <c r="T1472" i="46"/>
  <c r="S1454" i="46"/>
  <c r="AL1481" i="46"/>
  <c r="AL431" i="46"/>
  <c r="AK18" i="13"/>
  <c r="J28" i="25"/>
  <c r="AL48" i="13"/>
  <c r="AI1467" i="46"/>
  <c r="G29" i="23"/>
  <c r="C29" i="23" s="1"/>
  <c r="N65" i="28"/>
  <c r="J65" i="28" s="1"/>
  <c r="AA49" i="4"/>
  <c r="AL1442" i="5"/>
  <c r="AL34" i="13"/>
  <c r="J42" i="23"/>
  <c r="F42" i="23" s="1"/>
  <c r="J28" i="7"/>
  <c r="AG699" i="46"/>
  <c r="K147" i="37"/>
  <c r="Z147" i="37" s="1"/>
  <c r="K52" i="28"/>
  <c r="G52" i="28" s="1"/>
  <c r="AL669" i="46"/>
  <c r="AI1453" i="46"/>
  <c r="AI1449" i="46" s="1"/>
  <c r="AI652" i="46"/>
  <c r="AI699" i="46" s="1"/>
  <c r="AL378" i="5"/>
  <c r="AL377" i="5" s="1"/>
  <c r="AL21" i="45" s="1"/>
  <c r="AK26" i="13"/>
  <c r="AL26" i="13" s="1"/>
  <c r="AH1453" i="46"/>
  <c r="AI1444" i="46"/>
  <c r="AI379" i="46"/>
  <c r="AI433" i="46" s="1"/>
  <c r="AL1440" i="5"/>
  <c r="S379" i="46"/>
  <c r="S433" i="46" s="1"/>
  <c r="AL653" i="5"/>
  <c r="X692" i="46"/>
  <c r="X689" i="46" s="1"/>
  <c r="AL371" i="46"/>
  <c r="X380" i="46"/>
  <c r="X379" i="46" s="1"/>
  <c r="X433" i="46" s="1"/>
  <c r="X652" i="46"/>
  <c r="Q28" i="4"/>
  <c r="X658" i="46"/>
  <c r="AG270" i="46"/>
  <c r="AG272" i="46" s="1"/>
  <c r="AL287" i="5"/>
  <c r="AL1447" i="5" s="1"/>
  <c r="S218" i="46"/>
  <c r="AI112" i="46"/>
  <c r="G70" i="23"/>
  <c r="C70" i="23" s="1"/>
  <c r="F70" i="23"/>
  <c r="AH114" i="46"/>
  <c r="AH113" i="46" s="1"/>
  <c r="AH167" i="46" s="1"/>
  <c r="J46" i="28"/>
  <c r="K46" i="28"/>
  <c r="G46" i="28" s="1"/>
  <c r="N41" i="28"/>
  <c r="J41" i="28" s="1"/>
  <c r="N120" i="35"/>
  <c r="J120" i="35" s="1"/>
  <c r="J51" i="35"/>
  <c r="AK112" i="46"/>
  <c r="AG113" i="46"/>
  <c r="H94" i="39"/>
  <c r="W94" i="39" s="1"/>
  <c r="AL276" i="46"/>
  <c r="AL1444" i="46" s="1"/>
  <c r="AL66" i="46"/>
  <c r="AL1462" i="5"/>
  <c r="I55" i="28"/>
  <c r="K55" i="28"/>
  <c r="G55" i="28" s="1"/>
  <c r="K74" i="28"/>
  <c r="G74" i="28" s="1"/>
  <c r="I74" i="28"/>
  <c r="M47" i="28"/>
  <c r="I47" i="28" s="1"/>
  <c r="AF215" i="39"/>
  <c r="AK27" i="13"/>
  <c r="AL27" i="13" s="1"/>
  <c r="AL303" i="46"/>
  <c r="G122" i="37"/>
  <c r="V122" i="37" s="1"/>
  <c r="AK12" i="13"/>
  <c r="AL12" i="13" s="1"/>
  <c r="F54" i="39"/>
  <c r="S54" i="39" s="1"/>
  <c r="AL41" i="13"/>
  <c r="AL285" i="5"/>
  <c r="AH281" i="46"/>
  <c r="AH1445" i="5"/>
  <c r="AH25" i="13" s="1"/>
  <c r="T139" i="37"/>
  <c r="K139" i="37"/>
  <c r="Z139" i="37" s="1"/>
  <c r="H102" i="39"/>
  <c r="W102" i="39" s="1"/>
  <c r="U141" i="37"/>
  <c r="K141" i="37"/>
  <c r="Z141" i="37" s="1"/>
  <c r="E124" i="37"/>
  <c r="T124" i="37" s="1"/>
  <c r="AI61" i="46"/>
  <c r="AI326" i="5"/>
  <c r="AK303" i="46"/>
  <c r="K140" i="37"/>
  <c r="Z140" i="37" s="1"/>
  <c r="U140" i="37"/>
  <c r="AI328" i="46"/>
  <c r="AK32" i="13"/>
  <c r="AL32" i="13" s="1"/>
  <c r="H110" i="39"/>
  <c r="W110" i="39" s="1"/>
  <c r="Q110" i="39"/>
  <c r="AK53" i="13"/>
  <c r="AL53" i="13" s="1"/>
  <c r="E142" i="37"/>
  <c r="K134" i="37"/>
  <c r="K146" i="37"/>
  <c r="Z146" i="37" s="1"/>
  <c r="T146" i="37"/>
  <c r="K132" i="37"/>
  <c r="Z132" i="37" s="1"/>
  <c r="V132" i="37"/>
  <c r="AL1457" i="5"/>
  <c r="AK21" i="13"/>
  <c r="AL21" i="13" s="1"/>
  <c r="AK42" i="13"/>
  <c r="AK35" i="13"/>
  <c r="AL35" i="13" s="1"/>
  <c r="AG1497" i="46"/>
  <c r="AA328" i="46"/>
  <c r="AD1487" i="5"/>
  <c r="AD67" i="13" s="1"/>
  <c r="AL18" i="13"/>
  <c r="AL36" i="13"/>
  <c r="AL296" i="5"/>
  <c r="F116" i="37"/>
  <c r="AG328" i="46"/>
  <c r="Q126" i="39"/>
  <c r="H126" i="39"/>
  <c r="W126" i="39" s="1"/>
  <c r="Q98" i="39"/>
  <c r="H98" i="39"/>
  <c r="W98" i="39" s="1"/>
  <c r="AB1487" i="5"/>
  <c r="AB67" i="13" s="1"/>
  <c r="AH1446" i="46"/>
  <c r="AI1487" i="5"/>
  <c r="AI67" i="13" s="1"/>
  <c r="F26" i="39" s="1"/>
  <c r="S26" i="39" s="1"/>
  <c r="AK14" i="13"/>
  <c r="AL14" i="13" s="1"/>
  <c r="K133" i="37"/>
  <c r="Z133" i="37" s="1"/>
  <c r="T133" i="37"/>
  <c r="T148" i="37"/>
  <c r="K148" i="37"/>
  <c r="Z148" i="37" s="1"/>
  <c r="K108" i="37"/>
  <c r="Z108" i="37" s="1"/>
  <c r="T108" i="37"/>
  <c r="X61" i="46"/>
  <c r="T278" i="46"/>
  <c r="T105" i="37"/>
  <c r="K105" i="37"/>
  <c r="Z105" i="37" s="1"/>
  <c r="T61" i="46"/>
  <c r="T106" i="37"/>
  <c r="K106" i="37"/>
  <c r="Z106" i="37" s="1"/>
  <c r="Q117" i="39"/>
  <c r="H117" i="39"/>
  <c r="W117" i="39" s="1"/>
  <c r="Q125" i="39"/>
  <c r="H125" i="39"/>
  <c r="W125" i="39" s="1"/>
  <c r="Q121" i="39"/>
  <c r="H121" i="39"/>
  <c r="W121" i="39" s="1"/>
  <c r="T107" i="37"/>
  <c r="K107" i="37"/>
  <c r="Z107" i="37" s="1"/>
  <c r="D26" i="23"/>
  <c r="L25" i="23"/>
  <c r="K26" i="23"/>
  <c r="O39" i="37"/>
  <c r="W115" i="37"/>
  <c r="P53" i="37"/>
  <c r="P179" i="37" s="1"/>
  <c r="P175" i="37"/>
  <c r="S115" i="37"/>
  <c r="S53" i="37" s="1"/>
  <c r="O31" i="28"/>
  <c r="P30" i="28"/>
  <c r="H31" i="28"/>
  <c r="H30" i="35"/>
  <c r="P29" i="35"/>
  <c r="O30" i="35"/>
  <c r="V39" i="37"/>
  <c r="O7" i="37"/>
  <c r="S32" i="39"/>
  <c r="L4" i="39"/>
  <c r="O55" i="35"/>
  <c r="J55" i="35"/>
  <c r="F47" i="23"/>
  <c r="K47" i="23"/>
  <c r="J70" i="28"/>
  <c r="O70" i="28"/>
  <c r="S134" i="37"/>
  <c r="T134" i="37"/>
  <c r="M41" i="37"/>
  <c r="J34" i="39"/>
  <c r="R68" i="28"/>
  <c r="N45" i="23"/>
  <c r="K45" i="23" s="1"/>
  <c r="C45" i="23" s="1"/>
  <c r="E118" i="39"/>
  <c r="H118" i="39" s="1"/>
  <c r="W118" i="39" s="1"/>
  <c r="AL1330" i="46"/>
  <c r="AH45" i="4"/>
  <c r="G33" i="25"/>
  <c r="I30" i="25"/>
  <c r="G30" i="25" s="1"/>
  <c r="I66" i="35"/>
  <c r="M100" i="35"/>
  <c r="I100" i="35" s="1"/>
  <c r="K66" i="35"/>
  <c r="M64" i="35"/>
  <c r="I64" i="35" s="1"/>
  <c r="G64" i="35" s="1"/>
  <c r="I30" i="7"/>
  <c r="G30" i="7" s="1"/>
  <c r="G33" i="7"/>
  <c r="M103" i="35"/>
  <c r="I34" i="35"/>
  <c r="T1390" i="46"/>
  <c r="I39" i="28"/>
  <c r="K39" i="28"/>
  <c r="G39" i="28" s="1"/>
  <c r="I69" i="35"/>
  <c r="K69" i="35"/>
  <c r="G69" i="35" s="1"/>
  <c r="E34" i="23"/>
  <c r="G34" i="23"/>
  <c r="C34" i="23" s="1"/>
  <c r="AL1415" i="46"/>
  <c r="X1415" i="46"/>
  <c r="X1479" i="46"/>
  <c r="E113" i="39"/>
  <c r="X49" i="13"/>
  <c r="AL49" i="13" s="1"/>
  <c r="F109" i="37"/>
  <c r="AE44" i="4"/>
  <c r="AH44" i="4" s="1"/>
  <c r="L23" i="1" s="1"/>
  <c r="AI1280" i="46"/>
  <c r="AL1383" i="5"/>
  <c r="F1440" i="46"/>
  <c r="E86" i="37"/>
  <c r="T86" i="37" s="1"/>
  <c r="S1442" i="46"/>
  <c r="X15" i="13"/>
  <c r="AL15" i="13" s="1"/>
  <c r="T1446" i="46"/>
  <c r="T1443" i="46"/>
  <c r="AL1174" i="46"/>
  <c r="AL1172" i="46"/>
  <c r="X1173" i="46"/>
  <c r="AL24" i="13"/>
  <c r="K115" i="37"/>
  <c r="T115" i="37"/>
  <c r="AC1487" i="5"/>
  <c r="AC67" i="13" s="1"/>
  <c r="AD48" i="4"/>
  <c r="AH41" i="4"/>
  <c r="L22" i="1" s="1"/>
  <c r="S1458" i="46"/>
  <c r="S1455" i="46" s="1"/>
  <c r="I86" i="35"/>
  <c r="K86" i="35"/>
  <c r="G86" i="35" s="1"/>
  <c r="K1497" i="46"/>
  <c r="I25" i="13"/>
  <c r="I1487" i="5"/>
  <c r="I67" i="13" s="1"/>
  <c r="AL1386" i="46"/>
  <c r="AL1120" i="46"/>
  <c r="M88" i="35"/>
  <c r="F30" i="13"/>
  <c r="X1403" i="46"/>
  <c r="X1459" i="46" s="1"/>
  <c r="AL1086" i="46"/>
  <c r="AL1403" i="46" s="1"/>
  <c r="G19" i="13"/>
  <c r="G1487" i="5"/>
  <c r="G67" i="13" s="1"/>
  <c r="H19" i="13"/>
  <c r="H1487" i="5"/>
  <c r="H67" i="13" s="1"/>
  <c r="T1175" i="46"/>
  <c r="K19" i="13"/>
  <c r="K1487" i="5"/>
  <c r="K67" i="13" s="1"/>
  <c r="M1487" i="5"/>
  <c r="M67" i="13" s="1"/>
  <c r="M19" i="13"/>
  <c r="L25" i="13"/>
  <c r="L1487" i="5"/>
  <c r="L67" i="13" s="1"/>
  <c r="AL1390" i="46"/>
  <c r="U1499" i="46"/>
  <c r="F19" i="13"/>
  <c r="M85" i="35"/>
  <c r="S49" i="39"/>
  <c r="F45" i="39"/>
  <c r="S45" i="39" s="1"/>
  <c r="X1390" i="46"/>
  <c r="U1440" i="46"/>
  <c r="U1442" i="46"/>
  <c r="U1497" i="46" s="1"/>
  <c r="S25" i="39"/>
  <c r="F5" i="39"/>
  <c r="S1121" i="46"/>
  <c r="S1175" i="46" s="1"/>
  <c r="V76" i="37"/>
  <c r="G52" i="37"/>
  <c r="V52" i="37" s="1"/>
  <c r="U1121" i="46"/>
  <c r="U1500" i="46" s="1"/>
  <c r="J1487" i="5"/>
  <c r="J67" i="13" s="1"/>
  <c r="J19" i="13"/>
  <c r="G8" i="37"/>
  <c r="V28" i="37"/>
  <c r="AA1487" i="5"/>
  <c r="AA67" i="13" s="1"/>
  <c r="AL1011" i="46"/>
  <c r="AL1013" i="46"/>
  <c r="AL1004" i="5"/>
  <c r="AL42" i="45" s="1"/>
  <c r="AL1009" i="5"/>
  <c r="AL1433" i="5" s="1"/>
  <c r="AL1006" i="5"/>
  <c r="AG960" i="46"/>
  <c r="AG1014" i="46"/>
  <c r="H82" i="39"/>
  <c r="W82" i="39" s="1"/>
  <c r="AL959" i="46"/>
  <c r="AL961" i="46"/>
  <c r="T1014" i="46"/>
  <c r="I21" i="1"/>
  <c r="AI35" i="4"/>
  <c r="S1014" i="46"/>
  <c r="AB38" i="4"/>
  <c r="AL29" i="13"/>
  <c r="AL855" i="46"/>
  <c r="I38" i="35"/>
  <c r="M107" i="35"/>
  <c r="M35" i="35"/>
  <c r="K38" i="35"/>
  <c r="G38" i="35" s="1"/>
  <c r="I45" i="28"/>
  <c r="K45" i="28"/>
  <c r="G45" i="28" s="1"/>
  <c r="M41" i="28"/>
  <c r="K41" i="28" s="1"/>
  <c r="E62" i="23"/>
  <c r="G62" i="23"/>
  <c r="C62" i="23" s="1"/>
  <c r="DF79" i="42" s="1"/>
  <c r="DF75" i="42" s="1"/>
  <c r="AL801" i="46"/>
  <c r="T1070" i="46"/>
  <c r="AL1029" i="46"/>
  <c r="AL760" i="46"/>
  <c r="AL1025" i="46" s="1"/>
  <c r="AL1023" i="46" s="1"/>
  <c r="X1025" i="46"/>
  <c r="X1451" i="46" s="1"/>
  <c r="X1045" i="46"/>
  <c r="AL1060" i="46"/>
  <c r="X1060" i="46"/>
  <c r="Z39" i="13"/>
  <c r="Z1457" i="5"/>
  <c r="Z37" i="13" s="1"/>
  <c r="K36" i="28"/>
  <c r="G36" i="28" s="1"/>
  <c r="AH31" i="4"/>
  <c r="L19" i="1" s="1"/>
  <c r="AD38" i="4"/>
  <c r="E127" i="37"/>
  <c r="D86" i="39"/>
  <c r="Q86" i="39" s="1"/>
  <c r="AL751" i="46"/>
  <c r="AL1016" i="46"/>
  <c r="AL749" i="46"/>
  <c r="X750" i="46"/>
  <c r="X804" i="46" s="1"/>
  <c r="X1023" i="46"/>
  <c r="X1034" i="46"/>
  <c r="S1070" i="46"/>
  <c r="AL1034" i="46"/>
  <c r="S750" i="46"/>
  <c r="S804" i="46" s="1"/>
  <c r="AH27" i="4"/>
  <c r="L18" i="1" s="1"/>
  <c r="AG641" i="46"/>
  <c r="AG643" i="46" s="1"/>
  <c r="AL652" i="46"/>
  <c r="AI538" i="46"/>
  <c r="AG484" i="46"/>
  <c r="F143" i="37"/>
  <c r="U143" i="37" s="1"/>
  <c r="K67" i="28"/>
  <c r="G67" i="28" s="1"/>
  <c r="J67" i="28"/>
  <c r="AH379" i="46"/>
  <c r="AH433" i="46" s="1"/>
  <c r="T99" i="37"/>
  <c r="K99" i="37"/>
  <c r="Z99" i="37" s="1"/>
  <c r="T103" i="37"/>
  <c r="K103" i="37"/>
  <c r="Z103" i="37" s="1"/>
  <c r="K102" i="37"/>
  <c r="Z102" i="37" s="1"/>
  <c r="T102" i="37"/>
  <c r="H109" i="39"/>
  <c r="W109" i="39" s="1"/>
  <c r="Q109" i="39"/>
  <c r="AI270" i="46"/>
  <c r="AI272" i="46" s="1"/>
  <c r="AL271" i="46"/>
  <c r="AL269" i="46"/>
  <c r="K104" i="37"/>
  <c r="Z104" i="37" s="1"/>
  <c r="U104" i="37"/>
  <c r="AD328" i="46"/>
  <c r="AD1497" i="46"/>
  <c r="AL33" i="13"/>
  <c r="AK292" i="46"/>
  <c r="AL219" i="46"/>
  <c r="AL217" i="46"/>
  <c r="G111" i="37"/>
  <c r="AL165" i="46"/>
  <c r="K110" i="37"/>
  <c r="Z110" i="37" s="1"/>
  <c r="T110" i="37"/>
  <c r="K73" i="28"/>
  <c r="G73" i="28" s="1"/>
  <c r="I73" i="28"/>
  <c r="E50" i="23"/>
  <c r="G50" i="23"/>
  <c r="AA1499" i="46"/>
  <c r="AA113" i="46"/>
  <c r="AA1500" i="46" s="1"/>
  <c r="AB1500" i="46"/>
  <c r="AC113" i="46"/>
  <c r="AC1500" i="46" s="1"/>
  <c r="AC1501" i="46" s="1"/>
  <c r="AI114" i="46"/>
  <c r="AI113" i="46" s="1"/>
  <c r="AI167" i="46" s="1"/>
  <c r="AB113" i="46"/>
  <c r="AB167" i="46" s="1"/>
  <c r="AC328" i="46"/>
  <c r="AG167" i="46"/>
  <c r="AG1499" i="46"/>
  <c r="AB328" i="46"/>
  <c r="G32" i="25"/>
  <c r="R122" i="39"/>
  <c r="H122" i="39"/>
  <c r="W122" i="39" s="1"/>
  <c r="F67" i="23"/>
  <c r="G67" i="23"/>
  <c r="C67" i="23" s="1"/>
  <c r="DF83" i="42" s="1"/>
  <c r="J31" i="35"/>
  <c r="K31" i="35"/>
  <c r="G31" i="35" s="1"/>
  <c r="N100" i="35"/>
  <c r="AL282" i="46"/>
  <c r="N110" i="35"/>
  <c r="K110" i="35" s="1"/>
  <c r="J41" i="35"/>
  <c r="AK1456" i="46"/>
  <c r="AK1455" i="46" s="1"/>
  <c r="AK287" i="46"/>
  <c r="J49" i="35"/>
  <c r="N118" i="35"/>
  <c r="J118" i="35" s="1"/>
  <c r="AL286" i="46"/>
  <c r="AL1454" i="46" s="1"/>
  <c r="AK1459" i="5"/>
  <c r="AK296" i="5"/>
  <c r="AK301" i="5"/>
  <c r="G39" i="25"/>
  <c r="U118" i="37"/>
  <c r="K118" i="37"/>
  <c r="Z118" i="37" s="1"/>
  <c r="K49" i="28"/>
  <c r="G49" i="28" s="1"/>
  <c r="J49" i="28"/>
  <c r="AE12" i="4"/>
  <c r="AH113" i="5"/>
  <c r="AH13" i="45" s="1"/>
  <c r="U144" i="37"/>
  <c r="K144" i="37"/>
  <c r="Z144" i="37" s="1"/>
  <c r="Z281" i="46"/>
  <c r="Z1453" i="46"/>
  <c r="Z1449" i="46" s="1"/>
  <c r="Z303" i="46"/>
  <c r="G24" i="23"/>
  <c r="C24" i="23" s="1"/>
  <c r="AL75" i="46"/>
  <c r="AL288" i="46" s="1"/>
  <c r="AL1456" i="46" s="1"/>
  <c r="AL73" i="46"/>
  <c r="AL285" i="46" s="1"/>
  <c r="AK285" i="46"/>
  <c r="J68" i="23"/>
  <c r="N51" i="28"/>
  <c r="N47" i="28" s="1"/>
  <c r="J40" i="7"/>
  <c r="G40" i="7" s="1"/>
  <c r="J40" i="25"/>
  <c r="G40" i="25" s="1"/>
  <c r="N42" i="35"/>
  <c r="N39" i="35" s="1"/>
  <c r="Z1456" i="46"/>
  <c r="Z1455" i="46" s="1"/>
  <c r="Z287" i="46"/>
  <c r="N121" i="35"/>
  <c r="J121" i="35" s="1"/>
  <c r="J52" i="35"/>
  <c r="G39" i="7"/>
  <c r="K81" i="37"/>
  <c r="Z81" i="37" s="1"/>
  <c r="T81" i="37"/>
  <c r="M108" i="35"/>
  <c r="I108" i="35" s="1"/>
  <c r="I110" i="35"/>
  <c r="X1473" i="46"/>
  <c r="X303" i="46"/>
  <c r="I39" i="35"/>
  <c r="K82" i="37"/>
  <c r="Z82" i="37" s="1"/>
  <c r="T82" i="37"/>
  <c r="F113" i="46"/>
  <c r="F167" i="46" s="1"/>
  <c r="E77" i="39"/>
  <c r="R77" i="39" s="1"/>
  <c r="X1443" i="46"/>
  <c r="X113" i="5"/>
  <c r="X13" i="45" s="1"/>
  <c r="T78" i="37"/>
  <c r="K78" i="37"/>
  <c r="Z78" i="37" s="1"/>
  <c r="AB209" i="39"/>
  <c r="E89" i="37"/>
  <c r="X20" i="13"/>
  <c r="AL20" i="13" s="1"/>
  <c r="Q53" i="39"/>
  <c r="H53" i="39"/>
  <c r="W53" i="39" s="1"/>
  <c r="D77" i="39"/>
  <c r="X19" i="13"/>
  <c r="E88" i="37"/>
  <c r="M63" i="28"/>
  <c r="I63" i="28" s="1"/>
  <c r="I40" i="23"/>
  <c r="E40" i="23" s="1"/>
  <c r="I26" i="25"/>
  <c r="M50" i="35"/>
  <c r="I26" i="7"/>
  <c r="R12" i="4"/>
  <c r="T113" i="5"/>
  <c r="T13" i="45" s="1"/>
  <c r="I62" i="28"/>
  <c r="K62" i="28"/>
  <c r="G62" i="28" s="1"/>
  <c r="X16" i="13"/>
  <c r="T328" i="46"/>
  <c r="I49" i="35"/>
  <c r="M118" i="35"/>
  <c r="K49" i="35"/>
  <c r="G49" i="35" s="1"/>
  <c r="M31" i="28"/>
  <c r="I31" i="28" s="1"/>
  <c r="I26" i="23"/>
  <c r="G26" i="23" s="1"/>
  <c r="C26" i="23" s="1"/>
  <c r="I20" i="25"/>
  <c r="G20" i="25" s="1"/>
  <c r="I20" i="7"/>
  <c r="G20" i="7" s="1"/>
  <c r="M30" i="35"/>
  <c r="F89" i="37"/>
  <c r="U89" i="37" s="1"/>
  <c r="AC209" i="39"/>
  <c r="K98" i="37"/>
  <c r="Z98" i="37" s="1"/>
  <c r="U98" i="37"/>
  <c r="AL318" i="46"/>
  <c r="X318" i="46"/>
  <c r="X1490" i="46"/>
  <c r="R114" i="39"/>
  <c r="H114" i="39"/>
  <c r="W114" i="39" s="1"/>
  <c r="F35" i="23"/>
  <c r="G35" i="23"/>
  <c r="C35" i="23" s="1"/>
  <c r="J31" i="28"/>
  <c r="R70" i="39"/>
  <c r="H70" i="39"/>
  <c r="W70" i="39" s="1"/>
  <c r="H66" i="39"/>
  <c r="W66" i="39" s="1"/>
  <c r="Q66" i="39"/>
  <c r="K129" i="37"/>
  <c r="Z129" i="37" s="1"/>
  <c r="T129" i="37"/>
  <c r="F26" i="23"/>
  <c r="K120" i="37"/>
  <c r="Z120" i="37" s="1"/>
  <c r="T120" i="37"/>
  <c r="AL1451" i="5"/>
  <c r="AL1450" i="5" s="1"/>
  <c r="N29" i="35"/>
  <c r="N99" i="35"/>
  <c r="J30" i="35"/>
  <c r="K113" i="37"/>
  <c r="Z113" i="37" s="1"/>
  <c r="T113" i="37"/>
  <c r="K114" i="37"/>
  <c r="Z114" i="37" s="1"/>
  <c r="T114" i="37"/>
  <c r="F58" i="23"/>
  <c r="G58" i="23"/>
  <c r="C58" i="23" s="1"/>
  <c r="K122" i="37"/>
  <c r="Z122" i="37" s="1"/>
  <c r="U126" i="37"/>
  <c r="K126" i="37"/>
  <c r="Z126" i="37" s="1"/>
  <c r="Q74" i="39"/>
  <c r="H74" i="39"/>
  <c r="W74" i="39" s="1"/>
  <c r="Q54" i="39"/>
  <c r="T111" i="37"/>
  <c r="AG1457" i="5"/>
  <c r="AG40" i="13"/>
  <c r="U117" i="37"/>
  <c r="K117" i="37"/>
  <c r="Z117" i="37" s="1"/>
  <c r="K123" i="37"/>
  <c r="Z123" i="37" s="1"/>
  <c r="T123" i="37"/>
  <c r="Q50" i="39"/>
  <c r="D46" i="39"/>
  <c r="Q46" i="39" s="1"/>
  <c r="U116" i="37"/>
  <c r="K116" i="37"/>
  <c r="Z116" i="37" s="1"/>
  <c r="H58" i="39"/>
  <c r="W58" i="39" s="1"/>
  <c r="J40" i="28"/>
  <c r="K40" i="28"/>
  <c r="G40" i="28" s="1"/>
  <c r="G124" i="37"/>
  <c r="V124" i="37" s="1"/>
  <c r="V125" i="37"/>
  <c r="K125" i="37"/>
  <c r="Z125" i="37" s="1"/>
  <c r="X1450" i="46"/>
  <c r="X281" i="46"/>
  <c r="X1447" i="46"/>
  <c r="X1446" i="46" s="1"/>
  <c r="X278" i="46"/>
  <c r="H81" i="39"/>
  <c r="W81" i="39" s="1"/>
  <c r="R81" i="39"/>
  <c r="E28" i="23"/>
  <c r="G28" i="23"/>
  <c r="C28" i="23" s="1"/>
  <c r="H73" i="39"/>
  <c r="W73" i="39" s="1"/>
  <c r="R73" i="39"/>
  <c r="AL1450" i="46"/>
  <c r="AL1447" i="46"/>
  <c r="AL1446" i="46" s="1"/>
  <c r="AL278" i="46"/>
  <c r="U90" i="37"/>
  <c r="K90" i="37"/>
  <c r="Z90" i="37" s="1"/>
  <c r="E41" i="23"/>
  <c r="G41" i="23"/>
  <c r="C41" i="23" s="1"/>
  <c r="U87" i="37"/>
  <c r="K87" i="37"/>
  <c r="Z87" i="37" s="1"/>
  <c r="R65" i="39"/>
  <c r="H65" i="39"/>
  <c r="W65" i="39" s="1"/>
  <c r="I51" i="35"/>
  <c r="K51" i="35"/>
  <c r="G51" i="35" s="1"/>
  <c r="M120" i="35"/>
  <c r="U84" i="37"/>
  <c r="K84" i="37"/>
  <c r="Z84" i="37" s="1"/>
  <c r="I64" i="28"/>
  <c r="K64" i="28"/>
  <c r="G64" i="28" s="1"/>
  <c r="K79" i="37"/>
  <c r="Z79" i="37" s="1"/>
  <c r="U79" i="37"/>
  <c r="I32" i="28"/>
  <c r="K32" i="28"/>
  <c r="G32" i="28" s="1"/>
  <c r="I33" i="28"/>
  <c r="K33" i="28"/>
  <c r="G33" i="28" s="1"/>
  <c r="U94" i="37"/>
  <c r="K94" i="37"/>
  <c r="Z94" i="37" s="1"/>
  <c r="E27" i="23"/>
  <c r="G27" i="23"/>
  <c r="C27" i="23" s="1"/>
  <c r="AB1499" i="46"/>
  <c r="AB1498" i="46"/>
  <c r="AI1384" i="46"/>
  <c r="AI1382" i="46"/>
  <c r="AI1385" i="46"/>
  <c r="AB1441" i="46"/>
  <c r="AB1497" i="46" s="1"/>
  <c r="AB1440" i="46"/>
  <c r="AL1384" i="46"/>
  <c r="AL1382" i="46"/>
  <c r="G69" i="23"/>
  <c r="F69" i="23"/>
  <c r="AH1451" i="5"/>
  <c r="AH658" i="5"/>
  <c r="AH694" i="5" s="1"/>
  <c r="J29" i="28"/>
  <c r="K29" i="28"/>
  <c r="G29" i="28" s="1"/>
  <c r="AH1321" i="5"/>
  <c r="AH53" i="45" s="1"/>
  <c r="R47" i="35"/>
  <c r="J56" i="35"/>
  <c r="N19" i="23"/>
  <c r="R17" i="28"/>
  <c r="N37" i="23"/>
  <c r="N21" i="23" s="1"/>
  <c r="F54" i="23"/>
  <c r="K54" i="23"/>
  <c r="J77" i="28"/>
  <c r="O77" i="28"/>
  <c r="X1226" i="46"/>
  <c r="X1280" i="46" s="1"/>
  <c r="AL1222" i="46"/>
  <c r="AL1437" i="46" s="1"/>
  <c r="AL1494" i="46" s="1"/>
  <c r="X1437" i="46"/>
  <c r="X1494" i="46" s="1"/>
  <c r="I78" i="28"/>
  <c r="K78" i="28"/>
  <c r="G78" i="28" s="1"/>
  <c r="E55" i="23"/>
  <c r="G55" i="23"/>
  <c r="C55" i="23" s="1"/>
  <c r="M91" i="35"/>
  <c r="F57" i="13"/>
  <c r="G52" i="23"/>
  <c r="C52" i="23" s="1"/>
  <c r="E52" i="23"/>
  <c r="X1441" i="46"/>
  <c r="T38" i="13"/>
  <c r="F77" i="37" s="1"/>
  <c r="U77" i="37" s="1"/>
  <c r="T1457" i="5"/>
  <c r="T37" i="13" s="1"/>
  <c r="S1441" i="46"/>
  <c r="S328" i="46"/>
  <c r="AL112" i="46"/>
  <c r="S1458" i="5"/>
  <c r="S296" i="5"/>
  <c r="S326" i="5" s="1"/>
  <c r="S1499" i="46"/>
  <c r="V45" i="4"/>
  <c r="T31" i="13"/>
  <c r="T1450" i="5"/>
  <c r="T30" i="13" s="1"/>
  <c r="P32" i="35"/>
  <c r="P25" i="35" s="1"/>
  <c r="H33" i="35"/>
  <c r="AK1332" i="46"/>
  <c r="AK1331" i="46" s="1"/>
  <c r="AK1498" i="46" s="1"/>
  <c r="AK1395" i="46"/>
  <c r="AL1289" i="46"/>
  <c r="AL1395" i="46" s="1"/>
  <c r="AD61" i="46"/>
  <c r="AD1500" i="46" s="1"/>
  <c r="AD1501" i="46" s="1"/>
  <c r="AK299" i="46"/>
  <c r="AL32" i="46"/>
  <c r="AK60" i="46"/>
  <c r="AK62" i="46"/>
  <c r="AH60" i="46"/>
  <c r="AH62" i="46"/>
  <c r="AH299" i="46"/>
  <c r="AI11" i="4"/>
  <c r="L13" i="1"/>
  <c r="E13" i="1" s="1"/>
  <c r="K112" i="37"/>
  <c r="Z112" i="37" s="1"/>
  <c r="U112" i="37"/>
  <c r="AK1321" i="5"/>
  <c r="AK53" i="45" s="1"/>
  <c r="M48" i="23"/>
  <c r="K48" i="23" s="1"/>
  <c r="Q71" i="28"/>
  <c r="O71" i="28" s="1"/>
  <c r="Q56" i="35"/>
  <c r="O56" i="35" s="1"/>
  <c r="M40" i="37"/>
  <c r="J33" i="39"/>
  <c r="M175" i="37"/>
  <c r="M52" i="37"/>
  <c r="S97" i="37"/>
  <c r="R34" i="39"/>
  <c r="K6" i="39"/>
  <c r="P34" i="39"/>
  <c r="W34" i="39" s="1"/>
  <c r="N179" i="37"/>
  <c r="U14" i="28"/>
  <c r="J12" i="25"/>
  <c r="G12" i="25" s="1"/>
  <c r="O14" i="23"/>
  <c r="O12" i="23" s="1"/>
  <c r="J12" i="7"/>
  <c r="G12" i="7" s="1"/>
  <c r="D7" i="39"/>
  <c r="Q27" i="39"/>
  <c r="H27" i="39"/>
  <c r="W27" i="39" s="1"/>
  <c r="C50" i="23"/>
  <c r="F50" i="23"/>
  <c r="J73" i="28"/>
  <c r="U11" i="35"/>
  <c r="E1500" i="46"/>
  <c r="E1501" i="46" s="1"/>
  <c r="T1331" i="46"/>
  <c r="T1498" i="46" s="1"/>
  <c r="X1468" i="46"/>
  <c r="X1467" i="46" s="1"/>
  <c r="X1410" i="46"/>
  <c r="AL1410" i="46"/>
  <c r="X56" i="45"/>
  <c r="O41" i="28"/>
  <c r="I41" i="28"/>
  <c r="F1331" i="46"/>
  <c r="T1321" i="5"/>
  <c r="T53" i="45" s="1"/>
  <c r="V47" i="4"/>
  <c r="M76" i="28"/>
  <c r="I53" i="23"/>
  <c r="X1331" i="46"/>
  <c r="X1498" i="46" s="1"/>
  <c r="X1499" i="46"/>
  <c r="X1321" i="5"/>
  <c r="X53" i="45" s="1"/>
  <c r="M67" i="35"/>
  <c r="I67" i="35" s="1"/>
  <c r="G67" i="35" s="1"/>
  <c r="K68" i="35"/>
  <c r="I68" i="35"/>
  <c r="S28" i="13"/>
  <c r="S1445" i="5"/>
  <c r="S25" i="13" s="1"/>
  <c r="E57" i="45"/>
  <c r="E28" i="13"/>
  <c r="E1445" i="5"/>
  <c r="X1217" i="5"/>
  <c r="X49" i="45" s="1"/>
  <c r="Q18" i="4"/>
  <c r="X290" i="5"/>
  <c r="X326" i="5" s="1"/>
  <c r="X1451" i="5"/>
  <c r="X1450" i="5" s="1"/>
  <c r="I29" i="25" s="1"/>
  <c r="AL79" i="46"/>
  <c r="X293" i="46"/>
  <c r="X292" i="46" s="1"/>
  <c r="X114" i="46"/>
  <c r="X113" i="46" s="1"/>
  <c r="X167" i="46" s="1"/>
  <c r="S1226" i="46"/>
  <c r="S1280" i="46" s="1"/>
  <c r="AL1320" i="5"/>
  <c r="AL52" i="45" s="1"/>
  <c r="AL1322" i="5"/>
  <c r="Q61" i="39"/>
  <c r="T83" i="37"/>
  <c r="AL1387" i="46"/>
  <c r="Q42" i="4"/>
  <c r="Q44" i="4" s="1"/>
  <c r="Q48" i="4" s="1"/>
  <c r="S1217" i="5"/>
  <c r="S49" i="45" s="1"/>
  <c r="S57" i="45" s="1"/>
  <c r="S1431" i="5"/>
  <c r="S1430" i="5"/>
  <c r="AH1383" i="5"/>
  <c r="AH1430" i="5" s="1"/>
  <c r="AH1442" i="5"/>
  <c r="AH1452" i="46"/>
  <c r="AH1449" i="46" s="1"/>
  <c r="AH1393" i="46"/>
  <c r="R178" i="37"/>
  <c r="Y52" i="37"/>
  <c r="Y178" i="37" s="1"/>
  <c r="O129" i="39"/>
  <c r="V5" i="39"/>
  <c r="V129" i="39" s="1"/>
  <c r="Q66" i="28"/>
  <c r="Q53" i="35"/>
  <c r="AP73" i="8"/>
  <c r="M43" i="23"/>
  <c r="N40" i="37"/>
  <c r="K33" i="39"/>
  <c r="N175" i="37"/>
  <c r="S93" i="37"/>
  <c r="R48" i="39"/>
  <c r="P48" i="39"/>
  <c r="W48" i="39" s="1"/>
  <c r="P27" i="35"/>
  <c r="O28" i="35"/>
  <c r="H28" i="35"/>
  <c r="K23" i="23"/>
  <c r="D23" i="23"/>
  <c r="L22" i="23"/>
  <c r="H28" i="28"/>
  <c r="O28" i="28"/>
  <c r="R42" i="4"/>
  <c r="T1217" i="5"/>
  <c r="T49" i="45" s="1"/>
  <c r="AL1430" i="46"/>
  <c r="AL1493" i="46"/>
  <c r="X1430" i="46"/>
  <c r="X1493" i="46"/>
  <c r="T1483" i="5"/>
  <c r="T63" i="13" s="1"/>
  <c r="X63" i="13" s="1"/>
  <c r="AL63" i="13" s="1"/>
  <c r="T1420" i="5"/>
  <c r="X1483" i="5"/>
  <c r="X1420" i="5"/>
  <c r="AL1483" i="5"/>
  <c r="AL1420" i="5"/>
  <c r="AL1477" i="5" s="1"/>
  <c r="I90" i="35"/>
  <c r="K90" i="35"/>
  <c r="G90" i="35" s="1"/>
  <c r="I48" i="35"/>
  <c r="K48" i="35"/>
  <c r="M117" i="35"/>
  <c r="E38" i="23"/>
  <c r="G38" i="23"/>
  <c r="G24" i="7"/>
  <c r="I61" i="28"/>
  <c r="K61" i="28"/>
  <c r="AL1435" i="5"/>
  <c r="R69" i="39"/>
  <c r="H69" i="39"/>
  <c r="W69" i="39" s="1"/>
  <c r="U86" i="37"/>
  <c r="K86" i="37"/>
  <c r="Z86" i="37" s="1"/>
  <c r="F1487" i="5"/>
  <c r="F67" i="13" s="1"/>
  <c r="M87" i="35"/>
  <c r="F25" i="13"/>
  <c r="X1399" i="46"/>
  <c r="X1458" i="46"/>
  <c r="U92" i="37"/>
  <c r="T1399" i="46"/>
  <c r="T1440" i="46" s="1"/>
  <c r="T1458" i="46"/>
  <c r="T1455" i="46" s="1"/>
  <c r="R85" i="39"/>
  <c r="G44" i="25"/>
  <c r="I70" i="28"/>
  <c r="K70" i="28"/>
  <c r="E1485" i="46"/>
  <c r="E1440" i="46"/>
  <c r="X55" i="13"/>
  <c r="AL55" i="13" s="1"/>
  <c r="D97" i="39"/>
  <c r="E96" i="37"/>
  <c r="G44" i="7"/>
  <c r="AL1405" i="46"/>
  <c r="S1404" i="46"/>
  <c r="S1440" i="46" s="1"/>
  <c r="S1461" i="46"/>
  <c r="S1460" i="46" s="1"/>
  <c r="X1461" i="46"/>
  <c r="X1460" i="46" s="1"/>
  <c r="X1404" i="46"/>
  <c r="X61" i="13" l="1"/>
  <c r="AL61" i="13" s="1"/>
  <c r="D49" i="4"/>
  <c r="AL1399" i="46"/>
  <c r="P17" i="28"/>
  <c r="I55" i="35"/>
  <c r="K55" i="35"/>
  <c r="G55" i="35" s="1"/>
  <c r="T272" i="46"/>
  <c r="N114" i="35"/>
  <c r="J114" i="35" s="1"/>
  <c r="J115" i="35"/>
  <c r="H62" i="39"/>
  <c r="W62" i="39" s="1"/>
  <c r="AK1278" i="46"/>
  <c r="AH1278" i="46"/>
  <c r="AH1280" i="46" s="1"/>
  <c r="AL1385" i="46"/>
  <c r="M30" i="28"/>
  <c r="AL1225" i="46"/>
  <c r="AL1227" i="46"/>
  <c r="J53" i="35"/>
  <c r="Z1487" i="5"/>
  <c r="Z67" i="13" s="1"/>
  <c r="DF105" i="42"/>
  <c r="DF106" i="42"/>
  <c r="R118" i="39"/>
  <c r="E1497" i="46"/>
  <c r="G47" i="23"/>
  <c r="C47" i="23" s="1"/>
  <c r="X1175" i="46"/>
  <c r="P25" i="28"/>
  <c r="G70" i="28"/>
  <c r="H27" i="35"/>
  <c r="P32" i="39"/>
  <c r="W32" i="39" s="1"/>
  <c r="T39" i="37"/>
  <c r="M7" i="37"/>
  <c r="H48" i="35"/>
  <c r="O48" i="35"/>
  <c r="G48" i="35" s="1"/>
  <c r="O61" i="28"/>
  <c r="G61" i="28" s="1"/>
  <c r="H61" i="28"/>
  <c r="D38" i="23"/>
  <c r="K38" i="23"/>
  <c r="C38" i="23"/>
  <c r="H47" i="28"/>
  <c r="O47" i="28"/>
  <c r="L37" i="23"/>
  <c r="D37" i="23" s="1"/>
  <c r="D69" i="23"/>
  <c r="C69" i="23" s="1"/>
  <c r="DF85" i="42" s="1"/>
  <c r="K69" i="23"/>
  <c r="Q32" i="39"/>
  <c r="J4" i="39"/>
  <c r="R34" i="4"/>
  <c r="V34" i="4" s="1"/>
  <c r="V32" i="4"/>
  <c r="I20" i="1" s="1"/>
  <c r="R38" i="4"/>
  <c r="I75" i="28"/>
  <c r="AI39" i="4"/>
  <c r="F1497" i="46"/>
  <c r="K83" i="37"/>
  <c r="Z83" i="37" s="1"/>
  <c r="X1014" i="46"/>
  <c r="R62" i="39"/>
  <c r="AK13" i="13"/>
  <c r="F119" i="37"/>
  <c r="U119" i="37" s="1"/>
  <c r="Z49" i="4"/>
  <c r="I38" i="28"/>
  <c r="M27" i="28"/>
  <c r="N63" i="28"/>
  <c r="N60" i="28" s="1"/>
  <c r="J26" i="25"/>
  <c r="J40" i="23"/>
  <c r="G40" i="23" s="1"/>
  <c r="C40" i="23" s="1"/>
  <c r="J26" i="7"/>
  <c r="N50" i="35"/>
  <c r="N119" i="35" s="1"/>
  <c r="Z1500" i="46"/>
  <c r="Z1501" i="46" s="1"/>
  <c r="U10" i="37"/>
  <c r="U180" i="37" s="1"/>
  <c r="F180" i="37"/>
  <c r="E131" i="39"/>
  <c r="R7" i="39"/>
  <c r="R131" i="39" s="1"/>
  <c r="AH750" i="46"/>
  <c r="AH804" i="46" s="1"/>
  <c r="K38" i="28"/>
  <c r="AH1499" i="46"/>
  <c r="AH1440" i="46"/>
  <c r="AK1441" i="46"/>
  <c r="J14" i="25"/>
  <c r="G14" i="25" s="1"/>
  <c r="AQ137" i="39"/>
  <c r="E33" i="23"/>
  <c r="S31" i="13"/>
  <c r="AB219" i="39" s="1"/>
  <c r="S1450" i="5"/>
  <c r="S30" i="13" s="1"/>
  <c r="I42" i="23"/>
  <c r="M52" i="35"/>
  <c r="I52" i="35" s="1"/>
  <c r="I28" i="25"/>
  <c r="G28" i="25" s="1"/>
  <c r="I28" i="7"/>
  <c r="G28" i="7" s="1"/>
  <c r="M65" i="28"/>
  <c r="I65" i="28" s="1"/>
  <c r="AL1445" i="5"/>
  <c r="T1487" i="46"/>
  <c r="T1497" i="46" s="1"/>
  <c r="X328" i="46"/>
  <c r="I33" i="35"/>
  <c r="M102" i="35"/>
  <c r="M101" i="35" s="1"/>
  <c r="I101" i="35" s="1"/>
  <c r="I19" i="25"/>
  <c r="I17" i="25" s="1"/>
  <c r="F76" i="37"/>
  <c r="U76" i="37" s="1"/>
  <c r="AE21" i="4"/>
  <c r="AH21" i="4" s="1"/>
  <c r="AK1499" i="46"/>
  <c r="AL1277" i="46"/>
  <c r="AL1279" i="46"/>
  <c r="AK1280" i="46"/>
  <c r="AH1014" i="46"/>
  <c r="AK11" i="13"/>
  <c r="H50" i="39"/>
  <c r="W50" i="39" s="1"/>
  <c r="F111" i="37"/>
  <c r="U111" i="37" s="1"/>
  <c r="AK589" i="46"/>
  <c r="L32" i="23"/>
  <c r="D33" i="23"/>
  <c r="K33" i="23"/>
  <c r="P37" i="28"/>
  <c r="O38" i="28"/>
  <c r="O27" i="28" s="1"/>
  <c r="H38" i="28"/>
  <c r="H27" i="28" s="1"/>
  <c r="F40" i="23"/>
  <c r="T10" i="37"/>
  <c r="K10" i="37"/>
  <c r="X64" i="10"/>
  <c r="D103" i="39"/>
  <c r="E165" i="37"/>
  <c r="AL589" i="46"/>
  <c r="AL643" i="46" s="1"/>
  <c r="AL644" i="46"/>
  <c r="T14" i="37"/>
  <c r="K14" i="37"/>
  <c r="Z14" i="37" s="1"/>
  <c r="H11" i="39"/>
  <c r="W11" i="39" s="1"/>
  <c r="Q11" i="39"/>
  <c r="I89" i="28"/>
  <c r="G89" i="28" s="1"/>
  <c r="K89" i="28"/>
  <c r="K236" i="35"/>
  <c r="I236" i="35"/>
  <c r="G236" i="35" s="1"/>
  <c r="AI244" i="39"/>
  <c r="DF39" i="42"/>
  <c r="W97" i="37"/>
  <c r="W52" i="37"/>
  <c r="P40" i="37"/>
  <c r="S40" i="37" s="1"/>
  <c r="Z40" i="37" s="1"/>
  <c r="M33" i="39"/>
  <c r="P33" i="39" s="1"/>
  <c r="W33" i="39" s="1"/>
  <c r="P101" i="39"/>
  <c r="S39" i="37"/>
  <c r="Z39" i="37" s="1"/>
  <c r="U39" i="37"/>
  <c r="N7" i="37"/>
  <c r="R32" i="39"/>
  <c r="K4" i="39"/>
  <c r="P4" i="39" s="1"/>
  <c r="U51" i="37"/>
  <c r="S51" i="37"/>
  <c r="Z51" i="37" s="1"/>
  <c r="X49" i="4"/>
  <c r="AL1012" i="46"/>
  <c r="J21" i="25"/>
  <c r="G21" i="25" s="1"/>
  <c r="J33" i="23"/>
  <c r="F33" i="23" s="1"/>
  <c r="N33" i="35"/>
  <c r="N32" i="35" s="1"/>
  <c r="J21" i="7"/>
  <c r="J38" i="28"/>
  <c r="AL909" i="46"/>
  <c r="AL849" i="5"/>
  <c r="AL37" i="45" s="1"/>
  <c r="AK750" i="46"/>
  <c r="AK699" i="46"/>
  <c r="AL1443" i="46"/>
  <c r="E21" i="1"/>
  <c r="AI37" i="4"/>
  <c r="AL1439" i="5"/>
  <c r="J22" i="7"/>
  <c r="G26" i="7"/>
  <c r="AK804" i="46"/>
  <c r="AL694" i="5"/>
  <c r="J34" i="28"/>
  <c r="K34" i="28"/>
  <c r="G34" i="28" s="1"/>
  <c r="G32" i="7"/>
  <c r="AL217" i="5"/>
  <c r="AL17" i="45" s="1"/>
  <c r="J22" i="25"/>
  <c r="K143" i="37"/>
  <c r="Z143" i="37" s="1"/>
  <c r="AK643" i="46"/>
  <c r="AL953" i="5"/>
  <c r="AL41" i="45" s="1"/>
  <c r="AI57" i="45"/>
  <c r="AI1121" i="46"/>
  <c r="AI1175" i="46" s="1"/>
  <c r="AK1121" i="46"/>
  <c r="AK1175" i="46" s="1"/>
  <c r="AH15" i="4"/>
  <c r="AF17" i="4"/>
  <c r="AB1501" i="46"/>
  <c r="F6" i="39"/>
  <c r="S6" i="39" s="1"/>
  <c r="AK57" i="45"/>
  <c r="AL165" i="5"/>
  <c r="AL15" i="45" s="1"/>
  <c r="AK113" i="46"/>
  <c r="AK167" i="46" s="1"/>
  <c r="AE47" i="4"/>
  <c r="AI45" i="4"/>
  <c r="AL1431" i="5"/>
  <c r="AL13" i="13"/>
  <c r="AL637" i="5"/>
  <c r="AL31" i="45" s="1"/>
  <c r="AH57" i="45"/>
  <c r="J19" i="7"/>
  <c r="N28" i="28"/>
  <c r="J28" i="28" s="1"/>
  <c r="AB49" i="4"/>
  <c r="J23" i="23"/>
  <c r="F23" i="23" s="1"/>
  <c r="N28" i="35"/>
  <c r="N97" i="35" s="1"/>
  <c r="J97" i="35" s="1"/>
  <c r="AH32" i="4"/>
  <c r="AI32" i="4" s="1"/>
  <c r="AE34" i="4"/>
  <c r="AE24" i="4"/>
  <c r="AH24" i="4" s="1"/>
  <c r="AH22" i="4"/>
  <c r="AI22" i="4" s="1"/>
  <c r="K63" i="35"/>
  <c r="G63" i="35" s="1"/>
  <c r="I63" i="35"/>
  <c r="I62" i="35" s="1"/>
  <c r="I19" i="7"/>
  <c r="I17" i="7" s="1"/>
  <c r="I23" i="23"/>
  <c r="I22" i="23" s="1"/>
  <c r="M28" i="35"/>
  <c r="M27" i="35" s="1"/>
  <c r="R27" i="4"/>
  <c r="V27" i="4" s="1"/>
  <c r="AI27" i="4" s="1"/>
  <c r="V25" i="4"/>
  <c r="AL481" i="5"/>
  <c r="AL25" i="45" s="1"/>
  <c r="I24" i="1"/>
  <c r="AL1005" i="5"/>
  <c r="AL43" i="45" s="1"/>
  <c r="E49" i="4"/>
  <c r="AL429" i="5"/>
  <c r="AL23" i="45" s="1"/>
  <c r="AL22" i="45"/>
  <c r="AL56" i="45" s="1"/>
  <c r="R21" i="4"/>
  <c r="V19" i="4"/>
  <c r="I16" i="1" s="1"/>
  <c r="R17" i="4"/>
  <c r="V17" i="4" s="1"/>
  <c r="V15" i="4"/>
  <c r="AL326" i="5"/>
  <c r="AL218" i="46"/>
  <c r="AL1173" i="46"/>
  <c r="AL960" i="46"/>
  <c r="AL1472" i="46"/>
  <c r="V111" i="37"/>
  <c r="V53" i="37" s="1"/>
  <c r="AL16" i="13"/>
  <c r="F46" i="39"/>
  <c r="S46" i="39" s="1"/>
  <c r="G175" i="37"/>
  <c r="H54" i="39"/>
  <c r="W54" i="39" s="1"/>
  <c r="S1477" i="5"/>
  <c r="S57" i="13" s="1"/>
  <c r="S1062" i="5"/>
  <c r="V29" i="4"/>
  <c r="Q31" i="4"/>
  <c r="K72" i="28"/>
  <c r="G72" i="28" s="1"/>
  <c r="I72" i="28"/>
  <c r="G73" i="35"/>
  <c r="K70" i="35"/>
  <c r="G70" i="35" s="1"/>
  <c r="G49" i="23"/>
  <c r="C49" i="23" s="1"/>
  <c r="E49" i="23"/>
  <c r="I65" i="35"/>
  <c r="K65" i="35"/>
  <c r="G65" i="35" s="1"/>
  <c r="T50" i="13"/>
  <c r="T1462" i="5"/>
  <c r="T42" i="13" s="1"/>
  <c r="M114" i="35"/>
  <c r="I114" i="35" s="1"/>
  <c r="K115" i="35"/>
  <c r="I115" i="35"/>
  <c r="T1062" i="5"/>
  <c r="I45" i="35"/>
  <c r="K45" i="35"/>
  <c r="G45" i="35" s="1"/>
  <c r="M69" i="28"/>
  <c r="I36" i="7"/>
  <c r="M54" i="35"/>
  <c r="I36" i="25"/>
  <c r="I46" i="23"/>
  <c r="X1462" i="5"/>
  <c r="AG1500" i="46"/>
  <c r="AG1501" i="46" s="1"/>
  <c r="G26" i="25"/>
  <c r="S1497" i="46"/>
  <c r="X699" i="46"/>
  <c r="X1472" i="46"/>
  <c r="AL1459" i="46"/>
  <c r="AL1455" i="46" s="1"/>
  <c r="J37" i="23"/>
  <c r="J35" i="7"/>
  <c r="G41" i="28"/>
  <c r="N47" i="35"/>
  <c r="J47" i="35" s="1"/>
  <c r="DF68" i="42"/>
  <c r="K50" i="35"/>
  <c r="G50" i="35" s="1"/>
  <c r="X1487" i="46"/>
  <c r="AL692" i="46"/>
  <c r="AL380" i="46"/>
  <c r="AL379" i="46" s="1"/>
  <c r="AL433" i="46" s="1"/>
  <c r="E42" i="23"/>
  <c r="G42" i="23"/>
  <c r="C42" i="23" s="1"/>
  <c r="G53" i="37"/>
  <c r="G29" i="37"/>
  <c r="F127" i="37"/>
  <c r="AK25" i="13"/>
  <c r="E86" i="39"/>
  <c r="T142" i="37"/>
  <c r="K142" i="37"/>
  <c r="Z142" i="37" s="1"/>
  <c r="O29" i="35"/>
  <c r="H29" i="35"/>
  <c r="W175" i="37"/>
  <c r="W53" i="37"/>
  <c r="W179" i="37" s="1"/>
  <c r="H30" i="28"/>
  <c r="O30" i="28"/>
  <c r="D25" i="23"/>
  <c r="K25" i="23"/>
  <c r="Z115" i="37"/>
  <c r="L128" i="39"/>
  <c r="S4" i="39"/>
  <c r="S128" i="39" s="1"/>
  <c r="O6" i="37"/>
  <c r="V7" i="37"/>
  <c r="V177" i="37" s="1"/>
  <c r="O177" i="37"/>
  <c r="O174" i="37"/>
  <c r="O176" i="37" s="1"/>
  <c r="Q34" i="39"/>
  <c r="J6" i="39"/>
  <c r="J130" i="39" s="1"/>
  <c r="T41" i="37"/>
  <c r="M9" i="37"/>
  <c r="S41" i="37"/>
  <c r="Z41" i="37" s="1"/>
  <c r="Z134" i="37"/>
  <c r="O68" i="28"/>
  <c r="G68" i="28" s="1"/>
  <c r="J68" i="28"/>
  <c r="R60" i="28"/>
  <c r="R23" i="28" s="1"/>
  <c r="AI1383" i="46"/>
  <c r="AI1500" i="46" s="1"/>
  <c r="AL1332" i="46"/>
  <c r="AL1331" i="46" s="1"/>
  <c r="G66" i="35"/>
  <c r="I103" i="35"/>
  <c r="K103" i="35"/>
  <c r="G103" i="35" s="1"/>
  <c r="U109" i="37"/>
  <c r="K109" i="37"/>
  <c r="Z109" i="37" s="1"/>
  <c r="R113" i="39"/>
  <c r="H113" i="39"/>
  <c r="W113" i="39" s="1"/>
  <c r="AL1122" i="46"/>
  <c r="AL1121" i="46" s="1"/>
  <c r="E22" i="1"/>
  <c r="AI41" i="4"/>
  <c r="I88" i="35"/>
  <c r="K88" i="35"/>
  <c r="G88" i="35" s="1"/>
  <c r="S5" i="39"/>
  <c r="S129" i="39" s="1"/>
  <c r="F129" i="39"/>
  <c r="K85" i="35"/>
  <c r="G85" i="35" s="1"/>
  <c r="I85" i="35"/>
  <c r="X1455" i="46"/>
  <c r="V8" i="37"/>
  <c r="V178" i="37" s="1"/>
  <c r="G178" i="37"/>
  <c r="U1501" i="46"/>
  <c r="U1175" i="46"/>
  <c r="K31" i="28"/>
  <c r="G31" i="28" s="1"/>
  <c r="AL1062" i="5"/>
  <c r="X1070" i="46"/>
  <c r="K33" i="35"/>
  <c r="G33" i="35" s="1"/>
  <c r="I35" i="35"/>
  <c r="K35" i="35"/>
  <c r="G35" i="35" s="1"/>
  <c r="M104" i="35"/>
  <c r="I104" i="35" s="1"/>
  <c r="I107" i="35"/>
  <c r="K107" i="35"/>
  <c r="X1449" i="46"/>
  <c r="AL1070" i="46"/>
  <c r="AL803" i="46"/>
  <c r="AL802" i="46" s="1"/>
  <c r="J33" i="35"/>
  <c r="T127" i="37"/>
  <c r="AL1442" i="46"/>
  <c r="AD49" i="4"/>
  <c r="AL750" i="46"/>
  <c r="AG538" i="46"/>
  <c r="K47" i="28"/>
  <c r="G47" i="28" s="1"/>
  <c r="J47" i="28"/>
  <c r="J35" i="25"/>
  <c r="AL270" i="46"/>
  <c r="Z1497" i="46"/>
  <c r="AA1501" i="46"/>
  <c r="AC167" i="46"/>
  <c r="AA167" i="46"/>
  <c r="J39" i="35"/>
  <c r="K39" i="35"/>
  <c r="G39" i="35" s="1"/>
  <c r="AL1453" i="46"/>
  <c r="AL281" i="46"/>
  <c r="G68" i="23"/>
  <c r="C68" i="23" s="1"/>
  <c r="DF84" i="42" s="1"/>
  <c r="F68" i="23"/>
  <c r="AK1453" i="46"/>
  <c r="AK281" i="46"/>
  <c r="J110" i="35"/>
  <c r="AH12" i="4"/>
  <c r="AE14" i="4"/>
  <c r="J42" i="35"/>
  <c r="K42" i="35"/>
  <c r="G42" i="35" s="1"/>
  <c r="N111" i="35"/>
  <c r="N108" i="35" s="1"/>
  <c r="J108" i="35" s="1"/>
  <c r="AK326" i="5"/>
  <c r="AL287" i="46"/>
  <c r="J30" i="23"/>
  <c r="N35" i="28"/>
  <c r="AK1457" i="5"/>
  <c r="AK1487" i="5" s="1"/>
  <c r="K51" i="28"/>
  <c r="G51" i="28" s="1"/>
  <c r="J51" i="28"/>
  <c r="Z328" i="46"/>
  <c r="J100" i="35"/>
  <c r="K100" i="35"/>
  <c r="G100" i="35" s="1"/>
  <c r="G110" i="35"/>
  <c r="T57" i="45"/>
  <c r="I118" i="35"/>
  <c r="K118" i="35"/>
  <c r="G118" i="35" s="1"/>
  <c r="R14" i="4"/>
  <c r="V12" i="4"/>
  <c r="H77" i="39"/>
  <c r="W77" i="39" s="1"/>
  <c r="Q77" i="39"/>
  <c r="M29" i="35"/>
  <c r="I29" i="35" s="1"/>
  <c r="I30" i="35"/>
  <c r="M99" i="35"/>
  <c r="I50" i="35"/>
  <c r="M119" i="35"/>
  <c r="I119" i="35" s="1"/>
  <c r="F88" i="37"/>
  <c r="U88" i="37" s="1"/>
  <c r="K89" i="37"/>
  <c r="Z89" i="37" s="1"/>
  <c r="T89" i="37"/>
  <c r="K30" i="35"/>
  <c r="G30" i="35" s="1"/>
  <c r="E26" i="23"/>
  <c r="I25" i="23"/>
  <c r="T88" i="37"/>
  <c r="G21" i="7"/>
  <c r="AK40" i="13"/>
  <c r="AL40" i="13" s="1"/>
  <c r="E121" i="37"/>
  <c r="AG37" i="13"/>
  <c r="AK37" i="13" s="1"/>
  <c r="AG1487" i="5"/>
  <c r="AG67" i="13" s="1"/>
  <c r="J99" i="35"/>
  <c r="K99" i="35"/>
  <c r="N98" i="35"/>
  <c r="J98" i="35" s="1"/>
  <c r="J29" i="35"/>
  <c r="I30" i="28"/>
  <c r="I120" i="35"/>
  <c r="K120" i="35"/>
  <c r="G120" i="35" s="1"/>
  <c r="J14" i="7"/>
  <c r="G14" i="7" s="1"/>
  <c r="AI1498" i="46"/>
  <c r="AI1499" i="46"/>
  <c r="AL1383" i="46"/>
  <c r="AI1441" i="46"/>
  <c r="AI1497" i="46" s="1"/>
  <c r="AI1440" i="46"/>
  <c r="J119" i="35"/>
  <c r="N116" i="35"/>
  <c r="J116" i="35" s="1"/>
  <c r="AH1450" i="5"/>
  <c r="AH30" i="13" s="1"/>
  <c r="AH31" i="13"/>
  <c r="N102" i="35"/>
  <c r="N101" i="35" s="1"/>
  <c r="R11" i="28"/>
  <c r="J17" i="28"/>
  <c r="F19" i="23"/>
  <c r="AH248" i="39"/>
  <c r="N12" i="23"/>
  <c r="R23" i="35"/>
  <c r="I91" i="35"/>
  <c r="K91" i="35"/>
  <c r="G91" i="35" s="1"/>
  <c r="S38" i="13"/>
  <c r="S1457" i="5"/>
  <c r="S37" i="13" s="1"/>
  <c r="X37" i="13" s="1"/>
  <c r="T1500" i="46"/>
  <c r="T1501" i="46" s="1"/>
  <c r="X30" i="13"/>
  <c r="E89" i="39"/>
  <c r="F93" i="37"/>
  <c r="AC219" i="39"/>
  <c r="M60" i="35"/>
  <c r="I60" i="35" s="1"/>
  <c r="O32" i="35"/>
  <c r="H32" i="35"/>
  <c r="AL1451" i="46"/>
  <c r="AL1393" i="46"/>
  <c r="AK1451" i="46"/>
  <c r="AK1393" i="46"/>
  <c r="AK1440" i="46" s="1"/>
  <c r="AK61" i="46"/>
  <c r="AL299" i="46"/>
  <c r="AL62" i="46"/>
  <c r="AL60" i="46"/>
  <c r="AH1468" i="46"/>
  <c r="AH1467" i="46" s="1"/>
  <c r="AH1497" i="46" s="1"/>
  <c r="AH298" i="46"/>
  <c r="AH328" i="46" s="1"/>
  <c r="AK298" i="46"/>
  <c r="AK1468" i="46"/>
  <c r="AK1467" i="46" s="1"/>
  <c r="AH61" i="46"/>
  <c r="AH1500" i="46" s="1"/>
  <c r="J32" i="35"/>
  <c r="J5" i="39"/>
  <c r="J129" i="39" s="1"/>
  <c r="Q33" i="39"/>
  <c r="T40" i="37"/>
  <c r="M8" i="37"/>
  <c r="P6" i="39"/>
  <c r="P130" i="39" s="1"/>
  <c r="K130" i="39"/>
  <c r="H7" i="39"/>
  <c r="W7" i="39" s="1"/>
  <c r="Q7" i="39"/>
  <c r="U11" i="28"/>
  <c r="Z10" i="37"/>
  <c r="O9" i="23"/>
  <c r="AI242" i="39"/>
  <c r="U2" i="35"/>
  <c r="U10" i="35"/>
  <c r="F1498" i="46"/>
  <c r="F1500" i="46"/>
  <c r="F1501" i="46" s="1"/>
  <c r="X57" i="45"/>
  <c r="E53" i="23"/>
  <c r="G53" i="23"/>
  <c r="C53" i="23" s="1"/>
  <c r="K76" i="28"/>
  <c r="G76" i="28" s="1"/>
  <c r="I76" i="28"/>
  <c r="K67" i="35"/>
  <c r="G68" i="35"/>
  <c r="X1500" i="46"/>
  <c r="X1501" i="46" s="1"/>
  <c r="D85" i="39"/>
  <c r="E92" i="37"/>
  <c r="X25" i="13"/>
  <c r="AB216" i="39"/>
  <c r="X28" i="13"/>
  <c r="AL28" i="13" s="1"/>
  <c r="AL1321" i="5"/>
  <c r="AL53" i="45" s="1"/>
  <c r="E25" i="13"/>
  <c r="E1487" i="5"/>
  <c r="E67" i="13" s="1"/>
  <c r="X1440" i="46"/>
  <c r="S1500" i="46"/>
  <c r="S1501" i="46" s="1"/>
  <c r="AL114" i="46"/>
  <c r="AL113" i="46" s="1"/>
  <c r="AL167" i="46" s="1"/>
  <c r="AL293" i="46"/>
  <c r="AL292" i="46" s="1"/>
  <c r="M66" i="28"/>
  <c r="K66" i="28" s="1"/>
  <c r="M53" i="35"/>
  <c r="I53" i="35" s="1"/>
  <c r="I43" i="23"/>
  <c r="G43" i="23" s="1"/>
  <c r="I29" i="7"/>
  <c r="M25" i="28"/>
  <c r="I25" i="28" s="1"/>
  <c r="I28" i="28"/>
  <c r="I32" i="35"/>
  <c r="K32" i="35"/>
  <c r="I37" i="28"/>
  <c r="K37" i="28"/>
  <c r="E32" i="23"/>
  <c r="S11" i="13"/>
  <c r="AH22" i="13"/>
  <c r="AH1439" i="5"/>
  <c r="R33" i="39"/>
  <c r="K5" i="39"/>
  <c r="K43" i="23"/>
  <c r="M37" i="23"/>
  <c r="U40" i="37"/>
  <c r="N8" i="37"/>
  <c r="Q17" i="28"/>
  <c r="O17" i="28" s="1"/>
  <c r="M19" i="23"/>
  <c r="K19" i="23" s="1"/>
  <c r="AE248" i="39" s="1"/>
  <c r="G29" i="25"/>
  <c r="S175" i="37"/>
  <c r="O53" i="35"/>
  <c r="Q47" i="35"/>
  <c r="O66" i="28"/>
  <c r="Q60" i="28"/>
  <c r="P23" i="35"/>
  <c r="O25" i="35"/>
  <c r="H25" i="35"/>
  <c r="O25" i="28"/>
  <c r="P23" i="28"/>
  <c r="H23" i="28" s="1"/>
  <c r="H25" i="28"/>
  <c r="O27" i="35"/>
  <c r="H17" i="28"/>
  <c r="P11" i="28"/>
  <c r="AF248" i="39"/>
  <c r="L12" i="23"/>
  <c r="D19" i="23"/>
  <c r="D22" i="23"/>
  <c r="K22" i="23"/>
  <c r="T1477" i="5"/>
  <c r="T1430" i="5"/>
  <c r="X1477" i="5"/>
  <c r="X1430" i="5"/>
  <c r="AL1430" i="5"/>
  <c r="I54" i="23"/>
  <c r="M77" i="28"/>
  <c r="R44" i="4"/>
  <c r="V42" i="4"/>
  <c r="I117" i="35"/>
  <c r="K117" i="35"/>
  <c r="G117" i="35" s="1"/>
  <c r="I87" i="35"/>
  <c r="M82" i="35"/>
  <c r="K87" i="35"/>
  <c r="Q97" i="39"/>
  <c r="H97" i="39"/>
  <c r="W97" i="39" s="1"/>
  <c r="I124" i="35"/>
  <c r="K124" i="35"/>
  <c r="K96" i="37"/>
  <c r="Z96" i="37" s="1"/>
  <c r="T96" i="37"/>
  <c r="AL1404" i="46"/>
  <c r="AL1440" i="46" s="1"/>
  <c r="AL1226" i="46" l="1"/>
  <c r="M121" i="35"/>
  <c r="S1487" i="5"/>
  <c r="S67" i="13" s="1"/>
  <c r="M97" i="35"/>
  <c r="M96" i="35" s="1"/>
  <c r="I28" i="35"/>
  <c r="M25" i="35"/>
  <c r="AL1441" i="46"/>
  <c r="AL1499" i="46"/>
  <c r="AL1278" i="46"/>
  <c r="K119" i="37"/>
  <c r="Z119" i="37" s="1"/>
  <c r="J50" i="35"/>
  <c r="X31" i="13"/>
  <c r="AL1280" i="46"/>
  <c r="X1497" i="46"/>
  <c r="S7" i="37"/>
  <c r="L21" i="23"/>
  <c r="G38" i="28"/>
  <c r="M177" i="37"/>
  <c r="T7" i="37"/>
  <c r="T177" i="37" s="1"/>
  <c r="DF82" i="42"/>
  <c r="J128" i="39"/>
  <c r="Q4" i="39"/>
  <c r="Q128" i="39" s="1"/>
  <c r="K64" i="35"/>
  <c r="K60" i="35" s="1"/>
  <c r="G60" i="35" s="1"/>
  <c r="I22" i="25"/>
  <c r="G22" i="25" s="1"/>
  <c r="K52" i="35"/>
  <c r="G52" i="35" s="1"/>
  <c r="I27" i="28"/>
  <c r="AL1014" i="46"/>
  <c r="K65" i="28"/>
  <c r="G65" i="28" s="1"/>
  <c r="J27" i="28"/>
  <c r="AH1501" i="46"/>
  <c r="I27" i="35"/>
  <c r="I102" i="35"/>
  <c r="G19" i="25"/>
  <c r="J63" i="28"/>
  <c r="K63" i="28"/>
  <c r="G63" i="28" s="1"/>
  <c r="J32" i="23"/>
  <c r="F32" i="23" s="1"/>
  <c r="G33" i="23"/>
  <c r="C33" i="23" s="1"/>
  <c r="DF67" i="42" s="1"/>
  <c r="DF66" i="42" s="1"/>
  <c r="AL1487" i="5"/>
  <c r="AL67" i="13" s="1"/>
  <c r="U127" i="37"/>
  <c r="D89" i="39"/>
  <c r="Q89" i="39" s="1"/>
  <c r="E93" i="37"/>
  <c r="T93" i="37" s="1"/>
  <c r="E23" i="23"/>
  <c r="G62" i="35"/>
  <c r="K62" i="35"/>
  <c r="J17" i="25"/>
  <c r="G17" i="25" s="1"/>
  <c r="K111" i="37"/>
  <c r="Z111" i="37" s="1"/>
  <c r="H37" i="28"/>
  <c r="G37" i="28" s="1"/>
  <c r="O37" i="28"/>
  <c r="D32" i="23"/>
  <c r="K32" i="23"/>
  <c r="E54" i="37"/>
  <c r="K165" i="37"/>
  <c r="Z165" i="37" s="1"/>
  <c r="T165" i="37"/>
  <c r="T54" i="37" s="1"/>
  <c r="T180" i="37" s="1"/>
  <c r="Q103" i="39"/>
  <c r="H103" i="39"/>
  <c r="W103" i="39" s="1"/>
  <c r="D47" i="39"/>
  <c r="U71" i="28"/>
  <c r="O48" i="23"/>
  <c r="M5" i="39"/>
  <c r="P5" i="39" s="1"/>
  <c r="P129" i="39" s="1"/>
  <c r="T33" i="39"/>
  <c r="P8" i="37"/>
  <c r="S8" i="37" s="1"/>
  <c r="W40" i="37"/>
  <c r="S52" i="37"/>
  <c r="K128" i="39"/>
  <c r="R4" i="39"/>
  <c r="R128" i="39" s="1"/>
  <c r="N177" i="37"/>
  <c r="U7" i="37"/>
  <c r="U177" i="37" s="1"/>
  <c r="AL1175" i="46"/>
  <c r="J17" i="7"/>
  <c r="J15" i="7" s="1"/>
  <c r="AE28" i="4"/>
  <c r="AH28" i="4" s="1"/>
  <c r="AL57" i="45"/>
  <c r="AL272" i="46"/>
  <c r="AK328" i="46"/>
  <c r="AK1500" i="46"/>
  <c r="AK1501" i="46" s="1"/>
  <c r="K127" i="37"/>
  <c r="Z127" i="37" s="1"/>
  <c r="V175" i="37"/>
  <c r="AF18" i="4"/>
  <c r="AF49" i="4" s="1"/>
  <c r="AH17" i="4"/>
  <c r="L15" i="1" s="1"/>
  <c r="AI1501" i="46"/>
  <c r="G23" i="23"/>
  <c r="C23" i="23" s="1"/>
  <c r="DF63" i="42" s="1"/>
  <c r="AE48" i="4"/>
  <c r="AH48" i="4" s="1"/>
  <c r="AH47" i="4"/>
  <c r="G19" i="7"/>
  <c r="N27" i="28"/>
  <c r="K28" i="28"/>
  <c r="G28" i="28" s="1"/>
  <c r="N25" i="35"/>
  <c r="J25" i="35" s="1"/>
  <c r="K28" i="35"/>
  <c r="G28" i="35" s="1"/>
  <c r="G27" i="35" s="1"/>
  <c r="N27" i="35"/>
  <c r="J22" i="23"/>
  <c r="F22" i="23" s="1"/>
  <c r="J28" i="35"/>
  <c r="J27" i="35" s="1"/>
  <c r="AE38" i="4"/>
  <c r="AH38" i="4" s="1"/>
  <c r="AH34" i="4"/>
  <c r="L17" i="1"/>
  <c r="E17" i="1" s="1"/>
  <c r="AI24" i="4"/>
  <c r="F130" i="39"/>
  <c r="I18" i="1"/>
  <c r="E18" i="1" s="1"/>
  <c r="AI25" i="4"/>
  <c r="AL1498" i="46"/>
  <c r="R28" i="4"/>
  <c r="V28" i="4" s="1"/>
  <c r="V21" i="4"/>
  <c r="AI21" i="4" s="1"/>
  <c r="AI19" i="4"/>
  <c r="AI15" i="4"/>
  <c r="I15" i="1"/>
  <c r="S130" i="39"/>
  <c r="AK1449" i="46"/>
  <c r="AK1497" i="46" s="1"/>
  <c r="AL25" i="13"/>
  <c r="K54" i="35"/>
  <c r="G54" i="35" s="1"/>
  <c r="M123" i="35"/>
  <c r="I54" i="35"/>
  <c r="I35" i="7"/>
  <c r="G35" i="7" s="1"/>
  <c r="G36" i="7"/>
  <c r="AC224" i="39"/>
  <c r="X42" i="13"/>
  <c r="AL42" i="13" s="1"/>
  <c r="I69" i="28"/>
  <c r="K69" i="28"/>
  <c r="G69" i="28" s="1"/>
  <c r="E93" i="39"/>
  <c r="X50" i="13"/>
  <c r="AL50" i="13" s="1"/>
  <c r="Q38" i="4"/>
  <c r="V31" i="4"/>
  <c r="AI31" i="4" s="1"/>
  <c r="AI29" i="4"/>
  <c r="I19" i="1"/>
  <c r="E19" i="1" s="1"/>
  <c r="E46" i="23"/>
  <c r="G46" i="23"/>
  <c r="C46" i="23" s="1"/>
  <c r="E97" i="37"/>
  <c r="T97" i="37" s="1"/>
  <c r="D101" i="39"/>
  <c r="Q101" i="39" s="1"/>
  <c r="G36" i="25"/>
  <c r="I35" i="25"/>
  <c r="G35" i="25" s="1"/>
  <c r="K114" i="35"/>
  <c r="G114" i="35" s="1"/>
  <c r="G115" i="35"/>
  <c r="AL689" i="46"/>
  <c r="AL1490" i="46"/>
  <c r="G9" i="37"/>
  <c r="V29" i="37"/>
  <c r="R86" i="39"/>
  <c r="H86" i="39"/>
  <c r="W86" i="39" s="1"/>
  <c r="S177" i="37"/>
  <c r="Z7" i="37"/>
  <c r="Z177" i="37" s="1"/>
  <c r="P128" i="39"/>
  <c r="W4" i="39"/>
  <c r="W128" i="39" s="1"/>
  <c r="M179" i="37"/>
  <c r="S9" i="37"/>
  <c r="S179" i="37" s="1"/>
  <c r="AL1449" i="46"/>
  <c r="K97" i="35"/>
  <c r="K104" i="35"/>
  <c r="G104" i="35" s="1"/>
  <c r="G107" i="35"/>
  <c r="AL804" i="46"/>
  <c r="K119" i="35"/>
  <c r="G119" i="35" s="1"/>
  <c r="K102" i="35"/>
  <c r="G102" i="35" s="1"/>
  <c r="N96" i="35"/>
  <c r="J102" i="35"/>
  <c r="J96" i="35" s="1"/>
  <c r="AL37" i="13"/>
  <c r="K88" i="37"/>
  <c r="Z88" i="37" s="1"/>
  <c r="G29" i="35"/>
  <c r="K29" i="35"/>
  <c r="E43" i="23"/>
  <c r="G32" i="35"/>
  <c r="J14" i="23"/>
  <c r="AK67" i="13"/>
  <c r="N14" i="28"/>
  <c r="N14" i="35"/>
  <c r="AH14" i="4"/>
  <c r="L14" i="1" s="1"/>
  <c r="AE18" i="4"/>
  <c r="K35" i="28"/>
  <c r="G35" i="28" s="1"/>
  <c r="J35" i="28"/>
  <c r="N30" i="28"/>
  <c r="N25" i="28"/>
  <c r="K25" i="28" s="1"/>
  <c r="G25" i="28" s="1"/>
  <c r="G30" i="23"/>
  <c r="C30" i="23" s="1"/>
  <c r="F30" i="23"/>
  <c r="J25" i="23"/>
  <c r="G25" i="23" s="1"/>
  <c r="K111" i="35"/>
  <c r="J111" i="35"/>
  <c r="AI12" i="4"/>
  <c r="I14" i="1"/>
  <c r="R18" i="4"/>
  <c r="V18" i="4" s="1"/>
  <c r="V14" i="4"/>
  <c r="E25" i="23"/>
  <c r="M98" i="35"/>
  <c r="I99" i="35"/>
  <c r="G99" i="35"/>
  <c r="K98" i="35"/>
  <c r="E29" i="37"/>
  <c r="D26" i="39"/>
  <c r="K121" i="37"/>
  <c r="Z121" i="37" s="1"/>
  <c r="T121" i="37"/>
  <c r="T53" i="37" s="1"/>
  <c r="E53" i="37"/>
  <c r="AL1461" i="46"/>
  <c r="AL1460" i="46" s="1"/>
  <c r="AF219" i="39"/>
  <c r="AK31" i="13"/>
  <c r="AL31" i="13" s="1"/>
  <c r="F128" i="37"/>
  <c r="E90" i="39"/>
  <c r="AK30" i="13"/>
  <c r="AL30" i="13" s="1"/>
  <c r="L16" i="1"/>
  <c r="AL61" i="46"/>
  <c r="AL1500" i="46" s="1"/>
  <c r="R2" i="35"/>
  <c r="R240" i="35"/>
  <c r="R9" i="35"/>
  <c r="N9" i="23"/>
  <c r="AH242" i="39"/>
  <c r="R2" i="28"/>
  <c r="R10" i="28"/>
  <c r="R9" i="28" s="1"/>
  <c r="E77" i="37"/>
  <c r="X38" i="13"/>
  <c r="AL38" i="13" s="1"/>
  <c r="I66" i="28"/>
  <c r="U93" i="37"/>
  <c r="R89" i="39"/>
  <c r="H89" i="39"/>
  <c r="W89" i="39" s="1"/>
  <c r="AL298" i="46"/>
  <c r="AL328" i="46" s="1"/>
  <c r="AL1468" i="46"/>
  <c r="AL1467" i="46" s="1"/>
  <c r="N94" i="35"/>
  <c r="J101" i="35"/>
  <c r="G101" i="35" s="1"/>
  <c r="M6" i="37"/>
  <c r="M174" i="37"/>
  <c r="M176" i="37" s="1"/>
  <c r="M178" i="37"/>
  <c r="U10" i="28"/>
  <c r="AA10" i="37"/>
  <c r="U9" i="35"/>
  <c r="X7" i="39"/>
  <c r="AI239" i="39"/>
  <c r="I97" i="35"/>
  <c r="G66" i="28"/>
  <c r="C43" i="23"/>
  <c r="T92" i="37"/>
  <c r="K92" i="37"/>
  <c r="Z92" i="37" s="1"/>
  <c r="Q85" i="39"/>
  <c r="H85" i="39"/>
  <c r="W85" i="39" s="1"/>
  <c r="G29" i="7"/>
  <c r="I22" i="7"/>
  <c r="G22" i="7" s="1"/>
  <c r="M122" i="35"/>
  <c r="K53" i="35"/>
  <c r="G53" i="35" s="1"/>
  <c r="E22" i="23"/>
  <c r="I25" i="35"/>
  <c r="D25" i="39"/>
  <c r="E28" i="37"/>
  <c r="D49" i="39"/>
  <c r="E76" i="37"/>
  <c r="X11" i="13"/>
  <c r="AL11" i="13" s="1"/>
  <c r="AH19" i="13"/>
  <c r="AH1487" i="5"/>
  <c r="AH67" i="13" s="1"/>
  <c r="AF211" i="39"/>
  <c r="AK22" i="13"/>
  <c r="AL22" i="13" s="1"/>
  <c r="N6" i="37"/>
  <c r="N178" i="37"/>
  <c r="N174" i="37"/>
  <c r="N176" i="37" s="1"/>
  <c r="O60" i="28"/>
  <c r="O23" i="28" s="1"/>
  <c r="Q23" i="28"/>
  <c r="M21" i="23"/>
  <c r="K37" i="23"/>
  <c r="AG248" i="39"/>
  <c r="M12" i="23"/>
  <c r="K12" i="23" s="1"/>
  <c r="AE242" i="39" s="1"/>
  <c r="E19" i="23"/>
  <c r="C19" i="23" s="1"/>
  <c r="K129" i="39"/>
  <c r="Q23" i="35"/>
  <c r="O47" i="35"/>
  <c r="O23" i="35" s="1"/>
  <c r="Q11" i="28"/>
  <c r="O11" i="28" s="1"/>
  <c r="I17" i="28"/>
  <c r="G17" i="28" s="1"/>
  <c r="D12" i="23"/>
  <c r="AF242" i="39"/>
  <c r="L9" i="23"/>
  <c r="P2" i="28"/>
  <c r="H11" i="28"/>
  <c r="H2" i="28" s="1"/>
  <c r="P10" i="28"/>
  <c r="P2" i="35"/>
  <c r="P9" i="35"/>
  <c r="H23" i="35"/>
  <c r="P240" i="35"/>
  <c r="D21" i="23"/>
  <c r="I77" i="28"/>
  <c r="K77" i="28"/>
  <c r="G77" i="28" s="1"/>
  <c r="I46" i="25"/>
  <c r="I46" i="7"/>
  <c r="M71" i="28"/>
  <c r="M56" i="35"/>
  <c r="I48" i="23"/>
  <c r="X1487" i="5"/>
  <c r="I23" i="1"/>
  <c r="AI42" i="4"/>
  <c r="G54" i="23"/>
  <c r="C54" i="23" s="1"/>
  <c r="E54" i="23"/>
  <c r="R48" i="4"/>
  <c r="V44" i="4"/>
  <c r="T57" i="13"/>
  <c r="T1487" i="5"/>
  <c r="T67" i="13" s="1"/>
  <c r="I121" i="35"/>
  <c r="K121" i="35"/>
  <c r="G121" i="35" s="1"/>
  <c r="K82" i="35"/>
  <c r="G87" i="35"/>
  <c r="I82" i="35"/>
  <c r="G82" i="35" s="1"/>
  <c r="M58" i="35"/>
  <c r="I58" i="35" s="1"/>
  <c r="G124" i="35"/>
  <c r="AL1501" i="46" l="1"/>
  <c r="K93" i="37"/>
  <c r="Z93" i="37" s="1"/>
  <c r="C32" i="23"/>
  <c r="G32" i="23"/>
  <c r="G27" i="28"/>
  <c r="I96" i="35"/>
  <c r="J15" i="25"/>
  <c r="DN20" i="44"/>
  <c r="DN19" i="44" s="1"/>
  <c r="I25" i="1"/>
  <c r="G17" i="7"/>
  <c r="J71" i="28"/>
  <c r="U60" i="28"/>
  <c r="Q47" i="39"/>
  <c r="Q131" i="39" s="1"/>
  <c r="H47" i="39"/>
  <c r="D131" i="39"/>
  <c r="K54" i="37"/>
  <c r="E180" i="37"/>
  <c r="F48" i="23"/>
  <c r="O37" i="23"/>
  <c r="DN35" i="44" s="1"/>
  <c r="K25" i="35"/>
  <c r="G25" i="35" s="1"/>
  <c r="N23" i="35"/>
  <c r="J23" i="35" s="1"/>
  <c r="P174" i="37"/>
  <c r="P176" i="37" s="1"/>
  <c r="P178" i="37"/>
  <c r="P6" i="37"/>
  <c r="W6" i="37" s="1"/>
  <c r="W8" i="37"/>
  <c r="T5" i="39"/>
  <c r="T129" i="39" s="1"/>
  <c r="M129" i="39"/>
  <c r="K27" i="28"/>
  <c r="AI28" i="4"/>
  <c r="E15" i="1"/>
  <c r="G22" i="23"/>
  <c r="C22" i="23" s="1"/>
  <c r="J9" i="25"/>
  <c r="J8" i="25" s="1"/>
  <c r="J9" i="7"/>
  <c r="J8" i="7" s="1"/>
  <c r="J2" i="7" s="1"/>
  <c r="AI17" i="4"/>
  <c r="L24" i="1"/>
  <c r="E24" i="1" s="1"/>
  <c r="AI47" i="4"/>
  <c r="K27" i="35"/>
  <c r="AI34" i="4"/>
  <c r="AI38" i="4" s="1"/>
  <c r="L20" i="1"/>
  <c r="E20" i="1" s="1"/>
  <c r="K58" i="35"/>
  <c r="G58" i="35" s="1"/>
  <c r="K101" i="35"/>
  <c r="K94" i="35" s="1"/>
  <c r="G94" i="35" s="1"/>
  <c r="V38" i="4"/>
  <c r="Q49" i="4"/>
  <c r="R93" i="39"/>
  <c r="H93" i="39"/>
  <c r="W93" i="39" s="1"/>
  <c r="K123" i="35"/>
  <c r="G123" i="35" s="1"/>
  <c r="I123" i="35"/>
  <c r="K96" i="35"/>
  <c r="G97" i="35"/>
  <c r="G96" i="35" s="1"/>
  <c r="AL699" i="46"/>
  <c r="AL1487" i="46"/>
  <c r="AL1497" i="46" s="1"/>
  <c r="G6" i="37"/>
  <c r="V6" i="37" s="1"/>
  <c r="V9" i="37"/>
  <c r="G174" i="37"/>
  <c r="G176" i="37" s="1"/>
  <c r="G179" i="37"/>
  <c r="R49" i="4"/>
  <c r="AI14" i="4"/>
  <c r="F25" i="23"/>
  <c r="C25" i="23" s="1"/>
  <c r="DF64" i="42" s="1"/>
  <c r="DF62" i="42" s="1"/>
  <c r="J21" i="23"/>
  <c r="AH18" i="4"/>
  <c r="AH49" i="4" s="1"/>
  <c r="AE49" i="4"/>
  <c r="N11" i="35"/>
  <c r="J14" i="35"/>
  <c r="N11" i="28"/>
  <c r="J14" i="28"/>
  <c r="E14" i="1"/>
  <c r="J25" i="28"/>
  <c r="N23" i="28"/>
  <c r="J30" i="28"/>
  <c r="G30" i="28" s="1"/>
  <c r="K30" i="28"/>
  <c r="AD244" i="39"/>
  <c r="J12" i="23"/>
  <c r="F14" i="23"/>
  <c r="G111" i="35"/>
  <c r="K108" i="35"/>
  <c r="G108" i="35" s="1"/>
  <c r="I98" i="35"/>
  <c r="G98" i="35" s="1"/>
  <c r="M94" i="35"/>
  <c r="I94" i="35" s="1"/>
  <c r="Q26" i="39"/>
  <c r="D6" i="39"/>
  <c r="T29" i="37"/>
  <c r="E9" i="37"/>
  <c r="U128" i="37"/>
  <c r="K128" i="37"/>
  <c r="Z128" i="37" s="1"/>
  <c r="H90" i="39"/>
  <c r="W90" i="39" s="1"/>
  <c r="R90" i="39"/>
  <c r="E16" i="1"/>
  <c r="N8" i="23"/>
  <c r="AH239" i="39"/>
  <c r="K77" i="37"/>
  <c r="Z77" i="37" s="1"/>
  <c r="T77" i="37"/>
  <c r="J94" i="35"/>
  <c r="N92" i="35"/>
  <c r="J92" i="35" s="1"/>
  <c r="I122" i="35"/>
  <c r="K122" i="35"/>
  <c r="G122" i="35" s="1"/>
  <c r="T76" i="37"/>
  <c r="K76" i="37"/>
  <c r="Z76" i="37" s="1"/>
  <c r="E52" i="37"/>
  <c r="E175" i="37"/>
  <c r="Q49" i="39"/>
  <c r="H49" i="39"/>
  <c r="W49" i="39" s="1"/>
  <c r="D45" i="39"/>
  <c r="Q45" i="39" s="1"/>
  <c r="E8" i="37"/>
  <c r="T28" i="37"/>
  <c r="D5" i="39"/>
  <c r="Q25" i="39"/>
  <c r="E26" i="39"/>
  <c r="F29" i="37"/>
  <c r="AK19" i="13"/>
  <c r="AL19" i="13" s="1"/>
  <c r="E78" i="39"/>
  <c r="F124" i="37"/>
  <c r="F53" i="37" s="1"/>
  <c r="DF45" i="42"/>
  <c r="DF44" i="42"/>
  <c r="Q240" i="35"/>
  <c r="Q2" i="35"/>
  <c r="Q9" i="35"/>
  <c r="M9" i="23"/>
  <c r="AG239" i="39" s="1"/>
  <c r="AG242" i="39"/>
  <c r="Q10" i="28"/>
  <c r="Q9" i="28" s="1"/>
  <c r="Q2" i="28"/>
  <c r="S178" i="37"/>
  <c r="S174" i="37"/>
  <c r="S176" i="37" s="1"/>
  <c r="K21" i="23"/>
  <c r="H2" i="35"/>
  <c r="H240" i="35"/>
  <c r="H9" i="35"/>
  <c r="O9" i="35"/>
  <c r="O240" i="35"/>
  <c r="AF239" i="39"/>
  <c r="D9" i="23"/>
  <c r="L8" i="23"/>
  <c r="P9" i="28"/>
  <c r="H10" i="28"/>
  <c r="H9" i="28" s="1"/>
  <c r="E48" i="23"/>
  <c r="G48" i="23"/>
  <c r="C48" i="23" s="1"/>
  <c r="I37" i="23"/>
  <c r="I56" i="35"/>
  <c r="M125" i="35"/>
  <c r="K56" i="35"/>
  <c r="G56" i="35" s="1"/>
  <c r="M47" i="35"/>
  <c r="M14" i="28"/>
  <c r="X67" i="13"/>
  <c r="I14" i="23"/>
  <c r="M14" i="35"/>
  <c r="I71" i="28"/>
  <c r="K71" i="28"/>
  <c r="G71" i="28" s="1"/>
  <c r="M60" i="28"/>
  <c r="AI44" i="4"/>
  <c r="V48" i="4"/>
  <c r="V49" i="4" s="1"/>
  <c r="G46" i="7"/>
  <c r="I42" i="7"/>
  <c r="G46" i="25"/>
  <c r="I42" i="25"/>
  <c r="E25" i="39"/>
  <c r="F28" i="37"/>
  <c r="E23" i="1"/>
  <c r="F97" i="37"/>
  <c r="X57" i="13"/>
  <c r="AL57" i="13" s="1"/>
  <c r="E101" i="39"/>
  <c r="T175" i="37" l="1"/>
  <c r="J2" i="25"/>
  <c r="S6" i="37"/>
  <c r="AI18" i="4"/>
  <c r="Z54" i="37"/>
  <c r="Z180" i="37" s="1"/>
  <c r="K180" i="37"/>
  <c r="H131" i="39"/>
  <c r="W47" i="39"/>
  <c r="W131" i="39" s="1"/>
  <c r="U23" i="28"/>
  <c r="J60" i="28"/>
  <c r="DN34" i="44"/>
  <c r="O21" i="23"/>
  <c r="O8" i="23" s="1"/>
  <c r="F37" i="23"/>
  <c r="W178" i="37"/>
  <c r="W174" i="37"/>
  <c r="W176" i="37" s="1"/>
  <c r="L25" i="1"/>
  <c r="AI48" i="4"/>
  <c r="E25" i="1"/>
  <c r="V179" i="37"/>
  <c r="V174" i="37"/>
  <c r="V176" i="37" s="1"/>
  <c r="J9" i="23"/>
  <c r="J8" i="23" s="1"/>
  <c r="F12" i="23"/>
  <c r="AD242" i="39"/>
  <c r="N10" i="28"/>
  <c r="N2" i="28"/>
  <c r="J11" i="28"/>
  <c r="N10" i="35"/>
  <c r="J11" i="35"/>
  <c r="J2" i="35" s="1"/>
  <c r="N2" i="35"/>
  <c r="T9" i="37"/>
  <c r="T179" i="37" s="1"/>
  <c r="E179" i="37"/>
  <c r="Q6" i="39"/>
  <c r="Q130" i="39" s="1"/>
  <c r="D130" i="39"/>
  <c r="N240" i="35"/>
  <c r="J240" i="35"/>
  <c r="O10" i="28"/>
  <c r="O9" i="28" s="1"/>
  <c r="T8" i="37"/>
  <c r="E174" i="37"/>
  <c r="E176" i="37" s="1"/>
  <c r="E6" i="37"/>
  <c r="T6" i="37" s="1"/>
  <c r="E178" i="37"/>
  <c r="T52" i="37"/>
  <c r="Q5" i="39"/>
  <c r="Q129" i="39" s="1"/>
  <c r="D129" i="39"/>
  <c r="K124" i="37"/>
  <c r="Z124" i="37" s="1"/>
  <c r="U124" i="37"/>
  <c r="U53" i="37" s="1"/>
  <c r="K53" i="37"/>
  <c r="Z53" i="37" s="1"/>
  <c r="R78" i="39"/>
  <c r="H78" i="39"/>
  <c r="W78" i="39" s="1"/>
  <c r="E46" i="39"/>
  <c r="F9" i="37"/>
  <c r="U29" i="37"/>
  <c r="K29" i="37"/>
  <c r="Z29" i="37" s="1"/>
  <c r="R26" i="39"/>
  <c r="E6" i="39"/>
  <c r="H26" i="39"/>
  <c r="W26" i="39" s="1"/>
  <c r="K9" i="23"/>
  <c r="K8" i="23" s="1"/>
  <c r="M8" i="23"/>
  <c r="AA7" i="37"/>
  <c r="D8" i="23"/>
  <c r="X4" i="39" s="1"/>
  <c r="M11" i="28"/>
  <c r="K14" i="28"/>
  <c r="I14" i="28"/>
  <c r="G14" i="28" s="1"/>
  <c r="M23" i="35"/>
  <c r="K47" i="35"/>
  <c r="K23" i="35" s="1"/>
  <c r="I47" i="35"/>
  <c r="G47" i="35" s="1"/>
  <c r="I60" i="28"/>
  <c r="M23" i="28"/>
  <c r="I23" i="28" s="1"/>
  <c r="K60" i="28"/>
  <c r="K23" i="28" s="1"/>
  <c r="K28" i="37"/>
  <c r="Z28" i="37" s="1"/>
  <c r="F8" i="37"/>
  <c r="U28" i="37"/>
  <c r="H25" i="39"/>
  <c r="W25" i="39" s="1"/>
  <c r="E5" i="39"/>
  <c r="R25" i="39"/>
  <c r="I125" i="35"/>
  <c r="K125" i="35"/>
  <c r="M116" i="35"/>
  <c r="I15" i="25"/>
  <c r="G15" i="25" s="1"/>
  <c r="G42" i="25"/>
  <c r="AI49" i="4"/>
  <c r="I9" i="25"/>
  <c r="I9" i="7"/>
  <c r="R101" i="39"/>
  <c r="H101" i="39"/>
  <c r="W101" i="39" s="1"/>
  <c r="E45" i="39"/>
  <c r="M11" i="35"/>
  <c r="I14" i="35"/>
  <c r="G14" i="35" s="1"/>
  <c r="K14" i="35"/>
  <c r="I21" i="23"/>
  <c r="E37" i="23"/>
  <c r="G37" i="23"/>
  <c r="DN17" i="44" s="1"/>
  <c r="I15" i="7"/>
  <c r="G15" i="7" s="1"/>
  <c r="G42" i="7"/>
  <c r="I12" i="23"/>
  <c r="AC244" i="39"/>
  <c r="G14" i="23"/>
  <c r="E14" i="23"/>
  <c r="C14" i="23" s="1"/>
  <c r="U97" i="37"/>
  <c r="K97" i="37"/>
  <c r="Z97" i="37" s="1"/>
  <c r="Z175" i="37" s="1"/>
  <c r="F175" i="37"/>
  <c r="K175" i="37" s="1"/>
  <c r="F52" i="37"/>
  <c r="C37" i="23" l="1"/>
  <c r="DF100" i="42" s="1"/>
  <c r="DF99" i="42" s="1"/>
  <c r="DF95" i="42" s="1"/>
  <c r="DF61" i="42" s="1"/>
  <c r="G60" i="28"/>
  <c r="D3" i="29" s="1"/>
  <c r="U2" i="28"/>
  <c r="U9" i="28"/>
  <c r="J23" i="28"/>
  <c r="J2" i="28" s="1"/>
  <c r="G23" i="28"/>
  <c r="F21" i="23"/>
  <c r="U175" i="37"/>
  <c r="J10" i="35"/>
  <c r="J9" i="35" s="1"/>
  <c r="N9" i="35"/>
  <c r="N9" i="28"/>
  <c r="J10" i="28"/>
  <c r="AD239" i="39"/>
  <c r="F9" i="23"/>
  <c r="DN16" i="44"/>
  <c r="DN15" i="44" s="1"/>
  <c r="AE239" i="39"/>
  <c r="T174" i="37"/>
  <c r="T176" i="37" s="1"/>
  <c r="T178" i="37"/>
  <c r="U9" i="37"/>
  <c r="U179" i="37" s="1"/>
  <c r="K9" i="37"/>
  <c r="Z9" i="37" s="1"/>
  <c r="F179" i="37"/>
  <c r="K179" i="37" s="1"/>
  <c r="R46" i="39"/>
  <c r="H46" i="39"/>
  <c r="W46" i="39" s="1"/>
  <c r="R6" i="39"/>
  <c r="E130" i="39"/>
  <c r="H6" i="39"/>
  <c r="I8" i="7"/>
  <c r="G9" i="7"/>
  <c r="G21" i="23"/>
  <c r="C21" i="23" s="1"/>
  <c r="E21" i="23"/>
  <c r="G9" i="25"/>
  <c r="I8" i="25"/>
  <c r="H5" i="39"/>
  <c r="R5" i="39"/>
  <c r="E129" i="39"/>
  <c r="AA244" i="39"/>
  <c r="DF37" i="42"/>
  <c r="DF36" i="42" s="1"/>
  <c r="DF32" i="42" s="1"/>
  <c r="G23" i="35"/>
  <c r="I23" i="35"/>
  <c r="E12" i="23"/>
  <c r="C12" i="23" s="1"/>
  <c r="G12" i="23"/>
  <c r="AA242" i="39" s="1"/>
  <c r="I9" i="23"/>
  <c r="AC242" i="39"/>
  <c r="M10" i="35"/>
  <c r="M2" i="35"/>
  <c r="K11" i="35"/>
  <c r="K2" i="35" s="1"/>
  <c r="I11" i="35"/>
  <c r="K8" i="37"/>
  <c r="Z8" i="37" s="1"/>
  <c r="F6" i="37"/>
  <c r="F178" i="37"/>
  <c r="K178" i="37" s="1"/>
  <c r="F174" i="37"/>
  <c r="U8" i="37"/>
  <c r="U52" i="37"/>
  <c r="K52" i="37"/>
  <c r="Z52" i="37" s="1"/>
  <c r="R45" i="39"/>
  <c r="H45" i="39"/>
  <c r="W45" i="39" s="1"/>
  <c r="I116" i="35"/>
  <c r="G116" i="35" s="1"/>
  <c r="M92" i="35"/>
  <c r="I92" i="35" s="1"/>
  <c r="G125" i="35"/>
  <c r="K116" i="35"/>
  <c r="K92" i="35" s="1"/>
  <c r="G92" i="35" s="1"/>
  <c r="M10" i="28"/>
  <c r="I11" i="28"/>
  <c r="K11" i="28"/>
  <c r="K2" i="28" s="1"/>
  <c r="M2" i="28"/>
  <c r="J9" i="28" l="1"/>
  <c r="F8" i="23"/>
  <c r="DN7" i="44"/>
  <c r="DN39" i="44"/>
  <c r="DN40" i="44" s="1"/>
  <c r="R130" i="39"/>
  <c r="I240" i="35"/>
  <c r="H130" i="39"/>
  <c r="W6" i="39"/>
  <c r="AA9" i="37"/>
  <c r="Z179" i="37"/>
  <c r="I2" i="25"/>
  <c r="G8" i="25"/>
  <c r="G2" i="25" s="1"/>
  <c r="K240" i="35"/>
  <c r="U174" i="37"/>
  <c r="U176" i="37" s="1"/>
  <c r="U178" i="37"/>
  <c r="G240" i="35"/>
  <c r="G11" i="28"/>
  <c r="G2" i="28" s="1"/>
  <c r="I2" i="28"/>
  <c r="I8" i="23"/>
  <c r="AC239" i="39"/>
  <c r="E9" i="23"/>
  <c r="G9" i="23"/>
  <c r="I10" i="28"/>
  <c r="M9" i="28"/>
  <c r="K10" i="28"/>
  <c r="K9" i="28" s="1"/>
  <c r="M9" i="35"/>
  <c r="K10" i="35"/>
  <c r="K9" i="35" s="1"/>
  <c r="I10" i="35"/>
  <c r="U6" i="37"/>
  <c r="K6" i="37"/>
  <c r="Z6" i="37" s="1"/>
  <c r="F176" i="37"/>
  <c r="K176" i="37" s="1"/>
  <c r="K174" i="37"/>
  <c r="Z174" i="37"/>
  <c r="Z176" i="37" s="1"/>
  <c r="Z178" i="37"/>
  <c r="R129" i="39"/>
  <c r="G11" i="35"/>
  <c r="G2" i="35" s="1"/>
  <c r="I2" i="35"/>
  <c r="M240" i="35"/>
  <c r="W5" i="39"/>
  <c r="H129" i="39"/>
  <c r="I2" i="7"/>
  <c r="G8" i="7"/>
  <c r="G2" i="7" s="1"/>
  <c r="W130" i="39" l="1"/>
  <c r="X6" i="39"/>
  <c r="W129" i="39"/>
  <c r="X5" i="39"/>
  <c r="G10" i="28"/>
  <c r="G9" i="28" s="1"/>
  <c r="I9" i="28"/>
  <c r="G8" i="23"/>
  <c r="AA239" i="39"/>
  <c r="C9" i="23"/>
  <c r="C8" i="23" s="1"/>
  <c r="E8" i="23"/>
  <c r="I9" i="35"/>
  <c r="G10" i="35"/>
  <c r="G9" i="35" s="1"/>
  <c r="AA8" i="37"/>
  <c r="AA6" i="37" l="1"/>
</calcChain>
</file>

<file path=xl/comments1.xml><?xml version="1.0" encoding="utf-8"?>
<comments xmlns="http://schemas.openxmlformats.org/spreadsheetml/2006/main">
  <authors>
    <author>zavyalova</author>
  </authors>
  <commentList>
    <comment ref="B2" authorId="0">
      <text>
        <r>
          <rPr>
            <b/>
            <sz val="8"/>
            <color indexed="81"/>
            <rFont val="Tahoma"/>
            <family val="2"/>
            <charset val="204"/>
          </rPr>
          <t>используется в случае изменения суммы годового лимита</t>
        </r>
      </text>
    </comment>
  </commentList>
</comments>
</file>

<file path=xl/comments10.xml><?xml version="1.0" encoding="utf-8"?>
<comments xmlns="http://schemas.openxmlformats.org/spreadsheetml/2006/main">
  <authors>
    <author>zavyalova</author>
  </authors>
  <commentList>
    <comment ref="P6" authorId="0">
      <text>
        <r>
          <rPr>
            <b/>
            <sz val="8"/>
            <color indexed="81"/>
            <rFont val="Tahoma"/>
            <family val="2"/>
            <charset val="204"/>
          </rPr>
          <t>уплата госпошлины по судебным решениям актам</t>
        </r>
      </text>
    </comment>
    <comment ref="R6" authorId="0">
      <text>
        <r>
          <rPr>
            <b/>
            <sz val="8"/>
            <color indexed="81"/>
            <rFont val="Tahoma"/>
            <family val="2"/>
            <charset val="204"/>
          </rPr>
          <t>Налог на землю, имущество</t>
        </r>
      </text>
    </comment>
    <comment ref="S6" authorId="0">
      <text>
        <r>
          <rPr>
            <b/>
            <sz val="8"/>
            <color indexed="81"/>
            <rFont val="Tahoma"/>
            <family val="2"/>
            <charset val="204"/>
          </rPr>
          <t xml:space="preserve"> уплата прочих налогов и сборов</t>
        </r>
      </text>
    </comment>
    <comment ref="T6" authorId="0">
      <text>
        <r>
          <rPr>
            <b/>
            <sz val="8"/>
            <color indexed="81"/>
            <rFont val="Tahoma"/>
            <family val="2"/>
            <charset val="204"/>
          </rPr>
          <t>уплата иных платежей- пени и пошлины, загрязнения</t>
        </r>
      </text>
    </comment>
    <comment ref="U6" authorId="0">
      <text>
        <r>
          <rPr>
            <b/>
            <sz val="8"/>
            <color indexed="81"/>
            <rFont val="Tahoma"/>
            <family val="2"/>
            <charset val="204"/>
          </rPr>
          <t>иные расходы</t>
        </r>
      </text>
    </comment>
    <comment ref="C10" authorId="0">
      <text>
        <r>
          <rPr>
            <b/>
            <sz val="9"/>
            <color indexed="81"/>
            <rFont val="Tahoma"/>
            <family val="2"/>
            <charset val="204"/>
          </rPr>
          <t>01.02.71 переходит в 01.02.84</t>
        </r>
      </text>
    </comment>
    <comment ref="B37" authorId="0">
      <text>
        <r>
          <rPr>
            <b/>
            <sz val="8"/>
            <color indexed="81"/>
            <rFont val="Tahoma"/>
            <family val="2"/>
            <charset val="204"/>
          </rPr>
          <t xml:space="preserve">Данную часть таблицы будем заполнятьв конце года. </t>
        </r>
      </text>
    </comment>
    <comment ref="B44" authorId="0">
      <text>
        <r>
          <rPr>
            <b/>
            <sz val="10"/>
            <color indexed="81"/>
            <rFont val="Tahoma"/>
            <family val="2"/>
            <charset val="204"/>
          </rPr>
          <t xml:space="preserve">внебюджет. </t>
        </r>
      </text>
    </comment>
  </commentList>
</comments>
</file>

<file path=xl/comments11.xml><?xml version="1.0" encoding="utf-8"?>
<comments xmlns="http://schemas.openxmlformats.org/spreadsheetml/2006/main">
  <authors>
    <author>zavyalova</author>
  </authors>
  <commentList>
    <comment ref="X4" authorId="0">
      <text>
        <r>
          <rPr>
            <b/>
            <sz val="8"/>
            <color indexed="81"/>
            <rFont val="Tahoma"/>
            <family val="2"/>
            <charset val="204"/>
          </rPr>
          <t>Налог на землю, имущество</t>
        </r>
      </text>
    </comment>
    <comment ref="Y4" authorId="0">
      <text>
        <r>
          <rPr>
            <b/>
            <sz val="8"/>
            <color indexed="81"/>
            <rFont val="Tahoma"/>
            <family val="2"/>
            <charset val="204"/>
          </rPr>
          <t xml:space="preserve"> уплата прочих налогов и сборов </t>
        </r>
      </text>
    </comment>
    <comment ref="Z4" authorId="0">
      <text>
        <r>
          <rPr>
            <b/>
            <sz val="8"/>
            <color indexed="81"/>
            <rFont val="Tahoma"/>
            <family val="2"/>
            <charset val="204"/>
          </rPr>
          <t>уплата иных платежей- пени и пошлины, загрязнения</t>
        </r>
      </text>
    </comment>
    <comment ref="AB4" authorId="0">
      <text>
        <r>
          <rPr>
            <b/>
            <sz val="8"/>
            <color indexed="81"/>
            <rFont val="Tahoma"/>
            <family val="2"/>
            <charset val="204"/>
          </rPr>
          <t>уплата госпошлины по судебным решениям актам</t>
        </r>
      </text>
    </comment>
    <comment ref="AD4" authorId="0">
      <text>
        <r>
          <rPr>
            <b/>
            <sz val="8"/>
            <color indexed="81"/>
            <rFont val="Tahoma"/>
            <family val="2"/>
            <charset val="204"/>
          </rPr>
          <t>Степендия</t>
        </r>
      </text>
    </comment>
    <comment ref="AE4" authorId="0">
      <text>
        <r>
          <rPr>
            <b/>
            <sz val="8"/>
            <color indexed="81"/>
            <rFont val="Tahoma"/>
            <family val="2"/>
            <charset val="204"/>
          </rPr>
          <t>Налог на землю, имущество</t>
        </r>
      </text>
    </comment>
    <comment ref="AF4" authorId="0">
      <text>
        <r>
          <rPr>
            <b/>
            <sz val="8"/>
            <color indexed="81"/>
            <rFont val="Tahoma"/>
            <family val="2"/>
            <charset val="204"/>
          </rPr>
          <t>иные расходы</t>
        </r>
      </text>
    </comment>
  </commentList>
</comments>
</file>

<file path=xl/comments12.xml><?xml version="1.0" encoding="utf-8"?>
<comments xmlns="http://schemas.openxmlformats.org/spreadsheetml/2006/main">
  <authors>
    <author>zavyalova</author>
  </authors>
  <commentList>
    <comment ref="Q5" authorId="0">
      <text>
        <r>
          <rPr>
            <b/>
            <sz val="8"/>
            <color indexed="81"/>
            <rFont val="Tahoma"/>
            <family val="2"/>
            <charset val="204"/>
          </rPr>
          <t>уплата госпошлины по судебным решениям актам</t>
        </r>
      </text>
    </comment>
    <comment ref="S5" authorId="0">
      <text>
        <r>
          <rPr>
            <b/>
            <sz val="8"/>
            <color indexed="81"/>
            <rFont val="Tahoma"/>
            <family val="2"/>
            <charset val="204"/>
          </rPr>
          <t>Налог на землю, имущество</t>
        </r>
      </text>
    </comment>
    <comment ref="T5" authorId="0">
      <text>
        <r>
          <rPr>
            <b/>
            <sz val="8"/>
            <color indexed="81"/>
            <rFont val="Tahoma"/>
            <family val="2"/>
            <charset val="204"/>
          </rPr>
          <t xml:space="preserve"> уплата прочих налогов и сборов</t>
        </r>
      </text>
    </comment>
    <comment ref="U5" authorId="0">
      <text>
        <r>
          <rPr>
            <b/>
            <sz val="8"/>
            <color indexed="81"/>
            <rFont val="Tahoma"/>
            <family val="2"/>
            <charset val="204"/>
          </rPr>
          <t>уплата иных платежей- пени и пошлины, загрязнения</t>
        </r>
      </text>
    </comment>
    <comment ref="V5" authorId="0">
      <text>
        <r>
          <rPr>
            <b/>
            <sz val="8"/>
            <color indexed="81"/>
            <rFont val="Tahoma"/>
            <family val="2"/>
            <charset val="204"/>
          </rPr>
          <t>уплата иных платежей- пени и пошлины, загрязнения</t>
        </r>
      </text>
    </comment>
    <comment ref="B20" authorId="0">
      <text>
        <r>
          <rPr>
            <b/>
            <sz val="8"/>
            <color indexed="81"/>
            <rFont val="Tahoma"/>
            <family val="2"/>
            <charset val="204"/>
          </rPr>
          <t xml:space="preserve">аренда </t>
        </r>
      </text>
    </comment>
    <comment ref="B25" authorId="0">
      <text>
        <r>
          <rPr>
            <b/>
            <sz val="8"/>
            <color indexed="81"/>
            <rFont val="Tahoma"/>
            <family val="2"/>
            <charset val="204"/>
          </rPr>
          <t>родительская плата</t>
        </r>
      </text>
    </comment>
    <comment ref="B26" authorId="0">
      <text>
        <r>
          <rPr>
            <b/>
            <sz val="8"/>
            <color indexed="81"/>
            <rFont val="Tahoma"/>
            <family val="2"/>
            <charset val="204"/>
          </rPr>
          <t>любые платные услуги</t>
        </r>
      </text>
    </comment>
    <comment ref="B33" authorId="0">
      <text>
        <r>
          <rPr>
            <b/>
            <sz val="8"/>
            <color indexed="81"/>
            <rFont val="Tahoma"/>
            <family val="2"/>
            <charset val="204"/>
          </rPr>
          <t>например (доходы от личного подсобного хозяйства)</t>
        </r>
      </text>
    </comment>
    <comment ref="B50" authorId="0">
      <text>
        <r>
          <rPr>
            <b/>
            <sz val="8"/>
            <color indexed="81"/>
            <rFont val="Tahoma"/>
            <family val="2"/>
            <charset val="204"/>
          </rPr>
          <t>металлолом</t>
        </r>
      </text>
    </comment>
    <comment ref="B54" authorId="0">
      <text>
        <r>
          <rPr>
            <b/>
            <sz val="8"/>
            <color indexed="81"/>
            <rFont val="Tahoma"/>
            <family val="2"/>
            <charset val="204"/>
          </rPr>
          <t>макулатура</t>
        </r>
      </text>
    </comment>
  </commentList>
</comments>
</file>

<file path=xl/comments13.xml><?xml version="1.0" encoding="utf-8"?>
<comments xmlns="http://schemas.openxmlformats.org/spreadsheetml/2006/main">
  <authors>
    <author>zavyalova</author>
  </authors>
  <commentList>
    <comment ref="E6" authorId="0">
      <text>
        <r>
          <rPr>
            <b/>
            <sz val="8"/>
            <color indexed="81"/>
            <rFont val="Tahoma"/>
            <family val="2"/>
            <charset val="204"/>
          </rPr>
          <t>Ставим по статье на которую собираемся произвести затраты этого возврата</t>
        </r>
      </text>
    </comment>
    <comment ref="N6" authorId="0">
      <text>
        <r>
          <rPr>
            <b/>
            <sz val="8"/>
            <color indexed="81"/>
            <rFont val="Tahoma"/>
            <family val="2"/>
            <charset val="204"/>
          </rPr>
          <t>выплата сотрудникам пособие молодым специалистам</t>
        </r>
      </text>
    </comment>
    <comment ref="O6" authorId="0">
      <text>
        <r>
          <rPr>
            <b/>
            <sz val="8"/>
            <color indexed="81"/>
            <rFont val="Tahoma"/>
            <family val="2"/>
            <charset val="204"/>
          </rPr>
          <t>Взносы по обязательному социальному страхованию на выплаты по оплате труда и иные выплаты</t>
        </r>
      </text>
    </comment>
    <comment ref="R6" authorId="0">
      <text>
        <r>
          <rPr>
            <b/>
            <sz val="8"/>
            <color indexed="81"/>
            <rFont val="Tahoma"/>
            <family val="2"/>
            <charset val="204"/>
          </rPr>
          <t>уплата госпошлины по судебным решениям актам</t>
        </r>
      </text>
    </comment>
    <comment ref="T6" authorId="0">
      <text>
        <r>
          <rPr>
            <b/>
            <sz val="8"/>
            <color indexed="81"/>
            <rFont val="Tahoma"/>
            <family val="2"/>
            <charset val="204"/>
          </rPr>
          <t>Налог на землю, имущество</t>
        </r>
      </text>
    </comment>
    <comment ref="U6" authorId="0">
      <text>
        <r>
          <rPr>
            <b/>
            <sz val="8"/>
            <color indexed="81"/>
            <rFont val="Tahoma"/>
            <family val="2"/>
            <charset val="204"/>
          </rPr>
          <t xml:space="preserve"> уплата прочих налогов и сборов</t>
        </r>
      </text>
    </comment>
    <comment ref="V6" authorId="0">
      <text>
        <r>
          <rPr>
            <b/>
            <sz val="8"/>
            <color indexed="81"/>
            <rFont val="Tahoma"/>
            <family val="2"/>
            <charset val="204"/>
          </rPr>
          <t>уплата иных платежей- пени и пошлины, загрязнения</t>
        </r>
      </text>
    </comment>
    <comment ref="W6" authorId="0">
      <text>
        <r>
          <rPr>
            <b/>
            <sz val="8"/>
            <color indexed="81"/>
            <rFont val="Tahoma"/>
            <family val="2"/>
            <charset val="204"/>
          </rPr>
          <t>иные расходы</t>
        </r>
      </text>
    </comment>
    <comment ref="B9" authorId="0">
      <text>
        <r>
          <rPr>
            <b/>
            <sz val="8"/>
            <color indexed="81"/>
            <rFont val="Tahoma"/>
            <family val="2"/>
            <charset val="204"/>
          </rPr>
          <t>Средства возврата прошлых лет это возврат ФСС, возврат излишне перечисленных сумм предоплаты, переплаты поставщикам, перерасчет заработной платы, возврат выплат молодому специалисту и т.п. за предыдущий период</t>
        </r>
      </text>
    </comment>
    <comment ref="C10" authorId="0">
      <text>
        <r>
          <rPr>
            <b/>
            <sz val="9"/>
            <color indexed="81"/>
            <rFont val="Tahoma"/>
            <family val="2"/>
            <charset val="204"/>
          </rPr>
          <t>01.02.71 переходит в 01.02.84</t>
        </r>
      </text>
    </comment>
    <comment ref="C21" authorId="0">
      <text>
        <r>
          <rPr>
            <b/>
            <sz val="9"/>
            <color indexed="81"/>
            <rFont val="Tahoma"/>
            <family val="2"/>
            <charset val="204"/>
          </rPr>
          <t>01.02.71 переходит в 01.02.84</t>
        </r>
      </text>
    </comment>
    <comment ref="B55" authorId="0">
      <text>
        <r>
          <rPr>
            <b/>
            <sz val="8"/>
            <color indexed="81"/>
            <rFont val="Tahoma"/>
            <family val="2"/>
            <charset val="204"/>
          </rPr>
          <t xml:space="preserve">по всем мероприятиям всего
</t>
        </r>
        <r>
          <rPr>
            <sz val="10"/>
            <color indexed="81"/>
            <rFont val="Tahoma"/>
            <family val="2"/>
            <charset val="204"/>
          </rPr>
          <t>в примечании указать по какому мероприятию какая сумма возврата</t>
        </r>
      </text>
    </comment>
  </commentList>
</comments>
</file>

<file path=xl/comments14.xml><?xml version="1.0" encoding="utf-8"?>
<comments xmlns="http://schemas.openxmlformats.org/spreadsheetml/2006/main">
  <authors>
    <author>zavyalova</author>
  </authors>
  <commentList>
    <comment ref="B2" authorId="0">
      <text>
        <r>
          <rPr>
            <b/>
            <sz val="8"/>
            <color indexed="81"/>
            <rFont val="Tahoma"/>
            <family val="2"/>
            <charset val="204"/>
          </rPr>
          <t xml:space="preserve"> прочие неналоговые доходы, не отнесенные на другие статьи аналитической группы подвида доходов бюджетов  100"доходы" гранты, доходы от возмещения ущерба</t>
        </r>
      </text>
    </comment>
    <comment ref="E6" authorId="0">
      <text>
        <r>
          <rPr>
            <b/>
            <sz val="8"/>
            <color indexed="81"/>
            <rFont val="Tahoma"/>
            <family val="2"/>
            <charset val="204"/>
          </rPr>
          <t>Ставим по статье на которую собираемся произвести затраты</t>
        </r>
      </text>
    </comment>
    <comment ref="Q6" authorId="0">
      <text>
        <r>
          <rPr>
            <b/>
            <sz val="8"/>
            <color indexed="81"/>
            <rFont val="Tahoma"/>
            <family val="2"/>
            <charset val="204"/>
          </rPr>
          <t>подарки мероприятия</t>
        </r>
      </text>
    </comment>
    <comment ref="R6" authorId="0">
      <text>
        <r>
          <rPr>
            <b/>
            <sz val="8"/>
            <color indexed="81"/>
            <rFont val="Tahoma"/>
            <family val="2"/>
            <charset val="204"/>
          </rPr>
          <t>уплата госпошлины по судебным решениям актам</t>
        </r>
      </text>
    </comment>
    <comment ref="S6" authorId="0">
      <text>
        <r>
          <rPr>
            <b/>
            <sz val="8"/>
            <color indexed="81"/>
            <rFont val="Tahoma"/>
            <family val="2"/>
            <charset val="204"/>
          </rPr>
          <t>Степендия</t>
        </r>
      </text>
    </comment>
    <comment ref="T6" authorId="0">
      <text>
        <r>
          <rPr>
            <b/>
            <sz val="8"/>
            <color indexed="81"/>
            <rFont val="Tahoma"/>
            <family val="2"/>
            <charset val="204"/>
          </rPr>
          <t>Налог на землю, имущество</t>
        </r>
      </text>
    </comment>
    <comment ref="U6" authorId="0">
      <text>
        <r>
          <rPr>
            <b/>
            <sz val="8"/>
            <color indexed="81"/>
            <rFont val="Tahoma"/>
            <family val="2"/>
            <charset val="204"/>
          </rPr>
          <t xml:space="preserve"> уплата прочих налогов и сборов</t>
        </r>
      </text>
    </comment>
    <comment ref="V6" authorId="0">
      <text>
        <r>
          <rPr>
            <b/>
            <sz val="8"/>
            <color indexed="81"/>
            <rFont val="Tahoma"/>
            <family val="2"/>
            <charset val="204"/>
          </rPr>
          <t>уплата иных платежей- пени и пошлины, загрязнения</t>
        </r>
      </text>
    </comment>
    <comment ref="W6" authorId="0">
      <text>
        <r>
          <rPr>
            <b/>
            <sz val="8"/>
            <color indexed="81"/>
            <rFont val="Tahoma"/>
            <family val="2"/>
            <charset val="204"/>
          </rPr>
          <t>иные расходы</t>
        </r>
      </text>
    </comment>
    <comment ref="B9" authorId="0">
      <text>
        <r>
          <rPr>
            <b/>
            <sz val="8"/>
            <color indexed="81"/>
            <rFont val="Tahoma"/>
            <family val="2"/>
            <charset val="204"/>
          </rPr>
          <t>доходы от возмещения ущерба</t>
        </r>
        <r>
          <rPr>
            <sz val="8"/>
            <color indexed="81"/>
            <rFont val="Tahoma"/>
            <family val="2"/>
            <charset val="204"/>
          </rPr>
          <t xml:space="preserve">
</t>
        </r>
      </text>
    </comment>
    <comment ref="C10" authorId="0">
      <text>
        <r>
          <rPr>
            <b/>
            <sz val="9"/>
            <color indexed="81"/>
            <rFont val="Tahoma"/>
            <family val="2"/>
            <charset val="204"/>
          </rPr>
          <t>01.02.71 переходит в 01.02.84</t>
        </r>
      </text>
    </comment>
    <comment ref="C19" authorId="0">
      <text>
        <r>
          <rPr>
            <b/>
            <sz val="9"/>
            <color indexed="81"/>
            <rFont val="Tahoma"/>
            <family val="2"/>
            <charset val="204"/>
          </rPr>
          <t>01.02.71 переходит в 01.02.84</t>
        </r>
      </text>
    </comment>
    <comment ref="B30" authorId="0">
      <text>
        <r>
          <rPr>
            <b/>
            <sz val="8"/>
            <color indexed="81"/>
            <rFont val="Tahoma"/>
            <family val="2"/>
            <charset val="204"/>
          </rPr>
          <t>Внебюджет</t>
        </r>
      </text>
    </comment>
    <comment ref="B85" authorId="0">
      <text>
        <r>
          <rPr>
            <b/>
            <sz val="8"/>
            <color indexed="81"/>
            <rFont val="Tahoma"/>
            <family val="2"/>
            <charset val="204"/>
          </rPr>
          <t xml:space="preserve">по всем мероприятиям всего
</t>
        </r>
        <r>
          <rPr>
            <sz val="10"/>
            <color indexed="81"/>
            <rFont val="Tahoma"/>
            <family val="2"/>
            <charset val="204"/>
          </rPr>
          <t>в примечании указать по какому мероприятию какая сумма</t>
        </r>
      </text>
    </comment>
  </commentList>
</comments>
</file>

<file path=xl/comments15.xml><?xml version="1.0" encoding="utf-8"?>
<comments xmlns="http://schemas.openxmlformats.org/spreadsheetml/2006/main">
  <authors>
    <author>zavyalova</author>
  </authors>
  <commentList>
    <comment ref="C4" authorId="0">
      <text>
        <r>
          <rPr>
            <b/>
            <sz val="8"/>
            <color indexed="81"/>
            <rFont val="Tahoma"/>
            <family val="2"/>
            <charset val="204"/>
          </rPr>
          <t>Раздел</t>
        </r>
      </text>
    </comment>
    <comment ref="D4" authorId="0">
      <text>
        <r>
          <rPr>
            <b/>
            <sz val="8"/>
            <color indexed="81"/>
            <rFont val="Tahoma"/>
            <family val="2"/>
            <charset val="204"/>
          </rPr>
          <t>Поздардел</t>
        </r>
      </text>
    </comment>
    <comment ref="A11" authorId="0">
      <text>
        <r>
          <rPr>
            <b/>
            <sz val="8"/>
            <color indexed="81"/>
            <rFont val="Tahoma"/>
            <family val="2"/>
            <charset val="204"/>
          </rPr>
          <t>субсидии на осуществление капитальных вложений в объекты капитального строительства</t>
        </r>
      </text>
    </comment>
    <comment ref="A36" authorId="0">
      <text>
        <r>
          <rPr>
            <b/>
            <sz val="8"/>
            <color indexed="81"/>
            <rFont val="Tahoma"/>
            <family val="2"/>
            <charset val="204"/>
          </rPr>
          <t>призы подарки 290.03</t>
        </r>
      </text>
    </comment>
    <comment ref="A37" authorId="0">
      <text>
        <r>
          <rPr>
            <b/>
            <sz val="8"/>
            <color indexed="81"/>
            <rFont val="Tahoma"/>
            <family val="2"/>
            <charset val="204"/>
          </rPr>
          <t>Стипендии 290.02</t>
        </r>
      </text>
    </comment>
    <comment ref="A38" authorId="0">
      <text>
        <r>
          <rPr>
            <b/>
            <sz val="8"/>
            <color indexed="81"/>
            <rFont val="Tahoma"/>
            <family val="2"/>
            <charset val="204"/>
          </rPr>
          <t>уплата госпошлины по судебным решениям актам 290.03</t>
        </r>
      </text>
    </comment>
    <comment ref="A39" authorId="0">
      <text>
        <r>
          <rPr>
            <b/>
            <sz val="8"/>
            <color indexed="81"/>
            <rFont val="Tahoma"/>
            <family val="2"/>
            <charset val="204"/>
          </rPr>
          <t xml:space="preserve">Налоги  290.01.01 и 290.01.02
</t>
        </r>
      </text>
    </comment>
    <comment ref="A40" authorId="0">
      <text>
        <r>
          <rPr>
            <b/>
            <sz val="8"/>
            <color indexed="81"/>
            <rFont val="Tahoma"/>
            <family val="2"/>
            <charset val="204"/>
          </rPr>
          <t>Загрязнения 290.01</t>
        </r>
      </text>
    </comment>
    <comment ref="A41" authorId="0">
      <text>
        <r>
          <rPr>
            <b/>
            <sz val="8"/>
            <color indexed="81"/>
            <rFont val="Tahoma"/>
            <family val="2"/>
            <charset val="204"/>
          </rPr>
          <t>Пени и пошлины 290.03</t>
        </r>
      </text>
    </comment>
    <comment ref="A47" authorId="0">
      <text>
        <r>
          <rPr>
            <sz val="8"/>
            <color indexed="81"/>
            <rFont val="Tahoma"/>
            <family val="2"/>
            <charset val="204"/>
          </rPr>
          <t xml:space="preserve">Указывается планируемый остаток средств на конец планируемого года.
</t>
        </r>
      </text>
    </comment>
    <comment ref="A51" authorId="0">
      <text>
        <r>
          <rPr>
            <b/>
            <sz val="8"/>
            <color indexed="81"/>
            <rFont val="Tahoma"/>
            <family val="2"/>
            <charset val="204"/>
          </rPr>
          <t>Будете ставить суммы по мере их появления</t>
        </r>
      </text>
    </comment>
  </commentList>
</comments>
</file>

<file path=xl/comments16.xml><?xml version="1.0" encoding="utf-8"?>
<comments xmlns="http://schemas.openxmlformats.org/spreadsheetml/2006/main">
  <authors>
    <author>zavyalova</author>
  </authors>
  <commentList>
    <comment ref="C4" authorId="0">
      <text>
        <r>
          <rPr>
            <b/>
            <sz val="8"/>
            <color indexed="81"/>
            <rFont val="Tahoma"/>
            <family val="2"/>
            <charset val="204"/>
          </rPr>
          <t>Раздел</t>
        </r>
      </text>
    </comment>
    <comment ref="D4" authorId="0">
      <text>
        <r>
          <rPr>
            <b/>
            <sz val="8"/>
            <color indexed="81"/>
            <rFont val="Tahoma"/>
            <family val="2"/>
            <charset val="204"/>
          </rPr>
          <t>Поздардел</t>
        </r>
      </text>
    </comment>
    <comment ref="A11" authorId="0">
      <text>
        <r>
          <rPr>
            <b/>
            <sz val="8"/>
            <color indexed="81"/>
            <rFont val="Tahoma"/>
            <family val="2"/>
            <charset val="204"/>
          </rPr>
          <t>субсидии на осуществление капитальных вложений в объекты капитального строительства</t>
        </r>
      </text>
    </comment>
    <comment ref="A36" authorId="0">
      <text>
        <r>
          <rPr>
            <b/>
            <sz val="8"/>
            <color indexed="81"/>
            <rFont val="Tahoma"/>
            <family val="2"/>
            <charset val="204"/>
          </rPr>
          <t>призы подарки 290.03</t>
        </r>
      </text>
    </comment>
    <comment ref="A37" authorId="0">
      <text>
        <r>
          <rPr>
            <b/>
            <sz val="8"/>
            <color indexed="81"/>
            <rFont val="Tahoma"/>
            <family val="2"/>
            <charset val="204"/>
          </rPr>
          <t>Стипендии 290.02</t>
        </r>
      </text>
    </comment>
    <comment ref="A38" authorId="0">
      <text>
        <r>
          <rPr>
            <b/>
            <sz val="8"/>
            <color indexed="81"/>
            <rFont val="Tahoma"/>
            <family val="2"/>
            <charset val="204"/>
          </rPr>
          <t>уплата госпошлины по судебным решениям актам 290.03</t>
        </r>
      </text>
    </comment>
    <comment ref="A39" authorId="0">
      <text>
        <r>
          <rPr>
            <b/>
            <sz val="8"/>
            <color indexed="81"/>
            <rFont val="Tahoma"/>
            <family val="2"/>
            <charset val="204"/>
          </rPr>
          <t xml:space="preserve">Налоги  290.01.01 и 290.01.02
</t>
        </r>
      </text>
    </comment>
    <comment ref="A40" authorId="0">
      <text>
        <r>
          <rPr>
            <b/>
            <sz val="8"/>
            <color indexed="81"/>
            <rFont val="Tahoma"/>
            <family val="2"/>
            <charset val="204"/>
          </rPr>
          <t>Загрязнения 290.01</t>
        </r>
      </text>
    </comment>
    <comment ref="A41" authorId="0">
      <text>
        <r>
          <rPr>
            <b/>
            <sz val="8"/>
            <color indexed="81"/>
            <rFont val="Tahoma"/>
            <family val="2"/>
            <charset val="204"/>
          </rPr>
          <t>Пени и пошлины 290.03</t>
        </r>
      </text>
    </comment>
    <comment ref="A47" authorId="0">
      <text>
        <r>
          <rPr>
            <sz val="8"/>
            <color indexed="81"/>
            <rFont val="Tahoma"/>
            <family val="2"/>
            <charset val="204"/>
          </rPr>
          <t xml:space="preserve">Указывается планируемый остаток средств на конец планируемого года.
</t>
        </r>
      </text>
    </comment>
    <comment ref="A51" authorId="0">
      <text>
        <r>
          <rPr>
            <b/>
            <sz val="8"/>
            <color indexed="81"/>
            <rFont val="Tahoma"/>
            <family val="2"/>
            <charset val="204"/>
          </rPr>
          <t>Будете ставить суммы по мере их появления</t>
        </r>
      </text>
    </comment>
  </commentList>
</comments>
</file>

<file path=xl/comments17.xml><?xml version="1.0" encoding="utf-8"?>
<comments xmlns="http://schemas.openxmlformats.org/spreadsheetml/2006/main">
  <authors>
    <author>Katerina</author>
    <author>zavyalova</author>
  </authors>
  <commentList>
    <comment ref="G2" authorId="0">
      <text>
        <r>
          <rPr>
            <b/>
            <sz val="9"/>
            <color indexed="81"/>
            <rFont val="Tahoma"/>
            <family val="2"/>
            <charset val="204"/>
          </rPr>
          <t>проверка баланса плана доходы - расходы</t>
        </r>
      </text>
    </comment>
    <comment ref="W4" authorId="0">
      <text>
        <r>
          <rPr>
            <b/>
            <sz val="9"/>
            <color indexed="81"/>
            <rFont val="Tahoma"/>
            <family val="2"/>
            <charset val="204"/>
          </rPr>
          <t>плановый период запоняется по разделам и суммируется в итог раздела 99 00</t>
        </r>
      </text>
    </comment>
    <comment ref="E5" authorId="1">
      <text>
        <r>
          <rPr>
            <b/>
            <sz val="8"/>
            <color indexed="81"/>
            <rFont val="Tahoma"/>
            <family val="2"/>
            <charset val="204"/>
          </rPr>
          <t>квр</t>
        </r>
      </text>
    </comment>
    <comment ref="K5" authorId="1">
      <text>
        <r>
          <rPr>
            <b/>
            <sz val="8"/>
            <color indexed="81"/>
            <rFont val="Tahoma"/>
            <family val="2"/>
            <charset val="204"/>
          </rPr>
          <t>муниципальное задание</t>
        </r>
      </text>
    </comment>
    <comment ref="O5" authorId="1">
      <text>
        <r>
          <rPr>
            <b/>
            <sz val="8"/>
            <color indexed="81"/>
            <rFont val="Tahoma"/>
            <family val="2"/>
            <charset val="204"/>
          </rPr>
          <t>иные цели</t>
        </r>
      </text>
    </comment>
    <comment ref="AA5" authorId="1">
      <text>
        <r>
          <rPr>
            <b/>
            <sz val="8"/>
            <color indexed="81"/>
            <rFont val="Tahoma"/>
            <family val="2"/>
            <charset val="204"/>
          </rPr>
          <t>муниципальное задание</t>
        </r>
      </text>
    </comment>
    <comment ref="AE5" authorId="1">
      <text>
        <r>
          <rPr>
            <b/>
            <sz val="8"/>
            <color indexed="81"/>
            <rFont val="Tahoma"/>
            <family val="2"/>
            <charset val="204"/>
          </rPr>
          <t>иные цели</t>
        </r>
      </text>
    </comment>
    <comment ref="AQ5" authorId="1">
      <text>
        <r>
          <rPr>
            <b/>
            <sz val="8"/>
            <color indexed="81"/>
            <rFont val="Tahoma"/>
            <family val="2"/>
            <charset val="204"/>
          </rPr>
          <t>муниципальное задание</t>
        </r>
      </text>
    </comment>
    <comment ref="AU5" authorId="1">
      <text>
        <r>
          <rPr>
            <b/>
            <sz val="8"/>
            <color indexed="81"/>
            <rFont val="Tahoma"/>
            <family val="2"/>
            <charset val="204"/>
          </rPr>
          <t>иные цели</t>
        </r>
      </text>
    </comment>
    <comment ref="A23" authorId="1">
      <text>
        <r>
          <rPr>
            <b/>
            <sz val="8"/>
            <color indexed="81"/>
            <rFont val="Tahoma"/>
            <family val="2"/>
            <charset val="204"/>
          </rPr>
          <t>итого по всем разделам</t>
        </r>
      </text>
    </comment>
    <comment ref="A31" authorId="1">
      <text>
        <r>
          <rPr>
            <b/>
            <sz val="8"/>
            <color indexed="81"/>
            <rFont val="Tahoma"/>
            <family val="2"/>
            <charset val="204"/>
          </rPr>
          <t>выплата молодому специалисту  выплата сотруднику</t>
        </r>
      </text>
    </comment>
    <comment ref="A34" authorId="1">
      <text>
        <r>
          <rPr>
            <b/>
            <sz val="8"/>
            <color indexed="81"/>
            <rFont val="Tahoma"/>
            <family val="2"/>
            <charset val="204"/>
          </rPr>
          <t>в том числе выплаты молодому специалисту -перечисление страховых взносов с единовременной выплаты</t>
        </r>
      </text>
    </comment>
    <comment ref="F38" authorId="1">
      <text>
        <r>
          <rPr>
            <b/>
            <sz val="8"/>
            <color indexed="81"/>
            <rFont val="Tahoma"/>
            <family val="2"/>
            <charset val="204"/>
          </rPr>
          <t>290.02</t>
        </r>
      </text>
    </comment>
    <comment ref="F41" authorId="1">
      <text>
        <r>
          <rPr>
            <b/>
            <sz val="8"/>
            <color indexed="81"/>
            <rFont val="Tahoma"/>
            <family val="2"/>
            <charset val="204"/>
          </rPr>
          <t>290.01.01  290.01.02</t>
        </r>
      </text>
    </comment>
    <comment ref="F42" authorId="1">
      <text>
        <r>
          <rPr>
            <b/>
            <sz val="8"/>
            <color indexed="81"/>
            <rFont val="Tahoma"/>
            <family val="2"/>
            <charset val="204"/>
          </rPr>
          <t>290.01</t>
        </r>
      </text>
    </comment>
    <comment ref="F43" authorId="1">
      <text>
        <r>
          <rPr>
            <b/>
            <sz val="8"/>
            <color indexed="81"/>
            <rFont val="Tahoma"/>
            <family val="2"/>
            <charset val="204"/>
          </rPr>
          <t>290.03</t>
        </r>
      </text>
    </comment>
    <comment ref="F46" authorId="1">
      <text>
        <r>
          <rPr>
            <b/>
            <sz val="8"/>
            <color indexed="81"/>
            <rFont val="Tahoma"/>
            <family val="2"/>
            <charset val="204"/>
          </rPr>
          <t>290.03</t>
        </r>
      </text>
    </comment>
    <comment ref="A58" authorId="1">
      <text>
        <r>
          <rPr>
            <b/>
            <sz val="8"/>
            <color indexed="81"/>
            <rFont val="Tahoma"/>
            <family val="2"/>
            <charset val="204"/>
          </rPr>
          <t>итого по всем разделам</t>
        </r>
      </text>
    </comment>
    <comment ref="A66" authorId="1">
      <text>
        <r>
          <rPr>
            <b/>
            <sz val="8"/>
            <color indexed="81"/>
            <rFont val="Tahoma"/>
            <family val="2"/>
            <charset val="204"/>
          </rPr>
          <t>выплата молодому специалисту  выплата сотруднику</t>
        </r>
      </text>
    </comment>
    <comment ref="A69" authorId="1">
      <text>
        <r>
          <rPr>
            <b/>
            <sz val="8"/>
            <color indexed="81"/>
            <rFont val="Tahoma"/>
            <family val="2"/>
            <charset val="204"/>
          </rPr>
          <t>в том числе выплаты молодому специалисту -перечисление страховых взносов с единовременной выплаты</t>
        </r>
      </text>
    </comment>
    <comment ref="F73" authorId="1">
      <text>
        <r>
          <rPr>
            <b/>
            <sz val="8"/>
            <color indexed="81"/>
            <rFont val="Tahoma"/>
            <family val="2"/>
            <charset val="204"/>
          </rPr>
          <t>290.02</t>
        </r>
      </text>
    </comment>
    <comment ref="F76" authorId="1">
      <text>
        <r>
          <rPr>
            <b/>
            <sz val="8"/>
            <color indexed="81"/>
            <rFont val="Tahoma"/>
            <family val="2"/>
            <charset val="204"/>
          </rPr>
          <t>290.01.01  290.01.02</t>
        </r>
      </text>
    </comment>
    <comment ref="F77" authorId="1">
      <text>
        <r>
          <rPr>
            <b/>
            <sz val="8"/>
            <color indexed="81"/>
            <rFont val="Tahoma"/>
            <family val="2"/>
            <charset val="204"/>
          </rPr>
          <t>290.01</t>
        </r>
      </text>
    </comment>
    <comment ref="F78" authorId="1">
      <text>
        <r>
          <rPr>
            <b/>
            <sz val="8"/>
            <color indexed="81"/>
            <rFont val="Tahoma"/>
            <family val="2"/>
            <charset val="204"/>
          </rPr>
          <t>290.03</t>
        </r>
      </text>
    </comment>
    <comment ref="F81" authorId="1">
      <text>
        <r>
          <rPr>
            <b/>
            <sz val="8"/>
            <color indexed="81"/>
            <rFont val="Tahoma"/>
            <family val="2"/>
            <charset val="204"/>
          </rPr>
          <t>290.03</t>
        </r>
      </text>
    </comment>
    <comment ref="A100" authorId="1">
      <text>
        <r>
          <rPr>
            <b/>
            <sz val="8"/>
            <color indexed="81"/>
            <rFont val="Tahoma"/>
            <family val="2"/>
            <charset val="204"/>
          </rPr>
          <t>выплата молодому специалисту  выплата сотруднику</t>
        </r>
      </text>
    </comment>
    <comment ref="A103" authorId="1">
      <text>
        <r>
          <rPr>
            <b/>
            <sz val="8"/>
            <color indexed="81"/>
            <rFont val="Tahoma"/>
            <family val="2"/>
            <charset val="204"/>
          </rPr>
          <t>в том числе выплаты молодому специалисту -перечисление страховых взносов с единовременной выплаты</t>
        </r>
      </text>
    </comment>
    <comment ref="F107" authorId="1">
      <text>
        <r>
          <rPr>
            <b/>
            <sz val="8"/>
            <color indexed="81"/>
            <rFont val="Tahoma"/>
            <family val="2"/>
            <charset val="204"/>
          </rPr>
          <t>290.02</t>
        </r>
      </text>
    </comment>
    <comment ref="F110" authorId="1">
      <text>
        <r>
          <rPr>
            <b/>
            <sz val="8"/>
            <color indexed="81"/>
            <rFont val="Tahoma"/>
            <family val="2"/>
            <charset val="204"/>
          </rPr>
          <t>290.01.01  290.01.02</t>
        </r>
      </text>
    </comment>
    <comment ref="F111" authorId="1">
      <text>
        <r>
          <rPr>
            <b/>
            <sz val="8"/>
            <color indexed="81"/>
            <rFont val="Tahoma"/>
            <family val="2"/>
            <charset val="204"/>
          </rPr>
          <t>290.01</t>
        </r>
      </text>
    </comment>
    <comment ref="F112" authorId="1">
      <text>
        <r>
          <rPr>
            <b/>
            <sz val="8"/>
            <color indexed="81"/>
            <rFont val="Tahoma"/>
            <family val="2"/>
            <charset val="204"/>
          </rPr>
          <t>290.03</t>
        </r>
      </text>
    </comment>
    <comment ref="F115" authorId="1">
      <text>
        <r>
          <rPr>
            <b/>
            <sz val="8"/>
            <color indexed="81"/>
            <rFont val="Tahoma"/>
            <family val="2"/>
            <charset val="204"/>
          </rPr>
          <t>290.03</t>
        </r>
      </text>
    </comment>
    <comment ref="A134" authorId="1">
      <text>
        <r>
          <rPr>
            <b/>
            <sz val="8"/>
            <color indexed="81"/>
            <rFont val="Tahoma"/>
            <family val="2"/>
            <charset val="204"/>
          </rPr>
          <t>выплата молодому специалисту  выплата сотруднику</t>
        </r>
      </text>
    </comment>
    <comment ref="A137" authorId="1">
      <text>
        <r>
          <rPr>
            <b/>
            <sz val="8"/>
            <color indexed="81"/>
            <rFont val="Tahoma"/>
            <family val="2"/>
            <charset val="204"/>
          </rPr>
          <t>в том числе выплаты молодому специалисту -перечисление страховых взносов с единовременной выплаты</t>
        </r>
      </text>
    </comment>
    <comment ref="F141" authorId="1">
      <text>
        <r>
          <rPr>
            <b/>
            <sz val="8"/>
            <color indexed="81"/>
            <rFont val="Tahoma"/>
            <family val="2"/>
            <charset val="204"/>
          </rPr>
          <t>290.02</t>
        </r>
      </text>
    </comment>
    <comment ref="F144" authorId="1">
      <text>
        <r>
          <rPr>
            <b/>
            <sz val="8"/>
            <color indexed="81"/>
            <rFont val="Tahoma"/>
            <family val="2"/>
            <charset val="204"/>
          </rPr>
          <t>290.01.01  290.01.02</t>
        </r>
      </text>
    </comment>
    <comment ref="F145" authorId="1">
      <text>
        <r>
          <rPr>
            <b/>
            <sz val="8"/>
            <color indexed="81"/>
            <rFont val="Tahoma"/>
            <family val="2"/>
            <charset val="204"/>
          </rPr>
          <t>290.01</t>
        </r>
      </text>
    </comment>
    <comment ref="F146" authorId="1">
      <text>
        <r>
          <rPr>
            <b/>
            <sz val="8"/>
            <color indexed="81"/>
            <rFont val="Tahoma"/>
            <family val="2"/>
            <charset val="204"/>
          </rPr>
          <t>290.03</t>
        </r>
      </text>
    </comment>
    <comment ref="F149" authorId="1">
      <text>
        <r>
          <rPr>
            <b/>
            <sz val="8"/>
            <color indexed="81"/>
            <rFont val="Tahoma"/>
            <family val="2"/>
            <charset val="204"/>
          </rPr>
          <t>290.03</t>
        </r>
      </text>
    </comment>
    <comment ref="A168" authorId="1">
      <text>
        <r>
          <rPr>
            <b/>
            <sz val="8"/>
            <color indexed="81"/>
            <rFont val="Tahoma"/>
            <family val="2"/>
            <charset val="204"/>
          </rPr>
          <t>выплата молодому специалисту  выплата сотруднику</t>
        </r>
      </text>
    </comment>
    <comment ref="A171" authorId="1">
      <text>
        <r>
          <rPr>
            <b/>
            <sz val="8"/>
            <color indexed="81"/>
            <rFont val="Tahoma"/>
            <family val="2"/>
            <charset val="204"/>
          </rPr>
          <t>в том числе выплаты молодому специалисту -перечисление страховых взносов с единовременной выплаты</t>
        </r>
      </text>
    </comment>
    <comment ref="F175" authorId="1">
      <text>
        <r>
          <rPr>
            <b/>
            <sz val="8"/>
            <color indexed="81"/>
            <rFont val="Tahoma"/>
            <family val="2"/>
            <charset val="204"/>
          </rPr>
          <t>290.02</t>
        </r>
      </text>
    </comment>
    <comment ref="F178" authorId="1">
      <text>
        <r>
          <rPr>
            <b/>
            <sz val="8"/>
            <color indexed="81"/>
            <rFont val="Tahoma"/>
            <family val="2"/>
            <charset val="204"/>
          </rPr>
          <t>290.01.01  290.01.02</t>
        </r>
      </text>
    </comment>
    <comment ref="F179" authorId="1">
      <text>
        <r>
          <rPr>
            <b/>
            <sz val="8"/>
            <color indexed="81"/>
            <rFont val="Tahoma"/>
            <family val="2"/>
            <charset val="204"/>
          </rPr>
          <t>290.01</t>
        </r>
      </text>
    </comment>
    <comment ref="F180" authorId="1">
      <text>
        <r>
          <rPr>
            <b/>
            <sz val="8"/>
            <color indexed="81"/>
            <rFont val="Tahoma"/>
            <family val="2"/>
            <charset val="204"/>
          </rPr>
          <t>290.03</t>
        </r>
      </text>
    </comment>
    <comment ref="F183" authorId="1">
      <text>
        <r>
          <rPr>
            <b/>
            <sz val="8"/>
            <color indexed="81"/>
            <rFont val="Tahoma"/>
            <family val="2"/>
            <charset val="204"/>
          </rPr>
          <t>290.03</t>
        </r>
      </text>
    </comment>
    <comment ref="A202" authorId="1">
      <text>
        <r>
          <rPr>
            <b/>
            <sz val="8"/>
            <color indexed="81"/>
            <rFont val="Tahoma"/>
            <family val="2"/>
            <charset val="204"/>
          </rPr>
          <t>выплата молодому специалисту  выплата сотруднику</t>
        </r>
      </text>
    </comment>
    <comment ref="A205" authorId="1">
      <text>
        <r>
          <rPr>
            <b/>
            <sz val="8"/>
            <color indexed="81"/>
            <rFont val="Tahoma"/>
            <family val="2"/>
            <charset val="204"/>
          </rPr>
          <t>в том числе выплаты молодому специалисту -перечисление страховых взносов с единовременной выплаты</t>
        </r>
      </text>
    </comment>
    <comment ref="F209" authorId="1">
      <text>
        <r>
          <rPr>
            <b/>
            <sz val="8"/>
            <color indexed="81"/>
            <rFont val="Tahoma"/>
            <family val="2"/>
            <charset val="204"/>
          </rPr>
          <t>290.02</t>
        </r>
      </text>
    </comment>
    <comment ref="F212" authorId="1">
      <text>
        <r>
          <rPr>
            <b/>
            <sz val="8"/>
            <color indexed="81"/>
            <rFont val="Tahoma"/>
            <family val="2"/>
            <charset val="204"/>
          </rPr>
          <t>290.01.01  290.01.02</t>
        </r>
      </text>
    </comment>
    <comment ref="F213" authorId="1">
      <text>
        <r>
          <rPr>
            <b/>
            <sz val="8"/>
            <color indexed="81"/>
            <rFont val="Tahoma"/>
            <family val="2"/>
            <charset val="204"/>
          </rPr>
          <t>290.01</t>
        </r>
      </text>
    </comment>
    <comment ref="F214" authorId="1">
      <text>
        <r>
          <rPr>
            <b/>
            <sz val="8"/>
            <color indexed="81"/>
            <rFont val="Tahoma"/>
            <family val="2"/>
            <charset val="204"/>
          </rPr>
          <t>290.03</t>
        </r>
      </text>
    </comment>
    <comment ref="F217" authorId="1">
      <text>
        <r>
          <rPr>
            <b/>
            <sz val="8"/>
            <color indexed="81"/>
            <rFont val="Tahoma"/>
            <family val="2"/>
            <charset val="204"/>
          </rPr>
          <t>290.03</t>
        </r>
      </text>
    </comment>
    <comment ref="A239" authorId="1">
      <text>
        <r>
          <rPr>
            <b/>
            <sz val="8"/>
            <color indexed="81"/>
            <rFont val="Tahoma"/>
            <family val="2"/>
            <charset val="204"/>
          </rPr>
          <t>Будете ставить суммы по мере их появления</t>
        </r>
      </text>
    </comment>
    <comment ref="G240" authorId="0">
      <text>
        <r>
          <rPr>
            <b/>
            <sz val="9"/>
            <color indexed="81"/>
            <rFont val="Tahoma"/>
            <family val="2"/>
            <charset val="204"/>
          </rPr>
          <t>проверка суммирования по разделам</t>
        </r>
      </text>
    </comment>
  </commentList>
</comments>
</file>

<file path=xl/comments18.xml><?xml version="1.0" encoding="utf-8"?>
<comments xmlns="http://schemas.openxmlformats.org/spreadsheetml/2006/main">
  <authors>
    <author>Katerina</author>
    <author>zavyalova</author>
  </authors>
  <commentList>
    <comment ref="G2" authorId="0">
      <text>
        <r>
          <rPr>
            <b/>
            <sz val="9"/>
            <color indexed="81"/>
            <rFont val="Tahoma"/>
            <family val="2"/>
            <charset val="204"/>
          </rPr>
          <t>проверка баланса плана доходы - расходы</t>
        </r>
      </text>
    </comment>
    <comment ref="W4" authorId="0">
      <text>
        <r>
          <rPr>
            <b/>
            <sz val="9"/>
            <color indexed="81"/>
            <rFont val="Tahoma"/>
            <family val="2"/>
            <charset val="204"/>
          </rPr>
          <t>плановый период запоняется по разделам и суммируется в итог раздела 99 00</t>
        </r>
      </text>
    </comment>
    <comment ref="E5" authorId="1">
      <text>
        <r>
          <rPr>
            <b/>
            <sz val="8"/>
            <color indexed="81"/>
            <rFont val="Tahoma"/>
            <family val="2"/>
            <charset val="204"/>
          </rPr>
          <t>квр</t>
        </r>
      </text>
    </comment>
    <comment ref="K5" authorId="1">
      <text>
        <r>
          <rPr>
            <b/>
            <sz val="8"/>
            <color indexed="81"/>
            <rFont val="Tahoma"/>
            <family val="2"/>
            <charset val="204"/>
          </rPr>
          <t>муниципальное задание</t>
        </r>
      </text>
    </comment>
    <comment ref="O5" authorId="1">
      <text>
        <r>
          <rPr>
            <b/>
            <sz val="8"/>
            <color indexed="81"/>
            <rFont val="Tahoma"/>
            <family val="2"/>
            <charset val="204"/>
          </rPr>
          <t>иные цели</t>
        </r>
      </text>
    </comment>
    <comment ref="AA5" authorId="1">
      <text>
        <r>
          <rPr>
            <b/>
            <sz val="8"/>
            <color indexed="81"/>
            <rFont val="Tahoma"/>
            <family val="2"/>
            <charset val="204"/>
          </rPr>
          <t>муниципальное задание</t>
        </r>
      </text>
    </comment>
    <comment ref="AE5" authorId="1">
      <text>
        <r>
          <rPr>
            <b/>
            <sz val="8"/>
            <color indexed="81"/>
            <rFont val="Tahoma"/>
            <family val="2"/>
            <charset val="204"/>
          </rPr>
          <t>иные цели</t>
        </r>
      </text>
    </comment>
    <comment ref="AQ5" authorId="1">
      <text>
        <r>
          <rPr>
            <b/>
            <sz val="8"/>
            <color indexed="81"/>
            <rFont val="Tahoma"/>
            <family val="2"/>
            <charset val="204"/>
          </rPr>
          <t>муниципальное задание</t>
        </r>
      </text>
    </comment>
    <comment ref="AU5" authorId="1">
      <text>
        <r>
          <rPr>
            <b/>
            <sz val="8"/>
            <color indexed="81"/>
            <rFont val="Tahoma"/>
            <family val="2"/>
            <charset val="204"/>
          </rPr>
          <t>иные цели</t>
        </r>
      </text>
    </comment>
    <comment ref="A23" authorId="1">
      <text>
        <r>
          <rPr>
            <b/>
            <sz val="8"/>
            <color indexed="81"/>
            <rFont val="Tahoma"/>
            <family val="2"/>
            <charset val="204"/>
          </rPr>
          <t>итого по всем разделам</t>
        </r>
      </text>
    </comment>
    <comment ref="A92" authorId="1">
      <text>
        <r>
          <rPr>
            <b/>
            <sz val="8"/>
            <color indexed="81"/>
            <rFont val="Tahoma"/>
            <family val="2"/>
            <charset val="204"/>
          </rPr>
          <t>Будете ставить суммы по мере их появления</t>
        </r>
      </text>
    </comment>
    <comment ref="G93" authorId="0">
      <text>
        <r>
          <rPr>
            <b/>
            <sz val="9"/>
            <color indexed="81"/>
            <rFont val="Tahoma"/>
            <family val="2"/>
            <charset val="204"/>
          </rPr>
          <t>проверка суммирования по разделам</t>
        </r>
      </text>
    </comment>
  </commentList>
</comments>
</file>

<file path=xl/comments19.xml><?xml version="1.0" encoding="utf-8"?>
<comments xmlns="http://schemas.openxmlformats.org/spreadsheetml/2006/main">
  <authors>
    <author>zavyalova</author>
  </authors>
  <commentList>
    <comment ref="K2" authorId="0">
      <text>
        <r>
          <rPr>
            <b/>
            <sz val="8"/>
            <color indexed="81"/>
            <rFont val="Tahoma"/>
            <family val="2"/>
            <charset val="204"/>
          </rPr>
          <t>обязательна к плану</t>
        </r>
      </text>
    </comment>
  </commentList>
</comments>
</file>

<file path=xl/comments2.xml><?xml version="1.0" encoding="utf-8"?>
<comments xmlns="http://schemas.openxmlformats.org/spreadsheetml/2006/main">
  <authors>
    <author>zavyalova</author>
  </authors>
  <commentList>
    <comment ref="B2" authorId="0">
      <text>
        <r>
          <rPr>
            <b/>
            <sz val="8"/>
            <color indexed="81"/>
            <rFont val="Tahoma"/>
            <family val="2"/>
            <charset val="204"/>
          </rPr>
          <t>используется в случае изменения суммы годового лимита</t>
        </r>
      </text>
    </comment>
  </commentList>
</comments>
</file>

<file path=xl/comments20.xml><?xml version="1.0" encoding="utf-8"?>
<comments xmlns="http://schemas.openxmlformats.org/spreadsheetml/2006/main">
  <authors>
    <author>zavyalova</author>
    <author>efimenko</author>
  </authors>
  <commentList>
    <comment ref="A9" authorId="0">
      <text>
        <r>
          <rPr>
            <b/>
            <sz val="8"/>
            <color indexed="81"/>
            <rFont val="Tahoma"/>
            <family val="2"/>
            <charset val="204"/>
          </rPr>
          <t>Предосталяется первично и при изменении статей расхода либо лимитов</t>
        </r>
      </text>
    </comment>
    <comment ref="DT14" authorId="1">
      <text>
        <r>
          <rPr>
            <b/>
            <sz val="12"/>
            <color indexed="81"/>
            <rFont val="Tahoma"/>
            <family val="2"/>
            <charset val="204"/>
          </rPr>
          <t>Все графы обязательны для заполнения</t>
        </r>
      </text>
    </comment>
  </commentList>
</comments>
</file>

<file path=xl/comments21.xml><?xml version="1.0" encoding="utf-8"?>
<comments xmlns="http://schemas.openxmlformats.org/spreadsheetml/2006/main">
  <authors>
    <author>zavyalova</author>
  </authors>
  <commentList>
    <comment ref="B14" authorId="0">
      <text>
        <r>
          <rPr>
            <b/>
            <sz val="8"/>
            <color indexed="81"/>
            <rFont val="Tahoma"/>
            <family val="2"/>
            <charset val="204"/>
          </rPr>
          <t xml:space="preserve">заполняютя при изменении лимитов либо в разрезе косгу исзменения! , 
одновременно с соглашением на иные </t>
        </r>
      </text>
    </comment>
    <comment ref="EN17" authorId="0">
      <text>
        <r>
          <rPr>
            <b/>
            <sz val="8"/>
            <color indexed="81"/>
            <rFont val="Tahoma"/>
            <family val="2"/>
            <charset val="204"/>
          </rPr>
          <t>все графы обязательны для заполнения!</t>
        </r>
      </text>
    </comment>
  </commentList>
</comments>
</file>

<file path=xl/comments22.xml><?xml version="1.0" encoding="utf-8"?>
<comments xmlns="http://schemas.openxmlformats.org/spreadsheetml/2006/main">
  <authors>
    <author>zavyalova</author>
    <author>efimenko</author>
  </authors>
  <commentList>
    <comment ref="AJ89" authorId="0">
      <text>
        <r>
          <rPr>
            <b/>
            <sz val="8"/>
            <color indexed="81"/>
            <rFont val="Tahoma"/>
            <family val="2"/>
            <charset val="204"/>
          </rPr>
          <t>подарки мероприятия</t>
        </r>
      </text>
    </comment>
    <comment ref="AK89" authorId="0">
      <text>
        <r>
          <rPr>
            <b/>
            <sz val="8"/>
            <color indexed="81"/>
            <rFont val="Tahoma"/>
            <family val="2"/>
            <charset val="204"/>
          </rPr>
          <t>уплата госпошлины по судебным решениям актам</t>
        </r>
      </text>
    </comment>
    <comment ref="AL89" authorId="0">
      <text>
        <r>
          <rPr>
            <b/>
            <sz val="8"/>
            <color indexed="81"/>
            <rFont val="Tahoma"/>
            <family val="2"/>
            <charset val="204"/>
          </rPr>
          <t>Степендия</t>
        </r>
      </text>
    </comment>
    <comment ref="AM89" authorId="0">
      <text>
        <r>
          <rPr>
            <b/>
            <sz val="8"/>
            <color indexed="81"/>
            <rFont val="Tahoma"/>
            <family val="2"/>
            <charset val="204"/>
          </rPr>
          <t>Налог на землю, имущество</t>
        </r>
      </text>
    </comment>
    <comment ref="AN89" authorId="0">
      <text>
        <r>
          <rPr>
            <b/>
            <sz val="8"/>
            <color indexed="81"/>
            <rFont val="Tahoma"/>
            <family val="2"/>
            <charset val="204"/>
          </rPr>
          <t xml:space="preserve"> уплата прочих налогов и сборов </t>
        </r>
      </text>
    </comment>
    <comment ref="AO89" authorId="0">
      <text>
        <r>
          <rPr>
            <b/>
            <sz val="8"/>
            <color indexed="81"/>
            <rFont val="Tahoma"/>
            <family val="2"/>
            <charset val="204"/>
          </rPr>
          <t>уплата иных платежей- пени и пошлины, загрязнения</t>
        </r>
      </text>
    </comment>
    <comment ref="AI135" authorId="0">
      <text>
        <r>
          <rPr>
            <b/>
            <sz val="8"/>
            <color indexed="81"/>
            <rFont val="Tahoma"/>
            <family val="2"/>
            <charset val="204"/>
          </rPr>
          <t>подарки мероприятия</t>
        </r>
      </text>
    </comment>
    <comment ref="AJ135" authorId="0">
      <text>
        <r>
          <rPr>
            <b/>
            <sz val="8"/>
            <color indexed="81"/>
            <rFont val="Tahoma"/>
            <family val="2"/>
            <charset val="204"/>
          </rPr>
          <t>уплата госпошлины по судебным решениям актам</t>
        </r>
      </text>
    </comment>
    <comment ref="AK135" authorId="0">
      <text>
        <r>
          <rPr>
            <b/>
            <sz val="8"/>
            <color indexed="81"/>
            <rFont val="Tahoma"/>
            <family val="2"/>
            <charset val="204"/>
          </rPr>
          <t>Степендия</t>
        </r>
      </text>
    </comment>
    <comment ref="AL135" authorId="0">
      <text>
        <r>
          <rPr>
            <b/>
            <sz val="8"/>
            <color indexed="81"/>
            <rFont val="Tahoma"/>
            <family val="2"/>
            <charset val="204"/>
          </rPr>
          <t>Налог на землю, имущество</t>
        </r>
      </text>
    </comment>
    <comment ref="AM135" authorId="0">
      <text>
        <r>
          <rPr>
            <b/>
            <sz val="8"/>
            <color indexed="81"/>
            <rFont val="Tahoma"/>
            <family val="2"/>
            <charset val="204"/>
          </rPr>
          <t xml:space="preserve"> уплата прочих налогов и сборов</t>
        </r>
      </text>
    </comment>
    <comment ref="AN135" authorId="0">
      <text>
        <r>
          <rPr>
            <b/>
            <sz val="8"/>
            <color indexed="81"/>
            <rFont val="Tahoma"/>
            <family val="2"/>
            <charset val="204"/>
          </rPr>
          <t>уплата иных платежей- пени и пошлины, загрязнения</t>
        </r>
      </text>
    </comment>
    <comment ref="AJ144" authorId="0">
      <text>
        <r>
          <rPr>
            <b/>
            <sz val="8"/>
            <color indexed="81"/>
            <rFont val="Tahoma"/>
            <family val="2"/>
            <charset val="204"/>
          </rPr>
          <t>подарки мероприятия</t>
        </r>
      </text>
    </comment>
    <comment ref="AK144" authorId="0">
      <text>
        <r>
          <rPr>
            <b/>
            <sz val="8"/>
            <color indexed="81"/>
            <rFont val="Tahoma"/>
            <family val="2"/>
            <charset val="204"/>
          </rPr>
          <t>уплата госпошлины по судебным решениям актам</t>
        </r>
      </text>
    </comment>
    <comment ref="AL144" authorId="0">
      <text>
        <r>
          <rPr>
            <b/>
            <sz val="8"/>
            <color indexed="81"/>
            <rFont val="Tahoma"/>
            <family val="2"/>
            <charset val="204"/>
          </rPr>
          <t>Степендия</t>
        </r>
      </text>
    </comment>
    <comment ref="AM144" authorId="0">
      <text>
        <r>
          <rPr>
            <b/>
            <sz val="8"/>
            <color indexed="81"/>
            <rFont val="Tahoma"/>
            <family val="2"/>
            <charset val="204"/>
          </rPr>
          <t>Налог на землю, имущество</t>
        </r>
      </text>
    </comment>
    <comment ref="AN144" authorId="0">
      <text>
        <r>
          <rPr>
            <b/>
            <sz val="8"/>
            <color indexed="81"/>
            <rFont val="Tahoma"/>
            <family val="2"/>
            <charset val="204"/>
          </rPr>
          <t xml:space="preserve"> уплата прочих налогов и сборов</t>
        </r>
      </text>
    </comment>
    <comment ref="AO144" authorId="0">
      <text>
        <r>
          <rPr>
            <b/>
            <sz val="8"/>
            <color indexed="81"/>
            <rFont val="Tahoma"/>
            <family val="2"/>
            <charset val="204"/>
          </rPr>
          <t>уплата иных платежей- пени и пошлины, загрязнения</t>
        </r>
      </text>
    </comment>
    <comment ref="AA154" authorId="0">
      <text>
        <r>
          <rPr>
            <b/>
            <sz val="8"/>
            <color indexed="81"/>
            <rFont val="Tahoma"/>
            <family val="2"/>
            <charset val="204"/>
          </rPr>
          <t>Ставим по статье на которую собираемся произвести затраты этого возврата</t>
        </r>
      </text>
    </comment>
    <comment ref="AI154" authorId="0">
      <text>
        <r>
          <rPr>
            <b/>
            <sz val="8"/>
            <color indexed="81"/>
            <rFont val="Tahoma"/>
            <family val="2"/>
            <charset val="204"/>
          </rPr>
          <t>выплата сотрудникам пособие молодым специалистам</t>
        </r>
      </text>
    </comment>
    <comment ref="AJ154" authorId="0">
      <text>
        <r>
          <rPr>
            <b/>
            <sz val="8"/>
            <color indexed="81"/>
            <rFont val="Tahoma"/>
            <family val="2"/>
            <charset val="204"/>
          </rPr>
          <t>Взносы по обязательному социальному страхованию на выплаты по оплате труда и иные выплаты</t>
        </r>
      </text>
    </comment>
    <comment ref="AK154" authorId="0">
      <text>
        <r>
          <rPr>
            <b/>
            <sz val="8"/>
            <color indexed="81"/>
            <rFont val="Tahoma"/>
            <family val="2"/>
            <charset val="204"/>
          </rPr>
          <t>подарки мероприятия</t>
        </r>
      </text>
    </comment>
    <comment ref="AL154" authorId="0">
      <text>
        <r>
          <rPr>
            <b/>
            <sz val="8"/>
            <color indexed="81"/>
            <rFont val="Tahoma"/>
            <family val="2"/>
            <charset val="204"/>
          </rPr>
          <t>уплата госпошлины по судебным решениям актам</t>
        </r>
      </text>
    </comment>
    <comment ref="AM154" authorId="0">
      <text>
        <r>
          <rPr>
            <b/>
            <sz val="8"/>
            <color indexed="81"/>
            <rFont val="Tahoma"/>
            <family val="2"/>
            <charset val="204"/>
          </rPr>
          <t>Степендия</t>
        </r>
      </text>
    </comment>
    <comment ref="AN154" authorId="0">
      <text>
        <r>
          <rPr>
            <b/>
            <sz val="8"/>
            <color indexed="81"/>
            <rFont val="Tahoma"/>
            <family val="2"/>
            <charset val="204"/>
          </rPr>
          <t>Налог на землю, имущество</t>
        </r>
      </text>
    </comment>
    <comment ref="AO154" authorId="0">
      <text>
        <r>
          <rPr>
            <b/>
            <sz val="8"/>
            <color indexed="81"/>
            <rFont val="Tahoma"/>
            <family val="2"/>
            <charset val="204"/>
          </rPr>
          <t xml:space="preserve"> уплата прочих налогов и сборов</t>
        </r>
      </text>
    </comment>
    <comment ref="AP154" authorId="0">
      <text>
        <r>
          <rPr>
            <b/>
            <sz val="8"/>
            <color indexed="81"/>
            <rFont val="Tahoma"/>
            <family val="2"/>
            <charset val="204"/>
          </rPr>
          <t>уплата иных платежей- пени и пошлины, загрязнения</t>
        </r>
      </text>
    </comment>
    <comment ref="AA163" authorId="0">
      <text>
        <r>
          <rPr>
            <b/>
            <sz val="8"/>
            <color indexed="81"/>
            <rFont val="Tahoma"/>
            <family val="2"/>
            <charset val="204"/>
          </rPr>
          <t>Ставим по статье на которую собираемся произвести затраты</t>
        </r>
      </text>
    </comment>
    <comment ref="AK163" authorId="0">
      <text>
        <r>
          <rPr>
            <b/>
            <sz val="8"/>
            <color indexed="81"/>
            <rFont val="Tahoma"/>
            <family val="2"/>
            <charset val="204"/>
          </rPr>
          <t>подарки мероприятия</t>
        </r>
      </text>
    </comment>
    <comment ref="AL163" authorId="0">
      <text>
        <r>
          <rPr>
            <b/>
            <sz val="8"/>
            <color indexed="81"/>
            <rFont val="Tahoma"/>
            <family val="2"/>
            <charset val="204"/>
          </rPr>
          <t>уплата госпошлины по судебным решениям актам</t>
        </r>
      </text>
    </comment>
    <comment ref="AM163" authorId="0">
      <text>
        <r>
          <rPr>
            <b/>
            <sz val="8"/>
            <color indexed="81"/>
            <rFont val="Tahoma"/>
            <family val="2"/>
            <charset val="204"/>
          </rPr>
          <t>Степендия</t>
        </r>
      </text>
    </comment>
    <comment ref="AN163" authorId="0">
      <text>
        <r>
          <rPr>
            <b/>
            <sz val="8"/>
            <color indexed="81"/>
            <rFont val="Tahoma"/>
            <family val="2"/>
            <charset val="204"/>
          </rPr>
          <t>Налог на землю, имущество</t>
        </r>
      </text>
    </comment>
    <comment ref="AO163" authorId="0">
      <text>
        <r>
          <rPr>
            <b/>
            <sz val="8"/>
            <color indexed="81"/>
            <rFont val="Tahoma"/>
            <family val="2"/>
            <charset val="204"/>
          </rPr>
          <t xml:space="preserve"> уплата прочих налогов и сборов</t>
        </r>
      </text>
    </comment>
    <comment ref="AP163" authorId="0">
      <text>
        <r>
          <rPr>
            <b/>
            <sz val="8"/>
            <color indexed="81"/>
            <rFont val="Tahoma"/>
            <family val="2"/>
            <charset val="204"/>
          </rPr>
          <t>уплата иных платежей- пени и пошлины, загрязнения</t>
        </r>
      </text>
    </comment>
    <comment ref="Y223" authorId="0">
      <text>
        <r>
          <rPr>
            <b/>
            <sz val="8"/>
            <color indexed="81"/>
            <rFont val="Tahoma"/>
            <family val="2"/>
            <charset val="204"/>
          </rPr>
          <t>Взносы по обязательному социальному страхованию на выплаты по оплате труда и иные выплаты</t>
        </r>
      </text>
    </comment>
    <comment ref="Y229" authorId="0">
      <text>
        <r>
          <rPr>
            <b/>
            <sz val="8"/>
            <color indexed="81"/>
            <rFont val="Tahoma"/>
            <family val="2"/>
            <charset val="204"/>
          </rPr>
          <t xml:space="preserve"> призы мероприятия</t>
        </r>
      </text>
    </comment>
    <comment ref="Y230" authorId="0">
      <text>
        <r>
          <rPr>
            <b/>
            <sz val="8"/>
            <color indexed="81"/>
            <rFont val="Tahoma"/>
            <family val="2"/>
            <charset val="204"/>
          </rPr>
          <t>уплата иных платежей- пени и пошлины</t>
        </r>
      </text>
    </comment>
    <comment ref="Y231" authorId="0">
      <text>
        <r>
          <rPr>
            <b/>
            <sz val="8"/>
            <color indexed="81"/>
            <rFont val="Tahoma"/>
            <family val="2"/>
            <charset val="204"/>
          </rPr>
          <t>исполнение судебных актов</t>
        </r>
      </text>
    </comment>
    <comment ref="Y234" authorId="1">
      <text>
        <r>
          <rPr>
            <b/>
            <sz val="12"/>
            <color indexed="81"/>
            <rFont val="Tahoma"/>
            <family val="2"/>
            <charset val="204"/>
          </rPr>
          <t xml:space="preserve">ИТОГО ЗА ГОД </t>
        </r>
      </text>
    </comment>
  </commentList>
</comments>
</file>

<file path=xl/comments23.xml><?xml version="1.0" encoding="utf-8"?>
<comments xmlns="http://schemas.openxmlformats.org/spreadsheetml/2006/main">
  <authors>
    <author>zavyalova</author>
  </authors>
  <commentList>
    <comment ref="E3" authorId="0">
      <text>
        <r>
          <rPr>
            <b/>
            <sz val="9"/>
            <color indexed="81"/>
            <rFont val="Tahoma"/>
            <family val="2"/>
            <charset val="204"/>
          </rPr>
          <t>аккумулируется весь план в разрезе раздела подраздела по типу средств по муниципальному зданию и внебюджету</t>
        </r>
      </text>
    </comment>
    <comment ref="M3" authorId="0">
      <text>
        <r>
          <rPr>
            <b/>
            <sz val="9"/>
            <color indexed="81"/>
            <rFont val="Tahoma"/>
            <family val="2"/>
            <charset val="204"/>
          </rPr>
          <t>Иные цели</t>
        </r>
      </text>
    </comment>
  </commentList>
</comments>
</file>

<file path=xl/comments24.xml><?xml version="1.0" encoding="utf-8"?>
<comments xmlns="http://schemas.openxmlformats.org/spreadsheetml/2006/main">
  <authors>
    <author>zavyalova</author>
  </authors>
  <commentList>
    <comment ref="T20" authorId="0">
      <text>
        <r>
          <rPr>
            <b/>
            <sz val="9"/>
            <color indexed="81"/>
            <rFont val="Tahoma"/>
            <family val="2"/>
            <charset val="204"/>
          </rPr>
          <t>вид расходов</t>
        </r>
      </text>
    </comment>
    <comment ref="U20" authorId="0">
      <text>
        <r>
          <rPr>
            <b/>
            <sz val="9"/>
            <color indexed="81"/>
            <rFont val="Tahoma"/>
            <family val="2"/>
            <charset val="204"/>
          </rPr>
          <t>статья</t>
        </r>
      </text>
    </comment>
  </commentList>
</comments>
</file>

<file path=xl/comments25.xml><?xml version="1.0" encoding="utf-8"?>
<comments xmlns="http://schemas.openxmlformats.org/spreadsheetml/2006/main">
  <authors>
    <author>zavyalova</author>
    <author>Автор</author>
  </authors>
  <commentList>
    <comment ref="C5" authorId="0">
      <text>
        <r>
          <rPr>
            <b/>
            <sz val="9"/>
            <color indexed="81"/>
            <rFont val="Tahoma"/>
            <family val="2"/>
            <charset val="204"/>
          </rPr>
          <t>01.02.71</t>
        </r>
        <r>
          <rPr>
            <sz val="9"/>
            <color indexed="81"/>
            <rFont val="Tahoma"/>
            <family val="2"/>
            <charset val="204"/>
          </rPr>
          <t xml:space="preserve">
</t>
        </r>
      </text>
    </comment>
    <comment ref="D5" authorId="0">
      <text>
        <r>
          <rPr>
            <b/>
            <sz val="9"/>
            <color indexed="81"/>
            <rFont val="Tahoma"/>
            <family val="2"/>
            <charset val="204"/>
          </rPr>
          <t>01.02.84</t>
        </r>
        <r>
          <rPr>
            <sz val="9"/>
            <color indexed="81"/>
            <rFont val="Tahoma"/>
            <family val="2"/>
            <charset val="204"/>
          </rPr>
          <t xml:space="preserve">
</t>
        </r>
      </text>
    </comment>
    <comment ref="H5" authorId="0">
      <text>
        <r>
          <rPr>
            <b/>
            <sz val="9"/>
            <color indexed="81"/>
            <rFont val="Tahoma"/>
            <family val="2"/>
            <charset val="204"/>
          </rPr>
          <t>01.02.33</t>
        </r>
        <r>
          <rPr>
            <sz val="9"/>
            <color indexed="81"/>
            <rFont val="Tahoma"/>
            <family val="2"/>
            <charset val="204"/>
          </rPr>
          <t xml:space="preserve">
</t>
        </r>
      </text>
    </comment>
    <comment ref="I5" authorId="0">
      <text>
        <r>
          <rPr>
            <b/>
            <sz val="9"/>
            <color indexed="81"/>
            <rFont val="Tahoma"/>
            <family val="2"/>
            <charset val="204"/>
          </rPr>
          <t>01.11.43</t>
        </r>
        <r>
          <rPr>
            <sz val="9"/>
            <color indexed="81"/>
            <rFont val="Tahoma"/>
            <family val="2"/>
            <charset val="204"/>
          </rPr>
          <t xml:space="preserve">
</t>
        </r>
      </text>
    </comment>
    <comment ref="A7" authorId="1">
      <text>
        <r>
          <rPr>
            <b/>
            <sz val="8"/>
            <color indexed="81"/>
            <rFont val="Tahoma"/>
            <family val="2"/>
            <charset val="204"/>
          </rPr>
          <t>Финансирование за период отчетности по меропритию</t>
        </r>
      </text>
    </comment>
    <comment ref="A31" authorId="0">
      <text>
        <r>
          <rPr>
            <b/>
            <sz val="8"/>
            <color indexed="81"/>
            <rFont val="Tahoma"/>
            <family val="2"/>
            <charset val="204"/>
          </rPr>
          <t>Взносы по обязательному социальному страхованию на выплаты по оплате труда и иные выплаты</t>
        </r>
      </text>
    </comment>
    <comment ref="A38" authorId="0">
      <text>
        <r>
          <rPr>
            <b/>
            <sz val="8"/>
            <color indexed="81"/>
            <rFont val="Tahoma"/>
            <family val="2"/>
            <charset val="204"/>
          </rPr>
          <t xml:space="preserve"> уплата прочих налогов и сборов - загрязнения</t>
        </r>
      </text>
    </comment>
    <comment ref="A41" authorId="0">
      <text>
        <r>
          <rPr>
            <b/>
            <sz val="8"/>
            <color indexed="81"/>
            <rFont val="Tahoma"/>
            <family val="2"/>
            <charset val="204"/>
          </rPr>
          <t>Степендия</t>
        </r>
      </text>
    </comment>
    <comment ref="A46" authorId="0">
      <text>
        <r>
          <rPr>
            <b/>
            <sz val="8"/>
            <color indexed="81"/>
            <rFont val="Tahoma"/>
            <family val="2"/>
            <charset val="204"/>
          </rPr>
          <t>уплата иных платежей- пени и пошлины</t>
        </r>
      </text>
    </comment>
    <comment ref="A47" authorId="0">
      <text>
        <r>
          <rPr>
            <b/>
            <sz val="8"/>
            <color indexed="81"/>
            <rFont val="Tahoma"/>
            <family val="2"/>
            <charset val="204"/>
          </rPr>
          <t>исполнение судебных актов</t>
        </r>
      </text>
    </comment>
  </commentList>
</comments>
</file>

<file path=xl/comments26.xml><?xml version="1.0" encoding="utf-8"?>
<comments xmlns="http://schemas.openxmlformats.org/spreadsheetml/2006/main">
  <authors>
    <author>zavyalova</author>
  </authors>
  <commentList>
    <comment ref="AB8" authorId="0">
      <text>
        <r>
          <rPr>
            <b/>
            <sz val="9"/>
            <color indexed="81"/>
            <rFont val="Tahoma"/>
            <family val="2"/>
            <charset val="204"/>
          </rPr>
          <t>иволга цср 
021 0210480</t>
        </r>
      </text>
    </comment>
    <comment ref="D9" authorId="0">
      <text>
        <r>
          <rPr>
            <b/>
            <sz val="9"/>
            <color indexed="81"/>
            <rFont val="Tahoma"/>
            <family val="2"/>
            <charset val="204"/>
          </rPr>
          <t>01.02.71</t>
        </r>
        <r>
          <rPr>
            <sz val="9"/>
            <color indexed="81"/>
            <rFont val="Tahoma"/>
            <family val="2"/>
            <charset val="204"/>
          </rPr>
          <t xml:space="preserve">
</t>
        </r>
      </text>
    </comment>
    <comment ref="E9" authorId="0">
      <text>
        <r>
          <rPr>
            <b/>
            <sz val="9"/>
            <color indexed="81"/>
            <rFont val="Tahoma"/>
            <family val="2"/>
            <charset val="204"/>
          </rPr>
          <t>01.02.84</t>
        </r>
        <r>
          <rPr>
            <sz val="9"/>
            <color indexed="81"/>
            <rFont val="Tahoma"/>
            <family val="2"/>
            <charset val="204"/>
          </rPr>
          <t xml:space="preserve">
</t>
        </r>
      </text>
    </comment>
    <comment ref="F9" authorId="0">
      <text>
        <r>
          <rPr>
            <b/>
            <sz val="9"/>
            <color indexed="81"/>
            <rFont val="Tahoma"/>
            <family val="2"/>
            <charset val="204"/>
          </rPr>
          <t>01.02.33</t>
        </r>
        <r>
          <rPr>
            <sz val="9"/>
            <color indexed="81"/>
            <rFont val="Tahoma"/>
            <family val="2"/>
            <charset val="204"/>
          </rPr>
          <t xml:space="preserve">
</t>
        </r>
      </text>
    </comment>
    <comment ref="P9" authorId="0">
      <text>
        <r>
          <rPr>
            <b/>
            <sz val="9"/>
            <color indexed="81"/>
            <rFont val="Tahoma"/>
            <family val="2"/>
            <charset val="204"/>
          </rPr>
          <t>01.11.43</t>
        </r>
        <r>
          <rPr>
            <sz val="9"/>
            <color indexed="81"/>
            <rFont val="Tahoma"/>
            <family val="2"/>
            <charset val="204"/>
          </rPr>
          <t xml:space="preserve">
</t>
        </r>
      </text>
    </comment>
    <comment ref="Y9" authorId="0">
      <text>
        <r>
          <rPr>
            <sz val="9"/>
            <color indexed="81"/>
            <rFont val="Tahoma"/>
            <family val="2"/>
            <charset val="204"/>
          </rPr>
          <t>ДОУ</t>
        </r>
      </text>
    </comment>
    <comment ref="Z9" authorId="0">
      <text>
        <r>
          <rPr>
            <sz val="9"/>
            <color indexed="81"/>
            <rFont val="Tahoma"/>
            <family val="2"/>
            <charset val="204"/>
          </rPr>
          <t>ОУ</t>
        </r>
      </text>
    </comment>
    <comment ref="AB9" authorId="0">
      <text>
        <r>
          <rPr>
            <sz val="9"/>
            <color indexed="81"/>
            <rFont val="Tahoma"/>
            <family val="2"/>
            <charset val="204"/>
          </rPr>
          <t>ДОП</t>
        </r>
      </text>
    </comment>
    <comment ref="AC9" authorId="0">
      <text>
        <r>
          <rPr>
            <sz val="9"/>
            <color indexed="81"/>
            <rFont val="Tahoma"/>
            <family val="2"/>
            <charset val="204"/>
          </rPr>
          <t>ДОУ</t>
        </r>
      </text>
    </comment>
    <comment ref="AD9" authorId="0">
      <text>
        <r>
          <rPr>
            <b/>
            <sz val="9"/>
            <color indexed="81"/>
            <rFont val="Tahoma"/>
            <family val="2"/>
            <charset val="204"/>
          </rPr>
          <t>ОУ с Дошк гр</t>
        </r>
        <r>
          <rPr>
            <sz val="9"/>
            <color indexed="81"/>
            <rFont val="Tahoma"/>
            <family val="2"/>
            <charset val="204"/>
          </rPr>
          <t xml:space="preserve">
ДОУ</t>
        </r>
      </text>
    </comment>
  </commentList>
</comments>
</file>

<file path=xl/comments3.xml><?xml version="1.0" encoding="utf-8"?>
<comments xmlns="http://schemas.openxmlformats.org/spreadsheetml/2006/main">
  <authors>
    <author>zavyalova</author>
  </authors>
  <commentList>
    <comment ref="B2" authorId="0">
      <text>
        <r>
          <rPr>
            <b/>
            <sz val="8"/>
            <color indexed="81"/>
            <rFont val="Tahoma"/>
            <family val="2"/>
            <charset val="204"/>
          </rPr>
          <t>используется в случае изменения суммы годового лимита</t>
        </r>
      </text>
    </comment>
  </commentList>
</comments>
</file>

<file path=xl/comments4.xml><?xml version="1.0" encoding="utf-8"?>
<comments xmlns="http://schemas.openxmlformats.org/spreadsheetml/2006/main">
  <authors>
    <author>zavyalova</author>
  </authors>
  <commentList>
    <comment ref="B2" authorId="0">
      <text>
        <r>
          <rPr>
            <b/>
            <sz val="8"/>
            <color indexed="81"/>
            <rFont val="Tahoma"/>
            <family val="2"/>
            <charset val="204"/>
          </rPr>
          <t>Используется в случае изменения графика финансирования в пределах своего лимита</t>
        </r>
      </text>
    </comment>
  </commentList>
</comments>
</file>

<file path=xl/comments5.xml><?xml version="1.0" encoding="utf-8"?>
<comments xmlns="http://schemas.openxmlformats.org/spreadsheetml/2006/main">
  <authors>
    <author>zavyalova</author>
  </authors>
  <commentList>
    <comment ref="B5" authorId="0">
      <text>
        <r>
          <rPr>
            <b/>
            <sz val="11"/>
            <color indexed="81"/>
            <rFont val="Tahoma"/>
            <family val="2"/>
            <charset val="204"/>
          </rPr>
          <t>График это обязательное приложение к каждому соглашению</t>
        </r>
      </text>
    </comment>
  </commentList>
</comments>
</file>

<file path=xl/comments6.xml><?xml version="1.0" encoding="utf-8"?>
<comments xmlns="http://schemas.openxmlformats.org/spreadsheetml/2006/main">
  <authors>
    <author>zavyalova</author>
    <author>Автор</author>
    <author>efimenko</author>
  </authors>
  <commentList>
    <comment ref="AB8" authorId="0">
      <text>
        <r>
          <rPr>
            <b/>
            <sz val="9"/>
            <color indexed="81"/>
            <rFont val="Tahoma"/>
            <family val="2"/>
            <charset val="204"/>
          </rPr>
          <t>иволга цср 
021 0210480</t>
        </r>
      </text>
    </comment>
    <comment ref="D9" authorId="0">
      <text>
        <r>
          <rPr>
            <b/>
            <sz val="9"/>
            <color indexed="81"/>
            <rFont val="Tahoma"/>
            <family val="2"/>
            <charset val="204"/>
          </rPr>
          <t>01.02.71</t>
        </r>
        <r>
          <rPr>
            <sz val="9"/>
            <color indexed="81"/>
            <rFont val="Tahoma"/>
            <family val="2"/>
            <charset val="204"/>
          </rPr>
          <t xml:space="preserve">
</t>
        </r>
      </text>
    </comment>
    <comment ref="E9" authorId="0">
      <text>
        <r>
          <rPr>
            <b/>
            <sz val="9"/>
            <color indexed="81"/>
            <rFont val="Tahoma"/>
            <family val="2"/>
            <charset val="204"/>
          </rPr>
          <t>01.02.84</t>
        </r>
        <r>
          <rPr>
            <sz val="9"/>
            <color indexed="81"/>
            <rFont val="Tahoma"/>
            <family val="2"/>
            <charset val="204"/>
          </rPr>
          <t xml:space="preserve">
</t>
        </r>
      </text>
    </comment>
    <comment ref="F9" authorId="0">
      <text>
        <r>
          <rPr>
            <b/>
            <sz val="9"/>
            <color indexed="81"/>
            <rFont val="Tahoma"/>
            <family val="2"/>
            <charset val="204"/>
          </rPr>
          <t>01.02.33</t>
        </r>
        <r>
          <rPr>
            <sz val="9"/>
            <color indexed="81"/>
            <rFont val="Tahoma"/>
            <family val="2"/>
            <charset val="204"/>
          </rPr>
          <t xml:space="preserve">
</t>
        </r>
      </text>
    </comment>
    <comment ref="P9" authorId="0">
      <text>
        <r>
          <rPr>
            <b/>
            <sz val="9"/>
            <color indexed="81"/>
            <rFont val="Tahoma"/>
            <family val="2"/>
            <charset val="204"/>
          </rPr>
          <t>01.11.43</t>
        </r>
        <r>
          <rPr>
            <sz val="9"/>
            <color indexed="81"/>
            <rFont val="Tahoma"/>
            <family val="2"/>
            <charset val="204"/>
          </rPr>
          <t xml:space="preserve">
</t>
        </r>
      </text>
    </comment>
    <comment ref="Y9" authorId="0">
      <text>
        <r>
          <rPr>
            <sz val="9"/>
            <color indexed="81"/>
            <rFont val="Tahoma"/>
            <family val="2"/>
            <charset val="204"/>
          </rPr>
          <t>ДОУ</t>
        </r>
      </text>
    </comment>
    <comment ref="Z9" authorId="0">
      <text>
        <r>
          <rPr>
            <sz val="9"/>
            <color indexed="81"/>
            <rFont val="Tahoma"/>
            <family val="2"/>
            <charset val="204"/>
          </rPr>
          <t>ОУ</t>
        </r>
      </text>
    </comment>
    <comment ref="AB9" authorId="0">
      <text>
        <r>
          <rPr>
            <sz val="9"/>
            <color indexed="81"/>
            <rFont val="Tahoma"/>
            <family val="2"/>
            <charset val="204"/>
          </rPr>
          <t>ДОП</t>
        </r>
      </text>
    </comment>
    <comment ref="AC9" authorId="0">
      <text>
        <r>
          <rPr>
            <sz val="9"/>
            <color indexed="81"/>
            <rFont val="Tahoma"/>
            <family val="2"/>
            <charset val="204"/>
          </rPr>
          <t>ДОУ</t>
        </r>
      </text>
    </comment>
    <comment ref="AD9" authorId="0">
      <text>
        <r>
          <rPr>
            <b/>
            <sz val="9"/>
            <color indexed="81"/>
            <rFont val="Tahoma"/>
            <family val="2"/>
            <charset val="204"/>
          </rPr>
          <t>ОУ с Дошк гр</t>
        </r>
        <r>
          <rPr>
            <sz val="9"/>
            <color indexed="81"/>
            <rFont val="Tahoma"/>
            <family val="2"/>
            <charset val="204"/>
          </rPr>
          <t xml:space="preserve">
ДОУ</t>
        </r>
      </text>
    </comment>
    <comment ref="A36" authorId="0">
      <text>
        <r>
          <rPr>
            <b/>
            <sz val="9"/>
            <color indexed="81"/>
            <rFont val="Tahoma"/>
            <family val="2"/>
            <charset val="204"/>
          </rPr>
          <t xml:space="preserve">налог на землю </t>
        </r>
      </text>
    </comment>
    <comment ref="A37" authorId="0">
      <text>
        <r>
          <rPr>
            <b/>
            <sz val="9"/>
            <color indexed="81"/>
            <rFont val="Tahoma"/>
            <family val="2"/>
            <charset val="204"/>
          </rPr>
          <t>налог на имущество</t>
        </r>
      </text>
    </comment>
    <comment ref="A39" authorId="1">
      <text>
        <r>
          <rPr>
            <b/>
            <sz val="9"/>
            <color indexed="81"/>
            <rFont val="Tahoma"/>
            <family val="2"/>
            <charset val="204"/>
          </rPr>
          <t>загрязнения</t>
        </r>
      </text>
    </comment>
    <comment ref="A40" authorId="0">
      <text>
        <r>
          <rPr>
            <b/>
            <sz val="8"/>
            <color indexed="81"/>
            <rFont val="Tahoma"/>
            <family val="2"/>
            <charset val="204"/>
          </rPr>
          <t xml:space="preserve">уплата иных платежей- пени и пошлины </t>
        </r>
      </text>
    </comment>
    <comment ref="A42" authorId="0">
      <text>
        <r>
          <rPr>
            <b/>
            <sz val="9"/>
            <color indexed="81"/>
            <rFont val="Tahoma"/>
            <family val="2"/>
            <charset val="204"/>
          </rPr>
          <t>штрафы-иные платежи</t>
        </r>
      </text>
    </comment>
    <comment ref="A47" authorId="0">
      <text>
        <r>
          <rPr>
            <b/>
            <sz val="9"/>
            <color indexed="81"/>
            <rFont val="Tahoma"/>
            <family val="2"/>
            <charset val="204"/>
          </rPr>
          <t>иные расходы</t>
        </r>
      </text>
    </comment>
    <comment ref="A62" authorId="2">
      <text>
        <r>
          <rPr>
            <b/>
            <sz val="14"/>
            <color indexed="81"/>
            <rFont val="Tahoma"/>
            <family val="2"/>
            <charset val="204"/>
          </rPr>
          <t>Январь- 2 половина</t>
        </r>
      </text>
    </comment>
    <comment ref="A88" authorId="0">
      <text>
        <r>
          <rPr>
            <b/>
            <sz val="9"/>
            <color indexed="81"/>
            <rFont val="Tahoma"/>
            <family val="2"/>
            <charset val="204"/>
          </rPr>
          <t xml:space="preserve">налог на землю </t>
        </r>
      </text>
    </comment>
    <comment ref="A89" authorId="0">
      <text>
        <r>
          <rPr>
            <b/>
            <sz val="9"/>
            <color indexed="81"/>
            <rFont val="Tahoma"/>
            <family val="2"/>
            <charset val="204"/>
          </rPr>
          <t>налог на имущество</t>
        </r>
      </text>
    </comment>
    <comment ref="A91" authorId="1">
      <text>
        <r>
          <rPr>
            <b/>
            <sz val="9"/>
            <color indexed="81"/>
            <rFont val="Tahoma"/>
            <family val="2"/>
            <charset val="204"/>
          </rPr>
          <t>загрязнения</t>
        </r>
      </text>
    </comment>
    <comment ref="A92" authorId="0">
      <text>
        <r>
          <rPr>
            <b/>
            <sz val="8"/>
            <color indexed="81"/>
            <rFont val="Tahoma"/>
            <family val="2"/>
            <charset val="204"/>
          </rPr>
          <t xml:space="preserve">уплата иных платежей- пени и пошлины </t>
        </r>
      </text>
    </comment>
    <comment ref="A94" authorId="0">
      <text>
        <r>
          <rPr>
            <b/>
            <sz val="9"/>
            <color indexed="81"/>
            <rFont val="Tahoma"/>
            <family val="2"/>
            <charset val="204"/>
          </rPr>
          <t>штрафы-иные платежи</t>
        </r>
      </text>
    </comment>
    <comment ref="A99" authorId="0">
      <text>
        <r>
          <rPr>
            <b/>
            <sz val="9"/>
            <color indexed="81"/>
            <rFont val="Tahoma"/>
            <family val="2"/>
            <charset val="204"/>
          </rPr>
          <t>иные расходы</t>
        </r>
      </text>
    </comment>
    <comment ref="A114" authorId="2">
      <text>
        <r>
          <rPr>
            <b/>
            <sz val="12"/>
            <color indexed="81"/>
            <rFont val="Tahoma"/>
            <family val="2"/>
            <charset val="204"/>
          </rPr>
          <t>Февраль 1 половина</t>
        </r>
      </text>
    </comment>
    <comment ref="A140" authorId="0">
      <text>
        <r>
          <rPr>
            <b/>
            <sz val="9"/>
            <color indexed="81"/>
            <rFont val="Tahoma"/>
            <family val="2"/>
            <charset val="204"/>
          </rPr>
          <t xml:space="preserve">налог на землю </t>
        </r>
      </text>
    </comment>
    <comment ref="A141" authorId="0">
      <text>
        <r>
          <rPr>
            <b/>
            <sz val="9"/>
            <color indexed="81"/>
            <rFont val="Tahoma"/>
            <family val="2"/>
            <charset val="204"/>
          </rPr>
          <t>налог на имущество</t>
        </r>
      </text>
    </comment>
    <comment ref="A143" authorId="1">
      <text>
        <r>
          <rPr>
            <b/>
            <sz val="9"/>
            <color indexed="81"/>
            <rFont val="Tahoma"/>
            <family val="2"/>
            <charset val="204"/>
          </rPr>
          <t>загрязнения</t>
        </r>
      </text>
    </comment>
    <comment ref="A144" authorId="0">
      <text>
        <r>
          <rPr>
            <b/>
            <sz val="8"/>
            <color indexed="81"/>
            <rFont val="Tahoma"/>
            <family val="2"/>
            <charset val="204"/>
          </rPr>
          <t xml:space="preserve">уплата иных платежей- пени и пошлины </t>
        </r>
      </text>
    </comment>
    <comment ref="A146" authorId="0">
      <text>
        <r>
          <rPr>
            <b/>
            <sz val="9"/>
            <color indexed="81"/>
            <rFont val="Tahoma"/>
            <family val="2"/>
            <charset val="204"/>
          </rPr>
          <t>штрафы-иные платежи</t>
        </r>
      </text>
    </comment>
    <comment ref="A151" authorId="0">
      <text>
        <r>
          <rPr>
            <b/>
            <sz val="9"/>
            <color indexed="81"/>
            <rFont val="Tahoma"/>
            <family val="2"/>
            <charset val="204"/>
          </rPr>
          <t>иные расходы</t>
        </r>
      </text>
    </comment>
    <comment ref="A166" authorId="2">
      <text>
        <r>
          <rPr>
            <b/>
            <sz val="12"/>
            <color indexed="81"/>
            <rFont val="Tahoma"/>
            <family val="2"/>
            <charset val="204"/>
          </rPr>
          <t>Февраль 2 половина</t>
        </r>
      </text>
    </comment>
    <comment ref="A192" authorId="0">
      <text>
        <r>
          <rPr>
            <b/>
            <sz val="9"/>
            <color indexed="81"/>
            <rFont val="Tahoma"/>
            <family val="2"/>
            <charset val="204"/>
          </rPr>
          <t xml:space="preserve">налог на землю </t>
        </r>
      </text>
    </comment>
    <comment ref="A193" authorId="0">
      <text>
        <r>
          <rPr>
            <b/>
            <sz val="9"/>
            <color indexed="81"/>
            <rFont val="Tahoma"/>
            <family val="2"/>
            <charset val="204"/>
          </rPr>
          <t>налог на имущество</t>
        </r>
      </text>
    </comment>
    <comment ref="A195" authorId="1">
      <text>
        <r>
          <rPr>
            <b/>
            <sz val="9"/>
            <color indexed="81"/>
            <rFont val="Tahoma"/>
            <family val="2"/>
            <charset val="204"/>
          </rPr>
          <t>загрязнения</t>
        </r>
      </text>
    </comment>
    <comment ref="A196" authorId="0">
      <text>
        <r>
          <rPr>
            <b/>
            <sz val="8"/>
            <color indexed="81"/>
            <rFont val="Tahoma"/>
            <family val="2"/>
            <charset val="204"/>
          </rPr>
          <t xml:space="preserve">уплата иных платежей- пени и пошлины </t>
        </r>
      </text>
    </comment>
    <comment ref="A198" authorId="0">
      <text>
        <r>
          <rPr>
            <b/>
            <sz val="9"/>
            <color indexed="81"/>
            <rFont val="Tahoma"/>
            <family val="2"/>
            <charset val="204"/>
          </rPr>
          <t>штрафы-иные платежи</t>
        </r>
      </text>
    </comment>
    <comment ref="A203" authorId="0">
      <text>
        <r>
          <rPr>
            <b/>
            <sz val="9"/>
            <color indexed="81"/>
            <rFont val="Tahoma"/>
            <family val="2"/>
            <charset val="204"/>
          </rPr>
          <t>иные расходы</t>
        </r>
      </text>
    </comment>
    <comment ref="A218" authorId="2">
      <text>
        <r>
          <rPr>
            <b/>
            <sz val="12"/>
            <color indexed="81"/>
            <rFont val="Tahoma"/>
            <family val="2"/>
            <charset val="204"/>
          </rPr>
          <t>Март 1 половина</t>
        </r>
      </text>
    </comment>
    <comment ref="A244" authorId="0">
      <text>
        <r>
          <rPr>
            <b/>
            <sz val="9"/>
            <color indexed="81"/>
            <rFont val="Tahoma"/>
            <family val="2"/>
            <charset val="204"/>
          </rPr>
          <t xml:space="preserve">налог на землю </t>
        </r>
      </text>
    </comment>
    <comment ref="A245" authorId="0">
      <text>
        <r>
          <rPr>
            <b/>
            <sz val="9"/>
            <color indexed="81"/>
            <rFont val="Tahoma"/>
            <family val="2"/>
            <charset val="204"/>
          </rPr>
          <t>налог на имущество</t>
        </r>
      </text>
    </comment>
    <comment ref="A247" authorId="1">
      <text>
        <r>
          <rPr>
            <b/>
            <sz val="9"/>
            <color indexed="81"/>
            <rFont val="Tahoma"/>
            <family val="2"/>
            <charset val="204"/>
          </rPr>
          <t>загрязнения</t>
        </r>
      </text>
    </comment>
    <comment ref="A248" authorId="0">
      <text>
        <r>
          <rPr>
            <b/>
            <sz val="8"/>
            <color indexed="81"/>
            <rFont val="Tahoma"/>
            <family val="2"/>
            <charset val="204"/>
          </rPr>
          <t xml:space="preserve">уплата иных платежей- пени и пошлины </t>
        </r>
      </text>
    </comment>
    <comment ref="A250" authorId="0">
      <text>
        <r>
          <rPr>
            <b/>
            <sz val="9"/>
            <color indexed="81"/>
            <rFont val="Tahoma"/>
            <family val="2"/>
            <charset val="204"/>
          </rPr>
          <t>штрафы-иные платежи</t>
        </r>
      </text>
    </comment>
    <comment ref="A255" authorId="0">
      <text>
        <r>
          <rPr>
            <b/>
            <sz val="9"/>
            <color indexed="81"/>
            <rFont val="Tahoma"/>
            <family val="2"/>
            <charset val="204"/>
          </rPr>
          <t>иные расходы</t>
        </r>
      </text>
    </comment>
    <comment ref="A270" authorId="2">
      <text>
        <r>
          <rPr>
            <b/>
            <sz val="12"/>
            <color indexed="81"/>
            <rFont val="Tahoma"/>
            <family val="2"/>
            <charset val="204"/>
          </rPr>
          <t>Март 2 половина</t>
        </r>
      </text>
    </comment>
    <comment ref="A302" authorId="0">
      <text>
        <r>
          <rPr>
            <b/>
            <sz val="9"/>
            <color indexed="81"/>
            <rFont val="Tahoma"/>
            <family val="2"/>
            <charset val="204"/>
          </rPr>
          <t xml:space="preserve">налог на землю </t>
        </r>
      </text>
    </comment>
    <comment ref="A303" authorId="0">
      <text>
        <r>
          <rPr>
            <b/>
            <sz val="9"/>
            <color indexed="81"/>
            <rFont val="Tahoma"/>
            <family val="2"/>
            <charset val="204"/>
          </rPr>
          <t>налог на имущество</t>
        </r>
      </text>
    </comment>
    <comment ref="A305" authorId="1">
      <text>
        <r>
          <rPr>
            <b/>
            <sz val="9"/>
            <color indexed="81"/>
            <rFont val="Tahoma"/>
            <family val="2"/>
            <charset val="204"/>
          </rPr>
          <t>загрязнения</t>
        </r>
      </text>
    </comment>
    <comment ref="A306" authorId="0">
      <text>
        <r>
          <rPr>
            <b/>
            <sz val="8"/>
            <color indexed="81"/>
            <rFont val="Tahoma"/>
            <family val="2"/>
            <charset val="204"/>
          </rPr>
          <t xml:space="preserve">уплата иных платежей- пени и пошлины 
</t>
        </r>
      </text>
    </comment>
    <comment ref="A313" authorId="0">
      <text>
        <r>
          <rPr>
            <b/>
            <sz val="8"/>
            <color indexed="81"/>
            <rFont val="Tahoma"/>
            <family val="2"/>
            <charset val="204"/>
          </rPr>
          <t>иные расходы</t>
        </r>
      </text>
    </comment>
    <comment ref="A326" authorId="2">
      <text>
        <r>
          <rPr>
            <b/>
            <sz val="12"/>
            <color indexed="81"/>
            <rFont val="Tahoma"/>
            <family val="2"/>
            <charset val="204"/>
          </rPr>
          <t>Итого за 1 квартал</t>
        </r>
      </text>
    </comment>
    <comment ref="A352" authorId="0">
      <text>
        <r>
          <rPr>
            <b/>
            <sz val="9"/>
            <color indexed="81"/>
            <rFont val="Tahoma"/>
            <family val="2"/>
            <charset val="204"/>
          </rPr>
          <t xml:space="preserve">налог на землю </t>
        </r>
      </text>
    </comment>
    <comment ref="A353" authorId="0">
      <text>
        <r>
          <rPr>
            <b/>
            <sz val="9"/>
            <color indexed="81"/>
            <rFont val="Tahoma"/>
            <family val="2"/>
            <charset val="204"/>
          </rPr>
          <t>налог на имущество</t>
        </r>
      </text>
    </comment>
    <comment ref="A355" authorId="1">
      <text>
        <r>
          <rPr>
            <b/>
            <sz val="9"/>
            <color indexed="81"/>
            <rFont val="Tahoma"/>
            <family val="2"/>
            <charset val="204"/>
          </rPr>
          <t>загрязнения</t>
        </r>
      </text>
    </comment>
    <comment ref="A356" authorId="0">
      <text>
        <r>
          <rPr>
            <b/>
            <sz val="8"/>
            <color indexed="81"/>
            <rFont val="Tahoma"/>
            <family val="2"/>
            <charset val="204"/>
          </rPr>
          <t xml:space="preserve">уплата иных платежей- пени и пошлины </t>
        </r>
      </text>
    </comment>
    <comment ref="A358" authorId="0">
      <text>
        <r>
          <rPr>
            <b/>
            <sz val="9"/>
            <color indexed="81"/>
            <rFont val="Tahoma"/>
            <family val="2"/>
            <charset val="204"/>
          </rPr>
          <t>штрафы-иные платежи</t>
        </r>
      </text>
    </comment>
    <comment ref="A363" authorId="0">
      <text>
        <r>
          <rPr>
            <b/>
            <sz val="9"/>
            <color indexed="81"/>
            <rFont val="Tahoma"/>
            <family val="2"/>
            <charset val="204"/>
          </rPr>
          <t>иные расходы</t>
        </r>
      </text>
    </comment>
    <comment ref="A378" authorId="2">
      <text>
        <r>
          <rPr>
            <b/>
            <sz val="12"/>
            <color indexed="81"/>
            <rFont val="Tahoma"/>
            <family val="2"/>
            <charset val="204"/>
          </rPr>
          <t>Апрель 1 половина</t>
        </r>
      </text>
    </comment>
    <comment ref="A404" authorId="0">
      <text>
        <r>
          <rPr>
            <b/>
            <sz val="9"/>
            <color indexed="81"/>
            <rFont val="Tahoma"/>
            <family val="2"/>
            <charset val="204"/>
          </rPr>
          <t xml:space="preserve">налог на землю </t>
        </r>
      </text>
    </comment>
    <comment ref="A405" authorId="0">
      <text>
        <r>
          <rPr>
            <b/>
            <sz val="9"/>
            <color indexed="81"/>
            <rFont val="Tahoma"/>
            <family val="2"/>
            <charset val="204"/>
          </rPr>
          <t>налог на имущество</t>
        </r>
      </text>
    </comment>
    <comment ref="A407" authorId="1">
      <text>
        <r>
          <rPr>
            <b/>
            <sz val="9"/>
            <color indexed="81"/>
            <rFont val="Tahoma"/>
            <family val="2"/>
            <charset val="204"/>
          </rPr>
          <t>загрязнения</t>
        </r>
      </text>
    </comment>
    <comment ref="A408" authorId="0">
      <text>
        <r>
          <rPr>
            <b/>
            <sz val="8"/>
            <color indexed="81"/>
            <rFont val="Tahoma"/>
            <family val="2"/>
            <charset val="204"/>
          </rPr>
          <t xml:space="preserve">уплата иных платежей- пени и пошлины </t>
        </r>
      </text>
    </comment>
    <comment ref="A410" authorId="0">
      <text>
        <r>
          <rPr>
            <b/>
            <sz val="9"/>
            <color indexed="81"/>
            <rFont val="Tahoma"/>
            <family val="2"/>
            <charset val="204"/>
          </rPr>
          <t>штрафы-иные платежи</t>
        </r>
      </text>
    </comment>
    <comment ref="A415" authorId="0">
      <text>
        <r>
          <rPr>
            <b/>
            <sz val="9"/>
            <color indexed="81"/>
            <rFont val="Tahoma"/>
            <family val="2"/>
            <charset val="204"/>
          </rPr>
          <t>иные расходы</t>
        </r>
      </text>
    </comment>
    <comment ref="A430" authorId="2">
      <text>
        <r>
          <rPr>
            <b/>
            <sz val="8"/>
            <color indexed="81"/>
            <rFont val="Tahoma"/>
            <family val="2"/>
            <charset val="204"/>
          </rPr>
          <t>Апрель - 2 половина</t>
        </r>
      </text>
    </comment>
    <comment ref="A456" authorId="0">
      <text>
        <r>
          <rPr>
            <b/>
            <sz val="9"/>
            <color indexed="81"/>
            <rFont val="Tahoma"/>
            <family val="2"/>
            <charset val="204"/>
          </rPr>
          <t xml:space="preserve">налог на землю </t>
        </r>
      </text>
    </comment>
    <comment ref="A457" authorId="0">
      <text>
        <r>
          <rPr>
            <b/>
            <sz val="9"/>
            <color indexed="81"/>
            <rFont val="Tahoma"/>
            <family val="2"/>
            <charset val="204"/>
          </rPr>
          <t>налог на имущество</t>
        </r>
      </text>
    </comment>
    <comment ref="A459" authorId="1">
      <text>
        <r>
          <rPr>
            <b/>
            <sz val="9"/>
            <color indexed="81"/>
            <rFont val="Tahoma"/>
            <family val="2"/>
            <charset val="204"/>
          </rPr>
          <t>загрязнения</t>
        </r>
      </text>
    </comment>
    <comment ref="A460" authorId="0">
      <text>
        <r>
          <rPr>
            <b/>
            <sz val="8"/>
            <color indexed="81"/>
            <rFont val="Tahoma"/>
            <family val="2"/>
            <charset val="204"/>
          </rPr>
          <t xml:space="preserve">уплата иных платежей- пени и пошлины </t>
        </r>
      </text>
    </comment>
    <comment ref="A462" authorId="0">
      <text>
        <r>
          <rPr>
            <b/>
            <sz val="9"/>
            <color indexed="81"/>
            <rFont val="Tahoma"/>
            <family val="2"/>
            <charset val="204"/>
          </rPr>
          <t>штрафы-иные платежи</t>
        </r>
      </text>
    </comment>
    <comment ref="A467" authorId="0">
      <text>
        <r>
          <rPr>
            <b/>
            <sz val="9"/>
            <color indexed="81"/>
            <rFont val="Tahoma"/>
            <family val="2"/>
            <charset val="204"/>
          </rPr>
          <t>иные расходы</t>
        </r>
      </text>
    </comment>
    <comment ref="A482" authorId="2">
      <text>
        <r>
          <rPr>
            <b/>
            <sz val="12"/>
            <color indexed="81"/>
            <rFont val="Tahoma"/>
            <family val="2"/>
            <charset val="204"/>
          </rPr>
          <t>Май  1 половина</t>
        </r>
      </text>
    </comment>
    <comment ref="A508" authorId="0">
      <text>
        <r>
          <rPr>
            <b/>
            <sz val="9"/>
            <color indexed="81"/>
            <rFont val="Tahoma"/>
            <family val="2"/>
            <charset val="204"/>
          </rPr>
          <t xml:space="preserve">налог на землю </t>
        </r>
      </text>
    </comment>
    <comment ref="A509" authorId="0">
      <text>
        <r>
          <rPr>
            <b/>
            <sz val="9"/>
            <color indexed="81"/>
            <rFont val="Tahoma"/>
            <family val="2"/>
            <charset val="204"/>
          </rPr>
          <t>налог на имущество</t>
        </r>
      </text>
    </comment>
    <comment ref="A511" authorId="1">
      <text>
        <r>
          <rPr>
            <b/>
            <sz val="9"/>
            <color indexed="81"/>
            <rFont val="Tahoma"/>
            <family val="2"/>
            <charset val="204"/>
          </rPr>
          <t>загрязнения</t>
        </r>
      </text>
    </comment>
    <comment ref="A512" authorId="0">
      <text>
        <r>
          <rPr>
            <b/>
            <sz val="8"/>
            <color indexed="81"/>
            <rFont val="Tahoma"/>
            <family val="2"/>
            <charset val="204"/>
          </rPr>
          <t xml:space="preserve">уплата иных платежей- пени и пошлины </t>
        </r>
      </text>
    </comment>
    <comment ref="A514" authorId="0">
      <text>
        <r>
          <rPr>
            <b/>
            <sz val="9"/>
            <color indexed="81"/>
            <rFont val="Tahoma"/>
            <family val="2"/>
            <charset val="204"/>
          </rPr>
          <t>штрафы-иные платежи</t>
        </r>
      </text>
    </comment>
    <comment ref="A519" authorId="0">
      <text>
        <r>
          <rPr>
            <b/>
            <sz val="9"/>
            <color indexed="81"/>
            <rFont val="Tahoma"/>
            <family val="2"/>
            <charset val="204"/>
          </rPr>
          <t>иные расходы</t>
        </r>
      </text>
    </comment>
    <comment ref="A534" authorId="2">
      <text>
        <r>
          <rPr>
            <b/>
            <sz val="12"/>
            <color indexed="81"/>
            <rFont val="Tahoma"/>
            <family val="2"/>
            <charset val="204"/>
          </rPr>
          <t>Май 2 половина</t>
        </r>
      </text>
    </comment>
    <comment ref="A560" authorId="0">
      <text>
        <r>
          <rPr>
            <b/>
            <sz val="9"/>
            <color indexed="81"/>
            <rFont val="Tahoma"/>
            <family val="2"/>
            <charset val="204"/>
          </rPr>
          <t xml:space="preserve">налог на землю </t>
        </r>
      </text>
    </comment>
    <comment ref="A561" authorId="0">
      <text>
        <r>
          <rPr>
            <b/>
            <sz val="9"/>
            <color indexed="81"/>
            <rFont val="Tahoma"/>
            <family val="2"/>
            <charset val="204"/>
          </rPr>
          <t>налог на имущество</t>
        </r>
      </text>
    </comment>
    <comment ref="A563" authorId="1">
      <text>
        <r>
          <rPr>
            <b/>
            <sz val="9"/>
            <color indexed="81"/>
            <rFont val="Tahoma"/>
            <family val="2"/>
            <charset val="204"/>
          </rPr>
          <t>загрязнения</t>
        </r>
      </text>
    </comment>
    <comment ref="A564" authorId="0">
      <text>
        <r>
          <rPr>
            <b/>
            <sz val="8"/>
            <color indexed="81"/>
            <rFont val="Tahoma"/>
            <family val="2"/>
            <charset val="204"/>
          </rPr>
          <t xml:space="preserve">уплата иных платежей- пени и пошлины </t>
        </r>
      </text>
    </comment>
    <comment ref="A566" authorId="0">
      <text>
        <r>
          <rPr>
            <b/>
            <sz val="9"/>
            <color indexed="81"/>
            <rFont val="Tahoma"/>
            <family val="2"/>
            <charset val="204"/>
          </rPr>
          <t>штрафы-иные платежи</t>
        </r>
      </text>
    </comment>
    <comment ref="A571" authorId="0">
      <text>
        <r>
          <rPr>
            <b/>
            <sz val="9"/>
            <color indexed="81"/>
            <rFont val="Tahoma"/>
            <family val="2"/>
            <charset val="204"/>
          </rPr>
          <t>иные расходы</t>
        </r>
      </text>
    </comment>
    <comment ref="A586" authorId="2">
      <text>
        <r>
          <rPr>
            <b/>
            <sz val="12"/>
            <color indexed="81"/>
            <rFont val="Tahoma"/>
            <family val="2"/>
            <charset val="204"/>
          </rPr>
          <t>Июнь -1  половина</t>
        </r>
      </text>
    </comment>
    <comment ref="A612" authorId="0">
      <text>
        <r>
          <rPr>
            <b/>
            <sz val="9"/>
            <color indexed="81"/>
            <rFont val="Tahoma"/>
            <family val="2"/>
            <charset val="204"/>
          </rPr>
          <t xml:space="preserve">налог на землю </t>
        </r>
      </text>
    </comment>
    <comment ref="A613" authorId="0">
      <text>
        <r>
          <rPr>
            <b/>
            <sz val="9"/>
            <color indexed="81"/>
            <rFont val="Tahoma"/>
            <family val="2"/>
            <charset val="204"/>
          </rPr>
          <t>налог на имущество</t>
        </r>
      </text>
    </comment>
    <comment ref="A615" authorId="1">
      <text>
        <r>
          <rPr>
            <b/>
            <sz val="9"/>
            <color indexed="81"/>
            <rFont val="Tahoma"/>
            <family val="2"/>
            <charset val="204"/>
          </rPr>
          <t>загрязнения</t>
        </r>
      </text>
    </comment>
    <comment ref="A616" authorId="0">
      <text>
        <r>
          <rPr>
            <b/>
            <sz val="8"/>
            <color indexed="81"/>
            <rFont val="Tahoma"/>
            <family val="2"/>
            <charset val="204"/>
          </rPr>
          <t xml:space="preserve">уплата иных платежей- пени и пошлины </t>
        </r>
      </text>
    </comment>
    <comment ref="A618" authorId="0">
      <text>
        <r>
          <rPr>
            <b/>
            <sz val="9"/>
            <color indexed="81"/>
            <rFont val="Tahoma"/>
            <family val="2"/>
            <charset val="204"/>
          </rPr>
          <t>штрафы-иные платежи</t>
        </r>
      </text>
    </comment>
    <comment ref="A623" authorId="0">
      <text>
        <r>
          <rPr>
            <b/>
            <sz val="9"/>
            <color indexed="81"/>
            <rFont val="Tahoma"/>
            <family val="2"/>
            <charset val="204"/>
          </rPr>
          <t>иные расходы</t>
        </r>
      </text>
    </comment>
    <comment ref="A638" authorId="2">
      <text>
        <r>
          <rPr>
            <b/>
            <sz val="12"/>
            <color indexed="81"/>
            <rFont val="Tahoma"/>
            <family val="2"/>
            <charset val="204"/>
          </rPr>
          <t>Июнь 2 половина</t>
        </r>
      </text>
    </comment>
    <comment ref="A670" authorId="0">
      <text>
        <r>
          <rPr>
            <b/>
            <sz val="9"/>
            <color indexed="81"/>
            <rFont val="Tahoma"/>
            <family val="2"/>
            <charset val="204"/>
          </rPr>
          <t xml:space="preserve">налог на землю </t>
        </r>
      </text>
    </comment>
    <comment ref="A671" authorId="0">
      <text>
        <r>
          <rPr>
            <b/>
            <sz val="9"/>
            <color indexed="81"/>
            <rFont val="Tahoma"/>
            <family val="2"/>
            <charset val="204"/>
          </rPr>
          <t>налог на имущество</t>
        </r>
      </text>
    </comment>
    <comment ref="A673" authorId="1">
      <text>
        <r>
          <rPr>
            <b/>
            <sz val="9"/>
            <color indexed="81"/>
            <rFont val="Tahoma"/>
            <family val="2"/>
            <charset val="204"/>
          </rPr>
          <t>загрязнения</t>
        </r>
      </text>
    </comment>
    <comment ref="A674" authorId="0">
      <text>
        <r>
          <rPr>
            <b/>
            <sz val="8"/>
            <color indexed="81"/>
            <rFont val="Tahoma"/>
            <family val="2"/>
            <charset val="204"/>
          </rPr>
          <t xml:space="preserve">уплата иных платежей- пени и пошлины 
</t>
        </r>
      </text>
    </comment>
    <comment ref="A681" authorId="0">
      <text>
        <r>
          <rPr>
            <b/>
            <sz val="8"/>
            <color indexed="81"/>
            <rFont val="Tahoma"/>
            <family val="2"/>
            <charset val="204"/>
          </rPr>
          <t>иные расходы</t>
        </r>
      </text>
    </comment>
    <comment ref="A694" authorId="2">
      <text>
        <r>
          <rPr>
            <b/>
            <sz val="12"/>
            <color indexed="81"/>
            <rFont val="Tahoma"/>
            <family val="2"/>
            <charset val="204"/>
          </rPr>
          <t>Итого за 2 квартал</t>
        </r>
      </text>
    </comment>
    <comment ref="A720" authorId="0">
      <text>
        <r>
          <rPr>
            <b/>
            <sz val="9"/>
            <color indexed="81"/>
            <rFont val="Tahoma"/>
            <family val="2"/>
            <charset val="204"/>
          </rPr>
          <t xml:space="preserve">налог на землю </t>
        </r>
      </text>
    </comment>
    <comment ref="A721" authorId="0">
      <text>
        <r>
          <rPr>
            <b/>
            <sz val="9"/>
            <color indexed="81"/>
            <rFont val="Tahoma"/>
            <family val="2"/>
            <charset val="204"/>
          </rPr>
          <t>налог на имущество</t>
        </r>
      </text>
    </comment>
    <comment ref="A723" authorId="1">
      <text>
        <r>
          <rPr>
            <b/>
            <sz val="9"/>
            <color indexed="81"/>
            <rFont val="Tahoma"/>
            <family val="2"/>
            <charset val="204"/>
          </rPr>
          <t>загрязнения</t>
        </r>
      </text>
    </comment>
    <comment ref="A724" authorId="0">
      <text>
        <r>
          <rPr>
            <b/>
            <sz val="8"/>
            <color indexed="81"/>
            <rFont val="Tahoma"/>
            <family val="2"/>
            <charset val="204"/>
          </rPr>
          <t xml:space="preserve">уплата иных платежей- пени и пошлины </t>
        </r>
      </text>
    </comment>
    <comment ref="A726" authorId="0">
      <text>
        <r>
          <rPr>
            <b/>
            <sz val="9"/>
            <color indexed="81"/>
            <rFont val="Tahoma"/>
            <family val="2"/>
            <charset val="204"/>
          </rPr>
          <t>штрафы-иные платежи</t>
        </r>
      </text>
    </comment>
    <comment ref="A731" authorId="0">
      <text>
        <r>
          <rPr>
            <b/>
            <sz val="9"/>
            <color indexed="81"/>
            <rFont val="Tahoma"/>
            <family val="2"/>
            <charset val="204"/>
          </rPr>
          <t>иные расходы</t>
        </r>
      </text>
    </comment>
    <comment ref="A746" authorId="2">
      <text>
        <r>
          <rPr>
            <b/>
            <sz val="12"/>
            <color indexed="81"/>
            <rFont val="Tahoma"/>
            <family val="2"/>
            <charset val="204"/>
          </rPr>
          <t>Июль 1 половина</t>
        </r>
      </text>
    </comment>
    <comment ref="A772" authorId="0">
      <text>
        <r>
          <rPr>
            <b/>
            <sz val="9"/>
            <color indexed="81"/>
            <rFont val="Tahoma"/>
            <family val="2"/>
            <charset val="204"/>
          </rPr>
          <t xml:space="preserve">налог на землю </t>
        </r>
      </text>
    </comment>
    <comment ref="A773" authorId="0">
      <text>
        <r>
          <rPr>
            <b/>
            <sz val="9"/>
            <color indexed="81"/>
            <rFont val="Tahoma"/>
            <family val="2"/>
            <charset val="204"/>
          </rPr>
          <t>налог на имущество</t>
        </r>
      </text>
    </comment>
    <comment ref="A775" authorId="1">
      <text>
        <r>
          <rPr>
            <b/>
            <sz val="9"/>
            <color indexed="81"/>
            <rFont val="Tahoma"/>
            <family val="2"/>
            <charset val="204"/>
          </rPr>
          <t>загрязнения</t>
        </r>
      </text>
    </comment>
    <comment ref="A776" authorId="0">
      <text>
        <r>
          <rPr>
            <b/>
            <sz val="8"/>
            <color indexed="81"/>
            <rFont val="Tahoma"/>
            <family val="2"/>
            <charset val="204"/>
          </rPr>
          <t xml:space="preserve">уплата иных платежей- пени и пошлины </t>
        </r>
      </text>
    </comment>
    <comment ref="A778" authorId="0">
      <text>
        <r>
          <rPr>
            <b/>
            <sz val="9"/>
            <color indexed="81"/>
            <rFont val="Tahoma"/>
            <family val="2"/>
            <charset val="204"/>
          </rPr>
          <t>штрафы-иные платежи</t>
        </r>
      </text>
    </comment>
    <comment ref="A783" authorId="0">
      <text>
        <r>
          <rPr>
            <b/>
            <sz val="9"/>
            <color indexed="81"/>
            <rFont val="Tahoma"/>
            <family val="2"/>
            <charset val="204"/>
          </rPr>
          <t>иные расходы</t>
        </r>
      </text>
    </comment>
    <comment ref="A798" authorId="2">
      <text>
        <r>
          <rPr>
            <b/>
            <sz val="12"/>
            <color indexed="81"/>
            <rFont val="Tahoma"/>
            <family val="2"/>
            <charset val="204"/>
          </rPr>
          <t xml:space="preserve">Июль 2 половина </t>
        </r>
      </text>
    </comment>
    <comment ref="A824" authorId="0">
      <text>
        <r>
          <rPr>
            <b/>
            <sz val="9"/>
            <color indexed="81"/>
            <rFont val="Tahoma"/>
            <family val="2"/>
            <charset val="204"/>
          </rPr>
          <t xml:space="preserve">налог на землю </t>
        </r>
      </text>
    </comment>
    <comment ref="A825" authorId="0">
      <text>
        <r>
          <rPr>
            <b/>
            <sz val="9"/>
            <color indexed="81"/>
            <rFont val="Tahoma"/>
            <family val="2"/>
            <charset val="204"/>
          </rPr>
          <t>налог на имущество</t>
        </r>
      </text>
    </comment>
    <comment ref="A827" authorId="1">
      <text>
        <r>
          <rPr>
            <b/>
            <sz val="9"/>
            <color indexed="81"/>
            <rFont val="Tahoma"/>
            <family val="2"/>
            <charset val="204"/>
          </rPr>
          <t>загрязнения</t>
        </r>
      </text>
    </comment>
    <comment ref="A828" authorId="0">
      <text>
        <r>
          <rPr>
            <b/>
            <sz val="8"/>
            <color indexed="81"/>
            <rFont val="Tahoma"/>
            <family val="2"/>
            <charset val="204"/>
          </rPr>
          <t xml:space="preserve">уплата иных платежей- пени и пошлины </t>
        </r>
      </text>
    </comment>
    <comment ref="A830" authorId="0">
      <text>
        <r>
          <rPr>
            <b/>
            <sz val="9"/>
            <color indexed="81"/>
            <rFont val="Tahoma"/>
            <family val="2"/>
            <charset val="204"/>
          </rPr>
          <t>штрафы-иные платежи</t>
        </r>
      </text>
    </comment>
    <comment ref="A835" authorId="0">
      <text>
        <r>
          <rPr>
            <b/>
            <sz val="9"/>
            <color indexed="81"/>
            <rFont val="Tahoma"/>
            <family val="2"/>
            <charset val="204"/>
          </rPr>
          <t>иные расходы</t>
        </r>
      </text>
    </comment>
    <comment ref="A850" authorId="2">
      <text>
        <r>
          <rPr>
            <b/>
            <sz val="12"/>
            <color indexed="81"/>
            <rFont val="Tahoma"/>
            <family val="2"/>
            <charset val="204"/>
          </rPr>
          <t>Август 1 половина</t>
        </r>
      </text>
    </comment>
    <comment ref="A876" authorId="0">
      <text>
        <r>
          <rPr>
            <b/>
            <sz val="9"/>
            <color indexed="81"/>
            <rFont val="Tahoma"/>
            <family val="2"/>
            <charset val="204"/>
          </rPr>
          <t xml:space="preserve">налог на землю </t>
        </r>
      </text>
    </comment>
    <comment ref="A877" authorId="0">
      <text>
        <r>
          <rPr>
            <b/>
            <sz val="9"/>
            <color indexed="81"/>
            <rFont val="Tahoma"/>
            <family val="2"/>
            <charset val="204"/>
          </rPr>
          <t>налог на имущество</t>
        </r>
      </text>
    </comment>
    <comment ref="A879" authorId="1">
      <text>
        <r>
          <rPr>
            <b/>
            <sz val="9"/>
            <color indexed="81"/>
            <rFont val="Tahoma"/>
            <family val="2"/>
            <charset val="204"/>
          </rPr>
          <t>загрязнения</t>
        </r>
      </text>
    </comment>
    <comment ref="A880" authorId="0">
      <text>
        <r>
          <rPr>
            <b/>
            <sz val="8"/>
            <color indexed="81"/>
            <rFont val="Tahoma"/>
            <family val="2"/>
            <charset val="204"/>
          </rPr>
          <t xml:space="preserve">уплата иных платежей- пени и пошлины </t>
        </r>
      </text>
    </comment>
    <comment ref="A882" authorId="0">
      <text>
        <r>
          <rPr>
            <b/>
            <sz val="9"/>
            <color indexed="81"/>
            <rFont val="Tahoma"/>
            <family val="2"/>
            <charset val="204"/>
          </rPr>
          <t>штрафы-иные платежи</t>
        </r>
      </text>
    </comment>
    <comment ref="A887" authorId="0">
      <text>
        <r>
          <rPr>
            <b/>
            <sz val="9"/>
            <color indexed="81"/>
            <rFont val="Tahoma"/>
            <family val="2"/>
            <charset val="204"/>
          </rPr>
          <t>иные расходы</t>
        </r>
      </text>
    </comment>
    <comment ref="A902" authorId="2">
      <text>
        <r>
          <rPr>
            <b/>
            <sz val="12"/>
            <color indexed="81"/>
            <rFont val="Tahoma"/>
            <family val="2"/>
            <charset val="204"/>
          </rPr>
          <t>Август 2 половина</t>
        </r>
      </text>
    </comment>
    <comment ref="A928" authorId="0">
      <text>
        <r>
          <rPr>
            <b/>
            <sz val="9"/>
            <color indexed="81"/>
            <rFont val="Tahoma"/>
            <family val="2"/>
            <charset val="204"/>
          </rPr>
          <t xml:space="preserve">налог на землю </t>
        </r>
      </text>
    </comment>
    <comment ref="A929" authorId="0">
      <text>
        <r>
          <rPr>
            <b/>
            <sz val="9"/>
            <color indexed="81"/>
            <rFont val="Tahoma"/>
            <family val="2"/>
            <charset val="204"/>
          </rPr>
          <t>налог на имущество</t>
        </r>
      </text>
    </comment>
    <comment ref="A931" authorId="1">
      <text>
        <r>
          <rPr>
            <b/>
            <sz val="9"/>
            <color indexed="81"/>
            <rFont val="Tahoma"/>
            <family val="2"/>
            <charset val="204"/>
          </rPr>
          <t>загрязнения</t>
        </r>
      </text>
    </comment>
    <comment ref="A932" authorId="0">
      <text>
        <r>
          <rPr>
            <b/>
            <sz val="8"/>
            <color indexed="81"/>
            <rFont val="Tahoma"/>
            <family val="2"/>
            <charset val="204"/>
          </rPr>
          <t xml:space="preserve">уплата иных платежей- пени и пошлины </t>
        </r>
      </text>
    </comment>
    <comment ref="A934" authorId="0">
      <text>
        <r>
          <rPr>
            <b/>
            <sz val="9"/>
            <color indexed="81"/>
            <rFont val="Tahoma"/>
            <family val="2"/>
            <charset val="204"/>
          </rPr>
          <t>штрафы-иные платежи</t>
        </r>
      </text>
    </comment>
    <comment ref="A939" authorId="0">
      <text>
        <r>
          <rPr>
            <b/>
            <sz val="9"/>
            <color indexed="81"/>
            <rFont val="Tahoma"/>
            <family val="2"/>
            <charset val="204"/>
          </rPr>
          <t>иные расходы</t>
        </r>
      </text>
    </comment>
    <comment ref="A954" authorId="2">
      <text>
        <r>
          <rPr>
            <b/>
            <sz val="12"/>
            <color indexed="81"/>
            <rFont val="Tahoma"/>
            <family val="2"/>
            <charset val="204"/>
          </rPr>
          <t>Сентябрь 1 половина</t>
        </r>
      </text>
    </comment>
    <comment ref="A980" authorId="0">
      <text>
        <r>
          <rPr>
            <b/>
            <sz val="9"/>
            <color indexed="81"/>
            <rFont val="Tahoma"/>
            <family val="2"/>
            <charset val="204"/>
          </rPr>
          <t xml:space="preserve">налог на землю </t>
        </r>
      </text>
    </comment>
    <comment ref="A981" authorId="0">
      <text>
        <r>
          <rPr>
            <b/>
            <sz val="9"/>
            <color indexed="81"/>
            <rFont val="Tahoma"/>
            <family val="2"/>
            <charset val="204"/>
          </rPr>
          <t>налог на имущество</t>
        </r>
      </text>
    </comment>
    <comment ref="A983" authorId="1">
      <text>
        <r>
          <rPr>
            <b/>
            <sz val="9"/>
            <color indexed="81"/>
            <rFont val="Tahoma"/>
            <family val="2"/>
            <charset val="204"/>
          </rPr>
          <t>загрязнения</t>
        </r>
      </text>
    </comment>
    <comment ref="A984" authorId="0">
      <text>
        <r>
          <rPr>
            <b/>
            <sz val="8"/>
            <color indexed="81"/>
            <rFont val="Tahoma"/>
            <family val="2"/>
            <charset val="204"/>
          </rPr>
          <t xml:space="preserve">уплата иных платежей- пени и пошлины </t>
        </r>
      </text>
    </comment>
    <comment ref="A986" authorId="0">
      <text>
        <r>
          <rPr>
            <b/>
            <sz val="9"/>
            <color indexed="81"/>
            <rFont val="Tahoma"/>
            <family val="2"/>
            <charset val="204"/>
          </rPr>
          <t>штрафы-иные платежи</t>
        </r>
      </text>
    </comment>
    <comment ref="A991" authorId="0">
      <text>
        <r>
          <rPr>
            <b/>
            <sz val="9"/>
            <color indexed="81"/>
            <rFont val="Tahoma"/>
            <family val="2"/>
            <charset val="204"/>
          </rPr>
          <t>иные расходы</t>
        </r>
      </text>
    </comment>
    <comment ref="A1006" authorId="2">
      <text>
        <r>
          <rPr>
            <b/>
            <sz val="12"/>
            <color indexed="81"/>
            <rFont val="Tahoma"/>
            <family val="2"/>
            <charset val="204"/>
          </rPr>
          <t>Сентябрь 2 половина</t>
        </r>
      </text>
    </comment>
    <comment ref="A1038" authorId="0">
      <text>
        <r>
          <rPr>
            <b/>
            <sz val="9"/>
            <color indexed="81"/>
            <rFont val="Tahoma"/>
            <family val="2"/>
            <charset val="204"/>
          </rPr>
          <t xml:space="preserve">налог на землю </t>
        </r>
      </text>
    </comment>
    <comment ref="A1039" authorId="0">
      <text>
        <r>
          <rPr>
            <b/>
            <sz val="9"/>
            <color indexed="81"/>
            <rFont val="Tahoma"/>
            <family val="2"/>
            <charset val="204"/>
          </rPr>
          <t>налог на имущество</t>
        </r>
      </text>
    </comment>
    <comment ref="A1041" authorId="1">
      <text>
        <r>
          <rPr>
            <b/>
            <sz val="9"/>
            <color indexed="81"/>
            <rFont val="Tahoma"/>
            <family val="2"/>
            <charset val="204"/>
          </rPr>
          <t>загрязнения</t>
        </r>
      </text>
    </comment>
    <comment ref="A1042" authorId="0">
      <text>
        <r>
          <rPr>
            <b/>
            <sz val="8"/>
            <color indexed="81"/>
            <rFont val="Tahoma"/>
            <family val="2"/>
            <charset val="204"/>
          </rPr>
          <t xml:space="preserve">уплата иных платежей- пени и пошлины 
</t>
        </r>
      </text>
    </comment>
    <comment ref="A1049" authorId="0">
      <text>
        <r>
          <rPr>
            <b/>
            <sz val="8"/>
            <color indexed="81"/>
            <rFont val="Tahoma"/>
            <family val="2"/>
            <charset val="204"/>
          </rPr>
          <t>иные расходы</t>
        </r>
      </text>
    </comment>
    <comment ref="A1062" authorId="2">
      <text>
        <r>
          <rPr>
            <b/>
            <sz val="12"/>
            <color indexed="81"/>
            <rFont val="Tahoma"/>
            <family val="2"/>
            <charset val="204"/>
          </rPr>
          <t>Итого 3 квартал</t>
        </r>
      </text>
    </comment>
    <comment ref="A1088" authorId="0">
      <text>
        <r>
          <rPr>
            <b/>
            <sz val="9"/>
            <color indexed="81"/>
            <rFont val="Tahoma"/>
            <family val="2"/>
            <charset val="204"/>
          </rPr>
          <t xml:space="preserve">налог на землю </t>
        </r>
      </text>
    </comment>
    <comment ref="A1089" authorId="0">
      <text>
        <r>
          <rPr>
            <b/>
            <sz val="9"/>
            <color indexed="81"/>
            <rFont val="Tahoma"/>
            <family val="2"/>
            <charset val="204"/>
          </rPr>
          <t>налог на имущество</t>
        </r>
      </text>
    </comment>
    <comment ref="A1091" authorId="1">
      <text>
        <r>
          <rPr>
            <b/>
            <sz val="9"/>
            <color indexed="81"/>
            <rFont val="Tahoma"/>
            <family val="2"/>
            <charset val="204"/>
          </rPr>
          <t>загрязнения</t>
        </r>
      </text>
    </comment>
    <comment ref="A1092" authorId="0">
      <text>
        <r>
          <rPr>
            <b/>
            <sz val="8"/>
            <color indexed="81"/>
            <rFont val="Tahoma"/>
            <family val="2"/>
            <charset val="204"/>
          </rPr>
          <t xml:space="preserve">уплата иных платежей- пени и пошлины </t>
        </r>
      </text>
    </comment>
    <comment ref="A1094" authorId="0">
      <text>
        <r>
          <rPr>
            <b/>
            <sz val="9"/>
            <color indexed="81"/>
            <rFont val="Tahoma"/>
            <family val="2"/>
            <charset val="204"/>
          </rPr>
          <t>штрафы-иные платежи</t>
        </r>
      </text>
    </comment>
    <comment ref="A1099" authorId="0">
      <text>
        <r>
          <rPr>
            <b/>
            <sz val="9"/>
            <color indexed="81"/>
            <rFont val="Tahoma"/>
            <family val="2"/>
            <charset val="204"/>
          </rPr>
          <t>иные расходы</t>
        </r>
      </text>
    </comment>
    <comment ref="A1114" authorId="2">
      <text>
        <r>
          <rPr>
            <b/>
            <sz val="12"/>
            <color indexed="81"/>
            <rFont val="Tahoma"/>
            <family val="2"/>
            <charset val="204"/>
          </rPr>
          <t>Октябрь 1 половина</t>
        </r>
      </text>
    </comment>
    <comment ref="A1140" authorId="0">
      <text>
        <r>
          <rPr>
            <b/>
            <sz val="9"/>
            <color indexed="81"/>
            <rFont val="Tahoma"/>
            <family val="2"/>
            <charset val="204"/>
          </rPr>
          <t xml:space="preserve">налог на землю </t>
        </r>
      </text>
    </comment>
    <comment ref="A1141" authorId="0">
      <text>
        <r>
          <rPr>
            <b/>
            <sz val="9"/>
            <color indexed="81"/>
            <rFont val="Tahoma"/>
            <family val="2"/>
            <charset val="204"/>
          </rPr>
          <t>налог на имущество</t>
        </r>
      </text>
    </comment>
    <comment ref="A1143" authorId="1">
      <text>
        <r>
          <rPr>
            <b/>
            <sz val="9"/>
            <color indexed="81"/>
            <rFont val="Tahoma"/>
            <family val="2"/>
            <charset val="204"/>
          </rPr>
          <t>загрязнения</t>
        </r>
      </text>
    </comment>
    <comment ref="A1144" authorId="0">
      <text>
        <r>
          <rPr>
            <b/>
            <sz val="8"/>
            <color indexed="81"/>
            <rFont val="Tahoma"/>
            <family val="2"/>
            <charset val="204"/>
          </rPr>
          <t xml:space="preserve">уплата иных платежей- пени и пошлины </t>
        </r>
      </text>
    </comment>
    <comment ref="A1146" authorId="0">
      <text>
        <r>
          <rPr>
            <b/>
            <sz val="9"/>
            <color indexed="81"/>
            <rFont val="Tahoma"/>
            <family val="2"/>
            <charset val="204"/>
          </rPr>
          <t>штрафы-иные платежи</t>
        </r>
      </text>
    </comment>
    <comment ref="A1151" authorId="0">
      <text>
        <r>
          <rPr>
            <b/>
            <sz val="9"/>
            <color indexed="81"/>
            <rFont val="Tahoma"/>
            <family val="2"/>
            <charset val="204"/>
          </rPr>
          <t>иные расходы</t>
        </r>
      </text>
    </comment>
    <comment ref="A1166" authorId="2">
      <text>
        <r>
          <rPr>
            <b/>
            <sz val="12"/>
            <color indexed="81"/>
            <rFont val="Tahoma"/>
            <family val="2"/>
            <charset val="204"/>
          </rPr>
          <t>Октябрь 2 половина</t>
        </r>
      </text>
    </comment>
    <comment ref="A1192" authorId="0">
      <text>
        <r>
          <rPr>
            <b/>
            <sz val="9"/>
            <color indexed="81"/>
            <rFont val="Tahoma"/>
            <family val="2"/>
            <charset val="204"/>
          </rPr>
          <t xml:space="preserve">налог на землю </t>
        </r>
      </text>
    </comment>
    <comment ref="A1193" authorId="0">
      <text>
        <r>
          <rPr>
            <b/>
            <sz val="9"/>
            <color indexed="81"/>
            <rFont val="Tahoma"/>
            <family val="2"/>
            <charset val="204"/>
          </rPr>
          <t>налог на имущество</t>
        </r>
      </text>
    </comment>
    <comment ref="A1195" authorId="1">
      <text>
        <r>
          <rPr>
            <b/>
            <sz val="9"/>
            <color indexed="81"/>
            <rFont val="Tahoma"/>
            <family val="2"/>
            <charset val="204"/>
          </rPr>
          <t>загрязнения</t>
        </r>
      </text>
    </comment>
    <comment ref="A1196" authorId="0">
      <text>
        <r>
          <rPr>
            <b/>
            <sz val="8"/>
            <color indexed="81"/>
            <rFont val="Tahoma"/>
            <family val="2"/>
            <charset val="204"/>
          </rPr>
          <t xml:space="preserve">уплата иных платежей- пени и пошлины </t>
        </r>
      </text>
    </comment>
    <comment ref="A1198" authorId="0">
      <text>
        <r>
          <rPr>
            <b/>
            <sz val="9"/>
            <color indexed="81"/>
            <rFont val="Tahoma"/>
            <family val="2"/>
            <charset val="204"/>
          </rPr>
          <t>штрафы-иные платежи</t>
        </r>
      </text>
    </comment>
    <comment ref="A1203" authorId="0">
      <text>
        <r>
          <rPr>
            <b/>
            <sz val="9"/>
            <color indexed="81"/>
            <rFont val="Tahoma"/>
            <family val="2"/>
            <charset val="204"/>
          </rPr>
          <t>иные расходы</t>
        </r>
      </text>
    </comment>
    <comment ref="A1218" authorId="2">
      <text>
        <r>
          <rPr>
            <b/>
            <sz val="12"/>
            <color indexed="81"/>
            <rFont val="Tahoma"/>
            <family val="2"/>
            <charset val="204"/>
          </rPr>
          <t>Ноябрь 1 половина</t>
        </r>
      </text>
    </comment>
    <comment ref="A1244" authorId="0">
      <text>
        <r>
          <rPr>
            <b/>
            <sz val="9"/>
            <color indexed="81"/>
            <rFont val="Tahoma"/>
            <family val="2"/>
            <charset val="204"/>
          </rPr>
          <t xml:space="preserve">налог на землю </t>
        </r>
      </text>
    </comment>
    <comment ref="A1245" authorId="0">
      <text>
        <r>
          <rPr>
            <b/>
            <sz val="9"/>
            <color indexed="81"/>
            <rFont val="Tahoma"/>
            <family val="2"/>
            <charset val="204"/>
          </rPr>
          <t>налог на имущество</t>
        </r>
      </text>
    </comment>
    <comment ref="A1247" authorId="1">
      <text>
        <r>
          <rPr>
            <b/>
            <sz val="9"/>
            <color indexed="81"/>
            <rFont val="Tahoma"/>
            <family val="2"/>
            <charset val="204"/>
          </rPr>
          <t>загрязнения</t>
        </r>
      </text>
    </comment>
    <comment ref="A1248" authorId="0">
      <text>
        <r>
          <rPr>
            <b/>
            <sz val="8"/>
            <color indexed="81"/>
            <rFont val="Tahoma"/>
            <family val="2"/>
            <charset val="204"/>
          </rPr>
          <t xml:space="preserve">уплата иных платежей- пени и пошлины </t>
        </r>
      </text>
    </comment>
    <comment ref="A1250" authorId="0">
      <text>
        <r>
          <rPr>
            <b/>
            <sz val="9"/>
            <color indexed="81"/>
            <rFont val="Tahoma"/>
            <family val="2"/>
            <charset val="204"/>
          </rPr>
          <t>штрафы-иные платежи</t>
        </r>
      </text>
    </comment>
    <comment ref="A1255" authorId="0">
      <text>
        <r>
          <rPr>
            <b/>
            <sz val="9"/>
            <color indexed="81"/>
            <rFont val="Tahoma"/>
            <family val="2"/>
            <charset val="204"/>
          </rPr>
          <t>иные расходы</t>
        </r>
      </text>
    </comment>
    <comment ref="A1270" authorId="2">
      <text>
        <r>
          <rPr>
            <b/>
            <sz val="12"/>
            <color indexed="81"/>
            <rFont val="Tahoma"/>
            <family val="2"/>
            <charset val="204"/>
          </rPr>
          <t>Ноябрь 2 половина</t>
        </r>
      </text>
    </comment>
    <comment ref="A1296" authorId="0">
      <text>
        <r>
          <rPr>
            <b/>
            <sz val="9"/>
            <color indexed="81"/>
            <rFont val="Tahoma"/>
            <family val="2"/>
            <charset val="204"/>
          </rPr>
          <t xml:space="preserve">налог на землю </t>
        </r>
      </text>
    </comment>
    <comment ref="A1297" authorId="0">
      <text>
        <r>
          <rPr>
            <b/>
            <sz val="9"/>
            <color indexed="81"/>
            <rFont val="Tahoma"/>
            <family val="2"/>
            <charset val="204"/>
          </rPr>
          <t>налог на имущество</t>
        </r>
      </text>
    </comment>
    <comment ref="A1299" authorId="1">
      <text>
        <r>
          <rPr>
            <b/>
            <sz val="9"/>
            <color indexed="81"/>
            <rFont val="Tahoma"/>
            <family val="2"/>
            <charset val="204"/>
          </rPr>
          <t>загрязнения</t>
        </r>
      </text>
    </comment>
    <comment ref="A1300" authorId="0">
      <text>
        <r>
          <rPr>
            <b/>
            <sz val="8"/>
            <color indexed="81"/>
            <rFont val="Tahoma"/>
            <family val="2"/>
            <charset val="204"/>
          </rPr>
          <t xml:space="preserve">уплата иных платежей- пени и пошлины </t>
        </r>
      </text>
    </comment>
    <comment ref="A1302" authorId="0">
      <text>
        <r>
          <rPr>
            <b/>
            <sz val="9"/>
            <color indexed="81"/>
            <rFont val="Tahoma"/>
            <family val="2"/>
            <charset val="204"/>
          </rPr>
          <t>штрафы-иные платежи</t>
        </r>
      </text>
    </comment>
    <comment ref="A1307" authorId="0">
      <text>
        <r>
          <rPr>
            <b/>
            <sz val="9"/>
            <color indexed="81"/>
            <rFont val="Tahoma"/>
            <family val="2"/>
            <charset val="204"/>
          </rPr>
          <t>иные расходы</t>
        </r>
      </text>
    </comment>
    <comment ref="A1322" authorId="2">
      <text>
        <r>
          <rPr>
            <b/>
            <sz val="12"/>
            <color indexed="81"/>
            <rFont val="Tahoma"/>
            <family val="2"/>
            <charset val="204"/>
          </rPr>
          <t>Декабрь 1 половина</t>
        </r>
      </text>
    </comment>
    <comment ref="A1348" authorId="0">
      <text>
        <r>
          <rPr>
            <b/>
            <sz val="9"/>
            <color indexed="81"/>
            <rFont val="Tahoma"/>
            <family val="2"/>
            <charset val="204"/>
          </rPr>
          <t xml:space="preserve">налог на землю </t>
        </r>
      </text>
    </comment>
    <comment ref="A1349" authorId="0">
      <text>
        <r>
          <rPr>
            <b/>
            <sz val="9"/>
            <color indexed="81"/>
            <rFont val="Tahoma"/>
            <family val="2"/>
            <charset val="204"/>
          </rPr>
          <t>налог на имущество</t>
        </r>
      </text>
    </comment>
    <comment ref="A1351" authorId="1">
      <text>
        <r>
          <rPr>
            <b/>
            <sz val="9"/>
            <color indexed="81"/>
            <rFont val="Tahoma"/>
            <family val="2"/>
            <charset val="204"/>
          </rPr>
          <t>загрязнения</t>
        </r>
      </text>
    </comment>
    <comment ref="A1352" authorId="0">
      <text>
        <r>
          <rPr>
            <b/>
            <sz val="8"/>
            <color indexed="81"/>
            <rFont val="Tahoma"/>
            <family val="2"/>
            <charset val="204"/>
          </rPr>
          <t xml:space="preserve">уплата иных платежей- пени и пошлины </t>
        </r>
      </text>
    </comment>
    <comment ref="A1354" authorId="0">
      <text>
        <r>
          <rPr>
            <b/>
            <sz val="9"/>
            <color indexed="81"/>
            <rFont val="Tahoma"/>
            <family val="2"/>
            <charset val="204"/>
          </rPr>
          <t>штрафы-иные платежи</t>
        </r>
      </text>
    </comment>
    <comment ref="A1359" authorId="0">
      <text>
        <r>
          <rPr>
            <b/>
            <sz val="9"/>
            <color indexed="81"/>
            <rFont val="Tahoma"/>
            <family val="2"/>
            <charset val="204"/>
          </rPr>
          <t>иные расходы</t>
        </r>
      </text>
    </comment>
    <comment ref="A1374" authorId="2">
      <text>
        <r>
          <rPr>
            <b/>
            <sz val="12"/>
            <color indexed="81"/>
            <rFont val="Tahoma"/>
            <family val="2"/>
            <charset val="204"/>
          </rPr>
          <t>Декабрь 2 половина</t>
        </r>
      </text>
    </comment>
    <comment ref="A1406" authorId="0">
      <text>
        <r>
          <rPr>
            <b/>
            <sz val="9"/>
            <color indexed="81"/>
            <rFont val="Tahoma"/>
            <family val="2"/>
            <charset val="204"/>
          </rPr>
          <t xml:space="preserve">налог на землю </t>
        </r>
      </text>
    </comment>
    <comment ref="A1407" authorId="0">
      <text>
        <r>
          <rPr>
            <b/>
            <sz val="9"/>
            <color indexed="81"/>
            <rFont val="Tahoma"/>
            <family val="2"/>
            <charset val="204"/>
          </rPr>
          <t>налог на имущество</t>
        </r>
      </text>
    </comment>
    <comment ref="A1409" authorId="1">
      <text>
        <r>
          <rPr>
            <b/>
            <sz val="9"/>
            <color indexed="81"/>
            <rFont val="Tahoma"/>
            <family val="2"/>
            <charset val="204"/>
          </rPr>
          <t>загрязнения</t>
        </r>
      </text>
    </comment>
    <comment ref="A1410" authorId="0">
      <text>
        <r>
          <rPr>
            <b/>
            <sz val="8"/>
            <color indexed="81"/>
            <rFont val="Tahoma"/>
            <family val="2"/>
            <charset val="204"/>
          </rPr>
          <t xml:space="preserve">уплата иных платежей- пени и пошлины 
</t>
        </r>
      </text>
    </comment>
    <comment ref="A1417" authorId="0">
      <text>
        <r>
          <rPr>
            <b/>
            <sz val="8"/>
            <color indexed="81"/>
            <rFont val="Tahoma"/>
            <family val="2"/>
            <charset val="204"/>
          </rPr>
          <t>иные расходы</t>
        </r>
      </text>
    </comment>
    <comment ref="A1430" authorId="2">
      <text>
        <r>
          <rPr>
            <b/>
            <sz val="12"/>
            <color indexed="81"/>
            <rFont val="Tahoma"/>
            <family val="2"/>
            <charset val="204"/>
          </rPr>
          <t>Итого за 4 квартал</t>
        </r>
      </text>
    </comment>
    <comment ref="A1463" authorId="0">
      <text>
        <r>
          <rPr>
            <b/>
            <sz val="9"/>
            <color indexed="81"/>
            <rFont val="Tahoma"/>
            <family val="2"/>
            <charset val="204"/>
          </rPr>
          <t xml:space="preserve">налог на землю </t>
        </r>
      </text>
    </comment>
    <comment ref="A1464" authorId="0">
      <text>
        <r>
          <rPr>
            <b/>
            <sz val="9"/>
            <color indexed="81"/>
            <rFont val="Tahoma"/>
            <family val="2"/>
            <charset val="204"/>
          </rPr>
          <t>налог на имущество</t>
        </r>
      </text>
    </comment>
    <comment ref="A1465" authorId="0">
      <text>
        <r>
          <rPr>
            <b/>
            <sz val="9"/>
            <color indexed="81"/>
            <rFont val="Tahoma"/>
            <family val="2"/>
            <charset val="204"/>
          </rPr>
          <t>налоги транспортный и т.п.</t>
        </r>
      </text>
    </comment>
    <comment ref="A1466" authorId="1">
      <text>
        <r>
          <rPr>
            <b/>
            <sz val="9"/>
            <color indexed="81"/>
            <rFont val="Tahoma"/>
            <family val="2"/>
            <charset val="204"/>
          </rPr>
          <t>загрязнения</t>
        </r>
      </text>
    </comment>
    <comment ref="A1467" authorId="0">
      <text>
        <r>
          <rPr>
            <b/>
            <sz val="8"/>
            <color indexed="81"/>
            <rFont val="Tahoma"/>
            <family val="2"/>
            <charset val="204"/>
          </rPr>
          <t xml:space="preserve">уплата иных платежей- пени и пошлины 
</t>
        </r>
      </text>
    </comment>
    <comment ref="A1470" authorId="0">
      <text>
        <r>
          <rPr>
            <b/>
            <sz val="9"/>
            <color indexed="81"/>
            <rFont val="Tahoma"/>
            <family val="2"/>
            <charset val="204"/>
          </rPr>
          <t>подарки</t>
        </r>
      </text>
    </comment>
    <comment ref="A1471" authorId="0">
      <text>
        <r>
          <rPr>
            <b/>
            <sz val="9"/>
            <color indexed="81"/>
            <rFont val="Tahoma"/>
            <family val="2"/>
            <charset val="204"/>
          </rPr>
          <t>стипендия</t>
        </r>
      </text>
    </comment>
    <comment ref="A1474" authorId="0">
      <text>
        <r>
          <rPr>
            <b/>
            <sz val="8"/>
            <color indexed="81"/>
            <rFont val="Tahoma"/>
            <family val="2"/>
            <charset val="204"/>
          </rPr>
          <t>иные расходы</t>
        </r>
      </text>
    </comment>
    <comment ref="A1487" authorId="2">
      <text>
        <r>
          <rPr>
            <b/>
            <sz val="12"/>
            <color indexed="81"/>
            <rFont val="Tahoma"/>
            <family val="2"/>
            <charset val="204"/>
          </rPr>
          <t xml:space="preserve">ИТОГО ЗА ГОД </t>
        </r>
      </text>
    </comment>
  </commentList>
</comments>
</file>

<file path=xl/comments7.xml><?xml version="1.0" encoding="utf-8"?>
<comments xmlns="http://schemas.openxmlformats.org/spreadsheetml/2006/main">
  <authors>
    <author>zavyalova</author>
    <author>Автор</author>
    <author>efimenko</author>
  </authors>
  <commentList>
    <comment ref="AB8" authorId="0">
      <text>
        <r>
          <rPr>
            <b/>
            <sz val="9"/>
            <color indexed="81"/>
            <rFont val="Tahoma"/>
            <family val="2"/>
            <charset val="204"/>
          </rPr>
          <t>иволга цср 
021 0210480</t>
        </r>
      </text>
    </comment>
    <comment ref="D9" authorId="0">
      <text>
        <r>
          <rPr>
            <b/>
            <sz val="9"/>
            <color indexed="81"/>
            <rFont val="Tahoma"/>
            <family val="2"/>
            <charset val="204"/>
          </rPr>
          <t>01.02.71</t>
        </r>
        <r>
          <rPr>
            <sz val="9"/>
            <color indexed="81"/>
            <rFont val="Tahoma"/>
            <family val="2"/>
            <charset val="204"/>
          </rPr>
          <t xml:space="preserve">
</t>
        </r>
      </text>
    </comment>
    <comment ref="E9" authorId="0">
      <text>
        <r>
          <rPr>
            <b/>
            <sz val="9"/>
            <color indexed="81"/>
            <rFont val="Tahoma"/>
            <family val="2"/>
            <charset val="204"/>
          </rPr>
          <t>01.02.84</t>
        </r>
        <r>
          <rPr>
            <sz val="9"/>
            <color indexed="81"/>
            <rFont val="Tahoma"/>
            <family val="2"/>
            <charset val="204"/>
          </rPr>
          <t xml:space="preserve">
</t>
        </r>
      </text>
    </comment>
    <comment ref="F9" authorId="0">
      <text>
        <r>
          <rPr>
            <b/>
            <sz val="9"/>
            <color indexed="81"/>
            <rFont val="Tahoma"/>
            <family val="2"/>
            <charset val="204"/>
          </rPr>
          <t>01.02.33</t>
        </r>
        <r>
          <rPr>
            <sz val="9"/>
            <color indexed="81"/>
            <rFont val="Tahoma"/>
            <family val="2"/>
            <charset val="204"/>
          </rPr>
          <t xml:space="preserve">
</t>
        </r>
      </text>
    </comment>
    <comment ref="P9" authorId="0">
      <text>
        <r>
          <rPr>
            <b/>
            <sz val="9"/>
            <color indexed="81"/>
            <rFont val="Tahoma"/>
            <family val="2"/>
            <charset val="204"/>
          </rPr>
          <t>01.11.43</t>
        </r>
        <r>
          <rPr>
            <sz val="9"/>
            <color indexed="81"/>
            <rFont val="Tahoma"/>
            <family val="2"/>
            <charset val="204"/>
          </rPr>
          <t xml:space="preserve">
</t>
        </r>
      </text>
    </comment>
    <comment ref="Y9" authorId="0">
      <text>
        <r>
          <rPr>
            <sz val="9"/>
            <color indexed="81"/>
            <rFont val="Tahoma"/>
            <family val="2"/>
            <charset val="204"/>
          </rPr>
          <t>ДОУ</t>
        </r>
      </text>
    </comment>
    <comment ref="Z9" authorId="0">
      <text>
        <r>
          <rPr>
            <sz val="9"/>
            <color indexed="81"/>
            <rFont val="Tahoma"/>
            <family val="2"/>
            <charset val="204"/>
          </rPr>
          <t>ОУ</t>
        </r>
      </text>
    </comment>
    <comment ref="AB9" authorId="0">
      <text>
        <r>
          <rPr>
            <sz val="9"/>
            <color indexed="81"/>
            <rFont val="Tahoma"/>
            <family val="2"/>
            <charset val="204"/>
          </rPr>
          <t>ДОП</t>
        </r>
      </text>
    </comment>
    <comment ref="AC9" authorId="0">
      <text>
        <r>
          <rPr>
            <sz val="9"/>
            <color indexed="81"/>
            <rFont val="Tahoma"/>
            <family val="2"/>
            <charset val="204"/>
          </rPr>
          <t>ДОУ</t>
        </r>
      </text>
    </comment>
    <comment ref="AD9" authorId="0">
      <text>
        <r>
          <rPr>
            <b/>
            <sz val="9"/>
            <color indexed="81"/>
            <rFont val="Tahoma"/>
            <family val="2"/>
            <charset val="204"/>
          </rPr>
          <t>ОУ с Дошк гр</t>
        </r>
        <r>
          <rPr>
            <sz val="9"/>
            <color indexed="81"/>
            <rFont val="Tahoma"/>
            <family val="2"/>
            <charset val="204"/>
          </rPr>
          <t xml:space="preserve">
ДОУ</t>
        </r>
      </text>
    </comment>
    <comment ref="A43" authorId="0">
      <text>
        <r>
          <rPr>
            <b/>
            <sz val="9"/>
            <color indexed="81"/>
            <rFont val="Tahoma"/>
            <family val="2"/>
            <charset val="204"/>
          </rPr>
          <t xml:space="preserve">налог на землю </t>
        </r>
      </text>
    </comment>
    <comment ref="A44" authorId="0">
      <text>
        <r>
          <rPr>
            <b/>
            <sz val="9"/>
            <color indexed="81"/>
            <rFont val="Tahoma"/>
            <family val="2"/>
            <charset val="204"/>
          </rPr>
          <t>налог на имущество</t>
        </r>
      </text>
    </comment>
    <comment ref="A45" authorId="0">
      <text>
        <r>
          <rPr>
            <b/>
            <sz val="9"/>
            <color indexed="81"/>
            <rFont val="Tahoma"/>
            <family val="2"/>
            <charset val="204"/>
          </rPr>
          <t>налоги транспортный и т.п.</t>
        </r>
      </text>
    </comment>
    <comment ref="A46" authorId="1">
      <text>
        <r>
          <rPr>
            <b/>
            <sz val="9"/>
            <color indexed="81"/>
            <rFont val="Tahoma"/>
            <family val="2"/>
            <charset val="204"/>
          </rPr>
          <t>загрязнения</t>
        </r>
      </text>
    </comment>
    <comment ref="A47" authorId="0">
      <text>
        <r>
          <rPr>
            <b/>
            <sz val="8"/>
            <color indexed="81"/>
            <rFont val="Tahoma"/>
            <family val="2"/>
            <charset val="204"/>
          </rPr>
          <t xml:space="preserve">уплата иных платежей- пени и пошлины 
</t>
        </r>
      </text>
    </comment>
    <comment ref="A49" authorId="0">
      <text>
        <r>
          <rPr>
            <b/>
            <sz val="8"/>
            <color indexed="81"/>
            <rFont val="Tahoma"/>
            <family val="2"/>
            <charset val="204"/>
          </rPr>
          <t>исполнение судебных актов</t>
        </r>
      </text>
    </comment>
    <comment ref="A54" authorId="0">
      <text>
        <r>
          <rPr>
            <b/>
            <sz val="8"/>
            <color indexed="81"/>
            <rFont val="Tahoma"/>
            <family val="2"/>
            <charset val="204"/>
          </rPr>
          <t>исполнение судебных актов</t>
        </r>
      </text>
    </comment>
    <comment ref="A67" authorId="2">
      <text>
        <r>
          <rPr>
            <b/>
            <sz val="12"/>
            <color indexed="81"/>
            <rFont val="Tahoma"/>
            <family val="2"/>
            <charset val="204"/>
          </rPr>
          <t xml:space="preserve">ИТОГО ЗА ГОД </t>
        </r>
      </text>
    </comment>
  </commentList>
</comments>
</file>

<file path=xl/comments8.xml><?xml version="1.0" encoding="utf-8"?>
<comments xmlns="http://schemas.openxmlformats.org/spreadsheetml/2006/main">
  <authors>
    <author>zavyalova</author>
  </authors>
  <commentList>
    <comment ref="Z8" authorId="0">
      <text>
        <r>
          <rPr>
            <b/>
            <sz val="9"/>
            <color indexed="81"/>
            <rFont val="Tahoma"/>
            <family val="2"/>
            <charset val="204"/>
          </rPr>
          <t>иволга цср 
021 0210480</t>
        </r>
      </text>
    </comment>
    <comment ref="C9" authorId="0">
      <text>
        <r>
          <rPr>
            <b/>
            <sz val="9"/>
            <color indexed="81"/>
            <rFont val="Tahoma"/>
            <family val="2"/>
            <charset val="204"/>
          </rPr>
          <t>01.02.71</t>
        </r>
        <r>
          <rPr>
            <sz val="9"/>
            <color indexed="81"/>
            <rFont val="Tahoma"/>
            <family val="2"/>
            <charset val="204"/>
          </rPr>
          <t xml:space="preserve">
</t>
        </r>
      </text>
    </comment>
    <comment ref="D9" authorId="0">
      <text>
        <r>
          <rPr>
            <b/>
            <sz val="9"/>
            <color indexed="81"/>
            <rFont val="Tahoma"/>
            <family val="2"/>
            <charset val="204"/>
          </rPr>
          <t>01.02.84</t>
        </r>
        <r>
          <rPr>
            <sz val="9"/>
            <color indexed="81"/>
            <rFont val="Tahoma"/>
            <family val="2"/>
            <charset val="204"/>
          </rPr>
          <t xml:space="preserve">
</t>
        </r>
      </text>
    </comment>
    <comment ref="E9" authorId="0">
      <text>
        <r>
          <rPr>
            <b/>
            <sz val="9"/>
            <color indexed="81"/>
            <rFont val="Tahoma"/>
            <family val="2"/>
            <charset val="204"/>
          </rPr>
          <t>01.02.33</t>
        </r>
        <r>
          <rPr>
            <sz val="9"/>
            <color indexed="81"/>
            <rFont val="Tahoma"/>
            <family val="2"/>
            <charset val="204"/>
          </rPr>
          <t xml:space="preserve">
</t>
        </r>
      </text>
    </comment>
    <comment ref="O9" authorId="0">
      <text>
        <r>
          <rPr>
            <b/>
            <sz val="9"/>
            <color indexed="81"/>
            <rFont val="Tahoma"/>
            <family val="2"/>
            <charset val="204"/>
          </rPr>
          <t>01.11.43</t>
        </r>
        <r>
          <rPr>
            <sz val="9"/>
            <color indexed="81"/>
            <rFont val="Tahoma"/>
            <family val="2"/>
            <charset val="204"/>
          </rPr>
          <t xml:space="preserve">
</t>
        </r>
      </text>
    </comment>
    <comment ref="W9" authorId="0">
      <text>
        <r>
          <rPr>
            <sz val="9"/>
            <color indexed="81"/>
            <rFont val="Tahoma"/>
            <family val="2"/>
            <charset val="204"/>
          </rPr>
          <t>ДОУ</t>
        </r>
      </text>
    </comment>
    <comment ref="X9" authorId="0">
      <text>
        <r>
          <rPr>
            <sz val="9"/>
            <color indexed="81"/>
            <rFont val="Tahoma"/>
            <family val="2"/>
            <charset val="204"/>
          </rPr>
          <t>ОУ</t>
        </r>
      </text>
    </comment>
    <comment ref="Z9" authorId="0">
      <text>
        <r>
          <rPr>
            <sz val="9"/>
            <color indexed="81"/>
            <rFont val="Tahoma"/>
            <family val="2"/>
            <charset val="204"/>
          </rPr>
          <t>ДОП</t>
        </r>
      </text>
    </comment>
    <comment ref="AA9" authorId="0">
      <text>
        <r>
          <rPr>
            <sz val="9"/>
            <color indexed="81"/>
            <rFont val="Tahoma"/>
            <family val="2"/>
            <charset val="204"/>
          </rPr>
          <t>ДОУ</t>
        </r>
      </text>
    </comment>
    <comment ref="AB9" authorId="0">
      <text>
        <r>
          <rPr>
            <b/>
            <sz val="9"/>
            <color indexed="81"/>
            <rFont val="Tahoma"/>
            <family val="2"/>
            <charset val="204"/>
          </rPr>
          <t>ОУ с Дошк гр</t>
        </r>
        <r>
          <rPr>
            <sz val="9"/>
            <color indexed="81"/>
            <rFont val="Tahoma"/>
            <family val="2"/>
            <charset val="204"/>
          </rPr>
          <t xml:space="preserve">
ДОУ</t>
        </r>
      </text>
    </comment>
  </commentList>
</comments>
</file>

<file path=xl/comments9.xml><?xml version="1.0" encoding="utf-8"?>
<comments xmlns="http://schemas.openxmlformats.org/spreadsheetml/2006/main">
  <authors>
    <author>zavyalova</author>
    <author>Автор</author>
    <author>efimenko</author>
  </authors>
  <commentList>
    <comment ref="AB8" authorId="0">
      <text>
        <r>
          <rPr>
            <b/>
            <sz val="9"/>
            <color indexed="81"/>
            <rFont val="Tahoma"/>
            <family val="2"/>
            <charset val="204"/>
          </rPr>
          <t>иволга цср 
021 0210480</t>
        </r>
      </text>
    </comment>
    <comment ref="D9" authorId="0">
      <text>
        <r>
          <rPr>
            <b/>
            <sz val="9"/>
            <color indexed="81"/>
            <rFont val="Tahoma"/>
            <family val="2"/>
            <charset val="204"/>
          </rPr>
          <t>01.02.71</t>
        </r>
        <r>
          <rPr>
            <sz val="9"/>
            <color indexed="81"/>
            <rFont val="Tahoma"/>
            <family val="2"/>
            <charset val="204"/>
          </rPr>
          <t xml:space="preserve">
</t>
        </r>
      </text>
    </comment>
    <comment ref="E9" authorId="0">
      <text>
        <r>
          <rPr>
            <b/>
            <sz val="9"/>
            <color indexed="81"/>
            <rFont val="Tahoma"/>
            <family val="2"/>
            <charset val="204"/>
          </rPr>
          <t>01.02.84</t>
        </r>
        <r>
          <rPr>
            <sz val="9"/>
            <color indexed="81"/>
            <rFont val="Tahoma"/>
            <family val="2"/>
            <charset val="204"/>
          </rPr>
          <t xml:space="preserve">
</t>
        </r>
      </text>
    </comment>
    <comment ref="F9" authorId="0">
      <text>
        <r>
          <rPr>
            <b/>
            <sz val="9"/>
            <color indexed="81"/>
            <rFont val="Tahoma"/>
            <family val="2"/>
            <charset val="204"/>
          </rPr>
          <t>01.02.33</t>
        </r>
        <r>
          <rPr>
            <sz val="9"/>
            <color indexed="81"/>
            <rFont val="Tahoma"/>
            <family val="2"/>
            <charset val="204"/>
          </rPr>
          <t xml:space="preserve">
</t>
        </r>
      </text>
    </comment>
    <comment ref="P9" authorId="0">
      <text>
        <r>
          <rPr>
            <b/>
            <sz val="9"/>
            <color indexed="81"/>
            <rFont val="Tahoma"/>
            <family val="2"/>
            <charset val="204"/>
          </rPr>
          <t>01.11.43</t>
        </r>
        <r>
          <rPr>
            <sz val="9"/>
            <color indexed="81"/>
            <rFont val="Tahoma"/>
            <family val="2"/>
            <charset val="204"/>
          </rPr>
          <t xml:space="preserve">
</t>
        </r>
      </text>
    </comment>
    <comment ref="Y9" authorId="0">
      <text>
        <r>
          <rPr>
            <sz val="9"/>
            <color indexed="81"/>
            <rFont val="Tahoma"/>
            <family val="2"/>
            <charset val="204"/>
          </rPr>
          <t>ДОУ</t>
        </r>
      </text>
    </comment>
    <comment ref="Z9" authorId="0">
      <text>
        <r>
          <rPr>
            <sz val="9"/>
            <color indexed="81"/>
            <rFont val="Tahoma"/>
            <family val="2"/>
            <charset val="204"/>
          </rPr>
          <t>ОУ</t>
        </r>
      </text>
    </comment>
    <comment ref="AB9" authorId="0">
      <text>
        <r>
          <rPr>
            <sz val="9"/>
            <color indexed="81"/>
            <rFont val="Tahoma"/>
            <family val="2"/>
            <charset val="204"/>
          </rPr>
          <t>ДОП</t>
        </r>
      </text>
    </comment>
    <comment ref="AC9" authorId="0">
      <text>
        <r>
          <rPr>
            <sz val="9"/>
            <color indexed="81"/>
            <rFont val="Tahoma"/>
            <family val="2"/>
            <charset val="204"/>
          </rPr>
          <t>ДОУ</t>
        </r>
      </text>
    </comment>
    <comment ref="AD9" authorId="0">
      <text>
        <r>
          <rPr>
            <b/>
            <sz val="9"/>
            <color indexed="81"/>
            <rFont val="Tahoma"/>
            <family val="2"/>
            <charset val="204"/>
          </rPr>
          <t>ОУ с Дошк гр</t>
        </r>
        <r>
          <rPr>
            <sz val="9"/>
            <color indexed="81"/>
            <rFont val="Tahoma"/>
            <family val="2"/>
            <charset val="204"/>
          </rPr>
          <t xml:space="preserve">
ДОУ</t>
        </r>
      </text>
    </comment>
    <comment ref="A36" authorId="0">
      <text>
        <r>
          <rPr>
            <b/>
            <sz val="9"/>
            <color indexed="81"/>
            <rFont val="Tahoma"/>
            <family val="2"/>
            <charset val="204"/>
          </rPr>
          <t xml:space="preserve">налог на землю </t>
        </r>
      </text>
    </comment>
    <comment ref="A37" authorId="0">
      <text>
        <r>
          <rPr>
            <b/>
            <sz val="9"/>
            <color indexed="81"/>
            <rFont val="Tahoma"/>
            <family val="2"/>
            <charset val="204"/>
          </rPr>
          <t>налог на имущество</t>
        </r>
      </text>
    </comment>
    <comment ref="A39" authorId="1">
      <text>
        <r>
          <rPr>
            <b/>
            <sz val="9"/>
            <color indexed="81"/>
            <rFont val="Tahoma"/>
            <family val="2"/>
            <charset val="204"/>
          </rPr>
          <t>загрязнения</t>
        </r>
      </text>
    </comment>
    <comment ref="A40" authorId="0">
      <text>
        <r>
          <rPr>
            <b/>
            <sz val="8"/>
            <color indexed="81"/>
            <rFont val="Tahoma"/>
            <family val="2"/>
            <charset val="204"/>
          </rPr>
          <t xml:space="preserve">уплата иных платежей- пени и пошлины </t>
        </r>
      </text>
    </comment>
    <comment ref="A42" authorId="0">
      <text>
        <r>
          <rPr>
            <b/>
            <sz val="9"/>
            <color indexed="81"/>
            <rFont val="Tahoma"/>
            <family val="2"/>
            <charset val="204"/>
          </rPr>
          <t>штрафы-иные платежи</t>
        </r>
      </text>
    </comment>
    <comment ref="A47" authorId="0">
      <text>
        <r>
          <rPr>
            <b/>
            <sz val="9"/>
            <color indexed="81"/>
            <rFont val="Tahoma"/>
            <family val="2"/>
            <charset val="204"/>
          </rPr>
          <t>иные расходы</t>
        </r>
      </text>
    </comment>
    <comment ref="A62" authorId="2">
      <text>
        <r>
          <rPr>
            <b/>
            <sz val="14"/>
            <color indexed="81"/>
            <rFont val="Tahoma"/>
            <family val="2"/>
            <charset val="204"/>
          </rPr>
          <t>Январь- 2 половина</t>
        </r>
      </text>
    </comment>
    <comment ref="A88" authorId="0">
      <text>
        <r>
          <rPr>
            <b/>
            <sz val="9"/>
            <color indexed="81"/>
            <rFont val="Tahoma"/>
            <family val="2"/>
            <charset val="204"/>
          </rPr>
          <t xml:space="preserve">налог на землю </t>
        </r>
      </text>
    </comment>
    <comment ref="A89" authorId="0">
      <text>
        <r>
          <rPr>
            <b/>
            <sz val="9"/>
            <color indexed="81"/>
            <rFont val="Tahoma"/>
            <family val="2"/>
            <charset val="204"/>
          </rPr>
          <t>налог на имущество</t>
        </r>
      </text>
    </comment>
    <comment ref="A91" authorId="1">
      <text>
        <r>
          <rPr>
            <b/>
            <sz val="9"/>
            <color indexed="81"/>
            <rFont val="Tahoma"/>
            <family val="2"/>
            <charset val="204"/>
          </rPr>
          <t>загрязнения</t>
        </r>
      </text>
    </comment>
    <comment ref="A92" authorId="0">
      <text>
        <r>
          <rPr>
            <b/>
            <sz val="8"/>
            <color indexed="81"/>
            <rFont val="Tahoma"/>
            <family val="2"/>
            <charset val="204"/>
          </rPr>
          <t xml:space="preserve">уплата иных платежей- пени и пошлины </t>
        </r>
      </text>
    </comment>
    <comment ref="A94" authorId="0">
      <text>
        <r>
          <rPr>
            <b/>
            <sz val="9"/>
            <color indexed="81"/>
            <rFont val="Tahoma"/>
            <family val="2"/>
            <charset val="204"/>
          </rPr>
          <t>штрафы-иные платежи</t>
        </r>
      </text>
    </comment>
    <comment ref="A99" authorId="0">
      <text>
        <r>
          <rPr>
            <b/>
            <sz val="9"/>
            <color indexed="81"/>
            <rFont val="Tahoma"/>
            <family val="2"/>
            <charset val="204"/>
          </rPr>
          <t>иные расходы</t>
        </r>
      </text>
    </comment>
    <comment ref="A114" authorId="2">
      <text>
        <r>
          <rPr>
            <b/>
            <sz val="12"/>
            <color indexed="81"/>
            <rFont val="Tahoma"/>
            <family val="2"/>
            <charset val="204"/>
          </rPr>
          <t>Февраль 1 половина</t>
        </r>
      </text>
    </comment>
    <comment ref="A140" authorId="0">
      <text>
        <r>
          <rPr>
            <b/>
            <sz val="9"/>
            <color indexed="81"/>
            <rFont val="Tahoma"/>
            <family val="2"/>
            <charset val="204"/>
          </rPr>
          <t xml:space="preserve">налог на землю </t>
        </r>
      </text>
    </comment>
    <comment ref="A141" authorId="0">
      <text>
        <r>
          <rPr>
            <b/>
            <sz val="9"/>
            <color indexed="81"/>
            <rFont val="Tahoma"/>
            <family val="2"/>
            <charset val="204"/>
          </rPr>
          <t>налог на имущество</t>
        </r>
      </text>
    </comment>
    <comment ref="A143" authorId="1">
      <text>
        <r>
          <rPr>
            <b/>
            <sz val="9"/>
            <color indexed="81"/>
            <rFont val="Tahoma"/>
            <family val="2"/>
            <charset val="204"/>
          </rPr>
          <t>загрязнения</t>
        </r>
      </text>
    </comment>
    <comment ref="A144" authorId="0">
      <text>
        <r>
          <rPr>
            <b/>
            <sz val="8"/>
            <color indexed="81"/>
            <rFont val="Tahoma"/>
            <family val="2"/>
            <charset val="204"/>
          </rPr>
          <t xml:space="preserve">уплата иных платежей- пени и пошлины </t>
        </r>
      </text>
    </comment>
    <comment ref="A146" authorId="0">
      <text>
        <r>
          <rPr>
            <b/>
            <sz val="9"/>
            <color indexed="81"/>
            <rFont val="Tahoma"/>
            <family val="2"/>
            <charset val="204"/>
          </rPr>
          <t>штрафы-иные платежи</t>
        </r>
      </text>
    </comment>
    <comment ref="A151" authorId="0">
      <text>
        <r>
          <rPr>
            <b/>
            <sz val="9"/>
            <color indexed="81"/>
            <rFont val="Tahoma"/>
            <family val="2"/>
            <charset val="204"/>
          </rPr>
          <t>иные расходы</t>
        </r>
      </text>
    </comment>
    <comment ref="A166" authorId="2">
      <text>
        <r>
          <rPr>
            <b/>
            <sz val="12"/>
            <color indexed="81"/>
            <rFont val="Tahoma"/>
            <family val="2"/>
            <charset val="204"/>
          </rPr>
          <t>Февраль 2 половина</t>
        </r>
      </text>
    </comment>
    <comment ref="A193" authorId="0">
      <text>
        <r>
          <rPr>
            <b/>
            <sz val="9"/>
            <color indexed="81"/>
            <rFont val="Tahoma"/>
            <family val="2"/>
            <charset val="204"/>
          </rPr>
          <t xml:space="preserve">налог на землю </t>
        </r>
      </text>
    </comment>
    <comment ref="A194" authorId="0">
      <text>
        <r>
          <rPr>
            <b/>
            <sz val="9"/>
            <color indexed="81"/>
            <rFont val="Tahoma"/>
            <family val="2"/>
            <charset val="204"/>
          </rPr>
          <t>налог на имущество</t>
        </r>
      </text>
    </comment>
    <comment ref="A196" authorId="1">
      <text>
        <r>
          <rPr>
            <b/>
            <sz val="9"/>
            <color indexed="81"/>
            <rFont val="Tahoma"/>
            <family val="2"/>
            <charset val="204"/>
          </rPr>
          <t>загрязнения</t>
        </r>
      </text>
    </comment>
    <comment ref="A197" authorId="0">
      <text>
        <r>
          <rPr>
            <b/>
            <sz val="8"/>
            <color indexed="81"/>
            <rFont val="Tahoma"/>
            <family val="2"/>
            <charset val="204"/>
          </rPr>
          <t xml:space="preserve">уплата иных платежей- пени и пошлины </t>
        </r>
      </text>
    </comment>
    <comment ref="A199" authorId="0">
      <text>
        <r>
          <rPr>
            <b/>
            <sz val="9"/>
            <color indexed="81"/>
            <rFont val="Tahoma"/>
            <family val="2"/>
            <charset val="204"/>
          </rPr>
          <t>штрафы-иные платежи</t>
        </r>
      </text>
    </comment>
    <comment ref="A204" authorId="0">
      <text>
        <r>
          <rPr>
            <b/>
            <sz val="9"/>
            <color indexed="81"/>
            <rFont val="Tahoma"/>
            <family val="2"/>
            <charset val="204"/>
          </rPr>
          <t>иные расходы</t>
        </r>
      </text>
    </comment>
    <comment ref="A219" authorId="2">
      <text>
        <r>
          <rPr>
            <b/>
            <sz val="12"/>
            <color indexed="81"/>
            <rFont val="Tahoma"/>
            <family val="2"/>
            <charset val="204"/>
          </rPr>
          <t>Февраль 1 половина</t>
        </r>
      </text>
    </comment>
    <comment ref="A245" authorId="0">
      <text>
        <r>
          <rPr>
            <b/>
            <sz val="9"/>
            <color indexed="81"/>
            <rFont val="Tahoma"/>
            <family val="2"/>
            <charset val="204"/>
          </rPr>
          <t xml:space="preserve">налог на землю </t>
        </r>
      </text>
    </comment>
    <comment ref="A246" authorId="0">
      <text>
        <r>
          <rPr>
            <b/>
            <sz val="9"/>
            <color indexed="81"/>
            <rFont val="Tahoma"/>
            <family val="2"/>
            <charset val="204"/>
          </rPr>
          <t>налог на имущество</t>
        </r>
      </text>
    </comment>
    <comment ref="A248" authorId="1">
      <text>
        <r>
          <rPr>
            <b/>
            <sz val="9"/>
            <color indexed="81"/>
            <rFont val="Tahoma"/>
            <family val="2"/>
            <charset val="204"/>
          </rPr>
          <t>загрязнения</t>
        </r>
      </text>
    </comment>
    <comment ref="A249" authorId="0">
      <text>
        <r>
          <rPr>
            <b/>
            <sz val="8"/>
            <color indexed="81"/>
            <rFont val="Tahoma"/>
            <family val="2"/>
            <charset val="204"/>
          </rPr>
          <t xml:space="preserve">уплата иных платежей- пени и пошлины </t>
        </r>
      </text>
    </comment>
    <comment ref="A251" authorId="0">
      <text>
        <r>
          <rPr>
            <b/>
            <sz val="9"/>
            <color indexed="81"/>
            <rFont val="Tahoma"/>
            <family val="2"/>
            <charset val="204"/>
          </rPr>
          <t>штрафы-иные платежи</t>
        </r>
      </text>
    </comment>
    <comment ref="A256" authorId="0">
      <text>
        <r>
          <rPr>
            <b/>
            <sz val="9"/>
            <color indexed="81"/>
            <rFont val="Tahoma"/>
            <family val="2"/>
            <charset val="204"/>
          </rPr>
          <t>иные расходы</t>
        </r>
      </text>
    </comment>
    <comment ref="A271" authorId="2">
      <text>
        <r>
          <rPr>
            <b/>
            <sz val="12"/>
            <color indexed="81"/>
            <rFont val="Tahoma"/>
            <family val="2"/>
            <charset val="204"/>
          </rPr>
          <t>Март 2 половина</t>
        </r>
      </text>
    </comment>
    <comment ref="A304" authorId="0">
      <text>
        <r>
          <rPr>
            <b/>
            <sz val="9"/>
            <color indexed="81"/>
            <rFont val="Tahoma"/>
            <family val="2"/>
            <charset val="204"/>
          </rPr>
          <t xml:space="preserve">налог на землю </t>
        </r>
      </text>
    </comment>
    <comment ref="A305" authorId="0">
      <text>
        <r>
          <rPr>
            <b/>
            <sz val="9"/>
            <color indexed="81"/>
            <rFont val="Tahoma"/>
            <family val="2"/>
            <charset val="204"/>
          </rPr>
          <t>налог на имущество</t>
        </r>
      </text>
    </comment>
    <comment ref="A307" authorId="1">
      <text>
        <r>
          <rPr>
            <b/>
            <sz val="9"/>
            <color indexed="81"/>
            <rFont val="Tahoma"/>
            <family val="2"/>
            <charset val="204"/>
          </rPr>
          <t>загрязнения</t>
        </r>
      </text>
    </comment>
    <comment ref="A308" authorId="0">
      <text>
        <r>
          <rPr>
            <b/>
            <sz val="8"/>
            <color indexed="81"/>
            <rFont val="Tahoma"/>
            <family val="2"/>
            <charset val="204"/>
          </rPr>
          <t xml:space="preserve">уплата иных платежей- пени и пошлины 
</t>
        </r>
      </text>
    </comment>
    <comment ref="A315" authorId="0">
      <text>
        <r>
          <rPr>
            <b/>
            <sz val="8"/>
            <color indexed="81"/>
            <rFont val="Tahoma"/>
            <family val="2"/>
            <charset val="204"/>
          </rPr>
          <t>иные расходы</t>
        </r>
      </text>
    </comment>
    <comment ref="A328" authorId="2">
      <text>
        <r>
          <rPr>
            <b/>
            <sz val="12"/>
            <color indexed="81"/>
            <rFont val="Tahoma"/>
            <family val="2"/>
            <charset val="204"/>
          </rPr>
          <t>Итого за 1 квартал</t>
        </r>
      </text>
    </comment>
    <comment ref="A354" authorId="0">
      <text>
        <r>
          <rPr>
            <b/>
            <sz val="9"/>
            <color indexed="81"/>
            <rFont val="Tahoma"/>
            <family val="2"/>
            <charset val="204"/>
          </rPr>
          <t xml:space="preserve">налог на землю </t>
        </r>
      </text>
    </comment>
    <comment ref="A355" authorId="0">
      <text>
        <r>
          <rPr>
            <b/>
            <sz val="9"/>
            <color indexed="81"/>
            <rFont val="Tahoma"/>
            <family val="2"/>
            <charset val="204"/>
          </rPr>
          <t>налог на имущество</t>
        </r>
      </text>
    </comment>
    <comment ref="A357" authorId="1">
      <text>
        <r>
          <rPr>
            <b/>
            <sz val="9"/>
            <color indexed="81"/>
            <rFont val="Tahoma"/>
            <family val="2"/>
            <charset val="204"/>
          </rPr>
          <t>загрязнения</t>
        </r>
      </text>
    </comment>
    <comment ref="A358" authorId="0">
      <text>
        <r>
          <rPr>
            <b/>
            <sz val="8"/>
            <color indexed="81"/>
            <rFont val="Tahoma"/>
            <family val="2"/>
            <charset val="204"/>
          </rPr>
          <t xml:space="preserve">уплата иных платежей- пени и пошлины </t>
        </r>
      </text>
    </comment>
    <comment ref="A360" authorId="0">
      <text>
        <r>
          <rPr>
            <b/>
            <sz val="9"/>
            <color indexed="81"/>
            <rFont val="Tahoma"/>
            <family val="2"/>
            <charset val="204"/>
          </rPr>
          <t>штрафы-иные платежи</t>
        </r>
      </text>
    </comment>
    <comment ref="A365" authorId="0">
      <text>
        <r>
          <rPr>
            <b/>
            <sz val="9"/>
            <color indexed="81"/>
            <rFont val="Tahoma"/>
            <family val="2"/>
            <charset val="204"/>
          </rPr>
          <t>иные расходы</t>
        </r>
      </text>
    </comment>
    <comment ref="A380" authorId="2">
      <text>
        <r>
          <rPr>
            <b/>
            <sz val="12"/>
            <color indexed="81"/>
            <rFont val="Tahoma"/>
            <family val="2"/>
            <charset val="204"/>
          </rPr>
          <t>Февраль 1 половина</t>
        </r>
      </text>
    </comment>
    <comment ref="A406" authorId="0">
      <text>
        <r>
          <rPr>
            <b/>
            <sz val="9"/>
            <color indexed="81"/>
            <rFont val="Tahoma"/>
            <family val="2"/>
            <charset val="204"/>
          </rPr>
          <t xml:space="preserve">налог на землю </t>
        </r>
      </text>
    </comment>
    <comment ref="A407" authorId="0">
      <text>
        <r>
          <rPr>
            <b/>
            <sz val="9"/>
            <color indexed="81"/>
            <rFont val="Tahoma"/>
            <family val="2"/>
            <charset val="204"/>
          </rPr>
          <t>налог на имущество</t>
        </r>
      </text>
    </comment>
    <comment ref="A409" authorId="1">
      <text>
        <r>
          <rPr>
            <b/>
            <sz val="9"/>
            <color indexed="81"/>
            <rFont val="Tahoma"/>
            <family val="2"/>
            <charset val="204"/>
          </rPr>
          <t>загрязнения</t>
        </r>
      </text>
    </comment>
    <comment ref="A410" authorId="0">
      <text>
        <r>
          <rPr>
            <b/>
            <sz val="8"/>
            <color indexed="81"/>
            <rFont val="Tahoma"/>
            <family val="2"/>
            <charset val="204"/>
          </rPr>
          <t xml:space="preserve">уплата иных платежей- пени и пошлины </t>
        </r>
      </text>
    </comment>
    <comment ref="A412" authorId="0">
      <text>
        <r>
          <rPr>
            <b/>
            <sz val="9"/>
            <color indexed="81"/>
            <rFont val="Tahoma"/>
            <family val="2"/>
            <charset val="204"/>
          </rPr>
          <t>штрафы-иные платежи</t>
        </r>
      </text>
    </comment>
    <comment ref="A417" authorId="0">
      <text>
        <r>
          <rPr>
            <b/>
            <sz val="9"/>
            <color indexed="81"/>
            <rFont val="Tahoma"/>
            <family val="2"/>
            <charset val="204"/>
          </rPr>
          <t>иные расходы</t>
        </r>
      </text>
    </comment>
    <comment ref="A432" authorId="2">
      <text>
        <r>
          <rPr>
            <b/>
            <sz val="8"/>
            <color indexed="81"/>
            <rFont val="Tahoma"/>
            <family val="2"/>
            <charset val="204"/>
          </rPr>
          <t>Апрель - 2 половина</t>
        </r>
      </text>
    </comment>
    <comment ref="A459" authorId="0">
      <text>
        <r>
          <rPr>
            <b/>
            <sz val="9"/>
            <color indexed="81"/>
            <rFont val="Tahoma"/>
            <family val="2"/>
            <charset val="204"/>
          </rPr>
          <t xml:space="preserve">налог на землю </t>
        </r>
      </text>
    </comment>
    <comment ref="A460" authorId="0">
      <text>
        <r>
          <rPr>
            <b/>
            <sz val="9"/>
            <color indexed="81"/>
            <rFont val="Tahoma"/>
            <family val="2"/>
            <charset val="204"/>
          </rPr>
          <t>налог на имущество</t>
        </r>
      </text>
    </comment>
    <comment ref="A462" authorId="1">
      <text>
        <r>
          <rPr>
            <b/>
            <sz val="9"/>
            <color indexed="81"/>
            <rFont val="Tahoma"/>
            <family val="2"/>
            <charset val="204"/>
          </rPr>
          <t>загрязнения</t>
        </r>
      </text>
    </comment>
    <comment ref="A463" authorId="0">
      <text>
        <r>
          <rPr>
            <b/>
            <sz val="8"/>
            <color indexed="81"/>
            <rFont val="Tahoma"/>
            <family val="2"/>
            <charset val="204"/>
          </rPr>
          <t xml:space="preserve">уплата иных платежей- пени и пошлины </t>
        </r>
      </text>
    </comment>
    <comment ref="A465" authorId="0">
      <text>
        <r>
          <rPr>
            <b/>
            <sz val="9"/>
            <color indexed="81"/>
            <rFont val="Tahoma"/>
            <family val="2"/>
            <charset val="204"/>
          </rPr>
          <t>штрафы-иные платежи</t>
        </r>
      </text>
    </comment>
    <comment ref="A470" authorId="0">
      <text>
        <r>
          <rPr>
            <b/>
            <sz val="9"/>
            <color indexed="81"/>
            <rFont val="Tahoma"/>
            <family val="2"/>
            <charset val="204"/>
          </rPr>
          <t>иные расходы</t>
        </r>
      </text>
    </comment>
    <comment ref="A485" authorId="2">
      <text>
        <r>
          <rPr>
            <b/>
            <sz val="12"/>
            <color indexed="81"/>
            <rFont val="Tahoma"/>
            <family val="2"/>
            <charset val="204"/>
          </rPr>
          <t>Февраль 1 половина</t>
        </r>
      </text>
    </comment>
    <comment ref="A511" authorId="0">
      <text>
        <r>
          <rPr>
            <b/>
            <sz val="9"/>
            <color indexed="81"/>
            <rFont val="Tahoma"/>
            <family val="2"/>
            <charset val="204"/>
          </rPr>
          <t xml:space="preserve">налог на землю </t>
        </r>
      </text>
    </comment>
    <comment ref="A512" authorId="0">
      <text>
        <r>
          <rPr>
            <b/>
            <sz val="9"/>
            <color indexed="81"/>
            <rFont val="Tahoma"/>
            <family val="2"/>
            <charset val="204"/>
          </rPr>
          <t>налог на имущество</t>
        </r>
      </text>
    </comment>
    <comment ref="A514" authorId="1">
      <text>
        <r>
          <rPr>
            <b/>
            <sz val="9"/>
            <color indexed="81"/>
            <rFont val="Tahoma"/>
            <family val="2"/>
            <charset val="204"/>
          </rPr>
          <t>загрязнения</t>
        </r>
      </text>
    </comment>
    <comment ref="A515" authorId="0">
      <text>
        <r>
          <rPr>
            <b/>
            <sz val="8"/>
            <color indexed="81"/>
            <rFont val="Tahoma"/>
            <family val="2"/>
            <charset val="204"/>
          </rPr>
          <t xml:space="preserve">уплата иных платежей- пени и пошлины </t>
        </r>
      </text>
    </comment>
    <comment ref="A517" authorId="0">
      <text>
        <r>
          <rPr>
            <b/>
            <sz val="9"/>
            <color indexed="81"/>
            <rFont val="Tahoma"/>
            <family val="2"/>
            <charset val="204"/>
          </rPr>
          <t>штрафы-иные платежи</t>
        </r>
      </text>
    </comment>
    <comment ref="A522" authorId="0">
      <text>
        <r>
          <rPr>
            <b/>
            <sz val="9"/>
            <color indexed="81"/>
            <rFont val="Tahoma"/>
            <family val="2"/>
            <charset val="204"/>
          </rPr>
          <t>иные расходы</t>
        </r>
      </text>
    </comment>
    <comment ref="A537" authorId="2">
      <text>
        <r>
          <rPr>
            <b/>
            <sz val="12"/>
            <color indexed="81"/>
            <rFont val="Tahoma"/>
            <family val="2"/>
            <charset val="204"/>
          </rPr>
          <t>Май 2 половина</t>
        </r>
      </text>
    </comment>
    <comment ref="A564" authorId="0">
      <text>
        <r>
          <rPr>
            <b/>
            <sz val="9"/>
            <color indexed="81"/>
            <rFont val="Tahoma"/>
            <family val="2"/>
            <charset val="204"/>
          </rPr>
          <t xml:space="preserve">налог на землю </t>
        </r>
      </text>
    </comment>
    <comment ref="A565" authorId="0">
      <text>
        <r>
          <rPr>
            <b/>
            <sz val="9"/>
            <color indexed="81"/>
            <rFont val="Tahoma"/>
            <family val="2"/>
            <charset val="204"/>
          </rPr>
          <t>налог на имущество</t>
        </r>
      </text>
    </comment>
    <comment ref="A567" authorId="1">
      <text>
        <r>
          <rPr>
            <b/>
            <sz val="9"/>
            <color indexed="81"/>
            <rFont val="Tahoma"/>
            <family val="2"/>
            <charset val="204"/>
          </rPr>
          <t>загрязнения</t>
        </r>
      </text>
    </comment>
    <comment ref="A568" authorId="0">
      <text>
        <r>
          <rPr>
            <b/>
            <sz val="8"/>
            <color indexed="81"/>
            <rFont val="Tahoma"/>
            <family val="2"/>
            <charset val="204"/>
          </rPr>
          <t xml:space="preserve">уплата иных платежей- пени и пошлины </t>
        </r>
      </text>
    </comment>
    <comment ref="A570" authorId="0">
      <text>
        <r>
          <rPr>
            <b/>
            <sz val="9"/>
            <color indexed="81"/>
            <rFont val="Tahoma"/>
            <family val="2"/>
            <charset val="204"/>
          </rPr>
          <t>штрафы-иные платежи</t>
        </r>
      </text>
    </comment>
    <comment ref="A575" authorId="0">
      <text>
        <r>
          <rPr>
            <b/>
            <sz val="9"/>
            <color indexed="81"/>
            <rFont val="Tahoma"/>
            <family val="2"/>
            <charset val="204"/>
          </rPr>
          <t>иные расходы</t>
        </r>
      </text>
    </comment>
    <comment ref="A590" authorId="2">
      <text>
        <r>
          <rPr>
            <b/>
            <sz val="12"/>
            <color indexed="81"/>
            <rFont val="Tahoma"/>
            <family val="2"/>
            <charset val="204"/>
          </rPr>
          <t>Февраль 1 половина</t>
        </r>
      </text>
    </comment>
    <comment ref="A616" authorId="0">
      <text>
        <r>
          <rPr>
            <b/>
            <sz val="9"/>
            <color indexed="81"/>
            <rFont val="Tahoma"/>
            <family val="2"/>
            <charset val="204"/>
          </rPr>
          <t xml:space="preserve">налог на землю </t>
        </r>
      </text>
    </comment>
    <comment ref="A617" authorId="0">
      <text>
        <r>
          <rPr>
            <b/>
            <sz val="9"/>
            <color indexed="81"/>
            <rFont val="Tahoma"/>
            <family val="2"/>
            <charset val="204"/>
          </rPr>
          <t>налог на имущество</t>
        </r>
      </text>
    </comment>
    <comment ref="A619" authorId="1">
      <text>
        <r>
          <rPr>
            <b/>
            <sz val="9"/>
            <color indexed="81"/>
            <rFont val="Tahoma"/>
            <family val="2"/>
            <charset val="204"/>
          </rPr>
          <t>загрязнения</t>
        </r>
      </text>
    </comment>
    <comment ref="A620" authorId="0">
      <text>
        <r>
          <rPr>
            <b/>
            <sz val="8"/>
            <color indexed="81"/>
            <rFont val="Tahoma"/>
            <family val="2"/>
            <charset val="204"/>
          </rPr>
          <t xml:space="preserve">уплата иных платежей- пени и пошлины </t>
        </r>
      </text>
    </comment>
    <comment ref="A622" authorId="0">
      <text>
        <r>
          <rPr>
            <b/>
            <sz val="9"/>
            <color indexed="81"/>
            <rFont val="Tahoma"/>
            <family val="2"/>
            <charset val="204"/>
          </rPr>
          <t>штрафы-иные платежи</t>
        </r>
      </text>
    </comment>
    <comment ref="A627" authorId="0">
      <text>
        <r>
          <rPr>
            <b/>
            <sz val="9"/>
            <color indexed="81"/>
            <rFont val="Tahoma"/>
            <family val="2"/>
            <charset val="204"/>
          </rPr>
          <t>иные расходы</t>
        </r>
      </text>
    </comment>
    <comment ref="A642" authorId="2">
      <text>
        <r>
          <rPr>
            <b/>
            <sz val="12"/>
            <color indexed="81"/>
            <rFont val="Tahoma"/>
            <family val="2"/>
            <charset val="204"/>
          </rPr>
          <t>Июнь 2 половина</t>
        </r>
      </text>
    </comment>
    <comment ref="A675" authorId="0">
      <text>
        <r>
          <rPr>
            <b/>
            <sz val="9"/>
            <color indexed="81"/>
            <rFont val="Tahoma"/>
            <family val="2"/>
            <charset val="204"/>
          </rPr>
          <t xml:space="preserve">налог на землю </t>
        </r>
      </text>
    </comment>
    <comment ref="A676" authorId="0">
      <text>
        <r>
          <rPr>
            <b/>
            <sz val="9"/>
            <color indexed="81"/>
            <rFont val="Tahoma"/>
            <family val="2"/>
            <charset val="204"/>
          </rPr>
          <t>налог на имущество</t>
        </r>
      </text>
    </comment>
    <comment ref="A678" authorId="1">
      <text>
        <r>
          <rPr>
            <b/>
            <sz val="9"/>
            <color indexed="81"/>
            <rFont val="Tahoma"/>
            <family val="2"/>
            <charset val="204"/>
          </rPr>
          <t>загрязнения</t>
        </r>
      </text>
    </comment>
    <comment ref="A679" authorId="0">
      <text>
        <r>
          <rPr>
            <b/>
            <sz val="8"/>
            <color indexed="81"/>
            <rFont val="Tahoma"/>
            <family val="2"/>
            <charset val="204"/>
          </rPr>
          <t xml:space="preserve">уплата иных платежей- пени и пошлины 
</t>
        </r>
      </text>
    </comment>
    <comment ref="A686" authorId="0">
      <text>
        <r>
          <rPr>
            <b/>
            <sz val="8"/>
            <color indexed="81"/>
            <rFont val="Tahoma"/>
            <family val="2"/>
            <charset val="204"/>
          </rPr>
          <t>иные расходы</t>
        </r>
      </text>
    </comment>
    <comment ref="A699" authorId="2">
      <text>
        <r>
          <rPr>
            <b/>
            <sz val="12"/>
            <color indexed="81"/>
            <rFont val="Tahoma"/>
            <family val="2"/>
            <charset val="204"/>
          </rPr>
          <t>Итого за 2 квартал</t>
        </r>
      </text>
    </comment>
    <comment ref="A725" authorId="0">
      <text>
        <r>
          <rPr>
            <b/>
            <sz val="9"/>
            <color indexed="81"/>
            <rFont val="Tahoma"/>
            <family val="2"/>
            <charset val="204"/>
          </rPr>
          <t xml:space="preserve">налог на землю </t>
        </r>
      </text>
    </comment>
    <comment ref="A726" authorId="0">
      <text>
        <r>
          <rPr>
            <b/>
            <sz val="9"/>
            <color indexed="81"/>
            <rFont val="Tahoma"/>
            <family val="2"/>
            <charset val="204"/>
          </rPr>
          <t>налог на имущество</t>
        </r>
      </text>
    </comment>
    <comment ref="A728" authorId="1">
      <text>
        <r>
          <rPr>
            <b/>
            <sz val="9"/>
            <color indexed="81"/>
            <rFont val="Tahoma"/>
            <family val="2"/>
            <charset val="204"/>
          </rPr>
          <t>загрязнения</t>
        </r>
      </text>
    </comment>
    <comment ref="A729" authorId="0">
      <text>
        <r>
          <rPr>
            <b/>
            <sz val="8"/>
            <color indexed="81"/>
            <rFont val="Tahoma"/>
            <family val="2"/>
            <charset val="204"/>
          </rPr>
          <t xml:space="preserve">уплата иных платежей- пени и пошлины </t>
        </r>
      </text>
    </comment>
    <comment ref="A731" authorId="0">
      <text>
        <r>
          <rPr>
            <b/>
            <sz val="9"/>
            <color indexed="81"/>
            <rFont val="Tahoma"/>
            <family val="2"/>
            <charset val="204"/>
          </rPr>
          <t>штрафы-иные платежи</t>
        </r>
      </text>
    </comment>
    <comment ref="A736" authorId="0">
      <text>
        <r>
          <rPr>
            <b/>
            <sz val="9"/>
            <color indexed="81"/>
            <rFont val="Tahoma"/>
            <family val="2"/>
            <charset val="204"/>
          </rPr>
          <t>иные расходы</t>
        </r>
      </text>
    </comment>
    <comment ref="A751" authorId="2">
      <text>
        <r>
          <rPr>
            <b/>
            <sz val="12"/>
            <color indexed="81"/>
            <rFont val="Tahoma"/>
            <family val="2"/>
            <charset val="204"/>
          </rPr>
          <t>Февраль 1 половина</t>
        </r>
      </text>
    </comment>
    <comment ref="A777" authorId="0">
      <text>
        <r>
          <rPr>
            <b/>
            <sz val="9"/>
            <color indexed="81"/>
            <rFont val="Tahoma"/>
            <family val="2"/>
            <charset val="204"/>
          </rPr>
          <t xml:space="preserve">налог на землю </t>
        </r>
      </text>
    </comment>
    <comment ref="A778" authorId="0">
      <text>
        <r>
          <rPr>
            <b/>
            <sz val="9"/>
            <color indexed="81"/>
            <rFont val="Tahoma"/>
            <family val="2"/>
            <charset val="204"/>
          </rPr>
          <t>налог на имущество</t>
        </r>
      </text>
    </comment>
    <comment ref="A780" authorId="1">
      <text>
        <r>
          <rPr>
            <b/>
            <sz val="9"/>
            <color indexed="81"/>
            <rFont val="Tahoma"/>
            <family val="2"/>
            <charset val="204"/>
          </rPr>
          <t>загрязнения</t>
        </r>
      </text>
    </comment>
    <comment ref="A781" authorId="0">
      <text>
        <r>
          <rPr>
            <b/>
            <sz val="8"/>
            <color indexed="81"/>
            <rFont val="Tahoma"/>
            <family val="2"/>
            <charset val="204"/>
          </rPr>
          <t xml:space="preserve">уплата иных платежей- пени и пошлины </t>
        </r>
      </text>
    </comment>
    <comment ref="A783" authorId="0">
      <text>
        <r>
          <rPr>
            <b/>
            <sz val="9"/>
            <color indexed="81"/>
            <rFont val="Tahoma"/>
            <family val="2"/>
            <charset val="204"/>
          </rPr>
          <t>штрафы-иные платежи</t>
        </r>
      </text>
    </comment>
    <comment ref="A788" authorId="0">
      <text>
        <r>
          <rPr>
            <b/>
            <sz val="9"/>
            <color indexed="81"/>
            <rFont val="Tahoma"/>
            <family val="2"/>
            <charset val="204"/>
          </rPr>
          <t>иные расходы</t>
        </r>
      </text>
    </comment>
    <comment ref="A803" authorId="2">
      <text>
        <r>
          <rPr>
            <b/>
            <sz val="12"/>
            <color indexed="81"/>
            <rFont val="Tahoma"/>
            <family val="2"/>
            <charset val="204"/>
          </rPr>
          <t xml:space="preserve">Июль 2 половина </t>
        </r>
      </text>
    </comment>
    <comment ref="A830" authorId="0">
      <text>
        <r>
          <rPr>
            <b/>
            <sz val="9"/>
            <color indexed="81"/>
            <rFont val="Tahoma"/>
            <family val="2"/>
            <charset val="204"/>
          </rPr>
          <t xml:space="preserve">налог на землю </t>
        </r>
      </text>
    </comment>
    <comment ref="A831" authorId="0">
      <text>
        <r>
          <rPr>
            <b/>
            <sz val="9"/>
            <color indexed="81"/>
            <rFont val="Tahoma"/>
            <family val="2"/>
            <charset val="204"/>
          </rPr>
          <t>налог на имущество</t>
        </r>
      </text>
    </comment>
    <comment ref="A833" authorId="1">
      <text>
        <r>
          <rPr>
            <b/>
            <sz val="9"/>
            <color indexed="81"/>
            <rFont val="Tahoma"/>
            <family val="2"/>
            <charset val="204"/>
          </rPr>
          <t>загрязнения</t>
        </r>
      </text>
    </comment>
    <comment ref="A834" authorId="0">
      <text>
        <r>
          <rPr>
            <b/>
            <sz val="8"/>
            <color indexed="81"/>
            <rFont val="Tahoma"/>
            <family val="2"/>
            <charset val="204"/>
          </rPr>
          <t xml:space="preserve">уплата иных платежей- пени и пошлины </t>
        </r>
      </text>
    </comment>
    <comment ref="A836" authorId="0">
      <text>
        <r>
          <rPr>
            <b/>
            <sz val="9"/>
            <color indexed="81"/>
            <rFont val="Tahoma"/>
            <family val="2"/>
            <charset val="204"/>
          </rPr>
          <t>штрафы-иные платежи</t>
        </r>
      </text>
    </comment>
    <comment ref="A841" authorId="0">
      <text>
        <r>
          <rPr>
            <b/>
            <sz val="9"/>
            <color indexed="81"/>
            <rFont val="Tahoma"/>
            <family val="2"/>
            <charset val="204"/>
          </rPr>
          <t>иные расходы</t>
        </r>
      </text>
    </comment>
    <comment ref="A856" authorId="2">
      <text>
        <r>
          <rPr>
            <b/>
            <sz val="12"/>
            <color indexed="81"/>
            <rFont val="Tahoma"/>
            <family val="2"/>
            <charset val="204"/>
          </rPr>
          <t>Февраль 1 половина</t>
        </r>
      </text>
    </comment>
    <comment ref="A882" authorId="0">
      <text>
        <r>
          <rPr>
            <b/>
            <sz val="9"/>
            <color indexed="81"/>
            <rFont val="Tahoma"/>
            <family val="2"/>
            <charset val="204"/>
          </rPr>
          <t xml:space="preserve">налог на землю </t>
        </r>
      </text>
    </comment>
    <comment ref="A883" authorId="0">
      <text>
        <r>
          <rPr>
            <b/>
            <sz val="9"/>
            <color indexed="81"/>
            <rFont val="Tahoma"/>
            <family val="2"/>
            <charset val="204"/>
          </rPr>
          <t>налог на имущество</t>
        </r>
      </text>
    </comment>
    <comment ref="A885" authorId="1">
      <text>
        <r>
          <rPr>
            <b/>
            <sz val="9"/>
            <color indexed="81"/>
            <rFont val="Tahoma"/>
            <family val="2"/>
            <charset val="204"/>
          </rPr>
          <t>загрязнения</t>
        </r>
      </text>
    </comment>
    <comment ref="A886" authorId="0">
      <text>
        <r>
          <rPr>
            <b/>
            <sz val="8"/>
            <color indexed="81"/>
            <rFont val="Tahoma"/>
            <family val="2"/>
            <charset val="204"/>
          </rPr>
          <t xml:space="preserve">уплата иных платежей- пени и пошлины </t>
        </r>
      </text>
    </comment>
    <comment ref="A888" authorId="0">
      <text>
        <r>
          <rPr>
            <b/>
            <sz val="9"/>
            <color indexed="81"/>
            <rFont val="Tahoma"/>
            <family val="2"/>
            <charset val="204"/>
          </rPr>
          <t>штрафы-иные платежи</t>
        </r>
      </text>
    </comment>
    <comment ref="A893" authorId="0">
      <text>
        <r>
          <rPr>
            <b/>
            <sz val="9"/>
            <color indexed="81"/>
            <rFont val="Tahoma"/>
            <family val="2"/>
            <charset val="204"/>
          </rPr>
          <t>иные расходы</t>
        </r>
      </text>
    </comment>
    <comment ref="A908" authorId="2">
      <text>
        <r>
          <rPr>
            <b/>
            <sz val="12"/>
            <color indexed="81"/>
            <rFont val="Tahoma"/>
            <family val="2"/>
            <charset val="204"/>
          </rPr>
          <t>Август 2 половина</t>
        </r>
      </text>
    </comment>
    <comment ref="A935" authorId="0">
      <text>
        <r>
          <rPr>
            <b/>
            <sz val="9"/>
            <color indexed="81"/>
            <rFont val="Tahoma"/>
            <family val="2"/>
            <charset val="204"/>
          </rPr>
          <t xml:space="preserve">налог на землю </t>
        </r>
      </text>
    </comment>
    <comment ref="A936" authorId="0">
      <text>
        <r>
          <rPr>
            <b/>
            <sz val="9"/>
            <color indexed="81"/>
            <rFont val="Tahoma"/>
            <family val="2"/>
            <charset val="204"/>
          </rPr>
          <t>налог на имущество</t>
        </r>
      </text>
    </comment>
    <comment ref="A938" authorId="1">
      <text>
        <r>
          <rPr>
            <b/>
            <sz val="9"/>
            <color indexed="81"/>
            <rFont val="Tahoma"/>
            <family val="2"/>
            <charset val="204"/>
          </rPr>
          <t>загрязнения</t>
        </r>
      </text>
    </comment>
    <comment ref="A939" authorId="0">
      <text>
        <r>
          <rPr>
            <b/>
            <sz val="8"/>
            <color indexed="81"/>
            <rFont val="Tahoma"/>
            <family val="2"/>
            <charset val="204"/>
          </rPr>
          <t xml:space="preserve">уплата иных платежей- пени и пошлины </t>
        </r>
      </text>
    </comment>
    <comment ref="A941" authorId="0">
      <text>
        <r>
          <rPr>
            <b/>
            <sz val="9"/>
            <color indexed="81"/>
            <rFont val="Tahoma"/>
            <family val="2"/>
            <charset val="204"/>
          </rPr>
          <t>штрафы-иные платежи</t>
        </r>
      </text>
    </comment>
    <comment ref="A946" authorId="0">
      <text>
        <r>
          <rPr>
            <b/>
            <sz val="9"/>
            <color indexed="81"/>
            <rFont val="Tahoma"/>
            <family val="2"/>
            <charset val="204"/>
          </rPr>
          <t>иные расходы</t>
        </r>
      </text>
    </comment>
    <comment ref="A961" authorId="2">
      <text>
        <r>
          <rPr>
            <b/>
            <sz val="12"/>
            <color indexed="81"/>
            <rFont val="Tahoma"/>
            <family val="2"/>
            <charset val="204"/>
          </rPr>
          <t>Февраль 1 половина</t>
        </r>
      </text>
    </comment>
    <comment ref="A987" authorId="0">
      <text>
        <r>
          <rPr>
            <b/>
            <sz val="9"/>
            <color indexed="81"/>
            <rFont val="Tahoma"/>
            <family val="2"/>
            <charset val="204"/>
          </rPr>
          <t xml:space="preserve">налог на землю </t>
        </r>
      </text>
    </comment>
    <comment ref="A988" authorId="0">
      <text>
        <r>
          <rPr>
            <b/>
            <sz val="9"/>
            <color indexed="81"/>
            <rFont val="Tahoma"/>
            <family val="2"/>
            <charset val="204"/>
          </rPr>
          <t>налог на имущество</t>
        </r>
      </text>
    </comment>
    <comment ref="A990" authorId="1">
      <text>
        <r>
          <rPr>
            <b/>
            <sz val="9"/>
            <color indexed="81"/>
            <rFont val="Tahoma"/>
            <family val="2"/>
            <charset val="204"/>
          </rPr>
          <t>загрязнения</t>
        </r>
      </text>
    </comment>
    <comment ref="A991" authorId="0">
      <text>
        <r>
          <rPr>
            <b/>
            <sz val="8"/>
            <color indexed="81"/>
            <rFont val="Tahoma"/>
            <family val="2"/>
            <charset val="204"/>
          </rPr>
          <t xml:space="preserve">уплата иных платежей- пени и пошлины </t>
        </r>
      </text>
    </comment>
    <comment ref="A993" authorId="0">
      <text>
        <r>
          <rPr>
            <b/>
            <sz val="9"/>
            <color indexed="81"/>
            <rFont val="Tahoma"/>
            <family val="2"/>
            <charset val="204"/>
          </rPr>
          <t>штрафы-иные платежи</t>
        </r>
      </text>
    </comment>
    <comment ref="A998" authorId="0">
      <text>
        <r>
          <rPr>
            <b/>
            <sz val="9"/>
            <color indexed="81"/>
            <rFont val="Tahoma"/>
            <family val="2"/>
            <charset val="204"/>
          </rPr>
          <t>иные расходы</t>
        </r>
      </text>
    </comment>
    <comment ref="A1013" authorId="2">
      <text>
        <r>
          <rPr>
            <b/>
            <sz val="12"/>
            <color indexed="81"/>
            <rFont val="Tahoma"/>
            <family val="2"/>
            <charset val="204"/>
          </rPr>
          <t>Сентябрь 2 половина</t>
        </r>
      </text>
    </comment>
    <comment ref="A1046" authorId="0">
      <text>
        <r>
          <rPr>
            <b/>
            <sz val="9"/>
            <color indexed="81"/>
            <rFont val="Tahoma"/>
            <family val="2"/>
            <charset val="204"/>
          </rPr>
          <t xml:space="preserve">налог на землю </t>
        </r>
      </text>
    </comment>
    <comment ref="A1047" authorId="0">
      <text>
        <r>
          <rPr>
            <b/>
            <sz val="9"/>
            <color indexed="81"/>
            <rFont val="Tahoma"/>
            <family val="2"/>
            <charset val="204"/>
          </rPr>
          <t>налог на имущество</t>
        </r>
      </text>
    </comment>
    <comment ref="A1049" authorId="1">
      <text>
        <r>
          <rPr>
            <b/>
            <sz val="9"/>
            <color indexed="81"/>
            <rFont val="Tahoma"/>
            <family val="2"/>
            <charset val="204"/>
          </rPr>
          <t>загрязнения</t>
        </r>
      </text>
    </comment>
    <comment ref="A1050" authorId="0">
      <text>
        <r>
          <rPr>
            <b/>
            <sz val="8"/>
            <color indexed="81"/>
            <rFont val="Tahoma"/>
            <family val="2"/>
            <charset val="204"/>
          </rPr>
          <t xml:space="preserve">уплата иных платежей- пени и пошлины 
</t>
        </r>
      </text>
    </comment>
    <comment ref="A1057" authorId="0">
      <text>
        <r>
          <rPr>
            <b/>
            <sz val="8"/>
            <color indexed="81"/>
            <rFont val="Tahoma"/>
            <family val="2"/>
            <charset val="204"/>
          </rPr>
          <t>иные расходы</t>
        </r>
      </text>
    </comment>
    <comment ref="A1070" authorId="2">
      <text>
        <r>
          <rPr>
            <b/>
            <sz val="12"/>
            <color indexed="81"/>
            <rFont val="Tahoma"/>
            <family val="2"/>
            <charset val="204"/>
          </rPr>
          <t>Итого 3 квартал</t>
        </r>
      </text>
    </comment>
    <comment ref="A1096" authorId="0">
      <text>
        <r>
          <rPr>
            <b/>
            <sz val="9"/>
            <color indexed="81"/>
            <rFont val="Tahoma"/>
            <family val="2"/>
            <charset val="204"/>
          </rPr>
          <t xml:space="preserve">налог на землю </t>
        </r>
      </text>
    </comment>
    <comment ref="A1097" authorId="0">
      <text>
        <r>
          <rPr>
            <b/>
            <sz val="9"/>
            <color indexed="81"/>
            <rFont val="Tahoma"/>
            <family val="2"/>
            <charset val="204"/>
          </rPr>
          <t>налог на имущество</t>
        </r>
      </text>
    </comment>
    <comment ref="A1099" authorId="1">
      <text>
        <r>
          <rPr>
            <b/>
            <sz val="9"/>
            <color indexed="81"/>
            <rFont val="Tahoma"/>
            <family val="2"/>
            <charset val="204"/>
          </rPr>
          <t>загрязнения</t>
        </r>
      </text>
    </comment>
    <comment ref="A1100" authorId="0">
      <text>
        <r>
          <rPr>
            <b/>
            <sz val="8"/>
            <color indexed="81"/>
            <rFont val="Tahoma"/>
            <family val="2"/>
            <charset val="204"/>
          </rPr>
          <t xml:space="preserve">уплата иных платежей- пени и пошлины </t>
        </r>
      </text>
    </comment>
    <comment ref="A1102" authorId="0">
      <text>
        <r>
          <rPr>
            <b/>
            <sz val="9"/>
            <color indexed="81"/>
            <rFont val="Tahoma"/>
            <family val="2"/>
            <charset val="204"/>
          </rPr>
          <t>штрафы-иные платежи</t>
        </r>
      </text>
    </comment>
    <comment ref="A1107" authorId="0">
      <text>
        <r>
          <rPr>
            <b/>
            <sz val="9"/>
            <color indexed="81"/>
            <rFont val="Tahoma"/>
            <family val="2"/>
            <charset val="204"/>
          </rPr>
          <t>иные расходы</t>
        </r>
      </text>
    </comment>
    <comment ref="A1122" authorId="2">
      <text>
        <r>
          <rPr>
            <b/>
            <sz val="12"/>
            <color indexed="81"/>
            <rFont val="Tahoma"/>
            <family val="2"/>
            <charset val="204"/>
          </rPr>
          <t>Февраль 1 половина</t>
        </r>
      </text>
    </comment>
    <comment ref="A1148" authorId="0">
      <text>
        <r>
          <rPr>
            <b/>
            <sz val="9"/>
            <color indexed="81"/>
            <rFont val="Tahoma"/>
            <family val="2"/>
            <charset val="204"/>
          </rPr>
          <t xml:space="preserve">налог на землю </t>
        </r>
      </text>
    </comment>
    <comment ref="A1149" authorId="0">
      <text>
        <r>
          <rPr>
            <b/>
            <sz val="9"/>
            <color indexed="81"/>
            <rFont val="Tahoma"/>
            <family val="2"/>
            <charset val="204"/>
          </rPr>
          <t>налог на имущество</t>
        </r>
      </text>
    </comment>
    <comment ref="A1151" authorId="1">
      <text>
        <r>
          <rPr>
            <b/>
            <sz val="9"/>
            <color indexed="81"/>
            <rFont val="Tahoma"/>
            <family val="2"/>
            <charset val="204"/>
          </rPr>
          <t>загрязнения</t>
        </r>
      </text>
    </comment>
    <comment ref="A1152" authorId="0">
      <text>
        <r>
          <rPr>
            <b/>
            <sz val="8"/>
            <color indexed="81"/>
            <rFont val="Tahoma"/>
            <family val="2"/>
            <charset val="204"/>
          </rPr>
          <t xml:space="preserve">уплата иных платежей- пени и пошлины </t>
        </r>
      </text>
    </comment>
    <comment ref="A1154" authorId="0">
      <text>
        <r>
          <rPr>
            <b/>
            <sz val="9"/>
            <color indexed="81"/>
            <rFont val="Tahoma"/>
            <family val="2"/>
            <charset val="204"/>
          </rPr>
          <t>штрафы-иные платежи</t>
        </r>
      </text>
    </comment>
    <comment ref="A1159" authorId="0">
      <text>
        <r>
          <rPr>
            <b/>
            <sz val="9"/>
            <color indexed="81"/>
            <rFont val="Tahoma"/>
            <family val="2"/>
            <charset val="204"/>
          </rPr>
          <t>иные расходы</t>
        </r>
      </text>
    </comment>
    <comment ref="A1174" authorId="2">
      <text>
        <r>
          <rPr>
            <b/>
            <sz val="12"/>
            <color indexed="81"/>
            <rFont val="Tahoma"/>
            <family val="2"/>
            <charset val="204"/>
          </rPr>
          <t>Октябрь 2 половина</t>
        </r>
      </text>
    </comment>
    <comment ref="A1201" authorId="0">
      <text>
        <r>
          <rPr>
            <b/>
            <sz val="9"/>
            <color indexed="81"/>
            <rFont val="Tahoma"/>
            <family val="2"/>
            <charset val="204"/>
          </rPr>
          <t xml:space="preserve">налог на землю </t>
        </r>
      </text>
    </comment>
    <comment ref="A1202" authorId="0">
      <text>
        <r>
          <rPr>
            <b/>
            <sz val="9"/>
            <color indexed="81"/>
            <rFont val="Tahoma"/>
            <family val="2"/>
            <charset val="204"/>
          </rPr>
          <t>налог на имущество</t>
        </r>
      </text>
    </comment>
    <comment ref="A1204" authorId="1">
      <text>
        <r>
          <rPr>
            <b/>
            <sz val="9"/>
            <color indexed="81"/>
            <rFont val="Tahoma"/>
            <family val="2"/>
            <charset val="204"/>
          </rPr>
          <t>загрязнения</t>
        </r>
      </text>
    </comment>
    <comment ref="A1205" authorId="0">
      <text>
        <r>
          <rPr>
            <b/>
            <sz val="8"/>
            <color indexed="81"/>
            <rFont val="Tahoma"/>
            <family val="2"/>
            <charset val="204"/>
          </rPr>
          <t xml:space="preserve">уплата иных платежей- пени и пошлины </t>
        </r>
      </text>
    </comment>
    <comment ref="A1207" authorId="0">
      <text>
        <r>
          <rPr>
            <b/>
            <sz val="9"/>
            <color indexed="81"/>
            <rFont val="Tahoma"/>
            <family val="2"/>
            <charset val="204"/>
          </rPr>
          <t>штрафы-иные платежи</t>
        </r>
      </text>
    </comment>
    <comment ref="A1212" authorId="0">
      <text>
        <r>
          <rPr>
            <b/>
            <sz val="9"/>
            <color indexed="81"/>
            <rFont val="Tahoma"/>
            <family val="2"/>
            <charset val="204"/>
          </rPr>
          <t>иные расходы</t>
        </r>
      </text>
    </comment>
    <comment ref="A1227" authorId="2">
      <text>
        <r>
          <rPr>
            <b/>
            <sz val="12"/>
            <color indexed="81"/>
            <rFont val="Tahoma"/>
            <family val="2"/>
            <charset val="204"/>
          </rPr>
          <t>Февраль 1 половина</t>
        </r>
      </text>
    </comment>
    <comment ref="A1253" authorId="0">
      <text>
        <r>
          <rPr>
            <b/>
            <sz val="9"/>
            <color indexed="81"/>
            <rFont val="Tahoma"/>
            <family val="2"/>
            <charset val="204"/>
          </rPr>
          <t xml:space="preserve">налог на землю </t>
        </r>
      </text>
    </comment>
    <comment ref="A1254" authorId="0">
      <text>
        <r>
          <rPr>
            <b/>
            <sz val="9"/>
            <color indexed="81"/>
            <rFont val="Tahoma"/>
            <family val="2"/>
            <charset val="204"/>
          </rPr>
          <t>налог на имущество</t>
        </r>
      </text>
    </comment>
    <comment ref="A1256" authorId="1">
      <text>
        <r>
          <rPr>
            <b/>
            <sz val="9"/>
            <color indexed="81"/>
            <rFont val="Tahoma"/>
            <family val="2"/>
            <charset val="204"/>
          </rPr>
          <t>загрязнения</t>
        </r>
      </text>
    </comment>
    <comment ref="A1257" authorId="0">
      <text>
        <r>
          <rPr>
            <b/>
            <sz val="8"/>
            <color indexed="81"/>
            <rFont val="Tahoma"/>
            <family val="2"/>
            <charset val="204"/>
          </rPr>
          <t xml:space="preserve">уплата иных платежей- пени и пошлины </t>
        </r>
      </text>
    </comment>
    <comment ref="A1259" authorId="0">
      <text>
        <r>
          <rPr>
            <b/>
            <sz val="9"/>
            <color indexed="81"/>
            <rFont val="Tahoma"/>
            <family val="2"/>
            <charset val="204"/>
          </rPr>
          <t>штрафы-иные платежи</t>
        </r>
      </text>
    </comment>
    <comment ref="A1264" authorId="0">
      <text>
        <r>
          <rPr>
            <b/>
            <sz val="9"/>
            <color indexed="81"/>
            <rFont val="Tahoma"/>
            <family val="2"/>
            <charset val="204"/>
          </rPr>
          <t>иные расходы</t>
        </r>
      </text>
    </comment>
    <comment ref="A1279" authorId="2">
      <text>
        <r>
          <rPr>
            <b/>
            <sz val="12"/>
            <color indexed="81"/>
            <rFont val="Tahoma"/>
            <family val="2"/>
            <charset val="204"/>
          </rPr>
          <t>Ноябрь 2 половина</t>
        </r>
      </text>
    </comment>
    <comment ref="A1306" authorId="0">
      <text>
        <r>
          <rPr>
            <b/>
            <sz val="9"/>
            <color indexed="81"/>
            <rFont val="Tahoma"/>
            <family val="2"/>
            <charset val="204"/>
          </rPr>
          <t xml:space="preserve">налог на землю </t>
        </r>
      </text>
    </comment>
    <comment ref="A1307" authorId="0">
      <text>
        <r>
          <rPr>
            <b/>
            <sz val="9"/>
            <color indexed="81"/>
            <rFont val="Tahoma"/>
            <family val="2"/>
            <charset val="204"/>
          </rPr>
          <t>налог на имущество</t>
        </r>
      </text>
    </comment>
    <comment ref="A1309" authorId="1">
      <text>
        <r>
          <rPr>
            <b/>
            <sz val="9"/>
            <color indexed="81"/>
            <rFont val="Tahoma"/>
            <family val="2"/>
            <charset val="204"/>
          </rPr>
          <t>загрязнения</t>
        </r>
      </text>
    </comment>
    <comment ref="A1310" authorId="0">
      <text>
        <r>
          <rPr>
            <b/>
            <sz val="8"/>
            <color indexed="81"/>
            <rFont val="Tahoma"/>
            <family val="2"/>
            <charset val="204"/>
          </rPr>
          <t xml:space="preserve">уплата иных платежей- пени и пошлины </t>
        </r>
      </text>
    </comment>
    <comment ref="A1312" authorId="0">
      <text>
        <r>
          <rPr>
            <b/>
            <sz val="9"/>
            <color indexed="81"/>
            <rFont val="Tahoma"/>
            <family val="2"/>
            <charset val="204"/>
          </rPr>
          <t>штрафы-иные платежи</t>
        </r>
      </text>
    </comment>
    <comment ref="A1317" authorId="0">
      <text>
        <r>
          <rPr>
            <b/>
            <sz val="9"/>
            <color indexed="81"/>
            <rFont val="Tahoma"/>
            <family val="2"/>
            <charset val="204"/>
          </rPr>
          <t>иные расходы</t>
        </r>
      </text>
    </comment>
    <comment ref="A1332" authorId="2">
      <text>
        <r>
          <rPr>
            <b/>
            <sz val="12"/>
            <color indexed="81"/>
            <rFont val="Tahoma"/>
            <family val="2"/>
            <charset val="204"/>
          </rPr>
          <t>Февраль 1 половина</t>
        </r>
      </text>
    </comment>
    <comment ref="A1358" authorId="0">
      <text>
        <r>
          <rPr>
            <b/>
            <sz val="9"/>
            <color indexed="81"/>
            <rFont val="Tahoma"/>
            <family val="2"/>
            <charset val="204"/>
          </rPr>
          <t xml:space="preserve">налог на землю </t>
        </r>
      </text>
    </comment>
    <comment ref="A1359" authorId="0">
      <text>
        <r>
          <rPr>
            <b/>
            <sz val="9"/>
            <color indexed="81"/>
            <rFont val="Tahoma"/>
            <family val="2"/>
            <charset val="204"/>
          </rPr>
          <t>налог на имущество</t>
        </r>
      </text>
    </comment>
    <comment ref="A1361" authorId="1">
      <text>
        <r>
          <rPr>
            <b/>
            <sz val="9"/>
            <color indexed="81"/>
            <rFont val="Tahoma"/>
            <family val="2"/>
            <charset val="204"/>
          </rPr>
          <t>загрязнения</t>
        </r>
      </text>
    </comment>
    <comment ref="A1362" authorId="0">
      <text>
        <r>
          <rPr>
            <b/>
            <sz val="8"/>
            <color indexed="81"/>
            <rFont val="Tahoma"/>
            <family val="2"/>
            <charset val="204"/>
          </rPr>
          <t xml:space="preserve">уплата иных платежей- пени и пошлины </t>
        </r>
      </text>
    </comment>
    <comment ref="A1364" authorId="0">
      <text>
        <r>
          <rPr>
            <b/>
            <sz val="9"/>
            <color indexed="81"/>
            <rFont val="Tahoma"/>
            <family val="2"/>
            <charset val="204"/>
          </rPr>
          <t>штрафы-иные платежи</t>
        </r>
      </text>
    </comment>
    <comment ref="A1369" authorId="0">
      <text>
        <r>
          <rPr>
            <b/>
            <sz val="9"/>
            <color indexed="81"/>
            <rFont val="Tahoma"/>
            <family val="2"/>
            <charset val="204"/>
          </rPr>
          <t>иные расходы</t>
        </r>
      </text>
    </comment>
    <comment ref="A1384" authorId="2">
      <text>
        <r>
          <rPr>
            <b/>
            <sz val="12"/>
            <color indexed="81"/>
            <rFont val="Tahoma"/>
            <family val="2"/>
            <charset val="204"/>
          </rPr>
          <t>Декабрь 2 половина</t>
        </r>
      </text>
    </comment>
    <comment ref="A1416" authorId="0">
      <text>
        <r>
          <rPr>
            <b/>
            <sz val="9"/>
            <color indexed="81"/>
            <rFont val="Tahoma"/>
            <family val="2"/>
            <charset val="204"/>
          </rPr>
          <t xml:space="preserve">налог на землю </t>
        </r>
      </text>
    </comment>
    <comment ref="A1417" authorId="0">
      <text>
        <r>
          <rPr>
            <b/>
            <sz val="9"/>
            <color indexed="81"/>
            <rFont val="Tahoma"/>
            <family val="2"/>
            <charset val="204"/>
          </rPr>
          <t>налог на имущество</t>
        </r>
      </text>
    </comment>
    <comment ref="A1419" authorId="1">
      <text>
        <r>
          <rPr>
            <b/>
            <sz val="9"/>
            <color indexed="81"/>
            <rFont val="Tahoma"/>
            <family val="2"/>
            <charset val="204"/>
          </rPr>
          <t>загрязнения</t>
        </r>
      </text>
    </comment>
    <comment ref="A1420" authorId="0">
      <text>
        <r>
          <rPr>
            <b/>
            <sz val="8"/>
            <color indexed="81"/>
            <rFont val="Tahoma"/>
            <family val="2"/>
            <charset val="204"/>
          </rPr>
          <t xml:space="preserve">уплата иных платежей- пени и пошлины 
</t>
        </r>
      </text>
    </comment>
    <comment ref="A1427" authorId="0">
      <text>
        <r>
          <rPr>
            <b/>
            <sz val="8"/>
            <color indexed="81"/>
            <rFont val="Tahoma"/>
            <family val="2"/>
            <charset val="204"/>
          </rPr>
          <t>иные расходы</t>
        </r>
      </text>
    </comment>
    <comment ref="A1440" authorId="2">
      <text>
        <r>
          <rPr>
            <b/>
            <sz val="12"/>
            <color indexed="81"/>
            <rFont val="Tahoma"/>
            <family val="2"/>
            <charset val="204"/>
          </rPr>
          <t>Итого за 4 квартал</t>
        </r>
      </text>
    </comment>
    <comment ref="A1473" authorId="0">
      <text>
        <r>
          <rPr>
            <b/>
            <sz val="9"/>
            <color indexed="81"/>
            <rFont val="Tahoma"/>
            <family val="2"/>
            <charset val="204"/>
          </rPr>
          <t xml:space="preserve">налог на землю </t>
        </r>
      </text>
    </comment>
    <comment ref="A1474" authorId="0">
      <text>
        <r>
          <rPr>
            <b/>
            <sz val="9"/>
            <color indexed="81"/>
            <rFont val="Tahoma"/>
            <family val="2"/>
            <charset val="204"/>
          </rPr>
          <t>налог на имущество</t>
        </r>
      </text>
    </comment>
    <comment ref="A1475" authorId="0">
      <text>
        <r>
          <rPr>
            <b/>
            <sz val="9"/>
            <color indexed="81"/>
            <rFont val="Tahoma"/>
            <family val="2"/>
            <charset val="204"/>
          </rPr>
          <t>налоги транспортный и т.п.</t>
        </r>
      </text>
    </comment>
    <comment ref="A1476" authorId="1">
      <text>
        <r>
          <rPr>
            <b/>
            <sz val="9"/>
            <color indexed="81"/>
            <rFont val="Tahoma"/>
            <family val="2"/>
            <charset val="204"/>
          </rPr>
          <t>загрязнения</t>
        </r>
      </text>
    </comment>
    <comment ref="A1477" authorId="0">
      <text>
        <r>
          <rPr>
            <b/>
            <sz val="8"/>
            <color indexed="81"/>
            <rFont val="Tahoma"/>
            <family val="2"/>
            <charset val="204"/>
          </rPr>
          <t xml:space="preserve">уплата иных платежей- пени и пошлины 
</t>
        </r>
      </text>
    </comment>
    <comment ref="A1480" authorId="0">
      <text>
        <r>
          <rPr>
            <b/>
            <sz val="9"/>
            <color indexed="81"/>
            <rFont val="Tahoma"/>
            <family val="2"/>
            <charset val="204"/>
          </rPr>
          <t>подарки</t>
        </r>
      </text>
    </comment>
    <comment ref="A1481" authorId="0">
      <text>
        <r>
          <rPr>
            <b/>
            <sz val="9"/>
            <color indexed="81"/>
            <rFont val="Tahoma"/>
            <family val="2"/>
            <charset val="204"/>
          </rPr>
          <t>стипендия</t>
        </r>
      </text>
    </comment>
    <comment ref="A1484" authorId="0">
      <text>
        <r>
          <rPr>
            <b/>
            <sz val="8"/>
            <color indexed="81"/>
            <rFont val="Tahoma"/>
            <family val="2"/>
            <charset val="204"/>
          </rPr>
          <t>иные расходы</t>
        </r>
      </text>
    </comment>
    <comment ref="A1497" authorId="2">
      <text>
        <r>
          <rPr>
            <b/>
            <sz val="12"/>
            <color indexed="81"/>
            <rFont val="Tahoma"/>
            <family val="2"/>
            <charset val="204"/>
          </rPr>
          <t xml:space="preserve">ИТОГО ЗА ГОД </t>
        </r>
      </text>
    </comment>
  </commentList>
</comments>
</file>

<file path=xl/sharedStrings.xml><?xml version="1.0" encoding="utf-8"?>
<sst xmlns="http://schemas.openxmlformats.org/spreadsheetml/2006/main" count="7799" uniqueCount="1441">
  <si>
    <t xml:space="preserve">       1.  Приложение к Соглашению изложить в редакции согласно приложению к настоящему Дополнительному соглашению.
       2. Настоящее Дополнительное соглашение вступает в силу со дня его подписания.
      3.Настоящее Дополнительное соглашение подписано в трех экземплярах, имеющих равную юридическую силу, по одному для каждой из Сторон, а также один экземпляр для управления финансов и социально-экономического развития Администрации ЯМР.    
</t>
  </si>
  <si>
    <r>
      <rPr>
        <b/>
        <sz val="9"/>
        <rFont val="Arial"/>
        <family val="2"/>
        <charset val="204"/>
      </rPr>
      <t xml:space="preserve">1. </t>
    </r>
    <r>
      <rPr>
        <sz val="9"/>
        <rFont val="Arial"/>
        <family val="2"/>
        <charset val="204"/>
      </rPr>
      <t>Остаток разрешенных средств на начало года</t>
    </r>
  </si>
  <si>
    <r>
      <rPr>
        <b/>
        <sz val="9"/>
        <rFont val="Arial"/>
        <family val="2"/>
        <charset val="204"/>
      </rPr>
      <t>2.</t>
    </r>
    <r>
      <rPr>
        <sz val="9"/>
        <rFont val="Arial"/>
        <family val="2"/>
        <charset val="204"/>
      </rPr>
      <t xml:space="preserve"> Возвраты расходов и обеспечений прошлых лет</t>
    </r>
  </si>
  <si>
    <t>в т.ч.290.01</t>
  </si>
  <si>
    <t>в т.ч.290.02</t>
  </si>
  <si>
    <t>290.03</t>
  </si>
  <si>
    <t>в т.ч. 290.03</t>
  </si>
  <si>
    <t>3.1. субсидий на финансовое обеспечение выполнения государственного (муниципального) задания</t>
  </si>
  <si>
    <t>3.2. субсидии на иные цели</t>
  </si>
  <si>
    <t>3.5 гранты в форме субсидий, в том числе предоставляемых по результатам конкурсов</t>
  </si>
  <si>
    <t>3.4. поступления от оказания учреждением услуг (выполнение работ), относящихся в соответствии с уставом учреждения к его основным видам деятельности, предоставление которых для физических и юридических лиц осуществляется на платной основе, а также поступлений от иной приносящей доход деятельности</t>
  </si>
  <si>
    <t>3.6 поступления штрафов, пеней, поступления от операций с активами, прочие доходы всего</t>
  </si>
  <si>
    <t>Итоого</t>
  </si>
  <si>
    <t>Питание учащихся в группах проденого дня</t>
  </si>
  <si>
    <t>4.4. Прочие расходы</t>
  </si>
  <si>
    <t>4.5. Поступление нефинансовых активов, всего</t>
  </si>
  <si>
    <t>поступления от иной приносящей доход деятельности</t>
  </si>
  <si>
    <t>возвраты прошлых лет</t>
  </si>
  <si>
    <t>Код аналитики</t>
  </si>
  <si>
    <t>290.01.01  290.01.02</t>
  </si>
  <si>
    <t>вид расхода</t>
  </si>
  <si>
    <t>в т.ч. 290.03 (призы)</t>
  </si>
  <si>
    <t>От выбытий основных средств 410</t>
  </si>
  <si>
    <t>От выбытий материальных запасов 440</t>
  </si>
  <si>
    <t>Пожертвования</t>
  </si>
  <si>
    <t>Иные прочие доходы</t>
  </si>
  <si>
    <t>Поступления по от штрафов пеней, иных КОСГУ 140</t>
  </si>
  <si>
    <t>всего</t>
  </si>
  <si>
    <t>Поступления от оказания учреждением услуг (выполнение работ), предоставление которых для физических и юридических лиц осуществляется на платной основе</t>
  </si>
  <si>
    <t>Поступления на возмещение излишне перечисленной з/пл, предоплат и т.п. прошлых лет</t>
  </si>
  <si>
    <t>Поступления на возмещение недостач и хищений, возврат предоплат прошлых лет и т.п.</t>
  </si>
  <si>
    <t>вид дохода/ расхода</t>
  </si>
  <si>
    <t>Всего поступлений</t>
  </si>
  <si>
    <r>
      <t xml:space="preserve"> иные цели  </t>
    </r>
    <r>
      <rPr>
        <b/>
        <sz val="10"/>
        <rFont val="Arial"/>
        <family val="2"/>
        <charset val="204"/>
      </rPr>
      <t>СПРАВОЧНО</t>
    </r>
  </si>
  <si>
    <t>3.6 муниципальное задание</t>
  </si>
  <si>
    <t>3.6. Поступления от оказания учреждением услуг (выполнение работ), предоставление которых для физических и юридических лиц осуществляется на платной основе</t>
  </si>
  <si>
    <t>прочие доходы</t>
  </si>
  <si>
    <t>Поступления на возмещение недостач и хищений</t>
  </si>
  <si>
    <t>Поступления на возмещение излишне перечисленной з/пл, предоплат и т.п. не входящих в возвраты прошлых лет</t>
  </si>
  <si>
    <t xml:space="preserve">Поступления внебюджет </t>
  </si>
  <si>
    <t>По бюджетам</t>
  </si>
  <si>
    <t>Ремонтные работы (услуги монтажа)</t>
  </si>
  <si>
    <t>804.20.5013</t>
  </si>
  <si>
    <t>ДОЦ "Иволга"</t>
  </si>
  <si>
    <t>заполняем только при фактическом поступлении суммы возврата на л/сч</t>
  </si>
  <si>
    <t>262 (стр. взн)</t>
  </si>
  <si>
    <t>итого 262 (стр. взн)</t>
  </si>
  <si>
    <t>262 (выплата сотруднику)</t>
  </si>
  <si>
    <t>Нваименование показателя</t>
  </si>
  <si>
    <t>4.3.2 пособия по социальной помощи населению</t>
  </si>
  <si>
    <t>4.4.1 прочие, закупка товаров</t>
  </si>
  <si>
    <t>4.4.2 прочие расходы, стипендии</t>
  </si>
  <si>
    <t>4.3.3 пособия по социальной помощи населению</t>
  </si>
  <si>
    <t>4.4.3 уплата иных платежей</t>
  </si>
  <si>
    <t>4.4.4 уплата налога на имущество организаций и земельного налога</t>
  </si>
  <si>
    <t>4.4.5 уплата прочих налогов и сборов</t>
  </si>
  <si>
    <t>4.4.6 уплата иных платежей</t>
  </si>
  <si>
    <r>
      <t xml:space="preserve">3.6. </t>
    </r>
    <r>
      <rPr>
        <b/>
        <i/>
        <sz val="10"/>
        <rFont val="Arial"/>
        <family val="2"/>
        <charset val="204"/>
      </rPr>
      <t>Прочие доходы</t>
    </r>
  </si>
  <si>
    <r>
      <t xml:space="preserve">3.5. </t>
    </r>
    <r>
      <rPr>
        <b/>
        <i/>
        <sz val="10"/>
        <rFont val="Arial"/>
        <family val="2"/>
        <charset val="204"/>
      </rPr>
      <t>Доходы от выбытий материальных запасов</t>
    </r>
  </si>
  <si>
    <r>
      <t xml:space="preserve">3.4. </t>
    </r>
    <r>
      <rPr>
        <b/>
        <i/>
        <sz val="10"/>
        <rFont val="Arial"/>
        <family val="2"/>
        <charset val="204"/>
      </rPr>
      <t>Доходы от выбытий основных средств</t>
    </r>
  </si>
  <si>
    <r>
      <t xml:space="preserve">3.3. </t>
    </r>
    <r>
      <rPr>
        <b/>
        <i/>
        <sz val="10"/>
        <rFont val="Arial"/>
        <family val="2"/>
        <charset val="204"/>
      </rPr>
      <t>Доходы от штрафов, пеней, иных</t>
    </r>
  </si>
  <si>
    <r>
      <t xml:space="preserve">3.2. </t>
    </r>
    <r>
      <rPr>
        <b/>
        <i/>
        <sz val="10"/>
        <rFont val="Arial"/>
        <family val="2"/>
        <charset val="204"/>
      </rPr>
      <t>Доходы от оказания платных услуг</t>
    </r>
  </si>
  <si>
    <r>
      <t xml:space="preserve">3.1. </t>
    </r>
    <r>
      <rPr>
        <b/>
        <i/>
        <sz val="10"/>
        <rFont val="Arial"/>
        <family val="2"/>
        <charset val="204"/>
      </rPr>
      <t>Доходы от собственности</t>
    </r>
  </si>
  <si>
    <r>
      <t xml:space="preserve">3. </t>
    </r>
    <r>
      <rPr>
        <b/>
        <i/>
        <sz val="10"/>
        <rFont val="Arial"/>
        <family val="2"/>
        <charset val="204"/>
      </rPr>
      <t>Поступления всего (группа доходы)</t>
    </r>
  </si>
  <si>
    <t>Вид расхода</t>
  </si>
  <si>
    <t xml:space="preserve">к Соглашению </t>
  </si>
  <si>
    <t xml:space="preserve">по </t>
  </si>
  <si>
    <t>01.55.17</t>
  </si>
  <si>
    <t>Расходы на  возмещение затрат по оплате ЖКУ непедагогическим работникам</t>
  </si>
  <si>
    <t>804.20.5032</t>
  </si>
  <si>
    <t>804.20.5035</t>
  </si>
  <si>
    <t>804.20.6045</t>
  </si>
  <si>
    <t>Расходы на оплату стоимости набора продуктов питания в лагерях с дневной формой пребывания детей, расположенных на территории Ярославской области</t>
  </si>
  <si>
    <t>Расходы на обеспечение отдыха и оздоровление детей, находящихся в трудной жизненной ситуации за счет областного бюджета.</t>
  </si>
  <si>
    <t>804.20.6046</t>
  </si>
  <si>
    <t>7. Показатели по поступлениям и выплатам учреждения на</t>
  </si>
  <si>
    <t>07 02</t>
  </si>
  <si>
    <t>07 01</t>
  </si>
  <si>
    <t>07 03</t>
  </si>
  <si>
    <t>07 07</t>
  </si>
  <si>
    <t>07 09</t>
  </si>
  <si>
    <t>10 04</t>
  </si>
  <si>
    <r>
      <t xml:space="preserve">Дата   </t>
    </r>
    <r>
      <rPr>
        <sz val="11"/>
        <color indexed="12"/>
        <rFont val="Times New Roman"/>
        <family val="1"/>
        <charset val="204"/>
      </rPr>
      <t>« 9 »  января 2017 г.</t>
    </r>
  </si>
  <si>
    <r>
      <t>4.</t>
    </r>
    <r>
      <rPr>
        <sz val="10"/>
        <rFont val="Times New Roman"/>
        <family val="1"/>
        <charset val="204"/>
      </rPr>
      <t xml:space="preserve"> </t>
    </r>
    <r>
      <rPr>
        <b/>
        <sz val="10"/>
        <rFont val="Times New Roman"/>
        <family val="1"/>
        <charset val="204"/>
      </rPr>
      <t>Выплаты, всего:</t>
    </r>
  </si>
  <si>
    <t xml:space="preserve">                                                                       (подпись)                   (расшифровка подписи)</t>
  </si>
  <si>
    <t xml:space="preserve">                                                                       (подпись)                  (расшифровка подписи)</t>
  </si>
  <si>
    <t xml:space="preserve">                                                                        (подпись)                   (расшифровка подписи)</t>
  </si>
  <si>
    <t>РЗ</t>
  </si>
  <si>
    <t>ПЗ</t>
  </si>
  <si>
    <t>Код строки</t>
  </si>
  <si>
    <t>Таблица 2</t>
  </si>
  <si>
    <t>110, 130, 160</t>
  </si>
  <si>
    <t>По разделам подразделам в разрезе источников</t>
  </si>
  <si>
    <t>Остаток средств на начало года</t>
  </si>
  <si>
    <t>Остаток средств на конец года</t>
  </si>
  <si>
    <t>из них гранты</t>
  </si>
  <si>
    <t>Объем финансового обеспечения, руб. (с точностью до 0,00)</t>
  </si>
  <si>
    <t>субсидии на финансовое обеспечение выполнения государственного (муниципального) задания из федерального бюджета, бюджета субъекта Российской Федерации (местного бюджета)</t>
  </si>
  <si>
    <t>субсидии, предоставляемые в соответствии с абзацем вторым пункта 1 статьи 78.1 Бюджетного кодекса Российской Федерации</t>
  </si>
  <si>
    <t>поступления от 
оказания услуг 
(выполнения 
работ) на платной 
основе и от иной 
приносящей доход 
деятельности</t>
  </si>
  <si>
    <t>доходы от оказания услуг, работ</t>
  </si>
  <si>
    <t>7.1. Поступления от доходов, всего:</t>
  </si>
  <si>
    <t>иные субсидии,предоставленные из бюджета</t>
  </si>
  <si>
    <t xml:space="preserve">доходы от операций с активами </t>
  </si>
  <si>
    <t>Возвраты расходов и обеспечений прошлых лет</t>
  </si>
  <si>
    <t>в том числе на:</t>
  </si>
  <si>
    <t>выплаты персоналу всего:</t>
  </si>
  <si>
    <t>оплата труда</t>
  </si>
  <si>
    <t>пособия по социальной помощи населению</t>
  </si>
  <si>
    <t>начисления на выплаты по оплате труда и иные выплаты:</t>
  </si>
  <si>
    <t>иные выплаты персоналу, за исключением ФОТ в т.ч.:</t>
  </si>
  <si>
    <t>начисления на выплаты по оплате труда</t>
  </si>
  <si>
    <t>социальные и иные выплаты населению</t>
  </si>
  <si>
    <t>пособия, компенсации и иные соц. выплаты гражданам, кроме публичных нормативных обязательств</t>
  </si>
  <si>
    <t>стипендии</t>
  </si>
  <si>
    <t>уплата налогов и иных платежей, всего</t>
  </si>
  <si>
    <r>
      <t>у</t>
    </r>
    <r>
      <rPr>
        <i/>
        <sz val="9"/>
        <rFont val="Arial"/>
        <family val="2"/>
        <charset val="204"/>
      </rPr>
      <t>плата налога на имущество организаций и земельного надога</t>
    </r>
  </si>
  <si>
    <r>
      <t>у</t>
    </r>
    <r>
      <rPr>
        <i/>
        <sz val="9"/>
        <rFont val="Arial"/>
        <family val="2"/>
        <charset val="204"/>
      </rPr>
      <t>плата прочих налогов и сборов</t>
    </r>
  </si>
  <si>
    <r>
      <t>у</t>
    </r>
    <r>
      <rPr>
        <i/>
        <sz val="9"/>
        <rFont val="Arial"/>
        <family val="2"/>
        <charset val="204"/>
      </rPr>
      <t>плата иных платежей</t>
    </r>
  </si>
  <si>
    <t>безвозмездные перечисления организациям</t>
  </si>
  <si>
    <t>прочие расходы (кроме расходов на закупку товаров,работ,услуг)</t>
  </si>
  <si>
    <r>
      <t>и</t>
    </r>
    <r>
      <rPr>
        <i/>
        <sz val="9"/>
        <rFont val="Arial"/>
        <family val="2"/>
        <charset val="204"/>
      </rPr>
      <t>сполнение судебных актов РФ и мировых соглашений</t>
    </r>
  </si>
  <si>
    <r>
      <t>Итого по плану ФХД на 201</t>
    </r>
    <r>
      <rPr>
        <sz val="10"/>
        <color indexed="12"/>
        <rFont val="Arial"/>
        <family val="2"/>
        <charset val="204"/>
      </rPr>
      <t>6</t>
    </r>
    <r>
      <rPr>
        <sz val="10"/>
        <rFont val="Arial"/>
        <family val="2"/>
        <charset val="204"/>
      </rPr>
      <t xml:space="preserve"> год</t>
    </r>
  </si>
  <si>
    <t>услуги связи</t>
  </si>
  <si>
    <t>транспортные услуги</t>
  </si>
  <si>
    <t>коммунальные услуги</t>
  </si>
  <si>
    <t>арендная плата за пользование имуществом</t>
  </si>
  <si>
    <t>работы, услуги по содержанию имущества</t>
  </si>
  <si>
    <t>прочие работы, услуги</t>
  </si>
  <si>
    <t>прочие расходы</t>
  </si>
  <si>
    <t>увеличение стоимости основных средств</t>
  </si>
  <si>
    <t>увеличение стоимости материальных запасов</t>
  </si>
  <si>
    <t>Поступление финансовых активов, всего:</t>
  </si>
  <si>
    <t>из них: увеличение остатков средств</t>
  </si>
  <si>
    <t>прочие поступления</t>
  </si>
  <si>
    <t>Выбытие финансовых активов</t>
  </si>
  <si>
    <t>из них: уменьшение остатков средств</t>
  </si>
  <si>
    <t>прочие выбытия</t>
  </si>
  <si>
    <t>отчетный финансовый год</t>
  </si>
  <si>
    <t>средства обязательного медицинского страхования</t>
  </si>
  <si>
    <t>субсидии на осуществление капитальных вложений</t>
  </si>
  <si>
    <t>00</t>
  </si>
  <si>
    <t>раздел</t>
  </si>
  <si>
    <t>подраздел</t>
  </si>
  <si>
    <t>07</t>
  </si>
  <si>
    <t>01</t>
  </si>
  <si>
    <t>10</t>
  </si>
  <si>
    <t>04</t>
  </si>
  <si>
    <t>09</t>
  </si>
  <si>
    <t>Таблица 2.1</t>
  </si>
  <si>
    <t>на</t>
  </si>
  <si>
    <t>Показатели выплат по расходам на закупку товаров, работ, услуг по</t>
  </si>
  <si>
    <t>Год начала закупки</t>
  </si>
  <si>
    <t>Сумма выплат по расходам на закупку товаров, работ и услуг, руб. (с точностью до двух знаков после запятой -0,00)</t>
  </si>
  <si>
    <t>всего на закупки</t>
  </si>
  <si>
    <t>в том числе</t>
  </si>
  <si>
    <t>в соответствии с Федеральным законом от 5 апреля 2013 г. N 44-ФЗ "О контрактной системе в сфере закупок товаров, работ, услуг для обеспечения государственных и муниципальных нужд"</t>
  </si>
  <si>
    <t>в соответствии с Федеральным законом от 18 июля 2011 г. N 223-ФЗ "О закупках товаров, работ, услуг отдельными видами юридических лиц"</t>
  </si>
  <si>
    <t>на закупку товаров работ, услуг по году 
начала закупки:</t>
  </si>
  <si>
    <t>0001</t>
  </si>
  <si>
    <t>Расшифровка 2  к ФХД</t>
  </si>
  <si>
    <t>января</t>
  </si>
  <si>
    <t>2017</t>
  </si>
  <si>
    <t>17</t>
  </si>
  <si>
    <t>09.01.2017</t>
  </si>
  <si>
    <t>Муниципальное задание</t>
  </si>
  <si>
    <t>источник</t>
  </si>
  <si>
    <t>ИТОГО (руб.)</t>
  </si>
  <si>
    <t>01.02.33</t>
  </si>
  <si>
    <t>01.02.71</t>
  </si>
  <si>
    <t>01.02.84</t>
  </si>
  <si>
    <t>01.01.69</t>
  </si>
  <si>
    <t>01.11.21</t>
  </si>
  <si>
    <t>Остаток на НГ</t>
  </si>
  <si>
    <t>Финансирование</t>
  </si>
  <si>
    <t>Возвраты прошлых лет</t>
  </si>
  <si>
    <r>
      <t xml:space="preserve">касс. расх. ст. </t>
    </r>
    <r>
      <rPr>
        <b/>
        <sz val="11"/>
        <color indexed="8"/>
        <rFont val="Calibri"/>
        <family val="2"/>
        <charset val="204"/>
      </rPr>
      <t>211</t>
    </r>
  </si>
  <si>
    <r>
      <t xml:space="preserve">касс. расх. ст. </t>
    </r>
    <r>
      <rPr>
        <b/>
        <sz val="11"/>
        <color indexed="8"/>
        <rFont val="Calibri"/>
        <family val="2"/>
        <charset val="204"/>
      </rPr>
      <t>212</t>
    </r>
  </si>
  <si>
    <r>
      <t xml:space="preserve">касс. расх. ст. </t>
    </r>
    <r>
      <rPr>
        <b/>
        <sz val="11"/>
        <color indexed="8"/>
        <rFont val="Calibri"/>
        <family val="2"/>
        <charset val="204"/>
      </rPr>
      <t>213</t>
    </r>
  </si>
  <si>
    <r>
      <t xml:space="preserve">касс. расх. ст. </t>
    </r>
    <r>
      <rPr>
        <b/>
        <sz val="11"/>
        <color indexed="8"/>
        <rFont val="Calibri"/>
        <family val="2"/>
        <charset val="204"/>
      </rPr>
      <t>221</t>
    </r>
  </si>
  <si>
    <r>
      <t xml:space="preserve">касс. расх. ст. </t>
    </r>
    <r>
      <rPr>
        <b/>
        <sz val="11"/>
        <color indexed="8"/>
        <rFont val="Calibri"/>
        <family val="2"/>
        <charset val="204"/>
      </rPr>
      <t>222</t>
    </r>
  </si>
  <si>
    <r>
      <t xml:space="preserve">касс. расх. ст. </t>
    </r>
    <r>
      <rPr>
        <b/>
        <sz val="11"/>
        <color indexed="8"/>
        <rFont val="Calibri"/>
        <family val="2"/>
        <charset val="204"/>
      </rPr>
      <t>223</t>
    </r>
  </si>
  <si>
    <r>
      <t xml:space="preserve">касс. расх. ст. </t>
    </r>
    <r>
      <rPr>
        <b/>
        <sz val="11"/>
        <color indexed="8"/>
        <rFont val="Calibri"/>
        <family val="2"/>
        <charset val="204"/>
      </rPr>
      <t>224</t>
    </r>
  </si>
  <si>
    <r>
      <t xml:space="preserve">касс. расх. ст. </t>
    </r>
    <r>
      <rPr>
        <b/>
        <sz val="11"/>
        <color indexed="8"/>
        <rFont val="Calibri"/>
        <family val="2"/>
        <charset val="204"/>
      </rPr>
      <t>225</t>
    </r>
  </si>
  <si>
    <r>
      <t>касс. расх. ст.</t>
    </r>
    <r>
      <rPr>
        <b/>
        <sz val="11"/>
        <color indexed="8"/>
        <rFont val="Calibri"/>
        <family val="2"/>
        <charset val="204"/>
      </rPr>
      <t xml:space="preserve"> 226</t>
    </r>
  </si>
  <si>
    <t>в т.ч. 226.05</t>
  </si>
  <si>
    <r>
      <t xml:space="preserve">касс. расх. ст. </t>
    </r>
    <r>
      <rPr>
        <b/>
        <sz val="11"/>
        <color indexed="8"/>
        <rFont val="Calibri"/>
        <family val="2"/>
        <charset val="204"/>
      </rPr>
      <t>310</t>
    </r>
  </si>
  <si>
    <r>
      <t>касс. расх. ст.</t>
    </r>
    <r>
      <rPr>
        <b/>
        <sz val="11"/>
        <color indexed="8"/>
        <rFont val="Calibri"/>
        <family val="2"/>
        <charset val="204"/>
      </rPr>
      <t xml:space="preserve"> 340</t>
    </r>
  </si>
  <si>
    <t>ВСЕГО</t>
  </si>
  <si>
    <t>остаток на конец</t>
  </si>
  <si>
    <t>примечание</t>
  </si>
  <si>
    <t>кассовый расход по статьям заполняется в соответствии с УРМ (кассовый расход в разрезе мероприятий по статьям не должен превышать плановые значения ФХД, отрицательное значение остатка ассигнований не допустимо , во избежание отрицатльных значений внеобходимо выполнять анализ кассовых расходов до наступления сроков предоставления отчетности по формам 387 и 737)</t>
  </si>
  <si>
    <t>предоставлется ежеквартально до 5 числа</t>
  </si>
  <si>
    <t>графы не изменять не удалять и не добавлять</t>
  </si>
  <si>
    <t>Всего</t>
  </si>
  <si>
    <t>январь</t>
  </si>
  <si>
    <t>223.01</t>
  </si>
  <si>
    <t>223.02</t>
  </si>
  <si>
    <t>223.03</t>
  </si>
  <si>
    <t>225.01</t>
  </si>
  <si>
    <t>225.05</t>
  </si>
  <si>
    <t>225.07</t>
  </si>
  <si>
    <t>225.08</t>
  </si>
  <si>
    <t>290.01</t>
  </si>
  <si>
    <t xml:space="preserve">итого </t>
  </si>
  <si>
    <t>февраль</t>
  </si>
  <si>
    <t>март</t>
  </si>
  <si>
    <t xml:space="preserve">Сводная по распределению сроков финансирования субсидии на муниципальное задание </t>
  </si>
  <si>
    <t>апрель</t>
  </si>
  <si>
    <t>май</t>
  </si>
  <si>
    <t>июнь</t>
  </si>
  <si>
    <t>июль</t>
  </si>
  <si>
    <t>август</t>
  </si>
  <si>
    <t>сентябрь</t>
  </si>
  <si>
    <t>октябрь</t>
  </si>
  <si>
    <t>ноябрь</t>
  </si>
  <si>
    <t>декабрь</t>
  </si>
  <si>
    <t>ИТОГО</t>
  </si>
  <si>
    <t>срок финансирования</t>
  </si>
  <si>
    <t>1кв</t>
  </si>
  <si>
    <t>4кв</t>
  </si>
  <si>
    <t xml:space="preserve">               1. Предмет Соглашения</t>
  </si>
  <si>
    <t xml:space="preserve">              2. Права и обязанности Сторон</t>
  </si>
  <si>
    <t xml:space="preserve">             3. Ответственность Сторон</t>
  </si>
  <si>
    <t xml:space="preserve">              4. Срок действия Соглашения</t>
  </si>
  <si>
    <t xml:space="preserve">              5. Заключительные положения</t>
  </si>
  <si>
    <t>6. Платежные реквизиты Сторон</t>
  </si>
  <si>
    <t>Учредитель</t>
  </si>
  <si>
    <t>Место нахождения</t>
  </si>
  <si>
    <t>Банковские реквизиты:</t>
  </si>
  <si>
    <t>ИНН</t>
  </si>
  <si>
    <t>БИК</t>
  </si>
  <si>
    <t>КПП</t>
  </si>
  <si>
    <t>М.П.</t>
  </si>
  <si>
    <t>ИНН 7627002070</t>
  </si>
  <si>
    <t>КПП 760601001</t>
  </si>
  <si>
    <t>ОКПО</t>
  </si>
  <si>
    <t>Учреждение</t>
  </si>
  <si>
    <t>обязательно для заполнения</t>
  </si>
  <si>
    <t>Сроки перечисления субсидии</t>
  </si>
  <si>
    <t xml:space="preserve">Распределение по срокам финансирования субсидии на муниципальное задание </t>
  </si>
  <si>
    <t>руб.</t>
  </si>
  <si>
    <t>МБ</t>
  </si>
  <si>
    <t>Субвенция на организацию образовательного процесса</t>
  </si>
  <si>
    <t>01.02.37</t>
  </si>
  <si>
    <t>01.01.26</t>
  </si>
  <si>
    <t>226.03</t>
  </si>
  <si>
    <t xml:space="preserve"> </t>
  </si>
  <si>
    <t>226.05</t>
  </si>
  <si>
    <t>290.02</t>
  </si>
  <si>
    <t>Руководитель</t>
  </si>
  <si>
    <t>1 квартал</t>
  </si>
  <si>
    <t>01.01.25</t>
  </si>
  <si>
    <t>Итого</t>
  </si>
  <si>
    <t>Федеральные средства</t>
  </si>
  <si>
    <t>Областные средства</t>
  </si>
  <si>
    <t>Местные средства</t>
  </si>
  <si>
    <t>Местный бюджет</t>
  </si>
  <si>
    <t>Областной бюджет</t>
  </si>
  <si>
    <t>2 квартал</t>
  </si>
  <si>
    <t>2кв</t>
  </si>
  <si>
    <t>3кв</t>
  </si>
  <si>
    <t>3 квартал</t>
  </si>
  <si>
    <t>4 квартал</t>
  </si>
  <si>
    <t>итого на год</t>
  </si>
  <si>
    <t>В т.ч. по источникам финансирования</t>
  </si>
  <si>
    <t>СОГЛАСОВАНО</t>
  </si>
  <si>
    <t>Администрации ЯМР</t>
  </si>
  <si>
    <t>02119509</t>
  </si>
  <si>
    <t xml:space="preserve">                           ________________</t>
  </si>
  <si>
    <t>Главный бухгалтер</t>
  </si>
  <si>
    <t>Администрации ЯМР      ______________</t>
  </si>
  <si>
    <t>полное нименование как в уставе</t>
  </si>
  <si>
    <t>Наименование показателя</t>
  </si>
  <si>
    <t>из них:</t>
  </si>
  <si>
    <t>в том числе:</t>
  </si>
  <si>
    <t xml:space="preserve">Код по бюджетной классификации </t>
  </si>
  <si>
    <t>Очередной финансовый год</t>
  </si>
  <si>
    <t>1-й год планового периода</t>
  </si>
  <si>
    <t>2-й год планового периода</t>
  </si>
  <si>
    <t>Федеральный бюджет</t>
  </si>
  <si>
    <t>Районный бюджет</t>
  </si>
  <si>
    <t>1</t>
  </si>
  <si>
    <t>1. Остаток средств</t>
  </si>
  <si>
    <t>Х</t>
  </si>
  <si>
    <t>900</t>
  </si>
  <si>
    <t>210</t>
  </si>
  <si>
    <t>211</t>
  </si>
  <si>
    <t>212</t>
  </si>
  <si>
    <t>213</t>
  </si>
  <si>
    <t>220</t>
  </si>
  <si>
    <t>221</t>
  </si>
  <si>
    <t>222</t>
  </si>
  <si>
    <t>223</t>
  </si>
  <si>
    <t>224</t>
  </si>
  <si>
    <t>225</t>
  </si>
  <si>
    <t>226</t>
  </si>
  <si>
    <t>260</t>
  </si>
  <si>
    <t>262</t>
  </si>
  <si>
    <t>290</t>
  </si>
  <si>
    <t>300</t>
  </si>
  <si>
    <t>310</t>
  </si>
  <si>
    <t>320</t>
  </si>
  <si>
    <t>340</t>
  </si>
  <si>
    <t>Объем публичных обязательств перед физическими лицами, подлежащих исполнению в денежной форме всего</t>
  </si>
  <si>
    <t>Руководитель учреждения           ________            ___________________</t>
  </si>
  <si>
    <t xml:space="preserve">                                                                             (подпись)                   (расшифровка подписи)</t>
  </si>
  <si>
    <t>Главный бухгалтер учреждения  ________           ___________________</t>
  </si>
  <si>
    <t xml:space="preserve">                                                                             (подпись)                  (расшифровка подписи)</t>
  </si>
  <si>
    <t xml:space="preserve">                                      М.П.</t>
  </si>
  <si>
    <t>Исполнитель в учреждении          ________           ___________________</t>
  </si>
  <si>
    <t>в т.ч. 223.01</t>
  </si>
  <si>
    <t>в т.ч. 223.02</t>
  </si>
  <si>
    <t>в т.ч. 223.03</t>
  </si>
  <si>
    <t>в т.ч. 225.01</t>
  </si>
  <si>
    <t>в т.ч. 225.05</t>
  </si>
  <si>
    <t>в т.ч. 225.07</t>
  </si>
  <si>
    <t>в т.ч. 225.08</t>
  </si>
  <si>
    <t>в т.ч. 226.03</t>
  </si>
  <si>
    <t>в т.ч.  226.05</t>
  </si>
  <si>
    <t>Приложение</t>
  </si>
  <si>
    <t>УТВЕРЖДАЮ</t>
  </si>
  <si>
    <t>(подпись)</t>
  </si>
  <si>
    <t>(расшифровка подписи)</t>
  </si>
  <si>
    <t>«</t>
  </si>
  <si>
    <t>»</t>
  </si>
  <si>
    <t>20</t>
  </si>
  <si>
    <t>г.</t>
  </si>
  <si>
    <t>СВЕДЕНИЯ</t>
  </si>
  <si>
    <t>ОБ ОПЕРАЦИЯХ С ЦЕЛЕВЫМИ СУБСИДИЯМИ, ПРЕДОСТАВЛЕННЫМИ</t>
  </si>
  <si>
    <t>КОДЫ</t>
  </si>
  <si>
    <t>от «</t>
  </si>
  <si>
    <t>Форма по ОКУД</t>
  </si>
  <si>
    <t>0501016</t>
  </si>
  <si>
    <t>Дата</t>
  </si>
  <si>
    <t>по ОКПО</t>
  </si>
  <si>
    <t>Дата представления предыдущих Сведений</t>
  </si>
  <si>
    <t>Наименование бюджета</t>
  </si>
  <si>
    <t>по ОКАТО</t>
  </si>
  <si>
    <t>Глава по БК</t>
  </si>
  <si>
    <t>Единица измерения: руб. (с точностью до второго десятичного знака)</t>
  </si>
  <si>
    <t>по ОКЕИ</t>
  </si>
  <si>
    <t>по ОКВ</t>
  </si>
  <si>
    <t>Наименование субсидии</t>
  </si>
  <si>
    <t>Код</t>
  </si>
  <si>
    <t>Планируемые</t>
  </si>
  <si>
    <t>субсидии</t>
  </si>
  <si>
    <t>КОСГУ</t>
  </si>
  <si>
    <t>код</t>
  </si>
  <si>
    <t>сумма</t>
  </si>
  <si>
    <t>поступления</t>
  </si>
  <si>
    <t>выплаты</t>
  </si>
  <si>
    <t>Номер страницы</t>
  </si>
  <si>
    <t>Всего страниц</t>
  </si>
  <si>
    <t>Ответственный</t>
  </si>
  <si>
    <t>исполнитель</t>
  </si>
  <si>
    <t>(должность)</t>
  </si>
  <si>
    <t>(телефон)</t>
  </si>
  <si>
    <t>Начальник Управления образования Администрации ЯМР</t>
  </si>
  <si>
    <t>(наименование должности лица, утверждающего документ)</t>
  </si>
  <si>
    <t>Муниципальное учреждение</t>
  </si>
  <si>
    <t>Наименование органа, осуществляющего функции и полномочия учредителя</t>
  </si>
  <si>
    <t>Разрешенный к использованию остаток</t>
  </si>
  <si>
    <t>Наименование органа, осуществляющего ведение лицевого счета по иным субсидиям</t>
  </si>
  <si>
    <t>Мероприятие</t>
  </si>
  <si>
    <t>Код субсидии</t>
  </si>
  <si>
    <t>01.02.63</t>
  </si>
  <si>
    <t>01.02.55</t>
  </si>
  <si>
    <t>Итого на год по мероприятию</t>
  </si>
  <si>
    <t>00.00.00</t>
  </si>
  <si>
    <t>804.20.6005</t>
  </si>
  <si>
    <t>01.01.50</t>
  </si>
  <si>
    <t>Расходы на реализацию ОЦП "Комплексные меры противодействия распространению наркотиков и их незаконному обороту на территории ЯО</t>
  </si>
  <si>
    <t>804.20.6011</t>
  </si>
  <si>
    <t>804.20.5007</t>
  </si>
  <si>
    <t>остаток на начало года</t>
  </si>
  <si>
    <t>ФБ</t>
  </si>
  <si>
    <t>в т.ч.290.01.01</t>
  </si>
  <si>
    <t>в т.ч.290.01.02</t>
  </si>
  <si>
    <t>х</t>
  </si>
  <si>
    <t>Субсидия на иные цели</t>
  </si>
  <si>
    <t>Субсидия на выполнение муниципального задания</t>
  </si>
  <si>
    <t>Информация по поступлениям и выплатам на текущий финансовый год</t>
  </si>
  <si>
    <t>Справочно</t>
  </si>
  <si>
    <t>Управление образования Администрации Ярославского муниципального района</t>
  </si>
  <si>
    <t>ФИО</t>
  </si>
  <si>
    <t>ОБ</t>
  </si>
  <si>
    <t>ФБ+ОБ+МБ</t>
  </si>
  <si>
    <t>Обеспечение деятельности учреждений, подведомственных учредителю (ОУ, ДОУ, ДОП)</t>
  </si>
  <si>
    <t>по всем источникам</t>
  </si>
  <si>
    <t>ОКТМО</t>
  </si>
  <si>
    <t>78701000000</t>
  </si>
  <si>
    <t xml:space="preserve">     ИНН / КПП</t>
  </si>
  <si>
    <t xml:space="preserve"> Бюджет Ярославского муниципального  района</t>
  </si>
  <si>
    <t xml:space="preserve"> Управление образования Администрации Ярославского муниципального района</t>
  </si>
  <si>
    <t>804</t>
  </si>
  <si>
    <t>383</t>
  </si>
  <si>
    <t>Начальник отдела по расходам бюджета</t>
  </si>
  <si>
    <t>О.В. Крюкова</t>
  </si>
  <si>
    <t>315-643</t>
  </si>
  <si>
    <t>"         "</t>
  </si>
  <si>
    <r>
      <t>полное наименование учреждения</t>
    </r>
    <r>
      <rPr>
        <sz val="8"/>
        <rFont val="Times New Roman"/>
        <family val="1"/>
        <charset val="204"/>
      </rPr>
      <t xml:space="preserve"> </t>
    </r>
  </si>
  <si>
    <t>00-00-00</t>
  </si>
  <si>
    <t xml:space="preserve">Субсидия на присмотр и уход  </t>
  </si>
  <si>
    <t>?</t>
  </si>
  <si>
    <t>итого</t>
  </si>
  <si>
    <t>1 пол февраль</t>
  </si>
  <si>
    <t>2 пол февраль</t>
  </si>
  <si>
    <t>1 пол март</t>
  </si>
  <si>
    <t>2 пол март</t>
  </si>
  <si>
    <t>1 пол апрель</t>
  </si>
  <si>
    <t>1 пол май</t>
  </si>
  <si>
    <t>1 пол июнь</t>
  </si>
  <si>
    <t>1 пол июль</t>
  </si>
  <si>
    <t>1 пол август</t>
  </si>
  <si>
    <t>1 пол сентябрь</t>
  </si>
  <si>
    <t>1 пол октябрь</t>
  </si>
  <si>
    <t>1 пол ноябрь</t>
  </si>
  <si>
    <t>1 пол декабрь</t>
  </si>
  <si>
    <t>2 пол апрель</t>
  </si>
  <si>
    <t>2 пол май</t>
  </si>
  <si>
    <t>2 пол июнь</t>
  </si>
  <si>
    <t>2 пол июль</t>
  </si>
  <si>
    <t>2 пол август</t>
  </si>
  <si>
    <t>2 пол сентябрь</t>
  </si>
  <si>
    <t>2 пол октябрь</t>
  </si>
  <si>
    <t>2 пол ноябрь</t>
  </si>
  <si>
    <t>2 пол декабрь</t>
  </si>
  <si>
    <t>мероприятие</t>
  </si>
  <si>
    <t>Субсидия на присмотр и уход</t>
  </si>
  <si>
    <t>Итого остаток на начало года</t>
  </si>
  <si>
    <t xml:space="preserve">Начальник управления финансов и </t>
  </si>
  <si>
    <t xml:space="preserve">Начальник управления образования </t>
  </si>
  <si>
    <t>150003, г.Ярославль, ул.Зои Космодемьянской, дом 10а</t>
  </si>
  <si>
    <t xml:space="preserve">Итого </t>
  </si>
  <si>
    <t>Поступления от оказания учреждением услуг (выполнение работ), предоставление которых для физических и юридических лиц осуществляется на платной основе, всего</t>
  </si>
  <si>
    <t>2. Возвраты расходов и обеспечений прошлых лет</t>
  </si>
  <si>
    <t>3. Поступления, всего:</t>
  </si>
  <si>
    <t>4.1. оплата труда и начисления на выплаты по оплате труда, всего</t>
  </si>
  <si>
    <t>4.1.1 заработная плата</t>
  </si>
  <si>
    <t>4.1.2 прочие выплаты</t>
  </si>
  <si>
    <t>4.1.3 начисления на выплаты по оплате труда</t>
  </si>
  <si>
    <t>4.2. оплата работ, услуг, всего</t>
  </si>
  <si>
    <t>4.2.1 услуги связи</t>
  </si>
  <si>
    <t>4.2.2 транспортные услуги</t>
  </si>
  <si>
    <t>4.2.3 коммунальные услуги</t>
  </si>
  <si>
    <t>4.2.4 арендная плата за пользование имуществом</t>
  </si>
  <si>
    <t>4.2.5 работы, услуги по содержанию имущества</t>
  </si>
  <si>
    <t>4.2.6 прочие работы, услуги</t>
  </si>
  <si>
    <t>4.3. Социальное обеспечение, всего</t>
  </si>
  <si>
    <t>4.3.1 пособия по социальной помощи населению</t>
  </si>
  <si>
    <t>4.5.1 увеличение стоимости основных средств</t>
  </si>
  <si>
    <t>4.5.2 увеличение стоимости нематериальных активов</t>
  </si>
  <si>
    <t>4.5.3 увеличение стоимости материальных запасов</t>
  </si>
  <si>
    <t>3.3. бюджетные инвестиции</t>
  </si>
  <si>
    <t>муниципальное задание</t>
  </si>
  <si>
    <t>Субсидия на иные цели обласной бюджет</t>
  </si>
  <si>
    <t>Субсидия на иные цели бюджет ярославско муниципального района</t>
  </si>
  <si>
    <t>Примечание:</t>
  </si>
  <si>
    <t>Итого доходная часть</t>
  </si>
  <si>
    <t xml:space="preserve">           В случае неисполнения или ненадлежащего исполнения обязательств, определенных Соглашением, Стороны несут ответственность в соответствии с законодательством Российской Федерации и Ярославской области.</t>
  </si>
  <si>
    <t xml:space="preserve">           Настоящее Соглашение вступает в силу с момента подписания обеими Сторонами и действует до момента исполнения сторонами обязательств по настоящему Соглашению.</t>
  </si>
  <si>
    <t xml:space="preserve">5.1. Изменение настоящего Соглашения осуществляется по взаимному согласию Сторон в письменной форме в виде дополнений к настоящему Соглашению, которые являются его неотъемлемой частью.
5.2. Споры между Сторонами решаются путем переговоров или в судебном порядке в соответствии с законодательством Российской Федерации и Ярославской области.
5.3. Настоящее Соглашение составлено в трех экземплярах, имеющих одинаковую юридическую силу, в том числе один экземпляр находится у Учредителя, один - у Учреждения, один - в управлении финансов и социально-экономического развития Администрации ЯМР.
</t>
  </si>
  <si>
    <t>ОКОПФ</t>
  </si>
  <si>
    <t>социально-экономического развития</t>
  </si>
  <si>
    <t>___________Сухов Евгений Евгеньевич</t>
  </si>
  <si>
    <t>5. Остаток средств</t>
  </si>
  <si>
    <t>Справочно:</t>
  </si>
  <si>
    <t>Средства во временном распоряжении, всего</t>
  </si>
  <si>
    <t>Вид расходов</t>
  </si>
  <si>
    <t>Возмещение расходов на предоставление услуг ЖКУ не пед. раб.</t>
  </si>
  <si>
    <t>баланс доходной и расходной части</t>
  </si>
  <si>
    <t>МОУ Красноткацкая СОШ</t>
  </si>
  <si>
    <t>МОУ Леснополянская НШ</t>
  </si>
  <si>
    <t>МОУ Григорьевская СОШ</t>
  </si>
  <si>
    <t>МОУ Дубковская СОШ</t>
  </si>
  <si>
    <t>МОУ Иванищевская СОШ</t>
  </si>
  <si>
    <t>МОУ Ивняковская СОШ</t>
  </si>
  <si>
    <t>МОУ Карачихская СОШ</t>
  </si>
  <si>
    <t>МОУ Кузнечихинская СОШ</t>
  </si>
  <si>
    <t>МОУ Курбская СОШ</t>
  </si>
  <si>
    <t>МОУ Лучинская СОШ</t>
  </si>
  <si>
    <t>МОУ Михайловская СОШ</t>
  </si>
  <si>
    <t>МОУ Мокеевская СОШ</t>
  </si>
  <si>
    <t>МОУ Мордвиновская СОШ</t>
  </si>
  <si>
    <t>МОУ Сарафоновская СОШ</t>
  </si>
  <si>
    <t>МОУ Спасская СОШ</t>
  </si>
  <si>
    <t>МОУ Туношенская СОШ</t>
  </si>
  <si>
    <t>НШ-ДС п. Заволжье</t>
  </si>
  <si>
    <t>МОУ Ширинская СОШ</t>
  </si>
  <si>
    <t>СОШ п. Ярославка</t>
  </si>
  <si>
    <t>МОУ Толбухинская СОШ</t>
  </si>
  <si>
    <t>МОУ Ананьинская ООШ</t>
  </si>
  <si>
    <t>МОУ Глебовская ООШ</t>
  </si>
  <si>
    <t>МОУ Карабихская ООШ</t>
  </si>
  <si>
    <t>МОУ Медягинская ООШ</t>
  </si>
  <si>
    <t>МОУ Козьмодемьянская ООШ</t>
  </si>
  <si>
    <t>МОУ Пестрецовская ООШ</t>
  </si>
  <si>
    <t>МДОУ № 18 "Теремок"</t>
  </si>
  <si>
    <t>МДОУ № 20 "Кузнечик"</t>
  </si>
  <si>
    <t>МДОУ № 26 "Ветерок"</t>
  </si>
  <si>
    <t>МДОУ № 27 "Светлячок"</t>
  </si>
  <si>
    <t>МДОУ № 8 "Ленок"</t>
  </si>
  <si>
    <t>МДОУ № 15 "Аленушка"</t>
  </si>
  <si>
    <t>МДОУ № 16 "Ягодка"</t>
  </si>
  <si>
    <t>МДОУ № 36 "Золотой петушок"</t>
  </si>
  <si>
    <t>МДОУ № 19 "Березка"</t>
  </si>
  <si>
    <t>МДОУ № 5 "Гнездышко"</t>
  </si>
  <si>
    <t>МДОУ № 21 "Ласточка"</t>
  </si>
  <si>
    <t>МДОУ № 42 "Родничок"</t>
  </si>
  <si>
    <t>Центр детского творчества "Шанс"</t>
  </si>
  <si>
    <t>ДЮСШ</t>
  </si>
  <si>
    <t>Порядковый номер соглашения по муниципальному заданию.</t>
  </si>
  <si>
    <t>дополнительные соглашени. по мере изменения объема ассигнований начиная с номера 1</t>
  </si>
  <si>
    <t xml:space="preserve">Приложение </t>
  </si>
  <si>
    <t>2.1. Учредитель обязуется:</t>
  </si>
  <si>
    <t>2.2.4. Сократить размер субсидии Учреждению в части нормативных косвенных затрат в случае сдачи в аренду с согласия Учредителя предоставленного в установленном порядке недвижимого имущества и особо ценного движимого имущества Учреждения.</t>
  </si>
  <si>
    <t xml:space="preserve">г. Ярославль                                                                                              </t>
  </si>
  <si>
    <t xml:space="preserve">          5. ПОДПИСИ СТОРОН</t>
  </si>
  <si>
    <r>
      <t xml:space="preserve">иные цели </t>
    </r>
    <r>
      <rPr>
        <b/>
        <sz val="10"/>
        <rFont val="Arial"/>
        <family val="2"/>
        <charset val="204"/>
      </rPr>
      <t>СПРАВОЧНО</t>
    </r>
  </si>
  <si>
    <t>Поступления от оказания учреждением услуг (выполнение работ)</t>
  </si>
  <si>
    <r>
      <t xml:space="preserve"> субсидии прошлых лет на начало 201</t>
    </r>
    <r>
      <rPr>
        <sz val="7"/>
        <color indexed="12"/>
        <rFont val="Times New Roman"/>
        <family val="1"/>
        <charset val="204"/>
      </rPr>
      <t>6</t>
    </r>
    <r>
      <rPr>
        <sz val="7"/>
        <rFont val="Times New Roman"/>
        <family val="1"/>
        <charset val="204"/>
      </rPr>
      <t>г.</t>
    </r>
  </si>
  <si>
    <t xml:space="preserve"> ОТМЕТКА УПРАВЛЕНИЯ ФИНАНСОВ И СОЦИАЛЬНО ЭКОНОМИЧЕСКОГО РАЗВИТИЯ</t>
  </si>
  <si>
    <t>АДМИНИСТРАЦИИ  ЯМР О ПРИНЯТИИ НАСТОЯЩИХ СВЕДЕНИЙ</t>
  </si>
  <si>
    <t xml:space="preserve">         4. ПОДПИСИ СТОРОН</t>
  </si>
  <si>
    <t xml:space="preserve">Администрации ЯМР     </t>
  </si>
  <si>
    <t>Е.А. Костыгова</t>
  </si>
  <si>
    <t>Костыгова Елена Алексеевна</t>
  </si>
  <si>
    <t>в том числе: на оплату контрактов заключенных до начала очередного финансового года:</t>
  </si>
  <si>
    <t>Выплаты по расходам на 
закупку товаров, работ, услуг всего:</t>
  </si>
  <si>
    <t>безвозмездные поступления от наднациональных организаций, правительств иностранных государств, международных финансовых организаций</t>
  </si>
  <si>
    <t>Расшифровка 3  к ФХД</t>
  </si>
  <si>
    <t>фб</t>
  </si>
  <si>
    <t xml:space="preserve">об </t>
  </si>
  <si>
    <t>мб</t>
  </si>
  <si>
    <r>
      <t xml:space="preserve">                                               ГОСУДАРСТВЕННОМУ  (МУНИЦИПАЛЬНОМУ) </t>
    </r>
    <r>
      <rPr>
        <b/>
        <sz val="10"/>
        <color indexed="12"/>
        <rFont val="Times New Roman"/>
        <family val="1"/>
        <charset val="204"/>
      </rPr>
      <t>УЧРЕЖДЕНИЮ</t>
    </r>
    <r>
      <rPr>
        <b/>
        <sz val="10"/>
        <rFont val="Times New Roman"/>
        <family val="1"/>
        <charset val="204"/>
      </rPr>
      <t xml:space="preserve"> НА  2017 ГОД</t>
    </r>
  </si>
  <si>
    <t xml:space="preserve"> Управление  финансов   и социально-экономического развития Администрации Ярославского муниципального района</t>
  </si>
  <si>
    <t>2.2.3. Сократить размер субсидии и (или) потребовать частичного или полного возврата предоставленной Учреждению субсидии, если фактически исполненное Учреждением муниципальное задание не соответствует качеству услуг (работ), определенному в муниципальном задании, или меньше по объему, чем это предусмотрено муниципальном заданием (за исключением случаев, когда срок окончания выполнения работ (оказания услуг) переходит на следующий год).</t>
  </si>
  <si>
    <t>оплата труда и начисления на выплаты по оплате труда</t>
  </si>
  <si>
    <t>7.2.4.Выпалаты по расходам всего:</t>
  </si>
  <si>
    <t>Раздел Подраздел 07 01-ДОУ и ОУ с дошк. гр.,  07 02-ОУ ,  07 03-ДОП</t>
  </si>
  <si>
    <t>Приложение № 1</t>
  </si>
  <si>
    <t>к Требованиям к плану финансово-хозяйственной деятельности государственного (муниципального)</t>
  </si>
  <si>
    <t>учреждения, утвержденным Приказом Министерства финансов Российской Федерации</t>
  </si>
  <si>
    <t>от 28 июля 2010 г. № 81н</t>
  </si>
  <si>
    <t>(в ред. Приказов Минфина России от 27.12.2013 № 140н, от 24.09.2015 № 140н)</t>
  </si>
  <si>
    <t>"</t>
  </si>
  <si>
    <t xml:space="preserve"> г.</t>
  </si>
  <si>
    <t>от "</t>
  </si>
  <si>
    <t>Государственное (муниципальное)</t>
  </si>
  <si>
    <t>учреждение (подразделение)</t>
  </si>
  <si>
    <t>ИНН/КПП</t>
  </si>
  <si>
    <t>по ОКТМО</t>
  </si>
  <si>
    <t>(наименование иностранной валюты)</t>
  </si>
  <si>
    <t>Код
субсидии</t>
  </si>
  <si>
    <t>Код объекта ФАИП</t>
  </si>
  <si>
    <t>Суммы возврата дебиторской задолженности прошлых лет</t>
  </si>
  <si>
    <t>7.2.3.Выплаты по расходам всего:</t>
  </si>
  <si>
    <t>7.2.1 Выплаты по расходам всего:</t>
  </si>
  <si>
    <t>7.2. Выплаты по расходам всего:</t>
  </si>
  <si>
    <t>доходы от собственности</t>
  </si>
  <si>
    <t>доходы от штрафов, пеней, иных сумм принудительного изъятия</t>
  </si>
  <si>
    <t>доходы от выбытий основных средств</t>
  </si>
  <si>
    <t>доходы от выбытий материальных запасов</t>
  </si>
  <si>
    <t>уплата налога на имущество организаций и земельного надога</t>
  </si>
  <si>
    <t>уплата прочих налогов и сборов</t>
  </si>
  <si>
    <t>уплата иных платежей</t>
  </si>
  <si>
    <t>исполнение судебных актов РФ и мировых соглашений</t>
  </si>
  <si>
    <t>расходы на закупку товаров, работ, услуг всего:</t>
  </si>
  <si>
    <t>(наименование должности лица, утверждающего документ; наименование органа,осуществляющего функции и полномочия учредителя (учреждения))</t>
  </si>
  <si>
    <t>февраля</t>
  </si>
  <si>
    <t xml:space="preserve">полное наименование учреждения </t>
  </si>
  <si>
    <t>01.02.2017</t>
  </si>
  <si>
    <t>Бюджет Ярославского муниципального  района</t>
  </si>
  <si>
    <t>Управление  финансов   и социально-экономического развития Администрации Ярославского муниципального района</t>
  </si>
  <si>
    <t>Наименование органа, осуществляющего ведение лицевого счета</t>
  </si>
  <si>
    <t>Разрешенный к использованию остаток субсидии прошлых лет на начало 20 __г.</t>
  </si>
  <si>
    <t>Код по бюджетной классификации Российской Федерации</t>
  </si>
  <si>
    <t>643</t>
  </si>
  <si>
    <r>
      <t>ОБ ОПЕРАЦИЯХ С ЦЕЛЕВЫМИ СУБСИДИЯМИ, ПРЕДОСТАВЛЕННЫМИ ГОСУДАРСТВЕННОМУ (МУНИЦИПАЛЬНОМУ) УЧРЕЖДЕНИЮ НА 20</t>
    </r>
    <r>
      <rPr>
        <b/>
        <sz val="9"/>
        <color indexed="12"/>
        <rFont val="Arial"/>
        <family val="2"/>
        <charset val="204"/>
      </rPr>
      <t>17 Г.</t>
    </r>
  </si>
  <si>
    <t xml:space="preserve">                                                                                       от «_____ » ______________________20___г.</t>
  </si>
  <si>
    <t xml:space="preserve"> учреждение (подразделение) </t>
  </si>
  <si>
    <t xml:space="preserve">ИНН/КПП </t>
  </si>
  <si>
    <t xml:space="preserve">Наименование бюджета </t>
  </si>
  <si>
    <t xml:space="preserve"> Дата предоставления</t>
  </si>
  <si>
    <t xml:space="preserve">Наименование органа, осуществляющего функции и полномочия учредителя                                                                                                                                                              </t>
  </si>
  <si>
    <t xml:space="preserve">предыдущих сведений   </t>
  </si>
  <si>
    <t xml:space="preserve">Наименование органа, осуществляющего     </t>
  </si>
  <si>
    <t xml:space="preserve">по ОКТМО  </t>
  </si>
  <si>
    <t xml:space="preserve">ведение лицевого счета по иным субсидиям  </t>
  </si>
  <si>
    <t xml:space="preserve">Единица измерения: руб. (с точностью до второго десятичного знака)                                                                                                                                  </t>
  </si>
  <si>
    <t xml:space="preserve">                                                                                                                                                                                                                                                       </t>
  </si>
  <si>
    <t xml:space="preserve">                 (наименование иностранной  валюты)                                                                                                                                                                     </t>
  </si>
  <si>
    <t>по ОКБ</t>
  </si>
  <si>
    <t>остаток средств на начало года</t>
  </si>
  <si>
    <t xml:space="preserve">                                                                                                                                                                                                                                                    </t>
  </si>
  <si>
    <t>Разрешенный к использованию остаток субсидии прошлых лет на начало 20__г.</t>
  </si>
  <si>
    <t>Планируемые поступления</t>
  </si>
  <si>
    <t>Страниц всего</t>
  </si>
  <si>
    <t>Ответственный исполнитель</t>
  </si>
  <si>
    <t>«_____ » ___________________20___г.</t>
  </si>
  <si>
    <t>телефон</t>
  </si>
  <si>
    <t xml:space="preserve">ОБ ОПЕРАЦИЯХ С ЦЕЛЕВЫМИ СУБСИДИЯМИ, ПРЕДОСТАВЛЕННЫМИ ГОСУДАРСТВЕННОМУ (МУНИЦИПАЛЬНОМУ) УЧРЕЖДЕНИЮ 20__Г.                                                                                                                  </t>
  </si>
  <si>
    <t xml:space="preserve">                                                                (подпись)                  (расшифровка подписи)</t>
  </si>
  <si>
    <t xml:space="preserve">                                                                 (подпись)                   (расшифровка подписи)</t>
  </si>
  <si>
    <t xml:space="preserve">                                                               (подпись)                   (расшифровка подписи)</t>
  </si>
  <si>
    <t>7.2.1.Выпалаты по расходам всего:</t>
  </si>
  <si>
    <t>7.2.2.Выплаты по расходам всего:</t>
  </si>
  <si>
    <t xml:space="preserve">г.  Ярославль                                                                                              </t>
  </si>
  <si>
    <t xml:space="preserve">2.3. Учреждение обязуется:
2.3.1. Оказывать услуги (выполнять работы) в соответствии с муниципальным заданием Учредителя за счет субсидии, предоставленной Учредителем.
2.3.2. Возвращать по требованию Учредителя в районный бюджет средства субсидии (остаток субсидии) в случае недостижения показателей объема, установленных в муниципальном задании (с учетом допустимых (возможных) отклонений), в размере, определенном Учредителем.
2.3.3. Не производить за счет средств субсидии из районного бюджета компенсацию расходов, связанных с ведением приносящей доход деятельности, осуществляемой вне муниципального задания.
2.4. Учреждение вправе:
2.4.1. Расходовать субсидию самостоятельно в соответствии с утвержденным планом финансово-хозяйственной деятельности. При этом структура затрат в плане финансово-хозяйственной деятельности может отличаться от структуры затрат, рассчитанных Учредителем при планировании объема субсидии на выполнение муниципального задания.
</t>
  </si>
  <si>
    <t>Ю.С.Грибанова</t>
  </si>
  <si>
    <t>7. Показатели по поступлениям и выплатам учреждения на 2018 год</t>
  </si>
  <si>
    <r>
      <t xml:space="preserve">  </t>
    </r>
    <r>
      <rPr>
        <sz val="11"/>
        <color indexed="12"/>
        <rFont val="Times New Roman"/>
        <family val="1"/>
        <charset val="204"/>
      </rPr>
      <t>« 9 »  января 2018 г.</t>
    </r>
  </si>
  <si>
    <r>
      <t xml:space="preserve">       Дополнительное соглашение № _____
к соглашению от 9.01.2018 № </t>
    </r>
    <r>
      <rPr>
        <b/>
        <sz val="12"/>
        <color indexed="12"/>
        <rFont val="Times New Roman"/>
        <family val="1"/>
        <charset val="204"/>
      </rPr>
      <t>26</t>
    </r>
    <r>
      <rPr>
        <b/>
        <sz val="12"/>
        <rFont val="Times New Roman"/>
        <family val="1"/>
        <charset val="204"/>
      </rPr>
      <t xml:space="preserve"> о порядке и условиях предоставления субсидии на финансовое обеспечение выполнения муниципального задания на оказание муниципальных
услуг (выполнение работ) в отношении муниципальных учреждений 
Ярославского муниципального района 
муниципальное общеобразовательное учреждение «</t>
    </r>
    <r>
      <rPr>
        <b/>
        <sz val="12"/>
        <color indexed="12"/>
        <rFont val="Times New Roman"/>
        <family val="1"/>
        <charset val="204"/>
      </rPr>
      <t>Михайловская средняя школа</t>
    </r>
    <r>
      <rPr>
        <b/>
        <sz val="12"/>
        <rFont val="Times New Roman"/>
        <family val="1"/>
        <charset val="204"/>
      </rPr>
      <t xml:space="preserve">» Ярославского муниципального района
</t>
    </r>
  </si>
  <si>
    <r>
      <t xml:space="preserve">           Управление образования Администрации Ярославского муниципального района, именуемое далее  «Учредитель», в лице начальника Костыговой Елены Алексеевны, действующей на основании Положения, утвержденного Постановлением Главы Ярославского муниципального района от  21.03.16 г. № 447, с одной стороны, и муниципальное общеобразовательное учреждение «</t>
    </r>
    <r>
      <rPr>
        <sz val="12"/>
        <color indexed="12"/>
        <rFont val="Times New Roman"/>
        <family val="1"/>
        <charset val="204"/>
      </rPr>
      <t>Михайловская средняя школа</t>
    </r>
    <r>
      <rPr>
        <sz val="12"/>
        <rFont val="Times New Roman"/>
        <family val="1"/>
        <charset val="204"/>
      </rPr>
      <t>» Ярославского муниципального района, именуемое далее «Учреждение», в лице руководителя Скосыревой Татьяны Александровны, действующего на основании Устава, утвержденного приказом управления образования Администрации ЯМР от 07.07.2014г. № 203 с другой стороны, совместно в дальнейшем именуемые Стороны, заключили настоящее Дополнительное соглашение к соглашению от 09.01.201</t>
    </r>
    <r>
      <rPr>
        <sz val="12"/>
        <color indexed="12"/>
        <rFont val="Times New Roman"/>
        <family val="1"/>
        <charset val="204"/>
      </rPr>
      <t>8</t>
    </r>
    <r>
      <rPr>
        <sz val="12"/>
        <rFont val="Times New Roman"/>
        <family val="1"/>
        <charset val="204"/>
      </rPr>
      <t xml:space="preserve"> № </t>
    </r>
    <r>
      <rPr>
        <sz val="12"/>
        <color indexed="12"/>
        <rFont val="Times New Roman"/>
        <family val="1"/>
        <charset val="204"/>
      </rPr>
      <t xml:space="preserve">26 </t>
    </r>
    <r>
      <rPr>
        <sz val="12"/>
        <rFont val="Times New Roman"/>
        <family val="1"/>
        <charset val="204"/>
      </rPr>
      <t>(далее – Соглашение) о нижеследующем:</t>
    </r>
  </si>
  <si>
    <t>Субсидия на повышение оплаты труда отдельных категорий работников</t>
  </si>
  <si>
    <t>итого ОБ</t>
  </si>
  <si>
    <t>Всего ОБ</t>
  </si>
  <si>
    <t>На возмещение нормативнях затрат</t>
  </si>
  <si>
    <t>период</t>
  </si>
  <si>
    <t>Всего МБ</t>
  </si>
  <si>
    <t>итого МБ</t>
  </si>
  <si>
    <t>ВСЕГО МБ</t>
  </si>
  <si>
    <t>2</t>
  </si>
  <si>
    <t>ДОУ</t>
  </si>
  <si>
    <t>ОУ</t>
  </si>
  <si>
    <t>ДОП</t>
  </si>
  <si>
    <t>01.11.43</t>
  </si>
  <si>
    <t>Обеспечение деятельности учреждений, подведомственных учредителю</t>
  </si>
  <si>
    <t>Поступления от оказания учреждением услуг (выполнение работ), предоставление которых для физ-х и юр-х лиц осуществляется на платной основе, всего</t>
  </si>
  <si>
    <t xml:space="preserve">Обеспечение деятельности учреждений, подведомственных учредителю </t>
  </si>
  <si>
    <t>99 00</t>
  </si>
  <si>
    <t>Свод лимитов в разрезе мероприятий по  субсидии на муниципальное задание на текущий финансовый год</t>
  </si>
  <si>
    <r>
      <t>Расшифровка сведений по</t>
    </r>
    <r>
      <rPr>
        <b/>
        <sz val="12"/>
        <rFont val="Arial"/>
        <family val="2"/>
        <charset val="204"/>
      </rPr>
      <t xml:space="preserve"> внебюджетной деятельности</t>
    </r>
    <r>
      <rPr>
        <sz val="12"/>
        <rFont val="Arial"/>
        <family val="2"/>
        <charset val="204"/>
      </rPr>
      <t xml:space="preserve"> в разрезе КБК на текущий финансовый год</t>
    </r>
  </si>
  <si>
    <t xml:space="preserve"> 99 00</t>
  </si>
  <si>
    <t>НЗ</t>
  </si>
  <si>
    <t xml:space="preserve">по выделенным на текущий год лимитам распределяем постребность в финансировании </t>
  </si>
  <si>
    <t>заполнение</t>
  </si>
  <si>
    <t>предоставление</t>
  </si>
  <si>
    <t>кол-во экземпляров</t>
  </si>
  <si>
    <t>период (сроки)</t>
  </si>
  <si>
    <t>Согл МЗ</t>
  </si>
  <si>
    <t>5 экз</t>
  </si>
  <si>
    <t>заполняется соглано примера</t>
  </si>
  <si>
    <t>ДСЛ</t>
  </si>
  <si>
    <t>ДСГ</t>
  </si>
  <si>
    <t>первично при выделении годовых лимитов одновеменно с первым планом фхд</t>
  </si>
  <si>
    <t>заполняется согласно примера</t>
  </si>
  <si>
    <t>предоставляется при изменении годовых лимитов</t>
  </si>
  <si>
    <t>предоставляется при изменении графика финансирования</t>
  </si>
  <si>
    <t>сроки по запросу (3 раб дня)</t>
  </si>
  <si>
    <t>3 экз</t>
  </si>
  <si>
    <t xml:space="preserve">предоставляется совместно с графиком финансирования под одной скрепкой </t>
  </si>
  <si>
    <t>предоставляется в комплект к соглашению</t>
  </si>
  <si>
    <t>по срокам предоставления соглашения</t>
  </si>
  <si>
    <t>1 экз</t>
  </si>
  <si>
    <t>2 экз</t>
  </si>
  <si>
    <t>заполняется автоматически при заполнении НЗ</t>
  </si>
  <si>
    <t>заполняется обяательно1 раз в начале года при предоставлении первого плана ФХД по остаткам на 1 число текущего финансового года</t>
  </si>
  <si>
    <t>предоставляется 1 раз к первому плану ФХД</t>
  </si>
  <si>
    <t>по срокам предоставления ФХД</t>
  </si>
  <si>
    <t>Прочие</t>
  </si>
  <si>
    <t xml:space="preserve">Остатки </t>
  </si>
  <si>
    <t>ЛИМИТЫ год</t>
  </si>
  <si>
    <t>СРОКИ год</t>
  </si>
  <si>
    <t>предоставляется в комплект к ФХД в течении года</t>
  </si>
  <si>
    <t>все приложения заполняются в разрезе источников по разделам подразделам.</t>
  </si>
  <si>
    <t>Возвраты</t>
  </si>
  <si>
    <t>ПД</t>
  </si>
  <si>
    <t>заполняются разделы поступления- по наименованию и КОСГУ дохода в разрезе раздела подраздела по статьям напраления расходования</t>
  </si>
  <si>
    <t>ИЦ</t>
  </si>
  <si>
    <t>заполняется в соответсвии с соглашением по иным целям в разрезе источников и разделов подразделов</t>
  </si>
  <si>
    <t>предоставляестя при доведении лимитов первично и при внесении изменений в объеме доходной и расходной части либо направлении расходования</t>
  </si>
  <si>
    <t>Пост и Вып</t>
  </si>
  <si>
    <t>информация по поступлениям и выплатам заполняется автоматически</t>
  </si>
  <si>
    <t>краткое наименования кладок</t>
  </si>
  <si>
    <r>
      <t xml:space="preserve">заполняется в течении года </t>
    </r>
    <r>
      <rPr>
        <u/>
        <sz val="10"/>
        <rFont val="Arial"/>
        <family val="2"/>
        <charset val="204"/>
      </rPr>
      <t>при поступлении на счет</t>
    </r>
    <r>
      <rPr>
        <sz val="10"/>
        <rFont val="Arial"/>
        <family val="2"/>
        <charset val="204"/>
      </rPr>
      <t xml:space="preserve"> доходов не связанных с муниципальным заданием текущего года ( возмещение ущерба, гранты и т.п.)</t>
    </r>
  </si>
  <si>
    <r>
      <t xml:space="preserve">заполняется в течении года </t>
    </r>
    <r>
      <rPr>
        <u/>
        <sz val="10"/>
        <rFont val="Arial"/>
        <family val="2"/>
        <charset val="204"/>
      </rPr>
      <t>при поступлении на счет</t>
    </r>
    <r>
      <rPr>
        <sz val="10"/>
        <rFont val="Arial"/>
        <family val="2"/>
        <charset val="204"/>
      </rPr>
      <t xml:space="preserve"> доходов не связанных с муниципальным заданием текущего года (возвраты прошлых лет: например ФСС, либо дебитоская задолженность прошлых лет и т.п.)</t>
    </r>
  </si>
  <si>
    <t>Внебюджет</t>
  </si>
  <si>
    <t xml:space="preserve">всего </t>
  </si>
  <si>
    <r>
      <t xml:space="preserve">Расшифровка средств </t>
    </r>
    <r>
      <rPr>
        <b/>
        <sz val="12"/>
        <rFont val="Arial"/>
        <family val="2"/>
        <charset val="204"/>
      </rPr>
      <t>почих доходов</t>
    </r>
    <r>
      <rPr>
        <sz val="12"/>
        <rFont val="Arial"/>
        <family val="2"/>
        <charset val="204"/>
      </rPr>
      <t xml:space="preserve"> по всем источникам разрезе КБК на текущий финансовый год</t>
    </r>
  </si>
  <si>
    <t>Расшифровка средств возвратов прошлых лет разрезе КБК по всем источникам на текущий финансовый год</t>
  </si>
  <si>
    <t>Прочие доходы</t>
  </si>
  <si>
    <t>Поступления по доходам от собственности КОСГУ 120</t>
  </si>
  <si>
    <t>Поступления от оказания услуг КОСГУ 130</t>
  </si>
  <si>
    <t>Поступления от операций с активами КОСГУ 410,440</t>
  </si>
  <si>
    <t>Поступления от штрафов пеней</t>
  </si>
  <si>
    <t>Поступления из прочих источников внебюджетной деятельности</t>
  </si>
  <si>
    <t>за питание сотрудников</t>
  </si>
  <si>
    <t>за организацию питания обучающихся образовательных организаций</t>
  </si>
  <si>
    <t>за присмотр и уход за детьми</t>
  </si>
  <si>
    <t>01.02.80</t>
  </si>
  <si>
    <t>Расходы на содержание служб сопровождение опекунов</t>
  </si>
  <si>
    <t>804.20.6015</t>
  </si>
  <si>
    <t>804.20.5003</t>
  </si>
  <si>
    <t>Разработка и проверка достоверности проектно-сметной и другой документации</t>
  </si>
  <si>
    <t>804.20.5042</t>
  </si>
  <si>
    <t>В том числе:</t>
  </si>
  <si>
    <r>
      <t xml:space="preserve">Итого по плану ФХД на </t>
    </r>
    <r>
      <rPr>
        <sz val="10"/>
        <rFont val="Arial"/>
        <family val="2"/>
        <charset val="204"/>
      </rPr>
      <t>год</t>
    </r>
  </si>
  <si>
    <t>в том числе по бюджетам</t>
  </si>
  <si>
    <t>в том числе по доходам</t>
  </si>
  <si>
    <r>
      <t>в таблице указываем поступившие средства</t>
    </r>
    <r>
      <rPr>
        <b/>
        <sz val="10"/>
        <color indexed="12"/>
        <rFont val="Arial"/>
        <family val="2"/>
        <charset val="204"/>
      </rPr>
      <t xml:space="preserve"> возврата прошлых лет</t>
    </r>
    <r>
      <rPr>
        <sz val="10"/>
        <color indexed="12"/>
        <rFont val="Arial"/>
        <family val="2"/>
        <charset val="204"/>
      </rPr>
      <t xml:space="preserve"> это возврат ФСС, возврат излишне перечисленных сумм предоплаты, переплаты поставщикам, перерасчет заработной платы, возврат выплат молодому специалисту и т.п. предыдущий период,</t>
    </r>
  </si>
  <si>
    <t>Главный бухгалтер учреждения   ________           ___________________</t>
  </si>
  <si>
    <t>Свод 1 к соглашению</t>
  </si>
  <si>
    <t>Свод 2 к соглашению</t>
  </si>
  <si>
    <t>Расшивровка 1 к ФХД</t>
  </si>
  <si>
    <t>Расшифровка 4  к ФХД</t>
  </si>
  <si>
    <t>остатки</t>
  </si>
  <si>
    <t>пд</t>
  </si>
  <si>
    <t>возвраты</t>
  </si>
  <si>
    <t>прочие</t>
  </si>
  <si>
    <t>00000000000000000510</t>
  </si>
  <si>
    <t>00007010000000000111</t>
  </si>
  <si>
    <t>00007010000000000112</t>
  </si>
  <si>
    <t>00007010000000000119</t>
  </si>
  <si>
    <t>00007010000000000130</t>
  </si>
  <si>
    <t>00007010000000000244</t>
  </si>
  <si>
    <t>00007010000000000851</t>
  </si>
  <si>
    <t>00007010000000000853</t>
  </si>
  <si>
    <t>мз и пд</t>
  </si>
  <si>
    <t>=</t>
  </si>
  <si>
    <t>для доходной части урм</t>
  </si>
  <si>
    <t>итого по плану</t>
  </si>
  <si>
    <t>Расшифровка 1 к соглашению</t>
  </si>
  <si>
    <t>Свод 1 к ФХД</t>
  </si>
  <si>
    <t>тип средств</t>
  </si>
  <si>
    <t>КБК</t>
  </si>
  <si>
    <t>Итого план поступлений</t>
  </si>
  <si>
    <t xml:space="preserve">Сводная информация плана поступления и расходов на текущий финансовый год </t>
  </si>
  <si>
    <t>Итого план расходов</t>
  </si>
  <si>
    <r>
      <t>3.</t>
    </r>
    <r>
      <rPr>
        <b/>
        <i/>
        <sz val="10"/>
        <rFont val="Arial"/>
        <family val="2"/>
        <charset val="204"/>
      </rPr>
      <t>Поступления всего (группа доходы)</t>
    </r>
  </si>
  <si>
    <r>
      <t>3.</t>
    </r>
    <r>
      <rPr>
        <b/>
        <i/>
        <sz val="9"/>
        <rFont val="Arial"/>
        <family val="2"/>
        <charset val="204"/>
      </rPr>
      <t>Поступления всего (группа доходы)</t>
    </r>
  </si>
  <si>
    <r>
      <t xml:space="preserve">3.1. </t>
    </r>
    <r>
      <rPr>
        <i/>
        <sz val="9"/>
        <rFont val="Arial"/>
        <family val="2"/>
        <charset val="204"/>
      </rPr>
      <t>Доходы от собственности</t>
    </r>
  </si>
  <si>
    <r>
      <t xml:space="preserve">3.2. </t>
    </r>
    <r>
      <rPr>
        <i/>
        <sz val="9"/>
        <rFont val="Arial"/>
        <family val="2"/>
        <charset val="204"/>
      </rPr>
      <t>Доходы от оказания платных услуг</t>
    </r>
  </si>
  <si>
    <r>
      <t xml:space="preserve">3.3. </t>
    </r>
    <r>
      <rPr>
        <i/>
        <sz val="9"/>
        <rFont val="Arial"/>
        <family val="2"/>
        <charset val="204"/>
      </rPr>
      <t>Доходы от штрафов, пеней, иных</t>
    </r>
  </si>
  <si>
    <r>
      <t xml:space="preserve">3.4. </t>
    </r>
    <r>
      <rPr>
        <i/>
        <sz val="9"/>
        <rFont val="Arial"/>
        <family val="2"/>
        <charset val="204"/>
      </rPr>
      <t>Доходы от выбытий основных средств</t>
    </r>
  </si>
  <si>
    <r>
      <t xml:space="preserve">3.5. </t>
    </r>
    <r>
      <rPr>
        <i/>
        <sz val="9"/>
        <rFont val="Arial"/>
        <family val="2"/>
        <charset val="204"/>
      </rPr>
      <t>Доходы от выбытий материальных запасов</t>
    </r>
  </si>
  <si>
    <t>3</t>
  </si>
  <si>
    <t>4</t>
  </si>
  <si>
    <t>5</t>
  </si>
  <si>
    <t>6</t>
  </si>
  <si>
    <t>9</t>
  </si>
  <si>
    <t>11</t>
  </si>
  <si>
    <t>12</t>
  </si>
  <si>
    <t>13</t>
  </si>
  <si>
    <t>14</t>
  </si>
  <si>
    <t>Код бюджетной классификации</t>
  </si>
  <si>
    <t>Вид ассигнований</t>
  </si>
  <si>
    <t>Изменения показателей кассового плана (+, -)</t>
  </si>
  <si>
    <t>ППП</t>
  </si>
  <si>
    <t>ВР</t>
  </si>
  <si>
    <t>КВР</t>
  </si>
  <si>
    <t>ЭКР</t>
  </si>
  <si>
    <t>СубЭК</t>
  </si>
  <si>
    <t>Направление</t>
  </si>
  <si>
    <t>Тип средств</t>
  </si>
  <si>
    <t>111</t>
  </si>
  <si>
    <t>УВЕДОМЛЕНИЕ</t>
  </si>
  <si>
    <t xml:space="preserve">Форма по ОКУД </t>
  </si>
  <si>
    <t>от 15 января 2018 г.</t>
  </si>
  <si>
    <t xml:space="preserve">ППП </t>
  </si>
  <si>
    <t>000</t>
  </si>
  <si>
    <t>муниципальное дошкольное образовательное учреждение детский сад No36 "Золотой петушок" Ярославского муниципального района</t>
  </si>
  <si>
    <t>Лицевой счет</t>
  </si>
  <si>
    <t xml:space="preserve">                                                       (наименование получателя бюджетных средств)</t>
  </si>
  <si>
    <t>(наименование получателя бюджетных средств)</t>
  </si>
  <si>
    <t>Единица измерения: руб.</t>
  </si>
  <si>
    <t xml:space="preserve">по ОКЕИ </t>
  </si>
  <si>
    <t>Приложения</t>
  </si>
  <si>
    <t xml:space="preserve">по КФД </t>
  </si>
  <si>
    <t>(наименование документа)</t>
  </si>
  <si>
    <t>Основание:</t>
  </si>
  <si>
    <t>Дата документа</t>
  </si>
  <si>
    <t>Дата принятия</t>
  </si>
  <si>
    <t>Примечание по основанию</t>
  </si>
  <si>
    <t>№ документа</t>
  </si>
  <si>
    <t>По вопросу</t>
  </si>
  <si>
    <t>Вид изменений</t>
  </si>
  <si>
    <t>СОГЛАШЕНИЯ</t>
  </si>
  <si>
    <t>09.01.2018</t>
  </si>
  <si>
    <t>112</t>
  </si>
  <si>
    <t>244</t>
  </si>
  <si>
    <t>851</t>
  </si>
  <si>
    <t>853</t>
  </si>
  <si>
    <t/>
  </si>
  <si>
    <t>об изменении показателей росписи в части расходов Плану ФХД</t>
  </si>
  <si>
    <t>Наименование</t>
  </si>
  <si>
    <t xml:space="preserve">Периодичность: </t>
  </si>
  <si>
    <t>должность</t>
  </si>
  <si>
    <t>04.01.02</t>
  </si>
  <si>
    <t>02</t>
  </si>
  <si>
    <t>03</t>
  </si>
  <si>
    <t>852</t>
  </si>
  <si>
    <t>831</t>
  </si>
  <si>
    <t>04.01.03</t>
  </si>
  <si>
    <t>Плата за Лагерь с дневной формой пребывание (организация питания, культурно массовые мероприятия)</t>
  </si>
  <si>
    <t>всего по внебюджетной деятельности</t>
  </si>
  <si>
    <t xml:space="preserve"> "1"февраля 2018 г.</t>
  </si>
  <si>
    <r>
      <t xml:space="preserve">             1. Подпункт 2.1.1 пункта 2.1 раздела 2 Соглашения изложить в следующей редакции:
«2.1.1. Предоставить в 201</t>
    </r>
    <r>
      <rPr>
        <sz val="12"/>
        <color indexed="12"/>
        <rFont val="Times New Roman"/>
        <family val="1"/>
        <charset val="204"/>
      </rPr>
      <t>8</t>
    </r>
    <r>
      <rPr>
        <sz val="12"/>
        <rFont val="Times New Roman"/>
        <family val="1"/>
        <charset val="204"/>
      </rPr>
      <t xml:space="preserve"> году Учреждению субсидию в сумме ___цифрами___(____________прописью с большой буквы_____) рублей.
2. Приложение к Соглашению изложить в редакции согласно приложению к настоящему Дополнительному соглашению.
3. Настоящее Дополнительное соглашение вступает в силу со дня его подписания.
4. Настоящее Дополнительное соглашение подписано в трех экземплярах, имеющих равную юридическую силу, по одному для каждой из Сторон, а также один экземпляр для управления финансов и социально-экономического развития Администрации ЯМР.    
</t>
    </r>
  </si>
  <si>
    <t>Свод к ФХД</t>
  </si>
  <si>
    <t>Сводная информация плана поступления и расходов заполняется автоматически в разрезе разделов подразделов по типам средств (использовать для проверки информации забиваемой в УРМ)</t>
  </si>
  <si>
    <t>к плану финансово-хозяйственной деятельности</t>
  </si>
  <si>
    <t>РЗ ПЗ (фкр)</t>
  </si>
  <si>
    <t xml:space="preserve"> (ФКР)</t>
  </si>
  <si>
    <t>статья расходов (КОСГУ)</t>
  </si>
  <si>
    <t>вид расхода (квр)</t>
  </si>
  <si>
    <t>Наименование субсидии/  косгу</t>
  </si>
  <si>
    <t xml:space="preserve">вид расхода/ квр </t>
  </si>
  <si>
    <t>Вид расхода (квр)</t>
  </si>
  <si>
    <r>
      <t xml:space="preserve">4 </t>
    </r>
    <r>
      <rPr>
        <b/>
        <i/>
        <sz val="10"/>
        <rFont val="Arial"/>
        <family val="2"/>
        <charset val="204"/>
      </rPr>
      <t xml:space="preserve">Расходы всего (вид расходов (квр)) </t>
    </r>
  </si>
  <si>
    <t>ФКР</t>
  </si>
  <si>
    <t>наименование показателя</t>
  </si>
  <si>
    <t>код дохода</t>
  </si>
  <si>
    <t>290 в т.ч.</t>
  </si>
  <si>
    <t>180/183</t>
  </si>
  <si>
    <t>при внесении изменений в план прилагается письмо уведомление на передвижку (+/-)</t>
  </si>
  <si>
    <t>иные расходы</t>
  </si>
  <si>
    <t>7</t>
  </si>
  <si>
    <t>15</t>
  </si>
  <si>
    <r>
      <t xml:space="preserve">  </t>
    </r>
    <r>
      <rPr>
        <sz val="11"/>
        <color indexed="12"/>
        <rFont val="Times New Roman"/>
        <family val="1"/>
        <charset val="204"/>
      </rPr>
      <t>« 9 »  января 2019 г.</t>
    </r>
  </si>
  <si>
    <t>7. Показатели по поступлениям и выплатам учреждения на 2019 год</t>
  </si>
  <si>
    <t>итого 224</t>
  </si>
  <si>
    <t>итого 225.</t>
  </si>
  <si>
    <t>итого 223.</t>
  </si>
  <si>
    <t>итого 266</t>
  </si>
  <si>
    <t>итого 262</t>
  </si>
  <si>
    <t>итого 310</t>
  </si>
  <si>
    <t>итого 340</t>
  </si>
  <si>
    <t>итого 320</t>
  </si>
  <si>
    <t>итого 352</t>
  </si>
  <si>
    <t>итого 353</t>
  </si>
  <si>
    <t>итого 222</t>
  </si>
  <si>
    <t>итого 211</t>
  </si>
  <si>
    <t>итого 212</t>
  </si>
  <si>
    <t>итого 213</t>
  </si>
  <si>
    <t>итого 221</t>
  </si>
  <si>
    <t>итого 226.</t>
  </si>
  <si>
    <t>итого 290.</t>
  </si>
  <si>
    <t>Раздел Подраздел 07 01-ДОУ и ОУ с дошк. гр.,  07 02-ОУ ,  07 03-ДОП, 07 09</t>
  </si>
  <si>
    <t>социальные пособия и компенсации персоналу в денежной форме</t>
  </si>
  <si>
    <t>страхование</t>
  </si>
  <si>
    <t>штрафы за нарушение законодательства</t>
  </si>
  <si>
    <t>иные выплаты текущего характера</t>
  </si>
  <si>
    <t>увеличение стоимости интеллектуальной собственности</t>
  </si>
  <si>
    <r>
      <t>на 20 1</t>
    </r>
    <r>
      <rPr>
        <sz val="9.5"/>
        <color indexed="12"/>
        <rFont val="Arial"/>
        <family val="2"/>
        <charset val="204"/>
      </rPr>
      <t>9</t>
    </r>
    <r>
      <rPr>
        <sz val="9.5"/>
        <rFont val="Arial"/>
        <family val="2"/>
        <charset val="204"/>
      </rPr>
      <t xml:space="preserve"> г. очередной финансовый год</t>
    </r>
  </si>
  <si>
    <t>на 2020 1-ый год планового 
периода</t>
  </si>
  <si>
    <r>
      <t>на 20</t>
    </r>
    <r>
      <rPr>
        <sz val="9.5"/>
        <color indexed="12"/>
        <rFont val="Arial"/>
        <family val="2"/>
        <charset val="204"/>
      </rPr>
      <t>21</t>
    </r>
    <r>
      <rPr>
        <sz val="9.5"/>
        <rFont val="Arial"/>
        <family val="2"/>
        <charset val="204"/>
      </rPr>
      <t xml:space="preserve"> 2-ой год планового 
периода</t>
    </r>
  </si>
  <si>
    <t>Исполнитель                            ________           ___________________</t>
  </si>
  <si>
    <t>4.1.2.социальные пособия</t>
  </si>
  <si>
    <r>
      <t xml:space="preserve">3. </t>
    </r>
    <r>
      <rPr>
        <b/>
        <i/>
        <sz val="9"/>
        <rFont val="Arial"/>
        <family val="2"/>
        <charset val="204"/>
      </rPr>
      <t>Поступления всего (группа доходы)</t>
    </r>
  </si>
  <si>
    <r>
      <t xml:space="preserve">3.1. </t>
    </r>
    <r>
      <rPr>
        <b/>
        <i/>
        <sz val="9"/>
        <rFont val="Arial"/>
        <family val="2"/>
        <charset val="204"/>
      </rPr>
      <t>Доходы от собственности</t>
    </r>
  </si>
  <si>
    <r>
      <t xml:space="preserve">3.3. </t>
    </r>
    <r>
      <rPr>
        <b/>
        <i/>
        <sz val="9"/>
        <rFont val="Arial"/>
        <family val="2"/>
        <charset val="204"/>
      </rPr>
      <t>Доходы от штрафов, пеней, иных</t>
    </r>
  </si>
  <si>
    <r>
      <t xml:space="preserve">3.4. </t>
    </r>
    <r>
      <rPr>
        <b/>
        <i/>
        <sz val="9"/>
        <rFont val="Arial"/>
        <family val="2"/>
        <charset val="204"/>
      </rPr>
      <t>Доходы от выбытий основных средств</t>
    </r>
  </si>
  <si>
    <r>
      <t xml:space="preserve">3.5. </t>
    </r>
    <r>
      <rPr>
        <b/>
        <i/>
        <sz val="9"/>
        <rFont val="Arial"/>
        <family val="2"/>
        <charset val="204"/>
      </rPr>
      <t>Доходы от выбытий материальных запасов</t>
    </r>
  </si>
  <si>
    <t xml:space="preserve">внебюджет </t>
  </si>
  <si>
    <t>Субсидия на муниципальное задание</t>
  </si>
  <si>
    <r>
      <t>касс. расх. ст.</t>
    </r>
    <r>
      <rPr>
        <b/>
        <sz val="11"/>
        <color indexed="8"/>
        <rFont val="Calibri"/>
        <family val="2"/>
        <charset val="204"/>
      </rPr>
      <t xml:space="preserve"> 352</t>
    </r>
  </si>
  <si>
    <r>
      <t>касс. расх. ст.</t>
    </r>
    <r>
      <rPr>
        <b/>
        <sz val="11"/>
        <color indexed="8"/>
        <rFont val="Calibri"/>
        <family val="2"/>
        <charset val="204"/>
      </rPr>
      <t xml:space="preserve"> 353</t>
    </r>
  </si>
  <si>
    <r>
      <t xml:space="preserve">касс. расх. ст. </t>
    </r>
    <r>
      <rPr>
        <b/>
        <sz val="11"/>
        <color indexed="8"/>
        <rFont val="Calibri"/>
        <family val="2"/>
        <charset val="204"/>
      </rPr>
      <t>227</t>
    </r>
  </si>
  <si>
    <r>
      <t xml:space="preserve">касс. расх. ст. </t>
    </r>
    <r>
      <rPr>
        <b/>
        <sz val="11"/>
        <color indexed="8"/>
        <rFont val="Calibri"/>
        <family val="2"/>
        <charset val="204"/>
      </rPr>
      <t xml:space="preserve">266 </t>
    </r>
    <r>
      <rPr>
        <sz val="11"/>
        <color indexed="8"/>
        <rFont val="Calibri"/>
        <family val="2"/>
        <charset val="204"/>
      </rPr>
      <t>в т.ч.</t>
    </r>
  </si>
  <si>
    <r>
      <t xml:space="preserve">касс. расх. ст. </t>
    </r>
    <r>
      <rPr>
        <b/>
        <sz val="11"/>
        <color indexed="8"/>
        <rFont val="Calibri"/>
        <family val="2"/>
        <charset val="204"/>
      </rPr>
      <t xml:space="preserve">262 </t>
    </r>
    <r>
      <rPr>
        <sz val="11"/>
        <color indexed="8"/>
        <rFont val="Calibri"/>
        <family val="2"/>
        <charset val="204"/>
      </rPr>
      <t>в т.ч.</t>
    </r>
  </si>
  <si>
    <r>
      <t>касс. расх. ст.</t>
    </r>
    <r>
      <rPr>
        <b/>
        <sz val="11"/>
        <color indexed="8"/>
        <rFont val="Calibri"/>
        <family val="2"/>
        <charset val="204"/>
      </rPr>
      <t xml:space="preserve"> 290 </t>
    </r>
    <r>
      <rPr>
        <sz val="11"/>
        <color indexed="8"/>
        <rFont val="Calibri"/>
        <family val="2"/>
        <charset val="204"/>
      </rPr>
      <t>в т.ч.</t>
    </r>
  </si>
  <si>
    <t>340 в т.ч.</t>
  </si>
  <si>
    <t>Расшифровка остатка разрешенных средств муниципального задания  на текущий финансовый год разрезе КБК</t>
  </si>
  <si>
    <r>
      <t xml:space="preserve">3.6. </t>
    </r>
    <r>
      <rPr>
        <b/>
        <i/>
        <sz val="9"/>
        <rFont val="Arial"/>
        <family val="2"/>
        <charset val="204"/>
      </rPr>
      <t>Безвозмездные денежные поступления текущего характера</t>
    </r>
  </si>
  <si>
    <t>804.20.5044</t>
  </si>
  <si>
    <t>Расходы на выплаты стипендий обучающимся образовательных учреждений ЯМР</t>
  </si>
  <si>
    <t>Безвозмездные денежные поступления текущего характера КОСГУ 150</t>
  </si>
  <si>
    <t>4.1.1.заработная плата</t>
  </si>
  <si>
    <t>4.2.1.прочие не социальные выплаты</t>
  </si>
  <si>
    <t>увеличение стоимости лекарственных препаратов</t>
  </si>
  <si>
    <t>увеличение стоимости продуктов питания</t>
  </si>
  <si>
    <t>увеличение стоимости гсм</t>
  </si>
  <si>
    <t>увеличение стоимости строительных материалов</t>
  </si>
  <si>
    <t>увеличение стоимости мягкого инвентаря</t>
  </si>
  <si>
    <t>увеличение стоимости оборотных запасов</t>
  </si>
  <si>
    <t>увеличение стоимости прочих мз однократного применения</t>
  </si>
  <si>
    <t>иные выплаты текущего характера физическим лицам</t>
  </si>
  <si>
    <t>223.04</t>
  </si>
  <si>
    <t>в т.ч. 223.04</t>
  </si>
  <si>
    <t>3.5. гранты в форме субсидий, в том числе предоставляемых по результатам конкурсов КОСГУ 150</t>
  </si>
  <si>
    <t xml:space="preserve">223 в т.ч. </t>
  </si>
  <si>
    <t xml:space="preserve">225 в т.ч. </t>
  </si>
  <si>
    <t xml:space="preserve">226 в т.ч. </t>
  </si>
  <si>
    <t>266 в т.ч.</t>
  </si>
  <si>
    <t>Наименование/ косгу</t>
  </si>
  <si>
    <t>(ФКР)</t>
  </si>
  <si>
    <t>социальные компенсации персоналу в натуральной форме</t>
  </si>
  <si>
    <t>4.3.3.социальные пособия и компенсации персоналу в денежной форме</t>
  </si>
  <si>
    <t>4.3.2.пособия по социальной помощи населению</t>
  </si>
  <si>
    <t>4.3.1.начисления на выплаты по оплате труда</t>
  </si>
  <si>
    <t>4.2.2.прочие не социальные выплаты</t>
  </si>
  <si>
    <t>прочие несоциальные выплаты персоналу в натуральной форме</t>
  </si>
  <si>
    <t>4.2.3.прочие не социальные выплаты</t>
  </si>
  <si>
    <t>4.2.4.пособия по социальной помощи населению в денежной форме</t>
  </si>
  <si>
    <t>4.2.5.социальные пособия и компенсации персоналу в денежной форме</t>
  </si>
  <si>
    <t>4.2.6.социальные компенсации персоналу в натуральной форме</t>
  </si>
  <si>
    <t>иные выплты текущего характера организациям</t>
  </si>
  <si>
    <r>
      <t xml:space="preserve">3.7. </t>
    </r>
    <r>
      <rPr>
        <b/>
        <i/>
        <sz val="9"/>
        <rFont val="Arial"/>
        <family val="2"/>
        <charset val="204"/>
      </rPr>
      <t>Прочие доходы</t>
    </r>
  </si>
  <si>
    <r>
      <t xml:space="preserve">3.7. </t>
    </r>
    <r>
      <rPr>
        <i/>
        <sz val="9"/>
        <rFont val="Arial"/>
        <family val="2"/>
        <charset val="204"/>
      </rPr>
      <t>Прочие доходы</t>
    </r>
  </si>
  <si>
    <r>
      <t xml:space="preserve">3.6. </t>
    </r>
    <r>
      <rPr>
        <i/>
        <sz val="9"/>
        <rFont val="Arial"/>
        <family val="2"/>
        <charset val="204"/>
      </rPr>
      <t>Безвозмездные денежные поступления текущего характера</t>
    </r>
  </si>
  <si>
    <t>услуги для целей капитальных вложений</t>
  </si>
  <si>
    <t>Остаток разрешенных средств на 01.01.2019 разрезе КБК</t>
  </si>
  <si>
    <t>Коды</t>
  </si>
  <si>
    <t>по Сводному реестру</t>
  </si>
  <si>
    <t>глава по БК</t>
  </si>
  <si>
    <t>Утверждаю</t>
  </si>
  <si>
    <t>(наименование должности уполномоченного лица)</t>
  </si>
  <si>
    <t>(наименование органа - учредителя (учреждения)</t>
  </si>
  <si>
    <t>План финансово-хозяйственной деятельности на 20</t>
  </si>
  <si>
    <t>и 20</t>
  </si>
  <si>
    <r>
      <t xml:space="preserve"> г.</t>
    </r>
    <r>
      <rPr>
        <vertAlign val="superscript"/>
        <sz val="8"/>
        <rFont val="Times New Roman"/>
        <family val="1"/>
        <charset val="204"/>
      </rPr>
      <t>2</t>
    </r>
  </si>
  <si>
    <t>Орган, осуществляющий</t>
  </si>
  <si>
    <t>функции и полномочия учредителя</t>
  </si>
  <si>
    <t>Раздел 1. Поступления и выплаты</t>
  </si>
  <si>
    <r>
      <t xml:space="preserve">Код по бюджетной классификации Российской Федерации </t>
    </r>
    <r>
      <rPr>
        <vertAlign val="superscript"/>
        <sz val="8"/>
        <rFont val="Times New Roman"/>
        <family val="1"/>
        <charset val="204"/>
      </rPr>
      <t>3</t>
    </r>
  </si>
  <si>
    <r>
      <t xml:space="preserve">Аналитический код </t>
    </r>
    <r>
      <rPr>
        <vertAlign val="superscript"/>
        <sz val="8"/>
        <rFont val="Times New Roman"/>
        <family val="1"/>
        <charset val="204"/>
      </rPr>
      <t>4</t>
    </r>
  </si>
  <si>
    <t>Сумма</t>
  </si>
  <si>
    <t>на 20</t>
  </si>
  <si>
    <t>за пределами планового периода</t>
  </si>
  <si>
    <t>текущий финансовый год</t>
  </si>
  <si>
    <t>первый год планового периода</t>
  </si>
  <si>
    <t>второй год планового периода</t>
  </si>
  <si>
    <t>8</t>
  </si>
  <si>
    <r>
      <t xml:space="preserve">Остаток средств на начало текущего финансового года </t>
    </r>
    <r>
      <rPr>
        <vertAlign val="superscript"/>
        <sz val="8"/>
        <rFont val="Times New Roman"/>
        <family val="1"/>
        <charset val="204"/>
      </rPr>
      <t>5</t>
    </r>
  </si>
  <si>
    <r>
      <t xml:space="preserve">Остаток средств на конец текущего финансового года </t>
    </r>
    <r>
      <rPr>
        <vertAlign val="superscript"/>
        <sz val="8"/>
        <rFont val="Times New Roman"/>
        <family val="1"/>
        <charset val="204"/>
      </rPr>
      <t>5</t>
    </r>
  </si>
  <si>
    <t>0002</t>
  </si>
  <si>
    <t>Доходы, всего:</t>
  </si>
  <si>
    <t>1000</t>
  </si>
  <si>
    <t>в том числе:
доходы от собственности, всего</t>
  </si>
  <si>
    <t>1100</t>
  </si>
  <si>
    <t>120</t>
  </si>
  <si>
    <t>1110</t>
  </si>
  <si>
    <t>доходы от оказания услуг, работ, компенсации затрат учреждений, всего</t>
  </si>
  <si>
    <t>1200</t>
  </si>
  <si>
    <t>130</t>
  </si>
  <si>
    <t>в том числе:
субсидии на финансовое обеспечение выполнения государственного (муниципального) задания за счет средств бюджета публично-правового образования, создавшего учреждение</t>
  </si>
  <si>
    <t>1210</t>
  </si>
  <si>
    <t>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t>
  </si>
  <si>
    <t>1220</t>
  </si>
  <si>
    <t>140</t>
  </si>
  <si>
    <t>1310</t>
  </si>
  <si>
    <t>безвозмездные денежные поступления, всего</t>
  </si>
  <si>
    <t>1400</t>
  </si>
  <si>
    <t>150</t>
  </si>
  <si>
    <t>прочие доходы, всего</t>
  </si>
  <si>
    <t>1500</t>
  </si>
  <si>
    <t>180</t>
  </si>
  <si>
    <t>целевые субсидии</t>
  </si>
  <si>
    <t>1520</t>
  </si>
  <si>
    <t>доходы от операций с активами, всего</t>
  </si>
  <si>
    <t>1900</t>
  </si>
  <si>
    <r>
      <t xml:space="preserve">прочие поступления, всего </t>
    </r>
    <r>
      <rPr>
        <vertAlign val="superscript"/>
        <sz val="8"/>
        <rFont val="Times New Roman"/>
        <family val="1"/>
        <charset val="204"/>
      </rPr>
      <t>6</t>
    </r>
  </si>
  <si>
    <t>1980</t>
  </si>
  <si>
    <t>из них:
увеличение остатков денежных средств за счет возврата дебиторской задолженности прошлых лет</t>
  </si>
  <si>
    <t>1981</t>
  </si>
  <si>
    <t>510</t>
  </si>
  <si>
    <t>Расходы, всего</t>
  </si>
  <si>
    <t>2000</t>
  </si>
  <si>
    <t>в том числе:
на выплаты персоналу, всего</t>
  </si>
  <si>
    <t>2100</t>
  </si>
  <si>
    <t>в том числе:
оплата труда</t>
  </si>
  <si>
    <t>2110</t>
  </si>
  <si>
    <t>прочие выплаты персоналу, в том числе компенсационного характера</t>
  </si>
  <si>
    <t>2120</t>
  </si>
  <si>
    <t>иные выплаты, за исключением фонда оплаты труда учреждения, для выполнения отдельных полномочий</t>
  </si>
  <si>
    <t>2130</t>
  </si>
  <si>
    <t>113</t>
  </si>
  <si>
    <t>взносы по обязательному социальному страхованию на выплаты по оплате труда работников и иные выплаты работникам учреждений, всего</t>
  </si>
  <si>
    <t>2140</t>
  </si>
  <si>
    <t>119</t>
  </si>
  <si>
    <t>в том числе:
на выплаты по оплате труда</t>
  </si>
  <si>
    <t>2141</t>
  </si>
  <si>
    <t>на иные выплаты работникам</t>
  </si>
  <si>
    <t>2142</t>
  </si>
  <si>
    <t>денежное довольствие военнослужащих и сотрудников, имеющих специальные звания</t>
  </si>
  <si>
    <t>2150</t>
  </si>
  <si>
    <t>131</t>
  </si>
  <si>
    <t>иные выплаты военнослужащим и сотрудникам, имеющим специальные звания</t>
  </si>
  <si>
    <t>2160</t>
  </si>
  <si>
    <t>134</t>
  </si>
  <si>
    <t>страховые взносы на обязательное социальное страхование в части выплат персоналу, подлежащих обложению страховыми взносами</t>
  </si>
  <si>
    <t>2170</t>
  </si>
  <si>
    <t>139</t>
  </si>
  <si>
    <t>в том числе:
на оплату труда стажеров</t>
  </si>
  <si>
    <t>на иные выплаты гражданским лицам (денежное содержание)</t>
  </si>
  <si>
    <t>2172</t>
  </si>
  <si>
    <t>социальные и иные выплаты населению, всего</t>
  </si>
  <si>
    <t>2200</t>
  </si>
  <si>
    <t>в том числе:
социальные выплаты гражданам, кроме публичных нормативных социальных выплат</t>
  </si>
  <si>
    <t>2210</t>
  </si>
  <si>
    <t>из них:
пособия, компенсации и иные социальные выплаты гражданам, кроме публичных нормативных обязательств</t>
  </si>
  <si>
    <t>2211</t>
  </si>
  <si>
    <t>321</t>
  </si>
  <si>
    <t>выплата стипендий, осуществление иных расходов на социальную поддержку обучающихся за счет средств стипендиального фонда</t>
  </si>
  <si>
    <t>2220</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</si>
  <si>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</si>
  <si>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2230</t>
  </si>
  <si>
    <t>350</t>
  </si>
  <si>
    <t>2240</t>
  </si>
  <si>
    <t>360</t>
  </si>
  <si>
    <t>уплата налогов, сборов и иных платежей, всего</t>
  </si>
  <si>
    <t>2300</t>
  </si>
  <si>
    <t>850</t>
  </si>
  <si>
    <t>из них:
налог на имущество организаций и земельный налог</t>
  </si>
  <si>
    <t>2310</t>
  </si>
  <si>
    <t>иные налоги (включаемые в состав расходов) в бюджеты бюджетной системы Российской Федерации, а также государственная пошлина</t>
  </si>
  <si>
    <t>2320</t>
  </si>
  <si>
    <t>уплата штрафов (в том числе административных), пеней, иных платежей</t>
  </si>
  <si>
    <t>2330</t>
  </si>
  <si>
    <t>безвозмездные перечисления организациям и физическим лицам, всего</t>
  </si>
  <si>
    <t>2400</t>
  </si>
  <si>
    <t>из них:
гранты, предоставляемые другим организациям и физическим лицам</t>
  </si>
  <si>
    <t>2410</t>
  </si>
  <si>
    <t>810</t>
  </si>
  <si>
    <t>взносы в международные организации</t>
  </si>
  <si>
    <t>2420</t>
  </si>
  <si>
    <t>862</t>
  </si>
  <si>
    <t>платежи в целях обеспечения реализации соглашений с правительствами иностранных государств и международными организациями</t>
  </si>
  <si>
    <t>2430</t>
  </si>
  <si>
    <t>863</t>
  </si>
  <si>
    <t>прочие выплаты (кроме выплат на закупку товаров, работ, услуг)</t>
  </si>
  <si>
    <t>2500</t>
  </si>
  <si>
    <t>исполнение судебных актов Российской Федерации и мировых соглашений по возмещению вреда, причиненного в результате деятельности учреждения</t>
  </si>
  <si>
    <t>2520</t>
  </si>
  <si>
    <r>
      <t xml:space="preserve">расходы на закупку товаров, работ, услуг, всего </t>
    </r>
    <r>
      <rPr>
        <vertAlign val="superscript"/>
        <sz val="8"/>
        <rFont val="Times New Roman"/>
        <family val="1"/>
        <charset val="204"/>
      </rPr>
      <t>7</t>
    </r>
  </si>
  <si>
    <t>2600</t>
  </si>
  <si>
    <t>в том числе:
закупку научно-исследовательских и опытно-конструкторских работ</t>
  </si>
  <si>
    <t>2610</t>
  </si>
  <si>
    <t>241</t>
  </si>
  <si>
    <t>закупку товаров, работ, услуг в сфере информационно-коммуникационных технологий</t>
  </si>
  <si>
    <t>2620</t>
  </si>
  <si>
    <t>242</t>
  </si>
  <si>
    <t>закупку товаров, работ, услуг в целях капитального ремонта государственного (муниципального) имущества</t>
  </si>
  <si>
    <t>2630</t>
  </si>
  <si>
    <t>243</t>
  </si>
  <si>
    <t>прочую закупку товаров, работ и услуг, всего</t>
  </si>
  <si>
    <t>2640</t>
  </si>
  <si>
    <t>капитальные вложения в объекты государственной (муниципальной) собственности, всего</t>
  </si>
  <si>
    <t>2650</t>
  </si>
  <si>
    <t>400</t>
  </si>
  <si>
    <t>в том числе:
приобретение объектов недвижимого имущества государственными (муниципальными) учреждениями</t>
  </si>
  <si>
    <t>406</t>
  </si>
  <si>
    <t>строительство (реконструкция) объектов недвижимого имущества государственными (муниципальными) учреждениями</t>
  </si>
  <si>
    <t>407</t>
  </si>
  <si>
    <r>
      <t xml:space="preserve">Выплаты, уменьшающие доход, всего </t>
    </r>
    <r>
      <rPr>
        <b/>
        <vertAlign val="superscript"/>
        <sz val="8"/>
        <rFont val="Times New Roman"/>
        <family val="1"/>
        <charset val="204"/>
      </rPr>
      <t>8</t>
    </r>
  </si>
  <si>
    <t>3000</t>
  </si>
  <si>
    <t>100</t>
  </si>
  <si>
    <r>
      <t xml:space="preserve">в том числе:
налог на прибыль </t>
    </r>
    <r>
      <rPr>
        <vertAlign val="superscript"/>
        <sz val="8"/>
        <rFont val="Times New Roman"/>
        <family val="1"/>
        <charset val="204"/>
      </rPr>
      <t>8</t>
    </r>
  </si>
  <si>
    <t>3010</t>
  </si>
  <si>
    <r>
      <t xml:space="preserve">налог на добавленную стоимость </t>
    </r>
    <r>
      <rPr>
        <vertAlign val="superscript"/>
        <sz val="8"/>
        <rFont val="Times New Roman"/>
        <family val="1"/>
        <charset val="204"/>
      </rPr>
      <t>8</t>
    </r>
  </si>
  <si>
    <t>3020</t>
  </si>
  <si>
    <r>
      <t xml:space="preserve">прочие налоги, уменьшающие доход </t>
    </r>
    <r>
      <rPr>
        <vertAlign val="superscript"/>
        <sz val="8"/>
        <rFont val="Times New Roman"/>
        <family val="1"/>
        <charset val="204"/>
      </rPr>
      <t>8</t>
    </r>
  </si>
  <si>
    <t>3030</t>
  </si>
  <si>
    <r>
      <t xml:space="preserve">Прочие выплаты, всего </t>
    </r>
    <r>
      <rPr>
        <b/>
        <vertAlign val="superscript"/>
        <sz val="8"/>
        <rFont val="Times New Roman"/>
        <family val="1"/>
        <charset val="204"/>
      </rPr>
      <t>9</t>
    </r>
  </si>
  <si>
    <t>4000</t>
  </si>
  <si>
    <t>из них:
возврат в бюджет средств субсидии</t>
  </si>
  <si>
    <t>4010</t>
  </si>
  <si>
    <t>610</t>
  </si>
  <si>
    <r>
      <t>_____</t>
    </r>
    <r>
      <rPr>
        <vertAlign val="superscript"/>
        <sz val="7"/>
        <rFont val="Times New Roman"/>
        <family val="1"/>
        <charset val="204"/>
      </rPr>
      <t>1</t>
    </r>
    <r>
      <rPr>
        <sz val="7"/>
        <color indexed="9"/>
        <rFont val="Times New Roman"/>
        <family val="1"/>
        <charset val="204"/>
      </rPr>
      <t>_</t>
    </r>
    <r>
      <rPr>
        <sz val="7"/>
        <rFont val="Times New Roman"/>
        <family val="1"/>
        <charset val="204"/>
      </rPr>
      <t>В случае утверждения закона (решения) о бюджете на текущий финансовый год и плановый период.</t>
    </r>
  </si>
  <si>
    <r>
      <t>_____</t>
    </r>
    <r>
      <rPr>
        <vertAlign val="superscript"/>
        <sz val="7"/>
        <rFont val="Times New Roman"/>
        <family val="1"/>
        <charset val="204"/>
      </rPr>
      <t>2</t>
    </r>
    <r>
      <rPr>
        <sz val="7"/>
        <color indexed="9"/>
        <rFont val="Times New Roman"/>
        <family val="1"/>
        <charset val="204"/>
      </rPr>
      <t>_</t>
    </r>
    <r>
      <rPr>
        <sz val="7"/>
        <rFont val="Times New Roman"/>
        <family val="1"/>
        <charset val="204"/>
      </rPr>
      <t>Указывается дата подписания Плана, а в случае утверждения Плана уполномоченным лицом учреждения - дата утверждения Плана.</t>
    </r>
  </si>
  <si>
    <r>
      <t>_____</t>
    </r>
    <r>
      <rPr>
        <vertAlign val="superscript"/>
        <sz val="7"/>
        <rFont val="Times New Roman"/>
        <family val="1"/>
        <charset val="204"/>
      </rPr>
      <t>3</t>
    </r>
    <r>
      <rPr>
        <sz val="7"/>
        <color indexed="9"/>
        <rFont val="Times New Roman"/>
        <family val="1"/>
        <charset val="204"/>
      </rPr>
      <t>_</t>
    </r>
    <r>
      <rPr>
        <sz val="7"/>
        <rFont val="Times New Roman"/>
        <family val="1"/>
        <charset val="204"/>
      </rPr>
      <t>В графе 3 отражаются:</t>
    </r>
  </si>
  <si>
    <r>
      <t>_____</t>
    </r>
    <r>
      <rPr>
        <sz val="7"/>
        <rFont val="Times New Roman"/>
        <family val="1"/>
        <charset val="204"/>
      </rPr>
      <t>по строкам 1100 - 1900 - коды аналитической группы подвида доходов бюджетов классификации доходов бюджетов;</t>
    </r>
  </si>
  <si>
    <r>
      <t>_____</t>
    </r>
    <r>
      <rPr>
        <sz val="7"/>
        <rFont val="Times New Roman"/>
        <family val="1"/>
        <charset val="204"/>
      </rPr>
      <t>по строкам 1980 - 1990 - коды аналитической группы вида источников финансирования дефицитов бюджетов классификации источников финансирования дефицитов бюджетов;</t>
    </r>
  </si>
  <si>
    <r>
      <t>_____</t>
    </r>
    <r>
      <rPr>
        <sz val="7"/>
        <rFont val="Times New Roman"/>
        <family val="1"/>
        <charset val="204"/>
      </rPr>
      <t>по строкам 3000 - 3030 -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r>
  </si>
  <si>
    <r>
      <t>_____</t>
    </r>
    <r>
      <rPr>
        <sz val="7"/>
        <rFont val="Times New Roman"/>
        <family val="1"/>
        <charset val="204"/>
      </rPr>
      <t>по строкам 4000 - 4040 - коды аналитической группы вида источников финансирования дефицитов бюджетов классификации источников финансирования дефицитов бюджетов.</t>
    </r>
  </si>
  <si>
    <r>
      <t>_____</t>
    </r>
    <r>
      <rPr>
        <vertAlign val="superscript"/>
        <sz val="7"/>
        <rFont val="Times New Roman"/>
        <family val="1"/>
        <charset val="204"/>
      </rPr>
      <t>4</t>
    </r>
    <r>
      <rPr>
        <sz val="7"/>
        <color indexed="9"/>
        <rFont val="Times New Roman"/>
        <family val="1"/>
        <charset val="204"/>
      </rPr>
      <t>_</t>
    </r>
    <r>
      <rPr>
        <sz val="7"/>
        <rFont val="Times New Roman"/>
        <family val="1"/>
        <charset val="204"/>
      </rPr>
      <t>В графе 4 указывается код классификации операций сектора государственного управления в соответствии с Порядком применения классификации операций сектора государственного управления, утвержденным приказом Министерства финансов Российской Федерации от 29 ноября 2017 г. № 209н (зарегистрирован в Министерстве юстиции Российской Федерации 12 февраля 2018 г., регистрационный номер 50003), и (или) коды иных аналитических показателей, в случае, если Порядком органа - учредителя предусмотрена указанная детализация.</t>
    </r>
  </si>
  <si>
    <r>
      <t>_____</t>
    </r>
    <r>
      <rPr>
        <vertAlign val="superscript"/>
        <sz val="7"/>
        <rFont val="Times New Roman"/>
        <family val="1"/>
        <charset val="204"/>
      </rPr>
      <t>5</t>
    </r>
    <r>
      <rPr>
        <sz val="7"/>
        <color indexed="9"/>
        <rFont val="Times New Roman"/>
        <family val="1"/>
        <charset val="204"/>
      </rPr>
      <t>_</t>
    </r>
    <r>
      <rPr>
        <sz val="7"/>
        <rFont val="Times New Roman"/>
        <family val="1"/>
        <charset val="204"/>
      </rPr>
      <t>По строкам 0001 и 0002 указываются планируемые суммы остатков средств на начало и на конец планируемого года, если указанные показатели по решению органа, осуществляющего функции и полномочия учредителя, планируются на этапе формирования проекта Плана  либо указываются фактические остатки средств при внесении изменений в утвержденный План после завершения отчетного финансового года.</t>
    </r>
  </si>
  <si>
    <r>
      <t>_____</t>
    </r>
    <r>
      <rPr>
        <vertAlign val="superscript"/>
        <sz val="7"/>
        <rFont val="Times New Roman"/>
        <family val="1"/>
        <charset val="204"/>
      </rPr>
      <t>6</t>
    </r>
    <r>
      <rPr>
        <sz val="7"/>
        <color indexed="9"/>
        <rFont val="Times New Roman"/>
        <family val="1"/>
        <charset val="204"/>
      </rPr>
      <t>_</t>
    </r>
    <r>
      <rPr>
        <sz val="7"/>
        <rFont val="Times New Roman"/>
        <family val="1"/>
        <charset val="204"/>
      </rPr>
      <t>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 При формировании Плана (проекта Плана) обособленному(ым) подразделению(ям) показатель прочих поступлений включает показатель поступлений в рамках расчетов между головным учреждением и обособленным подразделением.</t>
    </r>
  </si>
  <si>
    <r>
      <t>_____</t>
    </r>
    <r>
      <rPr>
        <vertAlign val="superscript"/>
        <sz val="7"/>
        <rFont val="Times New Roman"/>
        <family val="1"/>
        <charset val="204"/>
      </rPr>
      <t>8</t>
    </r>
    <r>
      <rPr>
        <sz val="7"/>
        <color indexed="9"/>
        <rFont val="Times New Roman"/>
        <family val="1"/>
        <charset val="204"/>
      </rPr>
      <t>_</t>
    </r>
    <r>
      <rPr>
        <sz val="7"/>
        <rFont val="Times New Roman"/>
        <family val="1"/>
        <charset val="204"/>
      </rPr>
      <t>Показатель отражается со знаком "минус".</t>
    </r>
  </si>
  <si>
    <r>
      <t>_____</t>
    </r>
    <r>
      <rPr>
        <vertAlign val="superscript"/>
        <sz val="7"/>
        <rFont val="Times New Roman"/>
        <family val="1"/>
        <charset val="204"/>
      </rPr>
      <t>9</t>
    </r>
    <r>
      <rPr>
        <sz val="7"/>
        <color indexed="9"/>
        <rFont val="Times New Roman"/>
        <family val="1"/>
        <charset val="204"/>
      </rPr>
      <t>_</t>
    </r>
    <r>
      <rPr>
        <sz val="7"/>
        <rFont val="Times New Roman"/>
        <family val="1"/>
        <charset val="204"/>
      </rPr>
      <t>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r>
  </si>
  <si>
    <r>
      <t>_____</t>
    </r>
    <r>
      <rPr>
        <vertAlign val="superscript"/>
        <sz val="7"/>
        <rFont val="Times New Roman"/>
        <family val="1"/>
        <charset val="204"/>
      </rPr>
      <t>16</t>
    </r>
    <r>
      <rPr>
        <sz val="7"/>
        <color indexed="9"/>
        <rFont val="Times New Roman"/>
        <family val="1"/>
        <charset val="204"/>
      </rPr>
      <t>_</t>
    </r>
    <r>
      <rPr>
        <sz val="7"/>
        <rFont val="Times New Roman"/>
        <family val="1"/>
        <charset val="204"/>
      </rPr>
      <t>Плановые показатели выплат на закупку товаров, работ, услуг по строке 26500 государственного (муниципального) бюджетного учреждения должен быть не менее суммы показателей строк 26410, 26420, 26430, 26440 по соответствующей графе, государственного (муниципального) автономного учреждения - не менее показателя строки 26430 по соответствующей графе.</t>
    </r>
  </si>
  <si>
    <r>
      <t>_____</t>
    </r>
    <r>
      <rPr>
        <vertAlign val="superscript"/>
        <sz val="7"/>
        <rFont val="Times New Roman"/>
        <family val="1"/>
        <charset val="204"/>
      </rPr>
      <t>15</t>
    </r>
    <r>
      <rPr>
        <sz val="7"/>
        <color indexed="9"/>
        <rFont val="Times New Roman"/>
        <family val="1"/>
        <charset val="204"/>
      </rPr>
      <t>_</t>
    </r>
    <r>
      <rPr>
        <sz val="7"/>
        <rFont val="Times New Roman"/>
        <family val="1"/>
        <charset val="204"/>
      </rPr>
      <t>Указывается сумма закупок товаров, работ, услуг, осуществляемых в соответствии с Федеральным законом № 44-ФЗ.</t>
    </r>
  </si>
  <si>
    <r>
      <t>_____</t>
    </r>
    <r>
      <rPr>
        <vertAlign val="superscript"/>
        <sz val="7"/>
        <rFont val="Times New Roman"/>
        <family val="1"/>
        <charset val="204"/>
      </rPr>
      <t>14</t>
    </r>
    <r>
      <rPr>
        <sz val="7"/>
        <color indexed="9"/>
        <rFont val="Times New Roman"/>
        <family val="1"/>
        <charset val="204"/>
      </rPr>
      <t>_</t>
    </r>
    <r>
      <rPr>
        <sz val="7"/>
        <rFont val="Times New Roman"/>
        <family val="1"/>
        <charset val="204"/>
      </rPr>
      <t>Государственным (муниципальным) бюджетным учреждением показатель не формируется.</t>
    </r>
  </si>
  <si>
    <r>
      <t>_____</t>
    </r>
    <r>
      <rPr>
        <vertAlign val="superscript"/>
        <sz val="7"/>
        <rFont val="Times New Roman"/>
        <family val="1"/>
        <charset val="204"/>
      </rPr>
      <t>13</t>
    </r>
    <r>
      <rPr>
        <sz val="7"/>
        <color indexed="9"/>
        <rFont val="Times New Roman"/>
        <family val="1"/>
        <charset val="204"/>
      </rPr>
      <t>_</t>
    </r>
    <r>
      <rPr>
        <sz val="7"/>
        <rFont val="Times New Roman"/>
        <family val="1"/>
        <charset val="204"/>
      </rPr>
      <t>Указывается сумма закупок товаров, работ, услуг, осуществляемых в соответствии с Федеральным законом № 44-ФЗ и Федеральным законом № 223-ФЗ.</t>
    </r>
  </si>
  <si>
    <r>
      <t>_____</t>
    </r>
    <r>
      <rPr>
        <vertAlign val="superscript"/>
        <sz val="7"/>
        <rFont val="Times New Roman"/>
        <family val="1"/>
        <charset val="204"/>
      </rPr>
      <t>12</t>
    </r>
    <r>
      <rPr>
        <sz val="7"/>
        <color indexed="9"/>
        <rFont val="Times New Roman"/>
        <family val="1"/>
        <charset val="204"/>
      </rPr>
      <t>_</t>
    </r>
    <r>
      <rPr>
        <sz val="7"/>
        <rFont val="Times New Roman"/>
        <family val="1"/>
        <charset val="204"/>
      </rPr>
      <t>Указывается сумма договоров (контрактов) о закупках товаров, работ, услуг, заключенных без учета требований Федерального закона № 44-ФЗ и Федерального закона № 223-ФЗ, в случаях, предусмотренных указанными федеральными законами.</t>
    </r>
  </si>
  <si>
    <r>
      <t>_____</t>
    </r>
    <r>
      <rPr>
        <vertAlign val="superscript"/>
        <sz val="7"/>
        <rFont val="Times New Roman"/>
        <family val="1"/>
        <charset val="204"/>
      </rPr>
      <t>11</t>
    </r>
    <r>
      <rPr>
        <sz val="7"/>
        <color indexed="9"/>
        <rFont val="Times New Roman"/>
        <family val="1"/>
        <charset val="204"/>
      </rPr>
      <t>_</t>
    </r>
    <r>
      <rPr>
        <sz val="7"/>
        <rFont val="Times New Roman"/>
        <family val="1"/>
        <charset val="204"/>
      </rPr>
      <t>Плановые показатели выплат на закупку товаров, работ, услуг по строке 26000 Раздела 2 "Сведения по выплатам на закупку товаров, работ, услуг" Плана распределяются на выплаты по контрактам (договорам), заключенным (планируемым к заключению) в соответствии с гражданским законодательством Российской Федерации (строки 26100 и 26200), а также по контрактам (договорам),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 работ, услуг для государственных и муниципальных нужд, с детализацией указанных выплат по контрактам (договорам), заключенным до начала текущего финансового года (строка 26300) и планируемым к заключению в соответствующем финансовом году (строка 26400) и должны соответствовать показателям соответствующих граф по строке 2600 Раздела 1 "Поступления и выплаты" Плана.</t>
    </r>
  </si>
  <si>
    <r>
      <t>_____</t>
    </r>
    <r>
      <rPr>
        <vertAlign val="superscript"/>
        <sz val="7"/>
        <rFont val="Times New Roman"/>
        <family val="1"/>
        <charset val="204"/>
      </rPr>
      <t>10</t>
    </r>
    <r>
      <rPr>
        <sz val="7"/>
        <color indexed="9"/>
        <rFont val="Times New Roman"/>
        <family val="1"/>
        <charset val="204"/>
      </rPr>
      <t>_</t>
    </r>
    <r>
      <rPr>
        <sz val="7"/>
        <rFont val="Times New Roman"/>
        <family val="1"/>
        <charset val="204"/>
      </rPr>
      <t>В Разделе 2 "Сведения по выплатам на закупку товаров, работ, услуг" Плана детализируются показатели выплат по расходам на закупку товаров, работ, услуг, отраженные в строке 2600 Раздела 1 "Поступления и выплаты" Плана.</t>
    </r>
  </si>
  <si>
    <t>(фамилия, инициалы)</t>
  </si>
  <si>
    <t>Исполнитель</t>
  </si>
  <si>
    <t>(уполномоченное лицо учреждения)</t>
  </si>
  <si>
    <t>Руководитель учреждения</t>
  </si>
  <si>
    <t>26610</t>
  </si>
  <si>
    <t>в том числе по году начала закупки:</t>
  </si>
  <si>
    <t>26600</t>
  </si>
  <si>
    <t>Итого по договорам, планируемым к заключению в соответствующем финансовом году в соответствии с Федеральным законом № 223-ФЗ, по соответствующему году закупки</t>
  </si>
  <si>
    <t>26510</t>
  </si>
  <si>
    <t>26500</t>
  </si>
  <si>
    <r>
      <t xml:space="preserve">Итого по контрактам, планируемым к заключению в соответствующем финансовом году в соответствии с Федеральным законом № 44-ФЗ, по соответствующему году закупки </t>
    </r>
    <r>
      <rPr>
        <vertAlign val="superscript"/>
        <sz val="8"/>
        <rFont val="Times New Roman"/>
        <family val="1"/>
        <charset val="204"/>
      </rPr>
      <t>16</t>
    </r>
  </si>
  <si>
    <t>26452</t>
  </si>
  <si>
    <t>в соответствии с Федеральным законом № 223-ФЗ</t>
  </si>
  <si>
    <t>1.4.5.2</t>
  </si>
  <si>
    <t>26451</t>
  </si>
  <si>
    <t>в том числе:
в соответствии с Федеральным законом № 44-ФЗ</t>
  </si>
  <si>
    <t>1.4.5.1</t>
  </si>
  <si>
    <t>26450</t>
  </si>
  <si>
    <t>за счет прочих источников финансового обеспечения</t>
  </si>
  <si>
    <t>1.4.5</t>
  </si>
  <si>
    <t>26442</t>
  </si>
  <si>
    <r>
      <t xml:space="preserve">в соответствии с Федеральным законом № 223-ФЗ </t>
    </r>
    <r>
      <rPr>
        <vertAlign val="superscript"/>
        <sz val="8"/>
        <rFont val="Times New Roman"/>
        <family val="1"/>
        <charset val="204"/>
      </rPr>
      <t>14</t>
    </r>
  </si>
  <si>
    <t>1.4.4.2</t>
  </si>
  <si>
    <t>26441</t>
  </si>
  <si>
    <t>1.4.4.1</t>
  </si>
  <si>
    <t>26440</t>
  </si>
  <si>
    <t>за счет средств обязательного медицинского страхования</t>
  </si>
  <si>
    <t>1.4.4</t>
  </si>
  <si>
    <t>26430</t>
  </si>
  <si>
    <r>
      <t xml:space="preserve">за счет субсидий, предоставляемых на осуществление капитальных вложений </t>
    </r>
    <r>
      <rPr>
        <vertAlign val="superscript"/>
        <sz val="8"/>
        <rFont val="Times New Roman"/>
        <family val="1"/>
        <charset val="204"/>
      </rPr>
      <t>15</t>
    </r>
  </si>
  <si>
    <t>1.4.3</t>
  </si>
  <si>
    <t>26422</t>
  </si>
  <si>
    <t>1.4.2.2</t>
  </si>
  <si>
    <t>26421</t>
  </si>
  <si>
    <t>1.4.2.1</t>
  </si>
  <si>
    <t>26420</t>
  </si>
  <si>
    <t>за счет субсидий, предоставляемых в соответствии с абзацем вторым пункта 1 статьи 78.1 Бюджетного кодекса Российской Федерации</t>
  </si>
  <si>
    <t>1.4.2</t>
  </si>
  <si>
    <t>26412</t>
  </si>
  <si>
    <t>1.4.1.2</t>
  </si>
  <si>
    <t>26411</t>
  </si>
  <si>
    <t>1.4.1.1</t>
  </si>
  <si>
    <t>26410</t>
  </si>
  <si>
    <t>в том числе:
за счет субсидий, предоставляемых на финансовое обеспечение выполнения государственного (муниципального) задания</t>
  </si>
  <si>
    <t>1.4.1</t>
  </si>
  <si>
    <t>26400</t>
  </si>
  <si>
    <r>
      <t xml:space="preserve">по контрактам (договорам), планируемым к заключению в соответствующем финансовом году с учетом требований Федерального закона № 44-ФЗ и Федерального закона № 223-ФЗ </t>
    </r>
    <r>
      <rPr>
        <vertAlign val="superscript"/>
        <sz val="8"/>
        <rFont val="Times New Roman"/>
        <family val="1"/>
        <charset val="204"/>
      </rPr>
      <t>13</t>
    </r>
  </si>
  <si>
    <t>1.4</t>
  </si>
  <si>
    <t>26300</t>
  </si>
  <si>
    <r>
      <t xml:space="preserve">по контрактам (договорам), заключенным до начала текущего финансового года с учетом требований Федерального закона № 44-ФЗ и Федерального закона № 223-ФЗ </t>
    </r>
    <r>
      <rPr>
        <vertAlign val="superscript"/>
        <sz val="8"/>
        <rFont val="Times New Roman"/>
        <family val="1"/>
        <charset val="204"/>
      </rPr>
      <t>13</t>
    </r>
  </si>
  <si>
    <t>1.3</t>
  </si>
  <si>
    <t>26200</t>
  </si>
  <si>
    <r>
      <t xml:space="preserve">по контрактам (договорам), планируемым к заключению в соответствующем финансовом году без применения норм Федерального закона № 44-ФЗ и Федерального закона № 223-ФЗ </t>
    </r>
    <r>
      <rPr>
        <vertAlign val="superscript"/>
        <sz val="8"/>
        <rFont val="Times New Roman"/>
        <family val="1"/>
        <charset val="204"/>
      </rPr>
      <t>12</t>
    </r>
  </si>
  <si>
    <t>1.2</t>
  </si>
  <si>
    <t>26100</t>
  </si>
  <si>
    <r>
      <t>в том числе:
по контрактам (договорам), заключенным до начала текущего финансового года без применения норм Федерального закона от 5 апреля 2013 г. № 44-ФЗ "О контрактной системе в сфере закупок товаров, работ, услуг для обеспечения государственных и муниципальных нужд" (Собрание законодательства Российской Федерации, 2013, № 14, ст. 1652; 2018, № 32, ст. 5104) (далее - Федеральный закон № 44-ФЗ) и Федерального закона от 18 июля 2011 г. № 223-ФЗ "О закупках товаров, работ, услуг отдельными видами юридических лиц" (Собрание законодательства Российской Федерации, 2011, № 30, ст. 4571; 2018, № 32,
ст. 5135) (далее - Федеральный закон № 223-ФЗ)</t>
    </r>
    <r>
      <rPr>
        <vertAlign val="superscript"/>
        <sz val="8"/>
        <rFont val="Times New Roman"/>
        <family val="1"/>
        <charset val="204"/>
      </rPr>
      <t>12</t>
    </r>
  </si>
  <si>
    <t>1.1</t>
  </si>
  <si>
    <t>26000</t>
  </si>
  <si>
    <r>
      <t xml:space="preserve">Выплаты на закупку товаров, работ, услуг, всего </t>
    </r>
    <r>
      <rPr>
        <b/>
        <vertAlign val="superscript"/>
        <sz val="8"/>
        <rFont val="Times New Roman"/>
        <family val="1"/>
        <charset val="204"/>
      </rPr>
      <t>11</t>
    </r>
  </si>
  <si>
    <t>(второй год планового периода)</t>
  </si>
  <si>
    <t>(первый год планового периода)</t>
  </si>
  <si>
    <t>(текущий финансовый год)</t>
  </si>
  <si>
    <t>Год
начала закупки</t>
  </si>
  <si>
    <t>Коды
строк</t>
  </si>
  <si>
    <t>№
п/п</t>
  </si>
  <si>
    <r>
      <t xml:space="preserve">Раздел 2. Сведения по выплатам на закупки товаров, работ, услуг </t>
    </r>
    <r>
      <rPr>
        <b/>
        <vertAlign val="superscript"/>
        <sz val="8"/>
        <rFont val="Times New Roman"/>
        <family val="1"/>
        <charset val="204"/>
      </rPr>
      <t>10</t>
    </r>
  </si>
  <si>
    <t>и плановый период 20</t>
  </si>
  <si>
    <t>01.55.26</t>
  </si>
  <si>
    <t>1230</t>
  </si>
  <si>
    <t>от выбытий основных средств и материальных запасов</t>
  </si>
  <si>
    <r>
      <t>годов</t>
    </r>
    <r>
      <rPr>
        <b/>
        <vertAlign val="superscript"/>
        <sz val="9"/>
        <rFont val="Times New Roman"/>
        <family val="1"/>
        <charset val="204"/>
      </rPr>
      <t xml:space="preserve"> </t>
    </r>
    <r>
      <rPr>
        <vertAlign val="superscript"/>
        <sz val="9"/>
        <rFont val="Times New Roman"/>
        <family val="1"/>
        <charset val="204"/>
      </rPr>
      <t>1</t>
    </r>
  </si>
  <si>
    <t xml:space="preserve">Расшифровка сведений по иным субсидиям в разрезе КБК </t>
  </si>
  <si>
    <r>
      <t xml:space="preserve">4.1. </t>
    </r>
    <r>
      <rPr>
        <b/>
        <i/>
        <sz val="9"/>
        <rFont val="Arial"/>
        <family val="2"/>
        <charset val="204"/>
      </rPr>
      <t>111 - Фонд оплаты труда учреждений</t>
    </r>
  </si>
  <si>
    <r>
      <t xml:space="preserve">4.2. </t>
    </r>
    <r>
      <rPr>
        <b/>
        <i/>
        <sz val="9"/>
        <rFont val="Arial"/>
        <family val="2"/>
        <charset val="204"/>
      </rPr>
      <t>112 - Иные выплаты персоналу, за исключением ФОТ в т.ч.:</t>
    </r>
  </si>
  <si>
    <r>
      <t xml:space="preserve">4.3. </t>
    </r>
    <r>
      <rPr>
        <b/>
        <i/>
        <sz val="9"/>
        <rFont val="Arial"/>
        <family val="2"/>
        <charset val="204"/>
      </rPr>
      <t>119 - Взносы по обязательному социальному страхованию на выплаты по оплате труда и иные выплаты:</t>
    </r>
  </si>
  <si>
    <t>ФХД стр1-4</t>
  </si>
  <si>
    <t>ФХД стр 5-6</t>
  </si>
  <si>
    <t>предоставляется одновременно планом ФХД сшивается под одну скрепку!</t>
  </si>
  <si>
    <t>Раздел 2. Сведения по выплатам на закупки товаров, работ, услуг</t>
  </si>
  <si>
    <t>при внесении изменения в план вносим изменения в расчеты. На основании этьих расчетов и вносятся изменения в план ФХД</t>
  </si>
  <si>
    <t>Приложение 1</t>
  </si>
  <si>
    <t>75404</t>
  </si>
  <si>
    <r>
      <t>Итого федеральный бюджет Код дохода 1</t>
    </r>
    <r>
      <rPr>
        <sz val="10"/>
        <color indexed="12"/>
        <rFont val="Arial"/>
        <family val="2"/>
        <charset val="204"/>
      </rPr>
      <t>50</t>
    </r>
  </si>
  <si>
    <r>
      <t>Итого областной бюджет Код дохода 1</t>
    </r>
    <r>
      <rPr>
        <sz val="10"/>
        <color indexed="12"/>
        <rFont val="Arial"/>
        <family val="2"/>
        <charset val="204"/>
      </rPr>
      <t>50</t>
    </r>
  </si>
  <si>
    <r>
      <t xml:space="preserve">Итого районный бюджет Код дохода </t>
    </r>
    <r>
      <rPr>
        <sz val="10"/>
        <color indexed="12"/>
        <rFont val="Arial"/>
        <family val="2"/>
        <charset val="204"/>
      </rPr>
      <t>150</t>
    </r>
  </si>
  <si>
    <t>1420</t>
  </si>
  <si>
    <t>1410</t>
  </si>
  <si>
    <t>из них:
гранты, предоставляемые бюджетным учреждениям</t>
  </si>
  <si>
    <t>613</t>
  </si>
  <si>
    <t>гранты, предоставляемые автономным учреждениям</t>
  </si>
  <si>
    <t>623</t>
  </si>
  <si>
    <t>гранты, предоставляемые иным некоммерческим организациям 
(за исключением бюджетных и автономных учреждений)</t>
  </si>
  <si>
    <t>634</t>
  </si>
  <si>
    <t>2440</t>
  </si>
  <si>
    <t>2450</t>
  </si>
  <si>
    <t>2460</t>
  </si>
  <si>
    <t>иные выплаты населению</t>
  </si>
  <si>
    <t>1240</t>
  </si>
  <si>
    <t>доходы бюджета от возврата дебиторской задолженности прошлых лет</t>
  </si>
  <si>
    <r>
      <t xml:space="preserve">4.5. </t>
    </r>
    <r>
      <rPr>
        <b/>
        <i/>
        <sz val="9"/>
        <rFont val="Arial"/>
        <family val="2"/>
        <charset val="204"/>
      </rPr>
      <t>244 - Прочая закупка товаров,работ и услуг:</t>
    </r>
  </si>
  <si>
    <t>4.5.1. услуги связи</t>
  </si>
  <si>
    <t>4.5.2. транспортные услуги</t>
  </si>
  <si>
    <t>4.5.3. коммунальные услуги</t>
  </si>
  <si>
    <t>4.5.4. арендная плата за пользование имуществом</t>
  </si>
  <si>
    <t>4.5.5. работы, услуги по содержанию имущества</t>
  </si>
  <si>
    <t>4.5.6. прочие работы, услуги</t>
  </si>
  <si>
    <t>4.5.7. страхование</t>
  </si>
  <si>
    <t>4.5.8. услуги для целей капитальных вложений</t>
  </si>
  <si>
    <t>4.5.9. иные выплаты текущего характера физическим лицам</t>
  </si>
  <si>
    <t>4.5.10. увеличение стоимости основных средств</t>
  </si>
  <si>
    <t>4.5.11. увеличение стоимости материальных запасов</t>
  </si>
  <si>
    <t>4.5.11.1 увеличение стоимости лекарственных препаратов</t>
  </si>
  <si>
    <t>4.5.11.2 увеличение стоимости продуктов питания</t>
  </si>
  <si>
    <t>4.5.11.3 увеличение стоимости гсм</t>
  </si>
  <si>
    <t>4.5.11.4 увеличение стоимости строительных материалов</t>
  </si>
  <si>
    <t>4.5.11.5 увеличение стоимости мягкого инвентаря</t>
  </si>
  <si>
    <t>4.5.11.6 увеличение стоимости оборотных запасов</t>
  </si>
  <si>
    <t>4.5.11.7 увеличение стоимости прочих мз однократного применения</t>
  </si>
  <si>
    <t>4.5.11.8 увеличение ст-ти интеллектуальной собств</t>
  </si>
  <si>
    <r>
      <t xml:space="preserve">4.6. </t>
    </r>
    <r>
      <rPr>
        <b/>
        <i/>
        <sz val="9"/>
        <rFont val="Arial"/>
        <family val="2"/>
        <charset val="204"/>
      </rPr>
      <t>321 - Пособия, компенсации и иные соц. выплаты гражданам, кроме публичных нормативных обязательств</t>
    </r>
  </si>
  <si>
    <r>
      <t xml:space="preserve">4.6.1 </t>
    </r>
    <r>
      <rPr>
        <i/>
        <sz val="9"/>
        <rFont val="Arial"/>
        <family val="2"/>
        <charset val="204"/>
      </rPr>
      <t>Пособия по социальной помощи населению в неденежной форме</t>
    </r>
  </si>
  <si>
    <r>
      <t xml:space="preserve">4.7. </t>
    </r>
    <r>
      <rPr>
        <b/>
        <i/>
        <sz val="9"/>
        <rFont val="Arial"/>
        <family val="2"/>
        <charset val="204"/>
      </rPr>
      <t>340 - cтипендии</t>
    </r>
  </si>
  <si>
    <r>
      <t xml:space="preserve">4.8. </t>
    </r>
    <r>
      <rPr>
        <b/>
        <i/>
        <sz val="9"/>
        <rFont val="Arial"/>
        <family val="2"/>
        <charset val="204"/>
      </rPr>
      <t>360 - иные выплаты</t>
    </r>
  </si>
  <si>
    <r>
      <t xml:space="preserve">4.9. </t>
    </r>
    <r>
      <rPr>
        <b/>
        <i/>
        <sz val="9"/>
        <rFont val="Arial"/>
        <family val="2"/>
        <charset val="204"/>
      </rPr>
      <t>831 - исполнение судебных актов</t>
    </r>
  </si>
  <si>
    <r>
      <t xml:space="preserve">4.9.1 </t>
    </r>
    <r>
      <rPr>
        <b/>
        <i/>
        <sz val="9"/>
        <rFont val="Arial"/>
        <family val="2"/>
        <charset val="204"/>
      </rPr>
      <t>831- иные выплаты штрафы за нарушение</t>
    </r>
  </si>
  <si>
    <r>
      <t xml:space="preserve">4.10. 851-  </t>
    </r>
    <r>
      <rPr>
        <b/>
        <i/>
        <sz val="9"/>
        <rFont val="Arial"/>
        <family val="2"/>
        <charset val="204"/>
      </rPr>
      <t>Уплата налога на имущество организаций и земельного налога</t>
    </r>
  </si>
  <si>
    <r>
      <t xml:space="preserve">4.11. </t>
    </r>
    <r>
      <rPr>
        <b/>
        <i/>
        <sz val="9"/>
        <rFont val="Arial"/>
        <family val="2"/>
        <charset val="204"/>
      </rPr>
      <t>852 - Уплата прочих налогов и сборов</t>
    </r>
  </si>
  <si>
    <r>
      <t xml:space="preserve">4.12. </t>
    </r>
    <r>
      <rPr>
        <b/>
        <i/>
        <sz val="9"/>
        <rFont val="Arial"/>
        <family val="2"/>
        <charset val="204"/>
      </rPr>
      <t>853 Уплата иных платежей</t>
    </r>
  </si>
  <si>
    <r>
      <t xml:space="preserve">4.12.1. </t>
    </r>
    <r>
      <rPr>
        <b/>
        <i/>
        <sz val="9"/>
        <rFont val="Arial"/>
        <family val="2"/>
        <charset val="204"/>
      </rPr>
      <t>853 - Налоги пошлины и сборы</t>
    </r>
  </si>
  <si>
    <r>
      <t xml:space="preserve">4.12.2. </t>
    </r>
    <r>
      <rPr>
        <b/>
        <i/>
        <sz val="9"/>
        <rFont val="Arial"/>
        <family val="2"/>
        <charset val="204"/>
      </rPr>
      <t>853 - Штрафы и пени за нарушение законодательства о налогахи сборах</t>
    </r>
  </si>
  <si>
    <r>
      <t xml:space="preserve">4.13.3. </t>
    </r>
    <r>
      <rPr>
        <b/>
        <i/>
        <sz val="9"/>
        <rFont val="Arial"/>
        <family val="2"/>
        <charset val="204"/>
      </rPr>
      <t>853- Штрафы за нарушение законодательства о закупках</t>
    </r>
  </si>
  <si>
    <r>
      <t xml:space="preserve">4.13.4. </t>
    </r>
    <r>
      <rPr>
        <b/>
        <i/>
        <sz val="9"/>
        <rFont val="Arial"/>
        <family val="2"/>
        <charset val="204"/>
      </rPr>
      <t>853- Иные расходы</t>
    </r>
  </si>
  <si>
    <t>код целевой статьи</t>
  </si>
  <si>
    <t>0210170520</t>
  </si>
  <si>
    <t>0210175890</t>
  </si>
  <si>
    <t>021 0110010</t>
  </si>
  <si>
    <t>021 0111610</t>
  </si>
  <si>
    <t xml:space="preserve"> 021 0111600</t>
  </si>
  <si>
    <t>021 0110020</t>
  </si>
  <si>
    <t>4.6. 247- Закупка энерг-х ресурсов-  коммунальные услуги</t>
  </si>
  <si>
    <t>доходы от штрафов, пеней, иных сумм принудительного изъятия, всего</t>
  </si>
  <si>
    <t>1300</t>
  </si>
  <si>
    <r>
      <t xml:space="preserve">3.2. </t>
    </r>
    <r>
      <rPr>
        <b/>
        <i/>
        <sz val="9"/>
        <rFont val="Arial"/>
        <family val="2"/>
        <charset val="204"/>
      </rPr>
      <t>Доходы от оказания платных услуг</t>
    </r>
  </si>
  <si>
    <t>3.2.1 кроме того: Доходы бюджета от возврата прошлых лет</t>
  </si>
  <si>
    <t>расходы на выплаты военнослужащим и сотрудникам, имеющим специальные звания, зависящие от размера денежного довольствия</t>
  </si>
  <si>
    <t>133</t>
  </si>
  <si>
    <t>2180</t>
  </si>
  <si>
    <t>2181</t>
  </si>
  <si>
    <r>
      <t xml:space="preserve">Код по бюджетной классификации Российской Федерации </t>
    </r>
    <r>
      <rPr>
        <vertAlign val="superscript"/>
        <sz val="8"/>
        <rFont val="Times New Roman"/>
        <family val="1"/>
        <charset val="204"/>
      </rPr>
      <t>10.1</t>
    </r>
  </si>
  <si>
    <t>4.1</t>
  </si>
  <si>
    <t>1.3.1</t>
  </si>
  <si>
    <t>26310</t>
  </si>
  <si>
    <r>
      <t xml:space="preserve">из них </t>
    </r>
    <r>
      <rPr>
        <vertAlign val="superscript"/>
        <sz val="8"/>
        <rFont val="Times New Roman"/>
        <family val="1"/>
        <charset val="204"/>
      </rPr>
      <t>10.1</t>
    </r>
    <r>
      <rPr>
        <sz val="8"/>
        <rFont val="Times New Roman"/>
        <family val="1"/>
        <charset val="204"/>
      </rPr>
      <t xml:space="preserve">:
</t>
    </r>
  </si>
  <si>
    <t>26310.1</t>
  </si>
  <si>
    <t>1.3.2</t>
  </si>
  <si>
    <t>26320</t>
  </si>
  <si>
    <t>26321.1</t>
  </si>
  <si>
    <t>26430.1</t>
  </si>
  <si>
    <t>26451.1</t>
  </si>
  <si>
    <r>
      <t xml:space="preserve">Код по бюджетной классификации Российской Федерации </t>
    </r>
    <r>
      <rPr>
        <vertAlign val="superscript"/>
        <sz val="7.5"/>
        <rFont val="Times New Roman"/>
        <family val="1"/>
        <charset val="204"/>
      </rPr>
      <t>10.1</t>
    </r>
  </si>
  <si>
    <r>
      <t xml:space="preserve">Код по бюджетной классификации Российской Федерации </t>
    </r>
    <r>
      <rPr>
        <vertAlign val="superscript"/>
        <sz val="6"/>
        <rFont val="Times New Roman"/>
        <family val="1"/>
        <charset val="204"/>
      </rPr>
      <t>10.1</t>
    </r>
  </si>
  <si>
    <t>Л.Ю. Корсакова</t>
  </si>
  <si>
    <t>247</t>
  </si>
  <si>
    <t>код главы</t>
  </si>
  <si>
    <t>закупку энергитических ресурсов, всего</t>
  </si>
  <si>
    <t>к/с 40102810245370000065</t>
  </si>
  <si>
    <t>БИК 017888102</t>
  </si>
  <si>
    <t xml:space="preserve">ОТДЕЛЕНИЕ ЯРОСЛАВЛЬ БАНКА РОССИИ // </t>
  </si>
  <si>
    <t>УФК по Ярославской области г.Ярославль (УФ и СЭР Администрации ЯМР, управление образования Администрации Ярославского муниципального района, 804.01.001.0)</t>
  </si>
  <si>
    <t>24</t>
  </si>
  <si>
    <t>Раздел Подраздел 07 01-ДОУ и ОУ с дошк. гр.,  07 02-ОУ ,  07 03-ДОП Код субсидий 804.10.4001</t>
  </si>
  <si>
    <t>04.01.03 (пр и ух)</t>
  </si>
  <si>
    <t>04.01.03  М.Б.</t>
  </si>
  <si>
    <t>1430</t>
  </si>
  <si>
    <t>доходы от оказания платных услуг (работ), компенсаций затрат</t>
  </si>
  <si>
    <t>безвозмездные денежные поступления текущего характера</t>
  </si>
  <si>
    <t>Организация бесплатного горячего питания обучающихся,получающих начальное общее образование в МОО</t>
  </si>
  <si>
    <t>804.20.6003</t>
  </si>
  <si>
    <t>Расходы на ежемесячное денежное вознаграждение за классное руководство педагогическим работникам МОО</t>
  </si>
  <si>
    <t>Организация  питания  обучающихся муниципальных образовательных организаций</t>
  </si>
  <si>
    <t>804.20.6055</t>
  </si>
  <si>
    <t>Расходы на проведение ремонтных работ в помещениях,предназначенных для создания центров образования естественно-научной и технологической направленностей.</t>
  </si>
  <si>
    <t>804.20.6054</t>
  </si>
  <si>
    <t>Расходы на реализацию мероприятий инициативного бюджетирования на территории Ярославской области (поддержка местных инициатив)</t>
  </si>
  <si>
    <t>804.20.5037</t>
  </si>
  <si>
    <t>Расходы на проведение ремонтных, монтажных и прочих работ</t>
  </si>
  <si>
    <t>804.20.5038</t>
  </si>
  <si>
    <t>804.20.5008</t>
  </si>
  <si>
    <t>Расходы на организацию пребывания ребенка в лагерях с дневной формой пребывания детей</t>
  </si>
  <si>
    <t>4.5.11.9 увеличение ст-ти интеллектуальной собств</t>
  </si>
  <si>
    <t>2700</t>
  </si>
  <si>
    <t>2710</t>
  </si>
  <si>
    <t>2720</t>
  </si>
  <si>
    <t>2660</t>
  </si>
  <si>
    <t>246</t>
  </si>
  <si>
    <t>Корсакова Любовь Юрьевна</t>
  </si>
  <si>
    <r>
      <t xml:space="preserve">4.6.1 </t>
    </r>
    <r>
      <rPr>
        <i/>
        <sz val="9"/>
        <rFont val="Arial"/>
        <family val="2"/>
        <charset val="204"/>
      </rPr>
      <t>Пособия по социальной помощи населению в денежной форме</t>
    </r>
  </si>
  <si>
    <t>Итого по плану ФХД на 2022 год</t>
  </si>
  <si>
    <t>Дотация на ФОТ</t>
  </si>
  <si>
    <t>0210173620</t>
  </si>
  <si>
    <r>
      <t xml:space="preserve">4.9.2 </t>
    </r>
    <r>
      <rPr>
        <b/>
        <i/>
        <sz val="9"/>
        <rFont val="Arial"/>
        <family val="2"/>
        <charset val="204"/>
      </rPr>
      <t>831- иные выплаты текущего характера организации</t>
    </r>
  </si>
  <si>
    <t>0210171460</t>
  </si>
  <si>
    <t>02.03.11</t>
  </si>
  <si>
    <t>02.03.06</t>
  </si>
  <si>
    <t>01.01.01</t>
  </si>
  <si>
    <t>Предполагаемый остаток средств на 01.01.2024 разрезе КБК</t>
  </si>
  <si>
    <t>25</t>
  </si>
  <si>
    <r>
      <t>кассовые операции на</t>
    </r>
    <r>
      <rPr>
        <sz val="10"/>
        <color indexed="12"/>
        <rFont val="Calibri"/>
        <family val="2"/>
        <charset val="204"/>
      </rPr>
      <t xml:space="preserve"> 01.01.2023</t>
    </r>
    <r>
      <rPr>
        <sz val="10"/>
        <color indexed="8"/>
        <rFont val="Calibri"/>
        <family val="2"/>
        <charset val="204"/>
      </rPr>
      <t>г</t>
    </r>
  </si>
  <si>
    <t>МДОУ № 4 Совенок ЯМР</t>
  </si>
  <si>
    <t>МДОУ  № 1 "Красная шапочка" ЯМР</t>
  </si>
  <si>
    <t>МДОУ № 2 Солнышко" ЯМР</t>
  </si>
  <si>
    <t>МДОУ № 3 Ивушка ЯМР</t>
  </si>
  <si>
    <t>МДОУ № 10 Капитошка ЯМР</t>
  </si>
  <si>
    <t>МУДО ЦДТ "Ступеньки" ЯМР</t>
  </si>
  <si>
    <t>специальные расходы</t>
  </si>
  <si>
    <t>2800</t>
  </si>
  <si>
    <t>880</t>
  </si>
  <si>
    <r>
      <t>_____</t>
    </r>
    <r>
      <rPr>
        <sz val="7"/>
        <rFont val="Times New Roman"/>
        <family val="1"/>
        <charset val="204"/>
      </rPr>
      <t>по строкам 2000 - 2800 - коды видов расходов бюджетов классификации расходов бюджетов;</t>
    </r>
  </si>
  <si>
    <r>
      <t>_____</t>
    </r>
    <r>
      <rPr>
        <vertAlign val="superscript"/>
        <sz val="7"/>
        <rFont val="Times New Roman"/>
        <family val="1"/>
        <charset val="204"/>
      </rPr>
      <t>7</t>
    </r>
    <r>
      <rPr>
        <sz val="7"/>
        <color indexed="9"/>
        <rFont val="Times New Roman"/>
        <family val="1"/>
        <charset val="204"/>
      </rPr>
      <t>_</t>
    </r>
    <r>
      <rPr>
        <sz val="7"/>
        <rFont val="Times New Roman"/>
        <family val="1"/>
        <charset val="204"/>
      </rPr>
      <t>Показатели выплат по расходам на закупки товаров, работ, услуг, отраженные по строкам Раздела 1 "Поступления и выплаты" Плана, подлежат детализации в Разделе 2 "Сведения по выплатам на закупку товаров, работ, услуг" Плана.</t>
    </r>
  </si>
  <si>
    <r>
      <t xml:space="preserve">из них </t>
    </r>
    <r>
      <rPr>
        <vertAlign val="superscript"/>
        <sz val="8"/>
        <rFont val="Times New Roman"/>
        <family val="1"/>
        <charset val="204"/>
      </rPr>
      <t>10.2</t>
    </r>
    <r>
      <rPr>
        <sz val="8"/>
        <rFont val="Times New Roman"/>
        <family val="1"/>
        <charset val="204"/>
      </rPr>
      <t xml:space="preserve">:
</t>
    </r>
  </si>
  <si>
    <t>26310.2</t>
  </si>
  <si>
    <t>26430.2</t>
  </si>
  <si>
    <t>26451.2</t>
  </si>
  <si>
    <r>
      <t>_____</t>
    </r>
    <r>
      <rPr>
        <vertAlign val="superscript"/>
        <sz val="7"/>
        <rFont val="Times New Roman"/>
        <family val="1"/>
        <charset val="204"/>
      </rPr>
      <t>10</t>
    </r>
    <r>
      <rPr>
        <sz val="7"/>
        <color indexed="9"/>
        <rFont val="Times New Roman"/>
        <family val="1"/>
        <charset val="204"/>
      </rPr>
      <t>_</t>
    </r>
    <r>
      <rPr>
        <sz val="7"/>
        <rFont val="Times New Roman"/>
        <family val="1"/>
        <charset val="204"/>
      </rPr>
      <t>В Разделе 2 "Сведения по выплатам на закупку товаров, работ, услуг" Плана детализируются показатели выплат по расходам на закупку товаров, работ, услуг, отраженные по соответствующим строкам Раздела 1 "Поступления и выплаты" Плана.</t>
    </r>
  </si>
  <si>
    <r>
      <t>_____</t>
    </r>
    <r>
      <rPr>
        <vertAlign val="superscript"/>
        <sz val="7"/>
        <rFont val="Times New Roman"/>
        <family val="1"/>
        <charset val="204"/>
      </rPr>
      <t>10.1</t>
    </r>
    <r>
      <rPr>
        <sz val="7"/>
        <color indexed="9"/>
        <rFont val="Times New Roman"/>
        <family val="1"/>
        <charset val="204"/>
      </rPr>
      <t>_</t>
    </r>
    <r>
      <rPr>
        <sz val="7"/>
        <rFont val="Times New Roman"/>
        <family val="1"/>
        <charset val="204"/>
      </rPr>
      <t>В случаях, если учреждению предоставляются субсидия на иные цели, субсидия на осуществление капитальных вложений или грант в форме субсидии в соответствии с абзацем первым пункта 4 статьи 78.1 Бюджетного кодекса Российской Федерации в целях достижения результатов федерального проекта, в том числе входящего в состав соответствующего национального проекта (программы), определенного Указом Президента Российской Федерации от 7 мая 2018 г. № 204 "О национальных целях и стратегических задачах развития Российской Федерации на период до 2024 года" (Собрание законодательства Российской Федерации, 2018, № 20, ст. 2817; № 30, ст. 4717), или регионального проекта, обеспечивающего достижение целей, показателей и результатов федерального проекта (далее - региональный проект), показатели строк 26310, 26421, 26430 и 26451 Раздела 2 "Сведения по выплатам на закупку товаров, работ, услуг" детализируются по коду целевой статьи (8 - 17 разряды кода классификации расходов бюджетов, при этом в рамках реализации регионального проекта в 8 - 10 разрядах могут указываться нули).</t>
    </r>
  </si>
  <si>
    <r>
      <t>_____</t>
    </r>
    <r>
      <rPr>
        <vertAlign val="superscript"/>
        <sz val="7"/>
        <rFont val="Times New Roman"/>
        <family val="1"/>
        <charset val="204"/>
      </rPr>
      <t>10.2</t>
    </r>
    <r>
      <rPr>
        <sz val="7"/>
        <color indexed="9"/>
        <rFont val="Times New Roman"/>
        <family val="1"/>
        <charset val="204"/>
      </rPr>
      <t>_</t>
    </r>
    <r>
      <rPr>
        <sz val="7"/>
        <rFont val="Times New Roman"/>
        <family val="1"/>
        <charset val="204"/>
      </rPr>
      <t>Указывается уникальный код объекта капитального строительства или объекта недвижимого имущества, присвоенный государственной интегрированной информационной системой управления общественными финансами "Электронный бюджет", в случае если источником финансового обеспечения расходов на осуществление капитальных вложений являются средства федерального бюджета, в том числе предоставленные в виде межбюджетного трансферта в целях софинансирования расходных обязательств субъекта Российской Федерации (муниципального образования).</t>
    </r>
  </si>
  <si>
    <r>
      <t>_____</t>
    </r>
    <r>
      <rPr>
        <vertAlign val="superscript"/>
        <sz val="7"/>
        <rFont val="Times New Roman"/>
        <family val="1"/>
        <charset val="204"/>
      </rPr>
      <t>11</t>
    </r>
    <r>
      <rPr>
        <sz val="7"/>
        <color indexed="9"/>
        <rFont val="Times New Roman"/>
        <family val="1"/>
        <charset val="204"/>
      </rPr>
      <t>_</t>
    </r>
    <r>
      <rPr>
        <sz val="7"/>
        <rFont val="Times New Roman"/>
        <family val="1"/>
        <charset val="204"/>
      </rPr>
      <t>Плановые показатели выплат на закупку товаров, работ, услуг по строке 26000 Раздела 2 "Сведения по выплатам на закупку товаров, работ, услуг" Плана распределяются на выплаты по контрактам (договорам), заключенным (планируемым к заключению) в соответствии с гражданским законодательством (строки 26100 и 26200), а также по контрактам (договорам),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 работ, услуг для обеспечения государственных и муниципальных нужд с детализацией указанных выплат по контрактам (договорам), заключенным до начала текущего финансового года (строка 26300) и планируемым к заключению в соответствующем финансовом году (строка 26400).</t>
    </r>
  </si>
  <si>
    <r>
      <t xml:space="preserve">Расчетный счет </t>
    </r>
    <r>
      <rPr>
        <sz val="12"/>
        <color rgb="FF0000FF"/>
        <rFont val="Times New Roman"/>
        <family val="1"/>
        <charset val="204"/>
      </rPr>
      <t>03234643786500007100</t>
    </r>
  </si>
  <si>
    <t>02.02.01</t>
  </si>
  <si>
    <r>
      <t xml:space="preserve">приказу Об утверждении Порядка составления и утверждения планов финансово-хозяйственной деятельности муниципальных бюджетных и автономных учреждений ЯМР от </t>
    </r>
    <r>
      <rPr>
        <sz val="7"/>
        <color rgb="FF0000FF"/>
        <rFont val="Times New Roman"/>
        <family val="1"/>
        <charset val="204"/>
      </rPr>
      <t>30 декабря 2022 г. № 503</t>
    </r>
  </si>
  <si>
    <t>ФОТ</t>
  </si>
  <si>
    <t>фмо</t>
  </si>
  <si>
    <t>Январь</t>
  </si>
  <si>
    <t>Февраль</t>
  </si>
  <si>
    <t>Март</t>
  </si>
  <si>
    <t>1/2</t>
  </si>
  <si>
    <t>2/2</t>
  </si>
  <si>
    <t>1/3</t>
  </si>
  <si>
    <t>2/3</t>
  </si>
  <si>
    <t>1/4</t>
  </si>
  <si>
    <t>2/4</t>
  </si>
  <si>
    <t>Апрель</t>
  </si>
  <si>
    <t>Май</t>
  </si>
  <si>
    <t>1/5</t>
  </si>
  <si>
    <t>2/5</t>
  </si>
  <si>
    <t>1/ 6</t>
  </si>
  <si>
    <t>2/ 6</t>
  </si>
  <si>
    <t>Июнь</t>
  </si>
  <si>
    <t>1/ 7</t>
  </si>
  <si>
    <t>2/ 7</t>
  </si>
  <si>
    <t>1/ 8</t>
  </si>
  <si>
    <t>2/ 8</t>
  </si>
  <si>
    <t>Июль</t>
  </si>
  <si>
    <t>Август</t>
  </si>
  <si>
    <t>Сентябрь</t>
  </si>
  <si>
    <t>1/ 9</t>
  </si>
  <si>
    <t>2/ 9</t>
  </si>
  <si>
    <t>Октябрь</t>
  </si>
  <si>
    <t>1/10</t>
  </si>
  <si>
    <t>2/10</t>
  </si>
  <si>
    <t>1/11</t>
  </si>
  <si>
    <t>2/11</t>
  </si>
  <si>
    <t>1/12</t>
  </si>
  <si>
    <t>2/12</t>
  </si>
  <si>
    <t>1 / 2/ 1</t>
  </si>
  <si>
    <t>Расшифровка к ФХД</t>
  </si>
  <si>
    <t>Ноябрь</t>
  </si>
  <si>
    <t>Декабрь</t>
  </si>
  <si>
    <t>ФМО</t>
  </si>
  <si>
    <t>год</t>
  </si>
  <si>
    <t xml:space="preserve">Распределение по ФОТ и ФМО по срокам финансирования субсидии на муниципальное задание </t>
  </si>
  <si>
    <t xml:space="preserve">РЗ ПЗ </t>
  </si>
  <si>
    <t>07 01 (ФОТ-95/ ФМО-5)</t>
  </si>
  <si>
    <t>07 02 (ФОТ-95/ ФМО-5)</t>
  </si>
  <si>
    <t>1 пол ФОТ</t>
  </si>
  <si>
    <t>1 пол ФМО</t>
  </si>
  <si>
    <t>2 пол ФОТ</t>
  </si>
  <si>
    <t>2 пол ФМО</t>
  </si>
  <si>
    <t>Субвенция на обеспечение деятельности СД</t>
  </si>
  <si>
    <t>02.1.ЕВ.51791</t>
  </si>
  <si>
    <t>04.01.01</t>
  </si>
  <si>
    <t>МОУ СШ п. Ярославка ЯМР</t>
  </si>
  <si>
    <t>Петрушова Н.А.</t>
  </si>
  <si>
    <t>Муниципальное общеобразовательное учреждение "Средняя  школа поселка Ярославка" Ярославского муниципального района</t>
  </si>
  <si>
    <t>Расходы на организацию питания обучающихся образовательных организаций -детей граждан ,призванных на военную службу по мобилизации</t>
  </si>
  <si>
    <t>804.20.6063</t>
  </si>
  <si>
    <t>804.20.6047</t>
  </si>
  <si>
    <t>Расходы на компенсацию расходов за присмотр и уход за детьми, осваивающими образовательные программы дошкольного образования</t>
  </si>
  <si>
    <t>804.20.6004</t>
  </si>
  <si>
    <r>
      <t xml:space="preserve">           Управление образования Администрации Ярославского муниципального района, именуемое далее  «Учредитель», в лице начальника Корсаковой Любови Юрьевны, действующ</t>
    </r>
    <r>
      <rPr>
        <sz val="12"/>
        <color indexed="12"/>
        <rFont val="Times New Roman"/>
        <family val="1"/>
        <charset val="204"/>
      </rPr>
      <t>его</t>
    </r>
    <r>
      <rPr>
        <sz val="12"/>
        <rFont val="Times New Roman"/>
        <family val="1"/>
        <charset val="204"/>
      </rPr>
      <t xml:space="preserve"> на основании Положения, утвержденного Постановлением Администрации Ярославского муниципального района от  21.03.16 г. № 447, с одной стороны, и муниципальное общеобразовательное учреждение «Средняя школа поселка Ярославка» Ярославского муниципального района, именуемое далее "Учреждение" в лице руководителя Петрушовой Наталии Александровны, действующего на основании Устава, утвержденного приказом управления образования Администрации ЯМР от 28.02.2014г. № 68 с другой стороны, совместно в дальнейшем именуемые Стороны, заключили настоящее Дополнительное соглашение к соглашению от 09.01.20</t>
    </r>
    <r>
      <rPr>
        <sz val="12"/>
        <color indexed="12"/>
        <rFont val="Times New Roman"/>
        <family val="1"/>
        <charset val="204"/>
      </rPr>
      <t>23</t>
    </r>
    <r>
      <rPr>
        <sz val="12"/>
        <rFont val="Times New Roman"/>
        <family val="1"/>
        <charset val="204"/>
      </rPr>
      <t xml:space="preserve"> № 35</t>
    </r>
    <r>
      <rPr>
        <sz val="12"/>
        <color indexed="12"/>
        <rFont val="Times New Roman"/>
        <family val="1"/>
        <charset val="204"/>
      </rPr>
      <t xml:space="preserve"> </t>
    </r>
    <r>
      <rPr>
        <sz val="12"/>
        <rFont val="Times New Roman"/>
        <family val="1"/>
        <charset val="204"/>
      </rPr>
      <t>(далее – Соглашение) о нижеследующем:</t>
    </r>
  </si>
  <si>
    <t>муниципальное общеобразовательное учреждение "Средняя  школа поселка Ярославка" Ярославского муниципального района</t>
  </si>
  <si>
    <t>Петрушова Наталия Александровна</t>
  </si>
  <si>
    <t xml:space="preserve">      Н.А. Петрушова</t>
  </si>
  <si>
    <t>Рууководитель</t>
  </si>
  <si>
    <t>Фомина С.Н.</t>
  </si>
  <si>
    <r>
      <t>ГРАФИК
финансирования субсидии на финансовое обеспечение  выполнения муниципального задания на оказание муниципальных услуг (выполнение работ) в отношении муниципального</t>
    </r>
    <r>
      <rPr>
        <sz val="12.5"/>
        <color indexed="12"/>
        <rFont val="Times New Roman"/>
        <family val="1"/>
        <charset val="204"/>
      </rPr>
      <t xml:space="preserve"> учреждения МОУ СШ п. Ярославка ЯМР Ярославского муниципального района                </t>
    </r>
  </si>
  <si>
    <t>76-22-52</t>
  </si>
  <si>
    <t>контрактный управляющий</t>
  </si>
  <si>
    <t>Архибарова Е.Н.</t>
  </si>
  <si>
    <t>804.20.5015</t>
  </si>
  <si>
    <t>Расходы на реализацию мероприятий подпрограммы "Улучшение условий и охраны труда"</t>
  </si>
  <si>
    <t>Расходы на обеспечение деятельности советника директора по воспитанию и взаимодействию с детскими общественными объединениями в общеобразовательных организациях.</t>
  </si>
  <si>
    <t>804.20.6068</t>
  </si>
  <si>
    <t>804.20.6053</t>
  </si>
  <si>
    <t>Расходы на реализацию мероприятий, предусмотренных нормативными правовыми актами органов государственной власти Ярославской области</t>
  </si>
  <si>
    <r>
      <t xml:space="preserve">4.4.243  закупка товаров,работ и услуг в целях капитального ремонта </t>
    </r>
    <r>
      <rPr>
        <sz val="9"/>
        <rFont val="Arial"/>
        <family val="2"/>
        <charset val="204"/>
      </rPr>
      <t>( работы, услуги по содержанию имущества)</t>
    </r>
  </si>
  <si>
    <t xml:space="preserve">                                                                             (подпись)                  </t>
  </si>
  <si>
    <t xml:space="preserve">                                                                             (подпись)                 </t>
  </si>
  <si>
    <t>021 0110980</t>
  </si>
  <si>
    <t>Ю.С. Грибанова</t>
  </si>
  <si>
    <r>
      <t xml:space="preserve">       Дополнительное соглашение № 12
к соглашению от 09.01.20</t>
    </r>
    <r>
      <rPr>
        <b/>
        <sz val="12"/>
        <color indexed="12"/>
        <rFont val="Times New Roman"/>
        <family val="1"/>
        <charset val="204"/>
      </rPr>
      <t>23</t>
    </r>
    <r>
      <rPr>
        <b/>
        <sz val="12"/>
        <rFont val="Times New Roman"/>
        <family val="1"/>
        <charset val="204"/>
      </rPr>
      <t xml:space="preserve"> № 35 о порядке и условиях предоставления субсидии на финансовое обеспечение выполнения муниципального задания на оказание муниципальных
услуг (выполнение работ) в отношении муниципальных учреждений 
Ярославского муниципального района 
муниципальное общеобразовательное учреждение «Средняя школа поселка Ярославка» Ярославского муниципального района
</t>
    </r>
  </si>
  <si>
    <r>
      <t xml:space="preserve"> " 22  " декабря 20</t>
    </r>
    <r>
      <rPr>
        <sz val="12.5"/>
        <color indexed="12"/>
        <rFont val="Times New Roman"/>
        <family val="1"/>
        <charset val="204"/>
      </rPr>
      <t>23</t>
    </r>
    <r>
      <rPr>
        <sz val="12.5"/>
        <rFont val="Times New Roman"/>
        <family val="1"/>
        <charset val="204"/>
      </rPr>
      <t xml:space="preserve"> г.</t>
    </r>
  </si>
  <si>
    <r>
      <t xml:space="preserve">             1. Подпункт 2.1.1 пункта 2.1 раздела 2 Соглашения изложить в следующей редакции:
«2.1.1. Предоставить в 20</t>
    </r>
    <r>
      <rPr>
        <sz val="12"/>
        <color indexed="12"/>
        <rFont val="Times New Roman"/>
        <family val="1"/>
        <charset val="204"/>
      </rPr>
      <t>23</t>
    </r>
    <r>
      <rPr>
        <sz val="12"/>
        <rFont val="Times New Roman"/>
        <family val="1"/>
        <charset val="204"/>
      </rPr>
      <t xml:space="preserve"> году Учреждению субсидию в сумме 54 145 018,00 (Пятьдесят четыре миллиона сто сорок пять тысяч восемнадцать рублей 00 копеек ) рублей, в том числе :                                                                                                                                                                        2.1.1.1 Субсидия на финансовое обеспечение выполнения муниципального задания на 20</t>
    </r>
    <r>
      <rPr>
        <sz val="12"/>
        <color rgb="FF0000FF"/>
        <rFont val="Times New Roman"/>
        <family val="1"/>
        <charset val="204"/>
      </rPr>
      <t>23</t>
    </r>
    <r>
      <rPr>
        <sz val="12"/>
        <rFont val="Times New Roman"/>
        <family val="1"/>
        <charset val="204"/>
      </rPr>
      <t xml:space="preserve"> год в сумме 54</t>
    </r>
    <r>
      <rPr>
        <sz val="12"/>
        <color indexed="12"/>
        <rFont val="Times New Roman"/>
        <family val="1"/>
        <charset val="204"/>
      </rPr>
      <t xml:space="preserve"> 021 558,24 (Пятьдесят четыре миллиона двадцать одна тысяча пятьсот пятьдесят восемь рублей 24 копейки) рублей</t>
    </r>
    <r>
      <rPr>
        <sz val="12"/>
        <rFont val="Times New Roman"/>
        <family val="1"/>
        <charset val="204"/>
      </rPr>
      <t>;                                                                                                                                                                                   2.1.1.2 Кредиторская задолженность по субсидии на финансовое обеспечение выполнения муниципального задания  за 20</t>
    </r>
    <r>
      <rPr>
        <sz val="12"/>
        <color rgb="FF0000FF"/>
        <rFont val="Times New Roman"/>
        <family val="1"/>
        <charset val="204"/>
      </rPr>
      <t>22</t>
    </r>
    <r>
      <rPr>
        <sz val="12"/>
        <rFont val="Times New Roman"/>
        <family val="1"/>
        <charset val="204"/>
      </rPr>
      <t xml:space="preserve"> год в сумме 123</t>
    </r>
    <r>
      <rPr>
        <sz val="12"/>
        <color indexed="12"/>
        <rFont val="Times New Roman"/>
        <family val="1"/>
        <charset val="204"/>
      </rPr>
      <t xml:space="preserve"> 459,76 (Сто двадцать три тысячи четыреста пятьдесят девять рублей 76 копеек) рублей</t>
    </r>
    <r>
      <rPr>
        <sz val="12"/>
        <rFont val="Times New Roman"/>
        <family val="1"/>
        <charset val="204"/>
      </rPr>
      <t xml:space="preserve">.»
2. Приложение к Соглашению изложить в редакции согласно приложению к настоящему Дополнительному соглашению.
3. Настоящее Дополнительное соглашение вступает в силу со дня его подписания.
4. Настоящее Дополнительное соглашение подписано в трех экземплярах, имеющих равную юридическую силу, по одному для каждой из Сторон, а также один экземпляр для управления финансов и социально-экономического развития Администрации ЯМР.    
</t>
    </r>
  </si>
  <si>
    <r>
      <t xml:space="preserve">        СОГЛАШЕНИЕ № 35
о порядке и условиях предоставления субсидии на финансовое обеспечение
выполнения муниципального задания на оказание муниципальных услуг (выполнение работ) в отношении муниципальных учреждений Ярославского муниципального района
</t>
    </r>
    <r>
      <rPr>
        <b/>
        <sz val="12"/>
        <color indexed="12"/>
        <rFont val="Times New Roman"/>
        <family val="1"/>
        <charset val="204"/>
      </rPr>
      <t>муниципальное общеобразовательное учреждение «Средняя школа поселка Ярославка» Ярославского муниципального района»</t>
    </r>
    <r>
      <rPr>
        <b/>
        <sz val="12"/>
        <rFont val="Times New Roman"/>
        <family val="1"/>
        <charset val="204"/>
      </rPr>
      <t xml:space="preserve">
</t>
    </r>
    <r>
      <rPr>
        <b/>
        <sz val="12"/>
        <color indexed="12"/>
        <rFont val="Times New Roman"/>
        <family val="1"/>
        <charset val="204"/>
      </rPr>
      <t xml:space="preserve">                                                                                                                             </t>
    </r>
  </si>
  <si>
    <r>
      <t xml:space="preserve">           Управление образования Администрации Ярославского Муниципального района, именуемое далее "Учредитель", в лице начальника Корсаковой Любови Юрьевны, действующего на основании Положения, утвержденного Постановлением Администрации Ярославского муниципального района от  21.03.16 г. № 447  с одной стороны, и</t>
    </r>
    <r>
      <rPr>
        <sz val="12"/>
        <color indexed="12"/>
        <rFont val="Times New Roman"/>
        <family val="1"/>
        <charset val="204"/>
      </rPr>
      <t xml:space="preserve"> муниципальное общеобразовательное учреждение «Средняя школа поселка Ярославка» Ярославского муниципального района, именуемое далее "Учреждение" в лице руководителя Петрушовой Наталии Александровны, действующего на основании Устава, утвержденного приказом управления образования Администрации ЯМР от 28.02.2014г. № 68</t>
    </r>
    <r>
      <rPr>
        <sz val="12"/>
        <rFont val="Times New Roman"/>
        <family val="1"/>
        <charset val="204"/>
      </rPr>
      <t xml:space="preserve"> с другой стороны, совместно в дальнейшем именуемые Стороны, заключили настоящее Соглашение:</t>
    </r>
  </si>
  <si>
    <t>150505, Ярославская область, Ярославский р-н, п. Ярославка, д. 2Г</t>
  </si>
  <si>
    <t>Расчетный счет 03234643786500007100</t>
  </si>
  <si>
    <t>ОТДЕЛЕНИЕ ЯРОСЛАВЛЬ БАНКА РОССИИ //УФК по Ярославской области г.Ярославль</t>
  </si>
  <si>
    <t>УФ и СЭР Администрации ЯМР (МОУ СШ п. Ярославка ЯМР, л/с 804.05.019.7)</t>
  </si>
  <si>
    <t>7627014301</t>
  </si>
  <si>
    <t>017888102</t>
  </si>
  <si>
    <t>762701001</t>
  </si>
  <si>
    <t>75403</t>
  </si>
  <si>
    <t>21720572</t>
  </si>
  <si>
    <r>
      <t xml:space="preserve"> в </t>
    </r>
    <r>
      <rPr>
        <sz val="12.5"/>
        <color indexed="12"/>
        <rFont val="Times New Roman"/>
        <family val="1"/>
        <charset val="204"/>
      </rPr>
      <t>2024</t>
    </r>
    <r>
      <rPr>
        <sz val="12.5"/>
        <rFont val="Times New Roman"/>
        <family val="1"/>
        <charset val="204"/>
      </rPr>
      <t xml:space="preserve"> году</t>
    </r>
  </si>
  <si>
    <r>
      <t xml:space="preserve"> "09" января 20</t>
    </r>
    <r>
      <rPr>
        <sz val="12.5"/>
        <color indexed="12"/>
        <rFont val="Times New Roman"/>
        <family val="1"/>
        <charset val="204"/>
      </rPr>
      <t>24</t>
    </r>
    <r>
      <rPr>
        <sz val="12.5"/>
        <rFont val="Times New Roman"/>
        <family val="1"/>
        <charset val="204"/>
      </rPr>
      <t xml:space="preserve"> г.</t>
    </r>
  </si>
  <si>
    <r>
      <t xml:space="preserve">              Предметом настоящего Соглашения является объем и порядок предоставления из районного бюджета Учредителем субсидии на финансовое обеспечение выполнения муниципального задания на оказание муниципальных услуг (выполнение работ) в отношении муниципальных учреждений Ярославского муниципального района (далее субсидия) Учреждением в </t>
    </r>
    <r>
      <rPr>
        <sz val="12"/>
        <color indexed="12"/>
        <rFont val="Times New Roman"/>
        <family val="1"/>
        <charset val="204"/>
      </rPr>
      <t>2024</t>
    </r>
    <r>
      <rPr>
        <sz val="12"/>
        <rFont val="Times New Roman"/>
        <family val="1"/>
        <charset val="204"/>
      </rPr>
      <t xml:space="preserve"> году.</t>
    </r>
  </si>
  <si>
    <r>
      <t>2.1.2. Осуществлять финансирование выполнения муниципального задания на оказание муниципальных услуг (выполнение работ) в отношении муниципальных учреждений Ярославского муниципального района (далее – муниципальное задание) в соответствии с кассовым планом исполнения районного бюджета, а также в соответствии с графиком финансирования субсидии по форме согласно Приложению к настоящему Соглашению.
2.1.3. Осуществлять перечисление субсидии в декабре 20</t>
    </r>
    <r>
      <rPr>
        <sz val="12"/>
        <color indexed="12"/>
        <rFont val="Times New Roman"/>
        <family val="1"/>
        <charset val="204"/>
      </rPr>
      <t>24</t>
    </r>
    <r>
      <rPr>
        <sz val="12"/>
        <rFont val="Times New Roman"/>
        <family val="1"/>
        <charset val="204"/>
      </rPr>
      <t xml:space="preserve"> года с учетом прогнозного объема неоказанных муниципальных услуг (невыполненных работ), указанного в предварительном отчете Учреждения                            о выполнении муниципального задания.
2.1.4. Осуществлять контроль за выполнением Учреждением муниципального задания.
2.1.5 В случае недостижения Учреждением показателей объема муниципальных услуг (работ), установленных муниципальным заданием (с учетом допустимых (возможных) отклонений), направлять Учреждению требование об обеспечении возврата в районный бюджет средств субсидии (остатка субсидии).
2.2. Учредитель вправе:
2.2.1. Уточнять и дополнять Соглашение, в том числе сроки и объемы предоставления субсидии в пределах установленного графика с учетом отраслевых особенностей и кассового плана исполнения районного бюджета.
2.2.2. Изменять размер предоставляемой по настоящему Соглашению субсидии в случаях, установленных Порядком формирования муниципального задания на оказание муниципальных услуг (выполнение работ) в отношении муниципальных учреждений Ярославского муниципального района и финансового обеспечения его выполнения, утвержденным Постановлением Администрации района.
</t>
    </r>
  </si>
  <si>
    <r>
      <t>2.4.2. При необходимости обращаться к Учредителю с предложением                    о внесении изменений в настоящее Соглашение в случае выявления необходимости изменения муниципального задания в части показателей, характеризующих качество и (или) объем оказываемых услуг (выполняемых работ).
2.4.3. При досрочном прекращении выполнения муниципального задания по установленным в нем основаниям перечислить в районный бюджет неиспользованные остатки субсидии в размере, соответствующем показателям, характеризующим объем неоказанных муниципальных услуг (невыполненных работ).
2.4.4. Представить Учредителю по форме согласно приложению 2 к Порядку:
- промежуточные отчеты о выполнении муниципального задания в сроки, установленные в муниципальном задании;
- предварительный отчет о выполнении муниципального задания не позднее 01 декабря 20</t>
    </r>
    <r>
      <rPr>
        <sz val="12"/>
        <color indexed="12"/>
        <rFont val="Times New Roman"/>
        <family val="1"/>
        <charset val="204"/>
      </rPr>
      <t>24</t>
    </r>
    <r>
      <rPr>
        <sz val="12"/>
        <rFont val="Times New Roman"/>
        <family val="1"/>
        <charset val="204"/>
      </rPr>
      <t xml:space="preserve"> года;
- отчет о выполнении муниципального задания по итогам года не позднее 01 февраля года, следующего за отчетным, в котором была получена субсидия.
</t>
    </r>
  </si>
  <si>
    <r>
      <t>от 09.01.20</t>
    </r>
    <r>
      <rPr>
        <sz val="12.5"/>
        <color indexed="12"/>
        <rFont val="Times New Roman"/>
        <family val="1"/>
        <charset val="204"/>
      </rPr>
      <t xml:space="preserve">24 </t>
    </r>
    <r>
      <rPr>
        <sz val="12.5"/>
        <rFont val="Times New Roman"/>
        <family val="1"/>
        <charset val="204"/>
      </rPr>
      <t>№ 35</t>
    </r>
  </si>
  <si>
    <r>
      <t>в 20</t>
    </r>
    <r>
      <rPr>
        <sz val="12.5"/>
        <color indexed="12"/>
        <rFont val="Times New Roman"/>
        <family val="1"/>
        <charset val="204"/>
      </rPr>
      <t>24</t>
    </r>
    <r>
      <rPr>
        <sz val="12.5"/>
        <rFont val="Times New Roman"/>
        <family val="1"/>
        <charset val="204"/>
      </rPr>
      <t xml:space="preserve"> году</t>
    </r>
  </si>
  <si>
    <t>до 31.01.2024 года</t>
  </si>
  <si>
    <r>
      <t>2.1.1. Предоставить в 20</t>
    </r>
    <r>
      <rPr>
        <sz val="12"/>
        <color indexed="12"/>
        <rFont val="Times New Roman"/>
        <family val="1"/>
        <charset val="204"/>
      </rPr>
      <t>24</t>
    </r>
    <r>
      <rPr>
        <sz val="12"/>
        <rFont val="Times New Roman"/>
        <family val="1"/>
        <charset val="204"/>
      </rPr>
      <t xml:space="preserve"> году Учреждению субсидию в сумме 58</t>
    </r>
    <r>
      <rPr>
        <sz val="12"/>
        <color indexed="17"/>
        <rFont val="Times New Roman"/>
        <family val="1"/>
        <charset val="204"/>
      </rPr>
      <t xml:space="preserve"> 911 312,00 ( Пятьдесят восемь миллионов девятьсот одиннадцать тысяч триста двенадцать рублей 00 копеек) рублей.</t>
    </r>
  </si>
  <si>
    <t>Расходы на реализацию мероприятий МЦП "Доступная среда"</t>
  </si>
  <si>
    <t>804.20.5034</t>
  </si>
  <si>
    <t>26</t>
  </si>
  <si>
    <t>до 31.03.2024 года</t>
  </si>
  <si>
    <t>до 31.05.2024 года</t>
  </si>
  <si>
    <t>до 31.07.2024 года</t>
  </si>
  <si>
    <t>до 31.08.2024 года</t>
  </si>
  <si>
    <t>до 31.10.2024 года</t>
  </si>
  <si>
    <t>до 31.12.2024 года</t>
  </si>
  <si>
    <t>до 29.02.2024 года</t>
  </si>
  <si>
    <t>до 30.04.2024 года</t>
  </si>
  <si>
    <t>до 30.06.2024 года</t>
  </si>
  <si>
    <t>до 30.09.2024 года</t>
  </si>
  <si>
    <t>до 30.11.2024 года</t>
  </si>
  <si>
    <r>
      <t xml:space="preserve">           Управление образования Администрации Ярославского муниципального района, именуемое далее  «Учредитель», в лице начальника Корсаковой Любови Юрьевны, действующ</t>
    </r>
    <r>
      <rPr>
        <sz val="12"/>
        <color indexed="12"/>
        <rFont val="Times New Roman"/>
        <family val="1"/>
        <charset val="204"/>
      </rPr>
      <t>его</t>
    </r>
    <r>
      <rPr>
        <sz val="12"/>
        <rFont val="Times New Roman"/>
        <family val="1"/>
        <charset val="204"/>
      </rPr>
      <t xml:space="preserve"> на основании Положения, утвержденного Постановлением Администрации Ярославского муниципального района от  21.03.16 г. № 447, с одной стороны, и муниципальное общеобразовательное учреждение «Средняя школа поселка Ярославка» Ярославского муниципального района, именуемое далее "Учреждение" в лице руководителя Петрушовой Наталии Александровны, действующего на основании Устава, утвержденного приказом управления образования Администрации ЯМР от 28.02.2014г. № 68 с другой стороны, совместно в дальнейшем именуемые Стороны, заключили настоящее Дополнительное соглашение к соглашению от 09.01.2024 № 35 (далее – Соглашение) о нижеследующем:</t>
    </r>
  </si>
  <si>
    <t>в редакции Дополнительного соглашения</t>
  </si>
  <si>
    <r>
      <t xml:space="preserve">           Управление образования Администрации Ярославского муниципального района, именуемое далее  «Учредитель», в лице начальника Корсаковой Любови Юрьевны, действующего на основании Положения, утвержденного Постановлением Администрации Ярославского муниципального района от 21.03.16 г. № 447, с одной стороны, и муниципальное общеобразовательное учреждение «Средняя школа поселка Ярославка» Ярославского муниципального района, именуемое далее "Учреждение" в лице руководителя Петрушовой Наталии Александровны, действующего на основании Устава, утвержденного приказом управления образования Администрации ЯМР от 28.02.2014г. № 68 с другой стороны, совместно в дальнейшем именуемые Стороны, заключили настоящее Дополнительное соглашение к соглашению от 09.01.20</t>
    </r>
    <r>
      <rPr>
        <sz val="12"/>
        <color indexed="12"/>
        <rFont val="Times New Roman"/>
        <family val="1"/>
        <charset val="204"/>
      </rPr>
      <t>24</t>
    </r>
    <r>
      <rPr>
        <sz val="12"/>
        <rFont val="Times New Roman"/>
        <family val="1"/>
        <charset val="204"/>
      </rPr>
      <t xml:space="preserve"> № 35 (далее – Соглашение) о нижеследующем:</t>
    </r>
  </si>
  <si>
    <t>804.20.6057</t>
  </si>
  <si>
    <t xml:space="preserve">Расходы на повышение антитеррористической защищенности объектов образования </t>
  </si>
  <si>
    <t>Приобретение основных средств и материальных запасов</t>
  </si>
  <si>
    <t>804.20.6072</t>
  </si>
  <si>
    <t>Расходы на ежемесячное денежное вознаграждение советникам директора по воспитанию и взаимодействию с детскими общественными объединениями муниципальных общеобразовательных организаций</t>
  </si>
  <si>
    <t>декабря</t>
  </si>
  <si>
    <r>
      <t xml:space="preserve">       Дополнительное соглашение № 11
к соглашению от 09.01.20</t>
    </r>
    <r>
      <rPr>
        <b/>
        <sz val="12"/>
        <color indexed="12"/>
        <rFont val="Times New Roman"/>
        <family val="1"/>
        <charset val="204"/>
      </rPr>
      <t>24</t>
    </r>
    <r>
      <rPr>
        <b/>
        <sz val="12"/>
        <rFont val="Times New Roman"/>
        <family val="1"/>
        <charset val="204"/>
      </rPr>
      <t xml:space="preserve"> № 35 о порядке и условиях предоставления субсидии на финансовое обеспечение выполнения муниципального задания на оказание муниципальных
услуг (выполнение работ) в отношении муниципальных учреждений 
Ярославского муниципального района 
муниципальное общеобразовательное учреждение «Средняя школа поселка Ярославка» Ярославского муниципального района
</t>
    </r>
  </si>
  <si>
    <r>
      <t xml:space="preserve"> "18" декабря 20</t>
    </r>
    <r>
      <rPr>
        <sz val="12.5"/>
        <color indexed="12"/>
        <rFont val="Times New Roman"/>
        <family val="1"/>
        <charset val="204"/>
      </rPr>
      <t>24</t>
    </r>
    <r>
      <rPr>
        <sz val="12.5"/>
        <rFont val="Times New Roman"/>
        <family val="1"/>
        <charset val="204"/>
      </rPr>
      <t xml:space="preserve"> г.</t>
    </r>
  </si>
  <si>
    <r>
      <t xml:space="preserve">             1. Подпункт 2.1.1 пункта 2.1 раздела 2 Соглашения изложить в следующей редакции:
«2.1.1. Предоставить в 20</t>
    </r>
    <r>
      <rPr>
        <sz val="12"/>
        <color indexed="12"/>
        <rFont val="Times New Roman"/>
        <family val="1"/>
        <charset val="204"/>
      </rPr>
      <t>24</t>
    </r>
    <r>
      <rPr>
        <sz val="12"/>
        <rFont val="Times New Roman"/>
        <family val="1"/>
        <charset val="204"/>
      </rPr>
      <t xml:space="preserve"> году Учреждению субсидию в сумме 66</t>
    </r>
    <r>
      <rPr>
        <sz val="12"/>
        <color indexed="12"/>
        <rFont val="Times New Roman"/>
        <family val="1"/>
        <charset val="204"/>
      </rPr>
      <t xml:space="preserve"> 883 482 </t>
    </r>
    <r>
      <rPr>
        <sz val="12"/>
        <rFont val="Times New Roman"/>
        <family val="1"/>
        <charset val="204"/>
      </rPr>
      <t>( Шест</t>
    </r>
    <r>
      <rPr>
        <sz val="12"/>
        <color indexed="12"/>
        <rFont val="Times New Roman"/>
        <family val="1"/>
        <charset val="204"/>
      </rPr>
      <t>ьдесят шесть миллионов восемьсот восемьдесят три тысячи четыреста восемьдесят два ) рубля 00 копеек</t>
    </r>
    <r>
      <rPr>
        <sz val="12"/>
        <rFont val="Times New Roman"/>
        <family val="1"/>
        <charset val="204"/>
      </rPr>
      <t xml:space="preserve">.»
2. Приложение к Соглашению изложить в редакции согласно приложению к настоящему Дополнительному соглашению.
3. Настоящее Дополнительное соглашение вступает в силу со дня его подписания.
4. Настоящее Дополнительное соглашение подписано в трех экземплярах, имеющих равную юридическую силу, по одному для каждой из Сторон, а также один экземпляр для управления финансов и социально-экономического развития Администрации ЯМР.    
</t>
    </r>
  </si>
  <si>
    <r>
      <t xml:space="preserve">       Дополнительное соглашение № 12
к соглашению от </t>
    </r>
    <r>
      <rPr>
        <b/>
        <sz val="12"/>
        <color indexed="12"/>
        <rFont val="Times New Roman"/>
        <family val="1"/>
        <charset val="204"/>
      </rPr>
      <t>09.01.2024</t>
    </r>
    <r>
      <rPr>
        <b/>
        <sz val="12"/>
        <rFont val="Times New Roman"/>
        <family val="1"/>
        <charset val="204"/>
      </rPr>
      <t xml:space="preserve"> № 35 о порядке и условиях предоставления субсидии на финансовое обеспечение выполнения муниципального задания на оказание муниципальных
услуг (выполнение работ) в отношении муниципальных учреждений 
Ярославского муниципального района 
</t>
    </r>
    <r>
      <rPr>
        <b/>
        <sz val="12"/>
        <color indexed="12"/>
        <rFont val="Times New Roman"/>
        <family val="1"/>
        <charset val="204"/>
      </rPr>
      <t>муниципальное общеобразовательное учреждение «Средняя школа поселка Ярославка» Ярославского муниципального района</t>
    </r>
    <r>
      <rPr>
        <b/>
        <sz val="12"/>
        <rFont val="Times New Roman"/>
        <family val="1"/>
        <charset val="204"/>
      </rPr>
      <t xml:space="preserve">
</t>
    </r>
  </si>
  <si>
    <r>
      <t xml:space="preserve"> " 26 " декабря  20</t>
    </r>
    <r>
      <rPr>
        <sz val="12.5"/>
        <color indexed="12"/>
        <rFont val="Times New Roman"/>
        <family val="1"/>
        <charset val="204"/>
      </rPr>
      <t>24</t>
    </r>
    <r>
      <rPr>
        <sz val="12.5"/>
        <rFont val="Times New Roman"/>
        <family val="1"/>
        <charset val="204"/>
      </rPr>
      <t xml:space="preserve"> г.</t>
    </r>
  </si>
  <si>
    <t>от 26.12.2024 № 12</t>
  </si>
  <si>
    <t>26.12.2024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</si>
</sst>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_-;\-* #,##0.00\ _₽_-;_-* &quot;-&quot;??\ _₽_-;_-@_-"/>
    <numFmt numFmtId="164" formatCode="_-* #,##0.00_р_._-;\-* #,##0.00_р_._-;_-* &quot;-&quot;??_р_._-;_-@_-"/>
    <numFmt numFmtId="165" formatCode="_(* #,##0.00_);_(* \(#,##0.00\);_(* &quot;-&quot;??_);_(@_)"/>
    <numFmt numFmtId="166" formatCode="#,##0.00_ ;[Red]\-#,##0.00\ "/>
    <numFmt numFmtId="167" formatCode="000"/>
    <numFmt numFmtId="168" formatCode="00\.00\.00"/>
    <numFmt numFmtId="169" formatCode="#,##0.00;[Red]\-#,##0.00;0.00"/>
    <numFmt numFmtId="170" formatCode="000\.00\.00"/>
    <numFmt numFmtId="171" formatCode="00\.00\.0"/>
    <numFmt numFmtId="172" formatCode="000\.00\.000\.0"/>
  </numFmts>
  <fonts count="190" x14ac:knownFonts="1">
    <font>
      <sz val="10"/>
      <name val="Arial"/>
    </font>
    <font>
      <sz val="11"/>
      <color theme="1"/>
      <name val="Calibri"/>
      <family val="2"/>
      <charset val="204"/>
      <scheme val="minor"/>
    </font>
    <font>
      <sz val="11"/>
      <color indexed="8"/>
      <name val="Calibri"/>
      <family val="2"/>
      <charset val="204"/>
    </font>
    <font>
      <sz val="10"/>
      <name val="Arial"/>
      <family val="2"/>
      <charset val="204"/>
    </font>
    <font>
      <b/>
      <sz val="10"/>
      <name val="Arial"/>
      <family val="2"/>
      <charset val="204"/>
    </font>
    <font>
      <sz val="12"/>
      <name val="Times New Roman"/>
      <family val="1"/>
      <charset val="204"/>
    </font>
    <font>
      <b/>
      <sz val="12"/>
      <name val="Times New Roman"/>
      <family val="1"/>
      <charset val="204"/>
    </font>
    <font>
      <sz val="12.5"/>
      <name val="Times New Roman"/>
      <family val="1"/>
      <charset val="204"/>
    </font>
    <font>
      <sz val="12.5"/>
      <color indexed="12"/>
      <name val="Times New Roman"/>
      <family val="1"/>
      <charset val="204"/>
    </font>
    <font>
      <sz val="8"/>
      <name val="Arial"/>
      <family val="2"/>
      <charset val="204"/>
    </font>
    <font>
      <sz val="10"/>
      <name val="Arial Cyr"/>
      <charset val="204"/>
    </font>
    <font>
      <sz val="8"/>
      <name val="Arial Cyr"/>
      <charset val="204"/>
    </font>
    <font>
      <b/>
      <sz val="10"/>
      <name val="Arial Cyr"/>
      <charset val="204"/>
    </font>
    <font>
      <b/>
      <i/>
      <sz val="9"/>
      <name val="Arial"/>
      <family val="2"/>
      <charset val="204"/>
    </font>
    <font>
      <b/>
      <sz val="8"/>
      <name val="Arial Cyr"/>
      <charset val="204"/>
    </font>
    <font>
      <b/>
      <sz val="8"/>
      <name val="Arial"/>
      <family val="2"/>
      <charset val="204"/>
    </font>
    <font>
      <sz val="8"/>
      <name val="Arial"/>
      <family val="2"/>
      <charset val="204"/>
    </font>
    <font>
      <b/>
      <sz val="14"/>
      <name val="Arial"/>
      <family val="2"/>
      <charset val="204"/>
    </font>
    <font>
      <b/>
      <i/>
      <sz val="10"/>
      <name val="Arial"/>
      <family val="2"/>
      <charset val="204"/>
    </font>
    <font>
      <sz val="11"/>
      <name val="Times New Roman"/>
      <family val="1"/>
      <charset val="204"/>
    </font>
    <font>
      <sz val="12"/>
      <color indexed="12"/>
      <name val="Times New Roman"/>
      <family val="1"/>
      <charset val="204"/>
    </font>
    <font>
      <b/>
      <sz val="12"/>
      <color indexed="81"/>
      <name val="Tahoma"/>
      <family val="2"/>
      <charset val="204"/>
    </font>
    <font>
      <sz val="10"/>
      <name val="Arial"/>
      <family val="2"/>
      <charset val="204"/>
    </font>
    <font>
      <sz val="10"/>
      <name val="Arial"/>
      <family val="2"/>
      <charset val="204"/>
    </font>
    <font>
      <b/>
      <sz val="12"/>
      <name val="Arial"/>
      <family val="2"/>
      <charset val="204"/>
    </font>
    <font>
      <sz val="12"/>
      <color indexed="18"/>
      <name val="Times New Roman"/>
      <family val="1"/>
      <charset val="204"/>
    </font>
    <font>
      <sz val="10"/>
      <name val="Times New Roman"/>
      <family val="1"/>
      <charset val="204"/>
    </font>
    <font>
      <b/>
      <sz val="8"/>
      <color indexed="81"/>
      <name val="Tahoma"/>
      <family val="2"/>
      <charset val="204"/>
    </font>
    <font>
      <b/>
      <sz val="14"/>
      <color indexed="81"/>
      <name val="Tahoma"/>
      <family val="2"/>
      <charset val="204"/>
    </font>
    <font>
      <sz val="9"/>
      <name val="Times New Roman"/>
      <family val="1"/>
      <charset val="204"/>
    </font>
    <font>
      <sz val="14"/>
      <name val="Times New Roman"/>
      <family val="1"/>
      <charset val="204"/>
    </font>
    <font>
      <b/>
      <sz val="11"/>
      <name val="Times New Roman"/>
      <family val="1"/>
      <charset val="204"/>
    </font>
    <font>
      <sz val="10"/>
      <name val="Arial Cyr"/>
      <family val="2"/>
      <charset val="204"/>
    </font>
    <font>
      <sz val="8"/>
      <name val="Times New Roman"/>
      <family val="1"/>
      <charset val="204"/>
    </font>
    <font>
      <sz val="7"/>
      <name val="Times New Roman"/>
      <family val="1"/>
      <charset val="204"/>
    </font>
    <font>
      <b/>
      <sz val="8"/>
      <name val="Times New Roman"/>
      <family val="1"/>
      <charset val="204"/>
    </font>
    <font>
      <b/>
      <sz val="10"/>
      <name val="Times New Roman"/>
      <family val="1"/>
      <charset val="204"/>
    </font>
    <font>
      <sz val="8"/>
      <color indexed="12"/>
      <name val="Times New Roman"/>
      <family val="1"/>
      <charset val="204"/>
    </font>
    <font>
      <b/>
      <sz val="12"/>
      <color indexed="8"/>
      <name val="Times New Roman"/>
      <family val="1"/>
      <charset val="204"/>
    </font>
    <font>
      <sz val="12"/>
      <name val="Arial"/>
      <family val="2"/>
      <charset val="204"/>
    </font>
    <font>
      <b/>
      <sz val="8"/>
      <color indexed="12"/>
      <name val="Arial"/>
      <family val="2"/>
      <charset val="204"/>
    </font>
    <font>
      <b/>
      <sz val="8"/>
      <color indexed="12"/>
      <name val="Arial Cyr"/>
      <charset val="204"/>
    </font>
    <font>
      <sz val="10"/>
      <name val="Arial"/>
      <family val="2"/>
      <charset val="204"/>
    </font>
    <font>
      <sz val="10"/>
      <color indexed="41"/>
      <name val="Arial"/>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8"/>
      <color indexed="30"/>
      <name val="Times New Roman"/>
      <family val="1"/>
      <charset val="204"/>
    </font>
    <font>
      <sz val="7"/>
      <color indexed="12"/>
      <name val="Times New Roman"/>
      <family val="1"/>
      <charset val="204"/>
    </font>
    <font>
      <u/>
      <sz val="7"/>
      <name val="Times New Roman"/>
      <family val="1"/>
      <charset val="204"/>
    </font>
    <font>
      <b/>
      <sz val="9"/>
      <name val="Arial Cyr"/>
      <charset val="204"/>
    </font>
    <font>
      <b/>
      <sz val="9"/>
      <name val="Arial"/>
      <family val="2"/>
      <charset val="204"/>
    </font>
    <font>
      <b/>
      <sz val="10"/>
      <color indexed="12"/>
      <name val="Times New Roman"/>
      <family val="1"/>
      <charset val="204"/>
    </font>
    <font>
      <sz val="10"/>
      <color indexed="45"/>
      <name val="Arial"/>
      <family val="2"/>
      <charset val="204"/>
    </font>
    <font>
      <sz val="9.5"/>
      <name val="Times New Roman"/>
      <family val="1"/>
      <charset val="204"/>
    </font>
    <font>
      <b/>
      <sz val="10"/>
      <color indexed="81"/>
      <name val="Tahoma"/>
      <family val="2"/>
      <charset val="204"/>
    </font>
    <font>
      <sz val="10"/>
      <color indexed="81"/>
      <name val="Tahoma"/>
      <family val="2"/>
      <charset val="204"/>
    </font>
    <font>
      <b/>
      <sz val="12"/>
      <color indexed="12"/>
      <name val="Times New Roman"/>
      <family val="1"/>
      <charset val="204"/>
    </font>
    <font>
      <sz val="7"/>
      <name val="Arial Cyr"/>
      <charset val="204"/>
    </font>
    <font>
      <sz val="9"/>
      <name val="Arial"/>
      <family val="2"/>
      <charset val="204"/>
    </font>
    <font>
      <sz val="8"/>
      <color indexed="81"/>
      <name val="Tahoma"/>
      <family val="2"/>
      <charset val="204"/>
    </font>
    <font>
      <sz val="11"/>
      <color indexed="8"/>
      <name val="Times New Roman"/>
      <family val="1"/>
      <charset val="204"/>
    </font>
    <font>
      <sz val="12"/>
      <color indexed="8"/>
      <name val="Times New Roman"/>
      <family val="1"/>
      <charset val="204"/>
    </font>
    <font>
      <sz val="12"/>
      <color indexed="17"/>
      <name val="Times New Roman"/>
      <family val="1"/>
      <charset val="204"/>
    </font>
    <font>
      <b/>
      <sz val="11"/>
      <color indexed="81"/>
      <name val="Tahoma"/>
      <family val="2"/>
      <charset val="204"/>
    </font>
    <font>
      <sz val="8.6"/>
      <name val="Arial"/>
      <family val="2"/>
      <charset val="204"/>
    </font>
    <font>
      <sz val="8.6"/>
      <name val="Times New Roman"/>
      <family val="1"/>
      <charset val="204"/>
    </font>
    <font>
      <sz val="7.5"/>
      <name val="Arial Cyr"/>
      <charset val="204"/>
    </font>
    <font>
      <b/>
      <sz val="10"/>
      <color indexed="8"/>
      <name val="Times New Roman"/>
      <family val="1"/>
      <charset val="204"/>
    </font>
    <font>
      <b/>
      <sz val="11"/>
      <color indexed="8"/>
      <name val="Times New Roman"/>
      <family val="1"/>
      <charset val="204"/>
    </font>
    <font>
      <b/>
      <sz val="9.5"/>
      <name val="Times New Roman"/>
      <family val="1"/>
      <charset val="204"/>
    </font>
    <font>
      <b/>
      <sz val="10"/>
      <color indexed="12"/>
      <name val="Arial"/>
      <family val="2"/>
      <charset val="204"/>
    </font>
    <font>
      <sz val="8"/>
      <color indexed="12"/>
      <name val="Arial Cyr"/>
      <charset val="204"/>
    </font>
    <font>
      <b/>
      <sz val="12"/>
      <color indexed="12"/>
      <name val="Arial"/>
      <family val="2"/>
      <charset val="204"/>
    </font>
    <font>
      <sz val="10"/>
      <color indexed="8"/>
      <name val="Calibri"/>
      <family val="2"/>
      <charset val="204"/>
    </font>
    <font>
      <sz val="10"/>
      <name val="Calibri"/>
      <family val="2"/>
      <charset val="204"/>
    </font>
    <font>
      <sz val="9"/>
      <color indexed="8"/>
      <name val="Calibri"/>
      <family val="2"/>
      <charset val="204"/>
    </font>
    <font>
      <sz val="9"/>
      <name val="Calibri"/>
      <family val="2"/>
      <charset val="204"/>
    </font>
    <font>
      <sz val="11"/>
      <color indexed="12"/>
      <name val="Times New Roman"/>
      <family val="1"/>
      <charset val="204"/>
    </font>
    <font>
      <sz val="8.5"/>
      <name val="Times New Roman"/>
      <family val="1"/>
      <charset val="204"/>
    </font>
    <font>
      <sz val="10"/>
      <color indexed="12"/>
      <name val="Arial"/>
      <family val="2"/>
      <charset val="204"/>
    </font>
    <font>
      <sz val="7.5"/>
      <name val="Arial"/>
      <family val="2"/>
      <charset val="204"/>
    </font>
    <font>
      <sz val="11"/>
      <name val="Calibri"/>
      <family val="2"/>
      <charset val="204"/>
    </font>
    <font>
      <i/>
      <sz val="10"/>
      <name val="Arial"/>
      <family val="2"/>
      <charset val="204"/>
    </font>
    <font>
      <i/>
      <sz val="9"/>
      <name val="Arial"/>
      <family val="2"/>
      <charset val="204"/>
    </font>
    <font>
      <sz val="8.5"/>
      <name val="Arial"/>
      <family val="2"/>
      <charset val="204"/>
    </font>
    <font>
      <sz val="8.6999999999999993"/>
      <name val="Arial"/>
      <family val="2"/>
      <charset val="204"/>
    </font>
    <font>
      <sz val="9.5"/>
      <name val="Arial"/>
      <family val="2"/>
      <charset val="204"/>
    </font>
    <font>
      <sz val="10"/>
      <color indexed="51"/>
      <name val="Arial"/>
      <family val="2"/>
      <charset val="204"/>
    </font>
    <font>
      <sz val="12"/>
      <color indexed="10"/>
      <name val="Times New Roman"/>
      <family val="1"/>
      <charset val="204"/>
    </font>
    <font>
      <sz val="10"/>
      <color indexed="47"/>
      <name val="Arial"/>
      <family val="2"/>
      <charset val="204"/>
    </font>
    <font>
      <b/>
      <sz val="12"/>
      <color indexed="48"/>
      <name val="Arial"/>
      <family val="2"/>
      <charset val="204"/>
    </font>
    <font>
      <sz val="9"/>
      <color indexed="51"/>
      <name val="Arial"/>
      <family val="2"/>
      <charset val="204"/>
    </font>
    <font>
      <sz val="12.5"/>
      <color indexed="12"/>
      <name val="Times New Roman"/>
      <family val="1"/>
      <charset val="204"/>
    </font>
    <font>
      <sz val="10"/>
      <color indexed="12"/>
      <name val="Arial"/>
      <family val="2"/>
      <charset val="204"/>
    </font>
    <font>
      <b/>
      <sz val="12"/>
      <color indexed="12"/>
      <name val="Arial"/>
      <family val="2"/>
      <charset val="204"/>
    </font>
    <font>
      <b/>
      <sz val="10"/>
      <color indexed="51"/>
      <name val="Arial"/>
      <family val="2"/>
      <charset val="204"/>
    </font>
    <font>
      <sz val="10"/>
      <color indexed="52"/>
      <name val="Arial"/>
      <family val="2"/>
      <charset val="204"/>
    </font>
    <font>
      <sz val="11"/>
      <color indexed="8"/>
      <name val="Calibri"/>
      <family val="2"/>
      <charset val="204"/>
    </font>
    <font>
      <b/>
      <sz val="11"/>
      <color indexed="12"/>
      <name val="Calibri"/>
      <family val="2"/>
      <charset val="204"/>
    </font>
    <font>
      <b/>
      <i/>
      <sz val="11"/>
      <color indexed="8"/>
      <name val="Calibri"/>
      <family val="2"/>
      <charset val="204"/>
    </font>
    <font>
      <sz val="10"/>
      <color indexed="8"/>
      <name val="Calibri"/>
      <family val="2"/>
      <charset val="204"/>
    </font>
    <font>
      <sz val="10"/>
      <color indexed="12"/>
      <name val="Calibri"/>
      <family val="2"/>
      <charset val="204"/>
    </font>
    <font>
      <b/>
      <sz val="10"/>
      <color indexed="30"/>
      <name val="Calibri"/>
      <family val="2"/>
      <charset val="204"/>
    </font>
    <font>
      <b/>
      <sz val="10"/>
      <color indexed="17"/>
      <name val="Calibri"/>
      <family val="2"/>
      <charset val="204"/>
    </font>
    <font>
      <sz val="8"/>
      <color indexed="8"/>
      <name val="Calibri"/>
      <family val="2"/>
      <charset val="204"/>
    </font>
    <font>
      <b/>
      <sz val="11"/>
      <color indexed="17"/>
      <name val="Calibri"/>
      <family val="2"/>
      <charset val="204"/>
    </font>
    <font>
      <sz val="10"/>
      <color indexed="17"/>
      <name val="Calibri"/>
      <family val="2"/>
      <charset val="204"/>
    </font>
    <font>
      <sz val="11"/>
      <color indexed="17"/>
      <name val="Calibri"/>
      <family val="2"/>
      <charset val="204"/>
    </font>
    <font>
      <sz val="8"/>
      <name val="Arial"/>
      <family val="2"/>
      <charset val="204"/>
    </font>
    <font>
      <b/>
      <sz val="9"/>
      <color indexed="81"/>
      <name val="Tahoma"/>
      <family val="2"/>
      <charset val="204"/>
    </font>
    <font>
      <sz val="7"/>
      <name val="Arial"/>
      <family val="2"/>
      <charset val="204"/>
    </font>
    <font>
      <sz val="6.5"/>
      <name val="Arial"/>
      <family val="2"/>
      <charset val="204"/>
    </font>
    <font>
      <sz val="7"/>
      <name val="Arial Narrow"/>
      <family val="2"/>
      <charset val="204"/>
    </font>
    <font>
      <b/>
      <i/>
      <sz val="7"/>
      <name val="Arial"/>
      <family val="2"/>
      <charset val="204"/>
    </font>
    <font>
      <b/>
      <sz val="9.5"/>
      <name val="Arial"/>
      <family val="2"/>
      <charset val="204"/>
    </font>
    <font>
      <b/>
      <sz val="9"/>
      <color indexed="12"/>
      <name val="Arial"/>
      <family val="2"/>
      <charset val="204"/>
    </font>
    <font>
      <sz val="6"/>
      <name val="Arial"/>
      <family val="2"/>
      <charset val="204"/>
    </font>
    <font>
      <sz val="5.5"/>
      <name val="Arial"/>
      <family val="2"/>
      <charset val="204"/>
    </font>
    <font>
      <sz val="9"/>
      <name val="Arial Cyr"/>
      <charset val="204"/>
    </font>
    <font>
      <sz val="10"/>
      <color indexed="8"/>
      <name val="Times New Roman"/>
      <family val="1"/>
      <charset val="204"/>
    </font>
    <font>
      <sz val="11"/>
      <name val="Arial"/>
      <family val="2"/>
      <charset val="204"/>
    </font>
    <font>
      <u/>
      <sz val="10"/>
      <name val="Arial"/>
      <family val="2"/>
      <charset val="204"/>
    </font>
    <font>
      <b/>
      <sz val="9"/>
      <color indexed="8"/>
      <name val="Times New Roman"/>
      <family val="1"/>
      <charset val="204"/>
    </font>
    <font>
      <sz val="8"/>
      <name val="Arial"/>
      <family val="2"/>
      <charset val="204"/>
    </font>
    <font>
      <b/>
      <sz val="11"/>
      <name val="Arial"/>
      <family val="2"/>
      <charset val="204"/>
    </font>
    <font>
      <b/>
      <i/>
      <sz val="11"/>
      <name val="Arial"/>
      <family val="2"/>
      <charset val="204"/>
    </font>
    <font>
      <sz val="9.5"/>
      <color indexed="12"/>
      <name val="Arial"/>
      <family val="2"/>
      <charset val="204"/>
    </font>
    <font>
      <sz val="6"/>
      <name val="Times New Roman"/>
      <family val="1"/>
      <charset val="204"/>
    </font>
    <font>
      <b/>
      <sz val="9"/>
      <name val="Times New Roman"/>
      <family val="1"/>
      <charset val="204"/>
    </font>
    <font>
      <vertAlign val="superscript"/>
      <sz val="8"/>
      <name val="Times New Roman"/>
      <family val="1"/>
      <charset val="204"/>
    </font>
    <font>
      <b/>
      <vertAlign val="superscript"/>
      <sz val="8"/>
      <name val="Times New Roman"/>
      <family val="1"/>
      <charset val="204"/>
    </font>
    <font>
      <sz val="7"/>
      <color indexed="9"/>
      <name val="Times New Roman"/>
      <family val="1"/>
      <charset val="204"/>
    </font>
    <font>
      <vertAlign val="superscript"/>
      <sz val="7"/>
      <name val="Times New Roman"/>
      <family val="1"/>
      <charset val="204"/>
    </font>
    <font>
      <sz val="7.5"/>
      <name val="Times New Roman"/>
      <family val="1"/>
      <charset val="204"/>
    </font>
    <font>
      <b/>
      <vertAlign val="superscript"/>
      <sz val="9"/>
      <name val="Times New Roman"/>
      <family val="1"/>
      <charset val="204"/>
    </font>
    <font>
      <vertAlign val="superscript"/>
      <sz val="9"/>
      <name val="Times New Roman"/>
      <family val="1"/>
      <charset val="204"/>
    </font>
    <font>
      <sz val="11"/>
      <color theme="1"/>
      <name val="Calibri"/>
      <family val="2"/>
      <charset val="204"/>
      <scheme val="minor"/>
    </font>
    <font>
      <sz val="12"/>
      <color theme="1"/>
      <name val="Times New Roman"/>
      <family val="1"/>
      <charset val="204"/>
    </font>
    <font>
      <sz val="8"/>
      <color theme="9" tint="0.59999389629810485"/>
      <name val="Arial"/>
      <family val="2"/>
      <charset val="204"/>
    </font>
    <font>
      <sz val="8"/>
      <color rgb="FF0000FF"/>
      <name val="Arial"/>
      <family val="2"/>
      <charset val="204"/>
    </font>
    <font>
      <sz val="8"/>
      <color theme="1"/>
      <name val="Calibri"/>
      <family val="2"/>
      <charset val="204"/>
      <scheme val="minor"/>
    </font>
    <font>
      <sz val="9"/>
      <color theme="1"/>
      <name val="Times New Roman"/>
      <family val="1"/>
      <charset val="204"/>
    </font>
    <font>
      <sz val="9"/>
      <color theme="1"/>
      <name val="Arial"/>
      <family val="2"/>
      <charset val="204"/>
    </font>
    <font>
      <sz val="9"/>
      <color theme="1"/>
      <name val="Calibri"/>
      <family val="2"/>
      <charset val="204"/>
      <scheme val="minor"/>
    </font>
    <font>
      <sz val="7.5"/>
      <color theme="1"/>
      <name val="Calibri"/>
      <family val="2"/>
      <charset val="204"/>
      <scheme val="minor"/>
    </font>
    <font>
      <sz val="10"/>
      <color rgb="FF0000FF"/>
      <name val="Arial"/>
      <family val="2"/>
      <charset val="204"/>
    </font>
    <font>
      <b/>
      <sz val="9"/>
      <color rgb="FF0000FF"/>
      <name val="Arial Cyr"/>
      <charset val="204"/>
    </font>
    <font>
      <b/>
      <sz val="12"/>
      <color rgb="FF0000FF"/>
      <name val="Arial"/>
      <family val="2"/>
      <charset val="204"/>
    </font>
    <font>
      <sz val="8"/>
      <color theme="9" tint="0.39997558519241921"/>
      <name val="Arial"/>
      <family val="2"/>
      <charset val="204"/>
    </font>
    <font>
      <sz val="10"/>
      <color theme="9" tint="0.59999389629810485"/>
      <name val="Arial"/>
      <family val="2"/>
      <charset val="204"/>
    </font>
    <font>
      <sz val="9"/>
      <color theme="9" tint="0.39997558519241921"/>
      <name val="Arial"/>
      <family val="2"/>
      <charset val="204"/>
    </font>
    <font>
      <b/>
      <sz val="8"/>
      <color rgb="FF0000FF"/>
      <name val="Arial"/>
      <family val="2"/>
      <charset val="204"/>
    </font>
    <font>
      <sz val="12"/>
      <color rgb="FF0000FF"/>
      <name val="Arial"/>
      <family val="2"/>
      <charset val="204"/>
    </font>
    <font>
      <sz val="9"/>
      <color theme="9" tint="0.59999389629810485"/>
      <name val="Arial"/>
      <family val="2"/>
      <charset val="204"/>
    </font>
    <font>
      <sz val="10"/>
      <color rgb="FFFF0000"/>
      <name val="Arial"/>
      <family val="2"/>
      <charset val="204"/>
    </font>
    <font>
      <sz val="9"/>
      <color rgb="FF0000FF"/>
      <name val="Arial"/>
      <family val="2"/>
      <charset val="204"/>
    </font>
    <font>
      <sz val="11"/>
      <color rgb="FF0000FF"/>
      <name val="Times New Roman"/>
      <family val="1"/>
      <charset val="204"/>
    </font>
    <font>
      <sz val="7"/>
      <color rgb="FF0000CC"/>
      <name val="Times New Roman"/>
      <family val="1"/>
      <charset val="204"/>
    </font>
    <font>
      <b/>
      <sz val="9"/>
      <color rgb="FF0000CC"/>
      <name val="Times New Roman"/>
      <family val="1"/>
      <charset val="204"/>
    </font>
    <font>
      <sz val="8"/>
      <color rgb="FF0000CC"/>
      <name val="Times New Roman"/>
      <family val="1"/>
      <charset val="204"/>
    </font>
    <font>
      <sz val="8"/>
      <color rgb="FF0000FF"/>
      <name val="Times New Roman"/>
      <family val="1"/>
      <charset val="204"/>
    </font>
    <font>
      <sz val="12"/>
      <color rgb="FF0000FF"/>
      <name val="Times New Roman"/>
      <family val="1"/>
      <charset val="204"/>
    </font>
    <font>
      <b/>
      <sz val="8.5"/>
      <color rgb="FF0000FF"/>
      <name val="Arial Cyr"/>
      <charset val="204"/>
    </font>
    <font>
      <vertAlign val="superscript"/>
      <sz val="6"/>
      <name val="Times New Roman"/>
      <family val="1"/>
      <charset val="204"/>
    </font>
    <font>
      <vertAlign val="superscript"/>
      <sz val="7.5"/>
      <name val="Times New Roman"/>
      <family val="1"/>
      <charset val="204"/>
    </font>
    <font>
      <b/>
      <sz val="8"/>
      <color theme="1"/>
      <name val="Arial"/>
      <family val="2"/>
      <charset val="204"/>
    </font>
    <font>
      <b/>
      <sz val="7.5"/>
      <color theme="1"/>
      <name val="Arial"/>
      <family val="2"/>
      <charset val="204"/>
    </font>
    <font>
      <sz val="9"/>
      <color indexed="81"/>
      <name val="Tahoma"/>
      <family val="2"/>
      <charset val="204"/>
    </font>
    <font>
      <sz val="11"/>
      <name val="Arial Cyr"/>
      <charset val="204"/>
    </font>
    <font>
      <sz val="7"/>
      <color rgb="FF0000FF"/>
      <name val="Times New Roman"/>
      <family val="1"/>
      <charset val="204"/>
    </font>
    <font>
      <b/>
      <sz val="8"/>
      <color rgb="FF0000FF"/>
      <name val="Arial Cyr"/>
      <charset val="204"/>
    </font>
    <font>
      <sz val="10"/>
      <color rgb="FF0000FF"/>
      <name val="Calibri"/>
      <family val="2"/>
      <charset val="204"/>
      <scheme val="minor"/>
    </font>
    <font>
      <b/>
      <sz val="11"/>
      <name val="Arial Cyr"/>
      <charset val="204"/>
    </font>
    <font>
      <b/>
      <sz val="11"/>
      <color indexed="12"/>
      <name val="Arial Cyr"/>
      <charset val="204"/>
    </font>
    <font>
      <sz val="12"/>
      <name val="Arial Cyr"/>
      <charset val="204"/>
    </font>
  </fonts>
  <fills count="11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1"/>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indexed="27"/>
        <bgColor indexed="64"/>
      </patternFill>
    </fill>
    <fill>
      <patternFill patternType="solid">
        <fgColor indexed="51"/>
        <bgColor indexed="64"/>
      </patternFill>
    </fill>
    <fill>
      <patternFill patternType="solid">
        <fgColor indexed="26"/>
        <bgColor indexed="64"/>
      </patternFill>
    </fill>
    <fill>
      <patternFill patternType="solid">
        <fgColor indexed="22"/>
        <bgColor indexed="64"/>
      </patternFill>
    </fill>
    <fill>
      <patternFill patternType="solid">
        <fgColor indexed="46"/>
        <bgColor indexed="64"/>
      </patternFill>
    </fill>
    <fill>
      <patternFill patternType="solid">
        <fgColor indexed="45"/>
        <bgColor indexed="64"/>
      </patternFill>
    </fill>
    <fill>
      <patternFill patternType="solid">
        <fgColor indexed="31"/>
        <bgColor indexed="64"/>
      </patternFill>
    </fill>
    <fill>
      <patternFill patternType="solid">
        <fgColor rgb="FFCCFFFF"/>
        <bgColor indexed="64"/>
      </patternFill>
    </fill>
    <fill>
      <patternFill patternType="solid">
        <fgColor rgb="FFCCFFCC"/>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FFFFCC"/>
        <bgColor indexed="64"/>
      </patternFill>
    </fill>
    <fill>
      <patternFill patternType="solid">
        <fgColor rgb="FFE2C5FF"/>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E5FFFF"/>
        <bgColor indexed="64"/>
      </patternFill>
    </fill>
    <fill>
      <patternFill patternType="solid">
        <fgColor rgb="FFD7AFFF"/>
        <bgColor indexed="64"/>
      </patternFill>
    </fill>
    <fill>
      <patternFill patternType="solid">
        <fgColor rgb="FFFFD72D"/>
        <bgColor indexed="64"/>
      </patternFill>
    </fill>
    <fill>
      <patternFill patternType="solid">
        <fgColor rgb="FFFFDEBD"/>
        <bgColor indexed="64"/>
      </patternFill>
    </fill>
    <fill>
      <patternFill patternType="solid">
        <fgColor rgb="FFD5FFD5"/>
        <bgColor indexed="64"/>
      </patternFill>
    </fill>
    <fill>
      <patternFill patternType="solid">
        <fgColor rgb="FF92D050"/>
        <bgColor indexed="64"/>
      </patternFill>
    </fill>
    <fill>
      <patternFill patternType="solid">
        <fgColor rgb="FFFFFF00"/>
        <bgColor indexed="64"/>
      </patternFill>
    </fill>
    <fill>
      <patternFill patternType="solid">
        <fgColor rgb="FF66FFFF"/>
        <bgColor indexed="64"/>
      </patternFill>
    </fill>
    <fill>
      <patternFill patternType="solid">
        <fgColor rgb="FFFFFF99"/>
        <bgColor indexed="64"/>
      </patternFill>
    </fill>
    <fill>
      <patternFill patternType="solid">
        <fgColor rgb="FFCCFF99"/>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rgb="FFE7FFE7"/>
        <bgColor indexed="64"/>
      </patternFill>
    </fill>
    <fill>
      <patternFill patternType="solid">
        <fgColor rgb="FFEBFFFF"/>
        <bgColor indexed="64"/>
      </patternFill>
    </fill>
    <fill>
      <patternFill patternType="solid">
        <fgColor rgb="FFB2FF8B"/>
        <bgColor indexed="64"/>
      </patternFill>
    </fill>
    <fill>
      <patternFill patternType="solid">
        <fgColor rgb="FFFFFFD9"/>
        <bgColor indexed="64"/>
      </patternFill>
    </fill>
    <fill>
      <patternFill patternType="solid">
        <fgColor rgb="FFF9FFE7"/>
        <bgColor indexed="64"/>
      </patternFill>
    </fill>
    <fill>
      <patternFill patternType="solid">
        <fgColor rgb="FFFFEEDD"/>
        <bgColor indexed="64"/>
      </patternFill>
    </fill>
    <fill>
      <patternFill patternType="solid">
        <fgColor rgb="FFECD9FF"/>
        <bgColor indexed="64"/>
      </patternFill>
    </fill>
    <fill>
      <patternFill patternType="solid">
        <fgColor rgb="FFE1FFFF"/>
        <bgColor indexed="64"/>
      </patternFill>
    </fill>
    <fill>
      <patternFill patternType="solid">
        <fgColor rgb="FFFFD653"/>
        <bgColor indexed="64"/>
      </patternFill>
    </fill>
    <fill>
      <patternFill patternType="solid">
        <fgColor rgb="FFCCFF66"/>
        <bgColor indexed="64"/>
      </patternFill>
    </fill>
    <fill>
      <patternFill patternType="solid">
        <fgColor theme="6" tint="0.79998168889431442"/>
        <bgColor indexed="64"/>
      </patternFill>
    </fill>
    <fill>
      <patternFill patternType="solid">
        <fgColor rgb="FFFFCCFF"/>
        <bgColor indexed="64"/>
      </patternFill>
    </fill>
    <fill>
      <patternFill patternType="solid">
        <fgColor rgb="FFFFFFE5"/>
        <bgColor indexed="64"/>
      </patternFill>
    </fill>
    <fill>
      <patternFill patternType="solid">
        <fgColor rgb="FFF4F8EE"/>
        <bgColor indexed="64"/>
      </patternFill>
    </fill>
    <fill>
      <patternFill patternType="solid">
        <fgColor rgb="FFFBFCEE"/>
        <bgColor indexed="64"/>
      </patternFill>
    </fill>
    <fill>
      <patternFill patternType="solid">
        <fgColor rgb="FFFFC000"/>
        <bgColor indexed="64"/>
      </patternFill>
    </fill>
    <fill>
      <patternFill patternType="solid">
        <fgColor rgb="FFE5FFE5"/>
        <bgColor indexed="64"/>
      </patternFill>
    </fill>
    <fill>
      <patternFill patternType="solid">
        <fgColor rgb="FFF4FFDD"/>
        <bgColor indexed="64"/>
      </patternFill>
    </fill>
    <fill>
      <patternFill patternType="solid">
        <fgColor rgb="FFFFFFDD"/>
        <bgColor indexed="64"/>
      </patternFill>
    </fill>
    <fill>
      <patternFill patternType="solid">
        <fgColor rgb="FFEEFFDD"/>
        <bgColor indexed="64"/>
      </patternFill>
    </fill>
    <fill>
      <patternFill patternType="solid">
        <fgColor rgb="FFEFFFEF"/>
        <bgColor indexed="64"/>
      </patternFill>
    </fill>
    <fill>
      <patternFill patternType="solid">
        <fgColor rgb="FFFFCC99"/>
        <bgColor indexed="64"/>
      </patternFill>
    </fill>
    <fill>
      <patternFill patternType="solid">
        <fgColor rgb="FFF2F6EA"/>
        <bgColor indexed="64"/>
      </patternFill>
    </fill>
    <fill>
      <patternFill patternType="solid">
        <fgColor rgb="FFF1F0E7"/>
        <bgColor indexed="64"/>
      </patternFill>
    </fill>
    <fill>
      <patternFill patternType="solid">
        <fgColor rgb="FFE6E6E6"/>
        <bgColor indexed="64"/>
      </patternFill>
    </fill>
    <fill>
      <patternFill patternType="solid">
        <fgColor rgb="FFF3F3F3"/>
        <bgColor indexed="64"/>
      </patternFill>
    </fill>
    <fill>
      <patternFill patternType="solid">
        <fgColor rgb="FFF9F9F9"/>
        <bgColor indexed="64"/>
      </patternFill>
    </fill>
    <fill>
      <patternFill patternType="solid">
        <fgColor rgb="FFFFCC66"/>
        <bgColor indexed="64"/>
      </patternFill>
    </fill>
    <fill>
      <patternFill patternType="solid">
        <fgColor rgb="FFF7F7F7"/>
        <bgColor indexed="64"/>
      </patternFill>
    </fill>
    <fill>
      <patternFill patternType="solid">
        <fgColor rgb="FFFBFBFB"/>
        <bgColor indexed="64"/>
      </patternFill>
    </fill>
    <fill>
      <patternFill patternType="solid">
        <fgColor rgb="FFF3FFFF"/>
        <bgColor indexed="64"/>
      </patternFill>
    </fill>
    <fill>
      <patternFill patternType="solid">
        <fgColor rgb="FFFFFFB7"/>
        <bgColor indexed="64"/>
      </patternFill>
    </fill>
    <fill>
      <patternFill patternType="solid">
        <fgColor theme="8" tint="0.79998168889431442"/>
        <bgColor indexed="64"/>
      </patternFill>
    </fill>
    <fill>
      <patternFill patternType="solid">
        <fgColor rgb="FFEEFFCD"/>
        <bgColor indexed="64"/>
      </patternFill>
    </fill>
    <fill>
      <patternFill patternType="solid">
        <fgColor rgb="FFFEF4EC"/>
        <bgColor indexed="64"/>
      </patternFill>
    </fill>
    <fill>
      <patternFill patternType="solid">
        <fgColor rgb="FFF3FFF3"/>
        <bgColor indexed="64"/>
      </patternFill>
    </fill>
    <fill>
      <patternFill patternType="solid">
        <fgColor rgb="FFFFFFC5"/>
        <bgColor indexed="64"/>
      </patternFill>
    </fill>
    <fill>
      <patternFill patternType="solid">
        <fgColor rgb="FFFFCF37"/>
        <bgColor indexed="64"/>
      </patternFill>
    </fill>
    <fill>
      <patternFill patternType="solid">
        <fgColor rgb="FFE1FFE1"/>
        <bgColor indexed="64"/>
      </patternFill>
    </fill>
    <fill>
      <patternFill patternType="solid">
        <fgColor rgb="FFFEF6F0"/>
        <bgColor indexed="64"/>
      </patternFill>
    </fill>
    <fill>
      <patternFill patternType="solid">
        <fgColor rgb="FFDFEACC"/>
        <bgColor indexed="64"/>
      </patternFill>
    </fill>
    <fill>
      <patternFill patternType="solid">
        <fgColor rgb="FFFEF2E8"/>
        <bgColor indexed="64"/>
      </patternFill>
    </fill>
    <fill>
      <patternFill patternType="solid">
        <fgColor rgb="FFFFE5FF"/>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EBEBFF"/>
        <bgColor indexed="64"/>
      </patternFill>
    </fill>
    <fill>
      <patternFill patternType="solid">
        <fgColor rgb="FFEEDDFF"/>
        <bgColor indexed="64"/>
      </patternFill>
    </fill>
    <fill>
      <patternFill patternType="solid">
        <fgColor rgb="FFCCCCFF"/>
        <bgColor indexed="64"/>
      </patternFill>
    </fill>
    <fill>
      <patternFill patternType="solid">
        <fgColor rgb="FFE8D1FF"/>
        <bgColor indexed="64"/>
      </patternFill>
    </fill>
    <fill>
      <patternFill patternType="solid">
        <fgColor rgb="FFC1FFE0"/>
        <bgColor indexed="64"/>
      </patternFill>
    </fill>
    <fill>
      <patternFill patternType="solid">
        <fgColor rgb="FFE4C9FF"/>
        <bgColor indexed="64"/>
      </patternFill>
    </fill>
    <fill>
      <patternFill patternType="solid">
        <fgColor rgb="FFFFF7DD"/>
        <bgColor indexed="64"/>
      </patternFill>
    </fill>
  </fills>
  <borders count="141">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bottom style="thin">
        <color indexed="8"/>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8"/>
      </right>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right/>
      <top style="thin">
        <color indexed="64"/>
      </top>
      <bottom style="medium">
        <color indexed="64"/>
      </bottom>
      <diagonal/>
    </border>
    <border>
      <left/>
      <right/>
      <top/>
      <bottom style="medium">
        <color indexed="64"/>
      </bottom>
      <diagonal/>
    </border>
    <border>
      <left style="medium">
        <color indexed="64"/>
      </left>
      <right/>
      <top style="thin">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mediumDashDot">
        <color indexed="64"/>
      </top>
      <bottom style="thin">
        <color indexed="64"/>
      </bottom>
      <diagonal/>
    </border>
    <border>
      <left/>
      <right style="mediumDashDot">
        <color indexed="64"/>
      </right>
      <top/>
      <bottom style="mediumDashDot">
        <color indexed="64"/>
      </bottom>
      <diagonal/>
    </border>
    <border>
      <left/>
      <right/>
      <top/>
      <bottom style="mediumDashDot">
        <color indexed="64"/>
      </bottom>
      <diagonal/>
    </border>
    <border>
      <left style="mediumDashDot">
        <color indexed="64"/>
      </left>
      <right/>
      <top/>
      <bottom style="mediumDashDot">
        <color indexed="64"/>
      </bottom>
      <diagonal/>
    </border>
    <border>
      <left/>
      <right style="mediumDashDot">
        <color indexed="64"/>
      </right>
      <top/>
      <bottom/>
      <diagonal/>
    </border>
    <border>
      <left style="mediumDashDot">
        <color indexed="64"/>
      </left>
      <right/>
      <top/>
      <bottom/>
      <diagonal/>
    </border>
    <border>
      <left/>
      <right style="mediumDashDot">
        <color indexed="64"/>
      </right>
      <top style="mediumDashDot">
        <color indexed="64"/>
      </top>
      <bottom/>
      <diagonal/>
    </border>
    <border>
      <left/>
      <right/>
      <top style="mediumDashDot">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DashDot">
        <color indexed="64"/>
      </left>
      <right/>
      <top/>
      <bottom style="thin">
        <color indexed="64"/>
      </bottom>
      <diagonal/>
    </border>
    <border>
      <left/>
      <right style="mediumDashDot">
        <color indexed="64"/>
      </right>
      <top/>
      <bottom style="thin">
        <color indexed="64"/>
      </bottom>
      <diagonal/>
    </border>
    <border>
      <left style="mediumDashDot">
        <color indexed="64"/>
      </left>
      <right/>
      <top style="thin">
        <color indexed="64"/>
      </top>
      <bottom/>
      <diagonal/>
    </border>
    <border>
      <left/>
      <right style="mediumDashDot">
        <color indexed="64"/>
      </right>
      <top style="thin">
        <color indexed="64"/>
      </top>
      <bottom/>
      <diagonal/>
    </border>
    <border>
      <left/>
      <right/>
      <top style="thin">
        <color indexed="8"/>
      </top>
      <bottom/>
      <diagonal/>
    </border>
    <border>
      <left style="thin">
        <color indexed="8"/>
      </left>
      <right style="thin">
        <color indexed="8"/>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style="thin">
        <color indexed="8"/>
      </top>
      <bottom style="thin">
        <color indexed="64"/>
      </bottom>
      <diagonal/>
    </border>
    <border>
      <left style="thin">
        <color indexed="8"/>
      </left>
      <right style="medium">
        <color indexed="8"/>
      </right>
      <top style="thin">
        <color indexed="8"/>
      </top>
      <bottom style="thin">
        <color indexed="64"/>
      </bottom>
      <diagonal/>
    </border>
    <border>
      <left style="medium">
        <color indexed="8"/>
      </left>
      <right style="thin">
        <color indexed="8"/>
      </right>
      <top style="thin">
        <color indexed="64"/>
      </top>
      <bottom style="thin">
        <color indexed="64"/>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top/>
      <bottom style="thin">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style="thin">
        <color indexed="64"/>
      </top>
      <bottom style="thin">
        <color indexed="64"/>
      </bottom>
      <diagonal/>
    </border>
    <border>
      <left style="medium">
        <color indexed="8"/>
      </left>
      <right style="medium">
        <color indexed="8"/>
      </right>
      <top/>
      <bottom style="medium">
        <color indexed="8"/>
      </bottom>
      <diagonal/>
    </border>
    <border>
      <left style="thin">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medium">
        <color indexed="8"/>
      </left>
      <right style="medium">
        <color indexed="8"/>
      </right>
      <top style="medium">
        <color indexed="8"/>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medium">
        <color indexed="64"/>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64"/>
      </right>
      <top style="thin">
        <color indexed="8"/>
      </top>
      <bottom style="thin">
        <color indexed="8"/>
      </bottom>
      <diagonal/>
    </border>
    <border>
      <left style="medium">
        <color indexed="64"/>
      </left>
      <right style="medium">
        <color indexed="8"/>
      </right>
      <top/>
      <bottom style="thin">
        <color indexed="8"/>
      </bottom>
      <diagonal/>
    </border>
    <border>
      <left style="medium">
        <color indexed="8"/>
      </left>
      <right style="medium">
        <color indexed="8"/>
      </right>
      <top/>
      <bottom style="thin">
        <color indexed="8"/>
      </bottom>
      <diagonal/>
    </border>
    <border>
      <left style="medium">
        <color indexed="8"/>
      </left>
      <right style="medium">
        <color indexed="64"/>
      </right>
      <top/>
      <bottom style="thin">
        <color indexed="8"/>
      </bottom>
      <diagonal/>
    </border>
    <border>
      <left style="medium">
        <color indexed="64"/>
      </left>
      <right style="medium">
        <color indexed="8"/>
      </right>
      <top style="medium">
        <color indexed="64"/>
      </top>
      <bottom style="thin">
        <color indexed="8"/>
      </bottom>
      <diagonal/>
    </border>
    <border>
      <left style="medium">
        <color indexed="8"/>
      </left>
      <right style="medium">
        <color indexed="8"/>
      </right>
      <top style="medium">
        <color indexed="64"/>
      </top>
      <bottom style="thin">
        <color indexed="8"/>
      </bottom>
      <diagonal/>
    </border>
    <border>
      <left style="medium">
        <color indexed="8"/>
      </left>
      <right style="medium">
        <color indexed="64"/>
      </right>
      <top style="medium">
        <color indexed="64"/>
      </top>
      <bottom style="thin">
        <color indexed="8"/>
      </bottom>
      <diagonal/>
    </border>
    <border>
      <left style="medium">
        <color indexed="64"/>
      </left>
      <right style="medium">
        <color indexed="8"/>
      </right>
      <top style="thin">
        <color indexed="8"/>
      </top>
      <bottom/>
      <diagonal/>
    </border>
    <border>
      <left style="medium">
        <color indexed="8"/>
      </left>
      <right style="medium">
        <color indexed="8"/>
      </right>
      <top style="thin">
        <color indexed="8"/>
      </top>
      <bottom/>
      <diagonal/>
    </border>
    <border>
      <left style="medium">
        <color indexed="8"/>
      </left>
      <right style="medium">
        <color indexed="64"/>
      </right>
      <top style="thin">
        <color indexed="8"/>
      </top>
      <bottom/>
      <diagonal/>
    </border>
    <border>
      <left style="medium">
        <color indexed="8"/>
      </left>
      <right style="medium">
        <color indexed="8"/>
      </right>
      <top/>
      <bottom style="medium">
        <color indexed="64"/>
      </bottom>
      <diagonal/>
    </border>
    <border>
      <left style="medium">
        <color indexed="8"/>
      </left>
      <right style="medium">
        <color indexed="64"/>
      </right>
      <top/>
      <bottom style="medium">
        <color indexed="64"/>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top/>
      <bottom/>
      <diagonal/>
    </border>
    <border>
      <left/>
      <right style="thin">
        <color indexed="8"/>
      </right>
      <top/>
      <bottom/>
      <diagonal/>
    </border>
    <border>
      <left style="thin">
        <color indexed="8"/>
      </left>
      <right style="medium">
        <color indexed="8"/>
      </right>
      <top style="medium">
        <color indexed="8"/>
      </top>
      <bottom/>
      <diagonal/>
    </border>
    <border>
      <left style="thin">
        <color indexed="8"/>
      </left>
      <right/>
      <top style="thin">
        <color indexed="8"/>
      </top>
      <bottom/>
      <diagonal/>
    </border>
    <border>
      <left/>
      <right style="thin">
        <color indexed="8"/>
      </right>
      <top style="thin">
        <color indexed="8"/>
      </top>
      <bottom/>
      <diagonal/>
    </border>
    <border>
      <left style="medium">
        <color indexed="64"/>
      </left>
      <right style="medium">
        <color rgb="FF000000"/>
      </right>
      <top style="medium">
        <color indexed="64"/>
      </top>
      <bottom style="medium">
        <color indexed="64"/>
      </bottom>
      <diagonal/>
    </border>
    <border>
      <left style="medium">
        <color indexed="64"/>
      </left>
      <right style="medium">
        <color rgb="FF000000"/>
      </right>
      <top/>
      <bottom style="medium">
        <color indexed="64"/>
      </bottom>
      <diagonal/>
    </border>
    <border>
      <left style="medium">
        <color indexed="64"/>
      </left>
      <right style="medium">
        <color rgb="FF000000"/>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right/>
      <top/>
      <bottom style="thin">
        <color auto="1"/>
      </bottom>
      <diagonal/>
    </border>
  </borders>
  <cellStyleXfs count="52">
    <xf numFmtId="0" fontId="0"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5" fillId="12"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9" borderId="0" applyNumberFormat="0" applyBorder="0" applyAlignment="0" applyProtection="0"/>
    <xf numFmtId="0" fontId="46" fillId="7" borderId="1" applyNumberFormat="0" applyAlignment="0" applyProtection="0"/>
    <xf numFmtId="0" fontId="47" fillId="20" borderId="2" applyNumberFormat="0" applyAlignment="0" applyProtection="0"/>
    <xf numFmtId="0" fontId="48" fillId="20" borderId="1" applyNumberFormat="0" applyAlignment="0" applyProtection="0"/>
    <xf numFmtId="0" fontId="49" fillId="0" borderId="3" applyNumberFormat="0" applyFill="0" applyAlignment="0" applyProtection="0"/>
    <xf numFmtId="0" fontId="50" fillId="0" borderId="4" applyNumberFormat="0" applyFill="0" applyAlignment="0" applyProtection="0"/>
    <xf numFmtId="0" fontId="51" fillId="0" borderId="5" applyNumberFormat="0" applyFill="0" applyAlignment="0" applyProtection="0"/>
    <xf numFmtId="0" fontId="51" fillId="0" borderId="0" applyNumberFormat="0" applyFill="0" applyBorder="0" applyAlignment="0" applyProtection="0"/>
    <xf numFmtId="0" fontId="52" fillId="0" borderId="6" applyNumberFormat="0" applyFill="0" applyAlignment="0" applyProtection="0"/>
    <xf numFmtId="0" fontId="53" fillId="21" borderId="7" applyNumberFormat="0" applyAlignment="0" applyProtection="0"/>
    <xf numFmtId="0" fontId="54" fillId="0" borderId="0" applyNumberFormat="0" applyFill="0" applyBorder="0" applyAlignment="0" applyProtection="0"/>
    <xf numFmtId="0" fontId="55" fillId="22" borderId="0" applyNumberFormat="0" applyBorder="0" applyAlignment="0" applyProtection="0"/>
    <xf numFmtId="0" fontId="151" fillId="0" borderId="0"/>
    <xf numFmtId="0" fontId="22" fillId="0" borderId="0"/>
    <xf numFmtId="0" fontId="10" fillId="0" borderId="0"/>
    <xf numFmtId="0" fontId="151" fillId="0" borderId="0"/>
    <xf numFmtId="0" fontId="151" fillId="0" borderId="0"/>
    <xf numFmtId="0" fontId="10" fillId="0" borderId="0"/>
    <xf numFmtId="0" fontId="32" fillId="0" borderId="0"/>
    <xf numFmtId="0" fontId="56" fillId="3" borderId="0" applyNumberFormat="0" applyBorder="0" applyAlignment="0" applyProtection="0"/>
    <xf numFmtId="0" fontId="57" fillId="0" borderId="0" applyNumberFormat="0" applyFill="0" applyBorder="0" applyAlignment="0" applyProtection="0"/>
    <xf numFmtId="0" fontId="3" fillId="23" borderId="8" applyNumberFormat="0" applyFont="0" applyAlignment="0" applyProtection="0"/>
    <xf numFmtId="0" fontId="58" fillId="0" borderId="9" applyNumberFormat="0" applyFill="0" applyAlignment="0" applyProtection="0"/>
    <xf numFmtId="0" fontId="59" fillId="0" borderId="0" applyNumberFormat="0" applyFill="0" applyBorder="0" applyAlignment="0" applyProtection="0"/>
    <xf numFmtId="165" fontId="3" fillId="0" borderId="0" applyFont="0" applyFill="0" applyBorder="0" applyAlignment="0" applyProtection="0"/>
    <xf numFmtId="164" fontId="10" fillId="0" borderId="0" applyFont="0" applyFill="0" applyBorder="0" applyAlignment="0" applyProtection="0"/>
    <xf numFmtId="0" fontId="60" fillId="4" borderId="0" applyNumberFormat="0" applyBorder="0" applyAlignment="0" applyProtection="0"/>
    <xf numFmtId="0" fontId="3" fillId="0" borderId="0"/>
  </cellStyleXfs>
  <cellXfs count="2932">
    <xf numFmtId="0" fontId="0" fillId="0" borderId="0" xfId="0"/>
    <xf numFmtId="0" fontId="7" fillId="0" borderId="0" xfId="0" applyFont="1"/>
    <xf numFmtId="0" fontId="7" fillId="0" borderId="0" xfId="0" applyFont="1" applyAlignment="1">
      <alignment horizontal="justify" wrapText="1"/>
    </xf>
    <xf numFmtId="0" fontId="7" fillId="0" borderId="0" xfId="0" applyFont="1" applyBorder="1"/>
    <xf numFmtId="0" fontId="5" fillId="0" borderId="10" xfId="0" applyFont="1" applyBorder="1" applyAlignment="1">
      <alignment vertical="top" wrapText="1"/>
    </xf>
    <xf numFmtId="0" fontId="5" fillId="0" borderId="10" xfId="0" applyFont="1" applyBorder="1" applyAlignment="1">
      <alignment horizontal="justify" vertical="justify" wrapText="1"/>
    </xf>
    <xf numFmtId="0" fontId="5" fillId="0" borderId="0" xfId="0" applyFont="1" applyBorder="1" applyAlignment="1">
      <alignment vertical="top" wrapText="1"/>
    </xf>
    <xf numFmtId="0" fontId="0" fillId="0" borderId="11" xfId="0" applyBorder="1"/>
    <xf numFmtId="0" fontId="14" fillId="0" borderId="12" xfId="41" applyFont="1" applyFill="1" applyBorder="1" applyAlignment="1">
      <alignment horizontal="center" vertical="center" wrapText="1"/>
    </xf>
    <xf numFmtId="0" fontId="14" fillId="0" borderId="0" xfId="41" applyFont="1" applyFill="1"/>
    <xf numFmtId="165" fontId="4" fillId="24" borderId="11" xfId="0" applyNumberFormat="1" applyFont="1" applyFill="1" applyBorder="1"/>
    <xf numFmtId="0" fontId="11" fillId="0" borderId="11" xfId="41" applyFont="1" applyFill="1" applyBorder="1" applyAlignment="1">
      <alignment horizontal="left" vertical="justify"/>
    </xf>
    <xf numFmtId="0" fontId="11" fillId="0" borderId="11" xfId="41" applyFont="1" applyFill="1" applyBorder="1" applyAlignment="1">
      <alignment horizontal="left"/>
    </xf>
    <xf numFmtId="0" fontId="11" fillId="0" borderId="0" xfId="41" applyFont="1" applyFill="1"/>
    <xf numFmtId="0" fontId="9" fillId="0" borderId="11" xfId="0" applyFont="1" applyFill="1" applyBorder="1"/>
    <xf numFmtId="0" fontId="11" fillId="0" borderId="11" xfId="0" applyFont="1" applyFill="1" applyBorder="1" applyAlignment="1">
      <alignment horizontal="left" vertical="justify"/>
    </xf>
    <xf numFmtId="0" fontId="5" fillId="0" borderId="13" xfId="0" applyFont="1" applyBorder="1" applyAlignment="1">
      <alignment vertical="top" wrapText="1"/>
    </xf>
    <xf numFmtId="0" fontId="5" fillId="0" borderId="14" xfId="0" applyFont="1" applyBorder="1" applyAlignment="1">
      <alignment vertical="top" wrapText="1"/>
    </xf>
    <xf numFmtId="0" fontId="5" fillId="0" borderId="10" xfId="0" applyFont="1" applyBorder="1" applyAlignment="1">
      <alignment vertical="distributed" wrapText="1"/>
    </xf>
    <xf numFmtId="0" fontId="18" fillId="24" borderId="11" xfId="0" applyFont="1" applyFill="1" applyBorder="1"/>
    <xf numFmtId="0" fontId="0" fillId="24" borderId="11" xfId="0" applyFill="1" applyBorder="1" applyAlignment="1">
      <alignment horizontal="right"/>
    </xf>
    <xf numFmtId="165" fontId="23" fillId="24" borderId="11" xfId="48" applyFont="1" applyFill="1" applyBorder="1"/>
    <xf numFmtId="0" fontId="5" fillId="0" borderId="10" xfId="0" applyFont="1" applyBorder="1" applyAlignment="1">
      <alignment wrapText="1"/>
    </xf>
    <xf numFmtId="0" fontId="5" fillId="0" borderId="14" xfId="0" applyFont="1" applyBorder="1"/>
    <xf numFmtId="0" fontId="5" fillId="0" borderId="15" xfId="0" applyFont="1" applyBorder="1"/>
    <xf numFmtId="0" fontId="5" fillId="0" borderId="13" xfId="0" applyFont="1" applyBorder="1"/>
    <xf numFmtId="0" fontId="5" fillId="0" borderId="10" xfId="0" applyFont="1" applyBorder="1"/>
    <xf numFmtId="0" fontId="5" fillId="0" borderId="16" xfId="0" applyFont="1" applyBorder="1"/>
    <xf numFmtId="0" fontId="5" fillId="0" borderId="0" xfId="0" applyFont="1" applyBorder="1"/>
    <xf numFmtId="0" fontId="5" fillId="0" borderId="17" xfId="0" applyFont="1" applyBorder="1"/>
    <xf numFmtId="0" fontId="5" fillId="0" borderId="19" xfId="0" applyFont="1" applyBorder="1"/>
    <xf numFmtId="0" fontId="25" fillId="0" borderId="0" xfId="0" applyFont="1"/>
    <xf numFmtId="0" fontId="15" fillId="0" borderId="11" xfId="41" applyFont="1" applyFill="1" applyBorder="1" applyAlignment="1">
      <alignment wrapText="1"/>
    </xf>
    <xf numFmtId="0" fontId="11" fillId="0" borderId="0" xfId="41" applyFont="1" applyFill="1" applyAlignment="1">
      <alignment textRotation="90"/>
    </xf>
    <xf numFmtId="0" fontId="14" fillId="25" borderId="11" xfId="41" applyFont="1" applyFill="1" applyBorder="1"/>
    <xf numFmtId="0" fontId="7" fillId="0" borderId="0" xfId="0" applyFont="1" applyAlignment="1">
      <alignment wrapText="1"/>
    </xf>
    <xf numFmtId="0" fontId="5" fillId="0" borderId="0" xfId="0" applyFont="1" applyBorder="1" applyAlignment="1"/>
    <xf numFmtId="0" fontId="14" fillId="0" borderId="0" xfId="41" applyFont="1" applyFill="1" applyBorder="1"/>
    <xf numFmtId="164" fontId="11" fillId="0" borderId="0" xfId="49" applyFont="1" applyFill="1" applyBorder="1"/>
    <xf numFmtId="165" fontId="24" fillId="0" borderId="0" xfId="41" applyNumberFormat="1" applyFont="1" applyFill="1" applyBorder="1" applyAlignment="1">
      <alignment horizontal="center" vertical="center" textRotation="90"/>
    </xf>
    <xf numFmtId="164" fontId="11" fillId="0" borderId="18" xfId="49" applyFont="1" applyFill="1" applyBorder="1"/>
    <xf numFmtId="0" fontId="11" fillId="0" borderId="18" xfId="41" applyFont="1" applyFill="1" applyBorder="1"/>
    <xf numFmtId="0" fontId="11" fillId="0" borderId="11" xfId="41" applyFont="1" applyFill="1" applyBorder="1"/>
    <xf numFmtId="0" fontId="5" fillId="0" borderId="0" xfId="0" applyFont="1"/>
    <xf numFmtId="0" fontId="29" fillId="0" borderId="0" xfId="0" applyFont="1"/>
    <xf numFmtId="0" fontId="30" fillId="0" borderId="0" xfId="0" applyFont="1"/>
    <xf numFmtId="0" fontId="19" fillId="0" borderId="20" xfId="0" applyFont="1" applyBorder="1" applyAlignment="1">
      <alignment horizontal="center" wrapText="1"/>
    </xf>
    <xf numFmtId="0" fontId="11" fillId="26" borderId="11" xfId="41" applyFont="1" applyFill="1" applyBorder="1"/>
    <xf numFmtId="0" fontId="9" fillId="26" borderId="11" xfId="0" applyFont="1" applyFill="1" applyBorder="1"/>
    <xf numFmtId="0" fontId="11" fillId="26" borderId="11" xfId="0" applyFont="1" applyFill="1" applyBorder="1" applyAlignment="1">
      <alignment horizontal="left" vertical="justify"/>
    </xf>
    <xf numFmtId="0" fontId="14" fillId="26" borderId="11" xfId="41" applyFont="1" applyFill="1" applyBorder="1"/>
    <xf numFmtId="0" fontId="9" fillId="0" borderId="11" xfId="0" applyFont="1" applyFill="1" applyBorder="1" applyAlignment="1">
      <alignment horizontal="left"/>
    </xf>
    <xf numFmtId="0" fontId="0" fillId="0" borderId="0" xfId="0" applyFill="1"/>
    <xf numFmtId="0" fontId="19" fillId="0" borderId="20" xfId="0" applyFont="1" applyFill="1" applyBorder="1" applyAlignment="1">
      <alignment horizontal="center" wrapText="1"/>
    </xf>
    <xf numFmtId="0" fontId="31" fillId="0" borderId="20" xfId="0" applyFont="1" applyFill="1" applyBorder="1" applyAlignment="1">
      <alignment horizontal="center" wrapText="1"/>
    </xf>
    <xf numFmtId="164" fontId="31" fillId="0" borderId="20" xfId="0" applyNumberFormat="1" applyFont="1" applyBorder="1" applyAlignment="1">
      <alignment horizontal="left" wrapText="1"/>
    </xf>
    <xf numFmtId="164" fontId="19" fillId="0" borderId="20" xfId="0" applyNumberFormat="1" applyFont="1" applyBorder="1" applyAlignment="1">
      <alignment horizontal="left" wrapText="1"/>
    </xf>
    <xf numFmtId="0" fontId="16" fillId="0" borderId="0" xfId="41" applyFont="1" applyFill="1" applyAlignment="1">
      <alignment horizontal="center"/>
    </xf>
    <xf numFmtId="164" fontId="11" fillId="0" borderId="11" xfId="49" applyFont="1" applyFill="1" applyBorder="1" applyAlignment="1">
      <alignment horizontal="left"/>
    </xf>
    <xf numFmtId="165" fontId="16" fillId="0" borderId="11" xfId="41" applyNumberFormat="1" applyFont="1" applyFill="1" applyBorder="1" applyAlignment="1">
      <alignment horizontal="left"/>
    </xf>
    <xf numFmtId="164" fontId="11" fillId="25" borderId="11" xfId="49" applyFont="1" applyFill="1" applyBorder="1" applyAlignment="1">
      <alignment horizontal="left"/>
    </xf>
    <xf numFmtId="164" fontId="11" fillId="26" borderId="11" xfId="49" applyFont="1" applyFill="1" applyBorder="1" applyAlignment="1">
      <alignment horizontal="left"/>
    </xf>
    <xf numFmtId="0" fontId="33" fillId="0" borderId="0" xfId="42" applyNumberFormat="1" applyFont="1" applyAlignment="1">
      <alignment horizontal="center" vertical="center"/>
    </xf>
    <xf numFmtId="0" fontId="33" fillId="0" borderId="0" xfId="42" applyFont="1" applyAlignment="1">
      <alignment horizontal="right" vertical="center"/>
    </xf>
    <xf numFmtId="0" fontId="33" fillId="0" borderId="0" xfId="42" applyNumberFormat="1" applyFont="1" applyBorder="1" applyAlignment="1">
      <alignment horizontal="center"/>
    </xf>
    <xf numFmtId="0" fontId="34" fillId="0" borderId="0" xfId="42" applyNumberFormat="1" applyFont="1" applyAlignment="1">
      <alignment horizontal="center" vertical="top"/>
    </xf>
    <xf numFmtId="0" fontId="34" fillId="0" borderId="0" xfId="42" applyNumberFormat="1" applyFont="1" applyBorder="1" applyAlignment="1">
      <alignment horizontal="center" vertical="top"/>
    </xf>
    <xf numFmtId="0" fontId="33" fillId="0" borderId="0" xfId="42" applyNumberFormat="1" applyFont="1" applyAlignment="1">
      <alignment horizontal="left"/>
    </xf>
    <xf numFmtId="0" fontId="33" fillId="0" borderId="0" xfId="42" applyNumberFormat="1" applyFont="1" applyAlignment="1">
      <alignment horizontal="right"/>
    </xf>
    <xf numFmtId="0" fontId="33" fillId="0" borderId="0" xfId="42" applyFont="1" applyAlignment="1">
      <alignment horizontal="center"/>
    </xf>
    <xf numFmtId="0" fontId="33" fillId="0" borderId="0" xfId="42" applyNumberFormat="1" applyFont="1" applyAlignment="1">
      <alignment horizontal="center"/>
    </xf>
    <xf numFmtId="49" fontId="33" fillId="0" borderId="0" xfId="42" applyNumberFormat="1" applyFont="1" applyAlignment="1">
      <alignment horizontal="right"/>
    </xf>
    <xf numFmtId="0" fontId="35" fillId="0" borderId="0" xfId="42" applyNumberFormat="1" applyFont="1" applyAlignment="1">
      <alignment horizontal="center"/>
    </xf>
    <xf numFmtId="0" fontId="26" fillId="0" borderId="0" xfId="42" applyNumberFormat="1" applyFont="1" applyAlignment="1">
      <alignment horizontal="center" vertical="center"/>
    </xf>
    <xf numFmtId="0" fontId="26" fillId="0" borderId="0" xfId="42" applyFont="1" applyAlignment="1">
      <alignment horizontal="right" vertical="center"/>
    </xf>
    <xf numFmtId="0" fontId="36" fillId="0" borderId="0" xfId="42" applyNumberFormat="1" applyFont="1" applyAlignment="1">
      <alignment horizontal="center" vertical="center"/>
    </xf>
    <xf numFmtId="0" fontId="36" fillId="0" borderId="0" xfId="42" applyFont="1" applyAlignment="1">
      <alignment horizontal="right" vertical="center"/>
    </xf>
    <xf numFmtId="0" fontId="26" fillId="0" borderId="0" xfId="42" applyFont="1" applyAlignment="1">
      <alignment horizontal="right"/>
    </xf>
    <xf numFmtId="0" fontId="33" fillId="0" borderId="0" xfId="42" applyNumberFormat="1" applyFont="1" applyBorder="1" applyAlignment="1">
      <alignment horizontal="right"/>
    </xf>
    <xf numFmtId="0" fontId="33" fillId="0" borderId="0" xfId="42" applyNumberFormat="1" applyFont="1" applyBorder="1" applyAlignment="1">
      <alignment horizontal="left"/>
    </xf>
    <xf numFmtId="0" fontId="35" fillId="0" borderId="0" xfId="42" applyNumberFormat="1" applyFont="1" applyBorder="1" applyAlignment="1">
      <alignment horizontal="left"/>
    </xf>
    <xf numFmtId="0" fontId="34" fillId="0" borderId="0" xfId="42" applyNumberFormat="1" applyFont="1" applyAlignment="1">
      <alignment horizontal="left" vertical="top"/>
    </xf>
    <xf numFmtId="0" fontId="34" fillId="0" borderId="0" xfId="42" applyNumberFormat="1" applyFont="1" applyBorder="1" applyAlignment="1">
      <alignment horizontal="right" vertical="top"/>
    </xf>
    <xf numFmtId="49" fontId="34" fillId="0" borderId="0" xfId="42" applyNumberFormat="1" applyFont="1" applyBorder="1" applyAlignment="1">
      <alignment horizontal="center" vertical="top"/>
    </xf>
    <xf numFmtId="0" fontId="34" fillId="0" borderId="0" xfId="42" applyNumberFormat="1" applyFont="1" applyAlignment="1">
      <alignment horizontal="center"/>
    </xf>
    <xf numFmtId="0" fontId="34" fillId="0" borderId="0" xfId="42" applyNumberFormat="1" applyFont="1" applyAlignment="1">
      <alignment horizontal="right"/>
    </xf>
    <xf numFmtId="0" fontId="26" fillId="0" borderId="0" xfId="42" applyNumberFormat="1" applyFont="1" applyAlignment="1">
      <alignment horizontal="center"/>
    </xf>
    <xf numFmtId="0" fontId="26" fillId="0" borderId="0" xfId="42" applyNumberFormat="1" applyFont="1" applyBorder="1" applyAlignment="1">
      <alignment horizontal="center"/>
    </xf>
    <xf numFmtId="0" fontId="33" fillId="0" borderId="0" xfId="42" applyFont="1" applyAlignment="1">
      <alignment horizontal="left"/>
    </xf>
    <xf numFmtId="0" fontId="33" fillId="0" borderId="0" xfId="42" applyNumberFormat="1" applyFont="1" applyBorder="1" applyAlignment="1">
      <alignment horizontal="center" vertical="top"/>
    </xf>
    <xf numFmtId="0" fontId="33" fillId="0" borderId="0" xfId="42" applyNumberFormat="1" applyFont="1" applyAlignment="1">
      <alignment horizontal="right" vertical="center"/>
    </xf>
    <xf numFmtId="0" fontId="26" fillId="0" borderId="0" xfId="42" applyNumberFormat="1" applyFont="1" applyAlignment="1">
      <alignment horizontal="center" vertical="top"/>
    </xf>
    <xf numFmtId="0" fontId="33" fillId="0" borderId="0" xfId="42" applyNumberFormat="1" applyFont="1" applyAlignment="1">
      <alignment horizontal="center" vertical="top"/>
    </xf>
    <xf numFmtId="0" fontId="33" fillId="0" borderId="0" xfId="42" applyFont="1" applyBorder="1" applyAlignment="1">
      <alignment horizontal="center"/>
    </xf>
    <xf numFmtId="49" fontId="33" fillId="0" borderId="0" xfId="42" applyNumberFormat="1" applyFont="1" applyBorder="1" applyAlignment="1">
      <alignment horizontal="right"/>
    </xf>
    <xf numFmtId="0" fontId="33" fillId="0" borderId="0" xfId="42" applyNumberFormat="1" applyFont="1" applyBorder="1" applyAlignment="1"/>
    <xf numFmtId="0" fontId="34" fillId="0" borderId="0" xfId="42" applyFont="1" applyAlignment="1">
      <alignment horizontal="right" vertical="center"/>
    </xf>
    <xf numFmtId="0" fontId="34" fillId="0" borderId="0" xfId="42" applyFont="1" applyAlignment="1">
      <alignment horizontal="right"/>
    </xf>
    <xf numFmtId="0" fontId="34" fillId="0" borderId="0" xfId="42" applyNumberFormat="1" applyFont="1" applyBorder="1" applyAlignment="1">
      <alignment vertical="top"/>
    </xf>
    <xf numFmtId="0" fontId="0" fillId="0" borderId="0" xfId="0" applyAlignment="1">
      <alignment wrapText="1"/>
    </xf>
    <xf numFmtId="0" fontId="0" fillId="0" borderId="0" xfId="0" applyAlignment="1">
      <alignment horizontal="center" wrapText="1"/>
    </xf>
    <xf numFmtId="0" fontId="39" fillId="0" borderId="0" xfId="0" applyFont="1" applyBorder="1" applyAlignment="1">
      <alignment horizontal="center"/>
    </xf>
    <xf numFmtId="0" fontId="39" fillId="0" borderId="18" xfId="0" applyFont="1" applyBorder="1" applyAlignment="1">
      <alignment horizontal="center"/>
    </xf>
    <xf numFmtId="164" fontId="0" fillId="0" borderId="11" xfId="0" applyNumberFormat="1" applyBorder="1" applyAlignment="1">
      <alignment horizontal="left"/>
    </xf>
    <xf numFmtId="4" fontId="0" fillId="0" borderId="0" xfId="0" applyNumberFormat="1"/>
    <xf numFmtId="164" fontId="36" fillId="0" borderId="20" xfId="0" applyNumberFormat="1" applyFont="1" applyBorder="1" applyAlignment="1">
      <alignment horizontal="left" wrapText="1"/>
    </xf>
    <xf numFmtId="0" fontId="38" fillId="25" borderId="11" xfId="0" applyFont="1" applyFill="1" applyBorder="1" applyAlignment="1">
      <alignment horizontal="center" vertical="center" wrapText="1"/>
    </xf>
    <xf numFmtId="0" fontId="38" fillId="25" borderId="11" xfId="0" applyFont="1" applyFill="1" applyBorder="1" applyAlignment="1">
      <alignment horizontal="center" vertical="center"/>
    </xf>
    <xf numFmtId="0" fontId="0" fillId="25" borderId="11" xfId="0" applyFill="1" applyBorder="1" applyAlignment="1">
      <alignment horizontal="center"/>
    </xf>
    <xf numFmtId="164" fontId="0" fillId="0" borderId="11" xfId="0" applyNumberFormat="1" applyFill="1" applyBorder="1" applyAlignment="1">
      <alignment horizontal="left"/>
    </xf>
    <xf numFmtId="0" fontId="0" fillId="26" borderId="11" xfId="0" applyNumberFormat="1" applyFill="1" applyBorder="1" applyAlignment="1">
      <alignment horizontal="center" vertical="center"/>
    </xf>
    <xf numFmtId="164" fontId="0" fillId="25" borderId="11" xfId="0" applyNumberFormat="1" applyFill="1" applyBorder="1" applyAlignment="1">
      <alignment wrapText="1"/>
    </xf>
    <xf numFmtId="164" fontId="0" fillId="0" borderId="11" xfId="0" applyNumberFormat="1" applyFill="1" applyBorder="1" applyAlignment="1">
      <alignment horizontal="right" wrapText="1"/>
    </xf>
    <xf numFmtId="164" fontId="0" fillId="0" borderId="11" xfId="0" applyNumberFormat="1" applyBorder="1" applyAlignment="1">
      <alignment horizontal="right" wrapText="1"/>
    </xf>
    <xf numFmtId="0" fontId="3" fillId="0" borderId="0" xfId="0" applyFont="1" applyBorder="1" applyAlignment="1">
      <alignment horizontal="center"/>
    </xf>
    <xf numFmtId="0" fontId="40" fillId="0" borderId="21" xfId="41" applyFont="1" applyFill="1" applyBorder="1" applyAlignment="1">
      <alignment horizontal="center" wrapText="1"/>
    </xf>
    <xf numFmtId="0" fontId="6" fillId="27" borderId="11" xfId="0" applyFont="1" applyFill="1" applyBorder="1" applyAlignment="1">
      <alignment horizontal="center"/>
    </xf>
    <xf numFmtId="164" fontId="19" fillId="0" borderId="20" xfId="0" applyNumberFormat="1" applyFont="1" applyFill="1" applyBorder="1" applyAlignment="1">
      <alignment horizontal="left" wrapText="1"/>
    </xf>
    <xf numFmtId="0" fontId="0" fillId="0" borderId="0" xfId="0" applyFill="1" applyBorder="1" applyAlignment="1">
      <alignment horizontal="center"/>
    </xf>
    <xf numFmtId="164" fontId="0" fillId="0" borderId="0" xfId="0" applyNumberFormat="1" applyFill="1" applyBorder="1" applyAlignment="1">
      <alignment horizontal="center"/>
    </xf>
    <xf numFmtId="164" fontId="0" fillId="0" borderId="0" xfId="0" applyNumberFormat="1" applyFill="1" applyBorder="1" applyAlignment="1">
      <alignment horizontal="center" vertical="center"/>
    </xf>
    <xf numFmtId="0" fontId="43" fillId="0" borderId="0" xfId="0" applyFont="1" applyFill="1"/>
    <xf numFmtId="0" fontId="11" fillId="24" borderId="11" xfId="41" applyFont="1" applyFill="1" applyBorder="1" applyAlignment="1">
      <alignment horizontal="left" vertical="justify"/>
    </xf>
    <xf numFmtId="164" fontId="11" fillId="24" borderId="11" xfId="49" applyFont="1" applyFill="1" applyBorder="1" applyAlignment="1">
      <alignment horizontal="left"/>
    </xf>
    <xf numFmtId="0" fontId="11" fillId="24" borderId="11" xfId="41" applyFont="1" applyFill="1" applyBorder="1" applyAlignment="1">
      <alignment horizontal="left"/>
    </xf>
    <xf numFmtId="0" fontId="11" fillId="24" borderId="11" xfId="41" applyFont="1" applyFill="1" applyBorder="1"/>
    <xf numFmtId="0" fontId="9" fillId="24" borderId="11" xfId="0" applyFont="1" applyFill="1" applyBorder="1"/>
    <xf numFmtId="0" fontId="11" fillId="24" borderId="11" xfId="0" applyFont="1" applyFill="1" applyBorder="1" applyAlignment="1">
      <alignment horizontal="left" vertical="justify"/>
    </xf>
    <xf numFmtId="0" fontId="14" fillId="24" borderId="11" xfId="41" applyFont="1" applyFill="1" applyBorder="1"/>
    <xf numFmtId="164" fontId="31" fillId="0" borderId="20" xfId="0" applyNumberFormat="1" applyFont="1" applyFill="1" applyBorder="1" applyAlignment="1">
      <alignment horizontal="left" wrapText="1"/>
    </xf>
    <xf numFmtId="164" fontId="36" fillId="0" borderId="20" xfId="0" applyNumberFormat="1" applyFont="1" applyFill="1" applyBorder="1" applyAlignment="1">
      <alignment horizontal="left" wrapText="1"/>
    </xf>
    <xf numFmtId="49" fontId="33" fillId="0" borderId="0" xfId="42" applyNumberFormat="1" applyFont="1" applyBorder="1" applyAlignment="1">
      <alignment horizontal="left"/>
    </xf>
    <xf numFmtId="0" fontId="35" fillId="0" borderId="0" xfId="42" applyNumberFormat="1" applyFont="1" applyBorder="1" applyAlignment="1">
      <alignment horizontal="center"/>
    </xf>
    <xf numFmtId="49" fontId="37" fillId="0" borderId="0" xfId="42" applyNumberFormat="1" applyFont="1" applyBorder="1" applyAlignment="1"/>
    <xf numFmtId="0" fontId="37" fillId="0" borderId="0" xfId="42" applyNumberFormat="1" applyFont="1" applyBorder="1" applyAlignment="1"/>
    <xf numFmtId="0" fontId="15" fillId="0" borderId="0" xfId="41" applyFont="1" applyFill="1" applyAlignment="1">
      <alignment horizontal="center"/>
    </xf>
    <xf numFmtId="0" fontId="0" fillId="24" borderId="11" xfId="0" applyFill="1" applyBorder="1" applyAlignment="1">
      <alignment horizontal="center" vertical="center" wrapText="1"/>
    </xf>
    <xf numFmtId="0" fontId="3" fillId="0" borderId="18" xfId="0" applyFont="1" applyBorder="1" applyAlignment="1">
      <alignment horizontal="right"/>
    </xf>
    <xf numFmtId="49" fontId="33" fillId="0" borderId="22" xfId="42" applyNumberFormat="1" applyFont="1" applyBorder="1" applyAlignment="1">
      <alignment horizontal="center"/>
    </xf>
    <xf numFmtId="0" fontId="33" fillId="0" borderId="13" xfId="42" applyNumberFormat="1" applyFont="1" applyBorder="1" applyAlignment="1">
      <alignment horizontal="center" vertical="center"/>
    </xf>
    <xf numFmtId="0" fontId="33" fillId="0" borderId="14" xfId="42" applyNumberFormat="1" applyFont="1" applyBorder="1" applyAlignment="1"/>
    <xf numFmtId="0" fontId="33" fillId="0" borderId="15" xfId="42" applyNumberFormat="1" applyFont="1" applyBorder="1" applyAlignment="1"/>
    <xf numFmtId="0" fontId="33" fillId="0" borderId="10" xfId="42" applyNumberFormat="1" applyFont="1" applyBorder="1" applyAlignment="1">
      <alignment horizontal="center"/>
    </xf>
    <xf numFmtId="0" fontId="33" fillId="0" borderId="16" xfId="42" applyNumberFormat="1" applyFont="1" applyBorder="1" applyAlignment="1"/>
    <xf numFmtId="0" fontId="33" fillId="0" borderId="18" xfId="42" applyNumberFormat="1" applyFont="1" applyBorder="1" applyAlignment="1">
      <alignment horizontal="center"/>
    </xf>
    <xf numFmtId="0" fontId="33" fillId="0" borderId="10" xfId="42" applyNumberFormat="1" applyFont="1" applyBorder="1" applyAlignment="1">
      <alignment horizontal="center" vertical="top"/>
    </xf>
    <xf numFmtId="0" fontId="34" fillId="0" borderId="10" xfId="42" applyNumberFormat="1" applyFont="1" applyBorder="1" applyAlignment="1">
      <alignment horizontal="center" vertical="top"/>
    </xf>
    <xf numFmtId="0" fontId="33" fillId="0" borderId="17" xfId="42" applyNumberFormat="1" applyFont="1" applyBorder="1" applyAlignment="1">
      <alignment horizontal="center"/>
    </xf>
    <xf numFmtId="0" fontId="33" fillId="0" borderId="18" xfId="42" applyNumberFormat="1" applyFont="1" applyBorder="1" applyAlignment="1"/>
    <xf numFmtId="0" fontId="33" fillId="0" borderId="19" xfId="42" applyNumberFormat="1" applyFont="1" applyBorder="1" applyAlignment="1"/>
    <xf numFmtId="0" fontId="11" fillId="26" borderId="11" xfId="0" applyFont="1" applyFill="1" applyBorder="1" applyAlignment="1">
      <alignment vertical="justify"/>
    </xf>
    <xf numFmtId="0" fontId="11" fillId="26" borderId="11" xfId="0" applyFont="1" applyFill="1" applyBorder="1" applyAlignment="1"/>
    <xf numFmtId="0" fontId="14" fillId="0" borderId="0" xfId="41" applyFont="1" applyFill="1" applyAlignment="1">
      <alignment horizontal="right"/>
    </xf>
    <xf numFmtId="164" fontId="0" fillId="25" borderId="11" xfId="0" applyNumberFormat="1" applyFill="1" applyBorder="1"/>
    <xf numFmtId="164" fontId="4" fillId="0" borderId="11" xfId="0" applyNumberFormat="1" applyFont="1" applyBorder="1"/>
    <xf numFmtId="0" fontId="4" fillId="0" borderId="0" xfId="0" applyFont="1"/>
    <xf numFmtId="164" fontId="4" fillId="0" borderId="11" xfId="0" applyNumberFormat="1" applyFont="1" applyFill="1" applyBorder="1"/>
    <xf numFmtId="0" fontId="18" fillId="0" borderId="11" xfId="0" applyFont="1" applyBorder="1"/>
    <xf numFmtId="49" fontId="41" fillId="0" borderId="0" xfId="41" applyNumberFormat="1" applyFont="1" applyFill="1" applyAlignment="1"/>
    <xf numFmtId="0" fontId="39" fillId="0" borderId="0" xfId="0" applyFont="1" applyBorder="1" applyAlignment="1">
      <alignment horizontal="right"/>
    </xf>
    <xf numFmtId="0" fontId="0" fillId="26" borderId="11" xfId="0" applyFill="1" applyBorder="1" applyAlignment="1">
      <alignment horizontal="center" vertical="center" wrapText="1"/>
    </xf>
    <xf numFmtId="164" fontId="67" fillId="0" borderId="0" xfId="0" applyNumberFormat="1" applyFont="1"/>
    <xf numFmtId="0" fontId="67" fillId="0" borderId="0" xfId="0" applyFont="1"/>
    <xf numFmtId="0" fontId="0" fillId="29" borderId="11" xfId="0" applyFill="1" applyBorder="1" applyAlignment="1">
      <alignment horizontal="center" vertical="center" wrapText="1"/>
    </xf>
    <xf numFmtId="164" fontId="102" fillId="0" borderId="0" xfId="0" applyNumberFormat="1" applyFont="1" applyFill="1"/>
    <xf numFmtId="0" fontId="0" fillId="30" borderId="11" xfId="0" applyFill="1" applyBorder="1" applyAlignment="1">
      <alignment horizontal="center" vertical="center" wrapText="1"/>
    </xf>
    <xf numFmtId="0" fontId="0" fillId="31" borderId="11" xfId="0" applyFill="1" applyBorder="1" applyAlignment="1">
      <alignment horizontal="center" vertical="center" wrapText="1"/>
    </xf>
    <xf numFmtId="164" fontId="0" fillId="0" borderId="0" xfId="0" applyNumberFormat="1" applyFill="1" applyBorder="1" applyAlignment="1">
      <alignment horizontal="right" wrapText="1"/>
    </xf>
    <xf numFmtId="164" fontId="0" fillId="30" borderId="11" xfId="0" applyNumberFormat="1" applyFill="1" applyBorder="1" applyAlignment="1">
      <alignment horizontal="right" wrapText="1"/>
    </xf>
    <xf numFmtId="164" fontId="0" fillId="30" borderId="11" xfId="0" applyNumberFormat="1" applyFill="1" applyBorder="1" applyAlignment="1">
      <alignment wrapText="1"/>
    </xf>
    <xf numFmtId="0" fontId="0" fillId="0" borderId="0" xfId="0" applyFill="1" applyBorder="1" applyAlignment="1">
      <alignment horizontal="center" vertical="center" wrapText="1"/>
    </xf>
    <xf numFmtId="164" fontId="0" fillId="0" borderId="0" xfId="0" applyNumberFormat="1" applyFill="1" applyBorder="1" applyAlignment="1">
      <alignment wrapText="1"/>
    </xf>
    <xf numFmtId="0" fontId="67" fillId="0" borderId="0" xfId="0" applyFont="1" applyFill="1"/>
    <xf numFmtId="0" fontId="7" fillId="0" borderId="0" xfId="0" applyFont="1" applyAlignment="1"/>
    <xf numFmtId="0" fontId="19" fillId="0" borderId="23" xfId="0" applyFont="1" applyFill="1" applyBorder="1" applyAlignment="1">
      <alignment horizontal="center" wrapText="1"/>
    </xf>
    <xf numFmtId="0" fontId="19" fillId="0" borderId="24" xfId="0" applyFont="1" applyFill="1" applyBorder="1" applyAlignment="1">
      <alignment horizontal="center" wrapText="1"/>
    </xf>
    <xf numFmtId="0" fontId="65" fillId="0" borderId="11" xfId="0" applyFont="1" applyBorder="1" applyAlignment="1">
      <alignment horizontal="center" vertical="center" wrapText="1"/>
    </xf>
    <xf numFmtId="164" fontId="19" fillId="0" borderId="24" xfId="0" applyNumberFormat="1" applyFont="1" applyBorder="1" applyAlignment="1">
      <alignment horizontal="left" wrapText="1"/>
    </xf>
    <xf numFmtId="164" fontId="19" fillId="0" borderId="24" xfId="0" applyNumberFormat="1" applyFont="1" applyFill="1" applyBorder="1" applyAlignment="1">
      <alignment horizontal="left" wrapText="1"/>
    </xf>
    <xf numFmtId="0" fontId="19" fillId="0" borderId="25" xfId="0" applyFont="1" applyBorder="1" applyAlignment="1">
      <alignment vertical="top" wrapText="1"/>
    </xf>
    <xf numFmtId="0" fontId="29" fillId="0" borderId="26" xfId="0" applyFont="1" applyFill="1" applyBorder="1" applyAlignment="1">
      <alignment horizontal="center" wrapText="1"/>
    </xf>
    <xf numFmtId="0" fontId="29" fillId="0" borderId="23" xfId="0" applyFont="1" applyFill="1" applyBorder="1" applyAlignment="1">
      <alignment horizontal="center" wrapText="1"/>
    </xf>
    <xf numFmtId="0" fontId="19" fillId="0" borderId="27" xfId="0" applyFont="1" applyFill="1" applyBorder="1" applyAlignment="1">
      <alignment horizontal="center" wrapText="1"/>
    </xf>
    <xf numFmtId="0" fontId="26" fillId="0" borderId="20" xfId="0" applyFont="1" applyFill="1" applyBorder="1" applyAlignment="1">
      <alignment horizontal="center" wrapText="1"/>
    </xf>
    <xf numFmtId="0" fontId="29" fillId="0" borderId="20" xfId="0" applyFont="1" applyFill="1" applyBorder="1" applyAlignment="1">
      <alignment horizontal="center" wrapText="1"/>
    </xf>
    <xf numFmtId="0" fontId="19" fillId="0" borderId="27" xfId="0" applyFont="1" applyBorder="1" applyAlignment="1">
      <alignment horizontal="center" wrapText="1"/>
    </xf>
    <xf numFmtId="0" fontId="26" fillId="0" borderId="27" xfId="0" applyFont="1" applyFill="1" applyBorder="1" applyAlignment="1">
      <alignment horizontal="center" wrapText="1"/>
    </xf>
    <xf numFmtId="164" fontId="0" fillId="0" borderId="0" xfId="0" applyNumberFormat="1" applyFill="1" applyBorder="1" applyAlignment="1">
      <alignment horizontal="left"/>
    </xf>
    <xf numFmtId="0" fontId="42" fillId="0" borderId="0" xfId="0" applyFont="1" applyFill="1" applyBorder="1" applyAlignment="1">
      <alignment horizontal="center" vertical="center" wrapText="1"/>
    </xf>
    <xf numFmtId="0" fontId="0" fillId="0" borderId="0" xfId="0" applyNumberFormat="1" applyFill="1" applyBorder="1" applyAlignment="1">
      <alignment horizontal="center" vertical="center"/>
    </xf>
    <xf numFmtId="0" fontId="0" fillId="24" borderId="11" xfId="0" applyNumberFormat="1" applyFill="1" applyBorder="1" applyAlignment="1">
      <alignment horizontal="center" vertical="center"/>
    </xf>
    <xf numFmtId="0" fontId="19" fillId="0" borderId="25" xfId="0" applyFont="1" applyFill="1" applyBorder="1" applyAlignment="1">
      <alignment vertical="top" wrapText="1"/>
    </xf>
    <xf numFmtId="0" fontId="75" fillId="0" borderId="11" xfId="0" applyFont="1" applyBorder="1"/>
    <xf numFmtId="0" fontId="75" fillId="0" borderId="11" xfId="0" applyFont="1" applyBorder="1" applyAlignment="1"/>
    <xf numFmtId="0" fontId="75" fillId="0" borderId="11" xfId="0" applyFont="1" applyBorder="1" applyAlignment="1">
      <alignment horizontal="left"/>
    </xf>
    <xf numFmtId="0" fontId="22" fillId="0" borderId="11" xfId="0" applyFont="1" applyBorder="1"/>
    <xf numFmtId="0" fontId="5" fillId="0" borderId="10" xfId="0" applyFont="1" applyBorder="1" applyAlignment="1">
      <alignment horizontal="justify" vertical="top" wrapText="1"/>
    </xf>
    <xf numFmtId="0" fontId="5" fillId="0" borderId="17" xfId="0" applyFont="1" applyBorder="1" applyAlignment="1">
      <alignment vertical="top" wrapText="1"/>
    </xf>
    <xf numFmtId="0" fontId="103" fillId="0" borderId="0" xfId="0" applyFont="1"/>
    <xf numFmtId="0" fontId="29" fillId="0" borderId="27" xfId="0" applyFont="1" applyFill="1" applyBorder="1" applyAlignment="1">
      <alignment horizontal="center" wrapText="1"/>
    </xf>
    <xf numFmtId="0" fontId="75" fillId="0" borderId="11" xfId="0" applyFont="1" applyBorder="1" applyAlignment="1">
      <alignment horizontal="center"/>
    </xf>
    <xf numFmtId="0" fontId="75" fillId="0" borderId="11" xfId="0" applyFont="1" applyFill="1" applyBorder="1" applyAlignment="1">
      <alignment horizontal="center"/>
    </xf>
    <xf numFmtId="0" fontId="0" fillId="0" borderId="0" xfId="0" applyAlignment="1">
      <alignment horizontal="center"/>
    </xf>
    <xf numFmtId="0" fontId="0" fillId="0" borderId="0" xfId="0" applyAlignment="1">
      <alignment horizontal="left"/>
    </xf>
    <xf numFmtId="0" fontId="22" fillId="0" borderId="0" xfId="0" applyFont="1" applyAlignment="1">
      <alignment horizontal="left"/>
    </xf>
    <xf numFmtId="0" fontId="73" fillId="0" borderId="0" xfId="0" applyFont="1"/>
    <xf numFmtId="0" fontId="73" fillId="0" borderId="21" xfId="0" applyFont="1" applyBorder="1" applyAlignment="1">
      <alignment wrapText="1"/>
    </xf>
    <xf numFmtId="0" fontId="0" fillId="31" borderId="11" xfId="0" applyFill="1" applyBorder="1" applyAlignment="1">
      <alignment horizontal="center"/>
    </xf>
    <xf numFmtId="0" fontId="0" fillId="31" borderId="0" xfId="0" applyFill="1"/>
    <xf numFmtId="0" fontId="0" fillId="24" borderId="0" xfId="0" applyFill="1"/>
    <xf numFmtId="0" fontId="26" fillId="0" borderId="20" xfId="0" applyFont="1" applyBorder="1" applyAlignment="1">
      <alignment horizontal="center" wrapText="1"/>
    </xf>
    <xf numFmtId="0" fontId="26" fillId="0" borderId="25" xfId="0" applyFont="1" applyBorder="1" applyAlignment="1">
      <alignment horizontal="center" vertical="top" wrapText="1"/>
    </xf>
    <xf numFmtId="0" fontId="22" fillId="0" borderId="0" xfId="0" applyFont="1"/>
    <xf numFmtId="0" fontId="22" fillId="0" borderId="11" xfId="0" applyFont="1" applyFill="1" applyBorder="1" applyAlignment="1">
      <alignment horizontal="center" wrapText="1"/>
    </xf>
    <xf numFmtId="164" fontId="104" fillId="0" borderId="0" xfId="0" applyNumberFormat="1" applyFont="1"/>
    <xf numFmtId="0" fontId="5" fillId="0" borderId="18" xfId="0" applyFont="1" applyBorder="1" applyAlignment="1">
      <alignment vertical="top" wrapText="1"/>
    </xf>
    <xf numFmtId="0" fontId="20" fillId="0" borderId="0" xfId="0" applyFont="1" applyFill="1" applyBorder="1" applyAlignment="1"/>
    <xf numFmtId="0" fontId="7" fillId="0" borderId="18" xfId="0" applyFont="1" applyBorder="1"/>
    <xf numFmtId="0" fontId="20" fillId="0" borderId="18" xfId="0" applyFont="1" applyFill="1" applyBorder="1" applyAlignment="1"/>
    <xf numFmtId="0" fontId="0" fillId="24" borderId="11" xfId="0" applyFill="1" applyBorder="1" applyAlignment="1">
      <alignment horizontal="center"/>
    </xf>
    <xf numFmtId="0" fontId="0" fillId="0" borderId="0" xfId="0" applyFill="1" applyBorder="1" applyAlignment="1">
      <alignment horizontal="left" vertical="center" wrapText="1"/>
    </xf>
    <xf numFmtId="164" fontId="0" fillId="0" borderId="11" xfId="0" applyNumberFormat="1" applyFill="1" applyBorder="1" applyAlignment="1">
      <alignment horizontal="center"/>
    </xf>
    <xf numFmtId="0" fontId="22" fillId="30" borderId="11" xfId="0" applyFont="1" applyFill="1" applyBorder="1" applyAlignment="1">
      <alignment horizontal="center" vertical="center" wrapText="1"/>
    </xf>
    <xf numFmtId="0" fontId="22" fillId="31" borderId="11" xfId="0" applyFont="1" applyFill="1" applyBorder="1" applyAlignment="1">
      <alignment horizontal="center"/>
    </xf>
    <xf numFmtId="0" fontId="22" fillId="24" borderId="11" xfId="0" applyFont="1" applyFill="1" applyBorder="1" applyAlignment="1">
      <alignment horizontal="center"/>
    </xf>
    <xf numFmtId="0" fontId="22" fillId="29" borderId="11" xfId="0" applyFont="1" applyFill="1" applyBorder="1" applyAlignment="1">
      <alignment horizontal="center" vertical="center" wrapText="1"/>
    </xf>
    <xf numFmtId="164" fontId="0" fillId="29" borderId="11" xfId="0" applyNumberFormat="1" applyFill="1" applyBorder="1" applyAlignment="1">
      <alignment wrapText="1"/>
    </xf>
    <xf numFmtId="0" fontId="0" fillId="0" borderId="0" xfId="0" applyAlignment="1"/>
    <xf numFmtId="0" fontId="11" fillId="24" borderId="0" xfId="41" applyFont="1" applyFill="1"/>
    <xf numFmtId="0" fontId="22" fillId="31" borderId="11" xfId="0" applyFont="1" applyFill="1" applyBorder="1" applyAlignment="1">
      <alignment horizontal="center" wrapText="1"/>
    </xf>
    <xf numFmtId="164" fontId="0" fillId="31" borderId="11" xfId="0" applyNumberFormat="1" applyFill="1" applyBorder="1" applyAlignment="1">
      <alignment horizontal="center"/>
    </xf>
    <xf numFmtId="0" fontId="22" fillId="25" borderId="11" xfId="0" applyFont="1" applyFill="1" applyBorder="1" applyAlignment="1">
      <alignment horizontal="center" wrapText="1"/>
    </xf>
    <xf numFmtId="0" fontId="22" fillId="26" borderId="11" xfId="0" applyFont="1" applyFill="1" applyBorder="1" applyAlignment="1">
      <alignment horizontal="center"/>
    </xf>
    <xf numFmtId="0" fontId="82" fillId="25" borderId="11" xfId="0" applyFont="1" applyFill="1" applyBorder="1" applyAlignment="1">
      <alignment horizontal="center" vertical="center" wrapText="1"/>
    </xf>
    <xf numFmtId="0" fontId="82" fillId="25" borderId="11" xfId="0" applyFont="1" applyFill="1" applyBorder="1" applyAlignment="1">
      <alignment horizontal="center" vertical="center"/>
    </xf>
    <xf numFmtId="0" fontId="82" fillId="29" borderId="11" xfId="0" applyFont="1" applyFill="1" applyBorder="1" applyAlignment="1">
      <alignment horizontal="center" vertical="center"/>
    </xf>
    <xf numFmtId="164" fontId="0" fillId="24" borderId="11" xfId="0" applyNumberFormat="1" applyFill="1" applyBorder="1" applyAlignment="1">
      <alignment horizontal="right" wrapText="1"/>
    </xf>
    <xf numFmtId="164" fontId="0" fillId="24" borderId="11" xfId="0" applyNumberFormat="1" applyFill="1" applyBorder="1" applyAlignment="1">
      <alignment horizontal="center"/>
    </xf>
    <xf numFmtId="0" fontId="83" fillId="29" borderId="11" xfId="0" applyFont="1" applyFill="1" applyBorder="1" applyAlignment="1">
      <alignment horizontal="center" vertical="center"/>
    </xf>
    <xf numFmtId="0" fontId="0" fillId="30" borderId="28" xfId="0" applyFill="1" applyBorder="1" applyAlignment="1">
      <alignment horizontal="center" vertical="center" wrapText="1"/>
    </xf>
    <xf numFmtId="164" fontId="0" fillId="30" borderId="28" xfId="0" applyNumberFormat="1" applyFill="1" applyBorder="1" applyAlignment="1">
      <alignment horizontal="right" wrapText="1"/>
    </xf>
    <xf numFmtId="164" fontId="0" fillId="30" borderId="28" xfId="0" applyNumberFormat="1" applyFill="1" applyBorder="1" applyAlignment="1">
      <alignment horizontal="center"/>
    </xf>
    <xf numFmtId="164" fontId="0" fillId="30" borderId="28" xfId="0" applyNumberFormat="1" applyFill="1" applyBorder="1" applyAlignment="1">
      <alignment wrapText="1"/>
    </xf>
    <xf numFmtId="164" fontId="0" fillId="26" borderId="11" xfId="0" applyNumberFormat="1" applyFill="1" applyBorder="1" applyAlignment="1">
      <alignment horizontal="right" wrapText="1"/>
    </xf>
    <xf numFmtId="164" fontId="67" fillId="0" borderId="0" xfId="0" applyNumberFormat="1" applyFont="1" applyFill="1"/>
    <xf numFmtId="0" fontId="102" fillId="0" borderId="14" xfId="0" applyFont="1" applyBorder="1" applyAlignment="1">
      <alignment horizontal="center"/>
    </xf>
    <xf numFmtId="0" fontId="38" fillId="29" borderId="11" xfId="0" applyFont="1" applyFill="1" applyBorder="1" applyAlignment="1">
      <alignment horizontal="center" vertical="center"/>
    </xf>
    <xf numFmtId="0" fontId="38" fillId="29" borderId="11" xfId="0" applyFont="1" applyFill="1" applyBorder="1" applyAlignment="1">
      <alignment horizontal="center" vertical="center" wrapText="1"/>
    </xf>
    <xf numFmtId="0" fontId="22" fillId="0" borderId="11" xfId="0" applyFont="1" applyFill="1" applyBorder="1" applyAlignment="1">
      <alignment horizontal="center"/>
    </xf>
    <xf numFmtId="0" fontId="6" fillId="0" borderId="11" xfId="0" applyFont="1" applyFill="1" applyBorder="1" applyAlignment="1">
      <alignment horizontal="center"/>
    </xf>
    <xf numFmtId="0" fontId="73" fillId="0" borderId="21" xfId="0" applyFont="1" applyFill="1" applyBorder="1" applyAlignment="1">
      <alignment wrapText="1"/>
    </xf>
    <xf numFmtId="0" fontId="22" fillId="24" borderId="11" xfId="0" applyFont="1" applyFill="1" applyBorder="1" applyAlignment="1">
      <alignment horizontal="center" vertical="center" wrapText="1"/>
    </xf>
    <xf numFmtId="164" fontId="0" fillId="24" borderId="11" xfId="0" applyNumberFormat="1" applyFill="1" applyBorder="1" applyAlignment="1">
      <alignment horizontal="center" vertical="center"/>
    </xf>
    <xf numFmtId="164" fontId="0" fillId="26" borderId="11" xfId="0" applyNumberFormat="1" applyFill="1" applyBorder="1" applyAlignment="1">
      <alignment horizontal="center" vertical="center"/>
    </xf>
    <xf numFmtId="0" fontId="4" fillId="29" borderId="0" xfId="0" applyFont="1" applyFill="1"/>
    <xf numFmtId="0" fontId="4" fillId="24" borderId="0" xfId="0" applyFont="1" applyFill="1"/>
    <xf numFmtId="0" fontId="19" fillId="0" borderId="27" xfId="0" applyFont="1" applyBorder="1" applyAlignment="1">
      <alignment horizontal="center" vertical="top" wrapText="1"/>
    </xf>
    <xf numFmtId="0" fontId="73" fillId="27" borderId="21" xfId="0" applyFont="1" applyFill="1" applyBorder="1" applyAlignment="1">
      <alignment wrapText="1"/>
    </xf>
    <xf numFmtId="0" fontId="73" fillId="32" borderId="11" xfId="0" applyFont="1" applyFill="1" applyBorder="1" applyAlignment="1">
      <alignment horizontal="center"/>
    </xf>
    <xf numFmtId="0" fontId="73" fillId="32" borderId="21" xfId="0" applyFont="1" applyFill="1" applyBorder="1" applyAlignment="1">
      <alignment horizontal="center"/>
    </xf>
    <xf numFmtId="0" fontId="19" fillId="24" borderId="12" xfId="0" applyFont="1" applyFill="1" applyBorder="1" applyAlignment="1">
      <alignment horizontal="center" wrapText="1"/>
    </xf>
    <xf numFmtId="0" fontId="26" fillId="24" borderId="12" xfId="0" applyFont="1" applyFill="1" applyBorder="1" applyAlignment="1">
      <alignment horizontal="center" wrapText="1"/>
    </xf>
    <xf numFmtId="0" fontId="26" fillId="29" borderId="12" xfId="0" applyFont="1" applyFill="1" applyBorder="1" applyAlignment="1">
      <alignment horizontal="center" wrapText="1"/>
    </xf>
    <xf numFmtId="0" fontId="65" fillId="25" borderId="11" xfId="0" applyFont="1" applyFill="1" applyBorder="1" applyAlignment="1">
      <alignment horizontal="center" vertical="center" wrapText="1"/>
    </xf>
    <xf numFmtId="0" fontId="19" fillId="0" borderId="27" xfId="0" applyFont="1" applyFill="1" applyBorder="1" applyAlignment="1">
      <alignment horizontal="center" vertical="top" wrapText="1"/>
    </xf>
    <xf numFmtId="0" fontId="18" fillId="26" borderId="21" xfId="0" applyFont="1" applyFill="1" applyBorder="1" applyAlignment="1">
      <alignment horizontal="center"/>
    </xf>
    <xf numFmtId="49" fontId="86" fillId="0" borderId="0" xfId="41" applyNumberFormat="1" applyFont="1" applyFill="1" applyAlignment="1">
      <alignment horizontal="center"/>
    </xf>
    <xf numFmtId="0" fontId="11" fillId="0" borderId="0" xfId="41" applyFont="1" applyFill="1" applyAlignment="1">
      <alignment horizontal="center"/>
    </xf>
    <xf numFmtId="0" fontId="11" fillId="0" borderId="11" xfId="41" applyFont="1" applyFill="1" applyBorder="1" applyAlignment="1">
      <alignment horizontal="center"/>
    </xf>
    <xf numFmtId="0" fontId="11" fillId="0" borderId="11" xfId="41" applyFont="1" applyFill="1" applyBorder="1" applyAlignment="1">
      <alignment horizontal="center" vertical="justify"/>
    </xf>
    <xf numFmtId="0" fontId="11" fillId="26" borderId="11" xfId="41" applyFont="1" applyFill="1" applyBorder="1" applyAlignment="1">
      <alignment horizontal="center"/>
    </xf>
    <xf numFmtId="0" fontId="9" fillId="0" borderId="11" xfId="0" applyFont="1" applyFill="1" applyBorder="1" applyAlignment="1">
      <alignment horizontal="center"/>
    </xf>
    <xf numFmtId="0" fontId="11" fillId="0" borderId="11" xfId="0" applyFont="1" applyFill="1" applyBorder="1" applyAlignment="1">
      <alignment horizontal="center" vertical="justify"/>
    </xf>
    <xf numFmtId="164" fontId="11" fillId="0" borderId="0" xfId="49" applyFont="1" applyFill="1" applyBorder="1" applyAlignment="1">
      <alignment horizontal="center"/>
    </xf>
    <xf numFmtId="0" fontId="22" fillId="0" borderId="0" xfId="0" applyFont="1" applyAlignment="1">
      <alignment horizontal="center"/>
    </xf>
    <xf numFmtId="0" fontId="11" fillId="0" borderId="11" xfId="0" applyFont="1" applyFill="1" applyBorder="1" applyAlignment="1">
      <alignment horizontal="center"/>
    </xf>
    <xf numFmtId="0" fontId="9" fillId="0" borderId="12" xfId="41" applyFont="1" applyFill="1" applyBorder="1" applyAlignment="1">
      <alignment horizontal="center" vertical="center" textRotation="90" wrapText="1"/>
    </xf>
    <xf numFmtId="0" fontId="19" fillId="0" borderId="25" xfId="0" applyFont="1" applyBorder="1" applyAlignment="1">
      <alignment horizontal="center" wrapText="1"/>
    </xf>
    <xf numFmtId="0" fontId="14" fillId="28" borderId="12" xfId="41" applyFont="1" applyFill="1" applyBorder="1" applyAlignment="1">
      <alignment horizontal="center"/>
    </xf>
    <xf numFmtId="0" fontId="14" fillId="0" borderId="0" xfId="41" applyFont="1" applyFill="1" applyBorder="1" applyAlignment="1">
      <alignment horizontal="right"/>
    </xf>
    <xf numFmtId="0" fontId="41" fillId="0" borderId="0" xfId="41" applyNumberFormat="1" applyFont="1" applyFill="1" applyAlignment="1"/>
    <xf numFmtId="0" fontId="39" fillId="0" borderId="0" xfId="0" applyFont="1" applyBorder="1" applyAlignment="1"/>
    <xf numFmtId="0" fontId="87" fillId="0" borderId="0" xfId="0" applyFont="1" applyBorder="1" applyAlignment="1"/>
    <xf numFmtId="0" fontId="22" fillId="0" borderId="18" xfId="0" applyFont="1" applyBorder="1" applyAlignment="1">
      <alignment horizontal="center"/>
    </xf>
    <xf numFmtId="49" fontId="89" fillId="26" borderId="11" xfId="0" applyNumberFormat="1" applyFont="1" applyFill="1" applyBorder="1" applyAlignment="1">
      <alignment horizontal="center" vertical="center" wrapText="1"/>
    </xf>
    <xf numFmtId="49" fontId="88" fillId="24" borderId="11" xfId="0" applyNumberFormat="1" applyFont="1" applyFill="1" applyBorder="1" applyAlignment="1">
      <alignment horizontal="center" vertical="center" wrapText="1"/>
    </xf>
    <xf numFmtId="49" fontId="88" fillId="0" borderId="0" xfId="0" applyNumberFormat="1" applyFont="1" applyFill="1" applyBorder="1" applyAlignment="1">
      <alignment horizontal="center" vertical="center" wrapText="1"/>
    </xf>
    <xf numFmtId="49" fontId="88" fillId="26" borderId="11" xfId="0" applyNumberFormat="1" applyFont="1" applyFill="1" applyBorder="1" applyAlignment="1">
      <alignment horizontal="center" vertical="center" wrapText="1"/>
    </xf>
    <xf numFmtId="0" fontId="73" fillId="0" borderId="18" xfId="0" applyFont="1" applyBorder="1" applyAlignment="1">
      <alignment horizontal="center"/>
    </xf>
    <xf numFmtId="49" fontId="91" fillId="33" borderId="11" xfId="0" applyNumberFormat="1" applyFont="1" applyFill="1" applyBorder="1" applyAlignment="1">
      <alignment horizontal="center" vertical="center" wrapText="1"/>
    </xf>
    <xf numFmtId="49" fontId="90" fillId="24" borderId="11" xfId="0" applyNumberFormat="1" applyFont="1" applyFill="1" applyBorder="1" applyAlignment="1">
      <alignment horizontal="center" vertical="center" wrapText="1"/>
    </xf>
    <xf numFmtId="49" fontId="90" fillId="0" borderId="0" xfId="0" applyNumberFormat="1" applyFont="1" applyFill="1" applyBorder="1" applyAlignment="1">
      <alignment horizontal="center" vertical="center" wrapText="1"/>
    </xf>
    <xf numFmtId="0" fontId="82" fillId="30" borderId="11" xfId="0" applyFont="1" applyFill="1" applyBorder="1" applyAlignment="1">
      <alignment horizontal="center" vertical="center"/>
    </xf>
    <xf numFmtId="0" fontId="82" fillId="30" borderId="11" xfId="0" applyFont="1" applyFill="1" applyBorder="1" applyAlignment="1">
      <alignment horizontal="center" vertical="center" wrapText="1"/>
    </xf>
    <xf numFmtId="0" fontId="73" fillId="26" borderId="11" xfId="0" applyFont="1" applyFill="1" applyBorder="1" applyAlignment="1">
      <alignment horizontal="center" vertical="center" wrapText="1"/>
    </xf>
    <xf numFmtId="0" fontId="105" fillId="0" borderId="0" xfId="0" applyFont="1" applyBorder="1" applyAlignment="1"/>
    <xf numFmtId="0" fontId="0" fillId="0" borderId="0" xfId="0" applyBorder="1"/>
    <xf numFmtId="164" fontId="19" fillId="31" borderId="20" xfId="0" applyNumberFormat="1" applyFont="1" applyFill="1" applyBorder="1" applyAlignment="1">
      <alignment horizontal="left" wrapText="1"/>
    </xf>
    <xf numFmtId="164" fontId="19" fillId="31" borderId="24" xfId="0" applyNumberFormat="1" applyFont="1" applyFill="1" applyBorder="1" applyAlignment="1">
      <alignment horizontal="left" wrapText="1"/>
    </xf>
    <xf numFmtId="0" fontId="31" fillId="31" borderId="29" xfId="0" applyFont="1" applyFill="1" applyBorder="1" applyAlignment="1">
      <alignment vertical="top" wrapText="1"/>
    </xf>
    <xf numFmtId="0" fontId="19" fillId="0" borderId="29" xfId="0" applyFont="1" applyBorder="1" applyAlignment="1">
      <alignment vertical="top" wrapText="1"/>
    </xf>
    <xf numFmtId="0" fontId="31" fillId="0" borderId="29" xfId="0" applyFont="1" applyBorder="1" applyAlignment="1">
      <alignment vertical="top" wrapText="1"/>
    </xf>
    <xf numFmtId="0" fontId="19" fillId="0" borderId="0" xfId="0" applyFont="1"/>
    <xf numFmtId="0" fontId="26" fillId="0" borderId="0" xfId="0" applyFont="1"/>
    <xf numFmtId="0" fontId="36" fillId="0" borderId="25" xfId="0" applyFont="1" applyBorder="1" applyAlignment="1">
      <alignment vertical="top" wrapText="1"/>
    </xf>
    <xf numFmtId="0" fontId="36" fillId="0" borderId="25" xfId="0" applyFont="1" applyFill="1" applyBorder="1" applyAlignment="1">
      <alignment vertical="top" wrapText="1"/>
    </xf>
    <xf numFmtId="0" fontId="36" fillId="31" borderId="25" xfId="0" applyFont="1" applyFill="1" applyBorder="1" applyAlignment="1">
      <alignment vertical="top" wrapText="1"/>
    </xf>
    <xf numFmtId="0" fontId="26" fillId="0" borderId="25" xfId="0" applyFont="1" applyBorder="1" applyAlignment="1">
      <alignment vertical="top" wrapText="1"/>
    </xf>
    <xf numFmtId="0" fontId="26" fillId="0" borderId="25" xfId="0" applyFont="1" applyFill="1" applyBorder="1" applyAlignment="1">
      <alignment vertical="top" wrapText="1"/>
    </xf>
    <xf numFmtId="0" fontId="22" fillId="0" borderId="0" xfId="0" applyFont="1" applyFill="1"/>
    <xf numFmtId="0" fontId="19" fillId="34" borderId="20" xfId="0" applyFont="1" applyFill="1" applyBorder="1" applyAlignment="1">
      <alignment horizontal="center" wrapText="1"/>
    </xf>
    <xf numFmtId="0" fontId="31" fillId="0" borderId="29" xfId="0" applyFont="1" applyFill="1" applyBorder="1" applyAlignment="1">
      <alignment vertical="top" wrapText="1"/>
    </xf>
    <xf numFmtId="0" fontId="5" fillId="0" borderId="0" xfId="0" applyFont="1" applyAlignment="1">
      <alignment horizontal="center"/>
    </xf>
    <xf numFmtId="0" fontId="30" fillId="0" borderId="0" xfId="0" applyFont="1" applyAlignment="1">
      <alignment horizontal="center"/>
    </xf>
    <xf numFmtId="0" fontId="31" fillId="31" borderId="29" xfId="0" applyFont="1" applyFill="1" applyBorder="1" applyAlignment="1">
      <alignment horizontal="center" vertical="top" wrapText="1"/>
    </xf>
    <xf numFmtId="0" fontId="19" fillId="0" borderId="29" xfId="0" applyFont="1" applyBorder="1" applyAlignment="1">
      <alignment horizontal="center" vertical="top" wrapText="1"/>
    </xf>
    <xf numFmtId="0" fontId="31" fillId="0" borderId="29" xfId="0" applyFont="1" applyFill="1" applyBorder="1" applyAlignment="1">
      <alignment horizontal="center" vertical="top" wrapText="1"/>
    </xf>
    <xf numFmtId="0" fontId="19" fillId="0" borderId="25" xfId="0" applyFont="1" applyFill="1" applyBorder="1" applyAlignment="1">
      <alignment horizontal="center" vertical="top" wrapText="1"/>
    </xf>
    <xf numFmtId="0" fontId="19" fillId="0" borderId="25" xfId="0" applyFont="1" applyBorder="1" applyAlignment="1">
      <alignment horizontal="center" vertical="top" wrapText="1"/>
    </xf>
    <xf numFmtId="0" fontId="31" fillId="0" borderId="29" xfId="0" applyFont="1" applyBorder="1" applyAlignment="1">
      <alignment horizontal="center" vertical="top" wrapText="1"/>
    </xf>
    <xf numFmtId="0" fontId="26" fillId="0" borderId="0" xfId="0" applyFont="1" applyAlignment="1">
      <alignment horizontal="center"/>
    </xf>
    <xf numFmtId="0" fontId="29" fillId="0" borderId="0" xfId="0" applyFont="1" applyAlignment="1">
      <alignment horizontal="center"/>
    </xf>
    <xf numFmtId="0" fontId="19" fillId="31" borderId="25" xfId="0" applyFont="1" applyFill="1" applyBorder="1" applyAlignment="1">
      <alignment horizontal="center" vertical="top" wrapText="1"/>
    </xf>
    <xf numFmtId="0" fontId="24" fillId="0" borderId="0" xfId="0" applyFont="1" applyBorder="1" applyAlignment="1"/>
    <xf numFmtId="0" fontId="73" fillId="0" borderId="21" xfId="0" applyFont="1" applyFill="1" applyBorder="1" applyAlignment="1">
      <alignment horizontal="center" wrapText="1"/>
    </xf>
    <xf numFmtId="0" fontId="22" fillId="0" borderId="28" xfId="0" applyFont="1" applyFill="1" applyBorder="1" applyAlignment="1">
      <alignment horizontal="center"/>
    </xf>
    <xf numFmtId="0" fontId="22" fillId="0" borderId="0" xfId="0" applyFont="1" applyAlignment="1">
      <alignment horizontal="right"/>
    </xf>
    <xf numFmtId="0" fontId="22" fillId="0" borderId="13" xfId="0" applyFont="1" applyFill="1" applyBorder="1" applyAlignment="1">
      <alignment horizontal="center"/>
    </xf>
    <xf numFmtId="0" fontId="73" fillId="0" borderId="17" xfId="0" applyFont="1" applyFill="1" applyBorder="1" applyAlignment="1">
      <alignment horizontal="center" wrapText="1"/>
    </xf>
    <xf numFmtId="0" fontId="73" fillId="0" borderId="12" xfId="0" applyFont="1" applyFill="1" applyBorder="1" applyAlignment="1">
      <alignment horizontal="center" wrapText="1"/>
    </xf>
    <xf numFmtId="0" fontId="29" fillId="0" borderId="11" xfId="0" applyFont="1" applyFill="1" applyBorder="1" applyAlignment="1">
      <alignment horizontal="center"/>
    </xf>
    <xf numFmtId="49" fontId="22" fillId="0" borderId="28" xfId="0" applyNumberFormat="1" applyFont="1" applyFill="1" applyBorder="1" applyAlignment="1">
      <alignment horizontal="center"/>
    </xf>
    <xf numFmtId="49" fontId="22" fillId="0" borderId="12" xfId="0" applyNumberFormat="1" applyFont="1" applyFill="1" applyBorder="1" applyAlignment="1">
      <alignment horizontal="center"/>
    </xf>
    <xf numFmtId="49" fontId="22" fillId="0" borderId="17" xfId="0" applyNumberFormat="1" applyFont="1" applyFill="1" applyBorder="1" applyAlignment="1">
      <alignment horizontal="center"/>
    </xf>
    <xf numFmtId="0" fontId="22" fillId="0" borderId="28" xfId="0" applyNumberFormat="1" applyFont="1" applyFill="1" applyBorder="1" applyAlignment="1">
      <alignment horizontal="center"/>
    </xf>
    <xf numFmtId="0" fontId="22" fillId="0" borderId="13" xfId="0" applyNumberFormat="1" applyFont="1" applyFill="1" applyBorder="1" applyAlignment="1">
      <alignment horizontal="center"/>
    </xf>
    <xf numFmtId="0" fontId="73" fillId="0" borderId="17" xfId="0" applyNumberFormat="1" applyFont="1" applyFill="1" applyBorder="1" applyAlignment="1">
      <alignment horizontal="center" wrapText="1"/>
    </xf>
    <xf numFmtId="0" fontId="73" fillId="0" borderId="12" xfId="0" applyNumberFormat="1" applyFont="1" applyFill="1" applyBorder="1" applyAlignment="1">
      <alignment horizontal="center" wrapText="1"/>
    </xf>
    <xf numFmtId="0" fontId="73" fillId="0" borderId="21" xfId="0" applyNumberFormat="1" applyFont="1" applyFill="1" applyBorder="1" applyAlignment="1">
      <alignment horizontal="center" wrapText="1"/>
    </xf>
    <xf numFmtId="0" fontId="19" fillId="0" borderId="11" xfId="0" applyFont="1" applyFill="1" applyBorder="1" applyAlignment="1">
      <alignment horizontal="center" wrapText="1"/>
    </xf>
    <xf numFmtId="0" fontId="26" fillId="0" borderId="11" xfId="0" applyFont="1" applyFill="1" applyBorder="1" applyAlignment="1">
      <alignment vertical="top" wrapText="1"/>
    </xf>
    <xf numFmtId="0" fontId="19" fillId="0" borderId="11" xfId="0" applyFont="1" applyFill="1" applyBorder="1" applyAlignment="1">
      <alignment vertical="top" wrapText="1"/>
    </xf>
    <xf numFmtId="0" fontId="26" fillId="0" borderId="11" xfId="0" applyFont="1" applyFill="1" applyBorder="1" applyAlignment="1">
      <alignment horizontal="center" wrapText="1"/>
    </xf>
    <xf numFmtId="49" fontId="22" fillId="0" borderId="10" xfId="0" applyNumberFormat="1" applyFont="1" applyFill="1" applyBorder="1" applyAlignment="1">
      <alignment horizontal="center"/>
    </xf>
    <xf numFmtId="0" fontId="22" fillId="0" borderId="30" xfId="0" applyNumberFormat="1" applyFont="1" applyFill="1" applyBorder="1" applyAlignment="1">
      <alignment horizontal="center"/>
    </xf>
    <xf numFmtId="49" fontId="22" fillId="0" borderId="30" xfId="0" applyNumberFormat="1" applyFont="1" applyFill="1" applyBorder="1" applyAlignment="1">
      <alignment horizontal="center"/>
    </xf>
    <xf numFmtId="0" fontId="26" fillId="0" borderId="0" xfId="0" applyFont="1" applyFill="1" applyBorder="1" applyAlignment="1">
      <alignment vertical="top" wrapText="1"/>
    </xf>
    <xf numFmtId="0" fontId="19" fillId="0" borderId="0" xfId="0" applyFont="1" applyFill="1" applyBorder="1" applyAlignment="1">
      <alignment vertical="top" wrapText="1"/>
    </xf>
    <xf numFmtId="0" fontId="26" fillId="0" borderId="0" xfId="0" applyFont="1" applyFill="1" applyBorder="1" applyAlignment="1">
      <alignment horizontal="center" wrapText="1"/>
    </xf>
    <xf numFmtId="164" fontId="22" fillId="0" borderId="12" xfId="0" applyNumberFormat="1" applyFont="1" applyFill="1" applyBorder="1" applyAlignment="1">
      <alignment horizontal="right"/>
    </xf>
    <xf numFmtId="164" fontId="22" fillId="0" borderId="18" xfId="0" applyNumberFormat="1" applyFont="1" applyFill="1" applyBorder="1" applyAlignment="1">
      <alignment horizontal="right"/>
    </xf>
    <xf numFmtId="164" fontId="22" fillId="0" borderId="11" xfId="0" applyNumberFormat="1" applyFont="1" applyFill="1" applyBorder="1" applyAlignment="1">
      <alignment horizontal="right"/>
    </xf>
    <xf numFmtId="164" fontId="22" fillId="0" borderId="28" xfId="0" applyNumberFormat="1" applyFont="1" applyFill="1" applyBorder="1" applyAlignment="1">
      <alignment horizontal="right"/>
    </xf>
    <xf numFmtId="164" fontId="22" fillId="0" borderId="17" xfId="0" applyNumberFormat="1" applyFont="1" applyFill="1" applyBorder="1" applyAlignment="1">
      <alignment horizontal="right"/>
    </xf>
    <xf numFmtId="164" fontId="22" fillId="0" borderId="19" xfId="0" applyNumberFormat="1" applyFont="1" applyFill="1" applyBorder="1" applyAlignment="1">
      <alignment horizontal="right"/>
    </xf>
    <xf numFmtId="164" fontId="102" fillId="0" borderId="0" xfId="0" applyNumberFormat="1" applyFont="1" applyFill="1" applyAlignment="1">
      <alignment horizontal="right"/>
    </xf>
    <xf numFmtId="164" fontId="22" fillId="0" borderId="0" xfId="0" applyNumberFormat="1" applyFont="1" applyFill="1" applyBorder="1" applyAlignment="1">
      <alignment horizontal="right"/>
    </xf>
    <xf numFmtId="164" fontId="22" fillId="0" borderId="10" xfId="0" applyNumberFormat="1" applyFont="1" applyFill="1" applyBorder="1" applyAlignment="1">
      <alignment horizontal="right"/>
    </xf>
    <xf numFmtId="0" fontId="29" fillId="0" borderId="11" xfId="0" applyFont="1" applyFill="1" applyBorder="1" applyAlignment="1">
      <alignment horizontal="center" vertical="top" wrapText="1"/>
    </xf>
    <xf numFmtId="0" fontId="29" fillId="0" borderId="0" xfId="0" applyFont="1" applyFill="1" applyBorder="1" applyAlignment="1">
      <alignment horizontal="center" vertical="top" wrapText="1"/>
    </xf>
    <xf numFmtId="0" fontId="101" fillId="0" borderId="21" xfId="0" applyFont="1" applyFill="1" applyBorder="1" applyAlignment="1">
      <alignment horizontal="center" wrapText="1"/>
    </xf>
    <xf numFmtId="0" fontId="101" fillId="0" borderId="13" xfId="0" applyFont="1" applyFill="1" applyBorder="1" applyAlignment="1">
      <alignment horizontal="center" wrapText="1"/>
    </xf>
    <xf numFmtId="0" fontId="101" fillId="0" borderId="13" xfId="0" applyFont="1" applyFill="1" applyBorder="1" applyAlignment="1">
      <alignment horizontal="center"/>
    </xf>
    <xf numFmtId="0" fontId="101" fillId="0" borderId="17" xfId="0" applyFont="1" applyFill="1" applyBorder="1" applyAlignment="1">
      <alignment horizontal="center" wrapText="1"/>
    </xf>
    <xf numFmtId="0" fontId="101" fillId="0" borderId="10" xfId="0" applyFont="1" applyFill="1" applyBorder="1" applyAlignment="1">
      <alignment horizontal="center" wrapText="1"/>
    </xf>
    <xf numFmtId="0" fontId="22" fillId="0" borderId="0" xfId="0" applyFont="1" applyAlignment="1"/>
    <xf numFmtId="0" fontId="108" fillId="0" borderId="0" xfId="0" applyFont="1"/>
    <xf numFmtId="0" fontId="22" fillId="0" borderId="11" xfId="0" applyFont="1" applyBorder="1" applyAlignment="1">
      <alignment wrapText="1"/>
    </xf>
    <xf numFmtId="0" fontId="22" fillId="0" borderId="11" xfId="0" applyFont="1" applyBorder="1" applyAlignment="1">
      <alignment horizontal="center" wrapText="1"/>
    </xf>
    <xf numFmtId="0" fontId="101" fillId="0" borderId="11" xfId="0" applyFont="1" applyBorder="1" applyAlignment="1">
      <alignment horizontal="center" wrapText="1"/>
    </xf>
    <xf numFmtId="164" fontId="22" fillId="0" borderId="11" xfId="0" applyNumberFormat="1" applyFont="1" applyBorder="1" applyAlignment="1">
      <alignment horizontal="right" wrapText="1"/>
    </xf>
    <xf numFmtId="49" fontId="22" fillId="0" borderId="11" xfId="0" applyNumberFormat="1" applyFont="1" applyBorder="1" applyAlignment="1">
      <alignment horizontal="center" wrapText="1"/>
    </xf>
    <xf numFmtId="164" fontId="111" fillId="0" borderId="0" xfId="0" applyNumberFormat="1" applyFont="1" applyFill="1" applyBorder="1"/>
    <xf numFmtId="0" fontId="151" fillId="0" borderId="0" xfId="36"/>
    <xf numFmtId="0" fontId="115" fillId="32" borderId="11" xfId="36" applyFont="1" applyFill="1" applyBorder="1"/>
    <xf numFmtId="0" fontId="115" fillId="0" borderId="0" xfId="36" applyFont="1"/>
    <xf numFmtId="0" fontId="151" fillId="32" borderId="28" xfId="36" applyFill="1" applyBorder="1"/>
    <xf numFmtId="49" fontId="151" fillId="32" borderId="28" xfId="36" applyNumberFormat="1" applyFill="1" applyBorder="1" applyAlignment="1">
      <alignment horizontal="center" vertical="center"/>
    </xf>
    <xf numFmtId="0" fontId="151" fillId="26" borderId="11" xfId="36" applyFill="1" applyBorder="1" applyAlignment="1">
      <alignment wrapText="1"/>
    </xf>
    <xf numFmtId="166" fontId="151" fillId="26" borderId="11" xfId="36" applyNumberFormat="1" applyFill="1" applyBorder="1" applyAlignment="1">
      <alignment horizontal="center" vertical="center"/>
    </xf>
    <xf numFmtId="166" fontId="151" fillId="26" borderId="11" xfId="36" applyNumberFormat="1" applyFill="1" applyBorder="1" applyAlignment="1">
      <alignment horizontal="center" wrapText="1"/>
    </xf>
    <xf numFmtId="166" fontId="151" fillId="32" borderId="11" xfId="36" applyNumberFormat="1" applyFill="1" applyBorder="1"/>
    <xf numFmtId="0" fontId="151" fillId="24" borderId="12" xfId="36" applyFill="1" applyBorder="1"/>
    <xf numFmtId="166" fontId="151" fillId="24" borderId="12" xfId="36" applyNumberFormat="1" applyFill="1" applyBorder="1" applyAlignment="1">
      <alignment vertical="center"/>
    </xf>
    <xf numFmtId="166" fontId="151" fillId="24" borderId="12" xfId="36" applyNumberFormat="1" applyFill="1" applyBorder="1" applyAlignment="1">
      <alignment wrapText="1"/>
    </xf>
    <xf numFmtId="0" fontId="151" fillId="29" borderId="12" xfId="36" applyFill="1" applyBorder="1" applyAlignment="1">
      <alignment wrapText="1"/>
    </xf>
    <xf numFmtId="166" fontId="151" fillId="29" borderId="12" xfId="36" applyNumberFormat="1" applyFill="1" applyBorder="1" applyAlignment="1">
      <alignment horizontal="center" vertical="center"/>
    </xf>
    <xf numFmtId="166" fontId="151" fillId="29" borderId="12" xfId="36" applyNumberFormat="1" applyFill="1" applyBorder="1" applyAlignment="1">
      <alignment horizontal="center" wrapText="1"/>
    </xf>
    <xf numFmtId="0" fontId="151" fillId="33" borderId="11" xfId="36" applyFill="1" applyBorder="1" applyAlignment="1">
      <alignment horizontal="left"/>
    </xf>
    <xf numFmtId="0" fontId="11" fillId="32" borderId="11" xfId="41" applyFont="1" applyFill="1" applyBorder="1" applyAlignment="1">
      <alignment horizontal="center" vertical="justify"/>
    </xf>
    <xf numFmtId="166" fontId="151" fillId="0" borderId="11" xfId="36" applyNumberFormat="1" applyBorder="1"/>
    <xf numFmtId="0" fontId="11" fillId="32" borderId="11" xfId="41" applyFont="1" applyFill="1" applyBorder="1" applyAlignment="1">
      <alignment horizontal="center"/>
    </xf>
    <xf numFmtId="0" fontId="11" fillId="35" borderId="11" xfId="41" applyFont="1" applyFill="1" applyBorder="1" applyAlignment="1">
      <alignment horizontal="left"/>
    </xf>
    <xf numFmtId="166" fontId="119" fillId="0" borderId="11" xfId="36" applyNumberFormat="1" applyFont="1" applyBorder="1"/>
    <xf numFmtId="166" fontId="112" fillId="32" borderId="11" xfId="36" applyNumberFormat="1" applyFont="1" applyFill="1" applyBorder="1"/>
    <xf numFmtId="0" fontId="9" fillId="32" borderId="11" xfId="36" applyFont="1" applyFill="1" applyBorder="1" applyAlignment="1">
      <alignment horizontal="center"/>
    </xf>
    <xf numFmtId="0" fontId="9" fillId="35" borderId="11" xfId="36" applyFont="1" applyFill="1" applyBorder="1" applyAlignment="1">
      <alignment horizontal="left"/>
    </xf>
    <xf numFmtId="0" fontId="11" fillId="35" borderId="11" xfId="36" applyFont="1" applyFill="1" applyBorder="1" applyAlignment="1">
      <alignment horizontal="left"/>
    </xf>
    <xf numFmtId="0" fontId="11" fillId="32" borderId="11" xfId="36" applyFont="1" applyFill="1" applyBorder="1" applyAlignment="1">
      <alignment horizontal="center" vertical="justify"/>
    </xf>
    <xf numFmtId="0" fontId="11" fillId="32" borderId="11" xfId="36" applyFont="1" applyFill="1" applyBorder="1" applyAlignment="1">
      <alignment horizontal="center"/>
    </xf>
    <xf numFmtId="0" fontId="151" fillId="33" borderId="11" xfId="36" applyFill="1" applyBorder="1"/>
    <xf numFmtId="166" fontId="151" fillId="33" borderId="11" xfId="36" applyNumberFormat="1" applyFill="1" applyBorder="1"/>
    <xf numFmtId="166" fontId="151" fillId="26" borderId="11" xfId="36" applyNumberFormat="1" applyFill="1" applyBorder="1"/>
    <xf numFmtId="0" fontId="120" fillId="0" borderId="0" xfId="36" applyFont="1"/>
    <xf numFmtId="0" fontId="121" fillId="0" borderId="0" xfId="36" applyFont="1"/>
    <xf numFmtId="0" fontId="122" fillId="0" borderId="0" xfId="36" applyFont="1"/>
    <xf numFmtId="0" fontId="112" fillId="0" borderId="0" xfId="36" applyFont="1"/>
    <xf numFmtId="49" fontId="52" fillId="0" borderId="0" xfId="36" applyNumberFormat="1" applyFont="1" applyAlignment="1"/>
    <xf numFmtId="164" fontId="22" fillId="0" borderId="21" xfId="0" applyNumberFormat="1" applyFont="1" applyFill="1" applyBorder="1" applyAlignment="1">
      <alignment horizontal="right"/>
    </xf>
    <xf numFmtId="0" fontId="73" fillId="0" borderId="10" xfId="0" applyFont="1" applyFill="1" applyBorder="1" applyAlignment="1">
      <alignment wrapText="1"/>
    </xf>
    <xf numFmtId="0" fontId="73" fillId="0" borderId="28" xfId="0" applyFont="1" applyFill="1" applyBorder="1" applyAlignment="1"/>
    <xf numFmtId="0" fontId="73" fillId="0" borderId="12" xfId="0" applyFont="1" applyFill="1" applyBorder="1" applyAlignment="1">
      <alignment wrapText="1"/>
    </xf>
    <xf numFmtId="0" fontId="73" fillId="0" borderId="17" xfId="0" applyFont="1" applyFill="1" applyBorder="1" applyAlignment="1">
      <alignment wrapText="1"/>
    </xf>
    <xf numFmtId="0" fontId="73" fillId="0" borderId="13" xfId="0" applyFont="1" applyFill="1" applyBorder="1" applyAlignment="1"/>
    <xf numFmtId="0" fontId="100" fillId="0" borderId="10" xfId="0" applyFont="1" applyFill="1" applyBorder="1" applyAlignment="1">
      <alignment wrapText="1"/>
    </xf>
    <xf numFmtId="0" fontId="22" fillId="0" borderId="28" xfId="0" applyNumberFormat="1" applyFont="1" applyFill="1" applyBorder="1" applyAlignment="1">
      <alignment horizontal="right"/>
    </xf>
    <xf numFmtId="164" fontId="22" fillId="0" borderId="14" xfId="0" applyNumberFormat="1" applyFont="1" applyFill="1" applyBorder="1" applyAlignment="1">
      <alignment horizontal="right"/>
    </xf>
    <xf numFmtId="164" fontId="22" fillId="0" borderId="15" xfId="0" applyNumberFormat="1" applyFont="1" applyFill="1" applyBorder="1" applyAlignment="1">
      <alignment horizontal="right"/>
    </xf>
    <xf numFmtId="0" fontId="73" fillId="0" borderId="11" xfId="0" applyFont="1" applyFill="1" applyBorder="1" applyAlignment="1">
      <alignment horizontal="center"/>
    </xf>
    <xf numFmtId="0" fontId="26" fillId="0" borderId="11" xfId="0" applyFont="1" applyFill="1" applyBorder="1" applyAlignment="1">
      <alignment horizontal="center" vertical="top" wrapText="1"/>
    </xf>
    <xf numFmtId="0" fontId="73" fillId="0" borderId="31" xfId="0" applyFont="1" applyFill="1" applyBorder="1" applyAlignment="1">
      <alignment horizontal="center"/>
    </xf>
    <xf numFmtId="0" fontId="85" fillId="0" borderId="18" xfId="0" applyFont="1" applyFill="1" applyBorder="1" applyAlignment="1"/>
    <xf numFmtId="164" fontId="110" fillId="0" borderId="18" xfId="0" applyNumberFormat="1" applyFont="1" applyFill="1" applyBorder="1" applyAlignment="1"/>
    <xf numFmtId="0" fontId="73" fillId="0" borderId="0" xfId="0" applyFont="1" applyFill="1"/>
    <xf numFmtId="164" fontId="0" fillId="36" borderId="11" xfId="0" applyNumberFormat="1" applyFill="1" applyBorder="1" applyAlignment="1">
      <alignment horizontal="center"/>
    </xf>
    <xf numFmtId="0" fontId="0" fillId="36" borderId="11" xfId="0" applyFill="1" applyBorder="1" applyAlignment="1">
      <alignment horizontal="center"/>
    </xf>
    <xf numFmtId="0" fontId="22" fillId="36" borderId="11" xfId="0" applyFont="1" applyFill="1" applyBorder="1" applyAlignment="1">
      <alignment horizontal="center"/>
    </xf>
    <xf numFmtId="2" fontId="22" fillId="0" borderId="10" xfId="0" applyNumberFormat="1" applyFont="1" applyFill="1" applyBorder="1" applyAlignment="1">
      <alignment horizontal="center"/>
    </xf>
    <xf numFmtId="2" fontId="22" fillId="0" borderId="30" xfId="0" applyNumberFormat="1" applyFont="1" applyFill="1" applyBorder="1" applyAlignment="1">
      <alignment horizontal="center"/>
    </xf>
    <xf numFmtId="2" fontId="22" fillId="0" borderId="13" xfId="0" applyNumberFormat="1" applyFont="1" applyFill="1" applyBorder="1" applyAlignment="1">
      <alignment horizontal="center"/>
    </xf>
    <xf numFmtId="2" fontId="22" fillId="0" borderId="28" xfId="0" applyNumberFormat="1" applyFont="1" applyFill="1" applyBorder="1" applyAlignment="1">
      <alignment horizontal="center"/>
    </xf>
    <xf numFmtId="2" fontId="22" fillId="0" borderId="17" xfId="0" applyNumberFormat="1" applyFont="1" applyFill="1" applyBorder="1" applyAlignment="1">
      <alignment horizontal="center"/>
    </xf>
    <xf numFmtId="2" fontId="22" fillId="0" borderId="12" xfId="0" applyNumberFormat="1" applyFont="1" applyFill="1" applyBorder="1" applyAlignment="1">
      <alignment horizontal="center"/>
    </xf>
    <xf numFmtId="0" fontId="11" fillId="37" borderId="11" xfId="41" applyFont="1" applyFill="1" applyBorder="1" applyAlignment="1">
      <alignment horizontal="center" vertical="justify"/>
    </xf>
    <xf numFmtId="0" fontId="11" fillId="0" borderId="31" xfId="41" applyFont="1" applyFill="1" applyBorder="1"/>
    <xf numFmtId="0" fontId="152" fillId="0" borderId="0" xfId="0" applyFont="1"/>
    <xf numFmtId="0" fontId="125" fillId="0" borderId="0" xfId="38" applyNumberFormat="1" applyFont="1" applyBorder="1" applyAlignment="1">
      <alignment horizontal="left"/>
    </xf>
    <xf numFmtId="0" fontId="126" fillId="0" borderId="0" xfId="38" applyNumberFormat="1" applyFont="1" applyBorder="1" applyAlignment="1">
      <alignment horizontal="left"/>
    </xf>
    <xf numFmtId="0" fontId="9" fillId="0" borderId="0" xfId="38" applyNumberFormat="1" applyFont="1" applyBorder="1" applyAlignment="1">
      <alignment horizontal="left"/>
    </xf>
    <xf numFmtId="0" fontId="9" fillId="0" borderId="0" xfId="38" applyNumberFormat="1" applyFont="1" applyBorder="1" applyAlignment="1">
      <alignment horizontal="center"/>
    </xf>
    <xf numFmtId="0" fontId="125" fillId="0" borderId="0" xfId="38" applyNumberFormat="1" applyFont="1" applyBorder="1" applyAlignment="1">
      <alignment horizontal="center" vertical="top"/>
    </xf>
    <xf numFmtId="0" fontId="9" fillId="0" borderId="0" xfId="38" applyNumberFormat="1" applyFont="1" applyBorder="1" applyAlignment="1">
      <alignment horizontal="right"/>
    </xf>
    <xf numFmtId="0" fontId="22" fillId="0" borderId="0" xfId="38" applyNumberFormat="1" applyFont="1" applyBorder="1" applyAlignment="1">
      <alignment horizontal="left"/>
    </xf>
    <xf numFmtId="0" fontId="65" fillId="0" borderId="0" xfId="38" applyNumberFormat="1" applyFont="1" applyBorder="1" applyAlignment="1">
      <alignment horizontal="left"/>
    </xf>
    <xf numFmtId="0" fontId="65" fillId="0" borderId="0" xfId="38" applyNumberFormat="1" applyFont="1" applyBorder="1" applyAlignment="1">
      <alignment horizontal="left" vertical="center"/>
    </xf>
    <xf numFmtId="0" fontId="9" fillId="0" borderId="0" xfId="38" applyNumberFormat="1" applyFont="1" applyBorder="1" applyAlignment="1">
      <alignment horizontal="left" vertical="center"/>
    </xf>
    <xf numFmtId="0" fontId="9" fillId="0" borderId="0" xfId="38" applyNumberFormat="1" applyFont="1" applyBorder="1" applyAlignment="1">
      <alignment horizontal="right" vertical="center"/>
    </xf>
    <xf numFmtId="0" fontId="9" fillId="0" borderId="0" xfId="38" applyNumberFormat="1" applyFont="1" applyBorder="1" applyAlignment="1">
      <alignment horizontal="left" wrapText="1"/>
    </xf>
    <xf numFmtId="0" fontId="15" fillId="0" borderId="0" xfId="38" applyNumberFormat="1" applyFont="1" applyBorder="1" applyAlignment="1">
      <alignment horizontal="left"/>
    </xf>
    <xf numFmtId="0" fontId="9" fillId="0" borderId="0" xfId="38" applyNumberFormat="1" applyFont="1" applyBorder="1" applyAlignment="1">
      <alignment horizontal="center" vertical="center"/>
    </xf>
    <xf numFmtId="0" fontId="125" fillId="0" borderId="0" xfId="38" applyNumberFormat="1" applyFont="1" applyBorder="1" applyAlignment="1">
      <alignment horizontal="center" vertical="center"/>
    </xf>
    <xf numFmtId="0" fontId="125" fillId="0" borderId="0" xfId="38" applyNumberFormat="1" applyFont="1" applyBorder="1" applyAlignment="1">
      <alignment horizontal="left" vertical="center"/>
    </xf>
    <xf numFmtId="0" fontId="125" fillId="0" borderId="0" xfId="38" applyNumberFormat="1" applyFont="1" applyBorder="1" applyAlignment="1">
      <alignment horizontal="right" vertical="center"/>
    </xf>
    <xf numFmtId="49" fontId="125" fillId="0" borderId="0" xfId="38" applyNumberFormat="1" applyFont="1" applyBorder="1" applyAlignment="1">
      <alignment horizontal="center" vertical="center"/>
    </xf>
    <xf numFmtId="0" fontId="9" fillId="0" borderId="0" xfId="38" applyNumberFormat="1" applyFont="1" applyBorder="1" applyAlignment="1">
      <alignment horizontal="center" vertical="top"/>
    </xf>
    <xf numFmtId="49" fontId="73" fillId="0" borderId="0" xfId="38" applyNumberFormat="1" applyFont="1" applyBorder="1" applyAlignment="1">
      <alignment horizontal="center" vertical="center"/>
    </xf>
    <xf numFmtId="0" fontId="9" fillId="0" borderId="16" xfId="38" applyNumberFormat="1" applyFont="1" applyBorder="1" applyAlignment="1">
      <alignment horizontal="left"/>
    </xf>
    <xf numFmtId="0" fontId="9" fillId="0" borderId="0" xfId="38" applyNumberFormat="1" applyFont="1" applyBorder="1" applyAlignment="1">
      <alignment horizontal="left" vertical="top"/>
    </xf>
    <xf numFmtId="0" fontId="73" fillId="0" borderId="0" xfId="38" applyNumberFormat="1" applyFont="1" applyBorder="1" applyAlignment="1">
      <alignment horizontal="left"/>
    </xf>
    <xf numFmtId="0" fontId="34" fillId="0" borderId="0" xfId="42" applyNumberFormat="1" applyFont="1" applyBorder="1" applyAlignment="1">
      <alignment horizontal="left" vertical="top"/>
    </xf>
    <xf numFmtId="0" fontId="33" fillId="0" borderId="0" xfId="42" applyNumberFormat="1" applyFont="1" applyBorder="1" applyAlignment="1">
      <alignment horizontal="left" vertical="top"/>
    </xf>
    <xf numFmtId="49" fontId="4" fillId="0" borderId="28" xfId="0" applyNumberFormat="1" applyFont="1" applyFill="1" applyBorder="1" applyAlignment="1">
      <alignment horizontal="center"/>
    </xf>
    <xf numFmtId="0" fontId="129" fillId="0" borderId="13" xfId="0" applyFont="1" applyFill="1" applyBorder="1" applyAlignment="1">
      <alignment horizontal="center" wrapText="1"/>
    </xf>
    <xf numFmtId="0" fontId="73" fillId="0" borderId="21" xfId="0" applyFont="1" applyFill="1" applyBorder="1" applyAlignment="1">
      <alignment horizontal="left" wrapText="1"/>
    </xf>
    <xf numFmtId="49" fontId="22" fillId="0" borderId="11" xfId="0" applyNumberFormat="1" applyFont="1" applyFill="1" applyBorder="1" applyAlignment="1">
      <alignment horizontal="center"/>
    </xf>
    <xf numFmtId="0" fontId="101" fillId="0" borderId="11" xfId="0" applyFont="1" applyFill="1" applyBorder="1" applyAlignment="1">
      <alignment horizontal="center" wrapText="1"/>
    </xf>
    <xf numFmtId="164" fontId="22" fillId="0" borderId="32" xfId="0" applyNumberFormat="1" applyFont="1" applyFill="1" applyBorder="1" applyAlignment="1">
      <alignment horizontal="right"/>
    </xf>
    <xf numFmtId="164" fontId="153" fillId="0" borderId="0" xfId="0" applyNumberFormat="1" applyFont="1"/>
    <xf numFmtId="0" fontId="9" fillId="0" borderId="0" xfId="38" applyNumberFormat="1" applyFont="1" applyFill="1" applyBorder="1" applyAlignment="1"/>
    <xf numFmtId="2" fontId="0" fillId="0" borderId="0" xfId="0" applyNumberFormat="1"/>
    <xf numFmtId="0" fontId="9" fillId="0" borderId="0" xfId="38" applyNumberFormat="1" applyFont="1" applyBorder="1" applyAlignment="1"/>
    <xf numFmtId="0" fontId="125" fillId="0" borderId="0" xfId="38" applyNumberFormat="1" applyFont="1" applyBorder="1" applyAlignment="1">
      <alignment horizontal="left" wrapText="1"/>
    </xf>
    <xf numFmtId="0" fontId="34" fillId="0" borderId="0" xfId="42" applyNumberFormat="1" applyFont="1" applyBorder="1" applyAlignment="1">
      <alignment horizontal="left"/>
    </xf>
    <xf numFmtId="0" fontId="34" fillId="0" borderId="0" xfId="42" applyNumberFormat="1" applyFont="1" applyBorder="1" applyAlignment="1"/>
    <xf numFmtId="0" fontId="63" fillId="0" borderId="0" xfId="42" applyNumberFormat="1" applyFont="1" applyBorder="1" applyAlignment="1"/>
    <xf numFmtId="2" fontId="154" fillId="0" borderId="18" xfId="38" applyNumberFormat="1" applyFont="1" applyFill="1" applyBorder="1" applyAlignment="1"/>
    <xf numFmtId="2" fontId="154" fillId="0" borderId="0" xfId="38" applyNumberFormat="1" applyFont="1" applyFill="1" applyBorder="1" applyAlignment="1"/>
    <xf numFmtId="49" fontId="154" fillId="0" borderId="0" xfId="38" applyNumberFormat="1" applyFont="1" applyFill="1" applyBorder="1" applyAlignment="1"/>
    <xf numFmtId="0" fontId="73" fillId="0" borderId="18" xfId="38" applyNumberFormat="1" applyFont="1" applyBorder="1" applyAlignment="1">
      <alignment horizontal="left"/>
    </xf>
    <xf numFmtId="0" fontId="128" fillId="0" borderId="15" xfId="38" applyNumberFormat="1" applyFont="1" applyBorder="1" applyAlignment="1">
      <alignment horizontal="center"/>
    </xf>
    <xf numFmtId="0" fontId="128" fillId="0" borderId="16" xfId="38" applyNumberFormat="1" applyFont="1" applyBorder="1" applyAlignment="1">
      <alignment horizontal="center"/>
    </xf>
    <xf numFmtId="0" fontId="73" fillId="0" borderId="10" xfId="38" applyNumberFormat="1" applyFont="1" applyBorder="1" applyAlignment="1">
      <alignment horizontal="left"/>
    </xf>
    <xf numFmtId="0" fontId="125" fillId="0" borderId="17" xfId="38" applyNumberFormat="1" applyFont="1" applyBorder="1" applyAlignment="1">
      <alignment horizontal="left"/>
    </xf>
    <xf numFmtId="0" fontId="125" fillId="0" borderId="18" xfId="38" applyNumberFormat="1" applyFont="1" applyBorder="1" applyAlignment="1">
      <alignment horizontal="left"/>
    </xf>
    <xf numFmtId="0" fontId="125" fillId="0" borderId="19" xfId="38" applyNumberFormat="1" applyFont="1" applyBorder="1" applyAlignment="1">
      <alignment horizontal="left"/>
    </xf>
    <xf numFmtId="49" fontId="154" fillId="0" borderId="0" xfId="38" applyNumberFormat="1" applyFont="1" applyFill="1" applyBorder="1" applyAlignment="1">
      <alignment vertical="center"/>
    </xf>
    <xf numFmtId="0" fontId="132" fillId="0" borderId="0" xfId="38" applyNumberFormat="1" applyFont="1" applyBorder="1" applyAlignment="1">
      <alignment vertical="top" wrapText="1"/>
    </xf>
    <xf numFmtId="0" fontId="151" fillId="0" borderId="0" xfId="39"/>
    <xf numFmtId="0" fontId="151" fillId="0" borderId="11" xfId="39" applyBorder="1"/>
    <xf numFmtId="0" fontId="155" fillId="0" borderId="11" xfId="39" applyFont="1" applyBorder="1" applyAlignment="1">
      <alignment horizontal="center" wrapText="1"/>
    </xf>
    <xf numFmtId="0" fontId="155" fillId="0" borderId="11" xfId="39" applyFont="1" applyBorder="1" applyAlignment="1">
      <alignment horizontal="center"/>
    </xf>
    <xf numFmtId="0" fontId="155" fillId="0" borderId="12" xfId="39" applyFont="1" applyBorder="1" applyAlignment="1">
      <alignment horizontal="center" vertical="center" wrapText="1"/>
    </xf>
    <xf numFmtId="0" fontId="156" fillId="0" borderId="0" xfId="39" applyFont="1" applyAlignment="1">
      <alignment vertical="top" wrapText="1"/>
    </xf>
    <xf numFmtId="0" fontId="157" fillId="0" borderId="120" xfId="39" applyFont="1" applyBorder="1" applyAlignment="1">
      <alignment horizontal="center"/>
    </xf>
    <xf numFmtId="0" fontId="157" fillId="0" borderId="121" xfId="39" applyFont="1" applyBorder="1" applyAlignment="1">
      <alignment horizontal="center"/>
    </xf>
    <xf numFmtId="0" fontId="156" fillId="0" borderId="0" xfId="39" applyFont="1" applyAlignment="1">
      <alignment horizontal="left" vertical="top" wrapText="1" indent="15"/>
    </xf>
    <xf numFmtId="0" fontId="156" fillId="0" borderId="0" xfId="39" applyFont="1" applyAlignment="1">
      <alignment horizontal="left" vertical="top" wrapText="1"/>
    </xf>
    <xf numFmtId="0" fontId="151" fillId="0" borderId="18" xfId="39" applyBorder="1"/>
    <xf numFmtId="0" fontId="158" fillId="0" borderId="0" xfId="39" applyFont="1"/>
    <xf numFmtId="0" fontId="156" fillId="0" borderId="18" xfId="39" applyFont="1" applyBorder="1" applyAlignment="1">
      <alignment vertical="center" wrapText="1"/>
    </xf>
    <xf numFmtId="0" fontId="158" fillId="0" borderId="122" xfId="39" applyFont="1" applyBorder="1" applyAlignment="1">
      <alignment horizontal="center"/>
    </xf>
    <xf numFmtId="0" fontId="158" fillId="0" borderId="123" xfId="39" applyFont="1" applyBorder="1" applyAlignment="1"/>
    <xf numFmtId="0" fontId="158" fillId="0" borderId="122" xfId="39" applyFont="1" applyBorder="1" applyAlignment="1"/>
    <xf numFmtId="0" fontId="158" fillId="0" borderId="124" xfId="39" applyFont="1" applyBorder="1" applyAlignment="1"/>
    <xf numFmtId="0" fontId="158" fillId="0" borderId="121" xfId="39" applyFont="1" applyBorder="1"/>
    <xf numFmtId="0" fontId="158" fillId="0" borderId="0" xfId="39" applyFont="1" applyAlignment="1">
      <alignment wrapText="1"/>
    </xf>
    <xf numFmtId="0" fontId="156" fillId="0" borderId="0" xfId="39" applyFont="1" applyBorder="1" applyAlignment="1">
      <alignment vertical="center" wrapText="1"/>
    </xf>
    <xf numFmtId="0" fontId="157" fillId="0" borderId="27" xfId="39" applyFont="1" applyBorder="1" applyAlignment="1">
      <alignment horizontal="center"/>
    </xf>
    <xf numFmtId="0" fontId="155" fillId="0" borderId="0" xfId="39" applyFont="1"/>
    <xf numFmtId="0" fontId="155" fillId="0" borderId="27" xfId="39" applyFont="1" applyBorder="1"/>
    <xf numFmtId="0" fontId="155" fillId="0" borderId="23" xfId="39" applyFont="1" applyBorder="1"/>
    <xf numFmtId="0" fontId="151" fillId="0" borderId="0" xfId="39" applyBorder="1"/>
    <xf numFmtId="0" fontId="159" fillId="0" borderId="0" xfId="39" applyFont="1" applyBorder="1"/>
    <xf numFmtId="0" fontId="159" fillId="0" borderId="18" xfId="39" applyFont="1" applyBorder="1"/>
    <xf numFmtId="0" fontId="155" fillId="0" borderId="0" xfId="39" applyFont="1" applyBorder="1"/>
    <xf numFmtId="0" fontId="151" fillId="0" borderId="10" xfId="39" applyBorder="1"/>
    <xf numFmtId="0" fontId="151" fillId="0" borderId="16" xfId="39" applyBorder="1"/>
    <xf numFmtId="0" fontId="151" fillId="0" borderId="17" xfId="39" applyBorder="1"/>
    <xf numFmtId="0" fontId="151" fillId="0" borderId="19" xfId="39" applyBorder="1"/>
    <xf numFmtId="0" fontId="159" fillId="0" borderId="0" xfId="39" applyFont="1" applyBorder="1" applyAlignment="1">
      <alignment horizontal="center"/>
    </xf>
    <xf numFmtId="0" fontId="159" fillId="0" borderId="16" xfId="39" applyFont="1" applyBorder="1"/>
    <xf numFmtId="0" fontId="159" fillId="0" borderId="18" xfId="39" applyFont="1" applyBorder="1" applyAlignment="1">
      <alignment horizontal="center"/>
    </xf>
    <xf numFmtId="0" fontId="39" fillId="0" borderId="0" xfId="0" applyFont="1" applyFill="1" applyAlignment="1">
      <alignment horizontal="left"/>
    </xf>
    <xf numFmtId="0" fontId="73" fillId="0" borderId="11" xfId="0" applyFont="1" applyFill="1" applyBorder="1" applyAlignment="1">
      <alignment horizontal="center" vertical="center" wrapText="1"/>
    </xf>
    <xf numFmtId="2" fontId="22" fillId="0" borderId="11" xfId="0" applyNumberFormat="1" applyFont="1" applyFill="1" applyBorder="1" applyAlignment="1">
      <alignment horizontal="center" wrapText="1"/>
    </xf>
    <xf numFmtId="0" fontId="29" fillId="0" borderId="11" xfId="0" applyFont="1" applyFill="1" applyBorder="1" applyAlignment="1">
      <alignment horizontal="center" wrapText="1"/>
    </xf>
    <xf numFmtId="0" fontId="79" fillId="0" borderId="17" xfId="0" applyFont="1" applyFill="1" applyBorder="1" applyAlignment="1">
      <alignment horizontal="center" wrapText="1"/>
    </xf>
    <xf numFmtId="0" fontId="73" fillId="0" borderId="12" xfId="0" applyFont="1" applyFill="1" applyBorder="1" applyAlignment="1">
      <alignment horizontal="center"/>
    </xf>
    <xf numFmtId="164" fontId="68" fillId="0" borderId="11" xfId="0" applyNumberFormat="1" applyFont="1" applyFill="1" applyBorder="1" applyAlignment="1">
      <alignment horizontal="left" wrapText="1"/>
    </xf>
    <xf numFmtId="0" fontId="13" fillId="0" borderId="21" xfId="0" applyFont="1" applyFill="1" applyBorder="1" applyAlignment="1">
      <alignment horizontal="center"/>
    </xf>
    <xf numFmtId="0" fontId="98" fillId="0" borderId="21" xfId="0" applyFont="1" applyFill="1" applyBorder="1" applyAlignment="1">
      <alignment horizontal="center"/>
    </xf>
    <xf numFmtId="0" fontId="97" fillId="0" borderId="21" xfId="0" applyFont="1" applyFill="1" applyBorder="1" applyAlignment="1">
      <alignment horizontal="center"/>
    </xf>
    <xf numFmtId="164" fontId="22" fillId="0" borderId="11" xfId="0" applyNumberFormat="1" applyFont="1" applyFill="1" applyBorder="1" applyAlignment="1">
      <alignment horizontal="left"/>
    </xf>
    <xf numFmtId="0" fontId="4" fillId="0" borderId="0" xfId="0" applyFont="1" applyFill="1"/>
    <xf numFmtId="0" fontId="4" fillId="0" borderId="28" xfId="0" applyFont="1" applyFill="1" applyBorder="1" applyAlignment="1">
      <alignment horizontal="center"/>
    </xf>
    <xf numFmtId="0" fontId="65" fillId="0" borderId="28" xfId="0" applyFont="1" applyFill="1" applyBorder="1" applyAlignment="1">
      <alignment horizontal="center"/>
    </xf>
    <xf numFmtId="0" fontId="98" fillId="0" borderId="13" xfId="0" applyFont="1" applyFill="1" applyBorder="1" applyAlignment="1"/>
    <xf numFmtId="0" fontId="101" fillId="0" borderId="28" xfId="0" applyFont="1" applyFill="1" applyBorder="1" applyAlignment="1">
      <alignment horizontal="center"/>
    </xf>
    <xf numFmtId="0" fontId="73" fillId="0" borderId="14" xfId="0" applyFont="1" applyFill="1" applyBorder="1" applyAlignment="1">
      <alignment horizontal="center"/>
    </xf>
    <xf numFmtId="0" fontId="101" fillId="0" borderId="12" xfId="0" applyFont="1" applyFill="1" applyBorder="1" applyAlignment="1">
      <alignment horizontal="center" wrapText="1"/>
    </xf>
    <xf numFmtId="0" fontId="22" fillId="0" borderId="12" xfId="0" applyFont="1" applyFill="1" applyBorder="1" applyAlignment="1">
      <alignment horizontal="center" wrapText="1"/>
    </xf>
    <xf numFmtId="0" fontId="73" fillId="0" borderId="18" xfId="0" applyFont="1" applyFill="1" applyBorder="1" applyAlignment="1">
      <alignment horizontal="center"/>
    </xf>
    <xf numFmtId="0" fontId="73" fillId="0" borderId="13" xfId="0" applyFont="1" applyFill="1" applyBorder="1" applyAlignment="1">
      <alignment wrapText="1"/>
    </xf>
    <xf numFmtId="0" fontId="73" fillId="0" borderId="28" xfId="0" applyFont="1" applyFill="1" applyBorder="1" applyAlignment="1">
      <alignment horizontal="center"/>
    </xf>
    <xf numFmtId="0" fontId="98" fillId="0" borderId="28" xfId="0" applyFont="1" applyFill="1" applyBorder="1" applyAlignment="1"/>
    <xf numFmtId="0" fontId="101" fillId="0" borderId="15" xfId="0" applyFont="1" applyFill="1" applyBorder="1" applyAlignment="1">
      <alignment horizontal="center"/>
    </xf>
    <xf numFmtId="0" fontId="73" fillId="0" borderId="13" xfId="0" applyFont="1" applyFill="1" applyBorder="1" applyAlignment="1">
      <alignment horizontal="center"/>
    </xf>
    <xf numFmtId="164" fontId="22" fillId="0" borderId="13" xfId="0" applyNumberFormat="1" applyFont="1" applyFill="1" applyBorder="1" applyAlignment="1">
      <alignment horizontal="right"/>
    </xf>
    <xf numFmtId="0" fontId="22" fillId="0" borderId="17" xfId="0" applyFont="1" applyFill="1" applyBorder="1" applyAlignment="1">
      <alignment horizontal="center" wrapText="1"/>
    </xf>
    <xf numFmtId="0" fontId="73" fillId="0" borderId="17" xfId="0" applyFont="1" applyFill="1" applyBorder="1" applyAlignment="1">
      <alignment horizontal="center"/>
    </xf>
    <xf numFmtId="0" fontId="65" fillId="0" borderId="13" xfId="0" applyFont="1" applyFill="1" applyBorder="1" applyAlignment="1">
      <alignment wrapText="1"/>
    </xf>
    <xf numFmtId="0" fontId="22" fillId="0" borderId="15" xfId="0" applyFont="1" applyFill="1" applyBorder="1" applyAlignment="1">
      <alignment horizontal="center"/>
    </xf>
    <xf numFmtId="0" fontId="22" fillId="0" borderId="19" xfId="0" applyFont="1" applyFill="1" applyBorder="1" applyAlignment="1">
      <alignment horizontal="center"/>
    </xf>
    <xf numFmtId="164" fontId="22" fillId="0" borderId="16" xfId="0" applyNumberFormat="1" applyFont="1" applyFill="1" applyBorder="1" applyAlignment="1">
      <alignment horizontal="right"/>
    </xf>
    <xf numFmtId="164" fontId="22" fillId="0" borderId="30" xfId="0" applyNumberFormat="1" applyFont="1" applyFill="1" applyBorder="1" applyAlignment="1">
      <alignment horizontal="right"/>
    </xf>
    <xf numFmtId="0" fontId="22" fillId="0" borderId="17" xfId="0" applyFont="1" applyFill="1" applyBorder="1" applyAlignment="1">
      <alignment horizontal="center"/>
    </xf>
    <xf numFmtId="0" fontId="22" fillId="0" borderId="18" xfId="0" applyFont="1" applyFill="1" applyBorder="1" applyAlignment="1">
      <alignment horizontal="center"/>
    </xf>
    <xf numFmtId="0" fontId="73" fillId="0" borderId="18" xfId="0" applyFont="1" applyFill="1" applyBorder="1" applyAlignment="1">
      <alignment horizontal="center" wrapText="1"/>
    </xf>
    <xf numFmtId="0" fontId="29" fillId="0" borderId="17" xfId="0" applyFont="1" applyFill="1" applyBorder="1" applyAlignment="1">
      <alignment horizontal="center"/>
    </xf>
    <xf numFmtId="0" fontId="73" fillId="0" borderId="0" xfId="0" applyFont="1" applyFill="1" applyBorder="1" applyAlignment="1">
      <alignment horizontal="center" wrapText="1"/>
    </xf>
    <xf numFmtId="0" fontId="29" fillId="0" borderId="10" xfId="0" applyFont="1" applyFill="1" applyBorder="1" applyAlignment="1">
      <alignment horizontal="center"/>
    </xf>
    <xf numFmtId="0" fontId="73" fillId="0" borderId="19" xfId="0" applyFont="1" applyFill="1" applyBorder="1" applyAlignment="1">
      <alignment horizontal="center" wrapText="1"/>
    </xf>
    <xf numFmtId="0" fontId="29" fillId="0" borderId="18" xfId="0" applyFont="1" applyFill="1" applyBorder="1" applyAlignment="1">
      <alignment horizontal="center"/>
    </xf>
    <xf numFmtId="0" fontId="29" fillId="0" borderId="12" xfId="0" applyFont="1" applyFill="1" applyBorder="1" applyAlignment="1">
      <alignment horizontal="center"/>
    </xf>
    <xf numFmtId="0" fontId="22" fillId="0" borderId="14" xfId="0" applyFont="1" applyFill="1" applyBorder="1" applyAlignment="1">
      <alignment horizontal="center"/>
    </xf>
    <xf numFmtId="0" fontId="73" fillId="0" borderId="11" xfId="0" applyFont="1" applyFill="1" applyBorder="1" applyAlignment="1">
      <alignment horizontal="center" wrapText="1"/>
    </xf>
    <xf numFmtId="0" fontId="73" fillId="0" borderId="11" xfId="0" applyFont="1" applyFill="1" applyBorder="1" applyAlignment="1">
      <alignment wrapText="1"/>
    </xf>
    <xf numFmtId="0" fontId="98" fillId="0" borderId="12" xfId="0" applyFont="1" applyFill="1" applyBorder="1" applyAlignment="1">
      <alignment wrapText="1"/>
    </xf>
    <xf numFmtId="0" fontId="73" fillId="0" borderId="32" xfId="0" applyFont="1" applyFill="1" applyBorder="1" applyAlignment="1">
      <alignment horizontal="center" wrapText="1"/>
    </xf>
    <xf numFmtId="0" fontId="29" fillId="0" borderId="21" xfId="0" applyFont="1" applyFill="1" applyBorder="1" applyAlignment="1">
      <alignment horizontal="center"/>
    </xf>
    <xf numFmtId="0" fontId="106" fillId="0" borderId="14" xfId="0" applyFont="1" applyFill="1" applyBorder="1" applyAlignment="1">
      <alignment horizontal="center"/>
    </xf>
    <xf numFmtId="164" fontId="102" fillId="0" borderId="14" xfId="0" applyNumberFormat="1" applyFont="1" applyFill="1" applyBorder="1" applyAlignment="1">
      <alignment horizontal="right"/>
    </xf>
    <xf numFmtId="0" fontId="19" fillId="0" borderId="0" xfId="0" applyFont="1" applyFill="1"/>
    <xf numFmtId="0" fontId="29" fillId="0" borderId="0" xfId="0" applyFont="1" applyFill="1" applyAlignment="1">
      <alignment horizontal="center"/>
    </xf>
    <xf numFmtId="0" fontId="5" fillId="0" borderId="0" xfId="0" applyFont="1" applyFill="1"/>
    <xf numFmtId="0" fontId="26" fillId="0" borderId="0" xfId="0" applyFont="1" applyFill="1"/>
    <xf numFmtId="0" fontId="29" fillId="0" borderId="0" xfId="0" applyFont="1" applyFill="1"/>
    <xf numFmtId="0" fontId="73" fillId="0" borderId="0" xfId="0" applyFont="1" applyFill="1" applyAlignment="1">
      <alignment horizontal="center"/>
    </xf>
    <xf numFmtId="0" fontId="22" fillId="0" borderId="0" xfId="0" applyFont="1" applyFill="1" applyAlignment="1">
      <alignment horizontal="center"/>
    </xf>
    <xf numFmtId="0" fontId="65" fillId="38" borderId="13" xfId="0" applyFont="1" applyFill="1" applyBorder="1" applyAlignment="1">
      <alignment wrapText="1"/>
    </xf>
    <xf numFmtId="0" fontId="129" fillId="38" borderId="13" xfId="0" applyFont="1" applyFill="1" applyBorder="1" applyAlignment="1">
      <alignment horizontal="center" wrapText="1"/>
    </xf>
    <xf numFmtId="49" fontId="4" fillId="38" borderId="28" xfId="0" applyNumberFormat="1" applyFont="1" applyFill="1" applyBorder="1" applyAlignment="1">
      <alignment horizontal="center"/>
    </xf>
    <xf numFmtId="0" fontId="4" fillId="38" borderId="28" xfId="0" applyFont="1" applyFill="1" applyBorder="1" applyAlignment="1">
      <alignment horizontal="center"/>
    </xf>
    <xf numFmtId="0" fontId="65" fillId="38" borderId="28" xfId="0" applyFont="1" applyFill="1" applyBorder="1" applyAlignment="1">
      <alignment horizontal="center"/>
    </xf>
    <xf numFmtId="164" fontId="22" fillId="38" borderId="28" xfId="0" applyNumberFormat="1" applyFont="1" applyFill="1" applyBorder="1" applyAlignment="1">
      <alignment horizontal="right"/>
    </xf>
    <xf numFmtId="0" fontId="4" fillId="38" borderId="0" xfId="0" applyFont="1" applyFill="1"/>
    <xf numFmtId="0" fontId="4" fillId="38" borderId="28" xfId="0" applyNumberFormat="1" applyFont="1" applyFill="1" applyBorder="1" applyAlignment="1">
      <alignment horizontal="center"/>
    </xf>
    <xf numFmtId="0" fontId="13" fillId="39" borderId="13" xfId="0" applyFont="1" applyFill="1" applyBorder="1" applyAlignment="1"/>
    <xf numFmtId="0" fontId="65" fillId="39" borderId="13" xfId="0" applyFont="1" applyFill="1" applyBorder="1" applyAlignment="1">
      <alignment horizontal="center"/>
    </xf>
    <xf numFmtId="0" fontId="4" fillId="39" borderId="28" xfId="0" applyFont="1" applyFill="1" applyBorder="1" applyAlignment="1">
      <alignment horizontal="center"/>
    </xf>
    <xf numFmtId="0" fontId="65" fillId="39" borderId="28" xfId="0" applyFont="1" applyFill="1" applyBorder="1" applyAlignment="1">
      <alignment horizontal="center"/>
    </xf>
    <xf numFmtId="164" fontId="22" fillId="39" borderId="28" xfId="0" applyNumberFormat="1" applyFont="1" applyFill="1" applyBorder="1" applyAlignment="1">
      <alignment horizontal="right"/>
    </xf>
    <xf numFmtId="0" fontId="4" fillId="39" borderId="0" xfId="0" applyFont="1" applyFill="1"/>
    <xf numFmtId="0" fontId="65" fillId="39" borderId="13" xfId="0" applyFont="1" applyFill="1" applyBorder="1" applyAlignment="1">
      <alignment wrapText="1"/>
    </xf>
    <xf numFmtId="0" fontId="129" fillId="39" borderId="13" xfId="0" applyFont="1" applyFill="1" applyBorder="1" applyAlignment="1">
      <alignment horizontal="center" wrapText="1"/>
    </xf>
    <xf numFmtId="49" fontId="4" fillId="39" borderId="28" xfId="0" applyNumberFormat="1" applyFont="1" applyFill="1" applyBorder="1" applyAlignment="1">
      <alignment horizontal="center"/>
    </xf>
    <xf numFmtId="164" fontId="22" fillId="39" borderId="19" xfId="0" applyNumberFormat="1" applyFont="1" applyFill="1" applyBorder="1" applyAlignment="1">
      <alignment horizontal="right"/>
    </xf>
    <xf numFmtId="0" fontId="73" fillId="38" borderId="11" xfId="0" applyFont="1" applyFill="1" applyBorder="1" applyAlignment="1">
      <alignment wrapText="1"/>
    </xf>
    <xf numFmtId="0" fontId="22" fillId="38" borderId="11" xfId="0" applyFont="1" applyFill="1" applyBorder="1" applyAlignment="1">
      <alignment horizontal="center"/>
    </xf>
    <xf numFmtId="0" fontId="73" fillId="38" borderId="11" xfId="0" applyFont="1" applyFill="1" applyBorder="1" applyAlignment="1">
      <alignment horizontal="center" wrapText="1"/>
    </xf>
    <xf numFmtId="164" fontId="22" fillId="38" borderId="11" xfId="0" applyNumberFormat="1" applyFont="1" applyFill="1" applyBorder="1" applyAlignment="1">
      <alignment horizontal="right"/>
    </xf>
    <xf numFmtId="0" fontId="73" fillId="38" borderId="21" xfId="0" applyFont="1" applyFill="1" applyBorder="1" applyAlignment="1">
      <alignment wrapText="1"/>
    </xf>
    <xf numFmtId="0" fontId="101" fillId="38" borderId="21" xfId="0" applyFont="1" applyFill="1" applyBorder="1" applyAlignment="1">
      <alignment horizontal="center" wrapText="1"/>
    </xf>
    <xf numFmtId="0" fontId="73" fillId="38" borderId="11" xfId="0" applyFont="1" applyFill="1" applyBorder="1" applyAlignment="1">
      <alignment horizontal="center"/>
    </xf>
    <xf numFmtId="0" fontId="0" fillId="38" borderId="0" xfId="0" applyFill="1"/>
    <xf numFmtId="0" fontId="160" fillId="0" borderId="0" xfId="0" applyFont="1"/>
    <xf numFmtId="0" fontId="73" fillId="40" borderId="11" xfId="0" applyFont="1" applyFill="1" applyBorder="1" applyAlignment="1">
      <alignment horizontal="center"/>
    </xf>
    <xf numFmtId="0" fontId="65" fillId="39" borderId="28" xfId="0" applyFont="1" applyFill="1" applyBorder="1" applyAlignment="1">
      <alignment horizontal="center"/>
    </xf>
    <xf numFmtId="0" fontId="14" fillId="0" borderId="19" xfId="41" applyFont="1" applyFill="1" applyBorder="1" applyAlignment="1">
      <alignment horizontal="center" vertical="center" wrapText="1"/>
    </xf>
    <xf numFmtId="0" fontId="22" fillId="0" borderId="11" xfId="0" applyFont="1" applyBorder="1" applyAlignment="1">
      <alignment horizontal="center"/>
    </xf>
    <xf numFmtId="49" fontId="161" fillId="41" borderId="11" xfId="41" applyNumberFormat="1" applyFont="1" applyFill="1" applyBorder="1"/>
    <xf numFmtId="0" fontId="14" fillId="0" borderId="11" xfId="41" applyFont="1" applyFill="1" applyBorder="1" applyAlignment="1">
      <alignment horizontal="center" vertical="center" wrapText="1"/>
    </xf>
    <xf numFmtId="0" fontId="14" fillId="39" borderId="11" xfId="41" applyFont="1" applyFill="1" applyBorder="1" applyAlignment="1"/>
    <xf numFmtId="0" fontId="11" fillId="39" borderId="11" xfId="41" applyFont="1" applyFill="1" applyBorder="1" applyAlignment="1">
      <alignment horizontal="center"/>
    </xf>
    <xf numFmtId="0" fontId="14" fillId="39" borderId="31" xfId="41" applyFont="1" applyFill="1" applyBorder="1" applyAlignment="1">
      <alignment horizontal="center"/>
    </xf>
    <xf numFmtId="49" fontId="41" fillId="39" borderId="11" xfId="41" applyNumberFormat="1" applyFont="1" applyFill="1" applyBorder="1" applyAlignment="1">
      <alignment horizontal="center"/>
    </xf>
    <xf numFmtId="0" fontId="14" fillId="26" borderId="0" xfId="41" applyFont="1" applyFill="1" applyBorder="1" applyAlignment="1">
      <alignment horizontal="center" wrapText="1"/>
    </xf>
    <xf numFmtId="0" fontId="11" fillId="39" borderId="11" xfId="41" applyFont="1" applyFill="1" applyBorder="1"/>
    <xf numFmtId="0" fontId="72" fillId="39" borderId="0" xfId="41" applyFont="1" applyFill="1"/>
    <xf numFmtId="0" fontId="40" fillId="39" borderId="21" xfId="41" applyFont="1" applyFill="1" applyBorder="1" applyAlignment="1">
      <alignment horizontal="center" wrapText="1"/>
    </xf>
    <xf numFmtId="0" fontId="40" fillId="39" borderId="11" xfId="41" applyFont="1" applyFill="1" applyBorder="1" applyAlignment="1">
      <alignment horizontal="center" wrapText="1"/>
    </xf>
    <xf numFmtId="1" fontId="33" fillId="39" borderId="0" xfId="41" applyNumberFormat="1" applyFont="1" applyFill="1" applyAlignment="1">
      <alignment horizontal="center" vertical="center"/>
    </xf>
    <xf numFmtId="1" fontId="33" fillId="39" borderId="11" xfId="41" applyNumberFormat="1" applyFont="1" applyFill="1" applyBorder="1" applyAlignment="1">
      <alignment horizontal="center" vertical="center"/>
    </xf>
    <xf numFmtId="164" fontId="11" fillId="42" borderId="11" xfId="49" applyFont="1" applyFill="1" applyBorder="1" applyAlignment="1">
      <alignment horizontal="left"/>
    </xf>
    <xf numFmtId="164" fontId="11" fillId="41" borderId="11" xfId="49" applyFont="1" applyFill="1" applyBorder="1" applyAlignment="1">
      <alignment horizontal="left"/>
    </xf>
    <xf numFmtId="0" fontId="14" fillId="0" borderId="31" xfId="41" applyFont="1" applyFill="1" applyBorder="1"/>
    <xf numFmtId="0" fontId="0" fillId="39" borderId="11" xfId="0" applyFill="1" applyBorder="1" applyAlignment="1">
      <alignment horizontal="center"/>
    </xf>
    <xf numFmtId="164" fontId="0" fillId="43" borderId="11" xfId="0" applyNumberFormat="1" applyFill="1" applyBorder="1" applyAlignment="1">
      <alignment horizontal="center"/>
    </xf>
    <xf numFmtId="49" fontId="88" fillId="43" borderId="28" xfId="0" applyNumberFormat="1" applyFont="1" applyFill="1" applyBorder="1" applyAlignment="1">
      <alignment horizontal="center" vertical="center" wrapText="1"/>
    </xf>
    <xf numFmtId="49" fontId="88" fillId="43" borderId="11" xfId="0" applyNumberFormat="1" applyFont="1" applyFill="1" applyBorder="1" applyAlignment="1">
      <alignment horizontal="center" vertical="center" wrapText="1"/>
    </xf>
    <xf numFmtId="0" fontId="73" fillId="24" borderId="11" xfId="0" applyFont="1" applyFill="1" applyBorder="1" applyAlignment="1">
      <alignment horizontal="center" vertical="center" wrapText="1"/>
    </xf>
    <xf numFmtId="0" fontId="73" fillId="29" borderId="11" xfId="0" applyFont="1" applyFill="1" applyBorder="1" applyAlignment="1">
      <alignment horizontal="center" vertical="center" wrapText="1"/>
    </xf>
    <xf numFmtId="0" fontId="73" fillId="24" borderId="11" xfId="0" applyFont="1" applyFill="1" applyBorder="1" applyAlignment="1">
      <alignment horizontal="center"/>
    </xf>
    <xf numFmtId="0" fontId="73" fillId="29" borderId="11" xfId="0" applyFont="1" applyFill="1" applyBorder="1" applyAlignment="1">
      <alignment horizontal="center" vertical="top" wrapText="1"/>
    </xf>
    <xf numFmtId="0" fontId="134" fillId="25" borderId="11" xfId="0" applyFont="1" applyFill="1" applyBorder="1" applyAlignment="1">
      <alignment horizontal="center" vertical="center" wrapText="1"/>
    </xf>
    <xf numFmtId="0" fontId="76" fillId="25" borderId="11" xfId="0" applyFont="1" applyFill="1" applyBorder="1" applyAlignment="1">
      <alignment horizontal="center" vertical="center"/>
    </xf>
    <xf numFmtId="0" fontId="134" fillId="25" borderId="11" xfId="0" applyFont="1" applyFill="1" applyBorder="1" applyAlignment="1">
      <alignment horizontal="center" vertical="center"/>
    </xf>
    <xf numFmtId="0" fontId="73" fillId="25" borderId="11" xfId="0" applyFont="1" applyFill="1" applyBorder="1" applyAlignment="1">
      <alignment horizontal="center"/>
    </xf>
    <xf numFmtId="164" fontId="73" fillId="25" borderId="11" xfId="0" applyNumberFormat="1" applyFont="1" applyFill="1" applyBorder="1" applyAlignment="1">
      <alignment wrapText="1"/>
    </xf>
    <xf numFmtId="164" fontId="73" fillId="0" borderId="11" xfId="0" applyNumberFormat="1" applyFont="1" applyBorder="1" applyAlignment="1">
      <alignment horizontal="right" wrapText="1"/>
    </xf>
    <xf numFmtId="164" fontId="73" fillId="31" borderId="11" xfId="0" applyNumberFormat="1" applyFont="1" applyFill="1" applyBorder="1" applyAlignment="1">
      <alignment horizontal="right" wrapText="1"/>
    </xf>
    <xf numFmtId="164" fontId="73" fillId="0" borderId="11" xfId="0" applyNumberFormat="1" applyFont="1" applyFill="1" applyBorder="1" applyAlignment="1">
      <alignment horizontal="right" wrapText="1"/>
    </xf>
    <xf numFmtId="164" fontId="73" fillId="24" borderId="11" xfId="0" applyNumberFormat="1" applyFont="1" applyFill="1" applyBorder="1" applyAlignment="1">
      <alignment horizontal="right" wrapText="1"/>
    </xf>
    <xf numFmtId="164" fontId="73" fillId="25" borderId="11" xfId="0" applyNumberFormat="1" applyFont="1" applyFill="1" applyBorder="1" applyAlignment="1">
      <alignment horizontal="center"/>
    </xf>
    <xf numFmtId="0" fontId="73" fillId="31" borderId="11" xfId="0" applyFont="1" applyFill="1" applyBorder="1" applyAlignment="1">
      <alignment horizontal="center"/>
    </xf>
    <xf numFmtId="0" fontId="73" fillId="29" borderId="11" xfId="0" applyFont="1" applyFill="1" applyBorder="1" applyAlignment="1">
      <alignment horizontal="center"/>
    </xf>
    <xf numFmtId="0" fontId="73" fillId="31" borderId="11" xfId="0" applyFont="1" applyFill="1" applyBorder="1" applyAlignment="1">
      <alignment horizontal="center" vertical="center" wrapText="1"/>
    </xf>
    <xf numFmtId="49" fontId="133" fillId="42" borderId="21" xfId="41" applyNumberFormat="1" applyFont="1" applyFill="1" applyBorder="1" applyAlignment="1">
      <alignment horizontal="center"/>
    </xf>
    <xf numFmtId="0" fontId="73" fillId="24" borderId="11" xfId="0" applyFont="1" applyFill="1" applyBorder="1" applyAlignment="1">
      <alignment horizontal="center" vertical="top" wrapText="1"/>
    </xf>
    <xf numFmtId="0" fontId="73" fillId="39" borderId="11" xfId="0" applyFont="1" applyFill="1" applyBorder="1" applyAlignment="1">
      <alignment horizontal="center"/>
    </xf>
    <xf numFmtId="0" fontId="22" fillId="44" borderId="28" xfId="0" applyFont="1" applyFill="1" applyBorder="1" applyAlignment="1">
      <alignment horizontal="center"/>
    </xf>
    <xf numFmtId="0" fontId="0" fillId="44" borderId="28" xfId="0" applyFill="1" applyBorder="1" applyAlignment="1">
      <alignment horizontal="center"/>
    </xf>
    <xf numFmtId="164" fontId="0" fillId="44" borderId="28" xfId="0" applyNumberFormat="1" applyFill="1" applyBorder="1" applyAlignment="1">
      <alignment horizontal="center"/>
    </xf>
    <xf numFmtId="164" fontId="0" fillId="44" borderId="28" xfId="0" applyNumberFormat="1" applyFill="1" applyBorder="1" applyAlignment="1">
      <alignment wrapText="1"/>
    </xf>
    <xf numFmtId="164" fontId="0" fillId="44" borderId="11" xfId="0" applyNumberFormat="1" applyFill="1" applyBorder="1" applyAlignment="1">
      <alignment wrapText="1"/>
    </xf>
    <xf numFmtId="43" fontId="0" fillId="0" borderId="11" xfId="0" applyNumberFormat="1" applyFill="1" applyBorder="1" applyAlignment="1">
      <alignment horizontal="center"/>
    </xf>
    <xf numFmtId="0" fontId="82" fillId="29" borderId="11" xfId="0" applyFont="1" applyFill="1" applyBorder="1" applyAlignment="1">
      <alignment horizontal="center" vertical="top" wrapText="1"/>
    </xf>
    <xf numFmtId="0" fontId="22" fillId="44" borderId="11" xfId="0" applyFont="1" applyFill="1" applyBorder="1" applyAlignment="1">
      <alignment wrapText="1"/>
    </xf>
    <xf numFmtId="0" fontId="73" fillId="29" borderId="28" xfId="0" applyFont="1" applyFill="1" applyBorder="1" applyAlignment="1">
      <alignment horizontal="center"/>
    </xf>
    <xf numFmtId="43" fontId="0" fillId="0" borderId="28" xfId="0" applyNumberFormat="1" applyFill="1" applyBorder="1" applyAlignment="1">
      <alignment horizontal="center"/>
    </xf>
    <xf numFmtId="0" fontId="22" fillId="39" borderId="11" xfId="0" applyFont="1" applyFill="1" applyBorder="1" applyAlignment="1">
      <alignment horizontal="center"/>
    </xf>
    <xf numFmtId="164" fontId="0" fillId="39" borderId="11" xfId="0" applyNumberFormat="1" applyFill="1" applyBorder="1" applyAlignment="1">
      <alignment horizontal="center"/>
    </xf>
    <xf numFmtId="0" fontId="73" fillId="43" borderId="11" xfId="0" applyFont="1" applyFill="1" applyBorder="1" applyAlignment="1">
      <alignment horizontal="center"/>
    </xf>
    <xf numFmtId="164" fontId="0" fillId="43" borderId="11" xfId="0" applyNumberFormat="1" applyFill="1" applyBorder="1" applyAlignment="1">
      <alignment wrapText="1"/>
    </xf>
    <xf numFmtId="164" fontId="0" fillId="43" borderId="28" xfId="0" applyNumberFormat="1" applyFill="1" applyBorder="1" applyAlignment="1">
      <alignment wrapText="1"/>
    </xf>
    <xf numFmtId="49" fontId="88" fillId="43" borderId="21" xfId="0" applyNumberFormat="1" applyFont="1" applyFill="1" applyBorder="1" applyAlignment="1">
      <alignment horizontal="center" vertical="center" wrapText="1"/>
    </xf>
    <xf numFmtId="0" fontId="22" fillId="43" borderId="11" xfId="0" applyFont="1" applyFill="1" applyBorder="1" applyAlignment="1">
      <alignment horizontal="center"/>
    </xf>
    <xf numFmtId="0" fontId="0" fillId="43" borderId="11" xfId="0" applyFill="1" applyBorder="1" applyAlignment="1">
      <alignment horizontal="center"/>
    </xf>
    <xf numFmtId="164" fontId="0" fillId="25" borderId="11" xfId="0" applyNumberFormat="1" applyFill="1" applyBorder="1" applyAlignment="1">
      <alignment horizontal="center" wrapText="1"/>
    </xf>
    <xf numFmtId="0" fontId="137" fillId="25" borderId="11" xfId="0" applyFont="1" applyFill="1" applyBorder="1" applyAlignment="1">
      <alignment horizontal="center" vertical="center" wrapText="1"/>
    </xf>
    <xf numFmtId="0" fontId="137" fillId="25" borderId="11" xfId="0" applyFont="1" applyFill="1" applyBorder="1" applyAlignment="1">
      <alignment horizontal="center" vertical="center"/>
    </xf>
    <xf numFmtId="0" fontId="137" fillId="29" borderId="11" xfId="0" applyFont="1" applyFill="1" applyBorder="1" applyAlignment="1">
      <alignment horizontal="center" vertical="center"/>
    </xf>
    <xf numFmtId="0" fontId="137" fillId="29" borderId="11" xfId="0" applyFont="1" applyFill="1" applyBorder="1" applyAlignment="1">
      <alignment horizontal="center" vertical="center" wrapText="1"/>
    </xf>
    <xf numFmtId="164" fontId="0" fillId="43" borderId="11" xfId="0" applyNumberFormat="1" applyFill="1" applyBorder="1" applyAlignment="1">
      <alignment horizontal="right" wrapText="1"/>
    </xf>
    <xf numFmtId="0" fontId="22" fillId="0" borderId="11" xfId="0" applyFont="1" applyFill="1" applyBorder="1" applyAlignment="1">
      <alignment horizontal="center" vertical="top" wrapText="1"/>
    </xf>
    <xf numFmtId="0" fontId="99" fillId="26" borderId="11" xfId="0" applyFont="1" applyFill="1" applyBorder="1" applyAlignment="1">
      <alignment horizontal="left" vertical="top" wrapText="1"/>
    </xf>
    <xf numFmtId="164" fontId="0" fillId="45" borderId="11" xfId="0" applyNumberFormat="1" applyFill="1" applyBorder="1" applyAlignment="1">
      <alignment horizontal="center" vertical="center"/>
    </xf>
    <xf numFmtId="0" fontId="38" fillId="45" borderId="11" xfId="0" applyFont="1" applyFill="1" applyBorder="1" applyAlignment="1">
      <alignment horizontal="center" vertical="center" wrapText="1"/>
    </xf>
    <xf numFmtId="0" fontId="38" fillId="45" borderId="11" xfId="0" applyFont="1" applyFill="1" applyBorder="1" applyAlignment="1">
      <alignment horizontal="center" vertical="center"/>
    </xf>
    <xf numFmtId="49" fontId="88" fillId="39" borderId="11" xfId="0" applyNumberFormat="1" applyFont="1" applyFill="1" applyBorder="1" applyAlignment="1">
      <alignment horizontal="center" vertical="center" wrapText="1"/>
    </xf>
    <xf numFmtId="0" fontId="39" fillId="43" borderId="31" xfId="0" applyFont="1" applyFill="1" applyBorder="1" applyAlignment="1"/>
    <xf numFmtId="0" fontId="73" fillId="0" borderId="11" xfId="0" applyFont="1" applyBorder="1"/>
    <xf numFmtId="0" fontId="73" fillId="46" borderId="11" xfId="0" applyFont="1" applyFill="1" applyBorder="1" applyAlignment="1">
      <alignment horizontal="center"/>
    </xf>
    <xf numFmtId="0" fontId="73" fillId="46" borderId="21" xfId="0" applyFont="1" applyFill="1" applyBorder="1" applyAlignment="1">
      <alignment horizontal="center" wrapText="1"/>
    </xf>
    <xf numFmtId="0" fontId="13" fillId="46" borderId="21" xfId="0" applyFont="1" applyFill="1" applyBorder="1" applyAlignment="1">
      <alignment horizontal="center"/>
    </xf>
    <xf numFmtId="0" fontId="22" fillId="36" borderId="11" xfId="0" applyFont="1" applyFill="1" applyBorder="1" applyAlignment="1">
      <alignment horizontal="center" wrapText="1"/>
    </xf>
    <xf numFmtId="164" fontId="22" fillId="37" borderId="12" xfId="0" applyNumberFormat="1" applyFont="1" applyFill="1" applyBorder="1" applyAlignment="1">
      <alignment horizontal="right"/>
    </xf>
    <xf numFmtId="164" fontId="22" fillId="37" borderId="11" xfId="0" applyNumberFormat="1" applyFont="1" applyFill="1" applyBorder="1" applyAlignment="1">
      <alignment horizontal="right"/>
    </xf>
    <xf numFmtId="43" fontId="0" fillId="29" borderId="11" xfId="0" applyNumberFormat="1" applyFill="1" applyBorder="1" applyAlignment="1">
      <alignment horizontal="right" wrapText="1"/>
    </xf>
    <xf numFmtId="43" fontId="0" fillId="0" borderId="11" xfId="0" applyNumberFormat="1" applyBorder="1" applyAlignment="1">
      <alignment horizontal="right" wrapText="1"/>
    </xf>
    <xf numFmtId="0" fontId="73" fillId="39" borderId="28" xfId="0" applyFont="1" applyFill="1" applyBorder="1" applyAlignment="1">
      <alignment horizontal="center"/>
    </xf>
    <xf numFmtId="0" fontId="73" fillId="39" borderId="11" xfId="0" applyFont="1" applyFill="1" applyBorder="1" applyAlignment="1">
      <alignment horizontal="center" vertical="top" wrapText="1"/>
    </xf>
    <xf numFmtId="43" fontId="0" fillId="39" borderId="28" xfId="0" applyNumberFormat="1" applyFill="1" applyBorder="1" applyAlignment="1">
      <alignment horizontal="center"/>
    </xf>
    <xf numFmtId="164" fontId="0" fillId="39" borderId="28" xfId="0" applyNumberFormat="1" applyFill="1" applyBorder="1" applyAlignment="1">
      <alignment wrapText="1"/>
    </xf>
    <xf numFmtId="164" fontId="22" fillId="37" borderId="17" xfId="0" applyNumberFormat="1" applyFont="1" applyFill="1" applyBorder="1" applyAlignment="1">
      <alignment horizontal="right"/>
    </xf>
    <xf numFmtId="43" fontId="22" fillId="0" borderId="12" xfId="0" applyNumberFormat="1" applyFont="1" applyFill="1" applyBorder="1" applyAlignment="1">
      <alignment horizontal="right"/>
    </xf>
    <xf numFmtId="0" fontId="38" fillId="39" borderId="11" xfId="0" applyFont="1" applyFill="1" applyBorder="1" applyAlignment="1">
      <alignment horizontal="center" vertical="center"/>
    </xf>
    <xf numFmtId="164" fontId="22" fillId="37" borderId="19" xfId="0" applyNumberFormat="1" applyFont="1" applyFill="1" applyBorder="1" applyAlignment="1">
      <alignment horizontal="right"/>
    </xf>
    <xf numFmtId="164" fontId="22" fillId="37" borderId="18" xfId="0" applyNumberFormat="1" applyFont="1" applyFill="1" applyBorder="1" applyAlignment="1">
      <alignment horizontal="right"/>
    </xf>
    <xf numFmtId="0" fontId="134" fillId="39" borderId="11" xfId="0" applyFont="1" applyFill="1" applyBorder="1" applyAlignment="1">
      <alignment horizontal="center" vertical="center"/>
    </xf>
    <xf numFmtId="0" fontId="38" fillId="36" borderId="11" xfId="0" applyFont="1" applyFill="1" applyBorder="1" applyAlignment="1">
      <alignment horizontal="center" vertical="center"/>
    </xf>
    <xf numFmtId="0" fontId="82" fillId="36" borderId="11" xfId="0" applyFont="1" applyFill="1" applyBorder="1" applyAlignment="1">
      <alignment horizontal="center" vertical="center"/>
    </xf>
    <xf numFmtId="43" fontId="0" fillId="0" borderId="11" xfId="0" applyNumberFormat="1" applyFill="1" applyBorder="1" applyAlignment="1">
      <alignment horizontal="right"/>
    </xf>
    <xf numFmtId="164" fontId="22" fillId="47" borderId="11" xfId="0" applyNumberFormat="1" applyFont="1" applyFill="1" applyBorder="1" applyAlignment="1">
      <alignment horizontal="right"/>
    </xf>
    <xf numFmtId="164" fontId="22" fillId="47" borderId="18" xfId="0" applyNumberFormat="1" applyFont="1" applyFill="1" applyBorder="1" applyAlignment="1">
      <alignment horizontal="right"/>
    </xf>
    <xf numFmtId="164" fontId="22" fillId="47" borderId="12" xfId="0" applyNumberFormat="1" applyFont="1" applyFill="1" applyBorder="1" applyAlignment="1">
      <alignment horizontal="right"/>
    </xf>
    <xf numFmtId="164" fontId="22" fillId="47" borderId="19" xfId="0" applyNumberFormat="1" applyFont="1" applyFill="1" applyBorder="1" applyAlignment="1">
      <alignment horizontal="right"/>
    </xf>
    <xf numFmtId="164" fontId="22" fillId="47" borderId="17" xfId="0" applyNumberFormat="1" applyFont="1" applyFill="1" applyBorder="1" applyAlignment="1">
      <alignment horizontal="right"/>
    </xf>
    <xf numFmtId="0" fontId="79" fillId="39" borderId="21" xfId="0" applyFont="1" applyFill="1" applyBorder="1" applyAlignment="1">
      <alignment horizontal="center" wrapText="1"/>
    </xf>
    <xf numFmtId="0" fontId="0" fillId="39" borderId="0" xfId="0" applyFill="1"/>
    <xf numFmtId="0" fontId="4" fillId="48" borderId="11" xfId="0" applyFont="1" applyFill="1" applyBorder="1" applyAlignment="1">
      <alignment horizontal="center"/>
    </xf>
    <xf numFmtId="2" fontId="0" fillId="48" borderId="11" xfId="0" applyNumberFormat="1" applyFill="1" applyBorder="1" applyAlignment="1">
      <alignment horizontal="center" wrapText="1"/>
    </xf>
    <xf numFmtId="0" fontId="26" fillId="48" borderId="11" xfId="0" applyFont="1" applyFill="1" applyBorder="1" applyAlignment="1">
      <alignment horizontal="center" wrapText="1"/>
    </xf>
    <xf numFmtId="0" fontId="19" fillId="49" borderId="12" xfId="0" applyFont="1" applyFill="1" applyBorder="1" applyAlignment="1">
      <alignment horizontal="center" wrapText="1"/>
    </xf>
    <xf numFmtId="0" fontId="26" fillId="49" borderId="12" xfId="0" applyFont="1" applyFill="1" applyBorder="1" applyAlignment="1">
      <alignment horizontal="center" wrapText="1"/>
    </xf>
    <xf numFmtId="0" fontId="73" fillId="50" borderId="21" xfId="0" applyFont="1" applyFill="1" applyBorder="1" applyAlignment="1">
      <alignment wrapText="1"/>
    </xf>
    <xf numFmtId="0" fontId="0" fillId="50" borderId="11" xfId="0" applyFill="1" applyBorder="1" applyAlignment="1">
      <alignment horizontal="center"/>
    </xf>
    <xf numFmtId="0" fontId="4" fillId="51" borderId="21" xfId="0" applyFont="1" applyFill="1" applyBorder="1" applyAlignment="1"/>
    <xf numFmtId="0" fontId="4" fillId="51" borderId="11" xfId="0" applyFont="1" applyFill="1" applyBorder="1" applyAlignment="1">
      <alignment horizontal="center"/>
    </xf>
    <xf numFmtId="0" fontId="4" fillId="51" borderId="21" xfId="0" applyFont="1" applyFill="1" applyBorder="1" applyAlignment="1">
      <alignment wrapText="1"/>
    </xf>
    <xf numFmtId="0" fontId="93" fillId="48" borderId="11" xfId="0" applyFont="1" applyFill="1" applyBorder="1" applyAlignment="1">
      <alignment horizontal="center" wrapText="1"/>
    </xf>
    <xf numFmtId="0" fontId="93" fillId="24" borderId="12" xfId="0" applyFont="1" applyFill="1" applyBorder="1" applyAlignment="1">
      <alignment horizontal="center" wrapText="1"/>
    </xf>
    <xf numFmtId="0" fontId="93" fillId="49" borderId="12" xfId="0" applyFont="1" applyFill="1" applyBorder="1" applyAlignment="1">
      <alignment horizontal="center" wrapText="1"/>
    </xf>
    <xf numFmtId="0" fontId="0" fillId="52" borderId="0" xfId="0" applyFill="1"/>
    <xf numFmtId="49" fontId="88" fillId="52" borderId="0" xfId="0" applyNumberFormat="1" applyFont="1" applyFill="1" applyBorder="1" applyAlignment="1">
      <alignment horizontal="center" vertical="center" wrapText="1"/>
    </xf>
    <xf numFmtId="43" fontId="0" fillId="0" borderId="11" xfId="0" applyNumberFormat="1" applyBorder="1"/>
    <xf numFmtId="0" fontId="138" fillId="0" borderId="34" xfId="36" applyNumberFormat="1" applyFont="1" applyFill="1" applyBorder="1" applyAlignment="1" applyProtection="1">
      <protection hidden="1"/>
    </xf>
    <xf numFmtId="167" fontId="138" fillId="0" borderId="11" xfId="36" applyNumberFormat="1" applyFont="1" applyFill="1" applyBorder="1" applyAlignment="1" applyProtection="1">
      <protection hidden="1"/>
    </xf>
    <xf numFmtId="168" fontId="138" fillId="0" borderId="11" xfId="36" applyNumberFormat="1" applyFont="1" applyFill="1" applyBorder="1" applyAlignment="1" applyProtection="1">
      <alignment horizontal="center"/>
      <protection hidden="1"/>
    </xf>
    <xf numFmtId="0" fontId="138" fillId="52" borderId="34" xfId="36" applyNumberFormat="1" applyFont="1" applyFill="1" applyBorder="1" applyAlignment="1" applyProtection="1">
      <protection hidden="1"/>
    </xf>
    <xf numFmtId="168" fontId="138" fillId="53" borderId="11" xfId="36" applyNumberFormat="1" applyFont="1" applyFill="1" applyBorder="1" applyAlignment="1" applyProtection="1">
      <alignment horizontal="center"/>
      <protection hidden="1"/>
    </xf>
    <xf numFmtId="168" fontId="138" fillId="52" borderId="11" xfId="36" applyNumberFormat="1" applyFont="1" applyFill="1" applyBorder="1" applyAlignment="1" applyProtection="1">
      <alignment horizontal="center"/>
      <protection hidden="1"/>
    </xf>
    <xf numFmtId="168" fontId="138" fillId="54" borderId="11" xfId="36" applyNumberFormat="1" applyFont="1" applyFill="1" applyBorder="1" applyAlignment="1" applyProtection="1">
      <alignment horizontal="center"/>
      <protection hidden="1"/>
    </xf>
    <xf numFmtId="168" fontId="138" fillId="38" borderId="11" xfId="36" applyNumberFormat="1" applyFont="1" applyFill="1" applyBorder="1" applyAlignment="1" applyProtection="1">
      <alignment horizontal="center"/>
      <protection hidden="1"/>
    </xf>
    <xf numFmtId="168" fontId="138" fillId="55" borderId="11" xfId="36" applyNumberFormat="1" applyFont="1" applyFill="1" applyBorder="1" applyAlignment="1" applyProtection="1">
      <alignment horizontal="center"/>
      <protection hidden="1"/>
    </xf>
    <xf numFmtId="168" fontId="138" fillId="56" borderId="11" xfId="36" applyNumberFormat="1" applyFont="1" applyFill="1" applyBorder="1" applyAlignment="1" applyProtection="1">
      <alignment horizontal="center"/>
      <protection hidden="1"/>
    </xf>
    <xf numFmtId="168" fontId="138" fillId="36" borderId="11" xfId="36" applyNumberFormat="1" applyFont="1" applyFill="1" applyBorder="1" applyAlignment="1" applyProtection="1">
      <alignment horizontal="center"/>
      <protection hidden="1"/>
    </xf>
    <xf numFmtId="0" fontId="11" fillId="57" borderId="11" xfId="41" applyFont="1" applyFill="1" applyBorder="1" applyAlignment="1">
      <alignment horizontal="center" vertical="justify"/>
    </xf>
    <xf numFmtId="43" fontId="22" fillId="0" borderId="11" xfId="0" applyNumberFormat="1" applyFont="1" applyBorder="1"/>
    <xf numFmtId="43" fontId="0" fillId="55" borderId="11" xfId="0" applyNumberFormat="1" applyFill="1" applyBorder="1"/>
    <xf numFmtId="43" fontId="0" fillId="56" borderId="11" xfId="0" applyNumberFormat="1" applyFill="1" applyBorder="1"/>
    <xf numFmtId="0" fontId="41" fillId="55" borderId="21" xfId="41" applyFont="1" applyFill="1" applyBorder="1" applyAlignment="1">
      <alignment horizontal="center" vertical="center" wrapText="1"/>
    </xf>
    <xf numFmtId="0" fontId="41" fillId="55" borderId="32" xfId="41" applyFont="1" applyFill="1" applyBorder="1" applyAlignment="1">
      <alignment horizontal="center" vertical="center" wrapText="1"/>
    </xf>
    <xf numFmtId="0" fontId="41" fillId="55" borderId="31" xfId="41" applyFont="1" applyFill="1" applyBorder="1" applyAlignment="1">
      <alignment horizontal="center" vertical="center" wrapText="1"/>
    </xf>
    <xf numFmtId="0" fontId="41" fillId="37" borderId="21" xfId="41" applyFont="1" applyFill="1" applyBorder="1" applyAlignment="1">
      <alignment horizontal="center" vertical="center" wrapText="1"/>
    </xf>
    <xf numFmtId="0" fontId="41" fillId="37" borderId="32" xfId="41" applyFont="1" applyFill="1" applyBorder="1" applyAlignment="1">
      <alignment horizontal="center" vertical="center" wrapText="1"/>
    </xf>
    <xf numFmtId="0" fontId="41" fillId="37" borderId="31" xfId="41" applyFont="1" applyFill="1" applyBorder="1" applyAlignment="1">
      <alignment horizontal="center" vertical="center" wrapText="1"/>
    </xf>
    <xf numFmtId="49" fontId="161" fillId="0" borderId="21" xfId="41" applyNumberFormat="1" applyFont="1" applyFill="1" applyBorder="1" applyAlignment="1">
      <alignment horizontal="center"/>
    </xf>
    <xf numFmtId="0" fontId="73" fillId="0" borderId="11" xfId="0" applyFont="1" applyBorder="1" applyAlignment="1">
      <alignment horizontal="center" wrapText="1"/>
    </xf>
    <xf numFmtId="0" fontId="73" fillId="24" borderId="28" xfId="0" applyFont="1" applyFill="1" applyBorder="1" applyAlignment="1">
      <alignment horizontal="center" vertical="center" wrapText="1"/>
    </xf>
    <xf numFmtId="0" fontId="73" fillId="24" borderId="12" xfId="0" applyFont="1" applyFill="1" applyBorder="1" applyAlignment="1">
      <alignment horizontal="center" vertical="center" wrapText="1"/>
    </xf>
    <xf numFmtId="0" fontId="73" fillId="29" borderId="30" xfId="0" applyFont="1" applyFill="1" applyBorder="1" applyAlignment="1">
      <alignment horizontal="center" vertical="top" wrapText="1"/>
    </xf>
    <xf numFmtId="0" fontId="73" fillId="31" borderId="28" xfId="0" applyFont="1" applyFill="1" applyBorder="1" applyAlignment="1">
      <alignment horizontal="center" vertical="center"/>
    </xf>
    <xf numFmtId="0" fontId="73" fillId="31" borderId="30" xfId="0" applyFont="1" applyFill="1" applyBorder="1" applyAlignment="1">
      <alignment horizontal="center" vertical="center"/>
    </xf>
    <xf numFmtId="0" fontId="73" fillId="31" borderId="12" xfId="0" applyFont="1" applyFill="1" applyBorder="1" applyAlignment="1">
      <alignment horizontal="center" vertical="center"/>
    </xf>
    <xf numFmtId="0" fontId="73" fillId="24" borderId="30" xfId="0" applyFont="1" applyFill="1" applyBorder="1" applyAlignment="1">
      <alignment horizontal="center" vertical="center" wrapText="1"/>
    </xf>
    <xf numFmtId="0" fontId="73" fillId="39" borderId="28" xfId="0" applyFont="1" applyFill="1" applyBorder="1" applyAlignment="1">
      <alignment horizontal="center" vertical="center"/>
    </xf>
    <xf numFmtId="0" fontId="73" fillId="39" borderId="30" xfId="0" applyFont="1" applyFill="1" applyBorder="1" applyAlignment="1">
      <alignment horizontal="center" vertical="center"/>
    </xf>
    <xf numFmtId="0" fontId="73" fillId="39" borderId="12" xfId="0" applyFont="1" applyFill="1" applyBorder="1" applyAlignment="1">
      <alignment horizontal="center" vertical="center"/>
    </xf>
    <xf numFmtId="49" fontId="88" fillId="43" borderId="11" xfId="0" applyNumberFormat="1" applyFont="1" applyFill="1" applyBorder="1" applyAlignment="1">
      <alignment horizontal="center" vertical="center" wrapText="1"/>
    </xf>
    <xf numFmtId="49" fontId="133" fillId="42" borderId="21" xfId="41" applyNumberFormat="1" applyFont="1" applyFill="1" applyBorder="1" applyAlignment="1">
      <alignment horizontal="center" wrapText="1"/>
    </xf>
    <xf numFmtId="43" fontId="22" fillId="55" borderId="11" xfId="0" applyNumberFormat="1" applyFont="1" applyFill="1" applyBorder="1"/>
    <xf numFmtId="43" fontId="22" fillId="56" borderId="11" xfId="0" applyNumberFormat="1" applyFont="1" applyFill="1" applyBorder="1"/>
    <xf numFmtId="43" fontId="0" fillId="0" borderId="11" xfId="0" applyNumberFormat="1" applyFill="1" applyBorder="1"/>
    <xf numFmtId="43" fontId="0" fillId="0" borderId="0" xfId="0" applyNumberFormat="1"/>
    <xf numFmtId="168" fontId="138" fillId="38" borderId="12" xfId="36" applyNumberFormat="1" applyFont="1" applyFill="1" applyBorder="1" applyAlignment="1" applyProtection="1">
      <alignment horizontal="center"/>
      <protection hidden="1"/>
    </xf>
    <xf numFmtId="43" fontId="0" fillId="38" borderId="11" xfId="0" applyNumberFormat="1" applyFill="1" applyBorder="1"/>
    <xf numFmtId="43" fontId="0" fillId="36" borderId="11" xfId="0" applyNumberFormat="1" applyFill="1" applyBorder="1"/>
    <xf numFmtId="164" fontId="0" fillId="0" borderId="11" xfId="0" applyNumberFormat="1" applyFill="1" applyBorder="1" applyAlignment="1">
      <alignment wrapText="1"/>
    </xf>
    <xf numFmtId="164" fontId="0" fillId="39" borderId="11" xfId="0" applyNumberFormat="1" applyFill="1" applyBorder="1" applyAlignment="1">
      <alignment wrapText="1"/>
    </xf>
    <xf numFmtId="49" fontId="88" fillId="39" borderId="28" xfId="0" applyNumberFormat="1" applyFont="1" applyFill="1" applyBorder="1" applyAlignment="1">
      <alignment horizontal="center" vertical="center" wrapText="1"/>
    </xf>
    <xf numFmtId="0" fontId="22" fillId="39" borderId="0" xfId="0" applyFont="1" applyFill="1" applyBorder="1" applyAlignment="1">
      <alignment horizontal="center" vertical="center" wrapText="1"/>
    </xf>
    <xf numFmtId="164" fontId="22" fillId="0" borderId="11" xfId="0" applyNumberFormat="1" applyFont="1" applyFill="1" applyBorder="1" applyAlignment="1">
      <alignment wrapText="1"/>
    </xf>
    <xf numFmtId="0" fontId="0" fillId="0" borderId="11" xfId="0" applyFill="1" applyBorder="1" applyAlignment="1">
      <alignment horizontal="right" vertical="center" wrapText="1"/>
    </xf>
    <xf numFmtId="164" fontId="22" fillId="0" borderId="11" xfId="0" applyNumberFormat="1" applyFont="1" applyFill="1" applyBorder="1" applyAlignment="1">
      <alignment horizontal="right" vertical="center" wrapText="1"/>
    </xf>
    <xf numFmtId="164" fontId="0" fillId="0" borderId="11" xfId="0" applyNumberFormat="1" applyFill="1" applyBorder="1" applyAlignment="1">
      <alignment horizontal="right" vertical="center" wrapText="1"/>
    </xf>
    <xf numFmtId="43" fontId="0" fillId="25" borderId="11" xfId="0" applyNumberFormat="1" applyFill="1" applyBorder="1" applyAlignment="1">
      <alignment horizontal="right" wrapText="1"/>
    </xf>
    <xf numFmtId="0" fontId="83" fillId="25" borderId="11" xfId="0" applyFont="1" applyFill="1" applyBorder="1" applyAlignment="1">
      <alignment horizontal="center" vertical="center"/>
    </xf>
    <xf numFmtId="49" fontId="88" fillId="44" borderId="11" xfId="0" applyNumberFormat="1" applyFont="1" applyFill="1" applyBorder="1" applyAlignment="1">
      <alignment horizontal="center" vertical="center" wrapText="1"/>
    </xf>
    <xf numFmtId="49" fontId="88" fillId="43" borderId="31" xfId="0" applyNumberFormat="1" applyFont="1" applyFill="1" applyBorder="1" applyAlignment="1">
      <alignment horizontal="center" vertical="center" wrapText="1"/>
    </xf>
    <xf numFmtId="0" fontId="82" fillId="58" borderId="28" xfId="0" applyFont="1" applyFill="1" applyBorder="1" applyAlignment="1">
      <alignment horizontal="center" vertical="center" wrapText="1"/>
    </xf>
    <xf numFmtId="0" fontId="38" fillId="58" borderId="28" xfId="0" applyFont="1" applyFill="1" applyBorder="1" applyAlignment="1">
      <alignment horizontal="center" vertical="center"/>
    </xf>
    <xf numFmtId="0" fontId="82" fillId="39" borderId="28" xfId="0" applyFont="1" applyFill="1" applyBorder="1" applyAlignment="1">
      <alignment horizontal="center" vertical="center"/>
    </xf>
    <xf numFmtId="0" fontId="82" fillId="58" borderId="28" xfId="0" applyFont="1" applyFill="1" applyBorder="1" applyAlignment="1">
      <alignment horizontal="center" vertical="center"/>
    </xf>
    <xf numFmtId="164" fontId="0" fillId="39" borderId="11" xfId="0" applyNumberFormat="1" applyFill="1" applyBorder="1" applyAlignment="1">
      <alignment horizontal="right" wrapText="1"/>
    </xf>
    <xf numFmtId="43" fontId="96" fillId="0" borderId="11" xfId="0" applyNumberFormat="1" applyFont="1" applyFill="1" applyBorder="1" applyAlignment="1">
      <alignment horizontal="right" wrapText="1"/>
    </xf>
    <xf numFmtId="167" fontId="138" fillId="0" borderId="12" xfId="36" applyNumberFormat="1" applyFont="1" applyFill="1" applyBorder="1" applyAlignment="1" applyProtection="1">
      <protection hidden="1"/>
    </xf>
    <xf numFmtId="0" fontId="162" fillId="0" borderId="18" xfId="0" applyNumberFormat="1" applyFont="1" applyBorder="1" applyAlignment="1"/>
    <xf numFmtId="43" fontId="0" fillId="37" borderId="11" xfId="0" applyNumberFormat="1" applyFill="1" applyBorder="1"/>
    <xf numFmtId="164" fontId="68" fillId="39" borderId="11" xfId="0" applyNumberFormat="1" applyFont="1" applyFill="1" applyBorder="1" applyAlignment="1">
      <alignment horizontal="right" wrapText="1"/>
    </xf>
    <xf numFmtId="0" fontId="0" fillId="0" borderId="11" xfId="0" applyFill="1" applyBorder="1" applyAlignment="1">
      <alignment horizontal="right" wrapText="1"/>
    </xf>
    <xf numFmtId="0" fontId="22" fillId="0" borderId="11" xfId="0" applyFont="1" applyFill="1" applyBorder="1" applyAlignment="1">
      <alignment horizontal="right" wrapText="1"/>
    </xf>
    <xf numFmtId="164" fontId="0" fillId="29" borderId="11" xfId="0" applyNumberFormat="1" applyFill="1" applyBorder="1" applyAlignment="1">
      <alignment horizontal="right" wrapText="1"/>
    </xf>
    <xf numFmtId="164" fontId="4" fillId="0" borderId="11" xfId="0" applyNumberFormat="1" applyFont="1" applyFill="1" applyBorder="1" applyAlignment="1">
      <alignment horizontal="right" wrapText="1"/>
    </xf>
    <xf numFmtId="43" fontId="0" fillId="42" borderId="11" xfId="0" applyNumberFormat="1" applyFill="1" applyBorder="1" applyAlignment="1">
      <alignment horizontal="right" wrapText="1"/>
    </xf>
    <xf numFmtId="43" fontId="22" fillId="0" borderId="11" xfId="0" applyNumberFormat="1" applyFont="1" applyBorder="1" applyAlignment="1">
      <alignment horizontal="right" wrapText="1"/>
    </xf>
    <xf numFmtId="164" fontId="0" fillId="38" borderId="11" xfId="0" applyNumberFormat="1" applyFill="1" applyBorder="1" applyAlignment="1">
      <alignment horizontal="right" wrapText="1"/>
    </xf>
    <xf numFmtId="167" fontId="135" fillId="0" borderId="11" xfId="36" applyNumberFormat="1" applyFont="1" applyFill="1" applyBorder="1" applyAlignment="1" applyProtection="1">
      <protection hidden="1"/>
    </xf>
    <xf numFmtId="0" fontId="9" fillId="0" borderId="0" xfId="0" applyFont="1"/>
    <xf numFmtId="43" fontId="9" fillId="0" borderId="0" xfId="0" applyNumberFormat="1" applyFont="1"/>
    <xf numFmtId="0" fontId="163" fillId="0" borderId="0" xfId="0" applyFont="1"/>
    <xf numFmtId="43" fontId="163" fillId="0" borderId="0" xfId="0" applyNumberFormat="1" applyFont="1"/>
    <xf numFmtId="0" fontId="0" fillId="0" borderId="11" xfId="0" applyBorder="1" applyAlignment="1">
      <alignment horizontal="right" wrapText="1"/>
    </xf>
    <xf numFmtId="43" fontId="0" fillId="0" borderId="11" xfId="0" applyNumberFormat="1" applyFill="1" applyBorder="1" applyAlignment="1">
      <alignment horizontal="right" wrapText="1"/>
    </xf>
    <xf numFmtId="43" fontId="0" fillId="38" borderId="11" xfId="0" applyNumberFormat="1" applyFill="1" applyBorder="1" applyAlignment="1">
      <alignment horizontal="right" wrapText="1"/>
    </xf>
    <xf numFmtId="43" fontId="0" fillId="59" borderId="11" xfId="0" applyNumberFormat="1" applyFill="1" applyBorder="1" applyAlignment="1">
      <alignment horizontal="right" wrapText="1"/>
    </xf>
    <xf numFmtId="43" fontId="0" fillId="60" borderId="11" xfId="0" applyNumberFormat="1" applyFill="1" applyBorder="1" applyAlignment="1">
      <alignment horizontal="right" wrapText="1"/>
    </xf>
    <xf numFmtId="0" fontId="18" fillId="61" borderId="21" xfId="0" applyFont="1" applyFill="1" applyBorder="1" applyAlignment="1">
      <alignment horizontal="center"/>
    </xf>
    <xf numFmtId="0" fontId="4" fillId="61" borderId="11" xfId="0" applyFont="1" applyFill="1" applyBorder="1" applyAlignment="1">
      <alignment horizontal="center"/>
    </xf>
    <xf numFmtId="164" fontId="4" fillId="61" borderId="11" xfId="0" applyNumberFormat="1" applyFont="1" applyFill="1" applyBorder="1" applyAlignment="1">
      <alignment horizontal="right" wrapText="1"/>
    </xf>
    <xf numFmtId="164" fontId="84" fillId="61" borderId="11" xfId="0" applyNumberFormat="1" applyFont="1" applyFill="1" applyBorder="1" applyAlignment="1">
      <alignment horizontal="right" wrapText="1"/>
    </xf>
    <xf numFmtId="164" fontId="4" fillId="62" borderId="11" xfId="0" applyNumberFormat="1" applyFont="1" applyFill="1" applyBorder="1" applyAlignment="1">
      <alignment horizontal="right" wrapText="1"/>
    </xf>
    <xf numFmtId="0" fontId="65" fillId="62" borderId="21" xfId="0" applyFont="1" applyFill="1" applyBorder="1" applyAlignment="1">
      <alignment wrapText="1"/>
    </xf>
    <xf numFmtId="164" fontId="0" fillId="62" borderId="11" xfId="0" applyNumberFormat="1" applyFill="1" applyBorder="1" applyAlignment="1">
      <alignment horizontal="right" wrapText="1"/>
    </xf>
    <xf numFmtId="0" fontId="0" fillId="62" borderId="11" xfId="0" applyFill="1" applyBorder="1" applyAlignment="1">
      <alignment horizontal="right" wrapText="1"/>
    </xf>
    <xf numFmtId="164" fontId="4" fillId="63" borderId="11" xfId="0" applyNumberFormat="1" applyFont="1" applyFill="1" applyBorder="1" applyAlignment="1">
      <alignment horizontal="right" wrapText="1"/>
    </xf>
    <xf numFmtId="0" fontId="4" fillId="59" borderId="11" xfId="0" applyFont="1" applyFill="1" applyBorder="1" applyAlignment="1">
      <alignment horizontal="center"/>
    </xf>
    <xf numFmtId="164" fontId="4" fillId="59" borderId="11" xfId="0" applyNumberFormat="1" applyFont="1" applyFill="1" applyBorder="1" applyAlignment="1">
      <alignment horizontal="right" wrapText="1"/>
    </xf>
    <xf numFmtId="0" fontId="73" fillId="64" borderId="21" xfId="0" applyFont="1" applyFill="1" applyBorder="1" applyAlignment="1">
      <alignment wrapText="1"/>
    </xf>
    <xf numFmtId="0" fontId="0" fillId="64" borderId="11" xfId="0" applyFill="1" applyBorder="1" applyAlignment="1">
      <alignment horizontal="center"/>
    </xf>
    <xf numFmtId="164" fontId="0" fillId="64" borderId="11" xfId="0" applyNumberFormat="1" applyFill="1" applyBorder="1" applyAlignment="1">
      <alignment horizontal="right" wrapText="1"/>
    </xf>
    <xf numFmtId="0" fontId="0" fillId="64" borderId="11" xfId="0" applyFill="1" applyBorder="1" applyAlignment="1">
      <alignment horizontal="right" wrapText="1"/>
    </xf>
    <xf numFmtId="43" fontId="164" fillId="0" borderId="0" xfId="0" applyNumberFormat="1" applyFont="1"/>
    <xf numFmtId="168" fontId="73" fillId="38" borderId="12" xfId="36" applyNumberFormat="1" applyFont="1" applyFill="1" applyBorder="1" applyAlignment="1" applyProtection="1">
      <alignment horizontal="center"/>
      <protection hidden="1"/>
    </xf>
    <xf numFmtId="168" fontId="73" fillId="42" borderId="11" xfId="36" applyNumberFormat="1" applyFont="1" applyFill="1" applyBorder="1" applyAlignment="1" applyProtection="1">
      <alignment horizontal="center"/>
      <protection hidden="1"/>
    </xf>
    <xf numFmtId="168" fontId="73" fillId="59" borderId="11" xfId="36" applyNumberFormat="1" applyFont="1" applyFill="1" applyBorder="1" applyAlignment="1" applyProtection="1">
      <alignment horizontal="center"/>
      <protection hidden="1"/>
    </xf>
    <xf numFmtId="168" fontId="73" fillId="60" borderId="11" xfId="36" applyNumberFormat="1" applyFont="1" applyFill="1" applyBorder="1" applyAlignment="1" applyProtection="1">
      <alignment horizontal="center"/>
      <protection hidden="1"/>
    </xf>
    <xf numFmtId="168" fontId="73" fillId="38" borderId="11" xfId="36" applyNumberFormat="1" applyFont="1" applyFill="1" applyBorder="1" applyAlignment="1" applyProtection="1">
      <alignment horizontal="center"/>
      <protection hidden="1"/>
    </xf>
    <xf numFmtId="168" fontId="73" fillId="55" borderId="11" xfId="36" applyNumberFormat="1" applyFont="1" applyFill="1" applyBorder="1" applyAlignment="1" applyProtection="1">
      <alignment horizontal="center"/>
      <protection hidden="1"/>
    </xf>
    <xf numFmtId="168" fontId="73" fillId="56" borderId="11" xfId="36" applyNumberFormat="1" applyFont="1" applyFill="1" applyBorder="1" applyAlignment="1" applyProtection="1">
      <alignment horizontal="center"/>
      <protection hidden="1"/>
    </xf>
    <xf numFmtId="0" fontId="165" fillId="0" borderId="0" xfId="0" applyFont="1"/>
    <xf numFmtId="0" fontId="9" fillId="0" borderId="12" xfId="0" applyFont="1" applyBorder="1" applyAlignment="1">
      <alignment horizontal="center" wrapText="1"/>
    </xf>
    <xf numFmtId="49" fontId="119" fillId="0" borderId="11" xfId="0" applyNumberFormat="1" applyFont="1" applyFill="1" applyBorder="1" applyAlignment="1">
      <alignment horizontal="center" vertical="center" wrapText="1"/>
    </xf>
    <xf numFmtId="0" fontId="9" fillId="0" borderId="11" xfId="0" applyFont="1" applyFill="1" applyBorder="1" applyAlignment="1">
      <alignment horizontal="center" wrapText="1"/>
    </xf>
    <xf numFmtId="0" fontId="22" fillId="0" borderId="0" xfId="37"/>
    <xf numFmtId="0" fontId="22" fillId="0" borderId="0" xfId="37" applyProtection="1">
      <protection hidden="1"/>
    </xf>
    <xf numFmtId="0" fontId="9" fillId="0" borderId="14" xfId="37" applyNumberFormat="1" applyFont="1" applyFill="1" applyBorder="1" applyAlignment="1" applyProtection="1">
      <alignment horizontal="center"/>
      <protection hidden="1"/>
    </xf>
    <xf numFmtId="0" fontId="22" fillId="0" borderId="0" xfId="37" applyNumberFormat="1" applyFont="1" applyFill="1" applyAlignment="1" applyProtection="1">
      <protection hidden="1"/>
    </xf>
    <xf numFmtId="0" fontId="9" fillId="0" borderId="0" xfId="37" applyNumberFormat="1" applyFont="1" applyFill="1" applyAlignment="1" applyProtection="1">
      <protection hidden="1"/>
    </xf>
    <xf numFmtId="0" fontId="9" fillId="0" borderId="0" xfId="37" applyNumberFormat="1" applyFont="1" applyFill="1" applyAlignment="1" applyProtection="1">
      <alignment horizontal="center"/>
      <protection hidden="1"/>
    </xf>
    <xf numFmtId="0" fontId="9" fillId="0" borderId="0" xfId="37" applyNumberFormat="1" applyFont="1" applyFill="1" applyAlignment="1" applyProtection="1">
      <alignment wrapText="1"/>
      <protection hidden="1"/>
    </xf>
    <xf numFmtId="0" fontId="22" fillId="0" borderId="35" xfId="37" applyBorder="1" applyProtection="1">
      <protection hidden="1"/>
    </xf>
    <xf numFmtId="0" fontId="22" fillId="0" borderId="36" xfId="37" applyBorder="1" applyProtection="1">
      <protection hidden="1"/>
    </xf>
    <xf numFmtId="0" fontId="22" fillId="0" borderId="37" xfId="37" applyBorder="1" applyProtection="1">
      <protection hidden="1"/>
    </xf>
    <xf numFmtId="0" fontId="22" fillId="0" borderId="36" xfId="37" applyNumberFormat="1" applyFont="1" applyFill="1" applyBorder="1" applyAlignment="1" applyProtection="1">
      <protection hidden="1"/>
    </xf>
    <xf numFmtId="0" fontId="22" fillId="0" borderId="29" xfId="37" applyBorder="1" applyProtection="1">
      <protection hidden="1"/>
    </xf>
    <xf numFmtId="0" fontId="22" fillId="0" borderId="38" xfId="37" applyBorder="1" applyProtection="1">
      <protection hidden="1"/>
    </xf>
    <xf numFmtId="0" fontId="22" fillId="0" borderId="39" xfId="37" applyBorder="1" applyProtection="1">
      <protection hidden="1"/>
    </xf>
    <xf numFmtId="0" fontId="9" fillId="0" borderId="40" xfId="37" applyNumberFormat="1" applyFont="1" applyFill="1" applyBorder="1" applyAlignment="1" applyProtection="1">
      <protection hidden="1"/>
    </xf>
    <xf numFmtId="0" fontId="9" fillId="0" borderId="40" xfId="37" applyNumberFormat="1" applyFont="1" applyFill="1" applyBorder="1" applyAlignment="1" applyProtection="1">
      <alignment wrapText="1"/>
      <protection hidden="1"/>
    </xf>
    <xf numFmtId="172" fontId="9" fillId="0" borderId="40" xfId="37" applyNumberFormat="1" applyFont="1" applyFill="1" applyBorder="1" applyAlignment="1" applyProtection="1">
      <protection hidden="1"/>
    </xf>
    <xf numFmtId="167" fontId="9" fillId="0" borderId="40" xfId="37" applyNumberFormat="1" applyFont="1" applyFill="1" applyBorder="1" applyAlignment="1" applyProtection="1">
      <alignment wrapText="1"/>
      <protection hidden="1"/>
    </xf>
    <xf numFmtId="168" fontId="9" fillId="0" borderId="11" xfId="37" applyNumberFormat="1" applyFont="1" applyFill="1" applyBorder="1" applyAlignment="1" applyProtection="1">
      <protection hidden="1"/>
    </xf>
    <xf numFmtId="167" fontId="9" fillId="0" borderId="11" xfId="37" applyNumberFormat="1" applyFont="1" applyFill="1" applyBorder="1" applyAlignment="1" applyProtection="1">
      <protection hidden="1"/>
    </xf>
    <xf numFmtId="170" fontId="9" fillId="0" borderId="11" xfId="37" applyNumberFormat="1" applyFont="1" applyFill="1" applyBorder="1" applyAlignment="1" applyProtection="1">
      <protection hidden="1"/>
    </xf>
    <xf numFmtId="0" fontId="9" fillId="0" borderId="41" xfId="37" applyNumberFormat="1" applyFont="1" applyFill="1" applyBorder="1" applyAlignment="1" applyProtection="1">
      <protection hidden="1"/>
    </xf>
    <xf numFmtId="0" fontId="9" fillId="0" borderId="41" xfId="37" applyNumberFormat="1" applyFont="1" applyFill="1" applyBorder="1" applyAlignment="1" applyProtection="1">
      <alignment wrapText="1"/>
      <protection hidden="1"/>
    </xf>
    <xf numFmtId="172" fontId="9" fillId="0" borderId="41" xfId="37" applyNumberFormat="1" applyFont="1" applyFill="1" applyBorder="1" applyAlignment="1" applyProtection="1">
      <protection hidden="1"/>
    </xf>
    <xf numFmtId="167" fontId="9" fillId="0" borderId="41" xfId="37" applyNumberFormat="1" applyFont="1" applyFill="1" applyBorder="1" applyAlignment="1" applyProtection="1">
      <alignment wrapText="1"/>
      <protection hidden="1"/>
    </xf>
    <xf numFmtId="0" fontId="9" fillId="0" borderId="42" xfId="37" applyNumberFormat="1" applyFont="1" applyFill="1" applyBorder="1" applyAlignment="1" applyProtection="1">
      <protection hidden="1"/>
    </xf>
    <xf numFmtId="0" fontId="9" fillId="0" borderId="42" xfId="37" applyNumberFormat="1" applyFont="1" applyFill="1" applyBorder="1" applyAlignment="1" applyProtection="1">
      <alignment wrapText="1"/>
      <protection hidden="1"/>
    </xf>
    <xf numFmtId="172" fontId="9" fillId="0" borderId="42" xfId="37" applyNumberFormat="1" applyFont="1" applyFill="1" applyBorder="1" applyAlignment="1" applyProtection="1">
      <protection hidden="1"/>
    </xf>
    <xf numFmtId="167" fontId="9" fillId="0" borderId="42" xfId="37" applyNumberFormat="1" applyFont="1" applyFill="1" applyBorder="1" applyAlignment="1" applyProtection="1">
      <alignment wrapText="1"/>
      <protection hidden="1"/>
    </xf>
    <xf numFmtId="0" fontId="15" fillId="0" borderId="23" xfId="37" applyNumberFormat="1" applyFont="1" applyFill="1" applyBorder="1" applyAlignment="1" applyProtection="1">
      <alignment horizontal="center" vertical="center" wrapText="1"/>
      <protection hidden="1"/>
    </xf>
    <xf numFmtId="0" fontId="15" fillId="0" borderId="43" xfId="37" applyNumberFormat="1" applyFont="1" applyFill="1" applyBorder="1" applyAlignment="1" applyProtection="1">
      <alignment horizontal="center" vertical="center" wrapText="1"/>
      <protection hidden="1"/>
    </xf>
    <xf numFmtId="0" fontId="15" fillId="0" borderId="26" xfId="37" applyNumberFormat="1" applyFont="1" applyFill="1" applyBorder="1" applyAlignment="1" applyProtection="1">
      <alignment horizontal="center" vertical="center" wrapText="1"/>
      <protection hidden="1"/>
    </xf>
    <xf numFmtId="0" fontId="15" fillId="0" borderId="42" xfId="37" applyNumberFormat="1" applyFont="1" applyFill="1" applyBorder="1" applyAlignment="1" applyProtection="1">
      <alignment horizontal="center" vertical="center" wrapText="1"/>
      <protection hidden="1"/>
    </xf>
    <xf numFmtId="0" fontId="15" fillId="0" borderId="27" xfId="37" applyNumberFormat="1" applyFont="1" applyFill="1" applyBorder="1" applyAlignment="1" applyProtection="1">
      <alignment horizontal="center" vertical="center" wrapText="1"/>
      <protection hidden="1"/>
    </xf>
    <xf numFmtId="0" fontId="15" fillId="0" borderId="25" xfId="37" applyNumberFormat="1" applyFont="1" applyFill="1" applyBorder="1" applyAlignment="1" applyProtection="1">
      <alignment horizontal="center" vertical="center" wrapText="1"/>
      <protection hidden="1"/>
    </xf>
    <xf numFmtId="0" fontId="15" fillId="0" borderId="29" xfId="37" applyNumberFormat="1" applyFont="1" applyFill="1" applyBorder="1" applyAlignment="1" applyProtection="1">
      <alignment horizontal="center" vertical="center" wrapText="1"/>
      <protection hidden="1"/>
    </xf>
    <xf numFmtId="0" fontId="15" fillId="0" borderId="44" xfId="37" applyNumberFormat="1" applyFont="1" applyFill="1" applyBorder="1" applyAlignment="1" applyProtection="1">
      <alignment horizontal="center" vertical="center" wrapText="1"/>
      <protection hidden="1"/>
    </xf>
    <xf numFmtId="0" fontId="22" fillId="0" borderId="40" xfId="37" applyNumberFormat="1" applyFont="1" applyFill="1" applyBorder="1" applyAlignment="1" applyProtection="1">
      <protection hidden="1"/>
    </xf>
    <xf numFmtId="0" fontId="22" fillId="0" borderId="41" xfId="37" applyNumberFormat="1" applyFont="1" applyFill="1" applyBorder="1" applyAlignment="1" applyProtection="1">
      <protection hidden="1"/>
    </xf>
    <xf numFmtId="0" fontId="9" fillId="0" borderId="0" xfId="37" applyNumberFormat="1" applyFont="1" applyFill="1" applyAlignment="1" applyProtection="1">
      <alignment horizontal="right"/>
      <protection hidden="1"/>
    </xf>
    <xf numFmtId="0" fontId="9" fillId="0" borderId="18" xfId="37" applyNumberFormat="1" applyFont="1" applyFill="1" applyBorder="1" applyAlignment="1" applyProtection="1">
      <protection hidden="1"/>
    </xf>
    <xf numFmtId="0" fontId="9" fillId="0" borderId="41" xfId="37" applyNumberFormat="1" applyFont="1" applyFill="1" applyBorder="1" applyAlignment="1" applyProtection="1">
      <alignment horizontal="center"/>
      <protection hidden="1"/>
    </xf>
    <xf numFmtId="0" fontId="9" fillId="0" borderId="0" xfId="37" applyNumberFormat="1" applyFont="1" applyFill="1" applyAlignment="1" applyProtection="1">
      <alignment horizontal="left"/>
      <protection hidden="1"/>
    </xf>
    <xf numFmtId="0" fontId="9" fillId="0" borderId="18" xfId="37" applyNumberFormat="1" applyFont="1" applyFill="1" applyBorder="1" applyAlignment="1" applyProtection="1">
      <alignment wrapText="1"/>
      <protection hidden="1"/>
    </xf>
    <xf numFmtId="0" fontId="15" fillId="0" borderId="0" xfId="37" applyNumberFormat="1" applyFont="1" applyFill="1" applyAlignment="1" applyProtection="1">
      <alignment horizontal="left"/>
      <protection hidden="1"/>
    </xf>
    <xf numFmtId="0" fontId="15" fillId="0" borderId="0" xfId="37" applyNumberFormat="1" applyFont="1" applyFill="1" applyAlignment="1" applyProtection="1">
      <alignment horizontal="centerContinuous"/>
      <protection hidden="1"/>
    </xf>
    <xf numFmtId="0" fontId="22" fillId="0" borderId="0" xfId="37" applyNumberFormat="1" applyFont="1" applyFill="1" applyAlignment="1" applyProtection="1">
      <alignment horizontal="left"/>
      <protection hidden="1"/>
    </xf>
    <xf numFmtId="0" fontId="22" fillId="0" borderId="45" xfId="37" applyNumberFormat="1" applyFont="1" applyFill="1" applyBorder="1" applyAlignment="1" applyProtection="1">
      <protection hidden="1"/>
    </xf>
    <xf numFmtId="0" fontId="22" fillId="0" borderId="42" xfId="37" applyNumberFormat="1" applyFont="1" applyFill="1" applyBorder="1" applyAlignment="1" applyProtection="1">
      <protection hidden="1"/>
    </xf>
    <xf numFmtId="0" fontId="166" fillId="0" borderId="0" xfId="37" applyNumberFormat="1" applyFont="1" applyFill="1" applyAlignment="1" applyProtection="1">
      <alignment horizontal="left"/>
      <protection hidden="1"/>
    </xf>
    <xf numFmtId="0" fontId="167" fillId="0" borderId="18" xfId="37" applyNumberFormat="1" applyFont="1" applyFill="1" applyBorder="1" applyAlignment="1" applyProtection="1">
      <protection hidden="1"/>
    </xf>
    <xf numFmtId="0" fontId="167" fillId="0" borderId="0" xfId="37" applyNumberFormat="1" applyFont="1" applyFill="1" applyBorder="1" applyAlignment="1" applyProtection="1">
      <protection hidden="1"/>
    </xf>
    <xf numFmtId="0" fontId="22" fillId="0" borderId="0" xfId="37" applyBorder="1" applyProtection="1">
      <protection hidden="1"/>
    </xf>
    <xf numFmtId="0" fontId="9" fillId="0" borderId="0" xfId="37" applyNumberFormat="1" applyFont="1" applyFill="1" applyBorder="1" applyAlignment="1" applyProtection="1">
      <protection hidden="1"/>
    </xf>
    <xf numFmtId="0" fontId="9" fillId="0" borderId="0" xfId="37" applyNumberFormat="1" applyFont="1" applyFill="1" applyBorder="1" applyAlignment="1" applyProtection="1">
      <alignment wrapText="1"/>
      <protection hidden="1"/>
    </xf>
    <xf numFmtId="0" fontId="15" fillId="0" borderId="46" xfId="37" applyNumberFormat="1" applyFont="1" applyFill="1" applyBorder="1" applyAlignment="1" applyProtection="1">
      <alignment horizontal="center" vertical="center" wrapText="1"/>
      <protection hidden="1"/>
    </xf>
    <xf numFmtId="171" fontId="9" fillId="0" borderId="47" xfId="37" applyNumberFormat="1" applyFont="1" applyFill="1" applyBorder="1" applyAlignment="1" applyProtection="1">
      <protection hidden="1"/>
    </xf>
    <xf numFmtId="171" fontId="9" fillId="0" borderId="48" xfId="37" applyNumberFormat="1" applyFont="1" applyFill="1" applyBorder="1" applyAlignment="1" applyProtection="1">
      <protection hidden="1"/>
    </xf>
    <xf numFmtId="171" fontId="9" fillId="0" borderId="38" xfId="37" applyNumberFormat="1" applyFont="1" applyFill="1" applyBorder="1" applyAlignment="1" applyProtection="1">
      <protection hidden="1"/>
    </xf>
    <xf numFmtId="0" fontId="15" fillId="0" borderId="11" xfId="37" applyNumberFormat="1" applyFont="1" applyFill="1" applyBorder="1" applyAlignment="1" applyProtection="1">
      <alignment horizontal="center" vertical="center" wrapText="1"/>
      <protection hidden="1"/>
    </xf>
    <xf numFmtId="169" fontId="9" fillId="0" borderId="11" xfId="37" applyNumberFormat="1" applyFont="1" applyFill="1" applyBorder="1" applyAlignment="1" applyProtection="1">
      <protection hidden="1"/>
    </xf>
    <xf numFmtId="0" fontId="22" fillId="0" borderId="11" xfId="37" applyNumberFormat="1" applyFont="1" applyFill="1" applyBorder="1" applyAlignment="1" applyProtection="1">
      <protection hidden="1"/>
    </xf>
    <xf numFmtId="0" fontId="22" fillId="0" borderId="11" xfId="37" applyBorder="1" applyProtection="1">
      <protection hidden="1"/>
    </xf>
    <xf numFmtId="0" fontId="15" fillId="0" borderId="11" xfId="37" applyNumberFormat="1" applyFont="1" applyFill="1" applyBorder="1" applyAlignment="1" applyProtection="1">
      <alignment horizontal="right"/>
      <protection hidden="1"/>
    </xf>
    <xf numFmtId="169" fontId="15" fillId="0" borderId="11" xfId="37" applyNumberFormat="1" applyFont="1" applyFill="1" applyBorder="1" applyAlignment="1" applyProtection="1">
      <alignment horizontal="right"/>
      <protection hidden="1"/>
    </xf>
    <xf numFmtId="49" fontId="9" fillId="0" borderId="11" xfId="37" applyNumberFormat="1" applyFont="1" applyFill="1" applyBorder="1" applyAlignment="1" applyProtection="1">
      <protection hidden="1"/>
    </xf>
    <xf numFmtId="49" fontId="9" fillId="0" borderId="11" xfId="37" applyNumberFormat="1" applyFont="1" applyFill="1" applyBorder="1" applyAlignment="1" applyProtection="1">
      <alignment horizontal="right"/>
      <protection hidden="1"/>
    </xf>
    <xf numFmtId="49" fontId="9" fillId="0" borderId="11" xfId="37" applyNumberFormat="1" applyFont="1" applyFill="1" applyBorder="1" applyAlignment="1" applyProtection="1">
      <alignment horizontal="center"/>
      <protection hidden="1"/>
    </xf>
    <xf numFmtId="0" fontId="15" fillId="0" borderId="32" xfId="41" applyFont="1" applyFill="1" applyBorder="1" applyAlignment="1">
      <alignment wrapText="1"/>
    </xf>
    <xf numFmtId="0" fontId="15" fillId="0" borderId="31" xfId="41" applyFont="1" applyFill="1" applyBorder="1" applyAlignment="1">
      <alignment wrapText="1"/>
    </xf>
    <xf numFmtId="43" fontId="73" fillId="0" borderId="11" xfId="0" applyNumberFormat="1" applyFont="1" applyBorder="1" applyAlignment="1">
      <alignment horizontal="right" vertical="center" wrapText="1"/>
    </xf>
    <xf numFmtId="49" fontId="88" fillId="59" borderId="11" xfId="0" applyNumberFormat="1" applyFont="1" applyFill="1" applyBorder="1" applyAlignment="1">
      <alignment horizontal="center" vertical="center" wrapText="1"/>
    </xf>
    <xf numFmtId="49" fontId="88" fillId="62" borderId="11" xfId="0" applyNumberFormat="1" applyFont="1" applyFill="1" applyBorder="1" applyAlignment="1">
      <alignment horizontal="center" vertical="center" wrapText="1"/>
    </xf>
    <xf numFmtId="0" fontId="38" fillId="64" borderId="11" xfId="0" applyFont="1" applyFill="1" applyBorder="1" applyAlignment="1">
      <alignment horizontal="center" vertical="center" wrapText="1"/>
    </xf>
    <xf numFmtId="0" fontId="38" fillId="64" borderId="11" xfId="0" applyFont="1" applyFill="1" applyBorder="1" applyAlignment="1">
      <alignment horizontal="center" vertical="center"/>
    </xf>
    <xf numFmtId="0" fontId="82" fillId="64" borderId="11" xfId="0" applyFont="1" applyFill="1" applyBorder="1" applyAlignment="1">
      <alignment horizontal="center" vertical="center"/>
    </xf>
    <xf numFmtId="0" fontId="82" fillId="64" borderId="11" xfId="0" applyFont="1" applyFill="1" applyBorder="1" applyAlignment="1">
      <alignment horizontal="center" vertical="center" wrapText="1"/>
    </xf>
    <xf numFmtId="0" fontId="22" fillId="64" borderId="11" xfId="0" applyFont="1" applyFill="1" applyBorder="1" applyAlignment="1">
      <alignment horizontal="center" wrapText="1"/>
    </xf>
    <xf numFmtId="0" fontId="83" fillId="64" borderId="11" xfId="0" applyFont="1" applyFill="1" applyBorder="1" applyAlignment="1">
      <alignment horizontal="center" vertical="center"/>
    </xf>
    <xf numFmtId="0" fontId="73" fillId="64" borderId="11" xfId="0" applyFont="1" applyFill="1" applyBorder="1" applyAlignment="1">
      <alignment horizontal="center"/>
    </xf>
    <xf numFmtId="164" fontId="0" fillId="65" borderId="11" xfId="0" applyNumberFormat="1" applyFill="1" applyBorder="1" applyAlignment="1">
      <alignment horizontal="right" wrapText="1"/>
    </xf>
    <xf numFmtId="49" fontId="88" fillId="65" borderId="11" xfId="0" applyNumberFormat="1" applyFont="1" applyFill="1" applyBorder="1" applyAlignment="1">
      <alignment horizontal="center" vertical="center" wrapText="1"/>
    </xf>
    <xf numFmtId="49" fontId="89" fillId="65" borderId="11" xfId="0" applyNumberFormat="1" applyFont="1" applyFill="1" applyBorder="1" applyAlignment="1">
      <alignment horizontal="center" vertical="center" wrapText="1"/>
    </xf>
    <xf numFmtId="49" fontId="96" fillId="0" borderId="11" xfId="0" applyNumberFormat="1" applyFont="1" applyFill="1" applyBorder="1" applyAlignment="1">
      <alignment horizontal="center" vertical="center" wrapText="1"/>
    </xf>
    <xf numFmtId="0" fontId="0" fillId="65" borderId="28" xfId="0" applyFill="1" applyBorder="1"/>
    <xf numFmtId="0" fontId="0" fillId="65" borderId="30" xfId="0" applyFill="1" applyBorder="1"/>
    <xf numFmtId="0" fontId="0" fillId="65" borderId="12" xfId="0" applyFill="1" applyBorder="1"/>
    <xf numFmtId="49" fontId="88" fillId="65" borderId="28" xfId="0" applyNumberFormat="1" applyFont="1" applyFill="1" applyBorder="1" applyAlignment="1">
      <alignment horizontal="center" vertical="center" wrapText="1"/>
    </xf>
    <xf numFmtId="0" fontId="0" fillId="65" borderId="0" xfId="0" applyFill="1"/>
    <xf numFmtId="49" fontId="88" fillId="65" borderId="21" xfId="0" applyNumberFormat="1" applyFont="1" applyFill="1" applyBorder="1" applyAlignment="1">
      <alignment horizontal="center" vertical="center" wrapText="1"/>
    </xf>
    <xf numFmtId="0" fontId="73" fillId="65" borderId="11" xfId="0" applyFont="1" applyFill="1" applyBorder="1" applyAlignment="1">
      <alignment horizontal="center"/>
    </xf>
    <xf numFmtId="0" fontId="22" fillId="65" borderId="11" xfId="0" applyFont="1" applyFill="1" applyBorder="1" applyAlignment="1">
      <alignment horizontal="center"/>
    </xf>
    <xf numFmtId="0" fontId="0" fillId="65" borderId="11" xfId="0" applyFill="1" applyBorder="1" applyAlignment="1">
      <alignment horizontal="center"/>
    </xf>
    <xf numFmtId="164" fontId="0" fillId="65" borderId="11" xfId="0" applyNumberFormat="1" applyFill="1" applyBorder="1" applyAlignment="1">
      <alignment horizontal="center" wrapText="1"/>
    </xf>
    <xf numFmtId="43" fontId="22" fillId="65" borderId="11" xfId="0" applyNumberFormat="1" applyFont="1" applyFill="1" applyBorder="1" applyAlignment="1">
      <alignment horizontal="right" wrapText="1"/>
    </xf>
    <xf numFmtId="49" fontId="90" fillId="65" borderId="28" xfId="0" applyNumberFormat="1" applyFont="1" applyFill="1" applyBorder="1" applyAlignment="1">
      <alignment horizontal="center" vertical="center" wrapText="1"/>
    </xf>
    <xf numFmtId="164" fontId="73" fillId="65" borderId="11" xfId="0" applyNumberFormat="1" applyFont="1" applyFill="1" applyBorder="1" applyAlignment="1">
      <alignment horizontal="center"/>
    </xf>
    <xf numFmtId="49" fontId="90" fillId="65" borderId="11" xfId="0" applyNumberFormat="1" applyFont="1" applyFill="1" applyBorder="1" applyAlignment="1">
      <alignment horizontal="center" vertical="center" wrapText="1"/>
    </xf>
    <xf numFmtId="0" fontId="73" fillId="65" borderId="12" xfId="0" applyFont="1" applyFill="1" applyBorder="1" applyAlignment="1">
      <alignment vertical="center" wrapText="1"/>
    </xf>
    <xf numFmtId="0" fontId="73" fillId="65" borderId="11" xfId="0" applyFont="1" applyFill="1" applyBorder="1" applyAlignment="1">
      <alignment horizontal="center" vertical="center" wrapText="1"/>
    </xf>
    <xf numFmtId="164" fontId="73" fillId="65" borderId="11" xfId="0" applyNumberFormat="1" applyFont="1" applyFill="1" applyBorder="1" applyAlignment="1">
      <alignment horizontal="right" wrapText="1"/>
    </xf>
    <xf numFmtId="0" fontId="73" fillId="65" borderId="11" xfId="0" applyFont="1" applyFill="1" applyBorder="1" applyAlignment="1">
      <alignment horizontal="left"/>
    </xf>
    <xf numFmtId="0" fontId="73" fillId="65" borderId="12" xfId="0" applyFont="1" applyFill="1" applyBorder="1" applyAlignment="1">
      <alignment vertical="top" wrapText="1"/>
    </xf>
    <xf numFmtId="0" fontId="22" fillId="0" borderId="0" xfId="0" applyFont="1" applyBorder="1" applyAlignment="1">
      <alignment horizontal="right"/>
    </xf>
    <xf numFmtId="0" fontId="22" fillId="62" borderId="11" xfId="0" applyFont="1" applyFill="1" applyBorder="1" applyAlignment="1">
      <alignment horizontal="center"/>
    </xf>
    <xf numFmtId="0" fontId="0" fillId="59" borderId="11" xfId="0" applyFill="1" applyBorder="1" applyAlignment="1">
      <alignment horizontal="center" vertical="center" wrapText="1"/>
    </xf>
    <xf numFmtId="0" fontId="22" fillId="59" borderId="11" xfId="0" applyFont="1" applyFill="1" applyBorder="1" applyAlignment="1">
      <alignment horizontal="center"/>
    </xf>
    <xf numFmtId="164" fontId="0" fillId="59" borderId="11" xfId="0" applyNumberFormat="1" applyFill="1" applyBorder="1" applyAlignment="1">
      <alignment horizontal="center" wrapText="1"/>
    </xf>
    <xf numFmtId="164" fontId="0" fillId="62" borderId="11" xfId="0" applyNumberFormat="1" applyFill="1" applyBorder="1" applyAlignment="1">
      <alignment horizontal="center" wrapText="1"/>
    </xf>
    <xf numFmtId="0" fontId="9" fillId="44" borderId="11" xfId="0" applyFont="1" applyFill="1" applyBorder="1" applyAlignment="1">
      <alignment horizontal="center" wrapText="1"/>
    </xf>
    <xf numFmtId="0" fontId="38" fillId="44" borderId="11" xfId="0" applyFont="1" applyFill="1" applyBorder="1" applyAlignment="1">
      <alignment horizontal="center" vertical="center" wrapText="1"/>
    </xf>
    <xf numFmtId="0" fontId="38" fillId="44" borderId="11" xfId="0" applyFont="1" applyFill="1" applyBorder="1" applyAlignment="1">
      <alignment horizontal="center" vertical="center"/>
    </xf>
    <xf numFmtId="0" fontId="82" fillId="44" borderId="11" xfId="0" applyFont="1" applyFill="1" applyBorder="1" applyAlignment="1">
      <alignment horizontal="center" vertical="center"/>
    </xf>
    <xf numFmtId="0" fontId="83" fillId="44" borderId="11" xfId="0" applyFont="1" applyFill="1" applyBorder="1" applyAlignment="1">
      <alignment horizontal="center" vertical="center"/>
    </xf>
    <xf numFmtId="0" fontId="0" fillId="44" borderId="11" xfId="0" applyFill="1" applyBorder="1" applyAlignment="1">
      <alignment horizontal="center"/>
    </xf>
    <xf numFmtId="0" fontId="73" fillId="62" borderId="11" xfId="0" applyFont="1" applyFill="1" applyBorder="1" applyAlignment="1">
      <alignment horizontal="center"/>
    </xf>
    <xf numFmtId="0" fontId="73" fillId="59" borderId="11" xfId="0" applyFont="1" applyFill="1" applyBorder="1" applyAlignment="1">
      <alignment horizontal="center" vertical="center" wrapText="1"/>
    </xf>
    <xf numFmtId="0" fontId="73" fillId="59" borderId="11" xfId="0" applyFont="1" applyFill="1" applyBorder="1" applyAlignment="1">
      <alignment horizontal="center"/>
    </xf>
    <xf numFmtId="43" fontId="0" fillId="64" borderId="11" xfId="0" applyNumberFormat="1" applyFill="1" applyBorder="1" applyAlignment="1">
      <alignment horizontal="right" wrapText="1"/>
    </xf>
    <xf numFmtId="0" fontId="82" fillId="64" borderId="11" xfId="0" applyFont="1" applyFill="1" applyBorder="1" applyAlignment="1">
      <alignment horizontal="center" vertical="top" wrapText="1"/>
    </xf>
    <xf numFmtId="0" fontId="95" fillId="64" borderId="11" xfId="0" applyFont="1" applyFill="1" applyBorder="1" applyAlignment="1">
      <alignment horizontal="center" wrapText="1"/>
    </xf>
    <xf numFmtId="0" fontId="134" fillId="64" borderId="11" xfId="0" applyFont="1" applyFill="1" applyBorder="1" applyAlignment="1">
      <alignment horizontal="center" vertical="center" wrapText="1"/>
    </xf>
    <xf numFmtId="0" fontId="76" fillId="64" borderId="11" xfId="0" applyFont="1" applyFill="1" applyBorder="1" applyAlignment="1">
      <alignment horizontal="center" vertical="center"/>
    </xf>
    <xf numFmtId="0" fontId="134" fillId="64" borderId="11" xfId="0" applyFont="1" applyFill="1" applyBorder="1" applyAlignment="1">
      <alignment horizontal="center" vertical="center"/>
    </xf>
    <xf numFmtId="0" fontId="75" fillId="64" borderId="11" xfId="0" applyFont="1" applyFill="1" applyBorder="1" applyAlignment="1">
      <alignment horizontal="center" vertical="center"/>
    </xf>
    <xf numFmtId="164" fontId="73" fillId="64" borderId="11" xfId="0" applyNumberFormat="1" applyFont="1" applyFill="1" applyBorder="1" applyAlignment="1">
      <alignment wrapText="1"/>
    </xf>
    <xf numFmtId="1" fontId="33" fillId="62" borderId="11" xfId="41" applyNumberFormat="1" applyFont="1" applyFill="1" applyBorder="1" applyAlignment="1">
      <alignment horizontal="center" vertical="center"/>
    </xf>
    <xf numFmtId="0" fontId="12" fillId="59" borderId="12" xfId="0" applyFont="1" applyFill="1" applyBorder="1" applyAlignment="1">
      <alignment horizontal="center" vertical="center" wrapText="1"/>
    </xf>
    <xf numFmtId="1" fontId="33" fillId="59" borderId="11" xfId="41" applyNumberFormat="1" applyFont="1" applyFill="1" applyBorder="1" applyAlignment="1">
      <alignment horizontal="center" vertical="center"/>
    </xf>
    <xf numFmtId="0" fontId="12" fillId="64" borderId="12" xfId="0" applyFont="1" applyFill="1" applyBorder="1" applyAlignment="1">
      <alignment horizontal="center" vertical="center" wrapText="1"/>
    </xf>
    <xf numFmtId="164" fontId="11" fillId="44" borderId="11" xfId="49" applyFont="1" applyFill="1" applyBorder="1" applyAlignment="1">
      <alignment horizontal="left"/>
    </xf>
    <xf numFmtId="164" fontId="0" fillId="64" borderId="11" xfId="0" applyNumberFormat="1" applyFill="1" applyBorder="1"/>
    <xf numFmtId="0" fontId="73" fillId="66" borderId="11" xfId="0" applyFont="1" applyFill="1" applyBorder="1" applyAlignment="1">
      <alignment horizontal="center" vertical="center" wrapText="1"/>
    </xf>
    <xf numFmtId="0" fontId="9" fillId="67" borderId="11" xfId="0" applyFont="1" applyFill="1" applyBorder="1" applyAlignment="1">
      <alignment horizontal="center" wrapText="1"/>
    </xf>
    <xf numFmtId="164" fontId="0" fillId="67" borderId="11" xfId="0" applyNumberFormat="1" applyFill="1" applyBorder="1" applyAlignment="1">
      <alignment horizontal="right" wrapText="1"/>
    </xf>
    <xf numFmtId="43" fontId="0" fillId="36" borderId="11" xfId="0" applyNumberFormat="1" applyFill="1" applyBorder="1" applyAlignment="1">
      <alignment horizontal="right" wrapText="1"/>
    </xf>
    <xf numFmtId="43" fontId="73" fillId="0" borderId="11" xfId="0" applyNumberFormat="1" applyFont="1" applyFill="1" applyBorder="1" applyAlignment="1">
      <alignment horizontal="right" vertical="center" wrapText="1"/>
    </xf>
    <xf numFmtId="0" fontId="73" fillId="0" borderId="11" xfId="0" applyFont="1" applyFill="1" applyBorder="1" applyAlignment="1">
      <alignment horizontal="right" vertical="center" wrapText="1"/>
    </xf>
    <xf numFmtId="164" fontId="73" fillId="0" borderId="11" xfId="0" applyNumberFormat="1" applyFont="1" applyFill="1" applyBorder="1" applyAlignment="1">
      <alignment horizontal="right" vertical="center" wrapText="1"/>
    </xf>
    <xf numFmtId="164" fontId="73" fillId="0" borderId="11" xfId="0" applyNumberFormat="1" applyFont="1" applyBorder="1" applyAlignment="1">
      <alignment horizontal="right" vertical="center" wrapText="1"/>
    </xf>
    <xf numFmtId="0" fontId="4" fillId="55" borderId="21" xfId="0" applyFont="1" applyFill="1" applyBorder="1" applyAlignment="1">
      <alignment wrapText="1"/>
    </xf>
    <xf numFmtId="0" fontId="4" fillId="55" borderId="11" xfId="0" applyFont="1" applyFill="1" applyBorder="1" applyAlignment="1">
      <alignment horizontal="center"/>
    </xf>
    <xf numFmtId="164" fontId="4" fillId="55" borderId="11" xfId="0" applyNumberFormat="1" applyFont="1" applyFill="1" applyBorder="1" applyAlignment="1">
      <alignment horizontal="right" wrapText="1"/>
    </xf>
    <xf numFmtId="49" fontId="133" fillId="0" borderId="21" xfId="41" applyNumberFormat="1" applyFont="1" applyFill="1" applyBorder="1" applyAlignment="1">
      <alignment horizontal="center"/>
    </xf>
    <xf numFmtId="0" fontId="81" fillId="0" borderId="12" xfId="41" applyFont="1" applyFill="1" applyBorder="1" applyAlignment="1">
      <alignment horizontal="center" vertical="center" wrapText="1"/>
    </xf>
    <xf numFmtId="49" fontId="88" fillId="65" borderId="11" xfId="0" applyNumberFormat="1" applyFont="1" applyFill="1" applyBorder="1" applyAlignment="1">
      <alignment horizontal="center" vertical="center" wrapText="1"/>
    </xf>
    <xf numFmtId="0" fontId="14" fillId="0" borderId="18" xfId="41" applyFont="1" applyFill="1" applyBorder="1" applyAlignment="1">
      <alignment horizontal="center"/>
    </xf>
    <xf numFmtId="0" fontId="0" fillId="0" borderId="12" xfId="0" applyBorder="1"/>
    <xf numFmtId="0" fontId="0" fillId="39" borderId="11" xfId="0" applyFill="1" applyBorder="1" applyAlignment="1">
      <alignment horizontal="right" wrapText="1"/>
    </xf>
    <xf numFmtId="43" fontId="0" fillId="39" borderId="11" xfId="0" applyNumberFormat="1" applyFill="1" applyBorder="1" applyAlignment="1">
      <alignment horizontal="right" wrapText="1"/>
    </xf>
    <xf numFmtId="0" fontId="26" fillId="39" borderId="11" xfId="0" applyFont="1" applyFill="1" applyBorder="1" applyAlignment="1">
      <alignment horizontal="center" vertical="top" wrapText="1"/>
    </xf>
    <xf numFmtId="0" fontId="7" fillId="0" borderId="0" xfId="37" applyFont="1"/>
    <xf numFmtId="0" fontId="7" fillId="0" borderId="0" xfId="37" applyFont="1" applyAlignment="1">
      <alignment horizontal="justify" wrapText="1"/>
    </xf>
    <xf numFmtId="0" fontId="7" fillId="0" borderId="0" xfId="37" applyFont="1" applyAlignment="1">
      <alignment wrapText="1"/>
    </xf>
    <xf numFmtId="0" fontId="7" fillId="0" borderId="0" xfId="37" applyFont="1" applyBorder="1"/>
    <xf numFmtId="0" fontId="5" fillId="0" borderId="10" xfId="37" applyFont="1" applyBorder="1" applyAlignment="1">
      <alignment vertical="top" wrapText="1"/>
    </xf>
    <xf numFmtId="0" fontId="5" fillId="0" borderId="0" xfId="37" applyFont="1" applyBorder="1" applyAlignment="1">
      <alignment vertical="top" wrapText="1"/>
    </xf>
    <xf numFmtId="0" fontId="5" fillId="0" borderId="0" xfId="37" applyFont="1" applyBorder="1"/>
    <xf numFmtId="0" fontId="5" fillId="0" borderId="0" xfId="37" applyFont="1" applyBorder="1" applyAlignment="1"/>
    <xf numFmtId="0" fontId="5" fillId="0" borderId="0" xfId="37" applyFont="1"/>
    <xf numFmtId="0" fontId="103" fillId="0" borderId="0" xfId="37" applyFont="1"/>
    <xf numFmtId="0" fontId="129" fillId="0" borderId="28" xfId="0" applyFont="1" applyFill="1" applyBorder="1" applyAlignment="1">
      <alignment horizontal="center"/>
    </xf>
    <xf numFmtId="0" fontId="129" fillId="0" borderId="12" xfId="0" applyFont="1" applyFill="1" applyBorder="1" applyAlignment="1">
      <alignment horizontal="center" wrapText="1"/>
    </xf>
    <xf numFmtId="0" fontId="129" fillId="0" borderId="17" xfId="0" applyFont="1" applyFill="1" applyBorder="1" applyAlignment="1">
      <alignment horizontal="center" wrapText="1"/>
    </xf>
    <xf numFmtId="0" fontId="129" fillId="0" borderId="21" xfId="0" applyFont="1" applyFill="1" applyBorder="1" applyAlignment="1">
      <alignment horizontal="center" wrapText="1"/>
    </xf>
    <xf numFmtId="0" fontId="129" fillId="0" borderId="11" xfId="0" applyFont="1" applyFill="1" applyBorder="1" applyAlignment="1">
      <alignment horizontal="center" wrapText="1"/>
    </xf>
    <xf numFmtId="0" fontId="129" fillId="0" borderId="28" xfId="0" applyFont="1" applyFill="1" applyBorder="1" applyAlignment="1">
      <alignment horizontal="center" wrapText="1"/>
    </xf>
    <xf numFmtId="0" fontId="129" fillId="0" borderId="30" xfId="0" applyFont="1" applyFill="1" applyBorder="1" applyAlignment="1">
      <alignment horizontal="center" wrapText="1"/>
    </xf>
    <xf numFmtId="0" fontId="129" fillId="38" borderId="21" xfId="0" applyFont="1" applyFill="1" applyBorder="1" applyAlignment="1">
      <alignment horizontal="center" wrapText="1"/>
    </xf>
    <xf numFmtId="0" fontId="65" fillId="0" borderId="15" xfId="0" applyFont="1" applyFill="1" applyBorder="1" applyAlignment="1">
      <alignment horizontal="center"/>
    </xf>
    <xf numFmtId="0" fontId="65" fillId="0" borderId="21" xfId="0" applyFont="1" applyFill="1" applyBorder="1" applyAlignment="1">
      <alignment horizontal="center" wrapText="1"/>
    </xf>
    <xf numFmtId="0" fontId="65" fillId="0" borderId="0" xfId="0" applyFont="1" applyFill="1" applyBorder="1" applyAlignment="1">
      <alignment horizontal="center" wrapText="1"/>
    </xf>
    <xf numFmtId="0" fontId="22" fillId="25" borderId="11" xfId="0" applyFont="1" applyFill="1" applyBorder="1" applyAlignment="1">
      <alignment horizontal="center" vertical="center" wrapText="1"/>
    </xf>
    <xf numFmtId="0" fontId="162" fillId="0" borderId="11" xfId="0" applyNumberFormat="1" applyFont="1" applyBorder="1" applyAlignment="1">
      <alignment horizontal="center"/>
    </xf>
    <xf numFmtId="49" fontId="88" fillId="44" borderId="31" xfId="0" applyNumberFormat="1" applyFont="1" applyFill="1" applyBorder="1" applyAlignment="1">
      <alignment horizontal="center" vertical="center" wrapText="1"/>
    </xf>
    <xf numFmtId="49" fontId="88" fillId="44" borderId="21" xfId="0" applyNumberFormat="1" applyFont="1" applyFill="1" applyBorder="1" applyAlignment="1">
      <alignment horizontal="center" vertical="center" wrapText="1"/>
    </xf>
    <xf numFmtId="0" fontId="65" fillId="56" borderId="15" xfId="0" applyFont="1" applyFill="1" applyBorder="1" applyAlignment="1">
      <alignment horizontal="left" vertical="center" wrapText="1"/>
    </xf>
    <xf numFmtId="0" fontId="65" fillId="56" borderId="16" xfId="0" applyFont="1" applyFill="1" applyBorder="1" applyAlignment="1">
      <alignment horizontal="left" vertical="center" wrapText="1"/>
    </xf>
    <xf numFmtId="0" fontId="65" fillId="56" borderId="19" xfId="0" applyFont="1" applyFill="1" applyBorder="1" applyAlignment="1">
      <alignment horizontal="left" vertical="center" wrapText="1"/>
    </xf>
    <xf numFmtId="164" fontId="22" fillId="53" borderId="11" xfId="0" applyNumberFormat="1" applyFont="1" applyFill="1" applyBorder="1" applyAlignment="1">
      <alignment horizontal="right"/>
    </xf>
    <xf numFmtId="0" fontId="11" fillId="42" borderId="11" xfId="0" applyFont="1" applyFill="1" applyBorder="1" applyAlignment="1">
      <alignment horizontal="left" vertical="justify"/>
    </xf>
    <xf numFmtId="164" fontId="22" fillId="68" borderId="11" xfId="0" applyNumberFormat="1" applyFont="1" applyFill="1" applyBorder="1" applyAlignment="1">
      <alignment horizontal="right"/>
    </xf>
    <xf numFmtId="167" fontId="135" fillId="69" borderId="11" xfId="36" applyNumberFormat="1" applyFont="1" applyFill="1" applyBorder="1" applyAlignment="1" applyProtection="1">
      <protection hidden="1"/>
    </xf>
    <xf numFmtId="0" fontId="0" fillId="69" borderId="11" xfId="0" applyFill="1" applyBorder="1"/>
    <xf numFmtId="0" fontId="3" fillId="0" borderId="0" xfId="0" applyFont="1"/>
    <xf numFmtId="0" fontId="9" fillId="0" borderId="13" xfId="0" applyFont="1" applyBorder="1" applyAlignment="1">
      <alignment horizontal="center"/>
    </xf>
    <xf numFmtId="0" fontId="9" fillId="0" borderId="14" xfId="0" applyFont="1" applyBorder="1" applyAlignment="1">
      <alignment horizontal="center"/>
    </xf>
    <xf numFmtId="0" fontId="9" fillId="0" borderId="15" xfId="0" applyFont="1" applyBorder="1" applyAlignment="1">
      <alignment horizontal="center"/>
    </xf>
    <xf numFmtId="164" fontId="22" fillId="44" borderId="11" xfId="0" applyNumberFormat="1" applyFont="1" applyFill="1" applyBorder="1" applyAlignment="1">
      <alignment horizontal="right"/>
    </xf>
    <xf numFmtId="49" fontId="88" fillId="38" borderId="28" xfId="0" applyNumberFormat="1" applyFont="1" applyFill="1" applyBorder="1" applyAlignment="1">
      <alignment horizontal="center" vertical="center" wrapText="1"/>
    </xf>
    <xf numFmtId="49" fontId="88" fillId="38" borderId="11" xfId="0" applyNumberFormat="1" applyFont="1" applyFill="1" applyBorder="1" applyAlignment="1">
      <alignment horizontal="center" vertical="center" wrapText="1"/>
    </xf>
    <xf numFmtId="0" fontId="65" fillId="0" borderId="21" xfId="0" applyFont="1" applyFill="1" applyBorder="1" applyAlignment="1">
      <alignment wrapText="1"/>
    </xf>
    <xf numFmtId="0" fontId="6" fillId="71" borderId="11" xfId="0" applyFont="1" applyFill="1" applyBorder="1" applyAlignment="1">
      <alignment horizontal="center"/>
    </xf>
    <xf numFmtId="0" fontId="6" fillId="41" borderId="11" xfId="0" applyFont="1" applyFill="1" applyBorder="1" applyAlignment="1">
      <alignment horizontal="center"/>
    </xf>
    <xf numFmtId="0" fontId="0" fillId="0" borderId="11" xfId="0" applyFill="1" applyBorder="1"/>
    <xf numFmtId="0" fontId="22" fillId="0" borderId="11" xfId="0" applyFont="1" applyFill="1" applyBorder="1" applyAlignment="1">
      <alignment wrapText="1"/>
    </xf>
    <xf numFmtId="0" fontId="0" fillId="0" borderId="31" xfId="0" applyBorder="1" applyAlignment="1">
      <alignment horizontal="right" wrapText="1"/>
    </xf>
    <xf numFmtId="2" fontId="73" fillId="0" borderId="11" xfId="0" applyNumberFormat="1" applyFont="1" applyFill="1" applyBorder="1" applyAlignment="1">
      <alignment horizontal="right" vertical="center" wrapText="1"/>
    </xf>
    <xf numFmtId="43" fontId="0" fillId="0" borderId="0" xfId="0" applyNumberFormat="1" applyBorder="1"/>
    <xf numFmtId="43" fontId="168" fillId="0" borderId="0" xfId="0" applyNumberFormat="1" applyFont="1" applyBorder="1"/>
    <xf numFmtId="0" fontId="165" fillId="0" borderId="0" xfId="0" applyFont="1" applyBorder="1"/>
    <xf numFmtId="43" fontId="73" fillId="0" borderId="14" xfId="0" applyNumberFormat="1" applyFont="1" applyBorder="1"/>
    <xf numFmtId="0" fontId="169" fillId="62" borderId="11" xfId="0" applyFont="1" applyFill="1" applyBorder="1" applyAlignment="1">
      <alignment horizontal="center"/>
    </xf>
    <xf numFmtId="0" fontId="169" fillId="59" borderId="11" xfId="0" applyFont="1" applyFill="1" applyBorder="1" applyAlignment="1">
      <alignment horizontal="center" vertical="center" wrapText="1"/>
    </xf>
    <xf numFmtId="0" fontId="169" fillId="31" borderId="11" xfId="0" applyFont="1" applyFill="1" applyBorder="1" applyAlignment="1">
      <alignment horizontal="center" vertical="center" wrapText="1"/>
    </xf>
    <xf numFmtId="0" fontId="162" fillId="0" borderId="11" xfId="0" applyNumberFormat="1" applyFont="1" applyBorder="1" applyAlignment="1">
      <alignment horizontal="center"/>
    </xf>
    <xf numFmtId="49" fontId="161" fillId="70" borderId="21" xfId="41" applyNumberFormat="1" applyFont="1" applyFill="1" applyBorder="1" applyAlignment="1">
      <alignment horizontal="center"/>
    </xf>
    <xf numFmtId="0" fontId="14" fillId="39" borderId="11" xfId="41" applyFont="1" applyFill="1" applyBorder="1" applyAlignment="1">
      <alignment horizontal="center" vertical="center" wrapText="1"/>
    </xf>
    <xf numFmtId="0" fontId="14" fillId="39" borderId="19" xfId="41" applyFont="1" applyFill="1" applyBorder="1" applyAlignment="1">
      <alignment horizontal="center" vertical="center" wrapText="1"/>
    </xf>
    <xf numFmtId="0" fontId="14" fillId="39" borderId="12" xfId="41" applyFont="1" applyFill="1" applyBorder="1" applyAlignment="1">
      <alignment horizontal="center" vertical="center" wrapText="1"/>
    </xf>
    <xf numFmtId="49" fontId="88" fillId="70" borderId="11" xfId="0" applyNumberFormat="1" applyFont="1" applyFill="1" applyBorder="1" applyAlignment="1">
      <alignment horizontal="center" vertical="center" wrapText="1"/>
    </xf>
    <xf numFmtId="0" fontId="11" fillId="70" borderId="11" xfId="41" applyFont="1" applyFill="1" applyBorder="1" applyAlignment="1">
      <alignment horizontal="center" vertical="justify"/>
    </xf>
    <xf numFmtId="0" fontId="0" fillId="40" borderId="11" xfId="0" applyFill="1" applyBorder="1" applyAlignment="1">
      <alignment horizontal="center"/>
    </xf>
    <xf numFmtId="0" fontId="73" fillId="62" borderId="30" xfId="0" applyFont="1" applyFill="1" applyBorder="1" applyAlignment="1">
      <alignment horizontal="center" vertical="top" wrapText="1"/>
    </xf>
    <xf numFmtId="0" fontId="0" fillId="62" borderId="30" xfId="0" applyFill="1" applyBorder="1" applyAlignment="1">
      <alignment horizontal="center" vertical="center" wrapText="1"/>
    </xf>
    <xf numFmtId="0" fontId="11" fillId="41" borderId="11" xfId="0" applyFont="1" applyFill="1" applyBorder="1" applyAlignment="1">
      <alignment horizontal="center" vertical="justify"/>
    </xf>
    <xf numFmtId="0" fontId="11" fillId="41" borderId="11" xfId="41" applyFont="1" applyFill="1" applyBorder="1" applyAlignment="1">
      <alignment horizontal="left" vertical="justify"/>
    </xf>
    <xf numFmtId="0" fontId="11" fillId="41" borderId="11" xfId="41" applyFont="1" applyFill="1" applyBorder="1" applyAlignment="1">
      <alignment horizontal="center" vertical="justify"/>
    </xf>
    <xf numFmtId="0" fontId="11" fillId="41" borderId="11" xfId="41" applyFont="1" applyFill="1" applyBorder="1" applyAlignment="1">
      <alignment horizontal="left"/>
    </xf>
    <xf numFmtId="0" fontId="11" fillId="41" borderId="11" xfId="41" applyFont="1" applyFill="1" applyBorder="1" applyAlignment="1">
      <alignment horizontal="center"/>
    </xf>
    <xf numFmtId="0" fontId="11" fillId="41" borderId="11" xfId="41" applyFont="1" applyFill="1" applyBorder="1"/>
    <xf numFmtId="0" fontId="9" fillId="41" borderId="11" xfId="0" applyFont="1" applyFill="1" applyBorder="1"/>
    <xf numFmtId="0" fontId="11" fillId="41" borderId="11" xfId="0" applyFont="1" applyFill="1" applyBorder="1" applyAlignment="1">
      <alignment horizontal="left" vertical="justify"/>
    </xf>
    <xf numFmtId="0" fontId="9" fillId="41" borderId="11" xfId="0" applyFont="1" applyFill="1" applyBorder="1" applyAlignment="1">
      <alignment horizontal="center"/>
    </xf>
    <xf numFmtId="0" fontId="11" fillId="37" borderId="11" xfId="0" applyFont="1" applyFill="1" applyBorder="1" applyAlignment="1">
      <alignment horizontal="left" vertical="justify"/>
    </xf>
    <xf numFmtId="164" fontId="11" fillId="45" borderId="11" xfId="49" applyFont="1" applyFill="1" applyBorder="1" applyAlignment="1">
      <alignment horizontal="left"/>
    </xf>
    <xf numFmtId="0" fontId="11" fillId="42" borderId="11" xfId="41" applyFont="1" applyFill="1" applyBorder="1"/>
    <xf numFmtId="0" fontId="9" fillId="42" borderId="11" xfId="0" applyFont="1" applyFill="1" applyBorder="1"/>
    <xf numFmtId="0" fontId="11" fillId="39" borderId="11" xfId="41" applyFont="1" applyFill="1" applyBorder="1" applyAlignment="1">
      <alignment horizontal="left" vertical="justify"/>
    </xf>
    <xf numFmtId="164" fontId="22" fillId="70" borderId="11" xfId="0" applyNumberFormat="1" applyFont="1" applyFill="1" applyBorder="1" applyAlignment="1">
      <alignment horizontal="right"/>
    </xf>
    <xf numFmtId="164" fontId="22" fillId="74" borderId="12" xfId="0" applyNumberFormat="1" applyFont="1" applyFill="1" applyBorder="1" applyAlignment="1">
      <alignment horizontal="right"/>
    </xf>
    <xf numFmtId="164" fontId="22" fillId="70" borderId="12" xfId="0" applyNumberFormat="1" applyFont="1" applyFill="1" applyBorder="1" applyAlignment="1">
      <alignment horizontal="right"/>
    </xf>
    <xf numFmtId="164" fontId="22" fillId="70" borderId="19" xfId="0" applyNumberFormat="1" applyFont="1" applyFill="1" applyBorder="1" applyAlignment="1">
      <alignment horizontal="right"/>
    </xf>
    <xf numFmtId="164" fontId="3" fillId="70" borderId="11" xfId="0" applyNumberFormat="1" applyFont="1" applyFill="1" applyBorder="1" applyAlignment="1">
      <alignment horizontal="right"/>
    </xf>
    <xf numFmtId="164" fontId="22" fillId="70" borderId="18" xfId="0" applyNumberFormat="1" applyFont="1" applyFill="1" applyBorder="1" applyAlignment="1">
      <alignment horizontal="right"/>
    </xf>
    <xf numFmtId="164" fontId="22" fillId="75" borderId="18" xfId="0" applyNumberFormat="1" applyFont="1" applyFill="1" applyBorder="1" applyAlignment="1">
      <alignment horizontal="right"/>
    </xf>
    <xf numFmtId="164" fontId="22" fillId="75" borderId="12" xfId="0" applyNumberFormat="1" applyFont="1" applyFill="1" applyBorder="1" applyAlignment="1">
      <alignment horizontal="right"/>
    </xf>
    <xf numFmtId="43" fontId="0" fillId="62" borderId="11" xfId="0" applyNumberFormat="1" applyFill="1" applyBorder="1" applyAlignment="1">
      <alignment horizontal="right" wrapText="1"/>
    </xf>
    <xf numFmtId="0" fontId="3" fillId="0" borderId="11" xfId="0" applyFont="1" applyFill="1" applyBorder="1" applyAlignment="1">
      <alignment horizontal="right" wrapText="1"/>
    </xf>
    <xf numFmtId="0" fontId="65" fillId="59" borderId="21" xfId="0" applyFont="1" applyFill="1" applyBorder="1" applyAlignment="1"/>
    <xf numFmtId="0" fontId="65" fillId="59" borderId="21" xfId="0" applyFont="1" applyFill="1" applyBorder="1" applyAlignment="1">
      <alignment wrapText="1"/>
    </xf>
    <xf numFmtId="167" fontId="135" fillId="70" borderId="11" xfId="36" applyNumberFormat="1" applyFont="1" applyFill="1" applyBorder="1" applyAlignment="1" applyProtection="1">
      <protection hidden="1"/>
    </xf>
    <xf numFmtId="164" fontId="22" fillId="41" borderId="12" xfId="0" applyNumberFormat="1" applyFont="1" applyFill="1" applyBorder="1" applyAlignment="1">
      <alignment horizontal="right"/>
    </xf>
    <xf numFmtId="0" fontId="73" fillId="41" borderId="17" xfId="0" applyFont="1" applyFill="1" applyBorder="1" applyAlignment="1">
      <alignment wrapText="1"/>
    </xf>
    <xf numFmtId="0" fontId="129" fillId="41" borderId="12" xfId="0" applyFont="1" applyFill="1" applyBorder="1" applyAlignment="1">
      <alignment horizontal="center" wrapText="1"/>
    </xf>
    <xf numFmtId="49" fontId="22" fillId="41" borderId="17" xfId="0" applyNumberFormat="1" applyFont="1" applyFill="1" applyBorder="1" applyAlignment="1">
      <alignment horizontal="center"/>
    </xf>
    <xf numFmtId="49" fontId="22" fillId="41" borderId="12" xfId="0" applyNumberFormat="1" applyFont="1" applyFill="1" applyBorder="1" applyAlignment="1">
      <alignment horizontal="center"/>
    </xf>
    <xf numFmtId="0" fontId="65" fillId="41" borderId="19" xfId="0" applyFont="1" applyFill="1" applyBorder="1" applyAlignment="1">
      <alignment horizontal="center"/>
    </xf>
    <xf numFmtId="0" fontId="73" fillId="41" borderId="18" xfId="0" applyFont="1" applyFill="1" applyBorder="1" applyAlignment="1">
      <alignment horizontal="center"/>
    </xf>
    <xf numFmtId="0" fontId="98" fillId="41" borderId="13" xfId="0" applyFont="1" applyFill="1" applyBorder="1" applyAlignment="1"/>
    <xf numFmtId="0" fontId="129" fillId="41" borderId="28" xfId="0" applyFont="1" applyFill="1" applyBorder="1" applyAlignment="1">
      <alignment horizontal="center"/>
    </xf>
    <xf numFmtId="0" fontId="22" fillId="41" borderId="13" xfId="0" applyFont="1" applyFill="1" applyBorder="1" applyAlignment="1">
      <alignment horizontal="center"/>
    </xf>
    <xf numFmtId="0" fontId="22" fillId="41" borderId="28" xfId="0" applyFont="1" applyFill="1" applyBorder="1" applyAlignment="1">
      <alignment horizontal="center"/>
    </xf>
    <xf numFmtId="0" fontId="65" fillId="41" borderId="28" xfId="0" applyFont="1" applyFill="1" applyBorder="1" applyAlignment="1">
      <alignment horizontal="center"/>
    </xf>
    <xf numFmtId="0" fontId="73" fillId="41" borderId="14" xfId="0" applyFont="1" applyFill="1" applyBorder="1" applyAlignment="1">
      <alignment horizontal="center"/>
    </xf>
    <xf numFmtId="0" fontId="73" fillId="41" borderId="12" xfId="0" applyFont="1" applyFill="1" applyBorder="1" applyAlignment="1">
      <alignment wrapText="1"/>
    </xf>
    <xf numFmtId="0" fontId="22" fillId="41" borderId="17" xfId="0" applyFont="1" applyFill="1" applyBorder="1" applyAlignment="1">
      <alignment horizontal="center"/>
    </xf>
    <xf numFmtId="0" fontId="65" fillId="41" borderId="18" xfId="0" applyFont="1" applyFill="1" applyBorder="1" applyAlignment="1">
      <alignment horizontal="center"/>
    </xf>
    <xf numFmtId="0" fontId="73" fillId="41" borderId="17" xfId="0" applyFont="1" applyFill="1" applyBorder="1" applyAlignment="1">
      <alignment horizontal="center"/>
    </xf>
    <xf numFmtId="0" fontId="129" fillId="41" borderId="11" xfId="0" applyFont="1" applyFill="1" applyBorder="1" applyAlignment="1">
      <alignment horizontal="center" wrapText="1"/>
    </xf>
    <xf numFmtId="0" fontId="65" fillId="41" borderId="18" xfId="0" applyFont="1" applyFill="1" applyBorder="1" applyAlignment="1">
      <alignment horizontal="center" wrapText="1"/>
    </xf>
    <xf numFmtId="0" fontId="29" fillId="41" borderId="17" xfId="0" applyFont="1" applyFill="1" applyBorder="1" applyAlignment="1">
      <alignment horizontal="center"/>
    </xf>
    <xf numFmtId="0" fontId="73" fillId="41" borderId="21" xfId="0" applyFont="1" applyFill="1" applyBorder="1" applyAlignment="1">
      <alignment wrapText="1"/>
    </xf>
    <xf numFmtId="0" fontId="29" fillId="41" borderId="11" xfId="0" applyFont="1" applyFill="1" applyBorder="1" applyAlignment="1">
      <alignment horizontal="center"/>
    </xf>
    <xf numFmtId="0" fontId="73" fillId="41" borderId="21" xfId="0" applyFont="1" applyFill="1" applyBorder="1" applyAlignment="1">
      <alignment horizontal="left" wrapText="1"/>
    </xf>
    <xf numFmtId="0" fontId="129" fillId="41" borderId="28" xfId="0" applyFont="1" applyFill="1" applyBorder="1" applyAlignment="1">
      <alignment horizontal="center" wrapText="1"/>
    </xf>
    <xf numFmtId="0" fontId="73" fillId="41" borderId="28" xfId="0" applyFont="1" applyFill="1" applyBorder="1" applyAlignment="1">
      <alignment horizontal="center"/>
    </xf>
    <xf numFmtId="0" fontId="65" fillId="41" borderId="21" xfId="0" applyFont="1" applyFill="1" applyBorder="1" applyAlignment="1">
      <alignment horizontal="center" wrapText="1"/>
    </xf>
    <xf numFmtId="0" fontId="73" fillId="41" borderId="21" xfId="0" applyFont="1" applyFill="1" applyBorder="1" applyAlignment="1">
      <alignment horizontal="center" wrapText="1"/>
    </xf>
    <xf numFmtId="0" fontId="73" fillId="41" borderId="10" xfId="0" applyFont="1" applyFill="1" applyBorder="1" applyAlignment="1">
      <alignment wrapText="1"/>
    </xf>
    <xf numFmtId="0" fontId="129" fillId="41" borderId="30" xfId="0" applyFont="1" applyFill="1" applyBorder="1" applyAlignment="1">
      <alignment horizontal="center" wrapText="1"/>
    </xf>
    <xf numFmtId="49" fontId="22" fillId="41" borderId="28" xfId="0" applyNumberFormat="1" applyFont="1" applyFill="1" applyBorder="1" applyAlignment="1">
      <alignment horizontal="center"/>
    </xf>
    <xf numFmtId="0" fontId="65" fillId="41" borderId="0" xfId="0" applyFont="1" applyFill="1" applyBorder="1" applyAlignment="1">
      <alignment horizontal="center" wrapText="1"/>
    </xf>
    <xf numFmtId="0" fontId="29" fillId="41" borderId="10" xfId="0" applyFont="1" applyFill="1" applyBorder="1" applyAlignment="1">
      <alignment horizontal="center"/>
    </xf>
    <xf numFmtId="0" fontId="98" fillId="41" borderId="28" xfId="0" applyFont="1" applyFill="1" applyBorder="1" applyAlignment="1"/>
    <xf numFmtId="0" fontId="65" fillId="41" borderId="15" xfId="0" applyFont="1" applyFill="1" applyBorder="1" applyAlignment="1">
      <alignment horizontal="center"/>
    </xf>
    <xf numFmtId="0" fontId="73" fillId="41" borderId="17" xfId="0" applyFont="1" applyFill="1" applyBorder="1" applyAlignment="1">
      <alignment horizontal="center" wrapText="1"/>
    </xf>
    <xf numFmtId="0" fontId="73" fillId="41" borderId="12" xfId="0" applyFont="1" applyFill="1" applyBorder="1" applyAlignment="1">
      <alignment horizontal="center" wrapText="1"/>
    </xf>
    <xf numFmtId="0" fontId="65" fillId="41" borderId="19" xfId="0" applyFont="1" applyFill="1" applyBorder="1" applyAlignment="1">
      <alignment horizontal="center" wrapText="1"/>
    </xf>
    <xf numFmtId="0" fontId="29" fillId="41" borderId="18" xfId="0" applyFont="1" applyFill="1" applyBorder="1" applyAlignment="1">
      <alignment horizontal="center"/>
    </xf>
    <xf numFmtId="0" fontId="65" fillId="41" borderId="17" xfId="0" applyFont="1" applyFill="1" applyBorder="1" applyAlignment="1">
      <alignment horizontal="center" wrapText="1"/>
    </xf>
    <xf numFmtId="0" fontId="29" fillId="41" borderId="12" xfId="0" applyFont="1" applyFill="1" applyBorder="1" applyAlignment="1">
      <alignment horizontal="center"/>
    </xf>
    <xf numFmtId="0" fontId="65" fillId="41" borderId="14" xfId="0" applyFont="1" applyFill="1" applyBorder="1" applyAlignment="1">
      <alignment horizontal="center"/>
    </xf>
    <xf numFmtId="0" fontId="129" fillId="41" borderId="21" xfId="0" applyFont="1" applyFill="1" applyBorder="1" applyAlignment="1">
      <alignment horizontal="center" wrapText="1"/>
    </xf>
    <xf numFmtId="0" fontId="65" fillId="41" borderId="11" xfId="0" applyFont="1" applyFill="1" applyBorder="1" applyAlignment="1">
      <alignment horizontal="center" wrapText="1"/>
    </xf>
    <xf numFmtId="0" fontId="73" fillId="41" borderId="11" xfId="0" applyFont="1" applyFill="1" applyBorder="1" applyAlignment="1">
      <alignment wrapText="1"/>
    </xf>
    <xf numFmtId="49" fontId="96" fillId="43" borderId="31" xfId="0" applyNumberFormat="1" applyFont="1" applyFill="1" applyBorder="1" applyAlignment="1">
      <alignment horizontal="center" vertical="center" wrapText="1"/>
    </xf>
    <xf numFmtId="0" fontId="170" fillId="0" borderId="11" xfId="0" applyFont="1" applyFill="1" applyBorder="1" applyAlignment="1">
      <alignment horizontal="center"/>
    </xf>
    <xf numFmtId="49" fontId="161" fillId="0" borderId="21" xfId="41" applyNumberFormat="1" applyFont="1" applyFill="1" applyBorder="1" applyAlignment="1">
      <alignment horizontal="center"/>
    </xf>
    <xf numFmtId="49" fontId="161" fillId="39" borderId="21" xfId="41" applyNumberFormat="1" applyFont="1" applyFill="1" applyBorder="1" applyAlignment="1">
      <alignment horizontal="center"/>
    </xf>
    <xf numFmtId="0" fontId="40" fillId="0" borderId="11" xfId="41" applyFont="1" applyFill="1" applyBorder="1" applyAlignment="1">
      <alignment horizontal="center" wrapText="1"/>
    </xf>
    <xf numFmtId="0" fontId="162" fillId="0" borderId="11" xfId="0" applyNumberFormat="1" applyFont="1" applyBorder="1" applyAlignment="1">
      <alignment horizontal="center"/>
    </xf>
    <xf numFmtId="0" fontId="38" fillId="56" borderId="11" xfId="0" applyFont="1" applyFill="1" applyBorder="1" applyAlignment="1">
      <alignment horizontal="center" vertical="center"/>
    </xf>
    <xf numFmtId="0" fontId="82" fillId="56" borderId="11" xfId="0" applyFont="1" applyFill="1" applyBorder="1" applyAlignment="1">
      <alignment horizontal="center" vertical="center"/>
    </xf>
    <xf numFmtId="0" fontId="82" fillId="29" borderId="11" xfId="0" applyFont="1" applyFill="1" applyBorder="1" applyAlignment="1">
      <alignment horizontal="center" vertical="center" wrapText="1"/>
    </xf>
    <xf numFmtId="0" fontId="73" fillId="40" borderId="21" xfId="0" applyFont="1" applyFill="1" applyBorder="1" applyAlignment="1">
      <alignment wrapText="1"/>
    </xf>
    <xf numFmtId="164" fontId="3" fillId="37" borderId="11" xfId="0" applyNumberFormat="1" applyFont="1" applyFill="1" applyBorder="1" applyAlignment="1">
      <alignment horizontal="right"/>
    </xf>
    <xf numFmtId="164" fontId="3" fillId="37" borderId="11" xfId="0" quotePrefix="1" applyNumberFormat="1" applyFont="1" applyFill="1" applyBorder="1" applyAlignment="1">
      <alignment horizontal="right"/>
    </xf>
    <xf numFmtId="0" fontId="73" fillId="0" borderId="21" xfId="0" applyFont="1" applyFill="1" applyBorder="1" applyAlignment="1"/>
    <xf numFmtId="0" fontId="73" fillId="27" borderId="21" xfId="0" applyFont="1" applyFill="1" applyBorder="1" applyAlignment="1"/>
    <xf numFmtId="0" fontId="73" fillId="0" borderId="21" xfId="0" applyFont="1" applyBorder="1" applyAlignment="1"/>
    <xf numFmtId="49" fontId="161" fillId="56" borderId="21" xfId="41" applyNumberFormat="1" applyFont="1" applyFill="1" applyBorder="1" applyAlignment="1">
      <alignment horizontal="center"/>
    </xf>
    <xf numFmtId="0" fontId="15" fillId="24" borderId="16" xfId="41" applyFont="1" applyFill="1" applyBorder="1" applyAlignment="1">
      <alignment horizontal="center" vertical="center" wrapText="1"/>
    </xf>
    <xf numFmtId="0" fontId="41" fillId="37" borderId="30" xfId="41" applyFont="1" applyFill="1" applyBorder="1" applyAlignment="1">
      <alignment horizontal="center" wrapText="1"/>
    </xf>
    <xf numFmtId="0" fontId="81" fillId="39" borderId="12" xfId="41" applyFont="1" applyFill="1" applyBorder="1" applyAlignment="1">
      <alignment horizontal="center" vertical="center" wrapText="1"/>
    </xf>
    <xf numFmtId="0" fontId="14" fillId="62" borderId="16" xfId="41" applyFont="1" applyFill="1" applyBorder="1" applyAlignment="1">
      <alignment horizontal="center" wrapText="1"/>
    </xf>
    <xf numFmtId="0" fontId="41" fillId="55" borderId="16" xfId="41" applyFont="1" applyFill="1" applyBorder="1" applyAlignment="1">
      <alignment horizontal="center" vertical="center" wrapText="1"/>
    </xf>
    <xf numFmtId="0" fontId="14" fillId="0" borderId="32" xfId="41" applyFont="1" applyFill="1" applyBorder="1" applyAlignment="1">
      <alignment horizontal="center" vertical="center" wrapText="1"/>
    </xf>
    <xf numFmtId="0" fontId="15" fillId="59" borderId="15" xfId="41" applyFont="1" applyFill="1" applyBorder="1" applyAlignment="1">
      <alignment horizontal="center" vertical="center" wrapText="1"/>
    </xf>
    <xf numFmtId="0" fontId="41" fillId="37" borderId="16" xfId="41" applyFont="1" applyFill="1" applyBorder="1" applyAlignment="1">
      <alignment horizontal="center" vertical="center" wrapText="1"/>
    </xf>
    <xf numFmtId="0" fontId="5" fillId="76" borderId="11" xfId="41" applyFont="1" applyFill="1" applyBorder="1" applyAlignment="1">
      <alignment horizontal="center" vertical="justify"/>
    </xf>
    <xf numFmtId="0" fontId="11" fillId="42" borderId="11" xfId="41" applyFont="1" applyFill="1" applyBorder="1" applyAlignment="1">
      <alignment horizontal="left" vertical="justify"/>
    </xf>
    <xf numFmtId="0" fontId="11" fillId="42" borderId="11" xfId="41" applyFont="1" applyFill="1" applyBorder="1" applyAlignment="1">
      <alignment horizontal="center" vertical="justify"/>
    </xf>
    <xf numFmtId="0" fontId="11" fillId="41" borderId="11" xfId="0" applyFont="1" applyFill="1" applyBorder="1" applyAlignment="1">
      <alignment horizontal="center"/>
    </xf>
    <xf numFmtId="49" fontId="161" fillId="41" borderId="11" xfId="41" applyNumberFormat="1" applyFont="1" applyFill="1" applyBorder="1" applyAlignment="1">
      <alignment horizontal="center"/>
    </xf>
    <xf numFmtId="0" fontId="134" fillId="44" borderId="11" xfId="0" applyFont="1" applyFill="1" applyBorder="1" applyAlignment="1">
      <alignment horizontal="center" vertical="center"/>
    </xf>
    <xf numFmtId="0" fontId="3" fillId="64" borderId="11" xfId="0" applyFont="1" applyFill="1" applyBorder="1" applyAlignment="1">
      <alignment horizontal="center" wrapText="1"/>
    </xf>
    <xf numFmtId="0" fontId="82" fillId="39" borderId="11" xfId="0" applyFont="1" applyFill="1" applyBorder="1" applyAlignment="1">
      <alignment horizontal="center" vertical="center"/>
    </xf>
    <xf numFmtId="0" fontId="160" fillId="29" borderId="11" xfId="0" applyFont="1" applyFill="1" applyBorder="1" applyAlignment="1">
      <alignment horizontal="center" vertical="center" wrapText="1"/>
    </xf>
    <xf numFmtId="0" fontId="3" fillId="65" borderId="30" xfId="0" applyFont="1" applyFill="1" applyBorder="1"/>
    <xf numFmtId="0" fontId="9" fillId="64" borderId="11" xfId="0" applyFont="1" applyFill="1" applyBorder="1" applyAlignment="1">
      <alignment horizontal="left"/>
    </xf>
    <xf numFmtId="0" fontId="171" fillId="41" borderId="11" xfId="0" applyFont="1" applyFill="1" applyBorder="1" applyAlignment="1">
      <alignment horizontal="center" wrapText="1"/>
    </xf>
    <xf numFmtId="0" fontId="73" fillId="78" borderId="21" xfId="0" applyFont="1" applyFill="1" applyBorder="1" applyAlignment="1">
      <alignment wrapText="1"/>
    </xf>
    <xf numFmtId="0" fontId="6" fillId="78" borderId="11" xfId="0" applyFont="1" applyFill="1" applyBorder="1" applyAlignment="1">
      <alignment horizontal="center"/>
    </xf>
    <xf numFmtId="164" fontId="0" fillId="78" borderId="11" xfId="0" applyNumberFormat="1" applyFill="1" applyBorder="1" applyAlignment="1">
      <alignment horizontal="right" wrapText="1"/>
    </xf>
    <xf numFmtId="0" fontId="151" fillId="38" borderId="11" xfId="36" applyFill="1" applyBorder="1" applyAlignment="1">
      <alignment horizontal="left"/>
    </xf>
    <xf numFmtId="49" fontId="52" fillId="0" borderId="18" xfId="36" applyNumberFormat="1" applyFont="1" applyBorder="1" applyAlignment="1"/>
    <xf numFmtId="167" fontId="135" fillId="68" borderId="11" xfId="36" applyNumberFormat="1" applyFont="1" applyFill="1" applyBorder="1" applyAlignment="1" applyProtection="1">
      <protection hidden="1"/>
    </xf>
    <xf numFmtId="167" fontId="135" fillId="41" borderId="11" xfId="36" applyNumberFormat="1" applyFont="1" applyFill="1" applyBorder="1" applyAlignment="1" applyProtection="1">
      <protection hidden="1"/>
    </xf>
    <xf numFmtId="0" fontId="73" fillId="56" borderId="11" xfId="0" applyFont="1" applyFill="1" applyBorder="1" applyAlignment="1">
      <alignment horizontal="center"/>
    </xf>
    <xf numFmtId="0" fontId="170" fillId="41" borderId="11" xfId="0" applyFont="1" applyFill="1" applyBorder="1" applyAlignment="1">
      <alignment horizontal="center"/>
    </xf>
    <xf numFmtId="0" fontId="11" fillId="37" borderId="11" xfId="41" applyFont="1" applyFill="1" applyBorder="1" applyAlignment="1">
      <alignment horizontal="left"/>
    </xf>
    <xf numFmtId="0" fontId="11" fillId="37" borderId="11" xfId="41" applyFont="1" applyFill="1" applyBorder="1" applyAlignment="1">
      <alignment horizontal="left" vertical="justify"/>
    </xf>
    <xf numFmtId="164" fontId="22" fillId="79" borderId="11" xfId="0" applyNumberFormat="1" applyFont="1" applyFill="1" applyBorder="1" applyAlignment="1">
      <alignment horizontal="right"/>
    </xf>
    <xf numFmtId="164" fontId="22" fillId="79" borderId="12" xfId="0" applyNumberFormat="1" applyFont="1" applyFill="1" applyBorder="1" applyAlignment="1">
      <alignment horizontal="right"/>
    </xf>
    <xf numFmtId="43" fontId="0" fillId="0" borderId="11" xfId="0" applyNumberFormat="1" applyFill="1" applyBorder="1" applyAlignment="1">
      <alignment horizontal="right" vertical="center" wrapText="1"/>
    </xf>
    <xf numFmtId="0" fontId="11" fillId="56" borderId="11" xfId="41" applyFont="1" applyFill="1" applyBorder="1" applyAlignment="1">
      <alignment horizontal="left"/>
    </xf>
    <xf numFmtId="0" fontId="82" fillId="80" borderId="11" xfId="0" applyFont="1" applyFill="1" applyBorder="1" applyAlignment="1">
      <alignment horizontal="center" vertical="center"/>
    </xf>
    <xf numFmtId="0" fontId="38" fillId="80" borderId="11" xfId="0" applyFont="1" applyFill="1" applyBorder="1" applyAlignment="1">
      <alignment horizontal="center" vertical="center"/>
    </xf>
    <xf numFmtId="164" fontId="22" fillId="41" borderId="11" xfId="0" applyNumberFormat="1" applyFont="1" applyFill="1" applyBorder="1" applyAlignment="1">
      <alignment horizontal="right"/>
    </xf>
    <xf numFmtId="0" fontId="65" fillId="62" borderId="21" xfId="0" applyFont="1" applyFill="1" applyBorder="1" applyAlignment="1"/>
    <xf numFmtId="0" fontId="65" fillId="41" borderId="21" xfId="0" applyFont="1" applyFill="1" applyBorder="1" applyAlignment="1">
      <alignment wrapText="1"/>
    </xf>
    <xf numFmtId="0" fontId="11" fillId="42" borderId="11" xfId="41" applyFont="1" applyFill="1" applyBorder="1" applyAlignment="1">
      <alignment horizontal="left"/>
    </xf>
    <xf numFmtId="0" fontId="11" fillId="42" borderId="11" xfId="41" applyFont="1" applyFill="1" applyBorder="1" applyAlignment="1">
      <alignment horizontal="center"/>
    </xf>
    <xf numFmtId="0" fontId="170" fillId="42" borderId="11" xfId="0" applyFont="1" applyFill="1" applyBorder="1" applyAlignment="1">
      <alignment horizontal="center"/>
    </xf>
    <xf numFmtId="0" fontId="34" fillId="0" borderId="0" xfId="38" applyNumberFormat="1" applyFont="1" applyBorder="1" applyAlignment="1">
      <alignment horizontal="left"/>
    </xf>
    <xf numFmtId="0" fontId="33" fillId="0" borderId="0" xfId="38" applyNumberFormat="1" applyFont="1" applyBorder="1" applyAlignment="1">
      <alignment horizontal="left"/>
    </xf>
    <xf numFmtId="0" fontId="142" fillId="0" borderId="0" xfId="38" applyNumberFormat="1" applyFont="1" applyBorder="1" applyAlignment="1">
      <alignment horizontal="left"/>
    </xf>
    <xf numFmtId="0" fontId="143" fillId="0" borderId="0" xfId="38" applyNumberFormat="1" applyFont="1" applyBorder="1" applyAlignment="1">
      <alignment horizontal="left"/>
    </xf>
    <xf numFmtId="0" fontId="143" fillId="0" borderId="0" xfId="38" applyNumberFormat="1" applyFont="1" applyBorder="1" applyAlignment="1">
      <alignment horizontal="right"/>
    </xf>
    <xf numFmtId="0" fontId="33" fillId="0" borderId="0" xfId="38" applyNumberFormat="1" applyFont="1" applyBorder="1" applyAlignment="1">
      <alignment horizontal="right"/>
    </xf>
    <xf numFmtId="0" fontId="35" fillId="0" borderId="0" xfId="38" applyNumberFormat="1" applyFont="1" applyBorder="1" applyAlignment="1">
      <alignment horizontal="left"/>
    </xf>
    <xf numFmtId="0" fontId="146" fillId="0" borderId="0" xfId="38" applyNumberFormat="1" applyFont="1" applyBorder="1" applyAlignment="1">
      <alignment horizontal="left"/>
    </xf>
    <xf numFmtId="0" fontId="33" fillId="0" borderId="49" xfId="38" applyNumberFormat="1" applyFont="1" applyBorder="1" applyAlignment="1">
      <alignment horizontal="left"/>
    </xf>
    <xf numFmtId="0" fontId="33" fillId="0" borderId="50" xfId="38" applyNumberFormat="1" applyFont="1" applyBorder="1" applyAlignment="1">
      <alignment horizontal="left"/>
    </xf>
    <xf numFmtId="0" fontId="33" fillId="0" borderId="51" xfId="38" applyNumberFormat="1" applyFont="1" applyBorder="1" applyAlignment="1">
      <alignment horizontal="left"/>
    </xf>
    <xf numFmtId="0" fontId="33" fillId="0" borderId="52" xfId="38" applyNumberFormat="1" applyFont="1" applyBorder="1" applyAlignment="1">
      <alignment horizontal="left"/>
    </xf>
    <xf numFmtId="0" fontId="33" fillId="0" borderId="53" xfId="38" applyNumberFormat="1" applyFont="1" applyBorder="1" applyAlignment="1">
      <alignment horizontal="left"/>
    </xf>
    <xf numFmtId="0" fontId="33" fillId="0" borderId="54" xfId="38" applyNumberFormat="1" applyFont="1" applyBorder="1" applyAlignment="1">
      <alignment horizontal="left"/>
    </xf>
    <xf numFmtId="0" fontId="142" fillId="0" borderId="53" xfId="38" applyNumberFormat="1" applyFont="1" applyBorder="1" applyAlignment="1">
      <alignment horizontal="center" vertical="top"/>
    </xf>
    <xf numFmtId="0" fontId="142" fillId="0" borderId="0" xfId="38" applyNumberFormat="1" applyFont="1" applyBorder="1" applyAlignment="1">
      <alignment horizontal="center" vertical="top"/>
    </xf>
    <xf numFmtId="0" fontId="142" fillId="0" borderId="54" xfId="38" applyNumberFormat="1" applyFont="1" applyBorder="1" applyAlignment="1">
      <alignment horizontal="center" vertical="top"/>
    </xf>
    <xf numFmtId="0" fontId="33" fillId="0" borderId="55" xfId="38" applyNumberFormat="1" applyFont="1" applyBorder="1" applyAlignment="1">
      <alignment horizontal="left"/>
    </xf>
    <xf numFmtId="0" fontId="33" fillId="0" borderId="56" xfId="38" applyNumberFormat="1" applyFont="1" applyBorder="1" applyAlignment="1">
      <alignment horizontal="left"/>
    </xf>
    <xf numFmtId="0" fontId="73" fillId="45" borderId="11" xfId="0" applyFont="1" applyFill="1" applyBorder="1" applyAlignment="1">
      <alignment horizontal="center" vertical="center" wrapText="1"/>
    </xf>
    <xf numFmtId="0" fontId="73" fillId="69" borderId="11" xfId="0" applyFont="1" applyFill="1" applyBorder="1" applyAlignment="1">
      <alignment horizontal="center" vertical="center" wrapText="1"/>
    </xf>
    <xf numFmtId="0" fontId="33" fillId="69" borderId="0" xfId="38" applyNumberFormat="1" applyFont="1" applyFill="1" applyBorder="1" applyAlignment="1">
      <alignment horizontal="left"/>
    </xf>
    <xf numFmtId="0" fontId="33" fillId="81" borderId="0" xfId="38" applyNumberFormat="1" applyFont="1" applyFill="1" applyBorder="1" applyAlignment="1">
      <alignment horizontal="left"/>
    </xf>
    <xf numFmtId="164" fontId="160" fillId="0" borderId="11" xfId="0" applyNumberFormat="1" applyFont="1" applyFill="1" applyBorder="1" applyAlignment="1">
      <alignment horizontal="right" wrapText="1"/>
    </xf>
    <xf numFmtId="0" fontId="33" fillId="82" borderId="0" xfId="38" applyNumberFormat="1" applyFont="1" applyFill="1" applyBorder="1" applyAlignment="1">
      <alignment horizontal="left"/>
    </xf>
    <xf numFmtId="0" fontId="33" fillId="83" borderId="0" xfId="38" applyNumberFormat="1" applyFont="1" applyFill="1" applyBorder="1" applyAlignment="1">
      <alignment horizontal="left"/>
    </xf>
    <xf numFmtId="0" fontId="33" fillId="84" borderId="0" xfId="38" applyNumberFormat="1" applyFont="1" applyFill="1" applyBorder="1" applyAlignment="1">
      <alignment horizontal="left"/>
    </xf>
    <xf numFmtId="0" fontId="33" fillId="85" borderId="0" xfId="38" applyNumberFormat="1" applyFont="1" applyFill="1" applyBorder="1" applyAlignment="1">
      <alignment horizontal="left"/>
    </xf>
    <xf numFmtId="164" fontId="0" fillId="41" borderId="11" xfId="0" applyNumberFormat="1" applyFill="1" applyBorder="1" applyAlignment="1">
      <alignment horizontal="right" wrapText="1"/>
    </xf>
    <xf numFmtId="0" fontId="82" fillId="86" borderId="11" xfId="0" applyFont="1" applyFill="1" applyBorder="1" applyAlignment="1">
      <alignment horizontal="center" vertical="center"/>
    </xf>
    <xf numFmtId="43" fontId="0" fillId="41" borderId="11" xfId="0" applyNumberFormat="1" applyFill="1" applyBorder="1" applyAlignment="1">
      <alignment horizontal="right" wrapText="1"/>
    </xf>
    <xf numFmtId="43" fontId="3" fillId="41" borderId="11" xfId="0" applyNumberFormat="1" applyFont="1" applyFill="1" applyBorder="1" applyAlignment="1">
      <alignment horizontal="right" wrapText="1"/>
    </xf>
    <xf numFmtId="49" fontId="160" fillId="0" borderId="0" xfId="0" applyNumberFormat="1" applyFont="1"/>
    <xf numFmtId="164" fontId="33" fillId="39" borderId="11" xfId="0" applyNumberFormat="1" applyFont="1" applyFill="1" applyBorder="1" applyAlignment="1">
      <alignment horizontal="right" wrapText="1"/>
    </xf>
    <xf numFmtId="0" fontId="9" fillId="0" borderId="11" xfId="0" applyFont="1" applyFill="1" applyBorder="1" applyAlignment="1">
      <alignment horizontal="right" wrapText="1"/>
    </xf>
    <xf numFmtId="164" fontId="9" fillId="0" borderId="11" xfId="0" applyNumberFormat="1" applyFont="1" applyFill="1" applyBorder="1" applyAlignment="1">
      <alignment horizontal="right" wrapText="1"/>
    </xf>
    <xf numFmtId="164" fontId="15" fillId="62" borderId="11" xfId="0" applyNumberFormat="1" applyFont="1" applyFill="1" applyBorder="1" applyAlignment="1">
      <alignment horizontal="right" wrapText="1"/>
    </xf>
    <xf numFmtId="164" fontId="9" fillId="0" borderId="11" xfId="0" applyNumberFormat="1" applyFont="1" applyBorder="1" applyAlignment="1">
      <alignment horizontal="right" wrapText="1"/>
    </xf>
    <xf numFmtId="164" fontId="15" fillId="0" borderId="11" xfId="0" applyNumberFormat="1" applyFont="1" applyFill="1" applyBorder="1" applyAlignment="1">
      <alignment horizontal="right" wrapText="1"/>
    </xf>
    <xf numFmtId="164" fontId="9" fillId="78" borderId="11" xfId="0" applyNumberFormat="1" applyFont="1" applyFill="1" applyBorder="1" applyAlignment="1">
      <alignment horizontal="right" wrapText="1"/>
    </xf>
    <xf numFmtId="164" fontId="9" fillId="62" borderId="11" xfId="0" applyNumberFormat="1" applyFont="1" applyFill="1" applyBorder="1" applyAlignment="1">
      <alignment horizontal="right" wrapText="1"/>
    </xf>
    <xf numFmtId="0" fontId="9" fillId="62" borderId="11" xfId="0" applyFont="1" applyFill="1" applyBorder="1" applyAlignment="1">
      <alignment horizontal="right" wrapText="1"/>
    </xf>
    <xf numFmtId="164" fontId="9" fillId="41" borderId="11" xfId="0" applyNumberFormat="1" applyFont="1" applyFill="1" applyBorder="1" applyAlignment="1">
      <alignment horizontal="right" wrapText="1"/>
    </xf>
    <xf numFmtId="43" fontId="9" fillId="41" borderId="11" xfId="0" applyNumberFormat="1" applyFont="1" applyFill="1" applyBorder="1" applyAlignment="1">
      <alignment horizontal="right" wrapText="1"/>
    </xf>
    <xf numFmtId="43" fontId="9" fillId="0" borderId="11" xfId="0" applyNumberFormat="1" applyFont="1" applyFill="1" applyBorder="1" applyAlignment="1">
      <alignment horizontal="right" wrapText="1"/>
    </xf>
    <xf numFmtId="43" fontId="9" fillId="62" borderId="11" xfId="0" applyNumberFormat="1" applyFont="1" applyFill="1" applyBorder="1" applyAlignment="1">
      <alignment horizontal="right" wrapText="1"/>
    </xf>
    <xf numFmtId="49" fontId="11" fillId="0" borderId="0" xfId="41" applyNumberFormat="1" applyFont="1" applyFill="1"/>
    <xf numFmtId="0" fontId="33" fillId="38" borderId="0" xfId="38" applyNumberFormat="1" applyFont="1" applyFill="1" applyBorder="1" applyAlignment="1">
      <alignment horizontal="left"/>
    </xf>
    <xf numFmtId="0" fontId="33" fillId="87" borderId="0" xfId="38" applyNumberFormat="1" applyFont="1" applyFill="1" applyBorder="1" applyAlignment="1">
      <alignment horizontal="left"/>
    </xf>
    <xf numFmtId="0" fontId="33" fillId="88" borderId="0" xfId="38" applyNumberFormat="1" applyFont="1" applyFill="1" applyBorder="1" applyAlignment="1">
      <alignment horizontal="left"/>
    </xf>
    <xf numFmtId="0" fontId="11" fillId="89" borderId="11" xfId="0" applyFont="1" applyFill="1" applyBorder="1" applyAlignment="1">
      <alignment horizontal="left" vertical="justify"/>
    </xf>
    <xf numFmtId="0" fontId="11" fillId="89" borderId="11" xfId="41" applyFont="1" applyFill="1" applyBorder="1" applyAlignment="1">
      <alignment horizontal="left" vertical="justify"/>
    </xf>
    <xf numFmtId="49" fontId="0" fillId="0" borderId="0" xfId="0" applyNumberFormat="1"/>
    <xf numFmtId="49" fontId="39" fillId="0" borderId="0" xfId="0" applyNumberFormat="1" applyFont="1" applyBorder="1" applyAlignment="1">
      <alignment horizontal="center"/>
    </xf>
    <xf numFmtId="49" fontId="105" fillId="0" borderId="0" xfId="0" applyNumberFormat="1" applyFont="1" applyBorder="1" applyAlignment="1"/>
    <xf numFmtId="0" fontId="82" fillId="86" borderId="11" xfId="0" applyFont="1" applyFill="1" applyBorder="1" applyAlignment="1">
      <alignment horizontal="center" vertical="center" wrapText="1"/>
    </xf>
    <xf numFmtId="0" fontId="83" fillId="86" borderId="11" xfId="0" applyFont="1" applyFill="1" applyBorder="1" applyAlignment="1">
      <alignment horizontal="center" vertical="center"/>
    </xf>
    <xf numFmtId="0" fontId="38" fillId="80" borderId="11" xfId="0" applyFont="1" applyFill="1" applyBorder="1" applyAlignment="1">
      <alignment horizontal="center" vertical="center" wrapText="1"/>
    </xf>
    <xf numFmtId="0" fontId="82" fillId="80" borderId="11" xfId="0" applyFont="1" applyFill="1" applyBorder="1" applyAlignment="1">
      <alignment horizontal="center" vertical="center" wrapText="1"/>
    </xf>
    <xf numFmtId="0" fontId="9" fillId="67" borderId="11" xfId="0" applyFont="1" applyFill="1" applyBorder="1" applyAlignment="1">
      <alignment horizontal="center"/>
    </xf>
    <xf numFmtId="0" fontId="9" fillId="86" borderId="11" xfId="0" applyFont="1" applyFill="1" applyBorder="1" applyAlignment="1">
      <alignment horizontal="center"/>
    </xf>
    <xf numFmtId="0" fontId="15" fillId="59" borderId="11" xfId="0" applyFont="1" applyFill="1" applyBorder="1" applyAlignment="1">
      <alignment horizontal="center"/>
    </xf>
    <xf numFmtId="0" fontId="3" fillId="0" borderId="11" xfId="0" applyFont="1" applyBorder="1"/>
    <xf numFmtId="0" fontId="3" fillId="0" borderId="11" xfId="0" applyFont="1" applyBorder="1" applyAlignment="1">
      <alignment wrapText="1"/>
    </xf>
    <xf numFmtId="0" fontId="3" fillId="44" borderId="11" xfId="0" applyFont="1" applyFill="1" applyBorder="1" applyAlignment="1">
      <alignment wrapText="1"/>
    </xf>
    <xf numFmtId="49" fontId="11" fillId="41" borderId="11" xfId="41" applyNumberFormat="1" applyFont="1" applyFill="1" applyBorder="1" applyAlignment="1">
      <alignment horizontal="center"/>
    </xf>
    <xf numFmtId="0" fontId="82" fillId="44" borderId="11" xfId="0" applyFont="1" applyFill="1" applyBorder="1" applyAlignment="1">
      <alignment horizontal="center" vertical="center" wrapText="1"/>
    </xf>
    <xf numFmtId="0" fontId="73" fillId="69" borderId="11" xfId="0" applyFont="1" applyFill="1" applyBorder="1" applyAlignment="1">
      <alignment horizontal="center"/>
    </xf>
    <xf numFmtId="0" fontId="0" fillId="62" borderId="30" xfId="0" applyFill="1" applyBorder="1" applyAlignment="1">
      <alignment horizontal="center" vertical="center" wrapText="1"/>
    </xf>
    <xf numFmtId="49" fontId="88" fillId="65" borderId="11" xfId="0" applyNumberFormat="1" applyFont="1" applyFill="1" applyBorder="1" applyAlignment="1">
      <alignment horizontal="center" vertical="center" wrapText="1"/>
    </xf>
    <xf numFmtId="0" fontId="0" fillId="0" borderId="0" xfId="0"/>
    <xf numFmtId="0" fontId="33" fillId="0" borderId="0" xfId="38" applyNumberFormat="1" applyFont="1" applyBorder="1" applyAlignment="1">
      <alignment horizontal="left"/>
    </xf>
    <xf numFmtId="49" fontId="88" fillId="44" borderId="28" xfId="0" applyNumberFormat="1" applyFont="1" applyFill="1" applyBorder="1" applyAlignment="1">
      <alignment horizontal="center" vertical="center" wrapText="1"/>
    </xf>
    <xf numFmtId="164" fontId="0" fillId="44" borderId="11" xfId="0" applyNumberFormat="1" applyFill="1" applyBorder="1" applyAlignment="1">
      <alignment horizontal="right" wrapText="1"/>
    </xf>
    <xf numFmtId="0" fontId="0" fillId="44" borderId="0" xfId="0" applyFill="1"/>
    <xf numFmtId="49" fontId="88" fillId="44" borderId="0" xfId="0" applyNumberFormat="1" applyFont="1" applyFill="1" applyBorder="1" applyAlignment="1">
      <alignment horizontal="center" vertical="center" wrapText="1"/>
    </xf>
    <xf numFmtId="164" fontId="0" fillId="44" borderId="32" xfId="0" applyNumberFormat="1" applyFill="1" applyBorder="1" applyAlignment="1">
      <alignment horizontal="right" wrapText="1"/>
    </xf>
    <xf numFmtId="0" fontId="0" fillId="41" borderId="0" xfId="0" applyFill="1"/>
    <xf numFmtId="0" fontId="0" fillId="41" borderId="0" xfId="0" applyFill="1" applyAlignment="1">
      <alignment wrapText="1"/>
    </xf>
    <xf numFmtId="0" fontId="67" fillId="41" borderId="0" xfId="0" applyFont="1" applyFill="1"/>
    <xf numFmtId="164" fontId="67" fillId="41" borderId="0" xfId="0" applyNumberFormat="1" applyFont="1" applyFill="1"/>
    <xf numFmtId="0" fontId="65" fillId="69" borderId="30" xfId="0" applyFont="1" applyFill="1" applyBorder="1" applyAlignment="1">
      <alignment horizontal="center" vertical="top" wrapText="1"/>
    </xf>
    <xf numFmtId="0" fontId="65" fillId="42" borderId="11" xfId="0" applyFont="1" applyFill="1" applyBorder="1" applyAlignment="1">
      <alignment horizontal="center" vertical="top" wrapText="1"/>
    </xf>
    <xf numFmtId="49" fontId="88" fillId="44" borderId="19" xfId="0" applyNumberFormat="1" applyFont="1" applyFill="1" applyBorder="1" applyAlignment="1">
      <alignment horizontal="center" vertical="center" wrapText="1"/>
    </xf>
    <xf numFmtId="0" fontId="65" fillId="42" borderId="31" xfId="0" applyFont="1" applyFill="1" applyBorder="1" applyAlignment="1">
      <alignment horizontal="center" vertical="top" wrapText="1"/>
    </xf>
    <xf numFmtId="0" fontId="65" fillId="69" borderId="16" xfId="0" applyFont="1" applyFill="1" applyBorder="1" applyAlignment="1">
      <alignment horizontal="center" vertical="top" wrapText="1"/>
    </xf>
    <xf numFmtId="49" fontId="88" fillId="44" borderId="12" xfId="0" applyNumberFormat="1" applyFont="1" applyFill="1" applyBorder="1" applyAlignment="1">
      <alignment horizontal="center" vertical="center" wrapText="1"/>
    </xf>
    <xf numFmtId="0" fontId="0" fillId="0" borderId="0" xfId="0"/>
    <xf numFmtId="0" fontId="0" fillId="0" borderId="11" xfId="0" applyBorder="1"/>
    <xf numFmtId="0" fontId="0" fillId="41" borderId="11" xfId="0" applyFill="1" applyBorder="1"/>
    <xf numFmtId="0" fontId="65" fillId="55" borderId="21" xfId="0" applyFont="1" applyFill="1" applyBorder="1" applyAlignment="1">
      <alignment wrapText="1"/>
    </xf>
    <xf numFmtId="0" fontId="6" fillId="55" borderId="11" xfId="0" applyFont="1" applyFill="1" applyBorder="1" applyAlignment="1">
      <alignment horizontal="center"/>
    </xf>
    <xf numFmtId="0" fontId="82" fillId="55" borderId="11" xfId="0" applyFont="1" applyFill="1" applyBorder="1" applyAlignment="1">
      <alignment horizontal="center" vertical="center"/>
    </xf>
    <xf numFmtId="0" fontId="33" fillId="0" borderId="0" xfId="38" applyNumberFormat="1" applyFont="1" applyBorder="1" applyAlignment="1">
      <alignment horizontal="left"/>
    </xf>
    <xf numFmtId="0" fontId="33" fillId="0" borderId="0" xfId="0" applyNumberFormat="1" applyFont="1" applyFill="1" applyBorder="1" applyAlignment="1">
      <alignment horizontal="left"/>
    </xf>
    <xf numFmtId="0" fontId="73" fillId="59" borderId="21" xfId="0" applyFont="1" applyFill="1" applyBorder="1" applyAlignment="1">
      <alignment wrapText="1"/>
    </xf>
    <xf numFmtId="0" fontId="65" fillId="31" borderId="11" xfId="0" applyFont="1" applyFill="1" applyBorder="1" applyAlignment="1">
      <alignment horizontal="center"/>
    </xf>
    <xf numFmtId="0" fontId="65" fillId="69" borderId="11" xfId="0" applyFont="1" applyFill="1" applyBorder="1" applyAlignment="1">
      <alignment horizontal="center"/>
    </xf>
    <xf numFmtId="0" fontId="9" fillId="0" borderId="12" xfId="41" applyFont="1" applyFill="1" applyBorder="1" applyAlignment="1">
      <alignment horizontal="center" vertical="center" textRotation="90" wrapText="1"/>
    </xf>
    <xf numFmtId="0" fontId="0" fillId="0" borderId="0" xfId="0"/>
    <xf numFmtId="0" fontId="0" fillId="0" borderId="0" xfId="0"/>
    <xf numFmtId="0" fontId="0" fillId="0" borderId="11" xfId="0" applyBorder="1"/>
    <xf numFmtId="0" fontId="76" fillId="55" borderId="11" xfId="0" applyFont="1" applyFill="1" applyBorder="1" applyAlignment="1">
      <alignment horizontal="center" vertical="center"/>
    </xf>
    <xf numFmtId="0" fontId="38" fillId="55" borderId="11" xfId="0" applyFont="1" applyFill="1" applyBorder="1" applyAlignment="1">
      <alignment horizontal="center" vertical="center"/>
    </xf>
    <xf numFmtId="0" fontId="83" fillId="55" borderId="11" xfId="0" applyFont="1" applyFill="1" applyBorder="1" applyAlignment="1">
      <alignment horizontal="center" vertical="center"/>
    </xf>
    <xf numFmtId="0" fontId="82" fillId="96" borderId="11" xfId="0" applyFont="1" applyFill="1" applyBorder="1" applyAlignment="1">
      <alignment horizontal="center" vertical="center"/>
    </xf>
    <xf numFmtId="0" fontId="9" fillId="96" borderId="11" xfId="0" applyFont="1" applyFill="1" applyBorder="1" applyAlignment="1">
      <alignment horizontal="center"/>
    </xf>
    <xf numFmtId="49" fontId="161" fillId="39" borderId="18" xfId="41" applyNumberFormat="1" applyFont="1" applyFill="1" applyBorder="1" applyAlignment="1">
      <alignment horizontal="center"/>
    </xf>
    <xf numFmtId="49" fontId="161" fillId="39" borderId="17" xfId="41" applyNumberFormat="1" applyFont="1" applyFill="1" applyBorder="1" applyAlignment="1">
      <alignment horizontal="center"/>
    </xf>
    <xf numFmtId="49" fontId="161" fillId="0" borderId="18" xfId="41" applyNumberFormat="1" applyFont="1" applyFill="1" applyBorder="1" applyAlignment="1">
      <alignment horizontal="center"/>
    </xf>
    <xf numFmtId="49" fontId="161" fillId="0" borderId="17" xfId="41" applyNumberFormat="1" applyFont="1" applyFill="1" applyBorder="1" applyAlignment="1">
      <alignment horizontal="center"/>
    </xf>
    <xf numFmtId="0" fontId="9" fillId="0" borderId="11" xfId="41" applyFont="1" applyFill="1" applyBorder="1" applyAlignment="1">
      <alignment horizontal="center" wrapText="1"/>
    </xf>
    <xf numFmtId="49" fontId="161" fillId="70" borderId="17" xfId="41" applyNumberFormat="1" applyFont="1" applyFill="1" applyBorder="1" applyAlignment="1">
      <alignment horizontal="center"/>
    </xf>
    <xf numFmtId="49" fontId="161" fillId="56" borderId="17" xfId="41" applyNumberFormat="1" applyFont="1" applyFill="1" applyBorder="1" applyAlignment="1">
      <alignment horizontal="center"/>
    </xf>
    <xf numFmtId="49" fontId="177" fillId="0" borderId="21" xfId="41" applyNumberFormat="1" applyFont="1" applyFill="1" applyBorder="1" applyAlignment="1">
      <alignment horizontal="center"/>
    </xf>
    <xf numFmtId="49" fontId="177" fillId="0" borderId="11" xfId="41" applyNumberFormat="1" applyFont="1" applyFill="1" applyBorder="1" applyAlignment="1">
      <alignment horizontal="center"/>
    </xf>
    <xf numFmtId="49" fontId="177" fillId="39" borderId="11" xfId="41" applyNumberFormat="1" applyFont="1" applyFill="1" applyBorder="1" applyAlignment="1">
      <alignment horizontal="center"/>
    </xf>
    <xf numFmtId="49" fontId="177" fillId="39" borderId="31" xfId="41" applyNumberFormat="1" applyFont="1" applyFill="1" applyBorder="1" applyAlignment="1">
      <alignment horizontal="center"/>
    </xf>
    <xf numFmtId="49" fontId="177" fillId="41" borderId="11" xfId="41" applyNumberFormat="1" applyFont="1" applyFill="1" applyBorder="1" applyAlignment="1">
      <alignment horizontal="center"/>
    </xf>
    <xf numFmtId="49" fontId="177" fillId="0" borderId="18" xfId="41" applyNumberFormat="1" applyFont="1" applyFill="1" applyBorder="1" applyAlignment="1">
      <alignment horizontal="center"/>
    </xf>
    <xf numFmtId="49" fontId="177" fillId="0" borderId="17" xfId="41" applyNumberFormat="1" applyFont="1" applyFill="1" applyBorder="1" applyAlignment="1">
      <alignment horizontal="center"/>
    </xf>
    <xf numFmtId="0" fontId="33" fillId="0" borderId="0" xfId="38" applyNumberFormat="1" applyFont="1" applyBorder="1" applyAlignment="1">
      <alignment horizontal="left"/>
    </xf>
    <xf numFmtId="164" fontId="11" fillId="55" borderId="11" xfId="49" applyFont="1" applyFill="1" applyBorder="1" applyAlignment="1">
      <alignment horizontal="left"/>
    </xf>
    <xf numFmtId="0" fontId="73" fillId="42" borderId="21" xfId="0" applyFont="1" applyFill="1" applyBorder="1" applyAlignment="1">
      <alignment wrapText="1"/>
    </xf>
    <xf numFmtId="0" fontId="6" fillId="42" borderId="11" xfId="0" applyFont="1" applyFill="1" applyBorder="1" applyAlignment="1">
      <alignment horizontal="center"/>
    </xf>
    <xf numFmtId="0" fontId="3" fillId="64" borderId="11" xfId="0" applyFont="1" applyFill="1" applyBorder="1" applyAlignment="1">
      <alignment horizontal="center"/>
    </xf>
    <xf numFmtId="0" fontId="146" fillId="0" borderId="0" xfId="0" applyNumberFormat="1" applyFont="1" applyFill="1" applyBorder="1" applyAlignment="1">
      <alignment horizontal="left"/>
    </xf>
    <xf numFmtId="0" fontId="34" fillId="0" borderId="0" xfId="0" applyNumberFormat="1" applyFont="1" applyFill="1" applyBorder="1" applyAlignment="1">
      <alignment horizontal="left"/>
    </xf>
    <xf numFmtId="49" fontId="33" fillId="0" borderId="0" xfId="0" applyNumberFormat="1" applyFont="1" applyFill="1" applyBorder="1" applyAlignment="1">
      <alignment horizontal="center"/>
    </xf>
    <xf numFmtId="0" fontId="142" fillId="0" borderId="0" xfId="0" applyNumberFormat="1" applyFont="1" applyFill="1" applyBorder="1" applyAlignment="1">
      <alignment horizontal="left"/>
    </xf>
    <xf numFmtId="0" fontId="34" fillId="0" borderId="0" xfId="0" applyNumberFormat="1" applyFont="1" applyFill="1" applyBorder="1" applyAlignment="1">
      <alignment horizontal="justify" vertical="top" wrapText="1"/>
    </xf>
    <xf numFmtId="0" fontId="34" fillId="0" borderId="0" xfId="0" applyNumberFormat="1" applyFont="1" applyFill="1" applyBorder="1" applyAlignment="1">
      <alignment horizontal="justify" vertical="top"/>
    </xf>
    <xf numFmtId="0" fontId="146" fillId="0" borderId="0" xfId="0" applyNumberFormat="1" applyFont="1" applyFill="1" applyBorder="1" applyAlignment="1">
      <alignment horizontal="justify" wrapText="1"/>
    </xf>
    <xf numFmtId="0" fontId="35" fillId="0" borderId="0" xfId="38" applyNumberFormat="1" applyFont="1" applyFill="1" applyBorder="1" applyAlignment="1">
      <alignment horizontal="left"/>
    </xf>
    <xf numFmtId="0" fontId="33" fillId="0" borderId="0" xfId="38" applyNumberFormat="1" applyFont="1" applyFill="1" applyBorder="1" applyAlignment="1">
      <alignment horizontal="left"/>
    </xf>
    <xf numFmtId="49" fontId="33" fillId="0" borderId="14" xfId="38" applyNumberFormat="1" applyFont="1" applyFill="1" applyBorder="1" applyAlignment="1">
      <alignment horizontal="center"/>
    </xf>
    <xf numFmtId="0" fontId="33" fillId="0" borderId="14" xfId="38" applyNumberFormat="1" applyFont="1" applyFill="1" applyBorder="1" applyAlignment="1">
      <alignment horizontal="left" vertical="top" wrapText="1" indent="3"/>
    </xf>
    <xf numFmtId="49" fontId="33" fillId="0" borderId="0" xfId="38" applyNumberFormat="1" applyFont="1" applyFill="1" applyBorder="1" applyAlignment="1">
      <alignment horizontal="center"/>
    </xf>
    <xf numFmtId="0" fontId="33" fillId="0" borderId="0" xfId="38" applyNumberFormat="1" applyFont="1" applyFill="1" applyBorder="1" applyAlignment="1">
      <alignment horizontal="center"/>
    </xf>
    <xf numFmtId="0" fontId="142" fillId="0" borderId="0" xfId="38" applyNumberFormat="1" applyFont="1" applyFill="1" applyBorder="1" applyAlignment="1">
      <alignment horizontal="left"/>
    </xf>
    <xf numFmtId="0" fontId="33" fillId="0" borderId="56" xfId="38" applyNumberFormat="1" applyFont="1" applyFill="1" applyBorder="1" applyAlignment="1">
      <alignment horizontal="left"/>
    </xf>
    <xf numFmtId="0" fontId="33" fillId="0" borderId="55" xfId="38" applyNumberFormat="1" applyFont="1" applyFill="1" applyBorder="1" applyAlignment="1">
      <alignment horizontal="left"/>
    </xf>
    <xf numFmtId="0" fontId="33" fillId="0" borderId="54" xfId="38" applyNumberFormat="1" applyFont="1" applyFill="1" applyBorder="1" applyAlignment="1">
      <alignment horizontal="left"/>
    </xf>
    <xf numFmtId="0" fontId="33" fillId="0" borderId="53" xfId="38" applyNumberFormat="1" applyFont="1" applyFill="1" applyBorder="1" applyAlignment="1">
      <alignment horizontal="left"/>
    </xf>
    <xf numFmtId="0" fontId="142" fillId="0" borderId="54" xfId="38" applyNumberFormat="1" applyFont="1" applyFill="1" applyBorder="1" applyAlignment="1">
      <alignment horizontal="center" vertical="top"/>
    </xf>
    <xf numFmtId="0" fontId="142" fillId="0" borderId="0" xfId="38" applyNumberFormat="1" applyFont="1" applyFill="1" applyBorder="1" applyAlignment="1">
      <alignment horizontal="center" vertical="top"/>
    </xf>
    <xf numFmtId="0" fontId="142" fillId="0" borderId="53" xfId="38" applyNumberFormat="1" applyFont="1" applyFill="1" applyBorder="1" applyAlignment="1">
      <alignment horizontal="center" vertical="top"/>
    </xf>
    <xf numFmtId="0" fontId="33" fillId="0" borderId="52" xfId="38" applyNumberFormat="1" applyFont="1" applyFill="1" applyBorder="1" applyAlignment="1">
      <alignment horizontal="left"/>
    </xf>
    <xf numFmtId="0" fontId="33" fillId="0" borderId="51" xfId="38" applyNumberFormat="1" applyFont="1" applyFill="1" applyBorder="1" applyAlignment="1">
      <alignment horizontal="left"/>
    </xf>
    <xf numFmtId="0" fontId="33" fillId="0" borderId="50" xfId="38" applyNumberFormat="1" applyFont="1" applyFill="1" applyBorder="1" applyAlignment="1">
      <alignment horizontal="left"/>
    </xf>
    <xf numFmtId="0" fontId="33" fillId="0" borderId="49" xfId="38" applyNumberFormat="1" applyFont="1" applyFill="1" applyBorder="1" applyAlignment="1">
      <alignment horizontal="left"/>
    </xf>
    <xf numFmtId="0" fontId="34" fillId="0" borderId="0" xfId="38" applyNumberFormat="1" applyFont="1" applyFill="1" applyBorder="1" applyAlignment="1">
      <alignment horizontal="left"/>
    </xf>
    <xf numFmtId="49" fontId="161" fillId="39" borderId="21" xfId="41" applyNumberFormat="1" applyFont="1" applyFill="1" applyBorder="1" applyAlignment="1">
      <alignment horizontal="center"/>
    </xf>
    <xf numFmtId="0" fontId="0" fillId="0" borderId="0" xfId="0"/>
    <xf numFmtId="0" fontId="148" fillId="0" borderId="0" xfId="38" applyNumberFormat="1" applyFont="1" applyFill="1" applyBorder="1" applyAlignment="1">
      <alignment horizontal="left"/>
    </xf>
    <xf numFmtId="0" fontId="65" fillId="97" borderId="21" xfId="0" applyFont="1" applyFill="1" applyBorder="1" applyAlignment="1">
      <alignment horizontal="left"/>
    </xf>
    <xf numFmtId="0" fontId="65" fillId="97" borderId="11" xfId="0" applyFont="1" applyFill="1" applyBorder="1" applyAlignment="1">
      <alignment horizontal="center" wrapText="1"/>
    </xf>
    <xf numFmtId="0" fontId="65" fillId="97" borderId="21" xfId="0" applyFont="1" applyFill="1" applyBorder="1" applyAlignment="1">
      <alignment wrapText="1"/>
    </xf>
    <xf numFmtId="0" fontId="65" fillId="97" borderId="11" xfId="0" applyFont="1" applyFill="1" applyBorder="1" applyAlignment="1">
      <alignment horizontal="center"/>
    </xf>
    <xf numFmtId="164" fontId="0" fillId="79" borderId="11" xfId="0" applyNumberFormat="1" applyFill="1" applyBorder="1" applyAlignment="1">
      <alignment horizontal="right" wrapText="1"/>
    </xf>
    <xf numFmtId="0" fontId="0" fillId="55" borderId="11" xfId="0" applyFill="1" applyBorder="1"/>
    <xf numFmtId="0" fontId="33" fillId="0" borderId="0" xfId="38" applyNumberFormat="1" applyFont="1" applyBorder="1" applyAlignment="1">
      <alignment horizontal="left"/>
    </xf>
    <xf numFmtId="49" fontId="161" fillId="39" borderId="12" xfId="41" applyNumberFormat="1" applyFont="1" applyFill="1" applyBorder="1" applyAlignment="1">
      <alignment horizontal="center"/>
    </xf>
    <xf numFmtId="0" fontId="14" fillId="0" borderId="11" xfId="41" applyFont="1" applyFill="1" applyBorder="1" applyAlignment="1">
      <alignment horizontal="center"/>
    </xf>
    <xf numFmtId="0" fontId="15" fillId="0" borderId="28" xfId="41" applyFont="1" applyFill="1" applyBorder="1" applyAlignment="1">
      <alignment wrapText="1"/>
    </xf>
    <xf numFmtId="49" fontId="161" fillId="0" borderId="11" xfId="41" applyNumberFormat="1" applyFont="1" applyFill="1" applyBorder="1" applyAlignment="1">
      <alignment horizontal="center"/>
    </xf>
    <xf numFmtId="0" fontId="14" fillId="0" borderId="15" xfId="41" applyFont="1" applyFill="1" applyBorder="1" applyAlignment="1">
      <alignment horizontal="center" vertical="center" wrapText="1"/>
    </xf>
    <xf numFmtId="49" fontId="161" fillId="39" borderId="11" xfId="41" applyNumberFormat="1" applyFont="1" applyFill="1" applyBorder="1" applyAlignment="1">
      <alignment horizontal="center"/>
    </xf>
    <xf numFmtId="49" fontId="161" fillId="56" borderId="11" xfId="41" applyNumberFormat="1" applyFont="1" applyFill="1" applyBorder="1" applyAlignment="1">
      <alignment horizontal="center"/>
    </xf>
    <xf numFmtId="0" fontId="41" fillId="55" borderId="11" xfId="41" applyFont="1" applyFill="1" applyBorder="1" applyAlignment="1">
      <alignment horizontal="center" wrapText="1"/>
    </xf>
    <xf numFmtId="49" fontId="161" fillId="39" borderId="21" xfId="41" applyNumberFormat="1" applyFont="1" applyFill="1" applyBorder="1" applyAlignment="1">
      <alignment horizontal="center"/>
    </xf>
    <xf numFmtId="49" fontId="161" fillId="39" borderId="31" xfId="41" applyNumberFormat="1" applyFont="1" applyFill="1" applyBorder="1" applyAlignment="1">
      <alignment horizontal="center"/>
    </xf>
    <xf numFmtId="49" fontId="161" fillId="0" borderId="21" xfId="41" applyNumberFormat="1" applyFont="1" applyFill="1" applyBorder="1" applyAlignment="1">
      <alignment horizontal="center"/>
    </xf>
    <xf numFmtId="0" fontId="12" fillId="62" borderId="12" xfId="0" applyFont="1" applyFill="1" applyBorder="1" applyAlignment="1">
      <alignment horizontal="center" vertical="center" wrapText="1"/>
    </xf>
    <xf numFmtId="0" fontId="33" fillId="0" borderId="0" xfId="38" applyNumberFormat="1" applyFont="1" applyBorder="1" applyAlignment="1">
      <alignment horizontal="left"/>
    </xf>
    <xf numFmtId="49" fontId="1" fillId="32" borderId="28" xfId="36" applyNumberFormat="1" applyFont="1" applyFill="1" applyBorder="1" applyAlignment="1">
      <alignment horizontal="center" wrapText="1"/>
    </xf>
    <xf numFmtId="49" fontId="1" fillId="32" borderId="28" xfId="36" applyNumberFormat="1" applyFont="1" applyFill="1" applyBorder="1" applyAlignment="1">
      <alignment horizontal="center" vertical="center"/>
    </xf>
    <xf numFmtId="49" fontId="183" fillId="40" borderId="21" xfId="41" applyNumberFormat="1" applyFont="1" applyFill="1" applyBorder="1" applyAlignment="1">
      <alignment horizontal="center"/>
    </xf>
    <xf numFmtId="49" fontId="1" fillId="40" borderId="28" xfId="36" applyNumberFormat="1" applyFont="1" applyFill="1" applyBorder="1" applyAlignment="1">
      <alignment horizontal="center" vertical="center"/>
    </xf>
    <xf numFmtId="49" fontId="183" fillId="40" borderId="11" xfId="41" applyNumberFormat="1" applyFont="1" applyFill="1" applyBorder="1" applyAlignment="1">
      <alignment horizontal="center"/>
    </xf>
    <xf numFmtId="49" fontId="88" fillId="62" borderId="11" xfId="0" applyNumberFormat="1" applyFont="1" applyFill="1" applyBorder="1" applyAlignment="1">
      <alignment horizontal="center" vertical="center" wrapText="1"/>
    </xf>
    <xf numFmtId="0" fontId="99" fillId="62" borderId="11" xfId="0" applyFont="1" applyFill="1" applyBorder="1" applyAlignment="1">
      <alignment horizontal="left" vertical="top" wrapText="1"/>
    </xf>
    <xf numFmtId="49" fontId="88" fillId="59" borderId="11" xfId="0" applyNumberFormat="1" applyFont="1" applyFill="1" applyBorder="1" applyAlignment="1">
      <alignment horizontal="center" vertical="center" wrapText="1"/>
    </xf>
    <xf numFmtId="0" fontId="99" fillId="59" borderId="11" xfId="0" applyFont="1" applyFill="1" applyBorder="1" applyAlignment="1">
      <alignment horizontal="left" vertical="top" wrapText="1"/>
    </xf>
    <xf numFmtId="49" fontId="88" fillId="65" borderId="11" xfId="0" applyNumberFormat="1" applyFont="1" applyFill="1" applyBorder="1" applyAlignment="1">
      <alignment horizontal="center" vertical="center" wrapText="1"/>
    </xf>
    <xf numFmtId="0" fontId="0" fillId="0" borderId="0" xfId="0"/>
    <xf numFmtId="0" fontId="99" fillId="39" borderId="11" xfId="0" applyNumberFormat="1" applyFont="1" applyFill="1" applyBorder="1" applyAlignment="1">
      <alignment horizontal="center" vertical="center"/>
    </xf>
    <xf numFmtId="0" fontId="99" fillId="62" borderId="11" xfId="0" applyNumberFormat="1" applyFont="1" applyFill="1" applyBorder="1" applyAlignment="1">
      <alignment horizontal="center" vertical="center"/>
    </xf>
    <xf numFmtId="0" fontId="99" fillId="59" borderId="11" xfId="0" applyNumberFormat="1" applyFont="1" applyFill="1" applyBorder="1" applyAlignment="1">
      <alignment horizontal="center" vertical="center"/>
    </xf>
    <xf numFmtId="0" fontId="99" fillId="26" borderId="11" xfId="0" applyNumberFormat="1" applyFont="1" applyFill="1" applyBorder="1" applyAlignment="1">
      <alignment horizontal="center" vertical="center"/>
    </xf>
    <xf numFmtId="0" fontId="99" fillId="24" borderId="11" xfId="0" applyNumberFormat="1" applyFont="1" applyFill="1" applyBorder="1" applyAlignment="1">
      <alignment horizontal="center" vertical="center"/>
    </xf>
    <xf numFmtId="0" fontId="99" fillId="39" borderId="11" xfId="0" applyFont="1" applyFill="1" applyBorder="1" applyAlignment="1">
      <alignment horizontal="left" vertical="center" wrapText="1"/>
    </xf>
    <xf numFmtId="0" fontId="33" fillId="0" borderId="0" xfId="38" applyNumberFormat="1" applyFont="1" applyBorder="1" applyAlignment="1">
      <alignment horizontal="left"/>
    </xf>
    <xf numFmtId="0" fontId="11" fillId="0" borderId="12" xfId="41" applyFont="1" applyFill="1" applyBorder="1" applyAlignment="1">
      <alignment horizontal="center" vertical="center" wrapText="1"/>
    </xf>
    <xf numFmtId="0" fontId="11" fillId="0" borderId="12" xfId="41" applyFont="1" applyFill="1" applyBorder="1" applyAlignment="1">
      <alignment horizontal="center" vertical="center" wrapText="1"/>
    </xf>
    <xf numFmtId="49" fontId="161" fillId="0" borderId="11" xfId="41" applyNumberFormat="1" applyFont="1" applyFill="1" applyBorder="1" applyAlignment="1">
      <alignment horizontal="center"/>
    </xf>
    <xf numFmtId="49" fontId="161" fillId="0" borderId="21" xfId="41" applyNumberFormat="1" applyFont="1" applyFill="1" applyBorder="1" applyAlignment="1">
      <alignment horizontal="center"/>
    </xf>
    <xf numFmtId="0" fontId="33" fillId="0" borderId="0" xfId="38" applyNumberFormat="1" applyFont="1" applyBorder="1" applyAlignment="1">
      <alignment horizontal="left"/>
    </xf>
    <xf numFmtId="0" fontId="33" fillId="0" borderId="0" xfId="38" applyNumberFormat="1" applyFont="1" applyFill="1" applyBorder="1" applyAlignment="1">
      <alignment horizontal="left"/>
    </xf>
    <xf numFmtId="0" fontId="0" fillId="0" borderId="0" xfId="0"/>
    <xf numFmtId="43" fontId="0" fillId="77" borderId="11" xfId="0" applyNumberFormat="1" applyFill="1" applyBorder="1" applyAlignment="1">
      <alignment horizontal="right" wrapText="1"/>
    </xf>
    <xf numFmtId="0" fontId="176" fillId="0" borderId="0" xfId="0" applyFont="1"/>
    <xf numFmtId="0" fontId="176" fillId="0" borderId="0" xfId="37" applyFont="1"/>
    <xf numFmtId="49" fontId="177" fillId="39" borderId="21" xfId="41" applyNumberFormat="1" applyFont="1" applyFill="1" applyBorder="1" applyAlignment="1">
      <alignment horizontal="center"/>
    </xf>
    <xf numFmtId="49" fontId="133" fillId="39" borderId="21" xfId="41" applyNumberFormat="1" applyFont="1" applyFill="1" applyBorder="1" applyAlignment="1">
      <alignment horizontal="center"/>
    </xf>
    <xf numFmtId="2" fontId="73" fillId="0" borderId="11" xfId="0" applyNumberFormat="1" applyFont="1" applyFill="1" applyBorder="1" applyAlignment="1">
      <alignment horizontal="left"/>
    </xf>
    <xf numFmtId="2" fontId="73" fillId="0" borderId="11" xfId="0" applyNumberFormat="1" applyFont="1" applyFill="1" applyBorder="1" applyAlignment="1">
      <alignment horizontal="left" wrapText="1"/>
    </xf>
    <xf numFmtId="2" fontId="73" fillId="0" borderId="11" xfId="0" applyNumberFormat="1" applyFont="1" applyBorder="1" applyAlignment="1">
      <alignment horizontal="left" wrapText="1"/>
    </xf>
    <xf numFmtId="0" fontId="75" fillId="0" borderId="11" xfId="0" applyFont="1" applyFill="1" applyBorder="1" applyAlignment="1">
      <alignment vertical="center"/>
    </xf>
    <xf numFmtId="0" fontId="75" fillId="0" borderId="11" xfId="0" applyFont="1" applyFill="1" applyBorder="1" applyAlignment="1">
      <alignment horizontal="left" vertical="center"/>
    </xf>
    <xf numFmtId="0" fontId="75" fillId="0" borderId="11" xfId="0" applyFont="1" applyFill="1" applyBorder="1" applyAlignment="1">
      <alignment horizontal="center" vertical="center"/>
    </xf>
    <xf numFmtId="0" fontId="75" fillId="0" borderId="11" xfId="0" applyFont="1" applyBorder="1" applyAlignment="1">
      <alignment horizontal="center" vertical="center"/>
    </xf>
    <xf numFmtId="0" fontId="34" fillId="0" borderId="0" xfId="0" applyNumberFormat="1" applyFont="1" applyFill="1" applyBorder="1" applyAlignment="1">
      <alignment wrapText="1"/>
    </xf>
    <xf numFmtId="49" fontId="161" fillId="56" borderId="11" xfId="41" applyNumberFormat="1" applyFont="1" applyFill="1" applyBorder="1" applyAlignment="1">
      <alignment horizontal="center"/>
    </xf>
    <xf numFmtId="0" fontId="41" fillId="55" borderId="11" xfId="41" applyFont="1" applyFill="1" applyBorder="1" applyAlignment="1">
      <alignment horizontal="center" wrapText="1"/>
    </xf>
    <xf numFmtId="0" fontId="11" fillId="0" borderId="12" xfId="41" applyFont="1" applyFill="1" applyBorder="1" applyAlignment="1">
      <alignment horizontal="center" vertical="center" wrapText="1"/>
    </xf>
    <xf numFmtId="49" fontId="161" fillId="0" borderId="11" xfId="41" applyNumberFormat="1" applyFont="1" applyFill="1" applyBorder="1" applyAlignment="1">
      <alignment horizontal="center"/>
    </xf>
    <xf numFmtId="0" fontId="14" fillId="0" borderId="15" xfId="41" applyFont="1" applyFill="1" applyBorder="1" applyAlignment="1">
      <alignment horizontal="center" vertical="center" wrapText="1"/>
    </xf>
    <xf numFmtId="0" fontId="0" fillId="0" borderId="0" xfId="0"/>
    <xf numFmtId="0" fontId="0" fillId="0" borderId="11" xfId="0" applyBorder="1"/>
    <xf numFmtId="49" fontId="161" fillId="0" borderId="11" xfId="41" applyNumberFormat="1" applyFont="1" applyFill="1" applyBorder="1" applyAlignment="1">
      <alignment horizontal="center"/>
    </xf>
    <xf numFmtId="0" fontId="14" fillId="0" borderId="15" xfId="41" applyFont="1" applyFill="1" applyBorder="1" applyAlignment="1">
      <alignment horizontal="center" vertical="center" wrapText="1"/>
    </xf>
    <xf numFmtId="49" fontId="161" fillId="56" borderId="11" xfId="41" applyNumberFormat="1" applyFont="1" applyFill="1" applyBorder="1" applyAlignment="1">
      <alignment horizontal="center"/>
    </xf>
    <xf numFmtId="0" fontId="41" fillId="55" borderId="11" xfId="41" applyFont="1" applyFill="1" applyBorder="1" applyAlignment="1">
      <alignment horizontal="center" wrapText="1"/>
    </xf>
    <xf numFmtId="0" fontId="11" fillId="102" borderId="11" xfId="41" applyFont="1" applyFill="1" applyBorder="1" applyAlignment="1">
      <alignment horizontal="left" vertical="justify"/>
    </xf>
    <xf numFmtId="0" fontId="11" fillId="69" borderId="11" xfId="41" applyFont="1" applyFill="1" applyBorder="1" applyAlignment="1">
      <alignment horizontal="left" vertical="justify"/>
    </xf>
    <xf numFmtId="164" fontId="11" fillId="103" borderId="11" xfId="49" applyFont="1" applyFill="1" applyBorder="1" applyAlignment="1">
      <alignment horizontal="left"/>
    </xf>
    <xf numFmtId="164" fontId="11" fillId="69" borderId="11" xfId="49" applyFont="1" applyFill="1" applyBorder="1" applyAlignment="1">
      <alignment horizontal="left"/>
    </xf>
    <xf numFmtId="43" fontId="0" fillId="102" borderId="11" xfId="0" applyNumberFormat="1" applyFill="1" applyBorder="1"/>
    <xf numFmtId="0" fontId="0" fillId="102" borderId="11" xfId="0" applyFill="1" applyBorder="1"/>
    <xf numFmtId="43" fontId="0" fillId="69" borderId="11" xfId="0" applyNumberFormat="1" applyFill="1" applyBorder="1"/>
    <xf numFmtId="164" fontId="11" fillId="105" borderId="11" xfId="49" applyFont="1" applyFill="1" applyBorder="1" applyAlignment="1">
      <alignment horizontal="left"/>
    </xf>
    <xf numFmtId="164" fontId="11" fillId="107" borderId="11" xfId="49" applyFont="1" applyFill="1" applyBorder="1" applyAlignment="1">
      <alignment horizontal="left"/>
    </xf>
    <xf numFmtId="0" fontId="9" fillId="0" borderId="32" xfId="41" applyFont="1" applyFill="1" applyBorder="1" applyAlignment="1">
      <alignment wrapText="1"/>
    </xf>
    <xf numFmtId="0" fontId="9" fillId="0" borderId="31" xfId="41" applyFont="1" applyFill="1" applyBorder="1" applyAlignment="1">
      <alignment wrapText="1"/>
    </xf>
    <xf numFmtId="0" fontId="15" fillId="0" borderId="0" xfId="41" applyFont="1" applyFill="1" applyAlignment="1"/>
    <xf numFmtId="0" fontId="11" fillId="102" borderId="125" xfId="41" applyFont="1" applyFill="1" applyBorder="1" applyAlignment="1">
      <alignment horizontal="left" vertical="justify"/>
    </xf>
    <xf numFmtId="0" fontId="11" fillId="0" borderId="126" xfId="41" applyFont="1" applyFill="1" applyBorder="1" applyAlignment="1">
      <alignment horizontal="center" vertical="justify"/>
    </xf>
    <xf numFmtId="0" fontId="11" fillId="0" borderId="126" xfId="41" applyFont="1" applyFill="1" applyBorder="1" applyAlignment="1">
      <alignment horizontal="left" vertical="justify"/>
    </xf>
    <xf numFmtId="164" fontId="11" fillId="0" borderId="126" xfId="49" applyFont="1" applyFill="1" applyBorder="1" applyAlignment="1">
      <alignment horizontal="left"/>
    </xf>
    <xf numFmtId="0" fontId="11" fillId="69" borderId="34" xfId="41" applyFont="1" applyFill="1" applyBorder="1" applyAlignment="1">
      <alignment horizontal="left" vertical="justify"/>
    </xf>
    <xf numFmtId="0" fontId="18" fillId="53" borderId="129" xfId="41" applyFont="1" applyFill="1" applyBorder="1"/>
    <xf numFmtId="164" fontId="11" fillId="53" borderId="130" xfId="49" applyFont="1" applyFill="1" applyBorder="1" applyAlignment="1">
      <alignment horizontal="left"/>
    </xf>
    <xf numFmtId="0" fontId="11" fillId="41" borderId="125" xfId="41" applyFont="1" applyFill="1" applyBorder="1" applyAlignment="1">
      <alignment horizontal="left" vertical="justify"/>
    </xf>
    <xf numFmtId="0" fontId="11" fillId="41" borderId="126" xfId="41" applyFont="1" applyFill="1" applyBorder="1" applyAlignment="1">
      <alignment horizontal="center" vertical="justify"/>
    </xf>
    <xf numFmtId="165" fontId="16" fillId="0" borderId="126" xfId="41" applyNumberFormat="1" applyFont="1" applyFill="1" applyBorder="1" applyAlignment="1">
      <alignment horizontal="left"/>
    </xf>
    <xf numFmtId="0" fontId="11" fillId="41" borderId="34" xfId="41" applyFont="1" applyFill="1" applyBorder="1" applyAlignment="1">
      <alignment horizontal="left" vertical="justify"/>
    </xf>
    <xf numFmtId="0" fontId="11" fillId="41" borderId="34" xfId="41" applyFont="1" applyFill="1" applyBorder="1" applyAlignment="1">
      <alignment horizontal="left"/>
    </xf>
    <xf numFmtId="0" fontId="11" fillId="41" borderId="34" xfId="41" applyFont="1" applyFill="1" applyBorder="1"/>
    <xf numFmtId="0" fontId="9" fillId="41" borderId="34" xfId="0" applyFont="1" applyFill="1" applyBorder="1"/>
    <xf numFmtId="0" fontId="11" fillId="41" borderId="34" xfId="0" applyFont="1" applyFill="1" applyBorder="1" applyAlignment="1">
      <alignment horizontal="left" vertical="justify"/>
    </xf>
    <xf numFmtId="0" fontId="11" fillId="39" borderId="34" xfId="41" applyFont="1" applyFill="1" applyBorder="1" applyAlignment="1">
      <alignment horizontal="left" vertical="justify"/>
    </xf>
    <xf numFmtId="0" fontId="11" fillId="0" borderId="34" xfId="41" applyFont="1" applyFill="1" applyBorder="1" applyAlignment="1">
      <alignment horizontal="left" vertical="justify"/>
    </xf>
    <xf numFmtId="0" fontId="11" fillId="102" borderId="34" xfId="41" applyFont="1" applyFill="1" applyBorder="1" applyAlignment="1">
      <alignment horizontal="left" vertical="justify"/>
    </xf>
    <xf numFmtId="0" fontId="18" fillId="107" borderId="34" xfId="41" applyFont="1" applyFill="1" applyBorder="1"/>
    <xf numFmtId="0" fontId="14" fillId="25" borderId="34" xfId="41" applyFont="1" applyFill="1" applyBorder="1"/>
    <xf numFmtId="0" fontId="18" fillId="105" borderId="34" xfId="0" applyFont="1" applyFill="1" applyBorder="1"/>
    <xf numFmtId="49" fontId="15" fillId="106" borderId="133" xfId="41" applyNumberFormat="1" applyFont="1" applyFill="1" applyBorder="1" applyAlignment="1">
      <alignment horizontal="center" vertical="center" textRotation="90"/>
    </xf>
    <xf numFmtId="0" fontId="11" fillId="24" borderId="34" xfId="41" applyFont="1" applyFill="1" applyBorder="1" applyAlignment="1">
      <alignment horizontal="left" vertical="justify"/>
    </xf>
    <xf numFmtId="0" fontId="11" fillId="24" borderId="34" xfId="41" applyFont="1" applyFill="1" applyBorder="1" applyAlignment="1">
      <alignment horizontal="left"/>
    </xf>
    <xf numFmtId="0" fontId="11" fillId="37" borderId="34" xfId="41" applyFont="1" applyFill="1" applyBorder="1" applyAlignment="1">
      <alignment horizontal="left"/>
    </xf>
    <xf numFmtId="0" fontId="11" fillId="37" borderId="34" xfId="0" applyFont="1" applyFill="1" applyBorder="1" applyAlignment="1">
      <alignment horizontal="left" vertical="justify"/>
    </xf>
    <xf numFmtId="0" fontId="11" fillId="24" borderId="34" xfId="41" applyFont="1" applyFill="1" applyBorder="1"/>
    <xf numFmtId="0" fontId="9" fillId="24" borderId="34" xfId="0" applyFont="1" applyFill="1" applyBorder="1"/>
    <xf numFmtId="0" fontId="11" fillId="24" borderId="34" xfId="0" applyFont="1" applyFill="1" applyBorder="1" applyAlignment="1">
      <alignment horizontal="left" vertical="justify"/>
    </xf>
    <xf numFmtId="0" fontId="11" fillId="37" borderId="34" xfId="41" applyFont="1" applyFill="1" applyBorder="1" applyAlignment="1">
      <alignment horizontal="left" vertical="justify"/>
    </xf>
    <xf numFmtId="0" fontId="11" fillId="89" borderId="34" xfId="41" applyFont="1" applyFill="1" applyBorder="1" applyAlignment="1">
      <alignment horizontal="left" vertical="justify"/>
    </xf>
    <xf numFmtId="0" fontId="11" fillId="89" borderId="34" xfId="0" applyFont="1" applyFill="1" applyBorder="1" applyAlignment="1">
      <alignment horizontal="left" vertical="justify"/>
    </xf>
    <xf numFmtId="0" fontId="14" fillId="24" borderId="34" xfId="41" applyFont="1" applyFill="1" applyBorder="1"/>
    <xf numFmtId="0" fontId="11" fillId="56" borderId="34" xfId="41" applyFont="1" applyFill="1" applyBorder="1" applyAlignment="1">
      <alignment horizontal="left"/>
    </xf>
    <xf numFmtId="0" fontId="11" fillId="0" borderId="34" xfId="41" applyFont="1" applyFill="1" applyBorder="1" applyAlignment="1">
      <alignment horizontal="left"/>
    </xf>
    <xf numFmtId="0" fontId="11" fillId="42" borderId="34" xfId="41" applyFont="1" applyFill="1" applyBorder="1" applyAlignment="1">
      <alignment horizontal="left"/>
    </xf>
    <xf numFmtId="0" fontId="11" fillId="42" borderId="34" xfId="41" applyFont="1" applyFill="1" applyBorder="1"/>
    <xf numFmtId="0" fontId="9" fillId="42" borderId="34" xfId="0" applyFont="1" applyFill="1" applyBorder="1"/>
    <xf numFmtId="0" fontId="9" fillId="0" borderId="34" xfId="0" applyFont="1" applyFill="1" applyBorder="1" applyAlignment="1">
      <alignment horizontal="left"/>
    </xf>
    <xf numFmtId="0" fontId="11" fillId="42" borderId="34" xfId="0" applyFont="1" applyFill="1" applyBorder="1" applyAlignment="1">
      <alignment horizontal="left" vertical="justify"/>
    </xf>
    <xf numFmtId="0" fontId="11" fillId="42" borderId="34" xfId="41" applyFont="1" applyFill="1" applyBorder="1" applyAlignment="1">
      <alignment horizontal="left" vertical="justify"/>
    </xf>
    <xf numFmtId="0" fontId="11" fillId="0" borderId="34" xfId="0" applyFont="1" applyFill="1" applyBorder="1" applyAlignment="1">
      <alignment horizontal="left" vertical="justify"/>
    </xf>
    <xf numFmtId="0" fontId="14" fillId="26" borderId="34" xfId="41" applyFont="1" applyFill="1" applyBorder="1"/>
    <xf numFmtId="0" fontId="18" fillId="105" borderId="129" xfId="0" applyFont="1" applyFill="1" applyBorder="1"/>
    <xf numFmtId="164" fontId="11" fillId="105" borderId="130" xfId="49" applyFont="1" applyFill="1" applyBorder="1" applyAlignment="1">
      <alignment horizontal="left"/>
    </xf>
    <xf numFmtId="49" fontId="15" fillId="106" borderId="136" xfId="41" applyNumberFormat="1" applyFont="1" applyFill="1" applyBorder="1" applyAlignment="1">
      <alignment horizontal="center" vertical="center" textRotation="90"/>
    </xf>
    <xf numFmtId="1" fontId="33" fillId="39" borderId="30" xfId="41" applyNumberFormat="1" applyFont="1" applyFill="1" applyBorder="1" applyAlignment="1">
      <alignment horizontal="center" vertical="center"/>
    </xf>
    <xf numFmtId="0" fontId="14" fillId="0" borderId="125" xfId="41" applyFont="1" applyFill="1" applyBorder="1" applyAlignment="1">
      <alignment horizontal="center"/>
    </xf>
    <xf numFmtId="0" fontId="14" fillId="28" borderId="126" xfId="41" applyFont="1" applyFill="1" applyBorder="1" applyAlignment="1">
      <alignment horizontal="center"/>
    </xf>
    <xf numFmtId="0" fontId="14" fillId="26" borderId="35" xfId="41" applyFont="1" applyFill="1" applyBorder="1" applyAlignment="1">
      <alignment horizontal="center" wrapText="1"/>
    </xf>
    <xf numFmtId="0" fontId="15" fillId="24" borderId="138" xfId="41" applyFont="1" applyFill="1" applyBorder="1" applyAlignment="1">
      <alignment horizontal="center" vertical="center" wrapText="1"/>
    </xf>
    <xf numFmtId="0" fontId="15" fillId="0" borderId="34" xfId="41" applyFont="1" applyFill="1" applyBorder="1" applyAlignment="1">
      <alignment wrapText="1"/>
    </xf>
    <xf numFmtId="0" fontId="14" fillId="0" borderId="129" xfId="41" applyFont="1" applyFill="1" applyBorder="1"/>
    <xf numFmtId="49" fontId="161" fillId="41" borderId="130" xfId="41" applyNumberFormat="1" applyFont="1" applyFill="1" applyBorder="1"/>
    <xf numFmtId="49" fontId="41" fillId="39" borderId="130" xfId="41" applyNumberFormat="1" applyFont="1" applyFill="1" applyBorder="1" applyAlignment="1">
      <alignment horizontal="center"/>
    </xf>
    <xf numFmtId="49" fontId="133" fillId="39" borderId="72" xfId="41" applyNumberFormat="1" applyFont="1" applyFill="1" applyBorder="1" applyAlignment="1">
      <alignment horizontal="center"/>
    </xf>
    <xf numFmtId="49" fontId="133" fillId="0" borderId="72" xfId="41" applyNumberFormat="1" applyFont="1" applyFill="1" applyBorder="1" applyAlignment="1">
      <alignment horizontal="center"/>
    </xf>
    <xf numFmtId="0" fontId="11" fillId="39" borderId="130" xfId="41" applyFont="1" applyFill="1" applyBorder="1"/>
    <xf numFmtId="0" fontId="11" fillId="39" borderId="130" xfId="41" applyFont="1" applyFill="1" applyBorder="1" applyAlignment="1">
      <alignment horizontal="center"/>
    </xf>
    <xf numFmtId="0" fontId="14" fillId="39" borderId="71" xfId="41" applyFont="1" applyFill="1" applyBorder="1" applyAlignment="1">
      <alignment horizontal="center"/>
    </xf>
    <xf numFmtId="0" fontId="14" fillId="39" borderId="130" xfId="41" applyFont="1" applyFill="1" applyBorder="1" applyAlignment="1"/>
    <xf numFmtId="49" fontId="11" fillId="41" borderId="130" xfId="41" applyNumberFormat="1" applyFont="1" applyFill="1" applyBorder="1" applyAlignment="1">
      <alignment horizontal="center"/>
    </xf>
    <xf numFmtId="0" fontId="14" fillId="39" borderId="130" xfId="41" applyFont="1" applyFill="1" applyBorder="1" applyAlignment="1">
      <alignment horizontal="center" vertical="center" wrapText="1"/>
    </xf>
    <xf numFmtId="0" fontId="14" fillId="39" borderId="66" xfId="41" applyFont="1" applyFill="1" applyBorder="1" applyAlignment="1">
      <alignment horizontal="center" vertical="center" wrapText="1"/>
    </xf>
    <xf numFmtId="0" fontId="14" fillId="39" borderId="139" xfId="41" applyFont="1" applyFill="1" applyBorder="1" applyAlignment="1">
      <alignment horizontal="center" vertical="center" wrapText="1"/>
    </xf>
    <xf numFmtId="0" fontId="11" fillId="0" borderId="139" xfId="41" applyFont="1" applyFill="1" applyBorder="1" applyAlignment="1">
      <alignment horizontal="center" vertical="center" wrapText="1"/>
    </xf>
    <xf numFmtId="0" fontId="81" fillId="39" borderId="139" xfId="41" applyFont="1" applyFill="1" applyBorder="1" applyAlignment="1">
      <alignment horizontal="center" vertical="center" wrapText="1"/>
    </xf>
    <xf numFmtId="164" fontId="133" fillId="103" borderId="126" xfId="49" applyFont="1" applyFill="1" applyBorder="1" applyAlignment="1">
      <alignment horizontal="left"/>
    </xf>
    <xf numFmtId="164" fontId="133" fillId="69" borderId="11" xfId="49" applyFont="1" applyFill="1" applyBorder="1" applyAlignment="1">
      <alignment horizontal="left"/>
    </xf>
    <xf numFmtId="164" fontId="133" fillId="53" borderId="130" xfId="49" applyFont="1" applyFill="1" applyBorder="1" applyAlignment="1">
      <alignment horizontal="left"/>
    </xf>
    <xf numFmtId="164" fontId="133" fillId="103" borderId="11" xfId="49" applyFont="1" applyFill="1" applyBorder="1" applyAlignment="1">
      <alignment horizontal="left"/>
    </xf>
    <xf numFmtId="164" fontId="133" fillId="25" borderId="11" xfId="49" applyFont="1" applyFill="1" applyBorder="1" applyAlignment="1">
      <alignment horizontal="left"/>
    </xf>
    <xf numFmtId="164" fontId="133" fillId="0" borderId="11" xfId="49" applyFont="1" applyFill="1" applyBorder="1" applyAlignment="1">
      <alignment horizontal="left"/>
    </xf>
    <xf numFmtId="165" fontId="73" fillId="0" borderId="11" xfId="41" applyNumberFormat="1" applyFont="1" applyFill="1" applyBorder="1" applyAlignment="1">
      <alignment horizontal="left"/>
    </xf>
    <xf numFmtId="164" fontId="133" fillId="105" borderId="11" xfId="49" applyFont="1" applyFill="1" applyBorder="1" applyAlignment="1">
      <alignment horizontal="left"/>
    </xf>
    <xf numFmtId="164" fontId="133" fillId="44" borderId="11" xfId="49" applyFont="1" applyFill="1" applyBorder="1" applyAlignment="1">
      <alignment horizontal="left"/>
    </xf>
    <xf numFmtId="164" fontId="133" fillId="45" borderId="11" xfId="49" applyFont="1" applyFill="1" applyBorder="1" applyAlignment="1">
      <alignment horizontal="left"/>
    </xf>
    <xf numFmtId="164" fontId="133" fillId="26" borderId="11" xfId="49" applyFont="1" applyFill="1" applyBorder="1" applyAlignment="1">
      <alignment horizontal="left"/>
    </xf>
    <xf numFmtId="164" fontId="133" fillId="42" borderId="11" xfId="49" applyFont="1" applyFill="1" applyBorder="1" applyAlignment="1">
      <alignment horizontal="left"/>
    </xf>
    <xf numFmtId="164" fontId="133" fillId="55" borderId="11" xfId="49" applyFont="1" applyFill="1" applyBorder="1" applyAlignment="1">
      <alignment horizontal="left"/>
    </xf>
    <xf numFmtId="49" fontId="161" fillId="39" borderId="11" xfId="41" applyNumberFormat="1" applyFont="1" applyFill="1" applyBorder="1" applyAlignment="1">
      <alignment horizontal="center"/>
    </xf>
    <xf numFmtId="49" fontId="161" fillId="0" borderId="11" xfId="41" applyNumberFormat="1" applyFont="1" applyFill="1" applyBorder="1" applyAlignment="1">
      <alignment horizontal="center"/>
    </xf>
    <xf numFmtId="0" fontId="41" fillId="55" borderId="11" xfId="41" applyFont="1" applyFill="1" applyBorder="1" applyAlignment="1">
      <alignment horizontal="center" vertical="center" wrapText="1"/>
    </xf>
    <xf numFmtId="0" fontId="0" fillId="0" borderId="11" xfId="0" applyBorder="1"/>
    <xf numFmtId="0" fontId="14" fillId="74" borderId="12" xfId="41" applyFont="1" applyFill="1" applyBorder="1" applyAlignment="1">
      <alignment horizontal="center"/>
    </xf>
    <xf numFmtId="0" fontId="14" fillId="74" borderId="11" xfId="41" applyFont="1" applyFill="1" applyBorder="1" applyAlignment="1">
      <alignment horizontal="center"/>
    </xf>
    <xf numFmtId="43" fontId="133" fillId="105" borderId="11" xfId="49" applyNumberFormat="1" applyFont="1" applyFill="1" applyBorder="1" applyAlignment="1">
      <alignment horizontal="left"/>
    </xf>
    <xf numFmtId="43" fontId="133" fillId="103" borderId="11" xfId="49" applyNumberFormat="1" applyFont="1" applyFill="1" applyBorder="1" applyAlignment="1">
      <alignment horizontal="left"/>
    </xf>
    <xf numFmtId="43" fontId="133" fillId="69" borderId="11" xfId="49" applyNumberFormat="1" applyFont="1" applyFill="1" applyBorder="1" applyAlignment="1">
      <alignment horizontal="left"/>
    </xf>
    <xf numFmtId="43" fontId="133" fillId="25" borderId="11" xfId="49" applyNumberFormat="1" applyFont="1" applyFill="1" applyBorder="1" applyAlignment="1">
      <alignment horizontal="left"/>
    </xf>
    <xf numFmtId="43" fontId="133" fillId="0" borderId="11" xfId="49" applyNumberFormat="1" applyFont="1" applyFill="1" applyBorder="1" applyAlignment="1">
      <alignment horizontal="left"/>
    </xf>
    <xf numFmtId="1" fontId="11" fillId="0" borderId="11" xfId="41" applyNumberFormat="1" applyFont="1" applyFill="1" applyBorder="1" applyAlignment="1">
      <alignment horizontal="left" vertical="justify"/>
    </xf>
    <xf numFmtId="0" fontId="40" fillId="39" borderId="11" xfId="41" applyFont="1" applyFill="1" applyBorder="1" applyAlignment="1">
      <alignment horizontal="center" vertical="top" wrapText="1"/>
    </xf>
    <xf numFmtId="49" fontId="186" fillId="39" borderId="11" xfId="0" applyNumberFormat="1" applyFont="1" applyFill="1" applyBorder="1" applyAlignment="1">
      <alignment horizontal="center"/>
    </xf>
    <xf numFmtId="49" fontId="14" fillId="41" borderId="11" xfId="41" applyNumberFormat="1" applyFont="1" applyFill="1" applyBorder="1" applyAlignment="1">
      <alignment horizontal="center"/>
    </xf>
    <xf numFmtId="0" fontId="14" fillId="62" borderId="11" xfId="41" applyFont="1" applyFill="1" applyBorder="1" applyAlignment="1">
      <alignment horizontal="center" wrapText="1"/>
    </xf>
    <xf numFmtId="0" fontId="15" fillId="59" borderId="11" xfId="41" applyFont="1" applyFill="1" applyBorder="1" applyAlignment="1">
      <alignment horizontal="center" vertical="center" wrapText="1"/>
    </xf>
    <xf numFmtId="0" fontId="15" fillId="24" borderId="11" xfId="41" applyFont="1" applyFill="1" applyBorder="1" applyAlignment="1">
      <alignment vertical="center" wrapText="1"/>
    </xf>
    <xf numFmtId="0" fontId="41" fillId="37" borderId="11" xfId="41" applyFont="1" applyFill="1" applyBorder="1" applyAlignment="1">
      <alignment horizontal="center" vertical="center" wrapText="1"/>
    </xf>
    <xf numFmtId="0" fontId="7" fillId="0" borderId="0" xfId="0" applyFont="1" applyAlignment="1">
      <alignment horizontal="center"/>
    </xf>
    <xf numFmtId="0" fontId="99" fillId="66" borderId="11" xfId="0" applyFont="1" applyFill="1" applyBorder="1" applyAlignment="1">
      <alignment horizontal="left" vertical="top" wrapText="1"/>
    </xf>
    <xf numFmtId="0" fontId="99" fillId="62" borderId="11" xfId="0" applyNumberFormat="1" applyFont="1" applyFill="1" applyBorder="1" applyAlignment="1">
      <alignment horizontal="center" vertical="center"/>
    </xf>
    <xf numFmtId="49" fontId="88" fillId="62" borderId="11" xfId="0" applyNumberFormat="1" applyFont="1" applyFill="1" applyBorder="1" applyAlignment="1">
      <alignment horizontal="center" vertical="center" wrapText="1"/>
    </xf>
    <xf numFmtId="0" fontId="99" fillId="62" borderId="11" xfId="0" applyFont="1" applyFill="1" applyBorder="1" applyAlignment="1">
      <alignment horizontal="left" vertical="top" wrapText="1"/>
    </xf>
    <xf numFmtId="0" fontId="33" fillId="0" borderId="0" xfId="38" applyNumberFormat="1" applyFont="1" applyFill="1" applyBorder="1" applyAlignment="1">
      <alignment horizontal="left"/>
    </xf>
    <xf numFmtId="0" fontId="0" fillId="0" borderId="0" xfId="0"/>
    <xf numFmtId="165" fontId="9" fillId="0" borderId="11" xfId="41" applyNumberFormat="1" applyFont="1" applyFill="1" applyBorder="1" applyAlignment="1">
      <alignment horizontal="left"/>
    </xf>
    <xf numFmtId="2" fontId="73" fillId="0" borderId="11" xfId="0" applyNumberFormat="1" applyFont="1" applyFill="1" applyBorder="1" applyAlignment="1">
      <alignment horizontal="center" wrapText="1"/>
    </xf>
    <xf numFmtId="164" fontId="3" fillId="0" borderId="11" xfId="0" applyNumberFormat="1" applyFont="1" applyFill="1" applyBorder="1" applyAlignment="1">
      <alignment horizontal="right" vertical="center" wrapText="1"/>
    </xf>
    <xf numFmtId="164" fontId="3" fillId="0" borderId="11" xfId="0" applyNumberFormat="1" applyFont="1" applyFill="1" applyBorder="1" applyAlignment="1">
      <alignment horizontal="right" wrapText="1"/>
    </xf>
    <xf numFmtId="164" fontId="3" fillId="0" borderId="11" xfId="0" applyNumberFormat="1" applyFont="1" applyBorder="1" applyAlignment="1">
      <alignment horizontal="right" wrapText="1"/>
    </xf>
    <xf numFmtId="164" fontId="3" fillId="64" borderId="11" xfId="0" applyNumberFormat="1" applyFont="1" applyFill="1" applyBorder="1" applyAlignment="1">
      <alignment horizontal="right" wrapText="1"/>
    </xf>
    <xf numFmtId="164" fontId="31" fillId="61" borderId="11" xfId="0" applyNumberFormat="1" applyFont="1" applyFill="1" applyBorder="1" applyAlignment="1">
      <alignment horizontal="right" wrapText="1"/>
    </xf>
    <xf numFmtId="0" fontId="135" fillId="64" borderId="11" xfId="0" applyFont="1" applyFill="1" applyBorder="1" applyAlignment="1">
      <alignment horizontal="right" wrapText="1"/>
    </xf>
    <xf numFmtId="164" fontId="139" fillId="59" borderId="11" xfId="0" applyNumberFormat="1" applyFont="1" applyFill="1" applyBorder="1" applyAlignment="1">
      <alignment horizontal="right" wrapText="1"/>
    </xf>
    <xf numFmtId="0" fontId="5" fillId="0" borderId="0" xfId="0" applyFont="1" applyBorder="1" applyAlignment="1">
      <alignment horizontal="left" vertical="top"/>
    </xf>
    <xf numFmtId="0" fontId="3" fillId="32" borderId="11" xfId="0" applyFont="1" applyFill="1" applyBorder="1" applyAlignment="1">
      <alignment horizontal="center"/>
    </xf>
    <xf numFmtId="164" fontId="26" fillId="39" borderId="11" xfId="0" applyNumberFormat="1" applyFont="1" applyFill="1" applyBorder="1" applyAlignment="1">
      <alignment horizontal="right" wrapText="1"/>
    </xf>
    <xf numFmtId="164" fontId="36" fillId="61" borderId="11" xfId="0" applyNumberFormat="1" applyFont="1" applyFill="1" applyBorder="1" applyAlignment="1">
      <alignment horizontal="right" wrapText="1"/>
    </xf>
    <xf numFmtId="0" fontId="3" fillId="64" borderId="11" xfId="0" applyFont="1" applyFill="1" applyBorder="1" applyAlignment="1">
      <alignment horizontal="right" wrapText="1"/>
    </xf>
    <xf numFmtId="164" fontId="3" fillId="78" borderId="11" xfId="0" applyNumberFormat="1" applyFont="1" applyFill="1" applyBorder="1" applyAlignment="1">
      <alignment horizontal="right" wrapText="1"/>
    </xf>
    <xf numFmtId="0" fontId="3" fillId="62" borderId="11" xfId="0" applyFont="1" applyFill="1" applyBorder="1" applyAlignment="1">
      <alignment horizontal="right" wrapText="1"/>
    </xf>
    <xf numFmtId="49" fontId="88" fillId="62" borderId="11" xfId="0" applyNumberFormat="1" applyFont="1" applyFill="1" applyBorder="1" applyAlignment="1">
      <alignment horizontal="center" vertical="center" wrapText="1"/>
    </xf>
    <xf numFmtId="0" fontId="99" fillId="62" borderId="11" xfId="0" applyFont="1" applyFill="1" applyBorder="1" applyAlignment="1">
      <alignment horizontal="left" vertical="top" wrapText="1"/>
    </xf>
    <xf numFmtId="0" fontId="99" fillId="62" borderId="11" xfId="0" applyNumberFormat="1" applyFont="1" applyFill="1" applyBorder="1" applyAlignment="1">
      <alignment horizontal="center" vertical="center"/>
    </xf>
    <xf numFmtId="0" fontId="20" fillId="0" borderId="140" xfId="0" applyFont="1" applyFill="1" applyBorder="1" applyAlignment="1">
      <alignment horizontal="right"/>
    </xf>
    <xf numFmtId="0" fontId="0" fillId="0" borderId="140" xfId="0" applyBorder="1" applyAlignment="1">
      <alignment horizontal="right"/>
    </xf>
    <xf numFmtId="0" fontId="0" fillId="0" borderId="0" xfId="0"/>
    <xf numFmtId="0" fontId="0" fillId="0" borderId="11" xfId="0" applyBorder="1"/>
    <xf numFmtId="0" fontId="0" fillId="0" borderId="0" xfId="0"/>
    <xf numFmtId="2" fontId="0" fillId="0" borderId="11" xfId="0" applyNumberFormat="1" applyBorder="1" applyAlignment="1">
      <alignment horizontal="right" wrapText="1"/>
    </xf>
    <xf numFmtId="49" fontId="3" fillId="0" borderId="0" xfId="0" applyNumberFormat="1" applyFont="1"/>
    <xf numFmtId="0" fontId="7" fillId="0" borderId="0" xfId="0" applyFont="1" applyAlignment="1">
      <alignment horizontal="justify" wrapText="1"/>
    </xf>
    <xf numFmtId="0" fontId="5" fillId="0" borderId="140" xfId="0" applyFont="1" applyBorder="1"/>
    <xf numFmtId="0" fontId="7" fillId="0" borderId="0" xfId="51" applyFont="1"/>
    <xf numFmtId="0" fontId="5" fillId="0" borderId="0" xfId="51" applyFont="1"/>
    <xf numFmtId="0" fontId="20" fillId="0" borderId="0" xfId="51" applyFont="1"/>
    <xf numFmtId="0" fontId="103" fillId="0" borderId="0" xfId="51" applyFont="1"/>
    <xf numFmtId="0" fontId="7" fillId="0" borderId="0" xfId="51" applyFont="1" applyBorder="1"/>
    <xf numFmtId="0" fontId="5" fillId="0" borderId="0" xfId="51" applyFont="1" applyBorder="1"/>
    <xf numFmtId="0" fontId="5" fillId="0" borderId="0" xfId="51" applyFont="1" applyBorder="1" applyAlignment="1">
      <alignment vertical="top" wrapText="1"/>
    </xf>
    <xf numFmtId="0" fontId="5" fillId="0" borderId="0" xfId="51" applyFont="1" applyBorder="1" applyAlignment="1"/>
    <xf numFmtId="0" fontId="5" fillId="0" borderId="10" xfId="51" applyFont="1" applyBorder="1" applyAlignment="1">
      <alignment vertical="top" wrapText="1"/>
    </xf>
    <xf numFmtId="0" fontId="7" fillId="0" borderId="0" xfId="51" applyFont="1" applyAlignment="1">
      <alignment horizontal="justify" wrapText="1"/>
    </xf>
    <xf numFmtId="0" fontId="7" fillId="0" borderId="0" xfId="51" applyFont="1" applyAlignment="1">
      <alignment wrapText="1"/>
    </xf>
    <xf numFmtId="0" fontId="10" fillId="90" borderId="11" xfId="41" applyFont="1" applyFill="1" applyBorder="1" applyAlignment="1">
      <alignment horizontal="left" vertical="justify"/>
    </xf>
    <xf numFmtId="0" fontId="10" fillId="0" borderId="11" xfId="41" applyFont="1" applyFill="1" applyBorder="1" applyAlignment="1">
      <alignment horizontal="center" vertical="justify"/>
    </xf>
    <xf numFmtId="164" fontId="10" fillId="0" borderId="11" xfId="49" applyFont="1" applyFill="1" applyBorder="1" applyAlignment="1">
      <alignment horizontal="left"/>
    </xf>
    <xf numFmtId="0" fontId="10" fillId="90" borderId="11" xfId="41" applyFont="1" applyFill="1" applyBorder="1" applyAlignment="1">
      <alignment horizontal="left"/>
    </xf>
    <xf numFmtId="0" fontId="10" fillId="0" borderId="11" xfId="41" applyFont="1" applyFill="1" applyBorder="1" applyAlignment="1">
      <alignment horizontal="center"/>
    </xf>
    <xf numFmtId="0" fontId="10" fillId="41" borderId="11" xfId="41" applyFont="1" applyFill="1" applyBorder="1" applyAlignment="1">
      <alignment horizontal="center"/>
    </xf>
    <xf numFmtId="0" fontId="10" fillId="77" borderId="11" xfId="41" applyFont="1" applyFill="1" applyBorder="1" applyAlignment="1">
      <alignment horizontal="left"/>
    </xf>
    <xf numFmtId="0" fontId="10" fillId="41" borderId="11" xfId="41" applyFont="1" applyFill="1" applyBorder="1" applyAlignment="1">
      <alignment horizontal="left"/>
    </xf>
    <xf numFmtId="0" fontId="10" fillId="41" borderId="11" xfId="41" applyFont="1" applyFill="1" applyBorder="1"/>
    <xf numFmtId="0" fontId="10" fillId="55" borderId="11" xfId="41" applyFont="1" applyFill="1" applyBorder="1" applyAlignment="1">
      <alignment horizontal="center"/>
    </xf>
    <xf numFmtId="0" fontId="10" fillId="42" borderId="11" xfId="41" applyFont="1" applyFill="1" applyBorder="1" applyAlignment="1">
      <alignment horizontal="left"/>
    </xf>
    <xf numFmtId="0" fontId="3" fillId="41" borderId="11" xfId="0" applyFont="1" applyFill="1" applyBorder="1"/>
    <xf numFmtId="0" fontId="3" fillId="0" borderId="11" xfId="0" applyFont="1" applyFill="1" applyBorder="1" applyAlignment="1">
      <alignment horizontal="center"/>
    </xf>
    <xf numFmtId="0" fontId="3" fillId="90" borderId="11" xfId="0" applyFont="1" applyFill="1" applyBorder="1" applyAlignment="1">
      <alignment horizontal="left"/>
    </xf>
    <xf numFmtId="0" fontId="10" fillId="41" borderId="11" xfId="0" applyFont="1" applyFill="1" applyBorder="1" applyAlignment="1">
      <alignment horizontal="left" vertical="justify"/>
    </xf>
    <xf numFmtId="0" fontId="10" fillId="0" borderId="11" xfId="0" applyFont="1" applyFill="1" applyBorder="1" applyAlignment="1">
      <alignment horizontal="center" vertical="justify"/>
    </xf>
    <xf numFmtId="0" fontId="10" fillId="41" borderId="11" xfId="41" applyFont="1" applyFill="1" applyBorder="1" applyAlignment="1">
      <alignment horizontal="center" vertical="justify"/>
    </xf>
    <xf numFmtId="0" fontId="3" fillId="42" borderId="11" xfId="0" applyFont="1" applyFill="1" applyBorder="1" applyAlignment="1">
      <alignment horizontal="left"/>
    </xf>
    <xf numFmtId="0" fontId="10" fillId="42" borderId="11" xfId="41" applyFont="1" applyFill="1" applyBorder="1" applyAlignment="1">
      <alignment horizontal="left" vertical="justify"/>
    </xf>
    <xf numFmtId="0" fontId="10" fillId="41" borderId="11" xfId="41" applyFont="1" applyFill="1" applyBorder="1" applyAlignment="1">
      <alignment horizontal="left" vertical="justify"/>
    </xf>
    <xf numFmtId="0" fontId="10" fillId="42" borderId="11" xfId="0" applyFont="1" applyFill="1" applyBorder="1" applyAlignment="1">
      <alignment horizontal="left" vertical="justify"/>
    </xf>
    <xf numFmtId="0" fontId="10" fillId="0" borderId="11" xfId="0" applyFont="1" applyFill="1" applyBorder="1" applyAlignment="1">
      <alignment horizontal="center"/>
    </xf>
    <xf numFmtId="0" fontId="10" fillId="0" borderId="11" xfId="0" applyFont="1" applyFill="1" applyBorder="1" applyAlignment="1">
      <alignment horizontal="left" vertical="justify"/>
    </xf>
    <xf numFmtId="0" fontId="10" fillId="41" borderId="11" xfId="0" applyFont="1" applyFill="1" applyBorder="1" applyAlignment="1">
      <alignment horizontal="center"/>
    </xf>
    <xf numFmtId="0" fontId="10" fillId="90" borderId="11" xfId="0" applyFont="1" applyFill="1" applyBorder="1" applyAlignment="1">
      <alignment horizontal="left" vertical="justify"/>
    </xf>
    <xf numFmtId="0" fontId="10" fillId="70" borderId="11" xfId="0" applyFont="1" applyFill="1" applyBorder="1" applyAlignment="1">
      <alignment horizontal="center" vertical="justify"/>
    </xf>
    <xf numFmtId="0" fontId="10" fillId="41" borderId="11" xfId="0" applyFont="1" applyFill="1" applyBorder="1" applyAlignment="1">
      <alignment horizontal="center" vertical="justify"/>
    </xf>
    <xf numFmtId="0" fontId="10" fillId="77" borderId="11" xfId="0" applyFont="1" applyFill="1" applyBorder="1" applyAlignment="1">
      <alignment horizontal="left" vertical="justify"/>
    </xf>
    <xf numFmtId="0" fontId="10" fillId="70" borderId="11" xfId="41" applyFont="1" applyFill="1" applyBorder="1" applyAlignment="1">
      <alignment horizontal="center" vertical="justify"/>
    </xf>
    <xf numFmtId="0" fontId="10" fillId="0" borderId="11" xfId="41" applyFont="1" applyFill="1" applyBorder="1" applyAlignment="1">
      <alignment horizontal="left" vertical="justify"/>
    </xf>
    <xf numFmtId="0" fontId="12" fillId="26" borderId="11" xfId="41" applyFont="1" applyFill="1" applyBorder="1"/>
    <xf numFmtId="0" fontId="10" fillId="26" borderId="11" xfId="41" applyFont="1" applyFill="1" applyBorder="1" applyAlignment="1">
      <alignment horizontal="center"/>
    </xf>
    <xf numFmtId="164" fontId="10" fillId="42" borderId="11" xfId="49" applyFont="1" applyFill="1" applyBorder="1" applyAlignment="1">
      <alignment horizontal="left"/>
    </xf>
    <xf numFmtId="49" fontId="183" fillId="0" borderId="21" xfId="41" applyNumberFormat="1" applyFont="1" applyFill="1" applyBorder="1" applyAlignment="1">
      <alignment horizontal="center"/>
    </xf>
    <xf numFmtId="0" fontId="183" fillId="39" borderId="11" xfId="41" applyFont="1" applyFill="1" applyBorder="1"/>
    <xf numFmtId="0" fontId="183" fillId="39" borderId="11" xfId="41" applyFont="1" applyFill="1" applyBorder="1" applyAlignment="1">
      <alignment horizontal="center"/>
    </xf>
    <xf numFmtId="0" fontId="187" fillId="39" borderId="31" xfId="41" applyFont="1" applyFill="1" applyBorder="1" applyAlignment="1">
      <alignment horizontal="center"/>
    </xf>
    <xf numFmtId="0" fontId="187" fillId="39" borderId="11" xfId="41" applyFont="1" applyFill="1" applyBorder="1" applyAlignment="1"/>
    <xf numFmtId="49" fontId="183" fillId="41" borderId="11" xfId="41" applyNumberFormat="1" applyFont="1" applyFill="1" applyBorder="1" applyAlignment="1">
      <alignment horizontal="center"/>
    </xf>
    <xf numFmtId="49" fontId="188" fillId="39" borderId="11" xfId="41" applyNumberFormat="1" applyFont="1" applyFill="1" applyBorder="1" applyAlignment="1">
      <alignment horizontal="center"/>
    </xf>
    <xf numFmtId="49" fontId="188" fillId="0" borderId="11" xfId="41" applyNumberFormat="1" applyFont="1" applyFill="1" applyBorder="1" applyAlignment="1">
      <alignment horizontal="center"/>
    </xf>
    <xf numFmtId="0" fontId="187" fillId="0" borderId="11" xfId="41" applyFont="1" applyFill="1" applyBorder="1" applyAlignment="1">
      <alignment horizontal="center" vertical="center" wrapText="1"/>
    </xf>
    <xf numFmtId="0" fontId="187" fillId="0" borderId="19" xfId="41" applyFont="1" applyFill="1" applyBorder="1" applyAlignment="1">
      <alignment horizontal="center" vertical="center" wrapText="1"/>
    </xf>
    <xf numFmtId="0" fontId="187" fillId="0" borderId="12" xfId="41" applyFont="1" applyFill="1" applyBorder="1" applyAlignment="1">
      <alignment horizontal="center" vertical="center" wrapText="1"/>
    </xf>
    <xf numFmtId="0" fontId="187" fillId="62" borderId="12" xfId="0" applyFont="1" applyFill="1" applyBorder="1" applyAlignment="1">
      <alignment horizontal="center" vertical="center" wrapText="1"/>
    </xf>
    <xf numFmtId="0" fontId="183" fillId="0" borderId="12" xfId="41" applyFont="1" applyFill="1" applyBorder="1" applyAlignment="1">
      <alignment horizontal="center" vertical="center" wrapText="1"/>
    </xf>
    <xf numFmtId="0" fontId="187" fillId="59" borderId="12" xfId="0" applyFont="1" applyFill="1" applyBorder="1" applyAlignment="1">
      <alignment horizontal="center" vertical="center" wrapText="1"/>
    </xf>
    <xf numFmtId="0" fontId="187" fillId="64" borderId="12" xfId="0" applyFont="1" applyFill="1" applyBorder="1" applyAlignment="1">
      <alignment horizontal="center" vertical="center" wrapText="1"/>
    </xf>
    <xf numFmtId="1" fontId="19" fillId="39" borderId="11" xfId="41" applyNumberFormat="1" applyFont="1" applyFill="1" applyBorder="1" applyAlignment="1">
      <alignment horizontal="center" vertical="center"/>
    </xf>
    <xf numFmtId="1" fontId="19" fillId="62" borderId="11" xfId="41" applyNumberFormat="1" applyFont="1" applyFill="1" applyBorder="1" applyAlignment="1">
      <alignment horizontal="center" vertical="center"/>
    </xf>
    <xf numFmtId="1" fontId="19" fillId="59" borderId="11" xfId="41" applyNumberFormat="1" applyFont="1" applyFill="1" applyBorder="1" applyAlignment="1">
      <alignment horizontal="center" vertical="center"/>
    </xf>
    <xf numFmtId="1" fontId="19" fillId="64" borderId="11" xfId="41" applyNumberFormat="1" applyFont="1" applyFill="1" applyBorder="1" applyAlignment="1">
      <alignment horizontal="center" vertical="center"/>
    </xf>
    <xf numFmtId="164" fontId="139" fillId="0" borderId="11" xfId="0" applyNumberFormat="1" applyFont="1" applyFill="1" applyBorder="1"/>
    <xf numFmtId="165" fontId="139" fillId="62" borderId="11" xfId="0" applyNumberFormat="1" applyFont="1" applyFill="1" applyBorder="1"/>
    <xf numFmtId="165" fontId="139" fillId="59" borderId="11" xfId="0" applyNumberFormat="1" applyFont="1" applyFill="1" applyBorder="1"/>
    <xf numFmtId="165" fontId="139" fillId="64" borderId="11" xfId="0" applyNumberFormat="1" applyFont="1" applyFill="1" applyBorder="1"/>
    <xf numFmtId="164" fontId="135" fillId="64" borderId="11" xfId="0" applyNumberFormat="1" applyFont="1" applyFill="1" applyBorder="1"/>
    <xf numFmtId="164" fontId="135" fillId="44" borderId="11" xfId="0" applyNumberFormat="1" applyFont="1" applyFill="1" applyBorder="1"/>
    <xf numFmtId="164" fontId="135" fillId="25" borderId="11" xfId="0" applyNumberFormat="1" applyFont="1" applyFill="1" applyBorder="1"/>
    <xf numFmtId="164" fontId="139" fillId="0" borderId="11" xfId="0" applyNumberFormat="1" applyFont="1" applyBorder="1"/>
    <xf numFmtId="165" fontId="135" fillId="24" borderId="11" xfId="48" applyFont="1" applyFill="1" applyBorder="1"/>
    <xf numFmtId="165" fontId="135" fillId="64" borderId="11" xfId="48" applyFont="1" applyFill="1" applyBorder="1"/>
    <xf numFmtId="165" fontId="139" fillId="24" borderId="11" xfId="0" applyNumberFormat="1" applyFont="1" applyFill="1" applyBorder="1"/>
    <xf numFmtId="164" fontId="189" fillId="0" borderId="11" xfId="49" applyFont="1" applyFill="1" applyBorder="1" applyAlignment="1">
      <alignment horizontal="left"/>
    </xf>
    <xf numFmtId="164" fontId="189" fillId="73" borderId="11" xfId="49" applyFont="1" applyFill="1" applyBorder="1" applyAlignment="1">
      <alignment horizontal="left"/>
    </xf>
    <xf numFmtId="164" fontId="189" fillId="62" borderId="11" xfId="49" applyFont="1" applyFill="1" applyBorder="1" applyAlignment="1">
      <alignment horizontal="left"/>
    </xf>
    <xf numFmtId="164" fontId="189" fillId="41" borderId="11" xfId="49" applyFont="1" applyFill="1" applyBorder="1" applyAlignment="1">
      <alignment horizontal="left"/>
    </xf>
    <xf numFmtId="164" fontId="189" fillId="72" borderId="11" xfId="49" applyFont="1" applyFill="1" applyBorder="1" applyAlignment="1">
      <alignment horizontal="left"/>
    </xf>
    <xf numFmtId="164" fontId="189" fillId="59" borderId="11" xfId="49" applyFont="1" applyFill="1" applyBorder="1" applyAlignment="1">
      <alignment horizontal="left"/>
    </xf>
    <xf numFmtId="164" fontId="189" fillId="44" borderId="11" xfId="49" applyFont="1" applyFill="1" applyBorder="1" applyAlignment="1">
      <alignment horizontal="left"/>
    </xf>
    <xf numFmtId="164" fontId="189" fillId="42" borderId="11" xfId="49" applyFont="1" applyFill="1" applyBorder="1" applyAlignment="1">
      <alignment horizontal="left"/>
    </xf>
    <xf numFmtId="0" fontId="7" fillId="0" borderId="0" xfId="0" applyFont="1" applyAlignment="1">
      <alignment horizontal="justify" wrapText="1"/>
    </xf>
    <xf numFmtId="0" fontId="7" fillId="0" borderId="0" xfId="0" applyFont="1" applyAlignment="1">
      <alignment horizontal="center" wrapText="1"/>
    </xf>
    <xf numFmtId="0" fontId="5" fillId="0" borderId="0" xfId="0" applyFont="1" applyAlignment="1">
      <alignment horizontal="justify" vertical="top"/>
    </xf>
    <xf numFmtId="0" fontId="6" fillId="0" borderId="0" xfId="0" applyFont="1" applyAlignment="1">
      <alignment horizontal="center" vertical="justify" wrapText="1"/>
    </xf>
    <xf numFmtId="0" fontId="7" fillId="0" borderId="0" xfId="0" applyFont="1" applyAlignment="1">
      <alignment horizontal="left" wrapText="1"/>
    </xf>
    <xf numFmtId="0" fontId="7" fillId="0" borderId="0" xfId="0" applyFont="1" applyAlignment="1">
      <alignment horizontal="justify" vertical="top" wrapText="1"/>
    </xf>
    <xf numFmtId="0" fontId="7" fillId="0" borderId="0" xfId="0" applyFont="1" applyAlignment="1">
      <alignment horizontal="center" vertical="top" wrapText="1"/>
    </xf>
    <xf numFmtId="0" fontId="5" fillId="0" borderId="0" xfId="0" applyFont="1" applyAlignment="1">
      <alignment horizontal="justify" vertical="top" wrapText="1"/>
    </xf>
    <xf numFmtId="0" fontId="5" fillId="0" borderId="0" xfId="0" applyFont="1" applyAlignment="1">
      <alignment horizontal="center" vertical="top" wrapText="1"/>
    </xf>
    <xf numFmtId="0" fontId="5" fillId="0" borderId="140" xfId="0" applyFont="1" applyBorder="1" applyAlignment="1">
      <alignment horizontal="center" wrapText="1"/>
    </xf>
    <xf numFmtId="0" fontId="5" fillId="0" borderId="13" xfId="0" applyFont="1" applyBorder="1" applyAlignment="1">
      <alignment horizontal="left" vertical="top" wrapText="1"/>
    </xf>
    <xf numFmtId="0" fontId="5" fillId="0" borderId="14" xfId="0" applyFont="1" applyBorder="1" applyAlignment="1">
      <alignment horizontal="left" vertical="top" wrapText="1"/>
    </xf>
    <xf numFmtId="0" fontId="5" fillId="0" borderId="13" xfId="0" applyFont="1" applyBorder="1" applyAlignment="1">
      <alignment horizontal="left" wrapText="1"/>
    </xf>
    <xf numFmtId="0" fontId="5" fillId="0" borderId="14" xfId="0" applyFont="1" applyBorder="1" applyAlignment="1">
      <alignment horizontal="left" wrapText="1"/>
    </xf>
    <xf numFmtId="0" fontId="5" fillId="0" borderId="15" xfId="0" applyFont="1" applyBorder="1" applyAlignment="1">
      <alignment horizontal="left" wrapText="1"/>
    </xf>
    <xf numFmtId="0" fontId="5" fillId="0" borderId="17" xfId="0" applyFont="1" applyBorder="1" applyAlignment="1">
      <alignment horizontal="left" vertical="top" wrapText="1"/>
    </xf>
    <xf numFmtId="0" fontId="5" fillId="0" borderId="140" xfId="0" applyFont="1" applyBorder="1" applyAlignment="1">
      <alignment horizontal="left" vertical="top" wrapText="1"/>
    </xf>
    <xf numFmtId="2" fontId="20" fillId="0" borderId="17" xfId="0" applyNumberFormat="1" applyFont="1" applyBorder="1" applyAlignment="1">
      <alignment horizontal="left" vertical="top" wrapText="1"/>
    </xf>
    <xf numFmtId="2" fontId="5" fillId="0" borderId="140" xfId="0" applyNumberFormat="1" applyFont="1" applyBorder="1" applyAlignment="1">
      <alignment horizontal="left" vertical="top" wrapText="1"/>
    </xf>
    <xf numFmtId="2" fontId="5" fillId="0" borderId="19" xfId="0" applyNumberFormat="1" applyFont="1" applyBorder="1" applyAlignment="1">
      <alignment horizontal="left" vertical="top" wrapText="1"/>
    </xf>
    <xf numFmtId="0" fontId="5" fillId="0" borderId="10" xfId="0" applyFont="1" applyBorder="1" applyAlignment="1">
      <alignment horizontal="left" vertical="top" wrapText="1"/>
    </xf>
    <xf numFmtId="0" fontId="5" fillId="0" borderId="0" xfId="0" applyFont="1" applyBorder="1" applyAlignment="1">
      <alignment horizontal="left" vertical="top" wrapText="1"/>
    </xf>
    <xf numFmtId="0" fontId="5" fillId="0" borderId="15" xfId="0" applyFont="1" applyBorder="1" applyAlignment="1">
      <alignment horizontal="left" vertical="top" wrapText="1"/>
    </xf>
    <xf numFmtId="0" fontId="5" fillId="0" borderId="10" xfId="0" applyFont="1" applyBorder="1" applyAlignment="1">
      <alignment horizontal="left" wrapText="1"/>
    </xf>
    <xf numFmtId="0" fontId="5" fillId="0" borderId="0" xfId="0" applyFont="1" applyBorder="1" applyAlignment="1">
      <alignment horizontal="left" wrapText="1"/>
    </xf>
    <xf numFmtId="0" fontId="20" fillId="0" borderId="10" xfId="0" applyFont="1" applyFill="1" applyBorder="1" applyAlignment="1">
      <alignment horizontal="left" vertical="top" wrapText="1"/>
    </xf>
    <xf numFmtId="0" fontId="20" fillId="0" borderId="0" xfId="0" applyFont="1" applyFill="1" applyBorder="1" applyAlignment="1">
      <alignment horizontal="left" vertical="top" wrapText="1"/>
    </xf>
    <xf numFmtId="0" fontId="20" fillId="0" borderId="16" xfId="0" applyFont="1" applyFill="1" applyBorder="1" applyAlignment="1">
      <alignment horizontal="left" vertical="top" wrapText="1"/>
    </xf>
    <xf numFmtId="0" fontId="5" fillId="0" borderId="10" xfId="0" applyFont="1" applyBorder="1" applyAlignment="1">
      <alignment horizontal="left" vertical="justify" wrapText="1"/>
    </xf>
    <xf numFmtId="0" fontId="5" fillId="0" borderId="0" xfId="0" applyFont="1" applyBorder="1" applyAlignment="1">
      <alignment horizontal="left" vertical="justify" wrapText="1"/>
    </xf>
    <xf numFmtId="0" fontId="5" fillId="0" borderId="16" xfId="0" applyFont="1" applyBorder="1" applyAlignment="1">
      <alignment horizontal="left" vertical="justify" wrapText="1"/>
    </xf>
    <xf numFmtId="0" fontId="5" fillId="0" borderId="19" xfId="0" applyFont="1" applyBorder="1" applyAlignment="1">
      <alignment horizontal="left" vertical="top" wrapText="1"/>
    </xf>
    <xf numFmtId="0" fontId="20" fillId="0" borderId="17" xfId="0" applyFont="1" applyBorder="1" applyAlignment="1">
      <alignment horizontal="left" vertical="top" wrapText="1"/>
    </xf>
    <xf numFmtId="0" fontId="20" fillId="0" borderId="10" xfId="0" applyFont="1" applyFill="1" applyBorder="1" applyAlignment="1">
      <alignment horizontal="left"/>
    </xf>
    <xf numFmtId="0" fontId="20" fillId="0" borderId="0" xfId="0" applyFont="1" applyFill="1" applyBorder="1" applyAlignment="1">
      <alignment horizontal="left"/>
    </xf>
    <xf numFmtId="0" fontId="20" fillId="0" borderId="16" xfId="0" applyFont="1" applyFill="1" applyBorder="1" applyAlignment="1">
      <alignment horizontal="left"/>
    </xf>
    <xf numFmtId="0" fontId="20" fillId="0" borderId="10" xfId="0" applyFont="1" applyFill="1" applyBorder="1" applyAlignment="1">
      <alignment horizontal="left" wrapText="1"/>
    </xf>
    <xf numFmtId="0" fontId="20" fillId="0" borderId="0" xfId="0" applyFont="1" applyFill="1" applyBorder="1" applyAlignment="1">
      <alignment horizontal="left" wrapText="1"/>
    </xf>
    <xf numFmtId="0" fontId="20" fillId="0" borderId="16" xfId="0" applyFont="1" applyFill="1" applyBorder="1" applyAlignment="1">
      <alignment horizontal="left" wrapText="1"/>
    </xf>
    <xf numFmtId="0" fontId="5" fillId="0" borderId="10" xfId="0" applyFont="1" applyBorder="1" applyAlignment="1">
      <alignment vertical="distributed"/>
    </xf>
    <xf numFmtId="0" fontId="0" fillId="0" borderId="0" xfId="0" applyAlignment="1">
      <alignment vertical="distributed"/>
    </xf>
    <xf numFmtId="0" fontId="0" fillId="0" borderId="16" xfId="0" applyBorder="1" applyAlignment="1">
      <alignment vertical="distributed"/>
    </xf>
    <xf numFmtId="49" fontId="5" fillId="0" borderId="0" xfId="0" applyNumberFormat="1" applyFont="1" applyBorder="1" applyAlignment="1">
      <alignment horizontal="left" wrapText="1"/>
    </xf>
    <xf numFmtId="49" fontId="5" fillId="0" borderId="16" xfId="0" applyNumberFormat="1" applyFont="1" applyBorder="1" applyAlignment="1">
      <alignment horizontal="left" wrapText="1"/>
    </xf>
    <xf numFmtId="49" fontId="5" fillId="0" borderId="0" xfId="0" applyNumberFormat="1" applyFont="1" applyBorder="1" applyAlignment="1">
      <alignment horizontal="left" vertical="justify" wrapText="1"/>
    </xf>
    <xf numFmtId="49" fontId="5" fillId="0" borderId="16" xfId="0" applyNumberFormat="1" applyFont="1" applyBorder="1" applyAlignment="1">
      <alignment horizontal="left" vertical="justify" wrapText="1"/>
    </xf>
    <xf numFmtId="0" fontId="5" fillId="0" borderId="10" xfId="0" applyFont="1" applyBorder="1" applyAlignment="1">
      <alignment horizontal="left" vertical="distributed" wrapText="1"/>
    </xf>
    <xf numFmtId="0" fontId="5" fillId="0" borderId="0" xfId="0" applyFont="1" applyBorder="1" applyAlignment="1">
      <alignment horizontal="left" vertical="distributed" wrapText="1"/>
    </xf>
    <xf numFmtId="0" fontId="5" fillId="0" borderId="0" xfId="0" applyFont="1" applyAlignment="1">
      <alignment horizontal="right"/>
    </xf>
    <xf numFmtId="49" fontId="5" fillId="0" borderId="0" xfId="0" applyNumberFormat="1" applyFont="1" applyBorder="1" applyAlignment="1">
      <alignment horizontal="left" vertical="top" wrapText="1"/>
    </xf>
    <xf numFmtId="49" fontId="5" fillId="0" borderId="16" xfId="0" applyNumberFormat="1" applyFont="1" applyBorder="1" applyAlignment="1">
      <alignment horizontal="left" vertical="top" wrapText="1"/>
    </xf>
    <xf numFmtId="49" fontId="20" fillId="0" borderId="0" xfId="0" applyNumberFormat="1" applyFont="1" applyFill="1" applyBorder="1" applyAlignment="1">
      <alignment horizontal="left"/>
    </xf>
    <xf numFmtId="49" fontId="20" fillId="0" borderId="16" xfId="0" applyNumberFormat="1" applyFont="1" applyFill="1" applyBorder="1" applyAlignment="1">
      <alignment horizontal="left"/>
    </xf>
    <xf numFmtId="49" fontId="20" fillId="0" borderId="140" xfId="0" applyNumberFormat="1" applyFont="1" applyFill="1" applyBorder="1" applyAlignment="1">
      <alignment horizontal="left"/>
    </xf>
    <xf numFmtId="49" fontId="20" fillId="0" borderId="19" xfId="0" applyNumberFormat="1" applyFont="1" applyFill="1" applyBorder="1" applyAlignment="1">
      <alignment horizontal="left"/>
    </xf>
    <xf numFmtId="0" fontId="5" fillId="0" borderId="10" xfId="0" applyFont="1" applyBorder="1" applyAlignment="1">
      <alignment horizontal="center" vertical="top" wrapText="1"/>
    </xf>
    <xf numFmtId="0" fontId="5" fillId="0" borderId="0" xfId="0" applyFont="1" applyBorder="1" applyAlignment="1">
      <alignment horizontal="center" vertical="top" wrapText="1"/>
    </xf>
    <xf numFmtId="0" fontId="5" fillId="0" borderId="16" xfId="0" applyFont="1" applyBorder="1" applyAlignment="1">
      <alignment horizontal="center" vertical="top" wrapText="1"/>
    </xf>
    <xf numFmtId="0" fontId="5" fillId="0" borderId="16" xfId="0" applyFont="1" applyBorder="1" applyAlignment="1">
      <alignment horizontal="left" vertical="top" wrapText="1"/>
    </xf>
    <xf numFmtId="49" fontId="5" fillId="0" borderId="0" xfId="0" applyNumberFormat="1" applyFont="1" applyBorder="1" applyAlignment="1">
      <alignment horizontal="left" vertical="distributed" wrapText="1"/>
    </xf>
    <xf numFmtId="49" fontId="5" fillId="0" borderId="16" xfId="0" applyNumberFormat="1" applyFont="1" applyBorder="1" applyAlignment="1">
      <alignment horizontal="left" vertical="distributed" wrapText="1"/>
    </xf>
    <xf numFmtId="0" fontId="20" fillId="0" borderId="0" xfId="0" applyFont="1" applyBorder="1" applyAlignment="1">
      <alignment horizontal="left" vertical="top" wrapText="1"/>
    </xf>
    <xf numFmtId="0" fontId="5" fillId="0" borderId="0" xfId="51" applyFont="1" applyBorder="1" applyAlignment="1">
      <alignment horizontal="left" vertical="top" wrapText="1"/>
    </xf>
    <xf numFmtId="0" fontId="5" fillId="0" borderId="0" xfId="51" applyFont="1" applyBorder="1" applyAlignment="1">
      <alignment horizontal="left" wrapText="1"/>
    </xf>
    <xf numFmtId="0" fontId="5" fillId="0" borderId="0" xfId="51" applyFont="1" applyBorder="1" applyAlignment="1">
      <alignment horizontal="center" vertical="top" wrapText="1"/>
    </xf>
    <xf numFmtId="0" fontId="20" fillId="0" borderId="0" xfId="37" applyFont="1" applyFill="1" applyBorder="1" applyAlignment="1">
      <alignment horizontal="right"/>
    </xf>
    <xf numFmtId="0" fontId="5" fillId="0" borderId="0" xfId="37" applyFont="1" applyAlignment="1">
      <alignment horizontal="right"/>
    </xf>
    <xf numFmtId="0" fontId="20" fillId="0" borderId="0" xfId="51" applyFont="1" applyBorder="1" applyAlignment="1">
      <alignment horizontal="left" vertical="top" wrapText="1"/>
    </xf>
    <xf numFmtId="49" fontId="5" fillId="0" borderId="0" xfId="51" applyNumberFormat="1" applyFont="1" applyBorder="1" applyAlignment="1">
      <alignment horizontal="left" vertical="top" wrapText="1"/>
    </xf>
    <xf numFmtId="49" fontId="5" fillId="0" borderId="16" xfId="51" applyNumberFormat="1" applyFont="1" applyBorder="1" applyAlignment="1">
      <alignment horizontal="left" vertical="top" wrapText="1"/>
    </xf>
    <xf numFmtId="49" fontId="20" fillId="0" borderId="0" xfId="51" applyNumberFormat="1" applyFont="1" applyFill="1" applyBorder="1" applyAlignment="1">
      <alignment horizontal="left"/>
    </xf>
    <xf numFmtId="49" fontId="20" fillId="0" borderId="16" xfId="51" applyNumberFormat="1" applyFont="1" applyFill="1" applyBorder="1" applyAlignment="1">
      <alignment horizontal="left"/>
    </xf>
    <xf numFmtId="0" fontId="5" fillId="0" borderId="0" xfId="51" applyFont="1" applyAlignment="1">
      <alignment horizontal="justify" vertical="top"/>
    </xf>
    <xf numFmtId="0" fontId="5" fillId="0" borderId="0" xfId="51" applyFont="1" applyAlignment="1">
      <alignment horizontal="justify" vertical="top" wrapText="1"/>
    </xf>
    <xf numFmtId="0" fontId="5" fillId="0" borderId="0" xfId="51" applyFont="1" applyAlignment="1">
      <alignment horizontal="center" vertical="top" wrapText="1"/>
    </xf>
    <xf numFmtId="0" fontId="7" fillId="0" borderId="0" xfId="51" applyFont="1" applyAlignment="1">
      <alignment horizontal="justify" wrapText="1"/>
    </xf>
    <xf numFmtId="0" fontId="6" fillId="0" borderId="0" xfId="37" applyFont="1" applyAlignment="1">
      <alignment horizontal="center" vertical="justify" wrapText="1"/>
    </xf>
    <xf numFmtId="0" fontId="7" fillId="0" borderId="0" xfId="51" applyFont="1" applyAlignment="1">
      <alignment horizontal="left" wrapText="1"/>
    </xf>
    <xf numFmtId="0" fontId="7" fillId="0" borderId="0" xfId="51" applyFont="1" applyAlignment="1">
      <alignment horizontal="center" wrapText="1"/>
    </xf>
    <xf numFmtId="0" fontId="5" fillId="0" borderId="0" xfId="37" applyFont="1" applyAlignment="1">
      <alignment horizontal="justify" vertical="top"/>
    </xf>
    <xf numFmtId="0" fontId="7" fillId="0" borderId="0" xfId="37" applyFont="1" applyAlignment="1">
      <alignment horizontal="justify" wrapText="1"/>
    </xf>
    <xf numFmtId="0" fontId="7" fillId="0" borderId="0" xfId="37" applyFont="1" applyAlignment="1">
      <alignment horizontal="left" wrapText="1"/>
    </xf>
    <xf numFmtId="0" fontId="7" fillId="0" borderId="0" xfId="37" applyFont="1" applyAlignment="1">
      <alignment horizontal="center" wrapText="1"/>
    </xf>
    <xf numFmtId="0" fontId="5" fillId="0" borderId="0" xfId="37" applyFont="1" applyAlignment="1">
      <alignment horizontal="justify" vertical="top" wrapText="1"/>
    </xf>
    <xf numFmtId="0" fontId="5" fillId="0" borderId="0" xfId="37" applyFont="1" applyAlignment="1">
      <alignment horizontal="center" vertical="top" wrapText="1"/>
    </xf>
    <xf numFmtId="0" fontId="5" fillId="0" borderId="0" xfId="37" applyFont="1" applyBorder="1" applyAlignment="1">
      <alignment horizontal="left" vertical="top" wrapText="1"/>
    </xf>
    <xf numFmtId="0" fontId="5" fillId="0" borderId="0" xfId="37" applyFont="1" applyBorder="1" applyAlignment="1">
      <alignment horizontal="left" wrapText="1"/>
    </xf>
    <xf numFmtId="0" fontId="5" fillId="0" borderId="0" xfId="37" applyFont="1" applyBorder="1" applyAlignment="1">
      <alignment horizontal="center" vertical="top" wrapText="1"/>
    </xf>
    <xf numFmtId="0" fontId="20" fillId="0" borderId="0" xfId="37" applyFont="1" applyBorder="1" applyAlignment="1">
      <alignment horizontal="left" vertical="top" wrapText="1"/>
    </xf>
    <xf numFmtId="49" fontId="5" fillId="0" borderId="0" xfId="37" applyNumberFormat="1" applyFont="1" applyBorder="1" applyAlignment="1">
      <alignment horizontal="left" vertical="top" wrapText="1"/>
    </xf>
    <xf numFmtId="49" fontId="5" fillId="0" borderId="16" xfId="37" applyNumberFormat="1" applyFont="1" applyBorder="1" applyAlignment="1">
      <alignment horizontal="left" vertical="top" wrapText="1"/>
    </xf>
    <xf numFmtId="49" fontId="20" fillId="0" borderId="0" xfId="37" applyNumberFormat="1" applyFont="1" applyFill="1" applyBorder="1" applyAlignment="1">
      <alignment horizontal="left"/>
    </xf>
    <xf numFmtId="49" fontId="20" fillId="0" borderId="16" xfId="37" applyNumberFormat="1" applyFont="1" applyFill="1" applyBorder="1" applyAlignment="1">
      <alignment horizontal="left"/>
    </xf>
    <xf numFmtId="164" fontId="26" fillId="0" borderId="11" xfId="0" applyNumberFormat="1" applyFont="1" applyFill="1" applyBorder="1" applyAlignment="1">
      <alignment horizontal="center"/>
    </xf>
    <xf numFmtId="0" fontId="19" fillId="0" borderId="11" xfId="0" applyFont="1" applyBorder="1" applyAlignment="1">
      <alignment horizontal="left"/>
    </xf>
    <xf numFmtId="0" fontId="5" fillId="0" borderId="11" xfId="0" applyFont="1" applyBorder="1" applyAlignment="1">
      <alignment horizontal="center"/>
    </xf>
    <xf numFmtId="0" fontId="7" fillId="0" borderId="0" xfId="0" applyFont="1" applyAlignment="1">
      <alignment horizontal="center"/>
    </xf>
    <xf numFmtId="0" fontId="7" fillId="0" borderId="11" xfId="0" applyFont="1" applyBorder="1" applyAlignment="1">
      <alignment horizontal="center"/>
    </xf>
    <xf numFmtId="0" fontId="7" fillId="0" borderId="18" xfId="0" applyFont="1" applyBorder="1" applyAlignment="1">
      <alignment horizontal="right" wrapText="1"/>
    </xf>
    <xf numFmtId="0" fontId="7" fillId="0" borderId="11" xfId="0" applyFont="1" applyBorder="1" applyAlignment="1">
      <alignment horizontal="center" vertical="center" wrapText="1"/>
    </xf>
    <xf numFmtId="0" fontId="19" fillId="0" borderId="11" xfId="0" applyFont="1" applyBorder="1" applyAlignment="1">
      <alignment horizontal="center" vertical="center" wrapText="1"/>
    </xf>
    <xf numFmtId="0" fontId="5" fillId="0" borderId="11" xfId="0" applyFont="1" applyBorder="1" applyAlignment="1">
      <alignment horizontal="center" vertical="center" wrapText="1"/>
    </xf>
    <xf numFmtId="0" fontId="8" fillId="0" borderId="0" xfId="0" applyFont="1" applyAlignment="1">
      <alignment horizontal="center" wrapText="1"/>
    </xf>
    <xf numFmtId="0" fontId="107" fillId="0" borderId="0" xfId="0" applyFont="1" applyAlignment="1">
      <alignment horizontal="center" wrapText="1"/>
    </xf>
    <xf numFmtId="0" fontId="41" fillId="55" borderId="11" xfId="41" applyFont="1" applyFill="1" applyBorder="1" applyAlignment="1">
      <alignment horizontal="center" wrapText="1"/>
    </xf>
    <xf numFmtId="0" fontId="41" fillId="37" borderId="11" xfId="41" applyFont="1" applyFill="1" applyBorder="1" applyAlignment="1">
      <alignment horizontal="center" wrapText="1"/>
    </xf>
    <xf numFmtId="49" fontId="161" fillId="39" borderId="11" xfId="41" applyNumberFormat="1" applyFont="1" applyFill="1" applyBorder="1" applyAlignment="1">
      <alignment horizontal="center"/>
    </xf>
    <xf numFmtId="0" fontId="15" fillId="39" borderId="21" xfId="41" applyFont="1" applyFill="1" applyBorder="1" applyAlignment="1">
      <alignment horizontal="center" wrapText="1"/>
    </xf>
    <xf numFmtId="0" fontId="15" fillId="39" borderId="31" xfId="41" applyFont="1" applyFill="1" applyBorder="1" applyAlignment="1">
      <alignment horizontal="center" wrapText="1"/>
    </xf>
    <xf numFmtId="49" fontId="161" fillId="56" borderId="11" xfId="41" applyNumberFormat="1" applyFont="1" applyFill="1" applyBorder="1" applyAlignment="1">
      <alignment horizontal="center"/>
    </xf>
    <xf numFmtId="0" fontId="14" fillId="0" borderId="0" xfId="41" applyFont="1" applyFill="1" applyAlignment="1">
      <alignment horizontal="center"/>
    </xf>
    <xf numFmtId="165" fontId="24" fillId="101" borderId="28" xfId="41" applyNumberFormat="1" applyFont="1" applyFill="1" applyBorder="1" applyAlignment="1">
      <alignment horizontal="center" vertical="center" textRotation="90"/>
    </xf>
    <xf numFmtId="165" fontId="24" fillId="101" borderId="30" xfId="41" applyNumberFormat="1" applyFont="1" applyFill="1" applyBorder="1" applyAlignment="1">
      <alignment horizontal="center" vertical="center" textRotation="90"/>
    </xf>
    <xf numFmtId="165" fontId="24" fillId="101" borderId="12" xfId="41" applyNumberFormat="1" applyFont="1" applyFill="1" applyBorder="1" applyAlignment="1">
      <alignment horizontal="center" vertical="center" textRotation="90"/>
    </xf>
    <xf numFmtId="165" fontId="24" fillId="44" borderId="28" xfId="41" applyNumberFormat="1" applyFont="1" applyFill="1" applyBorder="1" applyAlignment="1">
      <alignment horizontal="center" vertical="center" textRotation="90"/>
    </xf>
    <xf numFmtId="165" fontId="24" fillId="44" borderId="30" xfId="41" applyNumberFormat="1" applyFont="1" applyFill="1" applyBorder="1" applyAlignment="1">
      <alignment horizontal="center" vertical="center" textRotation="90"/>
    </xf>
    <xf numFmtId="165" fontId="24" fillId="44" borderId="12" xfId="41" applyNumberFormat="1" applyFont="1" applyFill="1" applyBorder="1" applyAlignment="1">
      <alignment horizontal="center" vertical="center" textRotation="90"/>
    </xf>
    <xf numFmtId="165" fontId="24" fillId="69" borderId="28" xfId="41" applyNumberFormat="1" applyFont="1" applyFill="1" applyBorder="1" applyAlignment="1">
      <alignment horizontal="center" vertical="center" textRotation="90"/>
    </xf>
    <xf numFmtId="165" fontId="24" fillId="69" borderId="30" xfId="41" applyNumberFormat="1" applyFont="1" applyFill="1" applyBorder="1" applyAlignment="1">
      <alignment horizontal="center" vertical="center" textRotation="90"/>
    </xf>
    <xf numFmtId="165" fontId="24" fillId="69" borderId="12" xfId="41" applyNumberFormat="1" applyFont="1" applyFill="1" applyBorder="1" applyAlignment="1">
      <alignment horizontal="center" vertical="center" textRotation="90"/>
    </xf>
    <xf numFmtId="165" fontId="24" fillId="57" borderId="28" xfId="41" applyNumberFormat="1" applyFont="1" applyFill="1" applyBorder="1" applyAlignment="1">
      <alignment horizontal="center" vertical="center" textRotation="90"/>
    </xf>
    <xf numFmtId="165" fontId="24" fillId="57" borderId="30" xfId="41" applyNumberFormat="1" applyFont="1" applyFill="1" applyBorder="1" applyAlignment="1">
      <alignment horizontal="center" vertical="center" textRotation="90"/>
    </xf>
    <xf numFmtId="165" fontId="24" fillId="57" borderId="12" xfId="41" applyNumberFormat="1" applyFont="1" applyFill="1" applyBorder="1" applyAlignment="1">
      <alignment horizontal="center" vertical="center" textRotation="90"/>
    </xf>
    <xf numFmtId="0" fontId="14" fillId="0" borderId="0" xfId="41" applyFont="1" applyFill="1" applyBorder="1" applyAlignment="1">
      <alignment horizontal="center"/>
    </xf>
    <xf numFmtId="0" fontId="15" fillId="108" borderId="0" xfId="41" applyFont="1" applyFill="1" applyAlignment="1">
      <alignment horizontal="center"/>
    </xf>
    <xf numFmtId="0" fontId="64" fillId="65" borderId="21" xfId="41" applyFont="1" applyFill="1" applyBorder="1" applyAlignment="1">
      <alignment horizontal="center"/>
    </xf>
    <xf numFmtId="0" fontId="64" fillId="65" borderId="32" xfId="41" applyFont="1" applyFill="1" applyBorder="1" applyAlignment="1">
      <alignment horizontal="center"/>
    </xf>
    <xf numFmtId="0" fontId="64" fillId="65" borderId="31" xfId="41" applyFont="1" applyFill="1" applyBorder="1" applyAlignment="1">
      <alignment horizontal="center"/>
    </xf>
    <xf numFmtId="0" fontId="166" fillId="39" borderId="21" xfId="41" applyFont="1" applyFill="1" applyBorder="1" applyAlignment="1">
      <alignment horizontal="center" vertical="top" wrapText="1"/>
    </xf>
    <xf numFmtId="0" fontId="166" fillId="39" borderId="31" xfId="41" applyFont="1" applyFill="1" applyBorder="1" applyAlignment="1">
      <alignment horizontal="center" vertical="top" wrapText="1"/>
    </xf>
    <xf numFmtId="0" fontId="11" fillId="0" borderId="30" xfId="41" applyFont="1" applyFill="1" applyBorder="1" applyAlignment="1">
      <alignment horizontal="center" vertical="center" wrapText="1"/>
    </xf>
    <xf numFmtId="0" fontId="11" fillId="0" borderId="12" xfId="41" applyFont="1" applyFill="1" applyBorder="1" applyAlignment="1">
      <alignment horizontal="center" vertical="center" wrapText="1"/>
    </xf>
    <xf numFmtId="0" fontId="14" fillId="0" borderId="30" xfId="41" applyFont="1" applyFill="1" applyBorder="1" applyAlignment="1">
      <alignment horizontal="center" vertical="center" textRotation="90" wrapText="1"/>
    </xf>
    <xf numFmtId="0" fontId="14" fillId="0" borderId="12" xfId="41" applyFont="1" applyFill="1" applyBorder="1" applyAlignment="1">
      <alignment horizontal="center" vertical="center" textRotation="90" wrapText="1"/>
    </xf>
    <xf numFmtId="0" fontId="14" fillId="26" borderId="17" xfId="41" applyFont="1" applyFill="1" applyBorder="1" applyAlignment="1">
      <alignment horizontal="center" wrapText="1"/>
    </xf>
    <xf numFmtId="0" fontId="14" fillId="26" borderId="18" xfId="41" applyFont="1" applyFill="1" applyBorder="1" applyAlignment="1">
      <alignment horizontal="center" wrapText="1"/>
    </xf>
    <xf numFmtId="0" fontId="9" fillId="0" borderId="28" xfId="41" applyFont="1" applyFill="1" applyBorder="1" applyAlignment="1">
      <alignment horizontal="center" vertical="center" textRotation="90" wrapText="1"/>
    </xf>
    <xf numFmtId="0" fontId="9" fillId="0" borderId="12" xfId="41" applyFont="1" applyFill="1" applyBorder="1" applyAlignment="1">
      <alignment horizontal="center" vertical="center" textRotation="90" wrapText="1"/>
    </xf>
    <xf numFmtId="0" fontId="15" fillId="24" borderId="30" xfId="41" applyFont="1" applyFill="1" applyBorder="1" applyAlignment="1">
      <alignment horizontal="center" vertical="center" wrapText="1"/>
    </xf>
    <xf numFmtId="0" fontId="14" fillId="24" borderId="30" xfId="41" applyFont="1" applyFill="1" applyBorder="1" applyAlignment="1">
      <alignment horizontal="center" vertical="center" wrapText="1"/>
    </xf>
    <xf numFmtId="0" fontId="14" fillId="24" borderId="12" xfId="41" applyFont="1" applyFill="1" applyBorder="1" applyAlignment="1">
      <alignment horizontal="center" vertical="center" wrapText="1"/>
    </xf>
    <xf numFmtId="0" fontId="15" fillId="54" borderId="21" xfId="41" applyFont="1" applyFill="1" applyBorder="1" applyAlignment="1">
      <alignment horizontal="center" vertical="top" wrapText="1"/>
    </xf>
    <xf numFmtId="0" fontId="15" fillId="54" borderId="32" xfId="41" applyFont="1" applyFill="1" applyBorder="1" applyAlignment="1">
      <alignment horizontal="center" vertical="top" wrapText="1"/>
    </xf>
    <xf numFmtId="0" fontId="15" fillId="54" borderId="31" xfId="41" applyFont="1" applyFill="1" applyBorder="1" applyAlignment="1">
      <alignment horizontal="center" vertical="top" wrapText="1"/>
    </xf>
    <xf numFmtId="0" fontId="15" fillId="26" borderId="30" xfId="41" applyFont="1" applyFill="1" applyBorder="1" applyAlignment="1">
      <alignment horizontal="center" vertical="center" wrapText="1"/>
    </xf>
    <xf numFmtId="0" fontId="14" fillId="26" borderId="30" xfId="41" applyFont="1" applyFill="1" applyBorder="1" applyAlignment="1">
      <alignment horizontal="center" vertical="center" wrapText="1"/>
    </xf>
    <xf numFmtId="0" fontId="14" fillId="26" borderId="12" xfId="41" applyFont="1" applyFill="1" applyBorder="1" applyAlignment="1">
      <alignment horizontal="center" vertical="center" wrapText="1"/>
    </xf>
    <xf numFmtId="49" fontId="161" fillId="0" borderId="11" xfId="41" applyNumberFormat="1" applyFont="1" applyFill="1" applyBorder="1" applyAlignment="1">
      <alignment horizontal="center"/>
    </xf>
    <xf numFmtId="0" fontId="14" fillId="0" borderId="13" xfId="41" applyFont="1" applyFill="1" applyBorder="1" applyAlignment="1">
      <alignment horizontal="center" vertical="center" wrapText="1"/>
    </xf>
    <xf numFmtId="0" fontId="14" fillId="0" borderId="15" xfId="41" applyFont="1" applyFill="1" applyBorder="1" applyAlignment="1">
      <alignment horizontal="center" vertical="center" wrapText="1"/>
    </xf>
    <xf numFmtId="0" fontId="15" fillId="24" borderId="21" xfId="41" applyFont="1" applyFill="1" applyBorder="1" applyAlignment="1">
      <alignment horizontal="center" vertical="center" wrapText="1"/>
    </xf>
    <xf numFmtId="0" fontId="15" fillId="59" borderId="32" xfId="41" applyFont="1" applyFill="1" applyBorder="1" applyAlignment="1">
      <alignment horizontal="center" vertical="center" wrapText="1"/>
    </xf>
    <xf numFmtId="0" fontId="15" fillId="24" borderId="31" xfId="41" applyFont="1" applyFill="1" applyBorder="1" applyAlignment="1">
      <alignment horizontal="center" vertical="center" wrapText="1"/>
    </xf>
    <xf numFmtId="0" fontId="81" fillId="0" borderId="13" xfId="41" applyFont="1" applyFill="1" applyBorder="1" applyAlignment="1">
      <alignment horizontal="center" vertical="center" wrapText="1"/>
    </xf>
    <xf numFmtId="0" fontId="81" fillId="0" borderId="14" xfId="41" applyFont="1" applyFill="1" applyBorder="1" applyAlignment="1">
      <alignment horizontal="center" vertical="center" wrapText="1"/>
    </xf>
    <xf numFmtId="0" fontId="81" fillId="0" borderId="15" xfId="41" applyFont="1" applyFill="1" applyBorder="1" applyAlignment="1">
      <alignment horizontal="center" vertical="center" wrapText="1"/>
    </xf>
    <xf numFmtId="165" fontId="24" fillId="26" borderId="28" xfId="41" applyNumberFormat="1" applyFont="1" applyFill="1" applyBorder="1" applyAlignment="1">
      <alignment horizontal="center" vertical="center" textRotation="90"/>
    </xf>
    <xf numFmtId="165" fontId="24" fillId="26" borderId="30" xfId="41" applyNumberFormat="1" applyFont="1" applyFill="1" applyBorder="1" applyAlignment="1">
      <alignment horizontal="center" vertical="center" textRotation="90"/>
    </xf>
    <xf numFmtId="165" fontId="24" fillId="26" borderId="12" xfId="41" applyNumberFormat="1" applyFont="1" applyFill="1" applyBorder="1" applyAlignment="1">
      <alignment horizontal="center" vertical="center" textRotation="90"/>
    </xf>
    <xf numFmtId="0" fontId="14" fillId="62" borderId="13" xfId="41" applyFont="1" applyFill="1" applyBorder="1" applyAlignment="1">
      <alignment horizontal="center" wrapText="1"/>
    </xf>
    <xf numFmtId="0" fontId="14" fillId="62" borderId="14" xfId="41" applyFont="1" applyFill="1" applyBorder="1" applyAlignment="1">
      <alignment horizontal="center" wrapText="1"/>
    </xf>
    <xf numFmtId="0" fontId="14" fillId="62" borderId="15" xfId="41" applyFont="1" applyFill="1" applyBorder="1" applyAlignment="1">
      <alignment horizontal="center" wrapText="1"/>
    </xf>
    <xf numFmtId="0" fontId="15" fillId="59" borderId="28" xfId="41" applyFont="1" applyFill="1" applyBorder="1" applyAlignment="1">
      <alignment horizontal="center" vertical="center" wrapText="1"/>
    </xf>
    <xf numFmtId="0" fontId="14" fillId="59" borderId="30" xfId="41" applyFont="1" applyFill="1" applyBorder="1" applyAlignment="1">
      <alignment horizontal="center" vertical="center" wrapText="1"/>
    </xf>
    <xf numFmtId="0" fontId="14" fillId="59" borderId="12" xfId="41" applyFont="1" applyFill="1" applyBorder="1" applyAlignment="1">
      <alignment horizontal="center" vertical="center" wrapText="1"/>
    </xf>
    <xf numFmtId="0" fontId="41" fillId="55" borderId="17" xfId="41" applyFont="1" applyFill="1" applyBorder="1" applyAlignment="1">
      <alignment horizontal="center" vertical="center" wrapText="1"/>
    </xf>
    <xf numFmtId="0" fontId="41" fillId="55" borderId="18" xfId="41" applyFont="1" applyFill="1" applyBorder="1" applyAlignment="1">
      <alignment horizontal="center" vertical="center" wrapText="1"/>
    </xf>
    <xf numFmtId="0" fontId="41" fillId="55" borderId="19" xfId="41" applyFont="1" applyFill="1" applyBorder="1" applyAlignment="1">
      <alignment horizontal="center" vertical="center" wrapText="1"/>
    </xf>
    <xf numFmtId="0" fontId="181" fillId="0" borderId="21" xfId="41" applyFont="1" applyFill="1" applyBorder="1" applyAlignment="1">
      <alignment horizontal="center" vertical="top" wrapText="1"/>
    </xf>
    <xf numFmtId="0" fontId="181" fillId="0" borderId="31" xfId="41" applyFont="1" applyFill="1" applyBorder="1" applyAlignment="1">
      <alignment horizontal="center" vertical="top" wrapText="1"/>
    </xf>
    <xf numFmtId="0" fontId="15" fillId="62" borderId="30" xfId="41" applyFont="1" applyFill="1" applyBorder="1" applyAlignment="1">
      <alignment horizontal="center" vertical="center" wrapText="1"/>
    </xf>
    <xf numFmtId="0" fontId="15" fillId="62" borderId="12" xfId="41" applyFont="1" applyFill="1" applyBorder="1" applyAlignment="1">
      <alignment horizontal="center" vertical="center" wrapText="1"/>
    </xf>
    <xf numFmtId="0" fontId="81" fillId="0" borderId="21" xfId="41" applyFont="1" applyFill="1" applyBorder="1" applyAlignment="1">
      <alignment horizontal="center" vertical="center" wrapText="1"/>
    </xf>
    <xf numFmtId="0" fontId="81" fillId="0" borderId="32" xfId="41" applyFont="1" applyFill="1" applyBorder="1" applyAlignment="1">
      <alignment horizontal="center" vertical="center" wrapText="1"/>
    </xf>
    <xf numFmtId="0" fontId="81" fillId="0" borderId="31" xfId="41" applyFont="1" applyFill="1" applyBorder="1" applyAlignment="1">
      <alignment horizontal="center" vertical="center" wrapText="1"/>
    </xf>
    <xf numFmtId="0" fontId="14" fillId="0" borderId="21" xfId="41" applyFont="1" applyFill="1" applyBorder="1" applyAlignment="1">
      <alignment horizontal="center" vertical="center" wrapText="1"/>
    </xf>
    <xf numFmtId="0" fontId="14" fillId="0" borderId="31" xfId="41" applyFont="1" applyFill="1" applyBorder="1" applyAlignment="1">
      <alignment horizontal="center" vertical="center" wrapText="1"/>
    </xf>
    <xf numFmtId="0" fontId="15" fillId="0" borderId="21" xfId="41" applyFont="1" applyFill="1" applyBorder="1" applyAlignment="1">
      <alignment horizontal="center" vertical="center" wrapText="1"/>
    </xf>
    <xf numFmtId="0" fontId="15" fillId="0" borderId="32" xfId="41" applyFont="1" applyFill="1" applyBorder="1" applyAlignment="1">
      <alignment horizontal="center" vertical="center" wrapText="1"/>
    </xf>
    <xf numFmtId="0" fontId="15" fillId="0" borderId="31" xfId="41" applyFont="1" applyFill="1" applyBorder="1" applyAlignment="1">
      <alignment horizontal="center" vertical="center" wrapText="1"/>
    </xf>
    <xf numFmtId="0" fontId="0" fillId="0" borderId="32" xfId="0" applyBorder="1"/>
    <xf numFmtId="0" fontId="0" fillId="0" borderId="31" xfId="0" applyBorder="1"/>
    <xf numFmtId="0" fontId="41" fillId="37" borderId="21" xfId="41" applyFont="1" applyFill="1" applyBorder="1" applyAlignment="1">
      <alignment horizontal="center" vertical="center" wrapText="1"/>
    </xf>
    <xf numFmtId="0" fontId="41" fillId="37" borderId="32" xfId="41" applyFont="1" applyFill="1" applyBorder="1" applyAlignment="1">
      <alignment horizontal="center" vertical="center" wrapText="1"/>
    </xf>
    <xf numFmtId="0" fontId="41" fillId="37" borderId="31" xfId="41" applyFont="1" applyFill="1" applyBorder="1" applyAlignment="1">
      <alignment horizontal="center" vertical="center" wrapText="1"/>
    </xf>
    <xf numFmtId="0" fontId="15" fillId="59" borderId="21" xfId="41" applyFont="1" applyFill="1" applyBorder="1" applyAlignment="1">
      <alignment horizontal="center" vertical="center" wrapText="1"/>
    </xf>
    <xf numFmtId="0" fontId="15" fillId="59" borderId="31" xfId="41" applyFont="1" applyFill="1" applyBorder="1" applyAlignment="1">
      <alignment horizontal="center" vertical="center" wrapText="1"/>
    </xf>
    <xf numFmtId="49" fontId="161" fillId="39" borderId="21" xfId="41" applyNumberFormat="1" applyFont="1" applyFill="1" applyBorder="1" applyAlignment="1">
      <alignment horizontal="center"/>
    </xf>
    <xf numFmtId="49" fontId="161" fillId="39" borderId="31" xfId="41" applyNumberFormat="1" applyFont="1" applyFill="1" applyBorder="1" applyAlignment="1">
      <alignment horizontal="center"/>
    </xf>
    <xf numFmtId="0" fontId="166" fillId="39" borderId="11" xfId="41" applyFont="1" applyFill="1" applyBorder="1" applyAlignment="1">
      <alignment horizontal="center" vertical="top" wrapText="1"/>
    </xf>
    <xf numFmtId="0" fontId="11" fillId="0" borderId="28" xfId="41" applyFont="1" applyFill="1" applyBorder="1" applyAlignment="1">
      <alignment horizontal="center" vertical="center" wrapText="1"/>
    </xf>
    <xf numFmtId="0" fontId="17" fillId="108" borderId="0" xfId="0" applyFont="1" applyFill="1" applyAlignment="1">
      <alignment horizontal="center" wrapText="1"/>
    </xf>
    <xf numFmtId="0" fontId="4" fillId="65" borderId="11" xfId="0" applyFont="1" applyFill="1" applyBorder="1" applyAlignment="1">
      <alignment horizontal="center"/>
    </xf>
    <xf numFmtId="0" fontId="15" fillId="59" borderId="11" xfId="41" applyFont="1" applyFill="1" applyBorder="1" applyAlignment="1">
      <alignment horizontal="center" vertical="center" wrapText="1"/>
    </xf>
    <xf numFmtId="0" fontId="12" fillId="64" borderId="11" xfId="0" applyFont="1" applyFill="1" applyBorder="1" applyAlignment="1">
      <alignment horizontal="center" vertical="center" wrapText="1"/>
    </xf>
    <xf numFmtId="0" fontId="12" fillId="59" borderId="11" xfId="0" applyFont="1" applyFill="1" applyBorder="1" applyAlignment="1">
      <alignment horizontal="center" vertical="center" wrapText="1"/>
    </xf>
    <xf numFmtId="0" fontId="15" fillId="0" borderId="11" xfId="41" applyFont="1" applyFill="1" applyBorder="1" applyAlignment="1">
      <alignment horizontal="center" vertical="center" wrapText="1"/>
    </xf>
    <xf numFmtId="0" fontId="15" fillId="39" borderId="11" xfId="41" applyFont="1" applyFill="1" applyBorder="1" applyAlignment="1">
      <alignment horizontal="center" wrapText="1"/>
    </xf>
    <xf numFmtId="0" fontId="12" fillId="62" borderId="11" xfId="0" applyFont="1" applyFill="1" applyBorder="1" applyAlignment="1">
      <alignment horizontal="center" vertical="center" wrapText="1"/>
    </xf>
    <xf numFmtId="0" fontId="41" fillId="55" borderId="11" xfId="41" applyFont="1" applyFill="1" applyBorder="1" applyAlignment="1">
      <alignment horizontal="center" vertical="center" wrapText="1"/>
    </xf>
    <xf numFmtId="0" fontId="14" fillId="62" borderId="11" xfId="41" applyFont="1" applyFill="1" applyBorder="1" applyAlignment="1">
      <alignment horizontal="center" wrapText="1"/>
    </xf>
    <xf numFmtId="0" fontId="81" fillId="0" borderId="11" xfId="41" applyFont="1" applyFill="1" applyBorder="1" applyAlignment="1">
      <alignment horizontal="center" vertical="center" wrapText="1"/>
    </xf>
    <xf numFmtId="0" fontId="14" fillId="0" borderId="11" xfId="41" applyFont="1" applyFill="1" applyBorder="1" applyAlignment="1">
      <alignment horizontal="center" vertical="center" wrapText="1"/>
    </xf>
    <xf numFmtId="0" fontId="41" fillId="37" borderId="11" xfId="41" applyFont="1" applyFill="1" applyBorder="1" applyAlignment="1">
      <alignment horizontal="center" vertical="center" wrapText="1"/>
    </xf>
    <xf numFmtId="0" fontId="180" fillId="0" borderId="11" xfId="41" applyFont="1" applyFill="1" applyBorder="1" applyAlignment="1">
      <alignment horizontal="center" wrapText="1"/>
    </xf>
    <xf numFmtId="49" fontId="15" fillId="106" borderId="127" xfId="41" applyNumberFormat="1" applyFont="1" applyFill="1" applyBorder="1" applyAlignment="1">
      <alignment horizontal="center" vertical="center" textRotation="90"/>
    </xf>
    <xf numFmtId="49" fontId="15" fillId="106" borderId="128" xfId="41" applyNumberFormat="1" applyFont="1" applyFill="1" applyBorder="1" applyAlignment="1">
      <alignment horizontal="center" vertical="center" textRotation="90"/>
    </xf>
    <xf numFmtId="49" fontId="15" fillId="106" borderId="131" xfId="41" applyNumberFormat="1" applyFont="1" applyFill="1" applyBorder="1" applyAlignment="1">
      <alignment horizontal="center" vertical="center" textRotation="90"/>
    </xf>
    <xf numFmtId="49" fontId="15" fillId="57" borderId="133" xfId="41" applyNumberFormat="1" applyFont="1" applyFill="1" applyBorder="1" applyAlignment="1">
      <alignment horizontal="center" vertical="center" textRotation="90"/>
    </xf>
    <xf numFmtId="165" fontId="24" fillId="44" borderId="134" xfId="41" applyNumberFormat="1" applyFont="1" applyFill="1" applyBorder="1" applyAlignment="1">
      <alignment horizontal="center" vertical="center" textRotation="90"/>
    </xf>
    <xf numFmtId="165" fontId="24" fillId="44" borderId="128" xfId="41" applyNumberFormat="1" applyFont="1" applyFill="1" applyBorder="1" applyAlignment="1">
      <alignment horizontal="center" vertical="center" textRotation="90"/>
    </xf>
    <xf numFmtId="165" fontId="24" fillId="44" borderId="135" xfId="41" applyNumberFormat="1" applyFont="1" applyFill="1" applyBorder="1" applyAlignment="1">
      <alignment horizontal="center" vertical="center" textRotation="90"/>
    </xf>
    <xf numFmtId="165" fontId="24" fillId="26" borderId="134" xfId="41" applyNumberFormat="1" applyFont="1" applyFill="1" applyBorder="1" applyAlignment="1">
      <alignment horizontal="center" vertical="center" textRotation="90"/>
    </xf>
    <xf numFmtId="165" fontId="24" fillId="26" borderId="128" xfId="41" applyNumberFormat="1" applyFont="1" applyFill="1" applyBorder="1" applyAlignment="1">
      <alignment horizontal="center" vertical="center" textRotation="90"/>
    </xf>
    <xf numFmtId="165" fontId="24" fillId="26" borderId="135" xfId="41" applyNumberFormat="1" applyFont="1" applyFill="1" applyBorder="1" applyAlignment="1">
      <alignment horizontal="center" vertical="center" textRotation="90"/>
    </xf>
    <xf numFmtId="49" fontId="15" fillId="57" borderId="132" xfId="41" applyNumberFormat="1" applyFont="1" applyFill="1" applyBorder="1" applyAlignment="1">
      <alignment horizontal="center" vertical="center" textRotation="90"/>
    </xf>
    <xf numFmtId="49" fontId="185" fillId="0" borderId="11" xfId="41" applyNumberFormat="1" applyFont="1" applyFill="1" applyBorder="1" applyAlignment="1">
      <alignment horizontal="center"/>
    </xf>
    <xf numFmtId="0" fontId="14" fillId="0" borderId="132" xfId="41" applyFont="1" applyFill="1" applyBorder="1" applyAlignment="1">
      <alignment horizontal="center" vertical="center" textRotation="90" wrapText="1"/>
    </xf>
    <xf numFmtId="0" fontId="14" fillId="0" borderId="133" xfId="41" applyFont="1" applyFill="1" applyBorder="1" applyAlignment="1">
      <alignment horizontal="center" vertical="center" textRotation="90" wrapText="1"/>
    </xf>
    <xf numFmtId="0" fontId="14" fillId="0" borderId="136" xfId="41" applyFont="1" applyFill="1" applyBorder="1" applyAlignment="1">
      <alignment horizontal="center" vertical="center" textRotation="90" wrapText="1"/>
    </xf>
    <xf numFmtId="0" fontId="9" fillId="54" borderId="11" xfId="41" applyFont="1" applyFill="1" applyBorder="1" applyAlignment="1">
      <alignment horizontal="center" wrapText="1"/>
    </xf>
    <xf numFmtId="0" fontId="9" fillId="39" borderId="21" xfId="41" applyFont="1" applyFill="1" applyBorder="1" applyAlignment="1">
      <alignment horizontal="center" wrapText="1"/>
    </xf>
    <xf numFmtId="0" fontId="9" fillId="39" borderId="31" xfId="41" applyFont="1" applyFill="1" applyBorder="1" applyAlignment="1">
      <alignment horizontal="center" wrapText="1"/>
    </xf>
    <xf numFmtId="0" fontId="9" fillId="54" borderId="21" xfId="41" applyFont="1" applyFill="1" applyBorder="1" applyAlignment="1">
      <alignment horizontal="center" wrapText="1"/>
    </xf>
    <xf numFmtId="0" fontId="9" fillId="54" borderId="32" xfId="41" applyFont="1" applyFill="1" applyBorder="1" applyAlignment="1">
      <alignment horizontal="center" wrapText="1"/>
    </xf>
    <xf numFmtId="0" fontId="9" fillId="54" borderId="31" xfId="41" applyFont="1" applyFill="1" applyBorder="1" applyAlignment="1">
      <alignment horizontal="center" wrapText="1"/>
    </xf>
    <xf numFmtId="0" fontId="64" fillId="65" borderId="13" xfId="41" applyFont="1" applyFill="1" applyBorder="1" applyAlignment="1">
      <alignment horizontal="center"/>
    </xf>
    <xf numFmtId="0" fontId="64" fillId="65" borderId="14" xfId="41" applyFont="1" applyFill="1" applyBorder="1" applyAlignment="1">
      <alignment horizontal="center"/>
    </xf>
    <xf numFmtId="0" fontId="64" fillId="65" borderId="15" xfId="41" applyFont="1" applyFill="1" applyBorder="1" applyAlignment="1">
      <alignment horizontal="center"/>
    </xf>
    <xf numFmtId="0" fontId="9" fillId="0" borderId="137" xfId="41" applyFont="1" applyFill="1" applyBorder="1" applyAlignment="1">
      <alignment horizontal="center" vertical="center" textRotation="90" wrapText="1"/>
    </xf>
    <xf numFmtId="0" fontId="14" fillId="26" borderId="126" xfId="41" applyFont="1" applyFill="1" applyBorder="1" applyAlignment="1">
      <alignment horizontal="center" wrapText="1"/>
    </xf>
    <xf numFmtId="0" fontId="15" fillId="26" borderId="126" xfId="41" applyFont="1" applyFill="1" applyBorder="1" applyAlignment="1">
      <alignment horizontal="center" vertical="center" wrapText="1"/>
    </xf>
    <xf numFmtId="0" fontId="14" fillId="26" borderId="11" xfId="41" applyFont="1" applyFill="1" applyBorder="1" applyAlignment="1">
      <alignment horizontal="center" vertical="center" wrapText="1"/>
    </xf>
    <xf numFmtId="0" fontId="14" fillId="26" borderId="130" xfId="41" applyFont="1" applyFill="1" applyBorder="1" applyAlignment="1">
      <alignment horizontal="center" vertical="center" wrapText="1"/>
    </xf>
    <xf numFmtId="0" fontId="15" fillId="24" borderId="64" xfId="41" applyFont="1" applyFill="1" applyBorder="1" applyAlignment="1">
      <alignment horizontal="center" vertical="center" wrapText="1"/>
    </xf>
    <xf numFmtId="0" fontId="15" fillId="59" borderId="59" xfId="41" applyFont="1" applyFill="1" applyBorder="1" applyAlignment="1">
      <alignment horizontal="center" vertical="center" wrapText="1"/>
    </xf>
    <xf numFmtId="0" fontId="15" fillId="24" borderId="63" xfId="41" applyFont="1" applyFill="1" applyBorder="1" applyAlignment="1">
      <alignment horizontal="center" vertical="center" wrapText="1"/>
    </xf>
    <xf numFmtId="0" fontId="15" fillId="24" borderId="126" xfId="41" applyFont="1" applyFill="1" applyBorder="1" applyAlignment="1">
      <alignment horizontal="center" vertical="center" wrapText="1"/>
    </xf>
    <xf numFmtId="0" fontId="14" fillId="24" borderId="11" xfId="41" applyFont="1" applyFill="1" applyBorder="1" applyAlignment="1">
      <alignment horizontal="center" vertical="center" wrapText="1"/>
    </xf>
    <xf numFmtId="0" fontId="14" fillId="24" borderId="130" xfId="41" applyFont="1" applyFill="1" applyBorder="1" applyAlignment="1">
      <alignment horizontal="center" vertical="center" wrapText="1"/>
    </xf>
    <xf numFmtId="0" fontId="11" fillId="0" borderId="126" xfId="41" applyFont="1" applyFill="1" applyBorder="1" applyAlignment="1">
      <alignment horizontal="center" vertical="center" wrapText="1"/>
    </xf>
    <xf numFmtId="0" fontId="11" fillId="0" borderId="11" xfId="41" applyFont="1" applyFill="1" applyBorder="1" applyAlignment="1">
      <alignment horizontal="center" vertical="center" wrapText="1"/>
    </xf>
    <xf numFmtId="0" fontId="11" fillId="0" borderId="130" xfId="41" applyFont="1" applyFill="1" applyBorder="1" applyAlignment="1">
      <alignment horizontal="center" vertical="center" wrapText="1"/>
    </xf>
    <xf numFmtId="0" fontId="95" fillId="65" borderId="11" xfId="0" applyNumberFormat="1" applyFont="1" applyFill="1" applyBorder="1" applyAlignment="1">
      <alignment horizontal="center" wrapText="1"/>
    </xf>
    <xf numFmtId="0" fontId="9" fillId="64" borderId="28" xfId="0" applyFont="1" applyFill="1" applyBorder="1" applyAlignment="1">
      <alignment horizontal="center" wrapText="1"/>
    </xf>
    <xf numFmtId="0" fontId="9" fillId="64" borderId="12" xfId="0" applyFont="1" applyFill="1" applyBorder="1" applyAlignment="1">
      <alignment horizontal="center" wrapText="1"/>
    </xf>
    <xf numFmtId="0" fontId="73" fillId="62" borderId="28" xfId="0" applyFont="1" applyFill="1" applyBorder="1" applyAlignment="1">
      <alignment horizontal="center" vertical="top" wrapText="1"/>
    </xf>
    <xf numFmtId="0" fontId="73" fillId="62" borderId="30" xfId="0" applyFont="1" applyFill="1" applyBorder="1" applyAlignment="1">
      <alignment horizontal="center" vertical="top" wrapText="1"/>
    </xf>
    <xf numFmtId="0" fontId="73" fillId="66" borderId="11" xfId="0" applyFont="1" applyFill="1" applyBorder="1" applyAlignment="1">
      <alignment horizontal="center" vertical="top" wrapText="1"/>
    </xf>
    <xf numFmtId="0" fontId="73" fillId="38" borderId="28" xfId="0" applyFont="1" applyFill="1" applyBorder="1" applyAlignment="1">
      <alignment horizontal="center" textRotation="90" wrapText="1"/>
    </xf>
    <xf numFmtId="0" fontId="73" fillId="38" borderId="30" xfId="0" applyFont="1" applyFill="1" applyBorder="1" applyAlignment="1">
      <alignment horizontal="center" textRotation="90" wrapText="1"/>
    </xf>
    <xf numFmtId="0" fontId="73" fillId="38" borderId="12" xfId="0" applyFont="1" applyFill="1" applyBorder="1" applyAlignment="1">
      <alignment horizontal="center" textRotation="90" wrapText="1"/>
    </xf>
    <xf numFmtId="0" fontId="73" fillId="65" borderId="28" xfId="0" applyFont="1" applyFill="1" applyBorder="1" applyAlignment="1">
      <alignment horizontal="center" vertical="center"/>
    </xf>
    <xf numFmtId="0" fontId="73" fillId="65" borderId="30" xfId="0" applyFont="1" applyFill="1" applyBorder="1" applyAlignment="1">
      <alignment horizontal="center" vertical="center"/>
    </xf>
    <xf numFmtId="0" fontId="73" fillId="65" borderId="12" xfId="0" applyFont="1" applyFill="1" applyBorder="1" applyAlignment="1">
      <alignment horizontal="center" vertical="center"/>
    </xf>
    <xf numFmtId="0" fontId="73" fillId="65" borderId="28" xfId="0" applyFont="1" applyFill="1" applyBorder="1" applyAlignment="1">
      <alignment horizontal="center" vertical="center" wrapText="1"/>
    </xf>
    <xf numFmtId="0" fontId="73" fillId="65" borderId="30" xfId="0" applyFont="1" applyFill="1" applyBorder="1" applyAlignment="1">
      <alignment horizontal="center" vertical="center" wrapText="1"/>
    </xf>
    <xf numFmtId="0" fontId="73" fillId="65" borderId="12" xfId="0" applyFont="1" applyFill="1" applyBorder="1" applyAlignment="1">
      <alignment horizontal="center" vertical="center" wrapText="1"/>
    </xf>
    <xf numFmtId="49" fontId="96" fillId="65" borderId="32" xfId="0" applyNumberFormat="1" applyFont="1" applyFill="1" applyBorder="1" applyAlignment="1">
      <alignment horizontal="center" vertical="center" wrapText="1"/>
    </xf>
    <xf numFmtId="49" fontId="96" fillId="65" borderId="31" xfId="0" applyNumberFormat="1" applyFont="1" applyFill="1" applyBorder="1" applyAlignment="1">
      <alignment horizontal="center" vertical="center" wrapText="1"/>
    </xf>
    <xf numFmtId="49" fontId="96" fillId="65" borderId="11" xfId="0" applyNumberFormat="1" applyFont="1" applyFill="1" applyBorder="1" applyAlignment="1">
      <alignment horizontal="center" vertical="center" wrapText="1"/>
    </xf>
    <xf numFmtId="0" fontId="73" fillId="26" borderId="28" xfId="0" applyFont="1" applyFill="1" applyBorder="1" applyAlignment="1">
      <alignment horizontal="center" vertical="center" wrapText="1"/>
    </xf>
    <xf numFmtId="0" fontId="73" fillId="26" borderId="30" xfId="0" applyFont="1" applyFill="1" applyBorder="1" applyAlignment="1">
      <alignment horizontal="center" vertical="center" wrapText="1"/>
    </xf>
    <xf numFmtId="0" fontId="73" fillId="26" borderId="12" xfId="0" applyFont="1" applyFill="1" applyBorder="1" applyAlignment="1">
      <alignment horizontal="center" vertical="center" wrapText="1"/>
    </xf>
    <xf numFmtId="0" fontId="39" fillId="0" borderId="0" xfId="0" applyFont="1" applyBorder="1" applyAlignment="1">
      <alignment horizontal="center" wrapText="1"/>
    </xf>
    <xf numFmtId="0" fontId="22" fillId="0" borderId="0" xfId="0" applyFont="1" applyAlignment="1">
      <alignment horizontal="right"/>
    </xf>
    <xf numFmtId="0" fontId="0" fillId="0" borderId="0" xfId="0" applyAlignment="1">
      <alignment horizontal="right"/>
    </xf>
    <xf numFmtId="0" fontId="39" fillId="64" borderId="11" xfId="0" applyFont="1" applyFill="1" applyBorder="1" applyAlignment="1">
      <alignment horizontal="center" wrapText="1"/>
    </xf>
    <xf numFmtId="0" fontId="73" fillId="0" borderId="11" xfId="0" applyFont="1" applyBorder="1" applyAlignment="1">
      <alignment horizontal="center" wrapText="1"/>
    </xf>
    <xf numFmtId="0" fontId="39" fillId="65" borderId="21" xfId="0" applyFont="1" applyFill="1" applyBorder="1" applyAlignment="1">
      <alignment horizontal="center"/>
    </xf>
    <xf numFmtId="0" fontId="39" fillId="65" borderId="32" xfId="0" applyFont="1" applyFill="1" applyBorder="1" applyAlignment="1">
      <alignment horizontal="center"/>
    </xf>
    <xf numFmtId="0" fontId="39" fillId="65" borderId="31" xfId="0" applyFont="1" applyFill="1" applyBorder="1" applyAlignment="1">
      <alignment horizontal="center"/>
    </xf>
    <xf numFmtId="0" fontId="73" fillId="59" borderId="28" xfId="0" applyFont="1" applyFill="1" applyBorder="1" applyAlignment="1">
      <alignment horizontal="center" vertical="top" wrapText="1"/>
    </xf>
    <xf numFmtId="0" fontId="73" fillId="59" borderId="30" xfId="0" applyFont="1" applyFill="1" applyBorder="1" applyAlignment="1">
      <alignment horizontal="center" vertical="top" wrapText="1"/>
    </xf>
    <xf numFmtId="0" fontId="73" fillId="59" borderId="12" xfId="0" applyFont="1" applyFill="1" applyBorder="1" applyAlignment="1">
      <alignment horizontal="center" vertical="top" wrapText="1"/>
    </xf>
    <xf numFmtId="0" fontId="73" fillId="59" borderId="28" xfId="0" applyFont="1" applyFill="1" applyBorder="1" applyAlignment="1">
      <alignment horizontal="center" vertical="center" wrapText="1"/>
    </xf>
    <xf numFmtId="0" fontId="73" fillId="59" borderId="12" xfId="0" applyFont="1" applyFill="1" applyBorder="1" applyAlignment="1">
      <alignment horizontal="center" vertical="center" wrapText="1"/>
    </xf>
    <xf numFmtId="0" fontId="73" fillId="65" borderId="28" xfId="0" applyFont="1" applyFill="1" applyBorder="1" applyAlignment="1">
      <alignment horizontal="center" vertical="top" wrapText="1"/>
    </xf>
    <xf numFmtId="0" fontId="73" fillId="65" borderId="30" xfId="0" applyFont="1" applyFill="1" applyBorder="1" applyAlignment="1">
      <alignment horizontal="center" vertical="top" wrapText="1"/>
    </xf>
    <xf numFmtId="0" fontId="73" fillId="65" borderId="12" xfId="0" applyFont="1" applyFill="1" applyBorder="1" applyAlignment="1">
      <alignment horizontal="center" vertical="top" wrapText="1"/>
    </xf>
    <xf numFmtId="0" fontId="0" fillId="64" borderId="28" xfId="0" applyFill="1" applyBorder="1" applyAlignment="1">
      <alignment horizontal="center" wrapText="1"/>
    </xf>
    <xf numFmtId="0" fontId="0" fillId="64" borderId="12" xfId="0" applyFill="1" applyBorder="1" applyAlignment="1">
      <alignment horizontal="center" wrapText="1"/>
    </xf>
    <xf numFmtId="0" fontId="0" fillId="67" borderId="28" xfId="0" applyFill="1" applyBorder="1" applyAlignment="1">
      <alignment horizontal="center" wrapText="1"/>
    </xf>
    <xf numFmtId="0" fontId="0" fillId="67" borderId="12" xfId="0" applyFill="1" applyBorder="1" applyAlignment="1">
      <alignment horizontal="center" wrapText="1"/>
    </xf>
    <xf numFmtId="0" fontId="95" fillId="67" borderId="11" xfId="0" applyFont="1" applyFill="1" applyBorder="1" applyAlignment="1">
      <alignment horizontal="center" wrapText="1"/>
    </xf>
    <xf numFmtId="49" fontId="88" fillId="65" borderId="11" xfId="0" applyNumberFormat="1" applyFont="1" applyFill="1" applyBorder="1" applyAlignment="1">
      <alignment horizontal="center" vertical="center" wrapText="1"/>
    </xf>
    <xf numFmtId="49" fontId="88" fillId="59" borderId="11" xfId="0" applyNumberFormat="1" applyFont="1" applyFill="1" applyBorder="1" applyAlignment="1">
      <alignment horizontal="center" vertical="center" wrapText="1"/>
    </xf>
    <xf numFmtId="0" fontId="0" fillId="67" borderId="11" xfId="0" applyFill="1" applyBorder="1" applyAlignment="1">
      <alignment horizontal="center" vertical="center" wrapText="1"/>
    </xf>
    <xf numFmtId="0" fontId="99" fillId="66" borderId="11" xfId="0" applyFont="1" applyFill="1" applyBorder="1" applyAlignment="1">
      <alignment horizontal="left" vertical="top" wrapText="1"/>
    </xf>
    <xf numFmtId="0" fontId="99" fillId="59" borderId="11" xfId="0" applyNumberFormat="1" applyFont="1" applyFill="1" applyBorder="1" applyAlignment="1">
      <alignment horizontal="center" vertical="center"/>
    </xf>
    <xf numFmtId="0" fontId="99" fillId="59" borderId="11" xfId="0" applyFont="1" applyFill="1" applyBorder="1" applyAlignment="1">
      <alignment horizontal="left" vertical="top" wrapText="1"/>
    </xf>
    <xf numFmtId="0" fontId="3" fillId="24" borderId="11" xfId="0" applyFont="1" applyFill="1" applyBorder="1" applyAlignment="1">
      <alignment horizontal="left"/>
    </xf>
    <xf numFmtId="0" fontId="0" fillId="24" borderId="11" xfId="0" applyFill="1" applyBorder="1" applyAlignment="1">
      <alignment horizontal="left"/>
    </xf>
    <xf numFmtId="0" fontId="3" fillId="39" borderId="11" xfId="0" applyFont="1" applyFill="1" applyBorder="1" applyAlignment="1">
      <alignment horizontal="left"/>
    </xf>
    <xf numFmtId="0" fontId="0" fillId="39" borderId="11" xfId="0" applyFill="1" applyBorder="1" applyAlignment="1">
      <alignment horizontal="left"/>
    </xf>
    <xf numFmtId="49" fontId="96" fillId="65" borderId="21" xfId="0" applyNumberFormat="1" applyFont="1" applyFill="1" applyBorder="1" applyAlignment="1">
      <alignment horizontal="center" vertical="center" wrapText="1"/>
    </xf>
    <xf numFmtId="0" fontId="73" fillId="59" borderId="11" xfId="0" applyFont="1" applyFill="1" applyBorder="1" applyAlignment="1">
      <alignment horizontal="center" vertical="center"/>
    </xf>
    <xf numFmtId="0" fontId="22" fillId="39" borderId="11" xfId="0" applyFont="1" applyFill="1" applyBorder="1" applyAlignment="1">
      <alignment horizontal="center" vertical="center" wrapText="1"/>
    </xf>
    <xf numFmtId="0" fontId="73" fillId="31" borderId="11" xfId="0" applyFont="1" applyFill="1" applyBorder="1" applyAlignment="1">
      <alignment horizontal="center" vertical="center"/>
    </xf>
    <xf numFmtId="0" fontId="73" fillId="39" borderId="11" xfId="0" applyFont="1" applyFill="1" applyBorder="1" applyAlignment="1">
      <alignment horizontal="center" vertical="center"/>
    </xf>
    <xf numFmtId="0" fontId="4" fillId="34" borderId="21" xfId="0" applyFont="1" applyFill="1" applyBorder="1" applyAlignment="1">
      <alignment horizontal="center"/>
    </xf>
    <xf numFmtId="0" fontId="4" fillId="34" borderId="32" xfId="0" applyFont="1" applyFill="1" applyBorder="1" applyAlignment="1">
      <alignment horizontal="center"/>
    </xf>
    <xf numFmtId="0" fontId="4" fillId="34" borderId="31" xfId="0" applyFont="1" applyFill="1" applyBorder="1" applyAlignment="1">
      <alignment horizontal="center"/>
    </xf>
    <xf numFmtId="0" fontId="9" fillId="67" borderId="11" xfId="0" applyFont="1" applyFill="1" applyBorder="1" applyAlignment="1">
      <alignment horizontal="center" wrapText="1"/>
    </xf>
    <xf numFmtId="0" fontId="3" fillId="62" borderId="11" xfId="0" applyFont="1" applyFill="1" applyBorder="1" applyAlignment="1">
      <alignment horizontal="left"/>
    </xf>
    <xf numFmtId="0" fontId="0" fillId="62" borderId="11" xfId="0" applyFill="1" applyBorder="1" applyAlignment="1">
      <alignment horizontal="left"/>
    </xf>
    <xf numFmtId="0" fontId="99" fillId="110" borderId="28" xfId="0" applyFont="1" applyFill="1" applyBorder="1" applyAlignment="1">
      <alignment horizontal="left" vertical="center" wrapText="1"/>
    </xf>
    <xf numFmtId="0" fontId="99" fillId="110" borderId="30" xfId="0" applyFont="1" applyFill="1" applyBorder="1" applyAlignment="1">
      <alignment horizontal="left" vertical="center" wrapText="1"/>
    </xf>
    <xf numFmtId="0" fontId="99" fillId="110" borderId="12" xfId="0" applyFont="1" applyFill="1" applyBorder="1" applyAlignment="1">
      <alignment horizontal="left" vertical="center" wrapText="1"/>
    </xf>
    <xf numFmtId="0" fontId="99" fillId="110" borderId="11" xfId="0" applyNumberFormat="1" applyFont="1" applyFill="1" applyBorder="1" applyAlignment="1">
      <alignment horizontal="center" vertical="center"/>
    </xf>
    <xf numFmtId="0" fontId="99" fillId="59" borderId="30" xfId="0" applyFont="1" applyFill="1" applyBorder="1" applyAlignment="1">
      <alignment horizontal="left" vertical="top" wrapText="1"/>
    </xf>
    <xf numFmtId="0" fontId="99" fillId="59" borderId="12" xfId="0" applyFont="1" applyFill="1" applyBorder="1" applyAlignment="1">
      <alignment horizontal="left" vertical="top" wrapText="1"/>
    </xf>
    <xf numFmtId="0" fontId="22" fillId="0" borderId="28" xfId="0" applyFont="1" applyFill="1" applyBorder="1" applyAlignment="1">
      <alignment horizontal="center" vertical="center" wrapText="1"/>
    </xf>
    <xf numFmtId="0" fontId="22" fillId="0" borderId="30"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22" fillId="0" borderId="28" xfId="0" applyFont="1" applyFill="1" applyBorder="1" applyAlignment="1">
      <alignment horizontal="center" wrapText="1"/>
    </xf>
    <xf numFmtId="0" fontId="22" fillId="0" borderId="30" xfId="0" applyFont="1" applyFill="1" applyBorder="1" applyAlignment="1">
      <alignment horizontal="center" wrapText="1"/>
    </xf>
    <xf numFmtId="0" fontId="22" fillId="0" borderId="12" xfId="0" applyFont="1" applyFill="1" applyBorder="1" applyAlignment="1">
      <alignment horizontal="center" wrapText="1"/>
    </xf>
    <xf numFmtId="0" fontId="24" fillId="31" borderId="21" xfId="0" applyFont="1" applyFill="1" applyBorder="1" applyAlignment="1">
      <alignment horizontal="center" wrapText="1"/>
    </xf>
    <xf numFmtId="0" fontId="24" fillId="31" borderId="32" xfId="0" applyFont="1" applyFill="1" applyBorder="1" applyAlignment="1">
      <alignment horizontal="center"/>
    </xf>
    <xf numFmtId="0" fontId="24" fillId="31" borderId="31" xfId="0" applyFont="1" applyFill="1" applyBorder="1" applyAlignment="1">
      <alignment horizontal="center"/>
    </xf>
    <xf numFmtId="0" fontId="24" fillId="31" borderId="21" xfId="0" applyFont="1" applyFill="1" applyBorder="1" applyAlignment="1">
      <alignment horizontal="center"/>
    </xf>
    <xf numFmtId="0" fontId="95" fillId="65" borderId="28" xfId="0" applyNumberFormat="1" applyFont="1" applyFill="1" applyBorder="1" applyAlignment="1">
      <alignment horizontal="center" wrapText="1"/>
    </xf>
    <xf numFmtId="0" fontId="95" fillId="65" borderId="30" xfId="0" applyNumberFormat="1" applyFont="1" applyFill="1" applyBorder="1" applyAlignment="1">
      <alignment horizontal="center" wrapText="1"/>
    </xf>
    <xf numFmtId="0" fontId="95" fillId="65" borderId="12" xfId="0" applyNumberFormat="1" applyFont="1" applyFill="1" applyBorder="1" applyAlignment="1">
      <alignment horizontal="center" wrapText="1"/>
    </xf>
    <xf numFmtId="2" fontId="3" fillId="26" borderId="21" xfId="0" applyNumberFormat="1" applyFont="1" applyFill="1" applyBorder="1" applyAlignment="1">
      <alignment horizontal="center"/>
    </xf>
    <xf numFmtId="2" fontId="3" fillId="26" borderId="32" xfId="0" applyNumberFormat="1" applyFont="1" applyFill="1" applyBorder="1" applyAlignment="1">
      <alignment horizontal="center"/>
    </xf>
    <xf numFmtId="2" fontId="3" fillId="26" borderId="31" xfId="0" applyNumberFormat="1" applyFont="1" applyFill="1" applyBorder="1" applyAlignment="1">
      <alignment horizontal="center"/>
    </xf>
    <xf numFmtId="0" fontId="109" fillId="0" borderId="18" xfId="0" applyFont="1" applyBorder="1" applyAlignment="1">
      <alignment horizontal="center"/>
    </xf>
    <xf numFmtId="0" fontId="109" fillId="0" borderId="0" xfId="0" applyFont="1" applyBorder="1" applyAlignment="1">
      <alignment horizontal="center"/>
    </xf>
    <xf numFmtId="0" fontId="22" fillId="65" borderId="11" xfId="0" applyFont="1" applyFill="1" applyBorder="1" applyAlignment="1">
      <alignment horizontal="center"/>
    </xf>
    <xf numFmtId="0" fontId="22" fillId="29" borderId="28" xfId="0" applyFont="1" applyFill="1" applyBorder="1" applyAlignment="1">
      <alignment horizontal="center" wrapText="1"/>
    </xf>
    <xf numFmtId="0" fontId="22" fillId="29" borderId="12" xfId="0" applyFont="1" applyFill="1" applyBorder="1" applyAlignment="1">
      <alignment horizontal="center" wrapText="1"/>
    </xf>
    <xf numFmtId="0" fontId="135" fillId="31" borderId="28" xfId="0" applyFont="1" applyFill="1" applyBorder="1" applyAlignment="1">
      <alignment horizontal="center" vertical="center" wrapText="1"/>
    </xf>
    <xf numFmtId="0" fontId="135" fillId="31" borderId="30" xfId="0" applyFont="1" applyFill="1" applyBorder="1" applyAlignment="1">
      <alignment horizontal="center" vertical="center" wrapText="1"/>
    </xf>
    <xf numFmtId="0" fontId="135" fillId="31" borderId="12" xfId="0" applyFont="1" applyFill="1" applyBorder="1" applyAlignment="1">
      <alignment horizontal="center" vertical="center" wrapText="1"/>
    </xf>
    <xf numFmtId="0" fontId="73" fillId="29" borderId="28" xfId="0" applyFont="1" applyFill="1" applyBorder="1" applyAlignment="1">
      <alignment horizontal="center" vertical="top" wrapText="1"/>
    </xf>
    <xf numFmtId="0" fontId="73" fillId="29" borderId="30" xfId="0" applyFont="1" applyFill="1" applyBorder="1" applyAlignment="1">
      <alignment horizontal="center" vertical="top" wrapText="1"/>
    </xf>
    <xf numFmtId="0" fontId="0" fillId="59" borderId="28" xfId="0" applyFill="1" applyBorder="1" applyAlignment="1">
      <alignment horizontal="center" vertical="center" wrapText="1"/>
    </xf>
    <xf numFmtId="0" fontId="0" fillId="59" borderId="12" xfId="0" applyFill="1" applyBorder="1" applyAlignment="1">
      <alignment horizontal="center" vertical="center" wrapText="1"/>
    </xf>
    <xf numFmtId="0" fontId="73" fillId="39" borderId="28" xfId="0" applyFont="1" applyFill="1" applyBorder="1" applyAlignment="1">
      <alignment horizontal="center" textRotation="90" wrapText="1"/>
    </xf>
    <xf numFmtId="0" fontId="73" fillId="39" borderId="30" xfId="0" applyFont="1" applyFill="1" applyBorder="1" applyAlignment="1">
      <alignment horizontal="center" textRotation="90" wrapText="1"/>
    </xf>
    <xf numFmtId="0" fontId="73" fillId="39" borderId="12" xfId="0" applyFont="1" applyFill="1" applyBorder="1" applyAlignment="1">
      <alignment horizontal="center" textRotation="90" wrapText="1"/>
    </xf>
    <xf numFmtId="49" fontId="96" fillId="43" borderId="21" xfId="0" applyNumberFormat="1" applyFont="1" applyFill="1" applyBorder="1" applyAlignment="1">
      <alignment horizontal="center" vertical="center" wrapText="1"/>
    </xf>
    <xf numFmtId="49" fontId="96" fillId="43" borderId="32" xfId="0" applyNumberFormat="1" applyFont="1" applyFill="1" applyBorder="1" applyAlignment="1">
      <alignment horizontal="center" vertical="center" wrapText="1"/>
    </xf>
    <xf numFmtId="49" fontId="96" fillId="43" borderId="31" xfId="0" applyNumberFormat="1" applyFont="1" applyFill="1" applyBorder="1" applyAlignment="1">
      <alignment horizontal="center" vertical="center" wrapText="1"/>
    </xf>
    <xf numFmtId="49" fontId="96" fillId="43" borderId="11" xfId="0" applyNumberFormat="1" applyFont="1" applyFill="1" applyBorder="1" applyAlignment="1">
      <alignment horizontal="center" vertical="center" wrapText="1"/>
    </xf>
    <xf numFmtId="0" fontId="108" fillId="0" borderId="0" xfId="0" applyFont="1" applyFill="1" applyBorder="1" applyAlignment="1">
      <alignment horizontal="left" vertical="center" wrapText="1"/>
    </xf>
    <xf numFmtId="0" fontId="22" fillId="29" borderId="21" xfId="0" applyFont="1" applyFill="1" applyBorder="1" applyAlignment="1">
      <alignment horizontal="center"/>
    </xf>
    <xf numFmtId="0" fontId="22" fillId="29" borderId="32" xfId="0" applyFont="1" applyFill="1" applyBorder="1" applyAlignment="1">
      <alignment horizontal="center"/>
    </xf>
    <xf numFmtId="0" fontId="22" fillId="29" borderId="31" xfId="0" applyFont="1" applyFill="1" applyBorder="1" applyAlignment="1">
      <alignment horizontal="center"/>
    </xf>
    <xf numFmtId="0" fontId="108" fillId="0" borderId="0" xfId="0" applyFont="1" applyFill="1" applyBorder="1" applyAlignment="1">
      <alignment horizontal="center" vertical="center" wrapText="1"/>
    </xf>
    <xf numFmtId="0" fontId="94" fillId="0" borderId="14" xfId="0" applyFont="1" applyFill="1" applyBorder="1" applyAlignment="1">
      <alignment horizontal="left" vertical="center" wrapText="1"/>
    </xf>
    <xf numFmtId="0" fontId="108" fillId="0" borderId="14" xfId="0" applyFont="1" applyFill="1" applyBorder="1" applyAlignment="1">
      <alignment horizontal="left" vertical="center" wrapText="1"/>
    </xf>
    <xf numFmtId="0" fontId="108" fillId="31" borderId="0" xfId="0" applyFont="1" applyFill="1" applyBorder="1" applyAlignment="1">
      <alignment horizontal="left" vertical="center" wrapText="1"/>
    </xf>
    <xf numFmtId="0" fontId="22" fillId="30" borderId="17" xfId="0" applyFont="1" applyFill="1" applyBorder="1" applyAlignment="1">
      <alignment horizontal="center"/>
    </xf>
    <xf numFmtId="0" fontId="0" fillId="30" borderId="18" xfId="0" applyFill="1" applyBorder="1" applyAlignment="1">
      <alignment horizontal="center"/>
    </xf>
    <xf numFmtId="0" fontId="0" fillId="30" borderId="19" xfId="0" applyFill="1" applyBorder="1" applyAlignment="1">
      <alignment horizontal="center"/>
    </xf>
    <xf numFmtId="0" fontId="73" fillId="29" borderId="12" xfId="0" applyFont="1" applyFill="1" applyBorder="1" applyAlignment="1">
      <alignment horizontal="center" vertical="top" wrapText="1"/>
    </xf>
    <xf numFmtId="0" fontId="22" fillId="44" borderId="21" xfId="0" applyFont="1" applyFill="1" applyBorder="1" applyAlignment="1">
      <alignment horizontal="center"/>
    </xf>
    <xf numFmtId="0" fontId="0" fillId="44" borderId="32" xfId="0" applyFill="1" applyBorder="1" applyAlignment="1">
      <alignment horizontal="center"/>
    </xf>
    <xf numFmtId="0" fontId="0" fillId="44" borderId="31" xfId="0" applyFill="1" applyBorder="1" applyAlignment="1">
      <alignment horizontal="center"/>
    </xf>
    <xf numFmtId="0" fontId="39" fillId="65" borderId="21" xfId="0" applyNumberFormat="1" applyFont="1" applyFill="1" applyBorder="1" applyAlignment="1">
      <alignment horizontal="center"/>
    </xf>
    <xf numFmtId="0" fontId="39" fillId="65" borderId="32" xfId="0" applyNumberFormat="1" applyFont="1" applyFill="1" applyBorder="1" applyAlignment="1">
      <alignment horizontal="center"/>
    </xf>
    <xf numFmtId="0" fontId="39" fillId="65" borderId="31" xfId="0" applyNumberFormat="1" applyFont="1" applyFill="1" applyBorder="1" applyAlignment="1">
      <alignment horizontal="center"/>
    </xf>
    <xf numFmtId="0" fontId="0" fillId="44" borderId="28" xfId="0" applyFill="1" applyBorder="1" applyAlignment="1">
      <alignment horizontal="center" wrapText="1"/>
    </xf>
    <xf numFmtId="0" fontId="0" fillId="44" borderId="12" xfId="0" applyFill="1" applyBorder="1" applyAlignment="1">
      <alignment horizontal="center" wrapText="1"/>
    </xf>
    <xf numFmtId="0" fontId="22" fillId="44" borderId="28" xfId="0" applyFont="1" applyFill="1" applyBorder="1" applyAlignment="1">
      <alignment horizontal="center" wrapText="1"/>
    </xf>
    <xf numFmtId="0" fontId="73" fillId="24" borderId="30" xfId="0" applyFont="1" applyFill="1" applyBorder="1" applyAlignment="1">
      <alignment horizontal="center" vertical="center" wrapText="1"/>
    </xf>
    <xf numFmtId="0" fontId="73" fillId="31" borderId="28" xfId="0" applyFont="1" applyFill="1" applyBorder="1" applyAlignment="1">
      <alignment horizontal="center" vertical="center"/>
    </xf>
    <xf numFmtId="0" fontId="73" fillId="31" borderId="30" xfId="0" applyFont="1" applyFill="1" applyBorder="1" applyAlignment="1">
      <alignment horizontal="center" vertical="center"/>
    </xf>
    <xf numFmtId="0" fontId="73" fillId="31" borderId="12" xfId="0" applyFont="1" applyFill="1" applyBorder="1" applyAlignment="1">
      <alignment horizontal="center" vertical="center"/>
    </xf>
    <xf numFmtId="0" fontId="4" fillId="44" borderId="21" xfId="0" applyFont="1" applyFill="1" applyBorder="1" applyAlignment="1">
      <alignment horizontal="center"/>
    </xf>
    <xf numFmtId="0" fontId="4" fillId="44" borderId="32" xfId="0" applyFont="1" applyFill="1" applyBorder="1" applyAlignment="1">
      <alignment horizontal="center"/>
    </xf>
    <xf numFmtId="0" fontId="4" fillId="44" borderId="31" xfId="0" applyFont="1" applyFill="1" applyBorder="1" applyAlignment="1">
      <alignment horizontal="center"/>
    </xf>
    <xf numFmtId="0" fontId="73" fillId="39" borderId="28" xfId="0" applyFont="1" applyFill="1" applyBorder="1" applyAlignment="1">
      <alignment horizontal="center" vertical="center"/>
    </xf>
    <xf numFmtId="0" fontId="73" fillId="39" borderId="30" xfId="0" applyFont="1" applyFill="1" applyBorder="1" applyAlignment="1">
      <alignment horizontal="center" vertical="center"/>
    </xf>
    <xf numFmtId="0" fontId="73" fillId="39" borderId="12" xfId="0" applyFont="1" applyFill="1" applyBorder="1" applyAlignment="1">
      <alignment horizontal="center" vertical="center"/>
    </xf>
    <xf numFmtId="0" fontId="73" fillId="59" borderId="30" xfId="0" applyFont="1" applyFill="1" applyBorder="1" applyAlignment="1">
      <alignment horizontal="center" vertical="center" wrapText="1"/>
    </xf>
    <xf numFmtId="0" fontId="73" fillId="39" borderId="15" xfId="0" applyFont="1" applyFill="1" applyBorder="1" applyAlignment="1">
      <alignment horizontal="center" textRotation="90" wrapText="1"/>
    </xf>
    <xf numFmtId="0" fontId="73" fillId="39" borderId="16" xfId="0" applyFont="1" applyFill="1" applyBorder="1" applyAlignment="1">
      <alignment horizontal="center" textRotation="90" wrapText="1"/>
    </xf>
    <xf numFmtId="0" fontId="73" fillId="39" borderId="19" xfId="0" applyFont="1" applyFill="1" applyBorder="1" applyAlignment="1">
      <alignment horizontal="center" textRotation="90" wrapText="1"/>
    </xf>
    <xf numFmtId="49" fontId="88" fillId="39" borderId="15" xfId="0" applyNumberFormat="1" applyFont="1" applyFill="1" applyBorder="1" applyAlignment="1">
      <alignment horizontal="center" vertical="center" textRotation="90" wrapText="1"/>
    </xf>
    <xf numFmtId="49" fontId="88" fillId="39" borderId="16" xfId="0" applyNumberFormat="1" applyFont="1" applyFill="1" applyBorder="1" applyAlignment="1">
      <alignment horizontal="center" vertical="center" textRotation="90" wrapText="1"/>
    </xf>
    <xf numFmtId="49" fontId="88" fillId="39" borderId="19" xfId="0" applyNumberFormat="1" applyFont="1" applyFill="1" applyBorder="1" applyAlignment="1">
      <alignment horizontal="center" vertical="center" textRotation="90" wrapText="1"/>
    </xf>
    <xf numFmtId="0" fontId="22" fillId="59" borderId="21" xfId="0" applyFont="1" applyFill="1" applyBorder="1" applyAlignment="1">
      <alignment horizontal="center"/>
    </xf>
    <xf numFmtId="0" fontId="0" fillId="59" borderId="32" xfId="0" applyFill="1" applyBorder="1" applyAlignment="1">
      <alignment horizontal="center"/>
    </xf>
    <xf numFmtId="0" fontId="0" fillId="59" borderId="31" xfId="0" applyFill="1" applyBorder="1" applyAlignment="1">
      <alignment horizontal="center"/>
    </xf>
    <xf numFmtId="0" fontId="73" fillId="64" borderId="28" xfId="0" applyFont="1" applyFill="1" applyBorder="1" applyAlignment="1">
      <alignment horizontal="center" wrapText="1"/>
    </xf>
    <xf numFmtId="0" fontId="73" fillId="64" borderId="12" xfId="0" applyFont="1" applyFill="1" applyBorder="1" applyAlignment="1">
      <alignment horizontal="center" wrapText="1"/>
    </xf>
    <xf numFmtId="0" fontId="19" fillId="0" borderId="26" xfId="0" applyFont="1" applyBorder="1" applyAlignment="1">
      <alignment horizontal="center" wrapText="1"/>
    </xf>
    <xf numFmtId="0" fontId="19" fillId="0" borderId="23" xfId="0" applyFont="1" applyBorder="1" applyAlignment="1">
      <alignment horizontal="center" wrapText="1"/>
    </xf>
    <xf numFmtId="0" fontId="19" fillId="0" borderId="25" xfId="0" applyFont="1" applyFill="1" applyBorder="1" applyAlignment="1">
      <alignment horizontal="center" wrapText="1"/>
    </xf>
    <xf numFmtId="0" fontId="19" fillId="0" borderId="44" xfId="0" applyFont="1" applyFill="1" applyBorder="1" applyAlignment="1">
      <alignment horizontal="center" wrapText="1"/>
    </xf>
    <xf numFmtId="0" fontId="19" fillId="0" borderId="24" xfId="0" applyFont="1" applyFill="1" applyBorder="1" applyAlignment="1">
      <alignment horizontal="center" wrapText="1"/>
    </xf>
    <xf numFmtId="0" fontId="19" fillId="0" borderId="25" xfId="0" applyFont="1" applyBorder="1" applyAlignment="1">
      <alignment horizontal="center" wrapText="1"/>
    </xf>
    <xf numFmtId="0" fontId="19" fillId="0" borderId="44" xfId="0" applyFont="1" applyBorder="1" applyAlignment="1">
      <alignment horizontal="center" wrapText="1"/>
    </xf>
    <xf numFmtId="0" fontId="19" fillId="0" borderId="24" xfId="0" applyFont="1" applyBorder="1" applyAlignment="1">
      <alignment horizontal="center" wrapText="1"/>
    </xf>
    <xf numFmtId="0" fontId="31" fillId="0" borderId="25" xfId="0" applyFont="1" applyBorder="1" applyAlignment="1">
      <alignment horizontal="left" vertical="top" wrapText="1"/>
    </xf>
    <xf numFmtId="0" fontId="31" fillId="0" borderId="44" xfId="0" applyFont="1" applyBorder="1" applyAlignment="1">
      <alignment horizontal="left" vertical="top" wrapText="1"/>
    </xf>
    <xf numFmtId="0" fontId="31" fillId="0" borderId="24" xfId="0" applyFont="1" applyBorder="1" applyAlignment="1">
      <alignment horizontal="left" vertical="top" wrapText="1"/>
    </xf>
    <xf numFmtId="0" fontId="19" fillId="0" borderId="25" xfId="0" applyFont="1" applyBorder="1" applyAlignment="1">
      <alignment horizontal="left" vertical="top" wrapText="1"/>
    </xf>
    <xf numFmtId="0" fontId="19" fillId="0" borderId="44" xfId="0" applyFont="1" applyBorder="1" applyAlignment="1">
      <alignment horizontal="left" vertical="top" wrapText="1"/>
    </xf>
    <xf numFmtId="0" fontId="19" fillId="0" borderId="24" xfId="0" applyFont="1" applyBorder="1" applyAlignment="1">
      <alignment horizontal="left" vertical="top" wrapText="1"/>
    </xf>
    <xf numFmtId="0" fontId="19" fillId="0" borderId="25" xfId="0" applyFont="1" applyFill="1" applyBorder="1" applyAlignment="1">
      <alignment horizontal="left" vertical="top" wrapText="1"/>
    </xf>
    <xf numFmtId="0" fontId="19" fillId="0" borderId="44" xfId="0" applyFont="1" applyFill="1" applyBorder="1" applyAlignment="1">
      <alignment horizontal="left" vertical="top" wrapText="1"/>
    </xf>
    <xf numFmtId="0" fontId="19" fillId="0" borderId="24" xfId="0" applyFont="1" applyFill="1" applyBorder="1" applyAlignment="1">
      <alignment horizontal="left" vertical="top" wrapText="1"/>
    </xf>
    <xf numFmtId="0" fontId="26" fillId="0" borderId="57" xfId="0" applyFont="1" applyBorder="1" applyAlignment="1">
      <alignment horizontal="center" wrapText="1"/>
    </xf>
    <xf numFmtId="0" fontId="26" fillId="0" borderId="29" xfId="0" applyFont="1" applyBorder="1" applyAlignment="1">
      <alignment horizontal="center" wrapText="1"/>
    </xf>
    <xf numFmtId="0" fontId="93" fillId="0" borderId="26" xfId="0" applyFont="1" applyBorder="1" applyAlignment="1">
      <alignment horizontal="center" wrapText="1"/>
    </xf>
    <xf numFmtId="0" fontId="93" fillId="0" borderId="23" xfId="0" applyFont="1" applyBorder="1" applyAlignment="1">
      <alignment horizontal="center" wrapText="1"/>
    </xf>
    <xf numFmtId="0" fontId="80" fillId="0" borderId="57" xfId="0" applyFont="1" applyFill="1" applyBorder="1" applyAlignment="1">
      <alignment horizontal="center" wrapText="1"/>
    </xf>
    <xf numFmtId="0" fontId="80" fillId="0" borderId="35" xfId="0" applyFont="1" applyFill="1" applyBorder="1" applyAlignment="1">
      <alignment horizontal="center" wrapText="1"/>
    </xf>
    <xf numFmtId="0" fontId="80" fillId="0" borderId="58" xfId="0" applyFont="1" applyFill="1" applyBorder="1" applyAlignment="1">
      <alignment horizontal="center" wrapText="1"/>
    </xf>
    <xf numFmtId="0" fontId="24" fillId="0" borderId="0" xfId="0" applyFont="1" applyFill="1" applyAlignment="1">
      <alignment horizontal="left"/>
    </xf>
    <xf numFmtId="0" fontId="73" fillId="0" borderId="11" xfId="0" applyFont="1" applyFill="1" applyBorder="1" applyAlignment="1">
      <alignment horizontal="center" vertical="center"/>
    </xf>
    <xf numFmtId="0" fontId="29" fillId="0" borderId="28" xfId="0" applyFont="1" applyFill="1" applyBorder="1" applyAlignment="1">
      <alignment horizontal="center" textRotation="90" wrapText="1"/>
    </xf>
    <xf numFmtId="0" fontId="29" fillId="0" borderId="30" xfId="0" applyFont="1" applyFill="1" applyBorder="1" applyAlignment="1">
      <alignment horizontal="center" textRotation="90" wrapText="1"/>
    </xf>
    <xf numFmtId="0" fontId="29" fillId="0" borderId="12" xfId="0" applyFont="1" applyFill="1" applyBorder="1" applyAlignment="1">
      <alignment horizontal="center" textRotation="90" wrapText="1"/>
    </xf>
    <xf numFmtId="0" fontId="80" fillId="0" borderId="11" xfId="0" applyFont="1" applyFill="1" applyBorder="1" applyAlignment="1">
      <alignment horizontal="center" wrapText="1"/>
    </xf>
    <xf numFmtId="0" fontId="108" fillId="0" borderId="11" xfId="0" applyFont="1" applyFill="1" applyBorder="1" applyAlignment="1">
      <alignment horizontal="center" wrapText="1"/>
    </xf>
    <xf numFmtId="0" fontId="22" fillId="0" borderId="11" xfId="0" applyFont="1" applyFill="1" applyBorder="1" applyAlignment="1">
      <alignment horizontal="center"/>
    </xf>
    <xf numFmtId="0" fontId="99" fillId="0" borderId="11"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73" fillId="0" borderId="11" xfId="0" applyFont="1" applyFill="1" applyBorder="1" applyAlignment="1">
      <alignment horizontal="center" vertical="center" wrapText="1"/>
    </xf>
    <xf numFmtId="0" fontId="22" fillId="0" borderId="11" xfId="0" applyFont="1" applyFill="1" applyBorder="1" applyAlignment="1">
      <alignment horizontal="center" vertical="center"/>
    </xf>
    <xf numFmtId="0" fontId="31" fillId="0" borderId="0" xfId="0" applyFont="1" applyFill="1" applyBorder="1" applyAlignment="1">
      <alignment horizontal="left" vertical="top" wrapText="1"/>
    </xf>
    <xf numFmtId="0" fontId="29" fillId="0" borderId="11" xfId="0" applyFont="1" applyFill="1" applyBorder="1" applyAlignment="1">
      <alignment horizontal="center" textRotation="90" wrapText="1"/>
    </xf>
    <xf numFmtId="0" fontId="65" fillId="62" borderId="21" xfId="0" applyFont="1" applyFill="1" applyBorder="1" applyAlignment="1">
      <alignment horizontal="left" wrapText="1"/>
    </xf>
    <xf numFmtId="0" fontId="65" fillId="62" borderId="31" xfId="0" applyFont="1" applyFill="1" applyBorder="1" applyAlignment="1">
      <alignment horizontal="left" wrapText="1"/>
    </xf>
    <xf numFmtId="0" fontId="22" fillId="32" borderId="28" xfId="0" applyFont="1" applyFill="1" applyBorder="1" applyAlignment="1">
      <alignment horizontal="center" vertical="center" wrapText="1"/>
    </xf>
    <xf numFmtId="0" fontId="22" fillId="32" borderId="12" xfId="0" applyFont="1" applyFill="1" applyBorder="1" applyAlignment="1">
      <alignment horizontal="center" vertical="center" wrapText="1"/>
    </xf>
    <xf numFmtId="0" fontId="65" fillId="39" borderId="28" xfId="0" applyFont="1" applyFill="1" applyBorder="1" applyAlignment="1">
      <alignment horizontal="center"/>
    </xf>
    <xf numFmtId="0" fontId="65" fillId="32" borderId="12" xfId="0" applyFont="1" applyFill="1" applyBorder="1" applyAlignment="1">
      <alignment horizontal="center"/>
    </xf>
    <xf numFmtId="0" fontId="4" fillId="48" borderId="21" xfId="0" applyFont="1" applyFill="1" applyBorder="1" applyAlignment="1">
      <alignment horizontal="center" vertical="center" wrapText="1"/>
    </xf>
    <xf numFmtId="0" fontId="4" fillId="48" borderId="32" xfId="0" applyFont="1" applyFill="1" applyBorder="1" applyAlignment="1">
      <alignment horizontal="center" vertical="center" wrapText="1"/>
    </xf>
    <xf numFmtId="0" fontId="4" fillId="48" borderId="31" xfId="0" applyFont="1" applyFill="1" applyBorder="1" applyAlignment="1">
      <alignment horizontal="center" vertical="center" wrapText="1"/>
    </xf>
    <xf numFmtId="49" fontId="0" fillId="0" borderId="0" xfId="0" applyNumberFormat="1" applyAlignment="1">
      <alignment horizontal="left"/>
    </xf>
    <xf numFmtId="0" fontId="4" fillId="24" borderId="21" xfId="0" applyFont="1" applyFill="1" applyBorder="1" applyAlignment="1">
      <alignment horizontal="center" vertical="center" wrapText="1"/>
    </xf>
    <xf numFmtId="0" fontId="4" fillId="24" borderId="32" xfId="0" applyFont="1" applyFill="1" applyBorder="1" applyAlignment="1">
      <alignment horizontal="center" vertical="center" wrapText="1"/>
    </xf>
    <xf numFmtId="0" fontId="4" fillId="24" borderId="31" xfId="0" applyFont="1" applyFill="1" applyBorder="1" applyAlignment="1">
      <alignment horizontal="center" vertical="center" wrapText="1"/>
    </xf>
    <xf numFmtId="0" fontId="4" fillId="49" borderId="11" xfId="0" applyFont="1" applyFill="1" applyBorder="1" applyAlignment="1">
      <alignment horizontal="center" vertical="center" wrapText="1"/>
    </xf>
    <xf numFmtId="0" fontId="24" fillId="109" borderId="0" xfId="0" applyFont="1" applyFill="1" applyAlignment="1">
      <alignment horizontal="center"/>
    </xf>
    <xf numFmtId="0" fontId="33" fillId="100" borderId="32" xfId="38" applyNumberFormat="1" applyFont="1" applyFill="1" applyBorder="1" applyAlignment="1">
      <alignment horizontal="left" wrapText="1" indent="3"/>
    </xf>
    <xf numFmtId="0" fontId="33" fillId="100" borderId="32" xfId="38" applyNumberFormat="1" applyFont="1" applyFill="1" applyBorder="1" applyAlignment="1">
      <alignment horizontal="left" indent="3"/>
    </xf>
    <xf numFmtId="49" fontId="33" fillId="98" borderId="48" xfId="38" applyNumberFormat="1" applyFont="1" applyFill="1" applyBorder="1" applyAlignment="1">
      <alignment horizontal="center"/>
    </xf>
    <xf numFmtId="49" fontId="33" fillId="98" borderId="32" xfId="38" applyNumberFormat="1" applyFont="1" applyFill="1" applyBorder="1" applyAlignment="1">
      <alignment horizontal="center"/>
    </xf>
    <xf numFmtId="49" fontId="33" fillId="98" borderId="31" xfId="38" applyNumberFormat="1" applyFont="1" applyFill="1" applyBorder="1" applyAlignment="1">
      <alignment horizontal="center"/>
    </xf>
    <xf numFmtId="49" fontId="33" fillId="98" borderId="21" xfId="38" applyNumberFormat="1" applyFont="1" applyFill="1" applyBorder="1" applyAlignment="1">
      <alignment horizontal="center"/>
    </xf>
    <xf numFmtId="49" fontId="33" fillId="41" borderId="21" xfId="38" applyNumberFormat="1" applyFont="1" applyFill="1" applyBorder="1" applyAlignment="1">
      <alignment horizontal="center"/>
    </xf>
    <xf numFmtId="49" fontId="33" fillId="41" borderId="32" xfId="38" applyNumberFormat="1" applyFont="1" applyFill="1" applyBorder="1" applyAlignment="1">
      <alignment horizontal="center"/>
    </xf>
    <xf numFmtId="49" fontId="33" fillId="41" borderId="31" xfId="38" applyNumberFormat="1" applyFont="1" applyFill="1" applyBorder="1" applyAlignment="1">
      <alignment horizontal="center"/>
    </xf>
    <xf numFmtId="43" fontId="33" fillId="41" borderId="21" xfId="38" applyNumberFormat="1" applyFont="1" applyFill="1" applyBorder="1" applyAlignment="1">
      <alignment horizontal="center"/>
    </xf>
    <xf numFmtId="43" fontId="33" fillId="41" borderId="32" xfId="38" applyNumberFormat="1" applyFont="1" applyFill="1" applyBorder="1" applyAlignment="1">
      <alignment horizontal="center"/>
    </xf>
    <xf numFmtId="43" fontId="33" fillId="41" borderId="31" xfId="38" applyNumberFormat="1" applyFont="1" applyFill="1" applyBorder="1" applyAlignment="1">
      <alignment horizontal="center"/>
    </xf>
    <xf numFmtId="0" fontId="33" fillId="41" borderId="21" xfId="38" applyNumberFormat="1" applyFont="1" applyFill="1" applyBorder="1" applyAlignment="1">
      <alignment horizontal="center"/>
    </xf>
    <xf numFmtId="0" fontId="33" fillId="41" borderId="32" xfId="38" applyNumberFormat="1" applyFont="1" applyFill="1" applyBorder="1" applyAlignment="1">
      <alignment horizontal="center"/>
    </xf>
    <xf numFmtId="0" fontId="33" fillId="41" borderId="61" xfId="38" applyNumberFormat="1" applyFont="1" applyFill="1" applyBorder="1" applyAlignment="1">
      <alignment horizontal="center"/>
    </xf>
    <xf numFmtId="0" fontId="33" fillId="0" borderId="21" xfId="0" applyNumberFormat="1" applyFont="1" applyFill="1" applyBorder="1" applyAlignment="1">
      <alignment horizontal="center"/>
    </xf>
    <xf numFmtId="0" fontId="33" fillId="0" borderId="32" xfId="0" applyNumberFormat="1" applyFont="1" applyFill="1" applyBorder="1" applyAlignment="1">
      <alignment horizontal="center"/>
    </xf>
    <xf numFmtId="0" fontId="33" fillId="0" borderId="61" xfId="0" applyNumberFormat="1" applyFont="1" applyFill="1" applyBorder="1" applyAlignment="1">
      <alignment horizontal="center"/>
    </xf>
    <xf numFmtId="0" fontId="33" fillId="81" borderId="18" xfId="38" applyNumberFormat="1" applyFont="1" applyFill="1" applyBorder="1" applyAlignment="1">
      <alignment horizontal="left" wrapText="1" indent="1"/>
    </xf>
    <xf numFmtId="0" fontId="33" fillId="81" borderId="18" xfId="38" applyNumberFormat="1" applyFont="1" applyFill="1" applyBorder="1" applyAlignment="1">
      <alignment horizontal="left" indent="1"/>
    </xf>
    <xf numFmtId="0" fontId="33" fillId="81" borderId="69" xfId="38" applyNumberFormat="1" applyFont="1" applyFill="1" applyBorder="1" applyAlignment="1">
      <alignment horizontal="left" indent="1"/>
    </xf>
    <xf numFmtId="49" fontId="33" fillId="81" borderId="48" xfId="38" applyNumberFormat="1" applyFont="1" applyFill="1" applyBorder="1" applyAlignment="1">
      <alignment horizontal="center"/>
    </xf>
    <xf numFmtId="49" fontId="33" fillId="81" borderId="32" xfId="38" applyNumberFormat="1" applyFont="1" applyFill="1" applyBorder="1" applyAlignment="1">
      <alignment horizontal="center"/>
    </xf>
    <xf numFmtId="49" fontId="33" fillId="81" borderId="31" xfId="38" applyNumberFormat="1" applyFont="1" applyFill="1" applyBorder="1" applyAlignment="1">
      <alignment horizontal="center"/>
    </xf>
    <xf numFmtId="49" fontId="33" fillId="81" borderId="21" xfId="38" applyNumberFormat="1" applyFont="1" applyFill="1" applyBorder="1" applyAlignment="1">
      <alignment horizontal="center"/>
    </xf>
    <xf numFmtId="43" fontId="33" fillId="81" borderId="21" xfId="38" applyNumberFormat="1" applyFont="1" applyFill="1" applyBorder="1" applyAlignment="1">
      <alignment horizontal="center"/>
    </xf>
    <xf numFmtId="43" fontId="33" fillId="81" borderId="32" xfId="38" applyNumberFormat="1" applyFont="1" applyFill="1" applyBorder="1" applyAlignment="1">
      <alignment horizontal="center"/>
    </xf>
    <xf numFmtId="43" fontId="33" fillId="81" borderId="31" xfId="38" applyNumberFormat="1" applyFont="1" applyFill="1" applyBorder="1" applyAlignment="1">
      <alignment horizontal="center"/>
    </xf>
    <xf numFmtId="0" fontId="33" fillId="0" borderId="14" xfId="38" applyNumberFormat="1" applyFont="1" applyBorder="1" applyAlignment="1">
      <alignment horizontal="left" indent="3"/>
    </xf>
    <xf numFmtId="49" fontId="33" fillId="0" borderId="65" xfId="38" applyNumberFormat="1" applyFont="1" applyBorder="1" applyAlignment="1">
      <alignment horizontal="center"/>
    </xf>
    <xf numFmtId="49" fontId="33" fillId="0" borderId="14" xfId="38" applyNumberFormat="1" applyFont="1" applyBorder="1" applyAlignment="1">
      <alignment horizontal="center"/>
    </xf>
    <xf numFmtId="49" fontId="33" fillId="0" borderId="15" xfId="38" applyNumberFormat="1" applyFont="1" applyBorder="1" applyAlignment="1">
      <alignment horizontal="center"/>
    </xf>
    <xf numFmtId="49" fontId="33" fillId="0" borderId="70" xfId="38" applyNumberFormat="1" applyFont="1" applyBorder="1" applyAlignment="1">
      <alignment horizontal="center"/>
    </xf>
    <xf numFmtId="49" fontId="33" fillId="0" borderId="18" xfId="38" applyNumberFormat="1" applyFont="1" applyBorder="1" applyAlignment="1">
      <alignment horizontal="center"/>
    </xf>
    <xf numFmtId="49" fontId="33" fillId="0" borderId="19" xfId="38" applyNumberFormat="1" applyFont="1" applyBorder="1" applyAlignment="1">
      <alignment horizontal="center"/>
    </xf>
    <xf numFmtId="49" fontId="33" fillId="0" borderId="13" xfId="38" applyNumberFormat="1" applyFont="1" applyBorder="1" applyAlignment="1">
      <alignment horizontal="center"/>
    </xf>
    <xf numFmtId="49" fontId="33" fillId="0" borderId="17" xfId="38" applyNumberFormat="1" applyFont="1" applyBorder="1" applyAlignment="1">
      <alignment horizontal="center"/>
    </xf>
    <xf numFmtId="43" fontId="33" fillId="41" borderId="13" xfId="38" applyNumberFormat="1" applyFont="1" applyFill="1" applyBorder="1" applyAlignment="1">
      <alignment horizontal="center"/>
    </xf>
    <xf numFmtId="43" fontId="33" fillId="41" borderId="14" xfId="38" applyNumberFormat="1" applyFont="1" applyFill="1" applyBorder="1" applyAlignment="1">
      <alignment horizontal="center"/>
    </xf>
    <xf numFmtId="43" fontId="33" fillId="41" borderId="15" xfId="38" applyNumberFormat="1" applyFont="1" applyFill="1" applyBorder="1" applyAlignment="1">
      <alignment horizontal="center"/>
    </xf>
    <xf numFmtId="43" fontId="33" fillId="41" borderId="17" xfId="38" applyNumberFormat="1" applyFont="1" applyFill="1" applyBorder="1" applyAlignment="1">
      <alignment horizontal="center"/>
    </xf>
    <xf numFmtId="43" fontId="33" fillId="41" borderId="18" xfId="38" applyNumberFormat="1" applyFont="1" applyFill="1" applyBorder="1" applyAlignment="1">
      <alignment horizontal="center"/>
    </xf>
    <xf numFmtId="43" fontId="33" fillId="41" borderId="19" xfId="38" applyNumberFormat="1" applyFont="1" applyFill="1" applyBorder="1" applyAlignment="1">
      <alignment horizontal="center"/>
    </xf>
    <xf numFmtId="43" fontId="33" fillId="0" borderId="13" xfId="38" applyNumberFormat="1" applyFont="1" applyBorder="1" applyAlignment="1">
      <alignment horizontal="center"/>
    </xf>
    <xf numFmtId="43" fontId="33" fillId="0" borderId="14" xfId="38" applyNumberFormat="1" applyFont="1" applyBorder="1" applyAlignment="1">
      <alignment horizontal="center"/>
    </xf>
    <xf numFmtId="43" fontId="33" fillId="0" borderId="15" xfId="38" applyNumberFormat="1" applyFont="1" applyBorder="1" applyAlignment="1">
      <alignment horizontal="center"/>
    </xf>
    <xf numFmtId="43" fontId="33" fillId="0" borderId="17" xfId="38" applyNumberFormat="1" applyFont="1" applyBorder="1" applyAlignment="1">
      <alignment horizontal="center"/>
    </xf>
    <xf numFmtId="43" fontId="33" fillId="0" borderId="18" xfId="38" applyNumberFormat="1" applyFont="1" applyBorder="1" applyAlignment="1">
      <alignment horizontal="center"/>
    </xf>
    <xf numFmtId="43" fontId="33" fillId="0" borderId="19" xfId="38" applyNumberFormat="1" applyFont="1" applyBorder="1" applyAlignment="1">
      <alignment horizontal="center"/>
    </xf>
    <xf numFmtId="0" fontId="148" fillId="0" borderId="18" xfId="0" applyNumberFormat="1" applyFont="1" applyFill="1" applyBorder="1" applyAlignment="1">
      <alignment horizontal="left" wrapText="1" indent="3"/>
    </xf>
    <xf numFmtId="0" fontId="148" fillId="0" borderId="18" xfId="0" applyNumberFormat="1" applyFont="1" applyFill="1" applyBorder="1" applyAlignment="1">
      <alignment horizontal="left" indent="3"/>
    </xf>
    <xf numFmtId="0" fontId="148" fillId="0" borderId="69" xfId="0" applyNumberFormat="1" applyFont="1" applyFill="1" applyBorder="1" applyAlignment="1">
      <alignment horizontal="left" indent="3"/>
    </xf>
    <xf numFmtId="49" fontId="33" fillId="0" borderId="48" xfId="38" applyNumberFormat="1" applyFont="1" applyBorder="1" applyAlignment="1">
      <alignment horizontal="center"/>
    </xf>
    <xf numFmtId="49" fontId="33" fillId="0" borderId="32" xfId="38" applyNumberFormat="1" applyFont="1" applyBorder="1" applyAlignment="1">
      <alignment horizontal="center"/>
    </xf>
    <xf numFmtId="49" fontId="33" fillId="0" borderId="31" xfId="38" applyNumberFormat="1" applyFont="1" applyBorder="1" applyAlignment="1">
      <alignment horizontal="center"/>
    </xf>
    <xf numFmtId="49" fontId="33" fillId="0" borderId="21" xfId="38" applyNumberFormat="1" applyFont="1" applyBorder="1" applyAlignment="1">
      <alignment horizontal="center"/>
    </xf>
    <xf numFmtId="43" fontId="33" fillId="0" borderId="21" xfId="38" applyNumberFormat="1" applyFont="1" applyBorder="1" applyAlignment="1">
      <alignment horizontal="center"/>
    </xf>
    <xf numFmtId="43" fontId="33" fillId="0" borderId="32" xfId="38" applyNumberFormat="1" applyFont="1" applyBorder="1" applyAlignment="1">
      <alignment horizontal="center"/>
    </xf>
    <xf numFmtId="43" fontId="33" fillId="0" borderId="31" xfId="38" applyNumberFormat="1" applyFont="1" applyBorder="1" applyAlignment="1">
      <alignment horizontal="center"/>
    </xf>
    <xf numFmtId="0" fontId="33" fillId="0" borderId="21" xfId="38" applyNumberFormat="1" applyFont="1" applyBorder="1" applyAlignment="1">
      <alignment horizontal="center"/>
    </xf>
    <xf numFmtId="0" fontId="33" fillId="0" borderId="32" xfId="38" applyNumberFormat="1" applyFont="1" applyBorder="1" applyAlignment="1">
      <alignment horizontal="center"/>
    </xf>
    <xf numFmtId="0" fontId="33" fillId="0" borderId="61" xfId="38" applyNumberFormat="1" applyFont="1" applyBorder="1" applyAlignment="1">
      <alignment horizontal="center"/>
    </xf>
    <xf numFmtId="0" fontId="148" fillId="0" borderId="18" xfId="38" applyNumberFormat="1" applyFont="1" applyBorder="1" applyAlignment="1">
      <alignment horizontal="left" wrapText="1" indent="3"/>
    </xf>
    <xf numFmtId="0" fontId="148" fillId="0" borderId="18" xfId="38" applyNumberFormat="1" applyFont="1" applyBorder="1" applyAlignment="1">
      <alignment horizontal="left" indent="3"/>
    </xf>
    <xf numFmtId="0" fontId="148" fillId="0" borderId="69" xfId="38" applyNumberFormat="1" applyFont="1" applyBorder="1" applyAlignment="1">
      <alignment horizontal="left" indent="3"/>
    </xf>
    <xf numFmtId="0" fontId="146" fillId="0" borderId="0" xfId="0" applyNumberFormat="1" applyFont="1" applyFill="1" applyBorder="1" applyAlignment="1">
      <alignment horizontal="justify" wrapText="1"/>
    </xf>
    <xf numFmtId="43" fontId="33" fillId="0" borderId="72" xfId="38" applyNumberFormat="1" applyFont="1" applyBorder="1" applyAlignment="1">
      <alignment horizontal="center"/>
    </xf>
    <xf numFmtId="43" fontId="33" fillId="0" borderId="36" xfId="38" applyNumberFormat="1" applyFont="1" applyBorder="1" applyAlignment="1">
      <alignment horizontal="center"/>
    </xf>
    <xf numFmtId="43" fontId="33" fillId="0" borderId="71" xfId="38" applyNumberFormat="1" applyFont="1" applyBorder="1" applyAlignment="1">
      <alignment horizontal="center"/>
    </xf>
    <xf numFmtId="0" fontId="33" fillId="0" borderId="72" xfId="38" applyNumberFormat="1" applyFont="1" applyBorder="1" applyAlignment="1">
      <alignment horizontal="center"/>
    </xf>
    <xf numFmtId="0" fontId="33" fillId="0" borderId="36" xfId="38" applyNumberFormat="1" applyFont="1" applyBorder="1" applyAlignment="1">
      <alignment horizontal="center"/>
    </xf>
    <xf numFmtId="0" fontId="33" fillId="0" borderId="62" xfId="38" applyNumberFormat="1" applyFont="1" applyBorder="1" applyAlignment="1">
      <alignment horizontal="center"/>
    </xf>
    <xf numFmtId="0" fontId="33" fillId="0" borderId="32" xfId="38" applyNumberFormat="1" applyFont="1" applyBorder="1" applyAlignment="1">
      <alignment horizontal="left" wrapText="1" indent="2"/>
    </xf>
    <xf numFmtId="0" fontId="33" fillId="0" borderId="32" xfId="38" applyNumberFormat="1" applyFont="1" applyBorder="1" applyAlignment="1">
      <alignment horizontal="left" indent="2"/>
    </xf>
    <xf numFmtId="49" fontId="33" fillId="0" borderId="38" xfId="38" applyNumberFormat="1" applyFont="1" applyBorder="1" applyAlignment="1">
      <alignment horizontal="center"/>
    </xf>
    <xf numFmtId="49" fontId="33" fillId="0" borderId="36" xfId="38" applyNumberFormat="1" applyFont="1" applyBorder="1" applyAlignment="1">
      <alignment horizontal="center"/>
    </xf>
    <xf numFmtId="49" fontId="33" fillId="0" borderId="71" xfId="38" applyNumberFormat="1" applyFont="1" applyBorder="1" applyAlignment="1">
      <alignment horizontal="center"/>
    </xf>
    <xf numFmtId="49" fontId="33" fillId="0" borderId="72" xfId="38" applyNumberFormat="1" applyFont="1" applyBorder="1" applyAlignment="1">
      <alignment horizontal="center"/>
    </xf>
    <xf numFmtId="0" fontId="35" fillId="0" borderId="32" xfId="38" applyNumberFormat="1" applyFont="1" applyBorder="1" applyAlignment="1">
      <alignment horizontal="left"/>
    </xf>
    <xf numFmtId="49" fontId="35" fillId="0" borderId="48" xfId="38" applyNumberFormat="1" applyFont="1" applyBorder="1" applyAlignment="1">
      <alignment horizontal="center"/>
    </xf>
    <xf numFmtId="49" fontId="35" fillId="0" borderId="32" xfId="38" applyNumberFormat="1" applyFont="1" applyBorder="1" applyAlignment="1">
      <alignment horizontal="center"/>
    </xf>
    <xf numFmtId="49" fontId="35" fillId="0" borderId="31" xfId="38" applyNumberFormat="1" applyFont="1" applyBorder="1" applyAlignment="1">
      <alignment horizontal="center"/>
    </xf>
    <xf numFmtId="49" fontId="35" fillId="0" borderId="21" xfId="38" applyNumberFormat="1" applyFont="1" applyBorder="1" applyAlignment="1">
      <alignment horizontal="center"/>
    </xf>
    <xf numFmtId="0" fontId="33" fillId="0" borderId="32" xfId="38" applyNumberFormat="1" applyFont="1" applyBorder="1" applyAlignment="1">
      <alignment horizontal="left" wrapText="1" indent="4"/>
    </xf>
    <xf numFmtId="0" fontId="33" fillId="0" borderId="32" xfId="38" applyNumberFormat="1" applyFont="1" applyBorder="1" applyAlignment="1">
      <alignment horizontal="left" indent="4"/>
    </xf>
    <xf numFmtId="0" fontId="33" fillId="0" borderId="32" xfId="0" applyNumberFormat="1" applyFont="1" applyFill="1" applyBorder="1" applyAlignment="1">
      <alignment horizontal="left" wrapText="1" indent="1"/>
    </xf>
    <xf numFmtId="0" fontId="33" fillId="0" borderId="32" xfId="0" applyNumberFormat="1" applyFont="1" applyFill="1" applyBorder="1" applyAlignment="1">
      <alignment horizontal="left" indent="1"/>
    </xf>
    <xf numFmtId="49" fontId="33" fillId="0" borderId="48" xfId="0" applyNumberFormat="1" applyFont="1" applyFill="1" applyBorder="1" applyAlignment="1">
      <alignment horizontal="center"/>
    </xf>
    <xf numFmtId="49" fontId="33" fillId="0" borderId="32" xfId="0" applyNumberFormat="1" applyFont="1" applyFill="1" applyBorder="1" applyAlignment="1">
      <alignment horizontal="center"/>
    </xf>
    <xf numFmtId="49" fontId="33" fillId="0" borderId="31" xfId="0" applyNumberFormat="1" applyFont="1" applyFill="1" applyBorder="1" applyAlignment="1">
      <alignment horizontal="center"/>
    </xf>
    <xf numFmtId="49" fontId="33" fillId="0" borderId="21" xfId="0" applyNumberFormat="1" applyFont="1" applyFill="1" applyBorder="1" applyAlignment="1">
      <alignment horizontal="center"/>
    </xf>
    <xf numFmtId="0" fontId="33" fillId="87" borderId="32" xfId="38" applyNumberFormat="1" applyFont="1" applyFill="1" applyBorder="1" applyAlignment="1">
      <alignment horizontal="left" wrapText="1" indent="3"/>
    </xf>
    <xf numFmtId="0" fontId="33" fillId="87" borderId="32" xfId="38" applyNumberFormat="1" applyFont="1" applyFill="1" applyBorder="1" applyAlignment="1">
      <alignment horizontal="left" indent="3"/>
    </xf>
    <xf numFmtId="49" fontId="33" fillId="87" borderId="48" xfId="38" applyNumberFormat="1" applyFont="1" applyFill="1" applyBorder="1" applyAlignment="1">
      <alignment horizontal="center"/>
    </xf>
    <xf numFmtId="49" fontId="33" fillId="87" borderId="32" xfId="38" applyNumberFormat="1" applyFont="1" applyFill="1" applyBorder="1" applyAlignment="1">
      <alignment horizontal="center"/>
    </xf>
    <xf numFmtId="49" fontId="33" fillId="87" borderId="31" xfId="38" applyNumberFormat="1" applyFont="1" applyFill="1" applyBorder="1" applyAlignment="1">
      <alignment horizontal="center"/>
    </xf>
    <xf numFmtId="49" fontId="33" fillId="87" borderId="21" xfId="38" applyNumberFormat="1" applyFont="1" applyFill="1" applyBorder="1" applyAlignment="1">
      <alignment horizontal="center"/>
    </xf>
    <xf numFmtId="43" fontId="33" fillId="87" borderId="21" xfId="38" applyNumberFormat="1" applyFont="1" applyFill="1" applyBorder="1" applyAlignment="1">
      <alignment horizontal="center"/>
    </xf>
    <xf numFmtId="43" fontId="33" fillId="87" borderId="32" xfId="38" applyNumberFormat="1" applyFont="1" applyFill="1" applyBorder="1" applyAlignment="1">
      <alignment horizontal="center"/>
    </xf>
    <xf numFmtId="43" fontId="33" fillId="87" borderId="31" xfId="38" applyNumberFormat="1" applyFont="1" applyFill="1" applyBorder="1" applyAlignment="1">
      <alignment horizontal="center"/>
    </xf>
    <xf numFmtId="0" fontId="33" fillId="87" borderId="18" xfId="38" applyNumberFormat="1" applyFont="1" applyFill="1" applyBorder="1" applyAlignment="1">
      <alignment horizontal="left" wrapText="1" indent="3"/>
    </xf>
    <xf numFmtId="0" fontId="33" fillId="87" borderId="18" xfId="38" applyNumberFormat="1" applyFont="1" applyFill="1" applyBorder="1" applyAlignment="1">
      <alignment horizontal="left" indent="3"/>
    </xf>
    <xf numFmtId="0" fontId="33" fillId="87" borderId="69" xfId="38" applyNumberFormat="1" applyFont="1" applyFill="1" applyBorder="1" applyAlignment="1">
      <alignment horizontal="left" indent="3"/>
    </xf>
    <xf numFmtId="49" fontId="33" fillId="87" borderId="70" xfId="38" applyNumberFormat="1" applyFont="1" applyFill="1" applyBorder="1" applyAlignment="1">
      <alignment horizontal="center"/>
    </xf>
    <xf numFmtId="49" fontId="33" fillId="87" borderId="18" xfId="38" applyNumberFormat="1" applyFont="1" applyFill="1" applyBorder="1" applyAlignment="1">
      <alignment horizontal="center"/>
    </xf>
    <xf numFmtId="49" fontId="33" fillId="87" borderId="19" xfId="38" applyNumberFormat="1" applyFont="1" applyFill="1" applyBorder="1" applyAlignment="1">
      <alignment horizontal="center"/>
    </xf>
    <xf numFmtId="49" fontId="33" fillId="87" borderId="17" xfId="38" applyNumberFormat="1" applyFont="1" applyFill="1" applyBorder="1" applyAlignment="1">
      <alignment horizontal="center"/>
    </xf>
    <xf numFmtId="43" fontId="33" fillId="87" borderId="17" xfId="38" applyNumberFormat="1" applyFont="1" applyFill="1" applyBorder="1" applyAlignment="1">
      <alignment horizontal="center"/>
    </xf>
    <xf numFmtId="43" fontId="33" fillId="87" borderId="18" xfId="38" applyNumberFormat="1" applyFont="1" applyFill="1" applyBorder="1" applyAlignment="1">
      <alignment horizontal="center"/>
    </xf>
    <xf numFmtId="43" fontId="33" fillId="87" borderId="19" xfId="38" applyNumberFormat="1" applyFont="1" applyFill="1" applyBorder="1" applyAlignment="1">
      <alignment horizontal="center"/>
    </xf>
    <xf numFmtId="43" fontId="33" fillId="79" borderId="17" xfId="38" applyNumberFormat="1" applyFont="1" applyFill="1" applyBorder="1" applyAlignment="1">
      <alignment horizontal="center"/>
    </xf>
    <xf numFmtId="43" fontId="33" fillId="79" borderId="18" xfId="38" applyNumberFormat="1" applyFont="1" applyFill="1" applyBorder="1" applyAlignment="1">
      <alignment horizontal="center"/>
    </xf>
    <xf numFmtId="43" fontId="33" fillId="79" borderId="19" xfId="38" applyNumberFormat="1" applyFont="1" applyFill="1" applyBorder="1" applyAlignment="1">
      <alignment horizontal="center"/>
    </xf>
    <xf numFmtId="0" fontId="33" fillId="0" borderId="14" xfId="38" applyNumberFormat="1" applyFont="1" applyBorder="1" applyAlignment="1">
      <alignment horizontal="left" indent="4"/>
    </xf>
    <xf numFmtId="43" fontId="33" fillId="89" borderId="13" xfId="38" applyNumberFormat="1" applyFont="1" applyFill="1" applyBorder="1" applyAlignment="1">
      <alignment horizontal="center"/>
    </xf>
    <xf numFmtId="43" fontId="33" fillId="89" borderId="14" xfId="38" applyNumberFormat="1" applyFont="1" applyFill="1" applyBorder="1" applyAlignment="1">
      <alignment horizontal="center"/>
    </xf>
    <xf numFmtId="43" fontId="33" fillId="89" borderId="15" xfId="38" applyNumberFormat="1" applyFont="1" applyFill="1" applyBorder="1" applyAlignment="1">
      <alignment horizontal="center"/>
    </xf>
    <xf numFmtId="43" fontId="33" fillId="89" borderId="17" xfId="38" applyNumberFormat="1" applyFont="1" applyFill="1" applyBorder="1" applyAlignment="1">
      <alignment horizontal="center"/>
    </xf>
    <xf numFmtId="43" fontId="33" fillId="89" borderId="18" xfId="38" applyNumberFormat="1" applyFont="1" applyFill="1" applyBorder="1" applyAlignment="1">
      <alignment horizontal="center"/>
    </xf>
    <xf numFmtId="43" fontId="33" fillId="89" borderId="19" xfId="38" applyNumberFormat="1" applyFont="1" applyFill="1" applyBorder="1" applyAlignment="1">
      <alignment horizontal="center"/>
    </xf>
    <xf numFmtId="0" fontId="33" fillId="0" borderId="13" xfId="38" applyNumberFormat="1" applyFont="1" applyBorder="1" applyAlignment="1">
      <alignment horizontal="center"/>
    </xf>
    <xf numFmtId="0" fontId="33" fillId="0" borderId="14" xfId="38" applyNumberFormat="1" applyFont="1" applyBorder="1" applyAlignment="1">
      <alignment horizontal="center"/>
    </xf>
    <xf numFmtId="0" fontId="33" fillId="0" borderId="68" xfId="38" applyNumberFormat="1" applyFont="1" applyBorder="1" applyAlignment="1">
      <alignment horizontal="center"/>
    </xf>
    <xf numFmtId="0" fontId="33" fillId="0" borderId="17" xfId="38" applyNumberFormat="1" applyFont="1" applyBorder="1" applyAlignment="1">
      <alignment horizontal="center"/>
    </xf>
    <xf numFmtId="0" fontId="33" fillId="0" borderId="18" xfId="38" applyNumberFormat="1" applyFont="1" applyBorder="1" applyAlignment="1">
      <alignment horizontal="center"/>
    </xf>
    <xf numFmtId="0" fontId="33" fillId="0" borderId="69" xfId="38" applyNumberFormat="1" applyFont="1" applyBorder="1" applyAlignment="1">
      <alignment horizontal="center"/>
    </xf>
    <xf numFmtId="0" fontId="33" fillId="0" borderId="18" xfId="38" applyNumberFormat="1" applyFont="1" applyBorder="1" applyAlignment="1">
      <alignment horizontal="left" indent="4"/>
    </xf>
    <xf numFmtId="0" fontId="33" fillId="0" borderId="69" xfId="38" applyNumberFormat="1" applyFont="1" applyBorder="1" applyAlignment="1">
      <alignment horizontal="left" indent="4"/>
    </xf>
    <xf numFmtId="0" fontId="33" fillId="0" borderId="32" xfId="38" applyNumberFormat="1" applyFont="1" applyBorder="1" applyAlignment="1">
      <alignment horizontal="left" wrapText="1" indent="3"/>
    </xf>
    <xf numFmtId="0" fontId="33" fillId="0" borderId="32" xfId="38" applyNumberFormat="1" applyFont="1" applyBorder="1" applyAlignment="1">
      <alignment horizontal="left" indent="3"/>
    </xf>
    <xf numFmtId="0" fontId="33" fillId="87" borderId="32" xfId="38" applyNumberFormat="1" applyFont="1" applyFill="1" applyBorder="1" applyAlignment="1">
      <alignment horizontal="left" wrapText="1" indent="1"/>
    </xf>
    <xf numFmtId="0" fontId="33" fillId="87" borderId="32" xfId="38" applyNumberFormat="1" applyFont="1" applyFill="1" applyBorder="1" applyAlignment="1">
      <alignment horizontal="left" indent="1"/>
    </xf>
    <xf numFmtId="0" fontId="33" fillId="87" borderId="21" xfId="38" applyNumberFormat="1" applyFont="1" applyFill="1" applyBorder="1" applyAlignment="1">
      <alignment horizontal="center"/>
    </xf>
    <xf numFmtId="0" fontId="33" fillId="87" borderId="32" xfId="38" applyNumberFormat="1" applyFont="1" applyFill="1" applyBorder="1" applyAlignment="1">
      <alignment horizontal="center"/>
    </xf>
    <xf numFmtId="0" fontId="33" fillId="87" borderId="61" xfId="38" applyNumberFormat="1" applyFont="1" applyFill="1" applyBorder="1" applyAlignment="1">
      <alignment horizontal="center"/>
    </xf>
    <xf numFmtId="0" fontId="33" fillId="41" borderId="32" xfId="38" applyNumberFormat="1" applyFont="1" applyFill="1" applyBorder="1" applyAlignment="1">
      <alignment horizontal="left" wrapText="1" indent="3"/>
    </xf>
    <xf numFmtId="0" fontId="33" fillId="41" borderId="32" xfId="38" applyNumberFormat="1" applyFont="1" applyFill="1" applyBorder="1" applyAlignment="1">
      <alignment horizontal="left" indent="3"/>
    </xf>
    <xf numFmtId="49" fontId="33" fillId="41" borderId="48" xfId="0" applyNumberFormat="1" applyFont="1" applyFill="1" applyBorder="1" applyAlignment="1">
      <alignment horizontal="center"/>
    </xf>
    <xf numFmtId="49" fontId="33" fillId="41" borderId="32" xfId="0" applyNumberFormat="1" applyFont="1" applyFill="1" applyBorder="1" applyAlignment="1">
      <alignment horizontal="center"/>
    </xf>
    <xf numFmtId="49" fontId="33" fillId="41" borderId="31" xfId="0" applyNumberFormat="1" applyFont="1" applyFill="1" applyBorder="1" applyAlignment="1">
      <alignment horizontal="center"/>
    </xf>
    <xf numFmtId="0" fontId="33" fillId="41" borderId="32" xfId="0" applyNumberFormat="1" applyFont="1" applyFill="1" applyBorder="1" applyAlignment="1">
      <alignment horizontal="left" wrapText="1" indent="3"/>
    </xf>
    <xf numFmtId="0" fontId="33" fillId="41" borderId="32" xfId="0" applyNumberFormat="1" applyFont="1" applyFill="1" applyBorder="1" applyAlignment="1">
      <alignment horizontal="left" indent="3"/>
    </xf>
    <xf numFmtId="0" fontId="33" fillId="0" borderId="31" xfId="0" applyNumberFormat="1" applyFont="1" applyFill="1" applyBorder="1" applyAlignment="1">
      <alignment horizontal="center"/>
    </xf>
    <xf numFmtId="0" fontId="148" fillId="0" borderId="32" xfId="38" applyNumberFormat="1" applyFont="1" applyBorder="1" applyAlignment="1">
      <alignment horizontal="left" wrapText="1" indent="3"/>
    </xf>
    <xf numFmtId="0" fontId="148" fillId="0" borderId="32" xfId="38" applyNumberFormat="1" applyFont="1" applyBorder="1" applyAlignment="1">
      <alignment horizontal="left" indent="3"/>
    </xf>
    <xf numFmtId="43" fontId="33" fillId="89" borderId="21" xfId="38" applyNumberFormat="1" applyFont="1" applyFill="1" applyBorder="1" applyAlignment="1">
      <alignment horizontal="center"/>
    </xf>
    <xf numFmtId="43" fontId="33" fillId="89" borderId="32" xfId="38" applyNumberFormat="1" applyFont="1" applyFill="1" applyBorder="1" applyAlignment="1">
      <alignment horizontal="center"/>
    </xf>
    <xf numFmtId="43" fontId="33" fillId="89" borderId="31" xfId="38" applyNumberFormat="1" applyFont="1" applyFill="1" applyBorder="1" applyAlignment="1">
      <alignment horizontal="center"/>
    </xf>
    <xf numFmtId="0" fontId="33" fillId="88" borderId="32" xfId="38" applyNumberFormat="1" applyFont="1" applyFill="1" applyBorder="1" applyAlignment="1">
      <alignment horizontal="left" wrapText="1" indent="3"/>
    </xf>
    <xf numFmtId="0" fontId="33" fillId="88" borderId="32" xfId="38" applyNumberFormat="1" applyFont="1" applyFill="1" applyBorder="1" applyAlignment="1">
      <alignment horizontal="left" indent="3"/>
    </xf>
    <xf numFmtId="49" fontId="33" fillId="88" borderId="48" xfId="38" applyNumberFormat="1" applyFont="1" applyFill="1" applyBorder="1" applyAlignment="1">
      <alignment horizontal="center"/>
    </xf>
    <xf numFmtId="49" fontId="33" fillId="88" borderId="32" xfId="38" applyNumberFormat="1" applyFont="1" applyFill="1" applyBorder="1" applyAlignment="1">
      <alignment horizontal="center"/>
    </xf>
    <xf numFmtId="49" fontId="33" fillId="88" borderId="31" xfId="38" applyNumberFormat="1" applyFont="1" applyFill="1" applyBorder="1" applyAlignment="1">
      <alignment horizontal="center"/>
    </xf>
    <xf numFmtId="49" fontId="33" fillId="88" borderId="21" xfId="38" applyNumberFormat="1" applyFont="1" applyFill="1" applyBorder="1" applyAlignment="1">
      <alignment horizontal="center"/>
    </xf>
    <xf numFmtId="43" fontId="33" fillId="88" borderId="21" xfId="38" applyNumberFormat="1" applyFont="1" applyFill="1" applyBorder="1" applyAlignment="1">
      <alignment horizontal="center"/>
    </xf>
    <xf numFmtId="43" fontId="33" fillId="88" borderId="32" xfId="38" applyNumberFormat="1" applyFont="1" applyFill="1" applyBorder="1" applyAlignment="1">
      <alignment horizontal="center"/>
    </xf>
    <xf numFmtId="43" fontId="33" fillId="88" borderId="31" xfId="38" applyNumberFormat="1" applyFont="1" applyFill="1" applyBorder="1" applyAlignment="1">
      <alignment horizontal="center"/>
    </xf>
    <xf numFmtId="0" fontId="33" fillId="88" borderId="21" xfId="38" applyNumberFormat="1" applyFont="1" applyFill="1" applyBorder="1" applyAlignment="1">
      <alignment horizontal="center"/>
    </xf>
    <xf numFmtId="0" fontId="33" fillId="88" borderId="32" xfId="38" applyNumberFormat="1" applyFont="1" applyFill="1" applyBorder="1" applyAlignment="1">
      <alignment horizontal="center"/>
    </xf>
    <xf numFmtId="0" fontId="33" fillId="88" borderId="61" xfId="38" applyNumberFormat="1" applyFont="1" applyFill="1" applyBorder="1" applyAlignment="1">
      <alignment horizontal="center"/>
    </xf>
    <xf numFmtId="0" fontId="148" fillId="0" borderId="32" xfId="38" applyNumberFormat="1" applyFont="1" applyBorder="1" applyAlignment="1">
      <alignment horizontal="left" wrapText="1" indent="4"/>
    </xf>
    <xf numFmtId="0" fontId="148" fillId="0" borderId="32" xfId="38" applyNumberFormat="1" applyFont="1" applyBorder="1" applyAlignment="1">
      <alignment horizontal="left" indent="4"/>
    </xf>
    <xf numFmtId="0" fontId="33" fillId="38" borderId="32" xfId="38" applyNumberFormat="1" applyFont="1" applyFill="1" applyBorder="1" applyAlignment="1">
      <alignment horizontal="left" wrapText="1" indent="1"/>
    </xf>
    <xf numFmtId="0" fontId="33" fillId="38" borderId="32" xfId="38" applyNumberFormat="1" applyFont="1" applyFill="1" applyBorder="1" applyAlignment="1">
      <alignment horizontal="left" indent="1"/>
    </xf>
    <xf numFmtId="49" fontId="33" fillId="38" borderId="48" xfId="38" applyNumberFormat="1" applyFont="1" applyFill="1" applyBorder="1" applyAlignment="1">
      <alignment horizontal="center"/>
    </xf>
    <xf numFmtId="49" fontId="33" fillId="38" borderId="32" xfId="38" applyNumberFormat="1" applyFont="1" applyFill="1" applyBorder="1" applyAlignment="1">
      <alignment horizontal="center"/>
    </xf>
    <xf numFmtId="49" fontId="33" fillId="38" borderId="31" xfId="38" applyNumberFormat="1" applyFont="1" applyFill="1" applyBorder="1" applyAlignment="1">
      <alignment horizontal="center"/>
    </xf>
    <xf numFmtId="49" fontId="33" fillId="38" borderId="21" xfId="38" applyNumberFormat="1" applyFont="1" applyFill="1" applyBorder="1" applyAlignment="1">
      <alignment horizontal="center"/>
    </xf>
    <xf numFmtId="43" fontId="33" fillId="38" borderId="21" xfId="38" applyNumberFormat="1" applyFont="1" applyFill="1" applyBorder="1" applyAlignment="1">
      <alignment horizontal="center"/>
    </xf>
    <xf numFmtId="43" fontId="33" fillId="38" borderId="32" xfId="38" applyNumberFormat="1" applyFont="1" applyFill="1" applyBorder="1" applyAlignment="1">
      <alignment horizontal="center"/>
    </xf>
    <xf numFmtId="43" fontId="33" fillId="38" borderId="31" xfId="38" applyNumberFormat="1" applyFont="1" applyFill="1" applyBorder="1" applyAlignment="1">
      <alignment horizontal="center"/>
    </xf>
    <xf numFmtId="0" fontId="33" fillId="38" borderId="21" xfId="38" applyNumberFormat="1" applyFont="1" applyFill="1" applyBorder="1" applyAlignment="1">
      <alignment horizontal="center"/>
    </xf>
    <xf numFmtId="0" fontId="33" fillId="38" borderId="32" xfId="38" applyNumberFormat="1" applyFont="1" applyFill="1" applyBorder="1" applyAlignment="1">
      <alignment horizontal="center"/>
    </xf>
    <xf numFmtId="0" fontId="33" fillId="38" borderId="61" xfId="38" applyNumberFormat="1" applyFont="1" applyFill="1" applyBorder="1" applyAlignment="1">
      <alignment horizontal="center"/>
    </xf>
    <xf numFmtId="0" fontId="33" fillId="0" borderId="18" xfId="38" applyNumberFormat="1" applyFont="1" applyBorder="1" applyAlignment="1">
      <alignment horizontal="left" wrapText="1" indent="4"/>
    </xf>
    <xf numFmtId="0" fontId="33" fillId="85" borderId="32" xfId="38" applyNumberFormat="1" applyFont="1" applyFill="1" applyBorder="1" applyAlignment="1">
      <alignment horizontal="left" wrapText="1" indent="3"/>
    </xf>
    <xf numFmtId="0" fontId="33" fillId="85" borderId="32" xfId="38" applyNumberFormat="1" applyFont="1" applyFill="1" applyBorder="1" applyAlignment="1">
      <alignment horizontal="left" indent="3"/>
    </xf>
    <xf numFmtId="49" fontId="33" fillId="85" borderId="48" xfId="38" applyNumberFormat="1" applyFont="1" applyFill="1" applyBorder="1" applyAlignment="1">
      <alignment horizontal="center"/>
    </xf>
    <xf numFmtId="49" fontId="33" fillId="85" borderId="32" xfId="38" applyNumberFormat="1" applyFont="1" applyFill="1" applyBorder="1" applyAlignment="1">
      <alignment horizontal="center"/>
    </xf>
    <xf numFmtId="49" fontId="33" fillId="85" borderId="31" xfId="38" applyNumberFormat="1" applyFont="1" applyFill="1" applyBorder="1" applyAlignment="1">
      <alignment horizontal="center"/>
    </xf>
    <xf numFmtId="49" fontId="33" fillId="85" borderId="21" xfId="38" applyNumberFormat="1" applyFont="1" applyFill="1" applyBorder="1" applyAlignment="1">
      <alignment horizontal="center"/>
    </xf>
    <xf numFmtId="43" fontId="33" fillId="85" borderId="21" xfId="38" applyNumberFormat="1" applyFont="1" applyFill="1" applyBorder="1" applyAlignment="1">
      <alignment horizontal="center"/>
    </xf>
    <xf numFmtId="43" fontId="33" fillId="85" borderId="32" xfId="38" applyNumberFormat="1" applyFont="1" applyFill="1" applyBorder="1" applyAlignment="1">
      <alignment horizontal="center"/>
    </xf>
    <xf numFmtId="43" fontId="33" fillId="85" borderId="31" xfId="38" applyNumberFormat="1" applyFont="1" applyFill="1" applyBorder="1" applyAlignment="1">
      <alignment horizontal="center"/>
    </xf>
    <xf numFmtId="0" fontId="33" fillId="85" borderId="21" xfId="38" applyNumberFormat="1" applyFont="1" applyFill="1" applyBorder="1" applyAlignment="1">
      <alignment horizontal="center"/>
    </xf>
    <xf numFmtId="0" fontId="33" fillId="85" borderId="32" xfId="38" applyNumberFormat="1" applyFont="1" applyFill="1" applyBorder="1" applyAlignment="1">
      <alignment horizontal="center"/>
    </xf>
    <xf numFmtId="0" fontId="33" fillId="85" borderId="61" xfId="38" applyNumberFormat="1" applyFont="1" applyFill="1" applyBorder="1" applyAlignment="1">
      <alignment horizontal="center"/>
    </xf>
    <xf numFmtId="0" fontId="33" fillId="0" borderId="18" xfId="38" applyNumberFormat="1" applyFont="1" applyBorder="1" applyAlignment="1">
      <alignment horizontal="left" wrapText="1" indent="3"/>
    </xf>
    <xf numFmtId="0" fontId="33" fillId="0" borderId="18" xfId="38" applyNumberFormat="1" applyFont="1" applyBorder="1" applyAlignment="1">
      <alignment horizontal="left" indent="3"/>
    </xf>
    <xf numFmtId="0" fontId="33" fillId="0" borderId="69" xfId="38" applyNumberFormat="1" applyFont="1" applyBorder="1" applyAlignment="1">
      <alignment horizontal="left" indent="3"/>
    </xf>
    <xf numFmtId="0" fontId="35" fillId="83" borderId="32" xfId="38" applyNumberFormat="1" applyFont="1" applyFill="1" applyBorder="1" applyAlignment="1">
      <alignment horizontal="left"/>
    </xf>
    <xf numFmtId="49" fontId="35" fillId="83" borderId="48" xfId="38" applyNumberFormat="1" applyFont="1" applyFill="1" applyBorder="1" applyAlignment="1">
      <alignment horizontal="center"/>
    </xf>
    <xf numFmtId="49" fontId="35" fillId="83" borderId="32" xfId="38" applyNumberFormat="1" applyFont="1" applyFill="1" applyBorder="1" applyAlignment="1">
      <alignment horizontal="center"/>
    </xf>
    <xf numFmtId="49" fontId="35" fillId="83" borderId="31" xfId="38" applyNumberFormat="1" applyFont="1" applyFill="1" applyBorder="1" applyAlignment="1">
      <alignment horizontal="center"/>
    </xf>
    <xf numFmtId="49" fontId="35" fillId="83" borderId="21" xfId="38" applyNumberFormat="1" applyFont="1" applyFill="1" applyBorder="1" applyAlignment="1">
      <alignment horizontal="center"/>
    </xf>
    <xf numFmtId="49" fontId="33" fillId="83" borderId="21" xfId="38" applyNumberFormat="1" applyFont="1" applyFill="1" applyBorder="1" applyAlignment="1">
      <alignment horizontal="center"/>
    </xf>
    <xf numFmtId="49" fontId="33" fillId="83" borderId="32" xfId="38" applyNumberFormat="1" applyFont="1" applyFill="1" applyBorder="1" applyAlignment="1">
      <alignment horizontal="center"/>
    </xf>
    <xf numFmtId="49" fontId="33" fillId="83" borderId="31" xfId="38" applyNumberFormat="1" applyFont="1" applyFill="1" applyBorder="1" applyAlignment="1">
      <alignment horizontal="center"/>
    </xf>
    <xf numFmtId="43" fontId="33" fillId="83" borderId="21" xfId="38" applyNumberFormat="1" applyFont="1" applyFill="1" applyBorder="1" applyAlignment="1">
      <alignment horizontal="center"/>
    </xf>
    <xf numFmtId="43" fontId="33" fillId="83" borderId="32" xfId="38" applyNumberFormat="1" applyFont="1" applyFill="1" applyBorder="1" applyAlignment="1">
      <alignment horizontal="center"/>
    </xf>
    <xf numFmtId="43" fontId="33" fillId="83" borderId="31" xfId="38" applyNumberFormat="1" applyFont="1" applyFill="1" applyBorder="1" applyAlignment="1">
      <alignment horizontal="center"/>
    </xf>
    <xf numFmtId="0" fontId="33" fillId="84" borderId="32" xfId="38" applyNumberFormat="1" applyFont="1" applyFill="1" applyBorder="1" applyAlignment="1">
      <alignment horizontal="left" wrapText="1" indent="2"/>
    </xf>
    <xf numFmtId="0" fontId="33" fillId="84" borderId="32" xfId="38" applyNumberFormat="1" applyFont="1" applyFill="1" applyBorder="1" applyAlignment="1">
      <alignment horizontal="left" indent="2"/>
    </xf>
    <xf numFmtId="49" fontId="33" fillId="84" borderId="48" xfId="38" applyNumberFormat="1" applyFont="1" applyFill="1" applyBorder="1" applyAlignment="1">
      <alignment horizontal="center"/>
    </xf>
    <xf numFmtId="49" fontId="33" fillId="84" borderId="32" xfId="38" applyNumberFormat="1" applyFont="1" applyFill="1" applyBorder="1" applyAlignment="1">
      <alignment horizontal="center"/>
    </xf>
    <xf numFmtId="49" fontId="33" fillId="84" borderId="31" xfId="38" applyNumberFormat="1" applyFont="1" applyFill="1" applyBorder="1" applyAlignment="1">
      <alignment horizontal="center"/>
    </xf>
    <xf numFmtId="49" fontId="33" fillId="84" borderId="21" xfId="38" applyNumberFormat="1" applyFont="1" applyFill="1" applyBorder="1" applyAlignment="1">
      <alignment horizontal="center"/>
    </xf>
    <xf numFmtId="43" fontId="33" fillId="84" borderId="21" xfId="38" applyNumberFormat="1" applyFont="1" applyFill="1" applyBorder="1" applyAlignment="1">
      <alignment horizontal="center"/>
    </xf>
    <xf numFmtId="43" fontId="33" fillId="84" borderId="32" xfId="38" applyNumberFormat="1" applyFont="1" applyFill="1" applyBorder="1" applyAlignment="1">
      <alignment horizontal="center"/>
    </xf>
    <xf numFmtId="43" fontId="33" fillId="84" borderId="31" xfId="38" applyNumberFormat="1" applyFont="1" applyFill="1" applyBorder="1" applyAlignment="1">
      <alignment horizontal="center"/>
    </xf>
    <xf numFmtId="0" fontId="33" fillId="84" borderId="21" xfId="38" applyNumberFormat="1" applyFont="1" applyFill="1" applyBorder="1" applyAlignment="1">
      <alignment horizontal="center"/>
    </xf>
    <xf numFmtId="0" fontId="33" fillId="84" borderId="32" xfId="38" applyNumberFormat="1" applyFont="1" applyFill="1" applyBorder="1" applyAlignment="1">
      <alignment horizontal="center"/>
    </xf>
    <xf numFmtId="0" fontId="33" fillId="84" borderId="61" xfId="38" applyNumberFormat="1" applyFont="1" applyFill="1" applyBorder="1" applyAlignment="1">
      <alignment horizontal="center"/>
    </xf>
    <xf numFmtId="0" fontId="33" fillId="82" borderId="18" xfId="38" applyNumberFormat="1" applyFont="1" applyFill="1" applyBorder="1" applyAlignment="1">
      <alignment horizontal="left" wrapText="1" indent="1"/>
    </xf>
    <xf numFmtId="0" fontId="33" fillId="82" borderId="18" xfId="38" applyNumberFormat="1" applyFont="1" applyFill="1" applyBorder="1" applyAlignment="1">
      <alignment horizontal="left" indent="1"/>
    </xf>
    <xf numFmtId="0" fontId="33" fillId="82" borderId="69" xfId="38" applyNumberFormat="1" applyFont="1" applyFill="1" applyBorder="1" applyAlignment="1">
      <alignment horizontal="left" indent="1"/>
    </xf>
    <xf numFmtId="49" fontId="33" fillId="82" borderId="48" xfId="38" applyNumberFormat="1" applyFont="1" applyFill="1" applyBorder="1" applyAlignment="1">
      <alignment horizontal="center"/>
    </xf>
    <xf numFmtId="49" fontId="33" fillId="82" borderId="32" xfId="38" applyNumberFormat="1" applyFont="1" applyFill="1" applyBorder="1" applyAlignment="1">
      <alignment horizontal="center"/>
    </xf>
    <xf numFmtId="49" fontId="33" fillId="82" borderId="31" xfId="38" applyNumberFormat="1" applyFont="1" applyFill="1" applyBorder="1" applyAlignment="1">
      <alignment horizontal="center"/>
    </xf>
    <xf numFmtId="49" fontId="33" fillId="82" borderId="21" xfId="38" applyNumberFormat="1" applyFont="1" applyFill="1" applyBorder="1" applyAlignment="1">
      <alignment horizontal="center"/>
    </xf>
    <xf numFmtId="43" fontId="33" fillId="82" borderId="21" xfId="38" applyNumberFormat="1" applyFont="1" applyFill="1" applyBorder="1" applyAlignment="1">
      <alignment horizontal="center"/>
    </xf>
    <xf numFmtId="43" fontId="33" fillId="82" borderId="32" xfId="38" applyNumberFormat="1" applyFont="1" applyFill="1" applyBorder="1" applyAlignment="1">
      <alignment horizontal="center"/>
    </xf>
    <xf numFmtId="43" fontId="33" fillId="82" borderId="31" xfId="38" applyNumberFormat="1" applyFont="1" applyFill="1" applyBorder="1" applyAlignment="1">
      <alignment horizontal="center"/>
    </xf>
    <xf numFmtId="0" fontId="33" fillId="0" borderId="14" xfId="38" applyNumberFormat="1" applyFont="1" applyFill="1" applyBorder="1" applyAlignment="1">
      <alignment horizontal="left" indent="3"/>
    </xf>
    <xf numFmtId="49" fontId="33" fillId="0" borderId="65" xfId="38" applyNumberFormat="1" applyFont="1" applyFill="1" applyBorder="1" applyAlignment="1">
      <alignment horizontal="center"/>
    </xf>
    <xf numFmtId="49" fontId="33" fillId="0" borderId="14" xfId="38" applyNumberFormat="1" applyFont="1" applyFill="1" applyBorder="1" applyAlignment="1">
      <alignment horizontal="center"/>
    </xf>
    <xf numFmtId="49" fontId="33" fillId="0" borderId="15" xfId="38" applyNumberFormat="1" applyFont="1" applyFill="1" applyBorder="1" applyAlignment="1">
      <alignment horizontal="center"/>
    </xf>
    <xf numFmtId="49" fontId="33" fillId="0" borderId="70" xfId="38" applyNumberFormat="1" applyFont="1" applyFill="1" applyBorder="1" applyAlignment="1">
      <alignment horizontal="center"/>
    </xf>
    <xf numFmtId="49" fontId="33" fillId="0" borderId="18" xfId="38" applyNumberFormat="1" applyFont="1" applyFill="1" applyBorder="1" applyAlignment="1">
      <alignment horizontal="center"/>
    </xf>
    <xf numFmtId="49" fontId="33" fillId="0" borderId="19" xfId="38" applyNumberFormat="1" applyFont="1" applyFill="1" applyBorder="1" applyAlignment="1">
      <alignment horizontal="center"/>
    </xf>
    <xf numFmtId="49" fontId="33" fillId="0" borderId="13" xfId="38" applyNumberFormat="1" applyFont="1" applyFill="1" applyBorder="1" applyAlignment="1">
      <alignment horizontal="center"/>
    </xf>
    <xf numFmtId="49" fontId="33" fillId="0" borderId="17" xfId="38" applyNumberFormat="1" applyFont="1" applyFill="1" applyBorder="1" applyAlignment="1">
      <alignment horizontal="center"/>
    </xf>
    <xf numFmtId="0" fontId="33" fillId="0" borderId="18" xfId="38" applyNumberFormat="1" applyFont="1" applyFill="1" applyBorder="1" applyAlignment="1">
      <alignment horizontal="left" indent="3"/>
    </xf>
    <xf numFmtId="0" fontId="33" fillId="0" borderId="69" xfId="38" applyNumberFormat="1" applyFont="1" applyFill="1" applyBorder="1" applyAlignment="1">
      <alignment horizontal="left" indent="3"/>
    </xf>
    <xf numFmtId="0" fontId="33" fillId="0" borderId="14" xfId="38" applyNumberFormat="1" applyFont="1" applyBorder="1" applyAlignment="1">
      <alignment horizontal="left" indent="2"/>
    </xf>
    <xf numFmtId="0" fontId="33" fillId="0" borderId="18" xfId="38" applyNumberFormat="1" applyFont="1" applyBorder="1" applyAlignment="1">
      <alignment horizontal="left" indent="2"/>
    </xf>
    <xf numFmtId="0" fontId="33" fillId="0" borderId="69" xfId="38" applyNumberFormat="1" applyFont="1" applyBorder="1" applyAlignment="1">
      <alignment horizontal="left" indent="2"/>
    </xf>
    <xf numFmtId="0" fontId="33" fillId="0" borderId="18" xfId="0" applyNumberFormat="1" applyFont="1" applyFill="1" applyBorder="1" applyAlignment="1">
      <alignment horizontal="left" wrapText="1" indent="1"/>
    </xf>
    <xf numFmtId="0" fontId="33" fillId="0" borderId="18" xfId="0" applyNumberFormat="1" applyFont="1" applyFill="1" applyBorder="1" applyAlignment="1">
      <alignment horizontal="left" indent="1"/>
    </xf>
    <xf numFmtId="0" fontId="33" fillId="0" borderId="69" xfId="0" applyNumberFormat="1" applyFont="1" applyFill="1" applyBorder="1" applyAlignment="1">
      <alignment horizontal="left" indent="1"/>
    </xf>
    <xf numFmtId="43" fontId="33" fillId="0" borderId="21" xfId="0" applyNumberFormat="1" applyFont="1" applyFill="1" applyBorder="1" applyAlignment="1">
      <alignment horizontal="center"/>
    </xf>
    <xf numFmtId="49" fontId="33" fillId="81" borderId="47" xfId="38" applyNumberFormat="1" applyFont="1" applyFill="1" applyBorder="1" applyAlignment="1">
      <alignment horizontal="center"/>
    </xf>
    <xf numFmtId="49" fontId="33" fillId="81" borderId="59" xfId="38" applyNumberFormat="1" applyFont="1" applyFill="1" applyBorder="1" applyAlignment="1">
      <alignment horizontal="center"/>
    </xf>
    <xf numFmtId="49" fontId="33" fillId="81" borderId="63" xfId="38" applyNumberFormat="1" applyFont="1" applyFill="1" applyBorder="1" applyAlignment="1">
      <alignment horizontal="center"/>
    </xf>
    <xf numFmtId="49" fontId="33" fillId="81" borderId="64" xfId="38" applyNumberFormat="1" applyFont="1" applyFill="1" applyBorder="1" applyAlignment="1">
      <alignment horizontal="center"/>
    </xf>
    <xf numFmtId="43" fontId="33" fillId="81" borderId="64" xfId="38" applyNumberFormat="1" applyFont="1" applyFill="1" applyBorder="1" applyAlignment="1">
      <alignment horizontal="center"/>
    </xf>
    <xf numFmtId="43" fontId="33" fillId="81" borderId="59" xfId="38" applyNumberFormat="1" applyFont="1" applyFill="1" applyBorder="1" applyAlignment="1">
      <alignment horizontal="center"/>
    </xf>
    <xf numFmtId="43" fontId="33" fillId="81" borderId="63" xfId="38" applyNumberFormat="1" applyFont="1" applyFill="1" applyBorder="1" applyAlignment="1">
      <alignment horizontal="center"/>
    </xf>
    <xf numFmtId="0" fontId="33" fillId="81" borderId="32" xfId="38" applyNumberFormat="1" applyFont="1" applyFill="1" applyBorder="1" applyAlignment="1">
      <alignment horizontal="left" wrapText="1" indent="1"/>
    </xf>
    <xf numFmtId="0" fontId="33" fillId="81" borderId="32" xfId="38" applyNumberFormat="1" applyFont="1" applyFill="1" applyBorder="1" applyAlignment="1">
      <alignment horizontal="left" indent="1"/>
    </xf>
    <xf numFmtId="49" fontId="33" fillId="0" borderId="29" xfId="38" applyNumberFormat="1" applyFont="1" applyBorder="1" applyAlignment="1">
      <alignment horizontal="center"/>
    </xf>
    <xf numFmtId="49" fontId="33" fillId="0" borderId="37" xfId="38" applyNumberFormat="1" applyFont="1" applyBorder="1" applyAlignment="1">
      <alignment horizontal="center"/>
    </xf>
    <xf numFmtId="49" fontId="33" fillId="0" borderId="66" xfId="38" applyNumberFormat="1" applyFont="1" applyBorder="1" applyAlignment="1">
      <alignment horizontal="center"/>
    </xf>
    <xf numFmtId="49" fontId="33" fillId="0" borderId="67" xfId="38" applyNumberFormat="1" applyFont="1" applyBorder="1" applyAlignment="1">
      <alignment horizontal="center"/>
    </xf>
    <xf numFmtId="43" fontId="33" fillId="0" borderId="67" xfId="38" applyNumberFormat="1" applyFont="1" applyBorder="1" applyAlignment="1">
      <alignment horizontal="center"/>
    </xf>
    <xf numFmtId="43" fontId="33" fillId="0" borderId="37" xfId="38" applyNumberFormat="1" applyFont="1" applyBorder="1" applyAlignment="1">
      <alignment horizontal="center"/>
    </xf>
    <xf numFmtId="43" fontId="33" fillId="0" borderId="66" xfId="38" applyNumberFormat="1" applyFont="1" applyBorder="1" applyAlignment="1">
      <alignment horizontal="center"/>
    </xf>
    <xf numFmtId="43" fontId="33" fillId="89" borderId="67" xfId="38" applyNumberFormat="1" applyFont="1" applyFill="1" applyBorder="1" applyAlignment="1">
      <alignment horizontal="center"/>
    </xf>
    <xf numFmtId="43" fontId="33" fillId="89" borderId="37" xfId="38" applyNumberFormat="1" applyFont="1" applyFill="1" applyBorder="1" applyAlignment="1">
      <alignment horizontal="center"/>
    </xf>
    <xf numFmtId="43" fontId="33" fillId="89" borderId="66" xfId="38" applyNumberFormat="1" applyFont="1" applyFill="1" applyBorder="1" applyAlignment="1">
      <alignment horizontal="center"/>
    </xf>
    <xf numFmtId="0" fontId="33" fillId="0" borderId="67" xfId="38" applyNumberFormat="1" applyFont="1" applyBorder="1" applyAlignment="1">
      <alignment horizontal="center"/>
    </xf>
    <xf numFmtId="0" fontId="33" fillId="0" borderId="37" xfId="38" applyNumberFormat="1" applyFont="1" applyBorder="1" applyAlignment="1">
      <alignment horizontal="center"/>
    </xf>
    <xf numFmtId="0" fontId="33" fillId="0" borderId="20" xfId="38" applyNumberFormat="1" applyFont="1" applyBorder="1" applyAlignment="1">
      <alignment horizontal="center"/>
    </xf>
    <xf numFmtId="0" fontId="33" fillId="0" borderId="32" xfId="38" applyNumberFormat="1" applyFont="1" applyBorder="1" applyAlignment="1">
      <alignment horizontal="left"/>
    </xf>
    <xf numFmtId="0" fontId="35" fillId="69" borderId="32" xfId="38" applyNumberFormat="1" applyFont="1" applyFill="1" applyBorder="1" applyAlignment="1">
      <alignment horizontal="left"/>
    </xf>
    <xf numFmtId="49" fontId="35" fillId="69" borderId="48" xfId="38" applyNumberFormat="1" applyFont="1" applyFill="1" applyBorder="1" applyAlignment="1">
      <alignment horizontal="center"/>
    </xf>
    <xf numFmtId="49" fontId="35" fillId="69" borderId="32" xfId="38" applyNumberFormat="1" applyFont="1" applyFill="1" applyBorder="1" applyAlignment="1">
      <alignment horizontal="center"/>
    </xf>
    <xf numFmtId="49" fontId="35" fillId="69" borderId="31" xfId="38" applyNumberFormat="1" applyFont="1" applyFill="1" applyBorder="1" applyAlignment="1">
      <alignment horizontal="center"/>
    </xf>
    <xf numFmtId="49" fontId="35" fillId="69" borderId="21" xfId="38" applyNumberFormat="1" applyFont="1" applyFill="1" applyBorder="1" applyAlignment="1">
      <alignment horizontal="center"/>
    </xf>
    <xf numFmtId="43" fontId="35" fillId="99" borderId="21" xfId="38" applyNumberFormat="1" applyFont="1" applyFill="1" applyBorder="1" applyAlignment="1">
      <alignment horizontal="center"/>
    </xf>
    <xf numFmtId="43" fontId="35" fillId="99" borderId="32" xfId="38" applyNumberFormat="1" applyFont="1" applyFill="1" applyBorder="1" applyAlignment="1">
      <alignment horizontal="center"/>
    </xf>
    <xf numFmtId="43" fontId="35" fillId="99" borderId="31" xfId="38" applyNumberFormat="1" applyFont="1" applyFill="1" applyBorder="1" applyAlignment="1">
      <alignment horizontal="center"/>
    </xf>
    <xf numFmtId="43" fontId="35" fillId="69" borderId="21" xfId="38" applyNumberFormat="1" applyFont="1" applyFill="1" applyBorder="1" applyAlignment="1">
      <alignment horizontal="center"/>
    </xf>
    <xf numFmtId="43" fontId="35" fillId="69" borderId="32" xfId="38" applyNumberFormat="1" applyFont="1" applyFill="1" applyBorder="1" applyAlignment="1">
      <alignment horizontal="center"/>
    </xf>
    <xf numFmtId="43" fontId="35" fillId="69" borderId="31" xfId="38" applyNumberFormat="1" applyFont="1" applyFill="1" applyBorder="1" applyAlignment="1">
      <alignment horizontal="center"/>
    </xf>
    <xf numFmtId="49" fontId="33" fillId="0" borderId="32" xfId="38" applyNumberFormat="1" applyFont="1" applyBorder="1" applyAlignment="1">
      <alignment horizontal="center" vertical="top"/>
    </xf>
    <xf numFmtId="49" fontId="33" fillId="0" borderId="31" xfId="38" applyNumberFormat="1" applyFont="1" applyBorder="1" applyAlignment="1">
      <alignment horizontal="center" vertical="top"/>
    </xf>
    <xf numFmtId="49" fontId="33" fillId="0" borderId="13" xfId="38" applyNumberFormat="1" applyFont="1" applyBorder="1" applyAlignment="1">
      <alignment horizontal="center" vertical="top"/>
    </xf>
    <xf numFmtId="49" fontId="33" fillId="0" borderId="14" xfId="38" applyNumberFormat="1" applyFont="1" applyBorder="1" applyAlignment="1">
      <alignment horizontal="center" vertical="top"/>
    </xf>
    <xf numFmtId="49" fontId="33" fillId="0" borderId="15" xfId="38" applyNumberFormat="1" applyFont="1" applyBorder="1" applyAlignment="1">
      <alignment horizontal="center" vertical="top"/>
    </xf>
    <xf numFmtId="49" fontId="33" fillId="0" borderId="47" xfId="38" applyNumberFormat="1" applyFont="1" applyBorder="1" applyAlignment="1">
      <alignment horizontal="center"/>
    </xf>
    <xf numFmtId="49" fontId="33" fillId="0" borderId="59" xfId="38" applyNumberFormat="1" applyFont="1" applyBorder="1" applyAlignment="1">
      <alignment horizontal="center"/>
    </xf>
    <xf numFmtId="49" fontId="33" fillId="0" borderId="63" xfId="38" applyNumberFormat="1" applyFont="1" applyBorder="1" applyAlignment="1">
      <alignment horizontal="center"/>
    </xf>
    <xf numFmtId="49" fontId="33" fillId="0" borderId="64" xfId="38" applyNumberFormat="1" applyFont="1" applyBorder="1" applyAlignment="1">
      <alignment horizontal="center"/>
    </xf>
    <xf numFmtId="43" fontId="33" fillId="0" borderId="64" xfId="38" applyNumberFormat="1" applyFont="1" applyBorder="1" applyAlignment="1">
      <alignment horizontal="center"/>
    </xf>
    <xf numFmtId="43" fontId="33" fillId="0" borderId="59" xfId="38" applyNumberFormat="1" applyFont="1" applyBorder="1" applyAlignment="1">
      <alignment horizontal="center"/>
    </xf>
    <xf numFmtId="43" fontId="33" fillId="0" borderId="63" xfId="38" applyNumberFormat="1" applyFont="1" applyBorder="1" applyAlignment="1">
      <alignment horizontal="center"/>
    </xf>
    <xf numFmtId="0" fontId="33" fillId="0" borderId="64" xfId="38" applyNumberFormat="1" applyFont="1" applyBorder="1" applyAlignment="1">
      <alignment horizontal="center"/>
    </xf>
    <xf numFmtId="0" fontId="33" fillId="0" borderId="59" xfId="38" applyNumberFormat="1" applyFont="1" applyBorder="1" applyAlignment="1">
      <alignment horizontal="center"/>
    </xf>
    <xf numFmtId="0" fontId="33" fillId="0" borderId="60" xfId="38" applyNumberFormat="1" applyFont="1" applyBorder="1" applyAlignment="1">
      <alignment horizontal="center"/>
    </xf>
    <xf numFmtId="0" fontId="33" fillId="0" borderId="0" xfId="38" applyNumberFormat="1" applyFont="1" applyBorder="1" applyAlignment="1">
      <alignment horizontal="left"/>
    </xf>
    <xf numFmtId="49" fontId="174" fillId="0" borderId="48" xfId="38" applyNumberFormat="1" applyFont="1" applyBorder="1" applyAlignment="1">
      <alignment horizontal="center"/>
    </xf>
    <xf numFmtId="49" fontId="174" fillId="0" borderId="32" xfId="38" applyNumberFormat="1" applyFont="1" applyBorder="1" applyAlignment="1">
      <alignment horizontal="center"/>
    </xf>
    <xf numFmtId="49" fontId="174" fillId="0" borderId="61" xfId="38" applyNumberFormat="1" applyFont="1" applyBorder="1" applyAlignment="1">
      <alignment horizontal="center"/>
    </xf>
    <xf numFmtId="0" fontId="33" fillId="0" borderId="18" xfId="38" applyNumberFormat="1" applyFont="1" applyBorder="1" applyAlignment="1">
      <alignment horizontal="left"/>
    </xf>
    <xf numFmtId="0" fontId="33" fillId="0" borderId="14" xfId="38" applyNumberFormat="1" applyFont="1" applyBorder="1" applyAlignment="1">
      <alignment horizontal="left"/>
    </xf>
    <xf numFmtId="0" fontId="33" fillId="0" borderId="15" xfId="38" applyNumberFormat="1" applyFont="1" applyBorder="1" applyAlignment="1">
      <alignment horizontal="left"/>
    </xf>
    <xf numFmtId="0" fontId="174" fillId="0" borderId="18" xfId="38" applyNumberFormat="1" applyFont="1" applyBorder="1" applyAlignment="1">
      <alignment horizontal="left"/>
    </xf>
    <xf numFmtId="49" fontId="33" fillId="0" borderId="62" xfId="38" applyNumberFormat="1" applyFont="1" applyBorder="1" applyAlignment="1">
      <alignment horizontal="center"/>
    </xf>
    <xf numFmtId="0" fontId="35" fillId="0" borderId="0" xfId="38" applyNumberFormat="1" applyFont="1" applyBorder="1" applyAlignment="1">
      <alignment horizontal="center"/>
    </xf>
    <xf numFmtId="0" fontId="33" fillId="0" borderId="14" xfId="38" applyNumberFormat="1" applyFont="1" applyBorder="1" applyAlignment="1">
      <alignment horizontal="center" vertical="center"/>
    </xf>
    <xf numFmtId="0" fontId="33" fillId="0" borderId="15" xfId="38" applyNumberFormat="1" applyFont="1" applyBorder="1" applyAlignment="1">
      <alignment horizontal="center" vertical="center"/>
    </xf>
    <xf numFmtId="0" fontId="33" fillId="0" borderId="0" xfId="38" applyNumberFormat="1" applyFont="1" applyBorder="1" applyAlignment="1">
      <alignment horizontal="center" vertical="center"/>
    </xf>
    <xf numFmtId="0" fontId="33" fillId="0" borderId="16" xfId="38" applyNumberFormat="1" applyFont="1" applyBorder="1" applyAlignment="1">
      <alignment horizontal="center" vertical="center"/>
    </xf>
    <xf numFmtId="0" fontId="33" fillId="0" borderId="18" xfId="38" applyNumberFormat="1" applyFont="1" applyBorder="1" applyAlignment="1">
      <alignment horizontal="center" vertical="center"/>
    </xf>
    <xf numFmtId="0" fontId="33" fillId="0" borderId="19" xfId="38" applyNumberFormat="1" applyFont="1" applyBorder="1" applyAlignment="1">
      <alignment horizontal="center" vertical="center"/>
    </xf>
    <xf numFmtId="0" fontId="33" fillId="0" borderId="13" xfId="38" applyNumberFormat="1" applyFont="1" applyBorder="1" applyAlignment="1">
      <alignment horizontal="center" vertical="center" wrapText="1"/>
    </xf>
    <xf numFmtId="0" fontId="33" fillId="0" borderId="14" xfId="38" applyNumberFormat="1" applyFont="1" applyBorder="1" applyAlignment="1">
      <alignment horizontal="center" vertical="center" wrapText="1"/>
    </xf>
    <xf numFmtId="0" fontId="33" fillId="0" borderId="15" xfId="38" applyNumberFormat="1" applyFont="1" applyBorder="1" applyAlignment="1">
      <alignment horizontal="center" vertical="center" wrapText="1"/>
    </xf>
    <xf numFmtId="0" fontId="33" fillId="0" borderId="10" xfId="38" applyNumberFormat="1" applyFont="1" applyBorder="1" applyAlignment="1">
      <alignment horizontal="center" vertical="center" wrapText="1"/>
    </xf>
    <xf numFmtId="0" fontId="33" fillId="0" borderId="0" xfId="38" applyNumberFormat="1" applyFont="1" applyBorder="1" applyAlignment="1">
      <alignment horizontal="center" vertical="center" wrapText="1"/>
    </xf>
    <xf numFmtId="0" fontId="33" fillId="0" borderId="16" xfId="38" applyNumberFormat="1" applyFont="1" applyBorder="1" applyAlignment="1">
      <alignment horizontal="center" vertical="center" wrapText="1"/>
    </xf>
    <xf numFmtId="0" fontId="33" fillId="0" borderId="17" xfId="38" applyNumberFormat="1" applyFont="1" applyBorder="1" applyAlignment="1">
      <alignment horizontal="center" vertical="center" wrapText="1"/>
    </xf>
    <xf numFmtId="0" fontId="33" fillId="0" borderId="18" xfId="38" applyNumberFormat="1" applyFont="1" applyBorder="1" applyAlignment="1">
      <alignment horizontal="center" vertical="center" wrapText="1"/>
    </xf>
    <xf numFmtId="0" fontId="33" fillId="0" borderId="19" xfId="38" applyNumberFormat="1" applyFont="1" applyBorder="1" applyAlignment="1">
      <alignment horizontal="center" vertical="center" wrapText="1"/>
    </xf>
    <xf numFmtId="49" fontId="175" fillId="0" borderId="32" xfId="38" applyNumberFormat="1" applyFont="1" applyBorder="1" applyAlignment="1">
      <alignment horizontal="left"/>
    </xf>
    <xf numFmtId="0" fontId="33" fillId="0" borderId="17" xfId="38" applyNumberFormat="1" applyFont="1" applyBorder="1" applyAlignment="1">
      <alignment horizontal="center" vertical="top" wrapText="1"/>
    </xf>
    <xf numFmtId="0" fontId="33" fillId="0" borderId="18" xfId="38" applyNumberFormat="1" applyFont="1" applyBorder="1" applyAlignment="1">
      <alignment horizontal="center" vertical="top" wrapText="1"/>
    </xf>
    <xf numFmtId="0" fontId="33" fillId="0" borderId="19" xfId="38" applyNumberFormat="1" applyFont="1" applyBorder="1" applyAlignment="1">
      <alignment horizontal="center" vertical="top" wrapText="1"/>
    </xf>
    <xf numFmtId="0" fontId="33" fillId="0" borderId="13" xfId="38" applyNumberFormat="1" applyFont="1" applyBorder="1" applyAlignment="1">
      <alignment horizontal="right"/>
    </xf>
    <xf numFmtId="0" fontId="33" fillId="0" borderId="14" xfId="38" applyNumberFormat="1" applyFont="1" applyBorder="1" applyAlignment="1">
      <alignment horizontal="right"/>
    </xf>
    <xf numFmtId="0" fontId="33" fillId="0" borderId="0" xfId="38" applyNumberFormat="1" applyFont="1" applyBorder="1" applyAlignment="1">
      <alignment horizontal="right"/>
    </xf>
    <xf numFmtId="1" fontId="33" fillId="0" borderId="18" xfId="38" applyNumberFormat="1" applyFont="1" applyBorder="1" applyAlignment="1">
      <alignment horizontal="center"/>
    </xf>
    <xf numFmtId="1" fontId="33" fillId="0" borderId="18" xfId="38" applyNumberFormat="1" applyFont="1" applyBorder="1" applyAlignment="1">
      <alignment horizontal="left"/>
    </xf>
    <xf numFmtId="49" fontId="174" fillId="0" borderId="47" xfId="38" applyNumberFormat="1" applyFont="1" applyBorder="1" applyAlignment="1">
      <alignment horizontal="center"/>
    </xf>
    <xf numFmtId="49" fontId="174" fillId="0" borderId="59" xfId="38" applyNumberFormat="1" applyFont="1" applyBorder="1" applyAlignment="1">
      <alignment horizontal="center"/>
    </xf>
    <xf numFmtId="49" fontId="174" fillId="0" borderId="60" xfId="38" applyNumberFormat="1" applyFont="1" applyBorder="1" applyAlignment="1">
      <alignment horizontal="center"/>
    </xf>
    <xf numFmtId="0" fontId="33" fillId="0" borderId="21" xfId="38" applyNumberFormat="1" applyFont="1" applyBorder="1" applyAlignment="1">
      <alignment horizontal="center" vertical="center"/>
    </xf>
    <xf numFmtId="0" fontId="33" fillId="0" borderId="32" xfId="38" applyNumberFormat="1" applyFont="1" applyBorder="1" applyAlignment="1">
      <alignment horizontal="center" vertical="center"/>
    </xf>
    <xf numFmtId="49" fontId="172" fillId="0" borderId="18" xfId="38" applyNumberFormat="1" applyFont="1" applyBorder="1" applyAlignment="1">
      <alignment horizontal="left"/>
    </xf>
    <xf numFmtId="49" fontId="173" fillId="0" borderId="18" xfId="38" applyNumberFormat="1" applyFont="1" applyBorder="1" applyAlignment="1">
      <alignment horizontal="left"/>
    </xf>
    <xf numFmtId="0" fontId="143" fillId="0" borderId="0" xfId="38" applyNumberFormat="1" applyFont="1" applyBorder="1" applyAlignment="1">
      <alignment horizontal="right"/>
    </xf>
    <xf numFmtId="49" fontId="143" fillId="0" borderId="0" xfId="38" applyNumberFormat="1" applyFont="1" applyBorder="1" applyAlignment="1">
      <alignment horizontal="left"/>
    </xf>
    <xf numFmtId="0" fontId="143" fillId="0" borderId="0" xfId="38" applyNumberFormat="1" applyFont="1" applyBorder="1" applyAlignment="1">
      <alignment horizontal="left"/>
    </xf>
    <xf numFmtId="0" fontId="33" fillId="0" borderId="13" xfId="38" applyNumberFormat="1" applyFont="1" applyBorder="1" applyAlignment="1">
      <alignment horizontal="center" vertical="center"/>
    </xf>
    <xf numFmtId="0" fontId="33" fillId="0" borderId="10" xfId="38" applyNumberFormat="1" applyFont="1" applyBorder="1" applyAlignment="1">
      <alignment horizontal="center" vertical="center"/>
    </xf>
    <xf numFmtId="0" fontId="34" fillId="0" borderId="0" xfId="38" applyNumberFormat="1" applyFont="1" applyBorder="1" applyAlignment="1">
      <alignment horizontal="center"/>
    </xf>
    <xf numFmtId="0" fontId="34" fillId="0" borderId="18" xfId="38" applyNumberFormat="1" applyFont="1" applyBorder="1" applyAlignment="1">
      <alignment horizontal="center"/>
    </xf>
    <xf numFmtId="0" fontId="142" fillId="0" borderId="14" xfId="38" applyNumberFormat="1" applyFont="1" applyBorder="1" applyAlignment="1">
      <alignment horizontal="center" vertical="top"/>
    </xf>
    <xf numFmtId="0" fontId="34" fillId="0" borderId="0" xfId="38" applyNumberFormat="1" applyFont="1" applyBorder="1" applyAlignment="1">
      <alignment horizontal="center" vertical="top" wrapText="1"/>
    </xf>
    <xf numFmtId="0" fontId="34" fillId="0" borderId="0" xfId="38" applyNumberFormat="1" applyFont="1" applyBorder="1" applyAlignment="1">
      <alignment horizontal="right"/>
    </xf>
    <xf numFmtId="1" fontId="172" fillId="0" borderId="18" xfId="38" applyNumberFormat="1" applyFont="1" applyBorder="1" applyAlignment="1">
      <alignment horizontal="center"/>
    </xf>
    <xf numFmtId="0" fontId="34" fillId="0" borderId="0" xfId="38" applyNumberFormat="1" applyFont="1" applyBorder="1" applyAlignment="1">
      <alignment horizontal="left"/>
    </xf>
    <xf numFmtId="49" fontId="172" fillId="0" borderId="18" xfId="38" applyNumberFormat="1" applyFont="1" applyBorder="1" applyAlignment="1">
      <alignment horizontal="center"/>
    </xf>
    <xf numFmtId="49" fontId="33" fillId="38" borderId="70" xfId="38" applyNumberFormat="1" applyFont="1" applyFill="1" applyBorder="1" applyAlignment="1">
      <alignment horizontal="center"/>
    </xf>
    <xf numFmtId="49" fontId="33" fillId="38" borderId="18" xfId="38" applyNumberFormat="1" applyFont="1" applyFill="1" applyBorder="1" applyAlignment="1">
      <alignment horizontal="center"/>
    </xf>
    <xf numFmtId="49" fontId="33" fillId="38" borderId="19" xfId="38" applyNumberFormat="1" applyFont="1" applyFill="1" applyBorder="1" applyAlignment="1">
      <alignment horizontal="center"/>
    </xf>
    <xf numFmtId="0" fontId="146" fillId="0" borderId="0" xfId="0" applyNumberFormat="1" applyFont="1" applyFill="1" applyBorder="1" applyAlignment="1">
      <alignment horizontal="justify"/>
    </xf>
    <xf numFmtId="0" fontId="34" fillId="0" borderId="0" xfId="0" applyNumberFormat="1" applyFont="1" applyFill="1" applyBorder="1" applyAlignment="1">
      <alignment horizontal="justify"/>
    </xf>
    <xf numFmtId="0" fontId="33" fillId="0" borderId="0" xfId="38" applyNumberFormat="1" applyFont="1" applyFill="1" applyBorder="1" applyAlignment="1">
      <alignment horizontal="left"/>
    </xf>
    <xf numFmtId="0" fontId="146" fillId="0" borderId="0" xfId="0" applyNumberFormat="1" applyFont="1" applyFill="1" applyBorder="1" applyAlignment="1">
      <alignment horizontal="left" wrapText="1"/>
    </xf>
    <xf numFmtId="0" fontId="33" fillId="0" borderId="54" xfId="38" applyNumberFormat="1" applyFont="1" applyFill="1" applyBorder="1" applyAlignment="1">
      <alignment horizontal="right"/>
    </xf>
    <xf numFmtId="0" fontId="33" fillId="0" borderId="0" xfId="38" applyNumberFormat="1" applyFont="1" applyFill="1" applyBorder="1" applyAlignment="1">
      <alignment horizontal="right"/>
    </xf>
    <xf numFmtId="1" fontId="33" fillId="0" borderId="18" xfId="38" applyNumberFormat="1" applyFont="1" applyFill="1" applyBorder="1" applyAlignment="1">
      <alignment horizontal="center"/>
    </xf>
    <xf numFmtId="0" fontId="33" fillId="0" borderId="18" xfId="38" applyNumberFormat="1" applyFont="1" applyFill="1" applyBorder="1" applyAlignment="1">
      <alignment horizontal="center"/>
    </xf>
    <xf numFmtId="1" fontId="33" fillId="0" borderId="18" xfId="38" applyNumberFormat="1" applyFont="1" applyFill="1" applyBorder="1" applyAlignment="1">
      <alignment horizontal="left"/>
    </xf>
    <xf numFmtId="0" fontId="33" fillId="0" borderId="18" xfId="38" applyNumberFormat="1" applyFont="1" applyFill="1" applyBorder="1" applyAlignment="1">
      <alignment horizontal="left"/>
    </xf>
    <xf numFmtId="0" fontId="33" fillId="0" borderId="73" xfId="38" applyNumberFormat="1" applyFont="1" applyBorder="1" applyAlignment="1">
      <alignment horizontal="center"/>
    </xf>
    <xf numFmtId="0" fontId="33" fillId="0" borderId="74" xfId="38" applyNumberFormat="1" applyFont="1" applyBorder="1" applyAlignment="1">
      <alignment horizontal="center"/>
    </xf>
    <xf numFmtId="0" fontId="142" fillId="0" borderId="75" xfId="38" applyNumberFormat="1" applyFont="1" applyBorder="1" applyAlignment="1">
      <alignment horizontal="center" vertical="top"/>
    </xf>
    <xf numFmtId="0" fontId="142" fillId="0" borderId="76" xfId="38" applyNumberFormat="1" applyFont="1" applyBorder="1" applyAlignment="1">
      <alignment horizontal="center" vertical="top"/>
    </xf>
    <xf numFmtId="0" fontId="33" fillId="0" borderId="73" xfId="38" applyNumberFormat="1" applyFont="1" applyFill="1" applyBorder="1" applyAlignment="1">
      <alignment horizontal="center"/>
    </xf>
    <xf numFmtId="0" fontId="33" fillId="0" borderId="74" xfId="38" applyNumberFormat="1" applyFont="1" applyFill="1" applyBorder="1" applyAlignment="1">
      <alignment horizontal="center"/>
    </xf>
    <xf numFmtId="0" fontId="142" fillId="0" borderId="75" xfId="38" applyNumberFormat="1" applyFont="1" applyFill="1" applyBorder="1" applyAlignment="1">
      <alignment horizontal="center" vertical="top"/>
    </xf>
    <xf numFmtId="0" fontId="142" fillId="0" borderId="14" xfId="38" applyNumberFormat="1" applyFont="1" applyFill="1" applyBorder="1" applyAlignment="1">
      <alignment horizontal="center" vertical="top"/>
    </xf>
    <xf numFmtId="0" fontId="142" fillId="0" borderId="76" xfId="38" applyNumberFormat="1" applyFont="1" applyFill="1" applyBorder="1" applyAlignment="1">
      <alignment horizontal="center" vertical="top"/>
    </xf>
    <xf numFmtId="0" fontId="33" fillId="0" borderId="13" xfId="38" applyNumberFormat="1" applyFont="1" applyFill="1" applyBorder="1" applyAlignment="1">
      <alignment horizontal="center"/>
    </xf>
    <xf numFmtId="0" fontId="33" fillId="0" borderId="14" xfId="38" applyNumberFormat="1" applyFont="1" applyFill="1" applyBorder="1" applyAlignment="1">
      <alignment horizontal="center"/>
    </xf>
    <xf numFmtId="0" fontId="33" fillId="0" borderId="15" xfId="38" applyNumberFormat="1" applyFont="1" applyFill="1" applyBorder="1" applyAlignment="1">
      <alignment horizontal="center"/>
    </xf>
    <xf numFmtId="0" fontId="33" fillId="0" borderId="67" xfId="38" applyNumberFormat="1" applyFont="1" applyFill="1" applyBorder="1" applyAlignment="1">
      <alignment horizontal="center"/>
    </xf>
    <xf numFmtId="0" fontId="33" fillId="0" borderId="37" xfId="38" applyNumberFormat="1" applyFont="1" applyFill="1" applyBorder="1" applyAlignment="1">
      <alignment horizontal="center"/>
    </xf>
    <xf numFmtId="0" fontId="33" fillId="0" borderId="66" xfId="38" applyNumberFormat="1" applyFont="1" applyFill="1" applyBorder="1" applyAlignment="1">
      <alignment horizontal="center"/>
    </xf>
    <xf numFmtId="0" fontId="33" fillId="0" borderId="68" xfId="38" applyNumberFormat="1" applyFont="1" applyFill="1" applyBorder="1" applyAlignment="1">
      <alignment horizontal="center"/>
    </xf>
    <xf numFmtId="0" fontId="33" fillId="0" borderId="20" xfId="38" applyNumberFormat="1" applyFont="1" applyFill="1" applyBorder="1" applyAlignment="1">
      <alignment horizontal="center"/>
    </xf>
    <xf numFmtId="0" fontId="33" fillId="0" borderId="17" xfId="38" applyNumberFormat="1" applyFont="1" applyFill="1" applyBorder="1" applyAlignment="1">
      <alignment horizontal="left" wrapText="1" indent="4"/>
    </xf>
    <xf numFmtId="0" fontId="33" fillId="0" borderId="18" xfId="38" applyNumberFormat="1" applyFont="1" applyFill="1" applyBorder="1" applyAlignment="1">
      <alignment horizontal="left" indent="4"/>
    </xf>
    <xf numFmtId="49" fontId="33" fillId="0" borderId="67" xfId="38" applyNumberFormat="1" applyFont="1" applyFill="1" applyBorder="1" applyAlignment="1">
      <alignment horizontal="center"/>
    </xf>
    <xf numFmtId="49" fontId="33" fillId="0" borderId="37" xfId="38" applyNumberFormat="1" applyFont="1" applyFill="1" applyBorder="1" applyAlignment="1">
      <alignment horizontal="center"/>
    </xf>
    <xf numFmtId="49" fontId="33" fillId="0" borderId="66" xfId="38" applyNumberFormat="1" applyFont="1" applyFill="1" applyBorder="1" applyAlignment="1">
      <alignment horizontal="center"/>
    </xf>
    <xf numFmtId="0" fontId="33" fillId="0" borderId="13" xfId="38" applyNumberFormat="1" applyFont="1" applyFill="1" applyBorder="1" applyAlignment="1">
      <alignment horizontal="left" wrapText="1" indent="4"/>
    </xf>
    <xf numFmtId="0" fontId="33" fillId="0" borderId="14" xfId="38" applyNumberFormat="1" applyFont="1" applyFill="1" applyBorder="1" applyAlignment="1">
      <alignment horizontal="left" indent="4"/>
    </xf>
    <xf numFmtId="0" fontId="33" fillId="0" borderId="68" xfId="38" applyNumberFormat="1" applyFont="1" applyFill="1" applyBorder="1" applyAlignment="1">
      <alignment horizontal="left" indent="4"/>
    </xf>
    <xf numFmtId="49" fontId="33" fillId="0" borderId="29" xfId="38" applyNumberFormat="1" applyFont="1" applyFill="1" applyBorder="1" applyAlignment="1">
      <alignment horizontal="center"/>
    </xf>
    <xf numFmtId="2" fontId="33" fillId="0" borderId="13" xfId="38" applyNumberFormat="1" applyFont="1" applyFill="1" applyBorder="1" applyAlignment="1">
      <alignment horizontal="center"/>
    </xf>
    <xf numFmtId="2" fontId="33" fillId="0" borderId="14" xfId="38" applyNumberFormat="1" applyFont="1" applyFill="1" applyBorder="1" applyAlignment="1">
      <alignment horizontal="center"/>
    </xf>
    <xf numFmtId="2" fontId="33" fillId="0" borderId="15" xfId="38" applyNumberFormat="1" applyFont="1" applyFill="1" applyBorder="1" applyAlignment="1">
      <alignment horizontal="center"/>
    </xf>
    <xf numFmtId="2" fontId="33" fillId="0" borderId="17" xfId="38" applyNumberFormat="1" applyFont="1" applyFill="1" applyBorder="1" applyAlignment="1">
      <alignment horizontal="center"/>
    </xf>
    <xf numFmtId="2" fontId="33" fillId="0" borderId="18" xfId="38" applyNumberFormat="1" applyFont="1" applyFill="1" applyBorder="1" applyAlignment="1">
      <alignment horizontal="center"/>
    </xf>
    <xf numFmtId="2" fontId="33" fillId="0" borderId="19" xfId="38" applyNumberFormat="1" applyFont="1" applyFill="1" applyBorder="1" applyAlignment="1">
      <alignment horizontal="center"/>
    </xf>
    <xf numFmtId="0" fontId="33" fillId="0" borderId="17" xfId="38" applyNumberFormat="1" applyFont="1" applyFill="1" applyBorder="1" applyAlignment="1">
      <alignment horizontal="center"/>
    </xf>
    <xf numFmtId="0" fontId="33" fillId="0" borderId="69" xfId="38" applyNumberFormat="1" applyFont="1" applyFill="1" applyBorder="1" applyAlignment="1">
      <alignment horizontal="center"/>
    </xf>
    <xf numFmtId="49" fontId="33" fillId="0" borderId="32" xfId="38" applyNumberFormat="1" applyFont="1" applyFill="1" applyBorder="1" applyAlignment="1">
      <alignment horizontal="center"/>
    </xf>
    <xf numFmtId="49" fontId="33" fillId="0" borderId="31" xfId="38" applyNumberFormat="1" applyFont="1" applyFill="1" applyBorder="1" applyAlignment="1">
      <alignment horizontal="center"/>
    </xf>
    <xf numFmtId="0" fontId="33" fillId="0" borderId="21" xfId="38" applyNumberFormat="1" applyFont="1" applyFill="1" applyBorder="1" applyAlignment="1">
      <alignment horizontal="left" wrapText="1"/>
    </xf>
    <xf numFmtId="0" fontId="33" fillId="0" borderId="32" xfId="38" applyNumberFormat="1" applyFont="1" applyFill="1" applyBorder="1" applyAlignment="1">
      <alignment horizontal="left"/>
    </xf>
    <xf numFmtId="49" fontId="33" fillId="0" borderId="48" xfId="38" applyNumberFormat="1" applyFont="1" applyFill="1" applyBorder="1" applyAlignment="1">
      <alignment horizontal="center"/>
    </xf>
    <xf numFmtId="49" fontId="33" fillId="0" borderId="21" xfId="38" applyNumberFormat="1" applyFont="1" applyFill="1" applyBorder="1" applyAlignment="1">
      <alignment horizontal="center"/>
    </xf>
    <xf numFmtId="43" fontId="33" fillId="0" borderId="13" xfId="38" applyNumberFormat="1" applyFont="1" applyFill="1" applyBorder="1" applyAlignment="1">
      <alignment horizontal="center"/>
    </xf>
    <xf numFmtId="0" fontId="33" fillId="0" borderId="19" xfId="38" applyNumberFormat="1" applyFont="1" applyFill="1" applyBorder="1" applyAlignment="1">
      <alignment horizontal="center"/>
    </xf>
    <xf numFmtId="0" fontId="33" fillId="0" borderId="21" xfId="38" applyNumberFormat="1" applyFont="1" applyFill="1" applyBorder="1" applyAlignment="1">
      <alignment horizontal="center"/>
    </xf>
    <xf numFmtId="0" fontId="33" fillId="0" borderId="32" xfId="38" applyNumberFormat="1" applyFont="1" applyFill="1" applyBorder="1" applyAlignment="1">
      <alignment horizontal="center"/>
    </xf>
    <xf numFmtId="0" fontId="33" fillId="0" borderId="31" xfId="38" applyNumberFormat="1" applyFont="1" applyFill="1" applyBorder="1" applyAlignment="1">
      <alignment horizontal="center"/>
    </xf>
    <xf numFmtId="0" fontId="33" fillId="0" borderId="61" xfId="38" applyNumberFormat="1" applyFont="1" applyFill="1" applyBorder="1" applyAlignment="1">
      <alignment horizontal="center"/>
    </xf>
    <xf numFmtId="43" fontId="33" fillId="0" borderId="21" xfId="38" applyNumberFormat="1" applyFont="1" applyFill="1" applyBorder="1" applyAlignment="1">
      <alignment horizontal="center"/>
    </xf>
    <xf numFmtId="2" fontId="33" fillId="0" borderId="21" xfId="38" applyNumberFormat="1" applyFont="1" applyFill="1" applyBorder="1" applyAlignment="1">
      <alignment horizontal="center"/>
    </xf>
    <xf numFmtId="2" fontId="33" fillId="0" borderId="32" xfId="38" applyNumberFormat="1" applyFont="1" applyFill="1" applyBorder="1" applyAlignment="1">
      <alignment horizontal="center"/>
    </xf>
    <xf numFmtId="2" fontId="33" fillId="0" borderId="31" xfId="38" applyNumberFormat="1" applyFont="1" applyFill="1" applyBorder="1" applyAlignment="1">
      <alignment horizontal="center"/>
    </xf>
    <xf numFmtId="0" fontId="33" fillId="0" borderId="21" xfId="38" applyNumberFormat="1" applyFont="1" applyFill="1" applyBorder="1" applyAlignment="1">
      <alignment horizontal="left" wrapText="1" indent="3"/>
    </xf>
    <xf numFmtId="0" fontId="33" fillId="0" borderId="32" xfId="38" applyNumberFormat="1" applyFont="1" applyFill="1" applyBorder="1" applyAlignment="1">
      <alignment horizontal="left" indent="3"/>
    </xf>
    <xf numFmtId="0" fontId="33" fillId="0" borderId="21" xfId="38" applyNumberFormat="1" applyFont="1" applyFill="1" applyBorder="1" applyAlignment="1">
      <alignment horizontal="left" vertical="top" wrapText="1" indent="3"/>
    </xf>
    <xf numFmtId="0" fontId="33" fillId="0" borderId="32" xfId="38" applyNumberFormat="1" applyFont="1" applyFill="1" applyBorder="1" applyAlignment="1">
      <alignment horizontal="left" vertical="top" wrapText="1" indent="3"/>
    </xf>
    <xf numFmtId="0" fontId="33" fillId="0" borderId="61" xfId="38" applyNumberFormat="1" applyFont="1" applyFill="1" applyBorder="1" applyAlignment="1">
      <alignment horizontal="left" vertical="top" wrapText="1" indent="3"/>
    </xf>
    <xf numFmtId="164" fontId="33" fillId="0" borderId="21" xfId="38" applyNumberFormat="1" applyFont="1" applyFill="1" applyBorder="1" applyAlignment="1">
      <alignment horizontal="center"/>
    </xf>
    <xf numFmtId="0" fontId="33" fillId="0" borderId="21" xfId="38" applyNumberFormat="1" applyFont="1" applyFill="1" applyBorder="1" applyAlignment="1">
      <alignment horizontal="left" wrapText="1" indent="2"/>
    </xf>
    <xf numFmtId="0" fontId="33" fillId="0" borderId="32" xfId="38" applyNumberFormat="1" applyFont="1" applyFill="1" applyBorder="1" applyAlignment="1">
      <alignment horizontal="left" indent="2"/>
    </xf>
    <xf numFmtId="43" fontId="33" fillId="0" borderId="32" xfId="38" applyNumberFormat="1" applyFont="1" applyFill="1" applyBorder="1" applyAlignment="1">
      <alignment horizontal="center"/>
    </xf>
    <xf numFmtId="43" fontId="33" fillId="0" borderId="31" xfId="38" applyNumberFormat="1" applyFont="1" applyFill="1" applyBorder="1" applyAlignment="1">
      <alignment horizontal="center"/>
    </xf>
    <xf numFmtId="49" fontId="148" fillId="0" borderId="32" xfId="38" applyNumberFormat="1" applyFont="1" applyFill="1" applyBorder="1" applyAlignment="1">
      <alignment horizontal="center" vertical="top"/>
    </xf>
    <xf numFmtId="49" fontId="148" fillId="0" borderId="31" xfId="38" applyNumberFormat="1" applyFont="1" applyFill="1" applyBorder="1" applyAlignment="1">
      <alignment horizontal="center" vertical="top"/>
    </xf>
    <xf numFmtId="49" fontId="148" fillId="0" borderId="13" xfId="38" applyNumberFormat="1" applyFont="1" applyFill="1" applyBorder="1" applyAlignment="1">
      <alignment horizontal="center" vertical="top"/>
    </xf>
    <xf numFmtId="49" fontId="148" fillId="0" borderId="14" xfId="38" applyNumberFormat="1" applyFont="1" applyFill="1" applyBorder="1" applyAlignment="1">
      <alignment horizontal="center" vertical="top"/>
    </xf>
    <xf numFmtId="49" fontId="148" fillId="0" borderId="15" xfId="38" applyNumberFormat="1" applyFont="1" applyFill="1" applyBorder="1" applyAlignment="1">
      <alignment horizontal="center" vertical="top"/>
    </xf>
    <xf numFmtId="49" fontId="33" fillId="0" borderId="47" xfId="38" applyNumberFormat="1" applyFont="1" applyFill="1" applyBorder="1" applyAlignment="1">
      <alignment horizontal="center"/>
    </xf>
    <xf numFmtId="49" fontId="33" fillId="0" borderId="59" xfId="38" applyNumberFormat="1" applyFont="1" applyFill="1" applyBorder="1" applyAlignment="1">
      <alignment horizontal="center"/>
    </xf>
    <xf numFmtId="49" fontId="33" fillId="0" borderId="63" xfId="38" applyNumberFormat="1" applyFont="1" applyFill="1" applyBorder="1" applyAlignment="1">
      <alignment horizontal="center"/>
    </xf>
    <xf numFmtId="49" fontId="33" fillId="0" borderId="64" xfId="38" applyNumberFormat="1" applyFont="1" applyFill="1" applyBorder="1" applyAlignment="1">
      <alignment horizontal="center"/>
    </xf>
    <xf numFmtId="43" fontId="33" fillId="0" borderId="64" xfId="38" applyNumberFormat="1" applyFont="1" applyFill="1" applyBorder="1" applyAlignment="1">
      <alignment horizontal="center"/>
    </xf>
    <xf numFmtId="43" fontId="33" fillId="0" borderId="59" xfId="38" applyNumberFormat="1" applyFont="1" applyFill="1" applyBorder="1" applyAlignment="1">
      <alignment horizontal="center"/>
    </xf>
    <xf numFmtId="43" fontId="33" fillId="0" borderId="63" xfId="38" applyNumberFormat="1" applyFont="1" applyFill="1" applyBorder="1" applyAlignment="1">
      <alignment horizontal="center"/>
    </xf>
    <xf numFmtId="0" fontId="33" fillId="0" borderId="14" xfId="38" applyNumberFormat="1" applyFont="1" applyFill="1" applyBorder="1" applyAlignment="1">
      <alignment horizontal="left"/>
    </xf>
    <xf numFmtId="0" fontId="33" fillId="0" borderId="15" xfId="38" applyNumberFormat="1" applyFont="1" applyFill="1" applyBorder="1" applyAlignment="1">
      <alignment horizontal="left"/>
    </xf>
    <xf numFmtId="0" fontId="33" fillId="0" borderId="13" xfId="38" applyNumberFormat="1" applyFont="1" applyFill="1" applyBorder="1" applyAlignment="1">
      <alignment horizontal="right"/>
    </xf>
    <xf numFmtId="0" fontId="33" fillId="0" borderId="14" xfId="38" applyNumberFormat="1" applyFont="1" applyFill="1" applyBorder="1" applyAlignment="1">
      <alignment horizontal="right"/>
    </xf>
    <xf numFmtId="49" fontId="33" fillId="0" borderId="32" xfId="38" applyNumberFormat="1" applyFont="1" applyFill="1" applyBorder="1" applyAlignment="1">
      <alignment horizontal="left"/>
    </xf>
    <xf numFmtId="0" fontId="33" fillId="0" borderId="14" xfId="38" applyNumberFormat="1" applyFont="1" applyFill="1" applyBorder="1" applyAlignment="1">
      <alignment horizontal="center" vertical="center" wrapText="1"/>
    </xf>
    <xf numFmtId="0" fontId="33" fillId="0" borderId="15" xfId="38" applyNumberFormat="1" applyFont="1" applyFill="1" applyBorder="1" applyAlignment="1">
      <alignment horizontal="center" vertical="center" wrapText="1"/>
    </xf>
    <xf numFmtId="0" fontId="33" fillId="0" borderId="0" xfId="38" applyNumberFormat="1" applyFont="1" applyFill="1" applyBorder="1" applyAlignment="1">
      <alignment horizontal="center" vertical="center" wrapText="1"/>
    </xf>
    <xf numFmtId="0" fontId="33" fillId="0" borderId="16" xfId="38" applyNumberFormat="1" applyFont="1" applyFill="1" applyBorder="1" applyAlignment="1">
      <alignment horizontal="center" vertical="center" wrapText="1"/>
    </xf>
    <xf numFmtId="0" fontId="33" fillId="0" borderId="18" xfId="38" applyNumberFormat="1" applyFont="1" applyFill="1" applyBorder="1" applyAlignment="1">
      <alignment horizontal="center" vertical="center" wrapText="1"/>
    </xf>
    <xf numFmtId="0" fontId="33" fillId="0" borderId="19" xfId="38" applyNumberFormat="1" applyFont="1" applyFill="1" applyBorder="1" applyAlignment="1">
      <alignment horizontal="center" vertical="center" wrapText="1"/>
    </xf>
    <xf numFmtId="0" fontId="33" fillId="0" borderId="14" xfId="38" applyNumberFormat="1" applyFont="1" applyFill="1" applyBorder="1" applyAlignment="1">
      <alignment horizontal="center" vertical="center"/>
    </xf>
    <xf numFmtId="0" fontId="33" fillId="0" borderId="15" xfId="38" applyNumberFormat="1" applyFont="1" applyFill="1" applyBorder="1" applyAlignment="1">
      <alignment horizontal="center" vertical="center"/>
    </xf>
    <xf numFmtId="0" fontId="33" fillId="0" borderId="0" xfId="38" applyNumberFormat="1" applyFont="1" applyFill="1" applyBorder="1" applyAlignment="1">
      <alignment horizontal="center" vertical="center"/>
    </xf>
    <xf numFmtId="0" fontId="33" fillId="0" borderId="16" xfId="38" applyNumberFormat="1" applyFont="1" applyFill="1" applyBorder="1" applyAlignment="1">
      <alignment horizontal="center" vertical="center"/>
    </xf>
    <xf numFmtId="0" fontId="33" fillId="0" borderId="18" xfId="38" applyNumberFormat="1" applyFont="1" applyFill="1" applyBorder="1" applyAlignment="1">
      <alignment horizontal="center" vertical="center"/>
    </xf>
    <xf numFmtId="0" fontId="33" fillId="0" borderId="19" xfId="38" applyNumberFormat="1" applyFont="1" applyFill="1" applyBorder="1" applyAlignment="1">
      <alignment horizontal="center" vertical="center"/>
    </xf>
    <xf numFmtId="0" fontId="33" fillId="0" borderId="13" xfId="38" applyNumberFormat="1" applyFont="1" applyFill="1" applyBorder="1" applyAlignment="1">
      <alignment horizontal="center" vertical="center" wrapText="1"/>
    </xf>
    <xf numFmtId="0" fontId="33" fillId="0" borderId="10" xfId="38" applyNumberFormat="1" applyFont="1" applyFill="1" applyBorder="1" applyAlignment="1">
      <alignment horizontal="center" vertical="center" wrapText="1"/>
    </xf>
    <xf numFmtId="0" fontId="33" fillId="0" borderId="17" xfId="38" applyNumberFormat="1" applyFont="1" applyFill="1" applyBorder="1" applyAlignment="1">
      <alignment horizontal="center" vertical="center" wrapText="1"/>
    </xf>
    <xf numFmtId="0" fontId="142" fillId="0" borderId="13" xfId="38" applyNumberFormat="1" applyFont="1" applyFill="1" applyBorder="1" applyAlignment="1">
      <alignment horizontal="center" vertical="center" wrapText="1"/>
    </xf>
    <xf numFmtId="0" fontId="142" fillId="0" borderId="14" xfId="38" applyNumberFormat="1" applyFont="1" applyFill="1" applyBorder="1" applyAlignment="1">
      <alignment horizontal="center" vertical="center" wrapText="1"/>
    </xf>
    <xf numFmtId="0" fontId="142" fillId="0" borderId="15" xfId="38" applyNumberFormat="1" applyFont="1" applyFill="1" applyBorder="1" applyAlignment="1">
      <alignment horizontal="center" vertical="center" wrapText="1"/>
    </xf>
    <xf numFmtId="0" fontId="142" fillId="0" borderId="10" xfId="38" applyNumberFormat="1" applyFont="1" applyFill="1" applyBorder="1" applyAlignment="1">
      <alignment horizontal="center" vertical="center" wrapText="1"/>
    </xf>
    <xf numFmtId="0" fontId="142" fillId="0" borderId="0" xfId="38" applyNumberFormat="1" applyFont="1" applyFill="1" applyBorder="1" applyAlignment="1">
      <alignment horizontal="center" vertical="center" wrapText="1"/>
    </xf>
    <xf numFmtId="0" fontId="142" fillId="0" borderId="16" xfId="38" applyNumberFormat="1" applyFont="1" applyFill="1" applyBorder="1" applyAlignment="1">
      <alignment horizontal="center" vertical="center" wrapText="1"/>
    </xf>
    <xf numFmtId="0" fontId="142" fillId="0" borderId="17" xfId="38" applyNumberFormat="1" applyFont="1" applyFill="1" applyBorder="1" applyAlignment="1">
      <alignment horizontal="center" vertical="center" wrapText="1"/>
    </xf>
    <xf numFmtId="0" fontId="142" fillId="0" borderId="18" xfId="38" applyNumberFormat="1" applyFont="1" applyFill="1" applyBorder="1" applyAlignment="1">
      <alignment horizontal="center" vertical="center" wrapText="1"/>
    </xf>
    <xf numFmtId="0" fontId="142" fillId="0" borderId="19" xfId="38" applyNumberFormat="1" applyFont="1" applyFill="1" applyBorder="1" applyAlignment="1">
      <alignment horizontal="center" vertical="center" wrapText="1"/>
    </xf>
    <xf numFmtId="0" fontId="33" fillId="0" borderId="21" xfId="38" applyNumberFormat="1" applyFont="1" applyFill="1" applyBorder="1" applyAlignment="1">
      <alignment horizontal="center" vertical="center"/>
    </xf>
    <xf numFmtId="0" fontId="33" fillId="0" borderId="32" xfId="38" applyNumberFormat="1" applyFont="1" applyFill="1" applyBorder="1" applyAlignment="1">
      <alignment horizontal="center" vertical="center"/>
    </xf>
    <xf numFmtId="0" fontId="148" fillId="0" borderId="13" xfId="38" applyNumberFormat="1" applyFont="1" applyFill="1" applyBorder="1" applyAlignment="1">
      <alignment horizontal="center" vertical="center" wrapText="1"/>
    </xf>
    <xf numFmtId="0" fontId="148" fillId="0" borderId="14" xfId="38" applyNumberFormat="1" applyFont="1" applyFill="1" applyBorder="1" applyAlignment="1">
      <alignment horizontal="center" vertical="center" wrapText="1"/>
    </xf>
    <xf numFmtId="0" fontId="148" fillId="0" borderId="17" xfId="38" applyNumberFormat="1" applyFont="1" applyFill="1" applyBorder="1" applyAlignment="1">
      <alignment horizontal="center" vertical="center" wrapText="1"/>
    </xf>
    <xf numFmtId="0" fontId="148" fillId="0" borderId="18" xfId="38" applyNumberFormat="1" applyFont="1" applyFill="1" applyBorder="1" applyAlignment="1">
      <alignment horizontal="center" vertical="center" wrapText="1"/>
    </xf>
    <xf numFmtId="0" fontId="148" fillId="0" borderId="17" xfId="38" applyNumberFormat="1" applyFont="1" applyFill="1" applyBorder="1" applyAlignment="1">
      <alignment horizontal="center" vertical="top" wrapText="1"/>
    </xf>
    <xf numFmtId="0" fontId="148" fillId="0" borderId="18" xfId="38" applyNumberFormat="1" applyFont="1" applyFill="1" applyBorder="1" applyAlignment="1">
      <alignment horizontal="center" vertical="top" wrapText="1"/>
    </xf>
    <xf numFmtId="0" fontId="148" fillId="0" borderId="19" xfId="38" applyNumberFormat="1" applyFont="1" applyFill="1" applyBorder="1" applyAlignment="1">
      <alignment horizontal="center" vertical="top" wrapText="1"/>
    </xf>
    <xf numFmtId="0" fontId="33" fillId="0" borderId="21" xfId="38" applyNumberFormat="1" applyFont="1" applyFill="1" applyBorder="1" applyAlignment="1">
      <alignment horizontal="left" wrapText="1" indent="1"/>
    </xf>
    <xf numFmtId="0" fontId="33" fillId="0" borderId="32" xfId="38" applyNumberFormat="1" applyFont="1" applyFill="1" applyBorder="1" applyAlignment="1">
      <alignment horizontal="left" indent="1"/>
    </xf>
    <xf numFmtId="0" fontId="35" fillId="0" borderId="0" xfId="38" applyNumberFormat="1" applyFont="1" applyFill="1" applyBorder="1" applyAlignment="1">
      <alignment horizontal="center"/>
    </xf>
    <xf numFmtId="0" fontId="148" fillId="0" borderId="15" xfId="38" applyNumberFormat="1" applyFont="1" applyFill="1" applyBorder="1" applyAlignment="1">
      <alignment horizontal="center" vertical="center" wrapText="1"/>
    </xf>
    <xf numFmtId="0" fontId="148" fillId="0" borderId="10" xfId="38" applyNumberFormat="1" applyFont="1" applyFill="1" applyBorder="1" applyAlignment="1">
      <alignment horizontal="center" vertical="center" wrapText="1"/>
    </xf>
    <xf numFmtId="0" fontId="148" fillId="0" borderId="0" xfId="38" applyNumberFormat="1" applyFont="1" applyFill="1" applyBorder="1" applyAlignment="1">
      <alignment horizontal="center" vertical="center" wrapText="1"/>
    </xf>
    <xf numFmtId="0" fontId="148" fillId="0" borderId="16" xfId="38" applyNumberFormat="1" applyFont="1" applyFill="1" applyBorder="1" applyAlignment="1">
      <alignment horizontal="center" vertical="center" wrapText="1"/>
    </xf>
    <xf numFmtId="0" fontId="148" fillId="0" borderId="19" xfId="38" applyNumberFormat="1" applyFont="1" applyFill="1" applyBorder="1" applyAlignment="1">
      <alignment horizontal="center" vertical="center" wrapText="1"/>
    </xf>
    <xf numFmtId="49" fontId="33" fillId="0" borderId="13" xfId="38" applyNumberFormat="1" applyFont="1" applyFill="1" applyBorder="1" applyAlignment="1">
      <alignment horizontal="center" vertical="top"/>
    </xf>
    <xf numFmtId="49" fontId="33" fillId="0" borderId="14" xfId="38" applyNumberFormat="1" applyFont="1" applyFill="1" applyBorder="1" applyAlignment="1">
      <alignment horizontal="center" vertical="top"/>
    </xf>
    <xf numFmtId="49" fontId="33" fillId="0" borderId="32" xfId="38" applyNumberFormat="1" applyFont="1" applyFill="1" applyBorder="1" applyAlignment="1">
      <alignment horizontal="center" vertical="top"/>
    </xf>
    <xf numFmtId="49" fontId="33" fillId="0" borderId="31" xfId="38" applyNumberFormat="1" applyFont="1" applyFill="1" applyBorder="1" applyAlignment="1">
      <alignment horizontal="center" vertical="top"/>
    </xf>
    <xf numFmtId="0" fontId="33" fillId="0" borderId="64" xfId="38" applyNumberFormat="1" applyFont="1" applyFill="1" applyBorder="1" applyAlignment="1">
      <alignment horizontal="center"/>
    </xf>
    <xf numFmtId="0" fontId="33" fillId="0" borderId="59" xfId="38" applyNumberFormat="1" applyFont="1" applyFill="1" applyBorder="1" applyAlignment="1">
      <alignment horizontal="center"/>
    </xf>
    <xf numFmtId="0" fontId="33" fillId="0" borderId="60" xfId="38" applyNumberFormat="1" applyFont="1" applyFill="1" applyBorder="1" applyAlignment="1">
      <alignment horizontal="center"/>
    </xf>
    <xf numFmtId="49" fontId="33" fillId="0" borderId="15" xfId="38" applyNumberFormat="1" applyFont="1" applyFill="1" applyBorder="1" applyAlignment="1">
      <alignment horizontal="center" vertical="top"/>
    </xf>
    <xf numFmtId="49" fontId="35" fillId="0" borderId="32" xfId="38" applyNumberFormat="1" applyFont="1" applyFill="1" applyBorder="1" applyAlignment="1">
      <alignment horizontal="center"/>
    </xf>
    <xf numFmtId="49" fontId="35" fillId="0" borderId="31" xfId="38" applyNumberFormat="1" applyFont="1" applyFill="1" applyBorder="1" applyAlignment="1">
      <alignment horizontal="center"/>
    </xf>
    <xf numFmtId="0" fontId="35" fillId="0" borderId="21" xfId="38" applyNumberFormat="1" applyFont="1" applyFill="1" applyBorder="1" applyAlignment="1">
      <alignment horizontal="left"/>
    </xf>
    <xf numFmtId="0" fontId="35" fillId="0" borderId="32" xfId="38" applyNumberFormat="1" applyFont="1" applyFill="1" applyBorder="1" applyAlignment="1">
      <alignment horizontal="left"/>
    </xf>
    <xf numFmtId="49" fontId="35" fillId="0" borderId="47" xfId="38" applyNumberFormat="1" applyFont="1" applyFill="1" applyBorder="1" applyAlignment="1">
      <alignment horizontal="center"/>
    </xf>
    <xf numFmtId="49" fontId="35" fillId="0" borderId="59" xfId="38" applyNumberFormat="1" applyFont="1" applyFill="1" applyBorder="1" applyAlignment="1">
      <alignment horizontal="center"/>
    </xf>
    <xf numFmtId="49" fontId="35" fillId="0" borderId="63" xfId="38" applyNumberFormat="1" applyFont="1" applyFill="1" applyBorder="1" applyAlignment="1">
      <alignment horizontal="center"/>
    </xf>
    <xf numFmtId="0" fontId="33" fillId="0" borderId="13" xfId="0" applyNumberFormat="1" applyFont="1" applyFill="1" applyBorder="1" applyAlignment="1">
      <alignment horizontal="center" vertical="center" wrapText="1"/>
    </xf>
    <xf numFmtId="0" fontId="33" fillId="0" borderId="14" xfId="0" applyNumberFormat="1" applyFont="1" applyFill="1" applyBorder="1" applyAlignment="1">
      <alignment horizontal="center" vertical="center" wrapText="1"/>
    </xf>
    <xf numFmtId="0" fontId="33" fillId="0" borderId="15" xfId="0" applyNumberFormat="1" applyFont="1" applyFill="1" applyBorder="1" applyAlignment="1">
      <alignment horizontal="center" vertical="center" wrapText="1"/>
    </xf>
    <xf numFmtId="0" fontId="33" fillId="0" borderId="10" xfId="0" applyNumberFormat="1" applyFont="1" applyFill="1" applyBorder="1" applyAlignment="1">
      <alignment horizontal="center" vertical="center" wrapText="1"/>
    </xf>
    <xf numFmtId="0" fontId="33" fillId="0" borderId="0" xfId="0" applyNumberFormat="1" applyFont="1" applyFill="1" applyBorder="1" applyAlignment="1">
      <alignment horizontal="center" vertical="center" wrapText="1"/>
    </xf>
    <xf numFmtId="0" fontId="33" fillId="0" borderId="16" xfId="0" applyNumberFormat="1" applyFont="1" applyFill="1" applyBorder="1" applyAlignment="1">
      <alignment horizontal="center" vertical="center" wrapText="1"/>
    </xf>
    <xf numFmtId="0" fontId="33" fillId="0" borderId="17" xfId="0" applyNumberFormat="1" applyFont="1" applyFill="1" applyBorder="1" applyAlignment="1">
      <alignment horizontal="center" vertical="center" wrapText="1"/>
    </xf>
    <xf numFmtId="0" fontId="33" fillId="0" borderId="18" xfId="0" applyNumberFormat="1" applyFont="1" applyFill="1" applyBorder="1" applyAlignment="1">
      <alignment horizontal="center" vertical="center" wrapText="1"/>
    </xf>
    <xf numFmtId="0" fontId="33" fillId="0" borderId="19" xfId="0" applyNumberFormat="1" applyFont="1" applyFill="1" applyBorder="1" applyAlignment="1">
      <alignment horizontal="center" vertical="center" wrapText="1"/>
    </xf>
    <xf numFmtId="49" fontId="33" fillId="0" borderId="72" xfId="0" applyNumberFormat="1" applyFont="1" applyFill="1" applyBorder="1" applyAlignment="1">
      <alignment horizontal="center" vertical="top"/>
    </xf>
    <xf numFmtId="49" fontId="33" fillId="0" borderId="36" xfId="0" applyNumberFormat="1" applyFont="1" applyFill="1" applyBorder="1" applyAlignment="1">
      <alignment horizontal="center" vertical="top"/>
    </xf>
    <xf numFmtId="49" fontId="33" fillId="0" borderId="71" xfId="0" applyNumberFormat="1" applyFont="1" applyFill="1" applyBorder="1" applyAlignment="1">
      <alignment horizontal="center" vertical="top"/>
    </xf>
    <xf numFmtId="49" fontId="33" fillId="0" borderId="64" xfId="0" applyNumberFormat="1" applyFont="1" applyFill="1" applyBorder="1" applyAlignment="1">
      <alignment horizontal="center"/>
    </xf>
    <xf numFmtId="49" fontId="33" fillId="0" borderId="59" xfId="0" applyNumberFormat="1" applyFont="1" applyFill="1" applyBorder="1" applyAlignment="1">
      <alignment horizontal="center"/>
    </xf>
    <xf numFmtId="49" fontId="33" fillId="0" borderId="63" xfId="0" applyNumberFormat="1" applyFont="1" applyFill="1" applyBorder="1" applyAlignment="1">
      <alignment horizontal="center"/>
    </xf>
    <xf numFmtId="0" fontId="146" fillId="0" borderId="0" xfId="38" applyNumberFormat="1" applyFont="1" applyBorder="1" applyAlignment="1">
      <alignment horizontal="justify"/>
    </xf>
    <xf numFmtId="0" fontId="34" fillId="0" borderId="0" xfId="38" applyNumberFormat="1" applyFont="1" applyBorder="1" applyAlignment="1">
      <alignment horizontal="justify"/>
    </xf>
    <xf numFmtId="0" fontId="33" fillId="0" borderId="54" xfId="38" applyNumberFormat="1" applyFont="1" applyBorder="1" applyAlignment="1">
      <alignment horizontal="right"/>
    </xf>
    <xf numFmtId="0" fontId="146" fillId="0" borderId="0" xfId="38" applyNumberFormat="1" applyFont="1" applyBorder="1" applyAlignment="1">
      <alignment horizontal="justify" wrapText="1"/>
    </xf>
    <xf numFmtId="2" fontId="33" fillId="0" borderId="18" xfId="38" applyNumberFormat="1" applyFont="1" applyBorder="1" applyAlignment="1">
      <alignment horizontal="left"/>
    </xf>
    <xf numFmtId="0" fontId="146" fillId="0" borderId="0" xfId="38" applyNumberFormat="1" applyFont="1" applyBorder="1" applyAlignment="1">
      <alignment horizontal="justify" vertical="top"/>
    </xf>
    <xf numFmtId="0" fontId="34" fillId="0" borderId="0" xfId="38" applyNumberFormat="1" applyFont="1" applyBorder="1" applyAlignment="1">
      <alignment horizontal="justify" vertical="top"/>
    </xf>
    <xf numFmtId="43" fontId="33" fillId="0" borderId="68" xfId="38" applyNumberFormat="1" applyFont="1" applyBorder="1" applyAlignment="1">
      <alignment horizontal="center"/>
    </xf>
    <xf numFmtId="43" fontId="33" fillId="0" borderId="20" xfId="38" applyNumberFormat="1" applyFont="1" applyBorder="1" applyAlignment="1">
      <alignment horizontal="center"/>
    </xf>
    <xf numFmtId="0" fontId="33" fillId="0" borderId="13" xfId="38" applyNumberFormat="1" applyFont="1" applyBorder="1" applyAlignment="1">
      <alignment horizontal="left" wrapText="1" indent="4"/>
    </xf>
    <xf numFmtId="0" fontId="33" fillId="0" borderId="68" xfId="38" applyNumberFormat="1" applyFont="1" applyBorder="1" applyAlignment="1">
      <alignment horizontal="left" indent="4"/>
    </xf>
    <xf numFmtId="0" fontId="33" fillId="0" borderId="17" xfId="38" applyNumberFormat="1" applyFont="1" applyBorder="1" applyAlignment="1">
      <alignment horizontal="left" wrapText="1" indent="4"/>
    </xf>
    <xf numFmtId="0" fontId="33" fillId="0" borderId="21" xfId="38" applyNumberFormat="1" applyFont="1" applyBorder="1" applyAlignment="1">
      <alignment horizontal="left" wrapText="1"/>
    </xf>
    <xf numFmtId="43" fontId="33" fillId="0" borderId="61" xfId="38" applyNumberFormat="1" applyFont="1" applyBorder="1" applyAlignment="1">
      <alignment horizontal="center"/>
    </xf>
    <xf numFmtId="43" fontId="33" fillId="0" borderId="69" xfId="38" applyNumberFormat="1" applyFont="1" applyBorder="1" applyAlignment="1">
      <alignment horizontal="center"/>
    </xf>
    <xf numFmtId="43" fontId="33" fillId="0" borderId="60" xfId="38" applyNumberFormat="1" applyFont="1" applyBorder="1" applyAlignment="1">
      <alignment horizontal="center"/>
    </xf>
    <xf numFmtId="0" fontId="33" fillId="0" borderId="21" xfId="38" applyNumberFormat="1" applyFont="1" applyBorder="1" applyAlignment="1">
      <alignment horizontal="left" wrapText="1" indent="3"/>
    </xf>
    <xf numFmtId="49" fontId="33" fillId="0" borderId="72" xfId="0" applyNumberFormat="1" applyFont="1" applyFill="1" applyBorder="1" applyAlignment="1">
      <alignment horizontal="center"/>
    </xf>
    <xf numFmtId="49" fontId="33" fillId="0" borderId="36" xfId="0" applyNumberFormat="1" applyFont="1" applyFill="1" applyBorder="1" applyAlignment="1">
      <alignment horizontal="center"/>
    </xf>
    <xf numFmtId="49" fontId="33" fillId="0" borderId="71" xfId="0" applyNumberFormat="1" applyFont="1" applyFill="1" applyBorder="1" applyAlignment="1">
      <alignment horizontal="center"/>
    </xf>
    <xf numFmtId="43" fontId="33" fillId="0" borderId="62" xfId="38" applyNumberFormat="1" applyFont="1" applyBorder="1" applyAlignment="1">
      <alignment horizontal="center"/>
    </xf>
    <xf numFmtId="0" fontId="33" fillId="0" borderId="21" xfId="38" applyNumberFormat="1" applyFont="1" applyBorder="1" applyAlignment="1">
      <alignment horizontal="left" wrapText="1" indent="2"/>
    </xf>
    <xf numFmtId="0" fontId="33" fillId="0" borderId="21" xfId="38" applyNumberFormat="1" applyFont="1" applyBorder="1" applyAlignment="1">
      <alignment horizontal="left" wrapText="1" indent="1"/>
    </xf>
    <xf numFmtId="0" fontId="33" fillId="0" borderId="32" xfId="38" applyNumberFormat="1" applyFont="1" applyBorder="1" applyAlignment="1">
      <alignment horizontal="left" indent="1"/>
    </xf>
    <xf numFmtId="0" fontId="35" fillId="0" borderId="21" xfId="38" applyNumberFormat="1" applyFont="1" applyBorder="1" applyAlignment="1">
      <alignment horizontal="left"/>
    </xf>
    <xf numFmtId="49" fontId="35" fillId="0" borderId="47" xfId="38" applyNumberFormat="1" applyFont="1" applyBorder="1" applyAlignment="1">
      <alignment horizontal="center"/>
    </xf>
    <xf numFmtId="49" fontId="35" fillId="0" borderId="59" xfId="38" applyNumberFormat="1" applyFont="1" applyBorder="1" applyAlignment="1">
      <alignment horizontal="center"/>
    </xf>
    <xf numFmtId="49" fontId="35" fillId="0" borderId="63" xfId="38" applyNumberFormat="1" applyFont="1" applyBorder="1" applyAlignment="1">
      <alignment horizontal="center"/>
    </xf>
    <xf numFmtId="2" fontId="33" fillId="0" borderId="32" xfId="38" applyNumberFormat="1" applyFont="1" applyBorder="1" applyAlignment="1">
      <alignment horizontal="left"/>
    </xf>
    <xf numFmtId="0" fontId="29" fillId="39" borderId="11" xfId="0" applyFont="1" applyFill="1" applyBorder="1" applyAlignment="1">
      <alignment horizontal="center" textRotation="90" wrapText="1"/>
    </xf>
    <xf numFmtId="0" fontId="73" fillId="69" borderId="11" xfId="0" applyFont="1" applyFill="1" applyBorder="1" applyAlignment="1">
      <alignment horizontal="center" vertical="center" wrapText="1"/>
    </xf>
    <xf numFmtId="0" fontId="99" fillId="69" borderId="11" xfId="0" applyFont="1" applyFill="1" applyBorder="1" applyAlignment="1">
      <alignment horizontal="center" vertical="center" wrapText="1"/>
    </xf>
    <xf numFmtId="0" fontId="22" fillId="43" borderId="11" xfId="0" applyFont="1" applyFill="1" applyBorder="1" applyAlignment="1">
      <alignment horizontal="center" vertical="center" wrapText="1"/>
    </xf>
    <xf numFmtId="0" fontId="29" fillId="91" borderId="11" xfId="0" applyFont="1" applyFill="1" applyBorder="1" applyAlignment="1">
      <alignment horizontal="center" textRotation="90" wrapText="1"/>
    </xf>
    <xf numFmtId="0" fontId="22" fillId="69" borderId="11" xfId="0" applyFont="1" applyFill="1" applyBorder="1" applyAlignment="1">
      <alignment horizontal="center" vertical="center"/>
    </xf>
    <xf numFmtId="0" fontId="73" fillId="91" borderId="11" xfId="0" applyFont="1" applyFill="1" applyBorder="1" applyAlignment="1">
      <alignment horizontal="center" vertical="center"/>
    </xf>
    <xf numFmtId="0" fontId="29" fillId="91" borderId="28" xfId="0" applyFont="1" applyFill="1" applyBorder="1" applyAlignment="1">
      <alignment horizontal="center" textRotation="90" wrapText="1"/>
    </xf>
    <xf numFmtId="0" fontId="29" fillId="91" borderId="30" xfId="0" applyFont="1" applyFill="1" applyBorder="1" applyAlignment="1">
      <alignment horizontal="center" textRotation="90" wrapText="1"/>
    </xf>
    <xf numFmtId="0" fontId="29" fillId="91" borderId="12" xfId="0" applyFont="1" applyFill="1" applyBorder="1" applyAlignment="1">
      <alignment horizontal="center" textRotation="90" wrapText="1"/>
    </xf>
    <xf numFmtId="0" fontId="22" fillId="45" borderId="11" xfId="0" applyFont="1" applyFill="1" applyBorder="1" applyAlignment="1">
      <alignment horizontal="center" vertical="center"/>
    </xf>
    <xf numFmtId="0" fontId="99" fillId="45" borderId="11" xfId="0" applyFont="1" applyFill="1" applyBorder="1" applyAlignment="1">
      <alignment horizontal="center" vertical="center" wrapText="1"/>
    </xf>
    <xf numFmtId="0" fontId="73" fillId="45" borderId="11" xfId="0" applyFont="1" applyFill="1" applyBorder="1" applyAlignment="1">
      <alignment horizontal="center" vertical="center" wrapText="1"/>
    </xf>
    <xf numFmtId="0" fontId="108" fillId="0" borderId="0" xfId="0" applyFont="1" applyAlignment="1">
      <alignment horizontal="right"/>
    </xf>
    <xf numFmtId="0" fontId="22" fillId="0" borderId="0" xfId="0" applyFont="1" applyAlignment="1">
      <alignment horizontal="center"/>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28" xfId="0" applyFont="1" applyBorder="1" applyAlignment="1">
      <alignment horizontal="center" vertical="center" wrapText="1"/>
    </xf>
    <xf numFmtId="0" fontId="22" fillId="0" borderId="30"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1" xfId="0" applyFont="1" applyBorder="1" applyAlignment="1">
      <alignment horizontal="center" wrapText="1"/>
    </xf>
    <xf numFmtId="0" fontId="22" fillId="0" borderId="32" xfId="0" applyFont="1" applyBorder="1" applyAlignment="1">
      <alignment horizontal="center" wrapText="1"/>
    </xf>
    <xf numFmtId="0" fontId="22" fillId="0" borderId="31" xfId="0" applyFont="1" applyBorder="1" applyAlignment="1">
      <alignment horizontal="center" wrapText="1"/>
    </xf>
    <xf numFmtId="0" fontId="22" fillId="0" borderId="21"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31" xfId="0" applyFont="1" applyBorder="1" applyAlignment="1">
      <alignment horizontal="center" vertical="center" wrapText="1"/>
    </xf>
    <xf numFmtId="0" fontId="34" fillId="0" borderId="98" xfId="42" applyNumberFormat="1" applyFont="1" applyBorder="1" applyAlignment="1">
      <alignment horizontal="center"/>
    </xf>
    <xf numFmtId="0" fontId="33" fillId="0" borderId="18" xfId="42" applyNumberFormat="1" applyFont="1" applyBorder="1" applyAlignment="1">
      <alignment horizontal="left"/>
    </xf>
    <xf numFmtId="0" fontId="34" fillId="0" borderId="118" xfId="42" applyNumberFormat="1" applyFont="1" applyBorder="1" applyAlignment="1">
      <alignment horizontal="center"/>
    </xf>
    <xf numFmtId="0" fontId="0" fillId="0" borderId="77" xfId="0" applyBorder="1"/>
    <xf numFmtId="0" fontId="0" fillId="0" borderId="119" xfId="0" applyBorder="1"/>
    <xf numFmtId="0" fontId="0" fillId="0" borderId="115" xfId="0" applyBorder="1"/>
    <xf numFmtId="0" fontId="0" fillId="0" borderId="0" xfId="0"/>
    <xf numFmtId="0" fontId="0" fillId="0" borderId="116" xfId="0" applyBorder="1"/>
    <xf numFmtId="0" fontId="0" fillId="0" borderId="86" xfId="0" applyBorder="1"/>
    <xf numFmtId="0" fontId="0" fillId="0" borderId="22" xfId="0" applyBorder="1"/>
    <xf numFmtId="0" fontId="0" fillId="0" borderId="114" xfId="0" applyBorder="1"/>
    <xf numFmtId="0" fontId="34" fillId="0" borderId="113" xfId="42" applyNumberFormat="1" applyFont="1" applyBorder="1" applyAlignment="1">
      <alignment horizontal="center"/>
    </xf>
    <xf numFmtId="0" fontId="34" fillId="0" borderId="86" xfId="42" applyNumberFormat="1" applyFont="1" applyBorder="1" applyAlignment="1">
      <alignment horizontal="center"/>
    </xf>
    <xf numFmtId="0" fontId="34" fillId="0" borderId="22" xfId="42" applyNumberFormat="1" applyFont="1" applyBorder="1" applyAlignment="1">
      <alignment horizontal="center"/>
    </xf>
    <xf numFmtId="0" fontId="34" fillId="0" borderId="114" xfId="42" applyNumberFormat="1" applyFont="1" applyBorder="1" applyAlignment="1">
      <alignment horizontal="center"/>
    </xf>
    <xf numFmtId="0" fontId="34" fillId="0" borderId="115" xfId="42" applyNumberFormat="1" applyFont="1" applyBorder="1" applyAlignment="1">
      <alignment horizontal="center"/>
    </xf>
    <xf numFmtId="0" fontId="34" fillId="0" borderId="0" xfId="42" applyNumberFormat="1" applyFont="1" applyBorder="1" applyAlignment="1">
      <alignment horizontal="center"/>
    </xf>
    <xf numFmtId="0" fontId="34" fillId="0" borderId="116" xfId="42" applyNumberFormat="1" applyFont="1" applyBorder="1" applyAlignment="1">
      <alignment horizontal="center"/>
    </xf>
    <xf numFmtId="0" fontId="34" fillId="0" borderId="79" xfId="42" applyNumberFormat="1" applyFont="1" applyBorder="1" applyAlignment="1">
      <alignment horizontal="center"/>
    </xf>
    <xf numFmtId="0" fontId="34" fillId="0" borderId="97" xfId="42" applyNumberFormat="1" applyFont="1" applyBorder="1" applyAlignment="1">
      <alignment horizontal="center"/>
    </xf>
    <xf numFmtId="49" fontId="33" fillId="0" borderId="99" xfId="42" applyNumberFormat="1" applyFont="1" applyBorder="1" applyAlignment="1">
      <alignment horizontal="center"/>
    </xf>
    <xf numFmtId="49" fontId="33" fillId="0" borderId="100" xfId="42" applyNumberFormat="1" applyFont="1" applyBorder="1" applyAlignment="1">
      <alignment horizontal="center"/>
    </xf>
    <xf numFmtId="49" fontId="33" fillId="0" borderId="101" xfId="42" applyNumberFormat="1" applyFont="1" applyBorder="1" applyAlignment="1">
      <alignment horizontal="center"/>
    </xf>
    <xf numFmtId="49" fontId="33" fillId="0" borderId="33" xfId="42" applyNumberFormat="1" applyFont="1" applyBorder="1" applyAlignment="1">
      <alignment horizontal="center"/>
    </xf>
    <xf numFmtId="49" fontId="33" fillId="0" borderId="111" xfId="42" applyNumberFormat="1" applyFont="1" applyBorder="1" applyAlignment="1">
      <alignment horizontal="center"/>
    </xf>
    <xf numFmtId="49" fontId="33" fillId="0" borderId="112" xfId="42" applyNumberFormat="1" applyFont="1" applyBorder="1" applyAlignment="1">
      <alignment horizontal="center"/>
    </xf>
    <xf numFmtId="4" fontId="34" fillId="0" borderId="89" xfId="42" applyNumberFormat="1" applyFont="1" applyBorder="1" applyAlignment="1">
      <alignment horizontal="right"/>
    </xf>
    <xf numFmtId="4" fontId="34" fillId="0" borderId="78" xfId="42" applyNumberFormat="1" applyFont="1" applyBorder="1" applyAlignment="1">
      <alignment horizontal="right"/>
    </xf>
    <xf numFmtId="4" fontId="34" fillId="0" borderId="117" xfId="42" applyNumberFormat="1" applyFont="1" applyBorder="1" applyAlignment="1">
      <alignment horizontal="right"/>
    </xf>
    <xf numFmtId="0" fontId="33" fillId="0" borderId="0" xfId="42" applyNumberFormat="1" applyFont="1" applyBorder="1" applyAlignment="1">
      <alignment horizontal="center"/>
    </xf>
    <xf numFmtId="0" fontId="33" fillId="0" borderId="22" xfId="42" applyNumberFormat="1" applyFont="1" applyBorder="1" applyAlignment="1">
      <alignment horizontal="center" vertical="center"/>
    </xf>
    <xf numFmtId="0" fontId="34" fillId="0" borderId="0" xfId="42" applyNumberFormat="1" applyFont="1" applyBorder="1" applyAlignment="1">
      <alignment horizontal="center" vertical="top"/>
    </xf>
    <xf numFmtId="0" fontId="34" fillId="0" borderId="77" xfId="42" applyNumberFormat="1" applyFont="1" applyBorder="1" applyAlignment="1">
      <alignment horizontal="center" vertical="top"/>
    </xf>
    <xf numFmtId="0" fontId="37" fillId="0" borderId="22" xfId="42" applyNumberFormat="1" applyFont="1" applyBorder="1" applyAlignment="1">
      <alignment horizontal="center"/>
    </xf>
    <xf numFmtId="0" fontId="36" fillId="0" borderId="0" xfId="42" applyNumberFormat="1" applyFont="1" applyBorder="1" applyAlignment="1">
      <alignment horizontal="center"/>
    </xf>
    <xf numFmtId="49" fontId="37" fillId="0" borderId="0" xfId="42" applyNumberFormat="1" applyFont="1" applyBorder="1" applyAlignment="1">
      <alignment horizontal="center"/>
    </xf>
    <xf numFmtId="49" fontId="37" fillId="0" borderId="99" xfId="42" applyNumberFormat="1" applyFont="1" applyBorder="1" applyAlignment="1">
      <alignment horizontal="center"/>
    </xf>
    <xf numFmtId="49" fontId="37" fillId="0" borderId="100" xfId="42" applyNumberFormat="1" applyFont="1" applyBorder="1" applyAlignment="1">
      <alignment horizontal="center"/>
    </xf>
    <xf numFmtId="49" fontId="37" fillId="0" borderId="101" xfId="42" applyNumberFormat="1" applyFont="1" applyBorder="1" applyAlignment="1">
      <alignment horizontal="center"/>
    </xf>
    <xf numFmtId="49" fontId="33" fillId="0" borderId="102" xfId="42" applyNumberFormat="1" applyFont="1" applyBorder="1" applyAlignment="1">
      <alignment horizontal="center"/>
    </xf>
    <xf numFmtId="49" fontId="33" fillId="0" borderId="103" xfId="42" applyNumberFormat="1" applyFont="1" applyBorder="1" applyAlignment="1">
      <alignment horizontal="center"/>
    </xf>
    <xf numFmtId="49" fontId="33" fillId="0" borderId="104" xfId="42" applyNumberFormat="1" applyFont="1" applyBorder="1" applyAlignment="1">
      <alignment horizontal="center"/>
    </xf>
    <xf numFmtId="49" fontId="37" fillId="0" borderId="22" xfId="42" applyNumberFormat="1" applyFont="1" applyBorder="1" applyAlignment="1">
      <alignment horizontal="center" vertical="center"/>
    </xf>
    <xf numFmtId="0" fontId="33" fillId="0" borderId="32" xfId="42" applyNumberFormat="1" applyFont="1" applyBorder="1" applyAlignment="1">
      <alignment horizontal="left" wrapText="1"/>
    </xf>
    <xf numFmtId="0" fontId="33" fillId="0" borderId="98" xfId="42" applyNumberFormat="1" applyFont="1" applyBorder="1" applyAlignment="1">
      <alignment horizontal="center"/>
    </xf>
    <xf numFmtId="49" fontId="33" fillId="0" borderId="105" xfId="42" applyNumberFormat="1" applyFont="1" applyBorder="1" applyAlignment="1">
      <alignment horizontal="center"/>
    </xf>
    <xf numFmtId="49" fontId="33" fillId="0" borderId="106" xfId="42" applyNumberFormat="1" applyFont="1" applyBorder="1" applyAlignment="1">
      <alignment horizontal="center"/>
    </xf>
    <xf numFmtId="49" fontId="33" fillId="0" borderId="107" xfId="42" applyNumberFormat="1" applyFont="1" applyBorder="1" applyAlignment="1">
      <alignment horizontal="center"/>
    </xf>
    <xf numFmtId="49" fontId="33" fillId="0" borderId="108" xfId="42" applyNumberFormat="1" applyFont="1" applyBorder="1" applyAlignment="1">
      <alignment horizontal="center"/>
    </xf>
    <xf numFmtId="49" fontId="33" fillId="0" borderId="109" xfId="42" applyNumberFormat="1" applyFont="1" applyBorder="1" applyAlignment="1">
      <alignment horizontal="center"/>
    </xf>
    <xf numFmtId="49" fontId="33" fillId="0" borderId="110" xfId="42" applyNumberFormat="1" applyFont="1" applyBorder="1" applyAlignment="1">
      <alignment horizontal="center"/>
    </xf>
    <xf numFmtId="49" fontId="37" fillId="0" borderId="22" xfId="42" applyNumberFormat="1" applyFont="1" applyBorder="1" applyAlignment="1">
      <alignment horizontal="center"/>
    </xf>
    <xf numFmtId="49" fontId="36" fillId="0" borderId="0" xfId="42" applyNumberFormat="1" applyFont="1" applyBorder="1" applyAlignment="1">
      <alignment horizontal="center"/>
    </xf>
    <xf numFmtId="0" fontId="36" fillId="0" borderId="0" xfId="42" applyNumberFormat="1" applyFont="1" applyBorder="1" applyAlignment="1">
      <alignment horizontal="left"/>
    </xf>
    <xf numFmtId="0" fontId="61" fillId="0" borderId="0" xfId="42" applyNumberFormat="1" applyFont="1" applyAlignment="1">
      <alignment horizontal="center"/>
    </xf>
    <xf numFmtId="49" fontId="37" fillId="0" borderId="22" xfId="42" applyNumberFormat="1" applyFont="1" applyBorder="1" applyAlignment="1">
      <alignment horizontal="left"/>
    </xf>
    <xf numFmtId="49" fontId="33" fillId="0" borderId="0" xfId="42" applyNumberFormat="1" applyFont="1" applyBorder="1" applyAlignment="1">
      <alignment horizontal="left"/>
    </xf>
    <xf numFmtId="0" fontId="36" fillId="0" borderId="0" xfId="42" applyNumberFormat="1" applyFont="1" applyFill="1" applyBorder="1" applyAlignment="1">
      <alignment horizontal="center"/>
    </xf>
    <xf numFmtId="49" fontId="34" fillId="0" borderId="94" xfId="42" applyNumberFormat="1" applyFont="1" applyBorder="1" applyAlignment="1">
      <alignment horizontal="left"/>
    </xf>
    <xf numFmtId="49" fontId="34" fillId="0" borderId="78" xfId="42" applyNumberFormat="1" applyFont="1" applyBorder="1" applyAlignment="1">
      <alignment horizontal="left"/>
    </xf>
    <xf numFmtId="49" fontId="34" fillId="0" borderId="91" xfId="42" applyNumberFormat="1" applyFont="1" applyBorder="1" applyAlignment="1">
      <alignment horizontal="left"/>
    </xf>
    <xf numFmtId="49" fontId="34" fillId="0" borderId="92" xfId="42" applyNumberFormat="1" applyFont="1" applyBorder="1" applyAlignment="1">
      <alignment horizontal="left"/>
    </xf>
    <xf numFmtId="49" fontId="34" fillId="0" borderId="82" xfId="42" applyNumberFormat="1" applyFont="1" applyBorder="1" applyAlignment="1">
      <alignment horizontal="center"/>
    </xf>
    <xf numFmtId="49" fontId="34" fillId="0" borderId="78" xfId="42" applyNumberFormat="1" applyFont="1" applyBorder="1" applyAlignment="1">
      <alignment horizontal="center"/>
    </xf>
    <xf numFmtId="49" fontId="34" fillId="0" borderId="93" xfId="42" applyNumberFormat="1" applyFont="1" applyBorder="1" applyAlignment="1">
      <alignment horizontal="center"/>
    </xf>
    <xf numFmtId="49" fontId="34" fillId="0" borderId="94" xfId="42" applyNumberFormat="1" applyFont="1" applyBorder="1" applyAlignment="1">
      <alignment horizontal="center"/>
    </xf>
    <xf numFmtId="4" fontId="34" fillId="0" borderId="79" xfId="42" applyNumberFormat="1" applyFont="1" applyBorder="1" applyAlignment="1">
      <alignment horizontal="right"/>
    </xf>
    <xf numFmtId="4" fontId="34" fillId="0" borderId="94" xfId="42" applyNumberFormat="1" applyFont="1" applyBorder="1" applyAlignment="1">
      <alignment horizontal="right"/>
    </xf>
    <xf numFmtId="0" fontId="34" fillId="0" borderId="14" xfId="42" applyNumberFormat="1" applyFont="1" applyBorder="1" applyAlignment="1">
      <alignment horizontal="center"/>
    </xf>
    <xf numFmtId="0" fontId="33" fillId="0" borderId="14" xfId="42" applyNumberFormat="1" applyFont="1" applyBorder="1" applyAlignment="1">
      <alignment horizontal="center"/>
    </xf>
    <xf numFmtId="0" fontId="33" fillId="0" borderId="18" xfId="42" applyNumberFormat="1" applyFont="1" applyBorder="1" applyAlignment="1">
      <alignment horizontal="center"/>
    </xf>
    <xf numFmtId="49" fontId="33" fillId="0" borderId="95" xfId="42" applyNumberFormat="1" applyFont="1" applyBorder="1" applyAlignment="1">
      <alignment horizontal="center" vertical="center"/>
    </xf>
    <xf numFmtId="4" fontId="34" fillId="0" borderId="96" xfId="42" applyNumberFormat="1" applyFont="1" applyBorder="1" applyAlignment="1">
      <alignment horizontal="right"/>
    </xf>
    <xf numFmtId="0" fontId="35" fillId="0" borderId="0" xfId="42" applyNumberFormat="1" applyFont="1" applyBorder="1" applyAlignment="1">
      <alignment horizontal="center"/>
    </xf>
    <xf numFmtId="49" fontId="33" fillId="0" borderId="90" xfId="42" applyNumberFormat="1" applyFont="1" applyBorder="1" applyAlignment="1">
      <alignment horizontal="center" vertical="center"/>
    </xf>
    <xf numFmtId="4" fontId="34" fillId="0" borderId="84" xfId="42" applyNumberFormat="1" applyFont="1" applyBorder="1" applyAlignment="1">
      <alignment horizontal="right"/>
    </xf>
    <xf numFmtId="4" fontId="34" fillId="0" borderId="85" xfId="42" applyNumberFormat="1" applyFont="1" applyBorder="1" applyAlignment="1">
      <alignment horizontal="right"/>
    </xf>
    <xf numFmtId="49" fontId="34" fillId="0" borderId="80" xfId="42" applyNumberFormat="1" applyFont="1" applyBorder="1" applyAlignment="1">
      <alignment horizontal="left"/>
    </xf>
    <xf numFmtId="49" fontId="34" fillId="0" borderId="81" xfId="42" applyNumberFormat="1" applyFont="1" applyBorder="1" applyAlignment="1">
      <alignment horizontal="left"/>
    </xf>
    <xf numFmtId="4" fontId="34" fillId="0" borderId="83" xfId="42" applyNumberFormat="1" applyFont="1" applyBorder="1" applyAlignment="1">
      <alignment horizontal="right"/>
    </xf>
    <xf numFmtId="49" fontId="34" fillId="0" borderId="86" xfId="42" applyNumberFormat="1" applyFont="1" applyBorder="1" applyAlignment="1">
      <alignment horizontal="left"/>
    </xf>
    <xf numFmtId="49" fontId="34" fillId="0" borderId="87" xfId="42" applyNumberFormat="1" applyFont="1" applyBorder="1" applyAlignment="1">
      <alignment horizontal="center"/>
    </xf>
    <xf numFmtId="49" fontId="34" fillId="0" borderId="88" xfId="42" applyNumberFormat="1" applyFont="1" applyBorder="1" applyAlignment="1">
      <alignment horizontal="center"/>
    </xf>
    <xf numFmtId="49" fontId="34" fillId="0" borderId="88" xfId="42" applyNumberFormat="1" applyFont="1" applyBorder="1" applyAlignment="1">
      <alignment horizontal="left"/>
    </xf>
    <xf numFmtId="0" fontId="33" fillId="0" borderId="22" xfId="42" applyNumberFormat="1" applyFont="1" applyBorder="1" applyAlignment="1">
      <alignment horizontal="center"/>
    </xf>
    <xf numFmtId="49" fontId="33" fillId="0" borderId="18" xfId="42" applyNumberFormat="1" applyFont="1" applyBorder="1" applyAlignment="1">
      <alignment horizontal="center" vertical="center"/>
    </xf>
    <xf numFmtId="49" fontId="33" fillId="0" borderId="18" xfId="42" applyNumberFormat="1" applyFont="1" applyBorder="1" applyAlignment="1">
      <alignment horizontal="center"/>
    </xf>
    <xf numFmtId="0" fontId="63" fillId="0" borderId="0" xfId="42" applyNumberFormat="1" applyFont="1" applyBorder="1" applyAlignment="1">
      <alignment horizontal="center"/>
    </xf>
    <xf numFmtId="0" fontId="34" fillId="0" borderId="0" xfId="42" applyNumberFormat="1" applyFont="1" applyBorder="1" applyAlignment="1">
      <alignment horizontal="left" vertical="top"/>
    </xf>
    <xf numFmtId="0" fontId="33" fillId="0" borderId="0" xfId="42" applyNumberFormat="1" applyFont="1" applyBorder="1" applyAlignment="1">
      <alignment horizontal="left" vertical="top"/>
    </xf>
    <xf numFmtId="0" fontId="34" fillId="0" borderId="10" xfId="42" applyNumberFormat="1" applyFont="1" applyBorder="1" applyAlignment="1">
      <alignment horizontal="center"/>
    </xf>
    <xf numFmtId="0" fontId="34" fillId="0" borderId="18" xfId="42" applyNumberFormat="1" applyFont="1" applyBorder="1" applyAlignment="1">
      <alignment horizontal="center" vertical="top"/>
    </xf>
    <xf numFmtId="0" fontId="35" fillId="0" borderId="14" xfId="42" applyNumberFormat="1" applyFont="1" applyBorder="1" applyAlignment="1">
      <alignment horizontal="center"/>
    </xf>
    <xf numFmtId="0" fontId="9" fillId="0" borderId="11" xfId="38" applyNumberFormat="1" applyFont="1" applyFill="1" applyBorder="1" applyAlignment="1">
      <alignment horizontal="center" vertical="top" wrapText="1"/>
    </xf>
    <xf numFmtId="0" fontId="9" fillId="0" borderId="11" xfId="38" applyNumberFormat="1" applyFont="1" applyBorder="1" applyAlignment="1">
      <alignment horizontal="center" vertical="top"/>
    </xf>
    <xf numFmtId="0" fontId="9" fillId="0" borderId="11" xfId="38" applyNumberFormat="1" applyFont="1" applyBorder="1" applyAlignment="1">
      <alignment horizontal="center" vertical="center" wrapText="1"/>
    </xf>
    <xf numFmtId="0" fontId="0" fillId="0" borderId="11" xfId="0" applyBorder="1"/>
    <xf numFmtId="0" fontId="127" fillId="0" borderId="11" xfId="38" applyNumberFormat="1" applyFont="1" applyBorder="1" applyAlignment="1">
      <alignment horizontal="center" vertical="center" wrapText="1"/>
    </xf>
    <xf numFmtId="0" fontId="127" fillId="0" borderId="11" xfId="38" applyNumberFormat="1" applyFont="1" applyBorder="1" applyAlignment="1">
      <alignment horizontal="center"/>
    </xf>
    <xf numFmtId="0" fontId="4" fillId="0" borderId="0" xfId="38" applyNumberFormat="1" applyFont="1" applyBorder="1" applyAlignment="1">
      <alignment horizontal="center"/>
    </xf>
    <xf numFmtId="49" fontId="9" fillId="0" borderId="13" xfId="38" applyNumberFormat="1" applyFont="1" applyBorder="1" applyAlignment="1">
      <alignment horizontal="center" vertical="center"/>
    </xf>
    <xf numFmtId="49" fontId="9" fillId="0" borderId="14" xfId="38" applyNumberFormat="1" applyFont="1" applyBorder="1" applyAlignment="1">
      <alignment horizontal="center" vertical="center"/>
    </xf>
    <xf numFmtId="49" fontId="9" fillId="0" borderId="15" xfId="38" applyNumberFormat="1" applyFont="1" applyBorder="1" applyAlignment="1">
      <alignment horizontal="center" vertical="center"/>
    </xf>
    <xf numFmtId="49" fontId="9" fillId="0" borderId="11" xfId="38" applyNumberFormat="1" applyFont="1" applyBorder="1" applyAlignment="1">
      <alignment horizontal="center" vertical="center"/>
    </xf>
    <xf numFmtId="2" fontId="154" fillId="0" borderId="18" xfId="38" applyNumberFormat="1" applyFont="1" applyFill="1" applyBorder="1" applyAlignment="1">
      <alignment horizontal="center"/>
    </xf>
    <xf numFmtId="0" fontId="9" fillId="0" borderId="11" xfId="38" applyNumberFormat="1" applyFont="1" applyBorder="1" applyAlignment="1">
      <alignment horizontal="center" vertical="center"/>
    </xf>
    <xf numFmtId="0" fontId="9" fillId="0" borderId="11" xfId="38" applyNumberFormat="1" applyFont="1" applyBorder="1" applyAlignment="1">
      <alignment horizontal="center"/>
    </xf>
    <xf numFmtId="0" fontId="9" fillId="0" borderId="0" xfId="38" applyNumberFormat="1" applyFont="1" applyBorder="1" applyAlignment="1">
      <alignment horizontal="left"/>
    </xf>
    <xf numFmtId="0" fontId="9" fillId="0" borderId="11" xfId="0" applyFont="1" applyBorder="1" applyAlignment="1">
      <alignment horizontal="center"/>
    </xf>
    <xf numFmtId="49" fontId="154" fillId="0" borderId="18" xfId="38" applyNumberFormat="1" applyFont="1" applyFill="1" applyBorder="1" applyAlignment="1">
      <alignment horizontal="left" vertical="center"/>
    </xf>
    <xf numFmtId="0" fontId="0" fillId="0" borderId="11" xfId="0" applyBorder="1" applyAlignment="1">
      <alignment horizontal="center"/>
    </xf>
    <xf numFmtId="0" fontId="9" fillId="0" borderId="0" xfId="38" applyNumberFormat="1" applyFont="1" applyBorder="1" applyAlignment="1">
      <alignment horizontal="right"/>
    </xf>
    <xf numFmtId="2" fontId="154" fillId="0" borderId="18" xfId="38" applyNumberFormat="1" applyFont="1" applyFill="1" applyBorder="1" applyAlignment="1">
      <alignment horizontal="left"/>
    </xf>
    <xf numFmtId="0" fontId="125" fillId="0" borderId="11" xfId="0" applyFont="1" applyBorder="1" applyAlignment="1">
      <alignment horizontal="center" wrapText="1"/>
    </xf>
    <xf numFmtId="0" fontId="154" fillId="0" borderId="18" xfId="38" applyNumberFormat="1" applyFont="1" applyFill="1" applyBorder="1" applyAlignment="1">
      <alignment horizontal="center"/>
    </xf>
    <xf numFmtId="0" fontId="154" fillId="0" borderId="11" xfId="38" applyNumberFormat="1" applyFont="1" applyFill="1" applyBorder="1" applyAlignment="1">
      <alignment horizontal="center"/>
    </xf>
    <xf numFmtId="0" fontId="125" fillId="0" borderId="14" xfId="38" applyNumberFormat="1" applyFont="1" applyBorder="1" applyAlignment="1">
      <alignment horizontal="center" vertical="center"/>
    </xf>
    <xf numFmtId="49" fontId="154" fillId="0" borderId="18" xfId="38" applyNumberFormat="1" applyFont="1" applyFill="1" applyBorder="1" applyAlignment="1">
      <alignment horizontal="center"/>
    </xf>
    <xf numFmtId="0" fontId="9" fillId="0" borderId="18" xfId="38" applyNumberFormat="1" applyFont="1" applyFill="1" applyBorder="1" applyAlignment="1">
      <alignment horizontal="center"/>
    </xf>
    <xf numFmtId="0" fontId="125" fillId="0" borderId="0" xfId="38" applyNumberFormat="1" applyFont="1" applyBorder="1" applyAlignment="1">
      <alignment horizontal="center" vertical="center"/>
    </xf>
    <xf numFmtId="0" fontId="125" fillId="0" borderId="0" xfId="38" applyNumberFormat="1" applyFont="1" applyBorder="1" applyAlignment="1">
      <alignment horizontal="center" vertical="top"/>
    </xf>
    <xf numFmtId="2" fontId="154" fillId="0" borderId="0" xfId="38" applyNumberFormat="1" applyFont="1" applyFill="1" applyBorder="1" applyAlignment="1">
      <alignment horizontal="center"/>
    </xf>
    <xf numFmtId="0" fontId="22" fillId="0" borderId="11" xfId="0" applyFont="1" applyBorder="1" applyAlignment="1">
      <alignment horizontal="center"/>
    </xf>
    <xf numFmtId="2" fontId="9" fillId="0" borderId="11" xfId="38" applyNumberFormat="1" applyFont="1" applyFill="1" applyBorder="1" applyAlignment="1">
      <alignment horizontal="center" vertical="center"/>
    </xf>
    <xf numFmtId="0" fontId="125" fillId="0" borderId="14" xfId="38" applyNumberFormat="1" applyFont="1" applyBorder="1" applyAlignment="1">
      <alignment horizontal="center" vertical="top"/>
    </xf>
    <xf numFmtId="0" fontId="9" fillId="0" borderId="11" xfId="0" applyFont="1" applyBorder="1" applyAlignment="1">
      <alignment horizontal="center" vertical="center" wrapText="1"/>
    </xf>
    <xf numFmtId="0" fontId="9" fillId="0" borderId="11" xfId="0" applyFont="1" applyBorder="1" applyAlignment="1">
      <alignment horizontal="center" vertical="center"/>
    </xf>
    <xf numFmtId="0" fontId="9" fillId="0" borderId="28" xfId="38" applyNumberFormat="1" applyFont="1" applyBorder="1" applyAlignment="1">
      <alignment horizontal="center" vertical="top"/>
    </xf>
    <xf numFmtId="49" fontId="9" fillId="0" borderId="11" xfId="38" applyNumberFormat="1" applyFont="1" applyBorder="1" applyAlignment="1">
      <alignment horizontal="center" vertical="top"/>
    </xf>
    <xf numFmtId="0" fontId="128" fillId="0" borderId="13" xfId="38" applyNumberFormat="1" applyFont="1" applyBorder="1" applyAlignment="1">
      <alignment horizontal="center"/>
    </xf>
    <xf numFmtId="0" fontId="128" fillId="0" borderId="14" xfId="38" applyNumberFormat="1" applyFont="1" applyBorder="1" applyAlignment="1">
      <alignment horizontal="center"/>
    </xf>
    <xf numFmtId="0" fontId="128" fillId="0" borderId="10" xfId="38" applyNumberFormat="1" applyFont="1" applyBorder="1" applyAlignment="1">
      <alignment horizontal="center"/>
    </xf>
    <xf numFmtId="0" fontId="128" fillId="0" borderId="0" xfId="38" applyNumberFormat="1" applyFont="1" applyBorder="1" applyAlignment="1">
      <alignment horizontal="center"/>
    </xf>
    <xf numFmtId="0" fontId="9" fillId="0" borderId="0" xfId="38" applyNumberFormat="1" applyFont="1" applyBorder="1" applyAlignment="1">
      <alignment horizontal="center"/>
    </xf>
    <xf numFmtId="0" fontId="125" fillId="0" borderId="0" xfId="38" applyNumberFormat="1" applyFont="1" applyBorder="1" applyAlignment="1">
      <alignment horizontal="left"/>
    </xf>
    <xf numFmtId="49" fontId="9" fillId="0" borderId="11" xfId="38" applyNumberFormat="1" applyFont="1" applyFill="1" applyBorder="1" applyAlignment="1">
      <alignment horizontal="center"/>
    </xf>
    <xf numFmtId="49" fontId="154" fillId="0" borderId="11" xfId="38" applyNumberFormat="1" applyFont="1" applyFill="1" applyBorder="1" applyAlignment="1">
      <alignment horizontal="center"/>
    </xf>
    <xf numFmtId="2" fontId="154" fillId="0" borderId="0" xfId="38" applyNumberFormat="1" applyFont="1" applyFill="1" applyBorder="1" applyAlignment="1">
      <alignment horizontal="left" wrapText="1"/>
    </xf>
    <xf numFmtId="2" fontId="154" fillId="0" borderId="18" xfId="38" applyNumberFormat="1" applyFont="1" applyFill="1" applyBorder="1" applyAlignment="1">
      <alignment horizontal="left" wrapText="1"/>
    </xf>
    <xf numFmtId="0" fontId="9" fillId="0" borderId="18" xfId="38" applyNumberFormat="1" applyFont="1" applyBorder="1" applyAlignment="1">
      <alignment horizontal="center"/>
    </xf>
    <xf numFmtId="49" fontId="154" fillId="0" borderId="18" xfId="38" applyNumberFormat="1" applyFont="1" applyFill="1" applyBorder="1" applyAlignment="1">
      <alignment horizontal="left"/>
    </xf>
    <xf numFmtId="0" fontId="132" fillId="0" borderId="0" xfId="38" applyNumberFormat="1" applyFont="1" applyBorder="1" applyAlignment="1">
      <alignment horizontal="center" vertical="top" wrapText="1"/>
    </xf>
    <xf numFmtId="0" fontId="65" fillId="0" borderId="0" xfId="38" applyNumberFormat="1" applyFont="1" applyBorder="1" applyAlignment="1">
      <alignment horizontal="center"/>
    </xf>
    <xf numFmtId="0" fontId="9" fillId="0" borderId="0" xfId="38" applyNumberFormat="1" applyFont="1" applyFill="1" applyBorder="1" applyAlignment="1">
      <alignment horizontal="center"/>
    </xf>
    <xf numFmtId="0" fontId="9" fillId="0" borderId="18" xfId="38" applyNumberFormat="1" applyFont="1" applyFill="1" applyBorder="1" applyAlignment="1">
      <alignment horizontal="left" wrapText="1"/>
    </xf>
    <xf numFmtId="0" fontId="9" fillId="0" borderId="32" xfId="38" applyNumberFormat="1" applyFont="1" applyFill="1" applyBorder="1" applyAlignment="1">
      <alignment horizontal="left" wrapText="1"/>
    </xf>
    <xf numFmtId="0" fontId="131" fillId="0" borderId="11" xfId="38" applyNumberFormat="1" applyFont="1" applyBorder="1" applyAlignment="1">
      <alignment horizontal="center" wrapText="1"/>
    </xf>
    <xf numFmtId="0" fontId="9" fillId="0" borderId="28" xfId="0" applyFont="1" applyBorder="1" applyAlignment="1">
      <alignment horizontal="center"/>
    </xf>
    <xf numFmtId="0" fontId="22" fillId="0" borderId="28" xfId="0" applyFont="1" applyBorder="1" applyAlignment="1">
      <alignment horizontal="center"/>
    </xf>
    <xf numFmtId="0" fontId="0" fillId="0" borderId="28" xfId="0" applyBorder="1" applyAlignment="1">
      <alignment horizontal="center"/>
    </xf>
    <xf numFmtId="0" fontId="126" fillId="0" borderId="11" xfId="0" applyFont="1" applyBorder="1" applyAlignment="1">
      <alignment horizontal="center" wrapText="1"/>
    </xf>
    <xf numFmtId="0" fontId="127" fillId="0" borderId="11" xfId="38" applyNumberFormat="1" applyFont="1" applyBorder="1" applyAlignment="1">
      <alignment horizontal="center" vertical="center"/>
    </xf>
    <xf numFmtId="0" fontId="73" fillId="50" borderId="11" xfId="0" applyFont="1" applyFill="1" applyBorder="1" applyAlignment="1">
      <alignment horizontal="left" vertical="center" wrapText="1"/>
    </xf>
    <xf numFmtId="0" fontId="0" fillId="50" borderId="15" xfId="0" applyFill="1" applyBorder="1" applyAlignment="1">
      <alignment horizontal="center"/>
    </xf>
    <xf numFmtId="0" fontId="0" fillId="50" borderId="16" xfId="0" applyFill="1" applyBorder="1" applyAlignment="1">
      <alignment horizontal="center"/>
    </xf>
    <xf numFmtId="0" fontId="0" fillId="50" borderId="19" xfId="0" applyFill="1" applyBorder="1" applyAlignment="1">
      <alignment horizontal="center"/>
    </xf>
    <xf numFmtId="0" fontId="24" fillId="0" borderId="0" xfId="0" applyFont="1" applyAlignment="1">
      <alignment horizontal="center"/>
    </xf>
    <xf numFmtId="0" fontId="162" fillId="0" borderId="18" xfId="0" applyNumberFormat="1" applyFont="1" applyBorder="1" applyAlignment="1">
      <alignment horizontal="center"/>
    </xf>
    <xf numFmtId="0" fontId="14" fillId="0" borderId="18" xfId="41" applyFont="1" applyFill="1" applyBorder="1" applyAlignment="1">
      <alignment horizontal="center"/>
    </xf>
    <xf numFmtId="0" fontId="18" fillId="26" borderId="13" xfId="0" applyFont="1" applyFill="1" applyBorder="1" applyAlignment="1">
      <alignment horizontal="center" vertical="center" wrapText="1"/>
    </xf>
    <xf numFmtId="0" fontId="18" fillId="26" borderId="15" xfId="0" applyFont="1" applyFill="1" applyBorder="1" applyAlignment="1">
      <alignment horizontal="center" vertical="center" wrapText="1"/>
    </xf>
    <xf numFmtId="0" fontId="18" fillId="26" borderId="10" xfId="0" applyFont="1" applyFill="1" applyBorder="1" applyAlignment="1">
      <alignment horizontal="center" vertical="center" wrapText="1"/>
    </xf>
    <xf numFmtId="0" fontId="18" fillId="26" borderId="16" xfId="0" applyFont="1" applyFill="1" applyBorder="1" applyAlignment="1">
      <alignment horizontal="center" vertical="center" wrapText="1"/>
    </xf>
    <xf numFmtId="0" fontId="18" fillId="26" borderId="17" xfId="0" applyFont="1" applyFill="1" applyBorder="1" applyAlignment="1">
      <alignment horizontal="center" vertical="center" wrapText="1"/>
    </xf>
    <xf numFmtId="0" fontId="18" fillId="26" borderId="19" xfId="0" applyFont="1" applyFill="1" applyBorder="1" applyAlignment="1">
      <alignment horizontal="center" vertical="center" wrapText="1"/>
    </xf>
    <xf numFmtId="0" fontId="4" fillId="56" borderId="11" xfId="0" applyFont="1" applyFill="1" applyBorder="1" applyAlignment="1">
      <alignment horizontal="left" vertical="center" wrapText="1"/>
    </xf>
    <xf numFmtId="0" fontId="4" fillId="51" borderId="15" xfId="0" applyFont="1" applyFill="1" applyBorder="1" applyAlignment="1">
      <alignment horizontal="center"/>
    </xf>
    <xf numFmtId="0" fontId="4" fillId="51" borderId="16" xfId="0" applyFont="1" applyFill="1" applyBorder="1" applyAlignment="1">
      <alignment horizontal="center"/>
    </xf>
    <xf numFmtId="0" fontId="4" fillId="51" borderId="19" xfId="0" applyFont="1" applyFill="1" applyBorder="1" applyAlignment="1">
      <alignment horizontal="center"/>
    </xf>
    <xf numFmtId="0" fontId="4" fillId="51" borderId="11" xfId="0" applyFont="1" applyFill="1" applyBorder="1" applyAlignment="1">
      <alignment horizontal="left" vertical="center" wrapText="1"/>
    </xf>
    <xf numFmtId="0" fontId="73" fillId="39" borderId="21" xfId="0" applyFont="1" applyFill="1" applyBorder="1" applyAlignment="1">
      <alignment horizontal="center" vertical="center"/>
    </xf>
    <xf numFmtId="0" fontId="4" fillId="36" borderId="13" xfId="0" applyFont="1" applyFill="1" applyBorder="1" applyAlignment="1">
      <alignment horizontal="center" vertical="center" wrapText="1"/>
    </xf>
    <xf numFmtId="0" fontId="4" fillId="36" borderId="15" xfId="0" applyFont="1" applyFill="1" applyBorder="1" applyAlignment="1">
      <alignment horizontal="center" vertical="center" wrapText="1"/>
    </xf>
    <xf numFmtId="0" fontId="4" fillId="36" borderId="10" xfId="0" applyFont="1" applyFill="1" applyBorder="1" applyAlignment="1">
      <alignment horizontal="center" vertical="center" wrapText="1"/>
    </xf>
    <xf numFmtId="0" fontId="4" fillId="36" borderId="16" xfId="0" applyFont="1" applyFill="1" applyBorder="1" applyAlignment="1">
      <alignment horizontal="center" vertical="center" wrapText="1"/>
    </xf>
    <xf numFmtId="0" fontId="4" fillId="36" borderId="17" xfId="0" applyFont="1" applyFill="1" applyBorder="1" applyAlignment="1">
      <alignment horizontal="center" vertical="center" wrapText="1"/>
    </xf>
    <xf numFmtId="0" fontId="4" fillId="36" borderId="19" xfId="0" applyFont="1" applyFill="1" applyBorder="1" applyAlignment="1">
      <alignment horizontal="center" vertical="center" wrapText="1"/>
    </xf>
    <xf numFmtId="0" fontId="73" fillId="31" borderId="21" xfId="0" applyFont="1" applyFill="1" applyBorder="1" applyAlignment="1">
      <alignment horizontal="center" vertical="center"/>
    </xf>
    <xf numFmtId="0" fontId="73" fillId="37" borderId="21" xfId="0" applyFont="1" applyFill="1" applyBorder="1" applyAlignment="1">
      <alignment horizontal="center" vertical="center"/>
    </xf>
    <xf numFmtId="0" fontId="139" fillId="42" borderId="28" xfId="0" applyFont="1" applyFill="1" applyBorder="1" applyAlignment="1">
      <alignment horizontal="center" vertical="center" wrapText="1"/>
    </xf>
    <xf numFmtId="0" fontId="139" fillId="42" borderId="30" xfId="0" applyFont="1" applyFill="1" applyBorder="1" applyAlignment="1">
      <alignment horizontal="center" vertical="center" wrapText="1"/>
    </xf>
    <xf numFmtId="0" fontId="139" fillId="42" borderId="12" xfId="0" applyFont="1" applyFill="1" applyBorder="1" applyAlignment="1">
      <alignment horizontal="center" vertical="center" wrapText="1"/>
    </xf>
    <xf numFmtId="0" fontId="139" fillId="94" borderId="15" xfId="0" applyFont="1" applyFill="1" applyBorder="1" applyAlignment="1">
      <alignment horizontal="center" vertical="center" wrapText="1"/>
    </xf>
    <xf numFmtId="0" fontId="139" fillId="94" borderId="16" xfId="0" applyFont="1" applyFill="1" applyBorder="1" applyAlignment="1">
      <alignment horizontal="center" vertical="center" wrapText="1"/>
    </xf>
    <xf numFmtId="0" fontId="139" fillId="94" borderId="19" xfId="0" applyFont="1" applyFill="1" applyBorder="1" applyAlignment="1">
      <alignment horizontal="center" vertical="center" wrapText="1"/>
    </xf>
    <xf numFmtId="0" fontId="22" fillId="0" borderId="21" xfId="0" applyFont="1" applyBorder="1" applyAlignment="1">
      <alignment horizontal="center"/>
    </xf>
    <xf numFmtId="0" fontId="22" fillId="0" borderId="32" xfId="0" applyFont="1" applyBorder="1" applyAlignment="1">
      <alignment horizontal="center"/>
    </xf>
    <xf numFmtId="0" fontId="22" fillId="0" borderId="31" xfId="0" applyFont="1" applyBorder="1" applyAlignment="1">
      <alignment horizontal="center"/>
    </xf>
    <xf numFmtId="0" fontId="139" fillId="56" borderId="15" xfId="0" applyFont="1" applyFill="1" applyBorder="1" applyAlignment="1">
      <alignment horizontal="center" vertical="center"/>
    </xf>
    <xf numFmtId="0" fontId="139" fillId="56" borderId="16" xfId="0" applyFont="1" applyFill="1" applyBorder="1" applyAlignment="1">
      <alignment horizontal="center" vertical="center"/>
    </xf>
    <xf numFmtId="0" fontId="139" fillId="56" borderId="19" xfId="0" applyFont="1" applyFill="1" applyBorder="1" applyAlignment="1">
      <alignment horizontal="center" vertical="center"/>
    </xf>
    <xf numFmtId="0" fontId="9" fillId="0" borderId="21" xfId="0" applyFont="1" applyBorder="1" applyAlignment="1">
      <alignment horizontal="center"/>
    </xf>
    <xf numFmtId="0" fontId="9" fillId="0" borderId="32" xfId="0" applyFont="1" applyBorder="1" applyAlignment="1">
      <alignment horizontal="center"/>
    </xf>
    <xf numFmtId="0" fontId="9" fillId="0" borderId="31" xfId="0" applyFont="1" applyBorder="1" applyAlignment="1">
      <alignment horizontal="center"/>
    </xf>
    <xf numFmtId="0" fontId="73" fillId="93" borderId="13" xfId="0" applyFont="1" applyFill="1" applyBorder="1" applyAlignment="1">
      <alignment horizontal="left" vertical="center" wrapText="1"/>
    </xf>
    <xf numFmtId="0" fontId="73" fillId="93" borderId="15" xfId="0" applyFont="1" applyFill="1" applyBorder="1" applyAlignment="1">
      <alignment horizontal="left" vertical="center" wrapText="1"/>
    </xf>
    <xf numFmtId="0" fontId="73" fillId="93" borderId="10" xfId="0" applyFont="1" applyFill="1" applyBorder="1" applyAlignment="1">
      <alignment horizontal="left" vertical="center" wrapText="1"/>
    </xf>
    <xf numFmtId="0" fontId="73" fillId="93" borderId="16" xfId="0" applyFont="1" applyFill="1" applyBorder="1" applyAlignment="1">
      <alignment horizontal="left" vertical="center" wrapText="1"/>
    </xf>
    <xf numFmtId="0" fontId="73" fillId="93" borderId="17" xfId="0" applyFont="1" applyFill="1" applyBorder="1" applyAlignment="1">
      <alignment horizontal="left" vertical="center" wrapText="1"/>
    </xf>
    <xf numFmtId="0" fontId="73" fillId="93" borderId="19" xfId="0" applyFont="1" applyFill="1" applyBorder="1" applyAlignment="1">
      <alignment horizontal="left" vertical="center" wrapText="1"/>
    </xf>
    <xf numFmtId="49" fontId="88" fillId="44" borderId="11" xfId="0" applyNumberFormat="1" applyFont="1" applyFill="1" applyBorder="1" applyAlignment="1">
      <alignment horizontal="center" vertical="center" wrapText="1"/>
    </xf>
    <xf numFmtId="0" fontId="139" fillId="93" borderId="15" xfId="0" applyFont="1" applyFill="1" applyBorder="1" applyAlignment="1">
      <alignment horizontal="center" vertical="center"/>
    </xf>
    <xf numFmtId="0" fontId="139" fillId="93" borderId="16" xfId="0" applyFont="1" applyFill="1" applyBorder="1" applyAlignment="1">
      <alignment horizontal="center" vertical="center"/>
    </xf>
    <xf numFmtId="0" fontId="139" fillId="93" borderId="19" xfId="0" applyFont="1" applyFill="1" applyBorder="1" applyAlignment="1">
      <alignment horizontal="center" vertical="center"/>
    </xf>
    <xf numFmtId="0" fontId="135" fillId="93" borderId="15" xfId="0" applyFont="1" applyFill="1" applyBorder="1" applyAlignment="1">
      <alignment horizontal="center" vertical="center"/>
    </xf>
    <xf numFmtId="0" fontId="135" fillId="93" borderId="16" xfId="0" applyFont="1" applyFill="1" applyBorder="1" applyAlignment="1">
      <alignment horizontal="center" vertical="center"/>
    </xf>
    <xf numFmtId="0" fontId="135" fillId="93" borderId="19" xfId="0" applyFont="1" applyFill="1" applyBorder="1" applyAlignment="1">
      <alignment horizontal="center" vertical="center"/>
    </xf>
    <xf numFmtId="0" fontId="162" fillId="0" borderId="11" xfId="0" applyNumberFormat="1" applyFont="1" applyBorder="1" applyAlignment="1">
      <alignment horizontal="center"/>
    </xf>
    <xf numFmtId="0" fontId="139" fillId="0" borderId="28" xfId="0" applyFont="1" applyFill="1" applyBorder="1" applyAlignment="1">
      <alignment horizontal="center" vertical="center" textRotation="90" wrapText="1"/>
    </xf>
    <xf numFmtId="0" fontId="139" fillId="0" borderId="30" xfId="0" applyFont="1" applyFill="1" applyBorder="1" applyAlignment="1">
      <alignment horizontal="center" vertical="center" textRotation="90" wrapText="1"/>
    </xf>
    <xf numFmtId="0" fontId="139" fillId="0" borderId="12" xfId="0" applyFont="1" applyFill="1" applyBorder="1" applyAlignment="1">
      <alignment horizontal="center" vertical="center" textRotation="90" wrapText="1"/>
    </xf>
    <xf numFmtId="0" fontId="140" fillId="92" borderId="13" xfId="0" applyFont="1" applyFill="1" applyBorder="1" applyAlignment="1">
      <alignment horizontal="center" vertical="center" wrapText="1"/>
    </xf>
    <xf numFmtId="0" fontId="140" fillId="92" borderId="14" xfId="0" applyFont="1" applyFill="1" applyBorder="1" applyAlignment="1">
      <alignment horizontal="center" vertical="center" wrapText="1"/>
    </xf>
    <xf numFmtId="0" fontId="140" fillId="92" borderId="10" xfId="0" applyFont="1" applyFill="1" applyBorder="1" applyAlignment="1">
      <alignment horizontal="center" vertical="center" wrapText="1"/>
    </xf>
    <xf numFmtId="0" fontId="140" fillId="92" borderId="0" xfId="0" applyFont="1" applyFill="1" applyBorder="1" applyAlignment="1">
      <alignment horizontal="center" vertical="center" wrapText="1"/>
    </xf>
    <xf numFmtId="0" fontId="140" fillId="92" borderId="17" xfId="0" applyFont="1" applyFill="1" applyBorder="1" applyAlignment="1">
      <alignment horizontal="center" vertical="center" wrapText="1"/>
    </xf>
    <xf numFmtId="0" fontId="140" fillId="92" borderId="18" xfId="0" applyFont="1" applyFill="1" applyBorder="1" applyAlignment="1">
      <alignment horizontal="center" vertical="center" wrapText="1"/>
    </xf>
    <xf numFmtId="0" fontId="140" fillId="95" borderId="13" xfId="0" applyFont="1" applyFill="1" applyBorder="1" applyAlignment="1">
      <alignment horizontal="center" vertical="center" wrapText="1"/>
    </xf>
    <xf numFmtId="0" fontId="140" fillId="95" borderId="10" xfId="0" applyFont="1" applyFill="1" applyBorder="1" applyAlignment="1">
      <alignment horizontal="center" vertical="center" wrapText="1"/>
    </xf>
    <xf numFmtId="0" fontId="140" fillId="95" borderId="17" xfId="0" applyFont="1" applyFill="1" applyBorder="1" applyAlignment="1">
      <alignment horizontal="center" vertical="center" wrapText="1"/>
    </xf>
    <xf numFmtId="0" fontId="139" fillId="0" borderId="11" xfId="0" applyFont="1" applyFill="1" applyBorder="1" applyAlignment="1">
      <alignment horizontal="center" vertical="center" textRotation="90" wrapText="1"/>
    </xf>
    <xf numFmtId="0" fontId="65" fillId="56" borderId="11" xfId="0" applyFont="1" applyFill="1" applyBorder="1" applyAlignment="1">
      <alignment horizontal="left" vertical="center" wrapText="1"/>
    </xf>
    <xf numFmtId="0" fontId="73" fillId="94" borderId="13" xfId="0" applyFont="1" applyFill="1" applyBorder="1" applyAlignment="1">
      <alignment horizontal="left" vertical="center" wrapText="1"/>
    </xf>
    <xf numFmtId="0" fontId="73" fillId="94" borderId="15" xfId="0" applyFont="1" applyFill="1" applyBorder="1" applyAlignment="1">
      <alignment horizontal="left" vertical="center" wrapText="1"/>
    </xf>
    <xf numFmtId="0" fontId="73" fillId="94" borderId="10" xfId="0" applyFont="1" applyFill="1" applyBorder="1" applyAlignment="1">
      <alignment horizontal="left" vertical="center" wrapText="1"/>
    </xf>
    <xf numFmtId="0" fontId="73" fillId="94" borderId="16" xfId="0" applyFont="1" applyFill="1" applyBorder="1" applyAlignment="1">
      <alignment horizontal="left" vertical="center" wrapText="1"/>
    </xf>
    <xf numFmtId="0" fontId="73" fillId="94" borderId="17" xfId="0" applyFont="1" applyFill="1" applyBorder="1" applyAlignment="1">
      <alignment horizontal="left" vertical="center" wrapText="1"/>
    </xf>
    <xf numFmtId="0" fontId="73" fillId="94" borderId="19" xfId="0" applyFont="1" applyFill="1" applyBorder="1" applyAlignment="1">
      <alignment horizontal="left" vertical="center" wrapText="1"/>
    </xf>
    <xf numFmtId="0" fontId="9" fillId="0" borderId="14" xfId="37" applyNumberFormat="1" applyFont="1" applyFill="1" applyBorder="1" applyAlignment="1" applyProtection="1">
      <alignment horizontal="center"/>
      <protection hidden="1"/>
    </xf>
    <xf numFmtId="0" fontId="9" fillId="0" borderId="0" xfId="37" applyNumberFormat="1" applyFont="1" applyFill="1" applyAlignment="1" applyProtection="1">
      <alignment horizontal="center"/>
      <protection hidden="1"/>
    </xf>
    <xf numFmtId="0" fontId="15" fillId="0" borderId="44" xfId="37" applyNumberFormat="1" applyFont="1" applyFill="1" applyBorder="1" applyAlignment="1" applyProtection="1">
      <alignment horizontal="center" vertical="center" wrapText="1"/>
      <protection hidden="1"/>
    </xf>
    <xf numFmtId="0" fontId="15" fillId="0" borderId="11" xfId="37" applyNumberFormat="1" applyFont="1" applyFill="1" applyBorder="1" applyAlignment="1" applyProtection="1">
      <alignment horizontal="center" vertical="center" wrapText="1"/>
      <protection hidden="1"/>
    </xf>
    <xf numFmtId="0" fontId="4" fillId="0" borderId="0" xfId="37" applyNumberFormat="1" applyFont="1" applyFill="1" applyAlignment="1" applyProtection="1">
      <alignment horizontal="center"/>
      <protection hidden="1"/>
    </xf>
    <xf numFmtId="0" fontId="9" fillId="0" borderId="0" xfId="37" applyNumberFormat="1" applyFont="1" applyFill="1" applyAlignment="1" applyProtection="1">
      <alignment wrapText="1"/>
      <protection hidden="1"/>
    </xf>
    <xf numFmtId="0" fontId="9" fillId="0" borderId="0" xfId="37" applyNumberFormat="1" applyFont="1" applyFill="1" applyAlignment="1" applyProtection="1">
      <protection hidden="1"/>
    </xf>
    <xf numFmtId="0" fontId="121" fillId="0" borderId="0" xfId="36" applyFont="1" applyAlignment="1">
      <alignment horizontal="left" wrapText="1"/>
    </xf>
    <xf numFmtId="0" fontId="114" fillId="0" borderId="0" xfId="36" applyFont="1" applyAlignment="1">
      <alignment horizontal="center"/>
    </xf>
    <xf numFmtId="0" fontId="88" fillId="0" borderId="18" xfId="36" applyFont="1" applyBorder="1" applyAlignment="1">
      <alignment horizontal="center"/>
    </xf>
    <xf numFmtId="0" fontId="115" fillId="0" borderId="18" xfId="36" applyFont="1" applyBorder="1" applyAlignment="1">
      <alignment horizontal="center"/>
    </xf>
    <xf numFmtId="0" fontId="113" fillId="0" borderId="0" xfId="36" applyFont="1" applyAlignment="1">
      <alignment horizontal="center"/>
    </xf>
    <xf numFmtId="0" fontId="151" fillId="32" borderId="28" xfId="36" applyFill="1" applyBorder="1" applyAlignment="1">
      <alignment horizontal="center" vertical="center" textRotation="90"/>
    </xf>
    <xf numFmtId="0" fontId="151" fillId="32" borderId="30" xfId="36" applyFill="1" applyBorder="1" applyAlignment="1">
      <alignment horizontal="center" vertical="center" textRotation="90"/>
    </xf>
    <xf numFmtId="0" fontId="151" fillId="32" borderId="12" xfId="36" applyFill="1" applyBorder="1" applyAlignment="1">
      <alignment horizontal="center" vertical="center" textRotation="90"/>
    </xf>
    <xf numFmtId="0" fontId="117" fillId="32" borderId="21" xfId="36" applyFont="1" applyFill="1" applyBorder="1" applyAlignment="1">
      <alignment horizontal="center"/>
    </xf>
    <xf numFmtId="0" fontId="117" fillId="32" borderId="32" xfId="36" applyFont="1" applyFill="1" applyBorder="1" applyAlignment="1">
      <alignment horizontal="center"/>
    </xf>
    <xf numFmtId="0" fontId="117" fillId="32" borderId="31" xfId="36" applyFont="1" applyFill="1" applyBorder="1" applyAlignment="1">
      <alignment horizontal="center"/>
    </xf>
    <xf numFmtId="0" fontId="118" fillId="32" borderId="11" xfId="36" applyFont="1" applyFill="1" applyBorder="1" applyAlignment="1">
      <alignment horizontal="center"/>
    </xf>
    <xf numFmtId="0" fontId="151" fillId="32" borderId="28" xfId="36" applyFill="1" applyBorder="1" applyAlignment="1">
      <alignment horizontal="center"/>
    </xf>
    <xf numFmtId="0" fontId="0" fillId="0" borderId="12" xfId="0" applyBorder="1"/>
    <xf numFmtId="0" fontId="151" fillId="0" borderId="10" xfId="39" applyBorder="1" applyAlignment="1">
      <alignment horizontal="center"/>
    </xf>
    <xf numFmtId="0" fontId="151" fillId="0" borderId="0" xfId="39" applyBorder="1" applyAlignment="1">
      <alignment horizontal="center"/>
    </xf>
    <xf numFmtId="0" fontId="151" fillId="0" borderId="16" xfId="39" applyBorder="1" applyAlignment="1">
      <alignment horizontal="center"/>
    </xf>
    <xf numFmtId="0" fontId="155" fillId="0" borderId="10" xfId="39" applyFont="1" applyBorder="1" applyAlignment="1">
      <alignment horizontal="center" wrapText="1"/>
    </xf>
    <xf numFmtId="0" fontId="156" fillId="0" borderId="0" xfId="39" applyFont="1" applyAlignment="1">
      <alignment horizontal="left" vertical="top" wrapText="1"/>
    </xf>
    <xf numFmtId="0" fontId="156" fillId="0" borderId="0" xfId="39" applyFont="1" applyAlignment="1">
      <alignment horizontal="center" vertical="top" wrapText="1"/>
    </xf>
    <xf numFmtId="0" fontId="156" fillId="0" borderId="0" xfId="39" applyFont="1" applyAlignment="1">
      <alignment horizontal="left" vertical="top" wrapText="1" indent="15"/>
    </xf>
    <xf numFmtId="0" fontId="155" fillId="0" borderId="28" xfId="39" applyFont="1" applyBorder="1" applyAlignment="1">
      <alignment horizontal="center" vertical="center"/>
    </xf>
    <xf numFmtId="0" fontId="155" fillId="0" borderId="12" xfId="39" applyFont="1" applyBorder="1" applyAlignment="1">
      <alignment horizontal="center" vertical="center"/>
    </xf>
    <xf numFmtId="0" fontId="158" fillId="0" borderId="0" xfId="39" applyFont="1" applyAlignment="1">
      <alignment horizontal="left"/>
    </xf>
    <xf numFmtId="0" fontId="158" fillId="0" borderId="39" xfId="39" applyFont="1" applyBorder="1" applyAlignment="1">
      <alignment horizontal="left"/>
    </xf>
    <xf numFmtId="0" fontId="158" fillId="0" borderId="13" xfId="39" applyFont="1" applyBorder="1" applyAlignment="1">
      <alignment horizontal="center"/>
    </xf>
    <xf numFmtId="0" fontId="158" fillId="0" borderId="14" xfId="39" applyFont="1" applyBorder="1" applyAlignment="1">
      <alignment horizontal="center"/>
    </xf>
    <xf numFmtId="0" fontId="158" fillId="0" borderId="15" xfId="39" applyFont="1" applyBorder="1" applyAlignment="1">
      <alignment horizontal="center"/>
    </xf>
    <xf numFmtId="0" fontId="158" fillId="0" borderId="0" xfId="39" applyFont="1" applyBorder="1" applyAlignment="1">
      <alignment horizontal="left"/>
    </xf>
    <xf numFmtId="0" fontId="156" fillId="0" borderId="0" xfId="39" applyFont="1" applyAlignment="1">
      <alignment horizontal="left" vertical="center" wrapText="1"/>
    </xf>
    <xf numFmtId="0" fontId="156" fillId="0" borderId="0" xfId="39" applyFont="1" applyAlignment="1">
      <alignment horizontal="left" vertical="center"/>
    </xf>
    <xf numFmtId="0" fontId="151" fillId="0" borderId="0" xfId="39"/>
    <xf numFmtId="0" fontId="151" fillId="0" borderId="39" xfId="39" applyBorder="1"/>
    <xf numFmtId="0" fontId="156" fillId="0" borderId="39" xfId="39" applyFont="1" applyBorder="1" applyAlignment="1">
      <alignment horizontal="left" vertical="top" wrapText="1"/>
    </xf>
    <xf numFmtId="0" fontId="155" fillId="0" borderId="21" xfId="39" applyFont="1" applyBorder="1" applyAlignment="1">
      <alignment horizontal="center" wrapText="1"/>
    </xf>
    <xf numFmtId="0" fontId="155" fillId="0" borderId="32" xfId="39" applyFont="1" applyBorder="1" applyAlignment="1">
      <alignment horizontal="center" wrapText="1"/>
    </xf>
    <xf numFmtId="0" fontId="155" fillId="0" borderId="31" xfId="39" applyFont="1" applyBorder="1" applyAlignment="1">
      <alignment horizontal="center" wrapText="1"/>
    </xf>
    <xf numFmtId="0" fontId="155" fillId="0" borderId="28" xfId="39" applyFont="1" applyBorder="1" applyAlignment="1">
      <alignment horizontal="center" vertical="center" wrapText="1"/>
    </xf>
    <xf numFmtId="0" fontId="155" fillId="0" borderId="12" xfId="39" applyFont="1" applyBorder="1" applyAlignment="1">
      <alignment horizontal="center" vertical="center" wrapText="1"/>
    </xf>
    <xf numFmtId="0" fontId="155" fillId="0" borderId="21" xfId="39" applyFont="1" applyBorder="1" applyAlignment="1">
      <alignment horizontal="center" vertical="center" wrapText="1"/>
    </xf>
    <xf numFmtId="0" fontId="155" fillId="0" borderId="31" xfId="39" applyFont="1" applyBorder="1" applyAlignment="1">
      <alignment horizontal="center" vertical="center" wrapText="1"/>
    </xf>
    <xf numFmtId="0" fontId="156" fillId="0" borderId="0" xfId="39" applyFont="1" applyAlignment="1">
      <alignment horizontal="right" vertical="top" wrapText="1"/>
    </xf>
    <xf numFmtId="0" fontId="155" fillId="0" borderId="21" xfId="39" applyFont="1" applyBorder="1" applyAlignment="1">
      <alignment horizontal="center"/>
    </xf>
    <xf numFmtId="0" fontId="155" fillId="0" borderId="32" xfId="39" applyFont="1" applyBorder="1" applyAlignment="1">
      <alignment horizontal="center"/>
    </xf>
    <xf numFmtId="0" fontId="155" fillId="0" borderId="31" xfId="39" applyFont="1" applyBorder="1" applyAlignment="1">
      <alignment horizontal="center"/>
    </xf>
    <xf numFmtId="0" fontId="151" fillId="0" borderId="14" xfId="39" applyBorder="1" applyAlignment="1">
      <alignment horizontal="center"/>
    </xf>
    <xf numFmtId="0" fontId="151" fillId="0" borderId="15" xfId="39" applyBorder="1" applyAlignment="1">
      <alignment horizontal="center"/>
    </xf>
    <xf numFmtId="0" fontId="15" fillId="54" borderId="11" xfId="41" applyFont="1" applyFill="1" applyBorder="1" applyAlignment="1">
      <alignment horizontal="center" wrapText="1"/>
    </xf>
    <xf numFmtId="0" fontId="15" fillId="54" borderId="21" xfId="41" applyFont="1" applyFill="1" applyBorder="1" applyAlignment="1">
      <alignment horizontal="center" wrapText="1"/>
    </xf>
    <xf numFmtId="0" fontId="15" fillId="54" borderId="32" xfId="41" applyFont="1" applyFill="1" applyBorder="1" applyAlignment="1">
      <alignment horizontal="center" wrapText="1"/>
    </xf>
    <xf numFmtId="0" fontId="15" fillId="54" borderId="31" xfId="41" applyFont="1" applyFill="1" applyBorder="1" applyAlignment="1">
      <alignment horizontal="center" wrapText="1"/>
    </xf>
    <xf numFmtId="0" fontId="3" fillId="101" borderId="11" xfId="0" applyFont="1" applyFill="1" applyBorder="1" applyAlignment="1">
      <alignment horizontal="center"/>
    </xf>
    <xf numFmtId="0" fontId="0" fillId="101" borderId="11" xfId="0" applyFill="1" applyBorder="1" applyAlignment="1">
      <alignment horizontal="center"/>
    </xf>
    <xf numFmtId="0" fontId="3" fillId="104" borderId="11" xfId="0" applyFont="1" applyFill="1" applyBorder="1" applyAlignment="1">
      <alignment horizontal="center"/>
    </xf>
    <xf numFmtId="0" fontId="0" fillId="104" borderId="11" xfId="0" applyFill="1" applyBorder="1" applyAlignment="1">
      <alignment horizontal="center"/>
    </xf>
    <xf numFmtId="0" fontId="3" fillId="69" borderId="11" xfId="0" applyFont="1" applyFill="1" applyBorder="1" applyAlignment="1">
      <alignment horizontal="center"/>
    </xf>
    <xf numFmtId="0" fontId="0" fillId="69" borderId="11" xfId="0" applyFill="1" applyBorder="1" applyAlignment="1">
      <alignment horizontal="center"/>
    </xf>
    <xf numFmtId="0" fontId="3" fillId="44" borderId="11" xfId="0" applyFont="1" applyFill="1" applyBorder="1" applyAlignment="1">
      <alignment horizontal="center"/>
    </xf>
    <xf numFmtId="0" fontId="0" fillId="44" borderId="11" xfId="0" applyFill="1" applyBorder="1" applyAlignment="1">
      <alignment horizontal="center"/>
    </xf>
  </cellXfs>
  <cellStyles count="52">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Заголовок 1" xfId="28" builtinId="16" customBuiltin="1"/>
    <cellStyle name="Заголовок 2" xfId="29" builtinId="17" customBuiltin="1"/>
    <cellStyle name="Заголовок 3" xfId="30" builtinId="18" customBuiltin="1"/>
    <cellStyle name="Заголовок 4" xfId="31" builtinId="19" customBuiltin="1"/>
    <cellStyle name="Итог" xfId="32" builtinId="25" customBuiltin="1"/>
    <cellStyle name="Контрольная ячейка" xfId="33" builtinId="23" customBuiltin="1"/>
    <cellStyle name="Название" xfId="34" builtinId="15" customBuiltin="1"/>
    <cellStyle name="Нейтральный" xfId="35" builtinId="28" customBuiltin="1"/>
    <cellStyle name="Обычный" xfId="0" builtinId="0"/>
    <cellStyle name="Обычный 2" xfId="36"/>
    <cellStyle name="Обычный 2 2" xfId="37"/>
    <cellStyle name="Обычный 2 2 2" xfId="51"/>
    <cellStyle name="Обычный 3" xfId="38"/>
    <cellStyle name="Обычный 4" xfId="39"/>
    <cellStyle name="Обычный 5" xfId="40"/>
    <cellStyle name="Обычный_Копия Таблица косвенных и прямых расходов МОУ Туношенская СОШ.на 29.12. 2012г " xfId="41"/>
    <cellStyle name="Обычный_СВЕДЕНИЯ (УТВ. ПРИКАЗОМ МИНФИНА РФ ОТ 28.07.2010 № 81Н)" xfId="42"/>
    <cellStyle name="Плохой" xfId="43" builtinId="27" customBuiltin="1"/>
    <cellStyle name="Пояснение" xfId="44" builtinId="53" customBuiltin="1"/>
    <cellStyle name="Примечание" xfId="45" builtinId="10" customBuiltin="1"/>
    <cellStyle name="Связанная ячейка" xfId="46" builtinId="24" customBuiltin="1"/>
    <cellStyle name="Текст предупреждения" xfId="47" builtinId="11" customBuiltin="1"/>
    <cellStyle name="Финансовый" xfId="48" builtinId="3"/>
    <cellStyle name="Финансовый_Копия Таблица косвенных и прямых расходов МОУ Туношенская СОШ.на 29.12. 2012г " xfId="49"/>
    <cellStyle name="Хороший" xfId="50" builtinId="26" customBuiltin="1"/>
  </cellStyles>
  <dxfs count="0"/>
  <tableStyles count="0" defaultTableStyle="TableStyleMedium9" defaultPivotStyle="PivotStyleLight16"/>
  <colors>
    <mruColors>
      <color rgb="FFE4C9FF"/>
      <color rgb="FFCC99FF"/>
      <color rgb="FFFF71FF"/>
      <color rgb="FFC1FFE0"/>
      <color rgb="FFCCFFCC"/>
      <color rgb="FFFFFFCC"/>
      <color rgb="FFE8D1FF"/>
      <color rgb="FFEEDDFF"/>
      <color rgb="FFCCCCFF"/>
      <color rgb="FFEFE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Desktop/&#1055;&#1060;&#1061;&#1044;%202023/&#1055;&#1060;&#1061;&#1044;%20&#1086;&#1090;%2002.06.2023%20&#1087;&#1077;&#1088;&#1077;&#1076;&#1074;&#1080;&#1078;&#1082;&#1072;%20&#1089;&#1090;&#1072;&#1090;&#1077;&#10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aterina/AppData/Local/Temp/&#1060;&#1061;&#1044;%202017%20&#1057;&#1054;&#1043;&#1051;&#1040;&#1064;&#1045;&#1053;&#1048;&#1045;%20&#1085;&#1072;%20&#1084;&#1079;%20&#1076;&#1083;&#1103;%20%20&#1054;&#1059;%20&#1089;%20&#1044;&#1086;&#1096;&#1082;%20&#1075;&#1088;%20(0701%2007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гл МЗ-4 эк"/>
      <sheetName val="ДCЛ"/>
      <sheetName val="ДCЛ(кз)-4эк"/>
      <sheetName val="ДСГ 4эк"/>
      <sheetName val="График-4эк"/>
      <sheetName val="НЗ 2-экз"/>
      <sheetName val="ЛИМ год 1эк"/>
      <sheetName val="СРОКИ год 2эк"/>
      <sheetName val="Остатки -1эк"/>
      <sheetName val="ИЦ 1эк"/>
      <sheetName val="ПД 1эк"/>
      <sheetName val="Возвраты-1эк"/>
      <sheetName val="Прочие-1эк"/>
      <sheetName val="НОВЫЙ фхд стр 3-5 2 экз"/>
      <sheetName val="ФХД стр3-5 в 2экз."/>
      <sheetName val="ФХД 2экз (2)"/>
      <sheetName val="Пост и Вып 2эк"/>
      <sheetName val="ФХДстр.1_4"/>
      <sheetName val="ФХДстр.5_7"/>
      <sheetName val="ФХДстр.5_6"/>
      <sheetName val="ФХД 2экз"/>
      <sheetName val="Таб 2.1. 2экз"/>
      <sheetName val="Свед ИЦ 3 экз."/>
      <sheetName val="Сведения ИЦ 3экз"/>
      <sheetName val="свод фхд (черновик)"/>
      <sheetName val="свод фхд 2 эк"/>
      <sheetName val="Увед об измен"/>
      <sheetName val="№"/>
      <sheetName val="кр"/>
      <sheetName val="Лист1"/>
      <sheetName val="рекомендации"/>
    </sheetNames>
    <sheetDataSet>
      <sheetData sheetId="0"/>
      <sheetData sheetId="1"/>
      <sheetData sheetId="2"/>
      <sheetData sheetId="3"/>
      <sheetData sheetId="4"/>
      <sheetData sheetId="5">
        <row r="1">
          <cell r="A1" t="str">
            <v>МОУ СШ п.Ярославка ЯМР</v>
          </cell>
        </row>
      </sheetData>
      <sheetData sheetId="6"/>
      <sheetData sheetId="7"/>
      <sheetData sheetId="8"/>
      <sheetData sheetId="9"/>
      <sheetData sheetId="10"/>
      <sheetData sheetId="11"/>
      <sheetData sheetId="12"/>
      <sheetData sheetId="13"/>
      <sheetData sheetId="14"/>
      <sheetData sheetId="15"/>
      <sheetData sheetId="16"/>
      <sheetData sheetId="17">
        <row r="106">
          <cell r="DS106">
            <v>1491683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глашение-5 экз"/>
      <sheetName val="Доп согл Л"/>
      <sheetName val="Доп согл Г"/>
      <sheetName val="График"/>
      <sheetName val="ПК 1-экз"/>
      <sheetName val="по меропр. 2экз"/>
      <sheetName val="по срокам 3экз"/>
      <sheetName val="ПД 1экз"/>
      <sheetName val="Прочие-1экз"/>
      <sheetName val="Возвраты-1экз"/>
      <sheetName val="ИЦ 1экз"/>
      <sheetName val="Остатки -1экз"/>
      <sheetName val="ФХД 2экз."/>
      <sheetName val="НОВЫЙ фхд стр 3-5 2 экз"/>
      <sheetName val="ФХД стр3-5 в 2экз."/>
      <sheetName val="ФХД 2экз"/>
      <sheetName val="Таблица 2.1. 2экз"/>
      <sheetName val="Пост и Вып 2экз"/>
      <sheetName val="Свед ИЦ 3 экз."/>
      <sheetName val="Сведения ИЦ 3экз"/>
      <sheetName val="№"/>
      <sheetName val="касс.р"/>
      <sheetName val="Лист1"/>
      <sheetName val="Лист2"/>
    </sheetNames>
    <sheetDataSet>
      <sheetData sheetId="0"/>
      <sheetData sheetId="1"/>
      <sheetData sheetId="2"/>
      <sheetData sheetId="3"/>
      <sheetData sheetId="4">
        <row r="4">
          <cell r="A4" t="str">
            <v>Раздел Подраздел 07 01-ДОУ и ОУ с дошк. гр.,  07 02-ОУ ,  07 03-ДОП</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1FF"/>
    <pageSetUpPr fitToPage="1"/>
  </sheetPr>
  <dimension ref="B1:M65"/>
  <sheetViews>
    <sheetView showWhiteSpace="0" view="pageBreakPreview" topLeftCell="A39" zoomScaleSheetLayoutView="100" workbookViewId="0">
      <selection activeCell="H56" sqref="H56:M56"/>
    </sheetView>
  </sheetViews>
  <sheetFormatPr defaultRowHeight="16.5" x14ac:dyDescent="0.25"/>
  <cols>
    <col min="1" max="1" width="1.28515625" style="1" customWidth="1"/>
    <col min="2" max="2" width="9.28515625" style="1" customWidth="1"/>
    <col min="3" max="3" width="4.140625" style="1" customWidth="1"/>
    <col min="4" max="4" width="12.85546875" style="1" customWidth="1"/>
    <col min="5" max="5" width="7.42578125" style="1" customWidth="1"/>
    <col min="6" max="6" width="21.140625" style="1" customWidth="1"/>
    <col min="7" max="7" width="9.85546875" style="1" customWidth="1"/>
    <col min="8" max="8" width="7.7109375" style="1" customWidth="1"/>
    <col min="9" max="9" width="4.5703125" style="1" customWidth="1"/>
    <col min="10" max="10" width="8" style="1" customWidth="1"/>
    <col min="11" max="11" width="4.85546875" style="1" customWidth="1"/>
    <col min="12" max="12" width="7.7109375" style="1" customWidth="1"/>
    <col min="13" max="13" width="17.140625" style="1" customWidth="1"/>
    <col min="14" max="16384" width="9.140625" style="1"/>
  </cols>
  <sheetData>
    <row r="1" spans="2:13" ht="8.25" customHeight="1" x14ac:dyDescent="0.25"/>
    <row r="2" spans="2:13" ht="93.75" customHeight="1" x14ac:dyDescent="0.25">
      <c r="B2" s="1634" t="s">
        <v>1391</v>
      </c>
      <c r="C2" s="1634"/>
      <c r="D2" s="1634"/>
      <c r="E2" s="1634"/>
      <c r="F2" s="1634"/>
      <c r="G2" s="1634"/>
      <c r="H2" s="1634"/>
      <c r="I2" s="1634"/>
      <c r="J2" s="1634"/>
      <c r="K2" s="1634"/>
      <c r="L2" s="1634"/>
      <c r="M2" s="1634"/>
    </row>
    <row r="3" spans="2:13" ht="13.5" customHeight="1" x14ac:dyDescent="0.25">
      <c r="B3" s="1632" t="s">
        <v>1402</v>
      </c>
      <c r="C3" s="1632"/>
      <c r="D3" s="1632"/>
      <c r="E3" s="1632"/>
      <c r="F3" s="1632"/>
      <c r="G3" s="1632"/>
      <c r="H3" s="1632"/>
      <c r="I3" s="1632"/>
      <c r="J3" s="1632"/>
      <c r="K3" s="1632"/>
      <c r="L3" s="1632"/>
      <c r="M3" s="1632"/>
    </row>
    <row r="4" spans="2:13" ht="12" customHeight="1" x14ac:dyDescent="0.25">
      <c r="B4" s="1631"/>
      <c r="C4" s="1631"/>
      <c r="D4" s="1631"/>
      <c r="E4" s="1631"/>
      <c r="F4" s="1631"/>
      <c r="G4" s="1631"/>
      <c r="H4" s="1631"/>
      <c r="I4" s="1631"/>
      <c r="J4" s="1631"/>
      <c r="K4" s="1631"/>
      <c r="L4" s="1631"/>
      <c r="M4" s="1631"/>
    </row>
    <row r="5" spans="2:13" ht="14.25" customHeight="1" x14ac:dyDescent="0.25">
      <c r="B5" s="1635" t="s">
        <v>608</v>
      </c>
      <c r="C5" s="1635"/>
      <c r="D5" s="1635"/>
      <c r="E5" s="35"/>
      <c r="F5" s="35"/>
      <c r="G5" s="35"/>
      <c r="H5" s="35"/>
      <c r="I5" s="35"/>
      <c r="J5" s="35"/>
      <c r="K5" s="1632" t="s">
        <v>1403</v>
      </c>
      <c r="L5" s="1632"/>
      <c r="M5" s="1632"/>
    </row>
    <row r="6" spans="2:13" ht="6.75" customHeight="1" x14ac:dyDescent="0.25">
      <c r="B6" s="1631" t="s">
        <v>247</v>
      </c>
      <c r="C6" s="1631"/>
      <c r="D6" s="1631"/>
      <c r="E6" s="1631"/>
      <c r="F6" s="1631"/>
      <c r="G6" s="1631"/>
      <c r="H6" s="1631"/>
      <c r="I6" s="1631"/>
      <c r="J6" s="1631"/>
      <c r="K6" s="1631"/>
      <c r="L6" s="1631"/>
      <c r="M6" s="1631"/>
    </row>
    <row r="7" spans="2:13" ht="5.25" customHeight="1" x14ac:dyDescent="0.25">
      <c r="B7" s="1631" t="s">
        <v>247</v>
      </c>
      <c r="C7" s="1631"/>
      <c r="D7" s="1631"/>
      <c r="E7" s="1631"/>
      <c r="F7" s="1631"/>
      <c r="G7" s="1631"/>
      <c r="H7" s="1631"/>
      <c r="I7" s="1631"/>
      <c r="J7" s="1631"/>
      <c r="K7" s="1631"/>
      <c r="L7" s="1631"/>
      <c r="M7" s="1631"/>
    </row>
    <row r="8" spans="2:13" ht="128.25" customHeight="1" x14ac:dyDescent="0.25">
      <c r="B8" s="1633" t="s">
        <v>1392</v>
      </c>
      <c r="C8" s="1633"/>
      <c r="D8" s="1633"/>
      <c r="E8" s="1633"/>
      <c r="F8" s="1633"/>
      <c r="G8" s="1633"/>
      <c r="H8" s="1633"/>
      <c r="I8" s="1633"/>
      <c r="J8" s="1633"/>
      <c r="K8" s="1633"/>
      <c r="L8" s="1633"/>
      <c r="M8" s="1633"/>
    </row>
    <row r="9" spans="2:13" ht="7.5" customHeight="1" x14ac:dyDescent="0.25">
      <c r="B9" s="1636"/>
      <c r="C9" s="1636"/>
      <c r="D9" s="1636"/>
      <c r="E9" s="1636"/>
      <c r="F9" s="1636"/>
      <c r="G9" s="1636"/>
      <c r="H9" s="1636"/>
      <c r="I9" s="1636"/>
      <c r="J9" s="1636"/>
      <c r="K9" s="1636"/>
      <c r="L9" s="1636"/>
      <c r="M9" s="1636"/>
    </row>
    <row r="10" spans="2:13" ht="16.5" customHeight="1" x14ac:dyDescent="0.25">
      <c r="B10" s="1639" t="s">
        <v>221</v>
      </c>
      <c r="C10" s="1639"/>
      <c r="D10" s="1639"/>
      <c r="E10" s="1639"/>
      <c r="F10" s="1639"/>
      <c r="G10" s="1639"/>
      <c r="H10" s="1639"/>
      <c r="I10" s="1639"/>
      <c r="J10" s="1639"/>
      <c r="K10" s="1639"/>
      <c r="L10" s="1639"/>
      <c r="M10" s="1639"/>
    </row>
    <row r="11" spans="2:13" ht="7.5" customHeight="1" x14ac:dyDescent="0.25">
      <c r="B11" s="1638"/>
      <c r="C11" s="1638"/>
      <c r="D11" s="1638"/>
      <c r="E11" s="1638"/>
      <c r="F11" s="1638"/>
      <c r="G11" s="1638"/>
      <c r="H11" s="1638"/>
      <c r="I11" s="1638"/>
      <c r="J11" s="1638"/>
      <c r="K11" s="1638"/>
      <c r="L11" s="1638"/>
      <c r="M11" s="1638"/>
    </row>
    <row r="12" spans="2:13" ht="65.25" customHeight="1" x14ac:dyDescent="0.25">
      <c r="B12" s="1638" t="s">
        <v>1404</v>
      </c>
      <c r="C12" s="1638"/>
      <c r="D12" s="1638"/>
      <c r="E12" s="1638"/>
      <c r="F12" s="1638"/>
      <c r="G12" s="1638"/>
      <c r="H12" s="1638"/>
      <c r="I12" s="1638"/>
      <c r="J12" s="1638"/>
      <c r="K12" s="1638"/>
      <c r="L12" s="1638"/>
      <c r="M12" s="1638"/>
    </row>
    <row r="13" spans="2:13" ht="6.75" customHeight="1" x14ac:dyDescent="0.25">
      <c r="B13" s="1636"/>
      <c r="C13" s="1636"/>
      <c r="D13" s="1636"/>
      <c r="E13" s="1636"/>
      <c r="F13" s="1636"/>
      <c r="G13" s="1636"/>
      <c r="H13" s="1636"/>
      <c r="I13" s="1636"/>
      <c r="J13" s="1636"/>
      <c r="K13" s="1636"/>
      <c r="L13" s="1636"/>
      <c r="M13" s="1636"/>
    </row>
    <row r="14" spans="2:13" ht="16.5" customHeight="1" x14ac:dyDescent="0.25">
      <c r="B14" s="1637" t="s">
        <v>222</v>
      </c>
      <c r="C14" s="1637"/>
      <c r="D14" s="1637"/>
      <c r="E14" s="1637"/>
      <c r="F14" s="1637"/>
      <c r="G14" s="1637"/>
      <c r="H14" s="1637"/>
      <c r="I14" s="1637"/>
      <c r="J14" s="1637"/>
      <c r="K14" s="1637"/>
      <c r="L14" s="1637"/>
      <c r="M14" s="1637"/>
    </row>
    <row r="15" spans="2:13" ht="8.25" customHeight="1" x14ac:dyDescent="0.25">
      <c r="B15" s="1636"/>
      <c r="C15" s="1636"/>
      <c r="D15" s="1636"/>
      <c r="E15" s="1636"/>
      <c r="F15" s="1636"/>
      <c r="G15" s="1636"/>
      <c r="H15" s="1636"/>
      <c r="I15" s="1636"/>
      <c r="J15" s="1636"/>
      <c r="K15" s="1636"/>
      <c r="L15" s="1636"/>
      <c r="M15" s="1636"/>
    </row>
    <row r="16" spans="2:13" x14ac:dyDescent="0.25">
      <c r="B16" s="1638" t="s">
        <v>515</v>
      </c>
      <c r="C16" s="1638"/>
      <c r="D16" s="1638"/>
      <c r="E16" s="1638"/>
      <c r="F16" s="1638"/>
      <c r="G16" s="1638"/>
      <c r="H16" s="1638"/>
      <c r="I16" s="1638"/>
      <c r="J16" s="1638"/>
      <c r="K16" s="1638"/>
      <c r="L16" s="1638"/>
      <c r="M16" s="1638"/>
    </row>
    <row r="17" spans="2:13" ht="46.5" customHeight="1" x14ac:dyDescent="0.25">
      <c r="B17" s="1638" t="s">
        <v>1410</v>
      </c>
      <c r="C17" s="1638"/>
      <c r="D17" s="1638"/>
      <c r="E17" s="1638"/>
      <c r="F17" s="1638"/>
      <c r="G17" s="1638"/>
      <c r="H17" s="1638"/>
      <c r="I17" s="1638"/>
      <c r="J17" s="1638"/>
      <c r="K17" s="1638"/>
      <c r="L17" s="1638"/>
      <c r="M17" s="1638"/>
    </row>
    <row r="18" spans="2:13" ht="285.75" customHeight="1" x14ac:dyDescent="0.25">
      <c r="B18" s="1638" t="s">
        <v>1405</v>
      </c>
      <c r="C18" s="1638"/>
      <c r="D18" s="1638"/>
      <c r="E18" s="1638"/>
      <c r="F18" s="1638"/>
      <c r="G18" s="1638"/>
      <c r="H18" s="1638"/>
      <c r="I18" s="1638"/>
      <c r="J18" s="1638"/>
      <c r="K18" s="1638"/>
      <c r="L18" s="1638"/>
      <c r="M18" s="1638"/>
    </row>
    <row r="19" spans="2:13" ht="65.25" hidden="1" customHeight="1" x14ac:dyDescent="0.25">
      <c r="B19" s="1638" t="s">
        <v>537</v>
      </c>
      <c r="C19" s="1638"/>
      <c r="D19" s="1638"/>
      <c r="E19" s="1638"/>
      <c r="F19" s="1638"/>
      <c r="G19" s="1638"/>
      <c r="H19" s="1638"/>
      <c r="I19" s="1638"/>
      <c r="J19" s="1638"/>
      <c r="K19" s="1638"/>
      <c r="L19" s="1638"/>
      <c r="M19" s="1638"/>
    </row>
    <row r="20" spans="2:13" ht="45.75" hidden="1" customHeight="1" x14ac:dyDescent="0.25">
      <c r="B20" s="1638" t="s">
        <v>516</v>
      </c>
      <c r="C20" s="1638"/>
      <c r="D20" s="1638"/>
      <c r="E20" s="1638"/>
      <c r="F20" s="1638"/>
      <c r="G20" s="1638"/>
      <c r="H20" s="1638"/>
      <c r="I20" s="1638"/>
      <c r="J20" s="1638"/>
      <c r="K20" s="1638"/>
      <c r="L20" s="1638"/>
      <c r="M20" s="1638"/>
    </row>
    <row r="21" spans="2:13" ht="209.25" customHeight="1" x14ac:dyDescent="0.25">
      <c r="B21" s="1638" t="s">
        <v>609</v>
      </c>
      <c r="C21" s="1638"/>
      <c r="D21" s="1638"/>
      <c r="E21" s="1638"/>
      <c r="F21" s="1638"/>
      <c r="G21" s="1638"/>
      <c r="H21" s="1638"/>
      <c r="I21" s="1638"/>
      <c r="J21" s="1638"/>
      <c r="K21" s="1638"/>
      <c r="L21" s="1638"/>
      <c r="M21" s="1638"/>
    </row>
    <row r="22" spans="2:13" ht="189.75" customHeight="1" x14ac:dyDescent="0.25">
      <c r="B22" s="1638" t="s">
        <v>1406</v>
      </c>
      <c r="C22" s="1638"/>
      <c r="D22" s="1638"/>
      <c r="E22" s="1638"/>
      <c r="F22" s="1638"/>
      <c r="G22" s="1638"/>
      <c r="H22" s="1638"/>
      <c r="I22" s="1638"/>
      <c r="J22" s="1638"/>
      <c r="K22" s="1638"/>
      <c r="L22" s="1638"/>
      <c r="M22" s="1638"/>
    </row>
    <row r="23" spans="2:13" ht="3.75" customHeight="1" x14ac:dyDescent="0.25">
      <c r="B23" s="1636"/>
      <c r="C23" s="1636"/>
      <c r="D23" s="1636"/>
      <c r="E23" s="1636"/>
      <c r="F23" s="1636"/>
      <c r="G23" s="1636"/>
      <c r="H23" s="1636"/>
      <c r="I23" s="1636"/>
      <c r="J23" s="1636"/>
      <c r="K23" s="1636"/>
      <c r="L23" s="1636"/>
      <c r="M23" s="1636"/>
    </row>
    <row r="24" spans="2:13" x14ac:dyDescent="0.25">
      <c r="B24" s="1639" t="s">
        <v>223</v>
      </c>
      <c r="C24" s="1639"/>
      <c r="D24" s="1639"/>
      <c r="E24" s="1639"/>
      <c r="F24" s="1639"/>
      <c r="G24" s="1639"/>
      <c r="H24" s="1639"/>
      <c r="I24" s="1639"/>
      <c r="J24" s="1639"/>
      <c r="K24" s="1639"/>
      <c r="L24" s="1639"/>
      <c r="M24" s="1639"/>
    </row>
    <row r="25" spans="2:13" ht="7.5" customHeight="1" x14ac:dyDescent="0.25">
      <c r="B25" s="1638"/>
      <c r="C25" s="1638"/>
      <c r="D25" s="1638"/>
      <c r="E25" s="1638"/>
      <c r="F25" s="1638"/>
      <c r="G25" s="1638"/>
      <c r="H25" s="1638"/>
      <c r="I25" s="1638"/>
      <c r="J25" s="1638"/>
      <c r="K25" s="1638"/>
      <c r="L25" s="1638"/>
      <c r="M25" s="1638"/>
    </row>
    <row r="26" spans="2:13" ht="45" customHeight="1" x14ac:dyDescent="0.25">
      <c r="B26" s="1638" t="s">
        <v>460</v>
      </c>
      <c r="C26" s="1638"/>
      <c r="D26" s="1638"/>
      <c r="E26" s="1638"/>
      <c r="F26" s="1638"/>
      <c r="G26" s="1638"/>
      <c r="H26" s="1638"/>
      <c r="I26" s="1638"/>
      <c r="J26" s="1638"/>
      <c r="K26" s="1638"/>
      <c r="L26" s="1638"/>
      <c r="M26" s="1638"/>
    </row>
    <row r="27" spans="2:13" ht="7.5" customHeight="1" x14ac:dyDescent="0.25">
      <c r="B27" s="1638"/>
      <c r="C27" s="1638"/>
      <c r="D27" s="1638"/>
      <c r="E27" s="1638"/>
      <c r="F27" s="1638"/>
      <c r="G27" s="1638"/>
      <c r="H27" s="1638"/>
      <c r="I27" s="1638"/>
      <c r="J27" s="1638"/>
      <c r="K27" s="1638"/>
      <c r="L27" s="1638"/>
      <c r="M27" s="1638"/>
    </row>
    <row r="28" spans="2:13" x14ac:dyDescent="0.25">
      <c r="B28" s="1639" t="s">
        <v>224</v>
      </c>
      <c r="C28" s="1639"/>
      <c r="D28" s="1639"/>
      <c r="E28" s="1639"/>
      <c r="F28" s="1639"/>
      <c r="G28" s="1639"/>
      <c r="H28" s="1639"/>
      <c r="I28" s="1639"/>
      <c r="J28" s="1639"/>
      <c r="K28" s="1639"/>
      <c r="L28" s="1639"/>
      <c r="M28" s="1639"/>
    </row>
    <row r="29" spans="2:13" ht="5.25" customHeight="1" x14ac:dyDescent="0.25">
      <c r="B29" s="1638"/>
      <c r="C29" s="1638"/>
      <c r="D29" s="1638"/>
      <c r="E29" s="1638"/>
      <c r="F29" s="1638"/>
      <c r="G29" s="1638"/>
      <c r="H29" s="1638"/>
      <c r="I29" s="1638"/>
      <c r="J29" s="1638"/>
      <c r="K29" s="1638"/>
      <c r="L29" s="1638"/>
      <c r="M29" s="1638"/>
    </row>
    <row r="30" spans="2:13" ht="31.5" customHeight="1" x14ac:dyDescent="0.25">
      <c r="B30" s="1638" t="s">
        <v>461</v>
      </c>
      <c r="C30" s="1638"/>
      <c r="D30" s="1638"/>
      <c r="E30" s="1638"/>
      <c r="F30" s="1638"/>
      <c r="G30" s="1638"/>
      <c r="H30" s="1638"/>
      <c r="I30" s="1638"/>
      <c r="J30" s="1638"/>
      <c r="K30" s="1638"/>
      <c r="L30" s="1638"/>
      <c r="M30" s="1638"/>
    </row>
    <row r="31" spans="2:13" ht="9" customHeight="1" x14ac:dyDescent="0.25">
      <c r="B31" s="1638"/>
      <c r="C31" s="1638"/>
      <c r="D31" s="1638"/>
      <c r="E31" s="1638"/>
      <c r="F31" s="1638"/>
      <c r="G31" s="1638"/>
      <c r="H31" s="1638"/>
      <c r="I31" s="1638"/>
      <c r="J31" s="1638"/>
      <c r="K31" s="1638"/>
      <c r="L31" s="1638"/>
      <c r="M31" s="1638"/>
    </row>
    <row r="32" spans="2:13" x14ac:dyDescent="0.25">
      <c r="B32" s="1639" t="s">
        <v>225</v>
      </c>
      <c r="C32" s="1639"/>
      <c r="D32" s="1639"/>
      <c r="E32" s="1639"/>
      <c r="F32" s="1639"/>
      <c r="G32" s="1639"/>
      <c r="H32" s="1639"/>
      <c r="I32" s="1639"/>
      <c r="J32" s="1639"/>
      <c r="K32" s="1639"/>
      <c r="L32" s="1639"/>
      <c r="M32" s="1639"/>
    </row>
    <row r="33" spans="2:13" ht="113.25" customHeight="1" x14ac:dyDescent="0.25">
      <c r="B33" s="1638" t="s">
        <v>462</v>
      </c>
      <c r="C33" s="1638"/>
      <c r="D33" s="1638"/>
      <c r="E33" s="1638"/>
      <c r="F33" s="1638"/>
      <c r="G33" s="1638"/>
      <c r="H33" s="1638"/>
      <c r="I33" s="1638"/>
      <c r="J33" s="1638"/>
      <c r="K33" s="1638"/>
      <c r="L33" s="1638"/>
      <c r="M33" s="1638"/>
    </row>
    <row r="34" spans="2:13" ht="4.5" customHeight="1" x14ac:dyDescent="0.25">
      <c r="B34" s="1631"/>
      <c r="C34" s="1631"/>
      <c r="D34" s="1631"/>
      <c r="E34" s="1631"/>
      <c r="F34" s="1631"/>
      <c r="G34" s="1631"/>
      <c r="H34" s="1631"/>
      <c r="I34" s="1631"/>
      <c r="J34" s="1631"/>
      <c r="K34" s="1631"/>
      <c r="L34" s="1631"/>
      <c r="M34" s="1631"/>
    </row>
    <row r="35" spans="2:13" ht="3.75" customHeight="1" x14ac:dyDescent="0.25">
      <c r="B35" s="1547"/>
      <c r="C35" s="1547"/>
      <c r="D35" s="1547"/>
      <c r="E35" s="1547"/>
      <c r="F35" s="1547"/>
      <c r="G35" s="1547"/>
      <c r="H35" s="1547"/>
      <c r="I35" s="1547"/>
      <c r="J35" s="1547"/>
      <c r="K35" s="1547"/>
      <c r="L35" s="1547"/>
      <c r="M35" s="1547"/>
    </row>
    <row r="36" spans="2:13" x14ac:dyDescent="0.25">
      <c r="B36" s="1640" t="s">
        <v>226</v>
      </c>
      <c r="C36" s="1640"/>
      <c r="D36" s="1640"/>
      <c r="E36" s="1640"/>
      <c r="F36" s="1640"/>
      <c r="G36" s="1640"/>
      <c r="H36" s="1640"/>
      <c r="I36" s="1640"/>
      <c r="J36" s="1640"/>
      <c r="K36" s="1640"/>
      <c r="L36" s="1640"/>
      <c r="M36" s="1640"/>
    </row>
    <row r="37" spans="2:13" ht="16.5" customHeight="1" x14ac:dyDescent="0.25">
      <c r="B37" s="1641" t="s">
        <v>227</v>
      </c>
      <c r="C37" s="1642"/>
      <c r="D37" s="1642"/>
      <c r="E37" s="1642"/>
      <c r="F37" s="1642"/>
      <c r="G37" s="1643" t="s">
        <v>237</v>
      </c>
      <c r="H37" s="1644"/>
      <c r="I37" s="1644"/>
      <c r="J37" s="1644"/>
      <c r="K37" s="1644"/>
      <c r="L37" s="1644"/>
      <c r="M37" s="1645"/>
    </row>
    <row r="38" spans="2:13" ht="48" customHeight="1" x14ac:dyDescent="0.25">
      <c r="B38" s="1646" t="s">
        <v>384</v>
      </c>
      <c r="C38" s="1647"/>
      <c r="D38" s="1647"/>
      <c r="E38" s="1647"/>
      <c r="F38" s="1647"/>
      <c r="G38" s="1648" t="s">
        <v>1368</v>
      </c>
      <c r="H38" s="1649"/>
      <c r="I38" s="1649"/>
      <c r="J38" s="1649"/>
      <c r="K38" s="1649"/>
      <c r="L38" s="1649"/>
      <c r="M38" s="1650"/>
    </row>
    <row r="39" spans="2:13" ht="16.5" customHeight="1" x14ac:dyDescent="0.25">
      <c r="B39" s="1641" t="s">
        <v>228</v>
      </c>
      <c r="C39" s="1642"/>
      <c r="D39" s="1642"/>
      <c r="E39" s="1642"/>
      <c r="F39" s="1653"/>
      <c r="G39" s="1643" t="s">
        <v>228</v>
      </c>
      <c r="H39" s="1644"/>
      <c r="I39" s="1644"/>
      <c r="J39" s="1644"/>
      <c r="K39" s="1644"/>
      <c r="L39" s="1644"/>
      <c r="M39" s="1645"/>
    </row>
    <row r="40" spans="2:13" ht="32.25" customHeight="1" x14ac:dyDescent="0.25">
      <c r="B40" s="1646" t="s">
        <v>433</v>
      </c>
      <c r="C40" s="1647"/>
      <c r="D40" s="1647"/>
      <c r="E40" s="1647"/>
      <c r="F40" s="1662"/>
      <c r="G40" s="1663" t="s">
        <v>1393</v>
      </c>
      <c r="H40" s="1647"/>
      <c r="I40" s="1647"/>
      <c r="J40" s="1647"/>
      <c r="K40" s="1647"/>
      <c r="L40" s="1647"/>
      <c r="M40" s="1662"/>
    </row>
    <row r="41" spans="2:13" ht="16.5" customHeight="1" x14ac:dyDescent="0.25">
      <c r="B41" s="1651" t="s">
        <v>229</v>
      </c>
      <c r="C41" s="1652"/>
      <c r="D41" s="1652"/>
      <c r="E41" s="1652"/>
      <c r="F41" s="1652"/>
      <c r="G41" s="1643" t="s">
        <v>229</v>
      </c>
      <c r="H41" s="1644"/>
      <c r="I41" s="1644"/>
      <c r="J41" s="1644"/>
      <c r="K41" s="1644"/>
      <c r="L41" s="1644"/>
      <c r="M41" s="1645"/>
    </row>
    <row r="42" spans="2:13" ht="16.5" customHeight="1" x14ac:dyDescent="0.25">
      <c r="B42" s="1651" t="s">
        <v>1305</v>
      </c>
      <c r="C42" s="1652"/>
      <c r="D42" s="1652"/>
      <c r="E42" s="1652"/>
      <c r="F42" s="1652"/>
      <c r="G42" s="1664" t="s">
        <v>1394</v>
      </c>
      <c r="H42" s="1665"/>
      <c r="I42" s="1665"/>
      <c r="J42" s="1665"/>
      <c r="K42" s="1665"/>
      <c r="L42" s="1665"/>
      <c r="M42" s="1666"/>
    </row>
    <row r="43" spans="2:13" ht="36" customHeight="1" x14ac:dyDescent="0.25">
      <c r="B43" s="1654" t="s">
        <v>1245</v>
      </c>
      <c r="C43" s="1655"/>
      <c r="D43" s="1655"/>
      <c r="E43" s="1655"/>
      <c r="F43" s="1655"/>
      <c r="G43" s="1656" t="s">
        <v>1395</v>
      </c>
      <c r="H43" s="1657"/>
      <c r="I43" s="1657"/>
      <c r="J43" s="1657"/>
      <c r="K43" s="1657"/>
      <c r="L43" s="1657"/>
      <c r="M43" s="1658"/>
    </row>
    <row r="44" spans="2:13" ht="63.75" customHeight="1" x14ac:dyDescent="0.25">
      <c r="B44" s="1659" t="s">
        <v>1246</v>
      </c>
      <c r="C44" s="1660"/>
      <c r="D44" s="1660"/>
      <c r="E44" s="1660"/>
      <c r="F44" s="1661"/>
      <c r="G44" s="1667" t="s">
        <v>1396</v>
      </c>
      <c r="H44" s="1668"/>
      <c r="I44" s="1668"/>
      <c r="J44" s="1668"/>
      <c r="K44" s="1668"/>
      <c r="L44" s="1668"/>
      <c r="M44" s="1669"/>
    </row>
    <row r="45" spans="2:13" ht="14.25" customHeight="1" x14ac:dyDescent="0.25">
      <c r="B45" s="1677" t="s">
        <v>1243</v>
      </c>
      <c r="C45" s="1678"/>
      <c r="D45" s="1678"/>
      <c r="E45" s="1678"/>
      <c r="F45" s="1678"/>
      <c r="G45" s="1670" t="s">
        <v>1243</v>
      </c>
      <c r="H45" s="1671"/>
      <c r="I45" s="1671"/>
      <c r="J45" s="1671"/>
      <c r="K45" s="1671"/>
      <c r="L45" s="1671"/>
      <c r="M45" s="1672"/>
    </row>
    <row r="46" spans="2:13" ht="15.75" customHeight="1" x14ac:dyDescent="0.25">
      <c r="B46" s="1677" t="s">
        <v>234</v>
      </c>
      <c r="C46" s="1678"/>
      <c r="D46" s="1678"/>
      <c r="E46" s="1678"/>
      <c r="F46" s="1678"/>
      <c r="G46" s="18" t="s">
        <v>230</v>
      </c>
      <c r="H46" s="1690" t="s">
        <v>1397</v>
      </c>
      <c r="I46" s="1690"/>
      <c r="J46" s="1690"/>
      <c r="K46" s="1690"/>
      <c r="L46" s="1690"/>
      <c r="M46" s="1691"/>
    </row>
    <row r="47" spans="2:13" ht="15.75" customHeight="1" x14ac:dyDescent="0.25">
      <c r="B47" s="1651" t="s">
        <v>1244</v>
      </c>
      <c r="C47" s="1652"/>
      <c r="D47" s="1652"/>
      <c r="E47" s="1652"/>
      <c r="F47" s="1652"/>
      <c r="G47" s="22" t="s">
        <v>231</v>
      </c>
      <c r="H47" s="1673" t="s">
        <v>1398</v>
      </c>
      <c r="I47" s="1673"/>
      <c r="J47" s="1673"/>
      <c r="K47" s="1673"/>
      <c r="L47" s="1673"/>
      <c r="M47" s="1674"/>
    </row>
    <row r="48" spans="2:13" ht="15" customHeight="1" x14ac:dyDescent="0.25">
      <c r="B48" s="1659" t="s">
        <v>235</v>
      </c>
      <c r="C48" s="1660"/>
      <c r="D48" s="1660"/>
      <c r="E48" s="1660"/>
      <c r="F48" s="1660"/>
      <c r="G48" s="5" t="s">
        <v>232</v>
      </c>
      <c r="H48" s="1675" t="s">
        <v>1399</v>
      </c>
      <c r="I48" s="1675"/>
      <c r="J48" s="1675"/>
      <c r="K48" s="1675"/>
      <c r="L48" s="1675"/>
      <c r="M48" s="1676"/>
    </row>
    <row r="49" spans="2:13" ht="15.75" customHeight="1" x14ac:dyDescent="0.25">
      <c r="B49" s="196" t="s">
        <v>463</v>
      </c>
      <c r="C49" s="1680" t="s">
        <v>1159</v>
      </c>
      <c r="D49" s="1680"/>
      <c r="E49" s="1680"/>
      <c r="F49" s="1681"/>
      <c r="G49" s="196" t="s">
        <v>463</v>
      </c>
      <c r="H49" s="1682" t="s">
        <v>1400</v>
      </c>
      <c r="I49" s="1682"/>
      <c r="J49" s="1682"/>
      <c r="K49" s="1682"/>
      <c r="L49" s="1682"/>
      <c r="M49" s="1683"/>
    </row>
    <row r="50" spans="2:13" ht="15" customHeight="1" x14ac:dyDescent="0.25">
      <c r="B50" s="4" t="s">
        <v>236</v>
      </c>
      <c r="C50" s="1680" t="s">
        <v>268</v>
      </c>
      <c r="D50" s="1680"/>
      <c r="E50" s="1680"/>
      <c r="F50" s="1681"/>
      <c r="G50" s="4" t="s">
        <v>236</v>
      </c>
      <c r="H50" s="1682" t="s">
        <v>1401</v>
      </c>
      <c r="I50" s="1682"/>
      <c r="J50" s="1682"/>
      <c r="K50" s="1682"/>
      <c r="L50" s="1682"/>
      <c r="M50" s="1683"/>
    </row>
    <row r="51" spans="2:13" ht="15.75" hidden="1" customHeight="1" x14ac:dyDescent="0.25">
      <c r="B51" s="197" t="s">
        <v>390</v>
      </c>
      <c r="C51" s="1680" t="s">
        <v>391</v>
      </c>
      <c r="D51" s="1680"/>
      <c r="E51" s="1680"/>
      <c r="F51" s="1681"/>
      <c r="G51" s="197" t="s">
        <v>390</v>
      </c>
      <c r="H51" s="1684" t="s">
        <v>238</v>
      </c>
      <c r="I51" s="1684"/>
      <c r="J51" s="1684"/>
      <c r="K51" s="1684"/>
      <c r="L51" s="1684"/>
      <c r="M51" s="1685"/>
    </row>
    <row r="52" spans="2:13" ht="5.25" customHeight="1" x14ac:dyDescent="0.25">
      <c r="B52" s="16"/>
      <c r="C52" s="17"/>
      <c r="D52" s="23"/>
      <c r="E52" s="23"/>
      <c r="F52" s="24"/>
      <c r="G52" s="25"/>
      <c r="H52" s="23"/>
      <c r="I52" s="23"/>
      <c r="J52" s="23"/>
      <c r="K52" s="23"/>
      <c r="L52" s="23"/>
      <c r="M52" s="24"/>
    </row>
    <row r="53" spans="2:13" x14ac:dyDescent="0.25">
      <c r="B53" s="1686" t="s">
        <v>432</v>
      </c>
      <c r="C53" s="1687"/>
      <c r="D53" s="1687"/>
      <c r="E53" s="1687"/>
      <c r="F53" s="1688"/>
      <c r="G53" s="26"/>
      <c r="H53" s="28" t="s">
        <v>250</v>
      </c>
      <c r="I53" s="28"/>
      <c r="J53" s="28"/>
      <c r="K53" s="43" t="s">
        <v>1359</v>
      </c>
      <c r="L53" s="28"/>
      <c r="M53" s="27"/>
    </row>
    <row r="54" spans="2:13" x14ac:dyDescent="0.25">
      <c r="B54" s="1651" t="s">
        <v>271</v>
      </c>
      <c r="C54" s="1652"/>
      <c r="D54" s="1652"/>
      <c r="E54" s="1652"/>
      <c r="F54" s="1689"/>
      <c r="G54" s="26"/>
      <c r="H54" s="36" t="s">
        <v>269</v>
      </c>
      <c r="I54" s="36"/>
      <c r="J54" s="36"/>
      <c r="K54" s="36"/>
      <c r="L54" s="36"/>
      <c r="M54" s="27"/>
    </row>
    <row r="55" spans="2:13" ht="7.5" customHeight="1" x14ac:dyDescent="0.25">
      <c r="B55" s="26"/>
      <c r="C55" s="28"/>
      <c r="D55" s="28"/>
      <c r="E55" s="28"/>
      <c r="F55" s="28"/>
      <c r="G55" s="4"/>
      <c r="H55" s="28"/>
      <c r="I55" s="28"/>
      <c r="J55" s="28"/>
      <c r="K55" s="28"/>
      <c r="L55" s="28"/>
      <c r="M55" s="27"/>
    </row>
    <row r="56" spans="2:13" ht="17.25" customHeight="1" x14ac:dyDescent="0.25">
      <c r="B56" s="1686" t="s">
        <v>1273</v>
      </c>
      <c r="C56" s="1687"/>
      <c r="D56" s="1687"/>
      <c r="E56" s="1687"/>
      <c r="F56" s="1688"/>
      <c r="G56" s="26"/>
      <c r="H56" s="1665" t="s">
        <v>1369</v>
      </c>
      <c r="I56" s="1665"/>
      <c r="J56" s="1665"/>
      <c r="K56" s="1665"/>
      <c r="L56" s="1665"/>
      <c r="M56" s="1666"/>
    </row>
    <row r="57" spans="2:13" x14ac:dyDescent="0.25">
      <c r="B57" s="4" t="s">
        <v>233</v>
      </c>
      <c r="C57" s="6"/>
      <c r="D57" s="28"/>
      <c r="E57" s="28"/>
      <c r="F57" s="27"/>
      <c r="G57" s="26"/>
      <c r="H57" s="6" t="s">
        <v>233</v>
      </c>
      <c r="I57" s="28"/>
      <c r="J57" s="28"/>
      <c r="K57" s="28"/>
      <c r="L57" s="28"/>
      <c r="M57" s="27"/>
    </row>
    <row r="58" spans="2:13" ht="10.5" customHeight="1" x14ac:dyDescent="0.25">
      <c r="B58" s="29"/>
      <c r="C58" s="1548"/>
      <c r="D58" s="1548"/>
      <c r="E58" s="1548"/>
      <c r="F58" s="30"/>
      <c r="G58" s="29"/>
      <c r="H58" s="1548"/>
      <c r="I58" s="1548"/>
      <c r="J58" s="1548"/>
      <c r="K58" s="1548"/>
      <c r="L58" s="1548"/>
      <c r="M58" s="30"/>
    </row>
    <row r="59" spans="2:13" ht="6" customHeight="1" x14ac:dyDescent="0.25">
      <c r="B59" s="43"/>
      <c r="C59" s="43"/>
      <c r="D59" s="43"/>
      <c r="E59" s="43"/>
      <c r="F59" s="43"/>
      <c r="G59" s="43"/>
      <c r="H59" s="43"/>
      <c r="I59" s="43"/>
      <c r="J59" s="43"/>
      <c r="K59" s="43"/>
      <c r="L59" s="43"/>
      <c r="M59" s="43"/>
    </row>
    <row r="60" spans="2:13" ht="5.25" customHeight="1" x14ac:dyDescent="0.25">
      <c r="B60" s="43"/>
      <c r="C60" s="43"/>
      <c r="D60" s="43"/>
      <c r="E60" s="43"/>
      <c r="F60" s="43"/>
      <c r="G60" s="43"/>
      <c r="H60" s="43"/>
      <c r="I60" s="43"/>
      <c r="J60" s="43"/>
      <c r="K60" s="43"/>
      <c r="L60" s="43"/>
      <c r="M60" s="43"/>
    </row>
    <row r="61" spans="2:13" x14ac:dyDescent="0.25">
      <c r="B61" s="43" t="s">
        <v>266</v>
      </c>
      <c r="C61" s="43"/>
      <c r="D61" s="43"/>
      <c r="E61" s="43"/>
      <c r="F61" s="43"/>
      <c r="G61" s="43"/>
      <c r="H61" s="43"/>
      <c r="I61" s="43"/>
      <c r="J61" s="43"/>
      <c r="K61" s="43"/>
      <c r="L61" s="43"/>
      <c r="M61" s="43"/>
    </row>
    <row r="62" spans="2:13" ht="15" customHeight="1" x14ac:dyDescent="0.25">
      <c r="B62" s="435" t="s">
        <v>431</v>
      </c>
      <c r="C62" s="43"/>
      <c r="D62" s="43"/>
      <c r="E62" s="43"/>
      <c r="F62" s="43"/>
      <c r="G62" s="43"/>
      <c r="H62" s="43"/>
      <c r="I62" s="43"/>
      <c r="J62" s="43"/>
      <c r="K62" s="43"/>
      <c r="L62" s="43"/>
      <c r="M62" s="43"/>
    </row>
    <row r="63" spans="2:13" ht="13.5" customHeight="1" x14ac:dyDescent="0.25">
      <c r="B63" s="435" t="s">
        <v>464</v>
      </c>
      <c r="C63" s="43"/>
      <c r="D63" s="43"/>
      <c r="E63" s="43"/>
      <c r="F63" s="43"/>
      <c r="G63" s="43"/>
      <c r="H63" s="43"/>
      <c r="I63" s="43"/>
      <c r="J63" s="1679" t="s">
        <v>610</v>
      </c>
      <c r="K63" s="1679"/>
      <c r="L63" s="1679"/>
      <c r="M63" s="1679"/>
    </row>
    <row r="64" spans="2:13" x14ac:dyDescent="0.25">
      <c r="B64" s="435" t="s">
        <v>267</v>
      </c>
      <c r="C64" s="198"/>
      <c r="D64" s="43"/>
      <c r="E64" s="43"/>
      <c r="F64" s="43"/>
      <c r="G64" s="43"/>
      <c r="H64" s="43"/>
      <c r="I64" s="43"/>
      <c r="J64" s="43"/>
      <c r="K64" s="43"/>
      <c r="L64" s="43"/>
      <c r="M64" s="43"/>
    </row>
    <row r="65" spans="2:13" x14ac:dyDescent="0.25">
      <c r="B65" s="1380" t="str">
        <f>K5</f>
        <v xml:space="preserve"> "09" января 2024 г.</v>
      </c>
      <c r="C65" s="43"/>
      <c r="D65" s="43"/>
      <c r="E65" s="43"/>
      <c r="F65" s="43"/>
      <c r="G65" s="43"/>
      <c r="H65" s="43"/>
      <c r="I65" s="43"/>
      <c r="J65" s="43"/>
      <c r="K65" s="43"/>
      <c r="L65" s="43"/>
      <c r="M65" s="43"/>
    </row>
  </sheetData>
  <protectedRanges>
    <protectedRange sqref="H51:M51" name="Диапазон2_1"/>
    <protectedRange sqref="H51:M51" name="Диапазон1_1"/>
    <protectedRange sqref="G38:M38" name="Диапазон3_1"/>
    <protectedRange sqref="G40:M40" name="Диапазон4_1"/>
    <protectedRange sqref="G42:M42" name="Диапазон2_1_1"/>
    <protectedRange sqref="G42:M42" name="Диапазон1_1_1"/>
    <protectedRange sqref="G43:M43" name="Диапазон2_2"/>
    <protectedRange sqref="G43:M43" name="Диапазон1_2"/>
    <protectedRange sqref="G44:M44" name="Диапазон2_3_1"/>
    <protectedRange sqref="G44:M44" name="Диапазон1_3_1"/>
    <protectedRange sqref="H45:M45" name="Диапазон5_2"/>
    <protectedRange sqref="H46:M46" name="Диапазон5_1_1"/>
    <protectedRange sqref="H47:M47" name="Диапазон5_2_1"/>
    <protectedRange sqref="H48:M48" name="Диапазон5_3"/>
    <protectedRange sqref="H49:M49" name="Диапазон2_4"/>
    <protectedRange sqref="H49:M49" name="Диапазон1_4"/>
    <protectedRange sqref="H50:M50" name="Диапазон2_5"/>
    <protectedRange sqref="H50:M50" name="Диапазон1_5"/>
    <protectedRange sqref="H56:M56" name="Диапазон2_6"/>
    <protectedRange sqref="H56:M56" name="Диапазон1_6"/>
  </protectedRanges>
  <mergeCells count="70">
    <mergeCell ref="B48:F48"/>
    <mergeCell ref="H48:M48"/>
    <mergeCell ref="B45:F45"/>
    <mergeCell ref="J63:M63"/>
    <mergeCell ref="C49:F49"/>
    <mergeCell ref="H49:M49"/>
    <mergeCell ref="C50:F50"/>
    <mergeCell ref="H50:M50"/>
    <mergeCell ref="H51:M51"/>
    <mergeCell ref="C51:F51"/>
    <mergeCell ref="B53:F53"/>
    <mergeCell ref="B54:F54"/>
    <mergeCell ref="B56:F56"/>
    <mergeCell ref="H56:M56"/>
    <mergeCell ref="B46:F46"/>
    <mergeCell ref="H46:M46"/>
    <mergeCell ref="B47:F47"/>
    <mergeCell ref="B39:F39"/>
    <mergeCell ref="G39:M39"/>
    <mergeCell ref="B43:F43"/>
    <mergeCell ref="G43:M43"/>
    <mergeCell ref="B44:F44"/>
    <mergeCell ref="B40:F40"/>
    <mergeCell ref="G40:M40"/>
    <mergeCell ref="B41:F41"/>
    <mergeCell ref="G41:M41"/>
    <mergeCell ref="B42:F42"/>
    <mergeCell ref="G42:M42"/>
    <mergeCell ref="G44:M44"/>
    <mergeCell ref="G45:M45"/>
    <mergeCell ref="H47:M47"/>
    <mergeCell ref="B36:M36"/>
    <mergeCell ref="B37:F37"/>
    <mergeCell ref="G37:M37"/>
    <mergeCell ref="B38:F38"/>
    <mergeCell ref="G38:M38"/>
    <mergeCell ref="B31:M31"/>
    <mergeCell ref="B32:M32"/>
    <mergeCell ref="B33:M33"/>
    <mergeCell ref="B34:M34"/>
    <mergeCell ref="B27:M27"/>
    <mergeCell ref="B28:M28"/>
    <mergeCell ref="B29:M29"/>
    <mergeCell ref="B30:M30"/>
    <mergeCell ref="B23:M23"/>
    <mergeCell ref="B24:M24"/>
    <mergeCell ref="B25:M25"/>
    <mergeCell ref="B26:M26"/>
    <mergeCell ref="B21:M21"/>
    <mergeCell ref="B18:M18"/>
    <mergeCell ref="B19:M19"/>
    <mergeCell ref="B22:M22"/>
    <mergeCell ref="B17:M17"/>
    <mergeCell ref="B20:M20"/>
    <mergeCell ref="B13:M13"/>
    <mergeCell ref="B14:M14"/>
    <mergeCell ref="B15:M15"/>
    <mergeCell ref="B16:M16"/>
    <mergeCell ref="B9:M9"/>
    <mergeCell ref="B10:M10"/>
    <mergeCell ref="B11:M11"/>
    <mergeCell ref="B12:M12"/>
    <mergeCell ref="B6:M6"/>
    <mergeCell ref="B7:M7"/>
    <mergeCell ref="B3:M3"/>
    <mergeCell ref="B8:M8"/>
    <mergeCell ref="B2:M2"/>
    <mergeCell ref="B4:M4"/>
    <mergeCell ref="B5:D5"/>
    <mergeCell ref="K5:M5"/>
  </mergeCells>
  <phoneticPr fontId="123" type="noConversion"/>
  <pageMargins left="0.59055118110236227" right="0.59055118110236227" top="0.31496062992125984" bottom="0.31496062992125984" header="0" footer="0"/>
  <pageSetup paperSize="9" scale="79" fitToHeight="2" orientation="portrait" horizontalDpi="300" verticalDpi="300" r:id="rId1"/>
  <headerFooter alignWithMargins="0"/>
  <rowBreaks count="1" manualBreakCount="1">
    <brk id="42"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CC"/>
    <pageSetUpPr fitToPage="1"/>
  </sheetPr>
  <dimension ref="A1:AM1504"/>
  <sheetViews>
    <sheetView view="pageBreakPreview" zoomScale="90" zoomScaleSheetLayoutView="90" workbookViewId="0">
      <pane xSplit="1" ySplit="10" topLeftCell="B11" activePane="bottomRight" state="frozen"/>
      <selection activeCell="K42" sqref="K42"/>
      <selection pane="topRight" activeCell="K42" sqref="K42"/>
      <selection pane="bottomLeft" activeCell="K42" sqref="K42"/>
      <selection pane="bottomRight" activeCell="P1012" sqref="P1012"/>
    </sheetView>
  </sheetViews>
  <sheetFormatPr defaultColWidth="8.85546875" defaultRowHeight="11.25" x14ac:dyDescent="0.2"/>
  <cols>
    <col min="1" max="1" width="11.42578125" style="13" customWidth="1"/>
    <col min="2" max="2" width="3.7109375" style="13" hidden="1" customWidth="1"/>
    <col min="3" max="3" width="13.7109375" style="13" customWidth="1"/>
    <col min="4" max="4" width="10.42578125" style="13" hidden="1" customWidth="1"/>
    <col min="5" max="5" width="19" style="13" customWidth="1"/>
    <col min="6" max="6" width="19.42578125" style="13" customWidth="1"/>
    <col min="7" max="11" width="5.42578125" style="13" hidden="1" customWidth="1"/>
    <col min="12" max="12" width="7.42578125" style="13" hidden="1" customWidth="1"/>
    <col min="13" max="13" width="14" style="13" customWidth="1"/>
    <col min="14" max="14" width="5.42578125" style="13" hidden="1" customWidth="1"/>
    <col min="15" max="15" width="7.7109375" style="13" hidden="1" customWidth="1"/>
    <col min="16" max="16" width="17.140625" style="13" customWidth="1"/>
    <col min="17" max="18" width="5.42578125" style="13" hidden="1" customWidth="1"/>
    <col min="19" max="19" width="11.140625" style="13" hidden="1" customWidth="1"/>
    <col min="20" max="23" width="10" style="13" hidden="1" customWidth="1"/>
    <col min="24" max="24" width="17.85546875" style="13" customWidth="1"/>
    <col min="25" max="25" width="14" style="13" customWidth="1"/>
    <col min="26" max="26" width="15" style="13" customWidth="1"/>
    <col min="27" max="27" width="8.85546875" style="13" hidden="1" customWidth="1"/>
    <col min="28" max="28" width="15.140625" style="13" customWidth="1"/>
    <col min="29" max="29" width="14" style="13" customWidth="1"/>
    <col min="30" max="30" width="14" style="13" bestFit="1" customWidth="1"/>
    <col min="31" max="32" width="9.85546875" style="13" hidden="1" customWidth="1"/>
    <col min="33" max="33" width="11.42578125" style="13" hidden="1" customWidth="1"/>
    <col min="34" max="34" width="12.42578125" style="13" hidden="1" customWidth="1"/>
    <col min="35" max="36" width="10.85546875" style="13" hidden="1" customWidth="1"/>
    <col min="37" max="37" width="17.140625" style="13" customWidth="1"/>
    <col min="38" max="38" width="20.42578125" style="13" customWidth="1"/>
    <col min="39" max="39" width="3" style="33" customWidth="1"/>
    <col min="40" max="16384" width="8.85546875" style="13"/>
  </cols>
  <sheetData>
    <row r="1" spans="1:39" ht="13.5" customHeight="1" x14ac:dyDescent="0.2">
      <c r="A1" s="280" t="str">
        <f>'[1]НЗ 2-экз'!A1</f>
        <v>МОУ СШ п.Ярославка ЯМР</v>
      </c>
      <c r="AI1" s="1225" t="str">
        <f>ФХДстр.1_4!ES16</f>
        <v>26.12.2024</v>
      </c>
      <c r="AK1" s="1741" t="s">
        <v>1343</v>
      </c>
      <c r="AL1" s="1741"/>
      <c r="AM1" s="1741"/>
    </row>
    <row r="2" spans="1:39" x14ac:dyDescent="0.2">
      <c r="A2" s="1414"/>
      <c r="B2" s="1414"/>
      <c r="C2" s="1414"/>
      <c r="D2" s="1414"/>
      <c r="E2" s="1414"/>
      <c r="F2" s="1755" t="s">
        <v>1348</v>
      </c>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414"/>
      <c r="AF2" s="1414"/>
      <c r="AG2" s="1414"/>
      <c r="AH2" s="1414"/>
      <c r="AI2" s="1414"/>
      <c r="AJ2" s="1414"/>
      <c r="AK2" s="1414"/>
      <c r="AL2" s="1754" t="s">
        <v>241</v>
      </c>
      <c r="AM2" s="1754"/>
    </row>
    <row r="3" spans="1:39" ht="2.25" customHeight="1" thickBot="1" x14ac:dyDescent="0.25">
      <c r="H3" s="9"/>
      <c r="I3" s="9"/>
      <c r="J3" s="9"/>
      <c r="K3" s="9"/>
      <c r="L3" s="9"/>
      <c r="M3" s="9"/>
      <c r="Q3" s="9"/>
      <c r="R3" s="9"/>
      <c r="AL3" s="1754"/>
      <c r="AM3" s="1754"/>
    </row>
    <row r="4" spans="1:39" ht="13.5" hidden="1" customHeight="1" x14ac:dyDescent="0.2">
      <c r="A4" s="1857" t="str">
        <f>'НЗ 2-экз'!A4:AM4</f>
        <v>Раздел Подраздел 07 01-ДОУ и ОУ с дошк. гр.,  07 02-ОУ ,  07 03-ДОП Код субсидий 804.10.4001</v>
      </c>
      <c r="B4" s="1858"/>
      <c r="C4" s="1858"/>
      <c r="D4" s="1858"/>
      <c r="E4" s="1858"/>
      <c r="F4" s="1858"/>
      <c r="G4" s="1858"/>
      <c r="H4" s="1858"/>
      <c r="I4" s="1858"/>
      <c r="J4" s="1858"/>
      <c r="K4" s="1858"/>
      <c r="L4" s="1858"/>
      <c r="M4" s="1858"/>
      <c r="N4" s="1858"/>
      <c r="O4" s="1858"/>
      <c r="P4" s="1858"/>
      <c r="Q4" s="1858"/>
      <c r="R4" s="1858"/>
      <c r="S4" s="1858"/>
      <c r="T4" s="1858"/>
      <c r="U4" s="1858"/>
      <c r="V4" s="1858"/>
      <c r="W4" s="1858"/>
      <c r="X4" s="1858"/>
      <c r="Y4" s="1858"/>
      <c r="Z4" s="1858"/>
      <c r="AA4" s="1858"/>
      <c r="AB4" s="1858"/>
      <c r="AC4" s="1858"/>
      <c r="AD4" s="1858"/>
      <c r="AE4" s="1858"/>
      <c r="AF4" s="1858"/>
      <c r="AG4" s="1858"/>
      <c r="AH4" s="1858"/>
      <c r="AI4" s="1858"/>
      <c r="AJ4" s="1858"/>
      <c r="AK4" s="1858"/>
      <c r="AL4" s="1858"/>
      <c r="AM4" s="1859"/>
    </row>
    <row r="5" spans="1:39" ht="12" customHeight="1" x14ac:dyDescent="0.2">
      <c r="A5" s="1462">
        <v>804</v>
      </c>
      <c r="B5" s="1860" t="s">
        <v>808</v>
      </c>
      <c r="C5" s="1463" t="s">
        <v>376</v>
      </c>
      <c r="D5" s="1861" t="s">
        <v>386</v>
      </c>
      <c r="E5" s="1861"/>
      <c r="F5" s="1861"/>
      <c r="G5" s="1861"/>
      <c r="H5" s="1861"/>
      <c r="I5" s="1861"/>
      <c r="J5" s="1861"/>
      <c r="K5" s="1861"/>
      <c r="L5" s="1861"/>
      <c r="M5" s="1861"/>
      <c r="N5" s="1861"/>
      <c r="O5" s="1861"/>
      <c r="P5" s="1861"/>
      <c r="Q5" s="1464"/>
      <c r="R5" s="1464"/>
      <c r="S5" s="1464"/>
      <c r="T5" s="1464"/>
      <c r="U5" s="1464"/>
      <c r="V5" s="1464"/>
      <c r="W5" s="1464"/>
      <c r="X5" s="1862" t="s">
        <v>617</v>
      </c>
      <c r="Y5" s="1865" t="s">
        <v>242</v>
      </c>
      <c r="Z5" s="1866"/>
      <c r="AA5" s="1866"/>
      <c r="AB5" s="1866"/>
      <c r="AC5" s="1866"/>
      <c r="AD5" s="1866"/>
      <c r="AE5" s="1866"/>
      <c r="AF5" s="1866"/>
      <c r="AG5" s="1866"/>
      <c r="AH5" s="1866"/>
      <c r="AI5" s="1867"/>
      <c r="AJ5" s="1465"/>
      <c r="AK5" s="1868" t="s">
        <v>620</v>
      </c>
      <c r="AL5" s="1871" t="s">
        <v>387</v>
      </c>
      <c r="AM5" s="1848" t="s">
        <v>619</v>
      </c>
    </row>
    <row r="6" spans="1:39" ht="21.75" customHeight="1" x14ac:dyDescent="0.2">
      <c r="A6" s="1466" t="s">
        <v>804</v>
      </c>
      <c r="B6" s="1768"/>
      <c r="C6" s="1507" t="s">
        <v>1356</v>
      </c>
      <c r="D6" s="1851" t="s">
        <v>243</v>
      </c>
      <c r="E6" s="1851"/>
      <c r="F6" s="1851"/>
      <c r="G6" s="1412"/>
      <c r="H6" s="1412"/>
      <c r="I6" s="1413"/>
      <c r="J6" s="1852" t="s">
        <v>1276</v>
      </c>
      <c r="K6" s="1853"/>
      <c r="L6" s="1820" t="s">
        <v>1356</v>
      </c>
      <c r="M6" s="1820"/>
      <c r="N6" s="1854" t="s">
        <v>615</v>
      </c>
      <c r="O6" s="1855"/>
      <c r="P6" s="1856"/>
      <c r="Q6" s="1738"/>
      <c r="R6" s="1739"/>
      <c r="S6" s="1735" t="s">
        <v>616</v>
      </c>
      <c r="T6" s="1735"/>
      <c r="U6" s="1735"/>
      <c r="V6" s="1735"/>
      <c r="W6" s="1402"/>
      <c r="X6" s="1863"/>
      <c r="Y6" s="1784" t="s">
        <v>388</v>
      </c>
      <c r="Z6" s="1785"/>
      <c r="AA6" s="1785"/>
      <c r="AB6" s="1786"/>
      <c r="AC6" s="1779" t="s">
        <v>403</v>
      </c>
      <c r="AD6" s="1780"/>
      <c r="AE6" s="1400"/>
      <c r="AF6" s="1400"/>
      <c r="AG6" s="1736" t="s">
        <v>621</v>
      </c>
      <c r="AH6" s="1736"/>
      <c r="AI6" s="1736"/>
      <c r="AJ6" s="1137"/>
      <c r="AK6" s="1869"/>
      <c r="AL6" s="1872"/>
      <c r="AM6" s="1849"/>
    </row>
    <row r="7" spans="1:39" ht="12.75" customHeight="1" x14ac:dyDescent="0.2">
      <c r="A7" s="1466" t="s">
        <v>1349</v>
      </c>
      <c r="B7" s="1124"/>
      <c r="C7" s="1148" t="s">
        <v>76</v>
      </c>
      <c r="D7" s="1847" t="s">
        <v>1350</v>
      </c>
      <c r="E7" s="1847"/>
      <c r="F7" s="1847" t="s">
        <v>1351</v>
      </c>
      <c r="G7" s="1847"/>
      <c r="H7" s="1737" t="s">
        <v>78</v>
      </c>
      <c r="I7" s="1737"/>
      <c r="J7" s="1737" t="s">
        <v>77</v>
      </c>
      <c r="K7" s="1737"/>
      <c r="L7" s="1737" t="s">
        <v>76</v>
      </c>
      <c r="M7" s="1737"/>
      <c r="N7" s="1399" t="s">
        <v>78</v>
      </c>
      <c r="O7" s="1399" t="s">
        <v>78</v>
      </c>
      <c r="P7" s="1148" t="s">
        <v>80</v>
      </c>
      <c r="Q7" s="1740" t="s">
        <v>81</v>
      </c>
      <c r="R7" s="1740"/>
      <c r="S7" s="1375" t="s">
        <v>77</v>
      </c>
      <c r="T7" s="1375" t="s">
        <v>76</v>
      </c>
      <c r="U7" s="1375" t="s">
        <v>78</v>
      </c>
      <c r="V7" s="1040" t="s">
        <v>80</v>
      </c>
      <c r="W7" s="1135" t="s">
        <v>81</v>
      </c>
      <c r="X7" s="1863"/>
      <c r="Y7" s="1375" t="s">
        <v>77</v>
      </c>
      <c r="Z7" s="1375" t="s">
        <v>76</v>
      </c>
      <c r="AA7" s="1375" t="s">
        <v>76</v>
      </c>
      <c r="AB7" s="1375" t="s">
        <v>78</v>
      </c>
      <c r="AC7" s="1375" t="s">
        <v>77</v>
      </c>
      <c r="AD7" s="1375" t="s">
        <v>76</v>
      </c>
      <c r="AE7" s="1135" t="s">
        <v>81</v>
      </c>
      <c r="AF7" s="1135" t="s">
        <v>81</v>
      </c>
      <c r="AG7" s="1375" t="s">
        <v>77</v>
      </c>
      <c r="AH7" s="1375" t="s">
        <v>76</v>
      </c>
      <c r="AI7" s="1375" t="s">
        <v>78</v>
      </c>
      <c r="AJ7" s="1375" t="s">
        <v>81</v>
      </c>
      <c r="AK7" s="1869"/>
      <c r="AL7" s="1872"/>
      <c r="AM7" s="1849"/>
    </row>
    <row r="8" spans="1:39" ht="12.75" hidden="1" customHeight="1" x14ac:dyDescent="0.2">
      <c r="A8" s="1466" t="s">
        <v>1210</v>
      </c>
      <c r="B8" s="115"/>
      <c r="C8" s="1508" t="s">
        <v>1357</v>
      </c>
      <c r="D8" s="1382" t="s">
        <v>1211</v>
      </c>
      <c r="E8" s="1293" t="s">
        <v>1279</v>
      </c>
      <c r="F8" s="1293" t="s">
        <v>1279</v>
      </c>
      <c r="G8" s="1294"/>
      <c r="H8" s="1295"/>
      <c r="I8" s="1296"/>
      <c r="J8" s="1295"/>
      <c r="K8" s="1295" t="s">
        <v>1277</v>
      </c>
      <c r="L8" s="1295"/>
      <c r="M8" s="1508" t="s">
        <v>1357</v>
      </c>
      <c r="N8" s="1294"/>
      <c r="O8" s="1294"/>
      <c r="P8" s="1297" t="s">
        <v>1212</v>
      </c>
      <c r="Q8" s="1401"/>
      <c r="R8" s="1401"/>
      <c r="S8" s="1375"/>
      <c r="T8" s="1288"/>
      <c r="U8" s="1289"/>
      <c r="V8" s="1291"/>
      <c r="W8" s="1292"/>
      <c r="X8" s="1863"/>
      <c r="Y8" s="1294" t="s">
        <v>1213</v>
      </c>
      <c r="Z8" s="1298" t="s">
        <v>1214</v>
      </c>
      <c r="AA8" s="1299"/>
      <c r="AB8" s="1299" t="s">
        <v>1216</v>
      </c>
      <c r="AC8" s="1299" t="s">
        <v>1215</v>
      </c>
      <c r="AD8" s="1299" t="s">
        <v>1215</v>
      </c>
      <c r="AE8" s="1292"/>
      <c r="AF8" s="1292"/>
      <c r="AG8" s="1375"/>
      <c r="AH8" s="1288"/>
      <c r="AI8" s="1289"/>
      <c r="AJ8" s="1289"/>
      <c r="AK8" s="1869"/>
      <c r="AL8" s="1872"/>
      <c r="AM8" s="1849"/>
    </row>
    <row r="9" spans="1:39" s="9" customFormat="1" ht="12" hidden="1" customHeight="1" thickBot="1" x14ac:dyDescent="0.25">
      <c r="A9" s="1467" t="s">
        <v>428</v>
      </c>
      <c r="B9" s="1468"/>
      <c r="C9" s="1469"/>
      <c r="D9" s="1470" t="s">
        <v>789</v>
      </c>
      <c r="E9" s="1471"/>
      <c r="F9" s="1471"/>
      <c r="G9" s="1472"/>
      <c r="H9" s="1473"/>
      <c r="I9" s="1474"/>
      <c r="J9" s="1475"/>
      <c r="K9" s="1476" t="s">
        <v>789</v>
      </c>
      <c r="L9" s="1475"/>
      <c r="M9" s="1476" t="s">
        <v>789</v>
      </c>
      <c r="N9" s="1469"/>
      <c r="O9" s="1469" t="s">
        <v>627</v>
      </c>
      <c r="P9" s="1476"/>
      <c r="Q9" s="1475"/>
      <c r="R9" s="1475"/>
      <c r="S9" s="1477" t="s">
        <v>624</v>
      </c>
      <c r="T9" s="1478" t="s">
        <v>625</v>
      </c>
      <c r="U9" s="1479" t="s">
        <v>626</v>
      </c>
      <c r="V9" s="1479"/>
      <c r="W9" s="1479"/>
      <c r="X9" s="1864"/>
      <c r="Y9" s="1476"/>
      <c r="Z9" s="1476"/>
      <c r="AA9" s="1480" t="s">
        <v>1145</v>
      </c>
      <c r="AB9" s="1476"/>
      <c r="AC9" s="1476"/>
      <c r="AD9" s="1476"/>
      <c r="AE9" s="1481"/>
      <c r="AF9" s="1481"/>
      <c r="AG9" s="1477" t="s">
        <v>624</v>
      </c>
      <c r="AH9" s="1478" t="s">
        <v>625</v>
      </c>
      <c r="AI9" s="1479" t="s">
        <v>626</v>
      </c>
      <c r="AJ9" s="1479"/>
      <c r="AK9" s="1870"/>
      <c r="AL9" s="1873"/>
      <c r="AM9" s="1850"/>
    </row>
    <row r="10" spans="1:39" s="618" customFormat="1" ht="12" hidden="1" thickBot="1" x14ac:dyDescent="0.25">
      <c r="A10" s="621">
        <v>1</v>
      </c>
      <c r="B10" s="1461" t="s">
        <v>623</v>
      </c>
      <c r="C10" s="1461">
        <v>3</v>
      </c>
      <c r="D10" s="1461">
        <v>4</v>
      </c>
      <c r="E10" s="1461">
        <v>5</v>
      </c>
      <c r="F10" s="1461">
        <v>6</v>
      </c>
      <c r="G10" s="1461">
        <v>7</v>
      </c>
      <c r="H10" s="1461">
        <v>8</v>
      </c>
      <c r="I10" s="1461">
        <v>9</v>
      </c>
      <c r="J10" s="1461">
        <v>10</v>
      </c>
      <c r="K10" s="1461">
        <v>11</v>
      </c>
      <c r="L10" s="1461">
        <v>12</v>
      </c>
      <c r="M10" s="1461">
        <v>13</v>
      </c>
      <c r="N10" s="1461">
        <v>14</v>
      </c>
      <c r="O10" s="1461">
        <v>15</v>
      </c>
      <c r="P10" s="1461">
        <v>16</v>
      </c>
      <c r="Q10" s="1461">
        <v>12</v>
      </c>
      <c r="R10" s="1461">
        <v>13</v>
      </c>
      <c r="S10" s="1461">
        <v>17</v>
      </c>
      <c r="T10" s="1461">
        <v>18</v>
      </c>
      <c r="U10" s="1461">
        <v>19</v>
      </c>
      <c r="V10" s="1461"/>
      <c r="W10" s="1461"/>
      <c r="X10" s="1461">
        <v>20</v>
      </c>
      <c r="Y10" s="1461">
        <v>21</v>
      </c>
      <c r="Z10" s="1461">
        <v>22</v>
      </c>
      <c r="AA10" s="1461">
        <v>23</v>
      </c>
      <c r="AB10" s="1461">
        <v>23</v>
      </c>
      <c r="AC10" s="1461">
        <v>24</v>
      </c>
      <c r="AD10" s="1461">
        <v>25</v>
      </c>
      <c r="AE10" s="1461">
        <v>25</v>
      </c>
      <c r="AF10" s="1461">
        <v>25</v>
      </c>
      <c r="AG10" s="1461">
        <v>26</v>
      </c>
      <c r="AH10" s="1461">
        <v>27</v>
      </c>
      <c r="AI10" s="1461">
        <v>28</v>
      </c>
      <c r="AJ10" s="1461">
        <v>28</v>
      </c>
      <c r="AK10" s="1461">
        <v>29</v>
      </c>
      <c r="AL10" s="1461">
        <v>30</v>
      </c>
      <c r="AM10" s="1461">
        <v>31</v>
      </c>
    </row>
    <row r="11" spans="1:39" ht="11.25" hidden="1" customHeight="1" x14ac:dyDescent="0.2">
      <c r="A11" s="1422">
        <v>211</v>
      </c>
      <c r="B11" s="1423">
        <v>111</v>
      </c>
      <c r="C11" s="1417"/>
      <c r="D11" s="1418"/>
      <c r="E11" s="1418">
        <f>'НЗ 2-экз'!E11</f>
        <v>700000</v>
      </c>
      <c r="F11" s="1418">
        <f>'НЗ 2-экз'!F11</f>
        <v>2050000</v>
      </c>
      <c r="G11" s="1418">
        <f>'НЗ 2-экз'!G11</f>
        <v>0</v>
      </c>
      <c r="H11" s="1418">
        <f>'НЗ 2-экз'!H11</f>
        <v>0</v>
      </c>
      <c r="I11" s="1418">
        <f>'НЗ 2-экз'!I11</f>
        <v>0</v>
      </c>
      <c r="J11" s="1418">
        <f>'НЗ 2-экз'!J11</f>
        <v>0</v>
      </c>
      <c r="K11" s="1418">
        <f>'НЗ 2-экз'!K11</f>
        <v>0</v>
      </c>
      <c r="L11" s="1418">
        <f>'НЗ 2-экз'!L11</f>
        <v>0</v>
      </c>
      <c r="M11" s="1418">
        <f>'НЗ 2-экз'!M11</f>
        <v>0</v>
      </c>
      <c r="N11" s="1418">
        <f>'НЗ 2-экз'!N11</f>
        <v>0</v>
      </c>
      <c r="O11" s="1418">
        <f>'НЗ 2-экз'!O11</f>
        <v>0</v>
      </c>
      <c r="P11" s="1418">
        <f>'НЗ 2-экз'!P11</f>
        <v>0</v>
      </c>
      <c r="Q11" s="1418">
        <f>'НЗ 2-экз'!Q11</f>
        <v>0</v>
      </c>
      <c r="R11" s="1418">
        <f>'НЗ 2-экз'!R11</f>
        <v>0</v>
      </c>
      <c r="S11" s="1418">
        <f>'НЗ 2-экз'!S11</f>
        <v>700000</v>
      </c>
      <c r="T11" s="1418">
        <f>'НЗ 2-экз'!T11</f>
        <v>2050000</v>
      </c>
      <c r="U11" s="1418">
        <f>'НЗ 2-экз'!U11</f>
        <v>0</v>
      </c>
      <c r="V11" s="1418">
        <f>'НЗ 2-экз'!V11</f>
        <v>0</v>
      </c>
      <c r="W11" s="1418">
        <f>'НЗ 2-экз'!W11</f>
        <v>0</v>
      </c>
      <c r="X11" s="1418">
        <f>'НЗ 2-экз'!X11</f>
        <v>2750000</v>
      </c>
      <c r="Y11" s="1418">
        <f>'НЗ 2-экз'!Y11</f>
        <v>0</v>
      </c>
      <c r="Z11" s="1418">
        <f>'НЗ 2-экз'!Z11</f>
        <v>128202.51000000001</v>
      </c>
      <c r="AA11" s="1418">
        <f>'НЗ 2-экз'!AA11</f>
        <v>0</v>
      </c>
      <c r="AB11" s="1418">
        <f>'НЗ 2-экз'!AB11</f>
        <v>16823.09</v>
      </c>
      <c r="AC11" s="1418">
        <f>'НЗ 2-экз'!AC11</f>
        <v>0</v>
      </c>
      <c r="AD11" s="1418">
        <f>'НЗ 2-экз'!AD11</f>
        <v>171330.21000000002</v>
      </c>
      <c r="AE11" s="1424"/>
      <c r="AF11" s="1424"/>
      <c r="AG11" s="1424">
        <f t="shared" ref="AG11:AG59" si="0">Y11+AC11</f>
        <v>0</v>
      </c>
      <c r="AH11" s="1424">
        <f>Z11+AD11+AA11</f>
        <v>299532.72000000003</v>
      </c>
      <c r="AI11" s="1424">
        <f t="shared" ref="AI11:AJ58" si="1">AB11</f>
        <v>16823.09</v>
      </c>
      <c r="AJ11" s="1424">
        <f>AE11+AF11</f>
        <v>0</v>
      </c>
      <c r="AK11" s="1424">
        <f>SUM(Y11:AF11)</f>
        <v>316355.81000000006</v>
      </c>
      <c r="AL11" s="1424">
        <f t="shared" ref="AL11:AL59" si="2">C11+X11+AK11</f>
        <v>3066355.81</v>
      </c>
      <c r="AM11" s="1846" t="s">
        <v>1342</v>
      </c>
    </row>
    <row r="12" spans="1:39" hidden="1" x14ac:dyDescent="0.2">
      <c r="A12" s="1425">
        <v>212</v>
      </c>
      <c r="B12" s="1051">
        <v>112</v>
      </c>
      <c r="C12" s="11"/>
      <c r="D12" s="58"/>
      <c r="E12" s="58">
        <f>'НЗ 2-экз'!E12</f>
        <v>0</v>
      </c>
      <c r="F12" s="58">
        <f>'НЗ 2-экз'!F12</f>
        <v>0</v>
      </c>
      <c r="G12" s="58">
        <f>'НЗ 2-экз'!G12</f>
        <v>0</v>
      </c>
      <c r="H12" s="58">
        <f>'НЗ 2-экз'!H12</f>
        <v>0</v>
      </c>
      <c r="I12" s="58">
        <f>'НЗ 2-экз'!I12</f>
        <v>0</v>
      </c>
      <c r="J12" s="58">
        <f>'НЗ 2-экз'!J12</f>
        <v>0</v>
      </c>
      <c r="K12" s="58">
        <f>'НЗ 2-экз'!K12</f>
        <v>0</v>
      </c>
      <c r="L12" s="58">
        <f>'НЗ 2-экз'!L12</f>
        <v>0</v>
      </c>
      <c r="M12" s="58">
        <f>'НЗ 2-экз'!M12</f>
        <v>0</v>
      </c>
      <c r="N12" s="58">
        <f>'НЗ 2-экз'!N12</f>
        <v>0</v>
      </c>
      <c r="O12" s="58">
        <f>'НЗ 2-экз'!O12</f>
        <v>0</v>
      </c>
      <c r="P12" s="58">
        <f>'НЗ 2-экз'!P12</f>
        <v>0</v>
      </c>
      <c r="Q12" s="58">
        <f>'НЗ 2-экз'!Q12</f>
        <v>0</v>
      </c>
      <c r="R12" s="58">
        <f>'НЗ 2-экз'!R12</f>
        <v>0</v>
      </c>
      <c r="S12" s="58">
        <f>'НЗ 2-экз'!S12</f>
        <v>0</v>
      </c>
      <c r="T12" s="58">
        <f>'НЗ 2-экз'!T12</f>
        <v>0</v>
      </c>
      <c r="U12" s="58">
        <f>'НЗ 2-экз'!U12</f>
        <v>0</v>
      </c>
      <c r="V12" s="58">
        <f>'НЗ 2-экз'!V12</f>
        <v>0</v>
      </c>
      <c r="W12" s="58">
        <f>'НЗ 2-экз'!W12</f>
        <v>0</v>
      </c>
      <c r="X12" s="58">
        <f>'НЗ 2-экз'!X12</f>
        <v>0</v>
      </c>
      <c r="Y12" s="58">
        <f>'НЗ 2-экз'!Y12</f>
        <v>0</v>
      </c>
      <c r="Z12" s="58">
        <f>'НЗ 2-экз'!Z12</f>
        <v>0</v>
      </c>
      <c r="AA12" s="58">
        <f>'НЗ 2-экз'!AA12</f>
        <v>0</v>
      </c>
      <c r="AB12" s="58">
        <f>'НЗ 2-экз'!AB12</f>
        <v>0</v>
      </c>
      <c r="AC12" s="58">
        <f>'НЗ 2-экз'!AC12</f>
        <v>0</v>
      </c>
      <c r="AD12" s="58">
        <f>'НЗ 2-экз'!AD12</f>
        <v>0</v>
      </c>
      <c r="AE12" s="59"/>
      <c r="AF12" s="59"/>
      <c r="AG12" s="59">
        <f t="shared" si="0"/>
        <v>0</v>
      </c>
      <c r="AH12" s="59">
        <f t="shared" ref="AH12:AH57" si="3">Z12+AD12+AA12</f>
        <v>0</v>
      </c>
      <c r="AI12" s="59">
        <f t="shared" si="1"/>
        <v>0</v>
      </c>
      <c r="AJ12" s="59">
        <f t="shared" ref="AJ12:AJ57" si="4">AE12+AF12</f>
        <v>0</v>
      </c>
      <c r="AK12" s="59">
        <f t="shared" ref="AK12:AK57" si="5">SUM(Y12:AF12)</f>
        <v>0</v>
      </c>
      <c r="AL12" s="59">
        <f t="shared" si="2"/>
        <v>0</v>
      </c>
      <c r="AM12" s="1839"/>
    </row>
    <row r="13" spans="1:39" hidden="1" x14ac:dyDescent="0.2">
      <c r="A13" s="1426">
        <v>213</v>
      </c>
      <c r="B13" s="1053">
        <v>119</v>
      </c>
      <c r="C13" s="12"/>
      <c r="D13" s="58"/>
      <c r="E13" s="58">
        <f>'НЗ 2-экз'!E13</f>
        <v>100000</v>
      </c>
      <c r="F13" s="58">
        <f>'НЗ 2-экз'!F13</f>
        <v>800000</v>
      </c>
      <c r="G13" s="58">
        <f>'НЗ 2-экз'!G13</f>
        <v>0</v>
      </c>
      <c r="H13" s="58">
        <f>'НЗ 2-экз'!H13</f>
        <v>0</v>
      </c>
      <c r="I13" s="58">
        <f>'НЗ 2-экз'!I13</f>
        <v>0</v>
      </c>
      <c r="J13" s="58">
        <f>'НЗ 2-экз'!J13</f>
        <v>0</v>
      </c>
      <c r="K13" s="58">
        <f>'НЗ 2-экз'!K13</f>
        <v>0</v>
      </c>
      <c r="L13" s="58">
        <f>'НЗ 2-экз'!L13</f>
        <v>0</v>
      </c>
      <c r="M13" s="58">
        <f>'НЗ 2-экз'!M13</f>
        <v>0</v>
      </c>
      <c r="N13" s="58">
        <f>'НЗ 2-экз'!N13</f>
        <v>0</v>
      </c>
      <c r="O13" s="58">
        <f>'НЗ 2-экз'!O13</f>
        <v>0</v>
      </c>
      <c r="P13" s="58">
        <f>'НЗ 2-экз'!P13</f>
        <v>0</v>
      </c>
      <c r="Q13" s="58">
        <f>'НЗ 2-экз'!Q13</f>
        <v>0</v>
      </c>
      <c r="R13" s="58">
        <f>'НЗ 2-экз'!R13</f>
        <v>0</v>
      </c>
      <c r="S13" s="58">
        <f>'НЗ 2-экз'!S13</f>
        <v>100000</v>
      </c>
      <c r="T13" s="58">
        <f>'НЗ 2-экз'!T13</f>
        <v>800000</v>
      </c>
      <c r="U13" s="58">
        <f>'НЗ 2-экз'!U13</f>
        <v>0</v>
      </c>
      <c r="V13" s="58">
        <f>'НЗ 2-экз'!V13</f>
        <v>0</v>
      </c>
      <c r="W13" s="58">
        <f>'НЗ 2-экз'!W13</f>
        <v>0</v>
      </c>
      <c r="X13" s="58">
        <f>'НЗ 2-экз'!X13</f>
        <v>900000</v>
      </c>
      <c r="Y13" s="58">
        <f>'НЗ 2-экз'!Y13</f>
        <v>0</v>
      </c>
      <c r="Z13" s="58">
        <f>'НЗ 2-экз'!Z13</f>
        <v>44716.33</v>
      </c>
      <c r="AA13" s="58">
        <f>'НЗ 2-экз'!AA13</f>
        <v>0</v>
      </c>
      <c r="AB13" s="58">
        <f>'НЗ 2-экз'!AB13</f>
        <v>16176.91</v>
      </c>
      <c r="AC13" s="58">
        <f>'НЗ 2-экз'!AC13</f>
        <v>0</v>
      </c>
      <c r="AD13" s="58">
        <f>'НЗ 2-экз'!AD13</f>
        <v>36496.36</v>
      </c>
      <c r="AE13" s="59"/>
      <c r="AF13" s="59"/>
      <c r="AG13" s="59">
        <f t="shared" si="0"/>
        <v>0</v>
      </c>
      <c r="AH13" s="59">
        <f t="shared" si="3"/>
        <v>81212.69</v>
      </c>
      <c r="AI13" s="59">
        <f t="shared" si="1"/>
        <v>16176.91</v>
      </c>
      <c r="AJ13" s="59">
        <f t="shared" si="4"/>
        <v>0</v>
      </c>
      <c r="AK13" s="59">
        <f t="shared" si="5"/>
        <v>97389.6</v>
      </c>
      <c r="AL13" s="59">
        <f t="shared" si="2"/>
        <v>997389.6</v>
      </c>
      <c r="AM13" s="1839"/>
    </row>
    <row r="14" spans="1:39" hidden="1" x14ac:dyDescent="0.2">
      <c r="A14" s="1426">
        <v>214</v>
      </c>
      <c r="B14" s="1053">
        <v>112</v>
      </c>
      <c r="C14" s="12"/>
      <c r="D14" s="58"/>
      <c r="E14" s="58">
        <f>'НЗ 2-экз'!E14</f>
        <v>0</v>
      </c>
      <c r="F14" s="58">
        <f>'НЗ 2-экз'!F14</f>
        <v>0</v>
      </c>
      <c r="G14" s="58">
        <f>'НЗ 2-экз'!G14</f>
        <v>0</v>
      </c>
      <c r="H14" s="58">
        <f>'НЗ 2-экз'!H14</f>
        <v>0</v>
      </c>
      <c r="I14" s="58">
        <f>'НЗ 2-экз'!I14</f>
        <v>0</v>
      </c>
      <c r="J14" s="58">
        <f>'НЗ 2-экз'!J14</f>
        <v>0</v>
      </c>
      <c r="K14" s="58">
        <f>'НЗ 2-экз'!K14</f>
        <v>0</v>
      </c>
      <c r="L14" s="58">
        <f>'НЗ 2-экз'!L14</f>
        <v>0</v>
      </c>
      <c r="M14" s="58">
        <f>'НЗ 2-экз'!M14</f>
        <v>0</v>
      </c>
      <c r="N14" s="58">
        <f>'НЗ 2-экз'!N14</f>
        <v>0</v>
      </c>
      <c r="O14" s="58">
        <f>'НЗ 2-экз'!O14</f>
        <v>0</v>
      </c>
      <c r="P14" s="58">
        <f>'НЗ 2-экз'!P14</f>
        <v>0</v>
      </c>
      <c r="Q14" s="58">
        <f>'НЗ 2-экз'!Q14</f>
        <v>0</v>
      </c>
      <c r="R14" s="58">
        <f>'НЗ 2-экз'!R14</f>
        <v>0</v>
      </c>
      <c r="S14" s="58">
        <f>'НЗ 2-экз'!S14</f>
        <v>0</v>
      </c>
      <c r="T14" s="58">
        <f>'НЗ 2-экз'!T14</f>
        <v>0</v>
      </c>
      <c r="U14" s="58">
        <f>'НЗ 2-экз'!U14</f>
        <v>0</v>
      </c>
      <c r="V14" s="58">
        <f>'НЗ 2-экз'!V14</f>
        <v>0</v>
      </c>
      <c r="W14" s="58">
        <f>'НЗ 2-экз'!W14</f>
        <v>0</v>
      </c>
      <c r="X14" s="58">
        <f>'НЗ 2-экз'!X14</f>
        <v>0</v>
      </c>
      <c r="Y14" s="58">
        <f>'НЗ 2-экз'!Y14</f>
        <v>0</v>
      </c>
      <c r="Z14" s="58">
        <f>'НЗ 2-экз'!Z14</f>
        <v>0</v>
      </c>
      <c r="AA14" s="58">
        <f>'НЗ 2-экз'!AA14</f>
        <v>0</v>
      </c>
      <c r="AB14" s="58">
        <f>'НЗ 2-экз'!AB14</f>
        <v>0</v>
      </c>
      <c r="AC14" s="58">
        <f>'НЗ 2-экз'!AC14</f>
        <v>0</v>
      </c>
      <c r="AD14" s="58">
        <f>'НЗ 2-экз'!AD14</f>
        <v>0</v>
      </c>
      <c r="AE14" s="59"/>
      <c r="AF14" s="59"/>
      <c r="AG14" s="59">
        <f t="shared" si="0"/>
        <v>0</v>
      </c>
      <c r="AH14" s="59">
        <f t="shared" si="3"/>
        <v>0</v>
      </c>
      <c r="AI14" s="59">
        <f>AB14</f>
        <v>0</v>
      </c>
      <c r="AJ14" s="59">
        <f>AE14+AF14</f>
        <v>0</v>
      </c>
      <c r="AK14" s="59">
        <f>SUM(Y14:AF14)</f>
        <v>0</v>
      </c>
      <c r="AL14" s="59">
        <f t="shared" si="2"/>
        <v>0</v>
      </c>
      <c r="AM14" s="1839"/>
    </row>
    <row r="15" spans="1:39" hidden="1" x14ac:dyDescent="0.2">
      <c r="A15" s="1425">
        <v>221</v>
      </c>
      <c r="B15" s="1051">
        <v>244</v>
      </c>
      <c r="C15" s="11"/>
      <c r="D15" s="58"/>
      <c r="E15" s="58">
        <f>'НЗ 2-экз'!E15</f>
        <v>0</v>
      </c>
      <c r="F15" s="58">
        <f>'НЗ 2-экз'!F15</f>
        <v>0</v>
      </c>
      <c r="G15" s="58">
        <f>'НЗ 2-экз'!G15</f>
        <v>0</v>
      </c>
      <c r="H15" s="58">
        <f>'НЗ 2-экз'!H15</f>
        <v>0</v>
      </c>
      <c r="I15" s="58">
        <f>'НЗ 2-экз'!I15</f>
        <v>0</v>
      </c>
      <c r="J15" s="58">
        <f>'НЗ 2-экз'!J15</f>
        <v>0</v>
      </c>
      <c r="K15" s="58">
        <f>'НЗ 2-экз'!K15</f>
        <v>0</v>
      </c>
      <c r="L15" s="58">
        <f>'НЗ 2-экз'!L15</f>
        <v>0</v>
      </c>
      <c r="M15" s="58">
        <f>'НЗ 2-экз'!M15</f>
        <v>0</v>
      </c>
      <c r="N15" s="58">
        <f>'НЗ 2-экз'!N15</f>
        <v>0</v>
      </c>
      <c r="O15" s="58">
        <f>'НЗ 2-экз'!O15</f>
        <v>0</v>
      </c>
      <c r="P15" s="58">
        <f>'НЗ 2-экз'!P15</f>
        <v>0</v>
      </c>
      <c r="Q15" s="58">
        <f>'НЗ 2-экз'!Q15</f>
        <v>0</v>
      </c>
      <c r="R15" s="58">
        <f>'НЗ 2-экз'!R15</f>
        <v>0</v>
      </c>
      <c r="S15" s="58">
        <f>'НЗ 2-экз'!S15</f>
        <v>0</v>
      </c>
      <c r="T15" s="58">
        <f>'НЗ 2-экз'!T15</f>
        <v>0</v>
      </c>
      <c r="U15" s="58">
        <f>'НЗ 2-экз'!U15</f>
        <v>0</v>
      </c>
      <c r="V15" s="58">
        <f>'НЗ 2-экз'!V15</f>
        <v>0</v>
      </c>
      <c r="W15" s="58">
        <f>'НЗ 2-экз'!W15</f>
        <v>0</v>
      </c>
      <c r="X15" s="58">
        <f>'НЗ 2-экз'!X15</f>
        <v>0</v>
      </c>
      <c r="Y15" s="58">
        <f>'НЗ 2-экз'!Y15</f>
        <v>0</v>
      </c>
      <c r="Z15" s="58">
        <f>'НЗ 2-экз'!Z15</f>
        <v>0</v>
      </c>
      <c r="AA15" s="58">
        <f>'НЗ 2-экз'!AA15</f>
        <v>0</v>
      </c>
      <c r="AB15" s="58">
        <f>'НЗ 2-экз'!AB15</f>
        <v>0</v>
      </c>
      <c r="AC15" s="58">
        <f>'НЗ 2-экз'!AC15</f>
        <v>0</v>
      </c>
      <c r="AD15" s="58">
        <f>'НЗ 2-экз'!AD15</f>
        <v>0</v>
      </c>
      <c r="AE15" s="59"/>
      <c r="AF15" s="59"/>
      <c r="AG15" s="59">
        <f t="shared" si="0"/>
        <v>0</v>
      </c>
      <c r="AH15" s="59">
        <f t="shared" si="3"/>
        <v>0</v>
      </c>
      <c r="AI15" s="59">
        <f t="shared" si="1"/>
        <v>0</v>
      </c>
      <c r="AJ15" s="59">
        <f t="shared" si="4"/>
        <v>0</v>
      </c>
      <c r="AK15" s="59">
        <f t="shared" si="5"/>
        <v>0</v>
      </c>
      <c r="AL15" s="59">
        <f t="shared" si="2"/>
        <v>0</v>
      </c>
      <c r="AM15" s="1839"/>
    </row>
    <row r="16" spans="1:39" hidden="1" x14ac:dyDescent="0.2">
      <c r="A16" s="1426">
        <v>222</v>
      </c>
      <c r="B16" s="1053">
        <v>112</v>
      </c>
      <c r="C16" s="12"/>
      <c r="D16" s="58"/>
      <c r="E16" s="58">
        <f>'НЗ 2-экз'!E16</f>
        <v>0</v>
      </c>
      <c r="F16" s="58">
        <f>'НЗ 2-экз'!F16</f>
        <v>0</v>
      </c>
      <c r="G16" s="58">
        <f>'НЗ 2-экз'!G16</f>
        <v>0</v>
      </c>
      <c r="H16" s="58">
        <f>'НЗ 2-экз'!H16</f>
        <v>0</v>
      </c>
      <c r="I16" s="58">
        <f>'НЗ 2-экз'!I16</f>
        <v>0</v>
      </c>
      <c r="J16" s="58">
        <f>'НЗ 2-экз'!J16</f>
        <v>0</v>
      </c>
      <c r="K16" s="58">
        <f>'НЗ 2-экз'!K16</f>
        <v>0</v>
      </c>
      <c r="L16" s="58">
        <f>'НЗ 2-экз'!L16</f>
        <v>0</v>
      </c>
      <c r="M16" s="58">
        <f>'НЗ 2-экз'!M16</f>
        <v>0</v>
      </c>
      <c r="N16" s="58">
        <f>'НЗ 2-экз'!N16</f>
        <v>0</v>
      </c>
      <c r="O16" s="58">
        <f>'НЗ 2-экз'!O16</f>
        <v>0</v>
      </c>
      <c r="P16" s="58">
        <f>'НЗ 2-экз'!P16</f>
        <v>0</v>
      </c>
      <c r="Q16" s="58">
        <f>'НЗ 2-экз'!Q16</f>
        <v>0</v>
      </c>
      <c r="R16" s="58">
        <f>'НЗ 2-экз'!R16</f>
        <v>0</v>
      </c>
      <c r="S16" s="58">
        <f>'НЗ 2-экз'!S16</f>
        <v>0</v>
      </c>
      <c r="T16" s="58">
        <f>'НЗ 2-экз'!T16</f>
        <v>0</v>
      </c>
      <c r="U16" s="58">
        <f>'НЗ 2-экз'!U16</f>
        <v>0</v>
      </c>
      <c r="V16" s="58">
        <f>'НЗ 2-экз'!V16</f>
        <v>0</v>
      </c>
      <c r="W16" s="58">
        <f>'НЗ 2-экз'!W16</f>
        <v>0</v>
      </c>
      <c r="X16" s="58">
        <f>'НЗ 2-экз'!X16</f>
        <v>0</v>
      </c>
      <c r="Y16" s="58">
        <f>'НЗ 2-экз'!Y16</f>
        <v>0</v>
      </c>
      <c r="Z16" s="58">
        <f>'НЗ 2-экз'!Z16</f>
        <v>0</v>
      </c>
      <c r="AA16" s="58">
        <f>'НЗ 2-экз'!AA16</f>
        <v>0</v>
      </c>
      <c r="AB16" s="58">
        <f>'НЗ 2-экз'!AB16</f>
        <v>0</v>
      </c>
      <c r="AC16" s="58">
        <f>'НЗ 2-экз'!AC16</f>
        <v>0</v>
      </c>
      <c r="AD16" s="58">
        <f>'НЗ 2-экз'!AD16</f>
        <v>0</v>
      </c>
      <c r="AE16" s="59"/>
      <c r="AF16" s="59"/>
      <c r="AG16" s="59">
        <f t="shared" si="0"/>
        <v>0</v>
      </c>
      <c r="AH16" s="59">
        <f t="shared" si="3"/>
        <v>0</v>
      </c>
      <c r="AI16" s="59">
        <f t="shared" si="1"/>
        <v>0</v>
      </c>
      <c r="AJ16" s="59">
        <f t="shared" si="4"/>
        <v>0</v>
      </c>
      <c r="AK16" s="59">
        <f t="shared" si="5"/>
        <v>0</v>
      </c>
      <c r="AL16" s="59">
        <f t="shared" si="2"/>
        <v>0</v>
      </c>
      <c r="AM16" s="1839"/>
    </row>
    <row r="17" spans="1:39" hidden="1" x14ac:dyDescent="0.2">
      <c r="A17" s="1426">
        <v>222</v>
      </c>
      <c r="B17" s="1053">
        <v>244</v>
      </c>
      <c r="C17" s="12"/>
      <c r="D17" s="58"/>
      <c r="E17" s="58">
        <f>'НЗ 2-экз'!E17</f>
        <v>0</v>
      </c>
      <c r="F17" s="58">
        <f>'НЗ 2-экз'!F17</f>
        <v>0</v>
      </c>
      <c r="G17" s="58">
        <f>'НЗ 2-экз'!G17</f>
        <v>0</v>
      </c>
      <c r="H17" s="58">
        <f>'НЗ 2-экз'!H17</f>
        <v>0</v>
      </c>
      <c r="I17" s="58">
        <f>'НЗ 2-экз'!I17</f>
        <v>0</v>
      </c>
      <c r="J17" s="58">
        <f>'НЗ 2-экз'!J17</f>
        <v>0</v>
      </c>
      <c r="K17" s="58">
        <f>'НЗ 2-экз'!K17</f>
        <v>0</v>
      </c>
      <c r="L17" s="58">
        <f>'НЗ 2-экз'!L17</f>
        <v>0</v>
      </c>
      <c r="M17" s="58">
        <f>'НЗ 2-экз'!M17</f>
        <v>0</v>
      </c>
      <c r="N17" s="58">
        <f>'НЗ 2-экз'!N17</f>
        <v>0</v>
      </c>
      <c r="O17" s="58">
        <f>'НЗ 2-экз'!O17</f>
        <v>0</v>
      </c>
      <c r="P17" s="58">
        <f>'НЗ 2-экз'!P17</f>
        <v>0</v>
      </c>
      <c r="Q17" s="58">
        <f>'НЗ 2-экз'!Q17</f>
        <v>0</v>
      </c>
      <c r="R17" s="58">
        <f>'НЗ 2-экз'!R17</f>
        <v>0</v>
      </c>
      <c r="S17" s="58">
        <f>'НЗ 2-экз'!S17</f>
        <v>0</v>
      </c>
      <c r="T17" s="58">
        <f>'НЗ 2-экз'!T17</f>
        <v>0</v>
      </c>
      <c r="U17" s="58">
        <f>'НЗ 2-экз'!U17</f>
        <v>0</v>
      </c>
      <c r="V17" s="58">
        <f>'НЗ 2-экз'!V17</f>
        <v>0</v>
      </c>
      <c r="W17" s="58">
        <f>'НЗ 2-экз'!W17</f>
        <v>0</v>
      </c>
      <c r="X17" s="58">
        <f>'НЗ 2-экз'!X17</f>
        <v>0</v>
      </c>
      <c r="Y17" s="58">
        <f>'НЗ 2-экз'!Y17</f>
        <v>0</v>
      </c>
      <c r="Z17" s="58">
        <f>'НЗ 2-экз'!Z17</f>
        <v>0</v>
      </c>
      <c r="AA17" s="58">
        <f>'НЗ 2-экз'!AA17</f>
        <v>0</v>
      </c>
      <c r="AB17" s="58">
        <f>'НЗ 2-экз'!AB17</f>
        <v>0</v>
      </c>
      <c r="AC17" s="58">
        <f>'НЗ 2-экз'!AC17</f>
        <v>0</v>
      </c>
      <c r="AD17" s="58">
        <f>'НЗ 2-экз'!AD17</f>
        <v>0</v>
      </c>
      <c r="AE17" s="59"/>
      <c r="AF17" s="59"/>
      <c r="AG17" s="59">
        <f t="shared" si="0"/>
        <v>0</v>
      </c>
      <c r="AH17" s="59">
        <f t="shared" si="3"/>
        <v>0</v>
      </c>
      <c r="AI17" s="59">
        <f t="shared" si="1"/>
        <v>0</v>
      </c>
      <c r="AJ17" s="59">
        <f t="shared" si="4"/>
        <v>0</v>
      </c>
      <c r="AK17" s="59">
        <f t="shared" si="5"/>
        <v>0</v>
      </c>
      <c r="AL17" s="59">
        <f t="shared" si="2"/>
        <v>0</v>
      </c>
      <c r="AM17" s="1839"/>
    </row>
    <row r="18" spans="1:39" hidden="1" x14ac:dyDescent="0.2">
      <c r="A18" s="1427" t="s">
        <v>196</v>
      </c>
      <c r="B18" s="1053">
        <v>247</v>
      </c>
      <c r="C18" s="42"/>
      <c r="D18" s="58"/>
      <c r="E18" s="58">
        <f>'НЗ 2-экз'!E18</f>
        <v>0</v>
      </c>
      <c r="F18" s="58">
        <f>'НЗ 2-экз'!F18</f>
        <v>0</v>
      </c>
      <c r="G18" s="58">
        <f>'НЗ 2-экз'!G18</f>
        <v>0</v>
      </c>
      <c r="H18" s="58">
        <f>'НЗ 2-экз'!H18</f>
        <v>0</v>
      </c>
      <c r="I18" s="58">
        <f>'НЗ 2-экз'!I18</f>
        <v>0</v>
      </c>
      <c r="J18" s="58">
        <f>'НЗ 2-экз'!J18</f>
        <v>0</v>
      </c>
      <c r="K18" s="58">
        <f>'НЗ 2-экз'!K18</f>
        <v>0</v>
      </c>
      <c r="L18" s="58">
        <f>'НЗ 2-экз'!L18</f>
        <v>0</v>
      </c>
      <c r="M18" s="58">
        <f>'НЗ 2-экз'!M18</f>
        <v>0</v>
      </c>
      <c r="N18" s="58">
        <f>'НЗ 2-экз'!N18</f>
        <v>0</v>
      </c>
      <c r="O18" s="58">
        <f>'НЗ 2-экз'!O18</f>
        <v>0</v>
      </c>
      <c r="P18" s="58">
        <f>'НЗ 2-экз'!P18</f>
        <v>0</v>
      </c>
      <c r="Q18" s="58">
        <f>'НЗ 2-экз'!Q18</f>
        <v>0</v>
      </c>
      <c r="R18" s="58">
        <f>'НЗ 2-экз'!R18</f>
        <v>0</v>
      </c>
      <c r="S18" s="58">
        <f>'НЗ 2-экз'!S18</f>
        <v>0</v>
      </c>
      <c r="T18" s="58">
        <f>'НЗ 2-экз'!T18</f>
        <v>0</v>
      </c>
      <c r="U18" s="58">
        <f>'НЗ 2-экз'!U18</f>
        <v>0</v>
      </c>
      <c r="V18" s="58">
        <f>'НЗ 2-экз'!V18</f>
        <v>0</v>
      </c>
      <c r="W18" s="58">
        <f>'НЗ 2-экз'!W18</f>
        <v>0</v>
      </c>
      <c r="X18" s="58">
        <f>'НЗ 2-экз'!X18</f>
        <v>0</v>
      </c>
      <c r="Y18" s="58">
        <f>'НЗ 2-экз'!Y18</f>
        <v>0</v>
      </c>
      <c r="Z18" s="58">
        <f>'НЗ 2-экз'!Z18</f>
        <v>450000</v>
      </c>
      <c r="AA18" s="58">
        <f>'НЗ 2-экз'!AA18</f>
        <v>0</v>
      </c>
      <c r="AB18" s="58">
        <f>'НЗ 2-экз'!AB18</f>
        <v>0</v>
      </c>
      <c r="AC18" s="58">
        <f>'НЗ 2-экз'!AC18</f>
        <v>0</v>
      </c>
      <c r="AD18" s="58">
        <f>'НЗ 2-экз'!AD18</f>
        <v>0</v>
      </c>
      <c r="AE18" s="59"/>
      <c r="AF18" s="59"/>
      <c r="AG18" s="59">
        <f t="shared" si="0"/>
        <v>0</v>
      </c>
      <c r="AH18" s="59">
        <f t="shared" si="3"/>
        <v>450000</v>
      </c>
      <c r="AI18" s="59">
        <f t="shared" si="1"/>
        <v>0</v>
      </c>
      <c r="AJ18" s="59">
        <f t="shared" si="4"/>
        <v>0</v>
      </c>
      <c r="AK18" s="59">
        <f t="shared" si="5"/>
        <v>450000</v>
      </c>
      <c r="AL18" s="59">
        <f t="shared" si="2"/>
        <v>450000</v>
      </c>
      <c r="AM18" s="1839"/>
    </row>
    <row r="19" spans="1:39" hidden="1" x14ac:dyDescent="0.2">
      <c r="A19" s="1427" t="s">
        <v>197</v>
      </c>
      <c r="B19" s="1053">
        <v>247</v>
      </c>
      <c r="C19" s="42"/>
      <c r="D19" s="58"/>
      <c r="E19" s="58">
        <f>'НЗ 2-экз'!E19</f>
        <v>0</v>
      </c>
      <c r="F19" s="58">
        <f>'НЗ 2-экз'!F19</f>
        <v>0</v>
      </c>
      <c r="G19" s="58">
        <f>'НЗ 2-экз'!G19</f>
        <v>0</v>
      </c>
      <c r="H19" s="58">
        <f>'НЗ 2-экз'!H19</f>
        <v>0</v>
      </c>
      <c r="I19" s="58">
        <f>'НЗ 2-экз'!I19</f>
        <v>0</v>
      </c>
      <c r="J19" s="58">
        <f>'НЗ 2-экз'!J19</f>
        <v>0</v>
      </c>
      <c r="K19" s="58">
        <f>'НЗ 2-экз'!K19</f>
        <v>0</v>
      </c>
      <c r="L19" s="58">
        <f>'НЗ 2-экз'!L19</f>
        <v>0</v>
      </c>
      <c r="M19" s="58">
        <f>'НЗ 2-экз'!M19</f>
        <v>0</v>
      </c>
      <c r="N19" s="58">
        <f>'НЗ 2-экз'!N19</f>
        <v>0</v>
      </c>
      <c r="O19" s="58">
        <f>'НЗ 2-экз'!O19</f>
        <v>0</v>
      </c>
      <c r="P19" s="58">
        <f>'НЗ 2-экз'!P19</f>
        <v>0</v>
      </c>
      <c r="Q19" s="58">
        <f>'НЗ 2-экз'!Q19</f>
        <v>0</v>
      </c>
      <c r="R19" s="58">
        <f>'НЗ 2-экз'!R19</f>
        <v>0</v>
      </c>
      <c r="S19" s="58">
        <f>'НЗ 2-экз'!S19</f>
        <v>0</v>
      </c>
      <c r="T19" s="58">
        <f>'НЗ 2-экз'!T19</f>
        <v>0</v>
      </c>
      <c r="U19" s="58">
        <f>'НЗ 2-экз'!U19</f>
        <v>0</v>
      </c>
      <c r="V19" s="58">
        <f>'НЗ 2-экз'!V19</f>
        <v>0</v>
      </c>
      <c r="W19" s="58">
        <f>'НЗ 2-экз'!W19</f>
        <v>0</v>
      </c>
      <c r="X19" s="58">
        <f>'НЗ 2-экз'!X19</f>
        <v>0</v>
      </c>
      <c r="Y19" s="58">
        <f>'НЗ 2-экз'!Y19</f>
        <v>0</v>
      </c>
      <c r="Z19" s="58">
        <f>'НЗ 2-экз'!Z19</f>
        <v>130000</v>
      </c>
      <c r="AA19" s="58">
        <f>'НЗ 2-экз'!AA19</f>
        <v>0</v>
      </c>
      <c r="AB19" s="58">
        <f>'НЗ 2-экз'!AB19</f>
        <v>0</v>
      </c>
      <c r="AC19" s="58">
        <f>'НЗ 2-экз'!AC19</f>
        <v>0</v>
      </c>
      <c r="AD19" s="58">
        <f>'НЗ 2-экз'!AD19</f>
        <v>0</v>
      </c>
      <c r="AE19" s="59"/>
      <c r="AF19" s="59"/>
      <c r="AG19" s="59">
        <f t="shared" si="0"/>
        <v>0</v>
      </c>
      <c r="AH19" s="59">
        <f>Z19+AD19+AA19</f>
        <v>130000</v>
      </c>
      <c r="AI19" s="59">
        <f t="shared" si="1"/>
        <v>0</v>
      </c>
      <c r="AJ19" s="59">
        <f t="shared" si="4"/>
        <v>0</v>
      </c>
      <c r="AK19" s="59">
        <f t="shared" si="5"/>
        <v>130000</v>
      </c>
      <c r="AL19" s="59">
        <f t="shared" si="2"/>
        <v>130000</v>
      </c>
      <c r="AM19" s="1839"/>
    </row>
    <row r="20" spans="1:39" hidden="1" x14ac:dyDescent="0.2">
      <c r="A20" s="1427" t="s">
        <v>198</v>
      </c>
      <c r="B20" s="1053">
        <v>244</v>
      </c>
      <c r="C20" s="42"/>
      <c r="D20" s="58"/>
      <c r="E20" s="58">
        <f>'НЗ 2-экз'!E20</f>
        <v>0</v>
      </c>
      <c r="F20" s="58">
        <f>'НЗ 2-экз'!F20</f>
        <v>0</v>
      </c>
      <c r="G20" s="58">
        <f>'НЗ 2-экз'!G20</f>
        <v>0</v>
      </c>
      <c r="H20" s="58">
        <f>'НЗ 2-экз'!H20</f>
        <v>0</v>
      </c>
      <c r="I20" s="58">
        <f>'НЗ 2-экз'!I20</f>
        <v>0</v>
      </c>
      <c r="J20" s="58">
        <f>'НЗ 2-экз'!J20</f>
        <v>0</v>
      </c>
      <c r="K20" s="58">
        <f>'НЗ 2-экз'!K20</f>
        <v>0</v>
      </c>
      <c r="L20" s="58">
        <f>'НЗ 2-экз'!L20</f>
        <v>0</v>
      </c>
      <c r="M20" s="58">
        <f>'НЗ 2-экз'!M20</f>
        <v>0</v>
      </c>
      <c r="N20" s="58">
        <f>'НЗ 2-экз'!N20</f>
        <v>0</v>
      </c>
      <c r="O20" s="58">
        <f>'НЗ 2-экз'!O20</f>
        <v>0</v>
      </c>
      <c r="P20" s="58">
        <f>'НЗ 2-экз'!P20</f>
        <v>0</v>
      </c>
      <c r="Q20" s="58">
        <f>'НЗ 2-экз'!Q20</f>
        <v>0</v>
      </c>
      <c r="R20" s="58">
        <f>'НЗ 2-экз'!R20</f>
        <v>0</v>
      </c>
      <c r="S20" s="58">
        <f>'НЗ 2-экз'!S20</f>
        <v>0</v>
      </c>
      <c r="T20" s="58">
        <f>'НЗ 2-экз'!T20</f>
        <v>0</v>
      </c>
      <c r="U20" s="58">
        <f>'НЗ 2-экз'!U20</f>
        <v>0</v>
      </c>
      <c r="V20" s="58">
        <f>'НЗ 2-экз'!V20</f>
        <v>0</v>
      </c>
      <c r="W20" s="58">
        <f>'НЗ 2-экз'!W20</f>
        <v>0</v>
      </c>
      <c r="X20" s="58">
        <f>'НЗ 2-экз'!X20</f>
        <v>0</v>
      </c>
      <c r="Y20" s="58">
        <f>'НЗ 2-экз'!Y20</f>
        <v>0</v>
      </c>
      <c r="Z20" s="58">
        <f>'НЗ 2-экз'!Z20</f>
        <v>0</v>
      </c>
      <c r="AA20" s="58">
        <f>'НЗ 2-экз'!AA20</f>
        <v>0</v>
      </c>
      <c r="AB20" s="58">
        <f>'НЗ 2-экз'!AB20</f>
        <v>0</v>
      </c>
      <c r="AC20" s="58">
        <f>'НЗ 2-экз'!AC20</f>
        <v>0</v>
      </c>
      <c r="AD20" s="58">
        <f>'НЗ 2-экз'!AD20</f>
        <v>0</v>
      </c>
      <c r="AE20" s="59"/>
      <c r="AF20" s="59"/>
      <c r="AG20" s="59">
        <f t="shared" si="0"/>
        <v>0</v>
      </c>
      <c r="AH20" s="59">
        <f t="shared" si="3"/>
        <v>0</v>
      </c>
      <c r="AI20" s="59">
        <f t="shared" si="1"/>
        <v>0</v>
      </c>
      <c r="AJ20" s="59">
        <f t="shared" si="4"/>
        <v>0</v>
      </c>
      <c r="AK20" s="59">
        <f t="shared" si="5"/>
        <v>0</v>
      </c>
      <c r="AL20" s="59">
        <f t="shared" si="2"/>
        <v>0</v>
      </c>
      <c r="AM20" s="1839"/>
    </row>
    <row r="21" spans="1:39" hidden="1" x14ac:dyDescent="0.2">
      <c r="A21" s="1427" t="s">
        <v>878</v>
      </c>
      <c r="B21" s="1053">
        <v>244</v>
      </c>
      <c r="C21" s="42"/>
      <c r="D21" s="58"/>
      <c r="E21" s="58">
        <f>'НЗ 2-экз'!E21</f>
        <v>0</v>
      </c>
      <c r="F21" s="58">
        <f>'НЗ 2-экз'!F21</f>
        <v>0</v>
      </c>
      <c r="G21" s="58">
        <f>'НЗ 2-экз'!G21</f>
        <v>0</v>
      </c>
      <c r="H21" s="58">
        <f>'НЗ 2-экз'!H21</f>
        <v>0</v>
      </c>
      <c r="I21" s="58">
        <f>'НЗ 2-экз'!I21</f>
        <v>0</v>
      </c>
      <c r="J21" s="58">
        <f>'НЗ 2-экз'!J21</f>
        <v>0</v>
      </c>
      <c r="K21" s="58">
        <f>'НЗ 2-экз'!K21</f>
        <v>0</v>
      </c>
      <c r="L21" s="58">
        <f>'НЗ 2-экз'!L21</f>
        <v>0</v>
      </c>
      <c r="M21" s="58">
        <f>'НЗ 2-экз'!M21</f>
        <v>0</v>
      </c>
      <c r="N21" s="58">
        <f>'НЗ 2-экз'!N21</f>
        <v>0</v>
      </c>
      <c r="O21" s="58">
        <f>'НЗ 2-экз'!O21</f>
        <v>0</v>
      </c>
      <c r="P21" s="58">
        <f>'НЗ 2-экз'!P21</f>
        <v>0</v>
      </c>
      <c r="Q21" s="58">
        <f>'НЗ 2-экз'!Q21</f>
        <v>0</v>
      </c>
      <c r="R21" s="58">
        <f>'НЗ 2-экз'!R21</f>
        <v>0</v>
      </c>
      <c r="S21" s="58">
        <f>'НЗ 2-экз'!S21</f>
        <v>0</v>
      </c>
      <c r="T21" s="58">
        <f>'НЗ 2-экз'!T21</f>
        <v>0</v>
      </c>
      <c r="U21" s="58">
        <f>'НЗ 2-экз'!U21</f>
        <v>0</v>
      </c>
      <c r="V21" s="58">
        <f>'НЗ 2-экз'!V21</f>
        <v>0</v>
      </c>
      <c r="W21" s="58">
        <f>'НЗ 2-экз'!W21</f>
        <v>0</v>
      </c>
      <c r="X21" s="58">
        <f>'НЗ 2-экз'!X21</f>
        <v>0</v>
      </c>
      <c r="Y21" s="58">
        <f>'НЗ 2-экз'!Y21</f>
        <v>0</v>
      </c>
      <c r="Z21" s="58">
        <f>'НЗ 2-экз'!Z21</f>
        <v>5600</v>
      </c>
      <c r="AA21" s="58">
        <f>'НЗ 2-экз'!AA21</f>
        <v>0</v>
      </c>
      <c r="AB21" s="58">
        <f>'НЗ 2-экз'!AB21</f>
        <v>0</v>
      </c>
      <c r="AC21" s="58">
        <f>'НЗ 2-экз'!AC21</f>
        <v>0</v>
      </c>
      <c r="AD21" s="58">
        <f>'НЗ 2-экз'!AD21</f>
        <v>0</v>
      </c>
      <c r="AE21" s="59"/>
      <c r="AF21" s="59"/>
      <c r="AG21" s="59">
        <f t="shared" si="0"/>
        <v>0</v>
      </c>
      <c r="AH21" s="59">
        <f t="shared" si="3"/>
        <v>5600</v>
      </c>
      <c r="AI21" s="59">
        <f t="shared" si="1"/>
        <v>0</v>
      </c>
      <c r="AJ21" s="59">
        <f t="shared" si="4"/>
        <v>0</v>
      </c>
      <c r="AK21" s="59">
        <f t="shared" si="5"/>
        <v>5600</v>
      </c>
      <c r="AL21" s="59">
        <f t="shared" si="2"/>
        <v>5600</v>
      </c>
      <c r="AM21" s="1839"/>
    </row>
    <row r="22" spans="1:39" hidden="1" x14ac:dyDescent="0.2">
      <c r="A22" s="1426">
        <v>224</v>
      </c>
      <c r="B22" s="1053">
        <v>244</v>
      </c>
      <c r="C22" s="12"/>
      <c r="D22" s="58"/>
      <c r="E22" s="58">
        <f>'НЗ 2-экз'!E22</f>
        <v>0</v>
      </c>
      <c r="F22" s="58">
        <f>'НЗ 2-экз'!F22</f>
        <v>0</v>
      </c>
      <c r="G22" s="58">
        <f>'НЗ 2-экз'!G22</f>
        <v>0</v>
      </c>
      <c r="H22" s="58">
        <f>'НЗ 2-экз'!H22</f>
        <v>0</v>
      </c>
      <c r="I22" s="58">
        <f>'НЗ 2-экз'!I22</f>
        <v>0</v>
      </c>
      <c r="J22" s="58">
        <f>'НЗ 2-экз'!J22</f>
        <v>0</v>
      </c>
      <c r="K22" s="58">
        <f>'НЗ 2-экз'!K22</f>
        <v>0</v>
      </c>
      <c r="L22" s="58">
        <f>'НЗ 2-экз'!L22</f>
        <v>0</v>
      </c>
      <c r="M22" s="58">
        <f>'НЗ 2-экз'!M22</f>
        <v>0</v>
      </c>
      <c r="N22" s="58">
        <f>'НЗ 2-экз'!N22</f>
        <v>0</v>
      </c>
      <c r="O22" s="58">
        <f>'НЗ 2-экз'!O22</f>
        <v>0</v>
      </c>
      <c r="P22" s="58">
        <f>'НЗ 2-экз'!P22</f>
        <v>0</v>
      </c>
      <c r="Q22" s="58">
        <f>'НЗ 2-экз'!Q22</f>
        <v>0</v>
      </c>
      <c r="R22" s="58">
        <f>'НЗ 2-экз'!R22</f>
        <v>0</v>
      </c>
      <c r="S22" s="58">
        <f>'НЗ 2-экз'!S22</f>
        <v>0</v>
      </c>
      <c r="T22" s="58">
        <f>'НЗ 2-экз'!T22</f>
        <v>0</v>
      </c>
      <c r="U22" s="58">
        <f>'НЗ 2-экз'!U22</f>
        <v>0</v>
      </c>
      <c r="V22" s="58">
        <f>'НЗ 2-экз'!V22</f>
        <v>0</v>
      </c>
      <c r="W22" s="58">
        <f>'НЗ 2-экз'!W22</f>
        <v>0</v>
      </c>
      <c r="X22" s="58">
        <f>'НЗ 2-экз'!X22</f>
        <v>0</v>
      </c>
      <c r="Y22" s="58">
        <f>'НЗ 2-экз'!Y22</f>
        <v>0</v>
      </c>
      <c r="Z22" s="58">
        <f>'НЗ 2-экз'!Z22</f>
        <v>1000</v>
      </c>
      <c r="AA22" s="58">
        <f>'НЗ 2-экз'!AA22</f>
        <v>0</v>
      </c>
      <c r="AB22" s="58">
        <f>'НЗ 2-экз'!AB22</f>
        <v>0</v>
      </c>
      <c r="AC22" s="58">
        <f>'НЗ 2-экз'!AC22</f>
        <v>0</v>
      </c>
      <c r="AD22" s="58">
        <f>'НЗ 2-экз'!AD22</f>
        <v>0</v>
      </c>
      <c r="AE22" s="59"/>
      <c r="AF22" s="59"/>
      <c r="AG22" s="59">
        <f t="shared" si="0"/>
        <v>0</v>
      </c>
      <c r="AH22" s="59">
        <f t="shared" si="3"/>
        <v>1000</v>
      </c>
      <c r="AI22" s="59">
        <f t="shared" si="1"/>
        <v>0</v>
      </c>
      <c r="AJ22" s="59">
        <f t="shared" si="4"/>
        <v>0</v>
      </c>
      <c r="AK22" s="59">
        <f t="shared" si="5"/>
        <v>1000</v>
      </c>
      <c r="AL22" s="59">
        <f t="shared" si="2"/>
        <v>1000</v>
      </c>
      <c r="AM22" s="1839"/>
    </row>
    <row r="23" spans="1:39" hidden="1" x14ac:dyDescent="0.2">
      <c r="A23" s="1428" t="s">
        <v>199</v>
      </c>
      <c r="B23" s="1057">
        <v>244</v>
      </c>
      <c r="C23" s="14"/>
      <c r="D23" s="58"/>
      <c r="E23" s="58">
        <f>'НЗ 2-экз'!E23</f>
        <v>0</v>
      </c>
      <c r="F23" s="58">
        <f>'НЗ 2-экз'!F23</f>
        <v>0</v>
      </c>
      <c r="G23" s="58">
        <f>'НЗ 2-экз'!G23</f>
        <v>0</v>
      </c>
      <c r="H23" s="58">
        <f>'НЗ 2-экз'!H23</f>
        <v>0</v>
      </c>
      <c r="I23" s="58">
        <f>'НЗ 2-экз'!I23</f>
        <v>0</v>
      </c>
      <c r="J23" s="58">
        <f>'НЗ 2-экз'!J23</f>
        <v>0</v>
      </c>
      <c r="K23" s="58">
        <f>'НЗ 2-экз'!K23</f>
        <v>0</v>
      </c>
      <c r="L23" s="58">
        <f>'НЗ 2-экз'!L23</f>
        <v>0</v>
      </c>
      <c r="M23" s="58">
        <f>'НЗ 2-экз'!M23</f>
        <v>0</v>
      </c>
      <c r="N23" s="58">
        <f>'НЗ 2-экз'!N23</f>
        <v>0</v>
      </c>
      <c r="O23" s="58">
        <f>'НЗ 2-экз'!O23</f>
        <v>0</v>
      </c>
      <c r="P23" s="58">
        <f>'НЗ 2-экз'!P23</f>
        <v>0</v>
      </c>
      <c r="Q23" s="58">
        <f>'НЗ 2-экз'!Q23</f>
        <v>0</v>
      </c>
      <c r="R23" s="58">
        <f>'НЗ 2-экз'!R23</f>
        <v>0</v>
      </c>
      <c r="S23" s="58">
        <f>'НЗ 2-экз'!S23</f>
        <v>0</v>
      </c>
      <c r="T23" s="58">
        <f>'НЗ 2-экз'!T23</f>
        <v>0</v>
      </c>
      <c r="U23" s="58">
        <f>'НЗ 2-экз'!U23</f>
        <v>0</v>
      </c>
      <c r="V23" s="58">
        <f>'НЗ 2-экз'!V23</f>
        <v>0</v>
      </c>
      <c r="W23" s="58">
        <f>'НЗ 2-экз'!W23</f>
        <v>0</v>
      </c>
      <c r="X23" s="58">
        <f>'НЗ 2-экз'!X23</f>
        <v>0</v>
      </c>
      <c r="Y23" s="58">
        <f>'НЗ 2-экз'!Y23</f>
        <v>0</v>
      </c>
      <c r="Z23" s="58">
        <f>'НЗ 2-экз'!Z23</f>
        <v>10700</v>
      </c>
      <c r="AA23" s="58">
        <f>'НЗ 2-экз'!AA23</f>
        <v>0</v>
      </c>
      <c r="AB23" s="58">
        <f>'НЗ 2-экз'!AB23</f>
        <v>0</v>
      </c>
      <c r="AC23" s="58">
        <f>'НЗ 2-экз'!AC23</f>
        <v>0</v>
      </c>
      <c r="AD23" s="58">
        <f>'НЗ 2-экз'!AD23</f>
        <v>0</v>
      </c>
      <c r="AE23" s="59"/>
      <c r="AF23" s="59"/>
      <c r="AG23" s="59">
        <f t="shared" si="0"/>
        <v>0</v>
      </c>
      <c r="AH23" s="59">
        <f t="shared" si="3"/>
        <v>10700</v>
      </c>
      <c r="AI23" s="59">
        <f t="shared" si="1"/>
        <v>0</v>
      </c>
      <c r="AJ23" s="59">
        <f t="shared" si="4"/>
        <v>0</v>
      </c>
      <c r="AK23" s="59">
        <f t="shared" si="5"/>
        <v>10700</v>
      </c>
      <c r="AL23" s="59">
        <f t="shared" si="2"/>
        <v>10700</v>
      </c>
      <c r="AM23" s="1839"/>
    </row>
    <row r="24" spans="1:39" hidden="1" x14ac:dyDescent="0.2">
      <c r="A24" s="1428" t="s">
        <v>200</v>
      </c>
      <c r="B24" s="1057">
        <v>244</v>
      </c>
      <c r="C24" s="14"/>
      <c r="D24" s="58"/>
      <c r="E24" s="58">
        <f>'НЗ 2-экз'!E24</f>
        <v>0</v>
      </c>
      <c r="F24" s="58">
        <f>'НЗ 2-экз'!F24</f>
        <v>0</v>
      </c>
      <c r="G24" s="58">
        <f>'НЗ 2-экз'!G24</f>
        <v>0</v>
      </c>
      <c r="H24" s="58">
        <f>'НЗ 2-экз'!H24</f>
        <v>0</v>
      </c>
      <c r="I24" s="58">
        <f>'НЗ 2-экз'!I24</f>
        <v>0</v>
      </c>
      <c r="J24" s="58">
        <f>'НЗ 2-экз'!J24</f>
        <v>0</v>
      </c>
      <c r="K24" s="58">
        <f>'НЗ 2-экз'!K24</f>
        <v>0</v>
      </c>
      <c r="L24" s="58">
        <f>'НЗ 2-экз'!L24</f>
        <v>0</v>
      </c>
      <c r="M24" s="58">
        <f>'НЗ 2-экз'!M24</f>
        <v>0</v>
      </c>
      <c r="N24" s="58">
        <f>'НЗ 2-экз'!N24</f>
        <v>0</v>
      </c>
      <c r="O24" s="58">
        <f>'НЗ 2-экз'!O24</f>
        <v>0</v>
      </c>
      <c r="P24" s="58">
        <f>'НЗ 2-экз'!P24</f>
        <v>0</v>
      </c>
      <c r="Q24" s="58">
        <f>'НЗ 2-экз'!Q24</f>
        <v>0</v>
      </c>
      <c r="R24" s="58">
        <f>'НЗ 2-экз'!R24</f>
        <v>0</v>
      </c>
      <c r="S24" s="58">
        <f>'НЗ 2-экз'!S24</f>
        <v>0</v>
      </c>
      <c r="T24" s="58">
        <f>'НЗ 2-экз'!T24</f>
        <v>0</v>
      </c>
      <c r="U24" s="58">
        <f>'НЗ 2-экз'!U24</f>
        <v>0</v>
      </c>
      <c r="V24" s="58">
        <f>'НЗ 2-экз'!V24</f>
        <v>0</v>
      </c>
      <c r="W24" s="58">
        <f>'НЗ 2-экз'!W24</f>
        <v>0</v>
      </c>
      <c r="X24" s="58">
        <f>'НЗ 2-экз'!X24</f>
        <v>0</v>
      </c>
      <c r="Y24" s="58">
        <f>'НЗ 2-экз'!Y24</f>
        <v>0</v>
      </c>
      <c r="Z24" s="58">
        <f>'НЗ 2-экз'!Z24</f>
        <v>0</v>
      </c>
      <c r="AA24" s="58">
        <f>'НЗ 2-экз'!AA24</f>
        <v>0</v>
      </c>
      <c r="AB24" s="58">
        <f>'НЗ 2-экз'!AB24</f>
        <v>0</v>
      </c>
      <c r="AC24" s="58">
        <f>'НЗ 2-экз'!AC24</f>
        <v>0</v>
      </c>
      <c r="AD24" s="58">
        <f>'НЗ 2-экз'!AD24</f>
        <v>0</v>
      </c>
      <c r="AE24" s="59"/>
      <c r="AF24" s="59"/>
      <c r="AG24" s="59">
        <f t="shared" si="0"/>
        <v>0</v>
      </c>
      <c r="AH24" s="59">
        <f t="shared" si="3"/>
        <v>0</v>
      </c>
      <c r="AI24" s="59">
        <f t="shared" si="1"/>
        <v>0</v>
      </c>
      <c r="AJ24" s="59">
        <f t="shared" si="4"/>
        <v>0</v>
      </c>
      <c r="AK24" s="59">
        <f t="shared" si="5"/>
        <v>0</v>
      </c>
      <c r="AL24" s="59">
        <f t="shared" si="2"/>
        <v>0</v>
      </c>
      <c r="AM24" s="1839"/>
    </row>
    <row r="25" spans="1:39" hidden="1" x14ac:dyDescent="0.2">
      <c r="A25" s="1428" t="s">
        <v>201</v>
      </c>
      <c r="B25" s="1057">
        <v>244</v>
      </c>
      <c r="C25" s="14"/>
      <c r="D25" s="58"/>
      <c r="E25" s="58">
        <f>'НЗ 2-экз'!E25</f>
        <v>0</v>
      </c>
      <c r="F25" s="58">
        <f>'НЗ 2-экз'!F25</f>
        <v>0</v>
      </c>
      <c r="G25" s="58">
        <f>'НЗ 2-экз'!G25</f>
        <v>0</v>
      </c>
      <c r="H25" s="58">
        <f>'НЗ 2-экз'!H25</f>
        <v>0</v>
      </c>
      <c r="I25" s="58">
        <f>'НЗ 2-экз'!I25</f>
        <v>0</v>
      </c>
      <c r="J25" s="58">
        <f>'НЗ 2-экз'!J25</f>
        <v>0</v>
      </c>
      <c r="K25" s="58">
        <f>'НЗ 2-экз'!K25</f>
        <v>0</v>
      </c>
      <c r="L25" s="58">
        <f>'НЗ 2-экз'!L25</f>
        <v>0</v>
      </c>
      <c r="M25" s="58">
        <f>'НЗ 2-экз'!M25</f>
        <v>0</v>
      </c>
      <c r="N25" s="58">
        <f>'НЗ 2-экз'!N25</f>
        <v>0</v>
      </c>
      <c r="O25" s="58">
        <f>'НЗ 2-экз'!O25</f>
        <v>0</v>
      </c>
      <c r="P25" s="58">
        <f>'НЗ 2-экз'!P25</f>
        <v>0</v>
      </c>
      <c r="Q25" s="58">
        <f>'НЗ 2-экз'!Q25</f>
        <v>0</v>
      </c>
      <c r="R25" s="58">
        <f>'НЗ 2-экз'!R25</f>
        <v>0</v>
      </c>
      <c r="S25" s="58">
        <f>'НЗ 2-экз'!S25</f>
        <v>0</v>
      </c>
      <c r="T25" s="58">
        <f>'НЗ 2-экз'!T25</f>
        <v>0</v>
      </c>
      <c r="U25" s="58">
        <f>'НЗ 2-экз'!U25</f>
        <v>0</v>
      </c>
      <c r="V25" s="58">
        <f>'НЗ 2-экз'!V25</f>
        <v>0</v>
      </c>
      <c r="W25" s="58">
        <f>'НЗ 2-экз'!W25</f>
        <v>0</v>
      </c>
      <c r="X25" s="58">
        <f>'НЗ 2-экз'!X25</f>
        <v>0</v>
      </c>
      <c r="Y25" s="58">
        <f>'НЗ 2-экз'!Y25</f>
        <v>0</v>
      </c>
      <c r="Z25" s="58">
        <f>'НЗ 2-экз'!Z25</f>
        <v>4900</v>
      </c>
      <c r="AA25" s="58">
        <f>'НЗ 2-экз'!AA25</f>
        <v>0</v>
      </c>
      <c r="AB25" s="58">
        <f>'НЗ 2-экз'!AB25</f>
        <v>0</v>
      </c>
      <c r="AC25" s="58">
        <f>'НЗ 2-экз'!AC25</f>
        <v>0</v>
      </c>
      <c r="AD25" s="58">
        <f>'НЗ 2-экз'!AD25</f>
        <v>0</v>
      </c>
      <c r="AE25" s="59"/>
      <c r="AF25" s="59"/>
      <c r="AG25" s="59">
        <f t="shared" si="0"/>
        <v>0</v>
      </c>
      <c r="AH25" s="59">
        <f t="shared" si="3"/>
        <v>4900</v>
      </c>
      <c r="AI25" s="59">
        <f t="shared" si="1"/>
        <v>0</v>
      </c>
      <c r="AJ25" s="59">
        <f t="shared" si="4"/>
        <v>0</v>
      </c>
      <c r="AK25" s="59">
        <f t="shared" si="5"/>
        <v>4900</v>
      </c>
      <c r="AL25" s="59">
        <f t="shared" si="2"/>
        <v>4900</v>
      </c>
      <c r="AM25" s="1839"/>
    </row>
    <row r="26" spans="1:39" hidden="1" x14ac:dyDescent="0.2">
      <c r="A26" s="1428" t="s">
        <v>202</v>
      </c>
      <c r="B26" s="1057">
        <v>244</v>
      </c>
      <c r="C26" s="14"/>
      <c r="D26" s="58"/>
      <c r="E26" s="58">
        <f>'НЗ 2-экз'!E26</f>
        <v>0</v>
      </c>
      <c r="F26" s="58">
        <f>'НЗ 2-экз'!F26</f>
        <v>0</v>
      </c>
      <c r="G26" s="58">
        <f>'НЗ 2-экз'!G26</f>
        <v>0</v>
      </c>
      <c r="H26" s="58">
        <f>'НЗ 2-экз'!H26</f>
        <v>0</v>
      </c>
      <c r="I26" s="58">
        <f>'НЗ 2-экз'!I26</f>
        <v>0</v>
      </c>
      <c r="J26" s="58">
        <f>'НЗ 2-экз'!J26</f>
        <v>0</v>
      </c>
      <c r="K26" s="58">
        <f>'НЗ 2-экз'!K26</f>
        <v>0</v>
      </c>
      <c r="L26" s="58">
        <f>'НЗ 2-экз'!L26</f>
        <v>0</v>
      </c>
      <c r="M26" s="58">
        <f>'НЗ 2-экз'!M26</f>
        <v>0</v>
      </c>
      <c r="N26" s="58">
        <f>'НЗ 2-экз'!N26</f>
        <v>0</v>
      </c>
      <c r="O26" s="58">
        <f>'НЗ 2-экз'!O26</f>
        <v>0</v>
      </c>
      <c r="P26" s="58">
        <f>'НЗ 2-экз'!P26</f>
        <v>0</v>
      </c>
      <c r="Q26" s="58">
        <f>'НЗ 2-экз'!Q26</f>
        <v>0</v>
      </c>
      <c r="R26" s="58">
        <f>'НЗ 2-экз'!R26</f>
        <v>0</v>
      </c>
      <c r="S26" s="58">
        <f>'НЗ 2-экз'!S26</f>
        <v>0</v>
      </c>
      <c r="T26" s="58">
        <f>'НЗ 2-экз'!T26</f>
        <v>0</v>
      </c>
      <c r="U26" s="58">
        <f>'НЗ 2-экз'!U26</f>
        <v>0</v>
      </c>
      <c r="V26" s="58">
        <f>'НЗ 2-экз'!V26</f>
        <v>0</v>
      </c>
      <c r="W26" s="58">
        <f>'НЗ 2-экз'!W26</f>
        <v>0</v>
      </c>
      <c r="X26" s="58">
        <f>'НЗ 2-экз'!X26</f>
        <v>0</v>
      </c>
      <c r="Y26" s="58">
        <f>'НЗ 2-экз'!Y26</f>
        <v>0</v>
      </c>
      <c r="Z26" s="58">
        <f>'НЗ 2-экз'!Z26</f>
        <v>0</v>
      </c>
      <c r="AA26" s="58">
        <f>'НЗ 2-экз'!AA26</f>
        <v>0</v>
      </c>
      <c r="AB26" s="58">
        <f>'НЗ 2-экз'!AB26</f>
        <v>0</v>
      </c>
      <c r="AC26" s="58">
        <f>'НЗ 2-экз'!AC26</f>
        <v>0</v>
      </c>
      <c r="AD26" s="58">
        <f>'НЗ 2-экз'!AD26</f>
        <v>0</v>
      </c>
      <c r="AE26" s="59"/>
      <c r="AF26" s="59"/>
      <c r="AG26" s="59">
        <f t="shared" si="0"/>
        <v>0</v>
      </c>
      <c r="AH26" s="59">
        <f t="shared" si="3"/>
        <v>0</v>
      </c>
      <c r="AI26" s="59">
        <f t="shared" si="1"/>
        <v>0</v>
      </c>
      <c r="AJ26" s="59">
        <f t="shared" si="4"/>
        <v>0</v>
      </c>
      <c r="AK26" s="59">
        <f t="shared" si="5"/>
        <v>0</v>
      </c>
      <c r="AL26" s="59">
        <f t="shared" si="2"/>
        <v>0</v>
      </c>
      <c r="AM26" s="1839"/>
    </row>
    <row r="27" spans="1:39" hidden="1" x14ac:dyDescent="0.2">
      <c r="A27" s="1429" t="s">
        <v>246</v>
      </c>
      <c r="B27" s="1057">
        <v>244</v>
      </c>
      <c r="C27" s="15"/>
      <c r="D27" s="58"/>
      <c r="E27" s="58">
        <f>'НЗ 2-экз'!E27</f>
        <v>0</v>
      </c>
      <c r="F27" s="58">
        <f>'НЗ 2-экз'!F27</f>
        <v>25000</v>
      </c>
      <c r="G27" s="58">
        <f>'НЗ 2-экз'!G27</f>
        <v>0</v>
      </c>
      <c r="H27" s="58">
        <f>'НЗ 2-экз'!H27</f>
        <v>0</v>
      </c>
      <c r="I27" s="58">
        <f>'НЗ 2-экз'!I27</f>
        <v>0</v>
      </c>
      <c r="J27" s="58">
        <f>'НЗ 2-экз'!J27</f>
        <v>0</v>
      </c>
      <c r="K27" s="58">
        <f>'НЗ 2-экз'!K27</f>
        <v>0</v>
      </c>
      <c r="L27" s="58">
        <f>'НЗ 2-экз'!L27</f>
        <v>0</v>
      </c>
      <c r="M27" s="58">
        <f>'НЗ 2-экз'!M27</f>
        <v>0</v>
      </c>
      <c r="N27" s="58">
        <f>'НЗ 2-экз'!N27</f>
        <v>0</v>
      </c>
      <c r="O27" s="58">
        <f>'НЗ 2-экз'!O27</f>
        <v>0</v>
      </c>
      <c r="P27" s="58">
        <f>'НЗ 2-экз'!P27</f>
        <v>0</v>
      </c>
      <c r="Q27" s="58">
        <f>'НЗ 2-экз'!Q27</f>
        <v>0</v>
      </c>
      <c r="R27" s="58">
        <f>'НЗ 2-экз'!R27</f>
        <v>0</v>
      </c>
      <c r="S27" s="58">
        <f>'НЗ 2-экз'!S27</f>
        <v>0</v>
      </c>
      <c r="T27" s="58">
        <f>'НЗ 2-экз'!T27</f>
        <v>25000</v>
      </c>
      <c r="U27" s="58">
        <f>'НЗ 2-экз'!U27</f>
        <v>0</v>
      </c>
      <c r="V27" s="58">
        <f>'НЗ 2-экз'!V27</f>
        <v>0</v>
      </c>
      <c r="W27" s="58">
        <f>'НЗ 2-экз'!W27</f>
        <v>0</v>
      </c>
      <c r="X27" s="58">
        <f>'НЗ 2-экз'!X27</f>
        <v>25000</v>
      </c>
      <c r="Y27" s="58">
        <f>'НЗ 2-экз'!Y27</f>
        <v>0</v>
      </c>
      <c r="Z27" s="58">
        <f>'НЗ 2-экз'!Z27</f>
        <v>9826</v>
      </c>
      <c r="AA27" s="58">
        <f>'НЗ 2-экз'!AA27</f>
        <v>0</v>
      </c>
      <c r="AB27" s="58">
        <f>'НЗ 2-экз'!AB27</f>
        <v>0</v>
      </c>
      <c r="AC27" s="58">
        <f>'НЗ 2-экз'!AC27</f>
        <v>0</v>
      </c>
      <c r="AD27" s="58">
        <f>'НЗ 2-экз'!AD27</f>
        <v>0</v>
      </c>
      <c r="AE27" s="59"/>
      <c r="AF27" s="59"/>
      <c r="AG27" s="59">
        <f t="shared" si="0"/>
        <v>0</v>
      </c>
      <c r="AH27" s="59">
        <f t="shared" si="3"/>
        <v>9826</v>
      </c>
      <c r="AI27" s="59">
        <f t="shared" si="1"/>
        <v>0</v>
      </c>
      <c r="AJ27" s="59">
        <f t="shared" si="4"/>
        <v>0</v>
      </c>
      <c r="AK27" s="59">
        <f t="shared" si="5"/>
        <v>9826</v>
      </c>
      <c r="AL27" s="59">
        <f t="shared" si="2"/>
        <v>34826</v>
      </c>
      <c r="AM27" s="1839"/>
    </row>
    <row r="28" spans="1:39" hidden="1" x14ac:dyDescent="0.2">
      <c r="A28" s="1429" t="s">
        <v>248</v>
      </c>
      <c r="B28" s="1057">
        <v>244</v>
      </c>
      <c r="C28" s="15"/>
      <c r="D28" s="58"/>
      <c r="E28" s="58">
        <f>'НЗ 2-экз'!E28</f>
        <v>0</v>
      </c>
      <c r="F28" s="58">
        <f>'НЗ 2-экз'!F28</f>
        <v>0</v>
      </c>
      <c r="G28" s="58">
        <f>'НЗ 2-экз'!G28</f>
        <v>0</v>
      </c>
      <c r="H28" s="58">
        <f>'НЗ 2-экз'!H28</f>
        <v>0</v>
      </c>
      <c r="I28" s="58">
        <f>'НЗ 2-экз'!I28</f>
        <v>0</v>
      </c>
      <c r="J28" s="58">
        <f>'НЗ 2-экз'!J28</f>
        <v>0</v>
      </c>
      <c r="K28" s="58">
        <f>'НЗ 2-экз'!K28</f>
        <v>0</v>
      </c>
      <c r="L28" s="58">
        <f>'НЗ 2-экз'!L28</f>
        <v>0</v>
      </c>
      <c r="M28" s="58">
        <f>'НЗ 2-экз'!M28</f>
        <v>0</v>
      </c>
      <c r="N28" s="58">
        <f>'НЗ 2-экз'!N28</f>
        <v>0</v>
      </c>
      <c r="O28" s="58">
        <f>'НЗ 2-экз'!O28</f>
        <v>0</v>
      </c>
      <c r="P28" s="58">
        <f>'НЗ 2-экз'!P28</f>
        <v>0</v>
      </c>
      <c r="Q28" s="58">
        <f>'НЗ 2-экз'!Q28</f>
        <v>0</v>
      </c>
      <c r="R28" s="58">
        <f>'НЗ 2-экз'!R28</f>
        <v>0</v>
      </c>
      <c r="S28" s="58">
        <f>'НЗ 2-экз'!S28</f>
        <v>0</v>
      </c>
      <c r="T28" s="58">
        <f>'НЗ 2-экз'!T28</f>
        <v>0</v>
      </c>
      <c r="U28" s="58">
        <f>'НЗ 2-экз'!U28</f>
        <v>0</v>
      </c>
      <c r="V28" s="58">
        <f>'НЗ 2-экз'!V28</f>
        <v>0</v>
      </c>
      <c r="W28" s="58">
        <f>'НЗ 2-экз'!W28</f>
        <v>0</v>
      </c>
      <c r="X28" s="58">
        <f>'НЗ 2-экз'!X28</f>
        <v>0</v>
      </c>
      <c r="Y28" s="58">
        <f>'НЗ 2-экз'!Y28</f>
        <v>0</v>
      </c>
      <c r="Z28" s="58">
        <f>'НЗ 2-экз'!Z28</f>
        <v>0</v>
      </c>
      <c r="AA28" s="58">
        <f>'НЗ 2-экз'!AA28</f>
        <v>0</v>
      </c>
      <c r="AB28" s="58">
        <f>'НЗ 2-экз'!AB28</f>
        <v>0</v>
      </c>
      <c r="AC28" s="58">
        <f>'НЗ 2-экз'!AC28</f>
        <v>0</v>
      </c>
      <c r="AD28" s="58">
        <f>'НЗ 2-экз'!AD28</f>
        <v>0</v>
      </c>
      <c r="AE28" s="59"/>
      <c r="AF28" s="59"/>
      <c r="AG28" s="59">
        <f t="shared" si="0"/>
        <v>0</v>
      </c>
      <c r="AH28" s="59">
        <f t="shared" si="3"/>
        <v>0</v>
      </c>
      <c r="AI28" s="59">
        <f t="shared" si="1"/>
        <v>0</v>
      </c>
      <c r="AJ28" s="59">
        <f t="shared" si="4"/>
        <v>0</v>
      </c>
      <c r="AK28" s="59">
        <f t="shared" si="5"/>
        <v>0</v>
      </c>
      <c r="AL28" s="59">
        <f t="shared" si="2"/>
        <v>0</v>
      </c>
      <c r="AM28" s="1839"/>
    </row>
    <row r="29" spans="1:39" hidden="1" x14ac:dyDescent="0.2">
      <c r="A29" s="1425">
        <v>227</v>
      </c>
      <c r="B29" s="1051">
        <v>244</v>
      </c>
      <c r="C29" s="11"/>
      <c r="D29" s="58"/>
      <c r="E29" s="58">
        <f>'НЗ 2-экз'!E29</f>
        <v>0</v>
      </c>
      <c r="F29" s="58">
        <f>'НЗ 2-экз'!F29</f>
        <v>0</v>
      </c>
      <c r="G29" s="58">
        <f>'НЗ 2-экз'!G29</f>
        <v>0</v>
      </c>
      <c r="H29" s="58">
        <f>'НЗ 2-экз'!H29</f>
        <v>0</v>
      </c>
      <c r="I29" s="58">
        <f>'НЗ 2-экз'!I29</f>
        <v>0</v>
      </c>
      <c r="J29" s="58">
        <f>'НЗ 2-экз'!J29</f>
        <v>0</v>
      </c>
      <c r="K29" s="58">
        <f>'НЗ 2-экз'!K29</f>
        <v>0</v>
      </c>
      <c r="L29" s="58">
        <f>'НЗ 2-экз'!L29</f>
        <v>0</v>
      </c>
      <c r="M29" s="58">
        <f>'НЗ 2-экз'!M29</f>
        <v>0</v>
      </c>
      <c r="N29" s="58">
        <f>'НЗ 2-экз'!N29</f>
        <v>0</v>
      </c>
      <c r="O29" s="58">
        <f>'НЗ 2-экз'!O29</f>
        <v>0</v>
      </c>
      <c r="P29" s="58">
        <f>'НЗ 2-экз'!P29</f>
        <v>0</v>
      </c>
      <c r="Q29" s="58">
        <f>'НЗ 2-экз'!Q29</f>
        <v>0</v>
      </c>
      <c r="R29" s="58">
        <f>'НЗ 2-экз'!R29</f>
        <v>0</v>
      </c>
      <c r="S29" s="58">
        <f>'НЗ 2-экз'!S29</f>
        <v>0</v>
      </c>
      <c r="T29" s="58">
        <f>'НЗ 2-экз'!T29</f>
        <v>0</v>
      </c>
      <c r="U29" s="58">
        <f>'НЗ 2-экз'!U29</f>
        <v>0</v>
      </c>
      <c r="V29" s="58">
        <f>'НЗ 2-экз'!V29</f>
        <v>0</v>
      </c>
      <c r="W29" s="58">
        <f>'НЗ 2-экз'!W29</f>
        <v>0</v>
      </c>
      <c r="X29" s="58">
        <f>'НЗ 2-экз'!X29</f>
        <v>0</v>
      </c>
      <c r="Y29" s="58">
        <f>'НЗ 2-экз'!Y29</f>
        <v>0</v>
      </c>
      <c r="Z29" s="58">
        <f>'НЗ 2-экз'!Z29</f>
        <v>0</v>
      </c>
      <c r="AA29" s="58">
        <f>'НЗ 2-экз'!AA29</f>
        <v>0</v>
      </c>
      <c r="AB29" s="58">
        <f>'НЗ 2-экз'!AB29</f>
        <v>0</v>
      </c>
      <c r="AC29" s="58">
        <f>'НЗ 2-экз'!AC29</f>
        <v>0</v>
      </c>
      <c r="AD29" s="58">
        <f>'НЗ 2-экз'!AD29</f>
        <v>0</v>
      </c>
      <c r="AE29" s="59"/>
      <c r="AF29" s="59"/>
      <c r="AG29" s="59">
        <f t="shared" si="0"/>
        <v>0</v>
      </c>
      <c r="AH29" s="59">
        <f t="shared" si="3"/>
        <v>0</v>
      </c>
      <c r="AI29" s="59">
        <f t="shared" si="1"/>
        <v>0</v>
      </c>
      <c r="AJ29" s="59">
        <f t="shared" si="4"/>
        <v>0</v>
      </c>
      <c r="AK29" s="59">
        <f t="shared" si="5"/>
        <v>0</v>
      </c>
      <c r="AL29" s="59">
        <f t="shared" si="2"/>
        <v>0</v>
      </c>
      <c r="AM29" s="1839"/>
    </row>
    <row r="30" spans="1:39" hidden="1" x14ac:dyDescent="0.2">
      <c r="A30" s="1429">
        <v>262</v>
      </c>
      <c r="B30" s="1049">
        <v>112</v>
      </c>
      <c r="C30" s="15"/>
      <c r="D30" s="58"/>
      <c r="E30" s="58">
        <f>'НЗ 2-экз'!E30</f>
        <v>0</v>
      </c>
      <c r="F30" s="58">
        <f>'НЗ 2-экз'!F30</f>
        <v>0</v>
      </c>
      <c r="G30" s="58">
        <f>'НЗ 2-экз'!G30</f>
        <v>0</v>
      </c>
      <c r="H30" s="58">
        <f>'НЗ 2-экз'!H30</f>
        <v>0</v>
      </c>
      <c r="I30" s="58">
        <f>'НЗ 2-экз'!I30</f>
        <v>0</v>
      </c>
      <c r="J30" s="58">
        <f>'НЗ 2-экз'!J30</f>
        <v>0</v>
      </c>
      <c r="K30" s="58">
        <f>'НЗ 2-экз'!K30</f>
        <v>0</v>
      </c>
      <c r="L30" s="58">
        <f>'НЗ 2-экз'!L30</f>
        <v>0</v>
      </c>
      <c r="M30" s="58">
        <f>'НЗ 2-экз'!M30</f>
        <v>0</v>
      </c>
      <c r="N30" s="58">
        <f>'НЗ 2-экз'!N30</f>
        <v>0</v>
      </c>
      <c r="O30" s="58">
        <f>'НЗ 2-экз'!O30</f>
        <v>0</v>
      </c>
      <c r="P30" s="58">
        <f>'НЗ 2-экз'!P30</f>
        <v>0</v>
      </c>
      <c r="Q30" s="58">
        <f>'НЗ 2-экз'!Q30</f>
        <v>0</v>
      </c>
      <c r="R30" s="58">
        <f>'НЗ 2-экз'!R30</f>
        <v>0</v>
      </c>
      <c r="S30" s="58">
        <f>'НЗ 2-экз'!S30</f>
        <v>0</v>
      </c>
      <c r="T30" s="58">
        <f>'НЗ 2-экз'!T30</f>
        <v>0</v>
      </c>
      <c r="U30" s="58">
        <f>'НЗ 2-экз'!U30</f>
        <v>0</v>
      </c>
      <c r="V30" s="58">
        <f>'НЗ 2-экз'!V30</f>
        <v>0</v>
      </c>
      <c r="W30" s="58">
        <f>'НЗ 2-экз'!W30</f>
        <v>0</v>
      </c>
      <c r="X30" s="58">
        <f>'НЗ 2-экз'!X30</f>
        <v>0</v>
      </c>
      <c r="Y30" s="58">
        <f>'НЗ 2-экз'!Y30</f>
        <v>0</v>
      </c>
      <c r="Z30" s="58">
        <f>'НЗ 2-экз'!Z30</f>
        <v>0</v>
      </c>
      <c r="AA30" s="58">
        <f>'НЗ 2-экз'!AA30</f>
        <v>0</v>
      </c>
      <c r="AB30" s="58">
        <f>'НЗ 2-экз'!AB30</f>
        <v>0</v>
      </c>
      <c r="AC30" s="58">
        <f>'НЗ 2-экз'!AC30</f>
        <v>0</v>
      </c>
      <c r="AD30" s="58">
        <f>'НЗ 2-экз'!AD30</f>
        <v>0</v>
      </c>
      <c r="AE30" s="59"/>
      <c r="AF30" s="59"/>
      <c r="AG30" s="59">
        <f t="shared" si="0"/>
        <v>0</v>
      </c>
      <c r="AH30" s="59">
        <f t="shared" si="3"/>
        <v>0</v>
      </c>
      <c r="AI30" s="59">
        <f t="shared" si="1"/>
        <v>0</v>
      </c>
      <c r="AJ30" s="59">
        <f t="shared" si="4"/>
        <v>0</v>
      </c>
      <c r="AK30" s="59">
        <f t="shared" si="5"/>
        <v>0</v>
      </c>
      <c r="AL30" s="59">
        <f t="shared" si="2"/>
        <v>0</v>
      </c>
      <c r="AM30" s="1839"/>
    </row>
    <row r="31" spans="1:39" hidden="1" x14ac:dyDescent="0.2">
      <c r="A31" s="1429">
        <v>262</v>
      </c>
      <c r="B31" s="1049">
        <v>119</v>
      </c>
      <c r="C31" s="15"/>
      <c r="D31" s="58"/>
      <c r="E31" s="58">
        <f>'НЗ 2-экз'!E31</f>
        <v>0</v>
      </c>
      <c r="F31" s="58">
        <f>'НЗ 2-экз'!F31</f>
        <v>0</v>
      </c>
      <c r="G31" s="58">
        <f>'НЗ 2-экз'!G31</f>
        <v>0</v>
      </c>
      <c r="H31" s="58">
        <f>'НЗ 2-экз'!H31</f>
        <v>0</v>
      </c>
      <c r="I31" s="58">
        <f>'НЗ 2-экз'!I31</f>
        <v>0</v>
      </c>
      <c r="J31" s="58">
        <f>'НЗ 2-экз'!J31</f>
        <v>0</v>
      </c>
      <c r="K31" s="58">
        <f>'НЗ 2-экз'!K31</f>
        <v>0</v>
      </c>
      <c r="L31" s="58">
        <f>'НЗ 2-экз'!L31</f>
        <v>0</v>
      </c>
      <c r="M31" s="58">
        <f>'НЗ 2-экз'!M31</f>
        <v>0</v>
      </c>
      <c r="N31" s="58">
        <f>'НЗ 2-экз'!N31</f>
        <v>0</v>
      </c>
      <c r="O31" s="58">
        <f>'НЗ 2-экз'!O31</f>
        <v>0</v>
      </c>
      <c r="P31" s="58">
        <f>'НЗ 2-экз'!P31</f>
        <v>0</v>
      </c>
      <c r="Q31" s="58">
        <f>'НЗ 2-экз'!Q31</f>
        <v>0</v>
      </c>
      <c r="R31" s="58">
        <f>'НЗ 2-экз'!R31</f>
        <v>0</v>
      </c>
      <c r="S31" s="58">
        <f>'НЗ 2-экз'!S31</f>
        <v>0</v>
      </c>
      <c r="T31" s="58">
        <f>'НЗ 2-экз'!T31</f>
        <v>0</v>
      </c>
      <c r="U31" s="58">
        <f>'НЗ 2-экз'!U31</f>
        <v>0</v>
      </c>
      <c r="V31" s="58">
        <f>'НЗ 2-экз'!V31</f>
        <v>0</v>
      </c>
      <c r="W31" s="58">
        <f>'НЗ 2-экз'!W31</f>
        <v>0</v>
      </c>
      <c r="X31" s="58">
        <f>'НЗ 2-экз'!X31</f>
        <v>0</v>
      </c>
      <c r="Y31" s="58">
        <f>'НЗ 2-экз'!Y31</f>
        <v>0</v>
      </c>
      <c r="Z31" s="58">
        <f>'НЗ 2-экз'!Z31</f>
        <v>0</v>
      </c>
      <c r="AA31" s="58">
        <f>'НЗ 2-экз'!AA31</f>
        <v>0</v>
      </c>
      <c r="AB31" s="58">
        <f>'НЗ 2-экз'!AB31</f>
        <v>0</v>
      </c>
      <c r="AC31" s="58">
        <f>'НЗ 2-экз'!AC31</f>
        <v>0</v>
      </c>
      <c r="AD31" s="58">
        <f>'НЗ 2-экз'!AD31</f>
        <v>0</v>
      </c>
      <c r="AE31" s="59"/>
      <c r="AF31" s="59"/>
      <c r="AG31" s="59">
        <f t="shared" si="0"/>
        <v>0</v>
      </c>
      <c r="AH31" s="59">
        <f t="shared" si="3"/>
        <v>0</v>
      </c>
      <c r="AI31" s="59">
        <f t="shared" si="1"/>
        <v>0</v>
      </c>
      <c r="AJ31" s="59">
        <f t="shared" si="4"/>
        <v>0</v>
      </c>
      <c r="AK31" s="59">
        <f t="shared" si="5"/>
        <v>0</v>
      </c>
      <c r="AL31" s="59">
        <f t="shared" si="2"/>
        <v>0</v>
      </c>
      <c r="AM31" s="1839"/>
    </row>
    <row r="32" spans="1:39" hidden="1" x14ac:dyDescent="0.2">
      <c r="A32" s="1425">
        <v>266</v>
      </c>
      <c r="B32" s="1051">
        <v>111</v>
      </c>
      <c r="C32" s="11"/>
      <c r="D32" s="58"/>
      <c r="E32" s="58">
        <f>'НЗ 2-экз'!E32</f>
        <v>0</v>
      </c>
      <c r="F32" s="58">
        <f>'НЗ 2-экз'!F32</f>
        <v>0</v>
      </c>
      <c r="G32" s="58">
        <f>'НЗ 2-экз'!G32</f>
        <v>0</v>
      </c>
      <c r="H32" s="58">
        <f>'НЗ 2-экз'!H32</f>
        <v>0</v>
      </c>
      <c r="I32" s="58">
        <f>'НЗ 2-экз'!I32</f>
        <v>0</v>
      </c>
      <c r="J32" s="58">
        <f>'НЗ 2-экз'!J32</f>
        <v>0</v>
      </c>
      <c r="K32" s="58">
        <f>'НЗ 2-экз'!K32</f>
        <v>0</v>
      </c>
      <c r="L32" s="58">
        <f>'НЗ 2-экз'!L32</f>
        <v>0</v>
      </c>
      <c r="M32" s="58">
        <f>'НЗ 2-экз'!M32</f>
        <v>0</v>
      </c>
      <c r="N32" s="58">
        <f>'НЗ 2-экз'!N32</f>
        <v>0</v>
      </c>
      <c r="O32" s="58">
        <f>'НЗ 2-экз'!O32</f>
        <v>0</v>
      </c>
      <c r="P32" s="58">
        <f>'НЗ 2-экз'!P32</f>
        <v>0</v>
      </c>
      <c r="Q32" s="58">
        <f>'НЗ 2-экз'!Q32</f>
        <v>0</v>
      </c>
      <c r="R32" s="58">
        <f>'НЗ 2-экз'!R32</f>
        <v>0</v>
      </c>
      <c r="S32" s="58">
        <f>'НЗ 2-экз'!S32</f>
        <v>0</v>
      </c>
      <c r="T32" s="58">
        <f>'НЗ 2-экз'!T32</f>
        <v>0</v>
      </c>
      <c r="U32" s="58">
        <f>'НЗ 2-экз'!U32</f>
        <v>0</v>
      </c>
      <c r="V32" s="58">
        <f>'НЗ 2-экз'!V32</f>
        <v>0</v>
      </c>
      <c r="W32" s="58">
        <f>'НЗ 2-экз'!W32</f>
        <v>0</v>
      </c>
      <c r="X32" s="58">
        <f>'НЗ 2-экз'!X32</f>
        <v>0</v>
      </c>
      <c r="Y32" s="58">
        <f>'НЗ 2-экз'!Y32</f>
        <v>0</v>
      </c>
      <c r="Z32" s="58">
        <f>'НЗ 2-экз'!Z32</f>
        <v>5184.6899999999996</v>
      </c>
      <c r="AA32" s="58">
        <f>'НЗ 2-экз'!AA32</f>
        <v>0</v>
      </c>
      <c r="AB32" s="58">
        <f>'НЗ 2-экз'!AB32</f>
        <v>0</v>
      </c>
      <c r="AC32" s="58">
        <f>'НЗ 2-экз'!AC32</f>
        <v>0</v>
      </c>
      <c r="AD32" s="58">
        <f>'НЗ 2-экз'!AD32</f>
        <v>12173.43</v>
      </c>
      <c r="AE32" s="59"/>
      <c r="AF32" s="59"/>
      <c r="AG32" s="59">
        <f t="shared" si="0"/>
        <v>0</v>
      </c>
      <c r="AH32" s="59">
        <f t="shared" si="3"/>
        <v>17358.12</v>
      </c>
      <c r="AI32" s="59">
        <f t="shared" si="1"/>
        <v>0</v>
      </c>
      <c r="AJ32" s="59">
        <f t="shared" si="4"/>
        <v>0</v>
      </c>
      <c r="AK32" s="59">
        <f t="shared" si="5"/>
        <v>17358.12</v>
      </c>
      <c r="AL32" s="59">
        <f t="shared" si="2"/>
        <v>17358.12</v>
      </c>
      <c r="AM32" s="1839"/>
    </row>
    <row r="33" spans="1:39" hidden="1" x14ac:dyDescent="0.2">
      <c r="A33" s="1425">
        <v>266</v>
      </c>
      <c r="B33" s="1051">
        <v>112</v>
      </c>
      <c r="C33" s="11"/>
      <c r="D33" s="58"/>
      <c r="E33" s="58">
        <f>'НЗ 2-экз'!E33</f>
        <v>0</v>
      </c>
      <c r="F33" s="58">
        <f>'НЗ 2-экз'!F33</f>
        <v>0</v>
      </c>
      <c r="G33" s="58">
        <f>'НЗ 2-экз'!G33</f>
        <v>0</v>
      </c>
      <c r="H33" s="58">
        <f>'НЗ 2-экз'!H33</f>
        <v>0</v>
      </c>
      <c r="I33" s="58">
        <f>'НЗ 2-экз'!I33</f>
        <v>0</v>
      </c>
      <c r="J33" s="58">
        <f>'НЗ 2-экз'!J33</f>
        <v>0</v>
      </c>
      <c r="K33" s="58">
        <f>'НЗ 2-экз'!K33</f>
        <v>0</v>
      </c>
      <c r="L33" s="58">
        <f>'НЗ 2-экз'!L33</f>
        <v>0</v>
      </c>
      <c r="M33" s="58">
        <f>'НЗ 2-экз'!M33</f>
        <v>0</v>
      </c>
      <c r="N33" s="58">
        <f>'НЗ 2-экз'!N33</f>
        <v>0</v>
      </c>
      <c r="O33" s="58">
        <f>'НЗ 2-экз'!O33</f>
        <v>0</v>
      </c>
      <c r="P33" s="58">
        <f>'НЗ 2-экз'!P33</f>
        <v>0</v>
      </c>
      <c r="Q33" s="58">
        <f>'НЗ 2-экз'!Q33</f>
        <v>0</v>
      </c>
      <c r="R33" s="58">
        <f>'НЗ 2-экз'!R33</f>
        <v>0</v>
      </c>
      <c r="S33" s="58">
        <f>'НЗ 2-экз'!S33</f>
        <v>0</v>
      </c>
      <c r="T33" s="58">
        <f>'НЗ 2-экз'!T33</f>
        <v>0</v>
      </c>
      <c r="U33" s="58">
        <f>'НЗ 2-экз'!U33</f>
        <v>0</v>
      </c>
      <c r="V33" s="58">
        <f>'НЗ 2-экз'!V33</f>
        <v>0</v>
      </c>
      <c r="W33" s="58">
        <f>'НЗ 2-экз'!W33</f>
        <v>0</v>
      </c>
      <c r="X33" s="58">
        <f>'НЗ 2-экз'!X33</f>
        <v>0</v>
      </c>
      <c r="Y33" s="58">
        <f>'НЗ 2-экз'!Y33</f>
        <v>0</v>
      </c>
      <c r="Z33" s="58">
        <f>'НЗ 2-экз'!Z33</f>
        <v>0</v>
      </c>
      <c r="AA33" s="58">
        <f>'НЗ 2-экз'!AA33</f>
        <v>0</v>
      </c>
      <c r="AB33" s="58">
        <f>'НЗ 2-экз'!AB33</f>
        <v>0</v>
      </c>
      <c r="AC33" s="58">
        <f>'НЗ 2-экз'!AC33</f>
        <v>0</v>
      </c>
      <c r="AD33" s="58">
        <f>'НЗ 2-экз'!AD33</f>
        <v>0</v>
      </c>
      <c r="AE33" s="59"/>
      <c r="AF33" s="59"/>
      <c r="AG33" s="59">
        <f t="shared" si="0"/>
        <v>0</v>
      </c>
      <c r="AH33" s="59">
        <f t="shared" si="3"/>
        <v>0</v>
      </c>
      <c r="AI33" s="59">
        <f t="shared" si="1"/>
        <v>0</v>
      </c>
      <c r="AJ33" s="59">
        <f t="shared" si="4"/>
        <v>0</v>
      </c>
      <c r="AK33" s="59">
        <f t="shared" si="5"/>
        <v>0</v>
      </c>
      <c r="AL33" s="59">
        <f t="shared" si="2"/>
        <v>0</v>
      </c>
      <c r="AM33" s="1839"/>
    </row>
    <row r="34" spans="1:39" hidden="1" x14ac:dyDescent="0.2">
      <c r="A34" s="1425">
        <v>266</v>
      </c>
      <c r="B34" s="1051">
        <v>119</v>
      </c>
      <c r="C34" s="11"/>
      <c r="D34" s="58"/>
      <c r="E34" s="58">
        <f>'НЗ 2-экз'!E34</f>
        <v>0</v>
      </c>
      <c r="F34" s="58">
        <f>'НЗ 2-экз'!F34</f>
        <v>0</v>
      </c>
      <c r="G34" s="58">
        <f>'НЗ 2-экз'!G34</f>
        <v>0</v>
      </c>
      <c r="H34" s="58">
        <f>'НЗ 2-экз'!H34</f>
        <v>0</v>
      </c>
      <c r="I34" s="58">
        <f>'НЗ 2-экз'!I34</f>
        <v>0</v>
      </c>
      <c r="J34" s="58">
        <f>'НЗ 2-экз'!J34</f>
        <v>0</v>
      </c>
      <c r="K34" s="58">
        <f>'НЗ 2-экз'!K34</f>
        <v>0</v>
      </c>
      <c r="L34" s="58">
        <f>'НЗ 2-экз'!L34</f>
        <v>0</v>
      </c>
      <c r="M34" s="58">
        <f>'НЗ 2-экз'!M34</f>
        <v>0</v>
      </c>
      <c r="N34" s="58">
        <f>'НЗ 2-экз'!N34</f>
        <v>0</v>
      </c>
      <c r="O34" s="58">
        <f>'НЗ 2-экз'!O34</f>
        <v>0</v>
      </c>
      <c r="P34" s="58">
        <f>'НЗ 2-экз'!P34</f>
        <v>0</v>
      </c>
      <c r="Q34" s="58">
        <f>'НЗ 2-экз'!Q34</f>
        <v>0</v>
      </c>
      <c r="R34" s="58">
        <f>'НЗ 2-экз'!R34</f>
        <v>0</v>
      </c>
      <c r="S34" s="58">
        <f>'НЗ 2-экз'!S34</f>
        <v>0</v>
      </c>
      <c r="T34" s="58">
        <f>'НЗ 2-экз'!T34</f>
        <v>0</v>
      </c>
      <c r="U34" s="58">
        <f>'НЗ 2-экз'!U34</f>
        <v>0</v>
      </c>
      <c r="V34" s="58">
        <f>'НЗ 2-экз'!V34</f>
        <v>0</v>
      </c>
      <c r="W34" s="58">
        <f>'НЗ 2-экз'!W34</f>
        <v>0</v>
      </c>
      <c r="X34" s="58">
        <f>'НЗ 2-экз'!X34</f>
        <v>0</v>
      </c>
      <c r="Y34" s="58">
        <f>'НЗ 2-экз'!Y34</f>
        <v>0</v>
      </c>
      <c r="Z34" s="58">
        <f>'НЗ 2-экз'!Z34</f>
        <v>0</v>
      </c>
      <c r="AA34" s="58">
        <f>'НЗ 2-экз'!AA34</f>
        <v>0</v>
      </c>
      <c r="AB34" s="58">
        <f>'НЗ 2-экз'!AB34</f>
        <v>0</v>
      </c>
      <c r="AC34" s="58">
        <f>'НЗ 2-экз'!AC34</f>
        <v>0</v>
      </c>
      <c r="AD34" s="58">
        <f>'НЗ 2-экз'!AD34</f>
        <v>0</v>
      </c>
      <c r="AE34" s="59"/>
      <c r="AF34" s="59"/>
      <c r="AG34" s="59">
        <f t="shared" si="0"/>
        <v>0</v>
      </c>
      <c r="AH34" s="59">
        <f t="shared" si="3"/>
        <v>0</v>
      </c>
      <c r="AI34" s="59">
        <f t="shared" si="1"/>
        <v>0</v>
      </c>
      <c r="AJ34" s="59">
        <f t="shared" si="4"/>
        <v>0</v>
      </c>
      <c r="AK34" s="59">
        <f t="shared" si="5"/>
        <v>0</v>
      </c>
      <c r="AL34" s="59">
        <f t="shared" si="2"/>
        <v>0</v>
      </c>
      <c r="AM34" s="1839"/>
    </row>
    <row r="35" spans="1:39" hidden="1" x14ac:dyDescent="0.2">
      <c r="A35" s="1425">
        <v>267</v>
      </c>
      <c r="B35" s="1051">
        <v>112</v>
      </c>
      <c r="C35" s="11"/>
      <c r="D35" s="58"/>
      <c r="E35" s="58">
        <f>'НЗ 2-экз'!E35</f>
        <v>0</v>
      </c>
      <c r="F35" s="58">
        <f>'НЗ 2-экз'!F35</f>
        <v>0</v>
      </c>
      <c r="G35" s="58">
        <f>'НЗ 2-экз'!G35</f>
        <v>0</v>
      </c>
      <c r="H35" s="58">
        <f>'НЗ 2-экз'!H35</f>
        <v>0</v>
      </c>
      <c r="I35" s="58">
        <f>'НЗ 2-экз'!I35</f>
        <v>0</v>
      </c>
      <c r="J35" s="58">
        <f>'НЗ 2-экз'!J35</f>
        <v>0</v>
      </c>
      <c r="K35" s="58">
        <f>'НЗ 2-экз'!K35</f>
        <v>0</v>
      </c>
      <c r="L35" s="58">
        <f>'НЗ 2-экз'!L35</f>
        <v>0</v>
      </c>
      <c r="M35" s="58">
        <f>'НЗ 2-экз'!M35</f>
        <v>0</v>
      </c>
      <c r="N35" s="58">
        <f>'НЗ 2-экз'!N35</f>
        <v>0</v>
      </c>
      <c r="O35" s="58">
        <f>'НЗ 2-экз'!O35</f>
        <v>0</v>
      </c>
      <c r="P35" s="58">
        <f>'НЗ 2-экз'!P35</f>
        <v>0</v>
      </c>
      <c r="Q35" s="58">
        <f>'НЗ 2-экз'!Q35</f>
        <v>0</v>
      </c>
      <c r="R35" s="58">
        <f>'НЗ 2-экз'!R35</f>
        <v>0</v>
      </c>
      <c r="S35" s="58">
        <f>'НЗ 2-экз'!S35</f>
        <v>0</v>
      </c>
      <c r="T35" s="58">
        <f>'НЗ 2-экз'!T35</f>
        <v>0</v>
      </c>
      <c r="U35" s="58">
        <f>'НЗ 2-экз'!U35</f>
        <v>0</v>
      </c>
      <c r="V35" s="58">
        <f>'НЗ 2-экз'!V35</f>
        <v>0</v>
      </c>
      <c r="W35" s="58">
        <f>'НЗ 2-экз'!W35</f>
        <v>0</v>
      </c>
      <c r="X35" s="58">
        <f>'НЗ 2-экз'!X35</f>
        <v>0</v>
      </c>
      <c r="Y35" s="58">
        <f>'НЗ 2-экз'!Y35</f>
        <v>0</v>
      </c>
      <c r="Z35" s="58">
        <f>'НЗ 2-экз'!Z35</f>
        <v>0</v>
      </c>
      <c r="AA35" s="58">
        <f>'НЗ 2-экз'!AA35</f>
        <v>0</v>
      </c>
      <c r="AB35" s="58">
        <f>'НЗ 2-экз'!AB35</f>
        <v>0</v>
      </c>
      <c r="AC35" s="58">
        <f>'НЗ 2-экз'!AC35</f>
        <v>0</v>
      </c>
      <c r="AD35" s="58">
        <f>'НЗ 2-экз'!AD35</f>
        <v>0</v>
      </c>
      <c r="AE35" s="59"/>
      <c r="AF35" s="59"/>
      <c r="AG35" s="59">
        <f t="shared" si="0"/>
        <v>0</v>
      </c>
      <c r="AH35" s="59">
        <f t="shared" si="3"/>
        <v>0</v>
      </c>
      <c r="AI35" s="59">
        <f>AB35</f>
        <v>0</v>
      </c>
      <c r="AJ35" s="59">
        <f>AE35+AF35</f>
        <v>0</v>
      </c>
      <c r="AK35" s="59">
        <f>SUM(Y35:AF35)</f>
        <v>0</v>
      </c>
      <c r="AL35" s="59">
        <f t="shared" si="2"/>
        <v>0</v>
      </c>
      <c r="AM35" s="1839"/>
    </row>
    <row r="36" spans="1:39" hidden="1" x14ac:dyDescent="0.2">
      <c r="A36" s="1429">
        <v>291</v>
      </c>
      <c r="B36" s="1147">
        <v>851</v>
      </c>
      <c r="C36" s="15"/>
      <c r="D36" s="58"/>
      <c r="E36" s="58">
        <f>'НЗ 2-экз'!E36</f>
        <v>0</v>
      </c>
      <c r="F36" s="58">
        <f>'НЗ 2-экз'!F36</f>
        <v>0</v>
      </c>
      <c r="G36" s="58">
        <f>'НЗ 2-экз'!G36</f>
        <v>0</v>
      </c>
      <c r="H36" s="58">
        <f>'НЗ 2-экз'!H36</f>
        <v>0</v>
      </c>
      <c r="I36" s="58">
        <f>'НЗ 2-экз'!I36</f>
        <v>0</v>
      </c>
      <c r="J36" s="58">
        <f>'НЗ 2-экз'!J36</f>
        <v>0</v>
      </c>
      <c r="K36" s="58">
        <f>'НЗ 2-экз'!K36</f>
        <v>0</v>
      </c>
      <c r="L36" s="58">
        <f>'НЗ 2-экз'!L36</f>
        <v>0</v>
      </c>
      <c r="M36" s="58">
        <f>'НЗ 2-экз'!M36</f>
        <v>0</v>
      </c>
      <c r="N36" s="58">
        <f>'НЗ 2-экз'!N36</f>
        <v>0</v>
      </c>
      <c r="O36" s="58">
        <f>'НЗ 2-экз'!O36</f>
        <v>0</v>
      </c>
      <c r="P36" s="58">
        <f>'НЗ 2-экз'!P36</f>
        <v>0</v>
      </c>
      <c r="Q36" s="58">
        <f>'НЗ 2-экз'!Q36</f>
        <v>0</v>
      </c>
      <c r="R36" s="58">
        <f>'НЗ 2-экз'!R36</f>
        <v>0</v>
      </c>
      <c r="S36" s="58">
        <f>'НЗ 2-экз'!S36</f>
        <v>0</v>
      </c>
      <c r="T36" s="58">
        <f>'НЗ 2-экз'!T36</f>
        <v>0</v>
      </c>
      <c r="U36" s="58">
        <f>'НЗ 2-экз'!U36</f>
        <v>0</v>
      </c>
      <c r="V36" s="58">
        <f>'НЗ 2-экз'!V36</f>
        <v>0</v>
      </c>
      <c r="W36" s="58">
        <f>'НЗ 2-экз'!W36</f>
        <v>0</v>
      </c>
      <c r="X36" s="58">
        <f>'НЗ 2-экз'!X36</f>
        <v>0</v>
      </c>
      <c r="Y36" s="58">
        <f>'НЗ 2-экз'!Y36</f>
        <v>0</v>
      </c>
      <c r="Z36" s="58">
        <f>'НЗ 2-экз'!Z36</f>
        <v>0</v>
      </c>
      <c r="AA36" s="58">
        <f>'НЗ 2-экз'!AA36</f>
        <v>0</v>
      </c>
      <c r="AB36" s="58">
        <f>'НЗ 2-экз'!AB36</f>
        <v>0</v>
      </c>
      <c r="AC36" s="58">
        <f>'НЗ 2-экз'!AC36</f>
        <v>0</v>
      </c>
      <c r="AD36" s="58">
        <f>'НЗ 2-экз'!AD36</f>
        <v>0</v>
      </c>
      <c r="AE36" s="59"/>
      <c r="AF36" s="59"/>
      <c r="AG36" s="59">
        <f t="shared" si="0"/>
        <v>0</v>
      </c>
      <c r="AH36" s="59">
        <f t="shared" si="3"/>
        <v>0</v>
      </c>
      <c r="AI36" s="59">
        <f t="shared" si="1"/>
        <v>0</v>
      </c>
      <c r="AJ36" s="59">
        <f t="shared" si="4"/>
        <v>0</v>
      </c>
      <c r="AK36" s="59">
        <f t="shared" si="5"/>
        <v>0</v>
      </c>
      <c r="AL36" s="59">
        <f t="shared" si="2"/>
        <v>0</v>
      </c>
      <c r="AM36" s="1839"/>
    </row>
    <row r="37" spans="1:39" hidden="1" x14ac:dyDescent="0.2">
      <c r="A37" s="1429">
        <v>291</v>
      </c>
      <c r="B37" s="1147">
        <v>851</v>
      </c>
      <c r="C37" s="15"/>
      <c r="D37" s="58"/>
      <c r="E37" s="58">
        <f>'НЗ 2-экз'!E37</f>
        <v>0</v>
      </c>
      <c r="F37" s="58">
        <f>'НЗ 2-экз'!F37</f>
        <v>0</v>
      </c>
      <c r="G37" s="58">
        <f>'НЗ 2-экз'!G37</f>
        <v>0</v>
      </c>
      <c r="H37" s="58">
        <f>'НЗ 2-экз'!H37</f>
        <v>0</v>
      </c>
      <c r="I37" s="58">
        <f>'НЗ 2-экз'!I37</f>
        <v>0</v>
      </c>
      <c r="J37" s="58">
        <f>'НЗ 2-экз'!J37</f>
        <v>0</v>
      </c>
      <c r="K37" s="58">
        <f>'НЗ 2-экз'!K37</f>
        <v>0</v>
      </c>
      <c r="L37" s="58">
        <f>'НЗ 2-экз'!L37</f>
        <v>0</v>
      </c>
      <c r="M37" s="58">
        <f>'НЗ 2-экз'!M37</f>
        <v>0</v>
      </c>
      <c r="N37" s="58">
        <f>'НЗ 2-экз'!N37</f>
        <v>0</v>
      </c>
      <c r="O37" s="58">
        <f>'НЗ 2-экз'!O37</f>
        <v>0</v>
      </c>
      <c r="P37" s="58">
        <f>'НЗ 2-экз'!P37</f>
        <v>0</v>
      </c>
      <c r="Q37" s="58">
        <f>'НЗ 2-экз'!Q37</f>
        <v>0</v>
      </c>
      <c r="R37" s="58">
        <f>'НЗ 2-экз'!R37</f>
        <v>0</v>
      </c>
      <c r="S37" s="58">
        <f>'НЗ 2-экз'!S37</f>
        <v>0</v>
      </c>
      <c r="T37" s="58">
        <f>'НЗ 2-экз'!T37</f>
        <v>0</v>
      </c>
      <c r="U37" s="58">
        <f>'НЗ 2-экз'!U37</f>
        <v>0</v>
      </c>
      <c r="V37" s="58">
        <f>'НЗ 2-экз'!V37</f>
        <v>0</v>
      </c>
      <c r="W37" s="58">
        <f>'НЗ 2-экз'!W37</f>
        <v>0</v>
      </c>
      <c r="X37" s="58">
        <f>'НЗ 2-экз'!X37</f>
        <v>0</v>
      </c>
      <c r="Y37" s="58">
        <f>'НЗ 2-экз'!Y37</f>
        <v>0</v>
      </c>
      <c r="Z37" s="58">
        <f>'НЗ 2-экз'!Z37</f>
        <v>0</v>
      </c>
      <c r="AA37" s="58">
        <f>'НЗ 2-экз'!AA37</f>
        <v>0</v>
      </c>
      <c r="AB37" s="58">
        <f>'НЗ 2-экз'!AB37</f>
        <v>0</v>
      </c>
      <c r="AC37" s="58">
        <f>'НЗ 2-экз'!AC37</f>
        <v>0</v>
      </c>
      <c r="AD37" s="58">
        <f>'НЗ 2-экз'!AD37</f>
        <v>0</v>
      </c>
      <c r="AE37" s="59"/>
      <c r="AF37" s="59"/>
      <c r="AG37" s="59">
        <f t="shared" si="0"/>
        <v>0</v>
      </c>
      <c r="AH37" s="59">
        <f t="shared" si="3"/>
        <v>0</v>
      </c>
      <c r="AI37" s="59">
        <f t="shared" si="1"/>
        <v>0</v>
      </c>
      <c r="AJ37" s="59">
        <f t="shared" si="4"/>
        <v>0</v>
      </c>
      <c r="AK37" s="59">
        <f t="shared" si="5"/>
        <v>0</v>
      </c>
      <c r="AL37" s="59">
        <f t="shared" si="2"/>
        <v>0</v>
      </c>
      <c r="AM37" s="1839"/>
    </row>
    <row r="38" spans="1:39" hidden="1" x14ac:dyDescent="0.2">
      <c r="A38" s="1429">
        <v>291</v>
      </c>
      <c r="B38" s="1049">
        <v>852</v>
      </c>
      <c r="C38" s="15"/>
      <c r="D38" s="58"/>
      <c r="E38" s="58">
        <f>'НЗ 2-экз'!E38</f>
        <v>0</v>
      </c>
      <c r="F38" s="58">
        <f>'НЗ 2-экз'!F38</f>
        <v>0</v>
      </c>
      <c r="G38" s="58">
        <f>'НЗ 2-экз'!G38</f>
        <v>0</v>
      </c>
      <c r="H38" s="58">
        <f>'НЗ 2-экз'!H38</f>
        <v>0</v>
      </c>
      <c r="I38" s="58">
        <f>'НЗ 2-экз'!I38</f>
        <v>0</v>
      </c>
      <c r="J38" s="58">
        <f>'НЗ 2-экз'!J38</f>
        <v>0</v>
      </c>
      <c r="K38" s="58">
        <f>'НЗ 2-экз'!K38</f>
        <v>0</v>
      </c>
      <c r="L38" s="58">
        <f>'НЗ 2-экз'!L38</f>
        <v>0</v>
      </c>
      <c r="M38" s="58">
        <f>'НЗ 2-экз'!M38</f>
        <v>0</v>
      </c>
      <c r="N38" s="58">
        <f>'НЗ 2-экз'!N38</f>
        <v>0</v>
      </c>
      <c r="O38" s="58">
        <f>'НЗ 2-экз'!O38</f>
        <v>0</v>
      </c>
      <c r="P38" s="58">
        <f>'НЗ 2-экз'!P38</f>
        <v>0</v>
      </c>
      <c r="Q38" s="58">
        <f>'НЗ 2-экз'!Q38</f>
        <v>0</v>
      </c>
      <c r="R38" s="58">
        <f>'НЗ 2-экз'!R38</f>
        <v>0</v>
      </c>
      <c r="S38" s="58">
        <f>'НЗ 2-экз'!S38</f>
        <v>0</v>
      </c>
      <c r="T38" s="58">
        <f>'НЗ 2-экз'!T38</f>
        <v>0</v>
      </c>
      <c r="U38" s="58">
        <f>'НЗ 2-экз'!U38</f>
        <v>0</v>
      </c>
      <c r="V38" s="58">
        <f>'НЗ 2-экз'!V38</f>
        <v>0</v>
      </c>
      <c r="W38" s="58">
        <f>'НЗ 2-экз'!W38</f>
        <v>0</v>
      </c>
      <c r="X38" s="58">
        <f>'НЗ 2-экз'!X38</f>
        <v>0</v>
      </c>
      <c r="Y38" s="58">
        <f>'НЗ 2-экз'!Y38</f>
        <v>0</v>
      </c>
      <c r="Z38" s="58">
        <f>'НЗ 2-экз'!Z38</f>
        <v>0</v>
      </c>
      <c r="AA38" s="58">
        <f>'НЗ 2-экз'!AA38</f>
        <v>0</v>
      </c>
      <c r="AB38" s="58">
        <f>'НЗ 2-экз'!AB38</f>
        <v>0</v>
      </c>
      <c r="AC38" s="58">
        <f>'НЗ 2-экз'!AC38</f>
        <v>0</v>
      </c>
      <c r="AD38" s="58">
        <f>'НЗ 2-экз'!AD38</f>
        <v>0</v>
      </c>
      <c r="AE38" s="59"/>
      <c r="AF38" s="59"/>
      <c r="AG38" s="59">
        <f t="shared" si="0"/>
        <v>0</v>
      </c>
      <c r="AH38" s="59">
        <f t="shared" si="3"/>
        <v>0</v>
      </c>
      <c r="AI38" s="59">
        <f t="shared" si="1"/>
        <v>0</v>
      </c>
      <c r="AJ38" s="59">
        <f t="shared" si="4"/>
        <v>0</v>
      </c>
      <c r="AK38" s="59">
        <f t="shared" si="5"/>
        <v>0</v>
      </c>
      <c r="AL38" s="59">
        <f t="shared" si="2"/>
        <v>0</v>
      </c>
      <c r="AM38" s="1839"/>
    </row>
    <row r="39" spans="1:39" hidden="1" x14ac:dyDescent="0.2">
      <c r="A39" s="1429">
        <v>291</v>
      </c>
      <c r="B39" s="1147">
        <v>853</v>
      </c>
      <c r="C39" s="15"/>
      <c r="D39" s="58"/>
      <c r="E39" s="58">
        <f>'НЗ 2-экз'!E39</f>
        <v>0</v>
      </c>
      <c r="F39" s="58">
        <f>'НЗ 2-экз'!F39</f>
        <v>0</v>
      </c>
      <c r="G39" s="58">
        <f>'НЗ 2-экз'!G39</f>
        <v>0</v>
      </c>
      <c r="H39" s="58">
        <f>'НЗ 2-экз'!H39</f>
        <v>0</v>
      </c>
      <c r="I39" s="58">
        <f>'НЗ 2-экз'!I39</f>
        <v>0</v>
      </c>
      <c r="J39" s="58">
        <f>'НЗ 2-экз'!J39</f>
        <v>0</v>
      </c>
      <c r="K39" s="58">
        <f>'НЗ 2-экз'!K39</f>
        <v>0</v>
      </c>
      <c r="L39" s="58">
        <f>'НЗ 2-экз'!L39</f>
        <v>0</v>
      </c>
      <c r="M39" s="58">
        <f>'НЗ 2-экз'!M39</f>
        <v>0</v>
      </c>
      <c r="N39" s="58">
        <f>'НЗ 2-экз'!N39</f>
        <v>0</v>
      </c>
      <c r="O39" s="58">
        <f>'НЗ 2-экз'!O39</f>
        <v>0</v>
      </c>
      <c r="P39" s="58">
        <f>'НЗ 2-экз'!P39</f>
        <v>0</v>
      </c>
      <c r="Q39" s="58">
        <f>'НЗ 2-экз'!Q39</f>
        <v>0</v>
      </c>
      <c r="R39" s="58">
        <f>'НЗ 2-экз'!R39</f>
        <v>0</v>
      </c>
      <c r="S39" s="58">
        <f>'НЗ 2-экз'!S39</f>
        <v>0</v>
      </c>
      <c r="T39" s="58">
        <f>'НЗ 2-экз'!T39</f>
        <v>0</v>
      </c>
      <c r="U39" s="58">
        <f>'НЗ 2-экз'!U39</f>
        <v>0</v>
      </c>
      <c r="V39" s="58">
        <f>'НЗ 2-экз'!V39</f>
        <v>0</v>
      </c>
      <c r="W39" s="58">
        <f>'НЗ 2-экз'!W39</f>
        <v>0</v>
      </c>
      <c r="X39" s="58">
        <f>'НЗ 2-экз'!X39</f>
        <v>0</v>
      </c>
      <c r="Y39" s="58">
        <f>'НЗ 2-экз'!Y39</f>
        <v>0</v>
      </c>
      <c r="Z39" s="58">
        <f>'НЗ 2-экз'!Z39</f>
        <v>0</v>
      </c>
      <c r="AA39" s="58">
        <f>'НЗ 2-экз'!AA39</f>
        <v>0</v>
      </c>
      <c r="AB39" s="58">
        <f>'НЗ 2-экз'!AB39</f>
        <v>0</v>
      </c>
      <c r="AC39" s="58">
        <f>'НЗ 2-экз'!AC39</f>
        <v>0</v>
      </c>
      <c r="AD39" s="58">
        <f>'НЗ 2-экз'!AD39</f>
        <v>0</v>
      </c>
      <c r="AE39" s="59"/>
      <c r="AF39" s="59"/>
      <c r="AG39" s="59">
        <f t="shared" si="0"/>
        <v>0</v>
      </c>
      <c r="AH39" s="59">
        <f t="shared" si="3"/>
        <v>0</v>
      </c>
      <c r="AI39" s="59">
        <f t="shared" si="1"/>
        <v>0</v>
      </c>
      <c r="AJ39" s="59">
        <f t="shared" si="4"/>
        <v>0</v>
      </c>
      <c r="AK39" s="59">
        <f t="shared" si="5"/>
        <v>0</v>
      </c>
      <c r="AL39" s="59">
        <f t="shared" si="2"/>
        <v>0</v>
      </c>
      <c r="AM39" s="1839"/>
    </row>
    <row r="40" spans="1:39" hidden="1" x14ac:dyDescent="0.2">
      <c r="A40" s="1429">
        <v>292</v>
      </c>
      <c r="B40" s="1049">
        <v>853</v>
      </c>
      <c r="C40" s="15"/>
      <c r="D40" s="58"/>
      <c r="E40" s="58">
        <f>'НЗ 2-экз'!E40</f>
        <v>0</v>
      </c>
      <c r="F40" s="58">
        <f>'НЗ 2-экз'!F40</f>
        <v>0</v>
      </c>
      <c r="G40" s="58">
        <f>'НЗ 2-экз'!G40</f>
        <v>0</v>
      </c>
      <c r="H40" s="58">
        <f>'НЗ 2-экз'!H40</f>
        <v>0</v>
      </c>
      <c r="I40" s="58">
        <f>'НЗ 2-экз'!I40</f>
        <v>0</v>
      </c>
      <c r="J40" s="58">
        <f>'НЗ 2-экз'!J40</f>
        <v>0</v>
      </c>
      <c r="K40" s="58">
        <f>'НЗ 2-экз'!K40</f>
        <v>0</v>
      </c>
      <c r="L40" s="58">
        <f>'НЗ 2-экз'!L40</f>
        <v>0</v>
      </c>
      <c r="M40" s="58">
        <f>'НЗ 2-экз'!M40</f>
        <v>0</v>
      </c>
      <c r="N40" s="58">
        <f>'НЗ 2-экз'!N40</f>
        <v>0</v>
      </c>
      <c r="O40" s="58">
        <f>'НЗ 2-экз'!O40</f>
        <v>0</v>
      </c>
      <c r="P40" s="58">
        <f>'НЗ 2-экз'!P40</f>
        <v>0</v>
      </c>
      <c r="Q40" s="58">
        <f>'НЗ 2-экз'!Q40</f>
        <v>0</v>
      </c>
      <c r="R40" s="58">
        <f>'НЗ 2-экз'!R40</f>
        <v>0</v>
      </c>
      <c r="S40" s="58">
        <f>'НЗ 2-экз'!S40</f>
        <v>0</v>
      </c>
      <c r="T40" s="58">
        <f>'НЗ 2-экз'!T40</f>
        <v>0</v>
      </c>
      <c r="U40" s="58">
        <f>'НЗ 2-экз'!U40</f>
        <v>0</v>
      </c>
      <c r="V40" s="58">
        <f>'НЗ 2-экз'!V40</f>
        <v>0</v>
      </c>
      <c r="W40" s="58">
        <f>'НЗ 2-экз'!W40</f>
        <v>0</v>
      </c>
      <c r="X40" s="58">
        <f>'НЗ 2-экз'!X40</f>
        <v>0</v>
      </c>
      <c r="Y40" s="58">
        <f>'НЗ 2-экз'!Y40</f>
        <v>0</v>
      </c>
      <c r="Z40" s="58">
        <f>'НЗ 2-экз'!Z40</f>
        <v>0</v>
      </c>
      <c r="AA40" s="58">
        <f>'НЗ 2-экз'!AA40</f>
        <v>0</v>
      </c>
      <c r="AB40" s="58">
        <f>'НЗ 2-экз'!AB40</f>
        <v>0</v>
      </c>
      <c r="AC40" s="58">
        <f>'НЗ 2-экз'!AC40</f>
        <v>0</v>
      </c>
      <c r="AD40" s="58">
        <f>'НЗ 2-экз'!AD40</f>
        <v>0</v>
      </c>
      <c r="AE40" s="59"/>
      <c r="AF40" s="59"/>
      <c r="AG40" s="59">
        <f t="shared" si="0"/>
        <v>0</v>
      </c>
      <c r="AH40" s="59">
        <f t="shared" si="3"/>
        <v>0</v>
      </c>
      <c r="AI40" s="59">
        <f t="shared" si="1"/>
        <v>0</v>
      </c>
      <c r="AJ40" s="59">
        <f t="shared" si="4"/>
        <v>0</v>
      </c>
      <c r="AK40" s="59">
        <f t="shared" si="5"/>
        <v>0</v>
      </c>
      <c r="AL40" s="59">
        <f t="shared" si="2"/>
        <v>0</v>
      </c>
      <c r="AM40" s="1839"/>
    </row>
    <row r="41" spans="1:39" hidden="1" x14ac:dyDescent="0.2">
      <c r="A41" s="1429">
        <v>293</v>
      </c>
      <c r="B41" s="1049">
        <v>851</v>
      </c>
      <c r="C41" s="15"/>
      <c r="D41" s="58"/>
      <c r="E41" s="58">
        <f>'НЗ 2-экз'!E41</f>
        <v>0</v>
      </c>
      <c r="F41" s="58">
        <f>'НЗ 2-экз'!F41</f>
        <v>0</v>
      </c>
      <c r="G41" s="58">
        <f>'НЗ 2-экз'!G41</f>
        <v>0</v>
      </c>
      <c r="H41" s="58">
        <f>'НЗ 2-экз'!H41</f>
        <v>0</v>
      </c>
      <c r="I41" s="58">
        <f>'НЗ 2-экз'!I41</f>
        <v>0</v>
      </c>
      <c r="J41" s="58">
        <f>'НЗ 2-экз'!J41</f>
        <v>0</v>
      </c>
      <c r="K41" s="58">
        <f>'НЗ 2-экз'!K41</f>
        <v>0</v>
      </c>
      <c r="L41" s="58">
        <f>'НЗ 2-экз'!L41</f>
        <v>0</v>
      </c>
      <c r="M41" s="58">
        <f>'НЗ 2-экз'!M41</f>
        <v>0</v>
      </c>
      <c r="N41" s="58">
        <f>'НЗ 2-экз'!N41</f>
        <v>0</v>
      </c>
      <c r="O41" s="58">
        <f>'НЗ 2-экз'!O41</f>
        <v>0</v>
      </c>
      <c r="P41" s="58">
        <f>'НЗ 2-экз'!P41</f>
        <v>0</v>
      </c>
      <c r="Q41" s="58">
        <f>'НЗ 2-экз'!Q41</f>
        <v>0</v>
      </c>
      <c r="R41" s="58">
        <f>'НЗ 2-экз'!R41</f>
        <v>0</v>
      </c>
      <c r="S41" s="58">
        <f>'НЗ 2-экз'!S41</f>
        <v>0</v>
      </c>
      <c r="T41" s="58">
        <f>'НЗ 2-экз'!T41</f>
        <v>0</v>
      </c>
      <c r="U41" s="58">
        <f>'НЗ 2-экз'!U41</f>
        <v>0</v>
      </c>
      <c r="V41" s="58">
        <f>'НЗ 2-экз'!V41</f>
        <v>0</v>
      </c>
      <c r="W41" s="58">
        <f>'НЗ 2-экз'!W41</f>
        <v>0</v>
      </c>
      <c r="X41" s="58">
        <f>'НЗ 2-экз'!X41</f>
        <v>0</v>
      </c>
      <c r="Y41" s="58">
        <f>'НЗ 2-экз'!Y41</f>
        <v>0</v>
      </c>
      <c r="Z41" s="58">
        <f>'НЗ 2-экз'!Z41</f>
        <v>0</v>
      </c>
      <c r="AA41" s="58">
        <f>'НЗ 2-экз'!AA41</f>
        <v>0</v>
      </c>
      <c r="AB41" s="58">
        <f>'НЗ 2-экз'!AB41</f>
        <v>0</v>
      </c>
      <c r="AC41" s="58">
        <f>'НЗ 2-экз'!AC41</f>
        <v>0</v>
      </c>
      <c r="AD41" s="58">
        <f>'НЗ 2-экз'!AD41</f>
        <v>0</v>
      </c>
      <c r="AE41" s="59"/>
      <c r="AF41" s="59"/>
      <c r="AG41" s="59">
        <f t="shared" si="0"/>
        <v>0</v>
      </c>
      <c r="AH41" s="59">
        <f t="shared" si="3"/>
        <v>0</v>
      </c>
      <c r="AI41" s="59">
        <f t="shared" si="1"/>
        <v>0</v>
      </c>
      <c r="AJ41" s="59">
        <f t="shared" si="4"/>
        <v>0</v>
      </c>
      <c r="AK41" s="59">
        <f t="shared" si="5"/>
        <v>0</v>
      </c>
      <c r="AL41" s="59">
        <f t="shared" si="2"/>
        <v>0</v>
      </c>
      <c r="AM41" s="1839"/>
    </row>
    <row r="42" spans="1:39" hidden="1" x14ac:dyDescent="0.2">
      <c r="A42" s="1429">
        <v>293</v>
      </c>
      <c r="B42" s="1049">
        <v>853</v>
      </c>
      <c r="C42" s="15"/>
      <c r="D42" s="58"/>
      <c r="E42" s="58">
        <f>'НЗ 2-экз'!E42</f>
        <v>0</v>
      </c>
      <c r="F42" s="58">
        <f>'НЗ 2-экз'!F42</f>
        <v>0</v>
      </c>
      <c r="G42" s="58">
        <f>'НЗ 2-экз'!G42</f>
        <v>0</v>
      </c>
      <c r="H42" s="58">
        <f>'НЗ 2-экз'!H42</f>
        <v>0</v>
      </c>
      <c r="I42" s="58">
        <f>'НЗ 2-экз'!I42</f>
        <v>0</v>
      </c>
      <c r="J42" s="58">
        <f>'НЗ 2-экз'!J42</f>
        <v>0</v>
      </c>
      <c r="K42" s="58">
        <f>'НЗ 2-экз'!K42</f>
        <v>0</v>
      </c>
      <c r="L42" s="58">
        <f>'НЗ 2-экз'!L42</f>
        <v>0</v>
      </c>
      <c r="M42" s="58">
        <f>'НЗ 2-экз'!M42</f>
        <v>0</v>
      </c>
      <c r="N42" s="58">
        <f>'НЗ 2-экз'!N42</f>
        <v>0</v>
      </c>
      <c r="O42" s="58">
        <f>'НЗ 2-экз'!O42</f>
        <v>0</v>
      </c>
      <c r="P42" s="58">
        <f>'НЗ 2-экз'!P42</f>
        <v>0</v>
      </c>
      <c r="Q42" s="58">
        <f>'НЗ 2-экз'!Q42</f>
        <v>0</v>
      </c>
      <c r="R42" s="58">
        <f>'НЗ 2-экз'!R42</f>
        <v>0</v>
      </c>
      <c r="S42" s="58">
        <f>'НЗ 2-экз'!S42</f>
        <v>0</v>
      </c>
      <c r="T42" s="58">
        <f>'НЗ 2-экз'!T42</f>
        <v>0</v>
      </c>
      <c r="U42" s="58">
        <f>'НЗ 2-экз'!U42</f>
        <v>0</v>
      </c>
      <c r="V42" s="58">
        <f>'НЗ 2-экз'!V42</f>
        <v>0</v>
      </c>
      <c r="W42" s="58">
        <f>'НЗ 2-экз'!W42</f>
        <v>0</v>
      </c>
      <c r="X42" s="58">
        <f>'НЗ 2-экз'!X42</f>
        <v>0</v>
      </c>
      <c r="Y42" s="58">
        <f>'НЗ 2-экз'!Y42</f>
        <v>0</v>
      </c>
      <c r="Z42" s="58">
        <f>'НЗ 2-экз'!Z42</f>
        <v>1540.42</v>
      </c>
      <c r="AA42" s="58">
        <f>'НЗ 2-экз'!AA42</f>
        <v>0</v>
      </c>
      <c r="AB42" s="58">
        <f>'НЗ 2-экз'!AB42</f>
        <v>0</v>
      </c>
      <c r="AC42" s="58">
        <f>'НЗ 2-экз'!AC42</f>
        <v>0</v>
      </c>
      <c r="AD42" s="58">
        <f>'НЗ 2-экз'!AD42</f>
        <v>0</v>
      </c>
      <c r="AE42" s="59"/>
      <c r="AF42" s="59"/>
      <c r="AG42" s="59">
        <f t="shared" si="0"/>
        <v>0</v>
      </c>
      <c r="AH42" s="59">
        <f t="shared" si="3"/>
        <v>1540.42</v>
      </c>
      <c r="AI42" s="59">
        <f t="shared" si="1"/>
        <v>0</v>
      </c>
      <c r="AJ42" s="59">
        <f t="shared" si="4"/>
        <v>0</v>
      </c>
      <c r="AK42" s="59">
        <f t="shared" si="5"/>
        <v>1540.42</v>
      </c>
      <c r="AL42" s="59">
        <f t="shared" si="2"/>
        <v>1540.42</v>
      </c>
      <c r="AM42" s="1839"/>
    </row>
    <row r="43" spans="1:39" ht="12" hidden="1" customHeight="1" x14ac:dyDescent="0.2">
      <c r="A43" s="1429">
        <v>296</v>
      </c>
      <c r="B43" s="1049">
        <v>244</v>
      </c>
      <c r="C43" s="15"/>
      <c r="D43" s="58"/>
      <c r="E43" s="58">
        <f>'НЗ 2-экз'!E43</f>
        <v>0</v>
      </c>
      <c r="F43" s="58">
        <f>'НЗ 2-экз'!F43</f>
        <v>0</v>
      </c>
      <c r="G43" s="58">
        <f>'НЗ 2-экз'!G43</f>
        <v>0</v>
      </c>
      <c r="H43" s="58">
        <f>'НЗ 2-экз'!H43</f>
        <v>0</v>
      </c>
      <c r="I43" s="58">
        <f>'НЗ 2-экз'!I43</f>
        <v>0</v>
      </c>
      <c r="J43" s="58">
        <f>'НЗ 2-экз'!J43</f>
        <v>0</v>
      </c>
      <c r="K43" s="58">
        <f>'НЗ 2-экз'!K43</f>
        <v>0</v>
      </c>
      <c r="L43" s="58">
        <f>'НЗ 2-экз'!L43</f>
        <v>0</v>
      </c>
      <c r="M43" s="58">
        <f>'НЗ 2-экз'!M43</f>
        <v>0</v>
      </c>
      <c r="N43" s="58">
        <f>'НЗ 2-экз'!N43</f>
        <v>0</v>
      </c>
      <c r="O43" s="58">
        <f>'НЗ 2-экз'!O43</f>
        <v>0</v>
      </c>
      <c r="P43" s="58">
        <f>'НЗ 2-экз'!P43</f>
        <v>0</v>
      </c>
      <c r="Q43" s="58">
        <f>'НЗ 2-экз'!Q43</f>
        <v>0</v>
      </c>
      <c r="R43" s="58">
        <f>'НЗ 2-экз'!R43</f>
        <v>0</v>
      </c>
      <c r="S43" s="58">
        <f>'НЗ 2-экз'!S43</f>
        <v>0</v>
      </c>
      <c r="T43" s="58">
        <f>'НЗ 2-экз'!T43</f>
        <v>0</v>
      </c>
      <c r="U43" s="58">
        <f>'НЗ 2-экз'!U43</f>
        <v>0</v>
      </c>
      <c r="V43" s="58">
        <f>'НЗ 2-экз'!V43</f>
        <v>0</v>
      </c>
      <c r="W43" s="58">
        <f>'НЗ 2-экз'!W43</f>
        <v>0</v>
      </c>
      <c r="X43" s="58">
        <f>'НЗ 2-экз'!X43</f>
        <v>0</v>
      </c>
      <c r="Y43" s="58">
        <f>'НЗ 2-экз'!Y43</f>
        <v>0</v>
      </c>
      <c r="Z43" s="58">
        <f>'НЗ 2-экз'!Z43</f>
        <v>0</v>
      </c>
      <c r="AA43" s="58">
        <f>'НЗ 2-экз'!AA43</f>
        <v>0</v>
      </c>
      <c r="AB43" s="58">
        <f>'НЗ 2-экз'!AB43</f>
        <v>0</v>
      </c>
      <c r="AC43" s="58">
        <f>'НЗ 2-экз'!AC43</f>
        <v>0</v>
      </c>
      <c r="AD43" s="58">
        <f>'НЗ 2-экз'!AD43</f>
        <v>0</v>
      </c>
      <c r="AE43" s="59"/>
      <c r="AF43" s="59"/>
      <c r="AG43" s="59">
        <f t="shared" si="0"/>
        <v>0</v>
      </c>
      <c r="AH43" s="59">
        <f t="shared" si="3"/>
        <v>0</v>
      </c>
      <c r="AI43" s="59">
        <f t="shared" si="1"/>
        <v>0</v>
      </c>
      <c r="AJ43" s="59">
        <f t="shared" si="4"/>
        <v>0</v>
      </c>
      <c r="AK43" s="59">
        <f t="shared" si="5"/>
        <v>0</v>
      </c>
      <c r="AL43" s="59">
        <f t="shared" si="2"/>
        <v>0</v>
      </c>
      <c r="AM43" s="1839"/>
    </row>
    <row r="44" spans="1:39" hidden="1" x14ac:dyDescent="0.2">
      <c r="A44" s="1429">
        <v>296</v>
      </c>
      <c r="B44" s="1049">
        <v>340</v>
      </c>
      <c r="C44" s="15"/>
      <c r="D44" s="58"/>
      <c r="E44" s="58">
        <f>'НЗ 2-экз'!E44</f>
        <v>0</v>
      </c>
      <c r="F44" s="58">
        <f>'НЗ 2-экз'!F44</f>
        <v>0</v>
      </c>
      <c r="G44" s="58">
        <f>'НЗ 2-экз'!G44</f>
        <v>0</v>
      </c>
      <c r="H44" s="58">
        <f>'НЗ 2-экз'!H44</f>
        <v>0</v>
      </c>
      <c r="I44" s="58">
        <f>'НЗ 2-экз'!I44</f>
        <v>0</v>
      </c>
      <c r="J44" s="58">
        <f>'НЗ 2-экз'!J44</f>
        <v>0</v>
      </c>
      <c r="K44" s="58">
        <f>'НЗ 2-экз'!K44</f>
        <v>0</v>
      </c>
      <c r="L44" s="58">
        <f>'НЗ 2-экз'!L44</f>
        <v>0</v>
      </c>
      <c r="M44" s="58">
        <f>'НЗ 2-экз'!M44</f>
        <v>0</v>
      </c>
      <c r="N44" s="58">
        <f>'НЗ 2-экз'!N44</f>
        <v>0</v>
      </c>
      <c r="O44" s="58">
        <f>'НЗ 2-экз'!O44</f>
        <v>0</v>
      </c>
      <c r="P44" s="58">
        <f>'НЗ 2-экз'!P44</f>
        <v>0</v>
      </c>
      <c r="Q44" s="58">
        <f>'НЗ 2-экз'!Q44</f>
        <v>0</v>
      </c>
      <c r="R44" s="58">
        <f>'НЗ 2-экз'!R44</f>
        <v>0</v>
      </c>
      <c r="S44" s="58">
        <f>'НЗ 2-экз'!S44</f>
        <v>0</v>
      </c>
      <c r="T44" s="58">
        <f>'НЗ 2-экз'!T44</f>
        <v>0</v>
      </c>
      <c r="U44" s="58">
        <f>'НЗ 2-экз'!U44</f>
        <v>0</v>
      </c>
      <c r="V44" s="58">
        <f>'НЗ 2-экз'!V44</f>
        <v>0</v>
      </c>
      <c r="W44" s="58">
        <f>'НЗ 2-экз'!W44</f>
        <v>0</v>
      </c>
      <c r="X44" s="58">
        <f>'НЗ 2-экз'!X44</f>
        <v>0</v>
      </c>
      <c r="Y44" s="58">
        <f>'НЗ 2-экз'!Y44</f>
        <v>0</v>
      </c>
      <c r="Z44" s="58">
        <f>'НЗ 2-экз'!Z44</f>
        <v>0</v>
      </c>
      <c r="AA44" s="58">
        <f>'НЗ 2-экз'!AA44</f>
        <v>0</v>
      </c>
      <c r="AB44" s="58">
        <f>'НЗ 2-экз'!AB44</f>
        <v>0</v>
      </c>
      <c r="AC44" s="58">
        <f>'НЗ 2-экз'!AC44</f>
        <v>0</v>
      </c>
      <c r="AD44" s="58">
        <f>'НЗ 2-экз'!AD44</f>
        <v>0</v>
      </c>
      <c r="AE44" s="59"/>
      <c r="AF44" s="59"/>
      <c r="AG44" s="59">
        <f t="shared" si="0"/>
        <v>0</v>
      </c>
      <c r="AH44" s="59">
        <f t="shared" si="3"/>
        <v>0</v>
      </c>
      <c r="AI44" s="59">
        <f t="shared" si="1"/>
        <v>0</v>
      </c>
      <c r="AJ44" s="59">
        <f t="shared" si="4"/>
        <v>0</v>
      </c>
      <c r="AK44" s="59">
        <f t="shared" si="5"/>
        <v>0</v>
      </c>
      <c r="AL44" s="59">
        <f t="shared" si="2"/>
        <v>0</v>
      </c>
      <c r="AM44" s="1839"/>
    </row>
    <row r="45" spans="1:39" hidden="1" x14ac:dyDescent="0.2">
      <c r="A45" s="1429">
        <v>296</v>
      </c>
      <c r="B45" s="1049">
        <v>360</v>
      </c>
      <c r="C45" s="15"/>
      <c r="D45" s="58"/>
      <c r="E45" s="58">
        <f>'НЗ 2-экз'!E45</f>
        <v>0</v>
      </c>
      <c r="F45" s="58">
        <f>'НЗ 2-экз'!F45</f>
        <v>0</v>
      </c>
      <c r="G45" s="58">
        <f>'НЗ 2-экз'!G45</f>
        <v>0</v>
      </c>
      <c r="H45" s="58">
        <f>'НЗ 2-экз'!H45</f>
        <v>0</v>
      </c>
      <c r="I45" s="58">
        <f>'НЗ 2-экз'!I45</f>
        <v>0</v>
      </c>
      <c r="J45" s="58">
        <f>'НЗ 2-экз'!J45</f>
        <v>0</v>
      </c>
      <c r="K45" s="58">
        <f>'НЗ 2-экз'!K45</f>
        <v>0</v>
      </c>
      <c r="L45" s="58">
        <f>'НЗ 2-экз'!L45</f>
        <v>0</v>
      </c>
      <c r="M45" s="58">
        <f>'НЗ 2-экз'!M45</f>
        <v>0</v>
      </c>
      <c r="N45" s="58">
        <f>'НЗ 2-экз'!N45</f>
        <v>0</v>
      </c>
      <c r="O45" s="58">
        <f>'НЗ 2-экз'!O45</f>
        <v>0</v>
      </c>
      <c r="P45" s="58">
        <f>'НЗ 2-экз'!P45</f>
        <v>0</v>
      </c>
      <c r="Q45" s="58">
        <f>'НЗ 2-экз'!Q45</f>
        <v>0</v>
      </c>
      <c r="R45" s="58">
        <f>'НЗ 2-экз'!R45</f>
        <v>0</v>
      </c>
      <c r="S45" s="58">
        <f>'НЗ 2-экз'!S45</f>
        <v>0</v>
      </c>
      <c r="T45" s="58">
        <f>'НЗ 2-экз'!T45</f>
        <v>0</v>
      </c>
      <c r="U45" s="58">
        <f>'НЗ 2-экз'!U45</f>
        <v>0</v>
      </c>
      <c r="V45" s="58">
        <f>'НЗ 2-экз'!V45</f>
        <v>0</v>
      </c>
      <c r="W45" s="58">
        <f>'НЗ 2-экз'!W45</f>
        <v>0</v>
      </c>
      <c r="X45" s="58">
        <f>'НЗ 2-экз'!X45</f>
        <v>0</v>
      </c>
      <c r="Y45" s="58">
        <f>'НЗ 2-экз'!Y45</f>
        <v>0</v>
      </c>
      <c r="Z45" s="58">
        <f>'НЗ 2-экз'!Z45</f>
        <v>0</v>
      </c>
      <c r="AA45" s="58">
        <f>'НЗ 2-экз'!AA45</f>
        <v>0</v>
      </c>
      <c r="AB45" s="58">
        <f>'НЗ 2-экз'!AB45</f>
        <v>0</v>
      </c>
      <c r="AC45" s="58">
        <f>'НЗ 2-экз'!AC45</f>
        <v>0</v>
      </c>
      <c r="AD45" s="58">
        <f>'НЗ 2-экз'!AD45</f>
        <v>0</v>
      </c>
      <c r="AE45" s="59"/>
      <c r="AF45" s="59"/>
      <c r="AG45" s="59">
        <f t="shared" si="0"/>
        <v>0</v>
      </c>
      <c r="AH45" s="59">
        <f t="shared" si="3"/>
        <v>0</v>
      </c>
      <c r="AI45" s="59">
        <f t="shared" si="1"/>
        <v>0</v>
      </c>
      <c r="AJ45" s="59">
        <f t="shared" si="4"/>
        <v>0</v>
      </c>
      <c r="AK45" s="59">
        <f t="shared" si="5"/>
        <v>0</v>
      </c>
      <c r="AL45" s="59">
        <f t="shared" si="2"/>
        <v>0</v>
      </c>
      <c r="AM45" s="1839"/>
    </row>
    <row r="46" spans="1:39" hidden="1" x14ac:dyDescent="0.2">
      <c r="A46" s="1429">
        <v>296</v>
      </c>
      <c r="B46" s="1049">
        <v>831</v>
      </c>
      <c r="C46" s="15"/>
      <c r="D46" s="58"/>
      <c r="E46" s="58">
        <f>'НЗ 2-экз'!E46</f>
        <v>0</v>
      </c>
      <c r="F46" s="58">
        <f>'НЗ 2-экз'!F46</f>
        <v>0</v>
      </c>
      <c r="G46" s="58">
        <f>'НЗ 2-экз'!G46</f>
        <v>0</v>
      </c>
      <c r="H46" s="58">
        <f>'НЗ 2-экз'!H46</f>
        <v>0</v>
      </c>
      <c r="I46" s="58">
        <f>'НЗ 2-экз'!I46</f>
        <v>0</v>
      </c>
      <c r="J46" s="58">
        <f>'НЗ 2-экз'!J46</f>
        <v>0</v>
      </c>
      <c r="K46" s="58">
        <f>'НЗ 2-экз'!K46</f>
        <v>0</v>
      </c>
      <c r="L46" s="58">
        <f>'НЗ 2-экз'!L46</f>
        <v>0</v>
      </c>
      <c r="M46" s="58">
        <f>'НЗ 2-экз'!M46</f>
        <v>0</v>
      </c>
      <c r="N46" s="58">
        <f>'НЗ 2-экз'!N46</f>
        <v>0</v>
      </c>
      <c r="O46" s="58">
        <f>'НЗ 2-экз'!O46</f>
        <v>0</v>
      </c>
      <c r="P46" s="58">
        <f>'НЗ 2-экз'!P46</f>
        <v>0</v>
      </c>
      <c r="Q46" s="58">
        <f>'НЗ 2-экз'!Q46</f>
        <v>0</v>
      </c>
      <c r="R46" s="58">
        <f>'НЗ 2-экз'!R46</f>
        <v>0</v>
      </c>
      <c r="S46" s="58">
        <f>'НЗ 2-экз'!S46</f>
        <v>0</v>
      </c>
      <c r="T46" s="58">
        <f>'НЗ 2-экз'!T46</f>
        <v>0</v>
      </c>
      <c r="U46" s="58">
        <f>'НЗ 2-экз'!U46</f>
        <v>0</v>
      </c>
      <c r="V46" s="58">
        <f>'НЗ 2-экз'!V46</f>
        <v>0</v>
      </c>
      <c r="W46" s="58">
        <f>'НЗ 2-экз'!W46</f>
        <v>0</v>
      </c>
      <c r="X46" s="58">
        <f>'НЗ 2-экз'!X46</f>
        <v>0</v>
      </c>
      <c r="Y46" s="58">
        <f>'НЗ 2-экз'!Y46</f>
        <v>0</v>
      </c>
      <c r="Z46" s="58">
        <f>'НЗ 2-экз'!Z46</f>
        <v>0</v>
      </c>
      <c r="AA46" s="58">
        <f>'НЗ 2-экз'!AA46</f>
        <v>0</v>
      </c>
      <c r="AB46" s="58">
        <f>'НЗ 2-экз'!AB46</f>
        <v>0</v>
      </c>
      <c r="AC46" s="58">
        <f>'НЗ 2-экз'!AC46</f>
        <v>0</v>
      </c>
      <c r="AD46" s="58">
        <f>'НЗ 2-экз'!AD46</f>
        <v>0</v>
      </c>
      <c r="AE46" s="59"/>
      <c r="AF46" s="59"/>
      <c r="AG46" s="59">
        <f t="shared" si="0"/>
        <v>0</v>
      </c>
      <c r="AH46" s="59">
        <f t="shared" si="3"/>
        <v>0</v>
      </c>
      <c r="AI46" s="59">
        <f t="shared" si="1"/>
        <v>0</v>
      </c>
      <c r="AJ46" s="59">
        <f t="shared" si="4"/>
        <v>0</v>
      </c>
      <c r="AK46" s="59">
        <f t="shared" si="5"/>
        <v>0</v>
      </c>
      <c r="AL46" s="59">
        <f t="shared" si="2"/>
        <v>0</v>
      </c>
      <c r="AM46" s="1839"/>
    </row>
    <row r="47" spans="1:39" hidden="1" x14ac:dyDescent="0.2">
      <c r="A47" s="1429">
        <v>296</v>
      </c>
      <c r="B47" s="1049">
        <v>853</v>
      </c>
      <c r="C47" s="15"/>
      <c r="D47" s="58"/>
      <c r="E47" s="58">
        <f>'НЗ 2-экз'!E47</f>
        <v>0</v>
      </c>
      <c r="F47" s="58">
        <f>'НЗ 2-экз'!F47</f>
        <v>0</v>
      </c>
      <c r="G47" s="58">
        <f>'НЗ 2-экз'!G47</f>
        <v>0</v>
      </c>
      <c r="H47" s="58">
        <f>'НЗ 2-экз'!H47</f>
        <v>0</v>
      </c>
      <c r="I47" s="58">
        <f>'НЗ 2-экз'!I47</f>
        <v>0</v>
      </c>
      <c r="J47" s="58">
        <f>'НЗ 2-экз'!J47</f>
        <v>0</v>
      </c>
      <c r="K47" s="58">
        <f>'НЗ 2-экз'!K47</f>
        <v>0</v>
      </c>
      <c r="L47" s="58">
        <f>'НЗ 2-экз'!L47</f>
        <v>0</v>
      </c>
      <c r="M47" s="58">
        <f>'НЗ 2-экз'!M47</f>
        <v>0</v>
      </c>
      <c r="N47" s="58">
        <f>'НЗ 2-экз'!N47</f>
        <v>0</v>
      </c>
      <c r="O47" s="58">
        <f>'НЗ 2-экз'!O47</f>
        <v>0</v>
      </c>
      <c r="P47" s="58">
        <f>'НЗ 2-экз'!P47</f>
        <v>0</v>
      </c>
      <c r="Q47" s="58">
        <f>'НЗ 2-экз'!Q47</f>
        <v>0</v>
      </c>
      <c r="R47" s="58">
        <f>'НЗ 2-экз'!R47</f>
        <v>0</v>
      </c>
      <c r="S47" s="58">
        <f>'НЗ 2-экз'!S47</f>
        <v>0</v>
      </c>
      <c r="T47" s="58">
        <f>'НЗ 2-экз'!T47</f>
        <v>0</v>
      </c>
      <c r="U47" s="58">
        <f>'НЗ 2-экз'!U47</f>
        <v>0</v>
      </c>
      <c r="V47" s="58">
        <f>'НЗ 2-экз'!V47</f>
        <v>0</v>
      </c>
      <c r="W47" s="58">
        <f>'НЗ 2-экз'!W47</f>
        <v>0</v>
      </c>
      <c r="X47" s="58">
        <f>'НЗ 2-экз'!X47</f>
        <v>0</v>
      </c>
      <c r="Y47" s="58">
        <f>'НЗ 2-экз'!Y47</f>
        <v>0</v>
      </c>
      <c r="Z47" s="58">
        <f>'НЗ 2-экз'!Z47</f>
        <v>0</v>
      </c>
      <c r="AA47" s="58">
        <f>'НЗ 2-экз'!AA47</f>
        <v>0</v>
      </c>
      <c r="AB47" s="58">
        <f>'НЗ 2-экз'!AB47</f>
        <v>0</v>
      </c>
      <c r="AC47" s="58">
        <f>'НЗ 2-экз'!AC47</f>
        <v>0</v>
      </c>
      <c r="AD47" s="58">
        <f>'НЗ 2-экз'!AD47</f>
        <v>0</v>
      </c>
      <c r="AE47" s="59"/>
      <c r="AF47" s="59"/>
      <c r="AG47" s="59">
        <f t="shared" si="0"/>
        <v>0</v>
      </c>
      <c r="AH47" s="59">
        <f t="shared" si="3"/>
        <v>0</v>
      </c>
      <c r="AI47" s="59">
        <f t="shared" si="1"/>
        <v>0</v>
      </c>
      <c r="AJ47" s="59">
        <f t="shared" si="4"/>
        <v>0</v>
      </c>
      <c r="AK47" s="59">
        <f t="shared" si="5"/>
        <v>0</v>
      </c>
      <c r="AL47" s="59">
        <f t="shared" si="2"/>
        <v>0</v>
      </c>
      <c r="AM47" s="1839"/>
    </row>
    <row r="48" spans="1:39" hidden="1" x14ac:dyDescent="0.2">
      <c r="A48" s="1425">
        <v>310</v>
      </c>
      <c r="B48" s="1057">
        <v>244</v>
      </c>
      <c r="C48" s="11"/>
      <c r="D48" s="58"/>
      <c r="E48" s="58">
        <f>'НЗ 2-экз'!E48</f>
        <v>0</v>
      </c>
      <c r="F48" s="58">
        <f>'НЗ 2-экз'!F48</f>
        <v>0</v>
      </c>
      <c r="G48" s="58">
        <f>'НЗ 2-экз'!G48</f>
        <v>0</v>
      </c>
      <c r="H48" s="58">
        <f>'НЗ 2-экз'!H48</f>
        <v>0</v>
      </c>
      <c r="I48" s="58">
        <f>'НЗ 2-экз'!I48</f>
        <v>0</v>
      </c>
      <c r="J48" s="58">
        <f>'НЗ 2-экз'!J48</f>
        <v>0</v>
      </c>
      <c r="K48" s="58">
        <f>'НЗ 2-экз'!K48</f>
        <v>0</v>
      </c>
      <c r="L48" s="58">
        <f>'НЗ 2-экз'!L48</f>
        <v>0</v>
      </c>
      <c r="M48" s="58">
        <f>'НЗ 2-экз'!M48</f>
        <v>0</v>
      </c>
      <c r="N48" s="58">
        <f>'НЗ 2-экз'!N48</f>
        <v>0</v>
      </c>
      <c r="O48" s="58">
        <f>'НЗ 2-экз'!O48</f>
        <v>0</v>
      </c>
      <c r="P48" s="58">
        <f>'НЗ 2-экз'!P48</f>
        <v>0</v>
      </c>
      <c r="Q48" s="58">
        <f>'НЗ 2-экз'!Q48</f>
        <v>0</v>
      </c>
      <c r="R48" s="58">
        <f>'НЗ 2-экз'!R48</f>
        <v>0</v>
      </c>
      <c r="S48" s="58">
        <f>'НЗ 2-экз'!S48</f>
        <v>0</v>
      </c>
      <c r="T48" s="58">
        <f>'НЗ 2-экз'!T48</f>
        <v>0</v>
      </c>
      <c r="U48" s="58">
        <f>'НЗ 2-экз'!U48</f>
        <v>0</v>
      </c>
      <c r="V48" s="58">
        <f>'НЗ 2-экз'!V48</f>
        <v>0</v>
      </c>
      <c r="W48" s="58">
        <f>'НЗ 2-экз'!W48</f>
        <v>0</v>
      </c>
      <c r="X48" s="58">
        <f>'НЗ 2-экз'!X48</f>
        <v>0</v>
      </c>
      <c r="Y48" s="58">
        <f>'НЗ 2-экз'!Y48</f>
        <v>0</v>
      </c>
      <c r="Z48" s="58">
        <f>'НЗ 2-экз'!Z48</f>
        <v>0</v>
      </c>
      <c r="AA48" s="58">
        <f>'НЗ 2-экз'!AA48</f>
        <v>0</v>
      </c>
      <c r="AB48" s="58">
        <f>'НЗ 2-экз'!AB48</f>
        <v>0</v>
      </c>
      <c r="AC48" s="58">
        <f>'НЗ 2-экз'!AC48</f>
        <v>0</v>
      </c>
      <c r="AD48" s="58">
        <f>'НЗ 2-экз'!AD48</f>
        <v>0</v>
      </c>
      <c r="AE48" s="59"/>
      <c r="AF48" s="59"/>
      <c r="AG48" s="59">
        <f t="shared" si="0"/>
        <v>0</v>
      </c>
      <c r="AH48" s="59">
        <f t="shared" si="3"/>
        <v>0</v>
      </c>
      <c r="AI48" s="59">
        <f t="shared" si="1"/>
        <v>0</v>
      </c>
      <c r="AJ48" s="59">
        <f t="shared" si="4"/>
        <v>0</v>
      </c>
      <c r="AK48" s="59">
        <f t="shared" si="5"/>
        <v>0</v>
      </c>
      <c r="AL48" s="59">
        <f t="shared" si="2"/>
        <v>0</v>
      </c>
      <c r="AM48" s="1839"/>
    </row>
    <row r="49" spans="1:39" hidden="1" x14ac:dyDescent="0.2">
      <c r="A49" s="1430">
        <v>320</v>
      </c>
      <c r="B49" s="1045">
        <v>244</v>
      </c>
      <c r="C49" s="11"/>
      <c r="D49" s="58"/>
      <c r="E49" s="58">
        <f>'НЗ 2-экз'!E49</f>
        <v>0</v>
      </c>
      <c r="F49" s="58">
        <f>'НЗ 2-экз'!F49</f>
        <v>0</v>
      </c>
      <c r="G49" s="58">
        <f>'НЗ 2-экз'!G49</f>
        <v>0</v>
      </c>
      <c r="H49" s="58">
        <f>'НЗ 2-экз'!H49</f>
        <v>0</v>
      </c>
      <c r="I49" s="58">
        <f>'НЗ 2-экз'!I49</f>
        <v>0</v>
      </c>
      <c r="J49" s="58">
        <f>'НЗ 2-экз'!J49</f>
        <v>0</v>
      </c>
      <c r="K49" s="58">
        <f>'НЗ 2-экз'!K49</f>
        <v>0</v>
      </c>
      <c r="L49" s="58">
        <f>'НЗ 2-экз'!L49</f>
        <v>0</v>
      </c>
      <c r="M49" s="58">
        <f>'НЗ 2-экз'!M49</f>
        <v>0</v>
      </c>
      <c r="N49" s="58">
        <f>'НЗ 2-экз'!N49</f>
        <v>0</v>
      </c>
      <c r="O49" s="58">
        <f>'НЗ 2-экз'!O49</f>
        <v>0</v>
      </c>
      <c r="P49" s="58">
        <f>'НЗ 2-экз'!P49</f>
        <v>0</v>
      </c>
      <c r="Q49" s="58">
        <f>'НЗ 2-экз'!Q49</f>
        <v>0</v>
      </c>
      <c r="R49" s="58">
        <f>'НЗ 2-экз'!R49</f>
        <v>0</v>
      </c>
      <c r="S49" s="58">
        <f>'НЗ 2-экз'!S49</f>
        <v>0</v>
      </c>
      <c r="T49" s="58">
        <f>'НЗ 2-экз'!T49</f>
        <v>0</v>
      </c>
      <c r="U49" s="58">
        <f>'НЗ 2-экз'!U49</f>
        <v>0</v>
      </c>
      <c r="V49" s="58">
        <f>'НЗ 2-экз'!V49</f>
        <v>0</v>
      </c>
      <c r="W49" s="58">
        <f>'НЗ 2-экз'!W49</f>
        <v>0</v>
      </c>
      <c r="X49" s="58">
        <f>'НЗ 2-экз'!X49</f>
        <v>0</v>
      </c>
      <c r="Y49" s="58">
        <f>'НЗ 2-экз'!Y49</f>
        <v>0</v>
      </c>
      <c r="Z49" s="58">
        <f>'НЗ 2-экз'!Z49</f>
        <v>0</v>
      </c>
      <c r="AA49" s="58">
        <f>'НЗ 2-экз'!AA49</f>
        <v>0</v>
      </c>
      <c r="AB49" s="58">
        <f>'НЗ 2-экз'!AB49</f>
        <v>0</v>
      </c>
      <c r="AC49" s="58">
        <f>'НЗ 2-экз'!AC49</f>
        <v>0</v>
      </c>
      <c r="AD49" s="58">
        <f>'НЗ 2-экз'!AD49</f>
        <v>0</v>
      </c>
      <c r="AE49" s="59"/>
      <c r="AF49" s="59"/>
      <c r="AG49" s="59">
        <f t="shared" si="0"/>
        <v>0</v>
      </c>
      <c r="AH49" s="59">
        <f t="shared" si="3"/>
        <v>0</v>
      </c>
      <c r="AI49" s="59">
        <f t="shared" si="1"/>
        <v>0</v>
      </c>
      <c r="AJ49" s="59">
        <f t="shared" si="4"/>
        <v>0</v>
      </c>
      <c r="AK49" s="59">
        <f t="shared" si="5"/>
        <v>0</v>
      </c>
      <c r="AL49" s="59">
        <f t="shared" si="2"/>
        <v>0</v>
      </c>
      <c r="AM49" s="1839"/>
    </row>
    <row r="50" spans="1:39" hidden="1" x14ac:dyDescent="0.2">
      <c r="A50" s="1425">
        <v>340</v>
      </c>
      <c r="B50" s="1057">
        <v>244</v>
      </c>
      <c r="C50" s="11"/>
      <c r="D50" s="58"/>
      <c r="E50" s="58">
        <f>'НЗ 2-экз'!E50</f>
        <v>0</v>
      </c>
      <c r="F50" s="58">
        <f>'НЗ 2-экз'!F50</f>
        <v>0</v>
      </c>
      <c r="G50" s="58">
        <f>'НЗ 2-экз'!G50</f>
        <v>0</v>
      </c>
      <c r="H50" s="58">
        <f>'НЗ 2-экз'!H50</f>
        <v>0</v>
      </c>
      <c r="I50" s="58">
        <f>'НЗ 2-экз'!I50</f>
        <v>0</v>
      </c>
      <c r="J50" s="58">
        <f>'НЗ 2-экз'!J50</f>
        <v>0</v>
      </c>
      <c r="K50" s="58">
        <f>'НЗ 2-экз'!K50</f>
        <v>0</v>
      </c>
      <c r="L50" s="58">
        <f>'НЗ 2-экз'!L50</f>
        <v>0</v>
      </c>
      <c r="M50" s="58">
        <f>'НЗ 2-экз'!M50</f>
        <v>0</v>
      </c>
      <c r="N50" s="58">
        <f>'НЗ 2-экз'!N50</f>
        <v>0</v>
      </c>
      <c r="O50" s="58">
        <f>'НЗ 2-экз'!O50</f>
        <v>0</v>
      </c>
      <c r="P50" s="58">
        <f>'НЗ 2-экз'!P50</f>
        <v>0</v>
      </c>
      <c r="Q50" s="58">
        <f>'НЗ 2-экз'!Q50</f>
        <v>0</v>
      </c>
      <c r="R50" s="58">
        <f>'НЗ 2-экз'!R50</f>
        <v>0</v>
      </c>
      <c r="S50" s="58">
        <f>'НЗ 2-экз'!S50</f>
        <v>0</v>
      </c>
      <c r="T50" s="58">
        <f>'НЗ 2-экз'!T50</f>
        <v>0</v>
      </c>
      <c r="U50" s="58">
        <f>'НЗ 2-экз'!U50</f>
        <v>0</v>
      </c>
      <c r="V50" s="58">
        <f>'НЗ 2-экз'!V50</f>
        <v>0</v>
      </c>
      <c r="W50" s="58">
        <f>'НЗ 2-экз'!W50</f>
        <v>0</v>
      </c>
      <c r="X50" s="58">
        <f>'НЗ 2-экз'!X50</f>
        <v>0</v>
      </c>
      <c r="Y50" s="58">
        <f>'НЗ 2-экз'!Y50</f>
        <v>0</v>
      </c>
      <c r="Z50" s="58">
        <f>'НЗ 2-экз'!Z50</f>
        <v>0</v>
      </c>
      <c r="AA50" s="58">
        <f>'НЗ 2-экз'!AA50</f>
        <v>0</v>
      </c>
      <c r="AB50" s="58">
        <f>'НЗ 2-экз'!AB50</f>
        <v>0</v>
      </c>
      <c r="AC50" s="58">
        <f>'НЗ 2-экз'!AC50</f>
        <v>0</v>
      </c>
      <c r="AD50" s="58">
        <f>'НЗ 2-экз'!AD50</f>
        <v>0</v>
      </c>
      <c r="AE50" s="59"/>
      <c r="AF50" s="59"/>
      <c r="AG50" s="59">
        <f t="shared" si="0"/>
        <v>0</v>
      </c>
      <c r="AH50" s="59">
        <f t="shared" si="3"/>
        <v>0</v>
      </c>
      <c r="AI50" s="59">
        <f t="shared" si="1"/>
        <v>0</v>
      </c>
      <c r="AJ50" s="59">
        <f t="shared" si="4"/>
        <v>0</v>
      </c>
      <c r="AK50" s="59">
        <f t="shared" si="5"/>
        <v>0</v>
      </c>
      <c r="AL50" s="59">
        <f t="shared" si="2"/>
        <v>0</v>
      </c>
      <c r="AM50" s="1839"/>
    </row>
    <row r="51" spans="1:39" hidden="1" x14ac:dyDescent="0.2">
      <c r="A51" s="1425">
        <v>341</v>
      </c>
      <c r="B51" s="1057">
        <v>244</v>
      </c>
      <c r="C51" s="11"/>
      <c r="D51" s="58"/>
      <c r="E51" s="58">
        <f>'НЗ 2-экз'!E51</f>
        <v>0</v>
      </c>
      <c r="F51" s="58">
        <f>'НЗ 2-экз'!F51</f>
        <v>0</v>
      </c>
      <c r="G51" s="58">
        <f>'НЗ 2-экз'!G51</f>
        <v>0</v>
      </c>
      <c r="H51" s="58">
        <f>'НЗ 2-экз'!H51</f>
        <v>0</v>
      </c>
      <c r="I51" s="58">
        <f>'НЗ 2-экз'!I51</f>
        <v>0</v>
      </c>
      <c r="J51" s="58">
        <f>'НЗ 2-экз'!J51</f>
        <v>0</v>
      </c>
      <c r="K51" s="58">
        <f>'НЗ 2-экз'!K51</f>
        <v>0</v>
      </c>
      <c r="L51" s="58">
        <f>'НЗ 2-экз'!L51</f>
        <v>0</v>
      </c>
      <c r="M51" s="58">
        <f>'НЗ 2-экз'!M51</f>
        <v>0</v>
      </c>
      <c r="N51" s="58">
        <f>'НЗ 2-экз'!N51</f>
        <v>0</v>
      </c>
      <c r="O51" s="58">
        <f>'НЗ 2-экз'!O51</f>
        <v>0</v>
      </c>
      <c r="P51" s="58">
        <f>'НЗ 2-экз'!P51</f>
        <v>0</v>
      </c>
      <c r="Q51" s="58">
        <f>'НЗ 2-экз'!Q51</f>
        <v>0</v>
      </c>
      <c r="R51" s="58">
        <f>'НЗ 2-экз'!R51</f>
        <v>0</v>
      </c>
      <c r="S51" s="58">
        <f>'НЗ 2-экз'!S51</f>
        <v>0</v>
      </c>
      <c r="T51" s="58">
        <f>'НЗ 2-экз'!T51</f>
        <v>0</v>
      </c>
      <c r="U51" s="58">
        <f>'НЗ 2-экз'!U51</f>
        <v>0</v>
      </c>
      <c r="V51" s="58">
        <f>'НЗ 2-экз'!V51</f>
        <v>0</v>
      </c>
      <c r="W51" s="58">
        <f>'НЗ 2-экз'!W51</f>
        <v>0</v>
      </c>
      <c r="X51" s="58">
        <f>'НЗ 2-экз'!X51</f>
        <v>0</v>
      </c>
      <c r="Y51" s="58">
        <f>'НЗ 2-экз'!Y51</f>
        <v>0</v>
      </c>
      <c r="Z51" s="58">
        <f>'НЗ 2-экз'!Z51</f>
        <v>0</v>
      </c>
      <c r="AA51" s="58">
        <f>'НЗ 2-экз'!AA51</f>
        <v>0</v>
      </c>
      <c r="AB51" s="58">
        <f>'НЗ 2-экз'!AB51</f>
        <v>0</v>
      </c>
      <c r="AC51" s="58">
        <f>'НЗ 2-экз'!AC51</f>
        <v>0</v>
      </c>
      <c r="AD51" s="58">
        <f>'НЗ 2-экз'!AD51</f>
        <v>0</v>
      </c>
      <c r="AE51" s="59"/>
      <c r="AF51" s="59"/>
      <c r="AG51" s="59">
        <f t="shared" si="0"/>
        <v>0</v>
      </c>
      <c r="AH51" s="59">
        <f t="shared" si="3"/>
        <v>0</v>
      </c>
      <c r="AI51" s="59">
        <f t="shared" si="1"/>
        <v>0</v>
      </c>
      <c r="AJ51" s="59">
        <f t="shared" si="4"/>
        <v>0</v>
      </c>
      <c r="AK51" s="59">
        <f t="shared" si="5"/>
        <v>0</v>
      </c>
      <c r="AL51" s="59">
        <f t="shared" si="2"/>
        <v>0</v>
      </c>
      <c r="AM51" s="1839"/>
    </row>
    <row r="52" spans="1:39" hidden="1" x14ac:dyDescent="0.2">
      <c r="A52" s="1425">
        <v>342</v>
      </c>
      <c r="B52" s="1057">
        <v>244</v>
      </c>
      <c r="C52" s="11"/>
      <c r="D52" s="58"/>
      <c r="E52" s="58">
        <f>'НЗ 2-экз'!E52</f>
        <v>0</v>
      </c>
      <c r="F52" s="58">
        <f>'НЗ 2-экз'!F52</f>
        <v>0</v>
      </c>
      <c r="G52" s="58">
        <f>'НЗ 2-экз'!G52</f>
        <v>0</v>
      </c>
      <c r="H52" s="58">
        <f>'НЗ 2-экз'!H52</f>
        <v>0</v>
      </c>
      <c r="I52" s="58">
        <f>'НЗ 2-экз'!I52</f>
        <v>0</v>
      </c>
      <c r="J52" s="58">
        <f>'НЗ 2-экз'!J52</f>
        <v>0</v>
      </c>
      <c r="K52" s="58">
        <f>'НЗ 2-экз'!K52</f>
        <v>0</v>
      </c>
      <c r="L52" s="58">
        <f>'НЗ 2-экз'!L52</f>
        <v>0</v>
      </c>
      <c r="M52" s="58">
        <f>'НЗ 2-экз'!M52</f>
        <v>0</v>
      </c>
      <c r="N52" s="58">
        <f>'НЗ 2-экз'!N52</f>
        <v>0</v>
      </c>
      <c r="O52" s="58">
        <f>'НЗ 2-экз'!O52</f>
        <v>0</v>
      </c>
      <c r="P52" s="58">
        <f>'НЗ 2-экз'!P52</f>
        <v>0</v>
      </c>
      <c r="Q52" s="58">
        <f>'НЗ 2-экз'!Q52</f>
        <v>0</v>
      </c>
      <c r="R52" s="58">
        <f>'НЗ 2-экз'!R52</f>
        <v>0</v>
      </c>
      <c r="S52" s="58">
        <f>'НЗ 2-экз'!S52</f>
        <v>0</v>
      </c>
      <c r="T52" s="58">
        <f>'НЗ 2-экз'!T52</f>
        <v>0</v>
      </c>
      <c r="U52" s="58">
        <f>'НЗ 2-экз'!U52</f>
        <v>0</v>
      </c>
      <c r="V52" s="58">
        <f>'НЗ 2-экз'!V52</f>
        <v>0</v>
      </c>
      <c r="W52" s="58">
        <f>'НЗ 2-экз'!W52</f>
        <v>0</v>
      </c>
      <c r="X52" s="58">
        <f>'НЗ 2-экз'!X52</f>
        <v>0</v>
      </c>
      <c r="Y52" s="58">
        <f>'НЗ 2-экз'!Y52</f>
        <v>0</v>
      </c>
      <c r="Z52" s="58">
        <f>'НЗ 2-экз'!Z52</f>
        <v>0</v>
      </c>
      <c r="AA52" s="58">
        <f>'НЗ 2-экз'!AA52</f>
        <v>0</v>
      </c>
      <c r="AB52" s="58">
        <f>'НЗ 2-экз'!AB52</f>
        <v>0</v>
      </c>
      <c r="AC52" s="58">
        <f>'НЗ 2-экз'!AC52</f>
        <v>0</v>
      </c>
      <c r="AD52" s="58">
        <f>'НЗ 2-экз'!AD52</f>
        <v>0</v>
      </c>
      <c r="AE52" s="59"/>
      <c r="AF52" s="59"/>
      <c r="AG52" s="59">
        <f t="shared" si="0"/>
        <v>0</v>
      </c>
      <c r="AH52" s="59">
        <f t="shared" si="3"/>
        <v>0</v>
      </c>
      <c r="AI52" s="59">
        <f t="shared" si="1"/>
        <v>0</v>
      </c>
      <c r="AJ52" s="59">
        <f t="shared" si="4"/>
        <v>0</v>
      </c>
      <c r="AK52" s="59">
        <f t="shared" si="5"/>
        <v>0</v>
      </c>
      <c r="AL52" s="59">
        <f t="shared" si="2"/>
        <v>0</v>
      </c>
      <c r="AM52" s="1839"/>
    </row>
    <row r="53" spans="1:39" hidden="1" x14ac:dyDescent="0.2">
      <c r="A53" s="1425">
        <v>343</v>
      </c>
      <c r="B53" s="1057">
        <v>244</v>
      </c>
      <c r="C53" s="11"/>
      <c r="D53" s="58"/>
      <c r="E53" s="58">
        <f>'НЗ 2-экз'!E53</f>
        <v>0</v>
      </c>
      <c r="F53" s="58">
        <f>'НЗ 2-экз'!F53</f>
        <v>0</v>
      </c>
      <c r="G53" s="58">
        <f>'НЗ 2-экз'!G53</f>
        <v>0</v>
      </c>
      <c r="H53" s="58">
        <f>'НЗ 2-экз'!H53</f>
        <v>0</v>
      </c>
      <c r="I53" s="58">
        <f>'НЗ 2-экз'!I53</f>
        <v>0</v>
      </c>
      <c r="J53" s="58">
        <f>'НЗ 2-экз'!J53</f>
        <v>0</v>
      </c>
      <c r="K53" s="58">
        <f>'НЗ 2-экз'!K53</f>
        <v>0</v>
      </c>
      <c r="L53" s="58">
        <f>'НЗ 2-экз'!L53</f>
        <v>0</v>
      </c>
      <c r="M53" s="58">
        <f>'НЗ 2-экз'!M53</f>
        <v>0</v>
      </c>
      <c r="N53" s="58">
        <f>'НЗ 2-экз'!N53</f>
        <v>0</v>
      </c>
      <c r="O53" s="58">
        <f>'НЗ 2-экз'!O53</f>
        <v>0</v>
      </c>
      <c r="P53" s="58">
        <f>'НЗ 2-экз'!P53</f>
        <v>0</v>
      </c>
      <c r="Q53" s="58">
        <f>'НЗ 2-экз'!Q53</f>
        <v>0</v>
      </c>
      <c r="R53" s="58">
        <f>'НЗ 2-экз'!R53</f>
        <v>0</v>
      </c>
      <c r="S53" s="58">
        <f>'НЗ 2-экз'!S53</f>
        <v>0</v>
      </c>
      <c r="T53" s="58">
        <f>'НЗ 2-экз'!T53</f>
        <v>0</v>
      </c>
      <c r="U53" s="58">
        <f>'НЗ 2-экз'!U53</f>
        <v>0</v>
      </c>
      <c r="V53" s="58">
        <f>'НЗ 2-экз'!V53</f>
        <v>0</v>
      </c>
      <c r="W53" s="58">
        <f>'НЗ 2-экз'!W53</f>
        <v>0</v>
      </c>
      <c r="X53" s="58">
        <f>'НЗ 2-экз'!X53</f>
        <v>0</v>
      </c>
      <c r="Y53" s="58">
        <f>'НЗ 2-экз'!Y53</f>
        <v>0</v>
      </c>
      <c r="Z53" s="58">
        <f>'НЗ 2-экз'!Z53</f>
        <v>0</v>
      </c>
      <c r="AA53" s="58">
        <f>'НЗ 2-экз'!AA53</f>
        <v>0</v>
      </c>
      <c r="AB53" s="58">
        <f>'НЗ 2-экз'!AB53</f>
        <v>0</v>
      </c>
      <c r="AC53" s="58">
        <f>'НЗ 2-экз'!AC53</f>
        <v>0</v>
      </c>
      <c r="AD53" s="58">
        <f>'НЗ 2-экз'!AD53</f>
        <v>0</v>
      </c>
      <c r="AE53" s="59"/>
      <c r="AF53" s="59"/>
      <c r="AG53" s="59">
        <f t="shared" si="0"/>
        <v>0</v>
      </c>
      <c r="AH53" s="59">
        <f t="shared" si="3"/>
        <v>0</v>
      </c>
      <c r="AI53" s="59">
        <f t="shared" si="1"/>
        <v>0</v>
      </c>
      <c r="AJ53" s="59">
        <f t="shared" si="4"/>
        <v>0</v>
      </c>
      <c r="AK53" s="59">
        <f t="shared" si="5"/>
        <v>0</v>
      </c>
      <c r="AL53" s="59">
        <f t="shared" si="2"/>
        <v>0</v>
      </c>
      <c r="AM53" s="1839"/>
    </row>
    <row r="54" spans="1:39" hidden="1" x14ac:dyDescent="0.2">
      <c r="A54" s="1425">
        <v>344</v>
      </c>
      <c r="B54" s="1057">
        <v>244</v>
      </c>
      <c r="C54" s="11"/>
      <c r="D54" s="58"/>
      <c r="E54" s="58">
        <f>'НЗ 2-экз'!E54</f>
        <v>0</v>
      </c>
      <c r="F54" s="58">
        <f>'НЗ 2-экз'!F54</f>
        <v>15000</v>
      </c>
      <c r="G54" s="58">
        <f>'НЗ 2-экз'!G54</f>
        <v>0</v>
      </c>
      <c r="H54" s="58">
        <f>'НЗ 2-экз'!H54</f>
        <v>0</v>
      </c>
      <c r="I54" s="58">
        <f>'НЗ 2-экз'!I54</f>
        <v>0</v>
      </c>
      <c r="J54" s="58">
        <f>'НЗ 2-экз'!J54</f>
        <v>0</v>
      </c>
      <c r="K54" s="58">
        <f>'НЗ 2-экз'!K54</f>
        <v>0</v>
      </c>
      <c r="L54" s="58">
        <f>'НЗ 2-экз'!L54</f>
        <v>0</v>
      </c>
      <c r="M54" s="58">
        <f>'НЗ 2-экз'!M54</f>
        <v>0</v>
      </c>
      <c r="N54" s="58">
        <f>'НЗ 2-экз'!N54</f>
        <v>0</v>
      </c>
      <c r="O54" s="58">
        <f>'НЗ 2-экз'!O54</f>
        <v>0</v>
      </c>
      <c r="P54" s="58">
        <f>'НЗ 2-экз'!P54</f>
        <v>0</v>
      </c>
      <c r="Q54" s="58">
        <f>'НЗ 2-экз'!Q54</f>
        <v>0</v>
      </c>
      <c r="R54" s="58">
        <f>'НЗ 2-экз'!R54</f>
        <v>0</v>
      </c>
      <c r="S54" s="58">
        <f>'НЗ 2-экз'!S54</f>
        <v>0</v>
      </c>
      <c r="T54" s="58">
        <f>'НЗ 2-экз'!T54</f>
        <v>15000</v>
      </c>
      <c r="U54" s="58">
        <f>'НЗ 2-экз'!U54</f>
        <v>0</v>
      </c>
      <c r="V54" s="58">
        <f>'НЗ 2-экз'!V54</f>
        <v>0</v>
      </c>
      <c r="W54" s="58">
        <f>'НЗ 2-экз'!W54</f>
        <v>0</v>
      </c>
      <c r="X54" s="58">
        <f>'НЗ 2-экз'!X54</f>
        <v>15000</v>
      </c>
      <c r="Y54" s="58">
        <f>'НЗ 2-экз'!Y54</f>
        <v>0</v>
      </c>
      <c r="Z54" s="58">
        <f>'НЗ 2-экз'!Z54</f>
        <v>0</v>
      </c>
      <c r="AA54" s="58">
        <f>'НЗ 2-экз'!AA54</f>
        <v>0</v>
      </c>
      <c r="AB54" s="58">
        <f>'НЗ 2-экз'!AB54</f>
        <v>0</v>
      </c>
      <c r="AC54" s="58">
        <f>'НЗ 2-экз'!AC54</f>
        <v>0</v>
      </c>
      <c r="AD54" s="58">
        <f>'НЗ 2-экз'!AD54</f>
        <v>0</v>
      </c>
      <c r="AE54" s="59"/>
      <c r="AF54" s="59"/>
      <c r="AG54" s="59">
        <f t="shared" si="0"/>
        <v>0</v>
      </c>
      <c r="AH54" s="59">
        <f t="shared" si="3"/>
        <v>0</v>
      </c>
      <c r="AI54" s="59">
        <f t="shared" si="1"/>
        <v>0</v>
      </c>
      <c r="AJ54" s="59">
        <f t="shared" si="4"/>
        <v>0</v>
      </c>
      <c r="AK54" s="59">
        <f t="shared" si="5"/>
        <v>0</v>
      </c>
      <c r="AL54" s="59">
        <f t="shared" si="2"/>
        <v>15000</v>
      </c>
      <c r="AM54" s="1839"/>
    </row>
    <row r="55" spans="1:39" hidden="1" x14ac:dyDescent="0.2">
      <c r="A55" s="1425">
        <v>345</v>
      </c>
      <c r="B55" s="1057">
        <v>244</v>
      </c>
      <c r="C55" s="11"/>
      <c r="D55" s="58"/>
      <c r="E55" s="58">
        <f>'НЗ 2-экз'!E55</f>
        <v>0</v>
      </c>
      <c r="F55" s="58">
        <f>'НЗ 2-экз'!F55</f>
        <v>0</v>
      </c>
      <c r="G55" s="58">
        <f>'НЗ 2-экз'!G55</f>
        <v>0</v>
      </c>
      <c r="H55" s="58">
        <f>'НЗ 2-экз'!H55</f>
        <v>0</v>
      </c>
      <c r="I55" s="58">
        <f>'НЗ 2-экз'!I55</f>
        <v>0</v>
      </c>
      <c r="J55" s="58">
        <f>'НЗ 2-экз'!J55</f>
        <v>0</v>
      </c>
      <c r="K55" s="58">
        <f>'НЗ 2-экз'!K55</f>
        <v>0</v>
      </c>
      <c r="L55" s="58">
        <f>'НЗ 2-экз'!L55</f>
        <v>0</v>
      </c>
      <c r="M55" s="58">
        <f>'НЗ 2-экз'!M55</f>
        <v>0</v>
      </c>
      <c r="N55" s="58">
        <f>'НЗ 2-экз'!N55</f>
        <v>0</v>
      </c>
      <c r="O55" s="58">
        <f>'НЗ 2-экз'!O55</f>
        <v>0</v>
      </c>
      <c r="P55" s="58">
        <f>'НЗ 2-экз'!P55</f>
        <v>0</v>
      </c>
      <c r="Q55" s="58">
        <f>'НЗ 2-экз'!Q55</f>
        <v>0</v>
      </c>
      <c r="R55" s="58">
        <f>'НЗ 2-экз'!R55</f>
        <v>0</v>
      </c>
      <c r="S55" s="58">
        <f>'НЗ 2-экз'!S55</f>
        <v>0</v>
      </c>
      <c r="T55" s="58">
        <f>'НЗ 2-экз'!T55</f>
        <v>0</v>
      </c>
      <c r="U55" s="58">
        <f>'НЗ 2-экз'!U55</f>
        <v>0</v>
      </c>
      <c r="V55" s="58">
        <f>'НЗ 2-экз'!V55</f>
        <v>0</v>
      </c>
      <c r="W55" s="58">
        <f>'НЗ 2-экз'!W55</f>
        <v>0</v>
      </c>
      <c r="X55" s="58">
        <f>'НЗ 2-экз'!X55</f>
        <v>0</v>
      </c>
      <c r="Y55" s="58">
        <f>'НЗ 2-экз'!Y55</f>
        <v>0</v>
      </c>
      <c r="Z55" s="58">
        <f>'НЗ 2-экз'!Z55</f>
        <v>0</v>
      </c>
      <c r="AA55" s="58">
        <f>'НЗ 2-экз'!AA55</f>
        <v>0</v>
      </c>
      <c r="AB55" s="58">
        <f>'НЗ 2-экз'!AB55</f>
        <v>0</v>
      </c>
      <c r="AC55" s="58">
        <f>'НЗ 2-экз'!AC55</f>
        <v>0</v>
      </c>
      <c r="AD55" s="58">
        <f>'НЗ 2-экз'!AD55</f>
        <v>0</v>
      </c>
      <c r="AE55" s="59"/>
      <c r="AF55" s="59"/>
      <c r="AG55" s="59">
        <f t="shared" si="0"/>
        <v>0</v>
      </c>
      <c r="AH55" s="59">
        <f t="shared" si="3"/>
        <v>0</v>
      </c>
      <c r="AI55" s="59">
        <f t="shared" si="1"/>
        <v>0</v>
      </c>
      <c r="AJ55" s="59">
        <f t="shared" si="4"/>
        <v>0</v>
      </c>
      <c r="AK55" s="59">
        <f t="shared" si="5"/>
        <v>0</v>
      </c>
      <c r="AL55" s="59">
        <f t="shared" si="2"/>
        <v>0</v>
      </c>
      <c r="AM55" s="1839"/>
    </row>
    <row r="56" spans="1:39" hidden="1" x14ac:dyDescent="0.2">
      <c r="A56" s="1425">
        <v>346</v>
      </c>
      <c r="B56" s="1057">
        <v>244</v>
      </c>
      <c r="C56" s="11"/>
      <c r="D56" s="58"/>
      <c r="E56" s="58">
        <f>'НЗ 2-экз'!E56</f>
        <v>0</v>
      </c>
      <c r="F56" s="58">
        <f>'НЗ 2-экз'!F56</f>
        <v>20000</v>
      </c>
      <c r="G56" s="58">
        <f>'НЗ 2-экз'!G56</f>
        <v>0</v>
      </c>
      <c r="H56" s="58">
        <f>'НЗ 2-экз'!H56</f>
        <v>0</v>
      </c>
      <c r="I56" s="58">
        <f>'НЗ 2-экз'!I56</f>
        <v>0</v>
      </c>
      <c r="J56" s="58">
        <f>'НЗ 2-экз'!J56</f>
        <v>0</v>
      </c>
      <c r="K56" s="58">
        <f>'НЗ 2-экз'!K56</f>
        <v>0</v>
      </c>
      <c r="L56" s="58">
        <f>'НЗ 2-экз'!L56</f>
        <v>0</v>
      </c>
      <c r="M56" s="58">
        <f>'НЗ 2-экз'!M56</f>
        <v>0</v>
      </c>
      <c r="N56" s="58">
        <f>'НЗ 2-экз'!N56</f>
        <v>0</v>
      </c>
      <c r="O56" s="58">
        <f>'НЗ 2-экз'!O56</f>
        <v>0</v>
      </c>
      <c r="P56" s="58">
        <f>'НЗ 2-экз'!P56</f>
        <v>0</v>
      </c>
      <c r="Q56" s="58">
        <f>'НЗ 2-экз'!Q56</f>
        <v>0</v>
      </c>
      <c r="R56" s="58">
        <f>'НЗ 2-экз'!R56</f>
        <v>0</v>
      </c>
      <c r="S56" s="58">
        <f>'НЗ 2-экз'!S56</f>
        <v>0</v>
      </c>
      <c r="T56" s="58">
        <f>'НЗ 2-экз'!T56</f>
        <v>20000</v>
      </c>
      <c r="U56" s="58">
        <f>'НЗ 2-экз'!U56</f>
        <v>0</v>
      </c>
      <c r="V56" s="58">
        <f>'НЗ 2-экз'!V56</f>
        <v>0</v>
      </c>
      <c r="W56" s="58">
        <f>'НЗ 2-экз'!W56</f>
        <v>0</v>
      </c>
      <c r="X56" s="58">
        <f>'НЗ 2-экз'!X56</f>
        <v>20000</v>
      </c>
      <c r="Y56" s="58">
        <f>'НЗ 2-экз'!Y56</f>
        <v>0</v>
      </c>
      <c r="Z56" s="58">
        <f>'НЗ 2-экз'!Z56</f>
        <v>0</v>
      </c>
      <c r="AA56" s="58">
        <f>'НЗ 2-экз'!AA56</f>
        <v>0</v>
      </c>
      <c r="AB56" s="58">
        <f>'НЗ 2-экз'!AB56</f>
        <v>0</v>
      </c>
      <c r="AC56" s="58">
        <f>'НЗ 2-экз'!AC56</f>
        <v>0</v>
      </c>
      <c r="AD56" s="58">
        <f>'НЗ 2-экз'!AD56</f>
        <v>0</v>
      </c>
      <c r="AE56" s="59"/>
      <c r="AF56" s="59"/>
      <c r="AG56" s="59">
        <f t="shared" si="0"/>
        <v>0</v>
      </c>
      <c r="AH56" s="59">
        <f t="shared" si="3"/>
        <v>0</v>
      </c>
      <c r="AI56" s="59">
        <f t="shared" si="1"/>
        <v>0</v>
      </c>
      <c r="AJ56" s="59">
        <f t="shared" si="4"/>
        <v>0</v>
      </c>
      <c r="AK56" s="59">
        <f t="shared" si="5"/>
        <v>0</v>
      </c>
      <c r="AL56" s="59">
        <f t="shared" si="2"/>
        <v>20000</v>
      </c>
      <c r="AM56" s="1839"/>
    </row>
    <row r="57" spans="1:39" hidden="1" x14ac:dyDescent="0.2">
      <c r="A57" s="1425">
        <v>349</v>
      </c>
      <c r="B57" s="1057">
        <v>244</v>
      </c>
      <c r="C57" s="11"/>
      <c r="D57" s="58"/>
      <c r="E57" s="58">
        <f>'НЗ 2-экз'!E57</f>
        <v>0</v>
      </c>
      <c r="F57" s="58">
        <f>'НЗ 2-экз'!F57</f>
        <v>10000</v>
      </c>
      <c r="G57" s="58">
        <f>'НЗ 2-экз'!G57</f>
        <v>0</v>
      </c>
      <c r="H57" s="58">
        <f>'НЗ 2-экз'!H57</f>
        <v>0</v>
      </c>
      <c r="I57" s="58">
        <f>'НЗ 2-экз'!I57</f>
        <v>0</v>
      </c>
      <c r="J57" s="58">
        <f>'НЗ 2-экз'!J57</f>
        <v>0</v>
      </c>
      <c r="K57" s="58">
        <f>'НЗ 2-экз'!K57</f>
        <v>0</v>
      </c>
      <c r="L57" s="58">
        <f>'НЗ 2-экз'!L57</f>
        <v>0</v>
      </c>
      <c r="M57" s="58">
        <f>'НЗ 2-экз'!M57</f>
        <v>0</v>
      </c>
      <c r="N57" s="58">
        <f>'НЗ 2-экз'!N57</f>
        <v>0</v>
      </c>
      <c r="O57" s="58">
        <f>'НЗ 2-экз'!O57</f>
        <v>0</v>
      </c>
      <c r="P57" s="58">
        <f>'НЗ 2-экз'!P57</f>
        <v>0</v>
      </c>
      <c r="Q57" s="58">
        <f>'НЗ 2-экз'!Q57</f>
        <v>0</v>
      </c>
      <c r="R57" s="58">
        <f>'НЗ 2-экз'!R57</f>
        <v>0</v>
      </c>
      <c r="S57" s="58">
        <f>'НЗ 2-экз'!S57</f>
        <v>0</v>
      </c>
      <c r="T57" s="58">
        <f>'НЗ 2-экз'!T57</f>
        <v>10000</v>
      </c>
      <c r="U57" s="58">
        <f>'НЗ 2-экз'!U57</f>
        <v>0</v>
      </c>
      <c r="V57" s="58">
        <f>'НЗ 2-экз'!V57</f>
        <v>0</v>
      </c>
      <c r="W57" s="58">
        <f>'НЗ 2-экз'!W57</f>
        <v>0</v>
      </c>
      <c r="X57" s="58">
        <f>'НЗ 2-экз'!X57</f>
        <v>10000</v>
      </c>
      <c r="Y57" s="58">
        <f>'НЗ 2-экз'!Y57</f>
        <v>0</v>
      </c>
      <c r="Z57" s="58">
        <f>'НЗ 2-экз'!Z57</f>
        <v>0</v>
      </c>
      <c r="AA57" s="58">
        <f>'НЗ 2-экз'!AA57</f>
        <v>0</v>
      </c>
      <c r="AB57" s="58">
        <f>'НЗ 2-экз'!AB57</f>
        <v>0</v>
      </c>
      <c r="AC57" s="58">
        <f>'НЗ 2-экз'!AC57</f>
        <v>0</v>
      </c>
      <c r="AD57" s="58">
        <f>'НЗ 2-экз'!AD57</f>
        <v>0</v>
      </c>
      <c r="AE57" s="59"/>
      <c r="AF57" s="59"/>
      <c r="AG57" s="59">
        <f t="shared" si="0"/>
        <v>0</v>
      </c>
      <c r="AH57" s="59">
        <f t="shared" si="3"/>
        <v>0</v>
      </c>
      <c r="AI57" s="59">
        <f t="shared" si="1"/>
        <v>0</v>
      </c>
      <c r="AJ57" s="59">
        <f t="shared" si="4"/>
        <v>0</v>
      </c>
      <c r="AK57" s="59">
        <f t="shared" si="5"/>
        <v>0</v>
      </c>
      <c r="AL57" s="59">
        <f t="shared" si="2"/>
        <v>10000</v>
      </c>
      <c r="AM57" s="1839"/>
    </row>
    <row r="58" spans="1:39" hidden="1" x14ac:dyDescent="0.2">
      <c r="A58" s="1431">
        <v>352</v>
      </c>
      <c r="B58" s="269">
        <v>244</v>
      </c>
      <c r="C58" s="11"/>
      <c r="D58" s="58"/>
      <c r="E58" s="58">
        <f>'НЗ 2-экз'!E58</f>
        <v>0</v>
      </c>
      <c r="F58" s="58">
        <f>'НЗ 2-экз'!F58</f>
        <v>0</v>
      </c>
      <c r="G58" s="58">
        <f>'НЗ 2-экз'!G58</f>
        <v>0</v>
      </c>
      <c r="H58" s="58">
        <f>'НЗ 2-экз'!H58</f>
        <v>0</v>
      </c>
      <c r="I58" s="58">
        <f>'НЗ 2-экз'!I58</f>
        <v>0</v>
      </c>
      <c r="J58" s="58">
        <f>'НЗ 2-экз'!J58</f>
        <v>0</v>
      </c>
      <c r="K58" s="58">
        <f>'НЗ 2-экз'!K58</f>
        <v>0</v>
      </c>
      <c r="L58" s="58">
        <f>'НЗ 2-экз'!L58</f>
        <v>0</v>
      </c>
      <c r="M58" s="58">
        <f>'НЗ 2-экз'!M58</f>
        <v>0</v>
      </c>
      <c r="N58" s="58">
        <f>'НЗ 2-экз'!N58</f>
        <v>0</v>
      </c>
      <c r="O58" s="58">
        <f>'НЗ 2-экз'!O58</f>
        <v>0</v>
      </c>
      <c r="P58" s="58">
        <f>'НЗ 2-экз'!P58</f>
        <v>0</v>
      </c>
      <c r="Q58" s="58">
        <f>'НЗ 2-экз'!Q58</f>
        <v>0</v>
      </c>
      <c r="R58" s="58">
        <f>'НЗ 2-экз'!R58</f>
        <v>0</v>
      </c>
      <c r="S58" s="58">
        <f>'НЗ 2-экз'!S58</f>
        <v>0</v>
      </c>
      <c r="T58" s="58">
        <f>'НЗ 2-экз'!T58</f>
        <v>0</v>
      </c>
      <c r="U58" s="58">
        <f>'НЗ 2-экз'!U58</f>
        <v>0</v>
      </c>
      <c r="V58" s="58">
        <f>'НЗ 2-экз'!V58</f>
        <v>0</v>
      </c>
      <c r="W58" s="58">
        <f>'НЗ 2-экз'!W58</f>
        <v>0</v>
      </c>
      <c r="X58" s="58">
        <f>'НЗ 2-экз'!X58</f>
        <v>0</v>
      </c>
      <c r="Y58" s="58">
        <f>'НЗ 2-экз'!Y58</f>
        <v>0</v>
      </c>
      <c r="Z58" s="58">
        <f>'НЗ 2-экз'!Z58</f>
        <v>0</v>
      </c>
      <c r="AA58" s="58">
        <f>'НЗ 2-экз'!AA58</f>
        <v>0</v>
      </c>
      <c r="AB58" s="58">
        <f>'НЗ 2-экз'!AB58</f>
        <v>0</v>
      </c>
      <c r="AC58" s="58">
        <f>'НЗ 2-экз'!AC58</f>
        <v>0</v>
      </c>
      <c r="AD58" s="58">
        <f>'НЗ 2-экз'!AD58</f>
        <v>0</v>
      </c>
      <c r="AE58" s="59"/>
      <c r="AF58" s="59"/>
      <c r="AG58" s="59">
        <f t="shared" si="0"/>
        <v>0</v>
      </c>
      <c r="AH58" s="59">
        <f>Z58+AD58</f>
        <v>0</v>
      </c>
      <c r="AI58" s="59">
        <f t="shared" si="1"/>
        <v>0</v>
      </c>
      <c r="AJ58" s="59">
        <f t="shared" si="1"/>
        <v>0</v>
      </c>
      <c r="AK58" s="59">
        <f>SUM(Y58:AD58)</f>
        <v>0</v>
      </c>
      <c r="AL58" s="59">
        <f t="shared" si="2"/>
        <v>0</v>
      </c>
      <c r="AM58" s="1839"/>
    </row>
    <row r="59" spans="1:39" hidden="1" x14ac:dyDescent="0.2">
      <c r="A59" s="1431">
        <v>353</v>
      </c>
      <c r="B59" s="269">
        <v>244</v>
      </c>
      <c r="C59" s="11"/>
      <c r="D59" s="58"/>
      <c r="E59" s="58">
        <f>'НЗ 2-экз'!E59</f>
        <v>0</v>
      </c>
      <c r="F59" s="58">
        <f>'НЗ 2-экз'!F59</f>
        <v>0</v>
      </c>
      <c r="G59" s="58">
        <f>'НЗ 2-экз'!G59</f>
        <v>0</v>
      </c>
      <c r="H59" s="58">
        <f>'НЗ 2-экз'!H59</f>
        <v>0</v>
      </c>
      <c r="I59" s="58">
        <f>'НЗ 2-экз'!I59</f>
        <v>0</v>
      </c>
      <c r="J59" s="58">
        <f>'НЗ 2-экз'!J59</f>
        <v>0</v>
      </c>
      <c r="K59" s="58">
        <f>'НЗ 2-экз'!K59</f>
        <v>0</v>
      </c>
      <c r="L59" s="58">
        <f>'НЗ 2-экз'!L59</f>
        <v>0</v>
      </c>
      <c r="M59" s="58">
        <f>'НЗ 2-экз'!M59</f>
        <v>0</v>
      </c>
      <c r="N59" s="58">
        <f>'НЗ 2-экз'!N59</f>
        <v>0</v>
      </c>
      <c r="O59" s="58">
        <f>'НЗ 2-экз'!O59</f>
        <v>0</v>
      </c>
      <c r="P59" s="58">
        <f>'НЗ 2-экз'!P59</f>
        <v>0</v>
      </c>
      <c r="Q59" s="58">
        <f>'НЗ 2-экз'!Q59</f>
        <v>0</v>
      </c>
      <c r="R59" s="58">
        <f>'НЗ 2-экз'!R59</f>
        <v>0</v>
      </c>
      <c r="S59" s="58">
        <f>'НЗ 2-экз'!S59</f>
        <v>0</v>
      </c>
      <c r="T59" s="58">
        <f>'НЗ 2-экз'!T59</f>
        <v>0</v>
      </c>
      <c r="U59" s="58">
        <f>'НЗ 2-экз'!U59</f>
        <v>0</v>
      </c>
      <c r="V59" s="58">
        <f>'НЗ 2-экз'!V59</f>
        <v>0</v>
      </c>
      <c r="W59" s="58">
        <f>'НЗ 2-экз'!W59</f>
        <v>0</v>
      </c>
      <c r="X59" s="58">
        <f>'НЗ 2-экз'!X59</f>
        <v>0</v>
      </c>
      <c r="Y59" s="58">
        <f>'НЗ 2-экз'!Y59</f>
        <v>0</v>
      </c>
      <c r="Z59" s="58">
        <f>'НЗ 2-экз'!Z59</f>
        <v>0</v>
      </c>
      <c r="AA59" s="58">
        <f>'НЗ 2-экз'!AA59</f>
        <v>0</v>
      </c>
      <c r="AB59" s="58">
        <f>'НЗ 2-экз'!AB59</f>
        <v>0</v>
      </c>
      <c r="AC59" s="58">
        <f>'НЗ 2-экз'!AC59</f>
        <v>0</v>
      </c>
      <c r="AD59" s="58">
        <f>'НЗ 2-экз'!AD59</f>
        <v>0</v>
      </c>
      <c r="AE59" s="59"/>
      <c r="AF59" s="59"/>
      <c r="AG59" s="59">
        <f t="shared" si="0"/>
        <v>0</v>
      </c>
      <c r="AH59" s="59">
        <f>Z59+AD59</f>
        <v>0</v>
      </c>
      <c r="AI59" s="59">
        <f>AB59</f>
        <v>0</v>
      </c>
      <c r="AJ59" s="59">
        <f>AC59</f>
        <v>0</v>
      </c>
      <c r="AK59" s="59">
        <f>SUM(Y59:AD59)</f>
        <v>0</v>
      </c>
      <c r="AL59" s="59">
        <f t="shared" si="2"/>
        <v>0</v>
      </c>
      <c r="AM59" s="1839"/>
    </row>
    <row r="60" spans="1:39" x14ac:dyDescent="0.2">
      <c r="A60" s="1432" t="s">
        <v>1308</v>
      </c>
      <c r="B60" s="269"/>
      <c r="C60" s="1405">
        <f t="shared" ref="C60:D60" si="6">C11+C12+C13+C14+C30+C31+C32+C33+C34</f>
        <v>0</v>
      </c>
      <c r="D60" s="1405">
        <f t="shared" si="6"/>
        <v>0</v>
      </c>
      <c r="E60" s="1405">
        <f>E11+E12+E13+E14+E30+E31+E32+E33+E34</f>
        <v>800000</v>
      </c>
      <c r="F60" s="1405">
        <f t="shared" ref="F60:AL60" si="7">F11+F12+F13+F14+F30+F31+F32+F33+F34</f>
        <v>2850000</v>
      </c>
      <c r="G60" s="1405">
        <f t="shared" si="7"/>
        <v>0</v>
      </c>
      <c r="H60" s="1405">
        <f t="shared" si="7"/>
        <v>0</v>
      </c>
      <c r="I60" s="1405">
        <f t="shared" si="7"/>
        <v>0</v>
      </c>
      <c r="J60" s="1405">
        <f t="shared" si="7"/>
        <v>0</v>
      </c>
      <c r="K60" s="1405">
        <f t="shared" si="7"/>
        <v>0</v>
      </c>
      <c r="L60" s="1405">
        <f t="shared" si="7"/>
        <v>0</v>
      </c>
      <c r="M60" s="1405">
        <f t="shared" si="7"/>
        <v>0</v>
      </c>
      <c r="N60" s="1405">
        <f t="shared" si="7"/>
        <v>0</v>
      </c>
      <c r="O60" s="1405">
        <f t="shared" si="7"/>
        <v>0</v>
      </c>
      <c r="P60" s="1405">
        <f t="shared" si="7"/>
        <v>0</v>
      </c>
      <c r="Q60" s="1405">
        <f t="shared" si="7"/>
        <v>0</v>
      </c>
      <c r="R60" s="1405">
        <f t="shared" si="7"/>
        <v>0</v>
      </c>
      <c r="S60" s="1405">
        <f t="shared" si="7"/>
        <v>800000</v>
      </c>
      <c r="T60" s="1405">
        <f t="shared" si="7"/>
        <v>2850000</v>
      </c>
      <c r="U60" s="1405">
        <f t="shared" si="7"/>
        <v>0</v>
      </c>
      <c r="V60" s="1405">
        <f t="shared" si="7"/>
        <v>0</v>
      </c>
      <c r="W60" s="1405">
        <f t="shared" si="7"/>
        <v>0</v>
      </c>
      <c r="X60" s="1405">
        <f t="shared" si="7"/>
        <v>3650000</v>
      </c>
      <c r="Y60" s="1405">
        <f t="shared" si="7"/>
        <v>0</v>
      </c>
      <c r="Z60" s="1405">
        <f t="shared" si="7"/>
        <v>178103.53000000003</v>
      </c>
      <c r="AA60" s="1405">
        <f t="shared" si="7"/>
        <v>0</v>
      </c>
      <c r="AB60" s="1405">
        <f t="shared" si="7"/>
        <v>33000</v>
      </c>
      <c r="AC60" s="1405">
        <f t="shared" si="7"/>
        <v>0</v>
      </c>
      <c r="AD60" s="1405">
        <f t="shared" si="7"/>
        <v>220000</v>
      </c>
      <c r="AE60" s="1405">
        <f t="shared" si="7"/>
        <v>0</v>
      </c>
      <c r="AF60" s="1405">
        <f t="shared" si="7"/>
        <v>0</v>
      </c>
      <c r="AG60" s="1405">
        <f t="shared" si="7"/>
        <v>0</v>
      </c>
      <c r="AH60" s="1405">
        <f t="shared" si="7"/>
        <v>398103.53</v>
      </c>
      <c r="AI60" s="1405">
        <f t="shared" si="7"/>
        <v>33000</v>
      </c>
      <c r="AJ60" s="1405">
        <f t="shared" si="7"/>
        <v>0</v>
      </c>
      <c r="AK60" s="1405">
        <f t="shared" si="7"/>
        <v>431103.53</v>
      </c>
      <c r="AL60" s="1405">
        <f t="shared" si="7"/>
        <v>4081103.5300000003</v>
      </c>
      <c r="AM60" s="1839"/>
    </row>
    <row r="61" spans="1:39" x14ac:dyDescent="0.2">
      <c r="A61" s="1419" t="s">
        <v>1346</v>
      </c>
      <c r="B61" s="269"/>
      <c r="C61" s="1406">
        <f t="shared" ref="C61:D61" si="8">C62-C60</f>
        <v>0</v>
      </c>
      <c r="D61" s="1406">
        <f t="shared" si="8"/>
        <v>0</v>
      </c>
      <c r="E61" s="1406">
        <f>E62-E60</f>
        <v>0</v>
      </c>
      <c r="F61" s="1406">
        <f t="shared" ref="F61:AL61" si="9">F62-F60</f>
        <v>70000</v>
      </c>
      <c r="G61" s="1406">
        <f t="shared" si="9"/>
        <v>0</v>
      </c>
      <c r="H61" s="1406">
        <f t="shared" si="9"/>
        <v>0</v>
      </c>
      <c r="I61" s="1406">
        <f t="shared" si="9"/>
        <v>0</v>
      </c>
      <c r="J61" s="1406">
        <f t="shared" si="9"/>
        <v>0</v>
      </c>
      <c r="K61" s="1406">
        <f t="shared" si="9"/>
        <v>0</v>
      </c>
      <c r="L61" s="1406">
        <f t="shared" si="9"/>
        <v>0</v>
      </c>
      <c r="M61" s="1406">
        <f t="shared" si="9"/>
        <v>0</v>
      </c>
      <c r="N61" s="1406">
        <f t="shared" si="9"/>
        <v>0</v>
      </c>
      <c r="O61" s="1406">
        <f t="shared" si="9"/>
        <v>0</v>
      </c>
      <c r="P61" s="1406">
        <f t="shared" si="9"/>
        <v>0</v>
      </c>
      <c r="Q61" s="1406">
        <f t="shared" si="9"/>
        <v>0</v>
      </c>
      <c r="R61" s="1406">
        <f t="shared" si="9"/>
        <v>0</v>
      </c>
      <c r="S61" s="1406">
        <f t="shared" si="9"/>
        <v>0</v>
      </c>
      <c r="T61" s="1406">
        <f t="shared" si="9"/>
        <v>70000</v>
      </c>
      <c r="U61" s="1406">
        <f t="shared" si="9"/>
        <v>0</v>
      </c>
      <c r="V61" s="1406">
        <f t="shared" si="9"/>
        <v>0</v>
      </c>
      <c r="W61" s="1406">
        <f t="shared" si="9"/>
        <v>0</v>
      </c>
      <c r="X61" s="1406">
        <f t="shared" si="9"/>
        <v>70000</v>
      </c>
      <c r="Y61" s="1406">
        <f t="shared" si="9"/>
        <v>0</v>
      </c>
      <c r="Z61" s="1406">
        <f t="shared" si="9"/>
        <v>613566.42000000004</v>
      </c>
      <c r="AA61" s="1406">
        <f t="shared" si="9"/>
        <v>0</v>
      </c>
      <c r="AB61" s="1406">
        <f t="shared" si="9"/>
        <v>0</v>
      </c>
      <c r="AC61" s="1406">
        <f t="shared" si="9"/>
        <v>0</v>
      </c>
      <c r="AD61" s="1406">
        <f t="shared" si="9"/>
        <v>0</v>
      </c>
      <c r="AE61" s="1406">
        <f t="shared" si="9"/>
        <v>0</v>
      </c>
      <c r="AF61" s="1406">
        <f t="shared" si="9"/>
        <v>0</v>
      </c>
      <c r="AG61" s="1406">
        <f t="shared" si="9"/>
        <v>0</v>
      </c>
      <c r="AH61" s="1406">
        <f t="shared" si="9"/>
        <v>613566.42000000004</v>
      </c>
      <c r="AI61" s="1406">
        <f t="shared" si="9"/>
        <v>0</v>
      </c>
      <c r="AJ61" s="1406">
        <f t="shared" si="9"/>
        <v>0</v>
      </c>
      <c r="AK61" s="1406">
        <f t="shared" si="9"/>
        <v>613566.42000000004</v>
      </c>
      <c r="AL61" s="1406">
        <f t="shared" si="9"/>
        <v>683566.41999999993</v>
      </c>
      <c r="AM61" s="1839"/>
    </row>
    <row r="62" spans="1:39" ht="12.75" x14ac:dyDescent="0.2">
      <c r="A62" s="1433" t="s">
        <v>1310</v>
      </c>
      <c r="B62" s="1411"/>
      <c r="C62" s="1411">
        <f>SUM(C11:C59)</f>
        <v>0</v>
      </c>
      <c r="D62" s="1411">
        <f>SUM(D11:D59)</f>
        <v>0</v>
      </c>
      <c r="E62" s="1411">
        <f t="shared" ref="E62:P62" si="10">SUM(E11:E59)</f>
        <v>800000</v>
      </c>
      <c r="F62" s="1411">
        <f t="shared" si="10"/>
        <v>2920000</v>
      </c>
      <c r="G62" s="1411">
        <f t="shared" si="10"/>
        <v>0</v>
      </c>
      <c r="H62" s="1411">
        <f t="shared" si="10"/>
        <v>0</v>
      </c>
      <c r="I62" s="1411">
        <f t="shared" si="10"/>
        <v>0</v>
      </c>
      <c r="J62" s="1411">
        <f t="shared" si="10"/>
        <v>0</v>
      </c>
      <c r="K62" s="1411">
        <f t="shared" si="10"/>
        <v>0</v>
      </c>
      <c r="L62" s="1411">
        <f t="shared" si="10"/>
        <v>0</v>
      </c>
      <c r="M62" s="1411">
        <f t="shared" si="10"/>
        <v>0</v>
      </c>
      <c r="N62" s="1411">
        <f t="shared" si="10"/>
        <v>0</v>
      </c>
      <c r="O62" s="1411">
        <f t="shared" si="10"/>
        <v>0</v>
      </c>
      <c r="P62" s="1411">
        <f t="shared" si="10"/>
        <v>0</v>
      </c>
      <c r="Q62" s="1411">
        <f>SUM(Q11:Q59)</f>
        <v>0</v>
      </c>
      <c r="R62" s="1411">
        <f>SUM(R11:R59)</f>
        <v>0</v>
      </c>
      <c r="S62" s="1411">
        <f t="shared" ref="S62:AL62" si="11">SUM(S11:S59)</f>
        <v>800000</v>
      </c>
      <c r="T62" s="1411">
        <f t="shared" si="11"/>
        <v>2920000</v>
      </c>
      <c r="U62" s="1411">
        <f t="shared" si="11"/>
        <v>0</v>
      </c>
      <c r="V62" s="1411">
        <f t="shared" si="11"/>
        <v>0</v>
      </c>
      <c r="W62" s="1411">
        <f>SUM(W11:W59)</f>
        <v>0</v>
      </c>
      <c r="X62" s="1411">
        <f t="shared" si="11"/>
        <v>3720000</v>
      </c>
      <c r="Y62" s="1411">
        <f t="shared" si="11"/>
        <v>0</v>
      </c>
      <c r="Z62" s="1411">
        <f t="shared" si="11"/>
        <v>791669.95000000007</v>
      </c>
      <c r="AA62" s="1411">
        <f>SUM(AA11:AA59)</f>
        <v>0</v>
      </c>
      <c r="AB62" s="1411">
        <f t="shared" si="11"/>
        <v>33000</v>
      </c>
      <c r="AC62" s="1411">
        <f t="shared" si="11"/>
        <v>0</v>
      </c>
      <c r="AD62" s="1411">
        <f t="shared" si="11"/>
        <v>220000</v>
      </c>
      <c r="AE62" s="1411">
        <f>SUM(AE11:AE59)</f>
        <v>0</v>
      </c>
      <c r="AF62" s="1411">
        <f>SUM(AF11:AF59)</f>
        <v>0</v>
      </c>
      <c r="AG62" s="1411">
        <f t="shared" si="11"/>
        <v>0</v>
      </c>
      <c r="AH62" s="1411">
        <f>SUM(AH11:AH59)</f>
        <v>1011669.9500000001</v>
      </c>
      <c r="AI62" s="1411">
        <f t="shared" si="11"/>
        <v>33000</v>
      </c>
      <c r="AJ62" s="1411">
        <f>SUM(AJ11:AJ59)</f>
        <v>0</v>
      </c>
      <c r="AK62" s="1411">
        <f t="shared" si="11"/>
        <v>1044669.9500000001</v>
      </c>
      <c r="AL62" s="1411">
        <f t="shared" si="11"/>
        <v>4764669.95</v>
      </c>
      <c r="AM62" s="1839"/>
    </row>
    <row r="63" spans="1:39" ht="11.25" hidden="1" customHeight="1" x14ac:dyDescent="0.2">
      <c r="A63" s="1425">
        <v>211</v>
      </c>
      <c r="B63" s="1051">
        <v>111</v>
      </c>
      <c r="C63" s="11"/>
      <c r="D63" s="58"/>
      <c r="E63" s="58">
        <f>'НЗ 2-экз'!E63</f>
        <v>424272.08</v>
      </c>
      <c r="F63" s="58">
        <f>'НЗ 2-экз'!F63</f>
        <v>1510139.2</v>
      </c>
      <c r="G63" s="58">
        <f>'НЗ 2-экз'!G63</f>
        <v>0</v>
      </c>
      <c r="H63" s="58">
        <f>'НЗ 2-экз'!H63</f>
        <v>0</v>
      </c>
      <c r="I63" s="58">
        <f>'НЗ 2-экз'!I63</f>
        <v>0</v>
      </c>
      <c r="J63" s="58">
        <f>'НЗ 2-экз'!J63</f>
        <v>0</v>
      </c>
      <c r="K63" s="58">
        <f>'НЗ 2-экз'!K63</f>
        <v>0</v>
      </c>
      <c r="L63" s="58">
        <f>'НЗ 2-экз'!L63</f>
        <v>0</v>
      </c>
      <c r="M63" s="58">
        <f>'НЗ 2-экз'!M63</f>
        <v>0</v>
      </c>
      <c r="N63" s="58">
        <f>'НЗ 2-экз'!N63</f>
        <v>0</v>
      </c>
      <c r="O63" s="58">
        <f>'НЗ 2-экз'!O63</f>
        <v>0</v>
      </c>
      <c r="P63" s="58">
        <f>'НЗ 2-экз'!P63</f>
        <v>0</v>
      </c>
      <c r="Q63" s="58">
        <f>'НЗ 2-экз'!Q63</f>
        <v>0</v>
      </c>
      <c r="R63" s="58">
        <f>'НЗ 2-экз'!R63</f>
        <v>0</v>
      </c>
      <c r="S63" s="58">
        <f>'НЗ 2-экз'!S63</f>
        <v>424272.08</v>
      </c>
      <c r="T63" s="58">
        <f>'НЗ 2-экз'!T63</f>
        <v>1510139.2</v>
      </c>
      <c r="U63" s="58">
        <f>'НЗ 2-экз'!U63</f>
        <v>0</v>
      </c>
      <c r="V63" s="58">
        <f>'НЗ 2-экз'!V63</f>
        <v>0</v>
      </c>
      <c r="W63" s="58">
        <f>'НЗ 2-экз'!W63</f>
        <v>0</v>
      </c>
      <c r="X63" s="58">
        <f>'НЗ 2-экз'!X63</f>
        <v>1934411.28</v>
      </c>
      <c r="Y63" s="58">
        <f>'НЗ 2-экз'!Y63</f>
        <v>0</v>
      </c>
      <c r="Z63" s="58">
        <f>'НЗ 2-экз'!Z63</f>
        <v>130000</v>
      </c>
      <c r="AA63" s="58">
        <f>'НЗ 2-экз'!AA63</f>
        <v>0</v>
      </c>
      <c r="AB63" s="58">
        <f>'НЗ 2-экз'!AB63</f>
        <v>15000</v>
      </c>
      <c r="AC63" s="58">
        <f>'НЗ 2-экз'!AC63</f>
        <v>0</v>
      </c>
      <c r="AD63" s="58">
        <f>'НЗ 2-экз'!AD63</f>
        <v>90000</v>
      </c>
      <c r="AE63" s="59"/>
      <c r="AF63" s="59"/>
      <c r="AG63" s="59">
        <f t="shared" ref="AG63:AG111" si="12">Y63+AC63</f>
        <v>0</v>
      </c>
      <c r="AH63" s="59">
        <f t="shared" ref="AH63:AH108" si="13">Z63+AD63+AA63</f>
        <v>220000</v>
      </c>
      <c r="AI63" s="59">
        <f t="shared" ref="AI63:AI111" si="14">AB63</f>
        <v>15000</v>
      </c>
      <c r="AJ63" s="59">
        <f>AE63+AF63</f>
        <v>0</v>
      </c>
      <c r="AK63" s="59">
        <f>SUM(Y63:AF63)</f>
        <v>235000</v>
      </c>
      <c r="AL63" s="59">
        <f t="shared" ref="AL63:AL111" si="15">C63+X63+AK63</f>
        <v>2169411.2800000003</v>
      </c>
      <c r="AM63" s="1839" t="s">
        <v>1313</v>
      </c>
    </row>
    <row r="64" spans="1:39" ht="11.25" hidden="1" customHeight="1" x14ac:dyDescent="0.2">
      <c r="A64" s="1425">
        <v>212</v>
      </c>
      <c r="B64" s="1051">
        <v>112</v>
      </c>
      <c r="C64" s="11"/>
      <c r="D64" s="58"/>
      <c r="E64" s="58">
        <f>'НЗ 2-экз'!E64</f>
        <v>0</v>
      </c>
      <c r="F64" s="58">
        <f>'НЗ 2-экз'!F64</f>
        <v>0</v>
      </c>
      <c r="G64" s="58">
        <f>'НЗ 2-экз'!G64</f>
        <v>0</v>
      </c>
      <c r="H64" s="58">
        <f>'НЗ 2-экз'!H64</f>
        <v>0</v>
      </c>
      <c r="I64" s="58">
        <f>'НЗ 2-экз'!I64</f>
        <v>0</v>
      </c>
      <c r="J64" s="58">
        <f>'НЗ 2-экз'!J64</f>
        <v>0</v>
      </c>
      <c r="K64" s="58">
        <f>'НЗ 2-экз'!K64</f>
        <v>0</v>
      </c>
      <c r="L64" s="58">
        <f>'НЗ 2-экз'!L64</f>
        <v>0</v>
      </c>
      <c r="M64" s="58">
        <f>'НЗ 2-экз'!M64</f>
        <v>0</v>
      </c>
      <c r="N64" s="58">
        <f>'НЗ 2-экз'!N64</f>
        <v>0</v>
      </c>
      <c r="O64" s="58">
        <f>'НЗ 2-экз'!O64</f>
        <v>0</v>
      </c>
      <c r="P64" s="58">
        <f>'НЗ 2-экз'!P64</f>
        <v>0</v>
      </c>
      <c r="Q64" s="58">
        <f>'НЗ 2-экз'!Q64</f>
        <v>0</v>
      </c>
      <c r="R64" s="58">
        <f>'НЗ 2-экз'!R64</f>
        <v>0</v>
      </c>
      <c r="S64" s="58">
        <f>'НЗ 2-экз'!S64</f>
        <v>0</v>
      </c>
      <c r="T64" s="58">
        <f>'НЗ 2-экз'!T64</f>
        <v>0</v>
      </c>
      <c r="U64" s="58">
        <f>'НЗ 2-экз'!U64</f>
        <v>0</v>
      </c>
      <c r="V64" s="58">
        <f>'НЗ 2-экз'!V64</f>
        <v>0</v>
      </c>
      <c r="W64" s="58">
        <f>'НЗ 2-экз'!W64</f>
        <v>0</v>
      </c>
      <c r="X64" s="58">
        <f>'НЗ 2-экз'!X64</f>
        <v>0</v>
      </c>
      <c r="Y64" s="58">
        <f>'НЗ 2-экз'!Y64</f>
        <v>0</v>
      </c>
      <c r="Z64" s="58">
        <f>'НЗ 2-экз'!Z64</f>
        <v>0</v>
      </c>
      <c r="AA64" s="58">
        <f>'НЗ 2-экз'!AA64</f>
        <v>0</v>
      </c>
      <c r="AB64" s="58">
        <f>'НЗ 2-экз'!AB64</f>
        <v>0</v>
      </c>
      <c r="AC64" s="58">
        <f>'НЗ 2-экз'!AC64</f>
        <v>0</v>
      </c>
      <c r="AD64" s="58">
        <f>'НЗ 2-экз'!AD64</f>
        <v>0</v>
      </c>
      <c r="AE64" s="59"/>
      <c r="AF64" s="59"/>
      <c r="AG64" s="59">
        <f t="shared" si="12"/>
        <v>0</v>
      </c>
      <c r="AH64" s="59">
        <f t="shared" si="13"/>
        <v>0</v>
      </c>
      <c r="AI64" s="59">
        <f t="shared" si="14"/>
        <v>0</v>
      </c>
      <c r="AJ64" s="59">
        <f t="shared" ref="AJ64:AJ109" si="16">AE64+AF64</f>
        <v>0</v>
      </c>
      <c r="AK64" s="59">
        <f t="shared" ref="AK64:AK109" si="17">SUM(Y64:AF64)</f>
        <v>0</v>
      </c>
      <c r="AL64" s="59">
        <f t="shared" si="15"/>
        <v>0</v>
      </c>
      <c r="AM64" s="1839"/>
    </row>
    <row r="65" spans="1:39" ht="11.25" hidden="1" customHeight="1" x14ac:dyDescent="0.2">
      <c r="A65" s="1426">
        <v>213</v>
      </c>
      <c r="B65" s="1053">
        <v>119</v>
      </c>
      <c r="C65" s="12"/>
      <c r="D65" s="58"/>
      <c r="E65" s="58">
        <f>'НЗ 2-экз'!E65</f>
        <v>230000</v>
      </c>
      <c r="F65" s="58">
        <f>'НЗ 2-экз'!F65</f>
        <v>730000</v>
      </c>
      <c r="G65" s="58">
        <f>'НЗ 2-экз'!G65</f>
        <v>0</v>
      </c>
      <c r="H65" s="58">
        <f>'НЗ 2-экз'!H65</f>
        <v>0</v>
      </c>
      <c r="I65" s="58">
        <f>'НЗ 2-экз'!I65</f>
        <v>0</v>
      </c>
      <c r="J65" s="58">
        <f>'НЗ 2-экз'!J65</f>
        <v>0</v>
      </c>
      <c r="K65" s="58">
        <f>'НЗ 2-экз'!K65</f>
        <v>0</v>
      </c>
      <c r="L65" s="58">
        <f>'НЗ 2-экз'!L65</f>
        <v>0</v>
      </c>
      <c r="M65" s="58">
        <f>'НЗ 2-экз'!M65</f>
        <v>0</v>
      </c>
      <c r="N65" s="58">
        <f>'НЗ 2-экз'!N65</f>
        <v>0</v>
      </c>
      <c r="O65" s="58">
        <f>'НЗ 2-экз'!O65</f>
        <v>0</v>
      </c>
      <c r="P65" s="58">
        <f>'НЗ 2-экз'!P65</f>
        <v>0</v>
      </c>
      <c r="Q65" s="58">
        <f>'НЗ 2-экз'!Q65</f>
        <v>0</v>
      </c>
      <c r="R65" s="58">
        <f>'НЗ 2-экз'!R65</f>
        <v>0</v>
      </c>
      <c r="S65" s="58">
        <f>'НЗ 2-экз'!S65</f>
        <v>230000</v>
      </c>
      <c r="T65" s="58">
        <f>'НЗ 2-экз'!T65</f>
        <v>730000</v>
      </c>
      <c r="U65" s="58">
        <f>'НЗ 2-экз'!U65</f>
        <v>0</v>
      </c>
      <c r="V65" s="58">
        <f>'НЗ 2-экз'!V65</f>
        <v>0</v>
      </c>
      <c r="W65" s="58">
        <f>'НЗ 2-экз'!W65</f>
        <v>0</v>
      </c>
      <c r="X65" s="58">
        <f>'НЗ 2-экз'!X65</f>
        <v>960000</v>
      </c>
      <c r="Y65" s="58">
        <f>'НЗ 2-экз'!Y65</f>
        <v>0</v>
      </c>
      <c r="Z65" s="58">
        <f>'НЗ 2-экз'!Z65</f>
        <v>55000</v>
      </c>
      <c r="AA65" s="58">
        <f>'НЗ 2-экз'!AA65</f>
        <v>0</v>
      </c>
      <c r="AB65" s="58">
        <f>'НЗ 2-экз'!AB65</f>
        <v>8000</v>
      </c>
      <c r="AC65" s="58">
        <f>'НЗ 2-экз'!AC65</f>
        <v>0</v>
      </c>
      <c r="AD65" s="58">
        <f>'НЗ 2-экз'!AD65</f>
        <v>45000</v>
      </c>
      <c r="AE65" s="59"/>
      <c r="AF65" s="59"/>
      <c r="AG65" s="59">
        <f t="shared" si="12"/>
        <v>0</v>
      </c>
      <c r="AH65" s="59">
        <f t="shared" si="13"/>
        <v>100000</v>
      </c>
      <c r="AI65" s="59">
        <f t="shared" si="14"/>
        <v>8000</v>
      </c>
      <c r="AJ65" s="59">
        <f t="shared" si="16"/>
        <v>0</v>
      </c>
      <c r="AK65" s="59">
        <f t="shared" si="17"/>
        <v>108000</v>
      </c>
      <c r="AL65" s="59">
        <f t="shared" si="15"/>
        <v>1068000</v>
      </c>
      <c r="AM65" s="1839"/>
    </row>
    <row r="66" spans="1:39" ht="11.25" hidden="1" customHeight="1" x14ac:dyDescent="0.2">
      <c r="A66" s="1426">
        <v>214</v>
      </c>
      <c r="B66" s="1053">
        <v>112</v>
      </c>
      <c r="C66" s="12"/>
      <c r="D66" s="58"/>
      <c r="E66" s="58">
        <f>'НЗ 2-экз'!E66</f>
        <v>0</v>
      </c>
      <c r="F66" s="58">
        <f>'НЗ 2-экз'!F66</f>
        <v>0</v>
      </c>
      <c r="G66" s="58">
        <f>'НЗ 2-экз'!G66</f>
        <v>0</v>
      </c>
      <c r="H66" s="58">
        <f>'НЗ 2-экз'!H66</f>
        <v>0</v>
      </c>
      <c r="I66" s="58">
        <f>'НЗ 2-экз'!I66</f>
        <v>0</v>
      </c>
      <c r="J66" s="58">
        <f>'НЗ 2-экз'!J66</f>
        <v>0</v>
      </c>
      <c r="K66" s="58">
        <f>'НЗ 2-экз'!K66</f>
        <v>0</v>
      </c>
      <c r="L66" s="58">
        <f>'НЗ 2-экз'!L66</f>
        <v>0</v>
      </c>
      <c r="M66" s="58">
        <f>'НЗ 2-экз'!M66</f>
        <v>0</v>
      </c>
      <c r="N66" s="58">
        <f>'НЗ 2-экз'!N66</f>
        <v>0</v>
      </c>
      <c r="O66" s="58">
        <f>'НЗ 2-экз'!O66</f>
        <v>0</v>
      </c>
      <c r="P66" s="58">
        <f>'НЗ 2-экз'!P66</f>
        <v>0</v>
      </c>
      <c r="Q66" s="58">
        <f>'НЗ 2-экз'!Q66</f>
        <v>0</v>
      </c>
      <c r="R66" s="58">
        <f>'НЗ 2-экз'!R66</f>
        <v>0</v>
      </c>
      <c r="S66" s="58">
        <f>'НЗ 2-экз'!S66</f>
        <v>0</v>
      </c>
      <c r="T66" s="58">
        <f>'НЗ 2-экз'!T66</f>
        <v>0</v>
      </c>
      <c r="U66" s="58">
        <f>'НЗ 2-экз'!U66</f>
        <v>0</v>
      </c>
      <c r="V66" s="58">
        <f>'НЗ 2-экз'!V66</f>
        <v>0</v>
      </c>
      <c r="W66" s="58">
        <f>'НЗ 2-экз'!W66</f>
        <v>0</v>
      </c>
      <c r="X66" s="58">
        <f>'НЗ 2-экз'!X66</f>
        <v>0</v>
      </c>
      <c r="Y66" s="58">
        <f>'НЗ 2-экз'!Y66</f>
        <v>0</v>
      </c>
      <c r="Z66" s="58">
        <f>'НЗ 2-экз'!Z66</f>
        <v>0</v>
      </c>
      <c r="AA66" s="58">
        <f>'НЗ 2-экз'!AA66</f>
        <v>0</v>
      </c>
      <c r="AB66" s="58">
        <f>'НЗ 2-экз'!AB66</f>
        <v>0</v>
      </c>
      <c r="AC66" s="58">
        <f>'НЗ 2-экз'!AC66</f>
        <v>0</v>
      </c>
      <c r="AD66" s="58">
        <f>'НЗ 2-экз'!AD66</f>
        <v>0</v>
      </c>
      <c r="AE66" s="59"/>
      <c r="AF66" s="59"/>
      <c r="AG66" s="59">
        <f t="shared" si="12"/>
        <v>0</v>
      </c>
      <c r="AH66" s="59">
        <f t="shared" si="13"/>
        <v>0</v>
      </c>
      <c r="AI66" s="59">
        <f t="shared" si="14"/>
        <v>0</v>
      </c>
      <c r="AJ66" s="59">
        <f t="shared" si="16"/>
        <v>0</v>
      </c>
      <c r="AK66" s="59">
        <f t="shared" si="17"/>
        <v>0</v>
      </c>
      <c r="AL66" s="59">
        <f t="shared" si="15"/>
        <v>0</v>
      </c>
      <c r="AM66" s="1839"/>
    </row>
    <row r="67" spans="1:39" ht="11.25" hidden="1" customHeight="1" x14ac:dyDescent="0.2">
      <c r="A67" s="1425">
        <v>221</v>
      </c>
      <c r="B67" s="1051">
        <v>244</v>
      </c>
      <c r="C67" s="11"/>
      <c r="D67" s="58"/>
      <c r="E67" s="58">
        <f>'НЗ 2-экз'!E67</f>
        <v>5400</v>
      </c>
      <c r="F67" s="58">
        <f>'НЗ 2-экз'!F67</f>
        <v>1000</v>
      </c>
      <c r="G67" s="58">
        <f>'НЗ 2-экз'!G67</f>
        <v>0</v>
      </c>
      <c r="H67" s="58">
        <f>'НЗ 2-экз'!H67</f>
        <v>0</v>
      </c>
      <c r="I67" s="58">
        <f>'НЗ 2-экз'!I67</f>
        <v>0</v>
      </c>
      <c r="J67" s="58">
        <f>'НЗ 2-экз'!J67</f>
        <v>0</v>
      </c>
      <c r="K67" s="58">
        <f>'НЗ 2-экз'!K67</f>
        <v>0</v>
      </c>
      <c r="L67" s="58">
        <f>'НЗ 2-экз'!L67</f>
        <v>0</v>
      </c>
      <c r="M67" s="58">
        <f>'НЗ 2-экз'!M67</f>
        <v>0</v>
      </c>
      <c r="N67" s="58">
        <f>'НЗ 2-экз'!N67</f>
        <v>0</v>
      </c>
      <c r="O67" s="58">
        <f>'НЗ 2-экз'!O67</f>
        <v>0</v>
      </c>
      <c r="P67" s="58">
        <f>'НЗ 2-экз'!P67</f>
        <v>0</v>
      </c>
      <c r="Q67" s="58">
        <f>'НЗ 2-экз'!Q67</f>
        <v>0</v>
      </c>
      <c r="R67" s="58">
        <f>'НЗ 2-экз'!R67</f>
        <v>0</v>
      </c>
      <c r="S67" s="58">
        <f>'НЗ 2-экз'!S67</f>
        <v>5400</v>
      </c>
      <c r="T67" s="58">
        <f>'НЗ 2-экз'!T67</f>
        <v>1000</v>
      </c>
      <c r="U67" s="58">
        <f>'НЗ 2-экз'!U67</f>
        <v>0</v>
      </c>
      <c r="V67" s="58">
        <f>'НЗ 2-экз'!V67</f>
        <v>0</v>
      </c>
      <c r="W67" s="58">
        <f>'НЗ 2-экз'!W67</f>
        <v>0</v>
      </c>
      <c r="X67" s="58">
        <f>'НЗ 2-экз'!X67</f>
        <v>6400</v>
      </c>
      <c r="Y67" s="58">
        <f>'НЗ 2-экз'!Y67</f>
        <v>0</v>
      </c>
      <c r="Z67" s="58">
        <f>'НЗ 2-экз'!Z67</f>
        <v>0</v>
      </c>
      <c r="AA67" s="58">
        <f>'НЗ 2-экз'!AA67</f>
        <v>0</v>
      </c>
      <c r="AB67" s="58">
        <f>'НЗ 2-экз'!AB67</f>
        <v>0</v>
      </c>
      <c r="AC67" s="58">
        <f>'НЗ 2-экз'!AC67</f>
        <v>0</v>
      </c>
      <c r="AD67" s="58">
        <f>'НЗ 2-экз'!AD67</f>
        <v>0</v>
      </c>
      <c r="AE67" s="59"/>
      <c r="AF67" s="59"/>
      <c r="AG67" s="59">
        <f t="shared" si="12"/>
        <v>0</v>
      </c>
      <c r="AH67" s="59">
        <f t="shared" si="13"/>
        <v>0</v>
      </c>
      <c r="AI67" s="59">
        <f t="shared" si="14"/>
        <v>0</v>
      </c>
      <c r="AJ67" s="59">
        <f t="shared" si="16"/>
        <v>0</v>
      </c>
      <c r="AK67" s="59">
        <f t="shared" si="17"/>
        <v>0</v>
      </c>
      <c r="AL67" s="59">
        <f t="shared" si="15"/>
        <v>6400</v>
      </c>
      <c r="AM67" s="1839"/>
    </row>
    <row r="68" spans="1:39" ht="11.25" hidden="1" customHeight="1" x14ac:dyDescent="0.2">
      <c r="A68" s="1426">
        <v>222</v>
      </c>
      <c r="B68" s="1053">
        <v>112</v>
      </c>
      <c r="C68" s="12"/>
      <c r="D68" s="58"/>
      <c r="E68" s="58">
        <f>'НЗ 2-экз'!E68</f>
        <v>0</v>
      </c>
      <c r="F68" s="58">
        <f>'НЗ 2-экз'!F68</f>
        <v>0</v>
      </c>
      <c r="G68" s="58">
        <f>'НЗ 2-экз'!G68</f>
        <v>0</v>
      </c>
      <c r="H68" s="58">
        <f>'НЗ 2-экз'!H68</f>
        <v>0</v>
      </c>
      <c r="I68" s="58">
        <f>'НЗ 2-экз'!I68</f>
        <v>0</v>
      </c>
      <c r="J68" s="58">
        <f>'НЗ 2-экз'!J68</f>
        <v>0</v>
      </c>
      <c r="K68" s="58">
        <f>'НЗ 2-экз'!K68</f>
        <v>0</v>
      </c>
      <c r="L68" s="58">
        <f>'НЗ 2-экз'!L68</f>
        <v>0</v>
      </c>
      <c r="M68" s="58">
        <f>'НЗ 2-экз'!M68</f>
        <v>0</v>
      </c>
      <c r="N68" s="58">
        <f>'НЗ 2-экз'!N68</f>
        <v>0</v>
      </c>
      <c r="O68" s="58">
        <f>'НЗ 2-экз'!O68</f>
        <v>0</v>
      </c>
      <c r="P68" s="58">
        <f>'НЗ 2-экз'!P68</f>
        <v>0</v>
      </c>
      <c r="Q68" s="58">
        <f>'НЗ 2-экз'!Q68</f>
        <v>0</v>
      </c>
      <c r="R68" s="58">
        <f>'НЗ 2-экз'!R68</f>
        <v>0</v>
      </c>
      <c r="S68" s="58">
        <f>'НЗ 2-экз'!S68</f>
        <v>0</v>
      </c>
      <c r="T68" s="58">
        <f>'НЗ 2-экз'!T68</f>
        <v>0</v>
      </c>
      <c r="U68" s="58">
        <f>'НЗ 2-экз'!U68</f>
        <v>0</v>
      </c>
      <c r="V68" s="58">
        <f>'НЗ 2-экз'!V68</f>
        <v>0</v>
      </c>
      <c r="W68" s="58">
        <f>'НЗ 2-экз'!W68</f>
        <v>0</v>
      </c>
      <c r="X68" s="58">
        <f>'НЗ 2-экз'!X68</f>
        <v>0</v>
      </c>
      <c r="Y68" s="58">
        <f>'НЗ 2-экз'!Y68</f>
        <v>0</v>
      </c>
      <c r="Z68" s="58">
        <f>'НЗ 2-экз'!Z68</f>
        <v>0</v>
      </c>
      <c r="AA68" s="58">
        <f>'НЗ 2-экз'!AA68</f>
        <v>0</v>
      </c>
      <c r="AB68" s="58">
        <f>'НЗ 2-экз'!AB68</f>
        <v>0</v>
      </c>
      <c r="AC68" s="58">
        <f>'НЗ 2-экз'!AC68</f>
        <v>0</v>
      </c>
      <c r="AD68" s="58">
        <f>'НЗ 2-экз'!AD68</f>
        <v>0</v>
      </c>
      <c r="AE68" s="59"/>
      <c r="AF68" s="59"/>
      <c r="AG68" s="59">
        <f t="shared" si="12"/>
        <v>0</v>
      </c>
      <c r="AH68" s="59">
        <f t="shared" si="13"/>
        <v>0</v>
      </c>
      <c r="AI68" s="59">
        <f t="shared" si="14"/>
        <v>0</v>
      </c>
      <c r="AJ68" s="59">
        <f t="shared" si="16"/>
        <v>0</v>
      </c>
      <c r="AK68" s="59">
        <f t="shared" si="17"/>
        <v>0</v>
      </c>
      <c r="AL68" s="59">
        <f t="shared" si="15"/>
        <v>0</v>
      </c>
      <c r="AM68" s="1839"/>
    </row>
    <row r="69" spans="1:39" ht="11.25" hidden="1" customHeight="1" x14ac:dyDescent="0.2">
      <c r="A69" s="1426">
        <v>222</v>
      </c>
      <c r="B69" s="1053">
        <v>244</v>
      </c>
      <c r="C69" s="12"/>
      <c r="D69" s="58"/>
      <c r="E69" s="58">
        <f>'НЗ 2-экз'!E69</f>
        <v>0</v>
      </c>
      <c r="F69" s="58">
        <f>'НЗ 2-экз'!F69</f>
        <v>0</v>
      </c>
      <c r="G69" s="58">
        <f>'НЗ 2-экз'!G69</f>
        <v>0</v>
      </c>
      <c r="H69" s="58">
        <f>'НЗ 2-экз'!H69</f>
        <v>0</v>
      </c>
      <c r="I69" s="58">
        <f>'НЗ 2-экз'!I69</f>
        <v>0</v>
      </c>
      <c r="J69" s="58">
        <f>'НЗ 2-экз'!J69</f>
        <v>0</v>
      </c>
      <c r="K69" s="58">
        <f>'НЗ 2-экз'!K69</f>
        <v>0</v>
      </c>
      <c r="L69" s="58">
        <f>'НЗ 2-экз'!L69</f>
        <v>0</v>
      </c>
      <c r="M69" s="58">
        <f>'НЗ 2-экз'!M69</f>
        <v>0</v>
      </c>
      <c r="N69" s="58">
        <f>'НЗ 2-экз'!N69</f>
        <v>0</v>
      </c>
      <c r="O69" s="58">
        <f>'НЗ 2-экз'!O69</f>
        <v>0</v>
      </c>
      <c r="P69" s="58">
        <f>'НЗ 2-экз'!P69</f>
        <v>0</v>
      </c>
      <c r="Q69" s="58">
        <f>'НЗ 2-экз'!Q69</f>
        <v>0</v>
      </c>
      <c r="R69" s="58">
        <f>'НЗ 2-экз'!R69</f>
        <v>0</v>
      </c>
      <c r="S69" s="58">
        <f>'НЗ 2-экз'!S69</f>
        <v>0</v>
      </c>
      <c r="T69" s="58">
        <f>'НЗ 2-экз'!T69</f>
        <v>0</v>
      </c>
      <c r="U69" s="58">
        <f>'НЗ 2-экз'!U69</f>
        <v>0</v>
      </c>
      <c r="V69" s="58">
        <f>'НЗ 2-экз'!V69</f>
        <v>0</v>
      </c>
      <c r="W69" s="58">
        <f>'НЗ 2-экз'!W69</f>
        <v>0</v>
      </c>
      <c r="X69" s="58">
        <f>'НЗ 2-экз'!X69</f>
        <v>0</v>
      </c>
      <c r="Y69" s="58">
        <f>'НЗ 2-экз'!Y69</f>
        <v>0</v>
      </c>
      <c r="Z69" s="58">
        <f>'НЗ 2-экз'!Z69</f>
        <v>0</v>
      </c>
      <c r="AA69" s="58">
        <f>'НЗ 2-экз'!AA69</f>
        <v>0</v>
      </c>
      <c r="AB69" s="58">
        <f>'НЗ 2-экз'!AB69</f>
        <v>0</v>
      </c>
      <c r="AC69" s="58">
        <f>'НЗ 2-экз'!AC69</f>
        <v>0</v>
      </c>
      <c r="AD69" s="58">
        <f>'НЗ 2-экз'!AD69</f>
        <v>0</v>
      </c>
      <c r="AE69" s="59"/>
      <c r="AF69" s="59"/>
      <c r="AG69" s="59">
        <f t="shared" si="12"/>
        <v>0</v>
      </c>
      <c r="AH69" s="59">
        <f t="shared" si="13"/>
        <v>0</v>
      </c>
      <c r="AI69" s="59">
        <f t="shared" si="14"/>
        <v>0</v>
      </c>
      <c r="AJ69" s="59">
        <f t="shared" si="16"/>
        <v>0</v>
      </c>
      <c r="AK69" s="59">
        <f t="shared" si="17"/>
        <v>0</v>
      </c>
      <c r="AL69" s="59">
        <f t="shared" si="15"/>
        <v>0</v>
      </c>
      <c r="AM69" s="1839"/>
    </row>
    <row r="70" spans="1:39" ht="11.25" hidden="1" customHeight="1" x14ac:dyDescent="0.2">
      <c r="A70" s="1427" t="s">
        <v>196</v>
      </c>
      <c r="B70" s="1053">
        <v>247</v>
      </c>
      <c r="C70" s="42"/>
      <c r="D70" s="58"/>
      <c r="E70" s="58">
        <f>'НЗ 2-экз'!E70</f>
        <v>0</v>
      </c>
      <c r="F70" s="58">
        <f>'НЗ 2-экз'!F70</f>
        <v>0</v>
      </c>
      <c r="G70" s="58">
        <f>'НЗ 2-экз'!G70</f>
        <v>0</v>
      </c>
      <c r="H70" s="58">
        <f>'НЗ 2-экз'!H70</f>
        <v>0</v>
      </c>
      <c r="I70" s="58">
        <f>'НЗ 2-экз'!I70</f>
        <v>0</v>
      </c>
      <c r="J70" s="58">
        <f>'НЗ 2-экз'!J70</f>
        <v>0</v>
      </c>
      <c r="K70" s="58">
        <f>'НЗ 2-экз'!K70</f>
        <v>0</v>
      </c>
      <c r="L70" s="58">
        <f>'НЗ 2-экз'!L70</f>
        <v>0</v>
      </c>
      <c r="M70" s="58">
        <f>'НЗ 2-экз'!M70</f>
        <v>0</v>
      </c>
      <c r="N70" s="58">
        <f>'НЗ 2-экз'!N70</f>
        <v>0</v>
      </c>
      <c r="O70" s="58">
        <f>'НЗ 2-экз'!O70</f>
        <v>0</v>
      </c>
      <c r="P70" s="58">
        <f>'НЗ 2-экз'!P70</f>
        <v>0</v>
      </c>
      <c r="Q70" s="58">
        <f>'НЗ 2-экз'!Q70</f>
        <v>0</v>
      </c>
      <c r="R70" s="58">
        <f>'НЗ 2-экз'!R70</f>
        <v>0</v>
      </c>
      <c r="S70" s="58">
        <f>'НЗ 2-экз'!S70</f>
        <v>0</v>
      </c>
      <c r="T70" s="58">
        <f>'НЗ 2-экз'!T70</f>
        <v>0</v>
      </c>
      <c r="U70" s="58">
        <f>'НЗ 2-экз'!U70</f>
        <v>0</v>
      </c>
      <c r="V70" s="58">
        <f>'НЗ 2-экз'!V70</f>
        <v>0</v>
      </c>
      <c r="W70" s="58">
        <f>'НЗ 2-экз'!W70</f>
        <v>0</v>
      </c>
      <c r="X70" s="58">
        <f>'НЗ 2-экз'!X70</f>
        <v>0</v>
      </c>
      <c r="Y70" s="58">
        <f>'НЗ 2-экз'!Y70</f>
        <v>0</v>
      </c>
      <c r="Z70" s="58">
        <f>'НЗ 2-экз'!Z70</f>
        <v>200000</v>
      </c>
      <c r="AA70" s="58">
        <f>'НЗ 2-экз'!AA70</f>
        <v>0</v>
      </c>
      <c r="AB70" s="58">
        <f>'НЗ 2-экз'!AB70</f>
        <v>0</v>
      </c>
      <c r="AC70" s="58">
        <f>'НЗ 2-экз'!AC70</f>
        <v>0</v>
      </c>
      <c r="AD70" s="58">
        <f>'НЗ 2-экз'!AD70</f>
        <v>0</v>
      </c>
      <c r="AE70" s="59"/>
      <c r="AF70" s="59"/>
      <c r="AG70" s="59">
        <f t="shared" si="12"/>
        <v>0</v>
      </c>
      <c r="AH70" s="59">
        <f t="shared" si="13"/>
        <v>200000</v>
      </c>
      <c r="AI70" s="59">
        <f t="shared" si="14"/>
        <v>0</v>
      </c>
      <c r="AJ70" s="59">
        <f t="shared" si="16"/>
        <v>0</v>
      </c>
      <c r="AK70" s="59">
        <f t="shared" si="17"/>
        <v>200000</v>
      </c>
      <c r="AL70" s="59">
        <f t="shared" si="15"/>
        <v>200000</v>
      </c>
      <c r="AM70" s="1839"/>
    </row>
    <row r="71" spans="1:39" ht="11.25" hidden="1" customHeight="1" x14ac:dyDescent="0.2">
      <c r="A71" s="1427" t="s">
        <v>197</v>
      </c>
      <c r="B71" s="1053">
        <v>247</v>
      </c>
      <c r="C71" s="42"/>
      <c r="D71" s="58"/>
      <c r="E71" s="58">
        <f>'НЗ 2-экз'!E71</f>
        <v>0</v>
      </c>
      <c r="F71" s="58">
        <f>'НЗ 2-экз'!F71</f>
        <v>0</v>
      </c>
      <c r="G71" s="58">
        <f>'НЗ 2-экз'!G71</f>
        <v>0</v>
      </c>
      <c r="H71" s="58">
        <f>'НЗ 2-экз'!H71</f>
        <v>0</v>
      </c>
      <c r="I71" s="58">
        <f>'НЗ 2-экз'!I71</f>
        <v>0</v>
      </c>
      <c r="J71" s="58">
        <f>'НЗ 2-экз'!J71</f>
        <v>0</v>
      </c>
      <c r="K71" s="58">
        <f>'НЗ 2-экз'!K71</f>
        <v>0</v>
      </c>
      <c r="L71" s="58">
        <f>'НЗ 2-экз'!L71</f>
        <v>0</v>
      </c>
      <c r="M71" s="58">
        <f>'НЗ 2-экз'!M71</f>
        <v>0</v>
      </c>
      <c r="N71" s="58">
        <f>'НЗ 2-экз'!N71</f>
        <v>0</v>
      </c>
      <c r="O71" s="58">
        <f>'НЗ 2-экз'!O71</f>
        <v>0</v>
      </c>
      <c r="P71" s="58">
        <f>'НЗ 2-экз'!P71</f>
        <v>0</v>
      </c>
      <c r="Q71" s="58">
        <f>'НЗ 2-экз'!Q71</f>
        <v>0</v>
      </c>
      <c r="R71" s="58">
        <f>'НЗ 2-экз'!R71</f>
        <v>0</v>
      </c>
      <c r="S71" s="58">
        <f>'НЗ 2-экз'!S71</f>
        <v>0</v>
      </c>
      <c r="T71" s="58">
        <f>'НЗ 2-экз'!T71</f>
        <v>0</v>
      </c>
      <c r="U71" s="58">
        <f>'НЗ 2-экз'!U71</f>
        <v>0</v>
      </c>
      <c r="V71" s="58">
        <f>'НЗ 2-экз'!V71</f>
        <v>0</v>
      </c>
      <c r="W71" s="58">
        <f>'НЗ 2-экз'!W71</f>
        <v>0</v>
      </c>
      <c r="X71" s="58">
        <f>'НЗ 2-экз'!X71</f>
        <v>0</v>
      </c>
      <c r="Y71" s="58">
        <f>'НЗ 2-экз'!Y71</f>
        <v>0</v>
      </c>
      <c r="Z71" s="58">
        <f>'НЗ 2-экз'!Z71</f>
        <v>200000</v>
      </c>
      <c r="AA71" s="58">
        <f>'НЗ 2-экз'!AA71</f>
        <v>0</v>
      </c>
      <c r="AB71" s="58">
        <f>'НЗ 2-экз'!AB71</f>
        <v>0</v>
      </c>
      <c r="AC71" s="58">
        <f>'НЗ 2-экз'!AC71</f>
        <v>0</v>
      </c>
      <c r="AD71" s="58">
        <f>'НЗ 2-экз'!AD71</f>
        <v>0</v>
      </c>
      <c r="AE71" s="59"/>
      <c r="AF71" s="59"/>
      <c r="AG71" s="59">
        <f t="shared" si="12"/>
        <v>0</v>
      </c>
      <c r="AH71" s="59">
        <f t="shared" si="13"/>
        <v>200000</v>
      </c>
      <c r="AI71" s="59">
        <f t="shared" si="14"/>
        <v>0</v>
      </c>
      <c r="AJ71" s="59">
        <f t="shared" si="16"/>
        <v>0</v>
      </c>
      <c r="AK71" s="59">
        <f t="shared" si="17"/>
        <v>200000</v>
      </c>
      <c r="AL71" s="59">
        <f t="shared" si="15"/>
        <v>200000</v>
      </c>
      <c r="AM71" s="1839"/>
    </row>
    <row r="72" spans="1:39" ht="11.25" hidden="1" customHeight="1" x14ac:dyDescent="0.2">
      <c r="A72" s="1427" t="s">
        <v>198</v>
      </c>
      <c r="B72" s="1053">
        <v>244</v>
      </c>
      <c r="C72" s="42"/>
      <c r="D72" s="58"/>
      <c r="E72" s="58">
        <f>'НЗ 2-экз'!E72</f>
        <v>0</v>
      </c>
      <c r="F72" s="58">
        <f>'НЗ 2-экз'!F72</f>
        <v>0</v>
      </c>
      <c r="G72" s="58">
        <f>'НЗ 2-экз'!G72</f>
        <v>0</v>
      </c>
      <c r="H72" s="58">
        <f>'НЗ 2-экз'!H72</f>
        <v>0</v>
      </c>
      <c r="I72" s="58">
        <f>'НЗ 2-экз'!I72</f>
        <v>0</v>
      </c>
      <c r="J72" s="58">
        <f>'НЗ 2-экз'!J72</f>
        <v>0</v>
      </c>
      <c r="K72" s="58">
        <f>'НЗ 2-экз'!K72</f>
        <v>0</v>
      </c>
      <c r="L72" s="58">
        <f>'НЗ 2-экз'!L72</f>
        <v>0</v>
      </c>
      <c r="M72" s="58">
        <f>'НЗ 2-экз'!M72</f>
        <v>0</v>
      </c>
      <c r="N72" s="58">
        <f>'НЗ 2-экз'!N72</f>
        <v>0</v>
      </c>
      <c r="O72" s="58">
        <f>'НЗ 2-экз'!O72</f>
        <v>0</v>
      </c>
      <c r="P72" s="58">
        <f>'НЗ 2-экз'!P72</f>
        <v>0</v>
      </c>
      <c r="Q72" s="58">
        <f>'НЗ 2-экз'!Q72</f>
        <v>0</v>
      </c>
      <c r="R72" s="58">
        <f>'НЗ 2-экз'!R72</f>
        <v>0</v>
      </c>
      <c r="S72" s="58">
        <f>'НЗ 2-экз'!S72</f>
        <v>0</v>
      </c>
      <c r="T72" s="58">
        <f>'НЗ 2-экз'!T72</f>
        <v>0</v>
      </c>
      <c r="U72" s="58">
        <f>'НЗ 2-экз'!U72</f>
        <v>0</v>
      </c>
      <c r="V72" s="58">
        <f>'НЗ 2-экз'!V72</f>
        <v>0</v>
      </c>
      <c r="W72" s="58">
        <f>'НЗ 2-экз'!W72</f>
        <v>0</v>
      </c>
      <c r="X72" s="58">
        <f>'НЗ 2-экз'!X72</f>
        <v>0</v>
      </c>
      <c r="Y72" s="58">
        <f>'НЗ 2-экз'!Y72</f>
        <v>0</v>
      </c>
      <c r="Z72" s="58">
        <f>'НЗ 2-экз'!Z72</f>
        <v>0</v>
      </c>
      <c r="AA72" s="58">
        <f>'НЗ 2-экз'!AA72</f>
        <v>0</v>
      </c>
      <c r="AB72" s="58">
        <f>'НЗ 2-экз'!AB72</f>
        <v>0</v>
      </c>
      <c r="AC72" s="58">
        <f>'НЗ 2-экз'!AC72</f>
        <v>0</v>
      </c>
      <c r="AD72" s="58">
        <f>'НЗ 2-экз'!AD72</f>
        <v>0</v>
      </c>
      <c r="AE72" s="59"/>
      <c r="AF72" s="59"/>
      <c r="AG72" s="59">
        <f t="shared" si="12"/>
        <v>0</v>
      </c>
      <c r="AH72" s="59">
        <f t="shared" si="13"/>
        <v>0</v>
      </c>
      <c r="AI72" s="59">
        <f t="shared" si="14"/>
        <v>0</v>
      </c>
      <c r="AJ72" s="59">
        <f t="shared" si="16"/>
        <v>0</v>
      </c>
      <c r="AK72" s="59">
        <f t="shared" si="17"/>
        <v>0</v>
      </c>
      <c r="AL72" s="59">
        <f t="shared" si="15"/>
        <v>0</v>
      </c>
      <c r="AM72" s="1839"/>
    </row>
    <row r="73" spans="1:39" ht="11.25" hidden="1" customHeight="1" x14ac:dyDescent="0.2">
      <c r="A73" s="1427" t="s">
        <v>878</v>
      </c>
      <c r="B73" s="1053">
        <v>244</v>
      </c>
      <c r="C73" s="42"/>
      <c r="D73" s="58"/>
      <c r="E73" s="58">
        <f>'НЗ 2-экз'!E73</f>
        <v>0</v>
      </c>
      <c r="F73" s="58">
        <f>'НЗ 2-экз'!F73</f>
        <v>0</v>
      </c>
      <c r="G73" s="58">
        <f>'НЗ 2-экз'!G73</f>
        <v>0</v>
      </c>
      <c r="H73" s="58">
        <f>'НЗ 2-экз'!H73</f>
        <v>0</v>
      </c>
      <c r="I73" s="58">
        <f>'НЗ 2-экз'!I73</f>
        <v>0</v>
      </c>
      <c r="J73" s="58">
        <f>'НЗ 2-экз'!J73</f>
        <v>0</v>
      </c>
      <c r="K73" s="58">
        <f>'НЗ 2-экз'!K73</f>
        <v>0</v>
      </c>
      <c r="L73" s="58">
        <f>'НЗ 2-экз'!L73</f>
        <v>0</v>
      </c>
      <c r="M73" s="58">
        <f>'НЗ 2-экз'!M73</f>
        <v>0</v>
      </c>
      <c r="N73" s="58">
        <f>'НЗ 2-экз'!N73</f>
        <v>0</v>
      </c>
      <c r="O73" s="58">
        <f>'НЗ 2-экз'!O73</f>
        <v>0</v>
      </c>
      <c r="P73" s="58">
        <f>'НЗ 2-экз'!P73</f>
        <v>0</v>
      </c>
      <c r="Q73" s="58">
        <f>'НЗ 2-экз'!Q73</f>
        <v>0</v>
      </c>
      <c r="R73" s="58">
        <f>'НЗ 2-экз'!R73</f>
        <v>0</v>
      </c>
      <c r="S73" s="58">
        <f>'НЗ 2-экз'!S73</f>
        <v>0</v>
      </c>
      <c r="T73" s="58">
        <f>'НЗ 2-экз'!T73</f>
        <v>0</v>
      </c>
      <c r="U73" s="58">
        <f>'НЗ 2-экз'!U73</f>
        <v>0</v>
      </c>
      <c r="V73" s="58">
        <f>'НЗ 2-экз'!V73</f>
        <v>0</v>
      </c>
      <c r="W73" s="58">
        <f>'НЗ 2-экз'!W73</f>
        <v>0</v>
      </c>
      <c r="X73" s="58">
        <f>'НЗ 2-экз'!X73</f>
        <v>0</v>
      </c>
      <c r="Y73" s="58">
        <f>'НЗ 2-экз'!Y73</f>
        <v>0</v>
      </c>
      <c r="Z73" s="58">
        <f>'НЗ 2-экз'!Z73</f>
        <v>6000</v>
      </c>
      <c r="AA73" s="58">
        <f>'НЗ 2-экз'!AA73</f>
        <v>0</v>
      </c>
      <c r="AB73" s="58">
        <f>'НЗ 2-экз'!AB73</f>
        <v>0</v>
      </c>
      <c r="AC73" s="58">
        <f>'НЗ 2-экз'!AC73</f>
        <v>0</v>
      </c>
      <c r="AD73" s="58">
        <f>'НЗ 2-экз'!AD73</f>
        <v>0</v>
      </c>
      <c r="AE73" s="59"/>
      <c r="AF73" s="59"/>
      <c r="AG73" s="59">
        <f t="shared" si="12"/>
        <v>0</v>
      </c>
      <c r="AH73" s="59">
        <f t="shared" si="13"/>
        <v>6000</v>
      </c>
      <c r="AI73" s="59">
        <f t="shared" si="14"/>
        <v>0</v>
      </c>
      <c r="AJ73" s="59">
        <f t="shared" si="16"/>
        <v>0</v>
      </c>
      <c r="AK73" s="59">
        <f t="shared" si="17"/>
        <v>6000</v>
      </c>
      <c r="AL73" s="59">
        <f t="shared" si="15"/>
        <v>6000</v>
      </c>
      <c r="AM73" s="1839"/>
    </row>
    <row r="74" spans="1:39" ht="11.25" hidden="1" customHeight="1" x14ac:dyDescent="0.2">
      <c r="A74" s="1426">
        <v>224</v>
      </c>
      <c r="B74" s="1053">
        <v>244</v>
      </c>
      <c r="C74" s="12"/>
      <c r="D74" s="58"/>
      <c r="E74" s="58">
        <f>'НЗ 2-экз'!E74</f>
        <v>0</v>
      </c>
      <c r="F74" s="58">
        <f>'НЗ 2-экз'!F74</f>
        <v>0</v>
      </c>
      <c r="G74" s="58">
        <f>'НЗ 2-экз'!G74</f>
        <v>0</v>
      </c>
      <c r="H74" s="58">
        <f>'НЗ 2-экз'!H74</f>
        <v>0</v>
      </c>
      <c r="I74" s="58">
        <f>'НЗ 2-экз'!I74</f>
        <v>0</v>
      </c>
      <c r="J74" s="58">
        <f>'НЗ 2-экз'!J74</f>
        <v>0</v>
      </c>
      <c r="K74" s="58">
        <f>'НЗ 2-экз'!K74</f>
        <v>0</v>
      </c>
      <c r="L74" s="58">
        <f>'НЗ 2-экз'!L74</f>
        <v>0</v>
      </c>
      <c r="M74" s="58">
        <f>'НЗ 2-экз'!M74</f>
        <v>0</v>
      </c>
      <c r="N74" s="58">
        <f>'НЗ 2-экз'!N74</f>
        <v>0</v>
      </c>
      <c r="O74" s="58">
        <f>'НЗ 2-экз'!O74</f>
        <v>0</v>
      </c>
      <c r="P74" s="58">
        <f>'НЗ 2-экз'!P74</f>
        <v>0</v>
      </c>
      <c r="Q74" s="58">
        <f>'НЗ 2-экз'!Q74</f>
        <v>0</v>
      </c>
      <c r="R74" s="58">
        <f>'НЗ 2-экз'!R74</f>
        <v>0</v>
      </c>
      <c r="S74" s="58">
        <f>'НЗ 2-экз'!S74</f>
        <v>0</v>
      </c>
      <c r="T74" s="58">
        <f>'НЗ 2-экз'!T74</f>
        <v>0</v>
      </c>
      <c r="U74" s="58">
        <f>'НЗ 2-экз'!U74</f>
        <v>0</v>
      </c>
      <c r="V74" s="58">
        <f>'НЗ 2-экз'!V74</f>
        <v>0</v>
      </c>
      <c r="W74" s="58">
        <f>'НЗ 2-экз'!W74</f>
        <v>0</v>
      </c>
      <c r="X74" s="58">
        <f>'НЗ 2-экз'!X74</f>
        <v>0</v>
      </c>
      <c r="Y74" s="58">
        <f>'НЗ 2-экз'!Y74</f>
        <v>0</v>
      </c>
      <c r="Z74" s="58">
        <f>'НЗ 2-экз'!Z74</f>
        <v>1000</v>
      </c>
      <c r="AA74" s="58">
        <f>'НЗ 2-экз'!AA74</f>
        <v>0</v>
      </c>
      <c r="AB74" s="58">
        <f>'НЗ 2-экз'!AB74</f>
        <v>0</v>
      </c>
      <c r="AC74" s="58">
        <f>'НЗ 2-экз'!AC74</f>
        <v>0</v>
      </c>
      <c r="AD74" s="58">
        <f>'НЗ 2-экз'!AD74</f>
        <v>0</v>
      </c>
      <c r="AE74" s="59"/>
      <c r="AF74" s="59"/>
      <c r="AG74" s="59">
        <f t="shared" si="12"/>
        <v>0</v>
      </c>
      <c r="AH74" s="59">
        <f t="shared" si="13"/>
        <v>1000</v>
      </c>
      <c r="AI74" s="59">
        <f t="shared" si="14"/>
        <v>0</v>
      </c>
      <c r="AJ74" s="59">
        <f t="shared" si="16"/>
        <v>0</v>
      </c>
      <c r="AK74" s="59">
        <f t="shared" si="17"/>
        <v>1000</v>
      </c>
      <c r="AL74" s="59">
        <f t="shared" si="15"/>
        <v>1000</v>
      </c>
      <c r="AM74" s="1839"/>
    </row>
    <row r="75" spans="1:39" ht="11.25" hidden="1" customHeight="1" x14ac:dyDescent="0.2">
      <c r="A75" s="1428" t="s">
        <v>199</v>
      </c>
      <c r="B75" s="1057">
        <v>244</v>
      </c>
      <c r="C75" s="14"/>
      <c r="D75" s="58"/>
      <c r="E75" s="58">
        <f>'НЗ 2-экз'!E75</f>
        <v>0</v>
      </c>
      <c r="F75" s="58">
        <f>'НЗ 2-экз'!F75</f>
        <v>0</v>
      </c>
      <c r="G75" s="58">
        <f>'НЗ 2-экз'!G75</f>
        <v>0</v>
      </c>
      <c r="H75" s="58">
        <f>'НЗ 2-экз'!H75</f>
        <v>0</v>
      </c>
      <c r="I75" s="58">
        <f>'НЗ 2-экз'!I75</f>
        <v>0</v>
      </c>
      <c r="J75" s="58">
        <f>'НЗ 2-экз'!J75</f>
        <v>0</v>
      </c>
      <c r="K75" s="58">
        <f>'НЗ 2-экз'!K75</f>
        <v>0</v>
      </c>
      <c r="L75" s="58">
        <f>'НЗ 2-экз'!L75</f>
        <v>0</v>
      </c>
      <c r="M75" s="58">
        <f>'НЗ 2-экз'!M75</f>
        <v>0</v>
      </c>
      <c r="N75" s="58">
        <f>'НЗ 2-экз'!N75</f>
        <v>0</v>
      </c>
      <c r="O75" s="58">
        <f>'НЗ 2-экз'!O75</f>
        <v>0</v>
      </c>
      <c r="P75" s="58">
        <f>'НЗ 2-экз'!P75</f>
        <v>0</v>
      </c>
      <c r="Q75" s="58">
        <f>'НЗ 2-экз'!Q75</f>
        <v>0</v>
      </c>
      <c r="R75" s="58">
        <f>'НЗ 2-экз'!R75</f>
        <v>0</v>
      </c>
      <c r="S75" s="58">
        <f>'НЗ 2-экз'!S75</f>
        <v>0</v>
      </c>
      <c r="T75" s="58">
        <f>'НЗ 2-экз'!T75</f>
        <v>0</v>
      </c>
      <c r="U75" s="58">
        <f>'НЗ 2-экз'!U75</f>
        <v>0</v>
      </c>
      <c r="V75" s="58">
        <f>'НЗ 2-экз'!V75</f>
        <v>0</v>
      </c>
      <c r="W75" s="58">
        <f>'НЗ 2-экз'!W75</f>
        <v>0</v>
      </c>
      <c r="X75" s="58">
        <f>'НЗ 2-экз'!X75</f>
        <v>0</v>
      </c>
      <c r="Y75" s="58">
        <f>'НЗ 2-экз'!Y75</f>
        <v>0</v>
      </c>
      <c r="Z75" s="58">
        <f>'НЗ 2-экз'!Z75</f>
        <v>16000</v>
      </c>
      <c r="AA75" s="58">
        <f>'НЗ 2-экз'!AA75</f>
        <v>0</v>
      </c>
      <c r="AB75" s="58">
        <f>'НЗ 2-экз'!AB75</f>
        <v>0</v>
      </c>
      <c r="AC75" s="58">
        <f>'НЗ 2-экз'!AC75</f>
        <v>0</v>
      </c>
      <c r="AD75" s="58">
        <f>'НЗ 2-экз'!AD75</f>
        <v>0</v>
      </c>
      <c r="AE75" s="59"/>
      <c r="AF75" s="59"/>
      <c r="AG75" s="59">
        <f t="shared" si="12"/>
        <v>0</v>
      </c>
      <c r="AH75" s="59">
        <f t="shared" si="13"/>
        <v>16000</v>
      </c>
      <c r="AI75" s="59">
        <f t="shared" si="14"/>
        <v>0</v>
      </c>
      <c r="AJ75" s="59">
        <f t="shared" si="16"/>
        <v>0</v>
      </c>
      <c r="AK75" s="59">
        <f t="shared" si="17"/>
        <v>16000</v>
      </c>
      <c r="AL75" s="59">
        <f t="shared" si="15"/>
        <v>16000</v>
      </c>
      <c r="AM75" s="1839"/>
    </row>
    <row r="76" spans="1:39" ht="11.25" hidden="1" customHeight="1" x14ac:dyDescent="0.2">
      <c r="A76" s="1428" t="s">
        <v>200</v>
      </c>
      <c r="B76" s="1057">
        <v>244</v>
      </c>
      <c r="C76" s="14"/>
      <c r="D76" s="58"/>
      <c r="E76" s="58">
        <f>'НЗ 2-экз'!E76</f>
        <v>0</v>
      </c>
      <c r="F76" s="58">
        <f>'НЗ 2-экз'!F76</f>
        <v>0</v>
      </c>
      <c r="G76" s="58">
        <f>'НЗ 2-экз'!G76</f>
        <v>0</v>
      </c>
      <c r="H76" s="58">
        <f>'НЗ 2-экз'!H76</f>
        <v>0</v>
      </c>
      <c r="I76" s="58">
        <f>'НЗ 2-экз'!I76</f>
        <v>0</v>
      </c>
      <c r="J76" s="58">
        <f>'НЗ 2-экз'!J76</f>
        <v>0</v>
      </c>
      <c r="K76" s="58">
        <f>'НЗ 2-экз'!K76</f>
        <v>0</v>
      </c>
      <c r="L76" s="58">
        <f>'НЗ 2-экз'!L76</f>
        <v>0</v>
      </c>
      <c r="M76" s="58">
        <f>'НЗ 2-экз'!M76</f>
        <v>0</v>
      </c>
      <c r="N76" s="58">
        <f>'НЗ 2-экз'!N76</f>
        <v>0</v>
      </c>
      <c r="O76" s="58">
        <f>'НЗ 2-экз'!O76</f>
        <v>0</v>
      </c>
      <c r="P76" s="58">
        <f>'НЗ 2-экз'!P76</f>
        <v>0</v>
      </c>
      <c r="Q76" s="58">
        <f>'НЗ 2-экз'!Q76</f>
        <v>0</v>
      </c>
      <c r="R76" s="58">
        <f>'НЗ 2-экз'!R76</f>
        <v>0</v>
      </c>
      <c r="S76" s="58">
        <f>'НЗ 2-экз'!S76</f>
        <v>0</v>
      </c>
      <c r="T76" s="58">
        <f>'НЗ 2-экз'!T76</f>
        <v>0</v>
      </c>
      <c r="U76" s="58">
        <f>'НЗ 2-экз'!U76</f>
        <v>0</v>
      </c>
      <c r="V76" s="58">
        <f>'НЗ 2-экз'!V76</f>
        <v>0</v>
      </c>
      <c r="W76" s="58">
        <f>'НЗ 2-экз'!W76</f>
        <v>0</v>
      </c>
      <c r="X76" s="58">
        <f>'НЗ 2-экз'!X76</f>
        <v>0</v>
      </c>
      <c r="Y76" s="58">
        <f>'НЗ 2-экз'!Y76</f>
        <v>0</v>
      </c>
      <c r="Z76" s="58">
        <f>'НЗ 2-экз'!Z76</f>
        <v>0</v>
      </c>
      <c r="AA76" s="58">
        <f>'НЗ 2-экз'!AA76</f>
        <v>0</v>
      </c>
      <c r="AB76" s="58">
        <f>'НЗ 2-экз'!AB76</f>
        <v>0</v>
      </c>
      <c r="AC76" s="58">
        <f>'НЗ 2-экз'!AC76</f>
        <v>0</v>
      </c>
      <c r="AD76" s="58">
        <f>'НЗ 2-экз'!AD76</f>
        <v>0</v>
      </c>
      <c r="AE76" s="59"/>
      <c r="AF76" s="59"/>
      <c r="AG76" s="59">
        <f t="shared" si="12"/>
        <v>0</v>
      </c>
      <c r="AH76" s="59">
        <f t="shared" si="13"/>
        <v>0</v>
      </c>
      <c r="AI76" s="59">
        <f t="shared" si="14"/>
        <v>0</v>
      </c>
      <c r="AJ76" s="59">
        <f t="shared" si="16"/>
        <v>0</v>
      </c>
      <c r="AK76" s="59">
        <f t="shared" si="17"/>
        <v>0</v>
      </c>
      <c r="AL76" s="59">
        <f t="shared" si="15"/>
        <v>0</v>
      </c>
      <c r="AM76" s="1839"/>
    </row>
    <row r="77" spans="1:39" ht="11.25" hidden="1" customHeight="1" x14ac:dyDescent="0.2">
      <c r="A77" s="1428" t="s">
        <v>201</v>
      </c>
      <c r="B77" s="1057">
        <v>244</v>
      </c>
      <c r="C77" s="14"/>
      <c r="D77" s="58"/>
      <c r="E77" s="58">
        <f>'НЗ 2-экз'!E77</f>
        <v>7000</v>
      </c>
      <c r="F77" s="58">
        <f>'НЗ 2-экз'!F77</f>
        <v>7000</v>
      </c>
      <c r="G77" s="58">
        <f>'НЗ 2-экз'!G77</f>
        <v>0</v>
      </c>
      <c r="H77" s="58">
        <f>'НЗ 2-экз'!H77</f>
        <v>0</v>
      </c>
      <c r="I77" s="58">
        <f>'НЗ 2-экз'!I77</f>
        <v>0</v>
      </c>
      <c r="J77" s="58">
        <f>'НЗ 2-экз'!J77</f>
        <v>0</v>
      </c>
      <c r="K77" s="58">
        <f>'НЗ 2-экз'!K77</f>
        <v>0</v>
      </c>
      <c r="L77" s="58">
        <f>'НЗ 2-экз'!L77</f>
        <v>0</v>
      </c>
      <c r="M77" s="58">
        <f>'НЗ 2-экз'!M77</f>
        <v>0</v>
      </c>
      <c r="N77" s="58">
        <f>'НЗ 2-экз'!N77</f>
        <v>0</v>
      </c>
      <c r="O77" s="58">
        <f>'НЗ 2-экз'!O77</f>
        <v>0</v>
      </c>
      <c r="P77" s="58">
        <f>'НЗ 2-экз'!P77</f>
        <v>0</v>
      </c>
      <c r="Q77" s="58">
        <f>'НЗ 2-экз'!Q77</f>
        <v>0</v>
      </c>
      <c r="R77" s="58">
        <f>'НЗ 2-экз'!R77</f>
        <v>0</v>
      </c>
      <c r="S77" s="58">
        <f>'НЗ 2-экз'!S77</f>
        <v>7000</v>
      </c>
      <c r="T77" s="58">
        <f>'НЗ 2-экз'!T77</f>
        <v>7000</v>
      </c>
      <c r="U77" s="58">
        <f>'НЗ 2-экз'!U77</f>
        <v>0</v>
      </c>
      <c r="V77" s="58">
        <f>'НЗ 2-экз'!V77</f>
        <v>0</v>
      </c>
      <c r="W77" s="58">
        <f>'НЗ 2-экз'!W77</f>
        <v>0</v>
      </c>
      <c r="X77" s="58">
        <f>'НЗ 2-экз'!X77</f>
        <v>14000</v>
      </c>
      <c r="Y77" s="58">
        <f>'НЗ 2-экз'!Y77</f>
        <v>0</v>
      </c>
      <c r="Z77" s="58">
        <f>'НЗ 2-экз'!Z77</f>
        <v>3500</v>
      </c>
      <c r="AA77" s="58">
        <f>'НЗ 2-экз'!AA77</f>
        <v>0</v>
      </c>
      <c r="AB77" s="58">
        <f>'НЗ 2-экз'!AB77</f>
        <v>0</v>
      </c>
      <c r="AC77" s="58">
        <f>'НЗ 2-экз'!AC77</f>
        <v>0</v>
      </c>
      <c r="AD77" s="58">
        <f>'НЗ 2-экз'!AD77</f>
        <v>0</v>
      </c>
      <c r="AE77" s="59"/>
      <c r="AF77" s="59"/>
      <c r="AG77" s="59">
        <f t="shared" si="12"/>
        <v>0</v>
      </c>
      <c r="AH77" s="59">
        <f t="shared" si="13"/>
        <v>3500</v>
      </c>
      <c r="AI77" s="59">
        <f t="shared" si="14"/>
        <v>0</v>
      </c>
      <c r="AJ77" s="59">
        <f t="shared" si="16"/>
        <v>0</v>
      </c>
      <c r="AK77" s="59">
        <f t="shared" si="17"/>
        <v>3500</v>
      </c>
      <c r="AL77" s="59">
        <f t="shared" si="15"/>
        <v>17500</v>
      </c>
      <c r="AM77" s="1839"/>
    </row>
    <row r="78" spans="1:39" ht="11.25" hidden="1" customHeight="1" x14ac:dyDescent="0.2">
      <c r="A78" s="1428" t="s">
        <v>202</v>
      </c>
      <c r="B78" s="1057">
        <v>244</v>
      </c>
      <c r="C78" s="14"/>
      <c r="D78" s="58"/>
      <c r="E78" s="58">
        <f>'НЗ 2-экз'!E78</f>
        <v>0</v>
      </c>
      <c r="F78" s="58">
        <f>'НЗ 2-экз'!F78</f>
        <v>0</v>
      </c>
      <c r="G78" s="58">
        <f>'НЗ 2-экз'!G78</f>
        <v>0</v>
      </c>
      <c r="H78" s="58">
        <f>'НЗ 2-экз'!H78</f>
        <v>0</v>
      </c>
      <c r="I78" s="58">
        <f>'НЗ 2-экз'!I78</f>
        <v>0</v>
      </c>
      <c r="J78" s="58">
        <f>'НЗ 2-экз'!J78</f>
        <v>0</v>
      </c>
      <c r="K78" s="58">
        <f>'НЗ 2-экз'!K78</f>
        <v>0</v>
      </c>
      <c r="L78" s="58">
        <f>'НЗ 2-экз'!L78</f>
        <v>0</v>
      </c>
      <c r="M78" s="58">
        <f>'НЗ 2-экз'!M78</f>
        <v>0</v>
      </c>
      <c r="N78" s="58">
        <f>'НЗ 2-экз'!N78</f>
        <v>0</v>
      </c>
      <c r="O78" s="58">
        <f>'НЗ 2-экз'!O78</f>
        <v>0</v>
      </c>
      <c r="P78" s="58">
        <f>'НЗ 2-экз'!P78</f>
        <v>0</v>
      </c>
      <c r="Q78" s="58">
        <f>'НЗ 2-экз'!Q78</f>
        <v>0</v>
      </c>
      <c r="R78" s="58">
        <f>'НЗ 2-экз'!R78</f>
        <v>0</v>
      </c>
      <c r="S78" s="58">
        <f>'НЗ 2-экз'!S78</f>
        <v>0</v>
      </c>
      <c r="T78" s="58">
        <f>'НЗ 2-экз'!T78</f>
        <v>0</v>
      </c>
      <c r="U78" s="58">
        <f>'НЗ 2-экз'!U78</f>
        <v>0</v>
      </c>
      <c r="V78" s="58">
        <f>'НЗ 2-экз'!V78</f>
        <v>0</v>
      </c>
      <c r="W78" s="58">
        <f>'НЗ 2-экз'!W78</f>
        <v>0</v>
      </c>
      <c r="X78" s="58">
        <f>'НЗ 2-экз'!X78</f>
        <v>0</v>
      </c>
      <c r="Y78" s="58">
        <f>'НЗ 2-экз'!Y78</f>
        <v>0</v>
      </c>
      <c r="Z78" s="58">
        <f>'НЗ 2-экз'!Z78</f>
        <v>0</v>
      </c>
      <c r="AA78" s="58">
        <f>'НЗ 2-экз'!AA78</f>
        <v>0</v>
      </c>
      <c r="AB78" s="58">
        <f>'НЗ 2-экз'!AB78</f>
        <v>0</v>
      </c>
      <c r="AC78" s="58">
        <f>'НЗ 2-экз'!AC78</f>
        <v>0</v>
      </c>
      <c r="AD78" s="58">
        <f>'НЗ 2-экз'!AD78</f>
        <v>0</v>
      </c>
      <c r="AE78" s="59"/>
      <c r="AF78" s="59"/>
      <c r="AG78" s="59">
        <f t="shared" si="12"/>
        <v>0</v>
      </c>
      <c r="AH78" s="59">
        <f t="shared" si="13"/>
        <v>0</v>
      </c>
      <c r="AI78" s="59">
        <f t="shared" si="14"/>
        <v>0</v>
      </c>
      <c r="AJ78" s="59">
        <f t="shared" si="16"/>
        <v>0</v>
      </c>
      <c r="AK78" s="59">
        <f t="shared" si="17"/>
        <v>0</v>
      </c>
      <c r="AL78" s="59">
        <f t="shared" si="15"/>
        <v>0</v>
      </c>
      <c r="AM78" s="1839"/>
    </row>
    <row r="79" spans="1:39" ht="11.25" hidden="1" customHeight="1" x14ac:dyDescent="0.2">
      <c r="A79" s="1429" t="s">
        <v>246</v>
      </c>
      <c r="B79" s="1057">
        <v>244</v>
      </c>
      <c r="C79" s="15"/>
      <c r="D79" s="58"/>
      <c r="E79" s="58">
        <f>'НЗ 2-экз'!E79</f>
        <v>20000</v>
      </c>
      <c r="F79" s="58">
        <f>'НЗ 2-экз'!F79</f>
        <v>15000</v>
      </c>
      <c r="G79" s="58">
        <f>'НЗ 2-экз'!G79</f>
        <v>0</v>
      </c>
      <c r="H79" s="58">
        <f>'НЗ 2-экз'!H79</f>
        <v>0</v>
      </c>
      <c r="I79" s="58">
        <f>'НЗ 2-экз'!I79</f>
        <v>0</v>
      </c>
      <c r="J79" s="58">
        <f>'НЗ 2-экз'!J79</f>
        <v>0</v>
      </c>
      <c r="K79" s="58">
        <f>'НЗ 2-экз'!K79</f>
        <v>0</v>
      </c>
      <c r="L79" s="58">
        <f>'НЗ 2-экз'!L79</f>
        <v>0</v>
      </c>
      <c r="M79" s="58">
        <f>'НЗ 2-экз'!M79</f>
        <v>0</v>
      </c>
      <c r="N79" s="58">
        <f>'НЗ 2-экз'!N79</f>
        <v>0</v>
      </c>
      <c r="O79" s="58">
        <f>'НЗ 2-экз'!O79</f>
        <v>0</v>
      </c>
      <c r="P79" s="58">
        <f>'НЗ 2-экз'!P79</f>
        <v>0</v>
      </c>
      <c r="Q79" s="58">
        <f>'НЗ 2-экз'!Q79</f>
        <v>0</v>
      </c>
      <c r="R79" s="58">
        <f>'НЗ 2-экз'!R79</f>
        <v>0</v>
      </c>
      <c r="S79" s="58">
        <f>'НЗ 2-экз'!S79</f>
        <v>20000</v>
      </c>
      <c r="T79" s="58">
        <f>'НЗ 2-экз'!T79</f>
        <v>15000</v>
      </c>
      <c r="U79" s="58">
        <f>'НЗ 2-экз'!U79</f>
        <v>0</v>
      </c>
      <c r="V79" s="58">
        <f>'НЗ 2-экз'!V79</f>
        <v>0</v>
      </c>
      <c r="W79" s="58">
        <f>'НЗ 2-экз'!W79</f>
        <v>0</v>
      </c>
      <c r="X79" s="58">
        <f>'НЗ 2-экз'!X79</f>
        <v>35000</v>
      </c>
      <c r="Y79" s="58">
        <f>'НЗ 2-экз'!Y79</f>
        <v>0</v>
      </c>
      <c r="Z79" s="58">
        <f>'НЗ 2-экз'!Z79</f>
        <v>7231.55</v>
      </c>
      <c r="AA79" s="58">
        <f>'НЗ 2-экз'!AA79</f>
        <v>0</v>
      </c>
      <c r="AB79" s="58">
        <f>'НЗ 2-экз'!AB79</f>
        <v>0</v>
      </c>
      <c r="AC79" s="58">
        <f>'НЗ 2-экз'!AC79</f>
        <v>0</v>
      </c>
      <c r="AD79" s="58">
        <f>'НЗ 2-экз'!AD79</f>
        <v>0</v>
      </c>
      <c r="AE79" s="59"/>
      <c r="AF79" s="59"/>
      <c r="AG79" s="59">
        <f t="shared" si="12"/>
        <v>0</v>
      </c>
      <c r="AH79" s="59">
        <f t="shared" si="13"/>
        <v>7231.55</v>
      </c>
      <c r="AI79" s="59">
        <f t="shared" si="14"/>
        <v>0</v>
      </c>
      <c r="AJ79" s="59">
        <f t="shared" si="16"/>
        <v>0</v>
      </c>
      <c r="AK79" s="59">
        <f t="shared" si="17"/>
        <v>7231.55</v>
      </c>
      <c r="AL79" s="59">
        <f t="shared" si="15"/>
        <v>42231.55</v>
      </c>
      <c r="AM79" s="1839"/>
    </row>
    <row r="80" spans="1:39" ht="11.25" hidden="1" customHeight="1" x14ac:dyDescent="0.2">
      <c r="A80" s="1429" t="s">
        <v>248</v>
      </c>
      <c r="B80" s="1057">
        <v>244</v>
      </c>
      <c r="C80" s="15"/>
      <c r="D80" s="58"/>
      <c r="E80" s="58">
        <f>'НЗ 2-экз'!E80</f>
        <v>0</v>
      </c>
      <c r="F80" s="58">
        <f>'НЗ 2-экз'!F80</f>
        <v>0</v>
      </c>
      <c r="G80" s="58">
        <f>'НЗ 2-экз'!G80</f>
        <v>0</v>
      </c>
      <c r="H80" s="58">
        <f>'НЗ 2-экз'!H80</f>
        <v>0</v>
      </c>
      <c r="I80" s="58">
        <f>'НЗ 2-экз'!I80</f>
        <v>0</v>
      </c>
      <c r="J80" s="58">
        <f>'НЗ 2-экз'!J80</f>
        <v>0</v>
      </c>
      <c r="K80" s="58">
        <f>'НЗ 2-экз'!K80</f>
        <v>0</v>
      </c>
      <c r="L80" s="58">
        <f>'НЗ 2-экз'!L80</f>
        <v>0</v>
      </c>
      <c r="M80" s="58">
        <f>'НЗ 2-экз'!M80</f>
        <v>0</v>
      </c>
      <c r="N80" s="58">
        <f>'НЗ 2-экз'!N80</f>
        <v>0</v>
      </c>
      <c r="O80" s="58">
        <f>'НЗ 2-экз'!O80</f>
        <v>0</v>
      </c>
      <c r="P80" s="58">
        <f>'НЗ 2-экз'!P80</f>
        <v>0</v>
      </c>
      <c r="Q80" s="58">
        <f>'НЗ 2-экз'!Q80</f>
        <v>0</v>
      </c>
      <c r="R80" s="58">
        <f>'НЗ 2-экз'!R80</f>
        <v>0</v>
      </c>
      <c r="S80" s="58">
        <f>'НЗ 2-экз'!S80</f>
        <v>0</v>
      </c>
      <c r="T80" s="58">
        <f>'НЗ 2-экз'!T80</f>
        <v>0</v>
      </c>
      <c r="U80" s="58">
        <f>'НЗ 2-экз'!U80</f>
        <v>0</v>
      </c>
      <c r="V80" s="58">
        <f>'НЗ 2-экз'!V80</f>
        <v>0</v>
      </c>
      <c r="W80" s="58">
        <f>'НЗ 2-экз'!W80</f>
        <v>0</v>
      </c>
      <c r="X80" s="58">
        <f>'НЗ 2-экз'!X80</f>
        <v>0</v>
      </c>
      <c r="Y80" s="58">
        <f>'НЗ 2-экз'!Y80</f>
        <v>0</v>
      </c>
      <c r="Z80" s="58">
        <f>'НЗ 2-экз'!Z80</f>
        <v>0</v>
      </c>
      <c r="AA80" s="58">
        <f>'НЗ 2-экз'!AA80</f>
        <v>0</v>
      </c>
      <c r="AB80" s="58">
        <f>'НЗ 2-экз'!AB80</f>
        <v>0</v>
      </c>
      <c r="AC80" s="58">
        <f>'НЗ 2-экз'!AC80</f>
        <v>0</v>
      </c>
      <c r="AD80" s="58">
        <f>'НЗ 2-экз'!AD80</f>
        <v>0</v>
      </c>
      <c r="AE80" s="59"/>
      <c r="AF80" s="59"/>
      <c r="AG80" s="59">
        <f t="shared" si="12"/>
        <v>0</v>
      </c>
      <c r="AH80" s="59">
        <f t="shared" si="13"/>
        <v>0</v>
      </c>
      <c r="AI80" s="59">
        <f t="shared" si="14"/>
        <v>0</v>
      </c>
      <c r="AJ80" s="59">
        <f t="shared" si="16"/>
        <v>0</v>
      </c>
      <c r="AK80" s="59">
        <f t="shared" si="17"/>
        <v>0</v>
      </c>
      <c r="AL80" s="59">
        <f t="shared" si="15"/>
        <v>0</v>
      </c>
      <c r="AM80" s="1839"/>
    </row>
    <row r="81" spans="1:39" ht="11.25" hidden="1" customHeight="1" x14ac:dyDescent="0.2">
      <c r="A81" s="1425">
        <v>227</v>
      </c>
      <c r="B81" s="1051">
        <v>244</v>
      </c>
      <c r="C81" s="11"/>
      <c r="D81" s="58"/>
      <c r="E81" s="58">
        <f>'НЗ 2-экз'!E81</f>
        <v>0</v>
      </c>
      <c r="F81" s="58">
        <f>'НЗ 2-экз'!F81</f>
        <v>0</v>
      </c>
      <c r="G81" s="58">
        <f>'НЗ 2-экз'!G81</f>
        <v>0</v>
      </c>
      <c r="H81" s="58">
        <f>'НЗ 2-экз'!H81</f>
        <v>0</v>
      </c>
      <c r="I81" s="58">
        <f>'НЗ 2-экз'!I81</f>
        <v>0</v>
      </c>
      <c r="J81" s="58">
        <f>'НЗ 2-экз'!J81</f>
        <v>0</v>
      </c>
      <c r="K81" s="58">
        <f>'НЗ 2-экз'!K81</f>
        <v>0</v>
      </c>
      <c r="L81" s="58">
        <f>'НЗ 2-экз'!L81</f>
        <v>0</v>
      </c>
      <c r="M81" s="58">
        <f>'НЗ 2-экз'!M81</f>
        <v>0</v>
      </c>
      <c r="N81" s="58">
        <f>'НЗ 2-экз'!N81</f>
        <v>0</v>
      </c>
      <c r="O81" s="58">
        <f>'НЗ 2-экз'!O81</f>
        <v>0</v>
      </c>
      <c r="P81" s="58">
        <f>'НЗ 2-экз'!P81</f>
        <v>0</v>
      </c>
      <c r="Q81" s="58">
        <f>'НЗ 2-экз'!Q81</f>
        <v>0</v>
      </c>
      <c r="R81" s="58">
        <f>'НЗ 2-экз'!R81</f>
        <v>0</v>
      </c>
      <c r="S81" s="58">
        <f>'НЗ 2-экз'!S81</f>
        <v>0</v>
      </c>
      <c r="T81" s="58">
        <f>'НЗ 2-экз'!T81</f>
        <v>0</v>
      </c>
      <c r="U81" s="58">
        <f>'НЗ 2-экз'!U81</f>
        <v>0</v>
      </c>
      <c r="V81" s="58">
        <f>'НЗ 2-экз'!V81</f>
        <v>0</v>
      </c>
      <c r="W81" s="58">
        <f>'НЗ 2-экз'!W81</f>
        <v>0</v>
      </c>
      <c r="X81" s="58">
        <f>'НЗ 2-экз'!X81</f>
        <v>0</v>
      </c>
      <c r="Y81" s="58">
        <f>'НЗ 2-экз'!Y81</f>
        <v>0</v>
      </c>
      <c r="Z81" s="58">
        <f>'НЗ 2-экз'!Z81</f>
        <v>0</v>
      </c>
      <c r="AA81" s="58">
        <f>'НЗ 2-экз'!AA81</f>
        <v>0</v>
      </c>
      <c r="AB81" s="58">
        <f>'НЗ 2-экз'!AB81</f>
        <v>0</v>
      </c>
      <c r="AC81" s="58">
        <f>'НЗ 2-экз'!AC81</f>
        <v>0</v>
      </c>
      <c r="AD81" s="58">
        <f>'НЗ 2-экз'!AD81</f>
        <v>0</v>
      </c>
      <c r="AE81" s="59"/>
      <c r="AF81" s="59"/>
      <c r="AG81" s="59">
        <f t="shared" si="12"/>
        <v>0</v>
      </c>
      <c r="AH81" s="59">
        <f t="shared" si="13"/>
        <v>0</v>
      </c>
      <c r="AI81" s="59">
        <f t="shared" si="14"/>
        <v>0</v>
      </c>
      <c r="AJ81" s="59">
        <f t="shared" si="16"/>
        <v>0</v>
      </c>
      <c r="AK81" s="59">
        <f t="shared" si="17"/>
        <v>0</v>
      </c>
      <c r="AL81" s="59">
        <f t="shared" si="15"/>
        <v>0</v>
      </c>
      <c r="AM81" s="1839"/>
    </row>
    <row r="82" spans="1:39" ht="11.25" hidden="1" customHeight="1" x14ac:dyDescent="0.2">
      <c r="A82" s="1429">
        <v>262</v>
      </c>
      <c r="B82" s="1049">
        <v>112</v>
      </c>
      <c r="C82" s="15"/>
      <c r="D82" s="58"/>
      <c r="E82" s="58">
        <f>'НЗ 2-экз'!E82</f>
        <v>0</v>
      </c>
      <c r="F82" s="58">
        <f>'НЗ 2-экз'!F82</f>
        <v>0</v>
      </c>
      <c r="G82" s="58">
        <f>'НЗ 2-экз'!G82</f>
        <v>0</v>
      </c>
      <c r="H82" s="58">
        <f>'НЗ 2-экз'!H82</f>
        <v>0</v>
      </c>
      <c r="I82" s="58">
        <f>'НЗ 2-экз'!I82</f>
        <v>0</v>
      </c>
      <c r="J82" s="58">
        <f>'НЗ 2-экз'!J82</f>
        <v>0</v>
      </c>
      <c r="K82" s="58">
        <f>'НЗ 2-экз'!K82</f>
        <v>0</v>
      </c>
      <c r="L82" s="58">
        <f>'НЗ 2-экз'!L82</f>
        <v>0</v>
      </c>
      <c r="M82" s="58">
        <f>'НЗ 2-экз'!M82</f>
        <v>0</v>
      </c>
      <c r="N82" s="58">
        <f>'НЗ 2-экз'!N82</f>
        <v>0</v>
      </c>
      <c r="O82" s="58">
        <f>'НЗ 2-экз'!O82</f>
        <v>0</v>
      </c>
      <c r="P82" s="58">
        <f>'НЗ 2-экз'!P82</f>
        <v>0</v>
      </c>
      <c r="Q82" s="58">
        <f>'НЗ 2-экз'!Q82</f>
        <v>0</v>
      </c>
      <c r="R82" s="58">
        <f>'НЗ 2-экз'!R82</f>
        <v>0</v>
      </c>
      <c r="S82" s="58">
        <f>'НЗ 2-экз'!S82</f>
        <v>0</v>
      </c>
      <c r="T82" s="58">
        <f>'НЗ 2-экз'!T82</f>
        <v>0</v>
      </c>
      <c r="U82" s="58">
        <f>'НЗ 2-экз'!U82</f>
        <v>0</v>
      </c>
      <c r="V82" s="58">
        <f>'НЗ 2-экз'!V82</f>
        <v>0</v>
      </c>
      <c r="W82" s="58">
        <f>'НЗ 2-экз'!W82</f>
        <v>0</v>
      </c>
      <c r="X82" s="58">
        <f>'НЗ 2-экз'!X82</f>
        <v>0</v>
      </c>
      <c r="Y82" s="58">
        <f>'НЗ 2-экз'!Y82</f>
        <v>0</v>
      </c>
      <c r="Z82" s="58">
        <f>'НЗ 2-экз'!Z82</f>
        <v>0</v>
      </c>
      <c r="AA82" s="58">
        <f>'НЗ 2-экз'!AA82</f>
        <v>0</v>
      </c>
      <c r="AB82" s="58">
        <f>'НЗ 2-экз'!AB82</f>
        <v>0</v>
      </c>
      <c r="AC82" s="58">
        <f>'НЗ 2-экз'!AC82</f>
        <v>0</v>
      </c>
      <c r="AD82" s="58">
        <f>'НЗ 2-экз'!AD82</f>
        <v>0</v>
      </c>
      <c r="AE82" s="59"/>
      <c r="AF82" s="59"/>
      <c r="AG82" s="59">
        <f t="shared" si="12"/>
        <v>0</v>
      </c>
      <c r="AH82" s="59">
        <f t="shared" si="13"/>
        <v>0</v>
      </c>
      <c r="AI82" s="59">
        <f t="shared" si="14"/>
        <v>0</v>
      </c>
      <c r="AJ82" s="59">
        <f t="shared" si="16"/>
        <v>0</v>
      </c>
      <c r="AK82" s="59">
        <f t="shared" si="17"/>
        <v>0</v>
      </c>
      <c r="AL82" s="59">
        <f t="shared" si="15"/>
        <v>0</v>
      </c>
      <c r="AM82" s="1839"/>
    </row>
    <row r="83" spans="1:39" ht="11.25" hidden="1" customHeight="1" x14ac:dyDescent="0.2">
      <c r="A83" s="1429">
        <v>262</v>
      </c>
      <c r="B83" s="1049">
        <v>119</v>
      </c>
      <c r="C83" s="15"/>
      <c r="D83" s="58"/>
      <c r="E83" s="58">
        <f>'НЗ 2-экз'!E83</f>
        <v>0</v>
      </c>
      <c r="F83" s="58">
        <f>'НЗ 2-экз'!F83</f>
        <v>0</v>
      </c>
      <c r="G83" s="58">
        <f>'НЗ 2-экз'!G83</f>
        <v>0</v>
      </c>
      <c r="H83" s="58">
        <f>'НЗ 2-экз'!H83</f>
        <v>0</v>
      </c>
      <c r="I83" s="58">
        <f>'НЗ 2-экз'!I83</f>
        <v>0</v>
      </c>
      <c r="J83" s="58">
        <f>'НЗ 2-экз'!J83</f>
        <v>0</v>
      </c>
      <c r="K83" s="58">
        <f>'НЗ 2-экз'!K83</f>
        <v>0</v>
      </c>
      <c r="L83" s="58">
        <f>'НЗ 2-экз'!L83</f>
        <v>0</v>
      </c>
      <c r="M83" s="58">
        <f>'НЗ 2-экз'!M83</f>
        <v>0</v>
      </c>
      <c r="N83" s="58">
        <f>'НЗ 2-экз'!N83</f>
        <v>0</v>
      </c>
      <c r="O83" s="58">
        <f>'НЗ 2-экз'!O83</f>
        <v>0</v>
      </c>
      <c r="P83" s="58">
        <f>'НЗ 2-экз'!P83</f>
        <v>0</v>
      </c>
      <c r="Q83" s="58">
        <f>'НЗ 2-экз'!Q83</f>
        <v>0</v>
      </c>
      <c r="R83" s="58">
        <f>'НЗ 2-экз'!R83</f>
        <v>0</v>
      </c>
      <c r="S83" s="58">
        <f>'НЗ 2-экз'!S83</f>
        <v>0</v>
      </c>
      <c r="T83" s="58">
        <f>'НЗ 2-экз'!T83</f>
        <v>0</v>
      </c>
      <c r="U83" s="58">
        <f>'НЗ 2-экз'!U83</f>
        <v>0</v>
      </c>
      <c r="V83" s="58">
        <f>'НЗ 2-экз'!V83</f>
        <v>0</v>
      </c>
      <c r="W83" s="58">
        <f>'НЗ 2-экз'!W83</f>
        <v>0</v>
      </c>
      <c r="X83" s="58">
        <f>'НЗ 2-экз'!X83</f>
        <v>0</v>
      </c>
      <c r="Y83" s="58">
        <f>'НЗ 2-экз'!Y83</f>
        <v>0</v>
      </c>
      <c r="Z83" s="58">
        <f>'НЗ 2-экз'!Z83</f>
        <v>0</v>
      </c>
      <c r="AA83" s="58">
        <f>'НЗ 2-экз'!AA83</f>
        <v>0</v>
      </c>
      <c r="AB83" s="58">
        <f>'НЗ 2-экз'!AB83</f>
        <v>0</v>
      </c>
      <c r="AC83" s="58">
        <f>'НЗ 2-экз'!AC83</f>
        <v>0</v>
      </c>
      <c r="AD83" s="58">
        <f>'НЗ 2-экз'!AD83</f>
        <v>0</v>
      </c>
      <c r="AE83" s="59"/>
      <c r="AF83" s="59"/>
      <c r="AG83" s="59">
        <f t="shared" si="12"/>
        <v>0</v>
      </c>
      <c r="AH83" s="59">
        <f t="shared" si="13"/>
        <v>0</v>
      </c>
      <c r="AI83" s="59">
        <f t="shared" si="14"/>
        <v>0</v>
      </c>
      <c r="AJ83" s="59">
        <f t="shared" si="16"/>
        <v>0</v>
      </c>
      <c r="AK83" s="59">
        <f t="shared" si="17"/>
        <v>0</v>
      </c>
      <c r="AL83" s="59">
        <f t="shared" si="15"/>
        <v>0</v>
      </c>
      <c r="AM83" s="1839"/>
    </row>
    <row r="84" spans="1:39" ht="11.25" hidden="1" customHeight="1" x14ac:dyDescent="0.2">
      <c r="A84" s="1425">
        <v>266</v>
      </c>
      <c r="B84" s="1051">
        <v>111</v>
      </c>
      <c r="C84" s="11"/>
      <c r="D84" s="58"/>
      <c r="E84" s="58">
        <f>'НЗ 2-экз'!E84</f>
        <v>45727.92</v>
      </c>
      <c r="F84" s="58">
        <f>'НЗ 2-экз'!F84</f>
        <v>49860.800000000003</v>
      </c>
      <c r="G84" s="58">
        <f>'НЗ 2-экз'!G84</f>
        <v>0</v>
      </c>
      <c r="H84" s="58">
        <f>'НЗ 2-экз'!H84</f>
        <v>0</v>
      </c>
      <c r="I84" s="58">
        <f>'НЗ 2-экз'!I84</f>
        <v>0</v>
      </c>
      <c r="J84" s="58">
        <f>'НЗ 2-экз'!J84</f>
        <v>0</v>
      </c>
      <c r="K84" s="58">
        <f>'НЗ 2-экз'!K84</f>
        <v>0</v>
      </c>
      <c r="L84" s="58">
        <f>'НЗ 2-экз'!L84</f>
        <v>0</v>
      </c>
      <c r="M84" s="58">
        <f>'НЗ 2-экз'!M84</f>
        <v>0</v>
      </c>
      <c r="N84" s="58">
        <f>'НЗ 2-экз'!N84</f>
        <v>0</v>
      </c>
      <c r="O84" s="58">
        <f>'НЗ 2-экз'!O84</f>
        <v>0</v>
      </c>
      <c r="P84" s="58">
        <f>'НЗ 2-экз'!P84</f>
        <v>0</v>
      </c>
      <c r="Q84" s="58">
        <f>'НЗ 2-экз'!Q84</f>
        <v>0</v>
      </c>
      <c r="R84" s="58">
        <f>'НЗ 2-экз'!R84</f>
        <v>0</v>
      </c>
      <c r="S84" s="58">
        <f>'НЗ 2-экз'!S84</f>
        <v>45727.92</v>
      </c>
      <c r="T84" s="58">
        <f>'НЗ 2-экз'!T84</f>
        <v>49860.800000000003</v>
      </c>
      <c r="U84" s="58">
        <f>'НЗ 2-экз'!U84</f>
        <v>0</v>
      </c>
      <c r="V84" s="58">
        <f>'НЗ 2-экз'!V84</f>
        <v>0</v>
      </c>
      <c r="W84" s="58">
        <f>'НЗ 2-экз'!W84</f>
        <v>0</v>
      </c>
      <c r="X84" s="58">
        <f>'НЗ 2-экз'!X84</f>
        <v>95588.72</v>
      </c>
      <c r="Y84" s="58">
        <f>'НЗ 2-экз'!Y84</f>
        <v>0</v>
      </c>
      <c r="Z84" s="58">
        <f>'НЗ 2-экз'!Z84</f>
        <v>0</v>
      </c>
      <c r="AA84" s="58">
        <f>'НЗ 2-экз'!AA84</f>
        <v>0</v>
      </c>
      <c r="AB84" s="58">
        <f>'НЗ 2-экз'!AB84</f>
        <v>0</v>
      </c>
      <c r="AC84" s="58">
        <f>'НЗ 2-экз'!AC84</f>
        <v>0</v>
      </c>
      <c r="AD84" s="58">
        <f>'НЗ 2-экз'!AD84</f>
        <v>0</v>
      </c>
      <c r="AE84" s="59"/>
      <c r="AF84" s="59"/>
      <c r="AG84" s="59">
        <f t="shared" si="12"/>
        <v>0</v>
      </c>
      <c r="AH84" s="59">
        <f t="shared" si="13"/>
        <v>0</v>
      </c>
      <c r="AI84" s="59">
        <f t="shared" si="14"/>
        <v>0</v>
      </c>
      <c r="AJ84" s="59">
        <f t="shared" si="16"/>
        <v>0</v>
      </c>
      <c r="AK84" s="59">
        <f t="shared" si="17"/>
        <v>0</v>
      </c>
      <c r="AL84" s="59">
        <f t="shared" si="15"/>
        <v>95588.72</v>
      </c>
      <c r="AM84" s="1839"/>
    </row>
    <row r="85" spans="1:39" ht="11.25" hidden="1" customHeight="1" x14ac:dyDescent="0.2">
      <c r="A85" s="1425">
        <v>266</v>
      </c>
      <c r="B85" s="1051">
        <v>112</v>
      </c>
      <c r="C85" s="11"/>
      <c r="D85" s="58"/>
      <c r="E85" s="58">
        <f>'НЗ 2-экз'!E85</f>
        <v>0</v>
      </c>
      <c r="F85" s="58">
        <f>'НЗ 2-экз'!F85</f>
        <v>0</v>
      </c>
      <c r="G85" s="58">
        <f>'НЗ 2-экз'!G85</f>
        <v>0</v>
      </c>
      <c r="H85" s="58">
        <f>'НЗ 2-экз'!H85</f>
        <v>0</v>
      </c>
      <c r="I85" s="58">
        <f>'НЗ 2-экз'!I85</f>
        <v>0</v>
      </c>
      <c r="J85" s="58">
        <f>'НЗ 2-экз'!J85</f>
        <v>0</v>
      </c>
      <c r="K85" s="58">
        <f>'НЗ 2-экз'!K85</f>
        <v>0</v>
      </c>
      <c r="L85" s="58">
        <f>'НЗ 2-экз'!L85</f>
        <v>0</v>
      </c>
      <c r="M85" s="58">
        <f>'НЗ 2-экз'!M85</f>
        <v>0</v>
      </c>
      <c r="N85" s="58">
        <f>'НЗ 2-экз'!N85</f>
        <v>0</v>
      </c>
      <c r="O85" s="58">
        <f>'НЗ 2-экз'!O85</f>
        <v>0</v>
      </c>
      <c r="P85" s="58">
        <f>'НЗ 2-экз'!P85</f>
        <v>0</v>
      </c>
      <c r="Q85" s="58">
        <f>'НЗ 2-экз'!Q85</f>
        <v>0</v>
      </c>
      <c r="R85" s="58">
        <f>'НЗ 2-экз'!R85</f>
        <v>0</v>
      </c>
      <c r="S85" s="58">
        <f>'НЗ 2-экз'!S85</f>
        <v>0</v>
      </c>
      <c r="T85" s="58">
        <f>'НЗ 2-экз'!T85</f>
        <v>0</v>
      </c>
      <c r="U85" s="58">
        <f>'НЗ 2-экз'!U85</f>
        <v>0</v>
      </c>
      <c r="V85" s="58">
        <f>'НЗ 2-экз'!V85</f>
        <v>0</v>
      </c>
      <c r="W85" s="58">
        <f>'НЗ 2-экз'!W85</f>
        <v>0</v>
      </c>
      <c r="X85" s="58">
        <f>'НЗ 2-экз'!X85</f>
        <v>0</v>
      </c>
      <c r="Y85" s="58">
        <f>'НЗ 2-экз'!Y85</f>
        <v>0</v>
      </c>
      <c r="Z85" s="58">
        <f>'НЗ 2-экз'!Z85</f>
        <v>0</v>
      </c>
      <c r="AA85" s="58">
        <f>'НЗ 2-экз'!AA85</f>
        <v>0</v>
      </c>
      <c r="AB85" s="58">
        <f>'НЗ 2-экз'!AB85</f>
        <v>0</v>
      </c>
      <c r="AC85" s="58">
        <f>'НЗ 2-экз'!AC85</f>
        <v>0</v>
      </c>
      <c r="AD85" s="58">
        <f>'НЗ 2-экз'!AD85</f>
        <v>0</v>
      </c>
      <c r="AE85" s="59"/>
      <c r="AF85" s="59"/>
      <c r="AG85" s="59">
        <f t="shared" si="12"/>
        <v>0</v>
      </c>
      <c r="AH85" s="59">
        <f t="shared" si="13"/>
        <v>0</v>
      </c>
      <c r="AI85" s="59">
        <f t="shared" si="14"/>
        <v>0</v>
      </c>
      <c r="AJ85" s="59">
        <f t="shared" si="16"/>
        <v>0</v>
      </c>
      <c r="AK85" s="59">
        <f t="shared" si="17"/>
        <v>0</v>
      </c>
      <c r="AL85" s="59">
        <f t="shared" si="15"/>
        <v>0</v>
      </c>
      <c r="AM85" s="1839"/>
    </row>
    <row r="86" spans="1:39" ht="11.25" hidden="1" customHeight="1" x14ac:dyDescent="0.2">
      <c r="A86" s="1425">
        <v>266</v>
      </c>
      <c r="B86" s="1051">
        <v>119</v>
      </c>
      <c r="C86" s="11"/>
      <c r="D86" s="58"/>
      <c r="E86" s="58">
        <f>'НЗ 2-экз'!E86</f>
        <v>0</v>
      </c>
      <c r="F86" s="58">
        <f>'НЗ 2-экз'!F86</f>
        <v>0</v>
      </c>
      <c r="G86" s="58">
        <f>'НЗ 2-экз'!G86</f>
        <v>0</v>
      </c>
      <c r="H86" s="58">
        <f>'НЗ 2-экз'!H86</f>
        <v>0</v>
      </c>
      <c r="I86" s="58">
        <f>'НЗ 2-экз'!I86</f>
        <v>0</v>
      </c>
      <c r="J86" s="58">
        <f>'НЗ 2-экз'!J86</f>
        <v>0</v>
      </c>
      <c r="K86" s="58">
        <f>'НЗ 2-экз'!K86</f>
        <v>0</v>
      </c>
      <c r="L86" s="58">
        <f>'НЗ 2-экз'!L86</f>
        <v>0</v>
      </c>
      <c r="M86" s="58">
        <f>'НЗ 2-экз'!M86</f>
        <v>0</v>
      </c>
      <c r="N86" s="58">
        <f>'НЗ 2-экз'!N86</f>
        <v>0</v>
      </c>
      <c r="O86" s="58">
        <f>'НЗ 2-экз'!O86</f>
        <v>0</v>
      </c>
      <c r="P86" s="58">
        <f>'НЗ 2-экз'!P86</f>
        <v>0</v>
      </c>
      <c r="Q86" s="58">
        <f>'НЗ 2-экз'!Q86</f>
        <v>0</v>
      </c>
      <c r="R86" s="58">
        <f>'НЗ 2-экз'!R86</f>
        <v>0</v>
      </c>
      <c r="S86" s="58">
        <f>'НЗ 2-экз'!S86</f>
        <v>0</v>
      </c>
      <c r="T86" s="58">
        <f>'НЗ 2-экз'!T86</f>
        <v>0</v>
      </c>
      <c r="U86" s="58">
        <f>'НЗ 2-экз'!U86</f>
        <v>0</v>
      </c>
      <c r="V86" s="58">
        <f>'НЗ 2-экз'!V86</f>
        <v>0</v>
      </c>
      <c r="W86" s="58">
        <f>'НЗ 2-экз'!W86</f>
        <v>0</v>
      </c>
      <c r="X86" s="58">
        <f>'НЗ 2-экз'!X86</f>
        <v>0</v>
      </c>
      <c r="Y86" s="58">
        <f>'НЗ 2-экз'!Y86</f>
        <v>0</v>
      </c>
      <c r="Z86" s="58">
        <f>'НЗ 2-экз'!Z86</f>
        <v>0</v>
      </c>
      <c r="AA86" s="58">
        <f>'НЗ 2-экз'!AA86</f>
        <v>0</v>
      </c>
      <c r="AB86" s="58">
        <f>'НЗ 2-экз'!AB86</f>
        <v>0</v>
      </c>
      <c r="AC86" s="58">
        <f>'НЗ 2-экз'!AC86</f>
        <v>0</v>
      </c>
      <c r="AD86" s="58">
        <f>'НЗ 2-экз'!AD86</f>
        <v>0</v>
      </c>
      <c r="AE86" s="59"/>
      <c r="AF86" s="59"/>
      <c r="AG86" s="59">
        <f t="shared" si="12"/>
        <v>0</v>
      </c>
      <c r="AH86" s="59">
        <f t="shared" si="13"/>
        <v>0</v>
      </c>
      <c r="AI86" s="59">
        <f t="shared" si="14"/>
        <v>0</v>
      </c>
      <c r="AJ86" s="59">
        <f t="shared" si="16"/>
        <v>0</v>
      </c>
      <c r="AK86" s="59">
        <f t="shared" si="17"/>
        <v>0</v>
      </c>
      <c r="AL86" s="59">
        <f t="shared" si="15"/>
        <v>0</v>
      </c>
      <c r="AM86" s="1839"/>
    </row>
    <row r="87" spans="1:39" ht="11.25" hidden="1" customHeight="1" x14ac:dyDescent="0.2">
      <c r="A87" s="1425">
        <v>267</v>
      </c>
      <c r="B87" s="1051">
        <v>112</v>
      </c>
      <c r="C87" s="11"/>
      <c r="D87" s="58"/>
      <c r="E87" s="58">
        <f>'НЗ 2-экз'!E87</f>
        <v>0</v>
      </c>
      <c r="F87" s="58">
        <f>'НЗ 2-экз'!F87</f>
        <v>0</v>
      </c>
      <c r="G87" s="58">
        <f>'НЗ 2-экз'!G87</f>
        <v>0</v>
      </c>
      <c r="H87" s="58">
        <f>'НЗ 2-экз'!H87</f>
        <v>0</v>
      </c>
      <c r="I87" s="58">
        <f>'НЗ 2-экз'!I87</f>
        <v>0</v>
      </c>
      <c r="J87" s="58">
        <f>'НЗ 2-экз'!J87</f>
        <v>0</v>
      </c>
      <c r="K87" s="58">
        <f>'НЗ 2-экз'!K87</f>
        <v>0</v>
      </c>
      <c r="L87" s="58">
        <f>'НЗ 2-экз'!L87</f>
        <v>0</v>
      </c>
      <c r="M87" s="58">
        <f>'НЗ 2-экз'!M87</f>
        <v>0</v>
      </c>
      <c r="N87" s="58">
        <f>'НЗ 2-экз'!N87</f>
        <v>0</v>
      </c>
      <c r="O87" s="58">
        <f>'НЗ 2-экз'!O87</f>
        <v>0</v>
      </c>
      <c r="P87" s="58">
        <f>'НЗ 2-экз'!P87</f>
        <v>0</v>
      </c>
      <c r="Q87" s="58">
        <f>'НЗ 2-экз'!Q87</f>
        <v>0</v>
      </c>
      <c r="R87" s="58">
        <f>'НЗ 2-экз'!R87</f>
        <v>0</v>
      </c>
      <c r="S87" s="58">
        <f>'НЗ 2-экз'!S87</f>
        <v>0</v>
      </c>
      <c r="T87" s="58">
        <f>'НЗ 2-экз'!T87</f>
        <v>0</v>
      </c>
      <c r="U87" s="58">
        <f>'НЗ 2-экз'!U87</f>
        <v>0</v>
      </c>
      <c r="V87" s="58">
        <f>'НЗ 2-экз'!V87</f>
        <v>0</v>
      </c>
      <c r="W87" s="58">
        <f>'НЗ 2-экз'!W87</f>
        <v>0</v>
      </c>
      <c r="X87" s="58">
        <f>'НЗ 2-экз'!X87</f>
        <v>0</v>
      </c>
      <c r="Y87" s="58">
        <f>'НЗ 2-экз'!Y87</f>
        <v>0</v>
      </c>
      <c r="Z87" s="58">
        <f>'НЗ 2-экз'!Z87</f>
        <v>0</v>
      </c>
      <c r="AA87" s="58">
        <f>'НЗ 2-экз'!AA87</f>
        <v>0</v>
      </c>
      <c r="AB87" s="58">
        <f>'НЗ 2-экз'!AB87</f>
        <v>0</v>
      </c>
      <c r="AC87" s="58">
        <f>'НЗ 2-экз'!AC87</f>
        <v>0</v>
      </c>
      <c r="AD87" s="58">
        <f>'НЗ 2-экз'!AD87</f>
        <v>0</v>
      </c>
      <c r="AE87" s="59"/>
      <c r="AF87" s="59"/>
      <c r="AG87" s="59">
        <f t="shared" si="12"/>
        <v>0</v>
      </c>
      <c r="AH87" s="59">
        <f t="shared" si="13"/>
        <v>0</v>
      </c>
      <c r="AI87" s="59">
        <f t="shared" si="14"/>
        <v>0</v>
      </c>
      <c r="AJ87" s="59">
        <f t="shared" si="16"/>
        <v>0</v>
      </c>
      <c r="AK87" s="59">
        <f t="shared" si="17"/>
        <v>0</v>
      </c>
      <c r="AL87" s="59">
        <f t="shared" si="15"/>
        <v>0</v>
      </c>
      <c r="AM87" s="1839"/>
    </row>
    <row r="88" spans="1:39" ht="11.25" hidden="1" customHeight="1" x14ac:dyDescent="0.2">
      <c r="A88" s="1429">
        <v>291</v>
      </c>
      <c r="B88" s="1147">
        <v>851</v>
      </c>
      <c r="C88" s="15"/>
      <c r="D88" s="58"/>
      <c r="E88" s="58">
        <f>'НЗ 2-экз'!E88</f>
        <v>0</v>
      </c>
      <c r="F88" s="58">
        <f>'НЗ 2-экз'!F88</f>
        <v>0</v>
      </c>
      <c r="G88" s="58">
        <f>'НЗ 2-экз'!G88</f>
        <v>0</v>
      </c>
      <c r="H88" s="58">
        <f>'НЗ 2-экз'!H88</f>
        <v>0</v>
      </c>
      <c r="I88" s="58">
        <f>'НЗ 2-экз'!I88</f>
        <v>0</v>
      </c>
      <c r="J88" s="58">
        <f>'НЗ 2-экз'!J88</f>
        <v>0</v>
      </c>
      <c r="K88" s="58">
        <f>'НЗ 2-экз'!K88</f>
        <v>0</v>
      </c>
      <c r="L88" s="58">
        <f>'НЗ 2-экз'!L88</f>
        <v>0</v>
      </c>
      <c r="M88" s="58">
        <f>'НЗ 2-экз'!M88</f>
        <v>0</v>
      </c>
      <c r="N88" s="58">
        <f>'НЗ 2-экз'!N88</f>
        <v>0</v>
      </c>
      <c r="O88" s="58">
        <f>'НЗ 2-экз'!O88</f>
        <v>0</v>
      </c>
      <c r="P88" s="58">
        <f>'НЗ 2-экз'!P88</f>
        <v>0</v>
      </c>
      <c r="Q88" s="58">
        <f>'НЗ 2-экз'!Q88</f>
        <v>0</v>
      </c>
      <c r="R88" s="58">
        <f>'НЗ 2-экз'!R88</f>
        <v>0</v>
      </c>
      <c r="S88" s="58">
        <f>'НЗ 2-экз'!S88</f>
        <v>0</v>
      </c>
      <c r="T88" s="58">
        <f>'НЗ 2-экз'!T88</f>
        <v>0</v>
      </c>
      <c r="U88" s="58">
        <f>'НЗ 2-экз'!U88</f>
        <v>0</v>
      </c>
      <c r="V88" s="58">
        <f>'НЗ 2-экз'!V88</f>
        <v>0</v>
      </c>
      <c r="W88" s="58">
        <f>'НЗ 2-экз'!W88</f>
        <v>0</v>
      </c>
      <c r="X88" s="58">
        <f>'НЗ 2-экз'!X88</f>
        <v>0</v>
      </c>
      <c r="Y88" s="58">
        <f>'НЗ 2-экз'!Y88</f>
        <v>0</v>
      </c>
      <c r="Z88" s="58">
        <f>'НЗ 2-экз'!Z88</f>
        <v>60000</v>
      </c>
      <c r="AA88" s="58">
        <f>'НЗ 2-экз'!AA88</f>
        <v>0</v>
      </c>
      <c r="AB88" s="58">
        <f>'НЗ 2-экз'!AB88</f>
        <v>0</v>
      </c>
      <c r="AC88" s="58">
        <f>'НЗ 2-экз'!AC88</f>
        <v>0</v>
      </c>
      <c r="AD88" s="58">
        <f>'НЗ 2-экз'!AD88</f>
        <v>0</v>
      </c>
      <c r="AE88" s="59"/>
      <c r="AF88" s="59"/>
      <c r="AG88" s="59">
        <f t="shared" si="12"/>
        <v>0</v>
      </c>
      <c r="AH88" s="59">
        <f t="shared" si="13"/>
        <v>60000</v>
      </c>
      <c r="AI88" s="59">
        <f t="shared" si="14"/>
        <v>0</v>
      </c>
      <c r="AJ88" s="59">
        <f t="shared" si="16"/>
        <v>0</v>
      </c>
      <c r="AK88" s="59">
        <f t="shared" si="17"/>
        <v>60000</v>
      </c>
      <c r="AL88" s="59">
        <f t="shared" si="15"/>
        <v>60000</v>
      </c>
      <c r="AM88" s="1839"/>
    </row>
    <row r="89" spans="1:39" ht="11.25" hidden="1" customHeight="1" x14ac:dyDescent="0.2">
      <c r="A89" s="1429">
        <v>291</v>
      </c>
      <c r="B89" s="1147">
        <v>851</v>
      </c>
      <c r="C89" s="15"/>
      <c r="D89" s="58"/>
      <c r="E89" s="58">
        <f>'НЗ 2-экз'!E89</f>
        <v>0</v>
      </c>
      <c r="F89" s="58">
        <f>'НЗ 2-экз'!F89</f>
        <v>0</v>
      </c>
      <c r="G89" s="58">
        <f>'НЗ 2-экз'!G89</f>
        <v>0</v>
      </c>
      <c r="H89" s="58">
        <f>'НЗ 2-экз'!H89</f>
        <v>0</v>
      </c>
      <c r="I89" s="58">
        <f>'НЗ 2-экз'!I89</f>
        <v>0</v>
      </c>
      <c r="J89" s="58">
        <f>'НЗ 2-экз'!J89</f>
        <v>0</v>
      </c>
      <c r="K89" s="58">
        <f>'НЗ 2-экз'!K89</f>
        <v>0</v>
      </c>
      <c r="L89" s="58">
        <f>'НЗ 2-экз'!L89</f>
        <v>0</v>
      </c>
      <c r="M89" s="58">
        <f>'НЗ 2-экз'!M89</f>
        <v>0</v>
      </c>
      <c r="N89" s="58">
        <f>'НЗ 2-экз'!N89</f>
        <v>0</v>
      </c>
      <c r="O89" s="58">
        <f>'НЗ 2-экз'!O89</f>
        <v>0</v>
      </c>
      <c r="P89" s="58">
        <f>'НЗ 2-экз'!P89</f>
        <v>0</v>
      </c>
      <c r="Q89" s="58">
        <f>'НЗ 2-экз'!Q89</f>
        <v>0</v>
      </c>
      <c r="R89" s="58">
        <f>'НЗ 2-экз'!R89</f>
        <v>0</v>
      </c>
      <c r="S89" s="58">
        <f>'НЗ 2-экз'!S89</f>
        <v>0</v>
      </c>
      <c r="T89" s="58">
        <f>'НЗ 2-экз'!T89</f>
        <v>0</v>
      </c>
      <c r="U89" s="58">
        <f>'НЗ 2-экз'!U89</f>
        <v>0</v>
      </c>
      <c r="V89" s="58">
        <f>'НЗ 2-экз'!V89</f>
        <v>0</v>
      </c>
      <c r="W89" s="58">
        <f>'НЗ 2-экз'!W89</f>
        <v>0</v>
      </c>
      <c r="X89" s="58">
        <f>'НЗ 2-экз'!X89</f>
        <v>0</v>
      </c>
      <c r="Y89" s="58">
        <f>'НЗ 2-экз'!Y89</f>
        <v>0</v>
      </c>
      <c r="Z89" s="58">
        <f>'НЗ 2-экз'!Z89</f>
        <v>140000</v>
      </c>
      <c r="AA89" s="58">
        <f>'НЗ 2-экз'!AA89</f>
        <v>0</v>
      </c>
      <c r="AB89" s="58">
        <f>'НЗ 2-экз'!AB89</f>
        <v>0</v>
      </c>
      <c r="AC89" s="58">
        <f>'НЗ 2-экз'!AC89</f>
        <v>0</v>
      </c>
      <c r="AD89" s="58">
        <f>'НЗ 2-экз'!AD89</f>
        <v>0</v>
      </c>
      <c r="AE89" s="59"/>
      <c r="AF89" s="59"/>
      <c r="AG89" s="59">
        <f t="shared" si="12"/>
        <v>0</v>
      </c>
      <c r="AH89" s="59">
        <f t="shared" si="13"/>
        <v>140000</v>
      </c>
      <c r="AI89" s="59">
        <f t="shared" si="14"/>
        <v>0</v>
      </c>
      <c r="AJ89" s="59">
        <f t="shared" si="16"/>
        <v>0</v>
      </c>
      <c r="AK89" s="59">
        <f t="shared" si="17"/>
        <v>140000</v>
      </c>
      <c r="AL89" s="59">
        <f t="shared" si="15"/>
        <v>140000</v>
      </c>
      <c r="AM89" s="1839"/>
    </row>
    <row r="90" spans="1:39" ht="11.25" hidden="1" customHeight="1" x14ac:dyDescent="0.2">
      <c r="A90" s="1429">
        <v>291</v>
      </c>
      <c r="B90" s="1049">
        <v>852</v>
      </c>
      <c r="C90" s="15"/>
      <c r="D90" s="58"/>
      <c r="E90" s="58">
        <f>'НЗ 2-экз'!E90</f>
        <v>0</v>
      </c>
      <c r="F90" s="58">
        <f>'НЗ 2-экз'!F90</f>
        <v>0</v>
      </c>
      <c r="G90" s="58">
        <f>'НЗ 2-экз'!G90</f>
        <v>0</v>
      </c>
      <c r="H90" s="58">
        <f>'НЗ 2-экз'!H90</f>
        <v>0</v>
      </c>
      <c r="I90" s="58">
        <f>'НЗ 2-экз'!I90</f>
        <v>0</v>
      </c>
      <c r="J90" s="58">
        <f>'НЗ 2-экз'!J90</f>
        <v>0</v>
      </c>
      <c r="K90" s="58">
        <f>'НЗ 2-экз'!K90</f>
        <v>0</v>
      </c>
      <c r="L90" s="58">
        <f>'НЗ 2-экз'!L90</f>
        <v>0</v>
      </c>
      <c r="M90" s="58">
        <f>'НЗ 2-экз'!M90</f>
        <v>0</v>
      </c>
      <c r="N90" s="58">
        <f>'НЗ 2-экз'!N90</f>
        <v>0</v>
      </c>
      <c r="O90" s="58">
        <f>'НЗ 2-экз'!O90</f>
        <v>0</v>
      </c>
      <c r="P90" s="58">
        <f>'НЗ 2-экз'!P90</f>
        <v>0</v>
      </c>
      <c r="Q90" s="58">
        <f>'НЗ 2-экз'!Q90</f>
        <v>0</v>
      </c>
      <c r="R90" s="58">
        <f>'НЗ 2-экз'!R90</f>
        <v>0</v>
      </c>
      <c r="S90" s="58">
        <f>'НЗ 2-экз'!S90</f>
        <v>0</v>
      </c>
      <c r="T90" s="58">
        <f>'НЗ 2-экз'!T90</f>
        <v>0</v>
      </c>
      <c r="U90" s="58">
        <f>'НЗ 2-экз'!U90</f>
        <v>0</v>
      </c>
      <c r="V90" s="58">
        <f>'НЗ 2-экз'!V90</f>
        <v>0</v>
      </c>
      <c r="W90" s="58">
        <f>'НЗ 2-экз'!W90</f>
        <v>0</v>
      </c>
      <c r="X90" s="58">
        <f>'НЗ 2-экз'!X90</f>
        <v>0</v>
      </c>
      <c r="Y90" s="58">
        <f>'НЗ 2-экз'!Y90</f>
        <v>0</v>
      </c>
      <c r="Z90" s="58">
        <f>'НЗ 2-экз'!Z90</f>
        <v>0</v>
      </c>
      <c r="AA90" s="58">
        <f>'НЗ 2-экз'!AA90</f>
        <v>0</v>
      </c>
      <c r="AB90" s="58">
        <f>'НЗ 2-экз'!AB90</f>
        <v>0</v>
      </c>
      <c r="AC90" s="58">
        <f>'НЗ 2-экз'!AC90</f>
        <v>0</v>
      </c>
      <c r="AD90" s="58">
        <f>'НЗ 2-экз'!AD90</f>
        <v>0</v>
      </c>
      <c r="AE90" s="59"/>
      <c r="AF90" s="59"/>
      <c r="AG90" s="59">
        <f t="shared" si="12"/>
        <v>0</v>
      </c>
      <c r="AH90" s="59">
        <f t="shared" si="13"/>
        <v>0</v>
      </c>
      <c r="AI90" s="59">
        <f t="shared" si="14"/>
        <v>0</v>
      </c>
      <c r="AJ90" s="59">
        <f t="shared" si="16"/>
        <v>0</v>
      </c>
      <c r="AK90" s="59">
        <f t="shared" si="17"/>
        <v>0</v>
      </c>
      <c r="AL90" s="59">
        <f t="shared" si="15"/>
        <v>0</v>
      </c>
      <c r="AM90" s="1839"/>
    </row>
    <row r="91" spans="1:39" ht="11.25" hidden="1" customHeight="1" x14ac:dyDescent="0.2">
      <c r="A91" s="1429">
        <v>291</v>
      </c>
      <c r="B91" s="1147">
        <v>853</v>
      </c>
      <c r="C91" s="15"/>
      <c r="D91" s="58"/>
      <c r="E91" s="58">
        <f>'НЗ 2-экз'!E91</f>
        <v>0</v>
      </c>
      <c r="F91" s="58">
        <f>'НЗ 2-экз'!F91</f>
        <v>0</v>
      </c>
      <c r="G91" s="58">
        <f>'НЗ 2-экз'!G91</f>
        <v>0</v>
      </c>
      <c r="H91" s="58">
        <f>'НЗ 2-экз'!H91</f>
        <v>0</v>
      </c>
      <c r="I91" s="58">
        <f>'НЗ 2-экз'!I91</f>
        <v>0</v>
      </c>
      <c r="J91" s="58">
        <f>'НЗ 2-экз'!J91</f>
        <v>0</v>
      </c>
      <c r="K91" s="58">
        <f>'НЗ 2-экз'!K91</f>
        <v>0</v>
      </c>
      <c r="L91" s="58">
        <f>'НЗ 2-экз'!L91</f>
        <v>0</v>
      </c>
      <c r="M91" s="58">
        <f>'НЗ 2-экз'!M91</f>
        <v>0</v>
      </c>
      <c r="N91" s="58">
        <f>'НЗ 2-экз'!N91</f>
        <v>0</v>
      </c>
      <c r="O91" s="58">
        <f>'НЗ 2-экз'!O91</f>
        <v>0</v>
      </c>
      <c r="P91" s="58">
        <f>'НЗ 2-экз'!P91</f>
        <v>0</v>
      </c>
      <c r="Q91" s="58">
        <f>'НЗ 2-экз'!Q91</f>
        <v>0</v>
      </c>
      <c r="R91" s="58">
        <f>'НЗ 2-экз'!R91</f>
        <v>0</v>
      </c>
      <c r="S91" s="58">
        <f>'НЗ 2-экз'!S91</f>
        <v>0</v>
      </c>
      <c r="T91" s="58">
        <f>'НЗ 2-экз'!T91</f>
        <v>0</v>
      </c>
      <c r="U91" s="58">
        <f>'НЗ 2-экз'!U91</f>
        <v>0</v>
      </c>
      <c r="V91" s="58">
        <f>'НЗ 2-экз'!V91</f>
        <v>0</v>
      </c>
      <c r="W91" s="58">
        <f>'НЗ 2-экз'!W91</f>
        <v>0</v>
      </c>
      <c r="X91" s="58">
        <f>'НЗ 2-экз'!X91</f>
        <v>0</v>
      </c>
      <c r="Y91" s="58">
        <f>'НЗ 2-экз'!Y91</f>
        <v>0</v>
      </c>
      <c r="Z91" s="58">
        <f>'НЗ 2-экз'!Z91</f>
        <v>0</v>
      </c>
      <c r="AA91" s="58">
        <f>'НЗ 2-экз'!AA91</f>
        <v>0</v>
      </c>
      <c r="AB91" s="58">
        <f>'НЗ 2-экз'!AB91</f>
        <v>0</v>
      </c>
      <c r="AC91" s="58">
        <f>'НЗ 2-экз'!AC91</f>
        <v>0</v>
      </c>
      <c r="AD91" s="58">
        <f>'НЗ 2-экз'!AD91</f>
        <v>0</v>
      </c>
      <c r="AE91" s="59"/>
      <c r="AF91" s="59"/>
      <c r="AG91" s="59">
        <f t="shared" si="12"/>
        <v>0</v>
      </c>
      <c r="AH91" s="59">
        <f t="shared" si="13"/>
        <v>0</v>
      </c>
      <c r="AI91" s="59">
        <f t="shared" si="14"/>
        <v>0</v>
      </c>
      <c r="AJ91" s="59">
        <f t="shared" si="16"/>
        <v>0</v>
      </c>
      <c r="AK91" s="59">
        <f t="shared" si="17"/>
        <v>0</v>
      </c>
      <c r="AL91" s="59">
        <f t="shared" si="15"/>
        <v>0</v>
      </c>
      <c r="AM91" s="1839"/>
    </row>
    <row r="92" spans="1:39" ht="11.25" hidden="1" customHeight="1" x14ac:dyDescent="0.2">
      <c r="A92" s="1429">
        <v>292</v>
      </c>
      <c r="B92" s="1049">
        <v>853</v>
      </c>
      <c r="C92" s="15"/>
      <c r="D92" s="58"/>
      <c r="E92" s="58">
        <f>'НЗ 2-экз'!E92</f>
        <v>0</v>
      </c>
      <c r="F92" s="58">
        <f>'НЗ 2-экз'!F92</f>
        <v>0</v>
      </c>
      <c r="G92" s="58">
        <f>'НЗ 2-экз'!G92</f>
        <v>0</v>
      </c>
      <c r="H92" s="58">
        <f>'НЗ 2-экз'!H92</f>
        <v>0</v>
      </c>
      <c r="I92" s="58">
        <f>'НЗ 2-экз'!I92</f>
        <v>0</v>
      </c>
      <c r="J92" s="58">
        <f>'НЗ 2-экз'!J92</f>
        <v>0</v>
      </c>
      <c r="K92" s="58">
        <f>'НЗ 2-экз'!K92</f>
        <v>0</v>
      </c>
      <c r="L92" s="58">
        <f>'НЗ 2-экз'!L92</f>
        <v>0</v>
      </c>
      <c r="M92" s="58">
        <f>'НЗ 2-экз'!M92</f>
        <v>0</v>
      </c>
      <c r="N92" s="58">
        <f>'НЗ 2-экз'!N92</f>
        <v>0</v>
      </c>
      <c r="O92" s="58">
        <f>'НЗ 2-экз'!O92</f>
        <v>0</v>
      </c>
      <c r="P92" s="58">
        <f>'НЗ 2-экз'!P92</f>
        <v>0</v>
      </c>
      <c r="Q92" s="58">
        <f>'НЗ 2-экз'!Q92</f>
        <v>0</v>
      </c>
      <c r="R92" s="58">
        <f>'НЗ 2-экз'!R92</f>
        <v>0</v>
      </c>
      <c r="S92" s="58">
        <f>'НЗ 2-экз'!S92</f>
        <v>0</v>
      </c>
      <c r="T92" s="58">
        <f>'НЗ 2-экз'!T92</f>
        <v>0</v>
      </c>
      <c r="U92" s="58">
        <f>'НЗ 2-экз'!U92</f>
        <v>0</v>
      </c>
      <c r="V92" s="58">
        <f>'НЗ 2-экз'!V92</f>
        <v>0</v>
      </c>
      <c r="W92" s="58">
        <f>'НЗ 2-экз'!W92</f>
        <v>0</v>
      </c>
      <c r="X92" s="58">
        <f>'НЗ 2-экз'!X92</f>
        <v>0</v>
      </c>
      <c r="Y92" s="58">
        <f>'НЗ 2-экз'!Y92</f>
        <v>0</v>
      </c>
      <c r="Z92" s="58">
        <f>'НЗ 2-экз'!Z92</f>
        <v>0</v>
      </c>
      <c r="AA92" s="58">
        <f>'НЗ 2-экз'!AA92</f>
        <v>0</v>
      </c>
      <c r="AB92" s="58">
        <f>'НЗ 2-экз'!AB92</f>
        <v>0</v>
      </c>
      <c r="AC92" s="58">
        <f>'НЗ 2-экз'!AC92</f>
        <v>0</v>
      </c>
      <c r="AD92" s="58">
        <f>'НЗ 2-экз'!AD92</f>
        <v>0</v>
      </c>
      <c r="AE92" s="59"/>
      <c r="AF92" s="59"/>
      <c r="AG92" s="59">
        <f t="shared" si="12"/>
        <v>0</v>
      </c>
      <c r="AH92" s="59">
        <f t="shared" si="13"/>
        <v>0</v>
      </c>
      <c r="AI92" s="59">
        <f t="shared" si="14"/>
        <v>0</v>
      </c>
      <c r="AJ92" s="59">
        <f t="shared" si="16"/>
        <v>0</v>
      </c>
      <c r="AK92" s="59">
        <f t="shared" si="17"/>
        <v>0</v>
      </c>
      <c r="AL92" s="59">
        <f t="shared" si="15"/>
        <v>0</v>
      </c>
      <c r="AM92" s="1839"/>
    </row>
    <row r="93" spans="1:39" ht="11.25" hidden="1" customHeight="1" x14ac:dyDescent="0.2">
      <c r="A93" s="1429">
        <v>293</v>
      </c>
      <c r="B93" s="1049">
        <v>851</v>
      </c>
      <c r="C93" s="15"/>
      <c r="D93" s="58"/>
      <c r="E93" s="58">
        <f>'НЗ 2-экз'!E93</f>
        <v>0</v>
      </c>
      <c r="F93" s="58">
        <f>'НЗ 2-экз'!F93</f>
        <v>0</v>
      </c>
      <c r="G93" s="58">
        <f>'НЗ 2-экз'!G93</f>
        <v>0</v>
      </c>
      <c r="H93" s="58">
        <f>'НЗ 2-экз'!H93</f>
        <v>0</v>
      </c>
      <c r="I93" s="58">
        <f>'НЗ 2-экз'!I93</f>
        <v>0</v>
      </c>
      <c r="J93" s="58">
        <f>'НЗ 2-экз'!J93</f>
        <v>0</v>
      </c>
      <c r="K93" s="58">
        <f>'НЗ 2-экз'!K93</f>
        <v>0</v>
      </c>
      <c r="L93" s="58">
        <f>'НЗ 2-экз'!L93</f>
        <v>0</v>
      </c>
      <c r="M93" s="58">
        <f>'НЗ 2-экз'!M93</f>
        <v>0</v>
      </c>
      <c r="N93" s="58">
        <f>'НЗ 2-экз'!N93</f>
        <v>0</v>
      </c>
      <c r="O93" s="58">
        <f>'НЗ 2-экз'!O93</f>
        <v>0</v>
      </c>
      <c r="P93" s="58">
        <f>'НЗ 2-экз'!P93</f>
        <v>0</v>
      </c>
      <c r="Q93" s="58">
        <f>'НЗ 2-экз'!Q93</f>
        <v>0</v>
      </c>
      <c r="R93" s="58">
        <f>'НЗ 2-экз'!R93</f>
        <v>0</v>
      </c>
      <c r="S93" s="58">
        <f>'НЗ 2-экз'!S93</f>
        <v>0</v>
      </c>
      <c r="T93" s="58">
        <f>'НЗ 2-экз'!T93</f>
        <v>0</v>
      </c>
      <c r="U93" s="58">
        <f>'НЗ 2-экз'!U93</f>
        <v>0</v>
      </c>
      <c r="V93" s="58">
        <f>'НЗ 2-экз'!V93</f>
        <v>0</v>
      </c>
      <c r="W93" s="58">
        <f>'НЗ 2-экз'!W93</f>
        <v>0</v>
      </c>
      <c r="X93" s="58">
        <f>'НЗ 2-экз'!X93</f>
        <v>0</v>
      </c>
      <c r="Y93" s="58">
        <f>'НЗ 2-экз'!Y93</f>
        <v>0</v>
      </c>
      <c r="Z93" s="58">
        <f>'НЗ 2-экз'!Z93</f>
        <v>0</v>
      </c>
      <c r="AA93" s="58">
        <f>'НЗ 2-экз'!AA93</f>
        <v>0</v>
      </c>
      <c r="AB93" s="58">
        <f>'НЗ 2-экз'!AB93</f>
        <v>0</v>
      </c>
      <c r="AC93" s="58">
        <f>'НЗ 2-экз'!AC93</f>
        <v>0</v>
      </c>
      <c r="AD93" s="58">
        <f>'НЗ 2-экз'!AD93</f>
        <v>0</v>
      </c>
      <c r="AE93" s="59"/>
      <c r="AF93" s="59"/>
      <c r="AG93" s="59">
        <f t="shared" si="12"/>
        <v>0</v>
      </c>
      <c r="AH93" s="59">
        <f t="shared" si="13"/>
        <v>0</v>
      </c>
      <c r="AI93" s="59">
        <f t="shared" si="14"/>
        <v>0</v>
      </c>
      <c r="AJ93" s="59">
        <f t="shared" si="16"/>
        <v>0</v>
      </c>
      <c r="AK93" s="59">
        <f t="shared" si="17"/>
        <v>0</v>
      </c>
      <c r="AL93" s="59">
        <f t="shared" si="15"/>
        <v>0</v>
      </c>
      <c r="AM93" s="1839"/>
    </row>
    <row r="94" spans="1:39" ht="11.25" hidden="1" customHeight="1" x14ac:dyDescent="0.2">
      <c r="A94" s="1429">
        <v>293</v>
      </c>
      <c r="B94" s="1049">
        <v>853</v>
      </c>
      <c r="C94" s="15"/>
      <c r="D94" s="58"/>
      <c r="E94" s="58">
        <f>'НЗ 2-экз'!E94</f>
        <v>0</v>
      </c>
      <c r="F94" s="58">
        <f>'НЗ 2-экз'!F94</f>
        <v>0</v>
      </c>
      <c r="G94" s="58">
        <f>'НЗ 2-экз'!G94</f>
        <v>0</v>
      </c>
      <c r="H94" s="58">
        <f>'НЗ 2-экз'!H94</f>
        <v>0</v>
      </c>
      <c r="I94" s="58">
        <f>'НЗ 2-экз'!I94</f>
        <v>0</v>
      </c>
      <c r="J94" s="58">
        <f>'НЗ 2-экз'!J94</f>
        <v>0</v>
      </c>
      <c r="K94" s="58">
        <f>'НЗ 2-экз'!K94</f>
        <v>0</v>
      </c>
      <c r="L94" s="58">
        <f>'НЗ 2-экз'!L94</f>
        <v>0</v>
      </c>
      <c r="M94" s="58">
        <f>'НЗ 2-экз'!M94</f>
        <v>0</v>
      </c>
      <c r="N94" s="58">
        <f>'НЗ 2-экз'!N94</f>
        <v>0</v>
      </c>
      <c r="O94" s="58">
        <f>'НЗ 2-экз'!O94</f>
        <v>0</v>
      </c>
      <c r="P94" s="58">
        <f>'НЗ 2-экз'!P94</f>
        <v>0</v>
      </c>
      <c r="Q94" s="58">
        <f>'НЗ 2-экз'!Q94</f>
        <v>0</v>
      </c>
      <c r="R94" s="58">
        <f>'НЗ 2-экз'!R94</f>
        <v>0</v>
      </c>
      <c r="S94" s="58">
        <f>'НЗ 2-экз'!S94</f>
        <v>0</v>
      </c>
      <c r="T94" s="58">
        <f>'НЗ 2-экз'!T94</f>
        <v>0</v>
      </c>
      <c r="U94" s="58">
        <f>'НЗ 2-экз'!U94</f>
        <v>0</v>
      </c>
      <c r="V94" s="58">
        <f>'НЗ 2-экз'!V94</f>
        <v>0</v>
      </c>
      <c r="W94" s="58">
        <f>'НЗ 2-экз'!W94</f>
        <v>0</v>
      </c>
      <c r="X94" s="58">
        <f>'НЗ 2-экз'!X94</f>
        <v>0</v>
      </c>
      <c r="Y94" s="58">
        <f>'НЗ 2-экз'!Y94</f>
        <v>0</v>
      </c>
      <c r="Z94" s="58">
        <f>'НЗ 2-экз'!Z94</f>
        <v>0</v>
      </c>
      <c r="AA94" s="58">
        <f>'НЗ 2-экз'!AA94</f>
        <v>0</v>
      </c>
      <c r="AB94" s="58">
        <f>'НЗ 2-экз'!AB94</f>
        <v>0</v>
      </c>
      <c r="AC94" s="58">
        <f>'НЗ 2-экз'!AC94</f>
        <v>0</v>
      </c>
      <c r="AD94" s="58">
        <f>'НЗ 2-экз'!AD94</f>
        <v>0</v>
      </c>
      <c r="AE94" s="59"/>
      <c r="AF94" s="59"/>
      <c r="AG94" s="59">
        <f t="shared" si="12"/>
        <v>0</v>
      </c>
      <c r="AH94" s="59">
        <f t="shared" si="13"/>
        <v>0</v>
      </c>
      <c r="AI94" s="59">
        <f t="shared" si="14"/>
        <v>0</v>
      </c>
      <c r="AJ94" s="59">
        <f t="shared" si="16"/>
        <v>0</v>
      </c>
      <c r="AK94" s="59">
        <f t="shared" si="17"/>
        <v>0</v>
      </c>
      <c r="AL94" s="59">
        <f t="shared" si="15"/>
        <v>0</v>
      </c>
      <c r="AM94" s="1839"/>
    </row>
    <row r="95" spans="1:39" ht="12" hidden="1" customHeight="1" x14ac:dyDescent="0.2">
      <c r="A95" s="1429">
        <v>296</v>
      </c>
      <c r="B95" s="1049">
        <v>244</v>
      </c>
      <c r="C95" s="15"/>
      <c r="D95" s="58"/>
      <c r="E95" s="58">
        <f>'НЗ 2-экз'!E95</f>
        <v>0</v>
      </c>
      <c r="F95" s="58">
        <f>'НЗ 2-экз'!F95</f>
        <v>0</v>
      </c>
      <c r="G95" s="58">
        <f>'НЗ 2-экз'!G95</f>
        <v>0</v>
      </c>
      <c r="H95" s="58">
        <f>'НЗ 2-экз'!H95</f>
        <v>0</v>
      </c>
      <c r="I95" s="58">
        <f>'НЗ 2-экз'!I95</f>
        <v>0</v>
      </c>
      <c r="J95" s="58">
        <f>'НЗ 2-экз'!J95</f>
        <v>0</v>
      </c>
      <c r="K95" s="58">
        <f>'НЗ 2-экз'!K95</f>
        <v>0</v>
      </c>
      <c r="L95" s="58">
        <f>'НЗ 2-экз'!L95</f>
        <v>0</v>
      </c>
      <c r="M95" s="58">
        <f>'НЗ 2-экз'!M95</f>
        <v>0</v>
      </c>
      <c r="N95" s="58">
        <f>'НЗ 2-экз'!N95</f>
        <v>0</v>
      </c>
      <c r="O95" s="58">
        <f>'НЗ 2-экз'!O95</f>
        <v>0</v>
      </c>
      <c r="P95" s="58">
        <f>'НЗ 2-экз'!P95</f>
        <v>0</v>
      </c>
      <c r="Q95" s="58">
        <f>'НЗ 2-экз'!Q95</f>
        <v>0</v>
      </c>
      <c r="R95" s="58">
        <f>'НЗ 2-экз'!R95</f>
        <v>0</v>
      </c>
      <c r="S95" s="58">
        <f>'НЗ 2-экз'!S95</f>
        <v>0</v>
      </c>
      <c r="T95" s="58">
        <f>'НЗ 2-экз'!T95</f>
        <v>0</v>
      </c>
      <c r="U95" s="58">
        <f>'НЗ 2-экз'!U95</f>
        <v>0</v>
      </c>
      <c r="V95" s="58">
        <f>'НЗ 2-экз'!V95</f>
        <v>0</v>
      </c>
      <c r="W95" s="58">
        <f>'НЗ 2-экз'!W95</f>
        <v>0</v>
      </c>
      <c r="X95" s="58">
        <f>'НЗ 2-экз'!X95</f>
        <v>0</v>
      </c>
      <c r="Y95" s="58">
        <f>'НЗ 2-экз'!Y95</f>
        <v>0</v>
      </c>
      <c r="Z95" s="58">
        <f>'НЗ 2-экз'!Z95</f>
        <v>0</v>
      </c>
      <c r="AA95" s="58">
        <f>'НЗ 2-экз'!AA95</f>
        <v>0</v>
      </c>
      <c r="AB95" s="58">
        <f>'НЗ 2-экз'!AB95</f>
        <v>0</v>
      </c>
      <c r="AC95" s="58">
        <f>'НЗ 2-экз'!AC95</f>
        <v>0</v>
      </c>
      <c r="AD95" s="58">
        <f>'НЗ 2-экз'!AD95</f>
        <v>0</v>
      </c>
      <c r="AE95" s="59"/>
      <c r="AF95" s="59"/>
      <c r="AG95" s="59">
        <f t="shared" si="12"/>
        <v>0</v>
      </c>
      <c r="AH95" s="59">
        <f t="shared" si="13"/>
        <v>0</v>
      </c>
      <c r="AI95" s="59">
        <f t="shared" si="14"/>
        <v>0</v>
      </c>
      <c r="AJ95" s="59">
        <f t="shared" si="16"/>
        <v>0</v>
      </c>
      <c r="AK95" s="59">
        <f t="shared" si="17"/>
        <v>0</v>
      </c>
      <c r="AL95" s="59">
        <f t="shared" si="15"/>
        <v>0</v>
      </c>
      <c r="AM95" s="1839"/>
    </row>
    <row r="96" spans="1:39" ht="11.25" hidden="1" customHeight="1" x14ac:dyDescent="0.2">
      <c r="A96" s="1429">
        <v>296</v>
      </c>
      <c r="B96" s="1049">
        <v>340</v>
      </c>
      <c r="C96" s="15"/>
      <c r="D96" s="58"/>
      <c r="E96" s="58">
        <f>'НЗ 2-экз'!E96</f>
        <v>0</v>
      </c>
      <c r="F96" s="58">
        <f>'НЗ 2-экз'!F96</f>
        <v>0</v>
      </c>
      <c r="G96" s="58">
        <f>'НЗ 2-экз'!G96</f>
        <v>0</v>
      </c>
      <c r="H96" s="58">
        <f>'НЗ 2-экз'!H96</f>
        <v>0</v>
      </c>
      <c r="I96" s="58">
        <f>'НЗ 2-экз'!I96</f>
        <v>0</v>
      </c>
      <c r="J96" s="58">
        <f>'НЗ 2-экз'!J96</f>
        <v>0</v>
      </c>
      <c r="K96" s="58">
        <f>'НЗ 2-экз'!K96</f>
        <v>0</v>
      </c>
      <c r="L96" s="58">
        <f>'НЗ 2-экз'!L96</f>
        <v>0</v>
      </c>
      <c r="M96" s="58">
        <f>'НЗ 2-экз'!M96</f>
        <v>0</v>
      </c>
      <c r="N96" s="58">
        <f>'НЗ 2-экз'!N96</f>
        <v>0</v>
      </c>
      <c r="O96" s="58">
        <f>'НЗ 2-экз'!O96</f>
        <v>0</v>
      </c>
      <c r="P96" s="58">
        <f>'НЗ 2-экз'!P96</f>
        <v>0</v>
      </c>
      <c r="Q96" s="58">
        <f>'НЗ 2-экз'!Q96</f>
        <v>0</v>
      </c>
      <c r="R96" s="58">
        <f>'НЗ 2-экз'!R96</f>
        <v>0</v>
      </c>
      <c r="S96" s="58">
        <f>'НЗ 2-экз'!S96</f>
        <v>0</v>
      </c>
      <c r="T96" s="58">
        <f>'НЗ 2-экз'!T96</f>
        <v>0</v>
      </c>
      <c r="U96" s="58">
        <f>'НЗ 2-экз'!U96</f>
        <v>0</v>
      </c>
      <c r="V96" s="58">
        <f>'НЗ 2-экз'!V96</f>
        <v>0</v>
      </c>
      <c r="W96" s="58">
        <f>'НЗ 2-экз'!W96</f>
        <v>0</v>
      </c>
      <c r="X96" s="58">
        <f>'НЗ 2-экз'!X96</f>
        <v>0</v>
      </c>
      <c r="Y96" s="58">
        <f>'НЗ 2-экз'!Y96</f>
        <v>0</v>
      </c>
      <c r="Z96" s="58">
        <f>'НЗ 2-экз'!Z96</f>
        <v>0</v>
      </c>
      <c r="AA96" s="58">
        <f>'НЗ 2-экз'!AA96</f>
        <v>0</v>
      </c>
      <c r="AB96" s="58">
        <f>'НЗ 2-экз'!AB96</f>
        <v>0</v>
      </c>
      <c r="AC96" s="58">
        <f>'НЗ 2-экз'!AC96</f>
        <v>0</v>
      </c>
      <c r="AD96" s="58">
        <f>'НЗ 2-экз'!AD96</f>
        <v>0</v>
      </c>
      <c r="AE96" s="59"/>
      <c r="AF96" s="59"/>
      <c r="AG96" s="59">
        <f t="shared" si="12"/>
        <v>0</v>
      </c>
      <c r="AH96" s="59">
        <f t="shared" si="13"/>
        <v>0</v>
      </c>
      <c r="AI96" s="59">
        <f t="shared" si="14"/>
        <v>0</v>
      </c>
      <c r="AJ96" s="59">
        <f t="shared" si="16"/>
        <v>0</v>
      </c>
      <c r="AK96" s="59">
        <f t="shared" si="17"/>
        <v>0</v>
      </c>
      <c r="AL96" s="59">
        <f t="shared" si="15"/>
        <v>0</v>
      </c>
      <c r="AM96" s="1839"/>
    </row>
    <row r="97" spans="1:39" ht="11.25" hidden="1" customHeight="1" x14ac:dyDescent="0.2">
      <c r="A97" s="1429">
        <v>296</v>
      </c>
      <c r="B97" s="1049">
        <v>360</v>
      </c>
      <c r="C97" s="15"/>
      <c r="D97" s="58"/>
      <c r="E97" s="58">
        <f>'НЗ 2-экз'!E97</f>
        <v>0</v>
      </c>
      <c r="F97" s="58">
        <f>'НЗ 2-экз'!F97</f>
        <v>0</v>
      </c>
      <c r="G97" s="58">
        <f>'НЗ 2-экз'!G97</f>
        <v>0</v>
      </c>
      <c r="H97" s="58">
        <f>'НЗ 2-экз'!H97</f>
        <v>0</v>
      </c>
      <c r="I97" s="58">
        <f>'НЗ 2-экз'!I97</f>
        <v>0</v>
      </c>
      <c r="J97" s="58">
        <f>'НЗ 2-экз'!J97</f>
        <v>0</v>
      </c>
      <c r="K97" s="58">
        <f>'НЗ 2-экз'!K97</f>
        <v>0</v>
      </c>
      <c r="L97" s="58">
        <f>'НЗ 2-экз'!L97</f>
        <v>0</v>
      </c>
      <c r="M97" s="58">
        <f>'НЗ 2-экз'!M97</f>
        <v>0</v>
      </c>
      <c r="N97" s="58">
        <f>'НЗ 2-экз'!N97</f>
        <v>0</v>
      </c>
      <c r="O97" s="58">
        <f>'НЗ 2-экз'!O97</f>
        <v>0</v>
      </c>
      <c r="P97" s="58">
        <f>'НЗ 2-экз'!P97</f>
        <v>0</v>
      </c>
      <c r="Q97" s="58">
        <f>'НЗ 2-экз'!Q97</f>
        <v>0</v>
      </c>
      <c r="R97" s="58">
        <f>'НЗ 2-экз'!R97</f>
        <v>0</v>
      </c>
      <c r="S97" s="58">
        <f>'НЗ 2-экз'!S97</f>
        <v>0</v>
      </c>
      <c r="T97" s="58">
        <f>'НЗ 2-экз'!T97</f>
        <v>0</v>
      </c>
      <c r="U97" s="58">
        <f>'НЗ 2-экз'!U97</f>
        <v>0</v>
      </c>
      <c r="V97" s="58">
        <f>'НЗ 2-экз'!V97</f>
        <v>0</v>
      </c>
      <c r="W97" s="58">
        <f>'НЗ 2-экз'!W97</f>
        <v>0</v>
      </c>
      <c r="X97" s="58">
        <f>'НЗ 2-экз'!X97</f>
        <v>0</v>
      </c>
      <c r="Y97" s="58">
        <f>'НЗ 2-экз'!Y97</f>
        <v>0</v>
      </c>
      <c r="Z97" s="58">
        <f>'НЗ 2-экз'!Z97</f>
        <v>0</v>
      </c>
      <c r="AA97" s="58">
        <f>'НЗ 2-экз'!AA97</f>
        <v>0</v>
      </c>
      <c r="AB97" s="58">
        <f>'НЗ 2-экз'!AB97</f>
        <v>0</v>
      </c>
      <c r="AC97" s="58">
        <f>'НЗ 2-экз'!AC97</f>
        <v>0</v>
      </c>
      <c r="AD97" s="58">
        <f>'НЗ 2-экз'!AD97</f>
        <v>0</v>
      </c>
      <c r="AE97" s="59"/>
      <c r="AF97" s="59"/>
      <c r="AG97" s="59">
        <f t="shared" si="12"/>
        <v>0</v>
      </c>
      <c r="AH97" s="59">
        <f t="shared" si="13"/>
        <v>0</v>
      </c>
      <c r="AI97" s="59">
        <f t="shared" si="14"/>
        <v>0</v>
      </c>
      <c r="AJ97" s="59">
        <f t="shared" si="16"/>
        <v>0</v>
      </c>
      <c r="AK97" s="59">
        <f t="shared" si="17"/>
        <v>0</v>
      </c>
      <c r="AL97" s="59">
        <f t="shared" si="15"/>
        <v>0</v>
      </c>
      <c r="AM97" s="1839"/>
    </row>
    <row r="98" spans="1:39" ht="11.25" hidden="1" customHeight="1" x14ac:dyDescent="0.2">
      <c r="A98" s="1429">
        <v>296</v>
      </c>
      <c r="B98" s="1049">
        <v>831</v>
      </c>
      <c r="C98" s="15"/>
      <c r="D98" s="58"/>
      <c r="E98" s="58">
        <f>'НЗ 2-экз'!E98</f>
        <v>0</v>
      </c>
      <c r="F98" s="58">
        <f>'НЗ 2-экз'!F98</f>
        <v>0</v>
      </c>
      <c r="G98" s="58">
        <f>'НЗ 2-экз'!G98</f>
        <v>0</v>
      </c>
      <c r="H98" s="58">
        <f>'НЗ 2-экз'!H98</f>
        <v>0</v>
      </c>
      <c r="I98" s="58">
        <f>'НЗ 2-экз'!I98</f>
        <v>0</v>
      </c>
      <c r="J98" s="58">
        <f>'НЗ 2-экз'!J98</f>
        <v>0</v>
      </c>
      <c r="K98" s="58">
        <f>'НЗ 2-экз'!K98</f>
        <v>0</v>
      </c>
      <c r="L98" s="58">
        <f>'НЗ 2-экз'!L98</f>
        <v>0</v>
      </c>
      <c r="M98" s="58">
        <f>'НЗ 2-экз'!M98</f>
        <v>0</v>
      </c>
      <c r="N98" s="58">
        <f>'НЗ 2-экз'!N98</f>
        <v>0</v>
      </c>
      <c r="O98" s="58">
        <f>'НЗ 2-экз'!O98</f>
        <v>0</v>
      </c>
      <c r="P98" s="58">
        <f>'НЗ 2-экз'!P98</f>
        <v>0</v>
      </c>
      <c r="Q98" s="58">
        <f>'НЗ 2-экз'!Q98</f>
        <v>0</v>
      </c>
      <c r="R98" s="58">
        <f>'НЗ 2-экз'!R98</f>
        <v>0</v>
      </c>
      <c r="S98" s="58">
        <f>'НЗ 2-экз'!S98</f>
        <v>0</v>
      </c>
      <c r="T98" s="58">
        <f>'НЗ 2-экз'!T98</f>
        <v>0</v>
      </c>
      <c r="U98" s="58">
        <f>'НЗ 2-экз'!U98</f>
        <v>0</v>
      </c>
      <c r="V98" s="58">
        <f>'НЗ 2-экз'!V98</f>
        <v>0</v>
      </c>
      <c r="W98" s="58">
        <f>'НЗ 2-экз'!W98</f>
        <v>0</v>
      </c>
      <c r="X98" s="58">
        <f>'НЗ 2-экз'!X98</f>
        <v>0</v>
      </c>
      <c r="Y98" s="58">
        <f>'НЗ 2-экз'!Y98</f>
        <v>0</v>
      </c>
      <c r="Z98" s="58">
        <f>'НЗ 2-экз'!Z98</f>
        <v>0</v>
      </c>
      <c r="AA98" s="58">
        <f>'НЗ 2-экз'!AA98</f>
        <v>0</v>
      </c>
      <c r="AB98" s="58">
        <f>'НЗ 2-экз'!AB98</f>
        <v>0</v>
      </c>
      <c r="AC98" s="58">
        <f>'НЗ 2-экз'!AC98</f>
        <v>0</v>
      </c>
      <c r="AD98" s="58">
        <f>'НЗ 2-экз'!AD98</f>
        <v>0</v>
      </c>
      <c r="AE98" s="59"/>
      <c r="AF98" s="59"/>
      <c r="AG98" s="59">
        <f t="shared" si="12"/>
        <v>0</v>
      </c>
      <c r="AH98" s="59">
        <f t="shared" si="13"/>
        <v>0</v>
      </c>
      <c r="AI98" s="59">
        <f t="shared" si="14"/>
        <v>0</v>
      </c>
      <c r="AJ98" s="59">
        <f t="shared" si="16"/>
        <v>0</v>
      </c>
      <c r="AK98" s="59">
        <f t="shared" si="17"/>
        <v>0</v>
      </c>
      <c r="AL98" s="59">
        <f t="shared" si="15"/>
        <v>0</v>
      </c>
      <c r="AM98" s="1839"/>
    </row>
    <row r="99" spans="1:39" ht="11.25" hidden="1" customHeight="1" x14ac:dyDescent="0.2">
      <c r="A99" s="1429">
        <v>296</v>
      </c>
      <c r="B99" s="1049">
        <v>853</v>
      </c>
      <c r="C99" s="15"/>
      <c r="D99" s="58"/>
      <c r="E99" s="58">
        <f>'НЗ 2-экз'!E99</f>
        <v>0</v>
      </c>
      <c r="F99" s="58">
        <f>'НЗ 2-экз'!F99</f>
        <v>0</v>
      </c>
      <c r="G99" s="58">
        <f>'НЗ 2-экз'!G99</f>
        <v>0</v>
      </c>
      <c r="H99" s="58">
        <f>'НЗ 2-экз'!H99</f>
        <v>0</v>
      </c>
      <c r="I99" s="58">
        <f>'НЗ 2-экз'!I99</f>
        <v>0</v>
      </c>
      <c r="J99" s="58">
        <f>'НЗ 2-экз'!J99</f>
        <v>0</v>
      </c>
      <c r="K99" s="58">
        <f>'НЗ 2-экз'!K99</f>
        <v>0</v>
      </c>
      <c r="L99" s="58">
        <f>'НЗ 2-экз'!L99</f>
        <v>0</v>
      </c>
      <c r="M99" s="58">
        <f>'НЗ 2-экз'!M99</f>
        <v>0</v>
      </c>
      <c r="N99" s="58">
        <f>'НЗ 2-экз'!N99</f>
        <v>0</v>
      </c>
      <c r="O99" s="58">
        <f>'НЗ 2-экз'!O99</f>
        <v>0</v>
      </c>
      <c r="P99" s="58">
        <f>'НЗ 2-экз'!P99</f>
        <v>0</v>
      </c>
      <c r="Q99" s="58">
        <f>'НЗ 2-экз'!Q99</f>
        <v>0</v>
      </c>
      <c r="R99" s="58">
        <f>'НЗ 2-экз'!R99</f>
        <v>0</v>
      </c>
      <c r="S99" s="58">
        <f>'НЗ 2-экз'!S99</f>
        <v>0</v>
      </c>
      <c r="T99" s="58">
        <f>'НЗ 2-экз'!T99</f>
        <v>0</v>
      </c>
      <c r="U99" s="58">
        <f>'НЗ 2-экз'!U99</f>
        <v>0</v>
      </c>
      <c r="V99" s="58">
        <f>'НЗ 2-экз'!V99</f>
        <v>0</v>
      </c>
      <c r="W99" s="58">
        <f>'НЗ 2-экз'!W99</f>
        <v>0</v>
      </c>
      <c r="X99" s="58">
        <f>'НЗ 2-экз'!X99</f>
        <v>0</v>
      </c>
      <c r="Y99" s="58">
        <f>'НЗ 2-экз'!Y99</f>
        <v>0</v>
      </c>
      <c r="Z99" s="58">
        <f>'НЗ 2-экз'!Z99</f>
        <v>0</v>
      </c>
      <c r="AA99" s="58">
        <f>'НЗ 2-экз'!AA99</f>
        <v>0</v>
      </c>
      <c r="AB99" s="58">
        <f>'НЗ 2-экз'!AB99</f>
        <v>0</v>
      </c>
      <c r="AC99" s="58">
        <f>'НЗ 2-экз'!AC99</f>
        <v>0</v>
      </c>
      <c r="AD99" s="58">
        <f>'НЗ 2-экз'!AD99</f>
        <v>0</v>
      </c>
      <c r="AE99" s="59"/>
      <c r="AF99" s="59"/>
      <c r="AG99" s="59">
        <f t="shared" si="12"/>
        <v>0</v>
      </c>
      <c r="AH99" s="59">
        <f t="shared" si="13"/>
        <v>0</v>
      </c>
      <c r="AI99" s="59">
        <f t="shared" si="14"/>
        <v>0</v>
      </c>
      <c r="AJ99" s="59">
        <f t="shared" si="16"/>
        <v>0</v>
      </c>
      <c r="AK99" s="59">
        <f t="shared" si="17"/>
        <v>0</v>
      </c>
      <c r="AL99" s="59">
        <f t="shared" si="15"/>
        <v>0</v>
      </c>
      <c r="AM99" s="1839"/>
    </row>
    <row r="100" spans="1:39" ht="11.25" hidden="1" customHeight="1" x14ac:dyDescent="0.2">
      <c r="A100" s="1425">
        <v>310</v>
      </c>
      <c r="B100" s="1057">
        <v>244</v>
      </c>
      <c r="C100" s="11"/>
      <c r="D100" s="58"/>
      <c r="E100" s="58">
        <f>'НЗ 2-экз'!E100</f>
        <v>18600</v>
      </c>
      <c r="F100" s="58">
        <f>'НЗ 2-экз'!F100</f>
        <v>20000</v>
      </c>
      <c r="G100" s="58">
        <f>'НЗ 2-экз'!G100</f>
        <v>0</v>
      </c>
      <c r="H100" s="58">
        <f>'НЗ 2-экз'!H100</f>
        <v>0</v>
      </c>
      <c r="I100" s="58">
        <f>'НЗ 2-экз'!I100</f>
        <v>0</v>
      </c>
      <c r="J100" s="58">
        <f>'НЗ 2-экз'!J100</f>
        <v>0</v>
      </c>
      <c r="K100" s="58">
        <f>'НЗ 2-экз'!K100</f>
        <v>0</v>
      </c>
      <c r="L100" s="58">
        <f>'НЗ 2-экз'!L100</f>
        <v>0</v>
      </c>
      <c r="M100" s="58">
        <f>'НЗ 2-экз'!M100</f>
        <v>0</v>
      </c>
      <c r="N100" s="58">
        <f>'НЗ 2-экз'!N100</f>
        <v>0</v>
      </c>
      <c r="O100" s="58">
        <f>'НЗ 2-экз'!O100</f>
        <v>0</v>
      </c>
      <c r="P100" s="58">
        <f>'НЗ 2-экз'!P100</f>
        <v>0</v>
      </c>
      <c r="Q100" s="58">
        <f>'НЗ 2-экз'!Q100</f>
        <v>0</v>
      </c>
      <c r="R100" s="58">
        <f>'НЗ 2-экз'!R100</f>
        <v>0</v>
      </c>
      <c r="S100" s="58">
        <f>'НЗ 2-экз'!S100</f>
        <v>18600</v>
      </c>
      <c r="T100" s="58">
        <f>'НЗ 2-экз'!T100</f>
        <v>20000</v>
      </c>
      <c r="U100" s="58">
        <f>'НЗ 2-экз'!U100</f>
        <v>0</v>
      </c>
      <c r="V100" s="58">
        <f>'НЗ 2-экз'!V100</f>
        <v>0</v>
      </c>
      <c r="W100" s="58">
        <f>'НЗ 2-экз'!W100</f>
        <v>0</v>
      </c>
      <c r="X100" s="58">
        <f>'НЗ 2-экз'!X100</f>
        <v>38600</v>
      </c>
      <c r="Y100" s="58">
        <f>'НЗ 2-экз'!Y100</f>
        <v>0</v>
      </c>
      <c r="Z100" s="58">
        <f>'НЗ 2-экз'!Z100</f>
        <v>0</v>
      </c>
      <c r="AA100" s="58">
        <f>'НЗ 2-экз'!AA100</f>
        <v>0</v>
      </c>
      <c r="AB100" s="58">
        <f>'НЗ 2-экз'!AB100</f>
        <v>0</v>
      </c>
      <c r="AC100" s="58">
        <f>'НЗ 2-экз'!AC100</f>
        <v>0</v>
      </c>
      <c r="AD100" s="58">
        <f>'НЗ 2-экз'!AD100</f>
        <v>0</v>
      </c>
      <c r="AE100" s="59"/>
      <c r="AF100" s="59"/>
      <c r="AG100" s="59">
        <f t="shared" si="12"/>
        <v>0</v>
      </c>
      <c r="AH100" s="59">
        <f t="shared" si="13"/>
        <v>0</v>
      </c>
      <c r="AI100" s="59">
        <f t="shared" si="14"/>
        <v>0</v>
      </c>
      <c r="AJ100" s="59">
        <f t="shared" si="16"/>
        <v>0</v>
      </c>
      <c r="AK100" s="59">
        <f t="shared" si="17"/>
        <v>0</v>
      </c>
      <c r="AL100" s="59">
        <f t="shared" si="15"/>
        <v>38600</v>
      </c>
      <c r="AM100" s="1839"/>
    </row>
    <row r="101" spans="1:39" ht="11.25" hidden="1" customHeight="1" x14ac:dyDescent="0.2">
      <c r="A101" s="1430">
        <v>320</v>
      </c>
      <c r="B101" s="1045">
        <v>244</v>
      </c>
      <c r="C101" s="11"/>
      <c r="D101" s="58"/>
      <c r="E101" s="58">
        <f>'НЗ 2-экз'!E101</f>
        <v>0</v>
      </c>
      <c r="F101" s="58">
        <f>'НЗ 2-экз'!F101</f>
        <v>0</v>
      </c>
      <c r="G101" s="58">
        <f>'НЗ 2-экз'!G101</f>
        <v>0</v>
      </c>
      <c r="H101" s="58">
        <f>'НЗ 2-экз'!H101</f>
        <v>0</v>
      </c>
      <c r="I101" s="58">
        <f>'НЗ 2-экз'!I101</f>
        <v>0</v>
      </c>
      <c r="J101" s="58">
        <f>'НЗ 2-экз'!J101</f>
        <v>0</v>
      </c>
      <c r="K101" s="58">
        <f>'НЗ 2-экз'!K101</f>
        <v>0</v>
      </c>
      <c r="L101" s="58">
        <f>'НЗ 2-экз'!L101</f>
        <v>0</v>
      </c>
      <c r="M101" s="58">
        <f>'НЗ 2-экз'!M101</f>
        <v>0</v>
      </c>
      <c r="N101" s="58">
        <f>'НЗ 2-экз'!N101</f>
        <v>0</v>
      </c>
      <c r="O101" s="58">
        <f>'НЗ 2-экз'!O101</f>
        <v>0</v>
      </c>
      <c r="P101" s="58">
        <f>'НЗ 2-экз'!P101</f>
        <v>0</v>
      </c>
      <c r="Q101" s="58">
        <f>'НЗ 2-экз'!Q101</f>
        <v>0</v>
      </c>
      <c r="R101" s="58">
        <f>'НЗ 2-экз'!R101</f>
        <v>0</v>
      </c>
      <c r="S101" s="58">
        <f>'НЗ 2-экз'!S101</f>
        <v>0</v>
      </c>
      <c r="T101" s="58">
        <f>'НЗ 2-экз'!T101</f>
        <v>0</v>
      </c>
      <c r="U101" s="58">
        <f>'НЗ 2-экз'!U101</f>
        <v>0</v>
      </c>
      <c r="V101" s="58">
        <f>'НЗ 2-экз'!V101</f>
        <v>0</v>
      </c>
      <c r="W101" s="58">
        <f>'НЗ 2-экз'!W101</f>
        <v>0</v>
      </c>
      <c r="X101" s="58">
        <f>'НЗ 2-экз'!X101</f>
        <v>0</v>
      </c>
      <c r="Y101" s="58">
        <f>'НЗ 2-экз'!Y101</f>
        <v>0</v>
      </c>
      <c r="Z101" s="58">
        <f>'НЗ 2-экз'!Z101</f>
        <v>0</v>
      </c>
      <c r="AA101" s="58">
        <f>'НЗ 2-экз'!AA101</f>
        <v>0</v>
      </c>
      <c r="AB101" s="58">
        <f>'НЗ 2-экз'!AB101</f>
        <v>0</v>
      </c>
      <c r="AC101" s="58">
        <f>'НЗ 2-экз'!AC101</f>
        <v>0</v>
      </c>
      <c r="AD101" s="58">
        <f>'НЗ 2-экз'!AD101</f>
        <v>0</v>
      </c>
      <c r="AE101" s="59"/>
      <c r="AF101" s="59"/>
      <c r="AG101" s="59">
        <f t="shared" si="12"/>
        <v>0</v>
      </c>
      <c r="AH101" s="59">
        <f t="shared" si="13"/>
        <v>0</v>
      </c>
      <c r="AI101" s="59">
        <f t="shared" si="14"/>
        <v>0</v>
      </c>
      <c r="AJ101" s="59">
        <f t="shared" si="16"/>
        <v>0</v>
      </c>
      <c r="AK101" s="59">
        <f t="shared" si="17"/>
        <v>0</v>
      </c>
      <c r="AL101" s="59">
        <f t="shared" si="15"/>
        <v>0</v>
      </c>
      <c r="AM101" s="1839"/>
    </row>
    <row r="102" spans="1:39" ht="11.25" hidden="1" customHeight="1" x14ac:dyDescent="0.2">
      <c r="A102" s="1425">
        <v>340</v>
      </c>
      <c r="B102" s="1057">
        <v>244</v>
      </c>
      <c r="C102" s="11"/>
      <c r="D102" s="58"/>
      <c r="E102" s="58">
        <f>'НЗ 2-экз'!E102</f>
        <v>0</v>
      </c>
      <c r="F102" s="58">
        <f>'НЗ 2-экз'!F102</f>
        <v>0</v>
      </c>
      <c r="G102" s="58">
        <f>'НЗ 2-экз'!G102</f>
        <v>0</v>
      </c>
      <c r="H102" s="58">
        <f>'НЗ 2-экз'!H102</f>
        <v>0</v>
      </c>
      <c r="I102" s="58">
        <f>'НЗ 2-экз'!I102</f>
        <v>0</v>
      </c>
      <c r="J102" s="58">
        <f>'НЗ 2-экз'!J102</f>
        <v>0</v>
      </c>
      <c r="K102" s="58">
        <f>'НЗ 2-экз'!K102</f>
        <v>0</v>
      </c>
      <c r="L102" s="58">
        <f>'НЗ 2-экз'!L102</f>
        <v>0</v>
      </c>
      <c r="M102" s="58">
        <f>'НЗ 2-экз'!M102</f>
        <v>0</v>
      </c>
      <c r="N102" s="58">
        <f>'НЗ 2-экз'!N102</f>
        <v>0</v>
      </c>
      <c r="O102" s="58">
        <f>'НЗ 2-экз'!O102</f>
        <v>0</v>
      </c>
      <c r="P102" s="58">
        <f>'НЗ 2-экз'!P102</f>
        <v>0</v>
      </c>
      <c r="Q102" s="58">
        <f>'НЗ 2-экз'!Q102</f>
        <v>0</v>
      </c>
      <c r="R102" s="58">
        <f>'НЗ 2-экз'!R102</f>
        <v>0</v>
      </c>
      <c r="S102" s="58">
        <f>'НЗ 2-экз'!S102</f>
        <v>0</v>
      </c>
      <c r="T102" s="58">
        <f>'НЗ 2-экз'!T102</f>
        <v>0</v>
      </c>
      <c r="U102" s="58">
        <f>'НЗ 2-экз'!U102</f>
        <v>0</v>
      </c>
      <c r="V102" s="58">
        <f>'НЗ 2-экз'!V102</f>
        <v>0</v>
      </c>
      <c r="W102" s="58">
        <f>'НЗ 2-экз'!W102</f>
        <v>0</v>
      </c>
      <c r="X102" s="58">
        <f>'НЗ 2-экз'!X102</f>
        <v>0</v>
      </c>
      <c r="Y102" s="58">
        <f>'НЗ 2-экз'!Y102</f>
        <v>0</v>
      </c>
      <c r="Z102" s="58">
        <f>'НЗ 2-экз'!Z102</f>
        <v>0</v>
      </c>
      <c r="AA102" s="58">
        <f>'НЗ 2-экз'!AA102</f>
        <v>0</v>
      </c>
      <c r="AB102" s="58">
        <f>'НЗ 2-экз'!AB102</f>
        <v>0</v>
      </c>
      <c r="AC102" s="58">
        <f>'НЗ 2-экз'!AC102</f>
        <v>0</v>
      </c>
      <c r="AD102" s="58">
        <f>'НЗ 2-экз'!AD102</f>
        <v>0</v>
      </c>
      <c r="AE102" s="59"/>
      <c r="AF102" s="59"/>
      <c r="AG102" s="59">
        <f t="shared" si="12"/>
        <v>0</v>
      </c>
      <c r="AH102" s="59">
        <f t="shared" si="13"/>
        <v>0</v>
      </c>
      <c r="AI102" s="59">
        <f t="shared" si="14"/>
        <v>0</v>
      </c>
      <c r="AJ102" s="59">
        <f t="shared" si="16"/>
        <v>0</v>
      </c>
      <c r="AK102" s="59">
        <f t="shared" si="17"/>
        <v>0</v>
      </c>
      <c r="AL102" s="59">
        <f t="shared" si="15"/>
        <v>0</v>
      </c>
      <c r="AM102" s="1839"/>
    </row>
    <row r="103" spans="1:39" ht="11.25" hidden="1" customHeight="1" x14ac:dyDescent="0.2">
      <c r="A103" s="1425">
        <v>341</v>
      </c>
      <c r="B103" s="1057">
        <v>244</v>
      </c>
      <c r="C103" s="11"/>
      <c r="D103" s="58"/>
      <c r="E103" s="58">
        <f>'НЗ 2-экз'!E103</f>
        <v>0</v>
      </c>
      <c r="F103" s="58">
        <f>'НЗ 2-экз'!F103</f>
        <v>0</v>
      </c>
      <c r="G103" s="58">
        <f>'НЗ 2-экз'!G103</f>
        <v>0</v>
      </c>
      <c r="H103" s="58">
        <f>'НЗ 2-экз'!H103</f>
        <v>0</v>
      </c>
      <c r="I103" s="58">
        <f>'НЗ 2-экз'!I103</f>
        <v>0</v>
      </c>
      <c r="J103" s="58">
        <f>'НЗ 2-экз'!J103</f>
        <v>0</v>
      </c>
      <c r="K103" s="58">
        <f>'НЗ 2-экз'!K103</f>
        <v>0</v>
      </c>
      <c r="L103" s="58">
        <f>'НЗ 2-экз'!L103</f>
        <v>0</v>
      </c>
      <c r="M103" s="58">
        <f>'НЗ 2-экз'!M103</f>
        <v>0</v>
      </c>
      <c r="N103" s="58">
        <f>'НЗ 2-экз'!N103</f>
        <v>0</v>
      </c>
      <c r="O103" s="58">
        <f>'НЗ 2-экз'!O103</f>
        <v>0</v>
      </c>
      <c r="P103" s="58">
        <f>'НЗ 2-экз'!P103</f>
        <v>0</v>
      </c>
      <c r="Q103" s="58">
        <f>'НЗ 2-экз'!Q103</f>
        <v>0</v>
      </c>
      <c r="R103" s="58">
        <f>'НЗ 2-экз'!R103</f>
        <v>0</v>
      </c>
      <c r="S103" s="58">
        <f>'НЗ 2-экз'!S103</f>
        <v>0</v>
      </c>
      <c r="T103" s="58">
        <f>'НЗ 2-экз'!T103</f>
        <v>0</v>
      </c>
      <c r="U103" s="58">
        <f>'НЗ 2-экз'!U103</f>
        <v>0</v>
      </c>
      <c r="V103" s="58">
        <f>'НЗ 2-экз'!V103</f>
        <v>0</v>
      </c>
      <c r="W103" s="58">
        <f>'НЗ 2-экз'!W103</f>
        <v>0</v>
      </c>
      <c r="X103" s="58">
        <f>'НЗ 2-экз'!X103</f>
        <v>0</v>
      </c>
      <c r="Y103" s="58">
        <f>'НЗ 2-экз'!Y103</f>
        <v>0</v>
      </c>
      <c r="Z103" s="58">
        <f>'НЗ 2-экз'!Z103</f>
        <v>0</v>
      </c>
      <c r="AA103" s="58">
        <f>'НЗ 2-экз'!AA103</f>
        <v>0</v>
      </c>
      <c r="AB103" s="58">
        <f>'НЗ 2-экз'!AB103</f>
        <v>0</v>
      </c>
      <c r="AC103" s="58">
        <f>'НЗ 2-экз'!AC103</f>
        <v>0</v>
      </c>
      <c r="AD103" s="58">
        <f>'НЗ 2-экз'!AD103</f>
        <v>0</v>
      </c>
      <c r="AE103" s="59"/>
      <c r="AF103" s="59"/>
      <c r="AG103" s="59">
        <f t="shared" si="12"/>
        <v>0</v>
      </c>
      <c r="AH103" s="59">
        <f t="shared" si="13"/>
        <v>0</v>
      </c>
      <c r="AI103" s="59">
        <f t="shared" si="14"/>
        <v>0</v>
      </c>
      <c r="AJ103" s="59">
        <f t="shared" si="16"/>
        <v>0</v>
      </c>
      <c r="AK103" s="59">
        <f t="shared" si="17"/>
        <v>0</v>
      </c>
      <c r="AL103" s="59">
        <f t="shared" si="15"/>
        <v>0</v>
      </c>
      <c r="AM103" s="1839"/>
    </row>
    <row r="104" spans="1:39" ht="11.25" hidden="1" customHeight="1" x14ac:dyDescent="0.2">
      <c r="A104" s="1425">
        <v>342</v>
      </c>
      <c r="B104" s="1057">
        <v>244</v>
      </c>
      <c r="C104" s="11"/>
      <c r="D104" s="58"/>
      <c r="E104" s="58">
        <f>'НЗ 2-экз'!E104</f>
        <v>0</v>
      </c>
      <c r="F104" s="58">
        <f>'НЗ 2-экз'!F104</f>
        <v>0</v>
      </c>
      <c r="G104" s="58">
        <f>'НЗ 2-экз'!G104</f>
        <v>0</v>
      </c>
      <c r="H104" s="58">
        <f>'НЗ 2-экз'!H104</f>
        <v>0</v>
      </c>
      <c r="I104" s="58">
        <f>'НЗ 2-экз'!I104</f>
        <v>0</v>
      </c>
      <c r="J104" s="58">
        <f>'НЗ 2-экз'!J104</f>
        <v>0</v>
      </c>
      <c r="K104" s="58">
        <f>'НЗ 2-экз'!K104</f>
        <v>0</v>
      </c>
      <c r="L104" s="58">
        <f>'НЗ 2-экз'!L104</f>
        <v>0</v>
      </c>
      <c r="M104" s="58">
        <f>'НЗ 2-экз'!M104</f>
        <v>0</v>
      </c>
      <c r="N104" s="58">
        <f>'НЗ 2-экз'!N104</f>
        <v>0</v>
      </c>
      <c r="O104" s="58">
        <f>'НЗ 2-экз'!O104</f>
        <v>0</v>
      </c>
      <c r="P104" s="58">
        <f>'НЗ 2-экз'!P104</f>
        <v>0</v>
      </c>
      <c r="Q104" s="58">
        <f>'НЗ 2-экз'!Q104</f>
        <v>0</v>
      </c>
      <c r="R104" s="58">
        <f>'НЗ 2-экз'!R104</f>
        <v>0</v>
      </c>
      <c r="S104" s="58">
        <f>'НЗ 2-экз'!S104</f>
        <v>0</v>
      </c>
      <c r="T104" s="58">
        <f>'НЗ 2-экз'!T104</f>
        <v>0</v>
      </c>
      <c r="U104" s="58">
        <f>'НЗ 2-экз'!U104</f>
        <v>0</v>
      </c>
      <c r="V104" s="58">
        <f>'НЗ 2-экз'!V104</f>
        <v>0</v>
      </c>
      <c r="W104" s="58">
        <f>'НЗ 2-экз'!W104</f>
        <v>0</v>
      </c>
      <c r="X104" s="58">
        <f>'НЗ 2-экз'!X104</f>
        <v>0</v>
      </c>
      <c r="Y104" s="58">
        <f>'НЗ 2-экз'!Y104</f>
        <v>0</v>
      </c>
      <c r="Z104" s="58">
        <f>'НЗ 2-экз'!Z104</f>
        <v>0</v>
      </c>
      <c r="AA104" s="58">
        <f>'НЗ 2-экз'!AA104</f>
        <v>0</v>
      </c>
      <c r="AB104" s="58">
        <f>'НЗ 2-экз'!AB104</f>
        <v>0</v>
      </c>
      <c r="AC104" s="58">
        <f>'НЗ 2-экз'!AC104</f>
        <v>0</v>
      </c>
      <c r="AD104" s="58">
        <f>'НЗ 2-экз'!AD104</f>
        <v>0</v>
      </c>
      <c r="AE104" s="59"/>
      <c r="AF104" s="59"/>
      <c r="AG104" s="59">
        <f t="shared" si="12"/>
        <v>0</v>
      </c>
      <c r="AH104" s="59">
        <f t="shared" si="13"/>
        <v>0</v>
      </c>
      <c r="AI104" s="59">
        <f t="shared" si="14"/>
        <v>0</v>
      </c>
      <c r="AJ104" s="59">
        <f t="shared" si="16"/>
        <v>0</v>
      </c>
      <c r="AK104" s="59">
        <f t="shared" si="17"/>
        <v>0</v>
      </c>
      <c r="AL104" s="59">
        <f t="shared" si="15"/>
        <v>0</v>
      </c>
      <c r="AM104" s="1839"/>
    </row>
    <row r="105" spans="1:39" ht="11.25" hidden="1" customHeight="1" x14ac:dyDescent="0.2">
      <c r="A105" s="1425">
        <v>343</v>
      </c>
      <c r="B105" s="1057">
        <v>244</v>
      </c>
      <c r="C105" s="11"/>
      <c r="D105" s="58"/>
      <c r="E105" s="58">
        <f>'НЗ 2-экз'!E105</f>
        <v>0</v>
      </c>
      <c r="F105" s="58">
        <f>'НЗ 2-экз'!F105</f>
        <v>0</v>
      </c>
      <c r="G105" s="58">
        <f>'НЗ 2-экз'!G105</f>
        <v>0</v>
      </c>
      <c r="H105" s="58">
        <f>'НЗ 2-экз'!H105</f>
        <v>0</v>
      </c>
      <c r="I105" s="58">
        <f>'НЗ 2-экз'!I105</f>
        <v>0</v>
      </c>
      <c r="J105" s="58">
        <f>'НЗ 2-экз'!J105</f>
        <v>0</v>
      </c>
      <c r="K105" s="58">
        <f>'НЗ 2-экз'!K105</f>
        <v>0</v>
      </c>
      <c r="L105" s="58">
        <f>'НЗ 2-экз'!L105</f>
        <v>0</v>
      </c>
      <c r="M105" s="58">
        <f>'НЗ 2-экз'!M105</f>
        <v>0</v>
      </c>
      <c r="N105" s="58">
        <f>'НЗ 2-экз'!N105</f>
        <v>0</v>
      </c>
      <c r="O105" s="58">
        <f>'НЗ 2-экз'!O105</f>
        <v>0</v>
      </c>
      <c r="P105" s="58">
        <f>'НЗ 2-экз'!P105</f>
        <v>0</v>
      </c>
      <c r="Q105" s="58">
        <f>'НЗ 2-экз'!Q105</f>
        <v>0</v>
      </c>
      <c r="R105" s="58">
        <f>'НЗ 2-экз'!R105</f>
        <v>0</v>
      </c>
      <c r="S105" s="58">
        <f>'НЗ 2-экз'!S105</f>
        <v>0</v>
      </c>
      <c r="T105" s="58">
        <f>'НЗ 2-экз'!T105</f>
        <v>0</v>
      </c>
      <c r="U105" s="58">
        <f>'НЗ 2-экз'!U105</f>
        <v>0</v>
      </c>
      <c r="V105" s="58">
        <f>'НЗ 2-экз'!V105</f>
        <v>0</v>
      </c>
      <c r="W105" s="58">
        <f>'НЗ 2-экз'!W105</f>
        <v>0</v>
      </c>
      <c r="X105" s="58">
        <f>'НЗ 2-экз'!X105</f>
        <v>0</v>
      </c>
      <c r="Y105" s="58">
        <f>'НЗ 2-экз'!Y105</f>
        <v>0</v>
      </c>
      <c r="Z105" s="58">
        <f>'НЗ 2-экз'!Z105</f>
        <v>0</v>
      </c>
      <c r="AA105" s="58">
        <f>'НЗ 2-экз'!AA105</f>
        <v>0</v>
      </c>
      <c r="AB105" s="58">
        <f>'НЗ 2-экз'!AB105</f>
        <v>0</v>
      </c>
      <c r="AC105" s="58">
        <f>'НЗ 2-экз'!AC105</f>
        <v>0</v>
      </c>
      <c r="AD105" s="58">
        <f>'НЗ 2-экз'!AD105</f>
        <v>0</v>
      </c>
      <c r="AE105" s="59"/>
      <c r="AF105" s="59"/>
      <c r="AG105" s="59">
        <f t="shared" si="12"/>
        <v>0</v>
      </c>
      <c r="AH105" s="59">
        <f t="shared" si="13"/>
        <v>0</v>
      </c>
      <c r="AI105" s="59">
        <f t="shared" si="14"/>
        <v>0</v>
      </c>
      <c r="AJ105" s="59">
        <f t="shared" si="16"/>
        <v>0</v>
      </c>
      <c r="AK105" s="59">
        <f t="shared" si="17"/>
        <v>0</v>
      </c>
      <c r="AL105" s="59">
        <f t="shared" si="15"/>
        <v>0</v>
      </c>
      <c r="AM105" s="1839"/>
    </row>
    <row r="106" spans="1:39" ht="11.25" hidden="1" customHeight="1" x14ac:dyDescent="0.2">
      <c r="A106" s="1425">
        <v>344</v>
      </c>
      <c r="B106" s="1057">
        <v>244</v>
      </c>
      <c r="C106" s="11"/>
      <c r="D106" s="58"/>
      <c r="E106" s="58">
        <f>'НЗ 2-экз'!E106</f>
        <v>5000</v>
      </c>
      <c r="F106" s="58">
        <f>'НЗ 2-экз'!F106</f>
        <v>10000</v>
      </c>
      <c r="G106" s="58">
        <f>'НЗ 2-экз'!G106</f>
        <v>0</v>
      </c>
      <c r="H106" s="58">
        <f>'НЗ 2-экз'!H106</f>
        <v>0</v>
      </c>
      <c r="I106" s="58">
        <f>'НЗ 2-экз'!I106</f>
        <v>0</v>
      </c>
      <c r="J106" s="58">
        <f>'НЗ 2-экз'!J106</f>
        <v>0</v>
      </c>
      <c r="K106" s="58">
        <f>'НЗ 2-экз'!K106</f>
        <v>0</v>
      </c>
      <c r="L106" s="58">
        <f>'НЗ 2-экз'!L106</f>
        <v>0</v>
      </c>
      <c r="M106" s="58">
        <f>'НЗ 2-экз'!M106</f>
        <v>0</v>
      </c>
      <c r="N106" s="58">
        <f>'НЗ 2-экз'!N106</f>
        <v>0</v>
      </c>
      <c r="O106" s="58">
        <f>'НЗ 2-экз'!O106</f>
        <v>0</v>
      </c>
      <c r="P106" s="58">
        <f>'НЗ 2-экз'!P106</f>
        <v>0</v>
      </c>
      <c r="Q106" s="58">
        <f>'НЗ 2-экз'!Q106</f>
        <v>0</v>
      </c>
      <c r="R106" s="58">
        <f>'НЗ 2-экз'!R106</f>
        <v>0</v>
      </c>
      <c r="S106" s="58">
        <f>'НЗ 2-экз'!S106</f>
        <v>5000</v>
      </c>
      <c r="T106" s="58">
        <f>'НЗ 2-экз'!T106</f>
        <v>10000</v>
      </c>
      <c r="U106" s="58">
        <f>'НЗ 2-экз'!U106</f>
        <v>0</v>
      </c>
      <c r="V106" s="58">
        <f>'НЗ 2-экз'!V106</f>
        <v>0</v>
      </c>
      <c r="W106" s="58">
        <f>'НЗ 2-экз'!W106</f>
        <v>0</v>
      </c>
      <c r="X106" s="58">
        <f>'НЗ 2-экз'!X106</f>
        <v>15000</v>
      </c>
      <c r="Y106" s="58">
        <f>'НЗ 2-экз'!Y106</f>
        <v>0</v>
      </c>
      <c r="Z106" s="58">
        <f>'НЗ 2-экз'!Z106</f>
        <v>0</v>
      </c>
      <c r="AA106" s="58">
        <f>'НЗ 2-экз'!AA106</f>
        <v>0</v>
      </c>
      <c r="AB106" s="58">
        <f>'НЗ 2-экз'!AB106</f>
        <v>0</v>
      </c>
      <c r="AC106" s="58">
        <f>'НЗ 2-экз'!AC106</f>
        <v>0</v>
      </c>
      <c r="AD106" s="58">
        <f>'НЗ 2-экз'!AD106</f>
        <v>0</v>
      </c>
      <c r="AE106" s="59"/>
      <c r="AF106" s="59"/>
      <c r="AG106" s="59">
        <f t="shared" si="12"/>
        <v>0</v>
      </c>
      <c r="AH106" s="59">
        <f t="shared" si="13"/>
        <v>0</v>
      </c>
      <c r="AI106" s="59">
        <f t="shared" si="14"/>
        <v>0</v>
      </c>
      <c r="AJ106" s="59">
        <f t="shared" si="16"/>
        <v>0</v>
      </c>
      <c r="AK106" s="59">
        <f t="shared" si="17"/>
        <v>0</v>
      </c>
      <c r="AL106" s="59">
        <f t="shared" si="15"/>
        <v>15000</v>
      </c>
      <c r="AM106" s="1839"/>
    </row>
    <row r="107" spans="1:39" ht="11.25" hidden="1" customHeight="1" x14ac:dyDescent="0.2">
      <c r="A107" s="1425">
        <v>345</v>
      </c>
      <c r="B107" s="1057">
        <v>244</v>
      </c>
      <c r="C107" s="11"/>
      <c r="D107" s="58"/>
      <c r="E107" s="58">
        <f>'НЗ 2-экз'!E107</f>
        <v>0</v>
      </c>
      <c r="F107" s="58">
        <f>'НЗ 2-экз'!F107</f>
        <v>0</v>
      </c>
      <c r="G107" s="58">
        <f>'НЗ 2-экз'!G107</f>
        <v>0</v>
      </c>
      <c r="H107" s="58">
        <f>'НЗ 2-экз'!H107</f>
        <v>0</v>
      </c>
      <c r="I107" s="58">
        <f>'НЗ 2-экз'!I107</f>
        <v>0</v>
      </c>
      <c r="J107" s="58">
        <f>'НЗ 2-экз'!J107</f>
        <v>0</v>
      </c>
      <c r="K107" s="58">
        <f>'НЗ 2-экз'!K107</f>
        <v>0</v>
      </c>
      <c r="L107" s="58">
        <f>'НЗ 2-экз'!L107</f>
        <v>0</v>
      </c>
      <c r="M107" s="58">
        <f>'НЗ 2-экз'!M107</f>
        <v>0</v>
      </c>
      <c r="N107" s="58">
        <f>'НЗ 2-экз'!N107</f>
        <v>0</v>
      </c>
      <c r="O107" s="58">
        <f>'НЗ 2-экз'!O107</f>
        <v>0</v>
      </c>
      <c r="P107" s="58">
        <f>'НЗ 2-экз'!P107</f>
        <v>0</v>
      </c>
      <c r="Q107" s="58">
        <f>'НЗ 2-экз'!Q107</f>
        <v>0</v>
      </c>
      <c r="R107" s="58">
        <f>'НЗ 2-экз'!R107</f>
        <v>0</v>
      </c>
      <c r="S107" s="58">
        <f>'НЗ 2-экз'!S107</f>
        <v>0</v>
      </c>
      <c r="T107" s="58">
        <f>'НЗ 2-экз'!T107</f>
        <v>0</v>
      </c>
      <c r="U107" s="58">
        <f>'НЗ 2-экз'!U107</f>
        <v>0</v>
      </c>
      <c r="V107" s="58">
        <f>'НЗ 2-экз'!V107</f>
        <v>0</v>
      </c>
      <c r="W107" s="58">
        <f>'НЗ 2-экз'!W107</f>
        <v>0</v>
      </c>
      <c r="X107" s="58">
        <f>'НЗ 2-экз'!X107</f>
        <v>0</v>
      </c>
      <c r="Y107" s="58">
        <f>'НЗ 2-экз'!Y107</f>
        <v>0</v>
      </c>
      <c r="Z107" s="58">
        <f>'НЗ 2-экз'!Z107</f>
        <v>0</v>
      </c>
      <c r="AA107" s="58">
        <f>'НЗ 2-экз'!AA107</f>
        <v>0</v>
      </c>
      <c r="AB107" s="58">
        <f>'НЗ 2-экз'!AB107</f>
        <v>0</v>
      </c>
      <c r="AC107" s="58">
        <f>'НЗ 2-экз'!AC107</f>
        <v>0</v>
      </c>
      <c r="AD107" s="58">
        <f>'НЗ 2-экз'!AD107</f>
        <v>0</v>
      </c>
      <c r="AE107" s="59"/>
      <c r="AF107" s="59"/>
      <c r="AG107" s="59">
        <f t="shared" si="12"/>
        <v>0</v>
      </c>
      <c r="AH107" s="59">
        <f t="shared" si="13"/>
        <v>0</v>
      </c>
      <c r="AI107" s="59">
        <f t="shared" si="14"/>
        <v>0</v>
      </c>
      <c r="AJ107" s="59">
        <f t="shared" si="16"/>
        <v>0</v>
      </c>
      <c r="AK107" s="59">
        <f t="shared" si="17"/>
        <v>0</v>
      </c>
      <c r="AL107" s="59">
        <f t="shared" si="15"/>
        <v>0</v>
      </c>
      <c r="AM107" s="1839"/>
    </row>
    <row r="108" spans="1:39" ht="11.25" hidden="1" customHeight="1" x14ac:dyDescent="0.2">
      <c r="A108" s="1425">
        <v>346</v>
      </c>
      <c r="B108" s="1057">
        <v>244</v>
      </c>
      <c r="C108" s="11"/>
      <c r="D108" s="58"/>
      <c r="E108" s="58">
        <f>'НЗ 2-экз'!E108</f>
        <v>25000</v>
      </c>
      <c r="F108" s="58">
        <f>'НЗ 2-экз'!F108</f>
        <v>25000</v>
      </c>
      <c r="G108" s="58">
        <f>'НЗ 2-экз'!G108</f>
        <v>0</v>
      </c>
      <c r="H108" s="58">
        <f>'НЗ 2-экз'!H108</f>
        <v>0</v>
      </c>
      <c r="I108" s="58">
        <f>'НЗ 2-экз'!I108</f>
        <v>0</v>
      </c>
      <c r="J108" s="58">
        <f>'НЗ 2-экз'!J108</f>
        <v>0</v>
      </c>
      <c r="K108" s="58">
        <f>'НЗ 2-экз'!K108</f>
        <v>0</v>
      </c>
      <c r="L108" s="58">
        <f>'НЗ 2-экз'!L108</f>
        <v>0</v>
      </c>
      <c r="M108" s="58">
        <f>'НЗ 2-экз'!M108</f>
        <v>0</v>
      </c>
      <c r="N108" s="58">
        <f>'НЗ 2-экз'!N108</f>
        <v>0</v>
      </c>
      <c r="O108" s="58">
        <f>'НЗ 2-экз'!O108</f>
        <v>0</v>
      </c>
      <c r="P108" s="58">
        <f>'НЗ 2-экз'!P108</f>
        <v>0</v>
      </c>
      <c r="Q108" s="58">
        <f>'НЗ 2-экз'!Q108</f>
        <v>0</v>
      </c>
      <c r="R108" s="58">
        <f>'НЗ 2-экз'!R108</f>
        <v>0</v>
      </c>
      <c r="S108" s="58">
        <f>'НЗ 2-экз'!S108</f>
        <v>25000</v>
      </c>
      <c r="T108" s="58">
        <f>'НЗ 2-экз'!T108</f>
        <v>25000</v>
      </c>
      <c r="U108" s="58">
        <f>'НЗ 2-экз'!U108</f>
        <v>0</v>
      </c>
      <c r="V108" s="58">
        <f>'НЗ 2-экз'!V108</f>
        <v>0</v>
      </c>
      <c r="W108" s="58">
        <f>'НЗ 2-экз'!W108</f>
        <v>0</v>
      </c>
      <c r="X108" s="58">
        <f>'НЗ 2-экз'!X108</f>
        <v>50000</v>
      </c>
      <c r="Y108" s="58">
        <f>'НЗ 2-экз'!Y108</f>
        <v>0</v>
      </c>
      <c r="Z108" s="58">
        <f>'НЗ 2-экз'!Z108</f>
        <v>0</v>
      </c>
      <c r="AA108" s="58">
        <f>'НЗ 2-экз'!AA108</f>
        <v>0</v>
      </c>
      <c r="AB108" s="58">
        <f>'НЗ 2-экз'!AB108</f>
        <v>0</v>
      </c>
      <c r="AC108" s="58">
        <f>'НЗ 2-экз'!AC108</f>
        <v>0</v>
      </c>
      <c r="AD108" s="58">
        <f>'НЗ 2-экз'!AD108</f>
        <v>0</v>
      </c>
      <c r="AE108" s="59"/>
      <c r="AF108" s="59"/>
      <c r="AG108" s="59">
        <f t="shared" si="12"/>
        <v>0</v>
      </c>
      <c r="AH108" s="59">
        <f t="shared" si="13"/>
        <v>0</v>
      </c>
      <c r="AI108" s="59">
        <f t="shared" si="14"/>
        <v>0</v>
      </c>
      <c r="AJ108" s="59">
        <f t="shared" si="16"/>
        <v>0</v>
      </c>
      <c r="AK108" s="59">
        <f t="shared" si="17"/>
        <v>0</v>
      </c>
      <c r="AL108" s="59">
        <f t="shared" si="15"/>
        <v>50000</v>
      </c>
      <c r="AM108" s="1839"/>
    </row>
    <row r="109" spans="1:39" ht="11.25" hidden="1" customHeight="1" x14ac:dyDescent="0.2">
      <c r="A109" s="1425">
        <v>349</v>
      </c>
      <c r="B109" s="1057">
        <v>244</v>
      </c>
      <c r="C109" s="11"/>
      <c r="D109" s="58"/>
      <c r="E109" s="58">
        <f>'НЗ 2-экз'!E109</f>
        <v>0</v>
      </c>
      <c r="F109" s="58">
        <f>'НЗ 2-экз'!F109</f>
        <v>0</v>
      </c>
      <c r="G109" s="58">
        <f>'НЗ 2-экз'!G109</f>
        <v>0</v>
      </c>
      <c r="H109" s="58">
        <f>'НЗ 2-экз'!H109</f>
        <v>0</v>
      </c>
      <c r="I109" s="58">
        <f>'НЗ 2-экз'!I109</f>
        <v>0</v>
      </c>
      <c r="J109" s="58">
        <f>'НЗ 2-экз'!J109</f>
        <v>0</v>
      </c>
      <c r="K109" s="58">
        <f>'НЗ 2-экз'!K109</f>
        <v>0</v>
      </c>
      <c r="L109" s="58">
        <f>'НЗ 2-экз'!L109</f>
        <v>0</v>
      </c>
      <c r="M109" s="58">
        <f>'НЗ 2-экз'!M109</f>
        <v>0</v>
      </c>
      <c r="N109" s="58">
        <f>'НЗ 2-экз'!N109</f>
        <v>0</v>
      </c>
      <c r="O109" s="58">
        <f>'НЗ 2-экз'!O109</f>
        <v>0</v>
      </c>
      <c r="P109" s="58">
        <f>'НЗ 2-экз'!P109</f>
        <v>0</v>
      </c>
      <c r="Q109" s="58">
        <f>'НЗ 2-экз'!Q109</f>
        <v>0</v>
      </c>
      <c r="R109" s="58">
        <f>'НЗ 2-экз'!R109</f>
        <v>0</v>
      </c>
      <c r="S109" s="58">
        <f>'НЗ 2-экз'!S109</f>
        <v>0</v>
      </c>
      <c r="T109" s="58">
        <f>'НЗ 2-экз'!T109</f>
        <v>0</v>
      </c>
      <c r="U109" s="58">
        <f>'НЗ 2-экз'!U109</f>
        <v>0</v>
      </c>
      <c r="V109" s="58">
        <f>'НЗ 2-экз'!V109</f>
        <v>0</v>
      </c>
      <c r="W109" s="58">
        <f>'НЗ 2-экз'!W109</f>
        <v>0</v>
      </c>
      <c r="X109" s="58">
        <f>'НЗ 2-экз'!X109</f>
        <v>0</v>
      </c>
      <c r="Y109" s="58">
        <f>'НЗ 2-экз'!Y109</f>
        <v>0</v>
      </c>
      <c r="Z109" s="58">
        <f>'НЗ 2-экз'!Z109</f>
        <v>0</v>
      </c>
      <c r="AA109" s="58">
        <f>'НЗ 2-экз'!AA109</f>
        <v>0</v>
      </c>
      <c r="AB109" s="58">
        <f>'НЗ 2-экз'!AB109</f>
        <v>0</v>
      </c>
      <c r="AC109" s="58">
        <f>'НЗ 2-экз'!AC109</f>
        <v>0</v>
      </c>
      <c r="AD109" s="58">
        <f>'НЗ 2-экз'!AD109</f>
        <v>0</v>
      </c>
      <c r="AE109" s="59"/>
      <c r="AF109" s="59"/>
      <c r="AG109" s="59">
        <f t="shared" si="12"/>
        <v>0</v>
      </c>
      <c r="AH109" s="59">
        <f>Z109+AD109+AA109</f>
        <v>0</v>
      </c>
      <c r="AI109" s="59">
        <f t="shared" si="14"/>
        <v>0</v>
      </c>
      <c r="AJ109" s="59">
        <f t="shared" si="16"/>
        <v>0</v>
      </c>
      <c r="AK109" s="59">
        <f t="shared" si="17"/>
        <v>0</v>
      </c>
      <c r="AL109" s="59">
        <f t="shared" si="15"/>
        <v>0</v>
      </c>
      <c r="AM109" s="1839"/>
    </row>
    <row r="110" spans="1:39" ht="11.25" hidden="1" customHeight="1" x14ac:dyDescent="0.2">
      <c r="A110" s="1431">
        <v>352</v>
      </c>
      <c r="B110" s="269">
        <v>244</v>
      </c>
      <c r="C110" s="11"/>
      <c r="D110" s="58"/>
      <c r="E110" s="58">
        <f>'НЗ 2-экз'!E110</f>
        <v>0</v>
      </c>
      <c r="F110" s="58">
        <f>'НЗ 2-экз'!F110</f>
        <v>0</v>
      </c>
      <c r="G110" s="58">
        <f>'НЗ 2-экз'!G110</f>
        <v>0</v>
      </c>
      <c r="H110" s="58">
        <f>'НЗ 2-экз'!H110</f>
        <v>0</v>
      </c>
      <c r="I110" s="58">
        <f>'НЗ 2-экз'!I110</f>
        <v>0</v>
      </c>
      <c r="J110" s="58">
        <f>'НЗ 2-экз'!J110</f>
        <v>0</v>
      </c>
      <c r="K110" s="58">
        <f>'НЗ 2-экз'!K110</f>
        <v>0</v>
      </c>
      <c r="L110" s="58">
        <f>'НЗ 2-экз'!L110</f>
        <v>0</v>
      </c>
      <c r="M110" s="58">
        <f>'НЗ 2-экз'!M110</f>
        <v>0</v>
      </c>
      <c r="N110" s="58">
        <f>'НЗ 2-экз'!N110</f>
        <v>0</v>
      </c>
      <c r="O110" s="58">
        <f>'НЗ 2-экз'!O110</f>
        <v>0</v>
      </c>
      <c r="P110" s="58">
        <f>'НЗ 2-экз'!P110</f>
        <v>0</v>
      </c>
      <c r="Q110" s="58">
        <f>'НЗ 2-экз'!Q110</f>
        <v>0</v>
      </c>
      <c r="R110" s="58">
        <f>'НЗ 2-экз'!R110</f>
        <v>0</v>
      </c>
      <c r="S110" s="58">
        <f>'НЗ 2-экз'!S110</f>
        <v>0</v>
      </c>
      <c r="T110" s="58">
        <f>'НЗ 2-экз'!T110</f>
        <v>0</v>
      </c>
      <c r="U110" s="58">
        <f>'НЗ 2-экз'!U110</f>
        <v>0</v>
      </c>
      <c r="V110" s="58">
        <f>'НЗ 2-экз'!V110</f>
        <v>0</v>
      </c>
      <c r="W110" s="58">
        <f>'НЗ 2-экз'!W110</f>
        <v>0</v>
      </c>
      <c r="X110" s="58">
        <f>'НЗ 2-экз'!X110</f>
        <v>0</v>
      </c>
      <c r="Y110" s="58">
        <f>'НЗ 2-экз'!Y110</f>
        <v>0</v>
      </c>
      <c r="Z110" s="58">
        <f>'НЗ 2-экз'!Z110</f>
        <v>0</v>
      </c>
      <c r="AA110" s="58">
        <f>'НЗ 2-экз'!AA110</f>
        <v>0</v>
      </c>
      <c r="AB110" s="58">
        <f>'НЗ 2-экз'!AB110</f>
        <v>0</v>
      </c>
      <c r="AC110" s="58">
        <f>'НЗ 2-экз'!AC110</f>
        <v>0</v>
      </c>
      <c r="AD110" s="58">
        <f>'НЗ 2-экз'!AD110</f>
        <v>0</v>
      </c>
      <c r="AE110" s="59"/>
      <c r="AF110" s="59"/>
      <c r="AG110" s="59">
        <f t="shared" si="12"/>
        <v>0</v>
      </c>
      <c r="AH110" s="59">
        <f>Z110+AD110</f>
        <v>0</v>
      </c>
      <c r="AI110" s="59">
        <f t="shared" si="14"/>
        <v>0</v>
      </c>
      <c r="AJ110" s="59">
        <f>AC110</f>
        <v>0</v>
      </c>
      <c r="AK110" s="59">
        <f>SUM(Y110:AD110)</f>
        <v>0</v>
      </c>
      <c r="AL110" s="59">
        <f t="shared" si="15"/>
        <v>0</v>
      </c>
      <c r="AM110" s="1839"/>
    </row>
    <row r="111" spans="1:39" ht="11.25" hidden="1" customHeight="1" x14ac:dyDescent="0.2">
      <c r="A111" s="1431">
        <v>353</v>
      </c>
      <c r="B111" s="269">
        <v>244</v>
      </c>
      <c r="C111" s="11"/>
      <c r="D111" s="58"/>
      <c r="E111" s="58">
        <f>'НЗ 2-экз'!E111</f>
        <v>0</v>
      </c>
      <c r="F111" s="58">
        <f>'НЗ 2-экз'!F111</f>
        <v>0</v>
      </c>
      <c r="G111" s="58">
        <f>'НЗ 2-экз'!G111</f>
        <v>0</v>
      </c>
      <c r="H111" s="58">
        <f>'НЗ 2-экз'!H111</f>
        <v>0</v>
      </c>
      <c r="I111" s="58">
        <f>'НЗ 2-экз'!I111</f>
        <v>0</v>
      </c>
      <c r="J111" s="58">
        <f>'НЗ 2-экз'!J111</f>
        <v>0</v>
      </c>
      <c r="K111" s="58">
        <f>'НЗ 2-экз'!K111</f>
        <v>0</v>
      </c>
      <c r="L111" s="58">
        <f>'НЗ 2-экз'!L111</f>
        <v>0</v>
      </c>
      <c r="M111" s="58">
        <f>'НЗ 2-экз'!M111</f>
        <v>0</v>
      </c>
      <c r="N111" s="58">
        <f>'НЗ 2-экз'!N111</f>
        <v>0</v>
      </c>
      <c r="O111" s="58">
        <f>'НЗ 2-экз'!O111</f>
        <v>0</v>
      </c>
      <c r="P111" s="58">
        <f>'НЗ 2-экз'!P111</f>
        <v>0</v>
      </c>
      <c r="Q111" s="58">
        <f>'НЗ 2-экз'!Q111</f>
        <v>0</v>
      </c>
      <c r="R111" s="58">
        <f>'НЗ 2-экз'!R111</f>
        <v>0</v>
      </c>
      <c r="S111" s="58">
        <f>'НЗ 2-экз'!S111</f>
        <v>0</v>
      </c>
      <c r="T111" s="58">
        <f>'НЗ 2-экз'!T111</f>
        <v>0</v>
      </c>
      <c r="U111" s="58">
        <f>'НЗ 2-экз'!U111</f>
        <v>0</v>
      </c>
      <c r="V111" s="58">
        <f>'НЗ 2-экз'!V111</f>
        <v>0</v>
      </c>
      <c r="W111" s="58">
        <f>'НЗ 2-экз'!W111</f>
        <v>0</v>
      </c>
      <c r="X111" s="58">
        <f>'НЗ 2-экз'!X111</f>
        <v>0</v>
      </c>
      <c r="Y111" s="58">
        <f>'НЗ 2-экз'!Y111</f>
        <v>0</v>
      </c>
      <c r="Z111" s="58">
        <f>'НЗ 2-экз'!Z111</f>
        <v>0</v>
      </c>
      <c r="AA111" s="58">
        <f>'НЗ 2-экз'!AA111</f>
        <v>0</v>
      </c>
      <c r="AB111" s="58">
        <f>'НЗ 2-экз'!AB111</f>
        <v>0</v>
      </c>
      <c r="AC111" s="58">
        <f>'НЗ 2-экз'!AC111</f>
        <v>0</v>
      </c>
      <c r="AD111" s="58">
        <f>'НЗ 2-экз'!AD111</f>
        <v>0</v>
      </c>
      <c r="AE111" s="59"/>
      <c r="AF111" s="59"/>
      <c r="AG111" s="59">
        <f t="shared" si="12"/>
        <v>0</v>
      </c>
      <c r="AH111" s="59">
        <f>Z111+AD111</f>
        <v>0</v>
      </c>
      <c r="AI111" s="59">
        <f t="shared" si="14"/>
        <v>0</v>
      </c>
      <c r="AJ111" s="59">
        <f>AC111</f>
        <v>0</v>
      </c>
      <c r="AK111" s="59">
        <f>SUM(Y111:AD111)</f>
        <v>0</v>
      </c>
      <c r="AL111" s="59">
        <f t="shared" si="15"/>
        <v>0</v>
      </c>
      <c r="AM111" s="1839"/>
    </row>
    <row r="112" spans="1:39" ht="12" x14ac:dyDescent="0.2">
      <c r="A112" s="1432" t="s">
        <v>1352</v>
      </c>
      <c r="B112" s="269"/>
      <c r="C112" s="1485">
        <f t="shared" ref="C112:D112" si="18">C63+C64+C65+C66+C82+C83+C84+C85+C86</f>
        <v>0</v>
      </c>
      <c r="D112" s="1485">
        <f t="shared" si="18"/>
        <v>0</v>
      </c>
      <c r="E112" s="1485">
        <f>E63+E64+E65+E66+E82+E83+E84+E85+E86</f>
        <v>700000.00000000012</v>
      </c>
      <c r="F112" s="1485">
        <f t="shared" ref="F112:AL112" si="19">F63+F64+F65+F66+F82+F83+F84+F85+F86</f>
        <v>2290000</v>
      </c>
      <c r="G112" s="1485">
        <f t="shared" si="19"/>
        <v>0</v>
      </c>
      <c r="H112" s="1485">
        <f t="shared" si="19"/>
        <v>0</v>
      </c>
      <c r="I112" s="1485">
        <f t="shared" si="19"/>
        <v>0</v>
      </c>
      <c r="J112" s="1485">
        <f t="shared" si="19"/>
        <v>0</v>
      </c>
      <c r="K112" s="1485">
        <f t="shared" si="19"/>
        <v>0</v>
      </c>
      <c r="L112" s="1485">
        <f t="shared" si="19"/>
        <v>0</v>
      </c>
      <c r="M112" s="1485">
        <f t="shared" si="19"/>
        <v>0</v>
      </c>
      <c r="N112" s="1485">
        <f t="shared" si="19"/>
        <v>0</v>
      </c>
      <c r="O112" s="1485">
        <f t="shared" si="19"/>
        <v>0</v>
      </c>
      <c r="P112" s="1485">
        <f t="shared" si="19"/>
        <v>0</v>
      </c>
      <c r="Q112" s="1485">
        <f t="shared" si="19"/>
        <v>0</v>
      </c>
      <c r="R112" s="1485">
        <f t="shared" si="19"/>
        <v>0</v>
      </c>
      <c r="S112" s="1485">
        <f t="shared" si="19"/>
        <v>700000.00000000012</v>
      </c>
      <c r="T112" s="1485">
        <f t="shared" si="19"/>
        <v>2290000</v>
      </c>
      <c r="U112" s="1485">
        <f t="shared" si="19"/>
        <v>0</v>
      </c>
      <c r="V112" s="1485">
        <f t="shared" si="19"/>
        <v>0</v>
      </c>
      <c r="W112" s="1485">
        <f t="shared" si="19"/>
        <v>0</v>
      </c>
      <c r="X112" s="1485">
        <f t="shared" si="19"/>
        <v>2990000.0000000005</v>
      </c>
      <c r="Y112" s="1485">
        <f t="shared" si="19"/>
        <v>0</v>
      </c>
      <c r="Z112" s="1485">
        <f t="shared" si="19"/>
        <v>185000</v>
      </c>
      <c r="AA112" s="1485">
        <f t="shared" si="19"/>
        <v>0</v>
      </c>
      <c r="AB112" s="1485">
        <f t="shared" si="19"/>
        <v>23000</v>
      </c>
      <c r="AC112" s="1485">
        <f t="shared" si="19"/>
        <v>0</v>
      </c>
      <c r="AD112" s="1485">
        <f t="shared" si="19"/>
        <v>135000</v>
      </c>
      <c r="AE112" s="1485">
        <f t="shared" si="19"/>
        <v>0</v>
      </c>
      <c r="AF112" s="1485">
        <f t="shared" si="19"/>
        <v>0</v>
      </c>
      <c r="AG112" s="1485">
        <f t="shared" si="19"/>
        <v>0</v>
      </c>
      <c r="AH112" s="1485">
        <f t="shared" si="19"/>
        <v>320000</v>
      </c>
      <c r="AI112" s="1485">
        <f t="shared" si="19"/>
        <v>23000</v>
      </c>
      <c r="AJ112" s="1485">
        <f t="shared" si="19"/>
        <v>0</v>
      </c>
      <c r="AK112" s="1485">
        <f t="shared" si="19"/>
        <v>343000</v>
      </c>
      <c r="AL112" s="1485">
        <f t="shared" si="19"/>
        <v>3333000.0000000005</v>
      </c>
      <c r="AM112" s="1839"/>
    </row>
    <row r="113" spans="1:39" ht="12" x14ac:dyDescent="0.2">
      <c r="A113" s="1419" t="s">
        <v>1353</v>
      </c>
      <c r="B113" s="269"/>
      <c r="C113" s="1483">
        <f t="shared" ref="C113:D113" si="20">C114-C112</f>
        <v>0</v>
      </c>
      <c r="D113" s="1483">
        <f t="shared" si="20"/>
        <v>0</v>
      </c>
      <c r="E113" s="1483">
        <f>E114-E112</f>
        <v>81000</v>
      </c>
      <c r="F113" s="1483">
        <f t="shared" ref="F113:AL113" si="21">F114-F112</f>
        <v>78000</v>
      </c>
      <c r="G113" s="1483">
        <f t="shared" si="21"/>
        <v>0</v>
      </c>
      <c r="H113" s="1483">
        <f t="shared" si="21"/>
        <v>0</v>
      </c>
      <c r="I113" s="1483">
        <f t="shared" si="21"/>
        <v>0</v>
      </c>
      <c r="J113" s="1483">
        <f t="shared" si="21"/>
        <v>0</v>
      </c>
      <c r="K113" s="1483">
        <f t="shared" si="21"/>
        <v>0</v>
      </c>
      <c r="L113" s="1483">
        <f t="shared" si="21"/>
        <v>0</v>
      </c>
      <c r="M113" s="1483">
        <f t="shared" si="21"/>
        <v>0</v>
      </c>
      <c r="N113" s="1483">
        <f t="shared" si="21"/>
        <v>0</v>
      </c>
      <c r="O113" s="1483">
        <f t="shared" si="21"/>
        <v>0</v>
      </c>
      <c r="P113" s="1483">
        <f t="shared" si="21"/>
        <v>0</v>
      </c>
      <c r="Q113" s="1483">
        <f t="shared" si="21"/>
        <v>0</v>
      </c>
      <c r="R113" s="1483">
        <f t="shared" si="21"/>
        <v>0</v>
      </c>
      <c r="S113" s="1483">
        <f t="shared" si="21"/>
        <v>81000</v>
      </c>
      <c r="T113" s="1483">
        <f t="shared" si="21"/>
        <v>78000</v>
      </c>
      <c r="U113" s="1483">
        <f t="shared" si="21"/>
        <v>0</v>
      </c>
      <c r="V113" s="1483">
        <f t="shared" si="21"/>
        <v>0</v>
      </c>
      <c r="W113" s="1483">
        <f t="shared" si="21"/>
        <v>0</v>
      </c>
      <c r="X113" s="1483">
        <f t="shared" si="21"/>
        <v>159000</v>
      </c>
      <c r="Y113" s="1483">
        <f t="shared" si="21"/>
        <v>0</v>
      </c>
      <c r="Z113" s="1483">
        <f t="shared" si="21"/>
        <v>633731.55000000005</v>
      </c>
      <c r="AA113" s="1483">
        <f t="shared" si="21"/>
        <v>0</v>
      </c>
      <c r="AB113" s="1483">
        <f t="shared" si="21"/>
        <v>0</v>
      </c>
      <c r="AC113" s="1483">
        <f t="shared" si="21"/>
        <v>0</v>
      </c>
      <c r="AD113" s="1483">
        <f t="shared" si="21"/>
        <v>0</v>
      </c>
      <c r="AE113" s="1483">
        <f t="shared" si="21"/>
        <v>0</v>
      </c>
      <c r="AF113" s="1483">
        <f t="shared" si="21"/>
        <v>0</v>
      </c>
      <c r="AG113" s="1483">
        <f t="shared" si="21"/>
        <v>0</v>
      </c>
      <c r="AH113" s="1483">
        <f t="shared" si="21"/>
        <v>633731.55000000005</v>
      </c>
      <c r="AI113" s="1483">
        <f t="shared" si="21"/>
        <v>0</v>
      </c>
      <c r="AJ113" s="1483">
        <f t="shared" si="21"/>
        <v>0</v>
      </c>
      <c r="AK113" s="1483">
        <f t="shared" si="21"/>
        <v>633731.55000000005</v>
      </c>
      <c r="AL113" s="1483">
        <f t="shared" si="21"/>
        <v>792731.54999999981</v>
      </c>
      <c r="AM113" s="1839"/>
    </row>
    <row r="114" spans="1:39" ht="11.25" hidden="1" customHeight="1" x14ac:dyDescent="0.2">
      <c r="A114" s="1434" t="s">
        <v>204</v>
      </c>
      <c r="B114" s="60"/>
      <c r="C114" s="1486">
        <f t="shared" ref="C114:D114" si="22">SUM(C63:C111)</f>
        <v>0</v>
      </c>
      <c r="D114" s="1486">
        <f t="shared" si="22"/>
        <v>0</v>
      </c>
      <c r="E114" s="1486">
        <f t="shared" ref="E114:AL114" si="23">SUM(E63:E111)</f>
        <v>781000.00000000012</v>
      </c>
      <c r="F114" s="1486">
        <f t="shared" si="23"/>
        <v>2368000</v>
      </c>
      <c r="G114" s="1486">
        <f t="shared" si="23"/>
        <v>0</v>
      </c>
      <c r="H114" s="1486">
        <f t="shared" si="23"/>
        <v>0</v>
      </c>
      <c r="I114" s="1486">
        <f t="shared" si="23"/>
        <v>0</v>
      </c>
      <c r="J114" s="1486">
        <f t="shared" si="23"/>
        <v>0</v>
      </c>
      <c r="K114" s="1486">
        <f t="shared" si="23"/>
        <v>0</v>
      </c>
      <c r="L114" s="1486">
        <f t="shared" si="23"/>
        <v>0</v>
      </c>
      <c r="M114" s="1486">
        <f t="shared" si="23"/>
        <v>0</v>
      </c>
      <c r="N114" s="1486">
        <f t="shared" si="23"/>
        <v>0</v>
      </c>
      <c r="O114" s="1486">
        <f t="shared" si="23"/>
        <v>0</v>
      </c>
      <c r="P114" s="1486">
        <f t="shared" si="23"/>
        <v>0</v>
      </c>
      <c r="Q114" s="1486">
        <f>SUM(Q63:Q111)</f>
        <v>0</v>
      </c>
      <c r="R114" s="1486">
        <f>SUM(R63:R111)</f>
        <v>0</v>
      </c>
      <c r="S114" s="1486">
        <f t="shared" si="23"/>
        <v>781000.00000000012</v>
      </c>
      <c r="T114" s="1486">
        <f t="shared" si="23"/>
        <v>2368000</v>
      </c>
      <c r="U114" s="1486">
        <f t="shared" si="23"/>
        <v>0</v>
      </c>
      <c r="V114" s="1486">
        <f t="shared" si="23"/>
        <v>0</v>
      </c>
      <c r="W114" s="1486">
        <f>SUM(W63:W111)</f>
        <v>0</v>
      </c>
      <c r="X114" s="1486">
        <f t="shared" si="23"/>
        <v>3149000.0000000005</v>
      </c>
      <c r="Y114" s="1486">
        <f t="shared" si="23"/>
        <v>0</v>
      </c>
      <c r="Z114" s="1486">
        <f t="shared" si="23"/>
        <v>818731.55</v>
      </c>
      <c r="AA114" s="1486">
        <f>SUM(AA63:AA111)</f>
        <v>0</v>
      </c>
      <c r="AB114" s="1486">
        <f t="shared" si="23"/>
        <v>23000</v>
      </c>
      <c r="AC114" s="1486">
        <f t="shared" si="23"/>
        <v>0</v>
      </c>
      <c r="AD114" s="1486">
        <f t="shared" si="23"/>
        <v>135000</v>
      </c>
      <c r="AE114" s="1486">
        <f>SUM(AE63:AE111)</f>
        <v>0</v>
      </c>
      <c r="AF114" s="1486">
        <f>SUM(AF63:AF111)</f>
        <v>0</v>
      </c>
      <c r="AG114" s="1486">
        <f t="shared" si="23"/>
        <v>0</v>
      </c>
      <c r="AH114" s="1486">
        <f>SUM(AH63:AH111)</f>
        <v>953731.55</v>
      </c>
      <c r="AI114" s="1486">
        <f t="shared" si="23"/>
        <v>23000</v>
      </c>
      <c r="AJ114" s="1486">
        <f>SUM(AJ63:AJ111)</f>
        <v>0</v>
      </c>
      <c r="AK114" s="1486">
        <f t="shared" si="23"/>
        <v>976731.55</v>
      </c>
      <c r="AL114" s="1486">
        <f t="shared" si="23"/>
        <v>4125731.5500000003</v>
      </c>
      <c r="AM114" s="1839"/>
    </row>
    <row r="115" spans="1:39" ht="11.25" hidden="1" customHeight="1" x14ac:dyDescent="0.2">
      <c r="A115" s="1425">
        <v>211</v>
      </c>
      <c r="B115" s="1051">
        <v>111</v>
      </c>
      <c r="C115" s="1487">
        <f>'НЗ 2-экз'!C115</f>
        <v>0</v>
      </c>
      <c r="D115" s="1487">
        <f>'НЗ 2-экз'!D115</f>
        <v>0</v>
      </c>
      <c r="E115" s="1487">
        <f>'НЗ 2-экз'!E115</f>
        <v>300000</v>
      </c>
      <c r="F115" s="1487">
        <f>'НЗ 2-экз'!F115</f>
        <v>800000</v>
      </c>
      <c r="G115" s="1487">
        <f>'НЗ 2-экз'!G115</f>
        <v>0</v>
      </c>
      <c r="H115" s="1487">
        <f>'НЗ 2-экз'!H115</f>
        <v>0</v>
      </c>
      <c r="I115" s="1487">
        <f>'НЗ 2-экз'!I115</f>
        <v>0</v>
      </c>
      <c r="J115" s="1487">
        <f>'НЗ 2-экз'!J115</f>
        <v>0</v>
      </c>
      <c r="K115" s="1487">
        <f>'НЗ 2-экз'!K115</f>
        <v>0</v>
      </c>
      <c r="L115" s="1487">
        <f>'НЗ 2-экз'!L115</f>
        <v>0</v>
      </c>
      <c r="M115" s="1487">
        <f>'НЗ 2-экз'!M115</f>
        <v>0</v>
      </c>
      <c r="N115" s="1487">
        <f>'НЗ 2-экз'!N115</f>
        <v>0</v>
      </c>
      <c r="O115" s="1487">
        <f>'НЗ 2-экз'!O115</f>
        <v>0</v>
      </c>
      <c r="P115" s="1487">
        <f>'НЗ 2-экз'!P115</f>
        <v>0</v>
      </c>
      <c r="Q115" s="1487">
        <f>'НЗ 2-экз'!Q115</f>
        <v>0</v>
      </c>
      <c r="R115" s="1487">
        <f>'НЗ 2-экз'!R115</f>
        <v>0</v>
      </c>
      <c r="S115" s="1487">
        <f>'НЗ 2-экз'!S115</f>
        <v>300000</v>
      </c>
      <c r="T115" s="1487">
        <f>'НЗ 2-экз'!T115</f>
        <v>800000</v>
      </c>
      <c r="U115" s="1487">
        <f>'НЗ 2-экз'!U115</f>
        <v>0</v>
      </c>
      <c r="V115" s="1487">
        <f>'НЗ 2-экз'!V115</f>
        <v>0</v>
      </c>
      <c r="W115" s="1487">
        <f>'НЗ 2-экз'!W115</f>
        <v>0</v>
      </c>
      <c r="X115" s="1487">
        <f>'НЗ 2-экз'!X115</f>
        <v>1100000</v>
      </c>
      <c r="Y115" s="1487">
        <f>'НЗ 2-экз'!Y115</f>
        <v>0</v>
      </c>
      <c r="Z115" s="1487">
        <f>'НЗ 2-экз'!Z115</f>
        <v>76000</v>
      </c>
      <c r="AA115" s="1487">
        <f>'НЗ 2-экз'!AA115</f>
        <v>0</v>
      </c>
      <c r="AB115" s="1487">
        <f>'НЗ 2-экз'!AB115</f>
        <v>12000</v>
      </c>
      <c r="AC115" s="1487">
        <f>'НЗ 2-экз'!AC115</f>
        <v>0</v>
      </c>
      <c r="AD115" s="1487">
        <f>'НЗ 2-экз'!AD115</f>
        <v>65000</v>
      </c>
      <c r="AE115" s="1487">
        <f>'НЗ 2-экз'!AE115</f>
        <v>0</v>
      </c>
      <c r="AF115" s="1487">
        <f>'НЗ 2-экз'!AF115</f>
        <v>0</v>
      </c>
      <c r="AG115" s="1487">
        <f>'НЗ 2-экз'!AG115</f>
        <v>0</v>
      </c>
      <c r="AH115" s="1487">
        <f>'НЗ 2-экз'!AH115</f>
        <v>141000</v>
      </c>
      <c r="AI115" s="1487">
        <f>'НЗ 2-экз'!AI115</f>
        <v>12000</v>
      </c>
      <c r="AJ115" s="1487">
        <f>'НЗ 2-экз'!AJ115</f>
        <v>0</v>
      </c>
      <c r="AK115" s="1488">
        <f>SUM(Y115:AF115)</f>
        <v>153000</v>
      </c>
      <c r="AL115" s="1488">
        <f t="shared" ref="AL115:AL163" si="24">C115+X115+AK115</f>
        <v>1253000</v>
      </c>
      <c r="AM115" s="1839" t="s">
        <v>1314</v>
      </c>
    </row>
    <row r="116" spans="1:39" ht="11.25" hidden="1" customHeight="1" x14ac:dyDescent="0.2">
      <c r="A116" s="1425">
        <v>212</v>
      </c>
      <c r="B116" s="1051">
        <v>112</v>
      </c>
      <c r="C116" s="1487">
        <f>'НЗ 2-экз'!C116</f>
        <v>0</v>
      </c>
      <c r="D116" s="1487">
        <f>'НЗ 2-экз'!D116</f>
        <v>0</v>
      </c>
      <c r="E116" s="1487">
        <f>'НЗ 2-экз'!E116</f>
        <v>0</v>
      </c>
      <c r="F116" s="1487">
        <f>'НЗ 2-экз'!F116</f>
        <v>0</v>
      </c>
      <c r="G116" s="1487">
        <f>'НЗ 2-экз'!G116</f>
        <v>0</v>
      </c>
      <c r="H116" s="1487">
        <f>'НЗ 2-экз'!H116</f>
        <v>0</v>
      </c>
      <c r="I116" s="1487">
        <f>'НЗ 2-экз'!I116</f>
        <v>0</v>
      </c>
      <c r="J116" s="1487">
        <f>'НЗ 2-экз'!J116</f>
        <v>0</v>
      </c>
      <c r="K116" s="1487">
        <f>'НЗ 2-экз'!K116</f>
        <v>0</v>
      </c>
      <c r="L116" s="1487">
        <f>'НЗ 2-экз'!L116</f>
        <v>0</v>
      </c>
      <c r="M116" s="1487">
        <f>'НЗ 2-экз'!M116</f>
        <v>0</v>
      </c>
      <c r="N116" s="1487">
        <f>'НЗ 2-экз'!N116</f>
        <v>0</v>
      </c>
      <c r="O116" s="1487">
        <f>'НЗ 2-экз'!O116</f>
        <v>0</v>
      </c>
      <c r="P116" s="1487">
        <f>'НЗ 2-экз'!P116</f>
        <v>0</v>
      </c>
      <c r="Q116" s="1487">
        <f>'НЗ 2-экз'!Q116</f>
        <v>0</v>
      </c>
      <c r="R116" s="1487">
        <f>'НЗ 2-экз'!R116</f>
        <v>0</v>
      </c>
      <c r="S116" s="1487">
        <f>'НЗ 2-экз'!S116</f>
        <v>0</v>
      </c>
      <c r="T116" s="1487">
        <f>'НЗ 2-экз'!T116</f>
        <v>0</v>
      </c>
      <c r="U116" s="1487">
        <f>'НЗ 2-экз'!U116</f>
        <v>0</v>
      </c>
      <c r="V116" s="1487">
        <f>'НЗ 2-экз'!V116</f>
        <v>0</v>
      </c>
      <c r="W116" s="1487">
        <f>'НЗ 2-экз'!W116</f>
        <v>0</v>
      </c>
      <c r="X116" s="1487">
        <f>'НЗ 2-экз'!X116</f>
        <v>0</v>
      </c>
      <c r="Y116" s="1487">
        <f>'НЗ 2-экз'!Y116</f>
        <v>0</v>
      </c>
      <c r="Z116" s="1487">
        <f>'НЗ 2-экз'!Z116</f>
        <v>0</v>
      </c>
      <c r="AA116" s="1487">
        <f>'НЗ 2-экз'!AA116</f>
        <v>0</v>
      </c>
      <c r="AB116" s="1487">
        <f>'НЗ 2-экз'!AB116</f>
        <v>0</v>
      </c>
      <c r="AC116" s="1487">
        <f>'НЗ 2-экз'!AC116</f>
        <v>0</v>
      </c>
      <c r="AD116" s="1487">
        <f>'НЗ 2-экз'!AD116</f>
        <v>0</v>
      </c>
      <c r="AE116" s="1488"/>
      <c r="AF116" s="1488"/>
      <c r="AG116" s="1488">
        <f t="shared" ref="AG116:AG163" si="25">Y116+AC116</f>
        <v>0</v>
      </c>
      <c r="AH116" s="1488">
        <f t="shared" ref="AH116:AH161" si="26">Z116+AD116+AA116</f>
        <v>0</v>
      </c>
      <c r="AI116" s="1488">
        <f t="shared" ref="AI116:AI163" si="27">AB116</f>
        <v>0</v>
      </c>
      <c r="AJ116" s="1488">
        <f t="shared" ref="AJ116:AJ161" si="28">AE116+AF116</f>
        <v>0</v>
      </c>
      <c r="AK116" s="1488">
        <f t="shared" ref="AK116:AK161" si="29">SUM(Y116:AF116)</f>
        <v>0</v>
      </c>
      <c r="AL116" s="1488">
        <f t="shared" si="24"/>
        <v>0</v>
      </c>
      <c r="AM116" s="1839"/>
    </row>
    <row r="117" spans="1:39" ht="11.25" hidden="1" customHeight="1" x14ac:dyDescent="0.2">
      <c r="A117" s="1426">
        <v>213</v>
      </c>
      <c r="B117" s="1053">
        <v>119</v>
      </c>
      <c r="C117" s="1487">
        <f>'НЗ 2-экз'!C117</f>
        <v>0</v>
      </c>
      <c r="D117" s="1487">
        <f>'НЗ 2-экз'!D117</f>
        <v>0</v>
      </c>
      <c r="E117" s="1487">
        <f>'НЗ 2-экз'!E117</f>
        <v>0</v>
      </c>
      <c r="F117" s="1487">
        <f>'НЗ 2-экз'!F117</f>
        <v>0</v>
      </c>
      <c r="G117" s="1487">
        <f>'НЗ 2-экз'!G117</f>
        <v>0</v>
      </c>
      <c r="H117" s="1487">
        <f>'НЗ 2-экз'!H117</f>
        <v>0</v>
      </c>
      <c r="I117" s="1487">
        <f>'НЗ 2-экз'!I117</f>
        <v>0</v>
      </c>
      <c r="J117" s="1487">
        <f>'НЗ 2-экз'!J117</f>
        <v>0</v>
      </c>
      <c r="K117" s="1487">
        <f>'НЗ 2-экз'!K117</f>
        <v>0</v>
      </c>
      <c r="L117" s="1487">
        <f>'НЗ 2-экз'!L117</f>
        <v>0</v>
      </c>
      <c r="M117" s="1487">
        <f>'НЗ 2-экз'!M117</f>
        <v>0</v>
      </c>
      <c r="N117" s="1487">
        <f>'НЗ 2-экз'!N117</f>
        <v>0</v>
      </c>
      <c r="O117" s="1487">
        <f>'НЗ 2-экз'!O117</f>
        <v>0</v>
      </c>
      <c r="P117" s="1487">
        <f>'НЗ 2-экз'!P117</f>
        <v>0</v>
      </c>
      <c r="Q117" s="1487">
        <f>'НЗ 2-экз'!Q117</f>
        <v>0</v>
      </c>
      <c r="R117" s="1487">
        <f>'НЗ 2-экз'!R117</f>
        <v>0</v>
      </c>
      <c r="S117" s="1487">
        <f>'НЗ 2-экз'!S117</f>
        <v>0</v>
      </c>
      <c r="T117" s="1487">
        <f>'НЗ 2-экз'!T117</f>
        <v>0</v>
      </c>
      <c r="U117" s="1487">
        <f>'НЗ 2-экз'!U117</f>
        <v>0</v>
      </c>
      <c r="V117" s="1487">
        <f>'НЗ 2-экз'!V117</f>
        <v>0</v>
      </c>
      <c r="W117" s="1487">
        <f>'НЗ 2-экз'!W117</f>
        <v>0</v>
      </c>
      <c r="X117" s="1487">
        <f>'НЗ 2-экз'!X117</f>
        <v>0</v>
      </c>
      <c r="Y117" s="1487">
        <f>'НЗ 2-экз'!Y117</f>
        <v>0</v>
      </c>
      <c r="Z117" s="1487">
        <f>'НЗ 2-экз'!Z117</f>
        <v>0</v>
      </c>
      <c r="AA117" s="1487">
        <f>'НЗ 2-экз'!AA117</f>
        <v>0</v>
      </c>
      <c r="AB117" s="1487">
        <f>'НЗ 2-экз'!AB117</f>
        <v>0</v>
      </c>
      <c r="AC117" s="1487">
        <f>'НЗ 2-экз'!AC117</f>
        <v>0</v>
      </c>
      <c r="AD117" s="1487">
        <f>'НЗ 2-экз'!AD117</f>
        <v>0</v>
      </c>
      <c r="AE117" s="1488"/>
      <c r="AF117" s="1488"/>
      <c r="AG117" s="1488">
        <f t="shared" si="25"/>
        <v>0</v>
      </c>
      <c r="AH117" s="1488">
        <f t="shared" si="26"/>
        <v>0</v>
      </c>
      <c r="AI117" s="1488">
        <f t="shared" si="27"/>
        <v>0</v>
      </c>
      <c r="AJ117" s="1488">
        <f t="shared" si="28"/>
        <v>0</v>
      </c>
      <c r="AK117" s="1488">
        <f t="shared" si="29"/>
        <v>0</v>
      </c>
      <c r="AL117" s="1488">
        <f t="shared" si="24"/>
        <v>0</v>
      </c>
      <c r="AM117" s="1839"/>
    </row>
    <row r="118" spans="1:39" ht="11.25" hidden="1" customHeight="1" x14ac:dyDescent="0.2">
      <c r="A118" s="1426">
        <v>214</v>
      </c>
      <c r="B118" s="1053">
        <v>112</v>
      </c>
      <c r="C118" s="1487">
        <f>'НЗ 2-экз'!C118</f>
        <v>0</v>
      </c>
      <c r="D118" s="1487">
        <f>'НЗ 2-экз'!D118</f>
        <v>0</v>
      </c>
      <c r="E118" s="1487">
        <f>'НЗ 2-экз'!E118</f>
        <v>0</v>
      </c>
      <c r="F118" s="1487">
        <f>'НЗ 2-экз'!F118</f>
        <v>0</v>
      </c>
      <c r="G118" s="1487">
        <f>'НЗ 2-экз'!G118</f>
        <v>0</v>
      </c>
      <c r="H118" s="1487">
        <f>'НЗ 2-экз'!H118</f>
        <v>0</v>
      </c>
      <c r="I118" s="1487">
        <f>'НЗ 2-экз'!I118</f>
        <v>0</v>
      </c>
      <c r="J118" s="1487">
        <f>'НЗ 2-экз'!J118</f>
        <v>0</v>
      </c>
      <c r="K118" s="1487">
        <f>'НЗ 2-экз'!K118</f>
        <v>0</v>
      </c>
      <c r="L118" s="1487">
        <f>'НЗ 2-экз'!L118</f>
        <v>0</v>
      </c>
      <c r="M118" s="1487">
        <f>'НЗ 2-экз'!M118</f>
        <v>0</v>
      </c>
      <c r="N118" s="1487">
        <f>'НЗ 2-экз'!N118</f>
        <v>0</v>
      </c>
      <c r="O118" s="1487">
        <f>'НЗ 2-экз'!O118</f>
        <v>0</v>
      </c>
      <c r="P118" s="1487">
        <f>'НЗ 2-экз'!P118</f>
        <v>0</v>
      </c>
      <c r="Q118" s="1487">
        <f>'НЗ 2-экз'!Q118</f>
        <v>0</v>
      </c>
      <c r="R118" s="1487">
        <f>'НЗ 2-экз'!R118</f>
        <v>0</v>
      </c>
      <c r="S118" s="1487">
        <f>'НЗ 2-экз'!S118</f>
        <v>0</v>
      </c>
      <c r="T118" s="1487">
        <f>'НЗ 2-экз'!T118</f>
        <v>0</v>
      </c>
      <c r="U118" s="1487">
        <f>'НЗ 2-экз'!U118</f>
        <v>0</v>
      </c>
      <c r="V118" s="1487">
        <f>'НЗ 2-экз'!V118</f>
        <v>0</v>
      </c>
      <c r="W118" s="1487">
        <f>'НЗ 2-экз'!W118</f>
        <v>0</v>
      </c>
      <c r="X118" s="1487">
        <f>'НЗ 2-экз'!X118</f>
        <v>0</v>
      </c>
      <c r="Y118" s="1487">
        <f>'НЗ 2-экз'!Y118</f>
        <v>0</v>
      </c>
      <c r="Z118" s="1487">
        <f>'НЗ 2-экз'!Z118</f>
        <v>0</v>
      </c>
      <c r="AA118" s="1487">
        <f>'НЗ 2-экз'!AA118</f>
        <v>0</v>
      </c>
      <c r="AB118" s="1487">
        <f>'НЗ 2-экз'!AB118</f>
        <v>0</v>
      </c>
      <c r="AC118" s="1487">
        <f>'НЗ 2-экз'!AC118</f>
        <v>0</v>
      </c>
      <c r="AD118" s="1487">
        <f>'НЗ 2-экз'!AD118</f>
        <v>0</v>
      </c>
      <c r="AE118" s="1488"/>
      <c r="AF118" s="1488"/>
      <c r="AG118" s="1488">
        <f t="shared" si="25"/>
        <v>0</v>
      </c>
      <c r="AH118" s="1488">
        <f t="shared" si="26"/>
        <v>0</v>
      </c>
      <c r="AI118" s="1488">
        <f t="shared" si="27"/>
        <v>0</v>
      </c>
      <c r="AJ118" s="1488">
        <f t="shared" si="28"/>
        <v>0</v>
      </c>
      <c r="AK118" s="1488">
        <f t="shared" si="29"/>
        <v>0</v>
      </c>
      <c r="AL118" s="1488">
        <f t="shared" si="24"/>
        <v>0</v>
      </c>
      <c r="AM118" s="1839"/>
    </row>
    <row r="119" spans="1:39" ht="11.25" hidden="1" customHeight="1" x14ac:dyDescent="0.2">
      <c r="A119" s="1425">
        <v>221</v>
      </c>
      <c r="B119" s="1051">
        <v>244</v>
      </c>
      <c r="C119" s="1487">
        <f>'НЗ 2-экз'!C119</f>
        <v>0</v>
      </c>
      <c r="D119" s="1487">
        <f>'НЗ 2-экз'!D119</f>
        <v>0</v>
      </c>
      <c r="E119" s="1487">
        <f>'НЗ 2-экз'!E119</f>
        <v>0</v>
      </c>
      <c r="F119" s="1487">
        <f>'НЗ 2-экз'!F119</f>
        <v>0</v>
      </c>
      <c r="G119" s="1487">
        <f>'НЗ 2-экз'!G119</f>
        <v>0</v>
      </c>
      <c r="H119" s="1487">
        <f>'НЗ 2-экз'!H119</f>
        <v>0</v>
      </c>
      <c r="I119" s="1487">
        <f>'НЗ 2-экз'!I119</f>
        <v>0</v>
      </c>
      <c r="J119" s="1487">
        <f>'НЗ 2-экз'!J119</f>
        <v>0</v>
      </c>
      <c r="K119" s="1487">
        <f>'НЗ 2-экз'!K119</f>
        <v>0</v>
      </c>
      <c r="L119" s="1487">
        <f>'НЗ 2-экз'!L119</f>
        <v>0</v>
      </c>
      <c r="M119" s="1487">
        <f>'НЗ 2-экз'!M119</f>
        <v>0</v>
      </c>
      <c r="N119" s="1487">
        <f>'НЗ 2-экз'!N119</f>
        <v>0</v>
      </c>
      <c r="O119" s="1487">
        <f>'НЗ 2-экз'!O119</f>
        <v>0</v>
      </c>
      <c r="P119" s="1487">
        <f>'НЗ 2-экз'!P119</f>
        <v>0</v>
      </c>
      <c r="Q119" s="1487">
        <f>'НЗ 2-экз'!Q119</f>
        <v>0</v>
      </c>
      <c r="R119" s="1487">
        <f>'НЗ 2-экз'!R119</f>
        <v>0</v>
      </c>
      <c r="S119" s="1487">
        <f>'НЗ 2-экз'!S119</f>
        <v>0</v>
      </c>
      <c r="T119" s="1487">
        <f>'НЗ 2-экз'!T119</f>
        <v>0</v>
      </c>
      <c r="U119" s="1487">
        <f>'НЗ 2-экз'!U119</f>
        <v>0</v>
      </c>
      <c r="V119" s="1487">
        <f>'НЗ 2-экз'!V119</f>
        <v>0</v>
      </c>
      <c r="W119" s="1487">
        <f>'НЗ 2-экз'!W119</f>
        <v>0</v>
      </c>
      <c r="X119" s="1487">
        <f>'НЗ 2-экз'!X119</f>
        <v>0</v>
      </c>
      <c r="Y119" s="1487">
        <f>'НЗ 2-экз'!Y119</f>
        <v>0</v>
      </c>
      <c r="Z119" s="1487">
        <f>'НЗ 2-экз'!Z119</f>
        <v>0</v>
      </c>
      <c r="AA119" s="1487">
        <f>'НЗ 2-экз'!AA119</f>
        <v>0</v>
      </c>
      <c r="AB119" s="1487">
        <f>'НЗ 2-экз'!AB119</f>
        <v>0</v>
      </c>
      <c r="AC119" s="1487">
        <f>'НЗ 2-экз'!AC119</f>
        <v>0</v>
      </c>
      <c r="AD119" s="1487">
        <f>'НЗ 2-экз'!AD119</f>
        <v>0</v>
      </c>
      <c r="AE119" s="1488"/>
      <c r="AF119" s="1488"/>
      <c r="AG119" s="1488">
        <f t="shared" si="25"/>
        <v>0</v>
      </c>
      <c r="AH119" s="1488">
        <f t="shared" si="26"/>
        <v>0</v>
      </c>
      <c r="AI119" s="1488">
        <f t="shared" si="27"/>
        <v>0</v>
      </c>
      <c r="AJ119" s="1488">
        <f t="shared" si="28"/>
        <v>0</v>
      </c>
      <c r="AK119" s="1488">
        <f t="shared" si="29"/>
        <v>0</v>
      </c>
      <c r="AL119" s="1488">
        <f t="shared" si="24"/>
        <v>0</v>
      </c>
      <c r="AM119" s="1839"/>
    </row>
    <row r="120" spans="1:39" ht="11.25" hidden="1" customHeight="1" x14ac:dyDescent="0.2">
      <c r="A120" s="1426">
        <v>222</v>
      </c>
      <c r="B120" s="1053">
        <v>112</v>
      </c>
      <c r="C120" s="1487">
        <f>'НЗ 2-экз'!C120</f>
        <v>0</v>
      </c>
      <c r="D120" s="1487">
        <f>'НЗ 2-экз'!D120</f>
        <v>0</v>
      </c>
      <c r="E120" s="1487">
        <f>'НЗ 2-экз'!E120</f>
        <v>0</v>
      </c>
      <c r="F120" s="1487">
        <f>'НЗ 2-экз'!F120</f>
        <v>0</v>
      </c>
      <c r="G120" s="1487">
        <f>'НЗ 2-экз'!G120</f>
        <v>0</v>
      </c>
      <c r="H120" s="1487">
        <f>'НЗ 2-экз'!H120</f>
        <v>0</v>
      </c>
      <c r="I120" s="1487">
        <f>'НЗ 2-экз'!I120</f>
        <v>0</v>
      </c>
      <c r="J120" s="1487">
        <f>'НЗ 2-экз'!J120</f>
        <v>0</v>
      </c>
      <c r="K120" s="1487">
        <f>'НЗ 2-экз'!K120</f>
        <v>0</v>
      </c>
      <c r="L120" s="1487">
        <f>'НЗ 2-экз'!L120</f>
        <v>0</v>
      </c>
      <c r="M120" s="1487">
        <f>'НЗ 2-экз'!M120</f>
        <v>0</v>
      </c>
      <c r="N120" s="1487">
        <f>'НЗ 2-экз'!N120</f>
        <v>0</v>
      </c>
      <c r="O120" s="1487">
        <f>'НЗ 2-экз'!O120</f>
        <v>0</v>
      </c>
      <c r="P120" s="1487">
        <f>'НЗ 2-экз'!P120</f>
        <v>0</v>
      </c>
      <c r="Q120" s="1487">
        <f>'НЗ 2-экз'!Q120</f>
        <v>0</v>
      </c>
      <c r="R120" s="1487">
        <f>'НЗ 2-экз'!R120</f>
        <v>0</v>
      </c>
      <c r="S120" s="1487">
        <f>'НЗ 2-экз'!S120</f>
        <v>0</v>
      </c>
      <c r="T120" s="1487">
        <f>'НЗ 2-экз'!T120</f>
        <v>0</v>
      </c>
      <c r="U120" s="1487">
        <f>'НЗ 2-экз'!U120</f>
        <v>0</v>
      </c>
      <c r="V120" s="1487">
        <f>'НЗ 2-экз'!V120</f>
        <v>0</v>
      </c>
      <c r="W120" s="1487">
        <f>'НЗ 2-экз'!W120</f>
        <v>0</v>
      </c>
      <c r="X120" s="1487">
        <f>'НЗ 2-экз'!X120</f>
        <v>0</v>
      </c>
      <c r="Y120" s="1487">
        <f>'НЗ 2-экз'!Y120</f>
        <v>0</v>
      </c>
      <c r="Z120" s="1487">
        <f>'НЗ 2-экз'!Z120</f>
        <v>0</v>
      </c>
      <c r="AA120" s="1487">
        <f>'НЗ 2-экз'!AA120</f>
        <v>0</v>
      </c>
      <c r="AB120" s="1487">
        <f>'НЗ 2-экз'!AB120</f>
        <v>0</v>
      </c>
      <c r="AC120" s="1487">
        <f>'НЗ 2-экз'!AC120</f>
        <v>0</v>
      </c>
      <c r="AD120" s="1487">
        <f>'НЗ 2-экз'!AD120</f>
        <v>0</v>
      </c>
      <c r="AE120" s="1488"/>
      <c r="AF120" s="1488"/>
      <c r="AG120" s="1488">
        <f t="shared" si="25"/>
        <v>0</v>
      </c>
      <c r="AH120" s="1488">
        <f t="shared" si="26"/>
        <v>0</v>
      </c>
      <c r="AI120" s="1488">
        <f t="shared" si="27"/>
        <v>0</v>
      </c>
      <c r="AJ120" s="1488">
        <f t="shared" si="28"/>
        <v>0</v>
      </c>
      <c r="AK120" s="1488">
        <f t="shared" si="29"/>
        <v>0</v>
      </c>
      <c r="AL120" s="1488">
        <f t="shared" si="24"/>
        <v>0</v>
      </c>
      <c r="AM120" s="1839"/>
    </row>
    <row r="121" spans="1:39" ht="11.25" hidden="1" customHeight="1" x14ac:dyDescent="0.2">
      <c r="A121" s="1426">
        <v>222</v>
      </c>
      <c r="B121" s="1053">
        <v>244</v>
      </c>
      <c r="C121" s="1487">
        <f>'НЗ 2-экз'!C121</f>
        <v>0</v>
      </c>
      <c r="D121" s="1487">
        <f>'НЗ 2-экз'!D121</f>
        <v>0</v>
      </c>
      <c r="E121" s="1487">
        <f>'НЗ 2-экз'!E121</f>
        <v>0</v>
      </c>
      <c r="F121" s="1487">
        <f>'НЗ 2-экз'!F121</f>
        <v>0</v>
      </c>
      <c r="G121" s="1487">
        <f>'НЗ 2-экз'!G121</f>
        <v>0</v>
      </c>
      <c r="H121" s="1487">
        <f>'НЗ 2-экз'!H121</f>
        <v>0</v>
      </c>
      <c r="I121" s="1487">
        <f>'НЗ 2-экз'!I121</f>
        <v>0</v>
      </c>
      <c r="J121" s="1487">
        <f>'НЗ 2-экз'!J121</f>
        <v>0</v>
      </c>
      <c r="K121" s="1487">
        <f>'НЗ 2-экз'!K121</f>
        <v>0</v>
      </c>
      <c r="L121" s="1487">
        <f>'НЗ 2-экз'!L121</f>
        <v>0</v>
      </c>
      <c r="M121" s="1487">
        <f>'НЗ 2-экз'!M121</f>
        <v>0</v>
      </c>
      <c r="N121" s="1487">
        <f>'НЗ 2-экз'!N121</f>
        <v>0</v>
      </c>
      <c r="O121" s="1487">
        <f>'НЗ 2-экз'!O121</f>
        <v>0</v>
      </c>
      <c r="P121" s="1487">
        <f>'НЗ 2-экз'!P121</f>
        <v>0</v>
      </c>
      <c r="Q121" s="1487">
        <f>'НЗ 2-экз'!Q121</f>
        <v>0</v>
      </c>
      <c r="R121" s="1487">
        <f>'НЗ 2-экз'!R121</f>
        <v>0</v>
      </c>
      <c r="S121" s="1487">
        <f>'НЗ 2-экз'!S121</f>
        <v>0</v>
      </c>
      <c r="T121" s="1487">
        <f>'НЗ 2-экз'!T121</f>
        <v>0</v>
      </c>
      <c r="U121" s="1487">
        <f>'НЗ 2-экз'!U121</f>
        <v>0</v>
      </c>
      <c r="V121" s="1487">
        <f>'НЗ 2-экз'!V121</f>
        <v>0</v>
      </c>
      <c r="W121" s="1487">
        <f>'НЗ 2-экз'!W121</f>
        <v>0</v>
      </c>
      <c r="X121" s="1487">
        <f>'НЗ 2-экз'!X121</f>
        <v>0</v>
      </c>
      <c r="Y121" s="1487">
        <f>'НЗ 2-экз'!Y121</f>
        <v>0</v>
      </c>
      <c r="Z121" s="1487">
        <f>'НЗ 2-экз'!Z121</f>
        <v>0</v>
      </c>
      <c r="AA121" s="1487">
        <f>'НЗ 2-экз'!AA121</f>
        <v>0</v>
      </c>
      <c r="AB121" s="1487">
        <f>'НЗ 2-экз'!AB121</f>
        <v>0</v>
      </c>
      <c r="AC121" s="1487">
        <f>'НЗ 2-экз'!AC121</f>
        <v>0</v>
      </c>
      <c r="AD121" s="1487">
        <f>'НЗ 2-экз'!AD121</f>
        <v>0</v>
      </c>
      <c r="AE121" s="1488"/>
      <c r="AF121" s="1488"/>
      <c r="AG121" s="1488">
        <f t="shared" si="25"/>
        <v>0</v>
      </c>
      <c r="AH121" s="1488">
        <f t="shared" si="26"/>
        <v>0</v>
      </c>
      <c r="AI121" s="1488">
        <f t="shared" si="27"/>
        <v>0</v>
      </c>
      <c r="AJ121" s="1488">
        <f t="shared" si="28"/>
        <v>0</v>
      </c>
      <c r="AK121" s="1488">
        <f t="shared" si="29"/>
        <v>0</v>
      </c>
      <c r="AL121" s="1488">
        <f t="shared" si="24"/>
        <v>0</v>
      </c>
      <c r="AM121" s="1839"/>
    </row>
    <row r="122" spans="1:39" ht="11.25" hidden="1" customHeight="1" x14ac:dyDescent="0.2">
      <c r="A122" s="1427" t="s">
        <v>196</v>
      </c>
      <c r="B122" s="1053">
        <v>247</v>
      </c>
      <c r="C122" s="1487">
        <f>'НЗ 2-экз'!C122</f>
        <v>0</v>
      </c>
      <c r="D122" s="1487">
        <f>'НЗ 2-экз'!D122</f>
        <v>0</v>
      </c>
      <c r="E122" s="1487">
        <f>'НЗ 2-экз'!E122</f>
        <v>0</v>
      </c>
      <c r="F122" s="1487">
        <f>'НЗ 2-экз'!F122</f>
        <v>0</v>
      </c>
      <c r="G122" s="1487">
        <f>'НЗ 2-экз'!G122</f>
        <v>0</v>
      </c>
      <c r="H122" s="1487">
        <f>'НЗ 2-экз'!H122</f>
        <v>0</v>
      </c>
      <c r="I122" s="1487">
        <f>'НЗ 2-экз'!I122</f>
        <v>0</v>
      </c>
      <c r="J122" s="1487">
        <f>'НЗ 2-экз'!J122</f>
        <v>0</v>
      </c>
      <c r="K122" s="1487">
        <f>'НЗ 2-экз'!K122</f>
        <v>0</v>
      </c>
      <c r="L122" s="1487">
        <f>'НЗ 2-экз'!L122</f>
        <v>0</v>
      </c>
      <c r="M122" s="1487">
        <f>'НЗ 2-экз'!M122</f>
        <v>0</v>
      </c>
      <c r="N122" s="1487">
        <f>'НЗ 2-экз'!N122</f>
        <v>0</v>
      </c>
      <c r="O122" s="1487">
        <f>'НЗ 2-экз'!O122</f>
        <v>0</v>
      </c>
      <c r="P122" s="1487">
        <f>'НЗ 2-экз'!P122</f>
        <v>0</v>
      </c>
      <c r="Q122" s="1487">
        <f>'НЗ 2-экз'!Q122</f>
        <v>0</v>
      </c>
      <c r="R122" s="1487">
        <f>'НЗ 2-экз'!R122</f>
        <v>0</v>
      </c>
      <c r="S122" s="1487">
        <f>'НЗ 2-экз'!S122</f>
        <v>0</v>
      </c>
      <c r="T122" s="1487">
        <f>'НЗ 2-экз'!T122</f>
        <v>0</v>
      </c>
      <c r="U122" s="1487">
        <f>'НЗ 2-экз'!U122</f>
        <v>0</v>
      </c>
      <c r="V122" s="1487">
        <f>'НЗ 2-экз'!V122</f>
        <v>0</v>
      </c>
      <c r="W122" s="1487">
        <f>'НЗ 2-экз'!W122</f>
        <v>0</v>
      </c>
      <c r="X122" s="1487">
        <f>'НЗ 2-экз'!X122</f>
        <v>0</v>
      </c>
      <c r="Y122" s="1487">
        <f>'НЗ 2-экз'!Y122</f>
        <v>0</v>
      </c>
      <c r="Z122" s="1487">
        <f>'НЗ 2-экз'!Z122</f>
        <v>0</v>
      </c>
      <c r="AA122" s="1487">
        <f>'НЗ 2-экз'!AA122</f>
        <v>0</v>
      </c>
      <c r="AB122" s="1487">
        <f>'НЗ 2-экз'!AB122</f>
        <v>0</v>
      </c>
      <c r="AC122" s="1487">
        <f>'НЗ 2-экз'!AC122</f>
        <v>0</v>
      </c>
      <c r="AD122" s="1487">
        <f>'НЗ 2-экз'!AD122</f>
        <v>0</v>
      </c>
      <c r="AE122" s="1488"/>
      <c r="AF122" s="1488"/>
      <c r="AG122" s="1488">
        <f t="shared" si="25"/>
        <v>0</v>
      </c>
      <c r="AH122" s="1488">
        <f t="shared" si="26"/>
        <v>0</v>
      </c>
      <c r="AI122" s="1488">
        <f t="shared" si="27"/>
        <v>0</v>
      </c>
      <c r="AJ122" s="1488">
        <f t="shared" si="28"/>
        <v>0</v>
      </c>
      <c r="AK122" s="1488">
        <f t="shared" si="29"/>
        <v>0</v>
      </c>
      <c r="AL122" s="1488">
        <f t="shared" si="24"/>
        <v>0</v>
      </c>
      <c r="AM122" s="1839"/>
    </row>
    <row r="123" spans="1:39" ht="11.25" hidden="1" customHeight="1" x14ac:dyDescent="0.2">
      <c r="A123" s="1427" t="s">
        <v>197</v>
      </c>
      <c r="B123" s="1053">
        <v>247</v>
      </c>
      <c r="C123" s="1487">
        <f>'НЗ 2-экз'!C123</f>
        <v>0</v>
      </c>
      <c r="D123" s="1487">
        <f>'НЗ 2-экз'!D123</f>
        <v>0</v>
      </c>
      <c r="E123" s="1487">
        <f>'НЗ 2-экз'!E123</f>
        <v>0</v>
      </c>
      <c r="F123" s="1487">
        <f>'НЗ 2-экз'!F123</f>
        <v>0</v>
      </c>
      <c r="G123" s="1487">
        <f>'НЗ 2-экз'!G123</f>
        <v>0</v>
      </c>
      <c r="H123" s="1487">
        <f>'НЗ 2-экз'!H123</f>
        <v>0</v>
      </c>
      <c r="I123" s="1487">
        <f>'НЗ 2-экз'!I123</f>
        <v>0</v>
      </c>
      <c r="J123" s="1487">
        <f>'НЗ 2-экз'!J123</f>
        <v>0</v>
      </c>
      <c r="K123" s="1487">
        <f>'НЗ 2-экз'!K123</f>
        <v>0</v>
      </c>
      <c r="L123" s="1487">
        <f>'НЗ 2-экз'!L123</f>
        <v>0</v>
      </c>
      <c r="M123" s="1487">
        <f>'НЗ 2-экз'!M123</f>
        <v>0</v>
      </c>
      <c r="N123" s="1487">
        <f>'НЗ 2-экз'!N123</f>
        <v>0</v>
      </c>
      <c r="O123" s="1487">
        <f>'НЗ 2-экз'!O123</f>
        <v>0</v>
      </c>
      <c r="P123" s="1487">
        <f>'НЗ 2-экз'!P123</f>
        <v>0</v>
      </c>
      <c r="Q123" s="1487">
        <f>'НЗ 2-экз'!Q123</f>
        <v>0</v>
      </c>
      <c r="R123" s="1487">
        <f>'НЗ 2-экз'!R123</f>
        <v>0</v>
      </c>
      <c r="S123" s="1487">
        <f>'НЗ 2-экз'!S123</f>
        <v>0</v>
      </c>
      <c r="T123" s="1487">
        <f>'НЗ 2-экз'!T123</f>
        <v>0</v>
      </c>
      <c r="U123" s="1487">
        <f>'НЗ 2-экз'!U123</f>
        <v>0</v>
      </c>
      <c r="V123" s="1487">
        <f>'НЗ 2-экз'!V123</f>
        <v>0</v>
      </c>
      <c r="W123" s="1487">
        <f>'НЗ 2-экз'!W123</f>
        <v>0</v>
      </c>
      <c r="X123" s="1487">
        <f>'НЗ 2-экз'!X123</f>
        <v>0</v>
      </c>
      <c r="Y123" s="1487">
        <f>'НЗ 2-экз'!Y123</f>
        <v>0</v>
      </c>
      <c r="Z123" s="1487">
        <f>'НЗ 2-экз'!Z123</f>
        <v>0</v>
      </c>
      <c r="AA123" s="1487">
        <f>'НЗ 2-экз'!AA123</f>
        <v>0</v>
      </c>
      <c r="AB123" s="1487">
        <f>'НЗ 2-экз'!AB123</f>
        <v>0</v>
      </c>
      <c r="AC123" s="1487">
        <f>'НЗ 2-экз'!AC123</f>
        <v>0</v>
      </c>
      <c r="AD123" s="1487">
        <f>'НЗ 2-экз'!AD123</f>
        <v>0</v>
      </c>
      <c r="AE123" s="1488"/>
      <c r="AF123" s="1488"/>
      <c r="AG123" s="1488">
        <f t="shared" si="25"/>
        <v>0</v>
      </c>
      <c r="AH123" s="1488">
        <f t="shared" si="26"/>
        <v>0</v>
      </c>
      <c r="AI123" s="1488">
        <f t="shared" si="27"/>
        <v>0</v>
      </c>
      <c r="AJ123" s="1488">
        <f t="shared" si="28"/>
        <v>0</v>
      </c>
      <c r="AK123" s="1488">
        <f t="shared" si="29"/>
        <v>0</v>
      </c>
      <c r="AL123" s="1488">
        <f t="shared" si="24"/>
        <v>0</v>
      </c>
      <c r="AM123" s="1839"/>
    </row>
    <row r="124" spans="1:39" ht="11.25" hidden="1" customHeight="1" x14ac:dyDescent="0.2">
      <c r="A124" s="1427" t="s">
        <v>198</v>
      </c>
      <c r="B124" s="1053">
        <v>244</v>
      </c>
      <c r="C124" s="1487">
        <f>'НЗ 2-экз'!C124</f>
        <v>0</v>
      </c>
      <c r="D124" s="1487">
        <f>'НЗ 2-экз'!D124</f>
        <v>0</v>
      </c>
      <c r="E124" s="1487">
        <f>'НЗ 2-экз'!E124</f>
        <v>0</v>
      </c>
      <c r="F124" s="1487">
        <f>'НЗ 2-экз'!F124</f>
        <v>0</v>
      </c>
      <c r="G124" s="1487">
        <f>'НЗ 2-экз'!G124</f>
        <v>0</v>
      </c>
      <c r="H124" s="1487">
        <f>'НЗ 2-экз'!H124</f>
        <v>0</v>
      </c>
      <c r="I124" s="1487">
        <f>'НЗ 2-экз'!I124</f>
        <v>0</v>
      </c>
      <c r="J124" s="1487">
        <f>'НЗ 2-экз'!J124</f>
        <v>0</v>
      </c>
      <c r="K124" s="1487">
        <f>'НЗ 2-экз'!K124</f>
        <v>0</v>
      </c>
      <c r="L124" s="1487">
        <f>'НЗ 2-экз'!L124</f>
        <v>0</v>
      </c>
      <c r="M124" s="1487">
        <f>'НЗ 2-экз'!M124</f>
        <v>0</v>
      </c>
      <c r="N124" s="1487">
        <f>'НЗ 2-экз'!N124</f>
        <v>0</v>
      </c>
      <c r="O124" s="1487">
        <f>'НЗ 2-экз'!O124</f>
        <v>0</v>
      </c>
      <c r="P124" s="1487">
        <f>'НЗ 2-экз'!P124</f>
        <v>0</v>
      </c>
      <c r="Q124" s="1487">
        <f>'НЗ 2-экз'!Q124</f>
        <v>0</v>
      </c>
      <c r="R124" s="1487">
        <f>'НЗ 2-экз'!R124</f>
        <v>0</v>
      </c>
      <c r="S124" s="1487">
        <f>'НЗ 2-экз'!S124</f>
        <v>0</v>
      </c>
      <c r="T124" s="1487">
        <f>'НЗ 2-экз'!T124</f>
        <v>0</v>
      </c>
      <c r="U124" s="1487">
        <f>'НЗ 2-экз'!U124</f>
        <v>0</v>
      </c>
      <c r="V124" s="1487">
        <f>'НЗ 2-экз'!V124</f>
        <v>0</v>
      </c>
      <c r="W124" s="1487">
        <f>'НЗ 2-экз'!W124</f>
        <v>0</v>
      </c>
      <c r="X124" s="1487">
        <f>'НЗ 2-экз'!X124</f>
        <v>0</v>
      </c>
      <c r="Y124" s="1487">
        <f>'НЗ 2-экз'!Y124</f>
        <v>0</v>
      </c>
      <c r="Z124" s="1487">
        <f>'НЗ 2-экз'!Z124</f>
        <v>0</v>
      </c>
      <c r="AA124" s="1487">
        <f>'НЗ 2-экз'!AA124</f>
        <v>0</v>
      </c>
      <c r="AB124" s="1487">
        <f>'НЗ 2-экз'!AB124</f>
        <v>0</v>
      </c>
      <c r="AC124" s="1487">
        <f>'НЗ 2-экз'!AC124</f>
        <v>0</v>
      </c>
      <c r="AD124" s="1487">
        <f>'НЗ 2-экз'!AD124</f>
        <v>0</v>
      </c>
      <c r="AE124" s="1488"/>
      <c r="AF124" s="1488"/>
      <c r="AG124" s="1488">
        <f t="shared" si="25"/>
        <v>0</v>
      </c>
      <c r="AH124" s="1488">
        <f t="shared" si="26"/>
        <v>0</v>
      </c>
      <c r="AI124" s="1488">
        <f t="shared" si="27"/>
        <v>0</v>
      </c>
      <c r="AJ124" s="1488">
        <f t="shared" si="28"/>
        <v>0</v>
      </c>
      <c r="AK124" s="1488">
        <f t="shared" si="29"/>
        <v>0</v>
      </c>
      <c r="AL124" s="1488">
        <f t="shared" si="24"/>
        <v>0</v>
      </c>
      <c r="AM124" s="1839"/>
    </row>
    <row r="125" spans="1:39" ht="11.25" hidden="1" customHeight="1" x14ac:dyDescent="0.2">
      <c r="A125" s="1427" t="s">
        <v>878</v>
      </c>
      <c r="B125" s="1053">
        <v>244</v>
      </c>
      <c r="C125" s="1487">
        <f>'НЗ 2-экз'!C125</f>
        <v>0</v>
      </c>
      <c r="D125" s="1487">
        <f>'НЗ 2-экз'!D125</f>
        <v>0</v>
      </c>
      <c r="E125" s="1487">
        <f>'НЗ 2-экз'!E125</f>
        <v>0</v>
      </c>
      <c r="F125" s="1487">
        <f>'НЗ 2-экз'!F125</f>
        <v>0</v>
      </c>
      <c r="G125" s="1487">
        <f>'НЗ 2-экз'!G125</f>
        <v>0</v>
      </c>
      <c r="H125" s="1487">
        <f>'НЗ 2-экз'!H125</f>
        <v>0</v>
      </c>
      <c r="I125" s="1487">
        <f>'НЗ 2-экз'!I125</f>
        <v>0</v>
      </c>
      <c r="J125" s="1487">
        <f>'НЗ 2-экз'!J125</f>
        <v>0</v>
      </c>
      <c r="K125" s="1487">
        <f>'НЗ 2-экз'!K125</f>
        <v>0</v>
      </c>
      <c r="L125" s="1487">
        <f>'НЗ 2-экз'!L125</f>
        <v>0</v>
      </c>
      <c r="M125" s="1487">
        <f>'НЗ 2-экз'!M125</f>
        <v>0</v>
      </c>
      <c r="N125" s="1487">
        <f>'НЗ 2-экз'!N125</f>
        <v>0</v>
      </c>
      <c r="O125" s="1487">
        <f>'НЗ 2-экз'!O125</f>
        <v>0</v>
      </c>
      <c r="P125" s="1487">
        <f>'НЗ 2-экз'!P125</f>
        <v>0</v>
      </c>
      <c r="Q125" s="1487">
        <f>'НЗ 2-экз'!Q125</f>
        <v>0</v>
      </c>
      <c r="R125" s="1487">
        <f>'НЗ 2-экз'!R125</f>
        <v>0</v>
      </c>
      <c r="S125" s="1487">
        <f>'НЗ 2-экз'!S125</f>
        <v>0</v>
      </c>
      <c r="T125" s="1487">
        <f>'НЗ 2-экз'!T125</f>
        <v>0</v>
      </c>
      <c r="U125" s="1487">
        <f>'НЗ 2-экз'!U125</f>
        <v>0</v>
      </c>
      <c r="V125" s="1487">
        <f>'НЗ 2-экз'!V125</f>
        <v>0</v>
      </c>
      <c r="W125" s="1487">
        <f>'НЗ 2-экз'!W125</f>
        <v>0</v>
      </c>
      <c r="X125" s="1487">
        <f>'НЗ 2-экз'!X125</f>
        <v>0</v>
      </c>
      <c r="Y125" s="1487">
        <f>'НЗ 2-экз'!Y125</f>
        <v>0</v>
      </c>
      <c r="Z125" s="1487">
        <f>'НЗ 2-экз'!Z125</f>
        <v>0</v>
      </c>
      <c r="AA125" s="1487">
        <f>'НЗ 2-экз'!AA125</f>
        <v>0</v>
      </c>
      <c r="AB125" s="1487">
        <f>'НЗ 2-экз'!AB125</f>
        <v>0</v>
      </c>
      <c r="AC125" s="1487">
        <f>'НЗ 2-экз'!AC125</f>
        <v>0</v>
      </c>
      <c r="AD125" s="1487">
        <f>'НЗ 2-экз'!AD125</f>
        <v>0</v>
      </c>
      <c r="AE125" s="1488"/>
      <c r="AF125" s="1488"/>
      <c r="AG125" s="1488">
        <f t="shared" si="25"/>
        <v>0</v>
      </c>
      <c r="AH125" s="1488">
        <f t="shared" si="26"/>
        <v>0</v>
      </c>
      <c r="AI125" s="1488">
        <f t="shared" si="27"/>
        <v>0</v>
      </c>
      <c r="AJ125" s="1488">
        <f t="shared" si="28"/>
        <v>0</v>
      </c>
      <c r="AK125" s="1488">
        <f t="shared" si="29"/>
        <v>0</v>
      </c>
      <c r="AL125" s="1488">
        <f t="shared" si="24"/>
        <v>0</v>
      </c>
      <c r="AM125" s="1839"/>
    </row>
    <row r="126" spans="1:39" ht="11.25" hidden="1" customHeight="1" x14ac:dyDescent="0.2">
      <c r="A126" s="1426">
        <v>224</v>
      </c>
      <c r="B126" s="1053">
        <v>244</v>
      </c>
      <c r="C126" s="1487">
        <f>'НЗ 2-экз'!C126</f>
        <v>0</v>
      </c>
      <c r="D126" s="1487">
        <f>'НЗ 2-экз'!D126</f>
        <v>0</v>
      </c>
      <c r="E126" s="1487">
        <f>'НЗ 2-экз'!E126</f>
        <v>0</v>
      </c>
      <c r="F126" s="1487">
        <f>'НЗ 2-экз'!F126</f>
        <v>0</v>
      </c>
      <c r="G126" s="1487">
        <f>'НЗ 2-экз'!G126</f>
        <v>0</v>
      </c>
      <c r="H126" s="1487">
        <f>'НЗ 2-экз'!H126</f>
        <v>0</v>
      </c>
      <c r="I126" s="1487">
        <f>'НЗ 2-экз'!I126</f>
        <v>0</v>
      </c>
      <c r="J126" s="1487">
        <f>'НЗ 2-экз'!J126</f>
        <v>0</v>
      </c>
      <c r="K126" s="1487">
        <f>'НЗ 2-экз'!K126</f>
        <v>0</v>
      </c>
      <c r="L126" s="1487">
        <f>'НЗ 2-экз'!L126</f>
        <v>0</v>
      </c>
      <c r="M126" s="1487">
        <f>'НЗ 2-экз'!M126</f>
        <v>0</v>
      </c>
      <c r="N126" s="1487">
        <f>'НЗ 2-экз'!N126</f>
        <v>0</v>
      </c>
      <c r="O126" s="1487">
        <f>'НЗ 2-экз'!O126</f>
        <v>0</v>
      </c>
      <c r="P126" s="1487">
        <f>'НЗ 2-экз'!P126</f>
        <v>0</v>
      </c>
      <c r="Q126" s="1487">
        <f>'НЗ 2-экз'!Q126</f>
        <v>0</v>
      </c>
      <c r="R126" s="1487">
        <f>'НЗ 2-экз'!R126</f>
        <v>0</v>
      </c>
      <c r="S126" s="1487">
        <f>'НЗ 2-экз'!S126</f>
        <v>0</v>
      </c>
      <c r="T126" s="1487">
        <f>'НЗ 2-экз'!T126</f>
        <v>0</v>
      </c>
      <c r="U126" s="1487">
        <f>'НЗ 2-экз'!U126</f>
        <v>0</v>
      </c>
      <c r="V126" s="1487">
        <f>'НЗ 2-экз'!V126</f>
        <v>0</v>
      </c>
      <c r="W126" s="1487">
        <f>'НЗ 2-экз'!W126</f>
        <v>0</v>
      </c>
      <c r="X126" s="1487">
        <f>'НЗ 2-экз'!X126</f>
        <v>0</v>
      </c>
      <c r="Y126" s="1487">
        <f>'НЗ 2-экз'!Y126</f>
        <v>0</v>
      </c>
      <c r="Z126" s="1487">
        <f>'НЗ 2-экз'!Z126</f>
        <v>0</v>
      </c>
      <c r="AA126" s="1487">
        <f>'НЗ 2-экз'!AA126</f>
        <v>0</v>
      </c>
      <c r="AB126" s="1487">
        <f>'НЗ 2-экз'!AB126</f>
        <v>0</v>
      </c>
      <c r="AC126" s="1487">
        <f>'НЗ 2-экз'!AC126</f>
        <v>0</v>
      </c>
      <c r="AD126" s="1487">
        <f>'НЗ 2-экз'!AD126</f>
        <v>0</v>
      </c>
      <c r="AE126" s="1488"/>
      <c r="AF126" s="1488"/>
      <c r="AG126" s="1488">
        <f t="shared" si="25"/>
        <v>0</v>
      </c>
      <c r="AH126" s="1488">
        <f t="shared" si="26"/>
        <v>0</v>
      </c>
      <c r="AI126" s="1488">
        <f t="shared" si="27"/>
        <v>0</v>
      </c>
      <c r="AJ126" s="1488">
        <f t="shared" si="28"/>
        <v>0</v>
      </c>
      <c r="AK126" s="1488">
        <f t="shared" si="29"/>
        <v>0</v>
      </c>
      <c r="AL126" s="1488">
        <f t="shared" si="24"/>
        <v>0</v>
      </c>
      <c r="AM126" s="1839"/>
    </row>
    <row r="127" spans="1:39" ht="11.25" hidden="1" customHeight="1" x14ac:dyDescent="0.2">
      <c r="A127" s="1428" t="s">
        <v>199</v>
      </c>
      <c r="B127" s="1057">
        <v>244</v>
      </c>
      <c r="C127" s="1487">
        <f>'НЗ 2-экз'!C127</f>
        <v>0</v>
      </c>
      <c r="D127" s="1487">
        <f>'НЗ 2-экз'!D127</f>
        <v>0</v>
      </c>
      <c r="E127" s="1487">
        <f>'НЗ 2-экз'!E127</f>
        <v>0</v>
      </c>
      <c r="F127" s="1487">
        <f>'НЗ 2-экз'!F127</f>
        <v>0</v>
      </c>
      <c r="G127" s="1487">
        <f>'НЗ 2-экз'!G127</f>
        <v>0</v>
      </c>
      <c r="H127" s="1487">
        <f>'НЗ 2-экз'!H127</f>
        <v>0</v>
      </c>
      <c r="I127" s="1487">
        <f>'НЗ 2-экз'!I127</f>
        <v>0</v>
      </c>
      <c r="J127" s="1487">
        <f>'НЗ 2-экз'!J127</f>
        <v>0</v>
      </c>
      <c r="K127" s="1487">
        <f>'НЗ 2-экз'!K127</f>
        <v>0</v>
      </c>
      <c r="L127" s="1487">
        <f>'НЗ 2-экз'!L127</f>
        <v>0</v>
      </c>
      <c r="M127" s="1487">
        <f>'НЗ 2-экз'!M127</f>
        <v>0</v>
      </c>
      <c r="N127" s="1487">
        <f>'НЗ 2-экз'!N127</f>
        <v>0</v>
      </c>
      <c r="O127" s="1487">
        <f>'НЗ 2-экз'!O127</f>
        <v>0</v>
      </c>
      <c r="P127" s="1487">
        <f>'НЗ 2-экз'!P127</f>
        <v>0</v>
      </c>
      <c r="Q127" s="1487">
        <f>'НЗ 2-экз'!Q127</f>
        <v>0</v>
      </c>
      <c r="R127" s="1487">
        <f>'НЗ 2-экз'!R127</f>
        <v>0</v>
      </c>
      <c r="S127" s="1487">
        <f>'НЗ 2-экз'!S127</f>
        <v>0</v>
      </c>
      <c r="T127" s="1487">
        <f>'НЗ 2-экз'!T127</f>
        <v>0</v>
      </c>
      <c r="U127" s="1487">
        <f>'НЗ 2-экз'!U127</f>
        <v>0</v>
      </c>
      <c r="V127" s="1487">
        <f>'НЗ 2-экз'!V127</f>
        <v>0</v>
      </c>
      <c r="W127" s="1487">
        <f>'НЗ 2-экз'!W127</f>
        <v>0</v>
      </c>
      <c r="X127" s="1487">
        <f>'НЗ 2-экз'!X127</f>
        <v>0</v>
      </c>
      <c r="Y127" s="1487">
        <f>'НЗ 2-экз'!Y127</f>
        <v>0</v>
      </c>
      <c r="Z127" s="1487">
        <f>'НЗ 2-экз'!Z127</f>
        <v>0</v>
      </c>
      <c r="AA127" s="1487">
        <f>'НЗ 2-экз'!AA127</f>
        <v>0</v>
      </c>
      <c r="AB127" s="1487">
        <f>'НЗ 2-экз'!AB127</f>
        <v>0</v>
      </c>
      <c r="AC127" s="1487">
        <f>'НЗ 2-экз'!AC127</f>
        <v>0</v>
      </c>
      <c r="AD127" s="1487">
        <f>'НЗ 2-экз'!AD127</f>
        <v>0</v>
      </c>
      <c r="AE127" s="1488"/>
      <c r="AF127" s="1488"/>
      <c r="AG127" s="1488">
        <f t="shared" si="25"/>
        <v>0</v>
      </c>
      <c r="AH127" s="1488">
        <f t="shared" si="26"/>
        <v>0</v>
      </c>
      <c r="AI127" s="1488">
        <f t="shared" si="27"/>
        <v>0</v>
      </c>
      <c r="AJ127" s="1488">
        <f t="shared" si="28"/>
        <v>0</v>
      </c>
      <c r="AK127" s="1488">
        <f t="shared" si="29"/>
        <v>0</v>
      </c>
      <c r="AL127" s="1488">
        <f t="shared" si="24"/>
        <v>0</v>
      </c>
      <c r="AM127" s="1839"/>
    </row>
    <row r="128" spans="1:39" ht="11.25" hidden="1" customHeight="1" x14ac:dyDescent="0.2">
      <c r="A128" s="1428" t="s">
        <v>200</v>
      </c>
      <c r="B128" s="1057">
        <v>244</v>
      </c>
      <c r="C128" s="1487">
        <f>'НЗ 2-экз'!C128</f>
        <v>0</v>
      </c>
      <c r="D128" s="1487">
        <f>'НЗ 2-экз'!D128</f>
        <v>0</v>
      </c>
      <c r="E128" s="1487">
        <f>'НЗ 2-экз'!E128</f>
        <v>0</v>
      </c>
      <c r="F128" s="1487">
        <f>'НЗ 2-экз'!F128</f>
        <v>0</v>
      </c>
      <c r="G128" s="1487">
        <f>'НЗ 2-экз'!G128</f>
        <v>0</v>
      </c>
      <c r="H128" s="1487">
        <f>'НЗ 2-экз'!H128</f>
        <v>0</v>
      </c>
      <c r="I128" s="1487">
        <f>'НЗ 2-экз'!I128</f>
        <v>0</v>
      </c>
      <c r="J128" s="1487">
        <f>'НЗ 2-экз'!J128</f>
        <v>0</v>
      </c>
      <c r="K128" s="1487">
        <f>'НЗ 2-экз'!K128</f>
        <v>0</v>
      </c>
      <c r="L128" s="1487">
        <f>'НЗ 2-экз'!L128</f>
        <v>0</v>
      </c>
      <c r="M128" s="1487">
        <f>'НЗ 2-экз'!M128</f>
        <v>0</v>
      </c>
      <c r="N128" s="1487">
        <f>'НЗ 2-экз'!N128</f>
        <v>0</v>
      </c>
      <c r="O128" s="1487">
        <f>'НЗ 2-экз'!O128</f>
        <v>0</v>
      </c>
      <c r="P128" s="1487">
        <f>'НЗ 2-экз'!P128</f>
        <v>0</v>
      </c>
      <c r="Q128" s="1487">
        <f>'НЗ 2-экз'!Q128</f>
        <v>0</v>
      </c>
      <c r="R128" s="1487">
        <f>'НЗ 2-экз'!R128</f>
        <v>0</v>
      </c>
      <c r="S128" s="1487">
        <f>'НЗ 2-экз'!S128</f>
        <v>0</v>
      </c>
      <c r="T128" s="1487">
        <f>'НЗ 2-экз'!T128</f>
        <v>0</v>
      </c>
      <c r="U128" s="1487">
        <f>'НЗ 2-экз'!U128</f>
        <v>0</v>
      </c>
      <c r="V128" s="1487">
        <f>'НЗ 2-экз'!V128</f>
        <v>0</v>
      </c>
      <c r="W128" s="1487">
        <f>'НЗ 2-экз'!W128</f>
        <v>0</v>
      </c>
      <c r="X128" s="1487">
        <f>'НЗ 2-экз'!X128</f>
        <v>0</v>
      </c>
      <c r="Y128" s="1487">
        <f>'НЗ 2-экз'!Y128</f>
        <v>0</v>
      </c>
      <c r="Z128" s="1487">
        <f>'НЗ 2-экз'!Z128</f>
        <v>0</v>
      </c>
      <c r="AA128" s="1487">
        <f>'НЗ 2-экз'!AA128</f>
        <v>0</v>
      </c>
      <c r="AB128" s="1487">
        <f>'НЗ 2-экз'!AB128</f>
        <v>0</v>
      </c>
      <c r="AC128" s="1487">
        <f>'НЗ 2-экз'!AC128</f>
        <v>0</v>
      </c>
      <c r="AD128" s="1487">
        <f>'НЗ 2-экз'!AD128</f>
        <v>0</v>
      </c>
      <c r="AE128" s="1488"/>
      <c r="AF128" s="1488"/>
      <c r="AG128" s="1488">
        <f t="shared" si="25"/>
        <v>0</v>
      </c>
      <c r="AH128" s="1488">
        <f t="shared" si="26"/>
        <v>0</v>
      </c>
      <c r="AI128" s="1488">
        <f t="shared" si="27"/>
        <v>0</v>
      </c>
      <c r="AJ128" s="1488">
        <f t="shared" si="28"/>
        <v>0</v>
      </c>
      <c r="AK128" s="1488">
        <f t="shared" si="29"/>
        <v>0</v>
      </c>
      <c r="AL128" s="1488">
        <f t="shared" si="24"/>
        <v>0</v>
      </c>
      <c r="AM128" s="1839"/>
    </row>
    <row r="129" spans="1:39" ht="11.25" hidden="1" customHeight="1" x14ac:dyDescent="0.2">
      <c r="A129" s="1428" t="s">
        <v>201</v>
      </c>
      <c r="B129" s="1057">
        <v>244</v>
      </c>
      <c r="C129" s="1487">
        <f>'НЗ 2-экз'!C129</f>
        <v>0</v>
      </c>
      <c r="D129" s="1487">
        <f>'НЗ 2-экз'!D129</f>
        <v>0</v>
      </c>
      <c r="E129" s="1487">
        <f>'НЗ 2-экз'!E129</f>
        <v>0</v>
      </c>
      <c r="F129" s="1487">
        <f>'НЗ 2-экз'!F129</f>
        <v>0</v>
      </c>
      <c r="G129" s="1487">
        <f>'НЗ 2-экз'!G129</f>
        <v>0</v>
      </c>
      <c r="H129" s="1487">
        <f>'НЗ 2-экз'!H129</f>
        <v>0</v>
      </c>
      <c r="I129" s="1487">
        <f>'НЗ 2-экз'!I129</f>
        <v>0</v>
      </c>
      <c r="J129" s="1487">
        <f>'НЗ 2-экз'!J129</f>
        <v>0</v>
      </c>
      <c r="K129" s="1487">
        <f>'НЗ 2-экз'!K129</f>
        <v>0</v>
      </c>
      <c r="L129" s="1487">
        <f>'НЗ 2-экз'!L129</f>
        <v>0</v>
      </c>
      <c r="M129" s="1487">
        <f>'НЗ 2-экз'!M129</f>
        <v>0</v>
      </c>
      <c r="N129" s="1487">
        <f>'НЗ 2-экз'!N129</f>
        <v>0</v>
      </c>
      <c r="O129" s="1487">
        <f>'НЗ 2-экз'!O129</f>
        <v>0</v>
      </c>
      <c r="P129" s="1487">
        <f>'НЗ 2-экз'!P129</f>
        <v>0</v>
      </c>
      <c r="Q129" s="1487">
        <f>'НЗ 2-экз'!Q129</f>
        <v>0</v>
      </c>
      <c r="R129" s="1487">
        <f>'НЗ 2-экз'!R129</f>
        <v>0</v>
      </c>
      <c r="S129" s="1487">
        <f>'НЗ 2-экз'!S129</f>
        <v>0</v>
      </c>
      <c r="T129" s="1487">
        <f>'НЗ 2-экз'!T129</f>
        <v>0</v>
      </c>
      <c r="U129" s="1487">
        <f>'НЗ 2-экз'!U129</f>
        <v>0</v>
      </c>
      <c r="V129" s="1487">
        <f>'НЗ 2-экз'!V129</f>
        <v>0</v>
      </c>
      <c r="W129" s="1487">
        <f>'НЗ 2-экз'!W129</f>
        <v>0</v>
      </c>
      <c r="X129" s="1487">
        <f>'НЗ 2-экз'!X129</f>
        <v>0</v>
      </c>
      <c r="Y129" s="1487">
        <f>'НЗ 2-экз'!Y129</f>
        <v>0</v>
      </c>
      <c r="Z129" s="1487">
        <f>'НЗ 2-экз'!Z129</f>
        <v>0</v>
      </c>
      <c r="AA129" s="1487">
        <f>'НЗ 2-экз'!AA129</f>
        <v>0</v>
      </c>
      <c r="AB129" s="1487">
        <f>'НЗ 2-экз'!AB129</f>
        <v>0</v>
      </c>
      <c r="AC129" s="1487">
        <f>'НЗ 2-экз'!AC129</f>
        <v>0</v>
      </c>
      <c r="AD129" s="1487">
        <f>'НЗ 2-экз'!AD129</f>
        <v>0</v>
      </c>
      <c r="AE129" s="1488"/>
      <c r="AF129" s="1488"/>
      <c r="AG129" s="1488">
        <f t="shared" si="25"/>
        <v>0</v>
      </c>
      <c r="AH129" s="1488">
        <f t="shared" si="26"/>
        <v>0</v>
      </c>
      <c r="AI129" s="1488">
        <f t="shared" si="27"/>
        <v>0</v>
      </c>
      <c r="AJ129" s="1488">
        <f t="shared" si="28"/>
        <v>0</v>
      </c>
      <c r="AK129" s="1488">
        <f t="shared" si="29"/>
        <v>0</v>
      </c>
      <c r="AL129" s="1488">
        <f t="shared" si="24"/>
        <v>0</v>
      </c>
      <c r="AM129" s="1839"/>
    </row>
    <row r="130" spans="1:39" ht="11.25" hidden="1" customHeight="1" x14ac:dyDescent="0.2">
      <c r="A130" s="1428" t="s">
        <v>202</v>
      </c>
      <c r="B130" s="1057">
        <v>244</v>
      </c>
      <c r="C130" s="1487">
        <f>'НЗ 2-экз'!C130</f>
        <v>0</v>
      </c>
      <c r="D130" s="1487">
        <f>'НЗ 2-экз'!D130</f>
        <v>0</v>
      </c>
      <c r="E130" s="1487">
        <f>'НЗ 2-экз'!E130</f>
        <v>0</v>
      </c>
      <c r="F130" s="1487">
        <f>'НЗ 2-экз'!F130</f>
        <v>0</v>
      </c>
      <c r="G130" s="1487">
        <f>'НЗ 2-экз'!G130</f>
        <v>0</v>
      </c>
      <c r="H130" s="1487">
        <f>'НЗ 2-экз'!H130</f>
        <v>0</v>
      </c>
      <c r="I130" s="1487">
        <f>'НЗ 2-экз'!I130</f>
        <v>0</v>
      </c>
      <c r="J130" s="1487">
        <f>'НЗ 2-экз'!J130</f>
        <v>0</v>
      </c>
      <c r="K130" s="1487">
        <f>'НЗ 2-экз'!K130</f>
        <v>0</v>
      </c>
      <c r="L130" s="1487">
        <f>'НЗ 2-экз'!L130</f>
        <v>0</v>
      </c>
      <c r="M130" s="1487">
        <f>'НЗ 2-экз'!M130</f>
        <v>0</v>
      </c>
      <c r="N130" s="1487">
        <f>'НЗ 2-экз'!N130</f>
        <v>0</v>
      </c>
      <c r="O130" s="1487">
        <f>'НЗ 2-экз'!O130</f>
        <v>0</v>
      </c>
      <c r="P130" s="1487">
        <f>'НЗ 2-экз'!P130</f>
        <v>0</v>
      </c>
      <c r="Q130" s="1487">
        <f>'НЗ 2-экз'!Q130</f>
        <v>0</v>
      </c>
      <c r="R130" s="1487">
        <f>'НЗ 2-экз'!R130</f>
        <v>0</v>
      </c>
      <c r="S130" s="1487">
        <f>'НЗ 2-экз'!S130</f>
        <v>0</v>
      </c>
      <c r="T130" s="1487">
        <f>'НЗ 2-экз'!T130</f>
        <v>0</v>
      </c>
      <c r="U130" s="1487">
        <f>'НЗ 2-экз'!U130</f>
        <v>0</v>
      </c>
      <c r="V130" s="1487">
        <f>'НЗ 2-экз'!V130</f>
        <v>0</v>
      </c>
      <c r="W130" s="1487">
        <f>'НЗ 2-экз'!W130</f>
        <v>0</v>
      </c>
      <c r="X130" s="1487">
        <f>'НЗ 2-экз'!X130</f>
        <v>0</v>
      </c>
      <c r="Y130" s="1487">
        <f>'НЗ 2-экз'!Y130</f>
        <v>0</v>
      </c>
      <c r="Z130" s="1487">
        <f>'НЗ 2-экз'!Z130</f>
        <v>0</v>
      </c>
      <c r="AA130" s="1487">
        <f>'НЗ 2-экз'!AA130</f>
        <v>0</v>
      </c>
      <c r="AB130" s="1487">
        <f>'НЗ 2-экз'!AB130</f>
        <v>0</v>
      </c>
      <c r="AC130" s="1487">
        <f>'НЗ 2-экз'!AC130</f>
        <v>0</v>
      </c>
      <c r="AD130" s="1487">
        <f>'НЗ 2-экз'!AD130</f>
        <v>0</v>
      </c>
      <c r="AE130" s="1488"/>
      <c r="AF130" s="1488"/>
      <c r="AG130" s="1488">
        <f t="shared" si="25"/>
        <v>0</v>
      </c>
      <c r="AH130" s="1488">
        <f t="shared" si="26"/>
        <v>0</v>
      </c>
      <c r="AI130" s="1488">
        <f t="shared" si="27"/>
        <v>0</v>
      </c>
      <c r="AJ130" s="1488">
        <f t="shared" si="28"/>
        <v>0</v>
      </c>
      <c r="AK130" s="1488">
        <f t="shared" si="29"/>
        <v>0</v>
      </c>
      <c r="AL130" s="1488">
        <f t="shared" si="24"/>
        <v>0</v>
      </c>
      <c r="AM130" s="1839"/>
    </row>
    <row r="131" spans="1:39" ht="11.25" hidden="1" customHeight="1" x14ac:dyDescent="0.2">
      <c r="A131" s="1429" t="s">
        <v>246</v>
      </c>
      <c r="B131" s="1057">
        <v>244</v>
      </c>
      <c r="C131" s="1487">
        <f>'НЗ 2-экз'!C131</f>
        <v>0</v>
      </c>
      <c r="D131" s="1487">
        <f>'НЗ 2-экз'!D131</f>
        <v>0</v>
      </c>
      <c r="E131" s="1487">
        <f>'НЗ 2-экз'!E131</f>
        <v>0</v>
      </c>
      <c r="F131" s="1487">
        <f>'НЗ 2-экз'!F131</f>
        <v>0</v>
      </c>
      <c r="G131" s="1487">
        <f>'НЗ 2-экз'!G131</f>
        <v>0</v>
      </c>
      <c r="H131" s="1487">
        <f>'НЗ 2-экз'!H131</f>
        <v>0</v>
      </c>
      <c r="I131" s="1487">
        <f>'НЗ 2-экз'!I131</f>
        <v>0</v>
      </c>
      <c r="J131" s="1487">
        <f>'НЗ 2-экз'!J131</f>
        <v>0</v>
      </c>
      <c r="K131" s="1487">
        <f>'НЗ 2-экз'!K131</f>
        <v>0</v>
      </c>
      <c r="L131" s="1487">
        <f>'НЗ 2-экз'!L131</f>
        <v>0</v>
      </c>
      <c r="M131" s="1487">
        <f>'НЗ 2-экз'!M131</f>
        <v>0</v>
      </c>
      <c r="N131" s="1487">
        <f>'НЗ 2-экз'!N131</f>
        <v>0</v>
      </c>
      <c r="O131" s="1487">
        <f>'НЗ 2-экз'!O131</f>
        <v>0</v>
      </c>
      <c r="P131" s="1487">
        <f>'НЗ 2-экз'!P131</f>
        <v>0</v>
      </c>
      <c r="Q131" s="1487">
        <f>'НЗ 2-экз'!Q131</f>
        <v>0</v>
      </c>
      <c r="R131" s="1487">
        <f>'НЗ 2-экз'!R131</f>
        <v>0</v>
      </c>
      <c r="S131" s="1487">
        <f>'НЗ 2-экз'!S131</f>
        <v>0</v>
      </c>
      <c r="T131" s="1487">
        <f>'НЗ 2-экз'!T131</f>
        <v>0</v>
      </c>
      <c r="U131" s="1487">
        <f>'НЗ 2-экз'!U131</f>
        <v>0</v>
      </c>
      <c r="V131" s="1487">
        <f>'НЗ 2-экз'!V131</f>
        <v>0</v>
      </c>
      <c r="W131" s="1487">
        <f>'НЗ 2-экз'!W131</f>
        <v>0</v>
      </c>
      <c r="X131" s="1487">
        <f>'НЗ 2-экз'!X131</f>
        <v>0</v>
      </c>
      <c r="Y131" s="1487">
        <f>'НЗ 2-экз'!Y131</f>
        <v>0</v>
      </c>
      <c r="Z131" s="1487">
        <f>'НЗ 2-экз'!Z131</f>
        <v>0</v>
      </c>
      <c r="AA131" s="1487">
        <f>'НЗ 2-экз'!AA131</f>
        <v>0</v>
      </c>
      <c r="AB131" s="1487">
        <f>'НЗ 2-экз'!AB131</f>
        <v>0</v>
      </c>
      <c r="AC131" s="1487">
        <f>'НЗ 2-экз'!AC131</f>
        <v>0</v>
      </c>
      <c r="AD131" s="1487">
        <f>'НЗ 2-экз'!AD131</f>
        <v>0</v>
      </c>
      <c r="AE131" s="1488"/>
      <c r="AF131" s="1488"/>
      <c r="AG131" s="1488">
        <f t="shared" si="25"/>
        <v>0</v>
      </c>
      <c r="AH131" s="1488">
        <f t="shared" si="26"/>
        <v>0</v>
      </c>
      <c r="AI131" s="1488">
        <f t="shared" si="27"/>
        <v>0</v>
      </c>
      <c r="AJ131" s="1488">
        <f t="shared" si="28"/>
        <v>0</v>
      </c>
      <c r="AK131" s="1488">
        <f t="shared" si="29"/>
        <v>0</v>
      </c>
      <c r="AL131" s="1488">
        <f t="shared" si="24"/>
        <v>0</v>
      </c>
      <c r="AM131" s="1839"/>
    </row>
    <row r="132" spans="1:39" ht="11.25" hidden="1" customHeight="1" x14ac:dyDescent="0.2">
      <c r="A132" s="1429" t="s">
        <v>248</v>
      </c>
      <c r="B132" s="1057">
        <v>244</v>
      </c>
      <c r="C132" s="1487">
        <f>'НЗ 2-экз'!C132</f>
        <v>0</v>
      </c>
      <c r="D132" s="1487">
        <f>'НЗ 2-экз'!D132</f>
        <v>0</v>
      </c>
      <c r="E132" s="1487">
        <f>'НЗ 2-экз'!E132</f>
        <v>0</v>
      </c>
      <c r="F132" s="1487">
        <f>'НЗ 2-экз'!F132</f>
        <v>0</v>
      </c>
      <c r="G132" s="1487">
        <f>'НЗ 2-экз'!G132</f>
        <v>0</v>
      </c>
      <c r="H132" s="1487">
        <f>'НЗ 2-экз'!H132</f>
        <v>0</v>
      </c>
      <c r="I132" s="1487">
        <f>'НЗ 2-экз'!I132</f>
        <v>0</v>
      </c>
      <c r="J132" s="1487">
        <f>'НЗ 2-экз'!J132</f>
        <v>0</v>
      </c>
      <c r="K132" s="1487">
        <f>'НЗ 2-экз'!K132</f>
        <v>0</v>
      </c>
      <c r="L132" s="1487">
        <f>'НЗ 2-экз'!L132</f>
        <v>0</v>
      </c>
      <c r="M132" s="1487">
        <f>'НЗ 2-экз'!M132</f>
        <v>0</v>
      </c>
      <c r="N132" s="1487">
        <f>'НЗ 2-экз'!N132</f>
        <v>0</v>
      </c>
      <c r="O132" s="1487">
        <f>'НЗ 2-экз'!O132</f>
        <v>0</v>
      </c>
      <c r="P132" s="1487">
        <f>'НЗ 2-экз'!P132</f>
        <v>0</v>
      </c>
      <c r="Q132" s="1487">
        <f>'НЗ 2-экз'!Q132</f>
        <v>0</v>
      </c>
      <c r="R132" s="1487">
        <f>'НЗ 2-экз'!R132</f>
        <v>0</v>
      </c>
      <c r="S132" s="1487">
        <f>'НЗ 2-экз'!S132</f>
        <v>0</v>
      </c>
      <c r="T132" s="1487">
        <f>'НЗ 2-экз'!T132</f>
        <v>0</v>
      </c>
      <c r="U132" s="1487">
        <f>'НЗ 2-экз'!U132</f>
        <v>0</v>
      </c>
      <c r="V132" s="1487">
        <f>'НЗ 2-экз'!V132</f>
        <v>0</v>
      </c>
      <c r="W132" s="1487">
        <f>'НЗ 2-экз'!W132</f>
        <v>0</v>
      </c>
      <c r="X132" s="1487">
        <f>'НЗ 2-экз'!X132</f>
        <v>0</v>
      </c>
      <c r="Y132" s="1487">
        <f>'НЗ 2-экз'!Y132</f>
        <v>0</v>
      </c>
      <c r="Z132" s="1487">
        <f>'НЗ 2-экз'!Z132</f>
        <v>0</v>
      </c>
      <c r="AA132" s="1487">
        <f>'НЗ 2-экз'!AA132</f>
        <v>0</v>
      </c>
      <c r="AB132" s="1487">
        <f>'НЗ 2-экз'!AB132</f>
        <v>0</v>
      </c>
      <c r="AC132" s="1487">
        <f>'НЗ 2-экз'!AC132</f>
        <v>0</v>
      </c>
      <c r="AD132" s="1487">
        <f>'НЗ 2-экз'!AD132</f>
        <v>0</v>
      </c>
      <c r="AE132" s="1488"/>
      <c r="AF132" s="1488"/>
      <c r="AG132" s="1488">
        <f t="shared" si="25"/>
        <v>0</v>
      </c>
      <c r="AH132" s="1488">
        <f t="shared" si="26"/>
        <v>0</v>
      </c>
      <c r="AI132" s="1488">
        <f t="shared" si="27"/>
        <v>0</v>
      </c>
      <c r="AJ132" s="1488">
        <f t="shared" si="28"/>
        <v>0</v>
      </c>
      <c r="AK132" s="1488">
        <f t="shared" si="29"/>
        <v>0</v>
      </c>
      <c r="AL132" s="1488">
        <f t="shared" si="24"/>
        <v>0</v>
      </c>
      <c r="AM132" s="1839"/>
    </row>
    <row r="133" spans="1:39" ht="11.25" hidden="1" customHeight="1" x14ac:dyDescent="0.2">
      <c r="A133" s="1425">
        <v>227</v>
      </c>
      <c r="B133" s="1051">
        <v>244</v>
      </c>
      <c r="C133" s="1487">
        <f>'НЗ 2-экз'!C133</f>
        <v>0</v>
      </c>
      <c r="D133" s="1487">
        <f>'НЗ 2-экз'!D133</f>
        <v>0</v>
      </c>
      <c r="E133" s="1487">
        <f>'НЗ 2-экз'!E133</f>
        <v>0</v>
      </c>
      <c r="F133" s="1487">
        <f>'НЗ 2-экз'!F133</f>
        <v>0</v>
      </c>
      <c r="G133" s="1487">
        <f>'НЗ 2-экз'!G133</f>
        <v>0</v>
      </c>
      <c r="H133" s="1487">
        <f>'НЗ 2-экз'!H133</f>
        <v>0</v>
      </c>
      <c r="I133" s="1487">
        <f>'НЗ 2-экз'!I133</f>
        <v>0</v>
      </c>
      <c r="J133" s="1487">
        <f>'НЗ 2-экз'!J133</f>
        <v>0</v>
      </c>
      <c r="K133" s="1487">
        <f>'НЗ 2-экз'!K133</f>
        <v>0</v>
      </c>
      <c r="L133" s="1487">
        <f>'НЗ 2-экз'!L133</f>
        <v>0</v>
      </c>
      <c r="M133" s="1487">
        <f>'НЗ 2-экз'!M133</f>
        <v>0</v>
      </c>
      <c r="N133" s="1487">
        <f>'НЗ 2-экз'!N133</f>
        <v>0</v>
      </c>
      <c r="O133" s="1487">
        <f>'НЗ 2-экз'!O133</f>
        <v>0</v>
      </c>
      <c r="P133" s="1487">
        <f>'НЗ 2-экз'!P133</f>
        <v>0</v>
      </c>
      <c r="Q133" s="1487">
        <f>'НЗ 2-экз'!Q133</f>
        <v>0</v>
      </c>
      <c r="R133" s="1487">
        <f>'НЗ 2-экз'!R133</f>
        <v>0</v>
      </c>
      <c r="S133" s="1487">
        <f>'НЗ 2-экз'!S133</f>
        <v>0</v>
      </c>
      <c r="T133" s="1487">
        <f>'НЗ 2-экз'!T133</f>
        <v>0</v>
      </c>
      <c r="U133" s="1487">
        <f>'НЗ 2-экз'!U133</f>
        <v>0</v>
      </c>
      <c r="V133" s="1487">
        <f>'НЗ 2-экз'!V133</f>
        <v>0</v>
      </c>
      <c r="W133" s="1487">
        <f>'НЗ 2-экз'!W133</f>
        <v>0</v>
      </c>
      <c r="X133" s="1487">
        <f>'НЗ 2-экз'!X133</f>
        <v>0</v>
      </c>
      <c r="Y133" s="1487">
        <f>'НЗ 2-экз'!Y133</f>
        <v>0</v>
      </c>
      <c r="Z133" s="1487">
        <f>'НЗ 2-экз'!Z133</f>
        <v>0</v>
      </c>
      <c r="AA133" s="1487">
        <f>'НЗ 2-экз'!AA133</f>
        <v>0</v>
      </c>
      <c r="AB133" s="1487">
        <f>'НЗ 2-экз'!AB133</f>
        <v>0</v>
      </c>
      <c r="AC133" s="1487">
        <f>'НЗ 2-экз'!AC133</f>
        <v>0</v>
      </c>
      <c r="AD133" s="1487">
        <f>'НЗ 2-экз'!AD133</f>
        <v>0</v>
      </c>
      <c r="AE133" s="1488"/>
      <c r="AF133" s="1488"/>
      <c r="AG133" s="1488">
        <f t="shared" si="25"/>
        <v>0</v>
      </c>
      <c r="AH133" s="1488">
        <f t="shared" si="26"/>
        <v>0</v>
      </c>
      <c r="AI133" s="1488">
        <f t="shared" si="27"/>
        <v>0</v>
      </c>
      <c r="AJ133" s="1488">
        <f t="shared" si="28"/>
        <v>0</v>
      </c>
      <c r="AK133" s="1488">
        <f t="shared" si="29"/>
        <v>0</v>
      </c>
      <c r="AL133" s="1488">
        <f t="shared" si="24"/>
        <v>0</v>
      </c>
      <c r="AM133" s="1839"/>
    </row>
    <row r="134" spans="1:39" ht="11.25" hidden="1" customHeight="1" x14ac:dyDescent="0.2">
      <c r="A134" s="1429">
        <v>262</v>
      </c>
      <c r="B134" s="1049">
        <v>112</v>
      </c>
      <c r="C134" s="1487">
        <f>'НЗ 2-экз'!C134</f>
        <v>0</v>
      </c>
      <c r="D134" s="1487">
        <f>'НЗ 2-экз'!D134</f>
        <v>0</v>
      </c>
      <c r="E134" s="1487">
        <f>'НЗ 2-экз'!E134</f>
        <v>0</v>
      </c>
      <c r="F134" s="1487">
        <f>'НЗ 2-экз'!F134</f>
        <v>0</v>
      </c>
      <c r="G134" s="1487">
        <f>'НЗ 2-экз'!G134</f>
        <v>0</v>
      </c>
      <c r="H134" s="1487">
        <f>'НЗ 2-экз'!H134</f>
        <v>0</v>
      </c>
      <c r="I134" s="1487">
        <f>'НЗ 2-экз'!I134</f>
        <v>0</v>
      </c>
      <c r="J134" s="1487">
        <f>'НЗ 2-экз'!J134</f>
        <v>0</v>
      </c>
      <c r="K134" s="1487">
        <f>'НЗ 2-экз'!K134</f>
        <v>0</v>
      </c>
      <c r="L134" s="1487">
        <f>'НЗ 2-экз'!L134</f>
        <v>0</v>
      </c>
      <c r="M134" s="1487">
        <f>'НЗ 2-экз'!M134</f>
        <v>0</v>
      </c>
      <c r="N134" s="1487">
        <f>'НЗ 2-экз'!N134</f>
        <v>0</v>
      </c>
      <c r="O134" s="1487">
        <f>'НЗ 2-экз'!O134</f>
        <v>0</v>
      </c>
      <c r="P134" s="1487">
        <f>'НЗ 2-экз'!P134</f>
        <v>0</v>
      </c>
      <c r="Q134" s="1487">
        <f>'НЗ 2-экз'!Q134</f>
        <v>0</v>
      </c>
      <c r="R134" s="1487">
        <f>'НЗ 2-экз'!R134</f>
        <v>0</v>
      </c>
      <c r="S134" s="1487">
        <f>'НЗ 2-экз'!S134</f>
        <v>0</v>
      </c>
      <c r="T134" s="1487">
        <f>'НЗ 2-экз'!T134</f>
        <v>0</v>
      </c>
      <c r="U134" s="1487">
        <f>'НЗ 2-экз'!U134</f>
        <v>0</v>
      </c>
      <c r="V134" s="1487">
        <f>'НЗ 2-экз'!V134</f>
        <v>0</v>
      </c>
      <c r="W134" s="1487">
        <f>'НЗ 2-экз'!W134</f>
        <v>0</v>
      </c>
      <c r="X134" s="1487">
        <f>'НЗ 2-экз'!X134</f>
        <v>0</v>
      </c>
      <c r="Y134" s="1487">
        <f>'НЗ 2-экз'!Y134</f>
        <v>0</v>
      </c>
      <c r="Z134" s="1487">
        <f>'НЗ 2-экз'!Z134</f>
        <v>0</v>
      </c>
      <c r="AA134" s="1487">
        <f>'НЗ 2-экз'!AA134</f>
        <v>0</v>
      </c>
      <c r="AB134" s="1487">
        <f>'НЗ 2-экз'!AB134</f>
        <v>0</v>
      </c>
      <c r="AC134" s="1487">
        <f>'НЗ 2-экз'!AC134</f>
        <v>0</v>
      </c>
      <c r="AD134" s="1487">
        <f>'НЗ 2-экз'!AD134</f>
        <v>0</v>
      </c>
      <c r="AE134" s="1488"/>
      <c r="AF134" s="1488"/>
      <c r="AG134" s="1488">
        <f t="shared" si="25"/>
        <v>0</v>
      </c>
      <c r="AH134" s="1488">
        <f t="shared" si="26"/>
        <v>0</v>
      </c>
      <c r="AI134" s="1488">
        <f t="shared" si="27"/>
        <v>0</v>
      </c>
      <c r="AJ134" s="1488">
        <f t="shared" si="28"/>
        <v>0</v>
      </c>
      <c r="AK134" s="1488">
        <f t="shared" si="29"/>
        <v>0</v>
      </c>
      <c r="AL134" s="1488">
        <f t="shared" si="24"/>
        <v>0</v>
      </c>
      <c r="AM134" s="1839"/>
    </row>
    <row r="135" spans="1:39" ht="11.25" hidden="1" customHeight="1" x14ac:dyDescent="0.2">
      <c r="A135" s="1429">
        <v>262</v>
      </c>
      <c r="B135" s="1049">
        <v>119</v>
      </c>
      <c r="C135" s="1487">
        <f>'НЗ 2-экз'!C135</f>
        <v>0</v>
      </c>
      <c r="D135" s="1487">
        <f>'НЗ 2-экз'!D135</f>
        <v>0</v>
      </c>
      <c r="E135" s="1487">
        <f>'НЗ 2-экз'!E135</f>
        <v>0</v>
      </c>
      <c r="F135" s="1487">
        <f>'НЗ 2-экз'!F135</f>
        <v>0</v>
      </c>
      <c r="G135" s="1487">
        <f>'НЗ 2-экз'!G135</f>
        <v>0</v>
      </c>
      <c r="H135" s="1487">
        <f>'НЗ 2-экз'!H135</f>
        <v>0</v>
      </c>
      <c r="I135" s="1487">
        <f>'НЗ 2-экз'!I135</f>
        <v>0</v>
      </c>
      <c r="J135" s="1487">
        <f>'НЗ 2-экз'!J135</f>
        <v>0</v>
      </c>
      <c r="K135" s="1487">
        <f>'НЗ 2-экз'!K135</f>
        <v>0</v>
      </c>
      <c r="L135" s="1487">
        <f>'НЗ 2-экз'!L135</f>
        <v>0</v>
      </c>
      <c r="M135" s="1487">
        <f>'НЗ 2-экз'!M135</f>
        <v>0</v>
      </c>
      <c r="N135" s="1487">
        <f>'НЗ 2-экз'!N135</f>
        <v>0</v>
      </c>
      <c r="O135" s="1487">
        <f>'НЗ 2-экз'!O135</f>
        <v>0</v>
      </c>
      <c r="P135" s="1487">
        <f>'НЗ 2-экз'!P135</f>
        <v>0</v>
      </c>
      <c r="Q135" s="1487">
        <f>'НЗ 2-экз'!Q135</f>
        <v>0</v>
      </c>
      <c r="R135" s="1487">
        <f>'НЗ 2-экз'!R135</f>
        <v>0</v>
      </c>
      <c r="S135" s="1487">
        <f>'НЗ 2-экз'!S135</f>
        <v>0</v>
      </c>
      <c r="T135" s="1487">
        <f>'НЗ 2-экз'!T135</f>
        <v>0</v>
      </c>
      <c r="U135" s="1487">
        <f>'НЗ 2-экз'!U135</f>
        <v>0</v>
      </c>
      <c r="V135" s="1487">
        <f>'НЗ 2-экз'!V135</f>
        <v>0</v>
      </c>
      <c r="W135" s="1487">
        <f>'НЗ 2-экз'!W135</f>
        <v>0</v>
      </c>
      <c r="X135" s="1487">
        <f>'НЗ 2-экз'!X135</f>
        <v>0</v>
      </c>
      <c r="Y135" s="1487">
        <f>'НЗ 2-экз'!Y135</f>
        <v>0</v>
      </c>
      <c r="Z135" s="1487">
        <f>'НЗ 2-экз'!Z135</f>
        <v>0</v>
      </c>
      <c r="AA135" s="1487">
        <f>'НЗ 2-экз'!AA135</f>
        <v>0</v>
      </c>
      <c r="AB135" s="1487">
        <f>'НЗ 2-экз'!AB135</f>
        <v>0</v>
      </c>
      <c r="AC135" s="1487">
        <f>'НЗ 2-экз'!AC135</f>
        <v>0</v>
      </c>
      <c r="AD135" s="1487">
        <f>'НЗ 2-экз'!AD135</f>
        <v>0</v>
      </c>
      <c r="AE135" s="1488"/>
      <c r="AF135" s="1488"/>
      <c r="AG135" s="1488">
        <f t="shared" si="25"/>
        <v>0</v>
      </c>
      <c r="AH135" s="1488">
        <f t="shared" si="26"/>
        <v>0</v>
      </c>
      <c r="AI135" s="1488">
        <f t="shared" si="27"/>
        <v>0</v>
      </c>
      <c r="AJ135" s="1488">
        <f t="shared" si="28"/>
        <v>0</v>
      </c>
      <c r="AK135" s="1488">
        <f t="shared" si="29"/>
        <v>0</v>
      </c>
      <c r="AL135" s="1488">
        <f t="shared" si="24"/>
        <v>0</v>
      </c>
      <c r="AM135" s="1839"/>
    </row>
    <row r="136" spans="1:39" ht="11.25" hidden="1" customHeight="1" x14ac:dyDescent="0.2">
      <c r="A136" s="1425">
        <v>266</v>
      </c>
      <c r="B136" s="1051">
        <v>111</v>
      </c>
      <c r="C136" s="1487">
        <f>'НЗ 2-экз'!C136</f>
        <v>0</v>
      </c>
      <c r="D136" s="1487">
        <f>'НЗ 2-экз'!D136</f>
        <v>0</v>
      </c>
      <c r="E136" s="1487">
        <f>'НЗ 2-экз'!E136</f>
        <v>0</v>
      </c>
      <c r="F136" s="1487">
        <f>'НЗ 2-экз'!F136</f>
        <v>0</v>
      </c>
      <c r="G136" s="1487">
        <f>'НЗ 2-экз'!G136</f>
        <v>0</v>
      </c>
      <c r="H136" s="1487">
        <f>'НЗ 2-экз'!H136</f>
        <v>0</v>
      </c>
      <c r="I136" s="1487">
        <f>'НЗ 2-экз'!I136</f>
        <v>0</v>
      </c>
      <c r="J136" s="1487">
        <f>'НЗ 2-экз'!J136</f>
        <v>0</v>
      </c>
      <c r="K136" s="1487">
        <f>'НЗ 2-экз'!K136</f>
        <v>0</v>
      </c>
      <c r="L136" s="1487">
        <f>'НЗ 2-экз'!L136</f>
        <v>0</v>
      </c>
      <c r="M136" s="1487">
        <f>'НЗ 2-экз'!M136</f>
        <v>0</v>
      </c>
      <c r="N136" s="1487">
        <f>'НЗ 2-экз'!N136</f>
        <v>0</v>
      </c>
      <c r="O136" s="1487">
        <f>'НЗ 2-экз'!O136</f>
        <v>0</v>
      </c>
      <c r="P136" s="1487">
        <f>'НЗ 2-экз'!P136</f>
        <v>0</v>
      </c>
      <c r="Q136" s="1487">
        <f>'НЗ 2-экз'!Q136</f>
        <v>0</v>
      </c>
      <c r="R136" s="1487">
        <f>'НЗ 2-экз'!R136</f>
        <v>0</v>
      </c>
      <c r="S136" s="1487">
        <f>'НЗ 2-экз'!S136</f>
        <v>0</v>
      </c>
      <c r="T136" s="1487">
        <f>'НЗ 2-экз'!T136</f>
        <v>0</v>
      </c>
      <c r="U136" s="1487">
        <f>'НЗ 2-экз'!U136</f>
        <v>0</v>
      </c>
      <c r="V136" s="1487">
        <f>'НЗ 2-экз'!V136</f>
        <v>0</v>
      </c>
      <c r="W136" s="1487">
        <f>'НЗ 2-экз'!W136</f>
        <v>0</v>
      </c>
      <c r="X136" s="1487">
        <f>'НЗ 2-экз'!X136</f>
        <v>0</v>
      </c>
      <c r="Y136" s="1487">
        <f>'НЗ 2-экз'!Y136</f>
        <v>0</v>
      </c>
      <c r="Z136" s="1487">
        <f>'НЗ 2-экз'!Z136</f>
        <v>0</v>
      </c>
      <c r="AA136" s="1487">
        <f>'НЗ 2-экз'!AA136</f>
        <v>0</v>
      </c>
      <c r="AB136" s="1487">
        <f>'НЗ 2-экз'!AB136</f>
        <v>0</v>
      </c>
      <c r="AC136" s="1487">
        <f>'НЗ 2-экз'!AC136</f>
        <v>0</v>
      </c>
      <c r="AD136" s="1487">
        <f>'НЗ 2-экз'!AD136</f>
        <v>0</v>
      </c>
      <c r="AE136" s="1488"/>
      <c r="AF136" s="1488"/>
      <c r="AG136" s="1488">
        <f t="shared" si="25"/>
        <v>0</v>
      </c>
      <c r="AH136" s="1488">
        <f t="shared" si="26"/>
        <v>0</v>
      </c>
      <c r="AI136" s="1488">
        <f t="shared" si="27"/>
        <v>0</v>
      </c>
      <c r="AJ136" s="1488">
        <f t="shared" si="28"/>
        <v>0</v>
      </c>
      <c r="AK136" s="1488">
        <f t="shared" si="29"/>
        <v>0</v>
      </c>
      <c r="AL136" s="1488">
        <f t="shared" si="24"/>
        <v>0</v>
      </c>
      <c r="AM136" s="1839"/>
    </row>
    <row r="137" spans="1:39" ht="11.25" hidden="1" customHeight="1" x14ac:dyDescent="0.2">
      <c r="A137" s="1425">
        <v>266</v>
      </c>
      <c r="B137" s="1051">
        <v>112</v>
      </c>
      <c r="C137" s="1487">
        <f>'НЗ 2-экз'!C137</f>
        <v>0</v>
      </c>
      <c r="D137" s="1487">
        <f>'НЗ 2-экз'!D137</f>
        <v>0</v>
      </c>
      <c r="E137" s="1487">
        <f>'НЗ 2-экз'!E137</f>
        <v>0</v>
      </c>
      <c r="F137" s="1487">
        <f>'НЗ 2-экз'!F137</f>
        <v>0</v>
      </c>
      <c r="G137" s="1487">
        <f>'НЗ 2-экз'!G137</f>
        <v>0</v>
      </c>
      <c r="H137" s="1487">
        <f>'НЗ 2-экз'!H137</f>
        <v>0</v>
      </c>
      <c r="I137" s="1487">
        <f>'НЗ 2-экз'!I137</f>
        <v>0</v>
      </c>
      <c r="J137" s="1487">
        <f>'НЗ 2-экз'!J137</f>
        <v>0</v>
      </c>
      <c r="K137" s="1487">
        <f>'НЗ 2-экз'!K137</f>
        <v>0</v>
      </c>
      <c r="L137" s="1487">
        <f>'НЗ 2-экз'!L137</f>
        <v>0</v>
      </c>
      <c r="M137" s="1487">
        <f>'НЗ 2-экз'!M137</f>
        <v>0</v>
      </c>
      <c r="N137" s="1487">
        <f>'НЗ 2-экз'!N137</f>
        <v>0</v>
      </c>
      <c r="O137" s="1487">
        <f>'НЗ 2-экз'!O137</f>
        <v>0</v>
      </c>
      <c r="P137" s="1487">
        <f>'НЗ 2-экз'!P137</f>
        <v>0</v>
      </c>
      <c r="Q137" s="1487">
        <f>'НЗ 2-экз'!Q137</f>
        <v>0</v>
      </c>
      <c r="R137" s="1487">
        <f>'НЗ 2-экз'!R137</f>
        <v>0</v>
      </c>
      <c r="S137" s="1487">
        <f>'НЗ 2-экз'!S137</f>
        <v>0</v>
      </c>
      <c r="T137" s="1487">
        <f>'НЗ 2-экз'!T137</f>
        <v>0</v>
      </c>
      <c r="U137" s="1487">
        <f>'НЗ 2-экз'!U137</f>
        <v>0</v>
      </c>
      <c r="V137" s="1487">
        <f>'НЗ 2-экз'!V137</f>
        <v>0</v>
      </c>
      <c r="W137" s="1487">
        <f>'НЗ 2-экз'!W137</f>
        <v>0</v>
      </c>
      <c r="X137" s="1487">
        <f>'НЗ 2-экз'!X137</f>
        <v>0</v>
      </c>
      <c r="Y137" s="1487">
        <f>'НЗ 2-экз'!Y137</f>
        <v>0</v>
      </c>
      <c r="Z137" s="1487">
        <f>'НЗ 2-экз'!Z137</f>
        <v>0</v>
      </c>
      <c r="AA137" s="1487">
        <f>'НЗ 2-экз'!AA137</f>
        <v>0</v>
      </c>
      <c r="AB137" s="1487">
        <f>'НЗ 2-экз'!AB137</f>
        <v>0</v>
      </c>
      <c r="AC137" s="1487">
        <f>'НЗ 2-экз'!AC137</f>
        <v>0</v>
      </c>
      <c r="AD137" s="1487">
        <f>'НЗ 2-экз'!AD137</f>
        <v>0</v>
      </c>
      <c r="AE137" s="1488"/>
      <c r="AF137" s="1488"/>
      <c r="AG137" s="1488">
        <f t="shared" si="25"/>
        <v>0</v>
      </c>
      <c r="AH137" s="1488">
        <f t="shared" si="26"/>
        <v>0</v>
      </c>
      <c r="AI137" s="1488">
        <f t="shared" si="27"/>
        <v>0</v>
      </c>
      <c r="AJ137" s="1488">
        <f t="shared" si="28"/>
        <v>0</v>
      </c>
      <c r="AK137" s="1488">
        <f t="shared" si="29"/>
        <v>0</v>
      </c>
      <c r="AL137" s="1488">
        <f t="shared" si="24"/>
        <v>0</v>
      </c>
      <c r="AM137" s="1839"/>
    </row>
    <row r="138" spans="1:39" ht="11.25" hidden="1" customHeight="1" x14ac:dyDescent="0.2">
      <c r="A138" s="1425">
        <v>266</v>
      </c>
      <c r="B138" s="1051">
        <v>119</v>
      </c>
      <c r="C138" s="1487">
        <f>'НЗ 2-экз'!C138</f>
        <v>0</v>
      </c>
      <c r="D138" s="1487">
        <f>'НЗ 2-экз'!D138</f>
        <v>0</v>
      </c>
      <c r="E138" s="1487">
        <f>'НЗ 2-экз'!E138</f>
        <v>0</v>
      </c>
      <c r="F138" s="1487">
        <f>'НЗ 2-экз'!F138</f>
        <v>0</v>
      </c>
      <c r="G138" s="1487">
        <f>'НЗ 2-экз'!G138</f>
        <v>0</v>
      </c>
      <c r="H138" s="1487">
        <f>'НЗ 2-экз'!H138</f>
        <v>0</v>
      </c>
      <c r="I138" s="1487">
        <f>'НЗ 2-экз'!I138</f>
        <v>0</v>
      </c>
      <c r="J138" s="1487">
        <f>'НЗ 2-экз'!J138</f>
        <v>0</v>
      </c>
      <c r="K138" s="1487">
        <f>'НЗ 2-экз'!K138</f>
        <v>0</v>
      </c>
      <c r="L138" s="1487">
        <f>'НЗ 2-экз'!L138</f>
        <v>0</v>
      </c>
      <c r="M138" s="1487">
        <f>'НЗ 2-экз'!M138</f>
        <v>0</v>
      </c>
      <c r="N138" s="1487">
        <f>'НЗ 2-экз'!N138</f>
        <v>0</v>
      </c>
      <c r="O138" s="1487">
        <f>'НЗ 2-экз'!O138</f>
        <v>0</v>
      </c>
      <c r="P138" s="1487">
        <f>'НЗ 2-экз'!P138</f>
        <v>0</v>
      </c>
      <c r="Q138" s="1487">
        <f>'НЗ 2-экз'!Q138</f>
        <v>0</v>
      </c>
      <c r="R138" s="1487">
        <f>'НЗ 2-экз'!R138</f>
        <v>0</v>
      </c>
      <c r="S138" s="1487">
        <f>'НЗ 2-экз'!S138</f>
        <v>0</v>
      </c>
      <c r="T138" s="1487">
        <f>'НЗ 2-экз'!T138</f>
        <v>0</v>
      </c>
      <c r="U138" s="1487">
        <f>'НЗ 2-экз'!U138</f>
        <v>0</v>
      </c>
      <c r="V138" s="1487">
        <f>'НЗ 2-экз'!V138</f>
        <v>0</v>
      </c>
      <c r="W138" s="1487">
        <f>'НЗ 2-экз'!W138</f>
        <v>0</v>
      </c>
      <c r="X138" s="1487">
        <f>'НЗ 2-экз'!X138</f>
        <v>0</v>
      </c>
      <c r="Y138" s="1487">
        <f>'НЗ 2-экз'!Y138</f>
        <v>0</v>
      </c>
      <c r="Z138" s="1487">
        <f>'НЗ 2-экз'!Z138</f>
        <v>0</v>
      </c>
      <c r="AA138" s="1487">
        <f>'НЗ 2-экз'!AA138</f>
        <v>0</v>
      </c>
      <c r="AB138" s="1487">
        <f>'НЗ 2-экз'!AB138</f>
        <v>0</v>
      </c>
      <c r="AC138" s="1487">
        <f>'НЗ 2-экз'!AC138</f>
        <v>0</v>
      </c>
      <c r="AD138" s="1487">
        <f>'НЗ 2-экз'!AD138</f>
        <v>0</v>
      </c>
      <c r="AE138" s="1488"/>
      <c r="AF138" s="1488"/>
      <c r="AG138" s="1488">
        <f t="shared" si="25"/>
        <v>0</v>
      </c>
      <c r="AH138" s="1488">
        <f t="shared" si="26"/>
        <v>0</v>
      </c>
      <c r="AI138" s="1488">
        <f t="shared" si="27"/>
        <v>0</v>
      </c>
      <c r="AJ138" s="1488">
        <f t="shared" si="28"/>
        <v>0</v>
      </c>
      <c r="AK138" s="1488">
        <f t="shared" si="29"/>
        <v>0</v>
      </c>
      <c r="AL138" s="1488">
        <f t="shared" si="24"/>
        <v>0</v>
      </c>
      <c r="AM138" s="1839"/>
    </row>
    <row r="139" spans="1:39" ht="11.25" hidden="1" customHeight="1" x14ac:dyDescent="0.2">
      <c r="A139" s="1425">
        <v>267</v>
      </c>
      <c r="B139" s="1051">
        <v>112</v>
      </c>
      <c r="C139" s="1487">
        <f>'НЗ 2-экз'!C139</f>
        <v>0</v>
      </c>
      <c r="D139" s="1487">
        <f>'НЗ 2-экз'!D139</f>
        <v>0</v>
      </c>
      <c r="E139" s="1487">
        <f>'НЗ 2-экз'!E139</f>
        <v>0</v>
      </c>
      <c r="F139" s="1487">
        <f>'НЗ 2-экз'!F139</f>
        <v>0</v>
      </c>
      <c r="G139" s="1487">
        <f>'НЗ 2-экз'!G139</f>
        <v>0</v>
      </c>
      <c r="H139" s="1487">
        <f>'НЗ 2-экз'!H139</f>
        <v>0</v>
      </c>
      <c r="I139" s="1487">
        <f>'НЗ 2-экз'!I139</f>
        <v>0</v>
      </c>
      <c r="J139" s="1487">
        <f>'НЗ 2-экз'!J139</f>
        <v>0</v>
      </c>
      <c r="K139" s="1487">
        <f>'НЗ 2-экз'!K139</f>
        <v>0</v>
      </c>
      <c r="L139" s="1487">
        <f>'НЗ 2-экз'!L139</f>
        <v>0</v>
      </c>
      <c r="M139" s="1487">
        <f>'НЗ 2-экз'!M139</f>
        <v>0</v>
      </c>
      <c r="N139" s="1487">
        <f>'НЗ 2-экз'!N139</f>
        <v>0</v>
      </c>
      <c r="O139" s="1487">
        <f>'НЗ 2-экз'!O139</f>
        <v>0</v>
      </c>
      <c r="P139" s="1487">
        <f>'НЗ 2-экз'!P139</f>
        <v>0</v>
      </c>
      <c r="Q139" s="1487">
        <f>'НЗ 2-экз'!Q139</f>
        <v>0</v>
      </c>
      <c r="R139" s="1487">
        <f>'НЗ 2-экз'!R139</f>
        <v>0</v>
      </c>
      <c r="S139" s="1487">
        <f>'НЗ 2-экз'!S139</f>
        <v>0</v>
      </c>
      <c r="T139" s="1487">
        <f>'НЗ 2-экз'!T139</f>
        <v>0</v>
      </c>
      <c r="U139" s="1487">
        <f>'НЗ 2-экз'!U139</f>
        <v>0</v>
      </c>
      <c r="V139" s="1487">
        <f>'НЗ 2-экз'!V139</f>
        <v>0</v>
      </c>
      <c r="W139" s="1487">
        <f>'НЗ 2-экз'!W139</f>
        <v>0</v>
      </c>
      <c r="X139" s="1487">
        <f>'НЗ 2-экз'!X139</f>
        <v>0</v>
      </c>
      <c r="Y139" s="1487">
        <f>'НЗ 2-экз'!Y139</f>
        <v>0</v>
      </c>
      <c r="Z139" s="1487">
        <f>'НЗ 2-экз'!Z139</f>
        <v>0</v>
      </c>
      <c r="AA139" s="1487">
        <f>'НЗ 2-экз'!AA139</f>
        <v>0</v>
      </c>
      <c r="AB139" s="1487">
        <f>'НЗ 2-экз'!AB139</f>
        <v>0</v>
      </c>
      <c r="AC139" s="1487">
        <f>'НЗ 2-экз'!AC139</f>
        <v>0</v>
      </c>
      <c r="AD139" s="1487">
        <f>'НЗ 2-экз'!AD139</f>
        <v>0</v>
      </c>
      <c r="AE139" s="1488"/>
      <c r="AF139" s="1488"/>
      <c r="AG139" s="1488">
        <f t="shared" si="25"/>
        <v>0</v>
      </c>
      <c r="AH139" s="1488">
        <f t="shared" si="26"/>
        <v>0</v>
      </c>
      <c r="AI139" s="1488">
        <f t="shared" si="27"/>
        <v>0</v>
      </c>
      <c r="AJ139" s="1488">
        <f t="shared" si="28"/>
        <v>0</v>
      </c>
      <c r="AK139" s="1488">
        <f t="shared" si="29"/>
        <v>0</v>
      </c>
      <c r="AL139" s="1488">
        <f t="shared" si="24"/>
        <v>0</v>
      </c>
      <c r="AM139" s="1839"/>
    </row>
    <row r="140" spans="1:39" ht="11.25" hidden="1" customHeight="1" x14ac:dyDescent="0.2">
      <c r="A140" s="1429">
        <v>291</v>
      </c>
      <c r="B140" s="1147">
        <v>851</v>
      </c>
      <c r="C140" s="1487">
        <f>'НЗ 2-экз'!C140</f>
        <v>0</v>
      </c>
      <c r="D140" s="1487">
        <f>'НЗ 2-экз'!D140</f>
        <v>0</v>
      </c>
      <c r="E140" s="1487">
        <f>'НЗ 2-экз'!E140</f>
        <v>0</v>
      </c>
      <c r="F140" s="1487">
        <f>'НЗ 2-экз'!F140</f>
        <v>0</v>
      </c>
      <c r="G140" s="1487">
        <f>'НЗ 2-экз'!G140</f>
        <v>0</v>
      </c>
      <c r="H140" s="1487">
        <f>'НЗ 2-экз'!H140</f>
        <v>0</v>
      </c>
      <c r="I140" s="1487">
        <f>'НЗ 2-экз'!I140</f>
        <v>0</v>
      </c>
      <c r="J140" s="1487">
        <f>'НЗ 2-экз'!J140</f>
        <v>0</v>
      </c>
      <c r="K140" s="1487">
        <f>'НЗ 2-экз'!K140</f>
        <v>0</v>
      </c>
      <c r="L140" s="1487">
        <f>'НЗ 2-экз'!L140</f>
        <v>0</v>
      </c>
      <c r="M140" s="1487">
        <f>'НЗ 2-экз'!M140</f>
        <v>0</v>
      </c>
      <c r="N140" s="1487">
        <f>'НЗ 2-экз'!N140</f>
        <v>0</v>
      </c>
      <c r="O140" s="1487">
        <f>'НЗ 2-экз'!O140</f>
        <v>0</v>
      </c>
      <c r="P140" s="1487">
        <f>'НЗ 2-экз'!P140</f>
        <v>0</v>
      </c>
      <c r="Q140" s="1487">
        <f>'НЗ 2-экз'!Q140</f>
        <v>0</v>
      </c>
      <c r="R140" s="1487">
        <f>'НЗ 2-экз'!R140</f>
        <v>0</v>
      </c>
      <c r="S140" s="1487">
        <f>'НЗ 2-экз'!S140</f>
        <v>0</v>
      </c>
      <c r="T140" s="1487">
        <f>'НЗ 2-экз'!T140</f>
        <v>0</v>
      </c>
      <c r="U140" s="1487">
        <f>'НЗ 2-экз'!U140</f>
        <v>0</v>
      </c>
      <c r="V140" s="1487">
        <f>'НЗ 2-экз'!V140</f>
        <v>0</v>
      </c>
      <c r="W140" s="1487">
        <f>'НЗ 2-экз'!W140</f>
        <v>0</v>
      </c>
      <c r="X140" s="1487">
        <f>'НЗ 2-экз'!X140</f>
        <v>0</v>
      </c>
      <c r="Y140" s="1487">
        <f>'НЗ 2-экз'!Y140</f>
        <v>0</v>
      </c>
      <c r="Z140" s="1487">
        <f>'НЗ 2-экз'!Z140</f>
        <v>0</v>
      </c>
      <c r="AA140" s="1487">
        <f>'НЗ 2-экз'!AA140</f>
        <v>0</v>
      </c>
      <c r="AB140" s="1487">
        <f>'НЗ 2-экз'!AB140</f>
        <v>0</v>
      </c>
      <c r="AC140" s="1487">
        <f>'НЗ 2-экз'!AC140</f>
        <v>0</v>
      </c>
      <c r="AD140" s="1487">
        <f>'НЗ 2-экз'!AD140</f>
        <v>0</v>
      </c>
      <c r="AE140" s="1488"/>
      <c r="AF140" s="1488"/>
      <c r="AG140" s="1488">
        <f t="shared" si="25"/>
        <v>0</v>
      </c>
      <c r="AH140" s="1488">
        <f t="shared" si="26"/>
        <v>0</v>
      </c>
      <c r="AI140" s="1488">
        <f t="shared" si="27"/>
        <v>0</v>
      </c>
      <c r="AJ140" s="1488">
        <f t="shared" si="28"/>
        <v>0</v>
      </c>
      <c r="AK140" s="1488">
        <f t="shared" si="29"/>
        <v>0</v>
      </c>
      <c r="AL140" s="1488">
        <f t="shared" si="24"/>
        <v>0</v>
      </c>
      <c r="AM140" s="1839"/>
    </row>
    <row r="141" spans="1:39" ht="11.25" hidden="1" customHeight="1" x14ac:dyDescent="0.2">
      <c r="A141" s="1429">
        <v>291</v>
      </c>
      <c r="B141" s="1147">
        <v>851</v>
      </c>
      <c r="C141" s="1487">
        <f>'НЗ 2-экз'!C141</f>
        <v>0</v>
      </c>
      <c r="D141" s="1487">
        <f>'НЗ 2-экз'!D141</f>
        <v>0</v>
      </c>
      <c r="E141" s="1487">
        <f>'НЗ 2-экз'!E141</f>
        <v>0</v>
      </c>
      <c r="F141" s="1487">
        <f>'НЗ 2-экз'!F141</f>
        <v>0</v>
      </c>
      <c r="G141" s="1487">
        <f>'НЗ 2-экз'!G141</f>
        <v>0</v>
      </c>
      <c r="H141" s="1487">
        <f>'НЗ 2-экз'!H141</f>
        <v>0</v>
      </c>
      <c r="I141" s="1487">
        <f>'НЗ 2-экз'!I141</f>
        <v>0</v>
      </c>
      <c r="J141" s="1487">
        <f>'НЗ 2-экз'!J141</f>
        <v>0</v>
      </c>
      <c r="K141" s="1487">
        <f>'НЗ 2-экз'!K141</f>
        <v>0</v>
      </c>
      <c r="L141" s="1487">
        <f>'НЗ 2-экз'!L141</f>
        <v>0</v>
      </c>
      <c r="M141" s="1487">
        <f>'НЗ 2-экз'!M141</f>
        <v>0</v>
      </c>
      <c r="N141" s="1487">
        <f>'НЗ 2-экз'!N141</f>
        <v>0</v>
      </c>
      <c r="O141" s="1487">
        <f>'НЗ 2-экз'!O141</f>
        <v>0</v>
      </c>
      <c r="P141" s="1487">
        <f>'НЗ 2-экз'!P141</f>
        <v>0</v>
      </c>
      <c r="Q141" s="1487">
        <f>'НЗ 2-экз'!Q141</f>
        <v>0</v>
      </c>
      <c r="R141" s="1487">
        <f>'НЗ 2-экз'!R141</f>
        <v>0</v>
      </c>
      <c r="S141" s="1487">
        <f>'НЗ 2-экз'!S141</f>
        <v>0</v>
      </c>
      <c r="T141" s="1487">
        <f>'НЗ 2-экз'!T141</f>
        <v>0</v>
      </c>
      <c r="U141" s="1487">
        <f>'НЗ 2-экз'!U141</f>
        <v>0</v>
      </c>
      <c r="V141" s="1487">
        <f>'НЗ 2-экз'!V141</f>
        <v>0</v>
      </c>
      <c r="W141" s="1487">
        <f>'НЗ 2-экз'!W141</f>
        <v>0</v>
      </c>
      <c r="X141" s="1487">
        <f>'НЗ 2-экз'!X141</f>
        <v>0</v>
      </c>
      <c r="Y141" s="1487">
        <f>'НЗ 2-экз'!Y141</f>
        <v>0</v>
      </c>
      <c r="Z141" s="1487">
        <f>'НЗ 2-экз'!Z141</f>
        <v>0</v>
      </c>
      <c r="AA141" s="1487">
        <f>'НЗ 2-экз'!AA141</f>
        <v>0</v>
      </c>
      <c r="AB141" s="1487">
        <f>'НЗ 2-экз'!AB141</f>
        <v>0</v>
      </c>
      <c r="AC141" s="1487">
        <f>'НЗ 2-экз'!AC141</f>
        <v>0</v>
      </c>
      <c r="AD141" s="1487">
        <f>'НЗ 2-экз'!AD141</f>
        <v>0</v>
      </c>
      <c r="AE141" s="1488"/>
      <c r="AF141" s="1488"/>
      <c r="AG141" s="1488">
        <f t="shared" si="25"/>
        <v>0</v>
      </c>
      <c r="AH141" s="1488">
        <f t="shared" si="26"/>
        <v>0</v>
      </c>
      <c r="AI141" s="1488">
        <f t="shared" si="27"/>
        <v>0</v>
      </c>
      <c r="AJ141" s="1488">
        <f t="shared" si="28"/>
        <v>0</v>
      </c>
      <c r="AK141" s="1488">
        <f t="shared" si="29"/>
        <v>0</v>
      </c>
      <c r="AL141" s="1488">
        <f t="shared" si="24"/>
        <v>0</v>
      </c>
      <c r="AM141" s="1839"/>
    </row>
    <row r="142" spans="1:39" ht="11.25" hidden="1" customHeight="1" x14ac:dyDescent="0.2">
      <c r="A142" s="1429">
        <v>291</v>
      </c>
      <c r="B142" s="1049">
        <v>852</v>
      </c>
      <c r="C142" s="1487">
        <f>'НЗ 2-экз'!C142</f>
        <v>0</v>
      </c>
      <c r="D142" s="1487">
        <f>'НЗ 2-экз'!D142</f>
        <v>0</v>
      </c>
      <c r="E142" s="1487">
        <f>'НЗ 2-экз'!E142</f>
        <v>0</v>
      </c>
      <c r="F142" s="1487">
        <f>'НЗ 2-экз'!F142</f>
        <v>0</v>
      </c>
      <c r="G142" s="1487">
        <f>'НЗ 2-экз'!G142</f>
        <v>0</v>
      </c>
      <c r="H142" s="1487">
        <f>'НЗ 2-экз'!H142</f>
        <v>0</v>
      </c>
      <c r="I142" s="1487">
        <f>'НЗ 2-экз'!I142</f>
        <v>0</v>
      </c>
      <c r="J142" s="1487">
        <f>'НЗ 2-экз'!J142</f>
        <v>0</v>
      </c>
      <c r="K142" s="1487">
        <f>'НЗ 2-экз'!K142</f>
        <v>0</v>
      </c>
      <c r="L142" s="1487">
        <f>'НЗ 2-экз'!L142</f>
        <v>0</v>
      </c>
      <c r="M142" s="1487">
        <f>'НЗ 2-экз'!M142</f>
        <v>0</v>
      </c>
      <c r="N142" s="1487">
        <f>'НЗ 2-экз'!N142</f>
        <v>0</v>
      </c>
      <c r="O142" s="1487">
        <f>'НЗ 2-экз'!O142</f>
        <v>0</v>
      </c>
      <c r="P142" s="1487">
        <f>'НЗ 2-экз'!P142</f>
        <v>0</v>
      </c>
      <c r="Q142" s="1487">
        <f>'НЗ 2-экз'!Q142</f>
        <v>0</v>
      </c>
      <c r="R142" s="1487">
        <f>'НЗ 2-экз'!R142</f>
        <v>0</v>
      </c>
      <c r="S142" s="1487">
        <f>'НЗ 2-экз'!S142</f>
        <v>0</v>
      </c>
      <c r="T142" s="1487">
        <f>'НЗ 2-экз'!T142</f>
        <v>0</v>
      </c>
      <c r="U142" s="1487">
        <f>'НЗ 2-экз'!U142</f>
        <v>0</v>
      </c>
      <c r="V142" s="1487">
        <f>'НЗ 2-экз'!V142</f>
        <v>0</v>
      </c>
      <c r="W142" s="1487">
        <f>'НЗ 2-экз'!W142</f>
        <v>0</v>
      </c>
      <c r="X142" s="1487">
        <f>'НЗ 2-экз'!X142</f>
        <v>0</v>
      </c>
      <c r="Y142" s="1487">
        <f>'НЗ 2-экз'!Y142</f>
        <v>0</v>
      </c>
      <c r="Z142" s="1487">
        <f>'НЗ 2-экз'!Z142</f>
        <v>0</v>
      </c>
      <c r="AA142" s="1487">
        <f>'НЗ 2-экз'!AA142</f>
        <v>0</v>
      </c>
      <c r="AB142" s="1487">
        <f>'НЗ 2-экз'!AB142</f>
        <v>0</v>
      </c>
      <c r="AC142" s="1487">
        <f>'НЗ 2-экз'!AC142</f>
        <v>0</v>
      </c>
      <c r="AD142" s="1487">
        <f>'НЗ 2-экз'!AD142</f>
        <v>0</v>
      </c>
      <c r="AE142" s="1488"/>
      <c r="AF142" s="1488"/>
      <c r="AG142" s="1488">
        <f t="shared" si="25"/>
        <v>0</v>
      </c>
      <c r="AH142" s="1488">
        <f t="shared" si="26"/>
        <v>0</v>
      </c>
      <c r="AI142" s="1488">
        <f t="shared" si="27"/>
        <v>0</v>
      </c>
      <c r="AJ142" s="1488">
        <f t="shared" si="28"/>
        <v>0</v>
      </c>
      <c r="AK142" s="1488">
        <f t="shared" si="29"/>
        <v>0</v>
      </c>
      <c r="AL142" s="1488">
        <f t="shared" si="24"/>
        <v>0</v>
      </c>
      <c r="AM142" s="1839"/>
    </row>
    <row r="143" spans="1:39" ht="11.25" hidden="1" customHeight="1" x14ac:dyDescent="0.2">
      <c r="A143" s="1429">
        <v>291</v>
      </c>
      <c r="B143" s="1147">
        <v>853</v>
      </c>
      <c r="C143" s="1487">
        <f>'НЗ 2-экз'!C143</f>
        <v>0</v>
      </c>
      <c r="D143" s="1487">
        <f>'НЗ 2-экз'!D143</f>
        <v>0</v>
      </c>
      <c r="E143" s="1487">
        <f>'НЗ 2-экз'!E143</f>
        <v>0</v>
      </c>
      <c r="F143" s="1487">
        <f>'НЗ 2-экз'!F143</f>
        <v>0</v>
      </c>
      <c r="G143" s="1487">
        <f>'НЗ 2-экз'!G143</f>
        <v>0</v>
      </c>
      <c r="H143" s="1487">
        <f>'НЗ 2-экз'!H143</f>
        <v>0</v>
      </c>
      <c r="I143" s="1487">
        <f>'НЗ 2-экз'!I143</f>
        <v>0</v>
      </c>
      <c r="J143" s="1487">
        <f>'НЗ 2-экз'!J143</f>
        <v>0</v>
      </c>
      <c r="K143" s="1487">
        <f>'НЗ 2-экз'!K143</f>
        <v>0</v>
      </c>
      <c r="L143" s="1487">
        <f>'НЗ 2-экз'!L143</f>
        <v>0</v>
      </c>
      <c r="M143" s="1487">
        <f>'НЗ 2-экз'!M143</f>
        <v>0</v>
      </c>
      <c r="N143" s="1487">
        <f>'НЗ 2-экз'!N143</f>
        <v>0</v>
      </c>
      <c r="O143" s="1487">
        <f>'НЗ 2-экз'!O143</f>
        <v>0</v>
      </c>
      <c r="P143" s="1487">
        <f>'НЗ 2-экз'!P143</f>
        <v>0</v>
      </c>
      <c r="Q143" s="1487">
        <f>'НЗ 2-экз'!Q143</f>
        <v>0</v>
      </c>
      <c r="R143" s="1487">
        <f>'НЗ 2-экз'!R143</f>
        <v>0</v>
      </c>
      <c r="S143" s="1487">
        <f>'НЗ 2-экз'!S143</f>
        <v>0</v>
      </c>
      <c r="T143" s="1487">
        <f>'НЗ 2-экз'!T143</f>
        <v>0</v>
      </c>
      <c r="U143" s="1487">
        <f>'НЗ 2-экз'!U143</f>
        <v>0</v>
      </c>
      <c r="V143" s="1487">
        <f>'НЗ 2-экз'!V143</f>
        <v>0</v>
      </c>
      <c r="W143" s="1487">
        <f>'НЗ 2-экз'!W143</f>
        <v>0</v>
      </c>
      <c r="X143" s="1487">
        <f>'НЗ 2-экз'!X143</f>
        <v>0</v>
      </c>
      <c r="Y143" s="1487">
        <f>'НЗ 2-экз'!Y143</f>
        <v>0</v>
      </c>
      <c r="Z143" s="1487">
        <f>'НЗ 2-экз'!Z143</f>
        <v>0</v>
      </c>
      <c r="AA143" s="1487">
        <f>'НЗ 2-экз'!AA143</f>
        <v>0</v>
      </c>
      <c r="AB143" s="1487">
        <f>'НЗ 2-экз'!AB143</f>
        <v>0</v>
      </c>
      <c r="AC143" s="1487">
        <f>'НЗ 2-экз'!AC143</f>
        <v>0</v>
      </c>
      <c r="AD143" s="1487">
        <f>'НЗ 2-экз'!AD143</f>
        <v>0</v>
      </c>
      <c r="AE143" s="1488"/>
      <c r="AF143" s="1488"/>
      <c r="AG143" s="1488">
        <f t="shared" si="25"/>
        <v>0</v>
      </c>
      <c r="AH143" s="1488">
        <f t="shared" si="26"/>
        <v>0</v>
      </c>
      <c r="AI143" s="1488">
        <f t="shared" si="27"/>
        <v>0</v>
      </c>
      <c r="AJ143" s="1488">
        <f t="shared" si="28"/>
        <v>0</v>
      </c>
      <c r="AK143" s="1488">
        <f t="shared" si="29"/>
        <v>0</v>
      </c>
      <c r="AL143" s="1488">
        <f t="shared" si="24"/>
        <v>0</v>
      </c>
      <c r="AM143" s="1839"/>
    </row>
    <row r="144" spans="1:39" ht="11.25" hidden="1" customHeight="1" x14ac:dyDescent="0.2">
      <c r="A144" s="1429">
        <v>292</v>
      </c>
      <c r="B144" s="1049">
        <v>853</v>
      </c>
      <c r="C144" s="1487">
        <f>'НЗ 2-экз'!C144</f>
        <v>0</v>
      </c>
      <c r="D144" s="1487">
        <f>'НЗ 2-экз'!D144</f>
        <v>0</v>
      </c>
      <c r="E144" s="1487">
        <f>'НЗ 2-экз'!E144</f>
        <v>0</v>
      </c>
      <c r="F144" s="1487">
        <f>'НЗ 2-экз'!F144</f>
        <v>0</v>
      </c>
      <c r="G144" s="1487">
        <f>'НЗ 2-экз'!G144</f>
        <v>0</v>
      </c>
      <c r="H144" s="1487">
        <f>'НЗ 2-экз'!H144</f>
        <v>0</v>
      </c>
      <c r="I144" s="1487">
        <f>'НЗ 2-экз'!I144</f>
        <v>0</v>
      </c>
      <c r="J144" s="1487">
        <f>'НЗ 2-экз'!J144</f>
        <v>0</v>
      </c>
      <c r="K144" s="1487">
        <f>'НЗ 2-экз'!K144</f>
        <v>0</v>
      </c>
      <c r="L144" s="1487">
        <f>'НЗ 2-экз'!L144</f>
        <v>0</v>
      </c>
      <c r="M144" s="1487">
        <f>'НЗ 2-экз'!M144</f>
        <v>0</v>
      </c>
      <c r="N144" s="1487">
        <f>'НЗ 2-экз'!N144</f>
        <v>0</v>
      </c>
      <c r="O144" s="1487">
        <f>'НЗ 2-экз'!O144</f>
        <v>0</v>
      </c>
      <c r="P144" s="1487">
        <f>'НЗ 2-экз'!P144</f>
        <v>0</v>
      </c>
      <c r="Q144" s="1487">
        <f>'НЗ 2-экз'!Q144</f>
        <v>0</v>
      </c>
      <c r="R144" s="1487">
        <f>'НЗ 2-экз'!R144</f>
        <v>0</v>
      </c>
      <c r="S144" s="1487">
        <f>'НЗ 2-экз'!S144</f>
        <v>0</v>
      </c>
      <c r="T144" s="1487">
        <f>'НЗ 2-экз'!T144</f>
        <v>0</v>
      </c>
      <c r="U144" s="1487">
        <f>'НЗ 2-экз'!U144</f>
        <v>0</v>
      </c>
      <c r="V144" s="1487">
        <f>'НЗ 2-экз'!V144</f>
        <v>0</v>
      </c>
      <c r="W144" s="1487">
        <f>'НЗ 2-экз'!W144</f>
        <v>0</v>
      </c>
      <c r="X144" s="1487">
        <f>'НЗ 2-экз'!X144</f>
        <v>0</v>
      </c>
      <c r="Y144" s="1487">
        <f>'НЗ 2-экз'!Y144</f>
        <v>0</v>
      </c>
      <c r="Z144" s="1487">
        <f>'НЗ 2-экз'!Z144</f>
        <v>0</v>
      </c>
      <c r="AA144" s="1487">
        <f>'НЗ 2-экз'!AA144</f>
        <v>0</v>
      </c>
      <c r="AB144" s="1487">
        <f>'НЗ 2-экз'!AB144</f>
        <v>0</v>
      </c>
      <c r="AC144" s="1487">
        <f>'НЗ 2-экз'!AC144</f>
        <v>0</v>
      </c>
      <c r="AD144" s="1487">
        <f>'НЗ 2-экз'!AD144</f>
        <v>0</v>
      </c>
      <c r="AE144" s="1488"/>
      <c r="AF144" s="1488"/>
      <c r="AG144" s="1488">
        <f t="shared" si="25"/>
        <v>0</v>
      </c>
      <c r="AH144" s="1488">
        <f t="shared" si="26"/>
        <v>0</v>
      </c>
      <c r="AI144" s="1488">
        <f t="shared" si="27"/>
        <v>0</v>
      </c>
      <c r="AJ144" s="1488">
        <f t="shared" si="28"/>
        <v>0</v>
      </c>
      <c r="AK144" s="1488">
        <f t="shared" si="29"/>
        <v>0</v>
      </c>
      <c r="AL144" s="1488">
        <f t="shared" si="24"/>
        <v>0</v>
      </c>
      <c r="AM144" s="1839"/>
    </row>
    <row r="145" spans="1:39" ht="11.25" hidden="1" customHeight="1" x14ac:dyDescent="0.2">
      <c r="A145" s="1429">
        <v>293</v>
      </c>
      <c r="B145" s="1049">
        <v>851</v>
      </c>
      <c r="C145" s="1487">
        <f>'НЗ 2-экз'!C145</f>
        <v>0</v>
      </c>
      <c r="D145" s="1487">
        <f>'НЗ 2-экз'!D145</f>
        <v>0</v>
      </c>
      <c r="E145" s="1487">
        <f>'НЗ 2-экз'!E145</f>
        <v>0</v>
      </c>
      <c r="F145" s="1487">
        <f>'НЗ 2-экз'!F145</f>
        <v>0</v>
      </c>
      <c r="G145" s="1487">
        <f>'НЗ 2-экз'!G145</f>
        <v>0</v>
      </c>
      <c r="H145" s="1487">
        <f>'НЗ 2-экз'!H145</f>
        <v>0</v>
      </c>
      <c r="I145" s="1487">
        <f>'НЗ 2-экз'!I145</f>
        <v>0</v>
      </c>
      <c r="J145" s="1487">
        <f>'НЗ 2-экз'!J145</f>
        <v>0</v>
      </c>
      <c r="K145" s="1487">
        <f>'НЗ 2-экз'!K145</f>
        <v>0</v>
      </c>
      <c r="L145" s="1487">
        <f>'НЗ 2-экз'!L145</f>
        <v>0</v>
      </c>
      <c r="M145" s="1487">
        <f>'НЗ 2-экз'!M145</f>
        <v>0</v>
      </c>
      <c r="N145" s="1487">
        <f>'НЗ 2-экз'!N145</f>
        <v>0</v>
      </c>
      <c r="O145" s="1487">
        <f>'НЗ 2-экз'!O145</f>
        <v>0</v>
      </c>
      <c r="P145" s="1487">
        <f>'НЗ 2-экз'!P145</f>
        <v>0</v>
      </c>
      <c r="Q145" s="1487">
        <f>'НЗ 2-экз'!Q145</f>
        <v>0</v>
      </c>
      <c r="R145" s="1487">
        <f>'НЗ 2-экз'!R145</f>
        <v>0</v>
      </c>
      <c r="S145" s="1487">
        <f>'НЗ 2-экз'!S145</f>
        <v>0</v>
      </c>
      <c r="T145" s="1487">
        <f>'НЗ 2-экз'!T145</f>
        <v>0</v>
      </c>
      <c r="U145" s="1487">
        <f>'НЗ 2-экз'!U145</f>
        <v>0</v>
      </c>
      <c r="V145" s="1487">
        <f>'НЗ 2-экз'!V145</f>
        <v>0</v>
      </c>
      <c r="W145" s="1487">
        <f>'НЗ 2-экз'!W145</f>
        <v>0</v>
      </c>
      <c r="X145" s="1487">
        <f>'НЗ 2-экз'!X145</f>
        <v>0</v>
      </c>
      <c r="Y145" s="1487">
        <f>'НЗ 2-экз'!Y145</f>
        <v>0</v>
      </c>
      <c r="Z145" s="1487">
        <f>'НЗ 2-экз'!Z145</f>
        <v>0</v>
      </c>
      <c r="AA145" s="1487">
        <f>'НЗ 2-экз'!AA145</f>
        <v>0</v>
      </c>
      <c r="AB145" s="1487">
        <f>'НЗ 2-экз'!AB145</f>
        <v>0</v>
      </c>
      <c r="AC145" s="1487">
        <f>'НЗ 2-экз'!AC145</f>
        <v>0</v>
      </c>
      <c r="AD145" s="1487">
        <f>'НЗ 2-экз'!AD145</f>
        <v>0</v>
      </c>
      <c r="AE145" s="1488"/>
      <c r="AF145" s="1488"/>
      <c r="AG145" s="1488">
        <f t="shared" si="25"/>
        <v>0</v>
      </c>
      <c r="AH145" s="1488">
        <f t="shared" si="26"/>
        <v>0</v>
      </c>
      <c r="AI145" s="1488">
        <f t="shared" si="27"/>
        <v>0</v>
      </c>
      <c r="AJ145" s="1488">
        <f t="shared" si="28"/>
        <v>0</v>
      </c>
      <c r="AK145" s="1488">
        <f t="shared" si="29"/>
        <v>0</v>
      </c>
      <c r="AL145" s="1488">
        <f t="shared" si="24"/>
        <v>0</v>
      </c>
      <c r="AM145" s="1839"/>
    </row>
    <row r="146" spans="1:39" ht="11.25" hidden="1" customHeight="1" x14ac:dyDescent="0.2">
      <c r="A146" s="1429">
        <v>293</v>
      </c>
      <c r="B146" s="1049">
        <v>853</v>
      </c>
      <c r="C146" s="1487">
        <f>'НЗ 2-экз'!C146</f>
        <v>0</v>
      </c>
      <c r="D146" s="1487">
        <f>'НЗ 2-экз'!D146</f>
        <v>0</v>
      </c>
      <c r="E146" s="1487">
        <f>'НЗ 2-экз'!E146</f>
        <v>0</v>
      </c>
      <c r="F146" s="1487">
        <f>'НЗ 2-экз'!F146</f>
        <v>0</v>
      </c>
      <c r="G146" s="1487">
        <f>'НЗ 2-экз'!G146</f>
        <v>0</v>
      </c>
      <c r="H146" s="1487">
        <f>'НЗ 2-экз'!H146</f>
        <v>0</v>
      </c>
      <c r="I146" s="1487">
        <f>'НЗ 2-экз'!I146</f>
        <v>0</v>
      </c>
      <c r="J146" s="1487">
        <f>'НЗ 2-экз'!J146</f>
        <v>0</v>
      </c>
      <c r="K146" s="1487">
        <f>'НЗ 2-экз'!K146</f>
        <v>0</v>
      </c>
      <c r="L146" s="1487">
        <f>'НЗ 2-экз'!L146</f>
        <v>0</v>
      </c>
      <c r="M146" s="1487">
        <f>'НЗ 2-экз'!M146</f>
        <v>0</v>
      </c>
      <c r="N146" s="1487">
        <f>'НЗ 2-экз'!N146</f>
        <v>0</v>
      </c>
      <c r="O146" s="1487">
        <f>'НЗ 2-экз'!O146</f>
        <v>0</v>
      </c>
      <c r="P146" s="1487">
        <f>'НЗ 2-экз'!P146</f>
        <v>0</v>
      </c>
      <c r="Q146" s="1487">
        <f>'НЗ 2-экз'!Q146</f>
        <v>0</v>
      </c>
      <c r="R146" s="1487">
        <f>'НЗ 2-экз'!R146</f>
        <v>0</v>
      </c>
      <c r="S146" s="1487">
        <f>'НЗ 2-экз'!S146</f>
        <v>0</v>
      </c>
      <c r="T146" s="1487">
        <f>'НЗ 2-экз'!T146</f>
        <v>0</v>
      </c>
      <c r="U146" s="1487">
        <f>'НЗ 2-экз'!U146</f>
        <v>0</v>
      </c>
      <c r="V146" s="1487">
        <f>'НЗ 2-экз'!V146</f>
        <v>0</v>
      </c>
      <c r="W146" s="1487">
        <f>'НЗ 2-экз'!W146</f>
        <v>0</v>
      </c>
      <c r="X146" s="1487">
        <f>'НЗ 2-экз'!X146</f>
        <v>0</v>
      </c>
      <c r="Y146" s="1487">
        <f>'НЗ 2-экз'!Y146</f>
        <v>0</v>
      </c>
      <c r="Z146" s="1487">
        <f>'НЗ 2-экз'!Z146</f>
        <v>0</v>
      </c>
      <c r="AA146" s="1487">
        <f>'НЗ 2-экз'!AA146</f>
        <v>0</v>
      </c>
      <c r="AB146" s="1487">
        <f>'НЗ 2-экз'!AB146</f>
        <v>0</v>
      </c>
      <c r="AC146" s="1487">
        <f>'НЗ 2-экз'!AC146</f>
        <v>0</v>
      </c>
      <c r="AD146" s="1487">
        <f>'НЗ 2-экз'!AD146</f>
        <v>0</v>
      </c>
      <c r="AE146" s="1488"/>
      <c r="AF146" s="1488"/>
      <c r="AG146" s="1488">
        <f t="shared" si="25"/>
        <v>0</v>
      </c>
      <c r="AH146" s="1488">
        <f t="shared" si="26"/>
        <v>0</v>
      </c>
      <c r="AI146" s="1488">
        <f t="shared" si="27"/>
        <v>0</v>
      </c>
      <c r="AJ146" s="1488">
        <f t="shared" si="28"/>
        <v>0</v>
      </c>
      <c r="AK146" s="1488">
        <f t="shared" si="29"/>
        <v>0</v>
      </c>
      <c r="AL146" s="1488">
        <f t="shared" si="24"/>
        <v>0</v>
      </c>
      <c r="AM146" s="1839"/>
    </row>
    <row r="147" spans="1:39" ht="13.5" hidden="1" customHeight="1" x14ac:dyDescent="0.2">
      <c r="A147" s="1429">
        <v>296</v>
      </c>
      <c r="B147" s="1049">
        <v>244</v>
      </c>
      <c r="C147" s="1487">
        <f>'НЗ 2-экз'!C147</f>
        <v>0</v>
      </c>
      <c r="D147" s="1487">
        <f>'НЗ 2-экз'!D147</f>
        <v>0</v>
      </c>
      <c r="E147" s="1487">
        <f>'НЗ 2-экз'!E147</f>
        <v>0</v>
      </c>
      <c r="F147" s="1487">
        <f>'НЗ 2-экз'!F147</f>
        <v>0</v>
      </c>
      <c r="G147" s="1487">
        <f>'НЗ 2-экз'!G147</f>
        <v>0</v>
      </c>
      <c r="H147" s="1487">
        <f>'НЗ 2-экз'!H147</f>
        <v>0</v>
      </c>
      <c r="I147" s="1487">
        <f>'НЗ 2-экз'!I147</f>
        <v>0</v>
      </c>
      <c r="J147" s="1487">
        <f>'НЗ 2-экз'!J147</f>
        <v>0</v>
      </c>
      <c r="K147" s="1487">
        <f>'НЗ 2-экз'!K147</f>
        <v>0</v>
      </c>
      <c r="L147" s="1487">
        <f>'НЗ 2-экз'!L147</f>
        <v>0</v>
      </c>
      <c r="M147" s="1487">
        <f>'НЗ 2-экз'!M147</f>
        <v>0</v>
      </c>
      <c r="N147" s="1487">
        <f>'НЗ 2-экз'!N147</f>
        <v>0</v>
      </c>
      <c r="O147" s="1487">
        <f>'НЗ 2-экз'!O147</f>
        <v>0</v>
      </c>
      <c r="P147" s="1487">
        <f>'НЗ 2-экз'!P147</f>
        <v>0</v>
      </c>
      <c r="Q147" s="1487">
        <f>'НЗ 2-экз'!Q147</f>
        <v>0</v>
      </c>
      <c r="R147" s="1487">
        <f>'НЗ 2-экз'!R147</f>
        <v>0</v>
      </c>
      <c r="S147" s="1487">
        <f>'НЗ 2-экз'!S147</f>
        <v>0</v>
      </c>
      <c r="T147" s="1487">
        <f>'НЗ 2-экз'!T147</f>
        <v>0</v>
      </c>
      <c r="U147" s="1487">
        <f>'НЗ 2-экз'!U147</f>
        <v>0</v>
      </c>
      <c r="V147" s="1487">
        <f>'НЗ 2-экз'!V147</f>
        <v>0</v>
      </c>
      <c r="W147" s="1487">
        <f>'НЗ 2-экз'!W147</f>
        <v>0</v>
      </c>
      <c r="X147" s="1487">
        <f>'НЗ 2-экз'!X147</f>
        <v>0</v>
      </c>
      <c r="Y147" s="1487">
        <f>'НЗ 2-экз'!Y147</f>
        <v>0</v>
      </c>
      <c r="Z147" s="1487">
        <f>'НЗ 2-экз'!Z147</f>
        <v>0</v>
      </c>
      <c r="AA147" s="1487">
        <f>'НЗ 2-экз'!AA147</f>
        <v>0</v>
      </c>
      <c r="AB147" s="1487">
        <f>'НЗ 2-экз'!AB147</f>
        <v>0</v>
      </c>
      <c r="AC147" s="1487">
        <f>'НЗ 2-экз'!AC147</f>
        <v>0</v>
      </c>
      <c r="AD147" s="1487">
        <f>'НЗ 2-экз'!AD147</f>
        <v>0</v>
      </c>
      <c r="AE147" s="1488"/>
      <c r="AF147" s="1488"/>
      <c r="AG147" s="1488">
        <f t="shared" si="25"/>
        <v>0</v>
      </c>
      <c r="AH147" s="1488">
        <f t="shared" si="26"/>
        <v>0</v>
      </c>
      <c r="AI147" s="1488">
        <f t="shared" si="27"/>
        <v>0</v>
      </c>
      <c r="AJ147" s="1488">
        <f t="shared" si="28"/>
        <v>0</v>
      </c>
      <c r="AK147" s="1488">
        <f t="shared" si="29"/>
        <v>0</v>
      </c>
      <c r="AL147" s="1488">
        <f t="shared" si="24"/>
        <v>0</v>
      </c>
      <c r="AM147" s="1839"/>
    </row>
    <row r="148" spans="1:39" ht="11.25" hidden="1" customHeight="1" x14ac:dyDescent="0.2">
      <c r="A148" s="1429">
        <v>296</v>
      </c>
      <c r="B148" s="1049">
        <v>340</v>
      </c>
      <c r="C148" s="1487">
        <f>'НЗ 2-экз'!C148</f>
        <v>0</v>
      </c>
      <c r="D148" s="1487">
        <f>'НЗ 2-экз'!D148</f>
        <v>0</v>
      </c>
      <c r="E148" s="1487">
        <f>'НЗ 2-экз'!E148</f>
        <v>0</v>
      </c>
      <c r="F148" s="1487">
        <f>'НЗ 2-экз'!F148</f>
        <v>0</v>
      </c>
      <c r="G148" s="1487">
        <f>'НЗ 2-экз'!G148</f>
        <v>0</v>
      </c>
      <c r="H148" s="1487">
        <f>'НЗ 2-экз'!H148</f>
        <v>0</v>
      </c>
      <c r="I148" s="1487">
        <f>'НЗ 2-экз'!I148</f>
        <v>0</v>
      </c>
      <c r="J148" s="1487">
        <f>'НЗ 2-экз'!J148</f>
        <v>0</v>
      </c>
      <c r="K148" s="1487">
        <f>'НЗ 2-экз'!K148</f>
        <v>0</v>
      </c>
      <c r="L148" s="1487">
        <f>'НЗ 2-экз'!L148</f>
        <v>0</v>
      </c>
      <c r="M148" s="1487">
        <f>'НЗ 2-экз'!M148</f>
        <v>0</v>
      </c>
      <c r="N148" s="1487">
        <f>'НЗ 2-экз'!N148</f>
        <v>0</v>
      </c>
      <c r="O148" s="1487">
        <f>'НЗ 2-экз'!O148</f>
        <v>0</v>
      </c>
      <c r="P148" s="1487">
        <f>'НЗ 2-экз'!P148</f>
        <v>0</v>
      </c>
      <c r="Q148" s="1487">
        <f>'НЗ 2-экз'!Q148</f>
        <v>0</v>
      </c>
      <c r="R148" s="1487">
        <f>'НЗ 2-экз'!R148</f>
        <v>0</v>
      </c>
      <c r="S148" s="1487">
        <f>'НЗ 2-экз'!S148</f>
        <v>0</v>
      </c>
      <c r="T148" s="1487">
        <f>'НЗ 2-экз'!T148</f>
        <v>0</v>
      </c>
      <c r="U148" s="1487">
        <f>'НЗ 2-экз'!U148</f>
        <v>0</v>
      </c>
      <c r="V148" s="1487">
        <f>'НЗ 2-экз'!V148</f>
        <v>0</v>
      </c>
      <c r="W148" s="1487">
        <f>'НЗ 2-экз'!W148</f>
        <v>0</v>
      </c>
      <c r="X148" s="1487">
        <f>'НЗ 2-экз'!X148</f>
        <v>0</v>
      </c>
      <c r="Y148" s="1487">
        <f>'НЗ 2-экз'!Y148</f>
        <v>0</v>
      </c>
      <c r="Z148" s="1487">
        <f>'НЗ 2-экз'!Z148</f>
        <v>0</v>
      </c>
      <c r="AA148" s="1487">
        <f>'НЗ 2-экз'!AA148</f>
        <v>0</v>
      </c>
      <c r="AB148" s="1487">
        <f>'НЗ 2-экз'!AB148</f>
        <v>0</v>
      </c>
      <c r="AC148" s="1487">
        <f>'НЗ 2-экз'!AC148</f>
        <v>0</v>
      </c>
      <c r="AD148" s="1487">
        <f>'НЗ 2-экз'!AD148</f>
        <v>0</v>
      </c>
      <c r="AE148" s="1488"/>
      <c r="AF148" s="1488"/>
      <c r="AG148" s="1488">
        <f t="shared" si="25"/>
        <v>0</v>
      </c>
      <c r="AH148" s="1488">
        <f t="shared" si="26"/>
        <v>0</v>
      </c>
      <c r="AI148" s="1488">
        <f t="shared" si="27"/>
        <v>0</v>
      </c>
      <c r="AJ148" s="1488">
        <f t="shared" si="28"/>
        <v>0</v>
      </c>
      <c r="AK148" s="1488">
        <f t="shared" si="29"/>
        <v>0</v>
      </c>
      <c r="AL148" s="1488">
        <f t="shared" si="24"/>
        <v>0</v>
      </c>
      <c r="AM148" s="1839"/>
    </row>
    <row r="149" spans="1:39" ht="11.25" hidden="1" customHeight="1" x14ac:dyDescent="0.2">
      <c r="A149" s="1429">
        <v>296</v>
      </c>
      <c r="B149" s="1049">
        <v>360</v>
      </c>
      <c r="C149" s="1487">
        <f>'НЗ 2-экз'!C149</f>
        <v>0</v>
      </c>
      <c r="D149" s="1487">
        <f>'НЗ 2-экз'!D149</f>
        <v>0</v>
      </c>
      <c r="E149" s="1487">
        <f>'НЗ 2-экз'!E149</f>
        <v>0</v>
      </c>
      <c r="F149" s="1487">
        <f>'НЗ 2-экз'!F149</f>
        <v>0</v>
      </c>
      <c r="G149" s="1487">
        <f>'НЗ 2-экз'!G149</f>
        <v>0</v>
      </c>
      <c r="H149" s="1487">
        <f>'НЗ 2-экз'!H149</f>
        <v>0</v>
      </c>
      <c r="I149" s="1487">
        <f>'НЗ 2-экз'!I149</f>
        <v>0</v>
      </c>
      <c r="J149" s="1487">
        <f>'НЗ 2-экз'!J149</f>
        <v>0</v>
      </c>
      <c r="K149" s="1487">
        <f>'НЗ 2-экз'!K149</f>
        <v>0</v>
      </c>
      <c r="L149" s="1487">
        <f>'НЗ 2-экз'!L149</f>
        <v>0</v>
      </c>
      <c r="M149" s="1487">
        <f>'НЗ 2-экз'!M149</f>
        <v>0</v>
      </c>
      <c r="N149" s="1487">
        <f>'НЗ 2-экз'!N149</f>
        <v>0</v>
      </c>
      <c r="O149" s="1487">
        <f>'НЗ 2-экз'!O149</f>
        <v>0</v>
      </c>
      <c r="P149" s="1487">
        <f>'НЗ 2-экз'!P149</f>
        <v>0</v>
      </c>
      <c r="Q149" s="1487">
        <f>'НЗ 2-экз'!Q149</f>
        <v>0</v>
      </c>
      <c r="R149" s="1487">
        <f>'НЗ 2-экз'!R149</f>
        <v>0</v>
      </c>
      <c r="S149" s="1487">
        <f>'НЗ 2-экз'!S149</f>
        <v>0</v>
      </c>
      <c r="T149" s="1487">
        <f>'НЗ 2-экз'!T149</f>
        <v>0</v>
      </c>
      <c r="U149" s="1487">
        <f>'НЗ 2-экз'!U149</f>
        <v>0</v>
      </c>
      <c r="V149" s="1487">
        <f>'НЗ 2-экз'!V149</f>
        <v>0</v>
      </c>
      <c r="W149" s="1487">
        <f>'НЗ 2-экз'!W149</f>
        <v>0</v>
      </c>
      <c r="X149" s="1487">
        <f>'НЗ 2-экз'!X149</f>
        <v>0</v>
      </c>
      <c r="Y149" s="1487">
        <f>'НЗ 2-экз'!Y149</f>
        <v>0</v>
      </c>
      <c r="Z149" s="1487">
        <f>'НЗ 2-экз'!Z149</f>
        <v>0</v>
      </c>
      <c r="AA149" s="1487">
        <f>'НЗ 2-экз'!AA149</f>
        <v>0</v>
      </c>
      <c r="AB149" s="1487">
        <f>'НЗ 2-экз'!AB149</f>
        <v>0</v>
      </c>
      <c r="AC149" s="1487">
        <f>'НЗ 2-экз'!AC149</f>
        <v>0</v>
      </c>
      <c r="AD149" s="1487">
        <f>'НЗ 2-экз'!AD149</f>
        <v>0</v>
      </c>
      <c r="AE149" s="1488"/>
      <c r="AF149" s="1488"/>
      <c r="AG149" s="1488">
        <f t="shared" si="25"/>
        <v>0</v>
      </c>
      <c r="AH149" s="1488">
        <f t="shared" si="26"/>
        <v>0</v>
      </c>
      <c r="AI149" s="1488">
        <f t="shared" si="27"/>
        <v>0</v>
      </c>
      <c r="AJ149" s="1488">
        <f t="shared" si="28"/>
        <v>0</v>
      </c>
      <c r="AK149" s="1488">
        <f t="shared" si="29"/>
        <v>0</v>
      </c>
      <c r="AL149" s="1488">
        <f t="shared" si="24"/>
        <v>0</v>
      </c>
      <c r="AM149" s="1839"/>
    </row>
    <row r="150" spans="1:39" ht="11.25" hidden="1" customHeight="1" x14ac:dyDescent="0.2">
      <c r="A150" s="1429">
        <v>296</v>
      </c>
      <c r="B150" s="1049">
        <v>831</v>
      </c>
      <c r="C150" s="1487">
        <f>'НЗ 2-экз'!C150</f>
        <v>0</v>
      </c>
      <c r="D150" s="1487">
        <f>'НЗ 2-экз'!D150</f>
        <v>0</v>
      </c>
      <c r="E150" s="1487">
        <f>'НЗ 2-экз'!E150</f>
        <v>0</v>
      </c>
      <c r="F150" s="1487">
        <f>'НЗ 2-экз'!F150</f>
        <v>0</v>
      </c>
      <c r="G150" s="1487">
        <f>'НЗ 2-экз'!G150</f>
        <v>0</v>
      </c>
      <c r="H150" s="1487">
        <f>'НЗ 2-экз'!H150</f>
        <v>0</v>
      </c>
      <c r="I150" s="1487">
        <f>'НЗ 2-экз'!I150</f>
        <v>0</v>
      </c>
      <c r="J150" s="1487">
        <f>'НЗ 2-экз'!J150</f>
        <v>0</v>
      </c>
      <c r="K150" s="1487">
        <f>'НЗ 2-экз'!K150</f>
        <v>0</v>
      </c>
      <c r="L150" s="1487">
        <f>'НЗ 2-экз'!L150</f>
        <v>0</v>
      </c>
      <c r="M150" s="1487">
        <f>'НЗ 2-экз'!M150</f>
        <v>0</v>
      </c>
      <c r="N150" s="1487">
        <f>'НЗ 2-экз'!N150</f>
        <v>0</v>
      </c>
      <c r="O150" s="1487">
        <f>'НЗ 2-экз'!O150</f>
        <v>0</v>
      </c>
      <c r="P150" s="1487">
        <f>'НЗ 2-экз'!P150</f>
        <v>0</v>
      </c>
      <c r="Q150" s="1487">
        <f>'НЗ 2-экз'!Q150</f>
        <v>0</v>
      </c>
      <c r="R150" s="1487">
        <f>'НЗ 2-экз'!R150</f>
        <v>0</v>
      </c>
      <c r="S150" s="1487">
        <f>'НЗ 2-экз'!S150</f>
        <v>0</v>
      </c>
      <c r="T150" s="1487">
        <f>'НЗ 2-экз'!T150</f>
        <v>0</v>
      </c>
      <c r="U150" s="1487">
        <f>'НЗ 2-экз'!U150</f>
        <v>0</v>
      </c>
      <c r="V150" s="1487">
        <f>'НЗ 2-экз'!V150</f>
        <v>0</v>
      </c>
      <c r="W150" s="1487">
        <f>'НЗ 2-экз'!W150</f>
        <v>0</v>
      </c>
      <c r="X150" s="1487">
        <f>'НЗ 2-экз'!X150</f>
        <v>0</v>
      </c>
      <c r="Y150" s="1487">
        <f>'НЗ 2-экз'!Y150</f>
        <v>0</v>
      </c>
      <c r="Z150" s="1487">
        <f>'НЗ 2-экз'!Z150</f>
        <v>0</v>
      </c>
      <c r="AA150" s="1487">
        <f>'НЗ 2-экз'!AA150</f>
        <v>0</v>
      </c>
      <c r="AB150" s="1487">
        <f>'НЗ 2-экз'!AB150</f>
        <v>0</v>
      </c>
      <c r="AC150" s="1487">
        <f>'НЗ 2-экз'!AC150</f>
        <v>0</v>
      </c>
      <c r="AD150" s="1487">
        <f>'НЗ 2-экз'!AD150</f>
        <v>0</v>
      </c>
      <c r="AE150" s="1488"/>
      <c r="AF150" s="1488"/>
      <c r="AG150" s="1488">
        <f t="shared" si="25"/>
        <v>0</v>
      </c>
      <c r="AH150" s="1488">
        <f t="shared" si="26"/>
        <v>0</v>
      </c>
      <c r="AI150" s="1488">
        <f t="shared" si="27"/>
        <v>0</v>
      </c>
      <c r="AJ150" s="1488">
        <f t="shared" si="28"/>
        <v>0</v>
      </c>
      <c r="AK150" s="1488">
        <f t="shared" si="29"/>
        <v>0</v>
      </c>
      <c r="AL150" s="1488">
        <f t="shared" si="24"/>
        <v>0</v>
      </c>
      <c r="AM150" s="1839"/>
    </row>
    <row r="151" spans="1:39" ht="11.25" hidden="1" customHeight="1" x14ac:dyDescent="0.2">
      <c r="A151" s="1429">
        <v>296</v>
      </c>
      <c r="B151" s="1049">
        <v>853</v>
      </c>
      <c r="C151" s="1487">
        <f>'НЗ 2-экз'!C151</f>
        <v>0</v>
      </c>
      <c r="D151" s="1487">
        <f>'НЗ 2-экз'!D151</f>
        <v>0</v>
      </c>
      <c r="E151" s="1487">
        <f>'НЗ 2-экз'!E151</f>
        <v>0</v>
      </c>
      <c r="F151" s="1487">
        <f>'НЗ 2-экз'!F151</f>
        <v>0</v>
      </c>
      <c r="G151" s="1487">
        <f>'НЗ 2-экз'!G151</f>
        <v>0</v>
      </c>
      <c r="H151" s="1487">
        <f>'НЗ 2-экз'!H151</f>
        <v>0</v>
      </c>
      <c r="I151" s="1487">
        <f>'НЗ 2-экз'!I151</f>
        <v>0</v>
      </c>
      <c r="J151" s="1487">
        <f>'НЗ 2-экз'!J151</f>
        <v>0</v>
      </c>
      <c r="K151" s="1487">
        <f>'НЗ 2-экз'!K151</f>
        <v>0</v>
      </c>
      <c r="L151" s="1487">
        <f>'НЗ 2-экз'!L151</f>
        <v>0</v>
      </c>
      <c r="M151" s="1487">
        <f>'НЗ 2-экз'!M151</f>
        <v>0</v>
      </c>
      <c r="N151" s="1487">
        <f>'НЗ 2-экз'!N151</f>
        <v>0</v>
      </c>
      <c r="O151" s="1487">
        <f>'НЗ 2-экз'!O151</f>
        <v>0</v>
      </c>
      <c r="P151" s="1487">
        <f>'НЗ 2-экз'!P151</f>
        <v>0</v>
      </c>
      <c r="Q151" s="1487">
        <f>'НЗ 2-экз'!Q151</f>
        <v>0</v>
      </c>
      <c r="R151" s="1487">
        <f>'НЗ 2-экз'!R151</f>
        <v>0</v>
      </c>
      <c r="S151" s="1487">
        <f>'НЗ 2-экз'!S151</f>
        <v>0</v>
      </c>
      <c r="T151" s="1487">
        <f>'НЗ 2-экз'!T151</f>
        <v>0</v>
      </c>
      <c r="U151" s="1487">
        <f>'НЗ 2-экз'!U151</f>
        <v>0</v>
      </c>
      <c r="V151" s="1487">
        <f>'НЗ 2-экз'!V151</f>
        <v>0</v>
      </c>
      <c r="W151" s="1487">
        <f>'НЗ 2-экз'!W151</f>
        <v>0</v>
      </c>
      <c r="X151" s="1487">
        <f>'НЗ 2-экз'!X151</f>
        <v>0</v>
      </c>
      <c r="Y151" s="1487">
        <f>'НЗ 2-экз'!Y151</f>
        <v>0</v>
      </c>
      <c r="Z151" s="1487">
        <f>'НЗ 2-экз'!Z151</f>
        <v>0</v>
      </c>
      <c r="AA151" s="1487">
        <f>'НЗ 2-экз'!AA151</f>
        <v>0</v>
      </c>
      <c r="AB151" s="1487">
        <f>'НЗ 2-экз'!AB151</f>
        <v>0</v>
      </c>
      <c r="AC151" s="1487">
        <f>'НЗ 2-экз'!AC151</f>
        <v>0</v>
      </c>
      <c r="AD151" s="1487">
        <f>'НЗ 2-экз'!AD151</f>
        <v>0</v>
      </c>
      <c r="AE151" s="1488"/>
      <c r="AF151" s="1488"/>
      <c r="AG151" s="1488">
        <f t="shared" si="25"/>
        <v>0</v>
      </c>
      <c r="AH151" s="1488">
        <f t="shared" si="26"/>
        <v>0</v>
      </c>
      <c r="AI151" s="1488">
        <f t="shared" si="27"/>
        <v>0</v>
      </c>
      <c r="AJ151" s="1488">
        <f t="shared" si="28"/>
        <v>0</v>
      </c>
      <c r="AK151" s="1488">
        <f t="shared" si="29"/>
        <v>0</v>
      </c>
      <c r="AL151" s="1488">
        <f t="shared" si="24"/>
        <v>0</v>
      </c>
      <c r="AM151" s="1839"/>
    </row>
    <row r="152" spans="1:39" ht="11.25" hidden="1" customHeight="1" x14ac:dyDescent="0.2">
      <c r="A152" s="1425">
        <v>310</v>
      </c>
      <c r="B152" s="1057">
        <v>244</v>
      </c>
      <c r="C152" s="1487">
        <f>'НЗ 2-экз'!C152</f>
        <v>0</v>
      </c>
      <c r="D152" s="1487">
        <f>'НЗ 2-экз'!D152</f>
        <v>0</v>
      </c>
      <c r="E152" s="1487">
        <f>'НЗ 2-экз'!E152</f>
        <v>0</v>
      </c>
      <c r="F152" s="1487">
        <f>'НЗ 2-экз'!F152</f>
        <v>0</v>
      </c>
      <c r="G152" s="1487">
        <f>'НЗ 2-экз'!G152</f>
        <v>0</v>
      </c>
      <c r="H152" s="1487">
        <f>'НЗ 2-экз'!H152</f>
        <v>0</v>
      </c>
      <c r="I152" s="1487">
        <f>'НЗ 2-экз'!I152</f>
        <v>0</v>
      </c>
      <c r="J152" s="1487">
        <f>'НЗ 2-экз'!J152</f>
        <v>0</v>
      </c>
      <c r="K152" s="1487">
        <f>'НЗ 2-экз'!K152</f>
        <v>0</v>
      </c>
      <c r="L152" s="1487">
        <f>'НЗ 2-экз'!L152</f>
        <v>0</v>
      </c>
      <c r="M152" s="1487">
        <f>'НЗ 2-экз'!M152</f>
        <v>0</v>
      </c>
      <c r="N152" s="1487">
        <f>'НЗ 2-экз'!N152</f>
        <v>0</v>
      </c>
      <c r="O152" s="1487">
        <f>'НЗ 2-экз'!O152</f>
        <v>0</v>
      </c>
      <c r="P152" s="1487">
        <f>'НЗ 2-экз'!P152</f>
        <v>0</v>
      </c>
      <c r="Q152" s="1487">
        <f>'НЗ 2-экз'!Q152</f>
        <v>0</v>
      </c>
      <c r="R152" s="1487">
        <f>'НЗ 2-экз'!R152</f>
        <v>0</v>
      </c>
      <c r="S152" s="1487">
        <f>'НЗ 2-экз'!S152</f>
        <v>0</v>
      </c>
      <c r="T152" s="1487">
        <f>'НЗ 2-экз'!T152</f>
        <v>0</v>
      </c>
      <c r="U152" s="1487">
        <f>'НЗ 2-экз'!U152</f>
        <v>0</v>
      </c>
      <c r="V152" s="1487">
        <f>'НЗ 2-экз'!V152</f>
        <v>0</v>
      </c>
      <c r="W152" s="1487">
        <f>'НЗ 2-экз'!W152</f>
        <v>0</v>
      </c>
      <c r="X152" s="1487">
        <f>'НЗ 2-экз'!X152</f>
        <v>0</v>
      </c>
      <c r="Y152" s="1487">
        <f>'НЗ 2-экз'!Y152</f>
        <v>0</v>
      </c>
      <c r="Z152" s="1487">
        <f>'НЗ 2-экз'!Z152</f>
        <v>0</v>
      </c>
      <c r="AA152" s="1487">
        <f>'НЗ 2-экз'!AA152</f>
        <v>0</v>
      </c>
      <c r="AB152" s="1487">
        <f>'НЗ 2-экз'!AB152</f>
        <v>0</v>
      </c>
      <c r="AC152" s="1487">
        <f>'НЗ 2-экз'!AC152</f>
        <v>0</v>
      </c>
      <c r="AD152" s="1487">
        <f>'НЗ 2-экз'!AD152</f>
        <v>0</v>
      </c>
      <c r="AE152" s="1488"/>
      <c r="AF152" s="1488"/>
      <c r="AG152" s="1488">
        <f t="shared" si="25"/>
        <v>0</v>
      </c>
      <c r="AH152" s="1488">
        <f t="shared" si="26"/>
        <v>0</v>
      </c>
      <c r="AI152" s="1488">
        <f t="shared" si="27"/>
        <v>0</v>
      </c>
      <c r="AJ152" s="1488">
        <f t="shared" si="28"/>
        <v>0</v>
      </c>
      <c r="AK152" s="1488">
        <f t="shared" si="29"/>
        <v>0</v>
      </c>
      <c r="AL152" s="1488">
        <f t="shared" si="24"/>
        <v>0</v>
      </c>
      <c r="AM152" s="1839"/>
    </row>
    <row r="153" spans="1:39" ht="11.25" hidden="1" customHeight="1" x14ac:dyDescent="0.2">
      <c r="A153" s="1430">
        <v>320</v>
      </c>
      <c r="B153" s="1045">
        <v>244</v>
      </c>
      <c r="C153" s="1487">
        <f>'НЗ 2-экз'!C153</f>
        <v>0</v>
      </c>
      <c r="D153" s="1487">
        <f>'НЗ 2-экз'!D153</f>
        <v>0</v>
      </c>
      <c r="E153" s="1487">
        <f>'НЗ 2-экз'!E153</f>
        <v>0</v>
      </c>
      <c r="F153" s="1487">
        <f>'НЗ 2-экз'!F153</f>
        <v>0</v>
      </c>
      <c r="G153" s="1487">
        <f>'НЗ 2-экз'!G153</f>
        <v>0</v>
      </c>
      <c r="H153" s="1487">
        <f>'НЗ 2-экз'!H153</f>
        <v>0</v>
      </c>
      <c r="I153" s="1487">
        <f>'НЗ 2-экз'!I153</f>
        <v>0</v>
      </c>
      <c r="J153" s="1487">
        <f>'НЗ 2-экз'!J153</f>
        <v>0</v>
      </c>
      <c r="K153" s="1487">
        <f>'НЗ 2-экз'!K153</f>
        <v>0</v>
      </c>
      <c r="L153" s="1487">
        <f>'НЗ 2-экз'!L153</f>
        <v>0</v>
      </c>
      <c r="M153" s="1487">
        <f>'НЗ 2-экз'!M153</f>
        <v>0</v>
      </c>
      <c r="N153" s="1487">
        <f>'НЗ 2-экз'!N153</f>
        <v>0</v>
      </c>
      <c r="O153" s="1487">
        <f>'НЗ 2-экз'!O153</f>
        <v>0</v>
      </c>
      <c r="P153" s="1487">
        <f>'НЗ 2-экз'!P153</f>
        <v>0</v>
      </c>
      <c r="Q153" s="1487">
        <f>'НЗ 2-экз'!Q153</f>
        <v>0</v>
      </c>
      <c r="R153" s="1487">
        <f>'НЗ 2-экз'!R153</f>
        <v>0</v>
      </c>
      <c r="S153" s="1487">
        <f>'НЗ 2-экз'!S153</f>
        <v>0</v>
      </c>
      <c r="T153" s="1487">
        <f>'НЗ 2-экз'!T153</f>
        <v>0</v>
      </c>
      <c r="U153" s="1487">
        <f>'НЗ 2-экз'!U153</f>
        <v>0</v>
      </c>
      <c r="V153" s="1487">
        <f>'НЗ 2-экз'!V153</f>
        <v>0</v>
      </c>
      <c r="W153" s="1487">
        <f>'НЗ 2-экз'!W153</f>
        <v>0</v>
      </c>
      <c r="X153" s="1487">
        <f>'НЗ 2-экз'!X153</f>
        <v>0</v>
      </c>
      <c r="Y153" s="1487">
        <f>'НЗ 2-экз'!Y153</f>
        <v>0</v>
      </c>
      <c r="Z153" s="1487">
        <f>'НЗ 2-экз'!Z153</f>
        <v>0</v>
      </c>
      <c r="AA153" s="1487">
        <f>'НЗ 2-экз'!AA153</f>
        <v>0</v>
      </c>
      <c r="AB153" s="1487">
        <f>'НЗ 2-экз'!AB153</f>
        <v>0</v>
      </c>
      <c r="AC153" s="1487">
        <f>'НЗ 2-экз'!AC153</f>
        <v>0</v>
      </c>
      <c r="AD153" s="1487">
        <f>'НЗ 2-экз'!AD153</f>
        <v>0</v>
      </c>
      <c r="AE153" s="1488"/>
      <c r="AF153" s="1488"/>
      <c r="AG153" s="1488">
        <f t="shared" si="25"/>
        <v>0</v>
      </c>
      <c r="AH153" s="1488">
        <f t="shared" si="26"/>
        <v>0</v>
      </c>
      <c r="AI153" s="1488">
        <f t="shared" si="27"/>
        <v>0</v>
      </c>
      <c r="AJ153" s="1488">
        <f t="shared" si="28"/>
        <v>0</v>
      </c>
      <c r="AK153" s="1488">
        <f t="shared" si="29"/>
        <v>0</v>
      </c>
      <c r="AL153" s="1488">
        <f t="shared" si="24"/>
        <v>0</v>
      </c>
      <c r="AM153" s="1839"/>
    </row>
    <row r="154" spans="1:39" ht="11.25" hidden="1" customHeight="1" x14ac:dyDescent="0.2">
      <c r="A154" s="1425">
        <v>340</v>
      </c>
      <c r="B154" s="1057">
        <v>244</v>
      </c>
      <c r="C154" s="1487">
        <f>'НЗ 2-экз'!C154</f>
        <v>0</v>
      </c>
      <c r="D154" s="1487">
        <f>'НЗ 2-экз'!D154</f>
        <v>0</v>
      </c>
      <c r="E154" s="1487">
        <f>'НЗ 2-экз'!E154</f>
        <v>0</v>
      </c>
      <c r="F154" s="1487">
        <f>'НЗ 2-экз'!F154</f>
        <v>0</v>
      </c>
      <c r="G154" s="1487">
        <f>'НЗ 2-экз'!G154</f>
        <v>0</v>
      </c>
      <c r="H154" s="1487">
        <f>'НЗ 2-экз'!H154</f>
        <v>0</v>
      </c>
      <c r="I154" s="1487">
        <f>'НЗ 2-экз'!I154</f>
        <v>0</v>
      </c>
      <c r="J154" s="1487">
        <f>'НЗ 2-экз'!J154</f>
        <v>0</v>
      </c>
      <c r="K154" s="1487">
        <f>'НЗ 2-экз'!K154</f>
        <v>0</v>
      </c>
      <c r="L154" s="1487">
        <f>'НЗ 2-экз'!L154</f>
        <v>0</v>
      </c>
      <c r="M154" s="1487">
        <f>'НЗ 2-экз'!M154</f>
        <v>0</v>
      </c>
      <c r="N154" s="1487">
        <f>'НЗ 2-экз'!N154</f>
        <v>0</v>
      </c>
      <c r="O154" s="1487">
        <f>'НЗ 2-экз'!O154</f>
        <v>0</v>
      </c>
      <c r="P154" s="1487">
        <f>'НЗ 2-экз'!P154</f>
        <v>0</v>
      </c>
      <c r="Q154" s="1487">
        <f>'НЗ 2-экз'!Q154</f>
        <v>0</v>
      </c>
      <c r="R154" s="1487">
        <f>'НЗ 2-экз'!R154</f>
        <v>0</v>
      </c>
      <c r="S154" s="1487">
        <f>'НЗ 2-экз'!S154</f>
        <v>0</v>
      </c>
      <c r="T154" s="1487">
        <f>'НЗ 2-экз'!T154</f>
        <v>0</v>
      </c>
      <c r="U154" s="1487">
        <f>'НЗ 2-экз'!U154</f>
        <v>0</v>
      </c>
      <c r="V154" s="1487">
        <f>'НЗ 2-экз'!V154</f>
        <v>0</v>
      </c>
      <c r="W154" s="1487">
        <f>'НЗ 2-экз'!W154</f>
        <v>0</v>
      </c>
      <c r="X154" s="1487">
        <f>'НЗ 2-экз'!X154</f>
        <v>0</v>
      </c>
      <c r="Y154" s="1487">
        <f>'НЗ 2-экз'!Y154</f>
        <v>0</v>
      </c>
      <c r="Z154" s="1487">
        <f>'НЗ 2-экз'!Z154</f>
        <v>0</v>
      </c>
      <c r="AA154" s="1487">
        <f>'НЗ 2-экз'!AA154</f>
        <v>0</v>
      </c>
      <c r="AB154" s="1487">
        <f>'НЗ 2-экз'!AB154</f>
        <v>0</v>
      </c>
      <c r="AC154" s="1487">
        <f>'НЗ 2-экз'!AC154</f>
        <v>0</v>
      </c>
      <c r="AD154" s="1487">
        <f>'НЗ 2-экз'!AD154</f>
        <v>0</v>
      </c>
      <c r="AE154" s="1488"/>
      <c r="AF154" s="1488"/>
      <c r="AG154" s="1488">
        <f t="shared" si="25"/>
        <v>0</v>
      </c>
      <c r="AH154" s="1488">
        <f t="shared" si="26"/>
        <v>0</v>
      </c>
      <c r="AI154" s="1488">
        <f t="shared" si="27"/>
        <v>0</v>
      </c>
      <c r="AJ154" s="1488">
        <f t="shared" si="28"/>
        <v>0</v>
      </c>
      <c r="AK154" s="1488">
        <f t="shared" si="29"/>
        <v>0</v>
      </c>
      <c r="AL154" s="1488">
        <f t="shared" si="24"/>
        <v>0</v>
      </c>
      <c r="AM154" s="1839"/>
    </row>
    <row r="155" spans="1:39" ht="11.25" hidden="1" customHeight="1" x14ac:dyDescent="0.2">
      <c r="A155" s="1425">
        <v>341</v>
      </c>
      <c r="B155" s="1057">
        <v>244</v>
      </c>
      <c r="C155" s="1487">
        <f>'НЗ 2-экз'!C155</f>
        <v>0</v>
      </c>
      <c r="D155" s="1487">
        <f>'НЗ 2-экз'!D155</f>
        <v>0</v>
      </c>
      <c r="E155" s="1487">
        <f>'НЗ 2-экз'!E155</f>
        <v>0</v>
      </c>
      <c r="F155" s="1487">
        <f>'НЗ 2-экз'!F155</f>
        <v>0</v>
      </c>
      <c r="G155" s="1487">
        <f>'НЗ 2-экз'!G155</f>
        <v>0</v>
      </c>
      <c r="H155" s="1487">
        <f>'НЗ 2-экз'!H155</f>
        <v>0</v>
      </c>
      <c r="I155" s="1487">
        <f>'НЗ 2-экз'!I155</f>
        <v>0</v>
      </c>
      <c r="J155" s="1487">
        <f>'НЗ 2-экз'!J155</f>
        <v>0</v>
      </c>
      <c r="K155" s="1487">
        <f>'НЗ 2-экз'!K155</f>
        <v>0</v>
      </c>
      <c r="L155" s="1487">
        <f>'НЗ 2-экз'!L155</f>
        <v>0</v>
      </c>
      <c r="M155" s="1487">
        <f>'НЗ 2-экз'!M155</f>
        <v>0</v>
      </c>
      <c r="N155" s="1487">
        <f>'НЗ 2-экз'!N155</f>
        <v>0</v>
      </c>
      <c r="O155" s="1487">
        <f>'НЗ 2-экз'!O155</f>
        <v>0</v>
      </c>
      <c r="P155" s="1487">
        <f>'НЗ 2-экз'!P155</f>
        <v>0</v>
      </c>
      <c r="Q155" s="1487">
        <f>'НЗ 2-экз'!Q155</f>
        <v>0</v>
      </c>
      <c r="R155" s="1487">
        <f>'НЗ 2-экз'!R155</f>
        <v>0</v>
      </c>
      <c r="S155" s="1487">
        <f>'НЗ 2-экз'!S155</f>
        <v>0</v>
      </c>
      <c r="T155" s="1487">
        <f>'НЗ 2-экз'!T155</f>
        <v>0</v>
      </c>
      <c r="U155" s="1487">
        <f>'НЗ 2-экз'!U155</f>
        <v>0</v>
      </c>
      <c r="V155" s="1487">
        <f>'НЗ 2-экз'!V155</f>
        <v>0</v>
      </c>
      <c r="W155" s="1487">
        <f>'НЗ 2-экз'!W155</f>
        <v>0</v>
      </c>
      <c r="X155" s="1487">
        <f>'НЗ 2-экз'!X155</f>
        <v>0</v>
      </c>
      <c r="Y155" s="1487">
        <f>'НЗ 2-экз'!Y155</f>
        <v>0</v>
      </c>
      <c r="Z155" s="1487">
        <f>'НЗ 2-экз'!Z155</f>
        <v>0</v>
      </c>
      <c r="AA155" s="1487">
        <f>'НЗ 2-экз'!AA155</f>
        <v>0</v>
      </c>
      <c r="AB155" s="1487">
        <f>'НЗ 2-экз'!AB155</f>
        <v>0</v>
      </c>
      <c r="AC155" s="1487">
        <f>'НЗ 2-экз'!AC155</f>
        <v>0</v>
      </c>
      <c r="AD155" s="1487">
        <f>'НЗ 2-экз'!AD155</f>
        <v>0</v>
      </c>
      <c r="AE155" s="1488"/>
      <c r="AF155" s="1488"/>
      <c r="AG155" s="1488">
        <f t="shared" si="25"/>
        <v>0</v>
      </c>
      <c r="AH155" s="1488">
        <f t="shared" si="26"/>
        <v>0</v>
      </c>
      <c r="AI155" s="1488">
        <f t="shared" si="27"/>
        <v>0</v>
      </c>
      <c r="AJ155" s="1488">
        <f t="shared" si="28"/>
        <v>0</v>
      </c>
      <c r="AK155" s="1488">
        <f t="shared" si="29"/>
        <v>0</v>
      </c>
      <c r="AL155" s="1488">
        <f t="shared" si="24"/>
        <v>0</v>
      </c>
      <c r="AM155" s="1839"/>
    </row>
    <row r="156" spans="1:39" ht="11.25" hidden="1" customHeight="1" x14ac:dyDescent="0.2">
      <c r="A156" s="1425">
        <v>342</v>
      </c>
      <c r="B156" s="1057">
        <v>244</v>
      </c>
      <c r="C156" s="1487">
        <f>'НЗ 2-экз'!C156</f>
        <v>0</v>
      </c>
      <c r="D156" s="1487">
        <f>'НЗ 2-экз'!D156</f>
        <v>0</v>
      </c>
      <c r="E156" s="1487">
        <f>'НЗ 2-экз'!E156</f>
        <v>0</v>
      </c>
      <c r="F156" s="1487">
        <f>'НЗ 2-экз'!F156</f>
        <v>0</v>
      </c>
      <c r="G156" s="1487">
        <f>'НЗ 2-экз'!G156</f>
        <v>0</v>
      </c>
      <c r="H156" s="1487">
        <f>'НЗ 2-экз'!H156</f>
        <v>0</v>
      </c>
      <c r="I156" s="1487">
        <f>'НЗ 2-экз'!I156</f>
        <v>0</v>
      </c>
      <c r="J156" s="1487">
        <f>'НЗ 2-экз'!J156</f>
        <v>0</v>
      </c>
      <c r="K156" s="1487">
        <f>'НЗ 2-экз'!K156</f>
        <v>0</v>
      </c>
      <c r="L156" s="1487">
        <f>'НЗ 2-экз'!L156</f>
        <v>0</v>
      </c>
      <c r="M156" s="1487">
        <f>'НЗ 2-экз'!M156</f>
        <v>0</v>
      </c>
      <c r="N156" s="1487">
        <f>'НЗ 2-экз'!N156</f>
        <v>0</v>
      </c>
      <c r="O156" s="1487">
        <f>'НЗ 2-экз'!O156</f>
        <v>0</v>
      </c>
      <c r="P156" s="1487">
        <f>'НЗ 2-экз'!P156</f>
        <v>0</v>
      </c>
      <c r="Q156" s="1487">
        <f>'НЗ 2-экз'!Q156</f>
        <v>0</v>
      </c>
      <c r="R156" s="1487">
        <f>'НЗ 2-экз'!R156</f>
        <v>0</v>
      </c>
      <c r="S156" s="1487">
        <f>'НЗ 2-экз'!S156</f>
        <v>0</v>
      </c>
      <c r="T156" s="1487">
        <f>'НЗ 2-экз'!T156</f>
        <v>0</v>
      </c>
      <c r="U156" s="1487">
        <f>'НЗ 2-экз'!U156</f>
        <v>0</v>
      </c>
      <c r="V156" s="1487">
        <f>'НЗ 2-экз'!V156</f>
        <v>0</v>
      </c>
      <c r="W156" s="1487">
        <f>'НЗ 2-экз'!W156</f>
        <v>0</v>
      </c>
      <c r="X156" s="1487">
        <f>'НЗ 2-экз'!X156</f>
        <v>0</v>
      </c>
      <c r="Y156" s="1487">
        <f>'НЗ 2-экз'!Y156</f>
        <v>0</v>
      </c>
      <c r="Z156" s="1487">
        <f>'НЗ 2-экз'!Z156</f>
        <v>0</v>
      </c>
      <c r="AA156" s="1487">
        <f>'НЗ 2-экз'!AA156</f>
        <v>0</v>
      </c>
      <c r="AB156" s="1487">
        <f>'НЗ 2-экз'!AB156</f>
        <v>0</v>
      </c>
      <c r="AC156" s="1487">
        <f>'НЗ 2-экз'!AC156</f>
        <v>0</v>
      </c>
      <c r="AD156" s="1487">
        <f>'НЗ 2-экз'!AD156</f>
        <v>0</v>
      </c>
      <c r="AE156" s="1488"/>
      <c r="AF156" s="1488"/>
      <c r="AG156" s="1488">
        <f t="shared" si="25"/>
        <v>0</v>
      </c>
      <c r="AH156" s="1488">
        <f t="shared" si="26"/>
        <v>0</v>
      </c>
      <c r="AI156" s="1488">
        <f t="shared" si="27"/>
        <v>0</v>
      </c>
      <c r="AJ156" s="1488">
        <f t="shared" si="28"/>
        <v>0</v>
      </c>
      <c r="AK156" s="1488">
        <f t="shared" si="29"/>
        <v>0</v>
      </c>
      <c r="AL156" s="1488">
        <f t="shared" si="24"/>
        <v>0</v>
      </c>
      <c r="AM156" s="1839"/>
    </row>
    <row r="157" spans="1:39" ht="11.25" hidden="1" customHeight="1" x14ac:dyDescent="0.2">
      <c r="A157" s="1425">
        <v>343</v>
      </c>
      <c r="B157" s="1057">
        <v>244</v>
      </c>
      <c r="C157" s="1487">
        <f>'НЗ 2-экз'!C157</f>
        <v>0</v>
      </c>
      <c r="D157" s="1487">
        <f>'НЗ 2-экз'!D157</f>
        <v>0</v>
      </c>
      <c r="E157" s="1487">
        <f>'НЗ 2-экз'!E157</f>
        <v>0</v>
      </c>
      <c r="F157" s="1487">
        <f>'НЗ 2-экз'!F157</f>
        <v>0</v>
      </c>
      <c r="G157" s="1487">
        <f>'НЗ 2-экз'!G157</f>
        <v>0</v>
      </c>
      <c r="H157" s="1487">
        <f>'НЗ 2-экз'!H157</f>
        <v>0</v>
      </c>
      <c r="I157" s="1487">
        <f>'НЗ 2-экз'!I157</f>
        <v>0</v>
      </c>
      <c r="J157" s="1487">
        <f>'НЗ 2-экз'!J157</f>
        <v>0</v>
      </c>
      <c r="K157" s="1487">
        <f>'НЗ 2-экз'!K157</f>
        <v>0</v>
      </c>
      <c r="L157" s="1487">
        <f>'НЗ 2-экз'!L157</f>
        <v>0</v>
      </c>
      <c r="M157" s="1487">
        <f>'НЗ 2-экз'!M157</f>
        <v>0</v>
      </c>
      <c r="N157" s="1487">
        <f>'НЗ 2-экз'!N157</f>
        <v>0</v>
      </c>
      <c r="O157" s="1487">
        <f>'НЗ 2-экз'!O157</f>
        <v>0</v>
      </c>
      <c r="P157" s="1487">
        <f>'НЗ 2-экз'!P157</f>
        <v>0</v>
      </c>
      <c r="Q157" s="1487">
        <f>'НЗ 2-экз'!Q157</f>
        <v>0</v>
      </c>
      <c r="R157" s="1487">
        <f>'НЗ 2-экз'!R157</f>
        <v>0</v>
      </c>
      <c r="S157" s="1487">
        <f>'НЗ 2-экз'!S157</f>
        <v>0</v>
      </c>
      <c r="T157" s="1487">
        <f>'НЗ 2-экз'!T157</f>
        <v>0</v>
      </c>
      <c r="U157" s="1487">
        <f>'НЗ 2-экз'!U157</f>
        <v>0</v>
      </c>
      <c r="V157" s="1487">
        <f>'НЗ 2-экз'!V157</f>
        <v>0</v>
      </c>
      <c r="W157" s="1487">
        <f>'НЗ 2-экз'!W157</f>
        <v>0</v>
      </c>
      <c r="X157" s="1487">
        <f>'НЗ 2-экз'!X157</f>
        <v>0</v>
      </c>
      <c r="Y157" s="1487">
        <f>'НЗ 2-экз'!Y157</f>
        <v>0</v>
      </c>
      <c r="Z157" s="1487">
        <f>'НЗ 2-экз'!Z157</f>
        <v>0</v>
      </c>
      <c r="AA157" s="1487">
        <f>'НЗ 2-экз'!AA157</f>
        <v>0</v>
      </c>
      <c r="AB157" s="1487">
        <f>'НЗ 2-экз'!AB157</f>
        <v>0</v>
      </c>
      <c r="AC157" s="1487">
        <f>'НЗ 2-экз'!AC157</f>
        <v>0</v>
      </c>
      <c r="AD157" s="1487">
        <f>'НЗ 2-экз'!AD157</f>
        <v>0</v>
      </c>
      <c r="AE157" s="1488"/>
      <c r="AF157" s="1488"/>
      <c r="AG157" s="1488">
        <f t="shared" si="25"/>
        <v>0</v>
      </c>
      <c r="AH157" s="1488">
        <f t="shared" si="26"/>
        <v>0</v>
      </c>
      <c r="AI157" s="1488">
        <f t="shared" si="27"/>
        <v>0</v>
      </c>
      <c r="AJ157" s="1488">
        <f t="shared" si="28"/>
        <v>0</v>
      </c>
      <c r="AK157" s="1488">
        <f t="shared" si="29"/>
        <v>0</v>
      </c>
      <c r="AL157" s="1488">
        <f t="shared" si="24"/>
        <v>0</v>
      </c>
      <c r="AM157" s="1839"/>
    </row>
    <row r="158" spans="1:39" ht="11.25" hidden="1" customHeight="1" x14ac:dyDescent="0.2">
      <c r="A158" s="1425">
        <v>344</v>
      </c>
      <c r="B158" s="1057">
        <v>244</v>
      </c>
      <c r="C158" s="1487">
        <f>'НЗ 2-экз'!C158</f>
        <v>0</v>
      </c>
      <c r="D158" s="1487">
        <f>'НЗ 2-экз'!D158</f>
        <v>0</v>
      </c>
      <c r="E158" s="1487">
        <f>'НЗ 2-экз'!E158</f>
        <v>0</v>
      </c>
      <c r="F158" s="1487">
        <f>'НЗ 2-экз'!F158</f>
        <v>0</v>
      </c>
      <c r="G158" s="1487">
        <f>'НЗ 2-экз'!G158</f>
        <v>0</v>
      </c>
      <c r="H158" s="1487">
        <f>'НЗ 2-экз'!H158</f>
        <v>0</v>
      </c>
      <c r="I158" s="1487">
        <f>'НЗ 2-экз'!I158</f>
        <v>0</v>
      </c>
      <c r="J158" s="1487">
        <f>'НЗ 2-экз'!J158</f>
        <v>0</v>
      </c>
      <c r="K158" s="1487">
        <f>'НЗ 2-экз'!K158</f>
        <v>0</v>
      </c>
      <c r="L158" s="1487">
        <f>'НЗ 2-экз'!L158</f>
        <v>0</v>
      </c>
      <c r="M158" s="1487">
        <f>'НЗ 2-экз'!M158</f>
        <v>0</v>
      </c>
      <c r="N158" s="1487">
        <f>'НЗ 2-экз'!N158</f>
        <v>0</v>
      </c>
      <c r="O158" s="1487">
        <f>'НЗ 2-экз'!O158</f>
        <v>0</v>
      </c>
      <c r="P158" s="1487">
        <f>'НЗ 2-экз'!P158</f>
        <v>0</v>
      </c>
      <c r="Q158" s="1487">
        <f>'НЗ 2-экз'!Q158</f>
        <v>0</v>
      </c>
      <c r="R158" s="1487">
        <f>'НЗ 2-экз'!R158</f>
        <v>0</v>
      </c>
      <c r="S158" s="1487">
        <f>'НЗ 2-экз'!S158</f>
        <v>0</v>
      </c>
      <c r="T158" s="1487">
        <f>'НЗ 2-экз'!T158</f>
        <v>0</v>
      </c>
      <c r="U158" s="1487">
        <f>'НЗ 2-экз'!U158</f>
        <v>0</v>
      </c>
      <c r="V158" s="1487">
        <f>'НЗ 2-экз'!V158</f>
        <v>0</v>
      </c>
      <c r="W158" s="1487">
        <f>'НЗ 2-экз'!W158</f>
        <v>0</v>
      </c>
      <c r="X158" s="1487">
        <f>'НЗ 2-экз'!X158</f>
        <v>0</v>
      </c>
      <c r="Y158" s="1487">
        <f>'НЗ 2-экз'!Y158</f>
        <v>0</v>
      </c>
      <c r="Z158" s="1487">
        <f>'НЗ 2-экз'!Z158</f>
        <v>0</v>
      </c>
      <c r="AA158" s="1487">
        <f>'НЗ 2-экз'!AA158</f>
        <v>0</v>
      </c>
      <c r="AB158" s="1487">
        <f>'НЗ 2-экз'!AB158</f>
        <v>0</v>
      </c>
      <c r="AC158" s="1487">
        <f>'НЗ 2-экз'!AC158</f>
        <v>0</v>
      </c>
      <c r="AD158" s="1487">
        <f>'НЗ 2-экз'!AD158</f>
        <v>0</v>
      </c>
      <c r="AE158" s="1488"/>
      <c r="AF158" s="1488"/>
      <c r="AG158" s="1488">
        <f t="shared" si="25"/>
        <v>0</v>
      </c>
      <c r="AH158" s="1488">
        <f t="shared" si="26"/>
        <v>0</v>
      </c>
      <c r="AI158" s="1488">
        <f t="shared" si="27"/>
        <v>0</v>
      </c>
      <c r="AJ158" s="1488">
        <f t="shared" si="28"/>
        <v>0</v>
      </c>
      <c r="AK158" s="1488">
        <f t="shared" si="29"/>
        <v>0</v>
      </c>
      <c r="AL158" s="1488">
        <f t="shared" si="24"/>
        <v>0</v>
      </c>
      <c r="AM158" s="1839"/>
    </row>
    <row r="159" spans="1:39" ht="11.25" hidden="1" customHeight="1" x14ac:dyDescent="0.2">
      <c r="A159" s="1425">
        <v>345</v>
      </c>
      <c r="B159" s="1057">
        <v>244</v>
      </c>
      <c r="C159" s="1487">
        <f>'НЗ 2-экз'!C159</f>
        <v>0</v>
      </c>
      <c r="D159" s="1487">
        <f>'НЗ 2-экз'!D159</f>
        <v>0</v>
      </c>
      <c r="E159" s="1487">
        <f>'НЗ 2-экз'!E159</f>
        <v>0</v>
      </c>
      <c r="F159" s="1487">
        <f>'НЗ 2-экз'!F159</f>
        <v>0</v>
      </c>
      <c r="G159" s="1487">
        <f>'НЗ 2-экз'!G159</f>
        <v>0</v>
      </c>
      <c r="H159" s="1487">
        <f>'НЗ 2-экз'!H159</f>
        <v>0</v>
      </c>
      <c r="I159" s="1487">
        <f>'НЗ 2-экз'!I159</f>
        <v>0</v>
      </c>
      <c r="J159" s="1487">
        <f>'НЗ 2-экз'!J159</f>
        <v>0</v>
      </c>
      <c r="K159" s="1487">
        <f>'НЗ 2-экз'!K159</f>
        <v>0</v>
      </c>
      <c r="L159" s="1487">
        <f>'НЗ 2-экз'!L159</f>
        <v>0</v>
      </c>
      <c r="M159" s="1487">
        <f>'НЗ 2-экз'!M159</f>
        <v>0</v>
      </c>
      <c r="N159" s="1487">
        <f>'НЗ 2-экз'!N159</f>
        <v>0</v>
      </c>
      <c r="O159" s="1487">
        <f>'НЗ 2-экз'!O159</f>
        <v>0</v>
      </c>
      <c r="P159" s="1487">
        <f>'НЗ 2-экз'!P159</f>
        <v>0</v>
      </c>
      <c r="Q159" s="1487">
        <f>'НЗ 2-экз'!Q159</f>
        <v>0</v>
      </c>
      <c r="R159" s="1487">
        <f>'НЗ 2-экз'!R159</f>
        <v>0</v>
      </c>
      <c r="S159" s="1487">
        <f>'НЗ 2-экз'!S159</f>
        <v>0</v>
      </c>
      <c r="T159" s="1487">
        <f>'НЗ 2-экз'!T159</f>
        <v>0</v>
      </c>
      <c r="U159" s="1487">
        <f>'НЗ 2-экз'!U159</f>
        <v>0</v>
      </c>
      <c r="V159" s="1487">
        <f>'НЗ 2-экз'!V159</f>
        <v>0</v>
      </c>
      <c r="W159" s="1487">
        <f>'НЗ 2-экз'!W159</f>
        <v>0</v>
      </c>
      <c r="X159" s="1487">
        <f>'НЗ 2-экз'!X159</f>
        <v>0</v>
      </c>
      <c r="Y159" s="1487">
        <f>'НЗ 2-экз'!Y159</f>
        <v>0</v>
      </c>
      <c r="Z159" s="1487">
        <f>'НЗ 2-экз'!Z159</f>
        <v>0</v>
      </c>
      <c r="AA159" s="1487">
        <f>'НЗ 2-экз'!AA159</f>
        <v>0</v>
      </c>
      <c r="AB159" s="1487">
        <f>'НЗ 2-экз'!AB159</f>
        <v>0</v>
      </c>
      <c r="AC159" s="1487">
        <f>'НЗ 2-экз'!AC159</f>
        <v>0</v>
      </c>
      <c r="AD159" s="1487">
        <f>'НЗ 2-экз'!AD159</f>
        <v>0</v>
      </c>
      <c r="AE159" s="1488"/>
      <c r="AF159" s="1488"/>
      <c r="AG159" s="1488">
        <f t="shared" si="25"/>
        <v>0</v>
      </c>
      <c r="AH159" s="1488">
        <f t="shared" si="26"/>
        <v>0</v>
      </c>
      <c r="AI159" s="1488">
        <f t="shared" si="27"/>
        <v>0</v>
      </c>
      <c r="AJ159" s="1488">
        <f t="shared" si="28"/>
        <v>0</v>
      </c>
      <c r="AK159" s="1488">
        <f t="shared" si="29"/>
        <v>0</v>
      </c>
      <c r="AL159" s="1488">
        <f t="shared" si="24"/>
        <v>0</v>
      </c>
      <c r="AM159" s="1839"/>
    </row>
    <row r="160" spans="1:39" ht="11.25" hidden="1" customHeight="1" x14ac:dyDescent="0.2">
      <c r="A160" s="1425">
        <v>346</v>
      </c>
      <c r="B160" s="1057">
        <v>244</v>
      </c>
      <c r="C160" s="1487">
        <f>'НЗ 2-экз'!C160</f>
        <v>0</v>
      </c>
      <c r="D160" s="1487">
        <f>'НЗ 2-экз'!D160</f>
        <v>0</v>
      </c>
      <c r="E160" s="1487">
        <f>'НЗ 2-экз'!E160</f>
        <v>0</v>
      </c>
      <c r="F160" s="1487">
        <f>'НЗ 2-экз'!F160</f>
        <v>0</v>
      </c>
      <c r="G160" s="1487">
        <f>'НЗ 2-экз'!G160</f>
        <v>0</v>
      </c>
      <c r="H160" s="1487">
        <f>'НЗ 2-экз'!H160</f>
        <v>0</v>
      </c>
      <c r="I160" s="1487">
        <f>'НЗ 2-экз'!I160</f>
        <v>0</v>
      </c>
      <c r="J160" s="1487">
        <f>'НЗ 2-экз'!J160</f>
        <v>0</v>
      </c>
      <c r="K160" s="1487">
        <f>'НЗ 2-экз'!K160</f>
        <v>0</v>
      </c>
      <c r="L160" s="1487">
        <f>'НЗ 2-экз'!L160</f>
        <v>0</v>
      </c>
      <c r="M160" s="1487">
        <f>'НЗ 2-экз'!M160</f>
        <v>0</v>
      </c>
      <c r="N160" s="1487">
        <f>'НЗ 2-экз'!N160</f>
        <v>0</v>
      </c>
      <c r="O160" s="1487">
        <f>'НЗ 2-экз'!O160</f>
        <v>0</v>
      </c>
      <c r="P160" s="1487">
        <f>'НЗ 2-экз'!P160</f>
        <v>0</v>
      </c>
      <c r="Q160" s="1487">
        <f>'НЗ 2-экз'!Q160</f>
        <v>0</v>
      </c>
      <c r="R160" s="1487">
        <f>'НЗ 2-экз'!R160</f>
        <v>0</v>
      </c>
      <c r="S160" s="1487">
        <f>'НЗ 2-экз'!S160</f>
        <v>0</v>
      </c>
      <c r="T160" s="1487">
        <f>'НЗ 2-экз'!T160</f>
        <v>0</v>
      </c>
      <c r="U160" s="1487">
        <f>'НЗ 2-экз'!U160</f>
        <v>0</v>
      </c>
      <c r="V160" s="1487">
        <f>'НЗ 2-экз'!V160</f>
        <v>0</v>
      </c>
      <c r="W160" s="1487">
        <f>'НЗ 2-экз'!W160</f>
        <v>0</v>
      </c>
      <c r="X160" s="1487">
        <f>'НЗ 2-экз'!X160</f>
        <v>0</v>
      </c>
      <c r="Y160" s="1487">
        <f>'НЗ 2-экз'!Y160</f>
        <v>0</v>
      </c>
      <c r="Z160" s="1487">
        <f>'НЗ 2-экз'!Z160</f>
        <v>0</v>
      </c>
      <c r="AA160" s="1487">
        <f>'НЗ 2-экз'!AA160</f>
        <v>0</v>
      </c>
      <c r="AB160" s="1487">
        <f>'НЗ 2-экз'!AB160</f>
        <v>0</v>
      </c>
      <c r="AC160" s="1487">
        <f>'НЗ 2-экз'!AC160</f>
        <v>0</v>
      </c>
      <c r="AD160" s="1487">
        <f>'НЗ 2-экз'!AD160</f>
        <v>0</v>
      </c>
      <c r="AE160" s="1488"/>
      <c r="AF160" s="1488"/>
      <c r="AG160" s="1488">
        <f t="shared" si="25"/>
        <v>0</v>
      </c>
      <c r="AH160" s="1488">
        <f t="shared" si="26"/>
        <v>0</v>
      </c>
      <c r="AI160" s="1488">
        <f t="shared" si="27"/>
        <v>0</v>
      </c>
      <c r="AJ160" s="1488">
        <f t="shared" si="28"/>
        <v>0</v>
      </c>
      <c r="AK160" s="1488">
        <f t="shared" si="29"/>
        <v>0</v>
      </c>
      <c r="AL160" s="1488">
        <f t="shared" si="24"/>
        <v>0</v>
      </c>
      <c r="AM160" s="1839"/>
    </row>
    <row r="161" spans="1:39" ht="11.25" hidden="1" customHeight="1" x14ac:dyDescent="0.2">
      <c r="A161" s="1425">
        <v>349</v>
      </c>
      <c r="B161" s="1057">
        <v>244</v>
      </c>
      <c r="C161" s="1487">
        <f>'НЗ 2-экз'!C161</f>
        <v>0</v>
      </c>
      <c r="D161" s="1487">
        <f>'НЗ 2-экз'!D161</f>
        <v>0</v>
      </c>
      <c r="E161" s="1487">
        <f>'НЗ 2-экз'!E161</f>
        <v>0</v>
      </c>
      <c r="F161" s="1487">
        <f>'НЗ 2-экз'!F161</f>
        <v>0</v>
      </c>
      <c r="G161" s="1487">
        <f>'НЗ 2-экз'!G161</f>
        <v>0</v>
      </c>
      <c r="H161" s="1487">
        <f>'НЗ 2-экз'!H161</f>
        <v>0</v>
      </c>
      <c r="I161" s="1487">
        <f>'НЗ 2-экз'!I161</f>
        <v>0</v>
      </c>
      <c r="J161" s="1487">
        <f>'НЗ 2-экз'!J161</f>
        <v>0</v>
      </c>
      <c r="K161" s="1487">
        <f>'НЗ 2-экз'!K161</f>
        <v>0</v>
      </c>
      <c r="L161" s="1487">
        <f>'НЗ 2-экз'!L161</f>
        <v>0</v>
      </c>
      <c r="M161" s="1487">
        <f>'НЗ 2-экз'!M161</f>
        <v>0</v>
      </c>
      <c r="N161" s="1487">
        <f>'НЗ 2-экз'!N161</f>
        <v>0</v>
      </c>
      <c r="O161" s="1487">
        <f>'НЗ 2-экз'!O161</f>
        <v>0</v>
      </c>
      <c r="P161" s="1487">
        <f>'НЗ 2-экз'!P161</f>
        <v>0</v>
      </c>
      <c r="Q161" s="1487">
        <f>'НЗ 2-экз'!Q161</f>
        <v>0</v>
      </c>
      <c r="R161" s="1487">
        <f>'НЗ 2-экз'!R161</f>
        <v>0</v>
      </c>
      <c r="S161" s="1487">
        <f>'НЗ 2-экз'!S161</f>
        <v>0</v>
      </c>
      <c r="T161" s="1487">
        <f>'НЗ 2-экз'!T161</f>
        <v>0</v>
      </c>
      <c r="U161" s="1487">
        <f>'НЗ 2-экз'!U161</f>
        <v>0</v>
      </c>
      <c r="V161" s="1487">
        <f>'НЗ 2-экз'!V161</f>
        <v>0</v>
      </c>
      <c r="W161" s="1487">
        <f>'НЗ 2-экз'!W161</f>
        <v>0</v>
      </c>
      <c r="X161" s="1487">
        <f>'НЗ 2-экз'!X161</f>
        <v>0</v>
      </c>
      <c r="Y161" s="1487">
        <f>'НЗ 2-экз'!Y161</f>
        <v>0</v>
      </c>
      <c r="Z161" s="1487">
        <f>'НЗ 2-экз'!Z161</f>
        <v>0</v>
      </c>
      <c r="AA161" s="1487">
        <f>'НЗ 2-экз'!AA161</f>
        <v>0</v>
      </c>
      <c r="AB161" s="1487">
        <f>'НЗ 2-экз'!AB161</f>
        <v>0</v>
      </c>
      <c r="AC161" s="1487">
        <f>'НЗ 2-экз'!AC161</f>
        <v>0</v>
      </c>
      <c r="AD161" s="1487">
        <f>'НЗ 2-экз'!AD161</f>
        <v>0</v>
      </c>
      <c r="AE161" s="1488"/>
      <c r="AF161" s="1488"/>
      <c r="AG161" s="1488">
        <f t="shared" si="25"/>
        <v>0</v>
      </c>
      <c r="AH161" s="1488">
        <f t="shared" si="26"/>
        <v>0</v>
      </c>
      <c r="AI161" s="1488">
        <f t="shared" si="27"/>
        <v>0</v>
      </c>
      <c r="AJ161" s="1488">
        <f t="shared" si="28"/>
        <v>0</v>
      </c>
      <c r="AK161" s="1488">
        <f t="shared" si="29"/>
        <v>0</v>
      </c>
      <c r="AL161" s="1488">
        <f t="shared" si="24"/>
        <v>0</v>
      </c>
      <c r="AM161" s="1839"/>
    </row>
    <row r="162" spans="1:39" ht="11.25" hidden="1" customHeight="1" x14ac:dyDescent="0.2">
      <c r="A162" s="1431">
        <v>352</v>
      </c>
      <c r="B162" s="269">
        <v>244</v>
      </c>
      <c r="C162" s="1487">
        <f>'НЗ 2-экз'!C162</f>
        <v>0</v>
      </c>
      <c r="D162" s="1487">
        <f>'НЗ 2-экз'!D162</f>
        <v>0</v>
      </c>
      <c r="E162" s="1487">
        <f>'НЗ 2-экз'!E162</f>
        <v>0</v>
      </c>
      <c r="F162" s="1487">
        <f>'НЗ 2-экз'!F162</f>
        <v>0</v>
      </c>
      <c r="G162" s="1487">
        <f>'НЗ 2-экз'!G162</f>
        <v>0</v>
      </c>
      <c r="H162" s="1487">
        <f>'НЗ 2-экз'!H162</f>
        <v>0</v>
      </c>
      <c r="I162" s="1487">
        <f>'НЗ 2-экз'!I162</f>
        <v>0</v>
      </c>
      <c r="J162" s="1487">
        <f>'НЗ 2-экз'!J162</f>
        <v>0</v>
      </c>
      <c r="K162" s="1487">
        <f>'НЗ 2-экз'!K162</f>
        <v>0</v>
      </c>
      <c r="L162" s="1487">
        <f>'НЗ 2-экз'!L162</f>
        <v>0</v>
      </c>
      <c r="M162" s="1487">
        <f>'НЗ 2-экз'!M162</f>
        <v>0</v>
      </c>
      <c r="N162" s="1487">
        <f>'НЗ 2-экз'!N162</f>
        <v>0</v>
      </c>
      <c r="O162" s="1487">
        <f>'НЗ 2-экз'!O162</f>
        <v>0</v>
      </c>
      <c r="P162" s="1487">
        <f>'НЗ 2-экз'!P162</f>
        <v>0</v>
      </c>
      <c r="Q162" s="1487">
        <f>'НЗ 2-экз'!Q162</f>
        <v>0</v>
      </c>
      <c r="R162" s="1487">
        <f>'НЗ 2-экз'!R162</f>
        <v>0</v>
      </c>
      <c r="S162" s="1487">
        <f>'НЗ 2-экз'!S162</f>
        <v>0</v>
      </c>
      <c r="T162" s="1487">
        <f>'НЗ 2-экз'!T162</f>
        <v>0</v>
      </c>
      <c r="U162" s="1487">
        <f>'НЗ 2-экз'!U162</f>
        <v>0</v>
      </c>
      <c r="V162" s="1487">
        <f>'НЗ 2-экз'!V162</f>
        <v>0</v>
      </c>
      <c r="W162" s="1487">
        <f>'НЗ 2-экз'!W162</f>
        <v>0</v>
      </c>
      <c r="X162" s="1487">
        <f>'НЗ 2-экз'!X162</f>
        <v>0</v>
      </c>
      <c r="Y162" s="1487">
        <f>'НЗ 2-экз'!Y162</f>
        <v>0</v>
      </c>
      <c r="Z162" s="1487">
        <f>'НЗ 2-экз'!Z162</f>
        <v>0</v>
      </c>
      <c r="AA162" s="1487">
        <f>'НЗ 2-экз'!AA162</f>
        <v>0</v>
      </c>
      <c r="AB162" s="1487">
        <f>'НЗ 2-экз'!AB162</f>
        <v>0</v>
      </c>
      <c r="AC162" s="1487">
        <f>'НЗ 2-экз'!AC162</f>
        <v>0</v>
      </c>
      <c r="AD162" s="1487">
        <f>'НЗ 2-экз'!AD162</f>
        <v>0</v>
      </c>
      <c r="AE162" s="1488"/>
      <c r="AF162" s="1488"/>
      <c r="AG162" s="1488">
        <f t="shared" si="25"/>
        <v>0</v>
      </c>
      <c r="AH162" s="1488">
        <f>Z162+AD162</f>
        <v>0</v>
      </c>
      <c r="AI162" s="1488">
        <f t="shared" si="27"/>
        <v>0</v>
      </c>
      <c r="AJ162" s="1488">
        <f>AC162</f>
        <v>0</v>
      </c>
      <c r="AK162" s="1488">
        <f>SUM(Y162:AD162)</f>
        <v>0</v>
      </c>
      <c r="AL162" s="1488">
        <f t="shared" si="24"/>
        <v>0</v>
      </c>
      <c r="AM162" s="1839"/>
    </row>
    <row r="163" spans="1:39" ht="11.25" hidden="1" customHeight="1" x14ac:dyDescent="0.2">
      <c r="A163" s="1431">
        <v>353</v>
      </c>
      <c r="B163" s="269">
        <v>244</v>
      </c>
      <c r="C163" s="1487">
        <f>'НЗ 2-экз'!C163</f>
        <v>0</v>
      </c>
      <c r="D163" s="1487">
        <f>'НЗ 2-экз'!D163</f>
        <v>0</v>
      </c>
      <c r="E163" s="1487">
        <f>'НЗ 2-экз'!E163</f>
        <v>0</v>
      </c>
      <c r="F163" s="1487">
        <f>'НЗ 2-экз'!F163</f>
        <v>0</v>
      </c>
      <c r="G163" s="1487">
        <f>'НЗ 2-экз'!G163</f>
        <v>0</v>
      </c>
      <c r="H163" s="1487">
        <f>'НЗ 2-экз'!H163</f>
        <v>0</v>
      </c>
      <c r="I163" s="1487">
        <f>'НЗ 2-экз'!I163</f>
        <v>0</v>
      </c>
      <c r="J163" s="1487">
        <f>'НЗ 2-экз'!J163</f>
        <v>0</v>
      </c>
      <c r="K163" s="1487">
        <f>'НЗ 2-экз'!K163</f>
        <v>0</v>
      </c>
      <c r="L163" s="1487">
        <f>'НЗ 2-экз'!L163</f>
        <v>0</v>
      </c>
      <c r="M163" s="1487">
        <f>'НЗ 2-экз'!M163</f>
        <v>0</v>
      </c>
      <c r="N163" s="1487">
        <f>'НЗ 2-экз'!N163</f>
        <v>0</v>
      </c>
      <c r="O163" s="1487">
        <f>'НЗ 2-экз'!O163</f>
        <v>0</v>
      </c>
      <c r="P163" s="1487">
        <f>'НЗ 2-экз'!P163</f>
        <v>0</v>
      </c>
      <c r="Q163" s="1487">
        <f>'НЗ 2-экз'!Q163</f>
        <v>0</v>
      </c>
      <c r="R163" s="1487">
        <f>'НЗ 2-экз'!R163</f>
        <v>0</v>
      </c>
      <c r="S163" s="1487">
        <f>'НЗ 2-экз'!S163</f>
        <v>0</v>
      </c>
      <c r="T163" s="1487">
        <f>'НЗ 2-экз'!T163</f>
        <v>0</v>
      </c>
      <c r="U163" s="1487">
        <f>'НЗ 2-экз'!U163</f>
        <v>0</v>
      </c>
      <c r="V163" s="1487">
        <f>'НЗ 2-экз'!V163</f>
        <v>0</v>
      </c>
      <c r="W163" s="1487">
        <f>'НЗ 2-экз'!W163</f>
        <v>0</v>
      </c>
      <c r="X163" s="1487">
        <f>'НЗ 2-экз'!X163</f>
        <v>0</v>
      </c>
      <c r="Y163" s="1487">
        <f>'НЗ 2-экз'!Y163</f>
        <v>0</v>
      </c>
      <c r="Z163" s="1487">
        <f>'НЗ 2-экз'!Z163</f>
        <v>0</v>
      </c>
      <c r="AA163" s="1487">
        <f>'НЗ 2-экз'!AA163</f>
        <v>0</v>
      </c>
      <c r="AB163" s="1487">
        <f>'НЗ 2-экз'!AB163</f>
        <v>0</v>
      </c>
      <c r="AC163" s="1487">
        <f>'НЗ 2-экз'!AC163</f>
        <v>0</v>
      </c>
      <c r="AD163" s="1487">
        <f>'НЗ 2-экз'!AD163</f>
        <v>0</v>
      </c>
      <c r="AE163" s="1488"/>
      <c r="AF163" s="1488"/>
      <c r="AG163" s="1488">
        <f t="shared" si="25"/>
        <v>0</v>
      </c>
      <c r="AH163" s="1488">
        <f>Z163+AD163</f>
        <v>0</v>
      </c>
      <c r="AI163" s="1488">
        <f t="shared" si="27"/>
        <v>0</v>
      </c>
      <c r="AJ163" s="1488">
        <f>AC163</f>
        <v>0</v>
      </c>
      <c r="AK163" s="1488">
        <f>SUM(Y163:AD163)</f>
        <v>0</v>
      </c>
      <c r="AL163" s="1488">
        <f t="shared" si="24"/>
        <v>0</v>
      </c>
      <c r="AM163" s="1839"/>
    </row>
    <row r="164" spans="1:39" ht="12" x14ac:dyDescent="0.2">
      <c r="A164" s="1432" t="s">
        <v>1354</v>
      </c>
      <c r="B164" s="269"/>
      <c r="C164" s="1485">
        <f t="shared" ref="C164:D164" si="30">C115+C116+C117+C118+C134+C135+C136+C137+C138</f>
        <v>0</v>
      </c>
      <c r="D164" s="1485">
        <f t="shared" si="30"/>
        <v>0</v>
      </c>
      <c r="E164" s="1485">
        <f>E115+E116+E117+E118+E134+E135+E136+E137+E138</f>
        <v>300000</v>
      </c>
      <c r="F164" s="1485">
        <f t="shared" ref="F164:AL164" si="31">F115+F116+F117+F118+F134+F135+F136+F137+F138</f>
        <v>800000</v>
      </c>
      <c r="G164" s="1485">
        <f t="shared" si="31"/>
        <v>0</v>
      </c>
      <c r="H164" s="1485">
        <f t="shared" si="31"/>
        <v>0</v>
      </c>
      <c r="I164" s="1485">
        <f t="shared" si="31"/>
        <v>0</v>
      </c>
      <c r="J164" s="1485">
        <f t="shared" si="31"/>
        <v>0</v>
      </c>
      <c r="K164" s="1485">
        <f t="shared" si="31"/>
        <v>0</v>
      </c>
      <c r="L164" s="1485">
        <f t="shared" si="31"/>
        <v>0</v>
      </c>
      <c r="M164" s="1485">
        <f t="shared" si="31"/>
        <v>0</v>
      </c>
      <c r="N164" s="1485">
        <f t="shared" si="31"/>
        <v>0</v>
      </c>
      <c r="O164" s="1485">
        <f t="shared" si="31"/>
        <v>0</v>
      </c>
      <c r="P164" s="1485">
        <f t="shared" si="31"/>
        <v>0</v>
      </c>
      <c r="Q164" s="1485">
        <f t="shared" si="31"/>
        <v>0</v>
      </c>
      <c r="R164" s="1485">
        <f t="shared" si="31"/>
        <v>0</v>
      </c>
      <c r="S164" s="1485">
        <f t="shared" si="31"/>
        <v>300000</v>
      </c>
      <c r="T164" s="1485">
        <f t="shared" si="31"/>
        <v>800000</v>
      </c>
      <c r="U164" s="1485">
        <f t="shared" si="31"/>
        <v>0</v>
      </c>
      <c r="V164" s="1485">
        <f t="shared" si="31"/>
        <v>0</v>
      </c>
      <c r="W164" s="1485">
        <f t="shared" si="31"/>
        <v>0</v>
      </c>
      <c r="X164" s="1485">
        <f t="shared" si="31"/>
        <v>1100000</v>
      </c>
      <c r="Y164" s="1485">
        <f t="shared" si="31"/>
        <v>0</v>
      </c>
      <c r="Z164" s="1485">
        <f t="shared" si="31"/>
        <v>76000</v>
      </c>
      <c r="AA164" s="1485">
        <f t="shared" si="31"/>
        <v>0</v>
      </c>
      <c r="AB164" s="1485">
        <f t="shared" si="31"/>
        <v>12000</v>
      </c>
      <c r="AC164" s="1485">
        <f t="shared" si="31"/>
        <v>0</v>
      </c>
      <c r="AD164" s="1485">
        <f t="shared" si="31"/>
        <v>65000</v>
      </c>
      <c r="AE164" s="1485">
        <f t="shared" si="31"/>
        <v>0</v>
      </c>
      <c r="AF164" s="1485">
        <f t="shared" si="31"/>
        <v>0</v>
      </c>
      <c r="AG164" s="1485">
        <f t="shared" si="31"/>
        <v>0</v>
      </c>
      <c r="AH164" s="1485">
        <f t="shared" si="31"/>
        <v>141000</v>
      </c>
      <c r="AI164" s="1485">
        <f t="shared" si="31"/>
        <v>12000</v>
      </c>
      <c r="AJ164" s="1485">
        <f t="shared" si="31"/>
        <v>0</v>
      </c>
      <c r="AK164" s="1485">
        <f t="shared" si="31"/>
        <v>153000</v>
      </c>
      <c r="AL164" s="1485">
        <f t="shared" si="31"/>
        <v>1253000</v>
      </c>
      <c r="AM164" s="1839"/>
    </row>
    <row r="165" spans="1:39" ht="12" x14ac:dyDescent="0.2">
      <c r="A165" s="1419" t="s">
        <v>1355</v>
      </c>
      <c r="B165" s="269"/>
      <c r="C165" s="1483">
        <f t="shared" ref="C165" si="32">C166-C164</f>
        <v>0</v>
      </c>
      <c r="D165" s="1483">
        <f t="shared" ref="D165" si="33">D166-D164</f>
        <v>0</v>
      </c>
      <c r="E165" s="1483">
        <f t="shared" ref="E165:AL165" si="34">E166-E164</f>
        <v>0</v>
      </c>
      <c r="F165" s="1483">
        <f t="shared" si="34"/>
        <v>0</v>
      </c>
      <c r="G165" s="1483">
        <f t="shared" si="34"/>
        <v>0</v>
      </c>
      <c r="H165" s="1483">
        <f t="shared" si="34"/>
        <v>0</v>
      </c>
      <c r="I165" s="1483">
        <f t="shared" si="34"/>
        <v>0</v>
      </c>
      <c r="J165" s="1483">
        <f t="shared" si="34"/>
        <v>0</v>
      </c>
      <c r="K165" s="1483">
        <f t="shared" si="34"/>
        <v>0</v>
      </c>
      <c r="L165" s="1483">
        <f t="shared" si="34"/>
        <v>0</v>
      </c>
      <c r="M165" s="1483">
        <f t="shared" si="34"/>
        <v>0</v>
      </c>
      <c r="N165" s="1483">
        <f t="shared" si="34"/>
        <v>0</v>
      </c>
      <c r="O165" s="1483">
        <f t="shared" si="34"/>
        <v>0</v>
      </c>
      <c r="P165" s="1483">
        <f t="shared" si="34"/>
        <v>0</v>
      </c>
      <c r="Q165" s="1483">
        <f t="shared" si="34"/>
        <v>0</v>
      </c>
      <c r="R165" s="1483">
        <f t="shared" si="34"/>
        <v>0</v>
      </c>
      <c r="S165" s="1483">
        <f t="shared" si="34"/>
        <v>0</v>
      </c>
      <c r="T165" s="1483">
        <f t="shared" si="34"/>
        <v>0</v>
      </c>
      <c r="U165" s="1483">
        <f t="shared" si="34"/>
        <v>0</v>
      </c>
      <c r="V165" s="1483">
        <f t="shared" si="34"/>
        <v>0</v>
      </c>
      <c r="W165" s="1483">
        <f t="shared" si="34"/>
        <v>0</v>
      </c>
      <c r="X165" s="1483">
        <f t="shared" si="34"/>
        <v>0</v>
      </c>
      <c r="Y165" s="1483">
        <f t="shared" si="34"/>
        <v>0</v>
      </c>
      <c r="Z165" s="1483">
        <f t="shared" si="34"/>
        <v>0</v>
      </c>
      <c r="AA165" s="1483">
        <f t="shared" si="34"/>
        <v>0</v>
      </c>
      <c r="AB165" s="1483">
        <f t="shared" si="34"/>
        <v>0</v>
      </c>
      <c r="AC165" s="1483">
        <f t="shared" si="34"/>
        <v>0</v>
      </c>
      <c r="AD165" s="1483">
        <f t="shared" si="34"/>
        <v>0</v>
      </c>
      <c r="AE165" s="1483">
        <f t="shared" si="34"/>
        <v>0</v>
      </c>
      <c r="AF165" s="1483">
        <f t="shared" si="34"/>
        <v>0</v>
      </c>
      <c r="AG165" s="1483">
        <f t="shared" si="34"/>
        <v>0</v>
      </c>
      <c r="AH165" s="1483">
        <f t="shared" si="34"/>
        <v>0</v>
      </c>
      <c r="AI165" s="1483">
        <f t="shared" si="34"/>
        <v>0</v>
      </c>
      <c r="AJ165" s="1483">
        <f t="shared" si="34"/>
        <v>0</v>
      </c>
      <c r="AK165" s="1483">
        <f t="shared" si="34"/>
        <v>0</v>
      </c>
      <c r="AL165" s="1483">
        <f t="shared" si="34"/>
        <v>0</v>
      </c>
      <c r="AM165" s="1839"/>
    </row>
    <row r="166" spans="1:39" ht="11.25" hidden="1" customHeight="1" x14ac:dyDescent="0.2">
      <c r="A166" s="1434" t="s">
        <v>204</v>
      </c>
      <c r="B166" s="60"/>
      <c r="C166" s="1486">
        <f t="shared" ref="C166:D166" si="35">SUM(C115:C163)</f>
        <v>0</v>
      </c>
      <c r="D166" s="1486">
        <f t="shared" si="35"/>
        <v>0</v>
      </c>
      <c r="E166" s="1486">
        <f t="shared" ref="E166:AL166" si="36">SUM(E115:E163)</f>
        <v>300000</v>
      </c>
      <c r="F166" s="1486">
        <f t="shared" si="36"/>
        <v>800000</v>
      </c>
      <c r="G166" s="1486">
        <f t="shared" si="36"/>
        <v>0</v>
      </c>
      <c r="H166" s="1486">
        <f t="shared" si="36"/>
        <v>0</v>
      </c>
      <c r="I166" s="1486">
        <f t="shared" si="36"/>
        <v>0</v>
      </c>
      <c r="J166" s="1486">
        <f t="shared" si="36"/>
        <v>0</v>
      </c>
      <c r="K166" s="1486">
        <f t="shared" si="36"/>
        <v>0</v>
      </c>
      <c r="L166" s="1486">
        <f t="shared" si="36"/>
        <v>0</v>
      </c>
      <c r="M166" s="1486">
        <f t="shared" si="36"/>
        <v>0</v>
      </c>
      <c r="N166" s="1486">
        <f t="shared" si="36"/>
        <v>0</v>
      </c>
      <c r="O166" s="1486">
        <f t="shared" si="36"/>
        <v>0</v>
      </c>
      <c r="P166" s="1486">
        <f t="shared" si="36"/>
        <v>0</v>
      </c>
      <c r="Q166" s="1486">
        <f t="shared" si="36"/>
        <v>0</v>
      </c>
      <c r="R166" s="1486">
        <f t="shared" si="36"/>
        <v>0</v>
      </c>
      <c r="S166" s="1486">
        <f t="shared" si="36"/>
        <v>300000</v>
      </c>
      <c r="T166" s="1486">
        <f t="shared" si="36"/>
        <v>800000</v>
      </c>
      <c r="U166" s="1486">
        <f t="shared" si="36"/>
        <v>0</v>
      </c>
      <c r="V166" s="1486">
        <f t="shared" si="36"/>
        <v>0</v>
      </c>
      <c r="W166" s="1486">
        <f t="shared" si="36"/>
        <v>0</v>
      </c>
      <c r="X166" s="1486">
        <f t="shared" si="36"/>
        <v>1100000</v>
      </c>
      <c r="Y166" s="1486">
        <f t="shared" si="36"/>
        <v>0</v>
      </c>
      <c r="Z166" s="1486">
        <f t="shared" si="36"/>
        <v>76000</v>
      </c>
      <c r="AA166" s="1486">
        <f t="shared" si="36"/>
        <v>0</v>
      </c>
      <c r="AB166" s="1486">
        <f t="shared" si="36"/>
        <v>12000</v>
      </c>
      <c r="AC166" s="1486">
        <f t="shared" si="36"/>
        <v>0</v>
      </c>
      <c r="AD166" s="1486">
        <f t="shared" si="36"/>
        <v>65000</v>
      </c>
      <c r="AE166" s="1486">
        <f t="shared" si="36"/>
        <v>0</v>
      </c>
      <c r="AF166" s="1486">
        <f t="shared" si="36"/>
        <v>0</v>
      </c>
      <c r="AG166" s="1486">
        <f t="shared" si="36"/>
        <v>0</v>
      </c>
      <c r="AH166" s="1486">
        <f t="shared" si="36"/>
        <v>141000</v>
      </c>
      <c r="AI166" s="1486">
        <f t="shared" si="36"/>
        <v>12000</v>
      </c>
      <c r="AJ166" s="1486">
        <f t="shared" si="36"/>
        <v>0</v>
      </c>
      <c r="AK166" s="1486">
        <f t="shared" si="36"/>
        <v>153000</v>
      </c>
      <c r="AL166" s="1486">
        <f t="shared" si="36"/>
        <v>1253000</v>
      </c>
      <c r="AM166" s="1839"/>
    </row>
    <row r="167" spans="1:39" ht="12.75" x14ac:dyDescent="0.2">
      <c r="A167" s="1435" t="s">
        <v>1311</v>
      </c>
      <c r="B167" s="1410"/>
      <c r="C167" s="1489">
        <f t="shared" ref="C167:D167" si="37">C112+C113+C164+C165</f>
        <v>0</v>
      </c>
      <c r="D167" s="1489">
        <f t="shared" si="37"/>
        <v>0</v>
      </c>
      <c r="E167" s="1489">
        <f>E112+E113+E164+E165</f>
        <v>1081000</v>
      </c>
      <c r="F167" s="1489">
        <f t="shared" ref="F167:AL167" si="38">F112+F113+F164+F165</f>
        <v>3168000</v>
      </c>
      <c r="G167" s="1489">
        <f t="shared" si="38"/>
        <v>0</v>
      </c>
      <c r="H167" s="1489">
        <f t="shared" si="38"/>
        <v>0</v>
      </c>
      <c r="I167" s="1489">
        <f t="shared" si="38"/>
        <v>0</v>
      </c>
      <c r="J167" s="1489">
        <f t="shared" si="38"/>
        <v>0</v>
      </c>
      <c r="K167" s="1489">
        <f t="shared" si="38"/>
        <v>0</v>
      </c>
      <c r="L167" s="1489">
        <f t="shared" si="38"/>
        <v>0</v>
      </c>
      <c r="M167" s="1489">
        <f t="shared" si="38"/>
        <v>0</v>
      </c>
      <c r="N167" s="1489">
        <f t="shared" si="38"/>
        <v>0</v>
      </c>
      <c r="O167" s="1489">
        <f t="shared" si="38"/>
        <v>0</v>
      </c>
      <c r="P167" s="1489">
        <f t="shared" si="38"/>
        <v>0</v>
      </c>
      <c r="Q167" s="1489">
        <f t="shared" si="38"/>
        <v>0</v>
      </c>
      <c r="R167" s="1489">
        <f t="shared" si="38"/>
        <v>0</v>
      </c>
      <c r="S167" s="1489">
        <f t="shared" si="38"/>
        <v>1081000</v>
      </c>
      <c r="T167" s="1489">
        <f t="shared" si="38"/>
        <v>3168000</v>
      </c>
      <c r="U167" s="1489">
        <f t="shared" si="38"/>
        <v>0</v>
      </c>
      <c r="V167" s="1489">
        <f t="shared" si="38"/>
        <v>0</v>
      </c>
      <c r="W167" s="1489">
        <f t="shared" si="38"/>
        <v>0</v>
      </c>
      <c r="X167" s="1489">
        <f t="shared" si="38"/>
        <v>4249000</v>
      </c>
      <c r="Y167" s="1489">
        <f t="shared" si="38"/>
        <v>0</v>
      </c>
      <c r="Z167" s="1489">
        <f t="shared" si="38"/>
        <v>894731.55</v>
      </c>
      <c r="AA167" s="1489">
        <f t="shared" si="38"/>
        <v>0</v>
      </c>
      <c r="AB167" s="1489">
        <f t="shared" si="38"/>
        <v>35000</v>
      </c>
      <c r="AC167" s="1489">
        <f t="shared" si="38"/>
        <v>0</v>
      </c>
      <c r="AD167" s="1489">
        <f t="shared" si="38"/>
        <v>200000</v>
      </c>
      <c r="AE167" s="1489">
        <f t="shared" si="38"/>
        <v>0</v>
      </c>
      <c r="AF167" s="1489">
        <f t="shared" si="38"/>
        <v>0</v>
      </c>
      <c r="AG167" s="1489">
        <f t="shared" si="38"/>
        <v>0</v>
      </c>
      <c r="AH167" s="1489">
        <f t="shared" si="38"/>
        <v>1094731.55</v>
      </c>
      <c r="AI167" s="1489">
        <f t="shared" si="38"/>
        <v>35000</v>
      </c>
      <c r="AJ167" s="1489">
        <f t="shared" si="38"/>
        <v>0</v>
      </c>
      <c r="AK167" s="1489">
        <f t="shared" si="38"/>
        <v>1129731.55</v>
      </c>
      <c r="AL167" s="1489">
        <f t="shared" si="38"/>
        <v>5378731.5500000007</v>
      </c>
      <c r="AM167" s="1436">
        <v>2</v>
      </c>
    </row>
    <row r="168" spans="1:39" ht="11.25" hidden="1" customHeight="1" x14ac:dyDescent="0.2">
      <c r="A168" s="1425">
        <v>211</v>
      </c>
      <c r="B168" s="1051">
        <v>111</v>
      </c>
      <c r="C168" s="11"/>
      <c r="D168" s="58"/>
      <c r="E168" s="1487">
        <f>'НЗ 2-экз'!E167</f>
        <v>457000</v>
      </c>
      <c r="F168" s="1487">
        <f>'НЗ 2-экз'!F167</f>
        <v>1491168</v>
      </c>
      <c r="G168" s="1487">
        <f>'НЗ 2-экз'!G167</f>
        <v>0</v>
      </c>
      <c r="H168" s="1487">
        <f>'НЗ 2-экз'!H167</f>
        <v>0</v>
      </c>
      <c r="I168" s="1487">
        <f>'НЗ 2-экз'!I167</f>
        <v>0</v>
      </c>
      <c r="J168" s="1487">
        <f>'НЗ 2-экз'!J167</f>
        <v>0</v>
      </c>
      <c r="K168" s="1487">
        <f>'НЗ 2-экз'!K167</f>
        <v>0</v>
      </c>
      <c r="L168" s="1487">
        <f>'НЗ 2-экз'!L167</f>
        <v>0</v>
      </c>
      <c r="M168" s="1487">
        <f>'НЗ 2-экз'!M167</f>
        <v>0</v>
      </c>
      <c r="N168" s="1487">
        <f>'НЗ 2-экз'!N167</f>
        <v>0</v>
      </c>
      <c r="O168" s="1487">
        <f>'НЗ 2-экз'!O167</f>
        <v>0</v>
      </c>
      <c r="P168" s="1487">
        <f>'НЗ 2-экз'!P167</f>
        <v>0</v>
      </c>
      <c r="Q168" s="1487">
        <f>'НЗ 2-экз'!Q167</f>
        <v>0</v>
      </c>
      <c r="R168" s="1487">
        <f>'НЗ 2-экз'!R167</f>
        <v>0</v>
      </c>
      <c r="S168" s="1487">
        <f>'НЗ 2-экз'!S167</f>
        <v>457000</v>
      </c>
      <c r="T168" s="1487">
        <f>'НЗ 2-экз'!T167</f>
        <v>1491168</v>
      </c>
      <c r="U168" s="1487">
        <f>'НЗ 2-экз'!U167</f>
        <v>0</v>
      </c>
      <c r="V168" s="1487">
        <f>'НЗ 2-экз'!V167</f>
        <v>0</v>
      </c>
      <c r="W168" s="1487">
        <f>'НЗ 2-экз'!W167</f>
        <v>0</v>
      </c>
      <c r="X168" s="1487">
        <f>'НЗ 2-экз'!X167</f>
        <v>1948168</v>
      </c>
      <c r="Y168" s="1487">
        <f>'НЗ 2-экз'!Y167</f>
        <v>0</v>
      </c>
      <c r="Z168" s="1487">
        <f>'НЗ 2-экз'!Z167</f>
        <v>170000</v>
      </c>
      <c r="AA168" s="1487">
        <f>'НЗ 2-экз'!AA167</f>
        <v>0</v>
      </c>
      <c r="AB168" s="1487">
        <f>'НЗ 2-экз'!AB167</f>
        <v>15000</v>
      </c>
      <c r="AC168" s="1487">
        <f>'НЗ 2-экз'!AC167</f>
        <v>0</v>
      </c>
      <c r="AD168" s="1487">
        <f>'НЗ 2-экз'!AD167</f>
        <v>115000</v>
      </c>
      <c r="AE168" s="1488"/>
      <c r="AF168" s="1488"/>
      <c r="AG168" s="1488">
        <f t="shared" ref="AG168:AG216" si="39">Y168+AC168</f>
        <v>0</v>
      </c>
      <c r="AH168" s="1488">
        <f t="shared" ref="AH168:AH214" si="40">Z168+AD168+AA168</f>
        <v>285000</v>
      </c>
      <c r="AI168" s="1488">
        <f t="shared" ref="AI168:AI214" si="41">AB168</f>
        <v>15000</v>
      </c>
      <c r="AJ168" s="1488">
        <f>AE168+AF168</f>
        <v>0</v>
      </c>
      <c r="AK168" s="1488">
        <f>SUM(Y168:AF168)</f>
        <v>300000</v>
      </c>
      <c r="AL168" s="1488">
        <f t="shared" ref="AL168:AL216" si="42">C168+X168+AK168</f>
        <v>2248168</v>
      </c>
      <c r="AM168" s="1839" t="s">
        <v>1315</v>
      </c>
    </row>
    <row r="169" spans="1:39" ht="11.25" hidden="1" customHeight="1" x14ac:dyDescent="0.2">
      <c r="A169" s="1425">
        <v>212</v>
      </c>
      <c r="B169" s="1051">
        <v>112</v>
      </c>
      <c r="C169" s="11"/>
      <c r="D169" s="58"/>
      <c r="E169" s="1487">
        <f>'НЗ 2-экз'!E168</f>
        <v>0</v>
      </c>
      <c r="F169" s="1487">
        <f>'НЗ 2-экз'!F168</f>
        <v>0</v>
      </c>
      <c r="G169" s="1487">
        <f>'НЗ 2-экз'!G168</f>
        <v>0</v>
      </c>
      <c r="H169" s="1487">
        <f>'НЗ 2-экз'!H168</f>
        <v>0</v>
      </c>
      <c r="I169" s="1487">
        <f>'НЗ 2-экз'!I168</f>
        <v>0</v>
      </c>
      <c r="J169" s="1487">
        <f>'НЗ 2-экз'!J168</f>
        <v>0</v>
      </c>
      <c r="K169" s="1487">
        <f>'НЗ 2-экз'!K168</f>
        <v>0</v>
      </c>
      <c r="L169" s="1487">
        <f>'НЗ 2-экз'!L168</f>
        <v>0</v>
      </c>
      <c r="M169" s="1487">
        <f>'НЗ 2-экз'!M168</f>
        <v>0</v>
      </c>
      <c r="N169" s="1487">
        <f>'НЗ 2-экз'!N168</f>
        <v>0</v>
      </c>
      <c r="O169" s="1487">
        <f>'НЗ 2-экз'!O168</f>
        <v>0</v>
      </c>
      <c r="P169" s="1487">
        <f>'НЗ 2-экз'!P168</f>
        <v>0</v>
      </c>
      <c r="Q169" s="1487">
        <f>'НЗ 2-экз'!Q168</f>
        <v>0</v>
      </c>
      <c r="R169" s="1487">
        <f>'НЗ 2-экз'!R168</f>
        <v>0</v>
      </c>
      <c r="S169" s="1487">
        <f>'НЗ 2-экз'!S168</f>
        <v>0</v>
      </c>
      <c r="T169" s="1487">
        <f>'НЗ 2-экз'!T168</f>
        <v>0</v>
      </c>
      <c r="U169" s="1487">
        <f>'НЗ 2-экз'!U168</f>
        <v>0</v>
      </c>
      <c r="V169" s="1487">
        <f>'НЗ 2-экз'!V168</f>
        <v>0</v>
      </c>
      <c r="W169" s="1487">
        <f>'НЗ 2-экз'!W168</f>
        <v>0</v>
      </c>
      <c r="X169" s="1487">
        <f>'НЗ 2-экз'!X168</f>
        <v>0</v>
      </c>
      <c r="Y169" s="1487">
        <f>'НЗ 2-экз'!Y168</f>
        <v>0</v>
      </c>
      <c r="Z169" s="1487">
        <f>'НЗ 2-экз'!Z168</f>
        <v>0</v>
      </c>
      <c r="AA169" s="1487">
        <f>'НЗ 2-экз'!AA168</f>
        <v>0</v>
      </c>
      <c r="AB169" s="1487">
        <f>'НЗ 2-экз'!AB168</f>
        <v>0</v>
      </c>
      <c r="AC169" s="1487">
        <f>'НЗ 2-экз'!AC168</f>
        <v>0</v>
      </c>
      <c r="AD169" s="1487">
        <f>'НЗ 2-экз'!AD168</f>
        <v>0</v>
      </c>
      <c r="AE169" s="1488"/>
      <c r="AF169" s="1488"/>
      <c r="AG169" s="1488">
        <f t="shared" si="39"/>
        <v>0</v>
      </c>
      <c r="AH169" s="1488">
        <f t="shared" si="40"/>
        <v>0</v>
      </c>
      <c r="AI169" s="1488">
        <f t="shared" si="41"/>
        <v>0</v>
      </c>
      <c r="AJ169" s="1488">
        <f t="shared" ref="AJ169:AJ214" si="43">AE169+AF169</f>
        <v>0</v>
      </c>
      <c r="AK169" s="1488">
        <f t="shared" ref="AK169:AK214" si="44">SUM(Y169:AF169)</f>
        <v>0</v>
      </c>
      <c r="AL169" s="1488">
        <f t="shared" si="42"/>
        <v>0</v>
      </c>
      <c r="AM169" s="1839"/>
    </row>
    <row r="170" spans="1:39" ht="11.25" hidden="1" customHeight="1" x14ac:dyDescent="0.2">
      <c r="A170" s="1426">
        <v>213</v>
      </c>
      <c r="B170" s="1053">
        <v>119</v>
      </c>
      <c r="C170" s="12"/>
      <c r="D170" s="58"/>
      <c r="E170" s="1487">
        <f>'НЗ 2-экз'!E169</f>
        <v>180000</v>
      </c>
      <c r="F170" s="1487">
        <f>'НЗ 2-экз'!F169</f>
        <v>730000</v>
      </c>
      <c r="G170" s="1487">
        <f>'НЗ 2-экз'!G169</f>
        <v>0</v>
      </c>
      <c r="H170" s="1487">
        <f>'НЗ 2-экз'!H169</f>
        <v>0</v>
      </c>
      <c r="I170" s="1487">
        <f>'НЗ 2-экз'!I169</f>
        <v>0</v>
      </c>
      <c r="J170" s="1487">
        <f>'НЗ 2-экз'!J169</f>
        <v>0</v>
      </c>
      <c r="K170" s="1487">
        <f>'НЗ 2-экз'!K169</f>
        <v>0</v>
      </c>
      <c r="L170" s="1487">
        <f>'НЗ 2-экз'!L169</f>
        <v>0</v>
      </c>
      <c r="M170" s="1487">
        <f>'НЗ 2-экз'!M169</f>
        <v>0</v>
      </c>
      <c r="N170" s="1487">
        <f>'НЗ 2-экз'!N169</f>
        <v>0</v>
      </c>
      <c r="O170" s="1487">
        <f>'НЗ 2-экз'!O169</f>
        <v>0</v>
      </c>
      <c r="P170" s="1487">
        <f>'НЗ 2-экз'!P169</f>
        <v>0</v>
      </c>
      <c r="Q170" s="1487">
        <f>'НЗ 2-экз'!Q169</f>
        <v>0</v>
      </c>
      <c r="R170" s="1487">
        <f>'НЗ 2-экз'!R169</f>
        <v>0</v>
      </c>
      <c r="S170" s="1487">
        <f>'НЗ 2-экз'!S169</f>
        <v>180000</v>
      </c>
      <c r="T170" s="1487">
        <f>'НЗ 2-экз'!T169</f>
        <v>730000</v>
      </c>
      <c r="U170" s="1487">
        <f>'НЗ 2-экз'!U169</f>
        <v>0</v>
      </c>
      <c r="V170" s="1487">
        <f>'НЗ 2-экз'!V169</f>
        <v>0</v>
      </c>
      <c r="W170" s="1487">
        <f>'НЗ 2-экз'!W169</f>
        <v>0</v>
      </c>
      <c r="X170" s="1487">
        <f>'НЗ 2-экз'!X169</f>
        <v>910000</v>
      </c>
      <c r="Y170" s="1487">
        <f>'НЗ 2-экз'!Y169</f>
        <v>0</v>
      </c>
      <c r="Z170" s="1487">
        <f>'НЗ 2-экз'!Z169</f>
        <v>64000</v>
      </c>
      <c r="AA170" s="1487">
        <f>'НЗ 2-экз'!AA169</f>
        <v>0</v>
      </c>
      <c r="AB170" s="1487">
        <f>'НЗ 2-экз'!AB169</f>
        <v>8000</v>
      </c>
      <c r="AC170" s="1487">
        <f>'НЗ 2-экз'!AC169</f>
        <v>0</v>
      </c>
      <c r="AD170" s="1487">
        <f>'НЗ 2-экз'!AD169</f>
        <v>57800</v>
      </c>
      <c r="AE170" s="1488"/>
      <c r="AF170" s="1488"/>
      <c r="AG170" s="1488">
        <f t="shared" si="39"/>
        <v>0</v>
      </c>
      <c r="AH170" s="1488">
        <f t="shared" si="40"/>
        <v>121800</v>
      </c>
      <c r="AI170" s="1488">
        <f t="shared" si="41"/>
        <v>8000</v>
      </c>
      <c r="AJ170" s="1488">
        <f t="shared" si="43"/>
        <v>0</v>
      </c>
      <c r="AK170" s="1488">
        <f t="shared" si="44"/>
        <v>129800</v>
      </c>
      <c r="AL170" s="1488">
        <f t="shared" si="42"/>
        <v>1039800</v>
      </c>
      <c r="AM170" s="1839"/>
    </row>
    <row r="171" spans="1:39" ht="11.25" hidden="1" customHeight="1" x14ac:dyDescent="0.2">
      <c r="A171" s="1426">
        <v>214</v>
      </c>
      <c r="B171" s="1053">
        <v>112</v>
      </c>
      <c r="C171" s="12"/>
      <c r="D171" s="58"/>
      <c r="E171" s="1487">
        <f>'НЗ 2-экз'!E170</f>
        <v>0</v>
      </c>
      <c r="F171" s="1487">
        <f>'НЗ 2-экз'!F170</f>
        <v>0</v>
      </c>
      <c r="G171" s="1487">
        <f>'НЗ 2-экз'!G170</f>
        <v>0</v>
      </c>
      <c r="H171" s="1487">
        <f>'НЗ 2-экз'!H170</f>
        <v>0</v>
      </c>
      <c r="I171" s="1487">
        <f>'НЗ 2-экз'!I170</f>
        <v>0</v>
      </c>
      <c r="J171" s="1487">
        <f>'НЗ 2-экз'!J170</f>
        <v>0</v>
      </c>
      <c r="K171" s="1487">
        <f>'НЗ 2-экз'!K170</f>
        <v>0</v>
      </c>
      <c r="L171" s="1487">
        <f>'НЗ 2-экз'!L170</f>
        <v>0</v>
      </c>
      <c r="M171" s="1487">
        <f>'НЗ 2-экз'!M170</f>
        <v>0</v>
      </c>
      <c r="N171" s="1487">
        <f>'НЗ 2-экз'!N170</f>
        <v>0</v>
      </c>
      <c r="O171" s="1487">
        <f>'НЗ 2-экз'!O170</f>
        <v>0</v>
      </c>
      <c r="P171" s="1487">
        <f>'НЗ 2-экз'!P170</f>
        <v>0</v>
      </c>
      <c r="Q171" s="1487">
        <f>'НЗ 2-экз'!Q170</f>
        <v>0</v>
      </c>
      <c r="R171" s="1487">
        <f>'НЗ 2-экз'!R170</f>
        <v>0</v>
      </c>
      <c r="S171" s="1487">
        <f>'НЗ 2-экз'!S170</f>
        <v>0</v>
      </c>
      <c r="T171" s="1487">
        <f>'НЗ 2-экз'!T170</f>
        <v>0</v>
      </c>
      <c r="U171" s="1487">
        <f>'НЗ 2-экз'!U170</f>
        <v>0</v>
      </c>
      <c r="V171" s="1487">
        <f>'НЗ 2-экз'!V170</f>
        <v>0</v>
      </c>
      <c r="W171" s="1487">
        <f>'НЗ 2-экз'!W170</f>
        <v>0</v>
      </c>
      <c r="X171" s="1487">
        <f>'НЗ 2-экз'!X170</f>
        <v>0</v>
      </c>
      <c r="Y171" s="1487">
        <f>'НЗ 2-экз'!Y170</f>
        <v>0</v>
      </c>
      <c r="Z171" s="1487">
        <f>'НЗ 2-экз'!Z170</f>
        <v>0</v>
      </c>
      <c r="AA171" s="1487">
        <f>'НЗ 2-экз'!AA170</f>
        <v>0</v>
      </c>
      <c r="AB171" s="1487">
        <f>'НЗ 2-экз'!AB170</f>
        <v>0</v>
      </c>
      <c r="AC171" s="1487">
        <f>'НЗ 2-экз'!AC170</f>
        <v>0</v>
      </c>
      <c r="AD171" s="1487">
        <f>'НЗ 2-экз'!AD170</f>
        <v>0</v>
      </c>
      <c r="AE171" s="1488"/>
      <c r="AF171" s="1488"/>
      <c r="AG171" s="1488">
        <f t="shared" si="39"/>
        <v>0</v>
      </c>
      <c r="AH171" s="1488">
        <f t="shared" si="40"/>
        <v>0</v>
      </c>
      <c r="AI171" s="1488">
        <f t="shared" si="41"/>
        <v>0</v>
      </c>
      <c r="AJ171" s="1488">
        <f t="shared" si="43"/>
        <v>0</v>
      </c>
      <c r="AK171" s="1488">
        <f t="shared" si="44"/>
        <v>0</v>
      </c>
      <c r="AL171" s="1488">
        <f t="shared" si="42"/>
        <v>0</v>
      </c>
      <c r="AM171" s="1839"/>
    </row>
    <row r="172" spans="1:39" ht="11.25" hidden="1" customHeight="1" x14ac:dyDescent="0.2">
      <c r="A172" s="1425">
        <v>221</v>
      </c>
      <c r="B172" s="1051">
        <v>244</v>
      </c>
      <c r="C172" s="11"/>
      <c r="D172" s="58"/>
      <c r="E172" s="1487">
        <f>'НЗ 2-экз'!E171</f>
        <v>4000</v>
      </c>
      <c r="F172" s="1487">
        <f>'НЗ 2-экз'!F171</f>
        <v>1000</v>
      </c>
      <c r="G172" s="1487">
        <f>'НЗ 2-экз'!G171</f>
        <v>0</v>
      </c>
      <c r="H172" s="1487">
        <f>'НЗ 2-экз'!H171</f>
        <v>0</v>
      </c>
      <c r="I172" s="1487">
        <f>'НЗ 2-экз'!I171</f>
        <v>0</v>
      </c>
      <c r="J172" s="1487">
        <f>'НЗ 2-экз'!J171</f>
        <v>0</v>
      </c>
      <c r="K172" s="1487">
        <f>'НЗ 2-экз'!K171</f>
        <v>0</v>
      </c>
      <c r="L172" s="1487">
        <f>'НЗ 2-экз'!L171</f>
        <v>0</v>
      </c>
      <c r="M172" s="1487">
        <f>'НЗ 2-экз'!M171</f>
        <v>0</v>
      </c>
      <c r="N172" s="1487">
        <f>'НЗ 2-экз'!N171</f>
        <v>0</v>
      </c>
      <c r="O172" s="1487">
        <f>'НЗ 2-экз'!O171</f>
        <v>0</v>
      </c>
      <c r="P172" s="1487">
        <f>'НЗ 2-экз'!P171</f>
        <v>0</v>
      </c>
      <c r="Q172" s="1487">
        <f>'НЗ 2-экз'!Q171</f>
        <v>0</v>
      </c>
      <c r="R172" s="1487">
        <f>'НЗ 2-экз'!R171</f>
        <v>0</v>
      </c>
      <c r="S172" s="1487">
        <f>'НЗ 2-экз'!S171</f>
        <v>4000</v>
      </c>
      <c r="T172" s="1487">
        <f>'НЗ 2-экз'!T171</f>
        <v>1000</v>
      </c>
      <c r="U172" s="1487">
        <f>'НЗ 2-экз'!U171</f>
        <v>0</v>
      </c>
      <c r="V172" s="1487">
        <f>'НЗ 2-экз'!V171</f>
        <v>0</v>
      </c>
      <c r="W172" s="1487">
        <f>'НЗ 2-экз'!W171</f>
        <v>0</v>
      </c>
      <c r="X172" s="1487">
        <f>'НЗ 2-экз'!X171</f>
        <v>5000</v>
      </c>
      <c r="Y172" s="1487">
        <f>'НЗ 2-экз'!Y171</f>
        <v>0</v>
      </c>
      <c r="Z172" s="1487">
        <f>'НЗ 2-экз'!Z171</f>
        <v>0</v>
      </c>
      <c r="AA172" s="1487">
        <f>'НЗ 2-экз'!AA171</f>
        <v>0</v>
      </c>
      <c r="AB172" s="1487">
        <f>'НЗ 2-экз'!AB171</f>
        <v>0</v>
      </c>
      <c r="AC172" s="1487">
        <f>'НЗ 2-экз'!AC171</f>
        <v>0</v>
      </c>
      <c r="AD172" s="1487">
        <f>'НЗ 2-экз'!AD171</f>
        <v>0</v>
      </c>
      <c r="AE172" s="1488"/>
      <c r="AF172" s="1488"/>
      <c r="AG172" s="1488">
        <f t="shared" si="39"/>
        <v>0</v>
      </c>
      <c r="AH172" s="1488">
        <f t="shared" si="40"/>
        <v>0</v>
      </c>
      <c r="AI172" s="1488">
        <f t="shared" si="41"/>
        <v>0</v>
      </c>
      <c r="AJ172" s="1488">
        <f t="shared" si="43"/>
        <v>0</v>
      </c>
      <c r="AK172" s="1488">
        <f t="shared" si="44"/>
        <v>0</v>
      </c>
      <c r="AL172" s="1488">
        <f t="shared" si="42"/>
        <v>5000</v>
      </c>
      <c r="AM172" s="1839"/>
    </row>
    <row r="173" spans="1:39" ht="11.25" hidden="1" customHeight="1" x14ac:dyDescent="0.2">
      <c r="A173" s="1426">
        <v>222</v>
      </c>
      <c r="B173" s="1053">
        <v>112</v>
      </c>
      <c r="C173" s="12"/>
      <c r="D173" s="58"/>
      <c r="E173" s="1487">
        <f>'НЗ 2-экз'!E172</f>
        <v>0</v>
      </c>
      <c r="F173" s="1487">
        <f>'НЗ 2-экз'!F172</f>
        <v>0</v>
      </c>
      <c r="G173" s="1487">
        <f>'НЗ 2-экз'!G172</f>
        <v>0</v>
      </c>
      <c r="H173" s="1487">
        <f>'НЗ 2-экз'!H172</f>
        <v>0</v>
      </c>
      <c r="I173" s="1487">
        <f>'НЗ 2-экз'!I172</f>
        <v>0</v>
      </c>
      <c r="J173" s="1487">
        <f>'НЗ 2-экз'!J172</f>
        <v>0</v>
      </c>
      <c r="K173" s="1487">
        <f>'НЗ 2-экз'!K172</f>
        <v>0</v>
      </c>
      <c r="L173" s="1487">
        <f>'НЗ 2-экз'!L172</f>
        <v>0</v>
      </c>
      <c r="M173" s="1487">
        <f>'НЗ 2-экз'!M172</f>
        <v>0</v>
      </c>
      <c r="N173" s="1487">
        <f>'НЗ 2-экз'!N172</f>
        <v>0</v>
      </c>
      <c r="O173" s="1487">
        <f>'НЗ 2-экз'!O172</f>
        <v>0</v>
      </c>
      <c r="P173" s="1487">
        <f>'НЗ 2-экз'!P172</f>
        <v>0</v>
      </c>
      <c r="Q173" s="1487">
        <f>'НЗ 2-экз'!Q172</f>
        <v>0</v>
      </c>
      <c r="R173" s="1487">
        <f>'НЗ 2-экз'!R172</f>
        <v>0</v>
      </c>
      <c r="S173" s="1487">
        <f>'НЗ 2-экз'!S172</f>
        <v>0</v>
      </c>
      <c r="T173" s="1487">
        <f>'НЗ 2-экз'!T172</f>
        <v>0</v>
      </c>
      <c r="U173" s="1487">
        <f>'НЗ 2-экз'!U172</f>
        <v>0</v>
      </c>
      <c r="V173" s="1487">
        <f>'НЗ 2-экз'!V172</f>
        <v>0</v>
      </c>
      <c r="W173" s="1487">
        <f>'НЗ 2-экз'!W172</f>
        <v>0</v>
      </c>
      <c r="X173" s="1487">
        <f>'НЗ 2-экз'!X172</f>
        <v>0</v>
      </c>
      <c r="Y173" s="1487">
        <f>'НЗ 2-экз'!Y172</f>
        <v>0</v>
      </c>
      <c r="Z173" s="1487">
        <f>'НЗ 2-экз'!Z172</f>
        <v>0</v>
      </c>
      <c r="AA173" s="1487">
        <f>'НЗ 2-экз'!AA172</f>
        <v>0</v>
      </c>
      <c r="AB173" s="1487">
        <f>'НЗ 2-экз'!AB172</f>
        <v>0</v>
      </c>
      <c r="AC173" s="1487">
        <f>'НЗ 2-экз'!AC172</f>
        <v>0</v>
      </c>
      <c r="AD173" s="1487">
        <f>'НЗ 2-экз'!AD172</f>
        <v>0</v>
      </c>
      <c r="AE173" s="1488"/>
      <c r="AF173" s="1488"/>
      <c r="AG173" s="1488">
        <f t="shared" si="39"/>
        <v>0</v>
      </c>
      <c r="AH173" s="1488">
        <f t="shared" si="40"/>
        <v>0</v>
      </c>
      <c r="AI173" s="1488">
        <f t="shared" si="41"/>
        <v>0</v>
      </c>
      <c r="AJ173" s="1488">
        <f t="shared" si="43"/>
        <v>0</v>
      </c>
      <c r="AK173" s="1488">
        <f t="shared" si="44"/>
        <v>0</v>
      </c>
      <c r="AL173" s="1488">
        <f t="shared" si="42"/>
        <v>0</v>
      </c>
      <c r="AM173" s="1839"/>
    </row>
    <row r="174" spans="1:39" ht="11.25" hidden="1" customHeight="1" x14ac:dyDescent="0.2">
      <c r="A174" s="1426">
        <v>222</v>
      </c>
      <c r="B174" s="1053">
        <v>244</v>
      </c>
      <c r="C174" s="12"/>
      <c r="D174" s="58"/>
      <c r="E174" s="1487">
        <f>'НЗ 2-экз'!E173</f>
        <v>0</v>
      </c>
      <c r="F174" s="1487">
        <f>'НЗ 2-экз'!F173</f>
        <v>0</v>
      </c>
      <c r="G174" s="1487">
        <f>'НЗ 2-экз'!G173</f>
        <v>0</v>
      </c>
      <c r="H174" s="1487">
        <f>'НЗ 2-экз'!H173</f>
        <v>0</v>
      </c>
      <c r="I174" s="1487">
        <f>'НЗ 2-экз'!I173</f>
        <v>0</v>
      </c>
      <c r="J174" s="1487">
        <f>'НЗ 2-экз'!J173</f>
        <v>0</v>
      </c>
      <c r="K174" s="1487">
        <f>'НЗ 2-экз'!K173</f>
        <v>0</v>
      </c>
      <c r="L174" s="1487">
        <f>'НЗ 2-экз'!L173</f>
        <v>0</v>
      </c>
      <c r="M174" s="1487">
        <f>'НЗ 2-экз'!M173</f>
        <v>0</v>
      </c>
      <c r="N174" s="1487">
        <f>'НЗ 2-экз'!N173</f>
        <v>0</v>
      </c>
      <c r="O174" s="1487">
        <f>'НЗ 2-экз'!O173</f>
        <v>0</v>
      </c>
      <c r="P174" s="1487">
        <f>'НЗ 2-экз'!P173</f>
        <v>0</v>
      </c>
      <c r="Q174" s="1487">
        <f>'НЗ 2-экз'!Q173</f>
        <v>0</v>
      </c>
      <c r="R174" s="1487">
        <f>'НЗ 2-экз'!R173</f>
        <v>0</v>
      </c>
      <c r="S174" s="1487">
        <f>'НЗ 2-экз'!S173</f>
        <v>0</v>
      </c>
      <c r="T174" s="1487">
        <f>'НЗ 2-экз'!T173</f>
        <v>0</v>
      </c>
      <c r="U174" s="1487">
        <f>'НЗ 2-экз'!U173</f>
        <v>0</v>
      </c>
      <c r="V174" s="1487">
        <f>'НЗ 2-экз'!V173</f>
        <v>0</v>
      </c>
      <c r="W174" s="1487">
        <f>'НЗ 2-экз'!W173</f>
        <v>0</v>
      </c>
      <c r="X174" s="1487">
        <f>'НЗ 2-экз'!X173</f>
        <v>0</v>
      </c>
      <c r="Y174" s="1487">
        <f>'НЗ 2-экз'!Y173</f>
        <v>0</v>
      </c>
      <c r="Z174" s="1487">
        <f>'НЗ 2-экз'!Z173</f>
        <v>0</v>
      </c>
      <c r="AA174" s="1487">
        <f>'НЗ 2-экз'!AA173</f>
        <v>0</v>
      </c>
      <c r="AB174" s="1487">
        <f>'НЗ 2-экз'!AB173</f>
        <v>0</v>
      </c>
      <c r="AC174" s="1487">
        <f>'НЗ 2-экз'!AC173</f>
        <v>0</v>
      </c>
      <c r="AD174" s="1487">
        <f>'НЗ 2-экз'!AD173</f>
        <v>0</v>
      </c>
      <c r="AE174" s="1488"/>
      <c r="AF174" s="1488"/>
      <c r="AG174" s="1488">
        <f t="shared" si="39"/>
        <v>0</v>
      </c>
      <c r="AH174" s="1488">
        <f t="shared" si="40"/>
        <v>0</v>
      </c>
      <c r="AI174" s="1488">
        <f t="shared" si="41"/>
        <v>0</v>
      </c>
      <c r="AJ174" s="1488">
        <f t="shared" si="43"/>
        <v>0</v>
      </c>
      <c r="AK174" s="1488">
        <f t="shared" si="44"/>
        <v>0</v>
      </c>
      <c r="AL174" s="1488">
        <f t="shared" si="42"/>
        <v>0</v>
      </c>
      <c r="AM174" s="1839"/>
    </row>
    <row r="175" spans="1:39" ht="11.25" hidden="1" customHeight="1" x14ac:dyDescent="0.2">
      <c r="A175" s="1427" t="s">
        <v>196</v>
      </c>
      <c r="B175" s="1053">
        <v>247</v>
      </c>
      <c r="C175" s="42"/>
      <c r="D175" s="58"/>
      <c r="E175" s="1487">
        <f>'НЗ 2-экз'!E174</f>
        <v>0</v>
      </c>
      <c r="F175" s="1487">
        <f>'НЗ 2-экз'!F174</f>
        <v>0</v>
      </c>
      <c r="G175" s="1487">
        <f>'НЗ 2-экз'!G174</f>
        <v>0</v>
      </c>
      <c r="H175" s="1487">
        <f>'НЗ 2-экз'!H174</f>
        <v>0</v>
      </c>
      <c r="I175" s="1487">
        <f>'НЗ 2-экз'!I174</f>
        <v>0</v>
      </c>
      <c r="J175" s="1487">
        <f>'НЗ 2-экз'!J174</f>
        <v>0</v>
      </c>
      <c r="K175" s="1487">
        <f>'НЗ 2-экз'!K174</f>
        <v>0</v>
      </c>
      <c r="L175" s="1487">
        <f>'НЗ 2-экз'!L174</f>
        <v>0</v>
      </c>
      <c r="M175" s="1487">
        <f>'НЗ 2-экз'!M174</f>
        <v>0</v>
      </c>
      <c r="N175" s="1487">
        <f>'НЗ 2-экз'!N174</f>
        <v>0</v>
      </c>
      <c r="O175" s="1487">
        <f>'НЗ 2-экз'!O174</f>
        <v>0</v>
      </c>
      <c r="P175" s="1487">
        <f>'НЗ 2-экз'!P174</f>
        <v>0</v>
      </c>
      <c r="Q175" s="1487">
        <f>'НЗ 2-экз'!Q174</f>
        <v>0</v>
      </c>
      <c r="R175" s="1487">
        <f>'НЗ 2-экз'!R174</f>
        <v>0</v>
      </c>
      <c r="S175" s="1487">
        <f>'НЗ 2-экз'!S174</f>
        <v>0</v>
      </c>
      <c r="T175" s="1487">
        <f>'НЗ 2-экз'!T174</f>
        <v>0</v>
      </c>
      <c r="U175" s="1487">
        <f>'НЗ 2-экз'!U174</f>
        <v>0</v>
      </c>
      <c r="V175" s="1487">
        <f>'НЗ 2-экз'!V174</f>
        <v>0</v>
      </c>
      <c r="W175" s="1487">
        <f>'НЗ 2-экз'!W174</f>
        <v>0</v>
      </c>
      <c r="X175" s="1487">
        <f>'НЗ 2-экз'!X174</f>
        <v>0</v>
      </c>
      <c r="Y175" s="1487">
        <f>'НЗ 2-экз'!Y174</f>
        <v>0</v>
      </c>
      <c r="Z175" s="1487">
        <f>'НЗ 2-экз'!Z174</f>
        <v>240109.76</v>
      </c>
      <c r="AA175" s="1487">
        <f>'НЗ 2-экз'!AA174</f>
        <v>0</v>
      </c>
      <c r="AB175" s="1487">
        <f>'НЗ 2-экз'!AB174</f>
        <v>0</v>
      </c>
      <c r="AC175" s="1487">
        <f>'НЗ 2-экз'!AC174</f>
        <v>0</v>
      </c>
      <c r="AD175" s="1487">
        <f>'НЗ 2-экз'!AD174</f>
        <v>0</v>
      </c>
      <c r="AE175" s="1488"/>
      <c r="AF175" s="1488"/>
      <c r="AG175" s="1488">
        <f t="shared" si="39"/>
        <v>0</v>
      </c>
      <c r="AH175" s="1488">
        <f t="shared" si="40"/>
        <v>240109.76</v>
      </c>
      <c r="AI175" s="1488">
        <f t="shared" si="41"/>
        <v>0</v>
      </c>
      <c r="AJ175" s="1488">
        <f t="shared" si="43"/>
        <v>0</v>
      </c>
      <c r="AK175" s="1488">
        <f t="shared" si="44"/>
        <v>240109.76</v>
      </c>
      <c r="AL175" s="1488">
        <f t="shared" si="42"/>
        <v>240109.76</v>
      </c>
      <c r="AM175" s="1839"/>
    </row>
    <row r="176" spans="1:39" ht="11.25" hidden="1" customHeight="1" x14ac:dyDescent="0.2">
      <c r="A176" s="1427" t="s">
        <v>197</v>
      </c>
      <c r="B176" s="1053">
        <v>247</v>
      </c>
      <c r="C176" s="42"/>
      <c r="D176" s="58"/>
      <c r="E176" s="1487">
        <f>'НЗ 2-экз'!E175</f>
        <v>0</v>
      </c>
      <c r="F176" s="1487">
        <f>'НЗ 2-экз'!F175</f>
        <v>0</v>
      </c>
      <c r="G176" s="1487">
        <f>'НЗ 2-экз'!G175</f>
        <v>0</v>
      </c>
      <c r="H176" s="1487">
        <f>'НЗ 2-экз'!H175</f>
        <v>0</v>
      </c>
      <c r="I176" s="1487">
        <f>'НЗ 2-экз'!I175</f>
        <v>0</v>
      </c>
      <c r="J176" s="1487">
        <f>'НЗ 2-экз'!J175</f>
        <v>0</v>
      </c>
      <c r="K176" s="1487">
        <f>'НЗ 2-экз'!K175</f>
        <v>0</v>
      </c>
      <c r="L176" s="1487">
        <f>'НЗ 2-экз'!L175</f>
        <v>0</v>
      </c>
      <c r="M176" s="1487">
        <f>'НЗ 2-экз'!M175</f>
        <v>0</v>
      </c>
      <c r="N176" s="1487">
        <f>'НЗ 2-экз'!N175</f>
        <v>0</v>
      </c>
      <c r="O176" s="1487">
        <f>'НЗ 2-экз'!O175</f>
        <v>0</v>
      </c>
      <c r="P176" s="1487">
        <f>'НЗ 2-экз'!P175</f>
        <v>0</v>
      </c>
      <c r="Q176" s="1487">
        <f>'НЗ 2-экз'!Q175</f>
        <v>0</v>
      </c>
      <c r="R176" s="1487">
        <f>'НЗ 2-экз'!R175</f>
        <v>0</v>
      </c>
      <c r="S176" s="1487">
        <f>'НЗ 2-экз'!S175</f>
        <v>0</v>
      </c>
      <c r="T176" s="1487">
        <f>'НЗ 2-экз'!T175</f>
        <v>0</v>
      </c>
      <c r="U176" s="1487">
        <f>'НЗ 2-экз'!U175</f>
        <v>0</v>
      </c>
      <c r="V176" s="1487">
        <f>'НЗ 2-экз'!V175</f>
        <v>0</v>
      </c>
      <c r="W176" s="1487">
        <f>'НЗ 2-экз'!W175</f>
        <v>0</v>
      </c>
      <c r="X176" s="1487">
        <f>'НЗ 2-экз'!X175</f>
        <v>0</v>
      </c>
      <c r="Y176" s="1487">
        <f>'НЗ 2-экз'!Y175</f>
        <v>0</v>
      </c>
      <c r="Z176" s="1487">
        <f>'НЗ 2-экз'!Z175</f>
        <v>170000</v>
      </c>
      <c r="AA176" s="1487">
        <f>'НЗ 2-экз'!AA175</f>
        <v>0</v>
      </c>
      <c r="AB176" s="1487">
        <f>'НЗ 2-экз'!AB175</f>
        <v>0</v>
      </c>
      <c r="AC176" s="1487">
        <f>'НЗ 2-экз'!AC175</f>
        <v>0</v>
      </c>
      <c r="AD176" s="1487">
        <f>'НЗ 2-экз'!AD175</f>
        <v>0</v>
      </c>
      <c r="AE176" s="1488"/>
      <c r="AF176" s="1488"/>
      <c r="AG176" s="1488">
        <f t="shared" si="39"/>
        <v>0</v>
      </c>
      <c r="AH176" s="1488">
        <f t="shared" si="40"/>
        <v>170000</v>
      </c>
      <c r="AI176" s="1488">
        <f t="shared" si="41"/>
        <v>0</v>
      </c>
      <c r="AJ176" s="1488">
        <f t="shared" si="43"/>
        <v>0</v>
      </c>
      <c r="AK176" s="1488">
        <f t="shared" si="44"/>
        <v>170000</v>
      </c>
      <c r="AL176" s="1488">
        <f t="shared" si="42"/>
        <v>170000</v>
      </c>
      <c r="AM176" s="1839"/>
    </row>
    <row r="177" spans="1:39" ht="11.25" hidden="1" customHeight="1" x14ac:dyDescent="0.2">
      <c r="A177" s="1427" t="s">
        <v>198</v>
      </c>
      <c r="B177" s="1053">
        <v>244</v>
      </c>
      <c r="C177" s="42"/>
      <c r="D177" s="58"/>
      <c r="E177" s="1487">
        <f>'НЗ 2-экз'!E176</f>
        <v>0</v>
      </c>
      <c r="F177" s="1487">
        <f>'НЗ 2-экз'!F176</f>
        <v>0</v>
      </c>
      <c r="G177" s="1487">
        <f>'НЗ 2-экз'!G176</f>
        <v>0</v>
      </c>
      <c r="H177" s="1487">
        <f>'НЗ 2-экз'!H176</f>
        <v>0</v>
      </c>
      <c r="I177" s="1487">
        <f>'НЗ 2-экз'!I176</f>
        <v>0</v>
      </c>
      <c r="J177" s="1487">
        <f>'НЗ 2-экз'!J176</f>
        <v>0</v>
      </c>
      <c r="K177" s="1487">
        <f>'НЗ 2-экз'!K176</f>
        <v>0</v>
      </c>
      <c r="L177" s="1487">
        <f>'НЗ 2-экз'!L176</f>
        <v>0</v>
      </c>
      <c r="M177" s="1487">
        <f>'НЗ 2-экз'!M176</f>
        <v>0</v>
      </c>
      <c r="N177" s="1487">
        <f>'НЗ 2-экз'!N176</f>
        <v>0</v>
      </c>
      <c r="O177" s="1487">
        <f>'НЗ 2-экз'!O176</f>
        <v>0</v>
      </c>
      <c r="P177" s="1487">
        <f>'НЗ 2-экз'!P176</f>
        <v>0</v>
      </c>
      <c r="Q177" s="1487">
        <f>'НЗ 2-экз'!Q176</f>
        <v>0</v>
      </c>
      <c r="R177" s="1487">
        <f>'НЗ 2-экз'!R176</f>
        <v>0</v>
      </c>
      <c r="S177" s="1487">
        <f>'НЗ 2-экз'!S176</f>
        <v>0</v>
      </c>
      <c r="T177" s="1487">
        <f>'НЗ 2-экз'!T176</f>
        <v>0</v>
      </c>
      <c r="U177" s="1487">
        <f>'НЗ 2-экз'!U176</f>
        <v>0</v>
      </c>
      <c r="V177" s="1487">
        <f>'НЗ 2-экз'!V176</f>
        <v>0</v>
      </c>
      <c r="W177" s="1487">
        <f>'НЗ 2-экз'!W176</f>
        <v>0</v>
      </c>
      <c r="X177" s="1487">
        <f>'НЗ 2-экз'!X176</f>
        <v>0</v>
      </c>
      <c r="Y177" s="1487">
        <f>'НЗ 2-экз'!Y176</f>
        <v>0</v>
      </c>
      <c r="Z177" s="1487">
        <f>'НЗ 2-экз'!Z176</f>
        <v>0</v>
      </c>
      <c r="AA177" s="1487">
        <f>'НЗ 2-экз'!AA176</f>
        <v>0</v>
      </c>
      <c r="AB177" s="1487">
        <f>'НЗ 2-экз'!AB176</f>
        <v>0</v>
      </c>
      <c r="AC177" s="1487">
        <f>'НЗ 2-экз'!AC176</f>
        <v>0</v>
      </c>
      <c r="AD177" s="1487">
        <f>'НЗ 2-экз'!AD176</f>
        <v>0</v>
      </c>
      <c r="AE177" s="1488"/>
      <c r="AF177" s="1488"/>
      <c r="AG177" s="1488">
        <f t="shared" si="39"/>
        <v>0</v>
      </c>
      <c r="AH177" s="1488">
        <f t="shared" si="40"/>
        <v>0</v>
      </c>
      <c r="AI177" s="1488">
        <f t="shared" si="41"/>
        <v>0</v>
      </c>
      <c r="AJ177" s="1488">
        <f t="shared" si="43"/>
        <v>0</v>
      </c>
      <c r="AK177" s="1488">
        <f t="shared" si="44"/>
        <v>0</v>
      </c>
      <c r="AL177" s="1488">
        <f t="shared" si="42"/>
        <v>0</v>
      </c>
      <c r="AM177" s="1839"/>
    </row>
    <row r="178" spans="1:39" ht="11.25" hidden="1" customHeight="1" x14ac:dyDescent="0.2">
      <c r="A178" s="1427" t="s">
        <v>878</v>
      </c>
      <c r="B178" s="1053">
        <v>244</v>
      </c>
      <c r="C178" s="42"/>
      <c r="D178" s="58"/>
      <c r="E178" s="1487">
        <f>'НЗ 2-экз'!E177</f>
        <v>0</v>
      </c>
      <c r="F178" s="1487">
        <f>'НЗ 2-экз'!F177</f>
        <v>0</v>
      </c>
      <c r="G178" s="1487">
        <f>'НЗ 2-экз'!G177</f>
        <v>0</v>
      </c>
      <c r="H178" s="1487">
        <f>'НЗ 2-экз'!H177</f>
        <v>0</v>
      </c>
      <c r="I178" s="1487">
        <f>'НЗ 2-экз'!I177</f>
        <v>0</v>
      </c>
      <c r="J178" s="1487">
        <f>'НЗ 2-экз'!J177</f>
        <v>0</v>
      </c>
      <c r="K178" s="1487">
        <f>'НЗ 2-экз'!K177</f>
        <v>0</v>
      </c>
      <c r="L178" s="1487">
        <f>'НЗ 2-экз'!L177</f>
        <v>0</v>
      </c>
      <c r="M178" s="1487">
        <f>'НЗ 2-экз'!M177</f>
        <v>0</v>
      </c>
      <c r="N178" s="1487">
        <f>'НЗ 2-экз'!N177</f>
        <v>0</v>
      </c>
      <c r="O178" s="1487">
        <f>'НЗ 2-экз'!O177</f>
        <v>0</v>
      </c>
      <c r="P178" s="1487">
        <f>'НЗ 2-экз'!P177</f>
        <v>0</v>
      </c>
      <c r="Q178" s="1487">
        <f>'НЗ 2-экз'!Q177</f>
        <v>0</v>
      </c>
      <c r="R178" s="1487">
        <f>'НЗ 2-экз'!R177</f>
        <v>0</v>
      </c>
      <c r="S178" s="1487">
        <f>'НЗ 2-экз'!S177</f>
        <v>0</v>
      </c>
      <c r="T178" s="1487">
        <f>'НЗ 2-экз'!T177</f>
        <v>0</v>
      </c>
      <c r="U178" s="1487">
        <f>'НЗ 2-экз'!U177</f>
        <v>0</v>
      </c>
      <c r="V178" s="1487">
        <f>'НЗ 2-экз'!V177</f>
        <v>0</v>
      </c>
      <c r="W178" s="1487">
        <f>'НЗ 2-экз'!W177</f>
        <v>0</v>
      </c>
      <c r="X178" s="1487">
        <f>'НЗ 2-экз'!X177</f>
        <v>0</v>
      </c>
      <c r="Y178" s="1487">
        <f>'НЗ 2-экз'!Y177</f>
        <v>0</v>
      </c>
      <c r="Z178" s="1487">
        <f>'НЗ 2-экз'!Z177</f>
        <v>25598</v>
      </c>
      <c r="AA178" s="1487">
        <f>'НЗ 2-экз'!AA177</f>
        <v>0</v>
      </c>
      <c r="AB178" s="1487">
        <f>'НЗ 2-экз'!AB177</f>
        <v>0</v>
      </c>
      <c r="AC178" s="1487">
        <f>'НЗ 2-экз'!AC177</f>
        <v>0</v>
      </c>
      <c r="AD178" s="1487">
        <f>'НЗ 2-экз'!AD177</f>
        <v>0</v>
      </c>
      <c r="AE178" s="1488"/>
      <c r="AF178" s="1488"/>
      <c r="AG178" s="1488">
        <f t="shared" si="39"/>
        <v>0</v>
      </c>
      <c r="AH178" s="1488">
        <f t="shared" si="40"/>
        <v>25598</v>
      </c>
      <c r="AI178" s="1488">
        <f t="shared" si="41"/>
        <v>0</v>
      </c>
      <c r="AJ178" s="1488">
        <f t="shared" si="43"/>
        <v>0</v>
      </c>
      <c r="AK178" s="1488">
        <f t="shared" si="44"/>
        <v>25598</v>
      </c>
      <c r="AL178" s="1488">
        <f t="shared" si="42"/>
        <v>25598</v>
      </c>
      <c r="AM178" s="1839"/>
    </row>
    <row r="179" spans="1:39" ht="11.25" hidden="1" customHeight="1" x14ac:dyDescent="0.2">
      <c r="A179" s="1426">
        <v>224</v>
      </c>
      <c r="B179" s="1053">
        <v>244</v>
      </c>
      <c r="C179" s="12"/>
      <c r="D179" s="58"/>
      <c r="E179" s="1487">
        <f>'НЗ 2-экз'!E178</f>
        <v>0</v>
      </c>
      <c r="F179" s="1487">
        <f>'НЗ 2-экз'!F178</f>
        <v>0</v>
      </c>
      <c r="G179" s="1487">
        <f>'НЗ 2-экз'!G178</f>
        <v>0</v>
      </c>
      <c r="H179" s="1487">
        <f>'НЗ 2-экз'!H178</f>
        <v>0</v>
      </c>
      <c r="I179" s="1487">
        <f>'НЗ 2-экз'!I178</f>
        <v>0</v>
      </c>
      <c r="J179" s="1487">
        <f>'НЗ 2-экз'!J178</f>
        <v>0</v>
      </c>
      <c r="K179" s="1487">
        <f>'НЗ 2-экз'!K178</f>
        <v>0</v>
      </c>
      <c r="L179" s="1487">
        <f>'НЗ 2-экз'!L178</f>
        <v>0</v>
      </c>
      <c r="M179" s="1487">
        <f>'НЗ 2-экз'!M178</f>
        <v>0</v>
      </c>
      <c r="N179" s="1487">
        <f>'НЗ 2-экз'!N178</f>
        <v>0</v>
      </c>
      <c r="O179" s="1487">
        <f>'НЗ 2-экз'!O178</f>
        <v>0</v>
      </c>
      <c r="P179" s="1487">
        <f>'НЗ 2-экз'!P178</f>
        <v>0</v>
      </c>
      <c r="Q179" s="1487">
        <f>'НЗ 2-экз'!Q178</f>
        <v>0</v>
      </c>
      <c r="R179" s="1487">
        <f>'НЗ 2-экз'!R178</f>
        <v>0</v>
      </c>
      <c r="S179" s="1487">
        <f>'НЗ 2-экз'!S178</f>
        <v>0</v>
      </c>
      <c r="T179" s="1487">
        <f>'НЗ 2-экз'!T178</f>
        <v>0</v>
      </c>
      <c r="U179" s="1487">
        <f>'НЗ 2-экз'!U178</f>
        <v>0</v>
      </c>
      <c r="V179" s="1487">
        <f>'НЗ 2-экз'!V178</f>
        <v>0</v>
      </c>
      <c r="W179" s="1487">
        <f>'НЗ 2-экз'!W178</f>
        <v>0</v>
      </c>
      <c r="X179" s="1487">
        <f>'НЗ 2-экз'!X178</f>
        <v>0</v>
      </c>
      <c r="Y179" s="1487">
        <f>'НЗ 2-экз'!Y178</f>
        <v>0</v>
      </c>
      <c r="Z179" s="1487">
        <f>'НЗ 2-экз'!Z178</f>
        <v>1000</v>
      </c>
      <c r="AA179" s="1487">
        <f>'НЗ 2-экз'!AA178</f>
        <v>0</v>
      </c>
      <c r="AB179" s="1487">
        <f>'НЗ 2-экз'!AB178</f>
        <v>0</v>
      </c>
      <c r="AC179" s="1487">
        <f>'НЗ 2-экз'!AC178</f>
        <v>0</v>
      </c>
      <c r="AD179" s="1487">
        <f>'НЗ 2-экз'!AD178</f>
        <v>0</v>
      </c>
      <c r="AE179" s="1488"/>
      <c r="AF179" s="1488"/>
      <c r="AG179" s="1488">
        <f t="shared" si="39"/>
        <v>0</v>
      </c>
      <c r="AH179" s="1488">
        <f t="shared" si="40"/>
        <v>1000</v>
      </c>
      <c r="AI179" s="1488">
        <f t="shared" si="41"/>
        <v>0</v>
      </c>
      <c r="AJ179" s="1488">
        <f t="shared" si="43"/>
        <v>0</v>
      </c>
      <c r="AK179" s="1488">
        <f t="shared" si="44"/>
        <v>1000</v>
      </c>
      <c r="AL179" s="1488">
        <f t="shared" si="42"/>
        <v>1000</v>
      </c>
      <c r="AM179" s="1839"/>
    </row>
    <row r="180" spans="1:39" ht="11.25" hidden="1" customHeight="1" x14ac:dyDescent="0.2">
      <c r="A180" s="1428" t="s">
        <v>199</v>
      </c>
      <c r="B180" s="1057">
        <v>244</v>
      </c>
      <c r="C180" s="14"/>
      <c r="D180" s="58"/>
      <c r="E180" s="1487">
        <f>'НЗ 2-экз'!E179</f>
        <v>0</v>
      </c>
      <c r="F180" s="1487">
        <f>'НЗ 2-экз'!F179</f>
        <v>0</v>
      </c>
      <c r="G180" s="1487">
        <f>'НЗ 2-экз'!G179</f>
        <v>0</v>
      </c>
      <c r="H180" s="1487">
        <f>'НЗ 2-экз'!H179</f>
        <v>0</v>
      </c>
      <c r="I180" s="1487">
        <f>'НЗ 2-экз'!I179</f>
        <v>0</v>
      </c>
      <c r="J180" s="1487">
        <f>'НЗ 2-экз'!J179</f>
        <v>0</v>
      </c>
      <c r="K180" s="1487">
        <f>'НЗ 2-экз'!K179</f>
        <v>0</v>
      </c>
      <c r="L180" s="1487">
        <f>'НЗ 2-экз'!L179</f>
        <v>0</v>
      </c>
      <c r="M180" s="1487">
        <f>'НЗ 2-экз'!M179</f>
        <v>0</v>
      </c>
      <c r="N180" s="1487">
        <f>'НЗ 2-экз'!N179</f>
        <v>0</v>
      </c>
      <c r="O180" s="1487">
        <f>'НЗ 2-экз'!O179</f>
        <v>0</v>
      </c>
      <c r="P180" s="1487">
        <f>'НЗ 2-экз'!P179</f>
        <v>0</v>
      </c>
      <c r="Q180" s="1487">
        <f>'НЗ 2-экз'!Q179</f>
        <v>0</v>
      </c>
      <c r="R180" s="1487">
        <f>'НЗ 2-экз'!R179</f>
        <v>0</v>
      </c>
      <c r="S180" s="1487">
        <f>'НЗ 2-экз'!S179</f>
        <v>0</v>
      </c>
      <c r="T180" s="1487">
        <f>'НЗ 2-экз'!T179</f>
        <v>0</v>
      </c>
      <c r="U180" s="1487">
        <f>'НЗ 2-экз'!U179</f>
        <v>0</v>
      </c>
      <c r="V180" s="1487">
        <f>'НЗ 2-экз'!V179</f>
        <v>0</v>
      </c>
      <c r="W180" s="1487">
        <f>'НЗ 2-экз'!W179</f>
        <v>0</v>
      </c>
      <c r="X180" s="1487">
        <f>'НЗ 2-экз'!X179</f>
        <v>0</v>
      </c>
      <c r="Y180" s="1487">
        <f>'НЗ 2-экз'!Y179</f>
        <v>0</v>
      </c>
      <c r="Z180" s="1487">
        <f>'НЗ 2-экз'!Z179</f>
        <v>61000</v>
      </c>
      <c r="AA180" s="1487">
        <f>'НЗ 2-экз'!AA179</f>
        <v>0</v>
      </c>
      <c r="AB180" s="1487">
        <f>'НЗ 2-экз'!AB179</f>
        <v>0</v>
      </c>
      <c r="AC180" s="1487">
        <f>'НЗ 2-экз'!AC179</f>
        <v>0</v>
      </c>
      <c r="AD180" s="1487">
        <f>'НЗ 2-экз'!AD179</f>
        <v>0</v>
      </c>
      <c r="AE180" s="1488"/>
      <c r="AF180" s="1488"/>
      <c r="AG180" s="1488">
        <f t="shared" si="39"/>
        <v>0</v>
      </c>
      <c r="AH180" s="1488">
        <f t="shared" si="40"/>
        <v>61000</v>
      </c>
      <c r="AI180" s="1488">
        <f t="shared" si="41"/>
        <v>0</v>
      </c>
      <c r="AJ180" s="1488">
        <f t="shared" si="43"/>
        <v>0</v>
      </c>
      <c r="AK180" s="1488">
        <f t="shared" si="44"/>
        <v>61000</v>
      </c>
      <c r="AL180" s="1488">
        <f t="shared" si="42"/>
        <v>61000</v>
      </c>
      <c r="AM180" s="1839"/>
    </row>
    <row r="181" spans="1:39" ht="11.25" hidden="1" customHeight="1" x14ac:dyDescent="0.2">
      <c r="A181" s="1428" t="s">
        <v>200</v>
      </c>
      <c r="B181" s="1057">
        <v>244</v>
      </c>
      <c r="C181" s="14"/>
      <c r="D181" s="58"/>
      <c r="E181" s="1487">
        <f>'НЗ 2-экз'!E180</f>
        <v>0</v>
      </c>
      <c r="F181" s="1487">
        <f>'НЗ 2-экз'!F180</f>
        <v>0</v>
      </c>
      <c r="G181" s="1487">
        <f>'НЗ 2-экз'!G180</f>
        <v>0</v>
      </c>
      <c r="H181" s="1487">
        <f>'НЗ 2-экз'!H180</f>
        <v>0</v>
      </c>
      <c r="I181" s="1487">
        <f>'НЗ 2-экз'!I180</f>
        <v>0</v>
      </c>
      <c r="J181" s="1487">
        <f>'НЗ 2-экз'!J180</f>
        <v>0</v>
      </c>
      <c r="K181" s="1487">
        <f>'НЗ 2-экз'!K180</f>
        <v>0</v>
      </c>
      <c r="L181" s="1487">
        <f>'НЗ 2-экз'!L180</f>
        <v>0</v>
      </c>
      <c r="M181" s="1487">
        <f>'НЗ 2-экз'!M180</f>
        <v>0</v>
      </c>
      <c r="N181" s="1487">
        <f>'НЗ 2-экз'!N180</f>
        <v>0</v>
      </c>
      <c r="O181" s="1487">
        <f>'НЗ 2-экз'!O180</f>
        <v>0</v>
      </c>
      <c r="P181" s="1487">
        <f>'НЗ 2-экз'!P180</f>
        <v>0</v>
      </c>
      <c r="Q181" s="1487">
        <f>'НЗ 2-экз'!Q180</f>
        <v>0</v>
      </c>
      <c r="R181" s="1487">
        <f>'НЗ 2-экз'!R180</f>
        <v>0</v>
      </c>
      <c r="S181" s="1487">
        <f>'НЗ 2-экз'!S180</f>
        <v>0</v>
      </c>
      <c r="T181" s="1487">
        <f>'НЗ 2-экз'!T180</f>
        <v>0</v>
      </c>
      <c r="U181" s="1487">
        <f>'НЗ 2-экз'!U180</f>
        <v>0</v>
      </c>
      <c r="V181" s="1487">
        <f>'НЗ 2-экз'!V180</f>
        <v>0</v>
      </c>
      <c r="W181" s="1487">
        <f>'НЗ 2-экз'!W180</f>
        <v>0</v>
      </c>
      <c r="X181" s="1487">
        <f>'НЗ 2-экз'!X180</f>
        <v>0</v>
      </c>
      <c r="Y181" s="1487">
        <f>'НЗ 2-экз'!Y180</f>
        <v>0</v>
      </c>
      <c r="Z181" s="1487">
        <f>'НЗ 2-экз'!Z180</f>
        <v>0</v>
      </c>
      <c r="AA181" s="1487">
        <f>'НЗ 2-экз'!AA180</f>
        <v>0</v>
      </c>
      <c r="AB181" s="1487">
        <f>'НЗ 2-экз'!AB180</f>
        <v>0</v>
      </c>
      <c r="AC181" s="1487">
        <f>'НЗ 2-экз'!AC180</f>
        <v>0</v>
      </c>
      <c r="AD181" s="1487">
        <f>'НЗ 2-экз'!AD180</f>
        <v>0</v>
      </c>
      <c r="AE181" s="1488"/>
      <c r="AF181" s="1488"/>
      <c r="AG181" s="1488">
        <f t="shared" si="39"/>
        <v>0</v>
      </c>
      <c r="AH181" s="1488">
        <f t="shared" si="40"/>
        <v>0</v>
      </c>
      <c r="AI181" s="1488">
        <f t="shared" si="41"/>
        <v>0</v>
      </c>
      <c r="AJ181" s="1488">
        <f t="shared" si="43"/>
        <v>0</v>
      </c>
      <c r="AK181" s="1488">
        <f t="shared" si="44"/>
        <v>0</v>
      </c>
      <c r="AL181" s="1488">
        <f t="shared" si="42"/>
        <v>0</v>
      </c>
      <c r="AM181" s="1839"/>
    </row>
    <row r="182" spans="1:39" ht="11.25" hidden="1" customHeight="1" x14ac:dyDescent="0.2">
      <c r="A182" s="1428" t="s">
        <v>201</v>
      </c>
      <c r="B182" s="1057">
        <v>244</v>
      </c>
      <c r="C182" s="14"/>
      <c r="D182" s="58"/>
      <c r="E182" s="1487">
        <f>'НЗ 2-экз'!E181</f>
        <v>0</v>
      </c>
      <c r="F182" s="1487">
        <f>'НЗ 2-экз'!F181</f>
        <v>7000</v>
      </c>
      <c r="G182" s="1487">
        <f>'НЗ 2-экз'!G181</f>
        <v>0</v>
      </c>
      <c r="H182" s="1487">
        <f>'НЗ 2-экз'!H181</f>
        <v>0</v>
      </c>
      <c r="I182" s="1487">
        <f>'НЗ 2-экз'!I181</f>
        <v>0</v>
      </c>
      <c r="J182" s="1487">
        <f>'НЗ 2-экз'!J181</f>
        <v>0</v>
      </c>
      <c r="K182" s="1487">
        <f>'НЗ 2-экз'!K181</f>
        <v>0</v>
      </c>
      <c r="L182" s="1487">
        <f>'НЗ 2-экз'!L181</f>
        <v>0</v>
      </c>
      <c r="M182" s="1487">
        <f>'НЗ 2-экз'!M181</f>
        <v>0</v>
      </c>
      <c r="N182" s="1487">
        <f>'НЗ 2-экз'!N181</f>
        <v>0</v>
      </c>
      <c r="O182" s="1487">
        <f>'НЗ 2-экз'!O181</f>
        <v>0</v>
      </c>
      <c r="P182" s="1487">
        <f>'НЗ 2-экз'!P181</f>
        <v>0</v>
      </c>
      <c r="Q182" s="1487">
        <f>'НЗ 2-экз'!Q181</f>
        <v>0</v>
      </c>
      <c r="R182" s="1487">
        <f>'НЗ 2-экз'!R181</f>
        <v>0</v>
      </c>
      <c r="S182" s="1487">
        <f>'НЗ 2-экз'!S181</f>
        <v>0</v>
      </c>
      <c r="T182" s="1487">
        <f>'НЗ 2-экз'!T181</f>
        <v>7000</v>
      </c>
      <c r="U182" s="1487">
        <f>'НЗ 2-экз'!U181</f>
        <v>0</v>
      </c>
      <c r="V182" s="1487">
        <f>'НЗ 2-экз'!V181</f>
        <v>0</v>
      </c>
      <c r="W182" s="1487">
        <f>'НЗ 2-экз'!W181</f>
        <v>0</v>
      </c>
      <c r="X182" s="1487">
        <f>'НЗ 2-экз'!X181</f>
        <v>7000</v>
      </c>
      <c r="Y182" s="1487">
        <f>'НЗ 2-экз'!Y181</f>
        <v>0</v>
      </c>
      <c r="Z182" s="1487">
        <f>'НЗ 2-экз'!Z181</f>
        <v>5650</v>
      </c>
      <c r="AA182" s="1487">
        <f>'НЗ 2-экз'!AA181</f>
        <v>0</v>
      </c>
      <c r="AB182" s="1487">
        <f>'НЗ 2-экз'!AB181</f>
        <v>0</v>
      </c>
      <c r="AC182" s="1487">
        <f>'НЗ 2-экз'!AC181</f>
        <v>0</v>
      </c>
      <c r="AD182" s="1487">
        <f>'НЗ 2-экз'!AD181</f>
        <v>0</v>
      </c>
      <c r="AE182" s="1488"/>
      <c r="AF182" s="1488"/>
      <c r="AG182" s="1488">
        <f t="shared" si="39"/>
        <v>0</v>
      </c>
      <c r="AH182" s="1488">
        <f t="shared" si="40"/>
        <v>5650</v>
      </c>
      <c r="AI182" s="1488">
        <f t="shared" si="41"/>
        <v>0</v>
      </c>
      <c r="AJ182" s="1488">
        <f t="shared" si="43"/>
        <v>0</v>
      </c>
      <c r="AK182" s="1488">
        <f t="shared" si="44"/>
        <v>5650</v>
      </c>
      <c r="AL182" s="1488">
        <f t="shared" si="42"/>
        <v>12650</v>
      </c>
      <c r="AM182" s="1839"/>
    </row>
    <row r="183" spans="1:39" ht="11.25" hidden="1" customHeight="1" x14ac:dyDescent="0.2">
      <c r="A183" s="1428" t="s">
        <v>202</v>
      </c>
      <c r="B183" s="1057">
        <v>244</v>
      </c>
      <c r="C183" s="14"/>
      <c r="D183" s="58"/>
      <c r="E183" s="1487">
        <f>'НЗ 2-экз'!E182</f>
        <v>0</v>
      </c>
      <c r="F183" s="1487">
        <f>'НЗ 2-экз'!F182</f>
        <v>0</v>
      </c>
      <c r="G183" s="1487">
        <f>'НЗ 2-экз'!G182</f>
        <v>0</v>
      </c>
      <c r="H183" s="1487">
        <f>'НЗ 2-экз'!H182</f>
        <v>0</v>
      </c>
      <c r="I183" s="1487">
        <f>'НЗ 2-экз'!I182</f>
        <v>0</v>
      </c>
      <c r="J183" s="1487">
        <f>'НЗ 2-экз'!J182</f>
        <v>0</v>
      </c>
      <c r="K183" s="1487">
        <f>'НЗ 2-экз'!K182</f>
        <v>0</v>
      </c>
      <c r="L183" s="1487">
        <f>'НЗ 2-экз'!L182</f>
        <v>0</v>
      </c>
      <c r="M183" s="1487">
        <f>'НЗ 2-экз'!M182</f>
        <v>0</v>
      </c>
      <c r="N183" s="1487">
        <f>'НЗ 2-экз'!N182</f>
        <v>0</v>
      </c>
      <c r="O183" s="1487">
        <f>'НЗ 2-экз'!O182</f>
        <v>0</v>
      </c>
      <c r="P183" s="1487">
        <f>'НЗ 2-экз'!P182</f>
        <v>0</v>
      </c>
      <c r="Q183" s="1487">
        <f>'НЗ 2-экз'!Q182</f>
        <v>0</v>
      </c>
      <c r="R183" s="1487">
        <f>'НЗ 2-экз'!R182</f>
        <v>0</v>
      </c>
      <c r="S183" s="1487">
        <f>'НЗ 2-экз'!S182</f>
        <v>0</v>
      </c>
      <c r="T183" s="1487">
        <f>'НЗ 2-экз'!T182</f>
        <v>0</v>
      </c>
      <c r="U183" s="1487">
        <f>'НЗ 2-экз'!U182</f>
        <v>0</v>
      </c>
      <c r="V183" s="1487">
        <f>'НЗ 2-экз'!V182</f>
        <v>0</v>
      </c>
      <c r="W183" s="1487">
        <f>'НЗ 2-экз'!W182</f>
        <v>0</v>
      </c>
      <c r="X183" s="1487">
        <f>'НЗ 2-экз'!X182</f>
        <v>0</v>
      </c>
      <c r="Y183" s="1487">
        <f>'НЗ 2-экз'!Y182</f>
        <v>0</v>
      </c>
      <c r="Z183" s="1487">
        <f>'НЗ 2-экз'!Z182</f>
        <v>0</v>
      </c>
      <c r="AA183" s="1487">
        <f>'НЗ 2-экз'!AA182</f>
        <v>0</v>
      </c>
      <c r="AB183" s="1487">
        <f>'НЗ 2-экз'!AB182</f>
        <v>0</v>
      </c>
      <c r="AC183" s="1487">
        <f>'НЗ 2-экз'!AC182</f>
        <v>0</v>
      </c>
      <c r="AD183" s="1487">
        <f>'НЗ 2-экз'!AD182</f>
        <v>0</v>
      </c>
      <c r="AE183" s="1488"/>
      <c r="AF183" s="1488"/>
      <c r="AG183" s="1488">
        <f t="shared" si="39"/>
        <v>0</v>
      </c>
      <c r="AH183" s="1488">
        <f t="shared" si="40"/>
        <v>0</v>
      </c>
      <c r="AI183" s="1488">
        <f t="shared" si="41"/>
        <v>0</v>
      </c>
      <c r="AJ183" s="1488">
        <f t="shared" si="43"/>
        <v>0</v>
      </c>
      <c r="AK183" s="1488">
        <f t="shared" si="44"/>
        <v>0</v>
      </c>
      <c r="AL183" s="1488">
        <f t="shared" si="42"/>
        <v>0</v>
      </c>
      <c r="AM183" s="1839"/>
    </row>
    <row r="184" spans="1:39" ht="11.25" hidden="1" customHeight="1" x14ac:dyDescent="0.2">
      <c r="A184" s="1429" t="s">
        <v>246</v>
      </c>
      <c r="B184" s="1057">
        <v>244</v>
      </c>
      <c r="C184" s="15"/>
      <c r="D184" s="58"/>
      <c r="E184" s="1487">
        <f>'НЗ 2-экз'!E183</f>
        <v>20000</v>
      </c>
      <c r="F184" s="1487">
        <f>'НЗ 2-экз'!F183</f>
        <v>10000</v>
      </c>
      <c r="G184" s="1487">
        <f>'НЗ 2-экз'!G183</f>
        <v>0</v>
      </c>
      <c r="H184" s="1487">
        <f>'НЗ 2-экз'!H183</f>
        <v>0</v>
      </c>
      <c r="I184" s="1487">
        <f>'НЗ 2-экз'!I183</f>
        <v>0</v>
      </c>
      <c r="J184" s="1487">
        <f>'НЗ 2-экз'!J183</f>
        <v>0</v>
      </c>
      <c r="K184" s="1487">
        <f>'НЗ 2-экз'!K183</f>
        <v>0</v>
      </c>
      <c r="L184" s="1487">
        <f>'НЗ 2-экз'!L183</f>
        <v>0</v>
      </c>
      <c r="M184" s="1487">
        <f>'НЗ 2-экз'!M183</f>
        <v>0</v>
      </c>
      <c r="N184" s="1487">
        <f>'НЗ 2-экз'!N183</f>
        <v>0</v>
      </c>
      <c r="O184" s="1487">
        <f>'НЗ 2-экз'!O183</f>
        <v>0</v>
      </c>
      <c r="P184" s="1487">
        <f>'НЗ 2-экз'!P183</f>
        <v>0</v>
      </c>
      <c r="Q184" s="1487">
        <f>'НЗ 2-экз'!Q183</f>
        <v>0</v>
      </c>
      <c r="R184" s="1487">
        <f>'НЗ 2-экз'!R183</f>
        <v>0</v>
      </c>
      <c r="S184" s="1487">
        <f>'НЗ 2-экз'!S183</f>
        <v>20000</v>
      </c>
      <c r="T184" s="1487">
        <f>'НЗ 2-экз'!T183</f>
        <v>10000</v>
      </c>
      <c r="U184" s="1487">
        <f>'НЗ 2-экз'!U183</f>
        <v>0</v>
      </c>
      <c r="V184" s="1487">
        <f>'НЗ 2-экз'!V183</f>
        <v>0</v>
      </c>
      <c r="W184" s="1487">
        <f>'НЗ 2-экз'!W183</f>
        <v>0</v>
      </c>
      <c r="X184" s="1487">
        <f>'НЗ 2-экз'!X183</f>
        <v>30000</v>
      </c>
      <c r="Y184" s="1487">
        <f>'НЗ 2-экз'!Y183</f>
        <v>0</v>
      </c>
      <c r="Z184" s="1487">
        <f>'НЗ 2-экз'!Z183</f>
        <v>148126</v>
      </c>
      <c r="AA184" s="1487">
        <f>'НЗ 2-экз'!AA183</f>
        <v>0</v>
      </c>
      <c r="AB184" s="1487">
        <f>'НЗ 2-экз'!AB183</f>
        <v>0</v>
      </c>
      <c r="AC184" s="1487">
        <f>'НЗ 2-экз'!AC183</f>
        <v>0</v>
      </c>
      <c r="AD184" s="1487">
        <f>'НЗ 2-экз'!AD183</f>
        <v>0</v>
      </c>
      <c r="AE184" s="1488"/>
      <c r="AF184" s="1488"/>
      <c r="AG184" s="1488">
        <f t="shared" si="39"/>
        <v>0</v>
      </c>
      <c r="AH184" s="1488">
        <f t="shared" si="40"/>
        <v>148126</v>
      </c>
      <c r="AI184" s="1488">
        <f t="shared" si="41"/>
        <v>0</v>
      </c>
      <c r="AJ184" s="1488">
        <f t="shared" si="43"/>
        <v>0</v>
      </c>
      <c r="AK184" s="1488">
        <f t="shared" si="44"/>
        <v>148126</v>
      </c>
      <c r="AL184" s="1488">
        <f t="shared" si="42"/>
        <v>178126</v>
      </c>
      <c r="AM184" s="1839"/>
    </row>
    <row r="185" spans="1:39" ht="11.25" hidden="1" customHeight="1" x14ac:dyDescent="0.2">
      <c r="A185" s="1429" t="s">
        <v>248</v>
      </c>
      <c r="B185" s="1057">
        <v>244</v>
      </c>
      <c r="C185" s="15"/>
      <c r="D185" s="58"/>
      <c r="E185" s="1487">
        <f>'НЗ 2-экз'!E184</f>
        <v>0</v>
      </c>
      <c r="F185" s="1487">
        <f>'НЗ 2-экз'!F184</f>
        <v>0</v>
      </c>
      <c r="G185" s="1487">
        <f>'НЗ 2-экз'!G184</f>
        <v>0</v>
      </c>
      <c r="H185" s="1487">
        <f>'НЗ 2-экз'!H184</f>
        <v>0</v>
      </c>
      <c r="I185" s="1487">
        <f>'НЗ 2-экз'!I184</f>
        <v>0</v>
      </c>
      <c r="J185" s="1487">
        <f>'НЗ 2-экз'!J184</f>
        <v>0</v>
      </c>
      <c r="K185" s="1487">
        <f>'НЗ 2-экз'!K184</f>
        <v>0</v>
      </c>
      <c r="L185" s="1487">
        <f>'НЗ 2-экз'!L184</f>
        <v>0</v>
      </c>
      <c r="M185" s="1487">
        <f>'НЗ 2-экз'!M184</f>
        <v>0</v>
      </c>
      <c r="N185" s="1487">
        <f>'НЗ 2-экз'!N184</f>
        <v>0</v>
      </c>
      <c r="O185" s="1487">
        <f>'НЗ 2-экз'!O184</f>
        <v>0</v>
      </c>
      <c r="P185" s="1487">
        <f>'НЗ 2-экз'!P184</f>
        <v>0</v>
      </c>
      <c r="Q185" s="1487">
        <f>'НЗ 2-экз'!Q184</f>
        <v>0</v>
      </c>
      <c r="R185" s="1487">
        <f>'НЗ 2-экз'!R184</f>
        <v>0</v>
      </c>
      <c r="S185" s="1487">
        <f>'НЗ 2-экз'!S184</f>
        <v>0</v>
      </c>
      <c r="T185" s="1487">
        <f>'НЗ 2-экз'!T184</f>
        <v>0</v>
      </c>
      <c r="U185" s="1487">
        <f>'НЗ 2-экз'!U184</f>
        <v>0</v>
      </c>
      <c r="V185" s="1487">
        <f>'НЗ 2-экз'!V184</f>
        <v>0</v>
      </c>
      <c r="W185" s="1487">
        <f>'НЗ 2-экз'!W184</f>
        <v>0</v>
      </c>
      <c r="X185" s="1487">
        <f>'НЗ 2-экз'!X184</f>
        <v>0</v>
      </c>
      <c r="Y185" s="1487">
        <f>'НЗ 2-экз'!Y184</f>
        <v>0</v>
      </c>
      <c r="Z185" s="1487">
        <f>'НЗ 2-экз'!Z184</f>
        <v>0</v>
      </c>
      <c r="AA185" s="1487">
        <f>'НЗ 2-экз'!AA184</f>
        <v>0</v>
      </c>
      <c r="AB185" s="1487">
        <f>'НЗ 2-экз'!AB184</f>
        <v>0</v>
      </c>
      <c r="AC185" s="1487">
        <f>'НЗ 2-экз'!AC184</f>
        <v>0</v>
      </c>
      <c r="AD185" s="1487">
        <f>'НЗ 2-экз'!AD184</f>
        <v>0</v>
      </c>
      <c r="AE185" s="1488"/>
      <c r="AF185" s="1488"/>
      <c r="AG185" s="1488">
        <f t="shared" si="39"/>
        <v>0</v>
      </c>
      <c r="AH185" s="1488">
        <f t="shared" si="40"/>
        <v>0</v>
      </c>
      <c r="AI185" s="1488">
        <f t="shared" si="41"/>
        <v>0</v>
      </c>
      <c r="AJ185" s="1488">
        <f t="shared" si="43"/>
        <v>0</v>
      </c>
      <c r="AK185" s="1488">
        <f t="shared" si="44"/>
        <v>0</v>
      </c>
      <c r="AL185" s="1488">
        <f t="shared" si="42"/>
        <v>0</v>
      </c>
      <c r="AM185" s="1839"/>
    </row>
    <row r="186" spans="1:39" ht="11.25" hidden="1" customHeight="1" x14ac:dyDescent="0.2">
      <c r="A186" s="1425">
        <v>227</v>
      </c>
      <c r="B186" s="1051">
        <v>244</v>
      </c>
      <c r="C186" s="11"/>
      <c r="D186" s="58"/>
      <c r="E186" s="1487">
        <f>'НЗ 2-экз'!E185</f>
        <v>0</v>
      </c>
      <c r="F186" s="1487">
        <f>'НЗ 2-экз'!F185</f>
        <v>0</v>
      </c>
      <c r="G186" s="1487">
        <f>'НЗ 2-экз'!G185</f>
        <v>0</v>
      </c>
      <c r="H186" s="1487">
        <f>'НЗ 2-экз'!H185</f>
        <v>0</v>
      </c>
      <c r="I186" s="1487">
        <f>'НЗ 2-экз'!I185</f>
        <v>0</v>
      </c>
      <c r="J186" s="1487">
        <f>'НЗ 2-экз'!J185</f>
        <v>0</v>
      </c>
      <c r="K186" s="1487">
        <f>'НЗ 2-экз'!K185</f>
        <v>0</v>
      </c>
      <c r="L186" s="1487">
        <f>'НЗ 2-экз'!L185</f>
        <v>0</v>
      </c>
      <c r="M186" s="1487">
        <f>'НЗ 2-экз'!M185</f>
        <v>0</v>
      </c>
      <c r="N186" s="1487">
        <f>'НЗ 2-экз'!N185</f>
        <v>0</v>
      </c>
      <c r="O186" s="1487">
        <f>'НЗ 2-экз'!O185</f>
        <v>0</v>
      </c>
      <c r="P186" s="1487">
        <f>'НЗ 2-экз'!P185</f>
        <v>0</v>
      </c>
      <c r="Q186" s="1487">
        <f>'НЗ 2-экз'!Q185</f>
        <v>0</v>
      </c>
      <c r="R186" s="1487">
        <f>'НЗ 2-экз'!R185</f>
        <v>0</v>
      </c>
      <c r="S186" s="1487">
        <f>'НЗ 2-экз'!S185</f>
        <v>0</v>
      </c>
      <c r="T186" s="1487">
        <f>'НЗ 2-экз'!T185</f>
        <v>0</v>
      </c>
      <c r="U186" s="1487">
        <f>'НЗ 2-экз'!U185</f>
        <v>0</v>
      </c>
      <c r="V186" s="1487">
        <f>'НЗ 2-экз'!V185</f>
        <v>0</v>
      </c>
      <c r="W186" s="1487">
        <f>'НЗ 2-экз'!W185</f>
        <v>0</v>
      </c>
      <c r="X186" s="1487">
        <f>'НЗ 2-экз'!X185</f>
        <v>0</v>
      </c>
      <c r="Y186" s="1487">
        <f>'НЗ 2-экз'!Y185</f>
        <v>0</v>
      </c>
      <c r="Z186" s="1487">
        <f>'НЗ 2-экз'!Z185</f>
        <v>0</v>
      </c>
      <c r="AA186" s="1487">
        <f>'НЗ 2-экз'!AA185</f>
        <v>0</v>
      </c>
      <c r="AB186" s="1487">
        <f>'НЗ 2-экз'!AB185</f>
        <v>0</v>
      </c>
      <c r="AC186" s="1487">
        <f>'НЗ 2-экз'!AC185</f>
        <v>0</v>
      </c>
      <c r="AD186" s="1487">
        <f>'НЗ 2-экз'!AD185</f>
        <v>0</v>
      </c>
      <c r="AE186" s="1488"/>
      <c r="AF186" s="1488"/>
      <c r="AG186" s="1488">
        <f t="shared" si="39"/>
        <v>0</v>
      </c>
      <c r="AH186" s="1488">
        <f t="shared" si="40"/>
        <v>0</v>
      </c>
      <c r="AI186" s="1488">
        <f t="shared" si="41"/>
        <v>0</v>
      </c>
      <c r="AJ186" s="1488">
        <f t="shared" si="43"/>
        <v>0</v>
      </c>
      <c r="AK186" s="1488">
        <f t="shared" si="44"/>
        <v>0</v>
      </c>
      <c r="AL186" s="1488">
        <f t="shared" si="42"/>
        <v>0</v>
      </c>
      <c r="AM186" s="1839"/>
    </row>
    <row r="187" spans="1:39" ht="11.25" hidden="1" customHeight="1" x14ac:dyDescent="0.2">
      <c r="A187" s="1429">
        <v>262</v>
      </c>
      <c r="B187" s="1049">
        <v>112</v>
      </c>
      <c r="C187" s="15"/>
      <c r="D187" s="58"/>
      <c r="E187" s="1487">
        <f>'НЗ 2-экз'!E186</f>
        <v>0</v>
      </c>
      <c r="F187" s="1487">
        <f>'НЗ 2-экз'!F186</f>
        <v>0</v>
      </c>
      <c r="G187" s="1487">
        <f>'НЗ 2-экз'!G186</f>
        <v>0</v>
      </c>
      <c r="H187" s="1487">
        <f>'НЗ 2-экз'!H186</f>
        <v>0</v>
      </c>
      <c r="I187" s="1487">
        <f>'НЗ 2-экз'!I186</f>
        <v>0</v>
      </c>
      <c r="J187" s="1487">
        <f>'НЗ 2-экз'!J186</f>
        <v>0</v>
      </c>
      <c r="K187" s="1487">
        <f>'НЗ 2-экз'!K186</f>
        <v>0</v>
      </c>
      <c r="L187" s="1487">
        <f>'НЗ 2-экз'!L186</f>
        <v>0</v>
      </c>
      <c r="M187" s="1487">
        <f>'НЗ 2-экз'!M186</f>
        <v>0</v>
      </c>
      <c r="N187" s="1487">
        <f>'НЗ 2-экз'!N186</f>
        <v>0</v>
      </c>
      <c r="O187" s="1487">
        <f>'НЗ 2-экз'!O186</f>
        <v>0</v>
      </c>
      <c r="P187" s="1487">
        <f>'НЗ 2-экз'!P186</f>
        <v>0</v>
      </c>
      <c r="Q187" s="1487">
        <f>'НЗ 2-экз'!Q186</f>
        <v>0</v>
      </c>
      <c r="R187" s="1487">
        <f>'НЗ 2-экз'!R186</f>
        <v>0</v>
      </c>
      <c r="S187" s="1487">
        <f>'НЗ 2-экз'!S186</f>
        <v>0</v>
      </c>
      <c r="T187" s="1487">
        <f>'НЗ 2-экз'!T186</f>
        <v>0</v>
      </c>
      <c r="U187" s="1487">
        <f>'НЗ 2-экз'!U186</f>
        <v>0</v>
      </c>
      <c r="V187" s="1487">
        <f>'НЗ 2-экз'!V186</f>
        <v>0</v>
      </c>
      <c r="W187" s="1487">
        <f>'НЗ 2-экз'!W186</f>
        <v>0</v>
      </c>
      <c r="X187" s="1487">
        <f>'НЗ 2-экз'!X186</f>
        <v>0</v>
      </c>
      <c r="Y187" s="1487">
        <f>'НЗ 2-экз'!Y186</f>
        <v>0</v>
      </c>
      <c r="Z187" s="1487">
        <f>'НЗ 2-экз'!Z186</f>
        <v>0</v>
      </c>
      <c r="AA187" s="1487">
        <f>'НЗ 2-экз'!AA186</f>
        <v>0</v>
      </c>
      <c r="AB187" s="1487">
        <f>'НЗ 2-экз'!AB186</f>
        <v>0</v>
      </c>
      <c r="AC187" s="1487">
        <f>'НЗ 2-экз'!AC186</f>
        <v>0</v>
      </c>
      <c r="AD187" s="1487">
        <f>'НЗ 2-экз'!AD186</f>
        <v>0</v>
      </c>
      <c r="AE187" s="1488"/>
      <c r="AF187" s="1488"/>
      <c r="AG187" s="1488">
        <f t="shared" si="39"/>
        <v>0</v>
      </c>
      <c r="AH187" s="1488">
        <f t="shared" si="40"/>
        <v>0</v>
      </c>
      <c r="AI187" s="1488">
        <f t="shared" si="41"/>
        <v>0</v>
      </c>
      <c r="AJ187" s="1488">
        <f t="shared" si="43"/>
        <v>0</v>
      </c>
      <c r="AK187" s="1488">
        <f t="shared" si="44"/>
        <v>0</v>
      </c>
      <c r="AL187" s="1488">
        <f t="shared" si="42"/>
        <v>0</v>
      </c>
      <c r="AM187" s="1839"/>
    </row>
    <row r="188" spans="1:39" ht="11.25" hidden="1" customHeight="1" x14ac:dyDescent="0.2">
      <c r="A188" s="1429">
        <v>262</v>
      </c>
      <c r="B188" s="1049">
        <v>119</v>
      </c>
      <c r="C188" s="15"/>
      <c r="D188" s="58"/>
      <c r="E188" s="1487">
        <f>'НЗ 2-экз'!E187</f>
        <v>0</v>
      </c>
      <c r="F188" s="1487">
        <f>'НЗ 2-экз'!F187</f>
        <v>0</v>
      </c>
      <c r="G188" s="1487">
        <f>'НЗ 2-экз'!G187</f>
        <v>0</v>
      </c>
      <c r="H188" s="1487">
        <f>'НЗ 2-экз'!H187</f>
        <v>0</v>
      </c>
      <c r="I188" s="1487">
        <f>'НЗ 2-экз'!I187</f>
        <v>0</v>
      </c>
      <c r="J188" s="1487">
        <f>'НЗ 2-экз'!J187</f>
        <v>0</v>
      </c>
      <c r="K188" s="1487">
        <f>'НЗ 2-экз'!K187</f>
        <v>0</v>
      </c>
      <c r="L188" s="1487">
        <f>'НЗ 2-экз'!L187</f>
        <v>0</v>
      </c>
      <c r="M188" s="1487">
        <f>'НЗ 2-экз'!M187</f>
        <v>0</v>
      </c>
      <c r="N188" s="1487">
        <f>'НЗ 2-экз'!N187</f>
        <v>0</v>
      </c>
      <c r="O188" s="1487">
        <f>'НЗ 2-экз'!O187</f>
        <v>0</v>
      </c>
      <c r="P188" s="1487">
        <f>'НЗ 2-экз'!P187</f>
        <v>0</v>
      </c>
      <c r="Q188" s="1487">
        <f>'НЗ 2-экз'!Q187</f>
        <v>0</v>
      </c>
      <c r="R188" s="1487">
        <f>'НЗ 2-экз'!R187</f>
        <v>0</v>
      </c>
      <c r="S188" s="1487">
        <f>'НЗ 2-экз'!S187</f>
        <v>0</v>
      </c>
      <c r="T188" s="1487">
        <f>'НЗ 2-экз'!T187</f>
        <v>0</v>
      </c>
      <c r="U188" s="1487">
        <f>'НЗ 2-экз'!U187</f>
        <v>0</v>
      </c>
      <c r="V188" s="1487">
        <f>'НЗ 2-экз'!V187</f>
        <v>0</v>
      </c>
      <c r="W188" s="1487">
        <f>'НЗ 2-экз'!W187</f>
        <v>0</v>
      </c>
      <c r="X188" s="1487">
        <f>'НЗ 2-экз'!X187</f>
        <v>0</v>
      </c>
      <c r="Y188" s="1487">
        <f>'НЗ 2-экз'!Y187</f>
        <v>0</v>
      </c>
      <c r="Z188" s="1487">
        <f>'НЗ 2-экз'!Z187</f>
        <v>0</v>
      </c>
      <c r="AA188" s="1487">
        <f>'НЗ 2-экз'!AA187</f>
        <v>0</v>
      </c>
      <c r="AB188" s="1487">
        <f>'НЗ 2-экз'!AB187</f>
        <v>0</v>
      </c>
      <c r="AC188" s="1487">
        <f>'НЗ 2-экз'!AC187</f>
        <v>0</v>
      </c>
      <c r="AD188" s="1487">
        <f>'НЗ 2-экз'!AD187</f>
        <v>0</v>
      </c>
      <c r="AE188" s="1488"/>
      <c r="AF188" s="1488"/>
      <c r="AG188" s="1488">
        <f t="shared" si="39"/>
        <v>0</v>
      </c>
      <c r="AH188" s="1488">
        <f t="shared" si="40"/>
        <v>0</v>
      </c>
      <c r="AI188" s="1488">
        <f t="shared" si="41"/>
        <v>0</v>
      </c>
      <c r="AJ188" s="1488">
        <f t="shared" si="43"/>
        <v>0</v>
      </c>
      <c r="AK188" s="1488">
        <f t="shared" si="44"/>
        <v>0</v>
      </c>
      <c r="AL188" s="1488">
        <f t="shared" si="42"/>
        <v>0</v>
      </c>
      <c r="AM188" s="1839"/>
    </row>
    <row r="189" spans="1:39" ht="11.25" hidden="1" customHeight="1" x14ac:dyDescent="0.2">
      <c r="A189" s="1425">
        <v>266</v>
      </c>
      <c r="B189" s="1051">
        <v>111</v>
      </c>
      <c r="C189" s="11"/>
      <c r="D189" s="58"/>
      <c r="E189" s="1487">
        <f>'НЗ 2-экз'!E188</f>
        <v>0</v>
      </c>
      <c r="F189" s="1487">
        <f>'НЗ 2-экз'!F188</f>
        <v>0</v>
      </c>
      <c r="G189" s="1487">
        <f>'НЗ 2-экз'!G188</f>
        <v>0</v>
      </c>
      <c r="H189" s="1487">
        <f>'НЗ 2-экз'!H188</f>
        <v>0</v>
      </c>
      <c r="I189" s="1487">
        <f>'НЗ 2-экз'!I188</f>
        <v>0</v>
      </c>
      <c r="J189" s="1487">
        <f>'НЗ 2-экз'!J188</f>
        <v>0</v>
      </c>
      <c r="K189" s="1487">
        <f>'НЗ 2-экз'!K188</f>
        <v>0</v>
      </c>
      <c r="L189" s="1487">
        <f>'НЗ 2-экз'!L188</f>
        <v>0</v>
      </c>
      <c r="M189" s="1487">
        <f>'НЗ 2-экз'!M188</f>
        <v>0</v>
      </c>
      <c r="N189" s="1487">
        <f>'НЗ 2-экз'!N188</f>
        <v>0</v>
      </c>
      <c r="O189" s="1487">
        <f>'НЗ 2-экз'!O188</f>
        <v>0</v>
      </c>
      <c r="P189" s="1487">
        <f>'НЗ 2-экз'!P188</f>
        <v>0</v>
      </c>
      <c r="Q189" s="1487">
        <f>'НЗ 2-экз'!Q188</f>
        <v>0</v>
      </c>
      <c r="R189" s="1487">
        <f>'НЗ 2-экз'!R188</f>
        <v>0</v>
      </c>
      <c r="S189" s="1487">
        <f>'НЗ 2-экз'!S188</f>
        <v>0</v>
      </c>
      <c r="T189" s="1487">
        <f>'НЗ 2-экз'!T188</f>
        <v>0</v>
      </c>
      <c r="U189" s="1487">
        <f>'НЗ 2-экз'!U188</f>
        <v>0</v>
      </c>
      <c r="V189" s="1487">
        <f>'НЗ 2-экз'!V188</f>
        <v>0</v>
      </c>
      <c r="W189" s="1487">
        <f>'НЗ 2-экз'!W188</f>
        <v>0</v>
      </c>
      <c r="X189" s="1487">
        <f>'НЗ 2-экз'!X188</f>
        <v>0</v>
      </c>
      <c r="Y189" s="1487">
        <f>'НЗ 2-экз'!Y188</f>
        <v>0</v>
      </c>
      <c r="Z189" s="1487">
        <f>'НЗ 2-экз'!Z188</f>
        <v>0</v>
      </c>
      <c r="AA189" s="1487">
        <f>'НЗ 2-экз'!AA188</f>
        <v>0</v>
      </c>
      <c r="AB189" s="1487">
        <f>'НЗ 2-экз'!AB188</f>
        <v>0</v>
      </c>
      <c r="AC189" s="1487">
        <f>'НЗ 2-экз'!AC188</f>
        <v>0</v>
      </c>
      <c r="AD189" s="1487">
        <f>'НЗ 2-экз'!AD188</f>
        <v>0</v>
      </c>
      <c r="AE189" s="1488"/>
      <c r="AF189" s="1488"/>
      <c r="AG189" s="1488">
        <f t="shared" si="39"/>
        <v>0</v>
      </c>
      <c r="AH189" s="1488">
        <f t="shared" si="40"/>
        <v>0</v>
      </c>
      <c r="AI189" s="1488">
        <f t="shared" si="41"/>
        <v>0</v>
      </c>
      <c r="AJ189" s="1488">
        <f t="shared" si="43"/>
        <v>0</v>
      </c>
      <c r="AK189" s="1488">
        <f t="shared" si="44"/>
        <v>0</v>
      </c>
      <c r="AL189" s="1488">
        <f t="shared" si="42"/>
        <v>0</v>
      </c>
      <c r="AM189" s="1839"/>
    </row>
    <row r="190" spans="1:39" ht="11.25" hidden="1" customHeight="1" x14ac:dyDescent="0.2">
      <c r="A190" s="1425">
        <v>266</v>
      </c>
      <c r="B190" s="1051">
        <v>112</v>
      </c>
      <c r="C190" s="11"/>
      <c r="D190" s="58"/>
      <c r="E190" s="1487">
        <f>'НЗ 2-экз'!E189</f>
        <v>0</v>
      </c>
      <c r="F190" s="1487">
        <f>'НЗ 2-экз'!F189</f>
        <v>0</v>
      </c>
      <c r="G190" s="1487">
        <f>'НЗ 2-экз'!G189</f>
        <v>0</v>
      </c>
      <c r="H190" s="1487">
        <f>'НЗ 2-экз'!H189</f>
        <v>0</v>
      </c>
      <c r="I190" s="1487">
        <f>'НЗ 2-экз'!I189</f>
        <v>0</v>
      </c>
      <c r="J190" s="1487">
        <f>'НЗ 2-экз'!J189</f>
        <v>0</v>
      </c>
      <c r="K190" s="1487">
        <f>'НЗ 2-экз'!K189</f>
        <v>0</v>
      </c>
      <c r="L190" s="1487">
        <f>'НЗ 2-экз'!L189</f>
        <v>0</v>
      </c>
      <c r="M190" s="1487">
        <f>'НЗ 2-экз'!M189</f>
        <v>0</v>
      </c>
      <c r="N190" s="1487">
        <f>'НЗ 2-экз'!N189</f>
        <v>0</v>
      </c>
      <c r="O190" s="1487">
        <f>'НЗ 2-экз'!O189</f>
        <v>0</v>
      </c>
      <c r="P190" s="1487">
        <f>'НЗ 2-экз'!P189</f>
        <v>0</v>
      </c>
      <c r="Q190" s="1487">
        <f>'НЗ 2-экз'!Q189</f>
        <v>0</v>
      </c>
      <c r="R190" s="1487">
        <f>'НЗ 2-экз'!R189</f>
        <v>0</v>
      </c>
      <c r="S190" s="1487">
        <f>'НЗ 2-экз'!S189</f>
        <v>0</v>
      </c>
      <c r="T190" s="1487">
        <f>'НЗ 2-экз'!T189</f>
        <v>0</v>
      </c>
      <c r="U190" s="1487">
        <f>'НЗ 2-экз'!U189</f>
        <v>0</v>
      </c>
      <c r="V190" s="1487">
        <f>'НЗ 2-экз'!V189</f>
        <v>0</v>
      </c>
      <c r="W190" s="1487">
        <f>'НЗ 2-экз'!W189</f>
        <v>0</v>
      </c>
      <c r="X190" s="1487">
        <f>'НЗ 2-экз'!X189</f>
        <v>0</v>
      </c>
      <c r="Y190" s="1487">
        <f>'НЗ 2-экз'!Y189</f>
        <v>0</v>
      </c>
      <c r="Z190" s="1487">
        <f>'НЗ 2-экз'!Z189</f>
        <v>0</v>
      </c>
      <c r="AA190" s="1487">
        <f>'НЗ 2-экз'!AA189</f>
        <v>0</v>
      </c>
      <c r="AB190" s="1487">
        <f>'НЗ 2-экз'!AB189</f>
        <v>0</v>
      </c>
      <c r="AC190" s="1487">
        <f>'НЗ 2-экз'!AC189</f>
        <v>0</v>
      </c>
      <c r="AD190" s="1487">
        <f>'НЗ 2-экз'!AD189</f>
        <v>0</v>
      </c>
      <c r="AE190" s="1488"/>
      <c r="AF190" s="1488"/>
      <c r="AG190" s="1488">
        <f t="shared" si="39"/>
        <v>0</v>
      </c>
      <c r="AH190" s="1488">
        <f t="shared" si="40"/>
        <v>0</v>
      </c>
      <c r="AI190" s="1488">
        <f t="shared" si="41"/>
        <v>0</v>
      </c>
      <c r="AJ190" s="1488">
        <f t="shared" si="43"/>
        <v>0</v>
      </c>
      <c r="AK190" s="1488">
        <f t="shared" si="44"/>
        <v>0</v>
      </c>
      <c r="AL190" s="1488">
        <f t="shared" si="42"/>
        <v>0</v>
      </c>
      <c r="AM190" s="1839"/>
    </row>
    <row r="191" spans="1:39" ht="11.25" hidden="1" customHeight="1" x14ac:dyDescent="0.2">
      <c r="A191" s="1425">
        <v>266</v>
      </c>
      <c r="B191" s="1051">
        <v>119</v>
      </c>
      <c r="C191" s="11"/>
      <c r="D191" s="58"/>
      <c r="E191" s="1487">
        <f>'НЗ 2-экз'!E190</f>
        <v>0</v>
      </c>
      <c r="F191" s="1487">
        <f>'НЗ 2-экз'!F190</f>
        <v>0</v>
      </c>
      <c r="G191" s="1487">
        <f>'НЗ 2-экз'!G190</f>
        <v>0</v>
      </c>
      <c r="H191" s="1487">
        <f>'НЗ 2-экз'!H190</f>
        <v>0</v>
      </c>
      <c r="I191" s="1487">
        <f>'НЗ 2-экз'!I190</f>
        <v>0</v>
      </c>
      <c r="J191" s="1487">
        <f>'НЗ 2-экз'!J190</f>
        <v>0</v>
      </c>
      <c r="K191" s="1487">
        <f>'НЗ 2-экз'!K190</f>
        <v>0</v>
      </c>
      <c r="L191" s="1487">
        <f>'НЗ 2-экз'!L190</f>
        <v>0</v>
      </c>
      <c r="M191" s="1487">
        <f>'НЗ 2-экз'!M190</f>
        <v>0</v>
      </c>
      <c r="N191" s="1487">
        <f>'НЗ 2-экз'!N190</f>
        <v>0</v>
      </c>
      <c r="O191" s="1487">
        <f>'НЗ 2-экз'!O190</f>
        <v>0</v>
      </c>
      <c r="P191" s="1487">
        <f>'НЗ 2-экз'!P190</f>
        <v>0</v>
      </c>
      <c r="Q191" s="1487">
        <f>'НЗ 2-экз'!Q190</f>
        <v>0</v>
      </c>
      <c r="R191" s="1487">
        <f>'НЗ 2-экз'!R190</f>
        <v>0</v>
      </c>
      <c r="S191" s="1487">
        <f>'НЗ 2-экз'!S190</f>
        <v>0</v>
      </c>
      <c r="T191" s="1487">
        <f>'НЗ 2-экз'!T190</f>
        <v>0</v>
      </c>
      <c r="U191" s="1487">
        <f>'НЗ 2-экз'!U190</f>
        <v>0</v>
      </c>
      <c r="V191" s="1487">
        <f>'НЗ 2-экз'!V190</f>
        <v>0</v>
      </c>
      <c r="W191" s="1487">
        <f>'НЗ 2-экз'!W190</f>
        <v>0</v>
      </c>
      <c r="X191" s="1487">
        <f>'НЗ 2-экз'!X190</f>
        <v>0</v>
      </c>
      <c r="Y191" s="1487">
        <f>'НЗ 2-экз'!Y190</f>
        <v>0</v>
      </c>
      <c r="Z191" s="1487">
        <f>'НЗ 2-экз'!Z190</f>
        <v>0</v>
      </c>
      <c r="AA191" s="1487">
        <f>'НЗ 2-экз'!AA190</f>
        <v>0</v>
      </c>
      <c r="AB191" s="1487">
        <f>'НЗ 2-экз'!AB190</f>
        <v>0</v>
      </c>
      <c r="AC191" s="1487">
        <f>'НЗ 2-экз'!AC190</f>
        <v>0</v>
      </c>
      <c r="AD191" s="1487">
        <f>'НЗ 2-экз'!AD190</f>
        <v>0</v>
      </c>
      <c r="AE191" s="1488"/>
      <c r="AF191" s="1488"/>
      <c r="AG191" s="1488">
        <f t="shared" si="39"/>
        <v>0</v>
      </c>
      <c r="AH191" s="1488">
        <f t="shared" si="40"/>
        <v>0</v>
      </c>
      <c r="AI191" s="1488">
        <f t="shared" si="41"/>
        <v>0</v>
      </c>
      <c r="AJ191" s="1488">
        <f t="shared" si="43"/>
        <v>0</v>
      </c>
      <c r="AK191" s="1488">
        <f t="shared" si="44"/>
        <v>0</v>
      </c>
      <c r="AL191" s="1488">
        <f t="shared" si="42"/>
        <v>0</v>
      </c>
      <c r="AM191" s="1839"/>
    </row>
    <row r="192" spans="1:39" ht="11.25" hidden="1" customHeight="1" x14ac:dyDescent="0.2">
      <c r="A192" s="1425">
        <v>267</v>
      </c>
      <c r="B192" s="1051">
        <v>112</v>
      </c>
      <c r="C192" s="11"/>
      <c r="D192" s="58"/>
      <c r="E192" s="1487">
        <f>'НЗ 2-экз'!E191</f>
        <v>0</v>
      </c>
      <c r="F192" s="1487">
        <f>'НЗ 2-экз'!F191</f>
        <v>0</v>
      </c>
      <c r="G192" s="1487">
        <f>'НЗ 2-экз'!G191</f>
        <v>0</v>
      </c>
      <c r="H192" s="1487">
        <f>'НЗ 2-экз'!H191</f>
        <v>0</v>
      </c>
      <c r="I192" s="1487">
        <f>'НЗ 2-экз'!I191</f>
        <v>0</v>
      </c>
      <c r="J192" s="1487">
        <f>'НЗ 2-экз'!J191</f>
        <v>0</v>
      </c>
      <c r="K192" s="1487">
        <f>'НЗ 2-экз'!K191</f>
        <v>0</v>
      </c>
      <c r="L192" s="1487">
        <f>'НЗ 2-экз'!L191</f>
        <v>0</v>
      </c>
      <c r="M192" s="1487">
        <f>'НЗ 2-экз'!M191</f>
        <v>0</v>
      </c>
      <c r="N192" s="1487">
        <f>'НЗ 2-экз'!N191</f>
        <v>0</v>
      </c>
      <c r="O192" s="1487">
        <f>'НЗ 2-экз'!O191</f>
        <v>0</v>
      </c>
      <c r="P192" s="1487">
        <f>'НЗ 2-экз'!P191</f>
        <v>0</v>
      </c>
      <c r="Q192" s="1487">
        <f>'НЗ 2-экз'!Q191</f>
        <v>0</v>
      </c>
      <c r="R192" s="1487">
        <f>'НЗ 2-экз'!R191</f>
        <v>0</v>
      </c>
      <c r="S192" s="1487">
        <f>'НЗ 2-экз'!S191</f>
        <v>0</v>
      </c>
      <c r="T192" s="1487">
        <f>'НЗ 2-экз'!T191</f>
        <v>0</v>
      </c>
      <c r="U192" s="1487">
        <f>'НЗ 2-экз'!U191</f>
        <v>0</v>
      </c>
      <c r="V192" s="1487">
        <f>'НЗ 2-экз'!V191</f>
        <v>0</v>
      </c>
      <c r="W192" s="1487">
        <f>'НЗ 2-экз'!W191</f>
        <v>0</v>
      </c>
      <c r="X192" s="1487">
        <f>'НЗ 2-экз'!X191</f>
        <v>0</v>
      </c>
      <c r="Y192" s="1487">
        <f>'НЗ 2-экз'!Y191</f>
        <v>0</v>
      </c>
      <c r="Z192" s="1487">
        <f>'НЗ 2-экз'!Z191</f>
        <v>0</v>
      </c>
      <c r="AA192" s="1487">
        <f>'НЗ 2-экз'!AA191</f>
        <v>0</v>
      </c>
      <c r="AB192" s="1487">
        <f>'НЗ 2-экз'!AB191</f>
        <v>0</v>
      </c>
      <c r="AC192" s="1487">
        <f>'НЗ 2-экз'!AC191</f>
        <v>0</v>
      </c>
      <c r="AD192" s="1487">
        <f>'НЗ 2-экз'!AD191</f>
        <v>0</v>
      </c>
      <c r="AE192" s="1488"/>
      <c r="AF192" s="1488"/>
      <c r="AG192" s="1488">
        <f t="shared" si="39"/>
        <v>0</v>
      </c>
      <c r="AH192" s="1488">
        <f t="shared" si="40"/>
        <v>0</v>
      </c>
      <c r="AI192" s="1488">
        <f t="shared" si="41"/>
        <v>0</v>
      </c>
      <c r="AJ192" s="1488">
        <f t="shared" si="43"/>
        <v>0</v>
      </c>
      <c r="AK192" s="1488">
        <f t="shared" si="44"/>
        <v>0</v>
      </c>
      <c r="AL192" s="1488">
        <f t="shared" si="42"/>
        <v>0</v>
      </c>
      <c r="AM192" s="1839"/>
    </row>
    <row r="193" spans="1:39" ht="11.25" hidden="1" customHeight="1" x14ac:dyDescent="0.2">
      <c r="A193" s="1429">
        <v>291</v>
      </c>
      <c r="B193" s="1147">
        <v>851</v>
      </c>
      <c r="C193" s="15"/>
      <c r="D193" s="58"/>
      <c r="E193" s="1487">
        <f>'НЗ 2-экз'!E192</f>
        <v>0</v>
      </c>
      <c r="F193" s="1487">
        <f>'НЗ 2-экз'!F192</f>
        <v>0</v>
      </c>
      <c r="G193" s="1487">
        <f>'НЗ 2-экз'!G192</f>
        <v>0</v>
      </c>
      <c r="H193" s="1487">
        <f>'НЗ 2-экз'!H192</f>
        <v>0</v>
      </c>
      <c r="I193" s="1487">
        <f>'НЗ 2-экз'!I192</f>
        <v>0</v>
      </c>
      <c r="J193" s="1487">
        <f>'НЗ 2-экз'!J192</f>
        <v>0</v>
      </c>
      <c r="K193" s="1487">
        <f>'НЗ 2-экз'!K192</f>
        <v>0</v>
      </c>
      <c r="L193" s="1487">
        <f>'НЗ 2-экз'!L192</f>
        <v>0</v>
      </c>
      <c r="M193" s="1487">
        <f>'НЗ 2-экз'!M192</f>
        <v>0</v>
      </c>
      <c r="N193" s="1487">
        <f>'НЗ 2-экз'!N192</f>
        <v>0</v>
      </c>
      <c r="O193" s="1487">
        <f>'НЗ 2-экз'!O192</f>
        <v>0</v>
      </c>
      <c r="P193" s="1487">
        <f>'НЗ 2-экз'!P192</f>
        <v>0</v>
      </c>
      <c r="Q193" s="1487">
        <f>'НЗ 2-экз'!Q192</f>
        <v>0</v>
      </c>
      <c r="R193" s="1487">
        <f>'НЗ 2-экз'!R192</f>
        <v>0</v>
      </c>
      <c r="S193" s="1487">
        <f>'НЗ 2-экз'!S192</f>
        <v>0</v>
      </c>
      <c r="T193" s="1487">
        <f>'НЗ 2-экз'!T192</f>
        <v>0</v>
      </c>
      <c r="U193" s="1487">
        <f>'НЗ 2-экз'!U192</f>
        <v>0</v>
      </c>
      <c r="V193" s="1487">
        <f>'НЗ 2-экз'!V192</f>
        <v>0</v>
      </c>
      <c r="W193" s="1487">
        <f>'НЗ 2-экз'!W192</f>
        <v>0</v>
      </c>
      <c r="X193" s="1487">
        <f>'НЗ 2-экз'!X192</f>
        <v>0</v>
      </c>
      <c r="Y193" s="1487">
        <f>'НЗ 2-экз'!Y192</f>
        <v>0</v>
      </c>
      <c r="Z193" s="1487">
        <f>'НЗ 2-экз'!Z192</f>
        <v>0</v>
      </c>
      <c r="AA193" s="1487">
        <f>'НЗ 2-экз'!AA192</f>
        <v>0</v>
      </c>
      <c r="AB193" s="1487">
        <f>'НЗ 2-экз'!AB192</f>
        <v>0</v>
      </c>
      <c r="AC193" s="1487">
        <f>'НЗ 2-экз'!AC192</f>
        <v>0</v>
      </c>
      <c r="AD193" s="1487">
        <f>'НЗ 2-экз'!AD192</f>
        <v>0</v>
      </c>
      <c r="AE193" s="1488"/>
      <c r="AF193" s="1488"/>
      <c r="AG193" s="1488">
        <f t="shared" si="39"/>
        <v>0</v>
      </c>
      <c r="AH193" s="1488">
        <f t="shared" si="40"/>
        <v>0</v>
      </c>
      <c r="AI193" s="1488">
        <f t="shared" si="41"/>
        <v>0</v>
      </c>
      <c r="AJ193" s="1488">
        <f t="shared" si="43"/>
        <v>0</v>
      </c>
      <c r="AK193" s="1488">
        <f t="shared" si="44"/>
        <v>0</v>
      </c>
      <c r="AL193" s="1488">
        <f t="shared" si="42"/>
        <v>0</v>
      </c>
      <c r="AM193" s="1839"/>
    </row>
    <row r="194" spans="1:39" ht="11.25" hidden="1" customHeight="1" x14ac:dyDescent="0.2">
      <c r="A194" s="1429">
        <v>291</v>
      </c>
      <c r="B194" s="1147">
        <v>851</v>
      </c>
      <c r="C194" s="15"/>
      <c r="D194" s="58"/>
      <c r="E194" s="1487">
        <f>'НЗ 2-экз'!E193</f>
        <v>0</v>
      </c>
      <c r="F194" s="1487">
        <f>'НЗ 2-экз'!F193</f>
        <v>0</v>
      </c>
      <c r="G194" s="1487">
        <f>'НЗ 2-экз'!G193</f>
        <v>0</v>
      </c>
      <c r="H194" s="1487">
        <f>'НЗ 2-экз'!H193</f>
        <v>0</v>
      </c>
      <c r="I194" s="1487">
        <f>'НЗ 2-экз'!I193</f>
        <v>0</v>
      </c>
      <c r="J194" s="1487">
        <f>'НЗ 2-экз'!J193</f>
        <v>0</v>
      </c>
      <c r="K194" s="1487">
        <f>'НЗ 2-экз'!K193</f>
        <v>0</v>
      </c>
      <c r="L194" s="1487">
        <f>'НЗ 2-экз'!L193</f>
        <v>0</v>
      </c>
      <c r="M194" s="1487">
        <f>'НЗ 2-экз'!M193</f>
        <v>0</v>
      </c>
      <c r="N194" s="1487">
        <f>'НЗ 2-экз'!N193</f>
        <v>0</v>
      </c>
      <c r="O194" s="1487">
        <f>'НЗ 2-экз'!O193</f>
        <v>0</v>
      </c>
      <c r="P194" s="1487">
        <f>'НЗ 2-экз'!P193</f>
        <v>0</v>
      </c>
      <c r="Q194" s="1487">
        <f>'НЗ 2-экз'!Q193</f>
        <v>0</v>
      </c>
      <c r="R194" s="1487">
        <f>'НЗ 2-экз'!R193</f>
        <v>0</v>
      </c>
      <c r="S194" s="1487">
        <f>'НЗ 2-экз'!S193</f>
        <v>0</v>
      </c>
      <c r="T194" s="1487">
        <f>'НЗ 2-экз'!T193</f>
        <v>0</v>
      </c>
      <c r="U194" s="1487">
        <f>'НЗ 2-экз'!U193</f>
        <v>0</v>
      </c>
      <c r="V194" s="1487">
        <f>'НЗ 2-экз'!V193</f>
        <v>0</v>
      </c>
      <c r="W194" s="1487">
        <f>'НЗ 2-экз'!W193</f>
        <v>0</v>
      </c>
      <c r="X194" s="1487">
        <f>'НЗ 2-экз'!X193</f>
        <v>0</v>
      </c>
      <c r="Y194" s="1487">
        <f>'НЗ 2-экз'!Y193</f>
        <v>0</v>
      </c>
      <c r="Z194" s="1487">
        <f>'НЗ 2-экз'!Z193</f>
        <v>0</v>
      </c>
      <c r="AA194" s="1487">
        <f>'НЗ 2-экз'!AA193</f>
        <v>0</v>
      </c>
      <c r="AB194" s="1487">
        <f>'НЗ 2-экз'!AB193</f>
        <v>0</v>
      </c>
      <c r="AC194" s="1487">
        <f>'НЗ 2-экз'!AC193</f>
        <v>0</v>
      </c>
      <c r="AD194" s="1487">
        <f>'НЗ 2-экз'!AD193</f>
        <v>0</v>
      </c>
      <c r="AE194" s="1488"/>
      <c r="AF194" s="1488"/>
      <c r="AG194" s="1488">
        <f t="shared" si="39"/>
        <v>0</v>
      </c>
      <c r="AH194" s="1488">
        <f t="shared" si="40"/>
        <v>0</v>
      </c>
      <c r="AI194" s="1488">
        <f t="shared" si="41"/>
        <v>0</v>
      </c>
      <c r="AJ194" s="1488">
        <f t="shared" si="43"/>
        <v>0</v>
      </c>
      <c r="AK194" s="1488">
        <f t="shared" si="44"/>
        <v>0</v>
      </c>
      <c r="AL194" s="1488">
        <f t="shared" si="42"/>
        <v>0</v>
      </c>
      <c r="AM194" s="1839"/>
    </row>
    <row r="195" spans="1:39" ht="11.25" hidden="1" customHeight="1" x14ac:dyDescent="0.2">
      <c r="A195" s="1429">
        <v>291</v>
      </c>
      <c r="B195" s="1049">
        <v>852</v>
      </c>
      <c r="C195" s="15"/>
      <c r="D195" s="58"/>
      <c r="E195" s="1487">
        <f>'НЗ 2-экз'!E194</f>
        <v>0</v>
      </c>
      <c r="F195" s="1487">
        <f>'НЗ 2-экз'!F194</f>
        <v>0</v>
      </c>
      <c r="G195" s="1487">
        <f>'НЗ 2-экз'!G194</f>
        <v>0</v>
      </c>
      <c r="H195" s="1487">
        <f>'НЗ 2-экз'!H194</f>
        <v>0</v>
      </c>
      <c r="I195" s="1487">
        <f>'НЗ 2-экз'!I194</f>
        <v>0</v>
      </c>
      <c r="J195" s="1487">
        <f>'НЗ 2-экз'!J194</f>
        <v>0</v>
      </c>
      <c r="K195" s="1487">
        <f>'НЗ 2-экз'!K194</f>
        <v>0</v>
      </c>
      <c r="L195" s="1487">
        <f>'НЗ 2-экз'!L194</f>
        <v>0</v>
      </c>
      <c r="M195" s="1487">
        <f>'НЗ 2-экз'!M194</f>
        <v>0</v>
      </c>
      <c r="N195" s="1487">
        <f>'НЗ 2-экз'!N194</f>
        <v>0</v>
      </c>
      <c r="O195" s="1487">
        <f>'НЗ 2-экз'!O194</f>
        <v>0</v>
      </c>
      <c r="P195" s="1487">
        <f>'НЗ 2-экз'!P194</f>
        <v>0</v>
      </c>
      <c r="Q195" s="1487">
        <f>'НЗ 2-экз'!Q194</f>
        <v>0</v>
      </c>
      <c r="R195" s="1487">
        <f>'НЗ 2-экз'!R194</f>
        <v>0</v>
      </c>
      <c r="S195" s="1487">
        <f>'НЗ 2-экз'!S194</f>
        <v>0</v>
      </c>
      <c r="T195" s="1487">
        <f>'НЗ 2-экз'!T194</f>
        <v>0</v>
      </c>
      <c r="U195" s="1487">
        <f>'НЗ 2-экз'!U194</f>
        <v>0</v>
      </c>
      <c r="V195" s="1487">
        <f>'НЗ 2-экз'!V194</f>
        <v>0</v>
      </c>
      <c r="W195" s="1487">
        <f>'НЗ 2-экз'!W194</f>
        <v>0</v>
      </c>
      <c r="X195" s="1487">
        <f>'НЗ 2-экз'!X194</f>
        <v>0</v>
      </c>
      <c r="Y195" s="1487">
        <f>'НЗ 2-экз'!Y194</f>
        <v>0</v>
      </c>
      <c r="Z195" s="1487">
        <f>'НЗ 2-экз'!Z194</f>
        <v>0</v>
      </c>
      <c r="AA195" s="1487">
        <f>'НЗ 2-экз'!AA194</f>
        <v>0</v>
      </c>
      <c r="AB195" s="1487">
        <f>'НЗ 2-экз'!AB194</f>
        <v>0</v>
      </c>
      <c r="AC195" s="1487">
        <f>'НЗ 2-экз'!AC194</f>
        <v>0</v>
      </c>
      <c r="AD195" s="1487">
        <f>'НЗ 2-экз'!AD194</f>
        <v>0</v>
      </c>
      <c r="AE195" s="1488"/>
      <c r="AF195" s="1488"/>
      <c r="AG195" s="1488">
        <f t="shared" si="39"/>
        <v>0</v>
      </c>
      <c r="AH195" s="1488">
        <f t="shared" si="40"/>
        <v>0</v>
      </c>
      <c r="AI195" s="1488">
        <f t="shared" si="41"/>
        <v>0</v>
      </c>
      <c r="AJ195" s="1488">
        <f t="shared" si="43"/>
        <v>0</v>
      </c>
      <c r="AK195" s="1488">
        <f t="shared" si="44"/>
        <v>0</v>
      </c>
      <c r="AL195" s="1488">
        <f t="shared" si="42"/>
        <v>0</v>
      </c>
      <c r="AM195" s="1839"/>
    </row>
    <row r="196" spans="1:39" ht="11.25" hidden="1" customHeight="1" x14ac:dyDescent="0.2">
      <c r="A196" s="1429">
        <v>291</v>
      </c>
      <c r="B196" s="1147">
        <v>853</v>
      </c>
      <c r="C196" s="15"/>
      <c r="D196" s="58"/>
      <c r="E196" s="1487">
        <f>'НЗ 2-экз'!E195</f>
        <v>0</v>
      </c>
      <c r="F196" s="1487">
        <f>'НЗ 2-экз'!F195</f>
        <v>0</v>
      </c>
      <c r="G196" s="1487">
        <f>'НЗ 2-экз'!G195</f>
        <v>0</v>
      </c>
      <c r="H196" s="1487">
        <f>'НЗ 2-экз'!H195</f>
        <v>0</v>
      </c>
      <c r="I196" s="1487">
        <f>'НЗ 2-экз'!I195</f>
        <v>0</v>
      </c>
      <c r="J196" s="1487">
        <f>'НЗ 2-экз'!J195</f>
        <v>0</v>
      </c>
      <c r="K196" s="1487">
        <f>'НЗ 2-экз'!K195</f>
        <v>0</v>
      </c>
      <c r="L196" s="1487">
        <f>'НЗ 2-экз'!L195</f>
        <v>0</v>
      </c>
      <c r="M196" s="1487">
        <f>'НЗ 2-экз'!M195</f>
        <v>0</v>
      </c>
      <c r="N196" s="1487">
        <f>'НЗ 2-экз'!N195</f>
        <v>0</v>
      </c>
      <c r="O196" s="1487">
        <f>'НЗ 2-экз'!O195</f>
        <v>0</v>
      </c>
      <c r="P196" s="1487">
        <f>'НЗ 2-экз'!P195</f>
        <v>0</v>
      </c>
      <c r="Q196" s="1487">
        <f>'НЗ 2-экз'!Q195</f>
        <v>0</v>
      </c>
      <c r="R196" s="1487">
        <f>'НЗ 2-экз'!R195</f>
        <v>0</v>
      </c>
      <c r="S196" s="1487">
        <f>'НЗ 2-экз'!S195</f>
        <v>0</v>
      </c>
      <c r="T196" s="1487">
        <f>'НЗ 2-экз'!T195</f>
        <v>0</v>
      </c>
      <c r="U196" s="1487">
        <f>'НЗ 2-экз'!U195</f>
        <v>0</v>
      </c>
      <c r="V196" s="1487">
        <f>'НЗ 2-экз'!V195</f>
        <v>0</v>
      </c>
      <c r="W196" s="1487">
        <f>'НЗ 2-экз'!W195</f>
        <v>0</v>
      </c>
      <c r="X196" s="1487">
        <f>'НЗ 2-экз'!X195</f>
        <v>0</v>
      </c>
      <c r="Y196" s="1487">
        <f>'НЗ 2-экз'!Y195</f>
        <v>0</v>
      </c>
      <c r="Z196" s="1487">
        <f>'НЗ 2-экз'!Z195</f>
        <v>0</v>
      </c>
      <c r="AA196" s="1487">
        <f>'НЗ 2-экз'!AA195</f>
        <v>0</v>
      </c>
      <c r="AB196" s="1487">
        <f>'НЗ 2-экз'!AB195</f>
        <v>0</v>
      </c>
      <c r="AC196" s="1487">
        <f>'НЗ 2-экз'!AC195</f>
        <v>0</v>
      </c>
      <c r="AD196" s="1487">
        <f>'НЗ 2-экз'!AD195</f>
        <v>0</v>
      </c>
      <c r="AE196" s="1488"/>
      <c r="AF196" s="1488"/>
      <c r="AG196" s="1488">
        <f t="shared" si="39"/>
        <v>0</v>
      </c>
      <c r="AH196" s="1488">
        <f t="shared" si="40"/>
        <v>0</v>
      </c>
      <c r="AI196" s="1488">
        <f t="shared" si="41"/>
        <v>0</v>
      </c>
      <c r="AJ196" s="1488">
        <f t="shared" si="43"/>
        <v>0</v>
      </c>
      <c r="AK196" s="1488">
        <f t="shared" si="44"/>
        <v>0</v>
      </c>
      <c r="AL196" s="1488">
        <f t="shared" si="42"/>
        <v>0</v>
      </c>
      <c r="AM196" s="1839"/>
    </row>
    <row r="197" spans="1:39" ht="11.25" hidden="1" customHeight="1" x14ac:dyDescent="0.2">
      <c r="A197" s="1429">
        <v>292</v>
      </c>
      <c r="B197" s="1049">
        <v>853</v>
      </c>
      <c r="C197" s="15"/>
      <c r="D197" s="58"/>
      <c r="E197" s="1487">
        <f>'НЗ 2-экз'!E196</f>
        <v>0</v>
      </c>
      <c r="F197" s="1487">
        <f>'НЗ 2-экз'!F196</f>
        <v>0</v>
      </c>
      <c r="G197" s="1487">
        <f>'НЗ 2-экз'!G196</f>
        <v>0</v>
      </c>
      <c r="H197" s="1487">
        <f>'НЗ 2-экз'!H196</f>
        <v>0</v>
      </c>
      <c r="I197" s="1487">
        <f>'НЗ 2-экз'!I196</f>
        <v>0</v>
      </c>
      <c r="J197" s="1487">
        <f>'НЗ 2-экз'!J196</f>
        <v>0</v>
      </c>
      <c r="K197" s="1487">
        <f>'НЗ 2-экз'!K196</f>
        <v>0</v>
      </c>
      <c r="L197" s="1487">
        <f>'НЗ 2-экз'!L196</f>
        <v>0</v>
      </c>
      <c r="M197" s="1487">
        <f>'НЗ 2-экз'!M196</f>
        <v>0</v>
      </c>
      <c r="N197" s="1487">
        <f>'НЗ 2-экз'!N196</f>
        <v>0</v>
      </c>
      <c r="O197" s="1487">
        <f>'НЗ 2-экз'!O196</f>
        <v>0</v>
      </c>
      <c r="P197" s="1487">
        <f>'НЗ 2-экз'!P196</f>
        <v>0</v>
      </c>
      <c r="Q197" s="1487">
        <f>'НЗ 2-экз'!Q196</f>
        <v>0</v>
      </c>
      <c r="R197" s="1487">
        <f>'НЗ 2-экз'!R196</f>
        <v>0</v>
      </c>
      <c r="S197" s="1487">
        <f>'НЗ 2-экз'!S196</f>
        <v>0</v>
      </c>
      <c r="T197" s="1487">
        <f>'НЗ 2-экз'!T196</f>
        <v>0</v>
      </c>
      <c r="U197" s="1487">
        <f>'НЗ 2-экз'!U196</f>
        <v>0</v>
      </c>
      <c r="V197" s="1487">
        <f>'НЗ 2-экз'!V196</f>
        <v>0</v>
      </c>
      <c r="W197" s="1487">
        <f>'НЗ 2-экз'!W196</f>
        <v>0</v>
      </c>
      <c r="X197" s="1487">
        <f>'НЗ 2-экз'!X196</f>
        <v>0</v>
      </c>
      <c r="Y197" s="1487">
        <f>'НЗ 2-экз'!Y196</f>
        <v>0</v>
      </c>
      <c r="Z197" s="1487">
        <f>'НЗ 2-экз'!Z196</f>
        <v>0</v>
      </c>
      <c r="AA197" s="1487">
        <f>'НЗ 2-экз'!AA196</f>
        <v>0</v>
      </c>
      <c r="AB197" s="1487">
        <f>'НЗ 2-экз'!AB196</f>
        <v>0</v>
      </c>
      <c r="AC197" s="1487">
        <f>'НЗ 2-экз'!AC196</f>
        <v>0</v>
      </c>
      <c r="AD197" s="1487">
        <f>'НЗ 2-экз'!AD196</f>
        <v>0</v>
      </c>
      <c r="AE197" s="1488"/>
      <c r="AF197" s="1488"/>
      <c r="AG197" s="1488">
        <f t="shared" si="39"/>
        <v>0</v>
      </c>
      <c r="AH197" s="1488">
        <f t="shared" si="40"/>
        <v>0</v>
      </c>
      <c r="AI197" s="1488">
        <f t="shared" si="41"/>
        <v>0</v>
      </c>
      <c r="AJ197" s="1488">
        <f t="shared" si="43"/>
        <v>0</v>
      </c>
      <c r="AK197" s="1488">
        <f t="shared" si="44"/>
        <v>0</v>
      </c>
      <c r="AL197" s="1488">
        <f t="shared" si="42"/>
        <v>0</v>
      </c>
      <c r="AM197" s="1839"/>
    </row>
    <row r="198" spans="1:39" ht="11.25" hidden="1" customHeight="1" x14ac:dyDescent="0.2">
      <c r="A198" s="1429">
        <v>293</v>
      </c>
      <c r="B198" s="1049">
        <v>851</v>
      </c>
      <c r="C198" s="15"/>
      <c r="D198" s="58"/>
      <c r="E198" s="1487">
        <f>'НЗ 2-экз'!E197</f>
        <v>0</v>
      </c>
      <c r="F198" s="1487">
        <f>'НЗ 2-экз'!F197</f>
        <v>0</v>
      </c>
      <c r="G198" s="1487">
        <f>'НЗ 2-экз'!G197</f>
        <v>0</v>
      </c>
      <c r="H198" s="1487">
        <f>'НЗ 2-экз'!H197</f>
        <v>0</v>
      </c>
      <c r="I198" s="1487">
        <f>'НЗ 2-экз'!I197</f>
        <v>0</v>
      </c>
      <c r="J198" s="1487">
        <f>'НЗ 2-экз'!J197</f>
        <v>0</v>
      </c>
      <c r="K198" s="1487">
        <f>'НЗ 2-экз'!K197</f>
        <v>0</v>
      </c>
      <c r="L198" s="1487">
        <f>'НЗ 2-экз'!L197</f>
        <v>0</v>
      </c>
      <c r="M198" s="1487">
        <f>'НЗ 2-экз'!M197</f>
        <v>0</v>
      </c>
      <c r="N198" s="1487">
        <f>'НЗ 2-экз'!N197</f>
        <v>0</v>
      </c>
      <c r="O198" s="1487">
        <f>'НЗ 2-экз'!O197</f>
        <v>0</v>
      </c>
      <c r="P198" s="1487">
        <f>'НЗ 2-экз'!P197</f>
        <v>0</v>
      </c>
      <c r="Q198" s="1487">
        <f>'НЗ 2-экз'!Q197</f>
        <v>0</v>
      </c>
      <c r="R198" s="1487">
        <f>'НЗ 2-экз'!R197</f>
        <v>0</v>
      </c>
      <c r="S198" s="1487">
        <f>'НЗ 2-экз'!S197</f>
        <v>0</v>
      </c>
      <c r="T198" s="1487">
        <f>'НЗ 2-экз'!T197</f>
        <v>0</v>
      </c>
      <c r="U198" s="1487">
        <f>'НЗ 2-экз'!U197</f>
        <v>0</v>
      </c>
      <c r="V198" s="1487">
        <f>'НЗ 2-экз'!V197</f>
        <v>0</v>
      </c>
      <c r="W198" s="1487">
        <f>'НЗ 2-экз'!W197</f>
        <v>0</v>
      </c>
      <c r="X198" s="1487">
        <f>'НЗ 2-экз'!X197</f>
        <v>0</v>
      </c>
      <c r="Y198" s="1487">
        <f>'НЗ 2-экз'!Y197</f>
        <v>0</v>
      </c>
      <c r="Z198" s="1487">
        <f>'НЗ 2-экз'!Z197</f>
        <v>0</v>
      </c>
      <c r="AA198" s="1487">
        <f>'НЗ 2-экз'!AA197</f>
        <v>0</v>
      </c>
      <c r="AB198" s="1487">
        <f>'НЗ 2-экз'!AB197</f>
        <v>0</v>
      </c>
      <c r="AC198" s="1487">
        <f>'НЗ 2-экз'!AC197</f>
        <v>0</v>
      </c>
      <c r="AD198" s="1487">
        <f>'НЗ 2-экз'!AD197</f>
        <v>0</v>
      </c>
      <c r="AE198" s="1488"/>
      <c r="AF198" s="1488"/>
      <c r="AG198" s="1488">
        <f t="shared" si="39"/>
        <v>0</v>
      </c>
      <c r="AH198" s="1488">
        <f t="shared" si="40"/>
        <v>0</v>
      </c>
      <c r="AI198" s="1488">
        <f t="shared" si="41"/>
        <v>0</v>
      </c>
      <c r="AJ198" s="1488">
        <f t="shared" si="43"/>
        <v>0</v>
      </c>
      <c r="AK198" s="1488">
        <f t="shared" si="44"/>
        <v>0</v>
      </c>
      <c r="AL198" s="1488">
        <f t="shared" si="42"/>
        <v>0</v>
      </c>
      <c r="AM198" s="1839"/>
    </row>
    <row r="199" spans="1:39" ht="11.25" hidden="1" customHeight="1" x14ac:dyDescent="0.2">
      <c r="A199" s="1429">
        <v>293</v>
      </c>
      <c r="B199" s="1049">
        <v>853</v>
      </c>
      <c r="C199" s="15"/>
      <c r="D199" s="58"/>
      <c r="E199" s="1487">
        <f>'НЗ 2-экз'!E198</f>
        <v>0</v>
      </c>
      <c r="F199" s="1487">
        <f>'НЗ 2-экз'!F198</f>
        <v>0</v>
      </c>
      <c r="G199" s="1487">
        <f>'НЗ 2-экз'!G198</f>
        <v>0</v>
      </c>
      <c r="H199" s="1487">
        <f>'НЗ 2-экз'!H198</f>
        <v>0</v>
      </c>
      <c r="I199" s="1487">
        <f>'НЗ 2-экз'!I198</f>
        <v>0</v>
      </c>
      <c r="J199" s="1487">
        <f>'НЗ 2-экз'!J198</f>
        <v>0</v>
      </c>
      <c r="K199" s="1487">
        <f>'НЗ 2-экз'!K198</f>
        <v>0</v>
      </c>
      <c r="L199" s="1487">
        <f>'НЗ 2-экз'!L198</f>
        <v>0</v>
      </c>
      <c r="M199" s="1487">
        <f>'НЗ 2-экз'!M198</f>
        <v>0</v>
      </c>
      <c r="N199" s="1487">
        <f>'НЗ 2-экз'!N198</f>
        <v>0</v>
      </c>
      <c r="O199" s="1487">
        <f>'НЗ 2-экз'!O198</f>
        <v>0</v>
      </c>
      <c r="P199" s="1487">
        <f>'НЗ 2-экз'!P198</f>
        <v>0</v>
      </c>
      <c r="Q199" s="1487">
        <f>'НЗ 2-экз'!Q198</f>
        <v>0</v>
      </c>
      <c r="R199" s="1487">
        <f>'НЗ 2-экз'!R198</f>
        <v>0</v>
      </c>
      <c r="S199" s="1487">
        <f>'НЗ 2-экз'!S198</f>
        <v>0</v>
      </c>
      <c r="T199" s="1487">
        <f>'НЗ 2-экз'!T198</f>
        <v>0</v>
      </c>
      <c r="U199" s="1487">
        <f>'НЗ 2-экз'!U198</f>
        <v>0</v>
      </c>
      <c r="V199" s="1487">
        <f>'НЗ 2-экз'!V198</f>
        <v>0</v>
      </c>
      <c r="W199" s="1487">
        <f>'НЗ 2-экз'!W198</f>
        <v>0</v>
      </c>
      <c r="X199" s="1487">
        <f>'НЗ 2-экз'!X198</f>
        <v>0</v>
      </c>
      <c r="Y199" s="1487">
        <f>'НЗ 2-экз'!Y198</f>
        <v>0</v>
      </c>
      <c r="Z199" s="1487">
        <f>'НЗ 2-экз'!Z198</f>
        <v>0</v>
      </c>
      <c r="AA199" s="1487">
        <f>'НЗ 2-экз'!AA198</f>
        <v>0</v>
      </c>
      <c r="AB199" s="1487">
        <f>'НЗ 2-экз'!AB198</f>
        <v>0</v>
      </c>
      <c r="AC199" s="1487">
        <f>'НЗ 2-экз'!AC198</f>
        <v>0</v>
      </c>
      <c r="AD199" s="1487">
        <f>'НЗ 2-экз'!AD198</f>
        <v>0</v>
      </c>
      <c r="AE199" s="1488"/>
      <c r="AF199" s="1488"/>
      <c r="AG199" s="1488">
        <f t="shared" si="39"/>
        <v>0</v>
      </c>
      <c r="AH199" s="1488">
        <f t="shared" si="40"/>
        <v>0</v>
      </c>
      <c r="AI199" s="1488">
        <f t="shared" si="41"/>
        <v>0</v>
      </c>
      <c r="AJ199" s="1488">
        <f t="shared" si="43"/>
        <v>0</v>
      </c>
      <c r="AK199" s="1488">
        <f t="shared" si="44"/>
        <v>0</v>
      </c>
      <c r="AL199" s="1488">
        <f t="shared" si="42"/>
        <v>0</v>
      </c>
      <c r="AM199" s="1839"/>
    </row>
    <row r="200" spans="1:39" ht="12.75" hidden="1" customHeight="1" x14ac:dyDescent="0.2">
      <c r="A200" s="1429">
        <v>296</v>
      </c>
      <c r="B200" s="1049">
        <v>244</v>
      </c>
      <c r="C200" s="15"/>
      <c r="D200" s="58"/>
      <c r="E200" s="1487">
        <f>'НЗ 2-экз'!E199</f>
        <v>0</v>
      </c>
      <c r="F200" s="1487">
        <f>'НЗ 2-экз'!F199</f>
        <v>0</v>
      </c>
      <c r="G200" s="1487">
        <f>'НЗ 2-экз'!G199</f>
        <v>0</v>
      </c>
      <c r="H200" s="1487">
        <f>'НЗ 2-экз'!H199</f>
        <v>0</v>
      </c>
      <c r="I200" s="1487">
        <f>'НЗ 2-экз'!I199</f>
        <v>0</v>
      </c>
      <c r="J200" s="1487">
        <f>'НЗ 2-экз'!J199</f>
        <v>0</v>
      </c>
      <c r="K200" s="1487">
        <f>'НЗ 2-экз'!K199</f>
        <v>0</v>
      </c>
      <c r="L200" s="1487">
        <f>'НЗ 2-экз'!L199</f>
        <v>0</v>
      </c>
      <c r="M200" s="1487">
        <f>'НЗ 2-экз'!M199</f>
        <v>0</v>
      </c>
      <c r="N200" s="1487">
        <f>'НЗ 2-экз'!N199</f>
        <v>0</v>
      </c>
      <c r="O200" s="1487">
        <f>'НЗ 2-экз'!O199</f>
        <v>0</v>
      </c>
      <c r="P200" s="1487">
        <f>'НЗ 2-экз'!P199</f>
        <v>0</v>
      </c>
      <c r="Q200" s="1487">
        <f>'НЗ 2-экз'!Q199</f>
        <v>0</v>
      </c>
      <c r="R200" s="1487">
        <f>'НЗ 2-экз'!R199</f>
        <v>0</v>
      </c>
      <c r="S200" s="1487">
        <f>'НЗ 2-экз'!S199</f>
        <v>0</v>
      </c>
      <c r="T200" s="1487">
        <f>'НЗ 2-экз'!T199</f>
        <v>0</v>
      </c>
      <c r="U200" s="1487">
        <f>'НЗ 2-экз'!U199</f>
        <v>0</v>
      </c>
      <c r="V200" s="1487">
        <f>'НЗ 2-экз'!V199</f>
        <v>0</v>
      </c>
      <c r="W200" s="1487">
        <f>'НЗ 2-экз'!W199</f>
        <v>0</v>
      </c>
      <c r="X200" s="1487">
        <f>'НЗ 2-экз'!X199</f>
        <v>0</v>
      </c>
      <c r="Y200" s="1487">
        <f>'НЗ 2-экз'!Y199</f>
        <v>0</v>
      </c>
      <c r="Z200" s="1487">
        <f>'НЗ 2-экз'!Z199</f>
        <v>0</v>
      </c>
      <c r="AA200" s="1487">
        <f>'НЗ 2-экз'!AA199</f>
        <v>0</v>
      </c>
      <c r="AB200" s="1487">
        <f>'НЗ 2-экз'!AB199</f>
        <v>0</v>
      </c>
      <c r="AC200" s="1487">
        <f>'НЗ 2-экз'!AC199</f>
        <v>0</v>
      </c>
      <c r="AD200" s="1487">
        <f>'НЗ 2-экз'!AD199</f>
        <v>0</v>
      </c>
      <c r="AE200" s="1488"/>
      <c r="AF200" s="1488"/>
      <c r="AG200" s="1488">
        <f t="shared" si="39"/>
        <v>0</v>
      </c>
      <c r="AH200" s="1488">
        <f t="shared" si="40"/>
        <v>0</v>
      </c>
      <c r="AI200" s="1488">
        <f t="shared" si="41"/>
        <v>0</v>
      </c>
      <c r="AJ200" s="1488">
        <f t="shared" si="43"/>
        <v>0</v>
      </c>
      <c r="AK200" s="1488">
        <f t="shared" si="44"/>
        <v>0</v>
      </c>
      <c r="AL200" s="1488">
        <f t="shared" si="42"/>
        <v>0</v>
      </c>
      <c r="AM200" s="1839"/>
    </row>
    <row r="201" spans="1:39" ht="11.25" hidden="1" customHeight="1" x14ac:dyDescent="0.2">
      <c r="A201" s="1429">
        <v>296</v>
      </c>
      <c r="B201" s="1049">
        <v>340</v>
      </c>
      <c r="C201" s="15"/>
      <c r="D201" s="58"/>
      <c r="E201" s="1487">
        <f>'НЗ 2-экз'!E200</f>
        <v>0</v>
      </c>
      <c r="F201" s="1487">
        <f>'НЗ 2-экз'!F200</f>
        <v>0</v>
      </c>
      <c r="G201" s="1487">
        <f>'НЗ 2-экз'!G200</f>
        <v>0</v>
      </c>
      <c r="H201" s="1487">
        <f>'НЗ 2-экз'!H200</f>
        <v>0</v>
      </c>
      <c r="I201" s="1487">
        <f>'НЗ 2-экз'!I200</f>
        <v>0</v>
      </c>
      <c r="J201" s="1487">
        <f>'НЗ 2-экз'!J200</f>
        <v>0</v>
      </c>
      <c r="K201" s="1487">
        <f>'НЗ 2-экз'!K200</f>
        <v>0</v>
      </c>
      <c r="L201" s="1487">
        <f>'НЗ 2-экз'!L200</f>
        <v>0</v>
      </c>
      <c r="M201" s="1487">
        <f>'НЗ 2-экз'!M200</f>
        <v>0</v>
      </c>
      <c r="N201" s="1487">
        <f>'НЗ 2-экз'!N200</f>
        <v>0</v>
      </c>
      <c r="O201" s="1487">
        <f>'НЗ 2-экз'!O200</f>
        <v>0</v>
      </c>
      <c r="P201" s="1487">
        <f>'НЗ 2-экз'!P200</f>
        <v>0</v>
      </c>
      <c r="Q201" s="1487">
        <f>'НЗ 2-экз'!Q200</f>
        <v>0</v>
      </c>
      <c r="R201" s="1487">
        <f>'НЗ 2-экз'!R200</f>
        <v>0</v>
      </c>
      <c r="S201" s="1487">
        <f>'НЗ 2-экз'!S200</f>
        <v>0</v>
      </c>
      <c r="T201" s="1487">
        <f>'НЗ 2-экз'!T200</f>
        <v>0</v>
      </c>
      <c r="U201" s="1487">
        <f>'НЗ 2-экз'!U200</f>
        <v>0</v>
      </c>
      <c r="V201" s="1487">
        <f>'НЗ 2-экз'!V200</f>
        <v>0</v>
      </c>
      <c r="W201" s="1487">
        <f>'НЗ 2-экз'!W200</f>
        <v>0</v>
      </c>
      <c r="X201" s="1487">
        <f>'НЗ 2-экз'!X200</f>
        <v>0</v>
      </c>
      <c r="Y201" s="1487">
        <f>'НЗ 2-экз'!Y200</f>
        <v>0</v>
      </c>
      <c r="Z201" s="1487">
        <f>'НЗ 2-экз'!Z200</f>
        <v>0</v>
      </c>
      <c r="AA201" s="1487">
        <f>'НЗ 2-экз'!AA200</f>
        <v>0</v>
      </c>
      <c r="AB201" s="1487">
        <f>'НЗ 2-экз'!AB200</f>
        <v>0</v>
      </c>
      <c r="AC201" s="1487">
        <f>'НЗ 2-экз'!AC200</f>
        <v>0</v>
      </c>
      <c r="AD201" s="1487">
        <f>'НЗ 2-экз'!AD200</f>
        <v>0</v>
      </c>
      <c r="AE201" s="1488"/>
      <c r="AF201" s="1488"/>
      <c r="AG201" s="1488">
        <f t="shared" si="39"/>
        <v>0</v>
      </c>
      <c r="AH201" s="1488">
        <f t="shared" si="40"/>
        <v>0</v>
      </c>
      <c r="AI201" s="1488">
        <f t="shared" si="41"/>
        <v>0</v>
      </c>
      <c r="AJ201" s="1488">
        <f t="shared" si="43"/>
        <v>0</v>
      </c>
      <c r="AK201" s="1488">
        <f t="shared" si="44"/>
        <v>0</v>
      </c>
      <c r="AL201" s="1488">
        <f t="shared" si="42"/>
        <v>0</v>
      </c>
      <c r="AM201" s="1839"/>
    </row>
    <row r="202" spans="1:39" ht="11.25" hidden="1" customHeight="1" x14ac:dyDescent="0.2">
      <c r="A202" s="1429">
        <v>296</v>
      </c>
      <c r="B202" s="1049">
        <v>360</v>
      </c>
      <c r="C202" s="15"/>
      <c r="D202" s="58"/>
      <c r="E202" s="1487">
        <f>'НЗ 2-экз'!E201</f>
        <v>0</v>
      </c>
      <c r="F202" s="1487">
        <f>'НЗ 2-экз'!F201</f>
        <v>0</v>
      </c>
      <c r="G202" s="1487">
        <f>'НЗ 2-экз'!G201</f>
        <v>0</v>
      </c>
      <c r="H202" s="1487">
        <f>'НЗ 2-экз'!H201</f>
        <v>0</v>
      </c>
      <c r="I202" s="1487">
        <f>'НЗ 2-экз'!I201</f>
        <v>0</v>
      </c>
      <c r="J202" s="1487">
        <f>'НЗ 2-экз'!J201</f>
        <v>0</v>
      </c>
      <c r="K202" s="1487">
        <f>'НЗ 2-экз'!K201</f>
        <v>0</v>
      </c>
      <c r="L202" s="1487">
        <f>'НЗ 2-экз'!L201</f>
        <v>0</v>
      </c>
      <c r="M202" s="1487">
        <f>'НЗ 2-экз'!M201</f>
        <v>0</v>
      </c>
      <c r="N202" s="1487">
        <f>'НЗ 2-экз'!N201</f>
        <v>0</v>
      </c>
      <c r="O202" s="1487">
        <f>'НЗ 2-экз'!O201</f>
        <v>0</v>
      </c>
      <c r="P202" s="1487">
        <f>'НЗ 2-экз'!P201</f>
        <v>0</v>
      </c>
      <c r="Q202" s="1487">
        <f>'НЗ 2-экз'!Q201</f>
        <v>0</v>
      </c>
      <c r="R202" s="1487">
        <f>'НЗ 2-экз'!R201</f>
        <v>0</v>
      </c>
      <c r="S202" s="1487">
        <f>'НЗ 2-экз'!S201</f>
        <v>0</v>
      </c>
      <c r="T202" s="1487">
        <f>'НЗ 2-экз'!T201</f>
        <v>0</v>
      </c>
      <c r="U202" s="1487">
        <f>'НЗ 2-экз'!U201</f>
        <v>0</v>
      </c>
      <c r="V202" s="1487">
        <f>'НЗ 2-экз'!V201</f>
        <v>0</v>
      </c>
      <c r="W202" s="1487">
        <f>'НЗ 2-экз'!W201</f>
        <v>0</v>
      </c>
      <c r="X202" s="1487">
        <f>'НЗ 2-экз'!X201</f>
        <v>0</v>
      </c>
      <c r="Y202" s="1487">
        <f>'НЗ 2-экз'!Y201</f>
        <v>0</v>
      </c>
      <c r="Z202" s="1487">
        <f>'НЗ 2-экз'!Z201</f>
        <v>0</v>
      </c>
      <c r="AA202" s="1487">
        <f>'НЗ 2-экз'!AA201</f>
        <v>0</v>
      </c>
      <c r="AB202" s="1487">
        <f>'НЗ 2-экз'!AB201</f>
        <v>0</v>
      </c>
      <c r="AC202" s="1487">
        <f>'НЗ 2-экз'!AC201</f>
        <v>0</v>
      </c>
      <c r="AD202" s="1487">
        <f>'НЗ 2-экз'!AD201</f>
        <v>0</v>
      </c>
      <c r="AE202" s="1488"/>
      <c r="AF202" s="1488"/>
      <c r="AG202" s="1488">
        <f t="shared" si="39"/>
        <v>0</v>
      </c>
      <c r="AH202" s="1488">
        <f t="shared" si="40"/>
        <v>0</v>
      </c>
      <c r="AI202" s="1488">
        <f t="shared" si="41"/>
        <v>0</v>
      </c>
      <c r="AJ202" s="1488">
        <f t="shared" si="43"/>
        <v>0</v>
      </c>
      <c r="AK202" s="1488">
        <f t="shared" si="44"/>
        <v>0</v>
      </c>
      <c r="AL202" s="1488">
        <f t="shared" si="42"/>
        <v>0</v>
      </c>
      <c r="AM202" s="1839"/>
    </row>
    <row r="203" spans="1:39" ht="11.25" hidden="1" customHeight="1" x14ac:dyDescent="0.2">
      <c r="A203" s="1429">
        <v>296</v>
      </c>
      <c r="B203" s="1049">
        <v>831</v>
      </c>
      <c r="C203" s="15"/>
      <c r="D203" s="58"/>
      <c r="E203" s="1487">
        <f>'НЗ 2-экз'!E202</f>
        <v>0</v>
      </c>
      <c r="F203" s="1487">
        <f>'НЗ 2-экз'!F202</f>
        <v>0</v>
      </c>
      <c r="G203" s="1487">
        <f>'НЗ 2-экз'!G202</f>
        <v>0</v>
      </c>
      <c r="H203" s="1487">
        <f>'НЗ 2-экз'!H202</f>
        <v>0</v>
      </c>
      <c r="I203" s="1487">
        <f>'НЗ 2-экз'!I202</f>
        <v>0</v>
      </c>
      <c r="J203" s="1487">
        <f>'НЗ 2-экз'!J202</f>
        <v>0</v>
      </c>
      <c r="K203" s="1487">
        <f>'НЗ 2-экз'!K202</f>
        <v>0</v>
      </c>
      <c r="L203" s="1487">
        <f>'НЗ 2-экз'!L202</f>
        <v>0</v>
      </c>
      <c r="M203" s="1487">
        <f>'НЗ 2-экз'!M202</f>
        <v>0</v>
      </c>
      <c r="N203" s="1487">
        <f>'НЗ 2-экз'!N202</f>
        <v>0</v>
      </c>
      <c r="O203" s="1487">
        <f>'НЗ 2-экз'!O202</f>
        <v>0</v>
      </c>
      <c r="P203" s="1487">
        <f>'НЗ 2-экз'!P202</f>
        <v>0</v>
      </c>
      <c r="Q203" s="1487">
        <f>'НЗ 2-экз'!Q202</f>
        <v>0</v>
      </c>
      <c r="R203" s="1487">
        <f>'НЗ 2-экз'!R202</f>
        <v>0</v>
      </c>
      <c r="S203" s="1487">
        <f>'НЗ 2-экз'!S202</f>
        <v>0</v>
      </c>
      <c r="T203" s="1487">
        <f>'НЗ 2-экз'!T202</f>
        <v>0</v>
      </c>
      <c r="U203" s="1487">
        <f>'НЗ 2-экз'!U202</f>
        <v>0</v>
      </c>
      <c r="V203" s="1487">
        <f>'НЗ 2-экз'!V202</f>
        <v>0</v>
      </c>
      <c r="W203" s="1487">
        <f>'НЗ 2-экз'!W202</f>
        <v>0</v>
      </c>
      <c r="X203" s="1487">
        <f>'НЗ 2-экз'!X202</f>
        <v>0</v>
      </c>
      <c r="Y203" s="1487">
        <f>'НЗ 2-экз'!Y202</f>
        <v>0</v>
      </c>
      <c r="Z203" s="1487">
        <f>'НЗ 2-экз'!Z202</f>
        <v>0</v>
      </c>
      <c r="AA203" s="1487">
        <f>'НЗ 2-экз'!AA202</f>
        <v>0</v>
      </c>
      <c r="AB203" s="1487">
        <f>'НЗ 2-экз'!AB202</f>
        <v>0</v>
      </c>
      <c r="AC203" s="1487">
        <f>'НЗ 2-экз'!AC202</f>
        <v>0</v>
      </c>
      <c r="AD203" s="1487">
        <f>'НЗ 2-экз'!AD202</f>
        <v>0</v>
      </c>
      <c r="AE203" s="1488"/>
      <c r="AF203" s="1488"/>
      <c r="AG203" s="1488">
        <f t="shared" si="39"/>
        <v>0</v>
      </c>
      <c r="AH203" s="1488">
        <f t="shared" si="40"/>
        <v>0</v>
      </c>
      <c r="AI203" s="1488">
        <f t="shared" si="41"/>
        <v>0</v>
      </c>
      <c r="AJ203" s="1488">
        <f t="shared" si="43"/>
        <v>0</v>
      </c>
      <c r="AK203" s="1488">
        <f t="shared" si="44"/>
        <v>0</v>
      </c>
      <c r="AL203" s="1488">
        <f t="shared" si="42"/>
        <v>0</v>
      </c>
      <c r="AM203" s="1839"/>
    </row>
    <row r="204" spans="1:39" ht="11.25" hidden="1" customHeight="1" x14ac:dyDescent="0.2">
      <c r="A204" s="1429">
        <v>296</v>
      </c>
      <c r="B204" s="1049">
        <v>853</v>
      </c>
      <c r="C204" s="15"/>
      <c r="D204" s="58"/>
      <c r="E204" s="1487">
        <f>'НЗ 2-экз'!E203</f>
        <v>0</v>
      </c>
      <c r="F204" s="1487">
        <f>'НЗ 2-экз'!F203</f>
        <v>0</v>
      </c>
      <c r="G204" s="1487">
        <f>'НЗ 2-экз'!G203</f>
        <v>0</v>
      </c>
      <c r="H204" s="1487">
        <f>'НЗ 2-экз'!H203</f>
        <v>0</v>
      </c>
      <c r="I204" s="1487">
        <f>'НЗ 2-экз'!I203</f>
        <v>0</v>
      </c>
      <c r="J204" s="1487">
        <f>'НЗ 2-экз'!J203</f>
        <v>0</v>
      </c>
      <c r="K204" s="1487">
        <f>'НЗ 2-экз'!K203</f>
        <v>0</v>
      </c>
      <c r="L204" s="1487">
        <f>'НЗ 2-экз'!L203</f>
        <v>0</v>
      </c>
      <c r="M204" s="1487">
        <f>'НЗ 2-экз'!M203</f>
        <v>0</v>
      </c>
      <c r="N204" s="1487">
        <f>'НЗ 2-экз'!N203</f>
        <v>0</v>
      </c>
      <c r="O204" s="1487">
        <f>'НЗ 2-экз'!O203</f>
        <v>0</v>
      </c>
      <c r="P204" s="1487">
        <f>'НЗ 2-экз'!P203</f>
        <v>0</v>
      </c>
      <c r="Q204" s="1487">
        <f>'НЗ 2-экз'!Q203</f>
        <v>0</v>
      </c>
      <c r="R204" s="1487">
        <f>'НЗ 2-экз'!R203</f>
        <v>0</v>
      </c>
      <c r="S204" s="1487">
        <f>'НЗ 2-экз'!S203</f>
        <v>0</v>
      </c>
      <c r="T204" s="1487">
        <f>'НЗ 2-экз'!T203</f>
        <v>0</v>
      </c>
      <c r="U204" s="1487">
        <f>'НЗ 2-экз'!U203</f>
        <v>0</v>
      </c>
      <c r="V204" s="1487">
        <f>'НЗ 2-экз'!V203</f>
        <v>0</v>
      </c>
      <c r="W204" s="1487">
        <f>'НЗ 2-экз'!W203</f>
        <v>0</v>
      </c>
      <c r="X204" s="1487">
        <f>'НЗ 2-экз'!X203</f>
        <v>0</v>
      </c>
      <c r="Y204" s="1487">
        <f>'НЗ 2-экз'!Y203</f>
        <v>0</v>
      </c>
      <c r="Z204" s="1487">
        <f>'НЗ 2-экз'!Z203</f>
        <v>0</v>
      </c>
      <c r="AA204" s="1487">
        <f>'НЗ 2-экз'!AA203</f>
        <v>0</v>
      </c>
      <c r="AB204" s="1487">
        <f>'НЗ 2-экз'!AB203</f>
        <v>0</v>
      </c>
      <c r="AC204" s="1487">
        <f>'НЗ 2-экз'!AC203</f>
        <v>0</v>
      </c>
      <c r="AD204" s="1487">
        <f>'НЗ 2-экз'!AD203</f>
        <v>0</v>
      </c>
      <c r="AE204" s="1488"/>
      <c r="AF204" s="1488"/>
      <c r="AG204" s="1488">
        <f t="shared" si="39"/>
        <v>0</v>
      </c>
      <c r="AH204" s="1488">
        <f t="shared" si="40"/>
        <v>0</v>
      </c>
      <c r="AI204" s="1488">
        <f t="shared" si="41"/>
        <v>0</v>
      </c>
      <c r="AJ204" s="1488">
        <f t="shared" si="43"/>
        <v>0</v>
      </c>
      <c r="AK204" s="1488">
        <f t="shared" si="44"/>
        <v>0</v>
      </c>
      <c r="AL204" s="1488">
        <f t="shared" si="42"/>
        <v>0</v>
      </c>
      <c r="AM204" s="1839"/>
    </row>
    <row r="205" spans="1:39" ht="11.25" hidden="1" customHeight="1" x14ac:dyDescent="0.2">
      <c r="A205" s="1425">
        <v>310</v>
      </c>
      <c r="B205" s="1057">
        <v>244</v>
      </c>
      <c r="C205" s="11"/>
      <c r="D205" s="58"/>
      <c r="E205" s="1487">
        <f>'НЗ 2-экз'!E204</f>
        <v>5000</v>
      </c>
      <c r="F205" s="1487">
        <f>'НЗ 2-экз'!F204</f>
        <v>0</v>
      </c>
      <c r="G205" s="1487">
        <f>'НЗ 2-экз'!G204</f>
        <v>0</v>
      </c>
      <c r="H205" s="1487">
        <f>'НЗ 2-экз'!H204</f>
        <v>0</v>
      </c>
      <c r="I205" s="1487">
        <f>'НЗ 2-экз'!I204</f>
        <v>0</v>
      </c>
      <c r="J205" s="1487">
        <f>'НЗ 2-экз'!J204</f>
        <v>0</v>
      </c>
      <c r="K205" s="1487">
        <f>'НЗ 2-экз'!K204</f>
        <v>0</v>
      </c>
      <c r="L205" s="1487">
        <f>'НЗ 2-экз'!L204</f>
        <v>0</v>
      </c>
      <c r="M205" s="1487">
        <f>'НЗ 2-экз'!M204</f>
        <v>0</v>
      </c>
      <c r="N205" s="1487">
        <f>'НЗ 2-экз'!N204</f>
        <v>0</v>
      </c>
      <c r="O205" s="1487">
        <f>'НЗ 2-экз'!O204</f>
        <v>0</v>
      </c>
      <c r="P205" s="1487">
        <f>'НЗ 2-экз'!P204</f>
        <v>0</v>
      </c>
      <c r="Q205" s="1487">
        <f>'НЗ 2-экз'!Q204</f>
        <v>0</v>
      </c>
      <c r="R205" s="1487">
        <f>'НЗ 2-экз'!R204</f>
        <v>0</v>
      </c>
      <c r="S205" s="1487">
        <f>'НЗ 2-экз'!S204</f>
        <v>5000</v>
      </c>
      <c r="T205" s="1487">
        <f>'НЗ 2-экз'!T204</f>
        <v>0</v>
      </c>
      <c r="U205" s="1487">
        <f>'НЗ 2-экз'!U204</f>
        <v>0</v>
      </c>
      <c r="V205" s="1487">
        <f>'НЗ 2-экз'!V204</f>
        <v>0</v>
      </c>
      <c r="W205" s="1487">
        <f>'НЗ 2-экз'!W204</f>
        <v>0</v>
      </c>
      <c r="X205" s="1487">
        <f>'НЗ 2-экз'!X204</f>
        <v>5000</v>
      </c>
      <c r="Y205" s="1487">
        <f>'НЗ 2-экз'!Y204</f>
        <v>0</v>
      </c>
      <c r="Z205" s="1487">
        <f>'НЗ 2-экз'!Z204</f>
        <v>0</v>
      </c>
      <c r="AA205" s="1487">
        <f>'НЗ 2-экз'!AA204</f>
        <v>0</v>
      </c>
      <c r="AB205" s="1487">
        <f>'НЗ 2-экз'!AB204</f>
        <v>0</v>
      </c>
      <c r="AC205" s="1487">
        <f>'НЗ 2-экз'!AC204</f>
        <v>0</v>
      </c>
      <c r="AD205" s="1487">
        <f>'НЗ 2-экз'!AD204</f>
        <v>0</v>
      </c>
      <c r="AE205" s="1488"/>
      <c r="AF205" s="1488"/>
      <c r="AG205" s="1488">
        <f t="shared" si="39"/>
        <v>0</v>
      </c>
      <c r="AH205" s="1488">
        <f t="shared" si="40"/>
        <v>0</v>
      </c>
      <c r="AI205" s="1488">
        <f t="shared" si="41"/>
        <v>0</v>
      </c>
      <c r="AJ205" s="1488">
        <f t="shared" si="43"/>
        <v>0</v>
      </c>
      <c r="AK205" s="1488">
        <f t="shared" si="44"/>
        <v>0</v>
      </c>
      <c r="AL205" s="1488">
        <f t="shared" si="42"/>
        <v>5000</v>
      </c>
      <c r="AM205" s="1839"/>
    </row>
    <row r="206" spans="1:39" ht="11.25" hidden="1" customHeight="1" x14ac:dyDescent="0.2">
      <c r="A206" s="1430">
        <v>320</v>
      </c>
      <c r="B206" s="1045">
        <v>244</v>
      </c>
      <c r="C206" s="11"/>
      <c r="D206" s="58"/>
      <c r="E206" s="1487">
        <f>'НЗ 2-экз'!E205</f>
        <v>0</v>
      </c>
      <c r="F206" s="1487">
        <f>'НЗ 2-экз'!F205</f>
        <v>0</v>
      </c>
      <c r="G206" s="1487">
        <f>'НЗ 2-экз'!G205</f>
        <v>0</v>
      </c>
      <c r="H206" s="1487">
        <f>'НЗ 2-экз'!H205</f>
        <v>0</v>
      </c>
      <c r="I206" s="1487">
        <f>'НЗ 2-экз'!I205</f>
        <v>0</v>
      </c>
      <c r="J206" s="1487">
        <f>'НЗ 2-экз'!J205</f>
        <v>0</v>
      </c>
      <c r="K206" s="1487">
        <f>'НЗ 2-экз'!K205</f>
        <v>0</v>
      </c>
      <c r="L206" s="1487">
        <f>'НЗ 2-экз'!L205</f>
        <v>0</v>
      </c>
      <c r="M206" s="1487">
        <f>'НЗ 2-экз'!M205</f>
        <v>0</v>
      </c>
      <c r="N206" s="1487">
        <f>'НЗ 2-экз'!N205</f>
        <v>0</v>
      </c>
      <c r="O206" s="1487">
        <f>'НЗ 2-экз'!O205</f>
        <v>0</v>
      </c>
      <c r="P206" s="1487">
        <f>'НЗ 2-экз'!P205</f>
        <v>0</v>
      </c>
      <c r="Q206" s="1487">
        <f>'НЗ 2-экз'!Q205</f>
        <v>0</v>
      </c>
      <c r="R206" s="1487">
        <f>'НЗ 2-экз'!R205</f>
        <v>0</v>
      </c>
      <c r="S206" s="1487">
        <f>'НЗ 2-экз'!S205</f>
        <v>0</v>
      </c>
      <c r="T206" s="1487">
        <f>'НЗ 2-экз'!T205</f>
        <v>0</v>
      </c>
      <c r="U206" s="1487">
        <f>'НЗ 2-экз'!U205</f>
        <v>0</v>
      </c>
      <c r="V206" s="1487">
        <f>'НЗ 2-экз'!V205</f>
        <v>0</v>
      </c>
      <c r="W206" s="1487">
        <f>'НЗ 2-экз'!W205</f>
        <v>0</v>
      </c>
      <c r="X206" s="1487">
        <f>'НЗ 2-экз'!X205</f>
        <v>0</v>
      </c>
      <c r="Y206" s="1487">
        <f>'НЗ 2-экз'!Y205</f>
        <v>0</v>
      </c>
      <c r="Z206" s="1487">
        <f>'НЗ 2-экз'!Z205</f>
        <v>0</v>
      </c>
      <c r="AA206" s="1487">
        <f>'НЗ 2-экз'!AA205</f>
        <v>0</v>
      </c>
      <c r="AB206" s="1487">
        <f>'НЗ 2-экз'!AB205</f>
        <v>0</v>
      </c>
      <c r="AC206" s="1487">
        <f>'НЗ 2-экз'!AC205</f>
        <v>0</v>
      </c>
      <c r="AD206" s="1487">
        <f>'НЗ 2-экз'!AD205</f>
        <v>0</v>
      </c>
      <c r="AE206" s="1488"/>
      <c r="AF206" s="1488"/>
      <c r="AG206" s="1488">
        <f t="shared" si="39"/>
        <v>0</v>
      </c>
      <c r="AH206" s="1488">
        <f t="shared" si="40"/>
        <v>0</v>
      </c>
      <c r="AI206" s="1488">
        <f t="shared" si="41"/>
        <v>0</v>
      </c>
      <c r="AJ206" s="1488">
        <f t="shared" si="43"/>
        <v>0</v>
      </c>
      <c r="AK206" s="1488">
        <f t="shared" si="44"/>
        <v>0</v>
      </c>
      <c r="AL206" s="1488">
        <f t="shared" si="42"/>
        <v>0</v>
      </c>
      <c r="AM206" s="1839"/>
    </row>
    <row r="207" spans="1:39" ht="11.25" hidden="1" customHeight="1" x14ac:dyDescent="0.2">
      <c r="A207" s="1425">
        <v>340</v>
      </c>
      <c r="B207" s="1057">
        <v>244</v>
      </c>
      <c r="C207" s="11"/>
      <c r="D207" s="58"/>
      <c r="E207" s="1487">
        <f>'НЗ 2-экз'!E206</f>
        <v>0</v>
      </c>
      <c r="F207" s="1487">
        <f>'НЗ 2-экз'!F206</f>
        <v>0</v>
      </c>
      <c r="G207" s="1487">
        <f>'НЗ 2-экз'!G206</f>
        <v>0</v>
      </c>
      <c r="H207" s="1487">
        <f>'НЗ 2-экз'!H206</f>
        <v>0</v>
      </c>
      <c r="I207" s="1487">
        <f>'НЗ 2-экз'!I206</f>
        <v>0</v>
      </c>
      <c r="J207" s="1487">
        <f>'НЗ 2-экз'!J206</f>
        <v>0</v>
      </c>
      <c r="K207" s="1487">
        <f>'НЗ 2-экз'!K206</f>
        <v>0</v>
      </c>
      <c r="L207" s="1487">
        <f>'НЗ 2-экз'!L206</f>
        <v>0</v>
      </c>
      <c r="M207" s="1487">
        <f>'НЗ 2-экз'!M206</f>
        <v>0</v>
      </c>
      <c r="N207" s="1487">
        <f>'НЗ 2-экз'!N206</f>
        <v>0</v>
      </c>
      <c r="O207" s="1487">
        <f>'НЗ 2-экз'!O206</f>
        <v>0</v>
      </c>
      <c r="P207" s="1487">
        <f>'НЗ 2-экз'!P206</f>
        <v>0</v>
      </c>
      <c r="Q207" s="1487">
        <f>'НЗ 2-экз'!Q206</f>
        <v>0</v>
      </c>
      <c r="R207" s="1487">
        <f>'НЗ 2-экз'!R206</f>
        <v>0</v>
      </c>
      <c r="S207" s="1487">
        <f>'НЗ 2-экз'!S206</f>
        <v>0</v>
      </c>
      <c r="T207" s="1487">
        <f>'НЗ 2-экз'!T206</f>
        <v>0</v>
      </c>
      <c r="U207" s="1487">
        <f>'НЗ 2-экз'!U206</f>
        <v>0</v>
      </c>
      <c r="V207" s="1487">
        <f>'НЗ 2-экз'!V206</f>
        <v>0</v>
      </c>
      <c r="W207" s="1487">
        <f>'НЗ 2-экз'!W206</f>
        <v>0</v>
      </c>
      <c r="X207" s="1487">
        <f>'НЗ 2-экз'!X206</f>
        <v>0</v>
      </c>
      <c r="Y207" s="1487">
        <f>'НЗ 2-экз'!Y206</f>
        <v>0</v>
      </c>
      <c r="Z207" s="1487">
        <f>'НЗ 2-экз'!Z206</f>
        <v>0</v>
      </c>
      <c r="AA207" s="1487">
        <f>'НЗ 2-экз'!AA206</f>
        <v>0</v>
      </c>
      <c r="AB207" s="1487">
        <f>'НЗ 2-экз'!AB206</f>
        <v>0</v>
      </c>
      <c r="AC207" s="1487">
        <f>'НЗ 2-экз'!AC206</f>
        <v>0</v>
      </c>
      <c r="AD207" s="1487">
        <f>'НЗ 2-экз'!AD206</f>
        <v>0</v>
      </c>
      <c r="AE207" s="1488"/>
      <c r="AF207" s="1488"/>
      <c r="AG207" s="1488">
        <f t="shared" si="39"/>
        <v>0</v>
      </c>
      <c r="AH207" s="1488">
        <f t="shared" si="40"/>
        <v>0</v>
      </c>
      <c r="AI207" s="1488">
        <f t="shared" si="41"/>
        <v>0</v>
      </c>
      <c r="AJ207" s="1488">
        <f t="shared" si="43"/>
        <v>0</v>
      </c>
      <c r="AK207" s="1488">
        <f t="shared" si="44"/>
        <v>0</v>
      </c>
      <c r="AL207" s="1488">
        <f t="shared" si="42"/>
        <v>0</v>
      </c>
      <c r="AM207" s="1839"/>
    </row>
    <row r="208" spans="1:39" ht="11.25" hidden="1" customHeight="1" x14ac:dyDescent="0.2">
      <c r="A208" s="1425">
        <v>341</v>
      </c>
      <c r="B208" s="1057">
        <v>244</v>
      </c>
      <c r="C208" s="11"/>
      <c r="D208" s="58"/>
      <c r="E208" s="1487">
        <f>'НЗ 2-экз'!E207</f>
        <v>0</v>
      </c>
      <c r="F208" s="1487">
        <f>'НЗ 2-экз'!F207</f>
        <v>0</v>
      </c>
      <c r="G208" s="1487">
        <f>'НЗ 2-экз'!G207</f>
        <v>0</v>
      </c>
      <c r="H208" s="1487">
        <f>'НЗ 2-экз'!H207</f>
        <v>0</v>
      </c>
      <c r="I208" s="1487">
        <f>'НЗ 2-экз'!I207</f>
        <v>0</v>
      </c>
      <c r="J208" s="1487">
        <f>'НЗ 2-экз'!J207</f>
        <v>0</v>
      </c>
      <c r="K208" s="1487">
        <f>'НЗ 2-экз'!K207</f>
        <v>0</v>
      </c>
      <c r="L208" s="1487">
        <f>'НЗ 2-экз'!L207</f>
        <v>0</v>
      </c>
      <c r="M208" s="1487">
        <f>'НЗ 2-экз'!M207</f>
        <v>0</v>
      </c>
      <c r="N208" s="1487">
        <f>'НЗ 2-экз'!N207</f>
        <v>0</v>
      </c>
      <c r="O208" s="1487">
        <f>'НЗ 2-экз'!O207</f>
        <v>0</v>
      </c>
      <c r="P208" s="1487">
        <f>'НЗ 2-экз'!P207</f>
        <v>0</v>
      </c>
      <c r="Q208" s="1487">
        <f>'НЗ 2-экз'!Q207</f>
        <v>0</v>
      </c>
      <c r="R208" s="1487">
        <f>'НЗ 2-экз'!R207</f>
        <v>0</v>
      </c>
      <c r="S208" s="1487">
        <f>'НЗ 2-экз'!S207</f>
        <v>0</v>
      </c>
      <c r="T208" s="1487">
        <f>'НЗ 2-экз'!T207</f>
        <v>0</v>
      </c>
      <c r="U208" s="1487">
        <f>'НЗ 2-экз'!U207</f>
        <v>0</v>
      </c>
      <c r="V208" s="1487">
        <f>'НЗ 2-экз'!V207</f>
        <v>0</v>
      </c>
      <c r="W208" s="1487">
        <f>'НЗ 2-экз'!W207</f>
        <v>0</v>
      </c>
      <c r="X208" s="1487">
        <f>'НЗ 2-экз'!X207</f>
        <v>0</v>
      </c>
      <c r="Y208" s="1487">
        <f>'НЗ 2-экз'!Y207</f>
        <v>0</v>
      </c>
      <c r="Z208" s="1487">
        <f>'НЗ 2-экз'!Z207</f>
        <v>0</v>
      </c>
      <c r="AA208" s="1487">
        <f>'НЗ 2-экз'!AA207</f>
        <v>0</v>
      </c>
      <c r="AB208" s="1487">
        <f>'НЗ 2-экз'!AB207</f>
        <v>0</v>
      </c>
      <c r="AC208" s="1487">
        <f>'НЗ 2-экз'!AC207</f>
        <v>0</v>
      </c>
      <c r="AD208" s="1487">
        <f>'НЗ 2-экз'!AD207</f>
        <v>0</v>
      </c>
      <c r="AE208" s="1488"/>
      <c r="AF208" s="1488"/>
      <c r="AG208" s="1488">
        <f t="shared" si="39"/>
        <v>0</v>
      </c>
      <c r="AH208" s="1488">
        <f t="shared" si="40"/>
        <v>0</v>
      </c>
      <c r="AI208" s="1488">
        <f t="shared" si="41"/>
        <v>0</v>
      </c>
      <c r="AJ208" s="1488">
        <f t="shared" si="43"/>
        <v>0</v>
      </c>
      <c r="AK208" s="1488">
        <f t="shared" si="44"/>
        <v>0</v>
      </c>
      <c r="AL208" s="1488">
        <f t="shared" si="42"/>
        <v>0</v>
      </c>
      <c r="AM208" s="1839"/>
    </row>
    <row r="209" spans="1:39" ht="11.25" hidden="1" customHeight="1" x14ac:dyDescent="0.2">
      <c r="A209" s="1425">
        <v>342</v>
      </c>
      <c r="B209" s="1057">
        <v>244</v>
      </c>
      <c r="C209" s="11"/>
      <c r="D209" s="58"/>
      <c r="E209" s="1487">
        <f>'НЗ 2-экз'!E208</f>
        <v>0</v>
      </c>
      <c r="F209" s="1487">
        <f>'НЗ 2-экз'!F208</f>
        <v>0</v>
      </c>
      <c r="G209" s="1487">
        <f>'НЗ 2-экз'!G208</f>
        <v>0</v>
      </c>
      <c r="H209" s="1487">
        <f>'НЗ 2-экз'!H208</f>
        <v>0</v>
      </c>
      <c r="I209" s="1487">
        <f>'НЗ 2-экз'!I208</f>
        <v>0</v>
      </c>
      <c r="J209" s="1487">
        <f>'НЗ 2-экз'!J208</f>
        <v>0</v>
      </c>
      <c r="K209" s="1487">
        <f>'НЗ 2-экз'!K208</f>
        <v>0</v>
      </c>
      <c r="L209" s="1487">
        <f>'НЗ 2-экз'!L208</f>
        <v>0</v>
      </c>
      <c r="M209" s="1487">
        <f>'НЗ 2-экз'!M208</f>
        <v>0</v>
      </c>
      <c r="N209" s="1487">
        <f>'НЗ 2-экз'!N208</f>
        <v>0</v>
      </c>
      <c r="O209" s="1487">
        <f>'НЗ 2-экз'!O208</f>
        <v>0</v>
      </c>
      <c r="P209" s="1487">
        <f>'НЗ 2-экз'!P208</f>
        <v>0</v>
      </c>
      <c r="Q209" s="1487">
        <f>'НЗ 2-экз'!Q208</f>
        <v>0</v>
      </c>
      <c r="R209" s="1487">
        <f>'НЗ 2-экз'!R208</f>
        <v>0</v>
      </c>
      <c r="S209" s="1487">
        <f>'НЗ 2-экз'!S208</f>
        <v>0</v>
      </c>
      <c r="T209" s="1487">
        <f>'НЗ 2-экз'!T208</f>
        <v>0</v>
      </c>
      <c r="U209" s="1487">
        <f>'НЗ 2-экз'!U208</f>
        <v>0</v>
      </c>
      <c r="V209" s="1487">
        <f>'НЗ 2-экз'!V208</f>
        <v>0</v>
      </c>
      <c r="W209" s="1487">
        <f>'НЗ 2-экз'!W208</f>
        <v>0</v>
      </c>
      <c r="X209" s="1487">
        <f>'НЗ 2-экз'!X208</f>
        <v>0</v>
      </c>
      <c r="Y209" s="1487">
        <f>'НЗ 2-экз'!Y208</f>
        <v>0</v>
      </c>
      <c r="Z209" s="1487">
        <f>'НЗ 2-экз'!Z208</f>
        <v>0</v>
      </c>
      <c r="AA209" s="1487">
        <f>'НЗ 2-экз'!AA208</f>
        <v>0</v>
      </c>
      <c r="AB209" s="1487">
        <f>'НЗ 2-экз'!AB208</f>
        <v>0</v>
      </c>
      <c r="AC209" s="1487">
        <f>'НЗ 2-экз'!AC208</f>
        <v>0</v>
      </c>
      <c r="AD209" s="1487">
        <f>'НЗ 2-экз'!AD208</f>
        <v>0</v>
      </c>
      <c r="AE209" s="1488"/>
      <c r="AF209" s="1488"/>
      <c r="AG209" s="1488">
        <f t="shared" si="39"/>
        <v>0</v>
      </c>
      <c r="AH209" s="1488">
        <f t="shared" si="40"/>
        <v>0</v>
      </c>
      <c r="AI209" s="1488">
        <f t="shared" si="41"/>
        <v>0</v>
      </c>
      <c r="AJ209" s="1488">
        <f t="shared" si="43"/>
        <v>0</v>
      </c>
      <c r="AK209" s="1488">
        <f t="shared" si="44"/>
        <v>0</v>
      </c>
      <c r="AL209" s="1488">
        <f t="shared" si="42"/>
        <v>0</v>
      </c>
      <c r="AM209" s="1839"/>
    </row>
    <row r="210" spans="1:39" ht="11.25" hidden="1" customHeight="1" x14ac:dyDescent="0.2">
      <c r="A210" s="1425">
        <v>343</v>
      </c>
      <c r="B210" s="1057">
        <v>244</v>
      </c>
      <c r="C210" s="11"/>
      <c r="D210" s="58"/>
      <c r="E210" s="1487">
        <f>'НЗ 2-экз'!E209</f>
        <v>0</v>
      </c>
      <c r="F210" s="1487">
        <f>'НЗ 2-экз'!F209</f>
        <v>0</v>
      </c>
      <c r="G210" s="1487">
        <f>'НЗ 2-экз'!G209</f>
        <v>0</v>
      </c>
      <c r="H210" s="1487">
        <f>'НЗ 2-экз'!H209</f>
        <v>0</v>
      </c>
      <c r="I210" s="1487">
        <f>'НЗ 2-экз'!I209</f>
        <v>0</v>
      </c>
      <c r="J210" s="1487">
        <f>'НЗ 2-экз'!J209</f>
        <v>0</v>
      </c>
      <c r="K210" s="1487">
        <f>'НЗ 2-экз'!K209</f>
        <v>0</v>
      </c>
      <c r="L210" s="1487">
        <f>'НЗ 2-экз'!L209</f>
        <v>0</v>
      </c>
      <c r="M210" s="1487">
        <f>'НЗ 2-экз'!M209</f>
        <v>0</v>
      </c>
      <c r="N210" s="1487">
        <f>'НЗ 2-экз'!N209</f>
        <v>0</v>
      </c>
      <c r="O210" s="1487">
        <f>'НЗ 2-экз'!O209</f>
        <v>0</v>
      </c>
      <c r="P210" s="1487">
        <f>'НЗ 2-экз'!P209</f>
        <v>0</v>
      </c>
      <c r="Q210" s="1487">
        <f>'НЗ 2-экз'!Q209</f>
        <v>0</v>
      </c>
      <c r="R210" s="1487">
        <f>'НЗ 2-экз'!R209</f>
        <v>0</v>
      </c>
      <c r="S210" s="1487">
        <f>'НЗ 2-экз'!S209</f>
        <v>0</v>
      </c>
      <c r="T210" s="1487">
        <f>'НЗ 2-экз'!T209</f>
        <v>0</v>
      </c>
      <c r="U210" s="1487">
        <f>'НЗ 2-экз'!U209</f>
        <v>0</v>
      </c>
      <c r="V210" s="1487">
        <f>'НЗ 2-экз'!V209</f>
        <v>0</v>
      </c>
      <c r="W210" s="1487">
        <f>'НЗ 2-экз'!W209</f>
        <v>0</v>
      </c>
      <c r="X210" s="1487">
        <f>'НЗ 2-экз'!X209</f>
        <v>0</v>
      </c>
      <c r="Y210" s="1487">
        <f>'НЗ 2-экз'!Y209</f>
        <v>0</v>
      </c>
      <c r="Z210" s="1487">
        <f>'НЗ 2-экз'!Z209</f>
        <v>0</v>
      </c>
      <c r="AA210" s="1487">
        <f>'НЗ 2-экз'!AA209</f>
        <v>0</v>
      </c>
      <c r="AB210" s="1487">
        <f>'НЗ 2-экз'!AB209</f>
        <v>0</v>
      </c>
      <c r="AC210" s="1487">
        <f>'НЗ 2-экз'!AC209</f>
        <v>0</v>
      </c>
      <c r="AD210" s="1487">
        <f>'НЗ 2-экз'!AD209</f>
        <v>0</v>
      </c>
      <c r="AE210" s="1488"/>
      <c r="AF210" s="1488"/>
      <c r="AG210" s="1488">
        <f t="shared" si="39"/>
        <v>0</v>
      </c>
      <c r="AH210" s="1488">
        <f t="shared" si="40"/>
        <v>0</v>
      </c>
      <c r="AI210" s="1488">
        <f t="shared" si="41"/>
        <v>0</v>
      </c>
      <c r="AJ210" s="1488">
        <f t="shared" si="43"/>
        <v>0</v>
      </c>
      <c r="AK210" s="1488">
        <f t="shared" si="44"/>
        <v>0</v>
      </c>
      <c r="AL210" s="1488">
        <f t="shared" si="42"/>
        <v>0</v>
      </c>
      <c r="AM210" s="1839"/>
    </row>
    <row r="211" spans="1:39" ht="11.25" hidden="1" customHeight="1" x14ac:dyDescent="0.2">
      <c r="A211" s="1425">
        <v>344</v>
      </c>
      <c r="B211" s="1057">
        <v>244</v>
      </c>
      <c r="C211" s="11"/>
      <c r="D211" s="58"/>
      <c r="E211" s="1487">
        <f>'НЗ 2-экз'!E210</f>
        <v>0</v>
      </c>
      <c r="F211" s="1487">
        <f>'НЗ 2-экз'!F210</f>
        <v>10000</v>
      </c>
      <c r="G211" s="1487">
        <f>'НЗ 2-экз'!G210</f>
        <v>0</v>
      </c>
      <c r="H211" s="1487">
        <f>'НЗ 2-экз'!H210</f>
        <v>0</v>
      </c>
      <c r="I211" s="1487">
        <f>'НЗ 2-экз'!I210</f>
        <v>0</v>
      </c>
      <c r="J211" s="1487">
        <f>'НЗ 2-экз'!J210</f>
        <v>0</v>
      </c>
      <c r="K211" s="1487">
        <f>'НЗ 2-экз'!K210</f>
        <v>0</v>
      </c>
      <c r="L211" s="1487">
        <f>'НЗ 2-экз'!L210</f>
        <v>0</v>
      </c>
      <c r="M211" s="1487">
        <f>'НЗ 2-экз'!M210</f>
        <v>0</v>
      </c>
      <c r="N211" s="1487">
        <f>'НЗ 2-экз'!N210</f>
        <v>0</v>
      </c>
      <c r="O211" s="1487">
        <f>'НЗ 2-экз'!O210</f>
        <v>0</v>
      </c>
      <c r="P211" s="1487">
        <f>'НЗ 2-экз'!P210</f>
        <v>0</v>
      </c>
      <c r="Q211" s="1487">
        <f>'НЗ 2-экз'!Q210</f>
        <v>0</v>
      </c>
      <c r="R211" s="1487">
        <f>'НЗ 2-экз'!R210</f>
        <v>0</v>
      </c>
      <c r="S211" s="1487">
        <f>'НЗ 2-экз'!S210</f>
        <v>0</v>
      </c>
      <c r="T211" s="1487">
        <f>'НЗ 2-экз'!T210</f>
        <v>10000</v>
      </c>
      <c r="U211" s="1487">
        <f>'НЗ 2-экз'!U210</f>
        <v>0</v>
      </c>
      <c r="V211" s="1487">
        <f>'НЗ 2-экз'!V210</f>
        <v>0</v>
      </c>
      <c r="W211" s="1487">
        <f>'НЗ 2-экз'!W210</f>
        <v>0</v>
      </c>
      <c r="X211" s="1487">
        <f>'НЗ 2-экз'!X210</f>
        <v>10000</v>
      </c>
      <c r="Y211" s="1487">
        <f>'НЗ 2-экз'!Y210</f>
        <v>0</v>
      </c>
      <c r="Z211" s="1487">
        <f>'НЗ 2-экз'!Z210</f>
        <v>0</v>
      </c>
      <c r="AA211" s="1487">
        <f>'НЗ 2-экз'!AA210</f>
        <v>0</v>
      </c>
      <c r="AB211" s="1487">
        <f>'НЗ 2-экз'!AB210</f>
        <v>0</v>
      </c>
      <c r="AC211" s="1487">
        <f>'НЗ 2-экз'!AC210</f>
        <v>0</v>
      </c>
      <c r="AD211" s="1487">
        <f>'НЗ 2-экз'!AD210</f>
        <v>0</v>
      </c>
      <c r="AE211" s="1488"/>
      <c r="AF211" s="1488"/>
      <c r="AG211" s="1488">
        <f t="shared" si="39"/>
        <v>0</v>
      </c>
      <c r="AH211" s="1488">
        <f t="shared" si="40"/>
        <v>0</v>
      </c>
      <c r="AI211" s="1488">
        <f t="shared" si="41"/>
        <v>0</v>
      </c>
      <c r="AJ211" s="1488">
        <f t="shared" si="43"/>
        <v>0</v>
      </c>
      <c r="AK211" s="1488">
        <f t="shared" si="44"/>
        <v>0</v>
      </c>
      <c r="AL211" s="1488">
        <f t="shared" si="42"/>
        <v>10000</v>
      </c>
      <c r="AM211" s="1839"/>
    </row>
    <row r="212" spans="1:39" ht="11.25" hidden="1" customHeight="1" x14ac:dyDescent="0.2">
      <c r="A212" s="1425">
        <v>345</v>
      </c>
      <c r="B212" s="1057">
        <v>244</v>
      </c>
      <c r="C212" s="11"/>
      <c r="D212" s="58"/>
      <c r="E212" s="1487">
        <f>'НЗ 2-экз'!E211</f>
        <v>0</v>
      </c>
      <c r="F212" s="1487">
        <f>'НЗ 2-экз'!F211</f>
        <v>13832</v>
      </c>
      <c r="G212" s="1487">
        <f>'НЗ 2-экз'!G211</f>
        <v>0</v>
      </c>
      <c r="H212" s="1487">
        <f>'НЗ 2-экз'!H211</f>
        <v>0</v>
      </c>
      <c r="I212" s="1487">
        <f>'НЗ 2-экз'!I211</f>
        <v>0</v>
      </c>
      <c r="J212" s="1487">
        <f>'НЗ 2-экз'!J211</f>
        <v>0</v>
      </c>
      <c r="K212" s="1487">
        <f>'НЗ 2-экз'!K211</f>
        <v>0</v>
      </c>
      <c r="L212" s="1487">
        <f>'НЗ 2-экз'!L211</f>
        <v>0</v>
      </c>
      <c r="M212" s="1487">
        <f>'НЗ 2-экз'!M211</f>
        <v>0</v>
      </c>
      <c r="N212" s="1487">
        <f>'НЗ 2-экз'!N211</f>
        <v>0</v>
      </c>
      <c r="O212" s="1487">
        <f>'НЗ 2-экз'!O211</f>
        <v>0</v>
      </c>
      <c r="P212" s="1487">
        <f>'НЗ 2-экз'!P211</f>
        <v>0</v>
      </c>
      <c r="Q212" s="1487">
        <f>'НЗ 2-экз'!Q211</f>
        <v>0</v>
      </c>
      <c r="R212" s="1487">
        <f>'НЗ 2-экз'!R211</f>
        <v>0</v>
      </c>
      <c r="S212" s="1487">
        <f>'НЗ 2-экз'!S211</f>
        <v>0</v>
      </c>
      <c r="T212" s="1487">
        <f>'НЗ 2-экз'!T211</f>
        <v>13832</v>
      </c>
      <c r="U212" s="1487">
        <f>'НЗ 2-экз'!U211</f>
        <v>0</v>
      </c>
      <c r="V212" s="1487">
        <f>'НЗ 2-экз'!V211</f>
        <v>0</v>
      </c>
      <c r="W212" s="1487">
        <f>'НЗ 2-экз'!W211</f>
        <v>0</v>
      </c>
      <c r="X212" s="1487">
        <f>'НЗ 2-экз'!X211</f>
        <v>13832</v>
      </c>
      <c r="Y212" s="1487">
        <f>'НЗ 2-экз'!Y211</f>
        <v>0</v>
      </c>
      <c r="Z212" s="1487">
        <f>'НЗ 2-экз'!Z211</f>
        <v>0</v>
      </c>
      <c r="AA212" s="1487">
        <f>'НЗ 2-экз'!AA211</f>
        <v>0</v>
      </c>
      <c r="AB212" s="1487">
        <f>'НЗ 2-экз'!AB211</f>
        <v>0</v>
      </c>
      <c r="AC212" s="1487">
        <f>'НЗ 2-экз'!AC211</f>
        <v>0</v>
      </c>
      <c r="AD212" s="1487">
        <f>'НЗ 2-экз'!AD211</f>
        <v>0</v>
      </c>
      <c r="AE212" s="1488"/>
      <c r="AF212" s="1488"/>
      <c r="AG212" s="1488">
        <f t="shared" si="39"/>
        <v>0</v>
      </c>
      <c r="AH212" s="1488">
        <f t="shared" si="40"/>
        <v>0</v>
      </c>
      <c r="AI212" s="1488">
        <f t="shared" si="41"/>
        <v>0</v>
      </c>
      <c r="AJ212" s="1488">
        <f t="shared" si="43"/>
        <v>0</v>
      </c>
      <c r="AK212" s="1488">
        <f t="shared" si="44"/>
        <v>0</v>
      </c>
      <c r="AL212" s="1488">
        <f t="shared" si="42"/>
        <v>13832</v>
      </c>
      <c r="AM212" s="1839"/>
    </row>
    <row r="213" spans="1:39" ht="11.25" hidden="1" customHeight="1" x14ac:dyDescent="0.2">
      <c r="A213" s="1425">
        <v>346</v>
      </c>
      <c r="B213" s="1057">
        <v>244</v>
      </c>
      <c r="C213" s="11"/>
      <c r="D213" s="58"/>
      <c r="E213" s="1487">
        <f>'НЗ 2-экз'!E212</f>
        <v>25000</v>
      </c>
      <c r="F213" s="1487">
        <f>'НЗ 2-экз'!F212</f>
        <v>25000</v>
      </c>
      <c r="G213" s="1487">
        <f>'НЗ 2-экз'!G212</f>
        <v>0</v>
      </c>
      <c r="H213" s="1487">
        <f>'НЗ 2-экз'!H212</f>
        <v>0</v>
      </c>
      <c r="I213" s="1487">
        <f>'НЗ 2-экз'!I212</f>
        <v>0</v>
      </c>
      <c r="J213" s="1487">
        <f>'НЗ 2-экз'!J212</f>
        <v>0</v>
      </c>
      <c r="K213" s="1487">
        <f>'НЗ 2-экз'!K212</f>
        <v>0</v>
      </c>
      <c r="L213" s="1487">
        <f>'НЗ 2-экз'!L212</f>
        <v>0</v>
      </c>
      <c r="M213" s="1487">
        <f>'НЗ 2-экз'!M212</f>
        <v>0</v>
      </c>
      <c r="N213" s="1487">
        <f>'НЗ 2-экз'!N212</f>
        <v>0</v>
      </c>
      <c r="O213" s="1487">
        <f>'НЗ 2-экз'!O212</f>
        <v>0</v>
      </c>
      <c r="P213" s="1487">
        <f>'НЗ 2-экз'!P212</f>
        <v>0</v>
      </c>
      <c r="Q213" s="1487">
        <f>'НЗ 2-экз'!Q212</f>
        <v>0</v>
      </c>
      <c r="R213" s="1487">
        <f>'НЗ 2-экз'!R212</f>
        <v>0</v>
      </c>
      <c r="S213" s="1487">
        <f>'НЗ 2-экз'!S212</f>
        <v>25000</v>
      </c>
      <c r="T213" s="1487">
        <f>'НЗ 2-экз'!T212</f>
        <v>25000</v>
      </c>
      <c r="U213" s="1487">
        <f>'НЗ 2-экз'!U212</f>
        <v>0</v>
      </c>
      <c r="V213" s="1487">
        <f>'НЗ 2-экз'!V212</f>
        <v>0</v>
      </c>
      <c r="W213" s="1487">
        <f>'НЗ 2-экз'!W212</f>
        <v>0</v>
      </c>
      <c r="X213" s="1487">
        <f>'НЗ 2-экз'!X212</f>
        <v>50000</v>
      </c>
      <c r="Y213" s="1487">
        <f>'НЗ 2-экз'!Y212</f>
        <v>0</v>
      </c>
      <c r="Z213" s="1487">
        <f>'НЗ 2-экз'!Z212</f>
        <v>0</v>
      </c>
      <c r="AA213" s="1487">
        <f>'НЗ 2-экз'!AA212</f>
        <v>0</v>
      </c>
      <c r="AB213" s="1487">
        <f>'НЗ 2-экз'!AB212</f>
        <v>0</v>
      </c>
      <c r="AC213" s="1487">
        <f>'НЗ 2-экз'!AC212</f>
        <v>0</v>
      </c>
      <c r="AD213" s="1487">
        <f>'НЗ 2-экз'!AD212</f>
        <v>0</v>
      </c>
      <c r="AE213" s="1488"/>
      <c r="AF213" s="1488"/>
      <c r="AG213" s="1488">
        <f t="shared" si="39"/>
        <v>0</v>
      </c>
      <c r="AH213" s="1488">
        <f t="shared" si="40"/>
        <v>0</v>
      </c>
      <c r="AI213" s="1488">
        <f t="shared" si="41"/>
        <v>0</v>
      </c>
      <c r="AJ213" s="1488">
        <f t="shared" si="43"/>
        <v>0</v>
      </c>
      <c r="AK213" s="1488">
        <f t="shared" si="44"/>
        <v>0</v>
      </c>
      <c r="AL213" s="1488">
        <f t="shared" si="42"/>
        <v>50000</v>
      </c>
      <c r="AM213" s="1839"/>
    </row>
    <row r="214" spans="1:39" ht="11.25" hidden="1" customHeight="1" x14ac:dyDescent="0.2">
      <c r="A214" s="1425">
        <v>349</v>
      </c>
      <c r="B214" s="1057">
        <v>244</v>
      </c>
      <c r="C214" s="11"/>
      <c r="D214" s="58"/>
      <c r="E214" s="1487">
        <f>'НЗ 2-экз'!E213</f>
        <v>0</v>
      </c>
      <c r="F214" s="1487">
        <f>'НЗ 2-экз'!F213</f>
        <v>10000</v>
      </c>
      <c r="G214" s="1487">
        <f>'НЗ 2-экз'!G213</f>
        <v>0</v>
      </c>
      <c r="H214" s="1487">
        <f>'НЗ 2-экз'!H213</f>
        <v>0</v>
      </c>
      <c r="I214" s="1487">
        <f>'НЗ 2-экз'!I213</f>
        <v>0</v>
      </c>
      <c r="J214" s="1487">
        <f>'НЗ 2-экз'!J213</f>
        <v>0</v>
      </c>
      <c r="K214" s="1487">
        <f>'НЗ 2-экз'!K213</f>
        <v>0</v>
      </c>
      <c r="L214" s="1487">
        <f>'НЗ 2-экз'!L213</f>
        <v>0</v>
      </c>
      <c r="M214" s="1487">
        <f>'НЗ 2-экз'!M213</f>
        <v>0</v>
      </c>
      <c r="N214" s="1487">
        <f>'НЗ 2-экз'!N213</f>
        <v>0</v>
      </c>
      <c r="O214" s="1487">
        <f>'НЗ 2-экз'!O213</f>
        <v>0</v>
      </c>
      <c r="P214" s="1487">
        <f>'НЗ 2-экз'!P213</f>
        <v>0</v>
      </c>
      <c r="Q214" s="1487">
        <f>'НЗ 2-экз'!Q213</f>
        <v>0</v>
      </c>
      <c r="R214" s="1487">
        <f>'НЗ 2-экз'!R213</f>
        <v>0</v>
      </c>
      <c r="S214" s="1487">
        <f>'НЗ 2-экз'!S213</f>
        <v>0</v>
      </c>
      <c r="T214" s="1487">
        <f>'НЗ 2-экз'!T213</f>
        <v>10000</v>
      </c>
      <c r="U214" s="1487">
        <f>'НЗ 2-экз'!U213</f>
        <v>0</v>
      </c>
      <c r="V214" s="1487">
        <f>'НЗ 2-экз'!V213</f>
        <v>0</v>
      </c>
      <c r="W214" s="1487">
        <f>'НЗ 2-экз'!W213</f>
        <v>0</v>
      </c>
      <c r="X214" s="1487">
        <f>'НЗ 2-экз'!X213</f>
        <v>10000</v>
      </c>
      <c r="Y214" s="1487">
        <f>'НЗ 2-экз'!Y213</f>
        <v>0</v>
      </c>
      <c r="Z214" s="1487">
        <f>'НЗ 2-экз'!Z213</f>
        <v>0</v>
      </c>
      <c r="AA214" s="1487">
        <f>'НЗ 2-экз'!AA213</f>
        <v>0</v>
      </c>
      <c r="AB214" s="1487">
        <f>'НЗ 2-экз'!AB213</f>
        <v>0</v>
      </c>
      <c r="AC214" s="1487">
        <f>'НЗ 2-экз'!AC213</f>
        <v>0</v>
      </c>
      <c r="AD214" s="1487">
        <f>'НЗ 2-экз'!AD213</f>
        <v>0</v>
      </c>
      <c r="AE214" s="1488"/>
      <c r="AF214" s="1488"/>
      <c r="AG214" s="1488">
        <f t="shared" si="39"/>
        <v>0</v>
      </c>
      <c r="AH214" s="1488">
        <f t="shared" si="40"/>
        <v>0</v>
      </c>
      <c r="AI214" s="1488">
        <f t="shared" si="41"/>
        <v>0</v>
      </c>
      <c r="AJ214" s="1488">
        <f t="shared" si="43"/>
        <v>0</v>
      </c>
      <c r="AK214" s="1488">
        <f t="shared" si="44"/>
        <v>0</v>
      </c>
      <c r="AL214" s="1488">
        <f t="shared" si="42"/>
        <v>10000</v>
      </c>
      <c r="AM214" s="1839"/>
    </row>
    <row r="215" spans="1:39" ht="11.25" hidden="1" customHeight="1" x14ac:dyDescent="0.2">
      <c r="A215" s="1431">
        <v>352</v>
      </c>
      <c r="B215" s="269">
        <v>244</v>
      </c>
      <c r="C215" s="11"/>
      <c r="D215" s="58"/>
      <c r="E215" s="1487">
        <f>'НЗ 2-экз'!E214</f>
        <v>0</v>
      </c>
      <c r="F215" s="1487">
        <f>'НЗ 2-экз'!F214</f>
        <v>0</v>
      </c>
      <c r="G215" s="1487">
        <f>'НЗ 2-экз'!G214</f>
        <v>0</v>
      </c>
      <c r="H215" s="1487">
        <f>'НЗ 2-экз'!H214</f>
        <v>0</v>
      </c>
      <c r="I215" s="1487">
        <f>'НЗ 2-экз'!I214</f>
        <v>0</v>
      </c>
      <c r="J215" s="1487">
        <f>'НЗ 2-экз'!J214</f>
        <v>0</v>
      </c>
      <c r="K215" s="1487">
        <f>'НЗ 2-экз'!K214</f>
        <v>0</v>
      </c>
      <c r="L215" s="1487">
        <f>'НЗ 2-экз'!L214</f>
        <v>0</v>
      </c>
      <c r="M215" s="1487">
        <f>'НЗ 2-экз'!M214</f>
        <v>0</v>
      </c>
      <c r="N215" s="1487">
        <f>'НЗ 2-экз'!N214</f>
        <v>0</v>
      </c>
      <c r="O215" s="1487">
        <f>'НЗ 2-экз'!O214</f>
        <v>0</v>
      </c>
      <c r="P215" s="1487">
        <f>'НЗ 2-экз'!P214</f>
        <v>0</v>
      </c>
      <c r="Q215" s="1487">
        <f>'НЗ 2-экз'!Q214</f>
        <v>0</v>
      </c>
      <c r="R215" s="1487">
        <f>'НЗ 2-экз'!R214</f>
        <v>0</v>
      </c>
      <c r="S215" s="1487">
        <f>'НЗ 2-экз'!S214</f>
        <v>0</v>
      </c>
      <c r="T215" s="1487">
        <f>'НЗ 2-экз'!T214</f>
        <v>0</v>
      </c>
      <c r="U215" s="1487">
        <f>'НЗ 2-экз'!U214</f>
        <v>0</v>
      </c>
      <c r="V215" s="1487">
        <f>'НЗ 2-экз'!V214</f>
        <v>0</v>
      </c>
      <c r="W215" s="1487">
        <f>'НЗ 2-экз'!W214</f>
        <v>0</v>
      </c>
      <c r="X215" s="1487">
        <f>'НЗ 2-экз'!X214</f>
        <v>0</v>
      </c>
      <c r="Y215" s="1487">
        <f>'НЗ 2-экз'!Y214</f>
        <v>0</v>
      </c>
      <c r="Z215" s="1487">
        <f>'НЗ 2-экз'!Z214</f>
        <v>0</v>
      </c>
      <c r="AA215" s="1487">
        <f>'НЗ 2-экз'!AA214</f>
        <v>0</v>
      </c>
      <c r="AB215" s="1487">
        <f>'НЗ 2-экз'!AB214</f>
        <v>0</v>
      </c>
      <c r="AC215" s="1487">
        <f>'НЗ 2-экз'!AC214</f>
        <v>0</v>
      </c>
      <c r="AD215" s="1487">
        <f>'НЗ 2-экз'!AD214</f>
        <v>0</v>
      </c>
      <c r="AE215" s="1488"/>
      <c r="AF215" s="1488"/>
      <c r="AG215" s="1488">
        <f t="shared" si="39"/>
        <v>0</v>
      </c>
      <c r="AH215" s="1488">
        <f>Z215+AD215</f>
        <v>0</v>
      </c>
      <c r="AI215" s="1488">
        <f>AB215</f>
        <v>0</v>
      </c>
      <c r="AJ215" s="1488">
        <f>AC215</f>
        <v>0</v>
      </c>
      <c r="AK215" s="1488">
        <f>SUM(Y215:AD215)</f>
        <v>0</v>
      </c>
      <c r="AL215" s="1488">
        <f t="shared" si="42"/>
        <v>0</v>
      </c>
      <c r="AM215" s="1839"/>
    </row>
    <row r="216" spans="1:39" ht="11.25" hidden="1" customHeight="1" x14ac:dyDescent="0.2">
      <c r="A216" s="1431">
        <v>353</v>
      </c>
      <c r="B216" s="269">
        <v>244</v>
      </c>
      <c r="C216" s="11"/>
      <c r="D216" s="58"/>
      <c r="E216" s="1487">
        <f>'НЗ 2-экз'!E215</f>
        <v>0</v>
      </c>
      <c r="F216" s="1487">
        <f>'НЗ 2-экз'!F215</f>
        <v>0</v>
      </c>
      <c r="G216" s="1487">
        <f>'НЗ 2-экз'!G215</f>
        <v>0</v>
      </c>
      <c r="H216" s="1487">
        <f>'НЗ 2-экз'!H215</f>
        <v>0</v>
      </c>
      <c r="I216" s="1487">
        <f>'НЗ 2-экз'!I215</f>
        <v>0</v>
      </c>
      <c r="J216" s="1487">
        <f>'НЗ 2-экз'!J215</f>
        <v>0</v>
      </c>
      <c r="K216" s="1487">
        <f>'НЗ 2-экз'!K215</f>
        <v>0</v>
      </c>
      <c r="L216" s="1487">
        <f>'НЗ 2-экз'!L215</f>
        <v>0</v>
      </c>
      <c r="M216" s="1487">
        <f>'НЗ 2-экз'!M215</f>
        <v>0</v>
      </c>
      <c r="N216" s="1487">
        <f>'НЗ 2-экз'!N215</f>
        <v>0</v>
      </c>
      <c r="O216" s="1487">
        <f>'НЗ 2-экз'!O215</f>
        <v>0</v>
      </c>
      <c r="P216" s="1487">
        <f>'НЗ 2-экз'!P215</f>
        <v>0</v>
      </c>
      <c r="Q216" s="1487">
        <f>'НЗ 2-экз'!Q215</f>
        <v>0</v>
      </c>
      <c r="R216" s="1487">
        <f>'НЗ 2-экз'!R215</f>
        <v>0</v>
      </c>
      <c r="S216" s="1487">
        <f>'НЗ 2-экз'!S215</f>
        <v>0</v>
      </c>
      <c r="T216" s="1487">
        <f>'НЗ 2-экз'!T215</f>
        <v>0</v>
      </c>
      <c r="U216" s="1487">
        <f>'НЗ 2-экз'!U215</f>
        <v>0</v>
      </c>
      <c r="V216" s="1487">
        <f>'НЗ 2-экз'!V215</f>
        <v>0</v>
      </c>
      <c r="W216" s="1487">
        <f>'НЗ 2-экз'!W215</f>
        <v>0</v>
      </c>
      <c r="X216" s="1487">
        <f>'НЗ 2-экз'!X215</f>
        <v>0</v>
      </c>
      <c r="Y216" s="1487">
        <f>'НЗ 2-экз'!Y215</f>
        <v>0</v>
      </c>
      <c r="Z216" s="1487">
        <f>'НЗ 2-экз'!Z215</f>
        <v>0</v>
      </c>
      <c r="AA216" s="1487">
        <f>'НЗ 2-экз'!AA215</f>
        <v>0</v>
      </c>
      <c r="AB216" s="1487">
        <f>'НЗ 2-экз'!AB215</f>
        <v>0</v>
      </c>
      <c r="AC216" s="1487">
        <f>'НЗ 2-экз'!AC215</f>
        <v>0</v>
      </c>
      <c r="AD216" s="1487">
        <f>'НЗ 2-экз'!AD215</f>
        <v>0</v>
      </c>
      <c r="AE216" s="1488"/>
      <c r="AF216" s="1488"/>
      <c r="AG216" s="1488">
        <f t="shared" si="39"/>
        <v>0</v>
      </c>
      <c r="AH216" s="1488">
        <f>Z216+AD216</f>
        <v>0</v>
      </c>
      <c r="AI216" s="1488">
        <f>AB216</f>
        <v>0</v>
      </c>
      <c r="AJ216" s="1488">
        <f>AC216</f>
        <v>0</v>
      </c>
      <c r="AK216" s="1488">
        <f>SUM(Y216:AD216)</f>
        <v>0</v>
      </c>
      <c r="AL216" s="1488">
        <f t="shared" si="42"/>
        <v>0</v>
      </c>
      <c r="AM216" s="1839"/>
    </row>
    <row r="217" spans="1:39" ht="12" x14ac:dyDescent="0.2">
      <c r="A217" s="1432" t="s">
        <v>1352</v>
      </c>
      <c r="B217" s="269"/>
      <c r="C217" s="1502">
        <f t="shared" ref="C217:D217" si="45">C168+C169+C170+C171+C187+C188+C189+C190+C191</f>
        <v>0</v>
      </c>
      <c r="D217" s="1485">
        <f t="shared" si="45"/>
        <v>0</v>
      </c>
      <c r="E217" s="1485">
        <f>E168+E169+E170+E171+E187+E188+E189+E190+E191</f>
        <v>637000</v>
      </c>
      <c r="F217" s="1485">
        <f t="shared" ref="F217:AL217" si="46">F168+F169+F170+F171+F187+F188+F189+F190+F191</f>
        <v>2221168</v>
      </c>
      <c r="G217" s="1485">
        <f t="shared" si="46"/>
        <v>0</v>
      </c>
      <c r="H217" s="1485">
        <f t="shared" si="46"/>
        <v>0</v>
      </c>
      <c r="I217" s="1485">
        <f t="shared" si="46"/>
        <v>0</v>
      </c>
      <c r="J217" s="1485">
        <f t="shared" si="46"/>
        <v>0</v>
      </c>
      <c r="K217" s="1485">
        <f t="shared" si="46"/>
        <v>0</v>
      </c>
      <c r="L217" s="1485">
        <f t="shared" si="46"/>
        <v>0</v>
      </c>
      <c r="M217" s="1485">
        <f t="shared" si="46"/>
        <v>0</v>
      </c>
      <c r="N217" s="1485">
        <f t="shared" si="46"/>
        <v>0</v>
      </c>
      <c r="O217" s="1485">
        <f t="shared" si="46"/>
        <v>0</v>
      </c>
      <c r="P217" s="1485">
        <f t="shared" si="46"/>
        <v>0</v>
      </c>
      <c r="Q217" s="1485">
        <f t="shared" si="46"/>
        <v>0</v>
      </c>
      <c r="R217" s="1485">
        <f t="shared" si="46"/>
        <v>0</v>
      </c>
      <c r="S217" s="1485">
        <f t="shared" si="46"/>
        <v>637000</v>
      </c>
      <c r="T217" s="1485">
        <f t="shared" si="46"/>
        <v>2221168</v>
      </c>
      <c r="U217" s="1485">
        <f t="shared" si="46"/>
        <v>0</v>
      </c>
      <c r="V217" s="1485">
        <f t="shared" si="46"/>
        <v>0</v>
      </c>
      <c r="W217" s="1485">
        <f t="shared" si="46"/>
        <v>0</v>
      </c>
      <c r="X217" s="1485">
        <f t="shared" si="46"/>
        <v>2858168</v>
      </c>
      <c r="Y217" s="1485">
        <f t="shared" si="46"/>
        <v>0</v>
      </c>
      <c r="Z217" s="1485">
        <f t="shared" si="46"/>
        <v>234000</v>
      </c>
      <c r="AA217" s="1485">
        <f t="shared" si="46"/>
        <v>0</v>
      </c>
      <c r="AB217" s="1485">
        <f t="shared" si="46"/>
        <v>23000</v>
      </c>
      <c r="AC217" s="1485">
        <f t="shared" si="46"/>
        <v>0</v>
      </c>
      <c r="AD217" s="1485">
        <f t="shared" si="46"/>
        <v>172800</v>
      </c>
      <c r="AE217" s="1485">
        <f t="shared" si="46"/>
        <v>0</v>
      </c>
      <c r="AF217" s="1485">
        <f t="shared" si="46"/>
        <v>0</v>
      </c>
      <c r="AG217" s="1485">
        <f t="shared" si="46"/>
        <v>0</v>
      </c>
      <c r="AH217" s="1485">
        <f t="shared" si="46"/>
        <v>406800</v>
      </c>
      <c r="AI217" s="1485">
        <f t="shared" si="46"/>
        <v>23000</v>
      </c>
      <c r="AJ217" s="1485">
        <f t="shared" si="46"/>
        <v>0</v>
      </c>
      <c r="AK217" s="1485">
        <f t="shared" si="46"/>
        <v>429800</v>
      </c>
      <c r="AL217" s="1485">
        <f t="shared" si="46"/>
        <v>3287968</v>
      </c>
      <c r="AM217" s="1839"/>
    </row>
    <row r="218" spans="1:39" ht="12" x14ac:dyDescent="0.2">
      <c r="A218" s="1419" t="s">
        <v>1353</v>
      </c>
      <c r="B218" s="269"/>
      <c r="C218" s="1503">
        <f t="shared" ref="C218:D218" si="47">C219-C217</f>
        <v>0</v>
      </c>
      <c r="D218" s="1483">
        <f t="shared" si="47"/>
        <v>0</v>
      </c>
      <c r="E218" s="1483">
        <f>E219-E217</f>
        <v>54000</v>
      </c>
      <c r="F218" s="1483">
        <f t="shared" ref="F218:AL218" si="48">F219-F217</f>
        <v>76832</v>
      </c>
      <c r="G218" s="1483">
        <f t="shared" si="48"/>
        <v>0</v>
      </c>
      <c r="H218" s="1483">
        <f t="shared" si="48"/>
        <v>0</v>
      </c>
      <c r="I218" s="1483">
        <f t="shared" si="48"/>
        <v>0</v>
      </c>
      <c r="J218" s="1483">
        <f t="shared" si="48"/>
        <v>0</v>
      </c>
      <c r="K218" s="1483">
        <f t="shared" si="48"/>
        <v>0</v>
      </c>
      <c r="L218" s="1483">
        <f t="shared" si="48"/>
        <v>0</v>
      </c>
      <c r="M218" s="1483">
        <f t="shared" si="48"/>
        <v>0</v>
      </c>
      <c r="N218" s="1483">
        <f t="shared" si="48"/>
        <v>0</v>
      </c>
      <c r="O218" s="1483">
        <f t="shared" si="48"/>
        <v>0</v>
      </c>
      <c r="P218" s="1483">
        <f t="shared" si="48"/>
        <v>0</v>
      </c>
      <c r="Q218" s="1483">
        <f t="shared" si="48"/>
        <v>0</v>
      </c>
      <c r="R218" s="1483">
        <f t="shared" si="48"/>
        <v>0</v>
      </c>
      <c r="S218" s="1483">
        <f t="shared" si="48"/>
        <v>54000</v>
      </c>
      <c r="T218" s="1483">
        <f t="shared" si="48"/>
        <v>76832</v>
      </c>
      <c r="U218" s="1483">
        <f t="shared" si="48"/>
        <v>0</v>
      </c>
      <c r="V218" s="1483">
        <f t="shared" si="48"/>
        <v>0</v>
      </c>
      <c r="W218" s="1483">
        <f t="shared" si="48"/>
        <v>0</v>
      </c>
      <c r="X218" s="1483">
        <f t="shared" si="48"/>
        <v>130832</v>
      </c>
      <c r="Y218" s="1483">
        <f t="shared" si="48"/>
        <v>0</v>
      </c>
      <c r="Z218" s="1483">
        <f t="shared" si="48"/>
        <v>651483.76</v>
      </c>
      <c r="AA218" s="1483">
        <f t="shared" si="48"/>
        <v>0</v>
      </c>
      <c r="AB218" s="1483">
        <f t="shared" si="48"/>
        <v>0</v>
      </c>
      <c r="AC218" s="1483">
        <f t="shared" si="48"/>
        <v>0</v>
      </c>
      <c r="AD218" s="1483">
        <f t="shared" si="48"/>
        <v>0</v>
      </c>
      <c r="AE218" s="1483">
        <f t="shared" si="48"/>
        <v>0</v>
      </c>
      <c r="AF218" s="1483">
        <f t="shared" si="48"/>
        <v>0</v>
      </c>
      <c r="AG218" s="1483">
        <f t="shared" si="48"/>
        <v>0</v>
      </c>
      <c r="AH218" s="1483">
        <f t="shared" si="48"/>
        <v>651483.76</v>
      </c>
      <c r="AI218" s="1483">
        <f t="shared" si="48"/>
        <v>0</v>
      </c>
      <c r="AJ218" s="1483">
        <f t="shared" si="48"/>
        <v>0</v>
      </c>
      <c r="AK218" s="1483">
        <f t="shared" si="48"/>
        <v>651483.76</v>
      </c>
      <c r="AL218" s="1483">
        <f t="shared" si="48"/>
        <v>782315.75999999978</v>
      </c>
      <c r="AM218" s="1839"/>
    </row>
    <row r="219" spans="1:39" ht="11.25" hidden="1" customHeight="1" x14ac:dyDescent="0.2">
      <c r="A219" s="1434" t="s">
        <v>204</v>
      </c>
      <c r="B219" s="60"/>
      <c r="C219" s="1504">
        <f t="shared" ref="C219:D219" si="49">SUM(C168:C216)</f>
        <v>0</v>
      </c>
      <c r="D219" s="1486">
        <f t="shared" si="49"/>
        <v>0</v>
      </c>
      <c r="E219" s="1486">
        <f t="shared" ref="E219:AL219" si="50">SUM(E168:E216)</f>
        <v>691000</v>
      </c>
      <c r="F219" s="1486">
        <f t="shared" si="50"/>
        <v>2298000</v>
      </c>
      <c r="G219" s="1486">
        <f t="shared" si="50"/>
        <v>0</v>
      </c>
      <c r="H219" s="1486">
        <f t="shared" si="50"/>
        <v>0</v>
      </c>
      <c r="I219" s="1486">
        <f t="shared" si="50"/>
        <v>0</v>
      </c>
      <c r="J219" s="1486">
        <f t="shared" si="50"/>
        <v>0</v>
      </c>
      <c r="K219" s="1486">
        <f t="shared" si="50"/>
        <v>0</v>
      </c>
      <c r="L219" s="1486">
        <f t="shared" si="50"/>
        <v>0</v>
      </c>
      <c r="M219" s="1486">
        <f t="shared" si="50"/>
        <v>0</v>
      </c>
      <c r="N219" s="1486">
        <f t="shared" si="50"/>
        <v>0</v>
      </c>
      <c r="O219" s="1486">
        <f t="shared" si="50"/>
        <v>0</v>
      </c>
      <c r="P219" s="1486">
        <f t="shared" si="50"/>
        <v>0</v>
      </c>
      <c r="Q219" s="1486">
        <f>SUM(Q168:Q216)</f>
        <v>0</v>
      </c>
      <c r="R219" s="1486">
        <f>SUM(R168:R216)</f>
        <v>0</v>
      </c>
      <c r="S219" s="1486">
        <f t="shared" si="50"/>
        <v>691000</v>
      </c>
      <c r="T219" s="1486">
        <f t="shared" si="50"/>
        <v>2298000</v>
      </c>
      <c r="U219" s="1486">
        <f t="shared" si="50"/>
        <v>0</v>
      </c>
      <c r="V219" s="1486">
        <f t="shared" si="50"/>
        <v>0</v>
      </c>
      <c r="W219" s="1486">
        <f>SUM(W168:W216)</f>
        <v>0</v>
      </c>
      <c r="X219" s="1486">
        <f>SUM(X168:X216)</f>
        <v>2989000</v>
      </c>
      <c r="Y219" s="1486">
        <f t="shared" si="50"/>
        <v>0</v>
      </c>
      <c r="Z219" s="1486">
        <f t="shared" si="50"/>
        <v>885483.76</v>
      </c>
      <c r="AA219" s="1486">
        <f>SUM(AA168:AA216)</f>
        <v>0</v>
      </c>
      <c r="AB219" s="1486">
        <f t="shared" si="50"/>
        <v>23000</v>
      </c>
      <c r="AC219" s="1486">
        <f t="shared" si="50"/>
        <v>0</v>
      </c>
      <c r="AD219" s="1486">
        <f t="shared" si="50"/>
        <v>172800</v>
      </c>
      <c r="AE219" s="1486">
        <f>SUM(AE168:AE216)</f>
        <v>0</v>
      </c>
      <c r="AF219" s="1486">
        <f>SUM(AF168:AF216)</f>
        <v>0</v>
      </c>
      <c r="AG219" s="1486">
        <f t="shared" si="50"/>
        <v>0</v>
      </c>
      <c r="AH219" s="1486">
        <f t="shared" si="50"/>
        <v>1058283.76</v>
      </c>
      <c r="AI219" s="1486">
        <f t="shared" si="50"/>
        <v>23000</v>
      </c>
      <c r="AJ219" s="1486">
        <f>SUM(AJ168:AJ216)</f>
        <v>0</v>
      </c>
      <c r="AK219" s="1486">
        <f t="shared" si="50"/>
        <v>1081283.76</v>
      </c>
      <c r="AL219" s="1486">
        <f t="shared" si="50"/>
        <v>4070283.76</v>
      </c>
      <c r="AM219" s="1839"/>
    </row>
    <row r="220" spans="1:39" ht="11.25" hidden="1" customHeight="1" x14ac:dyDescent="0.2">
      <c r="A220" s="1425">
        <v>211</v>
      </c>
      <c r="B220" s="1051">
        <v>111</v>
      </c>
      <c r="C220" s="1505">
        <f>'НЗ 2-экз'!C219</f>
        <v>0</v>
      </c>
      <c r="D220" s="1487">
        <f>'НЗ 2-экз'!D219</f>
        <v>0</v>
      </c>
      <c r="E220" s="1487">
        <f>'НЗ 2-экз'!E219</f>
        <v>1050000</v>
      </c>
      <c r="F220" s="1487">
        <f>'НЗ 2-экз'!F219</f>
        <v>2500000</v>
      </c>
      <c r="G220" s="1487">
        <f>'НЗ 2-экз'!G219</f>
        <v>0</v>
      </c>
      <c r="H220" s="1487">
        <f>'НЗ 2-экз'!H219</f>
        <v>0</v>
      </c>
      <c r="I220" s="1487">
        <f>'НЗ 2-экз'!I219</f>
        <v>0</v>
      </c>
      <c r="J220" s="1487">
        <f>'НЗ 2-экз'!J219</f>
        <v>0</v>
      </c>
      <c r="K220" s="1487">
        <f>'НЗ 2-экз'!K219</f>
        <v>0</v>
      </c>
      <c r="L220" s="1487">
        <f>'НЗ 2-экз'!L219</f>
        <v>0</v>
      </c>
      <c r="M220" s="1487">
        <f>'НЗ 2-экз'!M219</f>
        <v>0</v>
      </c>
      <c r="N220" s="1487">
        <f>'НЗ 2-экз'!N219</f>
        <v>0</v>
      </c>
      <c r="O220" s="1487">
        <f>'НЗ 2-экз'!O219</f>
        <v>0</v>
      </c>
      <c r="P220" s="1487">
        <f>'НЗ 2-экз'!P219</f>
        <v>0</v>
      </c>
      <c r="Q220" s="1487">
        <f>'НЗ 2-экз'!Q219</f>
        <v>0</v>
      </c>
      <c r="R220" s="1487">
        <f>'НЗ 2-экз'!R219</f>
        <v>0</v>
      </c>
      <c r="S220" s="1487">
        <f>'НЗ 2-экз'!S219</f>
        <v>1050000</v>
      </c>
      <c r="T220" s="1487">
        <f>'НЗ 2-экз'!T219</f>
        <v>2500000</v>
      </c>
      <c r="U220" s="1487">
        <f>'НЗ 2-экз'!U219</f>
        <v>0</v>
      </c>
      <c r="V220" s="1487">
        <f>'НЗ 2-экз'!V219</f>
        <v>0</v>
      </c>
      <c r="W220" s="1487">
        <f>'НЗ 2-экз'!W219</f>
        <v>0</v>
      </c>
      <c r="X220" s="1487">
        <f>'НЗ 2-экз'!X219</f>
        <v>3550000</v>
      </c>
      <c r="Y220" s="1487">
        <f>'НЗ 2-экз'!Y219</f>
        <v>0</v>
      </c>
      <c r="Z220" s="1487">
        <f>'НЗ 2-экз'!Z219</f>
        <v>76000</v>
      </c>
      <c r="AA220" s="1487">
        <f>'НЗ 2-экз'!AA219</f>
        <v>0</v>
      </c>
      <c r="AB220" s="1487">
        <f>'НЗ 2-экз'!AB219</f>
        <v>12000</v>
      </c>
      <c r="AC220" s="1487">
        <f>'НЗ 2-экз'!AC219</f>
        <v>0</v>
      </c>
      <c r="AD220" s="1487">
        <f>'НЗ 2-экз'!AD219</f>
        <v>60000</v>
      </c>
      <c r="AE220" s="1488"/>
      <c r="AF220" s="1488"/>
      <c r="AG220" s="1488">
        <f t="shared" ref="AG220:AG268" si="51">Y220+AC220</f>
        <v>0</v>
      </c>
      <c r="AH220" s="1488">
        <f t="shared" ref="AH220:AH266" si="52">Z220+AD220+AA220</f>
        <v>136000</v>
      </c>
      <c r="AI220" s="1488">
        <f t="shared" ref="AI220:AI252" si="53">AB220</f>
        <v>12000</v>
      </c>
      <c r="AJ220" s="1488">
        <f>AE220+AF220</f>
        <v>0</v>
      </c>
      <c r="AK220" s="1488">
        <f>SUM(Y220:AF220)</f>
        <v>148000</v>
      </c>
      <c r="AL220" s="1488">
        <f t="shared" ref="AL220:AL268" si="54">C220+X220+AK220</f>
        <v>3698000</v>
      </c>
      <c r="AM220" s="1839" t="s">
        <v>1316</v>
      </c>
    </row>
    <row r="221" spans="1:39" ht="11.25" hidden="1" customHeight="1" x14ac:dyDescent="0.2">
      <c r="A221" s="1425">
        <v>212</v>
      </c>
      <c r="B221" s="1051">
        <v>112</v>
      </c>
      <c r="C221" s="1505">
        <f>'НЗ 2-экз'!C220</f>
        <v>0</v>
      </c>
      <c r="D221" s="1487">
        <f>'НЗ 2-экз'!D220</f>
        <v>0</v>
      </c>
      <c r="E221" s="1487">
        <f>'НЗ 2-экз'!E220</f>
        <v>0</v>
      </c>
      <c r="F221" s="1487">
        <f>'НЗ 2-экз'!F220</f>
        <v>0</v>
      </c>
      <c r="G221" s="1487">
        <f>'НЗ 2-экз'!G220</f>
        <v>0</v>
      </c>
      <c r="H221" s="1487">
        <f>'НЗ 2-экз'!H220</f>
        <v>0</v>
      </c>
      <c r="I221" s="1487">
        <f>'НЗ 2-экз'!I220</f>
        <v>0</v>
      </c>
      <c r="J221" s="1487">
        <f>'НЗ 2-экз'!J220</f>
        <v>0</v>
      </c>
      <c r="K221" s="1487">
        <f>'НЗ 2-экз'!K220</f>
        <v>0</v>
      </c>
      <c r="L221" s="1487">
        <f>'НЗ 2-экз'!L220</f>
        <v>0</v>
      </c>
      <c r="M221" s="1487">
        <f>'НЗ 2-экз'!M220</f>
        <v>0</v>
      </c>
      <c r="N221" s="1487">
        <f>'НЗ 2-экз'!N220</f>
        <v>0</v>
      </c>
      <c r="O221" s="1487">
        <f>'НЗ 2-экз'!O220</f>
        <v>0</v>
      </c>
      <c r="P221" s="1487">
        <f>'НЗ 2-экз'!P220</f>
        <v>0</v>
      </c>
      <c r="Q221" s="1487">
        <f>'НЗ 2-экз'!Q220</f>
        <v>0</v>
      </c>
      <c r="R221" s="1487">
        <f>'НЗ 2-экз'!R220</f>
        <v>0</v>
      </c>
      <c r="S221" s="1487">
        <f>'НЗ 2-экз'!S220</f>
        <v>0</v>
      </c>
      <c r="T221" s="1487">
        <f>'НЗ 2-экз'!T220</f>
        <v>0</v>
      </c>
      <c r="U221" s="1487">
        <f>'НЗ 2-экз'!U220</f>
        <v>0</v>
      </c>
      <c r="V221" s="1487">
        <f>'НЗ 2-экз'!V220</f>
        <v>0</v>
      </c>
      <c r="W221" s="1487">
        <f>'НЗ 2-экз'!W220</f>
        <v>0</v>
      </c>
      <c r="X221" s="1487">
        <f>'НЗ 2-экз'!X220</f>
        <v>0</v>
      </c>
      <c r="Y221" s="1487">
        <f>'НЗ 2-экз'!Y220</f>
        <v>0</v>
      </c>
      <c r="Z221" s="1487">
        <f>'НЗ 2-экз'!Z220</f>
        <v>0</v>
      </c>
      <c r="AA221" s="1487">
        <f>'НЗ 2-экз'!AA220</f>
        <v>0</v>
      </c>
      <c r="AB221" s="1487">
        <f>'НЗ 2-экз'!AB220</f>
        <v>0</v>
      </c>
      <c r="AC221" s="1487">
        <f>'НЗ 2-экз'!AC220</f>
        <v>0</v>
      </c>
      <c r="AD221" s="1487">
        <f>'НЗ 2-экз'!AD220</f>
        <v>0</v>
      </c>
      <c r="AE221" s="1488"/>
      <c r="AF221" s="1488"/>
      <c r="AG221" s="1488">
        <f t="shared" si="51"/>
        <v>0</v>
      </c>
      <c r="AH221" s="1488">
        <f t="shared" si="52"/>
        <v>0</v>
      </c>
      <c r="AI221" s="1488">
        <f t="shared" si="53"/>
        <v>0</v>
      </c>
      <c r="AJ221" s="1488">
        <f t="shared" ref="AJ221:AJ266" si="55">AE221+AF221</f>
        <v>0</v>
      </c>
      <c r="AK221" s="1488">
        <f t="shared" ref="AK221:AK266" si="56">SUM(Y221:AF221)</f>
        <v>0</v>
      </c>
      <c r="AL221" s="1488">
        <f t="shared" si="54"/>
        <v>0</v>
      </c>
      <c r="AM221" s="1839"/>
    </row>
    <row r="222" spans="1:39" ht="11.25" hidden="1" customHeight="1" x14ac:dyDescent="0.2">
      <c r="A222" s="1426">
        <v>213</v>
      </c>
      <c r="B222" s="1053">
        <v>119</v>
      </c>
      <c r="C222" s="1505">
        <f>'НЗ 2-экз'!C221</f>
        <v>0</v>
      </c>
      <c r="D222" s="1487">
        <f>'НЗ 2-экз'!D221</f>
        <v>0</v>
      </c>
      <c r="E222" s="1487">
        <f>'НЗ 2-экз'!E221</f>
        <v>180000</v>
      </c>
      <c r="F222" s="1487">
        <f>'НЗ 2-экз'!F221</f>
        <v>730000</v>
      </c>
      <c r="G222" s="1487">
        <f>'НЗ 2-экз'!G221</f>
        <v>0</v>
      </c>
      <c r="H222" s="1487">
        <f>'НЗ 2-экз'!H221</f>
        <v>0</v>
      </c>
      <c r="I222" s="1487">
        <f>'НЗ 2-экз'!I221</f>
        <v>0</v>
      </c>
      <c r="J222" s="1487">
        <f>'НЗ 2-экз'!J221</f>
        <v>0</v>
      </c>
      <c r="K222" s="1487">
        <f>'НЗ 2-экз'!K221</f>
        <v>0</v>
      </c>
      <c r="L222" s="1487">
        <f>'НЗ 2-экз'!L221</f>
        <v>0</v>
      </c>
      <c r="M222" s="1487">
        <f>'НЗ 2-экз'!M221</f>
        <v>0</v>
      </c>
      <c r="N222" s="1487">
        <f>'НЗ 2-экз'!N221</f>
        <v>0</v>
      </c>
      <c r="O222" s="1487">
        <f>'НЗ 2-экз'!O221</f>
        <v>0</v>
      </c>
      <c r="P222" s="1487">
        <f>'НЗ 2-экз'!P221</f>
        <v>0</v>
      </c>
      <c r="Q222" s="1487">
        <f>'НЗ 2-экз'!Q221</f>
        <v>0</v>
      </c>
      <c r="R222" s="1487">
        <f>'НЗ 2-экз'!R221</f>
        <v>0</v>
      </c>
      <c r="S222" s="1487">
        <f>'НЗ 2-экз'!S221</f>
        <v>180000</v>
      </c>
      <c r="T222" s="1487">
        <f>'НЗ 2-экз'!T221</f>
        <v>730000</v>
      </c>
      <c r="U222" s="1487">
        <f>'НЗ 2-экз'!U221</f>
        <v>0</v>
      </c>
      <c r="V222" s="1487">
        <f>'НЗ 2-экз'!V221</f>
        <v>0</v>
      </c>
      <c r="W222" s="1487">
        <f>'НЗ 2-экз'!W221</f>
        <v>0</v>
      </c>
      <c r="X222" s="1487">
        <f>'НЗ 2-экз'!X221</f>
        <v>910000</v>
      </c>
      <c r="Y222" s="1487">
        <f>'НЗ 2-экз'!Y221</f>
        <v>0</v>
      </c>
      <c r="Z222" s="1487">
        <f>'НЗ 2-экз'!Z221</f>
        <v>0</v>
      </c>
      <c r="AA222" s="1487">
        <f>'НЗ 2-экз'!AA221</f>
        <v>0</v>
      </c>
      <c r="AB222" s="1487">
        <f>'НЗ 2-экз'!AB221</f>
        <v>0</v>
      </c>
      <c r="AC222" s="1487">
        <f>'НЗ 2-экз'!AC221</f>
        <v>0</v>
      </c>
      <c r="AD222" s="1487">
        <f>'НЗ 2-экз'!AD221</f>
        <v>0</v>
      </c>
      <c r="AE222" s="1488"/>
      <c r="AF222" s="1488"/>
      <c r="AG222" s="1488">
        <f t="shared" si="51"/>
        <v>0</v>
      </c>
      <c r="AH222" s="1488">
        <f t="shared" si="52"/>
        <v>0</v>
      </c>
      <c r="AI222" s="1488">
        <f t="shared" si="53"/>
        <v>0</v>
      </c>
      <c r="AJ222" s="1488">
        <f t="shared" si="55"/>
        <v>0</v>
      </c>
      <c r="AK222" s="1488">
        <f t="shared" si="56"/>
        <v>0</v>
      </c>
      <c r="AL222" s="1488">
        <f t="shared" si="54"/>
        <v>910000</v>
      </c>
      <c r="AM222" s="1839"/>
    </row>
    <row r="223" spans="1:39" ht="11.25" hidden="1" customHeight="1" x14ac:dyDescent="0.2">
      <c r="A223" s="1426">
        <v>214</v>
      </c>
      <c r="B223" s="1053">
        <v>112</v>
      </c>
      <c r="C223" s="1505">
        <f>'НЗ 2-экз'!C222</f>
        <v>0</v>
      </c>
      <c r="D223" s="1487">
        <f>'НЗ 2-экз'!D222</f>
        <v>0</v>
      </c>
      <c r="E223" s="1487">
        <f>'НЗ 2-экз'!E222</f>
        <v>0</v>
      </c>
      <c r="F223" s="1487">
        <f>'НЗ 2-экз'!F222</f>
        <v>0</v>
      </c>
      <c r="G223" s="1487">
        <f>'НЗ 2-экз'!G222</f>
        <v>0</v>
      </c>
      <c r="H223" s="1487">
        <f>'НЗ 2-экз'!H222</f>
        <v>0</v>
      </c>
      <c r="I223" s="1487">
        <f>'НЗ 2-экз'!I222</f>
        <v>0</v>
      </c>
      <c r="J223" s="1487">
        <f>'НЗ 2-экз'!J222</f>
        <v>0</v>
      </c>
      <c r="K223" s="1487">
        <f>'НЗ 2-экз'!K222</f>
        <v>0</v>
      </c>
      <c r="L223" s="1487">
        <f>'НЗ 2-экз'!L222</f>
        <v>0</v>
      </c>
      <c r="M223" s="1487">
        <f>'НЗ 2-экз'!M222</f>
        <v>0</v>
      </c>
      <c r="N223" s="1487">
        <f>'НЗ 2-экз'!N222</f>
        <v>0</v>
      </c>
      <c r="O223" s="1487">
        <f>'НЗ 2-экз'!O222</f>
        <v>0</v>
      </c>
      <c r="P223" s="1487">
        <f>'НЗ 2-экз'!P222</f>
        <v>0</v>
      </c>
      <c r="Q223" s="1487">
        <f>'НЗ 2-экз'!Q222</f>
        <v>0</v>
      </c>
      <c r="R223" s="1487">
        <f>'НЗ 2-экз'!R222</f>
        <v>0</v>
      </c>
      <c r="S223" s="1487">
        <f>'НЗ 2-экз'!S222</f>
        <v>0</v>
      </c>
      <c r="T223" s="1487">
        <f>'НЗ 2-экз'!T222</f>
        <v>0</v>
      </c>
      <c r="U223" s="1487">
        <f>'НЗ 2-экз'!U222</f>
        <v>0</v>
      </c>
      <c r="V223" s="1487">
        <f>'НЗ 2-экз'!V222</f>
        <v>0</v>
      </c>
      <c r="W223" s="1487">
        <f>'НЗ 2-экз'!W222</f>
        <v>0</v>
      </c>
      <c r="X223" s="1487">
        <f>'НЗ 2-экз'!X222</f>
        <v>0</v>
      </c>
      <c r="Y223" s="1487">
        <f>'НЗ 2-экз'!Y222</f>
        <v>0</v>
      </c>
      <c r="Z223" s="1487">
        <f>'НЗ 2-экз'!Z222</f>
        <v>0</v>
      </c>
      <c r="AA223" s="1487">
        <f>'НЗ 2-экз'!AA222</f>
        <v>0</v>
      </c>
      <c r="AB223" s="1487">
        <f>'НЗ 2-экз'!AB222</f>
        <v>0</v>
      </c>
      <c r="AC223" s="1487">
        <f>'НЗ 2-экз'!AC222</f>
        <v>0</v>
      </c>
      <c r="AD223" s="1487">
        <f>'НЗ 2-экз'!AD222</f>
        <v>0</v>
      </c>
      <c r="AE223" s="1488"/>
      <c r="AF223" s="1488"/>
      <c r="AG223" s="1488">
        <f t="shared" si="51"/>
        <v>0</v>
      </c>
      <c r="AH223" s="1488">
        <f t="shared" si="52"/>
        <v>0</v>
      </c>
      <c r="AI223" s="1488">
        <f t="shared" si="53"/>
        <v>0</v>
      </c>
      <c r="AJ223" s="1488">
        <f t="shared" si="55"/>
        <v>0</v>
      </c>
      <c r="AK223" s="1488">
        <f t="shared" si="56"/>
        <v>0</v>
      </c>
      <c r="AL223" s="1488">
        <f t="shared" si="54"/>
        <v>0</v>
      </c>
      <c r="AM223" s="1839"/>
    </row>
    <row r="224" spans="1:39" ht="11.25" hidden="1" customHeight="1" x14ac:dyDescent="0.2">
      <c r="A224" s="1425">
        <v>221</v>
      </c>
      <c r="B224" s="1051">
        <v>244</v>
      </c>
      <c r="C224" s="1505">
        <f>'НЗ 2-экз'!C223</f>
        <v>0</v>
      </c>
      <c r="D224" s="1487">
        <f>'НЗ 2-экз'!D223</f>
        <v>0</v>
      </c>
      <c r="E224" s="1487">
        <f>'НЗ 2-экз'!E223</f>
        <v>4000</v>
      </c>
      <c r="F224" s="1487">
        <f>'НЗ 2-экз'!F223</f>
        <v>1000</v>
      </c>
      <c r="G224" s="1487">
        <f>'НЗ 2-экз'!G223</f>
        <v>0</v>
      </c>
      <c r="H224" s="1487">
        <f>'НЗ 2-экз'!H223</f>
        <v>0</v>
      </c>
      <c r="I224" s="1487">
        <f>'НЗ 2-экз'!I223</f>
        <v>0</v>
      </c>
      <c r="J224" s="1487">
        <f>'НЗ 2-экз'!J223</f>
        <v>0</v>
      </c>
      <c r="K224" s="1487">
        <f>'НЗ 2-экз'!K223</f>
        <v>0</v>
      </c>
      <c r="L224" s="1487">
        <f>'НЗ 2-экз'!L223</f>
        <v>0</v>
      </c>
      <c r="M224" s="1487">
        <f>'НЗ 2-экз'!M223</f>
        <v>0</v>
      </c>
      <c r="N224" s="1487">
        <f>'НЗ 2-экз'!N223</f>
        <v>0</v>
      </c>
      <c r="O224" s="1487">
        <f>'НЗ 2-экз'!O223</f>
        <v>0</v>
      </c>
      <c r="P224" s="1487">
        <f>'НЗ 2-экз'!P223</f>
        <v>0</v>
      </c>
      <c r="Q224" s="1487">
        <f>'НЗ 2-экз'!Q223</f>
        <v>0</v>
      </c>
      <c r="R224" s="1487">
        <f>'НЗ 2-экз'!R223</f>
        <v>0</v>
      </c>
      <c r="S224" s="1487">
        <f>'НЗ 2-экз'!S223</f>
        <v>4000</v>
      </c>
      <c r="T224" s="1487">
        <f>'НЗ 2-экз'!T223</f>
        <v>1000</v>
      </c>
      <c r="U224" s="1487">
        <f>'НЗ 2-экз'!U223</f>
        <v>0</v>
      </c>
      <c r="V224" s="1487">
        <f>'НЗ 2-экз'!V223</f>
        <v>0</v>
      </c>
      <c r="W224" s="1487">
        <f>'НЗ 2-экз'!W223</f>
        <v>0</v>
      </c>
      <c r="X224" s="1487">
        <f>'НЗ 2-экз'!X223</f>
        <v>5000</v>
      </c>
      <c r="Y224" s="1487">
        <f>'НЗ 2-экз'!Y223</f>
        <v>0</v>
      </c>
      <c r="Z224" s="1487">
        <f>'НЗ 2-экз'!Z223</f>
        <v>0</v>
      </c>
      <c r="AA224" s="1487">
        <f>'НЗ 2-экз'!AA223</f>
        <v>0</v>
      </c>
      <c r="AB224" s="1487">
        <f>'НЗ 2-экз'!AB223</f>
        <v>0</v>
      </c>
      <c r="AC224" s="1487">
        <f>'НЗ 2-экз'!AC223</f>
        <v>0</v>
      </c>
      <c r="AD224" s="1487">
        <f>'НЗ 2-экз'!AD223</f>
        <v>0</v>
      </c>
      <c r="AE224" s="1488"/>
      <c r="AF224" s="1488"/>
      <c r="AG224" s="1488">
        <f t="shared" si="51"/>
        <v>0</v>
      </c>
      <c r="AH224" s="1488">
        <f t="shared" si="52"/>
        <v>0</v>
      </c>
      <c r="AI224" s="1488">
        <f t="shared" si="53"/>
        <v>0</v>
      </c>
      <c r="AJ224" s="1488">
        <f t="shared" si="55"/>
        <v>0</v>
      </c>
      <c r="AK224" s="1488">
        <f t="shared" si="56"/>
        <v>0</v>
      </c>
      <c r="AL224" s="1488">
        <f t="shared" si="54"/>
        <v>5000</v>
      </c>
      <c r="AM224" s="1839"/>
    </row>
    <row r="225" spans="1:39" ht="11.25" hidden="1" customHeight="1" x14ac:dyDescent="0.2">
      <c r="A225" s="1426">
        <v>222</v>
      </c>
      <c r="B225" s="1053">
        <v>112</v>
      </c>
      <c r="C225" s="1505">
        <f>'НЗ 2-экз'!C224</f>
        <v>0</v>
      </c>
      <c r="D225" s="1487">
        <f>'НЗ 2-экз'!D224</f>
        <v>0</v>
      </c>
      <c r="E225" s="1487">
        <f>'НЗ 2-экз'!E224</f>
        <v>0</v>
      </c>
      <c r="F225" s="1487">
        <f>'НЗ 2-экз'!F224</f>
        <v>0</v>
      </c>
      <c r="G225" s="1487">
        <f>'НЗ 2-экз'!G224</f>
        <v>0</v>
      </c>
      <c r="H225" s="1487">
        <f>'НЗ 2-экз'!H224</f>
        <v>0</v>
      </c>
      <c r="I225" s="1487">
        <f>'НЗ 2-экз'!I224</f>
        <v>0</v>
      </c>
      <c r="J225" s="1487">
        <f>'НЗ 2-экз'!J224</f>
        <v>0</v>
      </c>
      <c r="K225" s="1487">
        <f>'НЗ 2-экз'!K224</f>
        <v>0</v>
      </c>
      <c r="L225" s="1487">
        <f>'НЗ 2-экз'!L224</f>
        <v>0</v>
      </c>
      <c r="M225" s="1487">
        <f>'НЗ 2-экз'!M224</f>
        <v>0</v>
      </c>
      <c r="N225" s="1487">
        <f>'НЗ 2-экз'!N224</f>
        <v>0</v>
      </c>
      <c r="O225" s="1487">
        <f>'НЗ 2-экз'!O224</f>
        <v>0</v>
      </c>
      <c r="P225" s="1487">
        <f>'НЗ 2-экз'!P224</f>
        <v>0</v>
      </c>
      <c r="Q225" s="1487">
        <f>'НЗ 2-экз'!Q224</f>
        <v>0</v>
      </c>
      <c r="R225" s="1487">
        <f>'НЗ 2-экз'!R224</f>
        <v>0</v>
      </c>
      <c r="S225" s="1487">
        <f>'НЗ 2-экз'!S224</f>
        <v>0</v>
      </c>
      <c r="T225" s="1487">
        <f>'НЗ 2-экз'!T224</f>
        <v>0</v>
      </c>
      <c r="U225" s="1487">
        <f>'НЗ 2-экз'!U224</f>
        <v>0</v>
      </c>
      <c r="V225" s="1487">
        <f>'НЗ 2-экз'!V224</f>
        <v>0</v>
      </c>
      <c r="W225" s="1487">
        <f>'НЗ 2-экз'!W224</f>
        <v>0</v>
      </c>
      <c r="X225" s="1487">
        <f>'НЗ 2-экз'!X224</f>
        <v>0</v>
      </c>
      <c r="Y225" s="1487">
        <f>'НЗ 2-экз'!Y224</f>
        <v>0</v>
      </c>
      <c r="Z225" s="1487">
        <f>'НЗ 2-экз'!Z224</f>
        <v>0</v>
      </c>
      <c r="AA225" s="1487">
        <f>'НЗ 2-экз'!AA224</f>
        <v>0</v>
      </c>
      <c r="AB225" s="1487">
        <f>'НЗ 2-экз'!AB224</f>
        <v>0</v>
      </c>
      <c r="AC225" s="1487">
        <f>'НЗ 2-экз'!AC224</f>
        <v>0</v>
      </c>
      <c r="AD225" s="1487">
        <f>'НЗ 2-экз'!AD224</f>
        <v>0</v>
      </c>
      <c r="AE225" s="1488"/>
      <c r="AF225" s="1488"/>
      <c r="AG225" s="1488">
        <f t="shared" si="51"/>
        <v>0</v>
      </c>
      <c r="AH225" s="1488">
        <f t="shared" si="52"/>
        <v>0</v>
      </c>
      <c r="AI225" s="1488">
        <f t="shared" si="53"/>
        <v>0</v>
      </c>
      <c r="AJ225" s="1488">
        <f t="shared" si="55"/>
        <v>0</v>
      </c>
      <c r="AK225" s="1488">
        <f t="shared" si="56"/>
        <v>0</v>
      </c>
      <c r="AL225" s="1488">
        <f t="shared" si="54"/>
        <v>0</v>
      </c>
      <c r="AM225" s="1839"/>
    </row>
    <row r="226" spans="1:39" ht="11.25" hidden="1" customHeight="1" x14ac:dyDescent="0.2">
      <c r="A226" s="1426">
        <v>222</v>
      </c>
      <c r="B226" s="1053">
        <v>244</v>
      </c>
      <c r="C226" s="1505">
        <f>'НЗ 2-экз'!C225</f>
        <v>0</v>
      </c>
      <c r="D226" s="1487">
        <f>'НЗ 2-экз'!D225</f>
        <v>0</v>
      </c>
      <c r="E226" s="1487">
        <f>'НЗ 2-экз'!E225</f>
        <v>0</v>
      </c>
      <c r="F226" s="1487">
        <f>'НЗ 2-экз'!F225</f>
        <v>0</v>
      </c>
      <c r="G226" s="1487">
        <f>'НЗ 2-экз'!G225</f>
        <v>0</v>
      </c>
      <c r="H226" s="1487">
        <f>'НЗ 2-экз'!H225</f>
        <v>0</v>
      </c>
      <c r="I226" s="1487">
        <f>'НЗ 2-экз'!I225</f>
        <v>0</v>
      </c>
      <c r="J226" s="1487">
        <f>'НЗ 2-экз'!J225</f>
        <v>0</v>
      </c>
      <c r="K226" s="1487">
        <f>'НЗ 2-экз'!K225</f>
        <v>0</v>
      </c>
      <c r="L226" s="1487">
        <f>'НЗ 2-экз'!L225</f>
        <v>0</v>
      </c>
      <c r="M226" s="1487">
        <f>'НЗ 2-экз'!M225</f>
        <v>0</v>
      </c>
      <c r="N226" s="1487">
        <f>'НЗ 2-экз'!N225</f>
        <v>0</v>
      </c>
      <c r="O226" s="1487">
        <f>'НЗ 2-экз'!O225</f>
        <v>0</v>
      </c>
      <c r="P226" s="1487">
        <f>'НЗ 2-экз'!P225</f>
        <v>0</v>
      </c>
      <c r="Q226" s="1487">
        <f>'НЗ 2-экз'!Q225</f>
        <v>0</v>
      </c>
      <c r="R226" s="1487">
        <f>'НЗ 2-экз'!R225</f>
        <v>0</v>
      </c>
      <c r="S226" s="1487">
        <f>'НЗ 2-экз'!S225</f>
        <v>0</v>
      </c>
      <c r="T226" s="1487">
        <f>'НЗ 2-экз'!T225</f>
        <v>0</v>
      </c>
      <c r="U226" s="1487">
        <f>'НЗ 2-экз'!U225</f>
        <v>0</v>
      </c>
      <c r="V226" s="1487">
        <f>'НЗ 2-экз'!V225</f>
        <v>0</v>
      </c>
      <c r="W226" s="1487">
        <f>'НЗ 2-экз'!W225</f>
        <v>0</v>
      </c>
      <c r="X226" s="1487">
        <f>'НЗ 2-экз'!X225</f>
        <v>0</v>
      </c>
      <c r="Y226" s="1487">
        <f>'НЗ 2-экз'!Y225</f>
        <v>0</v>
      </c>
      <c r="Z226" s="1487">
        <f>'НЗ 2-экз'!Z225</f>
        <v>0</v>
      </c>
      <c r="AA226" s="1487">
        <f>'НЗ 2-экз'!AA225</f>
        <v>0</v>
      </c>
      <c r="AB226" s="1487">
        <f>'НЗ 2-экз'!AB225</f>
        <v>0</v>
      </c>
      <c r="AC226" s="1487">
        <f>'НЗ 2-экз'!AC225</f>
        <v>0</v>
      </c>
      <c r="AD226" s="1487">
        <f>'НЗ 2-экз'!AD225</f>
        <v>0</v>
      </c>
      <c r="AE226" s="1488"/>
      <c r="AF226" s="1488"/>
      <c r="AG226" s="1488">
        <f t="shared" si="51"/>
        <v>0</v>
      </c>
      <c r="AH226" s="1488">
        <f t="shared" si="52"/>
        <v>0</v>
      </c>
      <c r="AI226" s="1488">
        <f t="shared" si="53"/>
        <v>0</v>
      </c>
      <c r="AJ226" s="1488">
        <f t="shared" si="55"/>
        <v>0</v>
      </c>
      <c r="AK226" s="1488">
        <f t="shared" si="56"/>
        <v>0</v>
      </c>
      <c r="AL226" s="1488">
        <f t="shared" si="54"/>
        <v>0</v>
      </c>
      <c r="AM226" s="1839"/>
    </row>
    <row r="227" spans="1:39" ht="11.25" hidden="1" customHeight="1" x14ac:dyDescent="0.2">
      <c r="A227" s="1427" t="s">
        <v>196</v>
      </c>
      <c r="B227" s="1053">
        <v>247</v>
      </c>
      <c r="C227" s="1505">
        <f>'НЗ 2-экз'!C226</f>
        <v>0</v>
      </c>
      <c r="D227" s="1487">
        <f>'НЗ 2-экз'!D226</f>
        <v>0</v>
      </c>
      <c r="E227" s="1487">
        <f>'НЗ 2-экз'!E226</f>
        <v>0</v>
      </c>
      <c r="F227" s="1487">
        <f>'НЗ 2-экз'!F226</f>
        <v>0</v>
      </c>
      <c r="G227" s="1487">
        <f>'НЗ 2-экз'!G226</f>
        <v>0</v>
      </c>
      <c r="H227" s="1487">
        <f>'НЗ 2-экз'!H226</f>
        <v>0</v>
      </c>
      <c r="I227" s="1487">
        <f>'НЗ 2-экз'!I226</f>
        <v>0</v>
      </c>
      <c r="J227" s="1487">
        <f>'НЗ 2-экз'!J226</f>
        <v>0</v>
      </c>
      <c r="K227" s="1487">
        <f>'НЗ 2-экз'!K226</f>
        <v>0</v>
      </c>
      <c r="L227" s="1487">
        <f>'НЗ 2-экз'!L226</f>
        <v>0</v>
      </c>
      <c r="M227" s="1487">
        <f>'НЗ 2-экз'!M226</f>
        <v>0</v>
      </c>
      <c r="N227" s="1487">
        <f>'НЗ 2-экз'!N226</f>
        <v>0</v>
      </c>
      <c r="O227" s="1487">
        <f>'НЗ 2-экз'!O226</f>
        <v>0</v>
      </c>
      <c r="P227" s="1487">
        <f>'НЗ 2-экз'!P226</f>
        <v>0</v>
      </c>
      <c r="Q227" s="1487">
        <f>'НЗ 2-экз'!Q226</f>
        <v>0</v>
      </c>
      <c r="R227" s="1487">
        <f>'НЗ 2-экз'!R226</f>
        <v>0</v>
      </c>
      <c r="S227" s="1487">
        <f>'НЗ 2-экз'!S226</f>
        <v>0</v>
      </c>
      <c r="T227" s="1487">
        <f>'НЗ 2-экз'!T226</f>
        <v>0</v>
      </c>
      <c r="U227" s="1487">
        <f>'НЗ 2-экз'!U226</f>
        <v>0</v>
      </c>
      <c r="V227" s="1487">
        <f>'НЗ 2-экз'!V226</f>
        <v>0</v>
      </c>
      <c r="W227" s="1487">
        <f>'НЗ 2-экз'!W226</f>
        <v>0</v>
      </c>
      <c r="X227" s="1487">
        <f>'НЗ 2-экз'!X226</f>
        <v>0</v>
      </c>
      <c r="Y227" s="1487">
        <f>'НЗ 2-экз'!Y226</f>
        <v>0</v>
      </c>
      <c r="Z227" s="1487">
        <f>'НЗ 2-экз'!Z226</f>
        <v>0</v>
      </c>
      <c r="AA227" s="1487">
        <f>'НЗ 2-экз'!AA226</f>
        <v>0</v>
      </c>
      <c r="AB227" s="1487">
        <f>'НЗ 2-экз'!AB226</f>
        <v>0</v>
      </c>
      <c r="AC227" s="1487">
        <f>'НЗ 2-экз'!AC226</f>
        <v>0</v>
      </c>
      <c r="AD227" s="1487">
        <f>'НЗ 2-экз'!AD226</f>
        <v>0</v>
      </c>
      <c r="AE227" s="1488"/>
      <c r="AF227" s="1488"/>
      <c r="AG227" s="1488">
        <f t="shared" si="51"/>
        <v>0</v>
      </c>
      <c r="AH227" s="1488">
        <f t="shared" si="52"/>
        <v>0</v>
      </c>
      <c r="AI227" s="1488">
        <f t="shared" si="53"/>
        <v>0</v>
      </c>
      <c r="AJ227" s="1488">
        <f t="shared" si="55"/>
        <v>0</v>
      </c>
      <c r="AK227" s="1488">
        <f t="shared" si="56"/>
        <v>0</v>
      </c>
      <c r="AL227" s="1488">
        <f t="shared" si="54"/>
        <v>0</v>
      </c>
      <c r="AM227" s="1839"/>
    </row>
    <row r="228" spans="1:39" ht="11.25" hidden="1" customHeight="1" x14ac:dyDescent="0.2">
      <c r="A228" s="1427" t="s">
        <v>197</v>
      </c>
      <c r="B228" s="1053">
        <v>247</v>
      </c>
      <c r="C228" s="1505">
        <f>'НЗ 2-экз'!C227</f>
        <v>0</v>
      </c>
      <c r="D228" s="1487">
        <f>'НЗ 2-экз'!D227</f>
        <v>0</v>
      </c>
      <c r="E228" s="1487">
        <f>'НЗ 2-экз'!E227</f>
        <v>0</v>
      </c>
      <c r="F228" s="1487">
        <f>'НЗ 2-экз'!F227</f>
        <v>0</v>
      </c>
      <c r="G228" s="1487">
        <f>'НЗ 2-экз'!G227</f>
        <v>0</v>
      </c>
      <c r="H228" s="1487">
        <f>'НЗ 2-экз'!H227</f>
        <v>0</v>
      </c>
      <c r="I228" s="1487">
        <f>'НЗ 2-экз'!I227</f>
        <v>0</v>
      </c>
      <c r="J228" s="1487">
        <f>'НЗ 2-экз'!J227</f>
        <v>0</v>
      </c>
      <c r="K228" s="1487">
        <f>'НЗ 2-экз'!K227</f>
        <v>0</v>
      </c>
      <c r="L228" s="1487">
        <f>'НЗ 2-экз'!L227</f>
        <v>0</v>
      </c>
      <c r="M228" s="1487">
        <f>'НЗ 2-экз'!M227</f>
        <v>0</v>
      </c>
      <c r="N228" s="1487">
        <f>'НЗ 2-экз'!N227</f>
        <v>0</v>
      </c>
      <c r="O228" s="1487">
        <f>'НЗ 2-экз'!O227</f>
        <v>0</v>
      </c>
      <c r="P228" s="1487">
        <f>'НЗ 2-экз'!P227</f>
        <v>0</v>
      </c>
      <c r="Q228" s="1487">
        <f>'НЗ 2-экз'!Q227</f>
        <v>0</v>
      </c>
      <c r="R228" s="1487">
        <f>'НЗ 2-экз'!R227</f>
        <v>0</v>
      </c>
      <c r="S228" s="1487">
        <f>'НЗ 2-экз'!S227</f>
        <v>0</v>
      </c>
      <c r="T228" s="1487">
        <f>'НЗ 2-экз'!T227</f>
        <v>0</v>
      </c>
      <c r="U228" s="1487">
        <f>'НЗ 2-экз'!U227</f>
        <v>0</v>
      </c>
      <c r="V228" s="1487">
        <f>'НЗ 2-экз'!V227</f>
        <v>0</v>
      </c>
      <c r="W228" s="1487">
        <f>'НЗ 2-экз'!W227</f>
        <v>0</v>
      </c>
      <c r="X228" s="1487">
        <f>'НЗ 2-экз'!X227</f>
        <v>0</v>
      </c>
      <c r="Y228" s="1487">
        <f>'НЗ 2-экз'!Y227</f>
        <v>0</v>
      </c>
      <c r="Z228" s="1487">
        <f>'НЗ 2-экз'!Z227</f>
        <v>0</v>
      </c>
      <c r="AA228" s="1487">
        <f>'НЗ 2-экз'!AA227</f>
        <v>0</v>
      </c>
      <c r="AB228" s="1487">
        <f>'НЗ 2-экз'!AB227</f>
        <v>0</v>
      </c>
      <c r="AC228" s="1487">
        <f>'НЗ 2-экз'!AC227</f>
        <v>0</v>
      </c>
      <c r="AD228" s="1487">
        <f>'НЗ 2-экз'!AD227</f>
        <v>0</v>
      </c>
      <c r="AE228" s="1488"/>
      <c r="AF228" s="1488"/>
      <c r="AG228" s="1488">
        <f t="shared" si="51"/>
        <v>0</v>
      </c>
      <c r="AH228" s="1488">
        <f t="shared" si="52"/>
        <v>0</v>
      </c>
      <c r="AI228" s="1488">
        <f t="shared" si="53"/>
        <v>0</v>
      </c>
      <c r="AJ228" s="1488">
        <f t="shared" si="55"/>
        <v>0</v>
      </c>
      <c r="AK228" s="1488">
        <f t="shared" si="56"/>
        <v>0</v>
      </c>
      <c r="AL228" s="1488">
        <f t="shared" si="54"/>
        <v>0</v>
      </c>
      <c r="AM228" s="1839"/>
    </row>
    <row r="229" spans="1:39" ht="11.25" hidden="1" customHeight="1" x14ac:dyDescent="0.2">
      <c r="A229" s="1427" t="s">
        <v>198</v>
      </c>
      <c r="B229" s="1053">
        <v>244</v>
      </c>
      <c r="C229" s="1505">
        <f>'НЗ 2-экз'!C228</f>
        <v>0</v>
      </c>
      <c r="D229" s="1487">
        <f>'НЗ 2-экз'!D228</f>
        <v>0</v>
      </c>
      <c r="E229" s="1487">
        <f>'НЗ 2-экз'!E228</f>
        <v>0</v>
      </c>
      <c r="F229" s="1487">
        <f>'НЗ 2-экз'!F228</f>
        <v>0</v>
      </c>
      <c r="G229" s="1487">
        <f>'НЗ 2-экз'!G228</f>
        <v>0</v>
      </c>
      <c r="H229" s="1487">
        <f>'НЗ 2-экз'!H228</f>
        <v>0</v>
      </c>
      <c r="I229" s="1487">
        <f>'НЗ 2-экз'!I228</f>
        <v>0</v>
      </c>
      <c r="J229" s="1487">
        <f>'НЗ 2-экз'!J228</f>
        <v>0</v>
      </c>
      <c r="K229" s="1487">
        <f>'НЗ 2-экз'!K228</f>
        <v>0</v>
      </c>
      <c r="L229" s="1487">
        <f>'НЗ 2-экз'!L228</f>
        <v>0</v>
      </c>
      <c r="M229" s="1487">
        <f>'НЗ 2-экз'!M228</f>
        <v>0</v>
      </c>
      <c r="N229" s="1487">
        <f>'НЗ 2-экз'!N228</f>
        <v>0</v>
      </c>
      <c r="O229" s="1487">
        <f>'НЗ 2-экз'!O228</f>
        <v>0</v>
      </c>
      <c r="P229" s="1487">
        <f>'НЗ 2-экз'!P228</f>
        <v>0</v>
      </c>
      <c r="Q229" s="1487">
        <f>'НЗ 2-экз'!Q228</f>
        <v>0</v>
      </c>
      <c r="R229" s="1487">
        <f>'НЗ 2-экз'!R228</f>
        <v>0</v>
      </c>
      <c r="S229" s="1487">
        <f>'НЗ 2-экз'!S228</f>
        <v>0</v>
      </c>
      <c r="T229" s="1487">
        <f>'НЗ 2-экз'!T228</f>
        <v>0</v>
      </c>
      <c r="U229" s="1487">
        <f>'НЗ 2-экз'!U228</f>
        <v>0</v>
      </c>
      <c r="V229" s="1487">
        <f>'НЗ 2-экз'!V228</f>
        <v>0</v>
      </c>
      <c r="W229" s="1487">
        <f>'НЗ 2-экз'!W228</f>
        <v>0</v>
      </c>
      <c r="X229" s="1487">
        <f>'НЗ 2-экз'!X228</f>
        <v>0</v>
      </c>
      <c r="Y229" s="1487">
        <f>'НЗ 2-экз'!Y228</f>
        <v>0</v>
      </c>
      <c r="Z229" s="1487">
        <f>'НЗ 2-экз'!Z228</f>
        <v>0</v>
      </c>
      <c r="AA229" s="1487">
        <f>'НЗ 2-экз'!AA228</f>
        <v>0</v>
      </c>
      <c r="AB229" s="1487">
        <f>'НЗ 2-экз'!AB228</f>
        <v>0</v>
      </c>
      <c r="AC229" s="1487">
        <f>'НЗ 2-экз'!AC228</f>
        <v>0</v>
      </c>
      <c r="AD229" s="1487">
        <f>'НЗ 2-экз'!AD228</f>
        <v>0</v>
      </c>
      <c r="AE229" s="1488"/>
      <c r="AF229" s="1488"/>
      <c r="AG229" s="1488">
        <f t="shared" si="51"/>
        <v>0</v>
      </c>
      <c r="AH229" s="1488">
        <f t="shared" si="52"/>
        <v>0</v>
      </c>
      <c r="AI229" s="1488">
        <f t="shared" si="53"/>
        <v>0</v>
      </c>
      <c r="AJ229" s="1488">
        <f t="shared" si="55"/>
        <v>0</v>
      </c>
      <c r="AK229" s="1488">
        <f t="shared" si="56"/>
        <v>0</v>
      </c>
      <c r="AL229" s="1488">
        <f t="shared" si="54"/>
        <v>0</v>
      </c>
      <c r="AM229" s="1839"/>
    </row>
    <row r="230" spans="1:39" ht="11.25" hidden="1" customHeight="1" x14ac:dyDescent="0.2">
      <c r="A230" s="1427" t="s">
        <v>878</v>
      </c>
      <c r="B230" s="1053">
        <v>244</v>
      </c>
      <c r="C230" s="1505">
        <f>'НЗ 2-экз'!C229</f>
        <v>0</v>
      </c>
      <c r="D230" s="1487">
        <f>'НЗ 2-экз'!D229</f>
        <v>0</v>
      </c>
      <c r="E230" s="1487">
        <f>'НЗ 2-экз'!E229</f>
        <v>0</v>
      </c>
      <c r="F230" s="1487">
        <f>'НЗ 2-экз'!F229</f>
        <v>0</v>
      </c>
      <c r="G230" s="1487">
        <f>'НЗ 2-экз'!G229</f>
        <v>0</v>
      </c>
      <c r="H230" s="1487">
        <f>'НЗ 2-экз'!H229</f>
        <v>0</v>
      </c>
      <c r="I230" s="1487">
        <f>'НЗ 2-экз'!I229</f>
        <v>0</v>
      </c>
      <c r="J230" s="1487">
        <f>'НЗ 2-экз'!J229</f>
        <v>0</v>
      </c>
      <c r="K230" s="1487">
        <f>'НЗ 2-экз'!K229</f>
        <v>0</v>
      </c>
      <c r="L230" s="1487">
        <f>'НЗ 2-экз'!L229</f>
        <v>0</v>
      </c>
      <c r="M230" s="1487">
        <f>'НЗ 2-экз'!M229</f>
        <v>0</v>
      </c>
      <c r="N230" s="1487">
        <f>'НЗ 2-экз'!N229</f>
        <v>0</v>
      </c>
      <c r="O230" s="1487">
        <f>'НЗ 2-экз'!O229</f>
        <v>0</v>
      </c>
      <c r="P230" s="1487">
        <f>'НЗ 2-экз'!P229</f>
        <v>0</v>
      </c>
      <c r="Q230" s="1487">
        <f>'НЗ 2-экз'!Q229</f>
        <v>0</v>
      </c>
      <c r="R230" s="1487">
        <f>'НЗ 2-экз'!R229</f>
        <v>0</v>
      </c>
      <c r="S230" s="1487">
        <f>'НЗ 2-экз'!S229</f>
        <v>0</v>
      </c>
      <c r="T230" s="1487">
        <f>'НЗ 2-экз'!T229</f>
        <v>0</v>
      </c>
      <c r="U230" s="1487">
        <f>'НЗ 2-экз'!U229</f>
        <v>0</v>
      </c>
      <c r="V230" s="1487">
        <f>'НЗ 2-экз'!V229</f>
        <v>0</v>
      </c>
      <c r="W230" s="1487">
        <f>'НЗ 2-экз'!W229</f>
        <v>0</v>
      </c>
      <c r="X230" s="1487">
        <f>'НЗ 2-экз'!X229</f>
        <v>0</v>
      </c>
      <c r="Y230" s="1487">
        <f>'НЗ 2-экз'!Y229</f>
        <v>0</v>
      </c>
      <c r="Z230" s="1487">
        <f>'НЗ 2-экз'!Z229</f>
        <v>0</v>
      </c>
      <c r="AA230" s="1487">
        <f>'НЗ 2-экз'!AA229</f>
        <v>0</v>
      </c>
      <c r="AB230" s="1487">
        <f>'НЗ 2-экз'!AB229</f>
        <v>0</v>
      </c>
      <c r="AC230" s="1487">
        <f>'НЗ 2-экз'!AC229</f>
        <v>0</v>
      </c>
      <c r="AD230" s="1487">
        <f>'НЗ 2-экз'!AD229</f>
        <v>0</v>
      </c>
      <c r="AE230" s="1488"/>
      <c r="AF230" s="1488"/>
      <c r="AG230" s="1488">
        <f t="shared" si="51"/>
        <v>0</v>
      </c>
      <c r="AH230" s="1488">
        <f t="shared" si="52"/>
        <v>0</v>
      </c>
      <c r="AI230" s="1488">
        <f t="shared" si="53"/>
        <v>0</v>
      </c>
      <c r="AJ230" s="1488">
        <f t="shared" si="55"/>
        <v>0</v>
      </c>
      <c r="AK230" s="1488">
        <f t="shared" si="56"/>
        <v>0</v>
      </c>
      <c r="AL230" s="1488">
        <f t="shared" si="54"/>
        <v>0</v>
      </c>
      <c r="AM230" s="1839"/>
    </row>
    <row r="231" spans="1:39" ht="11.25" hidden="1" customHeight="1" x14ac:dyDescent="0.2">
      <c r="A231" s="1426">
        <v>224</v>
      </c>
      <c r="B231" s="1053">
        <v>244</v>
      </c>
      <c r="C231" s="1505">
        <f>'НЗ 2-экз'!C230</f>
        <v>0</v>
      </c>
      <c r="D231" s="1487">
        <f>'НЗ 2-экз'!D230</f>
        <v>0</v>
      </c>
      <c r="E231" s="1487">
        <f>'НЗ 2-экз'!E230</f>
        <v>0</v>
      </c>
      <c r="F231" s="1487">
        <f>'НЗ 2-экз'!F230</f>
        <v>0</v>
      </c>
      <c r="G231" s="1487">
        <f>'НЗ 2-экз'!G230</f>
        <v>0</v>
      </c>
      <c r="H231" s="1487">
        <f>'НЗ 2-экз'!H230</f>
        <v>0</v>
      </c>
      <c r="I231" s="1487">
        <f>'НЗ 2-экз'!I230</f>
        <v>0</v>
      </c>
      <c r="J231" s="1487">
        <f>'НЗ 2-экз'!J230</f>
        <v>0</v>
      </c>
      <c r="K231" s="1487">
        <f>'НЗ 2-экз'!K230</f>
        <v>0</v>
      </c>
      <c r="L231" s="1487">
        <f>'НЗ 2-экз'!L230</f>
        <v>0</v>
      </c>
      <c r="M231" s="1487">
        <f>'НЗ 2-экз'!M230</f>
        <v>0</v>
      </c>
      <c r="N231" s="1487">
        <f>'НЗ 2-экз'!N230</f>
        <v>0</v>
      </c>
      <c r="O231" s="1487">
        <f>'НЗ 2-экз'!O230</f>
        <v>0</v>
      </c>
      <c r="P231" s="1487">
        <f>'НЗ 2-экз'!P230</f>
        <v>0</v>
      </c>
      <c r="Q231" s="1487">
        <f>'НЗ 2-экз'!Q230</f>
        <v>0</v>
      </c>
      <c r="R231" s="1487">
        <f>'НЗ 2-экз'!R230</f>
        <v>0</v>
      </c>
      <c r="S231" s="1487">
        <f>'НЗ 2-экз'!S230</f>
        <v>0</v>
      </c>
      <c r="T231" s="1487">
        <f>'НЗ 2-экз'!T230</f>
        <v>0</v>
      </c>
      <c r="U231" s="1487">
        <f>'НЗ 2-экз'!U230</f>
        <v>0</v>
      </c>
      <c r="V231" s="1487">
        <f>'НЗ 2-экз'!V230</f>
        <v>0</v>
      </c>
      <c r="W231" s="1487">
        <f>'НЗ 2-экз'!W230</f>
        <v>0</v>
      </c>
      <c r="X231" s="1487">
        <f>'НЗ 2-экз'!X230</f>
        <v>0</v>
      </c>
      <c r="Y231" s="1487">
        <f>'НЗ 2-экз'!Y230</f>
        <v>0</v>
      </c>
      <c r="Z231" s="1487">
        <f>'НЗ 2-экз'!Z230</f>
        <v>0</v>
      </c>
      <c r="AA231" s="1487">
        <f>'НЗ 2-экз'!AA230</f>
        <v>0</v>
      </c>
      <c r="AB231" s="1487">
        <f>'НЗ 2-экз'!AB230</f>
        <v>0</v>
      </c>
      <c r="AC231" s="1487">
        <f>'НЗ 2-экз'!AC230</f>
        <v>0</v>
      </c>
      <c r="AD231" s="1487">
        <f>'НЗ 2-экз'!AD230</f>
        <v>0</v>
      </c>
      <c r="AE231" s="1488"/>
      <c r="AF231" s="1488"/>
      <c r="AG231" s="1488">
        <f t="shared" si="51"/>
        <v>0</v>
      </c>
      <c r="AH231" s="1488">
        <f t="shared" si="52"/>
        <v>0</v>
      </c>
      <c r="AI231" s="1488">
        <f t="shared" si="53"/>
        <v>0</v>
      </c>
      <c r="AJ231" s="1488">
        <f t="shared" si="55"/>
        <v>0</v>
      </c>
      <c r="AK231" s="1488">
        <f t="shared" si="56"/>
        <v>0</v>
      </c>
      <c r="AL231" s="1488">
        <f t="shared" si="54"/>
        <v>0</v>
      </c>
      <c r="AM231" s="1839"/>
    </row>
    <row r="232" spans="1:39" ht="11.25" hidden="1" customHeight="1" x14ac:dyDescent="0.2">
      <c r="A232" s="1428" t="s">
        <v>199</v>
      </c>
      <c r="B232" s="1057">
        <v>244</v>
      </c>
      <c r="C232" s="1505">
        <f>'НЗ 2-экз'!C231</f>
        <v>0</v>
      </c>
      <c r="D232" s="1487">
        <f>'НЗ 2-экз'!D231</f>
        <v>0</v>
      </c>
      <c r="E232" s="1487">
        <f>'НЗ 2-экз'!E231</f>
        <v>0</v>
      </c>
      <c r="F232" s="1487">
        <f>'НЗ 2-экз'!F231</f>
        <v>0</v>
      </c>
      <c r="G232" s="1487">
        <f>'НЗ 2-экз'!G231</f>
        <v>0</v>
      </c>
      <c r="H232" s="1487">
        <f>'НЗ 2-экз'!H231</f>
        <v>0</v>
      </c>
      <c r="I232" s="1487">
        <f>'НЗ 2-экз'!I231</f>
        <v>0</v>
      </c>
      <c r="J232" s="1487">
        <f>'НЗ 2-экз'!J231</f>
        <v>0</v>
      </c>
      <c r="K232" s="1487">
        <f>'НЗ 2-экз'!K231</f>
        <v>0</v>
      </c>
      <c r="L232" s="1487">
        <f>'НЗ 2-экз'!L231</f>
        <v>0</v>
      </c>
      <c r="M232" s="1487">
        <f>'НЗ 2-экз'!M231</f>
        <v>0</v>
      </c>
      <c r="N232" s="1487">
        <f>'НЗ 2-экз'!N231</f>
        <v>0</v>
      </c>
      <c r="O232" s="1487">
        <f>'НЗ 2-экз'!O231</f>
        <v>0</v>
      </c>
      <c r="P232" s="1487">
        <f>'НЗ 2-экз'!P231</f>
        <v>0</v>
      </c>
      <c r="Q232" s="1487">
        <f>'НЗ 2-экз'!Q231</f>
        <v>0</v>
      </c>
      <c r="R232" s="1487">
        <f>'НЗ 2-экз'!R231</f>
        <v>0</v>
      </c>
      <c r="S232" s="1487">
        <f>'НЗ 2-экз'!S231</f>
        <v>0</v>
      </c>
      <c r="T232" s="1487">
        <f>'НЗ 2-экз'!T231</f>
        <v>0</v>
      </c>
      <c r="U232" s="1487">
        <f>'НЗ 2-экз'!U231</f>
        <v>0</v>
      </c>
      <c r="V232" s="1487">
        <f>'НЗ 2-экз'!V231</f>
        <v>0</v>
      </c>
      <c r="W232" s="1487">
        <f>'НЗ 2-экз'!W231</f>
        <v>0</v>
      </c>
      <c r="X232" s="1487">
        <f>'НЗ 2-экз'!X231</f>
        <v>0</v>
      </c>
      <c r="Y232" s="1487">
        <f>'НЗ 2-экз'!Y231</f>
        <v>0</v>
      </c>
      <c r="Z232" s="1487">
        <f>'НЗ 2-экз'!Z231</f>
        <v>0</v>
      </c>
      <c r="AA232" s="1487">
        <f>'НЗ 2-экз'!AA231</f>
        <v>0</v>
      </c>
      <c r="AB232" s="1487">
        <f>'НЗ 2-экз'!AB231</f>
        <v>0</v>
      </c>
      <c r="AC232" s="1487">
        <f>'НЗ 2-экз'!AC231</f>
        <v>0</v>
      </c>
      <c r="AD232" s="1487">
        <f>'НЗ 2-экз'!AD231</f>
        <v>0</v>
      </c>
      <c r="AE232" s="1488"/>
      <c r="AF232" s="1488"/>
      <c r="AG232" s="1488">
        <f t="shared" si="51"/>
        <v>0</v>
      </c>
      <c r="AH232" s="1488">
        <f t="shared" si="52"/>
        <v>0</v>
      </c>
      <c r="AI232" s="1488">
        <f t="shared" si="53"/>
        <v>0</v>
      </c>
      <c r="AJ232" s="1488">
        <f t="shared" si="55"/>
        <v>0</v>
      </c>
      <c r="AK232" s="1488">
        <f t="shared" si="56"/>
        <v>0</v>
      </c>
      <c r="AL232" s="1488">
        <f t="shared" si="54"/>
        <v>0</v>
      </c>
      <c r="AM232" s="1839"/>
    </row>
    <row r="233" spans="1:39" ht="11.25" hidden="1" customHeight="1" x14ac:dyDescent="0.2">
      <c r="A233" s="1428" t="s">
        <v>200</v>
      </c>
      <c r="B233" s="1057">
        <v>244</v>
      </c>
      <c r="C233" s="1505">
        <f>'НЗ 2-экз'!C232</f>
        <v>0</v>
      </c>
      <c r="D233" s="1487">
        <f>'НЗ 2-экз'!D232</f>
        <v>0</v>
      </c>
      <c r="E233" s="1487">
        <f>'НЗ 2-экз'!E232</f>
        <v>0</v>
      </c>
      <c r="F233" s="1487">
        <f>'НЗ 2-экз'!F232</f>
        <v>0</v>
      </c>
      <c r="G233" s="1487">
        <f>'НЗ 2-экз'!G232</f>
        <v>0</v>
      </c>
      <c r="H233" s="1487">
        <f>'НЗ 2-экз'!H232</f>
        <v>0</v>
      </c>
      <c r="I233" s="1487">
        <f>'НЗ 2-экз'!I232</f>
        <v>0</v>
      </c>
      <c r="J233" s="1487">
        <f>'НЗ 2-экз'!J232</f>
        <v>0</v>
      </c>
      <c r="K233" s="1487">
        <f>'НЗ 2-экз'!K232</f>
        <v>0</v>
      </c>
      <c r="L233" s="1487">
        <f>'НЗ 2-экз'!L232</f>
        <v>0</v>
      </c>
      <c r="M233" s="1487">
        <f>'НЗ 2-экз'!M232</f>
        <v>0</v>
      </c>
      <c r="N233" s="1487">
        <f>'НЗ 2-экз'!N232</f>
        <v>0</v>
      </c>
      <c r="O233" s="1487">
        <f>'НЗ 2-экз'!O232</f>
        <v>0</v>
      </c>
      <c r="P233" s="1487">
        <f>'НЗ 2-экз'!P232</f>
        <v>0</v>
      </c>
      <c r="Q233" s="1487">
        <f>'НЗ 2-экз'!Q232</f>
        <v>0</v>
      </c>
      <c r="R233" s="1487">
        <f>'НЗ 2-экз'!R232</f>
        <v>0</v>
      </c>
      <c r="S233" s="1487">
        <f>'НЗ 2-экз'!S232</f>
        <v>0</v>
      </c>
      <c r="T233" s="1487">
        <f>'НЗ 2-экз'!T232</f>
        <v>0</v>
      </c>
      <c r="U233" s="1487">
        <f>'НЗ 2-экз'!U232</f>
        <v>0</v>
      </c>
      <c r="V233" s="1487">
        <f>'НЗ 2-экз'!V232</f>
        <v>0</v>
      </c>
      <c r="W233" s="1487">
        <f>'НЗ 2-экз'!W232</f>
        <v>0</v>
      </c>
      <c r="X233" s="1487">
        <f>'НЗ 2-экз'!X232</f>
        <v>0</v>
      </c>
      <c r="Y233" s="1487">
        <f>'НЗ 2-экз'!Y232</f>
        <v>0</v>
      </c>
      <c r="Z233" s="1487">
        <f>'НЗ 2-экз'!Z232</f>
        <v>0</v>
      </c>
      <c r="AA233" s="1487">
        <f>'НЗ 2-экз'!AA232</f>
        <v>0</v>
      </c>
      <c r="AB233" s="1487">
        <f>'НЗ 2-экз'!AB232</f>
        <v>0</v>
      </c>
      <c r="AC233" s="1487">
        <f>'НЗ 2-экз'!AC232</f>
        <v>0</v>
      </c>
      <c r="AD233" s="1487">
        <f>'НЗ 2-экз'!AD232</f>
        <v>0</v>
      </c>
      <c r="AE233" s="1488"/>
      <c r="AF233" s="1488"/>
      <c r="AG233" s="1488">
        <f t="shared" si="51"/>
        <v>0</v>
      </c>
      <c r="AH233" s="1488">
        <f t="shared" si="52"/>
        <v>0</v>
      </c>
      <c r="AI233" s="1488">
        <f t="shared" si="53"/>
        <v>0</v>
      </c>
      <c r="AJ233" s="1488">
        <f t="shared" si="55"/>
        <v>0</v>
      </c>
      <c r="AK233" s="1488">
        <f t="shared" si="56"/>
        <v>0</v>
      </c>
      <c r="AL233" s="1488">
        <f t="shared" si="54"/>
        <v>0</v>
      </c>
      <c r="AM233" s="1839"/>
    </row>
    <row r="234" spans="1:39" ht="11.25" hidden="1" customHeight="1" x14ac:dyDescent="0.2">
      <c r="A234" s="1428" t="s">
        <v>201</v>
      </c>
      <c r="B234" s="1057">
        <v>244</v>
      </c>
      <c r="C234" s="1505">
        <f>'НЗ 2-экз'!C233</f>
        <v>0</v>
      </c>
      <c r="D234" s="1487">
        <f>'НЗ 2-экз'!D233</f>
        <v>0</v>
      </c>
      <c r="E234" s="1487">
        <f>'НЗ 2-экз'!E233</f>
        <v>7000</v>
      </c>
      <c r="F234" s="1487">
        <f>'НЗ 2-экз'!F233</f>
        <v>7000</v>
      </c>
      <c r="G234" s="1487">
        <f>'НЗ 2-экз'!G233</f>
        <v>0</v>
      </c>
      <c r="H234" s="1487">
        <f>'НЗ 2-экз'!H233</f>
        <v>0</v>
      </c>
      <c r="I234" s="1487">
        <f>'НЗ 2-экз'!I233</f>
        <v>0</v>
      </c>
      <c r="J234" s="1487">
        <f>'НЗ 2-экз'!J233</f>
        <v>0</v>
      </c>
      <c r="K234" s="1487">
        <f>'НЗ 2-экз'!K233</f>
        <v>0</v>
      </c>
      <c r="L234" s="1487">
        <f>'НЗ 2-экз'!L233</f>
        <v>0</v>
      </c>
      <c r="M234" s="1487">
        <f>'НЗ 2-экз'!M233</f>
        <v>0</v>
      </c>
      <c r="N234" s="1487">
        <f>'НЗ 2-экз'!N233</f>
        <v>0</v>
      </c>
      <c r="O234" s="1487">
        <f>'НЗ 2-экз'!O233</f>
        <v>0</v>
      </c>
      <c r="P234" s="1487">
        <f>'НЗ 2-экз'!P233</f>
        <v>0</v>
      </c>
      <c r="Q234" s="1487">
        <f>'НЗ 2-экз'!Q233</f>
        <v>0</v>
      </c>
      <c r="R234" s="1487">
        <f>'НЗ 2-экз'!R233</f>
        <v>0</v>
      </c>
      <c r="S234" s="1487">
        <f>'НЗ 2-экз'!S233</f>
        <v>7000</v>
      </c>
      <c r="T234" s="1487">
        <f>'НЗ 2-экз'!T233</f>
        <v>7000</v>
      </c>
      <c r="U234" s="1487">
        <f>'НЗ 2-экз'!U233</f>
        <v>0</v>
      </c>
      <c r="V234" s="1487">
        <f>'НЗ 2-экз'!V233</f>
        <v>0</v>
      </c>
      <c r="W234" s="1487">
        <f>'НЗ 2-экз'!W233</f>
        <v>0</v>
      </c>
      <c r="X234" s="1487">
        <f>'НЗ 2-экз'!X233</f>
        <v>14000</v>
      </c>
      <c r="Y234" s="1487">
        <f>'НЗ 2-экз'!Y233</f>
        <v>0</v>
      </c>
      <c r="Z234" s="1487">
        <f>'НЗ 2-экз'!Z233</f>
        <v>0</v>
      </c>
      <c r="AA234" s="1487">
        <f>'НЗ 2-экз'!AA233</f>
        <v>0</v>
      </c>
      <c r="AB234" s="1487">
        <f>'НЗ 2-экз'!AB233</f>
        <v>0</v>
      </c>
      <c r="AC234" s="1487">
        <f>'НЗ 2-экз'!AC233</f>
        <v>0</v>
      </c>
      <c r="AD234" s="1487">
        <f>'НЗ 2-экз'!AD233</f>
        <v>0</v>
      </c>
      <c r="AE234" s="1488"/>
      <c r="AF234" s="1488"/>
      <c r="AG234" s="1488">
        <f t="shared" si="51"/>
        <v>0</v>
      </c>
      <c r="AH234" s="1488">
        <f t="shared" si="52"/>
        <v>0</v>
      </c>
      <c r="AI234" s="1488">
        <f t="shared" si="53"/>
        <v>0</v>
      </c>
      <c r="AJ234" s="1488">
        <f t="shared" si="55"/>
        <v>0</v>
      </c>
      <c r="AK234" s="1488">
        <f t="shared" si="56"/>
        <v>0</v>
      </c>
      <c r="AL234" s="1488">
        <f t="shared" si="54"/>
        <v>14000</v>
      </c>
      <c r="AM234" s="1839"/>
    </row>
    <row r="235" spans="1:39" ht="11.25" hidden="1" customHeight="1" x14ac:dyDescent="0.2">
      <c r="A235" s="1428" t="s">
        <v>202</v>
      </c>
      <c r="B235" s="1057">
        <v>244</v>
      </c>
      <c r="C235" s="1505">
        <f>'НЗ 2-экз'!C234</f>
        <v>0</v>
      </c>
      <c r="D235" s="1487">
        <f>'НЗ 2-экз'!D234</f>
        <v>0</v>
      </c>
      <c r="E235" s="1487">
        <f>'НЗ 2-экз'!E234</f>
        <v>0</v>
      </c>
      <c r="F235" s="1487">
        <f>'НЗ 2-экз'!F234</f>
        <v>0</v>
      </c>
      <c r="G235" s="1487">
        <f>'НЗ 2-экз'!G234</f>
        <v>0</v>
      </c>
      <c r="H235" s="1487">
        <f>'НЗ 2-экз'!H234</f>
        <v>0</v>
      </c>
      <c r="I235" s="1487">
        <f>'НЗ 2-экз'!I234</f>
        <v>0</v>
      </c>
      <c r="J235" s="1487">
        <f>'НЗ 2-экз'!J234</f>
        <v>0</v>
      </c>
      <c r="K235" s="1487">
        <f>'НЗ 2-экз'!K234</f>
        <v>0</v>
      </c>
      <c r="L235" s="1487">
        <f>'НЗ 2-экз'!L234</f>
        <v>0</v>
      </c>
      <c r="M235" s="1487">
        <f>'НЗ 2-экз'!M234</f>
        <v>0</v>
      </c>
      <c r="N235" s="1487">
        <f>'НЗ 2-экз'!N234</f>
        <v>0</v>
      </c>
      <c r="O235" s="1487">
        <f>'НЗ 2-экз'!O234</f>
        <v>0</v>
      </c>
      <c r="P235" s="1487">
        <f>'НЗ 2-экз'!P234</f>
        <v>0</v>
      </c>
      <c r="Q235" s="1487">
        <f>'НЗ 2-экз'!Q234</f>
        <v>0</v>
      </c>
      <c r="R235" s="1487">
        <f>'НЗ 2-экз'!R234</f>
        <v>0</v>
      </c>
      <c r="S235" s="1487">
        <f>'НЗ 2-экз'!S234</f>
        <v>0</v>
      </c>
      <c r="T235" s="1487">
        <f>'НЗ 2-экз'!T234</f>
        <v>0</v>
      </c>
      <c r="U235" s="1487">
        <f>'НЗ 2-экз'!U234</f>
        <v>0</v>
      </c>
      <c r="V235" s="1487">
        <f>'НЗ 2-экз'!V234</f>
        <v>0</v>
      </c>
      <c r="W235" s="1487">
        <f>'НЗ 2-экз'!W234</f>
        <v>0</v>
      </c>
      <c r="X235" s="1487">
        <f>'НЗ 2-экз'!X234</f>
        <v>0</v>
      </c>
      <c r="Y235" s="1487">
        <f>'НЗ 2-экз'!Y234</f>
        <v>0</v>
      </c>
      <c r="Z235" s="1487">
        <f>'НЗ 2-экз'!Z234</f>
        <v>0</v>
      </c>
      <c r="AA235" s="1487">
        <f>'НЗ 2-экз'!AA234</f>
        <v>0</v>
      </c>
      <c r="AB235" s="1487">
        <f>'НЗ 2-экз'!AB234</f>
        <v>0</v>
      </c>
      <c r="AC235" s="1487">
        <f>'НЗ 2-экз'!AC234</f>
        <v>0</v>
      </c>
      <c r="AD235" s="1487">
        <f>'НЗ 2-экз'!AD234</f>
        <v>0</v>
      </c>
      <c r="AE235" s="1488"/>
      <c r="AF235" s="1488"/>
      <c r="AG235" s="1488">
        <f t="shared" si="51"/>
        <v>0</v>
      </c>
      <c r="AH235" s="1488">
        <f t="shared" si="52"/>
        <v>0</v>
      </c>
      <c r="AI235" s="1488">
        <f t="shared" si="53"/>
        <v>0</v>
      </c>
      <c r="AJ235" s="1488">
        <f t="shared" si="55"/>
        <v>0</v>
      </c>
      <c r="AK235" s="1488">
        <f t="shared" si="56"/>
        <v>0</v>
      </c>
      <c r="AL235" s="1488">
        <f t="shared" si="54"/>
        <v>0</v>
      </c>
      <c r="AM235" s="1839"/>
    </row>
    <row r="236" spans="1:39" ht="11.25" hidden="1" customHeight="1" x14ac:dyDescent="0.2">
      <c r="A236" s="1429" t="s">
        <v>246</v>
      </c>
      <c r="B236" s="1057">
        <v>244</v>
      </c>
      <c r="C236" s="1505">
        <f>'НЗ 2-экз'!C235</f>
        <v>0</v>
      </c>
      <c r="D236" s="1487">
        <f>'НЗ 2-экз'!D235</f>
        <v>0</v>
      </c>
      <c r="E236" s="1487">
        <f>'НЗ 2-экз'!E235</f>
        <v>10000</v>
      </c>
      <c r="F236" s="1487">
        <f>'НЗ 2-экз'!F235</f>
        <v>5000</v>
      </c>
      <c r="G236" s="1487">
        <f>'НЗ 2-экз'!G235</f>
        <v>0</v>
      </c>
      <c r="H236" s="1487">
        <f>'НЗ 2-экз'!H235</f>
        <v>0</v>
      </c>
      <c r="I236" s="1487">
        <f>'НЗ 2-экз'!I235</f>
        <v>0</v>
      </c>
      <c r="J236" s="1487">
        <f>'НЗ 2-экз'!J235</f>
        <v>0</v>
      </c>
      <c r="K236" s="1487">
        <f>'НЗ 2-экз'!K235</f>
        <v>0</v>
      </c>
      <c r="L236" s="1487">
        <f>'НЗ 2-экз'!L235</f>
        <v>0</v>
      </c>
      <c r="M236" s="1487">
        <f>'НЗ 2-экз'!M235</f>
        <v>0</v>
      </c>
      <c r="N236" s="1487">
        <f>'НЗ 2-экз'!N235</f>
        <v>0</v>
      </c>
      <c r="O236" s="1487">
        <f>'НЗ 2-экз'!O235</f>
        <v>0</v>
      </c>
      <c r="P236" s="1487">
        <f>'НЗ 2-экз'!P235</f>
        <v>0</v>
      </c>
      <c r="Q236" s="1487">
        <f>'НЗ 2-экз'!Q235</f>
        <v>0</v>
      </c>
      <c r="R236" s="1487">
        <f>'НЗ 2-экз'!R235</f>
        <v>0</v>
      </c>
      <c r="S236" s="1487">
        <f>'НЗ 2-экз'!S235</f>
        <v>10000</v>
      </c>
      <c r="T236" s="1487">
        <f>'НЗ 2-экз'!T235</f>
        <v>5000</v>
      </c>
      <c r="U236" s="1487">
        <f>'НЗ 2-экз'!U235</f>
        <v>0</v>
      </c>
      <c r="V236" s="1487">
        <f>'НЗ 2-экз'!V235</f>
        <v>0</v>
      </c>
      <c r="W236" s="1487">
        <f>'НЗ 2-экз'!W235</f>
        <v>0</v>
      </c>
      <c r="X236" s="1487">
        <f>'НЗ 2-экз'!X235</f>
        <v>15000</v>
      </c>
      <c r="Y236" s="1487">
        <f>'НЗ 2-экз'!Y235</f>
        <v>0</v>
      </c>
      <c r="Z236" s="1487">
        <f>'НЗ 2-экз'!Z235</f>
        <v>0</v>
      </c>
      <c r="AA236" s="1487">
        <f>'НЗ 2-экз'!AA235</f>
        <v>0</v>
      </c>
      <c r="AB236" s="1487">
        <f>'НЗ 2-экз'!AB235</f>
        <v>0</v>
      </c>
      <c r="AC236" s="1487">
        <f>'НЗ 2-экз'!AC235</f>
        <v>0</v>
      </c>
      <c r="AD236" s="1487">
        <f>'НЗ 2-экз'!AD235</f>
        <v>0</v>
      </c>
      <c r="AE236" s="1488"/>
      <c r="AF236" s="1488"/>
      <c r="AG236" s="1488">
        <f t="shared" si="51"/>
        <v>0</v>
      </c>
      <c r="AH236" s="1488">
        <f t="shared" si="52"/>
        <v>0</v>
      </c>
      <c r="AI236" s="1488">
        <f t="shared" si="53"/>
        <v>0</v>
      </c>
      <c r="AJ236" s="1488">
        <f t="shared" si="55"/>
        <v>0</v>
      </c>
      <c r="AK236" s="1488">
        <f t="shared" si="56"/>
        <v>0</v>
      </c>
      <c r="AL236" s="1488">
        <f t="shared" si="54"/>
        <v>15000</v>
      </c>
      <c r="AM236" s="1839"/>
    </row>
    <row r="237" spans="1:39" ht="11.25" hidden="1" customHeight="1" x14ac:dyDescent="0.2">
      <c r="A237" s="1429" t="s">
        <v>248</v>
      </c>
      <c r="B237" s="1057">
        <v>244</v>
      </c>
      <c r="C237" s="1505">
        <f>'НЗ 2-экз'!C236</f>
        <v>0</v>
      </c>
      <c r="D237" s="1487">
        <f>'НЗ 2-экз'!D236</f>
        <v>0</v>
      </c>
      <c r="E237" s="1487">
        <f>'НЗ 2-экз'!E236</f>
        <v>0</v>
      </c>
      <c r="F237" s="1487">
        <f>'НЗ 2-экз'!F236</f>
        <v>0</v>
      </c>
      <c r="G237" s="1487">
        <f>'НЗ 2-экз'!G236</f>
        <v>0</v>
      </c>
      <c r="H237" s="1487">
        <f>'НЗ 2-экз'!H236</f>
        <v>0</v>
      </c>
      <c r="I237" s="1487">
        <f>'НЗ 2-экз'!I236</f>
        <v>0</v>
      </c>
      <c r="J237" s="1487">
        <f>'НЗ 2-экз'!J236</f>
        <v>0</v>
      </c>
      <c r="K237" s="1487">
        <f>'НЗ 2-экз'!K236</f>
        <v>0</v>
      </c>
      <c r="L237" s="1487">
        <f>'НЗ 2-экз'!L236</f>
        <v>0</v>
      </c>
      <c r="M237" s="1487">
        <f>'НЗ 2-экз'!M236</f>
        <v>0</v>
      </c>
      <c r="N237" s="1487">
        <f>'НЗ 2-экз'!N236</f>
        <v>0</v>
      </c>
      <c r="O237" s="1487">
        <f>'НЗ 2-экз'!O236</f>
        <v>0</v>
      </c>
      <c r="P237" s="1487">
        <f>'НЗ 2-экз'!P236</f>
        <v>0</v>
      </c>
      <c r="Q237" s="1487">
        <f>'НЗ 2-экз'!Q236</f>
        <v>0</v>
      </c>
      <c r="R237" s="1487">
        <f>'НЗ 2-экз'!R236</f>
        <v>0</v>
      </c>
      <c r="S237" s="1487">
        <f>'НЗ 2-экз'!S236</f>
        <v>0</v>
      </c>
      <c r="T237" s="1487">
        <f>'НЗ 2-экз'!T236</f>
        <v>0</v>
      </c>
      <c r="U237" s="1487">
        <f>'НЗ 2-экз'!U236</f>
        <v>0</v>
      </c>
      <c r="V237" s="1487">
        <f>'НЗ 2-экз'!V236</f>
        <v>0</v>
      </c>
      <c r="W237" s="1487">
        <f>'НЗ 2-экз'!W236</f>
        <v>0</v>
      </c>
      <c r="X237" s="1487">
        <f>'НЗ 2-экз'!X236</f>
        <v>0</v>
      </c>
      <c r="Y237" s="1487">
        <f>'НЗ 2-экз'!Y236</f>
        <v>0</v>
      </c>
      <c r="Z237" s="1487">
        <f>'НЗ 2-экз'!Z236</f>
        <v>0</v>
      </c>
      <c r="AA237" s="1487">
        <f>'НЗ 2-экз'!AA236</f>
        <v>0</v>
      </c>
      <c r="AB237" s="1487">
        <f>'НЗ 2-экз'!AB236</f>
        <v>0</v>
      </c>
      <c r="AC237" s="1487">
        <f>'НЗ 2-экз'!AC236</f>
        <v>0</v>
      </c>
      <c r="AD237" s="1487">
        <f>'НЗ 2-экз'!AD236</f>
        <v>0</v>
      </c>
      <c r="AE237" s="1488"/>
      <c r="AF237" s="1488"/>
      <c r="AG237" s="1488">
        <f t="shared" si="51"/>
        <v>0</v>
      </c>
      <c r="AH237" s="1488">
        <f t="shared" si="52"/>
        <v>0</v>
      </c>
      <c r="AI237" s="1488">
        <f t="shared" si="53"/>
        <v>0</v>
      </c>
      <c r="AJ237" s="1488">
        <f t="shared" si="55"/>
        <v>0</v>
      </c>
      <c r="AK237" s="1488">
        <f t="shared" si="56"/>
        <v>0</v>
      </c>
      <c r="AL237" s="1488">
        <f t="shared" si="54"/>
        <v>0</v>
      </c>
      <c r="AM237" s="1839"/>
    </row>
    <row r="238" spans="1:39" ht="11.25" hidden="1" customHeight="1" x14ac:dyDescent="0.2">
      <c r="A238" s="1425">
        <v>227</v>
      </c>
      <c r="B238" s="1051">
        <v>244</v>
      </c>
      <c r="C238" s="1505">
        <f>'НЗ 2-экз'!C237</f>
        <v>0</v>
      </c>
      <c r="D238" s="1487">
        <f>'НЗ 2-экз'!D237</f>
        <v>0</v>
      </c>
      <c r="E238" s="1487">
        <f>'НЗ 2-экз'!E237</f>
        <v>0</v>
      </c>
      <c r="F238" s="1487">
        <f>'НЗ 2-экз'!F237</f>
        <v>0</v>
      </c>
      <c r="G238" s="1487">
        <f>'НЗ 2-экз'!G237</f>
        <v>0</v>
      </c>
      <c r="H238" s="1487">
        <f>'НЗ 2-экз'!H237</f>
        <v>0</v>
      </c>
      <c r="I238" s="1487">
        <f>'НЗ 2-экз'!I237</f>
        <v>0</v>
      </c>
      <c r="J238" s="1487">
        <f>'НЗ 2-экз'!J237</f>
        <v>0</v>
      </c>
      <c r="K238" s="1487">
        <f>'НЗ 2-экз'!K237</f>
        <v>0</v>
      </c>
      <c r="L238" s="1487">
        <f>'НЗ 2-экз'!L237</f>
        <v>0</v>
      </c>
      <c r="M238" s="1487">
        <f>'НЗ 2-экз'!M237</f>
        <v>0</v>
      </c>
      <c r="N238" s="1487">
        <f>'НЗ 2-экз'!N237</f>
        <v>0</v>
      </c>
      <c r="O238" s="1487">
        <f>'НЗ 2-экз'!O237</f>
        <v>0</v>
      </c>
      <c r="P238" s="1487">
        <f>'НЗ 2-экз'!P237</f>
        <v>0</v>
      </c>
      <c r="Q238" s="1487">
        <f>'НЗ 2-экз'!Q237</f>
        <v>0</v>
      </c>
      <c r="R238" s="1487">
        <f>'НЗ 2-экз'!R237</f>
        <v>0</v>
      </c>
      <c r="S238" s="1487">
        <f>'НЗ 2-экз'!S237</f>
        <v>0</v>
      </c>
      <c r="T238" s="1487">
        <f>'НЗ 2-экз'!T237</f>
        <v>0</v>
      </c>
      <c r="U238" s="1487">
        <f>'НЗ 2-экз'!U237</f>
        <v>0</v>
      </c>
      <c r="V238" s="1487">
        <f>'НЗ 2-экз'!V237</f>
        <v>0</v>
      </c>
      <c r="W238" s="1487">
        <f>'НЗ 2-экз'!W237</f>
        <v>0</v>
      </c>
      <c r="X238" s="1487">
        <f>'НЗ 2-экз'!X237</f>
        <v>0</v>
      </c>
      <c r="Y238" s="1487">
        <f>'НЗ 2-экз'!Y237</f>
        <v>0</v>
      </c>
      <c r="Z238" s="1487">
        <f>'НЗ 2-экз'!Z237</f>
        <v>0</v>
      </c>
      <c r="AA238" s="1487">
        <f>'НЗ 2-экз'!AA237</f>
        <v>0</v>
      </c>
      <c r="AB238" s="1487">
        <f>'НЗ 2-экз'!AB237</f>
        <v>0</v>
      </c>
      <c r="AC238" s="1487">
        <f>'НЗ 2-экз'!AC237</f>
        <v>0</v>
      </c>
      <c r="AD238" s="1487">
        <f>'НЗ 2-экз'!AD237</f>
        <v>0</v>
      </c>
      <c r="AE238" s="1488"/>
      <c r="AF238" s="1488"/>
      <c r="AG238" s="1488">
        <f t="shared" si="51"/>
        <v>0</v>
      </c>
      <c r="AH238" s="1488">
        <f t="shared" si="52"/>
        <v>0</v>
      </c>
      <c r="AI238" s="1488">
        <f t="shared" si="53"/>
        <v>0</v>
      </c>
      <c r="AJ238" s="1488">
        <f t="shared" si="55"/>
        <v>0</v>
      </c>
      <c r="AK238" s="1488">
        <f t="shared" si="56"/>
        <v>0</v>
      </c>
      <c r="AL238" s="1488">
        <f t="shared" si="54"/>
        <v>0</v>
      </c>
      <c r="AM238" s="1839"/>
    </row>
    <row r="239" spans="1:39" ht="11.25" hidden="1" customHeight="1" x14ac:dyDescent="0.2">
      <c r="A239" s="1429">
        <v>262</v>
      </c>
      <c r="B239" s="1049">
        <v>112</v>
      </c>
      <c r="C239" s="1505">
        <f>'НЗ 2-экз'!C238</f>
        <v>0</v>
      </c>
      <c r="D239" s="1487">
        <f>'НЗ 2-экз'!D238</f>
        <v>0</v>
      </c>
      <c r="E239" s="1487">
        <f>'НЗ 2-экз'!E238</f>
        <v>0</v>
      </c>
      <c r="F239" s="1487">
        <f>'НЗ 2-экз'!F238</f>
        <v>0</v>
      </c>
      <c r="G239" s="1487">
        <f>'НЗ 2-экз'!G238</f>
        <v>0</v>
      </c>
      <c r="H239" s="1487">
        <f>'НЗ 2-экз'!H238</f>
        <v>0</v>
      </c>
      <c r="I239" s="1487">
        <f>'НЗ 2-экз'!I238</f>
        <v>0</v>
      </c>
      <c r="J239" s="1487">
        <f>'НЗ 2-экз'!J238</f>
        <v>0</v>
      </c>
      <c r="K239" s="1487">
        <f>'НЗ 2-экз'!K238</f>
        <v>0</v>
      </c>
      <c r="L239" s="1487">
        <f>'НЗ 2-экз'!L238</f>
        <v>0</v>
      </c>
      <c r="M239" s="1487">
        <f>'НЗ 2-экз'!M238</f>
        <v>0</v>
      </c>
      <c r="N239" s="1487">
        <f>'НЗ 2-экз'!N238</f>
        <v>0</v>
      </c>
      <c r="O239" s="1487">
        <f>'НЗ 2-экз'!O238</f>
        <v>0</v>
      </c>
      <c r="P239" s="1487">
        <f>'НЗ 2-экз'!P238</f>
        <v>0</v>
      </c>
      <c r="Q239" s="1487">
        <f>'НЗ 2-экз'!Q238</f>
        <v>0</v>
      </c>
      <c r="R239" s="1487">
        <f>'НЗ 2-экз'!R238</f>
        <v>0</v>
      </c>
      <c r="S239" s="1487">
        <f>'НЗ 2-экз'!S238</f>
        <v>0</v>
      </c>
      <c r="T239" s="1487">
        <f>'НЗ 2-экз'!T238</f>
        <v>0</v>
      </c>
      <c r="U239" s="1487">
        <f>'НЗ 2-экз'!U238</f>
        <v>0</v>
      </c>
      <c r="V239" s="1487">
        <f>'НЗ 2-экз'!V238</f>
        <v>0</v>
      </c>
      <c r="W239" s="1487">
        <f>'НЗ 2-экз'!W238</f>
        <v>0</v>
      </c>
      <c r="X239" s="1487">
        <f>'НЗ 2-экз'!X238</f>
        <v>0</v>
      </c>
      <c r="Y239" s="1487">
        <f>'НЗ 2-экз'!Y238</f>
        <v>0</v>
      </c>
      <c r="Z239" s="1487">
        <f>'НЗ 2-экз'!Z238</f>
        <v>0</v>
      </c>
      <c r="AA239" s="1487">
        <f>'НЗ 2-экз'!AA238</f>
        <v>0</v>
      </c>
      <c r="AB239" s="1487">
        <f>'НЗ 2-экз'!AB238</f>
        <v>0</v>
      </c>
      <c r="AC239" s="1487">
        <f>'НЗ 2-экз'!AC238</f>
        <v>0</v>
      </c>
      <c r="AD239" s="1487">
        <f>'НЗ 2-экз'!AD238</f>
        <v>0</v>
      </c>
      <c r="AE239" s="1488"/>
      <c r="AF239" s="1488"/>
      <c r="AG239" s="1488">
        <f t="shared" si="51"/>
        <v>0</v>
      </c>
      <c r="AH239" s="1488">
        <f t="shared" si="52"/>
        <v>0</v>
      </c>
      <c r="AI239" s="1488">
        <f t="shared" si="53"/>
        <v>0</v>
      </c>
      <c r="AJ239" s="1488">
        <f t="shared" si="55"/>
        <v>0</v>
      </c>
      <c r="AK239" s="1488">
        <f t="shared" si="56"/>
        <v>0</v>
      </c>
      <c r="AL239" s="1488">
        <f t="shared" si="54"/>
        <v>0</v>
      </c>
      <c r="AM239" s="1839"/>
    </row>
    <row r="240" spans="1:39" ht="11.25" hidden="1" customHeight="1" x14ac:dyDescent="0.2">
      <c r="A240" s="1429">
        <v>262</v>
      </c>
      <c r="B240" s="1049">
        <v>119</v>
      </c>
      <c r="C240" s="1505">
        <f>'НЗ 2-экз'!C239</f>
        <v>0</v>
      </c>
      <c r="D240" s="1487">
        <f>'НЗ 2-экз'!D239</f>
        <v>0</v>
      </c>
      <c r="E240" s="1487">
        <f>'НЗ 2-экз'!E239</f>
        <v>0</v>
      </c>
      <c r="F240" s="1487">
        <f>'НЗ 2-экз'!F239</f>
        <v>0</v>
      </c>
      <c r="G240" s="1487">
        <f>'НЗ 2-экз'!G239</f>
        <v>0</v>
      </c>
      <c r="H240" s="1487">
        <f>'НЗ 2-экз'!H239</f>
        <v>0</v>
      </c>
      <c r="I240" s="1487">
        <f>'НЗ 2-экз'!I239</f>
        <v>0</v>
      </c>
      <c r="J240" s="1487">
        <f>'НЗ 2-экз'!J239</f>
        <v>0</v>
      </c>
      <c r="K240" s="1487">
        <f>'НЗ 2-экз'!K239</f>
        <v>0</v>
      </c>
      <c r="L240" s="1487">
        <f>'НЗ 2-экз'!L239</f>
        <v>0</v>
      </c>
      <c r="M240" s="1487">
        <f>'НЗ 2-экз'!M239</f>
        <v>0</v>
      </c>
      <c r="N240" s="1487">
        <f>'НЗ 2-экз'!N239</f>
        <v>0</v>
      </c>
      <c r="O240" s="1487">
        <f>'НЗ 2-экз'!O239</f>
        <v>0</v>
      </c>
      <c r="P240" s="1487">
        <f>'НЗ 2-экз'!P239</f>
        <v>0</v>
      </c>
      <c r="Q240" s="1487">
        <f>'НЗ 2-экз'!Q239</f>
        <v>0</v>
      </c>
      <c r="R240" s="1487">
        <f>'НЗ 2-экз'!R239</f>
        <v>0</v>
      </c>
      <c r="S240" s="1487">
        <f>'НЗ 2-экз'!S239</f>
        <v>0</v>
      </c>
      <c r="T240" s="1487">
        <f>'НЗ 2-экз'!T239</f>
        <v>0</v>
      </c>
      <c r="U240" s="1487">
        <f>'НЗ 2-экз'!U239</f>
        <v>0</v>
      </c>
      <c r="V240" s="1487">
        <f>'НЗ 2-экз'!V239</f>
        <v>0</v>
      </c>
      <c r="W240" s="1487">
        <f>'НЗ 2-экз'!W239</f>
        <v>0</v>
      </c>
      <c r="X240" s="1487">
        <f>'НЗ 2-экз'!X239</f>
        <v>0</v>
      </c>
      <c r="Y240" s="1487">
        <f>'НЗ 2-экз'!Y239</f>
        <v>0</v>
      </c>
      <c r="Z240" s="1487">
        <f>'НЗ 2-экз'!Z239</f>
        <v>0</v>
      </c>
      <c r="AA240" s="1487">
        <f>'НЗ 2-экз'!AA239</f>
        <v>0</v>
      </c>
      <c r="AB240" s="1487">
        <f>'НЗ 2-экз'!AB239</f>
        <v>0</v>
      </c>
      <c r="AC240" s="1487">
        <f>'НЗ 2-экз'!AC239</f>
        <v>0</v>
      </c>
      <c r="AD240" s="1487">
        <f>'НЗ 2-экз'!AD239</f>
        <v>0</v>
      </c>
      <c r="AE240" s="1488"/>
      <c r="AF240" s="1488"/>
      <c r="AG240" s="1488">
        <f t="shared" si="51"/>
        <v>0</v>
      </c>
      <c r="AH240" s="1488">
        <f t="shared" si="52"/>
        <v>0</v>
      </c>
      <c r="AI240" s="1488">
        <f t="shared" si="53"/>
        <v>0</v>
      </c>
      <c r="AJ240" s="1488">
        <f t="shared" si="55"/>
        <v>0</v>
      </c>
      <c r="AK240" s="1488">
        <f t="shared" si="56"/>
        <v>0</v>
      </c>
      <c r="AL240" s="1488">
        <f t="shared" si="54"/>
        <v>0</v>
      </c>
      <c r="AM240" s="1839"/>
    </row>
    <row r="241" spans="1:39" ht="11.25" hidden="1" customHeight="1" x14ac:dyDescent="0.2">
      <c r="A241" s="1425">
        <v>266</v>
      </c>
      <c r="B241" s="1051">
        <v>111</v>
      </c>
      <c r="C241" s="1505">
        <f>'НЗ 2-экз'!C240</f>
        <v>0</v>
      </c>
      <c r="D241" s="1487">
        <f>'НЗ 2-экз'!D240</f>
        <v>0</v>
      </c>
      <c r="E241" s="1487">
        <f>'НЗ 2-экз'!E240</f>
        <v>0</v>
      </c>
      <c r="F241" s="1487">
        <f>'НЗ 2-экз'!F240</f>
        <v>0</v>
      </c>
      <c r="G241" s="1487">
        <f>'НЗ 2-экз'!G240</f>
        <v>0</v>
      </c>
      <c r="H241" s="1487">
        <f>'НЗ 2-экз'!H240</f>
        <v>0</v>
      </c>
      <c r="I241" s="1487">
        <f>'НЗ 2-экз'!I240</f>
        <v>0</v>
      </c>
      <c r="J241" s="1487">
        <f>'НЗ 2-экз'!J240</f>
        <v>0</v>
      </c>
      <c r="K241" s="1487">
        <f>'НЗ 2-экз'!K240</f>
        <v>0</v>
      </c>
      <c r="L241" s="1487">
        <f>'НЗ 2-экз'!L240</f>
        <v>0</v>
      </c>
      <c r="M241" s="1487">
        <f>'НЗ 2-экз'!M240</f>
        <v>0</v>
      </c>
      <c r="N241" s="1487">
        <f>'НЗ 2-экз'!N240</f>
        <v>0</v>
      </c>
      <c r="O241" s="1487">
        <f>'НЗ 2-экз'!O240</f>
        <v>0</v>
      </c>
      <c r="P241" s="1487">
        <f>'НЗ 2-экз'!P240</f>
        <v>0</v>
      </c>
      <c r="Q241" s="1487">
        <f>'НЗ 2-экз'!Q240</f>
        <v>0</v>
      </c>
      <c r="R241" s="1487">
        <f>'НЗ 2-экз'!R240</f>
        <v>0</v>
      </c>
      <c r="S241" s="1487">
        <f>'НЗ 2-экз'!S240</f>
        <v>0</v>
      </c>
      <c r="T241" s="1487">
        <f>'НЗ 2-экз'!T240</f>
        <v>0</v>
      </c>
      <c r="U241" s="1487">
        <f>'НЗ 2-экз'!U240</f>
        <v>0</v>
      </c>
      <c r="V241" s="1487">
        <f>'НЗ 2-экз'!V240</f>
        <v>0</v>
      </c>
      <c r="W241" s="1487">
        <f>'НЗ 2-экз'!W240</f>
        <v>0</v>
      </c>
      <c r="X241" s="1487">
        <f>'НЗ 2-экз'!X240</f>
        <v>0</v>
      </c>
      <c r="Y241" s="1487">
        <f>'НЗ 2-экз'!Y240</f>
        <v>0</v>
      </c>
      <c r="Z241" s="1487">
        <f>'НЗ 2-экз'!Z240</f>
        <v>0</v>
      </c>
      <c r="AA241" s="1487">
        <f>'НЗ 2-экз'!AA240</f>
        <v>0</v>
      </c>
      <c r="AB241" s="1487">
        <f>'НЗ 2-экз'!AB240</f>
        <v>0</v>
      </c>
      <c r="AC241" s="1487">
        <f>'НЗ 2-экз'!AC240</f>
        <v>0</v>
      </c>
      <c r="AD241" s="1487">
        <f>'НЗ 2-экз'!AD240</f>
        <v>0</v>
      </c>
      <c r="AE241" s="1488"/>
      <c r="AF241" s="1488"/>
      <c r="AG241" s="1488">
        <f t="shared" si="51"/>
        <v>0</v>
      </c>
      <c r="AH241" s="1488">
        <f t="shared" si="52"/>
        <v>0</v>
      </c>
      <c r="AI241" s="1488">
        <f t="shared" si="53"/>
        <v>0</v>
      </c>
      <c r="AJ241" s="1488">
        <f t="shared" si="55"/>
        <v>0</v>
      </c>
      <c r="AK241" s="1488">
        <f t="shared" si="56"/>
        <v>0</v>
      </c>
      <c r="AL241" s="1488">
        <f t="shared" si="54"/>
        <v>0</v>
      </c>
      <c r="AM241" s="1839"/>
    </row>
    <row r="242" spans="1:39" ht="11.25" hidden="1" customHeight="1" x14ac:dyDescent="0.2">
      <c r="A242" s="1425">
        <v>266</v>
      </c>
      <c r="B242" s="1051">
        <v>112</v>
      </c>
      <c r="C242" s="1505">
        <f>'НЗ 2-экз'!C241</f>
        <v>0</v>
      </c>
      <c r="D242" s="1487">
        <f>'НЗ 2-экз'!D241</f>
        <v>0</v>
      </c>
      <c r="E242" s="1487">
        <f>'НЗ 2-экз'!E241</f>
        <v>0</v>
      </c>
      <c r="F242" s="1487">
        <f>'НЗ 2-экз'!F241</f>
        <v>0</v>
      </c>
      <c r="G242" s="1487">
        <f>'НЗ 2-экз'!G241</f>
        <v>0</v>
      </c>
      <c r="H242" s="1487">
        <f>'НЗ 2-экз'!H241</f>
        <v>0</v>
      </c>
      <c r="I242" s="1487">
        <f>'НЗ 2-экз'!I241</f>
        <v>0</v>
      </c>
      <c r="J242" s="1487">
        <f>'НЗ 2-экз'!J241</f>
        <v>0</v>
      </c>
      <c r="K242" s="1487">
        <f>'НЗ 2-экз'!K241</f>
        <v>0</v>
      </c>
      <c r="L242" s="1487">
        <f>'НЗ 2-экз'!L241</f>
        <v>0</v>
      </c>
      <c r="M242" s="1487">
        <f>'НЗ 2-экз'!M241</f>
        <v>0</v>
      </c>
      <c r="N242" s="1487">
        <f>'НЗ 2-экз'!N241</f>
        <v>0</v>
      </c>
      <c r="O242" s="1487">
        <f>'НЗ 2-экз'!O241</f>
        <v>0</v>
      </c>
      <c r="P242" s="1487">
        <f>'НЗ 2-экз'!P241</f>
        <v>0</v>
      </c>
      <c r="Q242" s="1487">
        <f>'НЗ 2-экз'!Q241</f>
        <v>0</v>
      </c>
      <c r="R242" s="1487">
        <f>'НЗ 2-экз'!R241</f>
        <v>0</v>
      </c>
      <c r="S242" s="1487">
        <f>'НЗ 2-экз'!S241</f>
        <v>0</v>
      </c>
      <c r="T242" s="1487">
        <f>'НЗ 2-экз'!T241</f>
        <v>0</v>
      </c>
      <c r="U242" s="1487">
        <f>'НЗ 2-экз'!U241</f>
        <v>0</v>
      </c>
      <c r="V242" s="1487">
        <f>'НЗ 2-экз'!V241</f>
        <v>0</v>
      </c>
      <c r="W242" s="1487">
        <f>'НЗ 2-экз'!W241</f>
        <v>0</v>
      </c>
      <c r="X242" s="1487">
        <f>'НЗ 2-экз'!X241</f>
        <v>0</v>
      </c>
      <c r="Y242" s="1487">
        <f>'НЗ 2-экз'!Y241</f>
        <v>0</v>
      </c>
      <c r="Z242" s="1487">
        <f>'НЗ 2-экз'!Z241</f>
        <v>0</v>
      </c>
      <c r="AA242" s="1487">
        <f>'НЗ 2-экз'!AA241</f>
        <v>0</v>
      </c>
      <c r="AB242" s="1487">
        <f>'НЗ 2-экз'!AB241</f>
        <v>0</v>
      </c>
      <c r="AC242" s="1487">
        <f>'НЗ 2-экз'!AC241</f>
        <v>0</v>
      </c>
      <c r="AD242" s="1487">
        <f>'НЗ 2-экз'!AD241</f>
        <v>0</v>
      </c>
      <c r="AE242" s="1488"/>
      <c r="AF242" s="1488"/>
      <c r="AG242" s="1488">
        <f t="shared" si="51"/>
        <v>0</v>
      </c>
      <c r="AH242" s="1488">
        <f t="shared" si="52"/>
        <v>0</v>
      </c>
      <c r="AI242" s="1488">
        <f t="shared" si="53"/>
        <v>0</v>
      </c>
      <c r="AJ242" s="1488">
        <f t="shared" si="55"/>
        <v>0</v>
      </c>
      <c r="AK242" s="1488">
        <f t="shared" si="56"/>
        <v>0</v>
      </c>
      <c r="AL242" s="1488">
        <f t="shared" si="54"/>
        <v>0</v>
      </c>
      <c r="AM242" s="1839"/>
    </row>
    <row r="243" spans="1:39" ht="11.25" hidden="1" customHeight="1" x14ac:dyDescent="0.2">
      <c r="A243" s="1425">
        <v>266</v>
      </c>
      <c r="B243" s="1051">
        <v>119</v>
      </c>
      <c r="C243" s="1505">
        <f>'НЗ 2-экз'!C242</f>
        <v>0</v>
      </c>
      <c r="D243" s="1487">
        <f>'НЗ 2-экз'!D242</f>
        <v>0</v>
      </c>
      <c r="E243" s="1487">
        <f>'НЗ 2-экз'!E242</f>
        <v>0</v>
      </c>
      <c r="F243" s="1487">
        <f>'НЗ 2-экз'!F242</f>
        <v>0</v>
      </c>
      <c r="G243" s="1487">
        <f>'НЗ 2-экз'!G242</f>
        <v>0</v>
      </c>
      <c r="H243" s="1487">
        <f>'НЗ 2-экз'!H242</f>
        <v>0</v>
      </c>
      <c r="I243" s="1487">
        <f>'НЗ 2-экз'!I242</f>
        <v>0</v>
      </c>
      <c r="J243" s="1487">
        <f>'НЗ 2-экз'!J242</f>
        <v>0</v>
      </c>
      <c r="K243" s="1487">
        <f>'НЗ 2-экз'!K242</f>
        <v>0</v>
      </c>
      <c r="L243" s="1487">
        <f>'НЗ 2-экз'!L242</f>
        <v>0</v>
      </c>
      <c r="M243" s="1487">
        <f>'НЗ 2-экз'!M242</f>
        <v>0</v>
      </c>
      <c r="N243" s="1487">
        <f>'НЗ 2-экз'!N242</f>
        <v>0</v>
      </c>
      <c r="O243" s="1487">
        <f>'НЗ 2-экз'!O242</f>
        <v>0</v>
      </c>
      <c r="P243" s="1487">
        <f>'НЗ 2-экз'!P242</f>
        <v>0</v>
      </c>
      <c r="Q243" s="1487">
        <f>'НЗ 2-экз'!Q242</f>
        <v>0</v>
      </c>
      <c r="R243" s="1487">
        <f>'НЗ 2-экз'!R242</f>
        <v>0</v>
      </c>
      <c r="S243" s="1487">
        <f>'НЗ 2-экз'!S242</f>
        <v>0</v>
      </c>
      <c r="T243" s="1487">
        <f>'НЗ 2-экз'!T242</f>
        <v>0</v>
      </c>
      <c r="U243" s="1487">
        <f>'НЗ 2-экз'!U242</f>
        <v>0</v>
      </c>
      <c r="V243" s="1487">
        <f>'НЗ 2-экз'!V242</f>
        <v>0</v>
      </c>
      <c r="W243" s="1487">
        <f>'НЗ 2-экз'!W242</f>
        <v>0</v>
      </c>
      <c r="X243" s="1487">
        <f>'НЗ 2-экз'!X242</f>
        <v>0</v>
      </c>
      <c r="Y243" s="1487">
        <f>'НЗ 2-экз'!Y242</f>
        <v>0</v>
      </c>
      <c r="Z243" s="1487">
        <f>'НЗ 2-экз'!Z242</f>
        <v>0</v>
      </c>
      <c r="AA243" s="1487">
        <f>'НЗ 2-экз'!AA242</f>
        <v>0</v>
      </c>
      <c r="AB243" s="1487">
        <f>'НЗ 2-экз'!AB242</f>
        <v>0</v>
      </c>
      <c r="AC243" s="1487">
        <f>'НЗ 2-экз'!AC242</f>
        <v>0</v>
      </c>
      <c r="AD243" s="1487">
        <f>'НЗ 2-экз'!AD242</f>
        <v>0</v>
      </c>
      <c r="AE243" s="1488"/>
      <c r="AF243" s="1488"/>
      <c r="AG243" s="1488">
        <f t="shared" si="51"/>
        <v>0</v>
      </c>
      <c r="AH243" s="1488">
        <f t="shared" si="52"/>
        <v>0</v>
      </c>
      <c r="AI243" s="1488">
        <f t="shared" si="53"/>
        <v>0</v>
      </c>
      <c r="AJ243" s="1488">
        <f t="shared" si="55"/>
        <v>0</v>
      </c>
      <c r="AK243" s="1488">
        <f t="shared" si="56"/>
        <v>0</v>
      </c>
      <c r="AL243" s="1488">
        <f t="shared" si="54"/>
        <v>0</v>
      </c>
      <c r="AM243" s="1839"/>
    </row>
    <row r="244" spans="1:39" ht="11.25" hidden="1" customHeight="1" x14ac:dyDescent="0.2">
      <c r="A244" s="1425">
        <v>267</v>
      </c>
      <c r="B244" s="1051">
        <v>112</v>
      </c>
      <c r="C244" s="1505">
        <f>'НЗ 2-экз'!C243</f>
        <v>0</v>
      </c>
      <c r="D244" s="1487">
        <f>'НЗ 2-экз'!D243</f>
        <v>0</v>
      </c>
      <c r="E244" s="1487">
        <f>'НЗ 2-экз'!E243</f>
        <v>0</v>
      </c>
      <c r="F244" s="1487">
        <f>'НЗ 2-экз'!F243</f>
        <v>0</v>
      </c>
      <c r="G244" s="1487">
        <f>'НЗ 2-экз'!G243</f>
        <v>0</v>
      </c>
      <c r="H244" s="1487">
        <f>'НЗ 2-экз'!H243</f>
        <v>0</v>
      </c>
      <c r="I244" s="1487">
        <f>'НЗ 2-экз'!I243</f>
        <v>0</v>
      </c>
      <c r="J244" s="1487">
        <f>'НЗ 2-экз'!J243</f>
        <v>0</v>
      </c>
      <c r="K244" s="1487">
        <f>'НЗ 2-экз'!K243</f>
        <v>0</v>
      </c>
      <c r="L244" s="1487">
        <f>'НЗ 2-экз'!L243</f>
        <v>0</v>
      </c>
      <c r="M244" s="1487">
        <f>'НЗ 2-экз'!M243</f>
        <v>0</v>
      </c>
      <c r="N244" s="1487">
        <f>'НЗ 2-экз'!N243</f>
        <v>0</v>
      </c>
      <c r="O244" s="1487">
        <f>'НЗ 2-экз'!O243</f>
        <v>0</v>
      </c>
      <c r="P244" s="1487">
        <f>'НЗ 2-экз'!P243</f>
        <v>0</v>
      </c>
      <c r="Q244" s="1487">
        <f>'НЗ 2-экз'!Q243</f>
        <v>0</v>
      </c>
      <c r="R244" s="1487">
        <f>'НЗ 2-экз'!R243</f>
        <v>0</v>
      </c>
      <c r="S244" s="1487">
        <f>'НЗ 2-экз'!S243</f>
        <v>0</v>
      </c>
      <c r="T244" s="1487">
        <f>'НЗ 2-экз'!T243</f>
        <v>0</v>
      </c>
      <c r="U244" s="1487">
        <f>'НЗ 2-экз'!U243</f>
        <v>0</v>
      </c>
      <c r="V244" s="1487">
        <f>'НЗ 2-экз'!V243</f>
        <v>0</v>
      </c>
      <c r="W244" s="1487">
        <f>'НЗ 2-экз'!W243</f>
        <v>0</v>
      </c>
      <c r="X244" s="1487">
        <f>'НЗ 2-экз'!X243</f>
        <v>0</v>
      </c>
      <c r="Y244" s="1487">
        <f>'НЗ 2-экз'!Y243</f>
        <v>0</v>
      </c>
      <c r="Z244" s="1487">
        <f>'НЗ 2-экз'!Z243</f>
        <v>0</v>
      </c>
      <c r="AA244" s="1487">
        <f>'НЗ 2-экз'!AA243</f>
        <v>0</v>
      </c>
      <c r="AB244" s="1487">
        <f>'НЗ 2-экз'!AB243</f>
        <v>0</v>
      </c>
      <c r="AC244" s="1487">
        <f>'НЗ 2-экз'!AC243</f>
        <v>0</v>
      </c>
      <c r="AD244" s="1487">
        <f>'НЗ 2-экз'!AD243</f>
        <v>0</v>
      </c>
      <c r="AE244" s="1488"/>
      <c r="AF244" s="1488"/>
      <c r="AG244" s="1488">
        <f t="shared" si="51"/>
        <v>0</v>
      </c>
      <c r="AH244" s="1488">
        <f t="shared" si="52"/>
        <v>0</v>
      </c>
      <c r="AI244" s="1488">
        <f t="shared" si="53"/>
        <v>0</v>
      </c>
      <c r="AJ244" s="1488">
        <f t="shared" si="55"/>
        <v>0</v>
      </c>
      <c r="AK244" s="1488">
        <f t="shared" si="56"/>
        <v>0</v>
      </c>
      <c r="AL244" s="1488">
        <f t="shared" si="54"/>
        <v>0</v>
      </c>
      <c r="AM244" s="1839"/>
    </row>
    <row r="245" spans="1:39" ht="11.25" hidden="1" customHeight="1" x14ac:dyDescent="0.2">
      <c r="A245" s="1429">
        <v>291</v>
      </c>
      <c r="B245" s="1147">
        <v>851</v>
      </c>
      <c r="C245" s="1505">
        <f>'НЗ 2-экз'!C244</f>
        <v>0</v>
      </c>
      <c r="D245" s="1487">
        <f>'НЗ 2-экз'!D244</f>
        <v>0</v>
      </c>
      <c r="E245" s="1487">
        <f>'НЗ 2-экз'!E244</f>
        <v>0</v>
      </c>
      <c r="F245" s="1487">
        <f>'НЗ 2-экз'!F244</f>
        <v>0</v>
      </c>
      <c r="G245" s="1487">
        <f>'НЗ 2-экз'!G244</f>
        <v>0</v>
      </c>
      <c r="H245" s="1487">
        <f>'НЗ 2-экз'!H244</f>
        <v>0</v>
      </c>
      <c r="I245" s="1487">
        <f>'НЗ 2-экз'!I244</f>
        <v>0</v>
      </c>
      <c r="J245" s="1487">
        <f>'НЗ 2-экз'!J244</f>
        <v>0</v>
      </c>
      <c r="K245" s="1487">
        <f>'НЗ 2-экз'!K244</f>
        <v>0</v>
      </c>
      <c r="L245" s="1487">
        <f>'НЗ 2-экз'!L244</f>
        <v>0</v>
      </c>
      <c r="M245" s="1487">
        <f>'НЗ 2-экз'!M244</f>
        <v>0</v>
      </c>
      <c r="N245" s="1487">
        <f>'НЗ 2-экз'!N244</f>
        <v>0</v>
      </c>
      <c r="O245" s="1487">
        <f>'НЗ 2-экз'!O244</f>
        <v>0</v>
      </c>
      <c r="P245" s="1487">
        <f>'НЗ 2-экз'!P244</f>
        <v>0</v>
      </c>
      <c r="Q245" s="1487">
        <f>'НЗ 2-экз'!Q244</f>
        <v>0</v>
      </c>
      <c r="R245" s="1487">
        <f>'НЗ 2-экз'!R244</f>
        <v>0</v>
      </c>
      <c r="S245" s="1487">
        <f>'НЗ 2-экз'!S244</f>
        <v>0</v>
      </c>
      <c r="T245" s="1487">
        <f>'НЗ 2-экз'!T244</f>
        <v>0</v>
      </c>
      <c r="U245" s="1487">
        <f>'НЗ 2-экз'!U244</f>
        <v>0</v>
      </c>
      <c r="V245" s="1487">
        <f>'НЗ 2-экз'!V244</f>
        <v>0</v>
      </c>
      <c r="W245" s="1487">
        <f>'НЗ 2-экз'!W244</f>
        <v>0</v>
      </c>
      <c r="X245" s="1487">
        <f>'НЗ 2-экз'!X244</f>
        <v>0</v>
      </c>
      <c r="Y245" s="1487">
        <f>'НЗ 2-экз'!Y244</f>
        <v>0</v>
      </c>
      <c r="Z245" s="1487">
        <f>'НЗ 2-экз'!Z244</f>
        <v>0</v>
      </c>
      <c r="AA245" s="1487">
        <f>'НЗ 2-экз'!AA244</f>
        <v>0</v>
      </c>
      <c r="AB245" s="1487">
        <f>'НЗ 2-экз'!AB244</f>
        <v>0</v>
      </c>
      <c r="AC245" s="1487">
        <f>'НЗ 2-экз'!AC244</f>
        <v>0</v>
      </c>
      <c r="AD245" s="1487">
        <f>'НЗ 2-экз'!AD244</f>
        <v>0</v>
      </c>
      <c r="AE245" s="1488"/>
      <c r="AF245" s="1488"/>
      <c r="AG245" s="1488">
        <f t="shared" si="51"/>
        <v>0</v>
      </c>
      <c r="AH245" s="1488">
        <f t="shared" si="52"/>
        <v>0</v>
      </c>
      <c r="AI245" s="1488">
        <f t="shared" si="53"/>
        <v>0</v>
      </c>
      <c r="AJ245" s="1488">
        <f t="shared" si="55"/>
        <v>0</v>
      </c>
      <c r="AK245" s="1488">
        <f t="shared" si="56"/>
        <v>0</v>
      </c>
      <c r="AL245" s="1488">
        <f t="shared" si="54"/>
        <v>0</v>
      </c>
      <c r="AM245" s="1839"/>
    </row>
    <row r="246" spans="1:39" ht="11.25" hidden="1" customHeight="1" x14ac:dyDescent="0.2">
      <c r="A246" s="1429">
        <v>291</v>
      </c>
      <c r="B246" s="1147">
        <v>851</v>
      </c>
      <c r="C246" s="1505">
        <f>'НЗ 2-экз'!C245</f>
        <v>0</v>
      </c>
      <c r="D246" s="1487">
        <f>'НЗ 2-экз'!D245</f>
        <v>0</v>
      </c>
      <c r="E246" s="1487">
        <f>'НЗ 2-экз'!E245</f>
        <v>0</v>
      </c>
      <c r="F246" s="1487">
        <f>'НЗ 2-экз'!F245</f>
        <v>0</v>
      </c>
      <c r="G246" s="1487">
        <f>'НЗ 2-экз'!G245</f>
        <v>0</v>
      </c>
      <c r="H246" s="1487">
        <f>'НЗ 2-экз'!H245</f>
        <v>0</v>
      </c>
      <c r="I246" s="1487">
        <f>'НЗ 2-экз'!I245</f>
        <v>0</v>
      </c>
      <c r="J246" s="1487">
        <f>'НЗ 2-экз'!J245</f>
        <v>0</v>
      </c>
      <c r="K246" s="1487">
        <f>'НЗ 2-экз'!K245</f>
        <v>0</v>
      </c>
      <c r="L246" s="1487">
        <f>'НЗ 2-экз'!L245</f>
        <v>0</v>
      </c>
      <c r="M246" s="1487">
        <f>'НЗ 2-экз'!M245</f>
        <v>0</v>
      </c>
      <c r="N246" s="1487">
        <f>'НЗ 2-экз'!N245</f>
        <v>0</v>
      </c>
      <c r="O246" s="1487">
        <f>'НЗ 2-экз'!O245</f>
        <v>0</v>
      </c>
      <c r="P246" s="1487">
        <f>'НЗ 2-экз'!P245</f>
        <v>0</v>
      </c>
      <c r="Q246" s="1487">
        <f>'НЗ 2-экз'!Q245</f>
        <v>0</v>
      </c>
      <c r="R246" s="1487">
        <f>'НЗ 2-экз'!R245</f>
        <v>0</v>
      </c>
      <c r="S246" s="1487">
        <f>'НЗ 2-экз'!S245</f>
        <v>0</v>
      </c>
      <c r="T246" s="1487">
        <f>'НЗ 2-экз'!T245</f>
        <v>0</v>
      </c>
      <c r="U246" s="1487">
        <f>'НЗ 2-экз'!U245</f>
        <v>0</v>
      </c>
      <c r="V246" s="1487">
        <f>'НЗ 2-экз'!V245</f>
        <v>0</v>
      </c>
      <c r="W246" s="1487">
        <f>'НЗ 2-экз'!W245</f>
        <v>0</v>
      </c>
      <c r="X246" s="1487">
        <f>'НЗ 2-экз'!X245</f>
        <v>0</v>
      </c>
      <c r="Y246" s="1487">
        <f>'НЗ 2-экз'!Y245</f>
        <v>0</v>
      </c>
      <c r="Z246" s="1487">
        <f>'НЗ 2-экз'!Z245</f>
        <v>0</v>
      </c>
      <c r="AA246" s="1487">
        <f>'НЗ 2-экз'!AA245</f>
        <v>0</v>
      </c>
      <c r="AB246" s="1487">
        <f>'НЗ 2-экз'!AB245</f>
        <v>0</v>
      </c>
      <c r="AC246" s="1487">
        <f>'НЗ 2-экз'!AC245</f>
        <v>0</v>
      </c>
      <c r="AD246" s="1487">
        <f>'НЗ 2-экз'!AD245</f>
        <v>0</v>
      </c>
      <c r="AE246" s="1488"/>
      <c r="AF246" s="1488"/>
      <c r="AG246" s="1488">
        <f t="shared" si="51"/>
        <v>0</v>
      </c>
      <c r="AH246" s="1488">
        <f t="shared" si="52"/>
        <v>0</v>
      </c>
      <c r="AI246" s="1488">
        <f t="shared" si="53"/>
        <v>0</v>
      </c>
      <c r="AJ246" s="1488">
        <f t="shared" si="55"/>
        <v>0</v>
      </c>
      <c r="AK246" s="1488">
        <f t="shared" si="56"/>
        <v>0</v>
      </c>
      <c r="AL246" s="1488">
        <f t="shared" si="54"/>
        <v>0</v>
      </c>
      <c r="AM246" s="1839"/>
    </row>
    <row r="247" spans="1:39" ht="11.25" hidden="1" customHeight="1" x14ac:dyDescent="0.2">
      <c r="A247" s="1429">
        <v>291</v>
      </c>
      <c r="B247" s="1049">
        <v>852</v>
      </c>
      <c r="C247" s="1505">
        <f>'НЗ 2-экз'!C246</f>
        <v>0</v>
      </c>
      <c r="D247" s="1487">
        <f>'НЗ 2-экз'!D246</f>
        <v>0</v>
      </c>
      <c r="E247" s="1487">
        <f>'НЗ 2-экз'!E246</f>
        <v>0</v>
      </c>
      <c r="F247" s="1487">
        <f>'НЗ 2-экз'!F246</f>
        <v>0</v>
      </c>
      <c r="G247" s="1487">
        <f>'НЗ 2-экз'!G246</f>
        <v>0</v>
      </c>
      <c r="H247" s="1487">
        <f>'НЗ 2-экз'!H246</f>
        <v>0</v>
      </c>
      <c r="I247" s="1487">
        <f>'НЗ 2-экз'!I246</f>
        <v>0</v>
      </c>
      <c r="J247" s="1487">
        <f>'НЗ 2-экз'!J246</f>
        <v>0</v>
      </c>
      <c r="K247" s="1487">
        <f>'НЗ 2-экз'!K246</f>
        <v>0</v>
      </c>
      <c r="L247" s="1487">
        <f>'НЗ 2-экз'!L246</f>
        <v>0</v>
      </c>
      <c r="M247" s="1487">
        <f>'НЗ 2-экз'!M246</f>
        <v>0</v>
      </c>
      <c r="N247" s="1487">
        <f>'НЗ 2-экз'!N246</f>
        <v>0</v>
      </c>
      <c r="O247" s="1487">
        <f>'НЗ 2-экз'!O246</f>
        <v>0</v>
      </c>
      <c r="P247" s="1487">
        <f>'НЗ 2-экз'!P246</f>
        <v>0</v>
      </c>
      <c r="Q247" s="1487">
        <f>'НЗ 2-экз'!Q246</f>
        <v>0</v>
      </c>
      <c r="R247" s="1487">
        <f>'НЗ 2-экз'!R246</f>
        <v>0</v>
      </c>
      <c r="S247" s="1487">
        <f>'НЗ 2-экз'!S246</f>
        <v>0</v>
      </c>
      <c r="T247" s="1487">
        <f>'НЗ 2-экз'!T246</f>
        <v>0</v>
      </c>
      <c r="U247" s="1487">
        <f>'НЗ 2-экз'!U246</f>
        <v>0</v>
      </c>
      <c r="V247" s="1487">
        <f>'НЗ 2-экз'!V246</f>
        <v>0</v>
      </c>
      <c r="W247" s="1487">
        <f>'НЗ 2-экз'!W246</f>
        <v>0</v>
      </c>
      <c r="X247" s="1487">
        <f>'НЗ 2-экз'!X246</f>
        <v>0</v>
      </c>
      <c r="Y247" s="1487">
        <f>'НЗ 2-экз'!Y246</f>
        <v>0</v>
      </c>
      <c r="Z247" s="1487">
        <f>'НЗ 2-экз'!Z246</f>
        <v>0</v>
      </c>
      <c r="AA247" s="1487">
        <f>'НЗ 2-экз'!AA246</f>
        <v>0</v>
      </c>
      <c r="AB247" s="1487">
        <f>'НЗ 2-экз'!AB246</f>
        <v>0</v>
      </c>
      <c r="AC247" s="1487">
        <f>'НЗ 2-экз'!AC246</f>
        <v>0</v>
      </c>
      <c r="AD247" s="1487">
        <f>'НЗ 2-экз'!AD246</f>
        <v>0</v>
      </c>
      <c r="AE247" s="1488"/>
      <c r="AF247" s="1488"/>
      <c r="AG247" s="1488">
        <f t="shared" si="51"/>
        <v>0</v>
      </c>
      <c r="AH247" s="1488">
        <f t="shared" si="52"/>
        <v>0</v>
      </c>
      <c r="AI247" s="1488">
        <f t="shared" si="53"/>
        <v>0</v>
      </c>
      <c r="AJ247" s="1488">
        <f t="shared" si="55"/>
        <v>0</v>
      </c>
      <c r="AK247" s="1488">
        <f t="shared" si="56"/>
        <v>0</v>
      </c>
      <c r="AL247" s="1488">
        <f t="shared" si="54"/>
        <v>0</v>
      </c>
      <c r="AM247" s="1839"/>
    </row>
    <row r="248" spans="1:39" ht="11.25" hidden="1" customHeight="1" x14ac:dyDescent="0.2">
      <c r="A248" s="1429">
        <v>291</v>
      </c>
      <c r="B248" s="1147">
        <v>853</v>
      </c>
      <c r="C248" s="1505">
        <f>'НЗ 2-экз'!C247</f>
        <v>0</v>
      </c>
      <c r="D248" s="1487">
        <f>'НЗ 2-экз'!D247</f>
        <v>0</v>
      </c>
      <c r="E248" s="1487">
        <f>'НЗ 2-экз'!E247</f>
        <v>0</v>
      </c>
      <c r="F248" s="1487">
        <f>'НЗ 2-экз'!F247</f>
        <v>0</v>
      </c>
      <c r="G248" s="1487">
        <f>'НЗ 2-экз'!G247</f>
        <v>0</v>
      </c>
      <c r="H248" s="1487">
        <f>'НЗ 2-экз'!H247</f>
        <v>0</v>
      </c>
      <c r="I248" s="1487">
        <f>'НЗ 2-экз'!I247</f>
        <v>0</v>
      </c>
      <c r="J248" s="1487">
        <f>'НЗ 2-экз'!J247</f>
        <v>0</v>
      </c>
      <c r="K248" s="1487">
        <f>'НЗ 2-экз'!K247</f>
        <v>0</v>
      </c>
      <c r="L248" s="1487">
        <f>'НЗ 2-экз'!L247</f>
        <v>0</v>
      </c>
      <c r="M248" s="1487">
        <f>'НЗ 2-экз'!M247</f>
        <v>0</v>
      </c>
      <c r="N248" s="1487">
        <f>'НЗ 2-экз'!N247</f>
        <v>0</v>
      </c>
      <c r="O248" s="1487">
        <f>'НЗ 2-экз'!O247</f>
        <v>0</v>
      </c>
      <c r="P248" s="1487">
        <f>'НЗ 2-экз'!P247</f>
        <v>0</v>
      </c>
      <c r="Q248" s="1487">
        <f>'НЗ 2-экз'!Q247</f>
        <v>0</v>
      </c>
      <c r="R248" s="1487">
        <f>'НЗ 2-экз'!R247</f>
        <v>0</v>
      </c>
      <c r="S248" s="1487">
        <f>'НЗ 2-экз'!S247</f>
        <v>0</v>
      </c>
      <c r="T248" s="1487">
        <f>'НЗ 2-экз'!T247</f>
        <v>0</v>
      </c>
      <c r="U248" s="1487">
        <f>'НЗ 2-экз'!U247</f>
        <v>0</v>
      </c>
      <c r="V248" s="1487">
        <f>'НЗ 2-экз'!V247</f>
        <v>0</v>
      </c>
      <c r="W248" s="1487">
        <f>'НЗ 2-экз'!W247</f>
        <v>0</v>
      </c>
      <c r="X248" s="1487">
        <f>'НЗ 2-экз'!X247</f>
        <v>0</v>
      </c>
      <c r="Y248" s="1487">
        <f>'НЗ 2-экз'!Y247</f>
        <v>0</v>
      </c>
      <c r="Z248" s="1487">
        <f>'НЗ 2-экз'!Z247</f>
        <v>0</v>
      </c>
      <c r="AA248" s="1487">
        <f>'НЗ 2-экз'!AA247</f>
        <v>0</v>
      </c>
      <c r="AB248" s="1487">
        <f>'НЗ 2-экз'!AB247</f>
        <v>0</v>
      </c>
      <c r="AC248" s="1487">
        <f>'НЗ 2-экз'!AC247</f>
        <v>0</v>
      </c>
      <c r="AD248" s="1487">
        <f>'НЗ 2-экз'!AD247</f>
        <v>0</v>
      </c>
      <c r="AE248" s="1488"/>
      <c r="AF248" s="1488"/>
      <c r="AG248" s="1488">
        <f t="shared" si="51"/>
        <v>0</v>
      </c>
      <c r="AH248" s="1488">
        <f t="shared" si="52"/>
        <v>0</v>
      </c>
      <c r="AI248" s="1488">
        <f t="shared" si="53"/>
        <v>0</v>
      </c>
      <c r="AJ248" s="1488">
        <f t="shared" si="55"/>
        <v>0</v>
      </c>
      <c r="AK248" s="1488">
        <f t="shared" si="56"/>
        <v>0</v>
      </c>
      <c r="AL248" s="1488">
        <f t="shared" si="54"/>
        <v>0</v>
      </c>
      <c r="AM248" s="1839"/>
    </row>
    <row r="249" spans="1:39" ht="11.25" hidden="1" customHeight="1" x14ac:dyDescent="0.2">
      <c r="A249" s="1429">
        <v>292</v>
      </c>
      <c r="B249" s="1049">
        <v>853</v>
      </c>
      <c r="C249" s="1505">
        <f>'НЗ 2-экз'!C248</f>
        <v>0</v>
      </c>
      <c r="D249" s="1487">
        <f>'НЗ 2-экз'!D248</f>
        <v>0</v>
      </c>
      <c r="E249" s="1487">
        <f>'НЗ 2-экз'!E248</f>
        <v>0</v>
      </c>
      <c r="F249" s="1487">
        <f>'НЗ 2-экз'!F248</f>
        <v>0</v>
      </c>
      <c r="G249" s="1487">
        <f>'НЗ 2-экз'!G248</f>
        <v>0</v>
      </c>
      <c r="H249" s="1487">
        <f>'НЗ 2-экз'!H248</f>
        <v>0</v>
      </c>
      <c r="I249" s="1487">
        <f>'НЗ 2-экз'!I248</f>
        <v>0</v>
      </c>
      <c r="J249" s="1487">
        <f>'НЗ 2-экз'!J248</f>
        <v>0</v>
      </c>
      <c r="K249" s="1487">
        <f>'НЗ 2-экз'!K248</f>
        <v>0</v>
      </c>
      <c r="L249" s="1487">
        <f>'НЗ 2-экз'!L248</f>
        <v>0</v>
      </c>
      <c r="M249" s="1487">
        <f>'НЗ 2-экз'!M248</f>
        <v>0</v>
      </c>
      <c r="N249" s="1487">
        <f>'НЗ 2-экз'!N248</f>
        <v>0</v>
      </c>
      <c r="O249" s="1487">
        <f>'НЗ 2-экз'!O248</f>
        <v>0</v>
      </c>
      <c r="P249" s="1487">
        <f>'НЗ 2-экз'!P248</f>
        <v>0</v>
      </c>
      <c r="Q249" s="1487">
        <f>'НЗ 2-экз'!Q248</f>
        <v>0</v>
      </c>
      <c r="R249" s="1487">
        <f>'НЗ 2-экз'!R248</f>
        <v>0</v>
      </c>
      <c r="S249" s="1487">
        <f>'НЗ 2-экз'!S248</f>
        <v>0</v>
      </c>
      <c r="T249" s="1487">
        <f>'НЗ 2-экз'!T248</f>
        <v>0</v>
      </c>
      <c r="U249" s="1487">
        <f>'НЗ 2-экз'!U248</f>
        <v>0</v>
      </c>
      <c r="V249" s="1487">
        <f>'НЗ 2-экз'!V248</f>
        <v>0</v>
      </c>
      <c r="W249" s="1487">
        <f>'НЗ 2-экз'!W248</f>
        <v>0</v>
      </c>
      <c r="X249" s="1487">
        <f>'НЗ 2-экз'!X248</f>
        <v>0</v>
      </c>
      <c r="Y249" s="1487">
        <f>'НЗ 2-экз'!Y248</f>
        <v>0</v>
      </c>
      <c r="Z249" s="1487">
        <f>'НЗ 2-экз'!Z248</f>
        <v>0</v>
      </c>
      <c r="AA249" s="1487">
        <f>'НЗ 2-экз'!AA248</f>
        <v>0</v>
      </c>
      <c r="AB249" s="1487">
        <f>'НЗ 2-экз'!AB248</f>
        <v>0</v>
      </c>
      <c r="AC249" s="1487">
        <f>'НЗ 2-экз'!AC248</f>
        <v>0</v>
      </c>
      <c r="AD249" s="1487">
        <f>'НЗ 2-экз'!AD248</f>
        <v>0</v>
      </c>
      <c r="AE249" s="1488"/>
      <c r="AF249" s="1488"/>
      <c r="AG249" s="1488">
        <f t="shared" si="51"/>
        <v>0</v>
      </c>
      <c r="AH249" s="1488">
        <f t="shared" si="52"/>
        <v>0</v>
      </c>
      <c r="AI249" s="1488">
        <f t="shared" si="53"/>
        <v>0</v>
      </c>
      <c r="AJ249" s="1488">
        <f t="shared" si="55"/>
        <v>0</v>
      </c>
      <c r="AK249" s="1488">
        <f t="shared" si="56"/>
        <v>0</v>
      </c>
      <c r="AL249" s="1488">
        <f t="shared" si="54"/>
        <v>0</v>
      </c>
      <c r="AM249" s="1839"/>
    </row>
    <row r="250" spans="1:39" ht="11.25" hidden="1" customHeight="1" x14ac:dyDescent="0.2">
      <c r="A250" s="1429">
        <v>293</v>
      </c>
      <c r="B250" s="1049">
        <v>851</v>
      </c>
      <c r="C250" s="1505">
        <f>'НЗ 2-экз'!C249</f>
        <v>0</v>
      </c>
      <c r="D250" s="1487">
        <f>'НЗ 2-экз'!D249</f>
        <v>0</v>
      </c>
      <c r="E250" s="1487">
        <f>'НЗ 2-экз'!E249</f>
        <v>0</v>
      </c>
      <c r="F250" s="1487">
        <f>'НЗ 2-экз'!F249</f>
        <v>0</v>
      </c>
      <c r="G250" s="1487">
        <f>'НЗ 2-экз'!G249</f>
        <v>0</v>
      </c>
      <c r="H250" s="1487">
        <f>'НЗ 2-экз'!H249</f>
        <v>0</v>
      </c>
      <c r="I250" s="1487">
        <f>'НЗ 2-экз'!I249</f>
        <v>0</v>
      </c>
      <c r="J250" s="1487">
        <f>'НЗ 2-экз'!J249</f>
        <v>0</v>
      </c>
      <c r="K250" s="1487">
        <f>'НЗ 2-экз'!K249</f>
        <v>0</v>
      </c>
      <c r="L250" s="1487">
        <f>'НЗ 2-экз'!L249</f>
        <v>0</v>
      </c>
      <c r="M250" s="1487">
        <f>'НЗ 2-экз'!M249</f>
        <v>0</v>
      </c>
      <c r="N250" s="1487">
        <f>'НЗ 2-экз'!N249</f>
        <v>0</v>
      </c>
      <c r="O250" s="1487">
        <f>'НЗ 2-экз'!O249</f>
        <v>0</v>
      </c>
      <c r="P250" s="1487">
        <f>'НЗ 2-экз'!P249</f>
        <v>0</v>
      </c>
      <c r="Q250" s="1487">
        <f>'НЗ 2-экз'!Q249</f>
        <v>0</v>
      </c>
      <c r="R250" s="1487">
        <f>'НЗ 2-экз'!R249</f>
        <v>0</v>
      </c>
      <c r="S250" s="1487">
        <f>'НЗ 2-экз'!S249</f>
        <v>0</v>
      </c>
      <c r="T250" s="1487">
        <f>'НЗ 2-экз'!T249</f>
        <v>0</v>
      </c>
      <c r="U250" s="1487">
        <f>'НЗ 2-экз'!U249</f>
        <v>0</v>
      </c>
      <c r="V250" s="1487">
        <f>'НЗ 2-экз'!V249</f>
        <v>0</v>
      </c>
      <c r="W250" s="1487">
        <f>'НЗ 2-экз'!W249</f>
        <v>0</v>
      </c>
      <c r="X250" s="1487">
        <f>'НЗ 2-экз'!X249</f>
        <v>0</v>
      </c>
      <c r="Y250" s="1487">
        <f>'НЗ 2-экз'!Y249</f>
        <v>0</v>
      </c>
      <c r="Z250" s="1487">
        <f>'НЗ 2-экз'!Z249</f>
        <v>0</v>
      </c>
      <c r="AA250" s="1487">
        <f>'НЗ 2-экз'!AA249</f>
        <v>0</v>
      </c>
      <c r="AB250" s="1487">
        <f>'НЗ 2-экз'!AB249</f>
        <v>0</v>
      </c>
      <c r="AC250" s="1487">
        <f>'НЗ 2-экз'!AC249</f>
        <v>0</v>
      </c>
      <c r="AD250" s="1487">
        <f>'НЗ 2-экз'!AD249</f>
        <v>0</v>
      </c>
      <c r="AE250" s="1488"/>
      <c r="AF250" s="1488"/>
      <c r="AG250" s="1488">
        <f t="shared" si="51"/>
        <v>0</v>
      </c>
      <c r="AH250" s="1488">
        <f t="shared" si="52"/>
        <v>0</v>
      </c>
      <c r="AI250" s="1488">
        <f t="shared" si="53"/>
        <v>0</v>
      </c>
      <c r="AJ250" s="1488">
        <f t="shared" si="55"/>
        <v>0</v>
      </c>
      <c r="AK250" s="1488">
        <f t="shared" si="56"/>
        <v>0</v>
      </c>
      <c r="AL250" s="1488">
        <f t="shared" si="54"/>
        <v>0</v>
      </c>
      <c r="AM250" s="1839"/>
    </row>
    <row r="251" spans="1:39" ht="11.25" hidden="1" customHeight="1" x14ac:dyDescent="0.2">
      <c r="A251" s="1429">
        <v>293</v>
      </c>
      <c r="B251" s="1049">
        <v>853</v>
      </c>
      <c r="C251" s="1505">
        <f>'НЗ 2-экз'!C250</f>
        <v>0</v>
      </c>
      <c r="D251" s="1487">
        <f>'НЗ 2-экз'!D250</f>
        <v>0</v>
      </c>
      <c r="E251" s="1487">
        <f>'НЗ 2-экз'!E250</f>
        <v>0</v>
      </c>
      <c r="F251" s="1487">
        <f>'НЗ 2-экз'!F250</f>
        <v>0</v>
      </c>
      <c r="G251" s="1487">
        <f>'НЗ 2-экз'!G250</f>
        <v>0</v>
      </c>
      <c r="H251" s="1487">
        <f>'НЗ 2-экз'!H250</f>
        <v>0</v>
      </c>
      <c r="I251" s="1487">
        <f>'НЗ 2-экз'!I250</f>
        <v>0</v>
      </c>
      <c r="J251" s="1487">
        <f>'НЗ 2-экз'!J250</f>
        <v>0</v>
      </c>
      <c r="K251" s="1487">
        <f>'НЗ 2-экз'!K250</f>
        <v>0</v>
      </c>
      <c r="L251" s="1487">
        <f>'НЗ 2-экз'!L250</f>
        <v>0</v>
      </c>
      <c r="M251" s="1487">
        <f>'НЗ 2-экз'!M250</f>
        <v>0</v>
      </c>
      <c r="N251" s="1487">
        <f>'НЗ 2-экз'!N250</f>
        <v>0</v>
      </c>
      <c r="O251" s="1487">
        <f>'НЗ 2-экз'!O250</f>
        <v>0</v>
      </c>
      <c r="P251" s="1487">
        <f>'НЗ 2-экз'!P250</f>
        <v>0</v>
      </c>
      <c r="Q251" s="1487">
        <f>'НЗ 2-экз'!Q250</f>
        <v>0</v>
      </c>
      <c r="R251" s="1487">
        <f>'НЗ 2-экз'!R250</f>
        <v>0</v>
      </c>
      <c r="S251" s="1487">
        <f>'НЗ 2-экз'!S250</f>
        <v>0</v>
      </c>
      <c r="T251" s="1487">
        <f>'НЗ 2-экз'!T250</f>
        <v>0</v>
      </c>
      <c r="U251" s="1487">
        <f>'НЗ 2-экз'!U250</f>
        <v>0</v>
      </c>
      <c r="V251" s="1487">
        <f>'НЗ 2-экз'!V250</f>
        <v>0</v>
      </c>
      <c r="W251" s="1487">
        <f>'НЗ 2-экз'!W250</f>
        <v>0</v>
      </c>
      <c r="X251" s="1487">
        <f>'НЗ 2-экз'!X250</f>
        <v>0</v>
      </c>
      <c r="Y251" s="1487">
        <f>'НЗ 2-экз'!Y250</f>
        <v>0</v>
      </c>
      <c r="Z251" s="1487">
        <f>'НЗ 2-экз'!Z250</f>
        <v>0</v>
      </c>
      <c r="AA251" s="1487">
        <f>'НЗ 2-экз'!AA250</f>
        <v>0</v>
      </c>
      <c r="AB251" s="1487">
        <f>'НЗ 2-экз'!AB250</f>
        <v>0</v>
      </c>
      <c r="AC251" s="1487">
        <f>'НЗ 2-экз'!AC250</f>
        <v>0</v>
      </c>
      <c r="AD251" s="1487">
        <f>'НЗ 2-экз'!AD250</f>
        <v>0</v>
      </c>
      <c r="AE251" s="1488"/>
      <c r="AF251" s="1488"/>
      <c r="AG251" s="1488">
        <f t="shared" si="51"/>
        <v>0</v>
      </c>
      <c r="AH251" s="1488">
        <f t="shared" si="52"/>
        <v>0</v>
      </c>
      <c r="AI251" s="1488">
        <f t="shared" si="53"/>
        <v>0</v>
      </c>
      <c r="AJ251" s="1488">
        <f t="shared" si="55"/>
        <v>0</v>
      </c>
      <c r="AK251" s="1488">
        <f t="shared" si="56"/>
        <v>0</v>
      </c>
      <c r="AL251" s="1488">
        <f t="shared" si="54"/>
        <v>0</v>
      </c>
      <c r="AM251" s="1839"/>
    </row>
    <row r="252" spans="1:39" ht="13.5" hidden="1" customHeight="1" x14ac:dyDescent="0.2">
      <c r="A252" s="1429">
        <v>296</v>
      </c>
      <c r="B252" s="1049">
        <v>244</v>
      </c>
      <c r="C252" s="1505">
        <f>'НЗ 2-экз'!C251</f>
        <v>0</v>
      </c>
      <c r="D252" s="1487">
        <f>'НЗ 2-экз'!D251</f>
        <v>0</v>
      </c>
      <c r="E252" s="1487">
        <f>'НЗ 2-экз'!E251</f>
        <v>0</v>
      </c>
      <c r="F252" s="1487">
        <f>'НЗ 2-экз'!F251</f>
        <v>0</v>
      </c>
      <c r="G252" s="1487">
        <f>'НЗ 2-экз'!G251</f>
        <v>0</v>
      </c>
      <c r="H252" s="1487">
        <f>'НЗ 2-экз'!H251</f>
        <v>0</v>
      </c>
      <c r="I252" s="1487">
        <f>'НЗ 2-экз'!I251</f>
        <v>0</v>
      </c>
      <c r="J252" s="1487">
        <f>'НЗ 2-экз'!J251</f>
        <v>0</v>
      </c>
      <c r="K252" s="1487">
        <f>'НЗ 2-экз'!K251</f>
        <v>0</v>
      </c>
      <c r="L252" s="1487">
        <f>'НЗ 2-экз'!L251</f>
        <v>0</v>
      </c>
      <c r="M252" s="1487">
        <f>'НЗ 2-экз'!M251</f>
        <v>0</v>
      </c>
      <c r="N252" s="1487">
        <f>'НЗ 2-экз'!N251</f>
        <v>0</v>
      </c>
      <c r="O252" s="1487">
        <f>'НЗ 2-экз'!O251</f>
        <v>0</v>
      </c>
      <c r="P252" s="1487">
        <f>'НЗ 2-экз'!P251</f>
        <v>0</v>
      </c>
      <c r="Q252" s="1487">
        <f>'НЗ 2-экз'!Q251</f>
        <v>0</v>
      </c>
      <c r="R252" s="1487">
        <f>'НЗ 2-экз'!R251</f>
        <v>0</v>
      </c>
      <c r="S252" s="1487">
        <f>'НЗ 2-экз'!S251</f>
        <v>0</v>
      </c>
      <c r="T252" s="1487">
        <f>'НЗ 2-экз'!T251</f>
        <v>0</v>
      </c>
      <c r="U252" s="1487">
        <f>'НЗ 2-экз'!U251</f>
        <v>0</v>
      </c>
      <c r="V252" s="1487">
        <f>'НЗ 2-экз'!V251</f>
        <v>0</v>
      </c>
      <c r="W252" s="1487">
        <f>'НЗ 2-экз'!W251</f>
        <v>0</v>
      </c>
      <c r="X252" s="1487">
        <f>'НЗ 2-экз'!X251</f>
        <v>0</v>
      </c>
      <c r="Y252" s="1487">
        <f>'НЗ 2-экз'!Y251</f>
        <v>0</v>
      </c>
      <c r="Z252" s="1487">
        <f>'НЗ 2-экз'!Z251</f>
        <v>0</v>
      </c>
      <c r="AA252" s="1487">
        <f>'НЗ 2-экз'!AA251</f>
        <v>0</v>
      </c>
      <c r="AB252" s="1487">
        <f>'НЗ 2-экз'!AB251</f>
        <v>0</v>
      </c>
      <c r="AC252" s="1487">
        <f>'НЗ 2-экз'!AC251</f>
        <v>0</v>
      </c>
      <c r="AD252" s="1487">
        <f>'НЗ 2-экз'!AD251</f>
        <v>0</v>
      </c>
      <c r="AE252" s="1488"/>
      <c r="AF252" s="1488"/>
      <c r="AG252" s="1488">
        <f t="shared" si="51"/>
        <v>0</v>
      </c>
      <c r="AH252" s="1488">
        <f t="shared" si="52"/>
        <v>0</v>
      </c>
      <c r="AI252" s="1488">
        <f t="shared" si="53"/>
        <v>0</v>
      </c>
      <c r="AJ252" s="1488">
        <f t="shared" si="55"/>
        <v>0</v>
      </c>
      <c r="AK252" s="1488">
        <f t="shared" si="56"/>
        <v>0</v>
      </c>
      <c r="AL252" s="1488">
        <f t="shared" si="54"/>
        <v>0</v>
      </c>
      <c r="AM252" s="1839"/>
    </row>
    <row r="253" spans="1:39" ht="11.25" hidden="1" customHeight="1" x14ac:dyDescent="0.2">
      <c r="A253" s="1429">
        <v>296</v>
      </c>
      <c r="B253" s="1049">
        <v>340</v>
      </c>
      <c r="C253" s="1505">
        <f>'НЗ 2-экз'!C252</f>
        <v>0</v>
      </c>
      <c r="D253" s="1487">
        <f>'НЗ 2-экз'!D252</f>
        <v>0</v>
      </c>
      <c r="E253" s="1487">
        <f>'НЗ 2-экз'!E252</f>
        <v>0</v>
      </c>
      <c r="F253" s="1487">
        <f>'НЗ 2-экз'!F252</f>
        <v>0</v>
      </c>
      <c r="G253" s="1487">
        <f>'НЗ 2-экз'!G252</f>
        <v>0</v>
      </c>
      <c r="H253" s="1487">
        <f>'НЗ 2-экз'!H252</f>
        <v>0</v>
      </c>
      <c r="I253" s="1487">
        <f>'НЗ 2-экз'!I252</f>
        <v>0</v>
      </c>
      <c r="J253" s="1487">
        <f>'НЗ 2-экз'!J252</f>
        <v>0</v>
      </c>
      <c r="K253" s="1487">
        <f>'НЗ 2-экз'!K252</f>
        <v>0</v>
      </c>
      <c r="L253" s="1487">
        <f>'НЗ 2-экз'!L252</f>
        <v>0</v>
      </c>
      <c r="M253" s="1487">
        <f>'НЗ 2-экз'!M252</f>
        <v>0</v>
      </c>
      <c r="N253" s="1487">
        <f>'НЗ 2-экз'!N252</f>
        <v>0</v>
      </c>
      <c r="O253" s="1487">
        <f>'НЗ 2-экз'!O252</f>
        <v>0</v>
      </c>
      <c r="P253" s="1487">
        <f>'НЗ 2-экз'!P252</f>
        <v>0</v>
      </c>
      <c r="Q253" s="1487">
        <f>'НЗ 2-экз'!Q252</f>
        <v>0</v>
      </c>
      <c r="R253" s="1487">
        <f>'НЗ 2-экз'!R252</f>
        <v>0</v>
      </c>
      <c r="S253" s="1487">
        <f>'НЗ 2-экз'!S252</f>
        <v>0</v>
      </c>
      <c r="T253" s="1487">
        <f>'НЗ 2-экз'!T252</f>
        <v>0</v>
      </c>
      <c r="U253" s="1487">
        <f>'НЗ 2-экз'!U252</f>
        <v>0</v>
      </c>
      <c r="V253" s="1487">
        <f>'НЗ 2-экз'!V252</f>
        <v>0</v>
      </c>
      <c r="W253" s="1487">
        <f>'НЗ 2-экз'!W252</f>
        <v>0</v>
      </c>
      <c r="X253" s="1487">
        <f>'НЗ 2-экз'!X252</f>
        <v>0</v>
      </c>
      <c r="Y253" s="1487">
        <f>'НЗ 2-экз'!Y252</f>
        <v>0</v>
      </c>
      <c r="Z253" s="1487">
        <f>'НЗ 2-экз'!Z252</f>
        <v>0</v>
      </c>
      <c r="AA253" s="1487">
        <f>'НЗ 2-экз'!AA252</f>
        <v>0</v>
      </c>
      <c r="AB253" s="1487">
        <f>'НЗ 2-экз'!AB252</f>
        <v>0</v>
      </c>
      <c r="AC253" s="1487">
        <f>'НЗ 2-экз'!AC252</f>
        <v>0</v>
      </c>
      <c r="AD253" s="1487">
        <f>'НЗ 2-экз'!AD252</f>
        <v>0</v>
      </c>
      <c r="AE253" s="1488"/>
      <c r="AF253" s="1488"/>
      <c r="AG253" s="1488">
        <f t="shared" si="51"/>
        <v>0</v>
      </c>
      <c r="AH253" s="1488">
        <f t="shared" si="52"/>
        <v>0</v>
      </c>
      <c r="AI253" s="1488">
        <f>AB253</f>
        <v>0</v>
      </c>
      <c r="AJ253" s="1488">
        <f t="shared" si="55"/>
        <v>0</v>
      </c>
      <c r="AK253" s="1488">
        <f t="shared" si="56"/>
        <v>0</v>
      </c>
      <c r="AL253" s="1488">
        <f t="shared" si="54"/>
        <v>0</v>
      </c>
      <c r="AM253" s="1839"/>
    </row>
    <row r="254" spans="1:39" ht="11.25" hidden="1" customHeight="1" x14ac:dyDescent="0.2">
      <c r="A254" s="1429">
        <v>296</v>
      </c>
      <c r="B254" s="1049">
        <v>360</v>
      </c>
      <c r="C254" s="1505">
        <f>'НЗ 2-экз'!C253</f>
        <v>0</v>
      </c>
      <c r="D254" s="1487">
        <f>'НЗ 2-экз'!D253</f>
        <v>0</v>
      </c>
      <c r="E254" s="1487">
        <f>'НЗ 2-экз'!E253</f>
        <v>0</v>
      </c>
      <c r="F254" s="1487">
        <f>'НЗ 2-экз'!F253</f>
        <v>0</v>
      </c>
      <c r="G254" s="1487">
        <f>'НЗ 2-экз'!G253</f>
        <v>0</v>
      </c>
      <c r="H254" s="1487">
        <f>'НЗ 2-экз'!H253</f>
        <v>0</v>
      </c>
      <c r="I254" s="1487">
        <f>'НЗ 2-экз'!I253</f>
        <v>0</v>
      </c>
      <c r="J254" s="1487">
        <f>'НЗ 2-экз'!J253</f>
        <v>0</v>
      </c>
      <c r="K254" s="1487">
        <f>'НЗ 2-экз'!K253</f>
        <v>0</v>
      </c>
      <c r="L254" s="1487">
        <f>'НЗ 2-экз'!L253</f>
        <v>0</v>
      </c>
      <c r="M254" s="1487">
        <f>'НЗ 2-экз'!M253</f>
        <v>0</v>
      </c>
      <c r="N254" s="1487">
        <f>'НЗ 2-экз'!N253</f>
        <v>0</v>
      </c>
      <c r="O254" s="1487">
        <f>'НЗ 2-экз'!O253</f>
        <v>0</v>
      </c>
      <c r="P254" s="1487">
        <f>'НЗ 2-экз'!P253</f>
        <v>0</v>
      </c>
      <c r="Q254" s="1487">
        <f>'НЗ 2-экз'!Q253</f>
        <v>0</v>
      </c>
      <c r="R254" s="1487">
        <f>'НЗ 2-экз'!R253</f>
        <v>0</v>
      </c>
      <c r="S254" s="1487">
        <f>'НЗ 2-экз'!S253</f>
        <v>0</v>
      </c>
      <c r="T254" s="1487">
        <f>'НЗ 2-экз'!T253</f>
        <v>0</v>
      </c>
      <c r="U254" s="1487">
        <f>'НЗ 2-экз'!U253</f>
        <v>0</v>
      </c>
      <c r="V254" s="1487">
        <f>'НЗ 2-экз'!V253</f>
        <v>0</v>
      </c>
      <c r="W254" s="1487">
        <f>'НЗ 2-экз'!W253</f>
        <v>0</v>
      </c>
      <c r="X254" s="1487">
        <f>'НЗ 2-экз'!X253</f>
        <v>0</v>
      </c>
      <c r="Y254" s="1487">
        <f>'НЗ 2-экз'!Y253</f>
        <v>0</v>
      </c>
      <c r="Z254" s="1487">
        <f>'НЗ 2-экз'!Z253</f>
        <v>0</v>
      </c>
      <c r="AA254" s="1487">
        <f>'НЗ 2-экз'!AA253</f>
        <v>0</v>
      </c>
      <c r="AB254" s="1487">
        <f>'НЗ 2-экз'!AB253</f>
        <v>0</v>
      </c>
      <c r="AC254" s="1487">
        <f>'НЗ 2-экз'!AC253</f>
        <v>0</v>
      </c>
      <c r="AD254" s="1487">
        <f>'НЗ 2-экз'!AD253</f>
        <v>0</v>
      </c>
      <c r="AE254" s="1488"/>
      <c r="AF254" s="1488"/>
      <c r="AG254" s="1488">
        <f t="shared" si="51"/>
        <v>0</v>
      </c>
      <c r="AH254" s="1488">
        <f t="shared" si="52"/>
        <v>0</v>
      </c>
      <c r="AI254" s="1488">
        <f t="shared" ref="AI254:AJ268" si="57">AB254</f>
        <v>0</v>
      </c>
      <c r="AJ254" s="1488">
        <f t="shared" si="55"/>
        <v>0</v>
      </c>
      <c r="AK254" s="1488">
        <f t="shared" si="56"/>
        <v>0</v>
      </c>
      <c r="AL254" s="1488">
        <f t="shared" si="54"/>
        <v>0</v>
      </c>
      <c r="AM254" s="1839"/>
    </row>
    <row r="255" spans="1:39" ht="11.25" hidden="1" customHeight="1" x14ac:dyDescent="0.2">
      <c r="A255" s="1429">
        <v>296</v>
      </c>
      <c r="B255" s="1049">
        <v>831</v>
      </c>
      <c r="C255" s="1505">
        <f>'НЗ 2-экз'!C254</f>
        <v>0</v>
      </c>
      <c r="D255" s="1487">
        <f>'НЗ 2-экз'!D254</f>
        <v>0</v>
      </c>
      <c r="E255" s="1487">
        <f>'НЗ 2-экз'!E254</f>
        <v>0</v>
      </c>
      <c r="F255" s="1487">
        <f>'НЗ 2-экз'!F254</f>
        <v>0</v>
      </c>
      <c r="G255" s="1487">
        <f>'НЗ 2-экз'!G254</f>
        <v>0</v>
      </c>
      <c r="H255" s="1487">
        <f>'НЗ 2-экз'!H254</f>
        <v>0</v>
      </c>
      <c r="I255" s="1487">
        <f>'НЗ 2-экз'!I254</f>
        <v>0</v>
      </c>
      <c r="J255" s="1487">
        <f>'НЗ 2-экз'!J254</f>
        <v>0</v>
      </c>
      <c r="K255" s="1487">
        <f>'НЗ 2-экз'!K254</f>
        <v>0</v>
      </c>
      <c r="L255" s="1487">
        <f>'НЗ 2-экз'!L254</f>
        <v>0</v>
      </c>
      <c r="M255" s="1487">
        <f>'НЗ 2-экз'!M254</f>
        <v>0</v>
      </c>
      <c r="N255" s="1487">
        <f>'НЗ 2-экз'!N254</f>
        <v>0</v>
      </c>
      <c r="O255" s="1487">
        <f>'НЗ 2-экз'!O254</f>
        <v>0</v>
      </c>
      <c r="P255" s="1487">
        <f>'НЗ 2-экз'!P254</f>
        <v>0</v>
      </c>
      <c r="Q255" s="1487">
        <f>'НЗ 2-экз'!Q254</f>
        <v>0</v>
      </c>
      <c r="R255" s="1487">
        <f>'НЗ 2-экз'!R254</f>
        <v>0</v>
      </c>
      <c r="S255" s="1487">
        <f>'НЗ 2-экз'!S254</f>
        <v>0</v>
      </c>
      <c r="T255" s="1487">
        <f>'НЗ 2-экз'!T254</f>
        <v>0</v>
      </c>
      <c r="U255" s="1487">
        <f>'НЗ 2-экз'!U254</f>
        <v>0</v>
      </c>
      <c r="V255" s="1487">
        <f>'НЗ 2-экз'!V254</f>
        <v>0</v>
      </c>
      <c r="W255" s="1487">
        <f>'НЗ 2-экз'!W254</f>
        <v>0</v>
      </c>
      <c r="X255" s="1487">
        <f>'НЗ 2-экз'!X254</f>
        <v>0</v>
      </c>
      <c r="Y255" s="1487">
        <f>'НЗ 2-экз'!Y254</f>
        <v>0</v>
      </c>
      <c r="Z255" s="1487">
        <f>'НЗ 2-экз'!Z254</f>
        <v>0</v>
      </c>
      <c r="AA255" s="1487">
        <f>'НЗ 2-экз'!AA254</f>
        <v>0</v>
      </c>
      <c r="AB255" s="1487">
        <f>'НЗ 2-экз'!AB254</f>
        <v>0</v>
      </c>
      <c r="AC255" s="1487">
        <f>'НЗ 2-экз'!AC254</f>
        <v>0</v>
      </c>
      <c r="AD255" s="1487">
        <f>'НЗ 2-экз'!AD254</f>
        <v>0</v>
      </c>
      <c r="AE255" s="1488"/>
      <c r="AF255" s="1488"/>
      <c r="AG255" s="1488">
        <f t="shared" si="51"/>
        <v>0</v>
      </c>
      <c r="AH255" s="1488">
        <f t="shared" si="52"/>
        <v>0</v>
      </c>
      <c r="AI255" s="1488">
        <f t="shared" si="57"/>
        <v>0</v>
      </c>
      <c r="AJ255" s="1488">
        <f t="shared" si="55"/>
        <v>0</v>
      </c>
      <c r="AK255" s="1488">
        <f t="shared" si="56"/>
        <v>0</v>
      </c>
      <c r="AL255" s="1488">
        <f t="shared" si="54"/>
        <v>0</v>
      </c>
      <c r="AM255" s="1839"/>
    </row>
    <row r="256" spans="1:39" ht="11.25" hidden="1" customHeight="1" x14ac:dyDescent="0.2">
      <c r="A256" s="1429">
        <v>296</v>
      </c>
      <c r="B256" s="1049">
        <v>853</v>
      </c>
      <c r="C256" s="1505">
        <f>'НЗ 2-экз'!C255</f>
        <v>0</v>
      </c>
      <c r="D256" s="1487">
        <f>'НЗ 2-экз'!D255</f>
        <v>0</v>
      </c>
      <c r="E256" s="1487">
        <f>'НЗ 2-экз'!E255</f>
        <v>0</v>
      </c>
      <c r="F256" s="1487">
        <f>'НЗ 2-экз'!F255</f>
        <v>0</v>
      </c>
      <c r="G256" s="1487">
        <f>'НЗ 2-экз'!G255</f>
        <v>0</v>
      </c>
      <c r="H256" s="1487">
        <f>'НЗ 2-экз'!H255</f>
        <v>0</v>
      </c>
      <c r="I256" s="1487">
        <f>'НЗ 2-экз'!I255</f>
        <v>0</v>
      </c>
      <c r="J256" s="1487">
        <f>'НЗ 2-экз'!J255</f>
        <v>0</v>
      </c>
      <c r="K256" s="1487">
        <f>'НЗ 2-экз'!K255</f>
        <v>0</v>
      </c>
      <c r="L256" s="1487">
        <f>'НЗ 2-экз'!L255</f>
        <v>0</v>
      </c>
      <c r="M256" s="1487">
        <f>'НЗ 2-экз'!M255</f>
        <v>0</v>
      </c>
      <c r="N256" s="1487">
        <f>'НЗ 2-экз'!N255</f>
        <v>0</v>
      </c>
      <c r="O256" s="1487">
        <f>'НЗ 2-экз'!O255</f>
        <v>0</v>
      </c>
      <c r="P256" s="1487">
        <f>'НЗ 2-экз'!P255</f>
        <v>0</v>
      </c>
      <c r="Q256" s="1487">
        <f>'НЗ 2-экз'!Q255</f>
        <v>0</v>
      </c>
      <c r="R256" s="1487">
        <f>'НЗ 2-экз'!R255</f>
        <v>0</v>
      </c>
      <c r="S256" s="1487">
        <f>'НЗ 2-экз'!S255</f>
        <v>0</v>
      </c>
      <c r="T256" s="1487">
        <f>'НЗ 2-экз'!T255</f>
        <v>0</v>
      </c>
      <c r="U256" s="1487">
        <f>'НЗ 2-экз'!U255</f>
        <v>0</v>
      </c>
      <c r="V256" s="1487">
        <f>'НЗ 2-экз'!V255</f>
        <v>0</v>
      </c>
      <c r="W256" s="1487">
        <f>'НЗ 2-экз'!W255</f>
        <v>0</v>
      </c>
      <c r="X256" s="1487">
        <f>'НЗ 2-экз'!X255</f>
        <v>0</v>
      </c>
      <c r="Y256" s="1487">
        <f>'НЗ 2-экз'!Y255</f>
        <v>0</v>
      </c>
      <c r="Z256" s="1487">
        <f>'НЗ 2-экз'!Z255</f>
        <v>0</v>
      </c>
      <c r="AA256" s="1487">
        <f>'НЗ 2-экз'!AA255</f>
        <v>0</v>
      </c>
      <c r="AB256" s="1487">
        <f>'НЗ 2-экз'!AB255</f>
        <v>0</v>
      </c>
      <c r="AC256" s="1487">
        <f>'НЗ 2-экз'!AC255</f>
        <v>0</v>
      </c>
      <c r="AD256" s="1487">
        <f>'НЗ 2-экз'!AD255</f>
        <v>0</v>
      </c>
      <c r="AE256" s="1488"/>
      <c r="AF256" s="1488"/>
      <c r="AG256" s="1488">
        <f t="shared" si="51"/>
        <v>0</v>
      </c>
      <c r="AH256" s="1488">
        <f t="shared" si="52"/>
        <v>0</v>
      </c>
      <c r="AI256" s="1488">
        <f t="shared" si="57"/>
        <v>0</v>
      </c>
      <c r="AJ256" s="1488">
        <f t="shared" si="55"/>
        <v>0</v>
      </c>
      <c r="AK256" s="1488">
        <f t="shared" si="56"/>
        <v>0</v>
      </c>
      <c r="AL256" s="1488">
        <f t="shared" si="54"/>
        <v>0</v>
      </c>
      <c r="AM256" s="1839"/>
    </row>
    <row r="257" spans="1:39" ht="11.25" hidden="1" customHeight="1" x14ac:dyDescent="0.2">
      <c r="A257" s="1425">
        <v>310</v>
      </c>
      <c r="B257" s="1057">
        <v>244</v>
      </c>
      <c r="C257" s="1505">
        <f>'НЗ 2-экз'!C256</f>
        <v>0</v>
      </c>
      <c r="D257" s="1487">
        <f>'НЗ 2-экз'!D256</f>
        <v>0</v>
      </c>
      <c r="E257" s="1487">
        <f>'НЗ 2-экз'!E256</f>
        <v>5000</v>
      </c>
      <c r="F257" s="1487">
        <f>'НЗ 2-экз'!F256</f>
        <v>20000</v>
      </c>
      <c r="G257" s="1487">
        <f>'НЗ 2-экз'!G256</f>
        <v>0</v>
      </c>
      <c r="H257" s="1487">
        <f>'НЗ 2-экз'!H256</f>
        <v>0</v>
      </c>
      <c r="I257" s="1487">
        <f>'НЗ 2-экз'!I256</f>
        <v>0</v>
      </c>
      <c r="J257" s="1487">
        <f>'НЗ 2-экз'!J256</f>
        <v>0</v>
      </c>
      <c r="K257" s="1487">
        <f>'НЗ 2-экз'!K256</f>
        <v>0</v>
      </c>
      <c r="L257" s="1487">
        <f>'НЗ 2-экз'!L256</f>
        <v>0</v>
      </c>
      <c r="M257" s="1487">
        <f>'НЗ 2-экз'!M256</f>
        <v>0</v>
      </c>
      <c r="N257" s="1487">
        <f>'НЗ 2-экз'!N256</f>
        <v>0</v>
      </c>
      <c r="O257" s="1487">
        <f>'НЗ 2-экз'!O256</f>
        <v>0</v>
      </c>
      <c r="P257" s="1487">
        <f>'НЗ 2-экз'!P256</f>
        <v>0</v>
      </c>
      <c r="Q257" s="1487">
        <f>'НЗ 2-экз'!Q256</f>
        <v>0</v>
      </c>
      <c r="R257" s="1487">
        <f>'НЗ 2-экз'!R256</f>
        <v>0</v>
      </c>
      <c r="S257" s="1487">
        <f>'НЗ 2-экз'!S256</f>
        <v>5000</v>
      </c>
      <c r="T257" s="1487">
        <f>'НЗ 2-экз'!T256</f>
        <v>20000</v>
      </c>
      <c r="U257" s="1487">
        <f>'НЗ 2-экз'!U256</f>
        <v>0</v>
      </c>
      <c r="V257" s="1487">
        <f>'НЗ 2-экз'!V256</f>
        <v>0</v>
      </c>
      <c r="W257" s="1487">
        <f>'НЗ 2-экз'!W256</f>
        <v>0</v>
      </c>
      <c r="X257" s="1487">
        <f>'НЗ 2-экз'!X256</f>
        <v>25000</v>
      </c>
      <c r="Y257" s="1487">
        <f>'НЗ 2-экз'!Y256</f>
        <v>0</v>
      </c>
      <c r="Z257" s="1487">
        <f>'НЗ 2-экз'!Z256</f>
        <v>0</v>
      </c>
      <c r="AA257" s="1487">
        <f>'НЗ 2-экз'!AA256</f>
        <v>0</v>
      </c>
      <c r="AB257" s="1487">
        <f>'НЗ 2-экз'!AB256</f>
        <v>0</v>
      </c>
      <c r="AC257" s="1487">
        <f>'НЗ 2-экз'!AC256</f>
        <v>0</v>
      </c>
      <c r="AD257" s="1487">
        <f>'НЗ 2-экз'!AD256</f>
        <v>0</v>
      </c>
      <c r="AE257" s="1488"/>
      <c r="AF257" s="1488"/>
      <c r="AG257" s="1488">
        <f t="shared" si="51"/>
        <v>0</v>
      </c>
      <c r="AH257" s="1488">
        <f t="shared" si="52"/>
        <v>0</v>
      </c>
      <c r="AI257" s="1488">
        <f t="shared" si="57"/>
        <v>0</v>
      </c>
      <c r="AJ257" s="1488">
        <f t="shared" si="55"/>
        <v>0</v>
      </c>
      <c r="AK257" s="1488">
        <f t="shared" si="56"/>
        <v>0</v>
      </c>
      <c r="AL257" s="1488">
        <f t="shared" si="54"/>
        <v>25000</v>
      </c>
      <c r="AM257" s="1839"/>
    </row>
    <row r="258" spans="1:39" ht="11.25" hidden="1" customHeight="1" x14ac:dyDescent="0.2">
      <c r="A258" s="1430">
        <v>320</v>
      </c>
      <c r="B258" s="1045">
        <v>244</v>
      </c>
      <c r="C258" s="1505">
        <f>'НЗ 2-экз'!C257</f>
        <v>0</v>
      </c>
      <c r="D258" s="1487">
        <f>'НЗ 2-экз'!D257</f>
        <v>0</v>
      </c>
      <c r="E258" s="1487">
        <f>'НЗ 2-экз'!E257</f>
        <v>0</v>
      </c>
      <c r="F258" s="1487">
        <f>'НЗ 2-экз'!F257</f>
        <v>0</v>
      </c>
      <c r="G258" s="1487">
        <f>'НЗ 2-экз'!G257</f>
        <v>0</v>
      </c>
      <c r="H258" s="1487">
        <f>'НЗ 2-экз'!H257</f>
        <v>0</v>
      </c>
      <c r="I258" s="1487">
        <f>'НЗ 2-экз'!I257</f>
        <v>0</v>
      </c>
      <c r="J258" s="1487">
        <f>'НЗ 2-экз'!J257</f>
        <v>0</v>
      </c>
      <c r="K258" s="1487">
        <f>'НЗ 2-экз'!K257</f>
        <v>0</v>
      </c>
      <c r="L258" s="1487">
        <f>'НЗ 2-экз'!L257</f>
        <v>0</v>
      </c>
      <c r="M258" s="1487">
        <f>'НЗ 2-экз'!M257</f>
        <v>0</v>
      </c>
      <c r="N258" s="1487">
        <f>'НЗ 2-экз'!N257</f>
        <v>0</v>
      </c>
      <c r="O258" s="1487">
        <f>'НЗ 2-экз'!O257</f>
        <v>0</v>
      </c>
      <c r="P258" s="1487">
        <f>'НЗ 2-экз'!P257</f>
        <v>0</v>
      </c>
      <c r="Q258" s="1487">
        <f>'НЗ 2-экз'!Q257</f>
        <v>0</v>
      </c>
      <c r="R258" s="1487">
        <f>'НЗ 2-экз'!R257</f>
        <v>0</v>
      </c>
      <c r="S258" s="1487">
        <f>'НЗ 2-экз'!S257</f>
        <v>0</v>
      </c>
      <c r="T258" s="1487">
        <f>'НЗ 2-экз'!T257</f>
        <v>0</v>
      </c>
      <c r="U258" s="1487">
        <f>'НЗ 2-экз'!U257</f>
        <v>0</v>
      </c>
      <c r="V258" s="1487">
        <f>'НЗ 2-экз'!V257</f>
        <v>0</v>
      </c>
      <c r="W258" s="1487">
        <f>'НЗ 2-экз'!W257</f>
        <v>0</v>
      </c>
      <c r="X258" s="1487">
        <f>'НЗ 2-экз'!X257</f>
        <v>0</v>
      </c>
      <c r="Y258" s="1487">
        <f>'НЗ 2-экз'!Y257</f>
        <v>0</v>
      </c>
      <c r="Z258" s="1487">
        <f>'НЗ 2-экз'!Z257</f>
        <v>0</v>
      </c>
      <c r="AA258" s="1487">
        <f>'НЗ 2-экз'!AA257</f>
        <v>0</v>
      </c>
      <c r="AB258" s="1487">
        <f>'НЗ 2-экз'!AB257</f>
        <v>0</v>
      </c>
      <c r="AC258" s="1487">
        <f>'НЗ 2-экз'!AC257</f>
        <v>0</v>
      </c>
      <c r="AD258" s="1487">
        <f>'НЗ 2-экз'!AD257</f>
        <v>0</v>
      </c>
      <c r="AE258" s="1488"/>
      <c r="AF258" s="1488"/>
      <c r="AG258" s="1488">
        <f t="shared" si="51"/>
        <v>0</v>
      </c>
      <c r="AH258" s="1488">
        <f t="shared" si="52"/>
        <v>0</v>
      </c>
      <c r="AI258" s="1488">
        <f t="shared" si="57"/>
        <v>0</v>
      </c>
      <c r="AJ258" s="1488">
        <f t="shared" si="55"/>
        <v>0</v>
      </c>
      <c r="AK258" s="1488">
        <f t="shared" si="56"/>
        <v>0</v>
      </c>
      <c r="AL258" s="1488">
        <f t="shared" si="54"/>
        <v>0</v>
      </c>
      <c r="AM258" s="1839"/>
    </row>
    <row r="259" spans="1:39" ht="11.25" hidden="1" customHeight="1" x14ac:dyDescent="0.2">
      <c r="A259" s="1425">
        <v>340</v>
      </c>
      <c r="B259" s="1057">
        <v>244</v>
      </c>
      <c r="C259" s="1505">
        <f>'НЗ 2-экз'!C258</f>
        <v>0</v>
      </c>
      <c r="D259" s="1487">
        <f>'НЗ 2-экз'!D258</f>
        <v>0</v>
      </c>
      <c r="E259" s="1487">
        <f>'НЗ 2-экз'!E258</f>
        <v>0</v>
      </c>
      <c r="F259" s="1487">
        <f>'НЗ 2-экз'!F258</f>
        <v>0</v>
      </c>
      <c r="G259" s="1487">
        <f>'НЗ 2-экз'!G258</f>
        <v>0</v>
      </c>
      <c r="H259" s="1487">
        <f>'НЗ 2-экз'!H258</f>
        <v>0</v>
      </c>
      <c r="I259" s="1487">
        <f>'НЗ 2-экз'!I258</f>
        <v>0</v>
      </c>
      <c r="J259" s="1487">
        <f>'НЗ 2-экз'!J258</f>
        <v>0</v>
      </c>
      <c r="K259" s="1487">
        <f>'НЗ 2-экз'!K258</f>
        <v>0</v>
      </c>
      <c r="L259" s="1487">
        <f>'НЗ 2-экз'!L258</f>
        <v>0</v>
      </c>
      <c r="M259" s="1487">
        <f>'НЗ 2-экз'!M258</f>
        <v>0</v>
      </c>
      <c r="N259" s="1487">
        <f>'НЗ 2-экз'!N258</f>
        <v>0</v>
      </c>
      <c r="O259" s="1487">
        <f>'НЗ 2-экз'!O258</f>
        <v>0</v>
      </c>
      <c r="P259" s="1487">
        <f>'НЗ 2-экз'!P258</f>
        <v>0</v>
      </c>
      <c r="Q259" s="1487">
        <f>'НЗ 2-экз'!Q258</f>
        <v>0</v>
      </c>
      <c r="R259" s="1487">
        <f>'НЗ 2-экз'!R258</f>
        <v>0</v>
      </c>
      <c r="S259" s="1487">
        <f>'НЗ 2-экз'!S258</f>
        <v>0</v>
      </c>
      <c r="T259" s="1487">
        <f>'НЗ 2-экз'!T258</f>
        <v>0</v>
      </c>
      <c r="U259" s="1487">
        <f>'НЗ 2-экз'!U258</f>
        <v>0</v>
      </c>
      <c r="V259" s="1487">
        <f>'НЗ 2-экз'!V258</f>
        <v>0</v>
      </c>
      <c r="W259" s="1487">
        <f>'НЗ 2-экз'!W258</f>
        <v>0</v>
      </c>
      <c r="X259" s="1487">
        <f>'НЗ 2-экз'!X258</f>
        <v>0</v>
      </c>
      <c r="Y259" s="1487">
        <f>'НЗ 2-экз'!Y258</f>
        <v>0</v>
      </c>
      <c r="Z259" s="1487">
        <f>'НЗ 2-экз'!Z258</f>
        <v>0</v>
      </c>
      <c r="AA259" s="1487">
        <f>'НЗ 2-экз'!AA258</f>
        <v>0</v>
      </c>
      <c r="AB259" s="1487">
        <f>'НЗ 2-экз'!AB258</f>
        <v>0</v>
      </c>
      <c r="AC259" s="1487">
        <f>'НЗ 2-экз'!AC258</f>
        <v>0</v>
      </c>
      <c r="AD259" s="1487">
        <f>'НЗ 2-экз'!AD258</f>
        <v>0</v>
      </c>
      <c r="AE259" s="1488"/>
      <c r="AF259" s="1488"/>
      <c r="AG259" s="1488">
        <f t="shared" si="51"/>
        <v>0</v>
      </c>
      <c r="AH259" s="1488">
        <f t="shared" si="52"/>
        <v>0</v>
      </c>
      <c r="AI259" s="1488">
        <f t="shared" si="57"/>
        <v>0</v>
      </c>
      <c r="AJ259" s="1488">
        <f t="shared" si="55"/>
        <v>0</v>
      </c>
      <c r="AK259" s="1488">
        <f t="shared" si="56"/>
        <v>0</v>
      </c>
      <c r="AL259" s="1488">
        <f t="shared" si="54"/>
        <v>0</v>
      </c>
      <c r="AM259" s="1839"/>
    </row>
    <row r="260" spans="1:39" ht="11.25" hidden="1" customHeight="1" x14ac:dyDescent="0.2">
      <c r="A260" s="1425">
        <v>341</v>
      </c>
      <c r="B260" s="1057">
        <v>244</v>
      </c>
      <c r="C260" s="1505">
        <f>'НЗ 2-экз'!C259</f>
        <v>0</v>
      </c>
      <c r="D260" s="1487">
        <f>'НЗ 2-экз'!D259</f>
        <v>0</v>
      </c>
      <c r="E260" s="1487">
        <f>'НЗ 2-экз'!E259</f>
        <v>0</v>
      </c>
      <c r="F260" s="1487">
        <f>'НЗ 2-экз'!F259</f>
        <v>0</v>
      </c>
      <c r="G260" s="1487">
        <f>'НЗ 2-экз'!G259</f>
        <v>0</v>
      </c>
      <c r="H260" s="1487">
        <f>'НЗ 2-экз'!H259</f>
        <v>0</v>
      </c>
      <c r="I260" s="1487">
        <f>'НЗ 2-экз'!I259</f>
        <v>0</v>
      </c>
      <c r="J260" s="1487">
        <f>'НЗ 2-экз'!J259</f>
        <v>0</v>
      </c>
      <c r="K260" s="1487">
        <f>'НЗ 2-экз'!K259</f>
        <v>0</v>
      </c>
      <c r="L260" s="1487">
        <f>'НЗ 2-экз'!L259</f>
        <v>0</v>
      </c>
      <c r="M260" s="1487">
        <f>'НЗ 2-экз'!M259</f>
        <v>0</v>
      </c>
      <c r="N260" s="1487">
        <f>'НЗ 2-экз'!N259</f>
        <v>0</v>
      </c>
      <c r="O260" s="1487">
        <f>'НЗ 2-экз'!O259</f>
        <v>0</v>
      </c>
      <c r="P260" s="1487">
        <f>'НЗ 2-экз'!P259</f>
        <v>0</v>
      </c>
      <c r="Q260" s="1487">
        <f>'НЗ 2-экз'!Q259</f>
        <v>0</v>
      </c>
      <c r="R260" s="1487">
        <f>'НЗ 2-экз'!R259</f>
        <v>0</v>
      </c>
      <c r="S260" s="1487">
        <f>'НЗ 2-экз'!S259</f>
        <v>0</v>
      </c>
      <c r="T260" s="1487">
        <f>'НЗ 2-экз'!T259</f>
        <v>0</v>
      </c>
      <c r="U260" s="1487">
        <f>'НЗ 2-экз'!U259</f>
        <v>0</v>
      </c>
      <c r="V260" s="1487">
        <f>'НЗ 2-экз'!V259</f>
        <v>0</v>
      </c>
      <c r="W260" s="1487">
        <f>'НЗ 2-экз'!W259</f>
        <v>0</v>
      </c>
      <c r="X260" s="1487">
        <f>'НЗ 2-экз'!X259</f>
        <v>0</v>
      </c>
      <c r="Y260" s="1487">
        <f>'НЗ 2-экз'!Y259</f>
        <v>0</v>
      </c>
      <c r="Z260" s="1487">
        <f>'НЗ 2-экз'!Z259</f>
        <v>0</v>
      </c>
      <c r="AA260" s="1487">
        <f>'НЗ 2-экз'!AA259</f>
        <v>0</v>
      </c>
      <c r="AB260" s="1487">
        <f>'НЗ 2-экз'!AB259</f>
        <v>0</v>
      </c>
      <c r="AC260" s="1487">
        <f>'НЗ 2-экз'!AC259</f>
        <v>0</v>
      </c>
      <c r="AD260" s="1487">
        <f>'НЗ 2-экз'!AD259</f>
        <v>0</v>
      </c>
      <c r="AE260" s="1488"/>
      <c r="AF260" s="1488"/>
      <c r="AG260" s="1488">
        <f t="shared" si="51"/>
        <v>0</v>
      </c>
      <c r="AH260" s="1488">
        <f t="shared" si="52"/>
        <v>0</v>
      </c>
      <c r="AI260" s="1488">
        <f t="shared" si="57"/>
        <v>0</v>
      </c>
      <c r="AJ260" s="1488">
        <f t="shared" si="55"/>
        <v>0</v>
      </c>
      <c r="AK260" s="1488">
        <f t="shared" si="56"/>
        <v>0</v>
      </c>
      <c r="AL260" s="1488">
        <f t="shared" si="54"/>
        <v>0</v>
      </c>
      <c r="AM260" s="1839"/>
    </row>
    <row r="261" spans="1:39" ht="11.25" hidden="1" customHeight="1" x14ac:dyDescent="0.2">
      <c r="A261" s="1425">
        <v>342</v>
      </c>
      <c r="B261" s="1057">
        <v>244</v>
      </c>
      <c r="C261" s="1505">
        <f>'НЗ 2-экз'!C260</f>
        <v>0</v>
      </c>
      <c r="D261" s="1487">
        <f>'НЗ 2-экз'!D260</f>
        <v>0</v>
      </c>
      <c r="E261" s="1487">
        <f>'НЗ 2-экз'!E260</f>
        <v>0</v>
      </c>
      <c r="F261" s="1487">
        <f>'НЗ 2-экз'!F260</f>
        <v>0</v>
      </c>
      <c r="G261" s="1487">
        <f>'НЗ 2-экз'!G260</f>
        <v>0</v>
      </c>
      <c r="H261" s="1487">
        <f>'НЗ 2-экз'!H260</f>
        <v>0</v>
      </c>
      <c r="I261" s="1487">
        <f>'НЗ 2-экз'!I260</f>
        <v>0</v>
      </c>
      <c r="J261" s="1487">
        <f>'НЗ 2-экз'!J260</f>
        <v>0</v>
      </c>
      <c r="K261" s="1487">
        <f>'НЗ 2-экз'!K260</f>
        <v>0</v>
      </c>
      <c r="L261" s="1487">
        <f>'НЗ 2-экз'!L260</f>
        <v>0</v>
      </c>
      <c r="M261" s="1487">
        <f>'НЗ 2-экз'!M260</f>
        <v>0</v>
      </c>
      <c r="N261" s="1487">
        <f>'НЗ 2-экз'!N260</f>
        <v>0</v>
      </c>
      <c r="O261" s="1487">
        <f>'НЗ 2-экз'!O260</f>
        <v>0</v>
      </c>
      <c r="P261" s="1487">
        <f>'НЗ 2-экз'!P260</f>
        <v>0</v>
      </c>
      <c r="Q261" s="1487">
        <f>'НЗ 2-экз'!Q260</f>
        <v>0</v>
      </c>
      <c r="R261" s="1487">
        <f>'НЗ 2-экз'!R260</f>
        <v>0</v>
      </c>
      <c r="S261" s="1487">
        <f>'НЗ 2-экз'!S260</f>
        <v>0</v>
      </c>
      <c r="T261" s="1487">
        <f>'НЗ 2-экз'!T260</f>
        <v>0</v>
      </c>
      <c r="U261" s="1487">
        <f>'НЗ 2-экз'!U260</f>
        <v>0</v>
      </c>
      <c r="V261" s="1487">
        <f>'НЗ 2-экз'!V260</f>
        <v>0</v>
      </c>
      <c r="W261" s="1487">
        <f>'НЗ 2-экз'!W260</f>
        <v>0</v>
      </c>
      <c r="X261" s="1487">
        <f>'НЗ 2-экз'!X260</f>
        <v>0</v>
      </c>
      <c r="Y261" s="1487">
        <f>'НЗ 2-экз'!Y260</f>
        <v>0</v>
      </c>
      <c r="Z261" s="1487">
        <f>'НЗ 2-экз'!Z260</f>
        <v>0</v>
      </c>
      <c r="AA261" s="1487">
        <f>'НЗ 2-экз'!AA260</f>
        <v>0</v>
      </c>
      <c r="AB261" s="1487">
        <f>'НЗ 2-экз'!AB260</f>
        <v>0</v>
      </c>
      <c r="AC261" s="1487">
        <f>'НЗ 2-экз'!AC260</f>
        <v>0</v>
      </c>
      <c r="AD261" s="1487">
        <f>'НЗ 2-экз'!AD260</f>
        <v>0</v>
      </c>
      <c r="AE261" s="1488"/>
      <c r="AF261" s="1488"/>
      <c r="AG261" s="1488">
        <f t="shared" si="51"/>
        <v>0</v>
      </c>
      <c r="AH261" s="1488">
        <f t="shared" si="52"/>
        <v>0</v>
      </c>
      <c r="AI261" s="1488">
        <f t="shared" si="57"/>
        <v>0</v>
      </c>
      <c r="AJ261" s="1488">
        <f t="shared" si="55"/>
        <v>0</v>
      </c>
      <c r="AK261" s="1488">
        <f t="shared" si="56"/>
        <v>0</v>
      </c>
      <c r="AL261" s="1488">
        <f t="shared" si="54"/>
        <v>0</v>
      </c>
      <c r="AM261" s="1839"/>
    </row>
    <row r="262" spans="1:39" ht="11.25" hidden="1" customHeight="1" x14ac:dyDescent="0.2">
      <c r="A262" s="1425">
        <v>343</v>
      </c>
      <c r="B262" s="1057">
        <v>244</v>
      </c>
      <c r="C262" s="1505">
        <f>'НЗ 2-экз'!C261</f>
        <v>0</v>
      </c>
      <c r="D262" s="1487">
        <f>'НЗ 2-экз'!D261</f>
        <v>0</v>
      </c>
      <c r="E262" s="1487">
        <f>'НЗ 2-экз'!E261</f>
        <v>0</v>
      </c>
      <c r="F262" s="1487">
        <f>'НЗ 2-экз'!F261</f>
        <v>0</v>
      </c>
      <c r="G262" s="1487">
        <f>'НЗ 2-экз'!G261</f>
        <v>0</v>
      </c>
      <c r="H262" s="1487">
        <f>'НЗ 2-экз'!H261</f>
        <v>0</v>
      </c>
      <c r="I262" s="1487">
        <f>'НЗ 2-экз'!I261</f>
        <v>0</v>
      </c>
      <c r="J262" s="1487">
        <f>'НЗ 2-экз'!J261</f>
        <v>0</v>
      </c>
      <c r="K262" s="1487">
        <f>'НЗ 2-экз'!K261</f>
        <v>0</v>
      </c>
      <c r="L262" s="1487">
        <f>'НЗ 2-экз'!L261</f>
        <v>0</v>
      </c>
      <c r="M262" s="1487">
        <f>'НЗ 2-экз'!M261</f>
        <v>0</v>
      </c>
      <c r="N262" s="1487">
        <f>'НЗ 2-экз'!N261</f>
        <v>0</v>
      </c>
      <c r="O262" s="1487">
        <f>'НЗ 2-экз'!O261</f>
        <v>0</v>
      </c>
      <c r="P262" s="1487">
        <f>'НЗ 2-экз'!P261</f>
        <v>0</v>
      </c>
      <c r="Q262" s="1487">
        <f>'НЗ 2-экз'!Q261</f>
        <v>0</v>
      </c>
      <c r="R262" s="1487">
        <f>'НЗ 2-экз'!R261</f>
        <v>0</v>
      </c>
      <c r="S262" s="1487">
        <f>'НЗ 2-экз'!S261</f>
        <v>0</v>
      </c>
      <c r="T262" s="1487">
        <f>'НЗ 2-экз'!T261</f>
        <v>0</v>
      </c>
      <c r="U262" s="1487">
        <f>'НЗ 2-экз'!U261</f>
        <v>0</v>
      </c>
      <c r="V262" s="1487">
        <f>'НЗ 2-экз'!V261</f>
        <v>0</v>
      </c>
      <c r="W262" s="1487">
        <f>'НЗ 2-экз'!W261</f>
        <v>0</v>
      </c>
      <c r="X262" s="1487">
        <f>'НЗ 2-экз'!X261</f>
        <v>0</v>
      </c>
      <c r="Y262" s="1487">
        <f>'НЗ 2-экз'!Y261</f>
        <v>0</v>
      </c>
      <c r="Z262" s="1487">
        <f>'НЗ 2-экз'!Z261</f>
        <v>0</v>
      </c>
      <c r="AA262" s="1487">
        <f>'НЗ 2-экз'!AA261</f>
        <v>0</v>
      </c>
      <c r="AB262" s="1487">
        <f>'НЗ 2-экз'!AB261</f>
        <v>0</v>
      </c>
      <c r="AC262" s="1487">
        <f>'НЗ 2-экз'!AC261</f>
        <v>0</v>
      </c>
      <c r="AD262" s="1487">
        <f>'НЗ 2-экз'!AD261</f>
        <v>0</v>
      </c>
      <c r="AE262" s="1488"/>
      <c r="AF262" s="1488"/>
      <c r="AG262" s="1488">
        <f t="shared" si="51"/>
        <v>0</v>
      </c>
      <c r="AH262" s="1488">
        <f t="shared" si="52"/>
        <v>0</v>
      </c>
      <c r="AI262" s="1488">
        <f t="shared" si="57"/>
        <v>0</v>
      </c>
      <c r="AJ262" s="1488">
        <f t="shared" si="55"/>
        <v>0</v>
      </c>
      <c r="AK262" s="1488">
        <f t="shared" si="56"/>
        <v>0</v>
      </c>
      <c r="AL262" s="1488">
        <f t="shared" si="54"/>
        <v>0</v>
      </c>
      <c r="AM262" s="1839"/>
    </row>
    <row r="263" spans="1:39" ht="11.25" hidden="1" customHeight="1" x14ac:dyDescent="0.2">
      <c r="A263" s="1425">
        <v>344</v>
      </c>
      <c r="B263" s="1057">
        <v>244</v>
      </c>
      <c r="C263" s="1505">
        <f>'НЗ 2-экз'!C262</f>
        <v>0</v>
      </c>
      <c r="D263" s="1487">
        <f>'НЗ 2-экз'!D262</f>
        <v>0</v>
      </c>
      <c r="E263" s="1487">
        <f>'НЗ 2-экз'!E262</f>
        <v>5000</v>
      </c>
      <c r="F263" s="1487">
        <f>'НЗ 2-экз'!F262</f>
        <v>15000</v>
      </c>
      <c r="G263" s="1487">
        <f>'НЗ 2-экз'!G262</f>
        <v>0</v>
      </c>
      <c r="H263" s="1487">
        <f>'НЗ 2-экз'!H262</f>
        <v>0</v>
      </c>
      <c r="I263" s="1487">
        <f>'НЗ 2-экз'!I262</f>
        <v>0</v>
      </c>
      <c r="J263" s="1487">
        <f>'НЗ 2-экз'!J262</f>
        <v>0</v>
      </c>
      <c r="K263" s="1487">
        <f>'НЗ 2-экз'!K262</f>
        <v>0</v>
      </c>
      <c r="L263" s="1487">
        <f>'НЗ 2-экз'!L262</f>
        <v>0</v>
      </c>
      <c r="M263" s="1487">
        <f>'НЗ 2-экз'!M262</f>
        <v>0</v>
      </c>
      <c r="N263" s="1487">
        <f>'НЗ 2-экз'!N262</f>
        <v>0</v>
      </c>
      <c r="O263" s="1487">
        <f>'НЗ 2-экз'!O262</f>
        <v>0</v>
      </c>
      <c r="P263" s="1487">
        <f>'НЗ 2-экз'!P262</f>
        <v>0</v>
      </c>
      <c r="Q263" s="1487">
        <f>'НЗ 2-экз'!Q262</f>
        <v>0</v>
      </c>
      <c r="R263" s="1487">
        <f>'НЗ 2-экз'!R262</f>
        <v>0</v>
      </c>
      <c r="S263" s="1487">
        <f>'НЗ 2-экз'!S262</f>
        <v>5000</v>
      </c>
      <c r="T263" s="1487">
        <f>'НЗ 2-экз'!T262</f>
        <v>15000</v>
      </c>
      <c r="U263" s="1487">
        <f>'НЗ 2-экз'!U262</f>
        <v>0</v>
      </c>
      <c r="V263" s="1487">
        <f>'НЗ 2-экз'!V262</f>
        <v>0</v>
      </c>
      <c r="W263" s="1487">
        <f>'НЗ 2-экз'!W262</f>
        <v>0</v>
      </c>
      <c r="X263" s="1487">
        <f>'НЗ 2-экз'!X262</f>
        <v>20000</v>
      </c>
      <c r="Y263" s="1487">
        <f>'НЗ 2-экз'!Y262</f>
        <v>0</v>
      </c>
      <c r="Z263" s="1487">
        <f>'НЗ 2-экз'!Z262</f>
        <v>0</v>
      </c>
      <c r="AA263" s="1487">
        <f>'НЗ 2-экз'!AA262</f>
        <v>0</v>
      </c>
      <c r="AB263" s="1487">
        <f>'НЗ 2-экз'!AB262</f>
        <v>0</v>
      </c>
      <c r="AC263" s="1487">
        <f>'НЗ 2-экз'!AC262</f>
        <v>0</v>
      </c>
      <c r="AD263" s="1487">
        <f>'НЗ 2-экз'!AD262</f>
        <v>0</v>
      </c>
      <c r="AE263" s="1488"/>
      <c r="AF263" s="1488"/>
      <c r="AG263" s="1488">
        <f t="shared" si="51"/>
        <v>0</v>
      </c>
      <c r="AH263" s="1488">
        <f t="shared" si="52"/>
        <v>0</v>
      </c>
      <c r="AI263" s="1488">
        <f t="shared" si="57"/>
        <v>0</v>
      </c>
      <c r="AJ263" s="1488">
        <f t="shared" si="55"/>
        <v>0</v>
      </c>
      <c r="AK263" s="1488">
        <f t="shared" si="56"/>
        <v>0</v>
      </c>
      <c r="AL263" s="1488">
        <f t="shared" si="54"/>
        <v>20000</v>
      </c>
      <c r="AM263" s="1839"/>
    </row>
    <row r="264" spans="1:39" ht="11.25" hidden="1" customHeight="1" x14ac:dyDescent="0.2">
      <c r="A264" s="1425">
        <v>345</v>
      </c>
      <c r="B264" s="1057">
        <v>244</v>
      </c>
      <c r="C264" s="1505">
        <f>'НЗ 2-экз'!C263</f>
        <v>0</v>
      </c>
      <c r="D264" s="1487">
        <f>'НЗ 2-экз'!D263</f>
        <v>0</v>
      </c>
      <c r="E264" s="1487">
        <f>'НЗ 2-экз'!E263</f>
        <v>0</v>
      </c>
      <c r="F264" s="1487">
        <f>'НЗ 2-экз'!F263</f>
        <v>0</v>
      </c>
      <c r="G264" s="1487">
        <f>'НЗ 2-экз'!G263</f>
        <v>0</v>
      </c>
      <c r="H264" s="1487">
        <f>'НЗ 2-экз'!H263</f>
        <v>0</v>
      </c>
      <c r="I264" s="1487">
        <f>'НЗ 2-экз'!I263</f>
        <v>0</v>
      </c>
      <c r="J264" s="1487">
        <f>'НЗ 2-экз'!J263</f>
        <v>0</v>
      </c>
      <c r="K264" s="1487">
        <f>'НЗ 2-экз'!K263</f>
        <v>0</v>
      </c>
      <c r="L264" s="1487">
        <f>'НЗ 2-экз'!L263</f>
        <v>0</v>
      </c>
      <c r="M264" s="1487">
        <f>'НЗ 2-экз'!M263</f>
        <v>0</v>
      </c>
      <c r="N264" s="1487">
        <f>'НЗ 2-экз'!N263</f>
        <v>0</v>
      </c>
      <c r="O264" s="1487">
        <f>'НЗ 2-экз'!O263</f>
        <v>0</v>
      </c>
      <c r="P264" s="1487">
        <f>'НЗ 2-экз'!P263</f>
        <v>0</v>
      </c>
      <c r="Q264" s="1487">
        <f>'НЗ 2-экз'!Q263</f>
        <v>0</v>
      </c>
      <c r="R264" s="1487">
        <f>'НЗ 2-экз'!R263</f>
        <v>0</v>
      </c>
      <c r="S264" s="1487">
        <f>'НЗ 2-экз'!S263</f>
        <v>0</v>
      </c>
      <c r="T264" s="1487">
        <f>'НЗ 2-экз'!T263</f>
        <v>0</v>
      </c>
      <c r="U264" s="1487">
        <f>'НЗ 2-экз'!U263</f>
        <v>0</v>
      </c>
      <c r="V264" s="1487">
        <f>'НЗ 2-экз'!V263</f>
        <v>0</v>
      </c>
      <c r="W264" s="1487">
        <f>'НЗ 2-экз'!W263</f>
        <v>0</v>
      </c>
      <c r="X264" s="1487">
        <f>'НЗ 2-экз'!X263</f>
        <v>0</v>
      </c>
      <c r="Y264" s="1487">
        <f>'НЗ 2-экз'!Y263</f>
        <v>0</v>
      </c>
      <c r="Z264" s="1487">
        <f>'НЗ 2-экз'!Z263</f>
        <v>0</v>
      </c>
      <c r="AA264" s="1487">
        <f>'НЗ 2-экз'!AA263</f>
        <v>0</v>
      </c>
      <c r="AB264" s="1487">
        <f>'НЗ 2-экз'!AB263</f>
        <v>0</v>
      </c>
      <c r="AC264" s="1487">
        <f>'НЗ 2-экз'!AC263</f>
        <v>0</v>
      </c>
      <c r="AD264" s="1487">
        <f>'НЗ 2-экз'!AD263</f>
        <v>0</v>
      </c>
      <c r="AE264" s="1488"/>
      <c r="AF264" s="1488"/>
      <c r="AG264" s="1488">
        <f t="shared" si="51"/>
        <v>0</v>
      </c>
      <c r="AH264" s="1488">
        <f t="shared" si="52"/>
        <v>0</v>
      </c>
      <c r="AI264" s="1488">
        <f t="shared" si="57"/>
        <v>0</v>
      </c>
      <c r="AJ264" s="1488">
        <f t="shared" si="55"/>
        <v>0</v>
      </c>
      <c r="AK264" s="1488">
        <f t="shared" si="56"/>
        <v>0</v>
      </c>
      <c r="AL264" s="1488">
        <f t="shared" si="54"/>
        <v>0</v>
      </c>
      <c r="AM264" s="1839"/>
    </row>
    <row r="265" spans="1:39" ht="11.25" hidden="1" customHeight="1" x14ac:dyDescent="0.2">
      <c r="A265" s="1425">
        <v>346</v>
      </c>
      <c r="B265" s="1057">
        <v>244</v>
      </c>
      <c r="C265" s="1505">
        <f>'НЗ 2-экз'!C264</f>
        <v>0</v>
      </c>
      <c r="D265" s="1487">
        <f>'НЗ 2-экз'!D264</f>
        <v>0</v>
      </c>
      <c r="E265" s="1487">
        <f>'НЗ 2-экз'!E264</f>
        <v>20000</v>
      </c>
      <c r="F265" s="1487">
        <f>'НЗ 2-экз'!F264</f>
        <v>25000</v>
      </c>
      <c r="G265" s="1487">
        <f>'НЗ 2-экз'!G264</f>
        <v>0</v>
      </c>
      <c r="H265" s="1487">
        <f>'НЗ 2-экз'!H264</f>
        <v>0</v>
      </c>
      <c r="I265" s="1487">
        <f>'НЗ 2-экз'!I264</f>
        <v>0</v>
      </c>
      <c r="J265" s="1487">
        <f>'НЗ 2-экз'!J264</f>
        <v>0</v>
      </c>
      <c r="K265" s="1487">
        <f>'НЗ 2-экз'!K264</f>
        <v>0</v>
      </c>
      <c r="L265" s="1487">
        <f>'НЗ 2-экз'!L264</f>
        <v>0</v>
      </c>
      <c r="M265" s="1487">
        <f>'НЗ 2-экз'!M264</f>
        <v>0</v>
      </c>
      <c r="N265" s="1487">
        <f>'НЗ 2-экз'!N264</f>
        <v>0</v>
      </c>
      <c r="O265" s="1487">
        <f>'НЗ 2-экз'!O264</f>
        <v>0</v>
      </c>
      <c r="P265" s="1487">
        <f>'НЗ 2-экз'!P264</f>
        <v>0</v>
      </c>
      <c r="Q265" s="1487">
        <f>'НЗ 2-экз'!Q264</f>
        <v>0</v>
      </c>
      <c r="R265" s="1487">
        <f>'НЗ 2-экз'!R264</f>
        <v>0</v>
      </c>
      <c r="S265" s="1487">
        <f>'НЗ 2-экз'!S264</f>
        <v>20000</v>
      </c>
      <c r="T265" s="1487">
        <f>'НЗ 2-экз'!T264</f>
        <v>25000</v>
      </c>
      <c r="U265" s="1487">
        <f>'НЗ 2-экз'!U264</f>
        <v>0</v>
      </c>
      <c r="V265" s="1487">
        <f>'НЗ 2-экз'!V264</f>
        <v>0</v>
      </c>
      <c r="W265" s="1487">
        <f>'НЗ 2-экз'!W264</f>
        <v>0</v>
      </c>
      <c r="X265" s="1487">
        <f>'НЗ 2-экз'!X264</f>
        <v>45000</v>
      </c>
      <c r="Y265" s="1487">
        <f>'НЗ 2-экз'!Y264</f>
        <v>0</v>
      </c>
      <c r="Z265" s="1487">
        <f>'НЗ 2-экз'!Z264</f>
        <v>0</v>
      </c>
      <c r="AA265" s="1487">
        <f>'НЗ 2-экз'!AA264</f>
        <v>0</v>
      </c>
      <c r="AB265" s="1487">
        <f>'НЗ 2-экз'!AB264</f>
        <v>0</v>
      </c>
      <c r="AC265" s="1487">
        <f>'НЗ 2-экз'!AC264</f>
        <v>0</v>
      </c>
      <c r="AD265" s="1487">
        <f>'НЗ 2-экз'!AD264</f>
        <v>0</v>
      </c>
      <c r="AE265" s="1488"/>
      <c r="AF265" s="1488"/>
      <c r="AG265" s="1488">
        <f t="shared" si="51"/>
        <v>0</v>
      </c>
      <c r="AH265" s="1488">
        <f t="shared" si="52"/>
        <v>0</v>
      </c>
      <c r="AI265" s="1488">
        <f t="shared" si="57"/>
        <v>0</v>
      </c>
      <c r="AJ265" s="1488">
        <f t="shared" si="55"/>
        <v>0</v>
      </c>
      <c r="AK265" s="1488">
        <f t="shared" si="56"/>
        <v>0</v>
      </c>
      <c r="AL265" s="1488">
        <f t="shared" si="54"/>
        <v>45000</v>
      </c>
      <c r="AM265" s="1839"/>
    </row>
    <row r="266" spans="1:39" ht="11.25" hidden="1" customHeight="1" x14ac:dyDescent="0.2">
      <c r="A266" s="1425">
        <v>349</v>
      </c>
      <c r="B266" s="1057">
        <v>244</v>
      </c>
      <c r="C266" s="1505">
        <f>'НЗ 2-экз'!C265</f>
        <v>0</v>
      </c>
      <c r="D266" s="1487">
        <f>'НЗ 2-экз'!D265</f>
        <v>0</v>
      </c>
      <c r="E266" s="1487">
        <f>'НЗ 2-экз'!E265</f>
        <v>0</v>
      </c>
      <c r="F266" s="1487">
        <f>'НЗ 2-экз'!F265</f>
        <v>0</v>
      </c>
      <c r="G266" s="1487">
        <f>'НЗ 2-экз'!G265</f>
        <v>0</v>
      </c>
      <c r="H266" s="1487">
        <f>'НЗ 2-экз'!H265</f>
        <v>0</v>
      </c>
      <c r="I266" s="1487">
        <f>'НЗ 2-экз'!I265</f>
        <v>0</v>
      </c>
      <c r="J266" s="1487">
        <f>'НЗ 2-экз'!J265</f>
        <v>0</v>
      </c>
      <c r="K266" s="1487">
        <f>'НЗ 2-экз'!K265</f>
        <v>0</v>
      </c>
      <c r="L266" s="1487">
        <f>'НЗ 2-экз'!L265</f>
        <v>0</v>
      </c>
      <c r="M266" s="1487">
        <f>'НЗ 2-экз'!M265</f>
        <v>0</v>
      </c>
      <c r="N266" s="1487">
        <f>'НЗ 2-экз'!N265</f>
        <v>0</v>
      </c>
      <c r="O266" s="1487">
        <f>'НЗ 2-экз'!O265</f>
        <v>0</v>
      </c>
      <c r="P266" s="1487">
        <f>'НЗ 2-экз'!P265</f>
        <v>0</v>
      </c>
      <c r="Q266" s="1487">
        <f>'НЗ 2-экз'!Q265</f>
        <v>0</v>
      </c>
      <c r="R266" s="1487">
        <f>'НЗ 2-экз'!R265</f>
        <v>0</v>
      </c>
      <c r="S266" s="1487">
        <f>'НЗ 2-экз'!S265</f>
        <v>0</v>
      </c>
      <c r="T266" s="1487">
        <f>'НЗ 2-экз'!T265</f>
        <v>0</v>
      </c>
      <c r="U266" s="1487">
        <f>'НЗ 2-экз'!U265</f>
        <v>0</v>
      </c>
      <c r="V266" s="1487">
        <f>'НЗ 2-экз'!V265</f>
        <v>0</v>
      </c>
      <c r="W266" s="1487">
        <f>'НЗ 2-экз'!W265</f>
        <v>0</v>
      </c>
      <c r="X266" s="1487">
        <f>'НЗ 2-экз'!X265</f>
        <v>0</v>
      </c>
      <c r="Y266" s="1487">
        <f>'НЗ 2-экз'!Y265</f>
        <v>0</v>
      </c>
      <c r="Z266" s="1487">
        <f>'НЗ 2-экз'!Z265</f>
        <v>0</v>
      </c>
      <c r="AA266" s="1487">
        <f>'НЗ 2-экз'!AA265</f>
        <v>0</v>
      </c>
      <c r="AB266" s="1487">
        <f>'НЗ 2-экз'!AB265</f>
        <v>0</v>
      </c>
      <c r="AC266" s="1487">
        <f>'НЗ 2-экз'!AC265</f>
        <v>0</v>
      </c>
      <c r="AD266" s="1487">
        <f>'НЗ 2-экз'!AD265</f>
        <v>0</v>
      </c>
      <c r="AE266" s="1488"/>
      <c r="AF266" s="1488"/>
      <c r="AG266" s="1488">
        <f t="shared" si="51"/>
        <v>0</v>
      </c>
      <c r="AH266" s="1488">
        <f t="shared" si="52"/>
        <v>0</v>
      </c>
      <c r="AI266" s="1488">
        <f t="shared" si="57"/>
        <v>0</v>
      </c>
      <c r="AJ266" s="1488">
        <f t="shared" si="55"/>
        <v>0</v>
      </c>
      <c r="AK266" s="1488">
        <f t="shared" si="56"/>
        <v>0</v>
      </c>
      <c r="AL266" s="1488">
        <f t="shared" si="54"/>
        <v>0</v>
      </c>
      <c r="AM266" s="1839"/>
    </row>
    <row r="267" spans="1:39" ht="11.25" hidden="1" customHeight="1" x14ac:dyDescent="0.2">
      <c r="A267" s="1431">
        <v>352</v>
      </c>
      <c r="B267" s="269">
        <v>244</v>
      </c>
      <c r="C267" s="1505">
        <f>'НЗ 2-экз'!C266</f>
        <v>0</v>
      </c>
      <c r="D267" s="1487">
        <f>'НЗ 2-экз'!D266</f>
        <v>0</v>
      </c>
      <c r="E267" s="1487">
        <f>'НЗ 2-экз'!E266</f>
        <v>0</v>
      </c>
      <c r="F267" s="1487">
        <f>'НЗ 2-экз'!F266</f>
        <v>0</v>
      </c>
      <c r="G267" s="1487">
        <f>'НЗ 2-экз'!G266</f>
        <v>0</v>
      </c>
      <c r="H267" s="1487">
        <f>'НЗ 2-экз'!H266</f>
        <v>0</v>
      </c>
      <c r="I267" s="1487">
        <f>'НЗ 2-экз'!I266</f>
        <v>0</v>
      </c>
      <c r="J267" s="1487">
        <f>'НЗ 2-экз'!J266</f>
        <v>0</v>
      </c>
      <c r="K267" s="1487">
        <f>'НЗ 2-экз'!K266</f>
        <v>0</v>
      </c>
      <c r="L267" s="1487">
        <f>'НЗ 2-экз'!L266</f>
        <v>0</v>
      </c>
      <c r="M267" s="1487">
        <f>'НЗ 2-экз'!M266</f>
        <v>0</v>
      </c>
      <c r="N267" s="1487">
        <f>'НЗ 2-экз'!N266</f>
        <v>0</v>
      </c>
      <c r="O267" s="1487">
        <f>'НЗ 2-экз'!O266</f>
        <v>0</v>
      </c>
      <c r="P267" s="1487">
        <f>'НЗ 2-экз'!P266</f>
        <v>0</v>
      </c>
      <c r="Q267" s="1487">
        <f>'НЗ 2-экз'!Q266</f>
        <v>0</v>
      </c>
      <c r="R267" s="1487">
        <f>'НЗ 2-экз'!R266</f>
        <v>0</v>
      </c>
      <c r="S267" s="1487">
        <f>'НЗ 2-экз'!S266</f>
        <v>0</v>
      </c>
      <c r="T267" s="1487">
        <f>'НЗ 2-экз'!T266</f>
        <v>0</v>
      </c>
      <c r="U267" s="1487">
        <f>'НЗ 2-экз'!U266</f>
        <v>0</v>
      </c>
      <c r="V267" s="1487">
        <f>'НЗ 2-экз'!V266</f>
        <v>0</v>
      </c>
      <c r="W267" s="1487">
        <f>'НЗ 2-экз'!W266</f>
        <v>0</v>
      </c>
      <c r="X267" s="1487">
        <f>'НЗ 2-экз'!X266</f>
        <v>0</v>
      </c>
      <c r="Y267" s="1487">
        <f>'НЗ 2-экз'!Y266</f>
        <v>0</v>
      </c>
      <c r="Z267" s="1487">
        <f>'НЗ 2-экз'!Z266</f>
        <v>0</v>
      </c>
      <c r="AA267" s="1487">
        <f>'НЗ 2-экз'!AA266</f>
        <v>0</v>
      </c>
      <c r="AB267" s="1487">
        <f>'НЗ 2-экз'!AB266</f>
        <v>0</v>
      </c>
      <c r="AC267" s="1487">
        <f>'НЗ 2-экз'!AC266</f>
        <v>0</v>
      </c>
      <c r="AD267" s="1487">
        <f>'НЗ 2-экз'!AD266</f>
        <v>0</v>
      </c>
      <c r="AE267" s="1488"/>
      <c r="AF267" s="1488"/>
      <c r="AG267" s="1488">
        <f t="shared" si="51"/>
        <v>0</v>
      </c>
      <c r="AH267" s="1488">
        <f>Z267+AD267</f>
        <v>0</v>
      </c>
      <c r="AI267" s="1488">
        <f t="shared" si="57"/>
        <v>0</v>
      </c>
      <c r="AJ267" s="1488">
        <f t="shared" si="57"/>
        <v>0</v>
      </c>
      <c r="AK267" s="1488">
        <f>SUM(Y267:AD267)</f>
        <v>0</v>
      </c>
      <c r="AL267" s="1488">
        <f t="shared" si="54"/>
        <v>0</v>
      </c>
      <c r="AM267" s="1839"/>
    </row>
    <row r="268" spans="1:39" ht="11.25" hidden="1" customHeight="1" x14ac:dyDescent="0.2">
      <c r="A268" s="1431">
        <v>353</v>
      </c>
      <c r="B268" s="269">
        <v>244</v>
      </c>
      <c r="C268" s="1505">
        <f>'НЗ 2-экз'!C267</f>
        <v>0</v>
      </c>
      <c r="D268" s="1487">
        <f>'НЗ 2-экз'!D267</f>
        <v>0</v>
      </c>
      <c r="E268" s="1487">
        <f>'НЗ 2-экз'!E267</f>
        <v>0</v>
      </c>
      <c r="F268" s="1487">
        <f>'НЗ 2-экз'!F267</f>
        <v>0</v>
      </c>
      <c r="G268" s="1487">
        <f>'НЗ 2-экз'!G267</f>
        <v>0</v>
      </c>
      <c r="H268" s="1487">
        <f>'НЗ 2-экз'!H267</f>
        <v>0</v>
      </c>
      <c r="I268" s="1487">
        <f>'НЗ 2-экз'!I267</f>
        <v>0</v>
      </c>
      <c r="J268" s="1487">
        <f>'НЗ 2-экз'!J267</f>
        <v>0</v>
      </c>
      <c r="K268" s="1487">
        <f>'НЗ 2-экз'!K267</f>
        <v>0</v>
      </c>
      <c r="L268" s="1487">
        <f>'НЗ 2-экз'!L267</f>
        <v>0</v>
      </c>
      <c r="M268" s="1487">
        <f>'НЗ 2-экз'!M267</f>
        <v>0</v>
      </c>
      <c r="N268" s="1487">
        <f>'НЗ 2-экз'!N267</f>
        <v>0</v>
      </c>
      <c r="O268" s="1487">
        <f>'НЗ 2-экз'!O267</f>
        <v>0</v>
      </c>
      <c r="P268" s="1487">
        <f>'НЗ 2-экз'!P267</f>
        <v>0</v>
      </c>
      <c r="Q268" s="1487">
        <f>'НЗ 2-экз'!Q267</f>
        <v>0</v>
      </c>
      <c r="R268" s="1487">
        <f>'НЗ 2-экз'!R267</f>
        <v>0</v>
      </c>
      <c r="S268" s="1487">
        <f>'НЗ 2-экз'!S267</f>
        <v>0</v>
      </c>
      <c r="T268" s="1487">
        <f>'НЗ 2-экз'!T267</f>
        <v>0</v>
      </c>
      <c r="U268" s="1487">
        <f>'НЗ 2-экз'!U267</f>
        <v>0</v>
      </c>
      <c r="V268" s="1487">
        <f>'НЗ 2-экз'!V267</f>
        <v>0</v>
      </c>
      <c r="W268" s="1487">
        <f>'НЗ 2-экз'!W267</f>
        <v>0</v>
      </c>
      <c r="X268" s="1487">
        <f>'НЗ 2-экз'!X267</f>
        <v>0</v>
      </c>
      <c r="Y268" s="1487">
        <f>'НЗ 2-экз'!Y267</f>
        <v>0</v>
      </c>
      <c r="Z268" s="1487">
        <f>'НЗ 2-экз'!Z267</f>
        <v>0</v>
      </c>
      <c r="AA268" s="1487">
        <f>'НЗ 2-экз'!AA267</f>
        <v>0</v>
      </c>
      <c r="AB268" s="1487">
        <f>'НЗ 2-экз'!AB267</f>
        <v>0</v>
      </c>
      <c r="AC268" s="1487">
        <f>'НЗ 2-экз'!AC267</f>
        <v>0</v>
      </c>
      <c r="AD268" s="1487">
        <f>'НЗ 2-экз'!AD267</f>
        <v>0</v>
      </c>
      <c r="AE268" s="1488"/>
      <c r="AF268" s="1488"/>
      <c r="AG268" s="1488">
        <f t="shared" si="51"/>
        <v>0</v>
      </c>
      <c r="AH268" s="1488">
        <f>Z268+AD268</f>
        <v>0</v>
      </c>
      <c r="AI268" s="1488">
        <f t="shared" si="57"/>
        <v>0</v>
      </c>
      <c r="AJ268" s="1488">
        <f t="shared" si="57"/>
        <v>0</v>
      </c>
      <c r="AK268" s="1488">
        <f>SUM(Y268:AD268)</f>
        <v>0</v>
      </c>
      <c r="AL268" s="1488">
        <f t="shared" si="54"/>
        <v>0</v>
      </c>
      <c r="AM268" s="1839"/>
    </row>
    <row r="269" spans="1:39" ht="12" x14ac:dyDescent="0.2">
      <c r="A269" s="1432" t="s">
        <v>1354</v>
      </c>
      <c r="B269" s="269"/>
      <c r="C269" s="1502">
        <f t="shared" ref="C269:D269" si="58">C220+C221+C222+C223+C239+C240+C241+C242+C243</f>
        <v>0</v>
      </c>
      <c r="D269" s="1485">
        <f t="shared" si="58"/>
        <v>0</v>
      </c>
      <c r="E269" s="1485">
        <f>E220+E221+E222+E223+E239+E240+E241+E242+E243</f>
        <v>1230000</v>
      </c>
      <c r="F269" s="1485">
        <f t="shared" ref="F269:AL269" si="59">F220+F221+F222+F223+F239+F240+F241+F242+F243</f>
        <v>3230000</v>
      </c>
      <c r="G269" s="1485">
        <f t="shared" si="59"/>
        <v>0</v>
      </c>
      <c r="H269" s="1485">
        <f t="shared" si="59"/>
        <v>0</v>
      </c>
      <c r="I269" s="1485">
        <f t="shared" si="59"/>
        <v>0</v>
      </c>
      <c r="J269" s="1485">
        <f t="shared" si="59"/>
        <v>0</v>
      </c>
      <c r="K269" s="1485">
        <f t="shared" si="59"/>
        <v>0</v>
      </c>
      <c r="L269" s="1485">
        <f t="shared" si="59"/>
        <v>0</v>
      </c>
      <c r="M269" s="1485">
        <f t="shared" si="59"/>
        <v>0</v>
      </c>
      <c r="N269" s="1485">
        <f t="shared" si="59"/>
        <v>0</v>
      </c>
      <c r="O269" s="1485">
        <f t="shared" si="59"/>
        <v>0</v>
      </c>
      <c r="P269" s="1485">
        <f t="shared" si="59"/>
        <v>0</v>
      </c>
      <c r="Q269" s="1485">
        <f t="shared" si="59"/>
        <v>0</v>
      </c>
      <c r="R269" s="1485">
        <f t="shared" si="59"/>
        <v>0</v>
      </c>
      <c r="S269" s="1485">
        <f t="shared" si="59"/>
        <v>1230000</v>
      </c>
      <c r="T269" s="1485">
        <f t="shared" si="59"/>
        <v>3230000</v>
      </c>
      <c r="U269" s="1485">
        <f t="shared" si="59"/>
        <v>0</v>
      </c>
      <c r="V269" s="1485">
        <f t="shared" si="59"/>
        <v>0</v>
      </c>
      <c r="W269" s="1485">
        <f t="shared" si="59"/>
        <v>0</v>
      </c>
      <c r="X269" s="1485">
        <f t="shared" si="59"/>
        <v>4460000</v>
      </c>
      <c r="Y269" s="1485">
        <f t="shared" si="59"/>
        <v>0</v>
      </c>
      <c r="Z269" s="1485">
        <f t="shared" si="59"/>
        <v>76000</v>
      </c>
      <c r="AA269" s="1485">
        <f t="shared" si="59"/>
        <v>0</v>
      </c>
      <c r="AB269" s="1485">
        <f t="shared" si="59"/>
        <v>12000</v>
      </c>
      <c r="AC269" s="1485">
        <f t="shared" si="59"/>
        <v>0</v>
      </c>
      <c r="AD269" s="1485">
        <f t="shared" si="59"/>
        <v>60000</v>
      </c>
      <c r="AE269" s="1485">
        <f t="shared" si="59"/>
        <v>0</v>
      </c>
      <c r="AF269" s="1485">
        <f t="shared" si="59"/>
        <v>0</v>
      </c>
      <c r="AG269" s="1485">
        <f t="shared" si="59"/>
        <v>0</v>
      </c>
      <c r="AH269" s="1485">
        <f t="shared" si="59"/>
        <v>136000</v>
      </c>
      <c r="AI269" s="1485">
        <f t="shared" si="59"/>
        <v>12000</v>
      </c>
      <c r="AJ269" s="1485">
        <f t="shared" si="59"/>
        <v>0</v>
      </c>
      <c r="AK269" s="1485">
        <f t="shared" si="59"/>
        <v>148000</v>
      </c>
      <c r="AL269" s="1485">
        <f t="shared" si="59"/>
        <v>4608000</v>
      </c>
      <c r="AM269" s="1839"/>
    </row>
    <row r="270" spans="1:39" ht="12" x14ac:dyDescent="0.2">
      <c r="A270" s="1419" t="s">
        <v>1355</v>
      </c>
      <c r="B270" s="269"/>
      <c r="C270" s="1503">
        <f t="shared" ref="C270:D270" si="60">C271-C269</f>
        <v>0</v>
      </c>
      <c r="D270" s="1483">
        <f t="shared" si="60"/>
        <v>0</v>
      </c>
      <c r="E270" s="1483">
        <f>E271-E269</f>
        <v>51000</v>
      </c>
      <c r="F270" s="1483">
        <f t="shared" ref="F270:AL270" si="61">F271-F269</f>
        <v>73000</v>
      </c>
      <c r="G270" s="1483">
        <f t="shared" si="61"/>
        <v>0</v>
      </c>
      <c r="H270" s="1483">
        <f t="shared" si="61"/>
        <v>0</v>
      </c>
      <c r="I270" s="1483">
        <f t="shared" si="61"/>
        <v>0</v>
      </c>
      <c r="J270" s="1483">
        <f t="shared" si="61"/>
        <v>0</v>
      </c>
      <c r="K270" s="1483">
        <f t="shared" si="61"/>
        <v>0</v>
      </c>
      <c r="L270" s="1483">
        <f t="shared" si="61"/>
        <v>0</v>
      </c>
      <c r="M270" s="1483">
        <f t="shared" si="61"/>
        <v>0</v>
      </c>
      <c r="N270" s="1483">
        <f t="shared" si="61"/>
        <v>0</v>
      </c>
      <c r="O270" s="1483">
        <f t="shared" si="61"/>
        <v>0</v>
      </c>
      <c r="P270" s="1483">
        <f t="shared" si="61"/>
        <v>0</v>
      </c>
      <c r="Q270" s="1483">
        <f t="shared" si="61"/>
        <v>0</v>
      </c>
      <c r="R270" s="1483">
        <f t="shared" si="61"/>
        <v>0</v>
      </c>
      <c r="S270" s="1483">
        <f t="shared" si="61"/>
        <v>51000</v>
      </c>
      <c r="T270" s="1483">
        <f t="shared" si="61"/>
        <v>73000</v>
      </c>
      <c r="U270" s="1483">
        <f t="shared" si="61"/>
        <v>0</v>
      </c>
      <c r="V270" s="1483">
        <f t="shared" si="61"/>
        <v>0</v>
      </c>
      <c r="W270" s="1483">
        <f t="shared" si="61"/>
        <v>0</v>
      </c>
      <c r="X270" s="1483">
        <f t="shared" si="61"/>
        <v>124000</v>
      </c>
      <c r="Y270" s="1483">
        <f t="shared" si="61"/>
        <v>0</v>
      </c>
      <c r="Z270" s="1483">
        <f t="shared" si="61"/>
        <v>0</v>
      </c>
      <c r="AA270" s="1483">
        <f t="shared" si="61"/>
        <v>0</v>
      </c>
      <c r="AB270" s="1483">
        <f t="shared" si="61"/>
        <v>0</v>
      </c>
      <c r="AC270" s="1483">
        <f t="shared" si="61"/>
        <v>0</v>
      </c>
      <c r="AD270" s="1483">
        <f t="shared" si="61"/>
        <v>0</v>
      </c>
      <c r="AE270" s="1483">
        <f t="shared" si="61"/>
        <v>0</v>
      </c>
      <c r="AF270" s="1483">
        <f t="shared" si="61"/>
        <v>0</v>
      </c>
      <c r="AG270" s="1483">
        <f t="shared" si="61"/>
        <v>0</v>
      </c>
      <c r="AH270" s="1483">
        <f t="shared" si="61"/>
        <v>0</v>
      </c>
      <c r="AI270" s="1483">
        <f t="shared" si="61"/>
        <v>0</v>
      </c>
      <c r="AJ270" s="1483">
        <f t="shared" si="61"/>
        <v>0</v>
      </c>
      <c r="AK270" s="1483">
        <f t="shared" si="61"/>
        <v>0</v>
      </c>
      <c r="AL270" s="1483">
        <f t="shared" si="61"/>
        <v>124000</v>
      </c>
      <c r="AM270" s="1839"/>
    </row>
    <row r="271" spans="1:39" ht="11.25" hidden="1" customHeight="1" x14ac:dyDescent="0.2">
      <c r="A271" s="1434" t="s">
        <v>204</v>
      </c>
      <c r="B271" s="60"/>
      <c r="C271" s="1504">
        <f t="shared" ref="C271:D271" si="62">SUM(C220:C268)</f>
        <v>0</v>
      </c>
      <c r="D271" s="1486">
        <f t="shared" si="62"/>
        <v>0</v>
      </c>
      <c r="E271" s="1486">
        <f t="shared" ref="E271:AL271" si="63">SUM(E220:E268)</f>
        <v>1281000</v>
      </c>
      <c r="F271" s="1486">
        <f t="shared" si="63"/>
        <v>3303000</v>
      </c>
      <c r="G271" s="1486">
        <f t="shared" si="63"/>
        <v>0</v>
      </c>
      <c r="H271" s="1486">
        <f t="shared" si="63"/>
        <v>0</v>
      </c>
      <c r="I271" s="1486">
        <f t="shared" si="63"/>
        <v>0</v>
      </c>
      <c r="J271" s="1486">
        <f t="shared" si="63"/>
        <v>0</v>
      </c>
      <c r="K271" s="1486">
        <f t="shared" si="63"/>
        <v>0</v>
      </c>
      <c r="L271" s="1486">
        <f t="shared" si="63"/>
        <v>0</v>
      </c>
      <c r="M271" s="1486">
        <f t="shared" si="63"/>
        <v>0</v>
      </c>
      <c r="N271" s="1486">
        <f t="shared" si="63"/>
        <v>0</v>
      </c>
      <c r="O271" s="1486">
        <f t="shared" si="63"/>
        <v>0</v>
      </c>
      <c r="P271" s="1486">
        <f t="shared" si="63"/>
        <v>0</v>
      </c>
      <c r="Q271" s="1486">
        <f>SUM(Q220:Q268)</f>
        <v>0</v>
      </c>
      <c r="R271" s="1486">
        <f>SUM(R220:R268)</f>
        <v>0</v>
      </c>
      <c r="S271" s="1486">
        <f t="shared" si="63"/>
        <v>1281000</v>
      </c>
      <c r="T271" s="1486">
        <f t="shared" si="63"/>
        <v>3303000</v>
      </c>
      <c r="U271" s="1486">
        <f t="shared" si="63"/>
        <v>0</v>
      </c>
      <c r="V271" s="1486">
        <f t="shared" si="63"/>
        <v>0</v>
      </c>
      <c r="W271" s="1486">
        <f>SUM(W220:W268)</f>
        <v>0</v>
      </c>
      <c r="X271" s="1486">
        <f t="shared" si="63"/>
        <v>4584000</v>
      </c>
      <c r="Y271" s="1486">
        <f t="shared" si="63"/>
        <v>0</v>
      </c>
      <c r="Z271" s="1486">
        <f t="shared" si="63"/>
        <v>76000</v>
      </c>
      <c r="AA271" s="1486">
        <f>SUM(AA220:AA268)</f>
        <v>0</v>
      </c>
      <c r="AB271" s="1486">
        <f t="shared" si="63"/>
        <v>12000</v>
      </c>
      <c r="AC271" s="1486">
        <f t="shared" si="63"/>
        <v>0</v>
      </c>
      <c r="AD271" s="1486">
        <f t="shared" si="63"/>
        <v>60000</v>
      </c>
      <c r="AE271" s="1486">
        <f>SUM(AE220:AE268)</f>
        <v>0</v>
      </c>
      <c r="AF271" s="1486">
        <f>SUM(AF220:AF268)</f>
        <v>0</v>
      </c>
      <c r="AG271" s="1486">
        <f t="shared" si="63"/>
        <v>0</v>
      </c>
      <c r="AH271" s="1486">
        <f>SUM(AH220:AH268)</f>
        <v>136000</v>
      </c>
      <c r="AI271" s="1486">
        <f t="shared" si="63"/>
        <v>12000</v>
      </c>
      <c r="AJ271" s="1486">
        <f>SUM(AJ220:AJ268)</f>
        <v>0</v>
      </c>
      <c r="AK271" s="1486">
        <f t="shared" si="63"/>
        <v>148000</v>
      </c>
      <c r="AL271" s="1486">
        <f t="shared" si="63"/>
        <v>4732000</v>
      </c>
      <c r="AM271" s="1839"/>
    </row>
    <row r="272" spans="1:39" ht="12.75" x14ac:dyDescent="0.2">
      <c r="A272" s="1435" t="s">
        <v>1312</v>
      </c>
      <c r="B272" s="1410"/>
      <c r="C272" s="1501">
        <f t="shared" ref="C272:D272" si="64">C217+C218+C269+C270</f>
        <v>0</v>
      </c>
      <c r="D272" s="1489">
        <f t="shared" si="64"/>
        <v>0</v>
      </c>
      <c r="E272" s="1489">
        <f>E217+E218+E269+E270</f>
        <v>1972000</v>
      </c>
      <c r="F272" s="1489">
        <f t="shared" ref="F272:AL272" si="65">F217+F218+F269+F270</f>
        <v>5601000</v>
      </c>
      <c r="G272" s="1489">
        <f t="shared" si="65"/>
        <v>0</v>
      </c>
      <c r="H272" s="1489">
        <f t="shared" si="65"/>
        <v>0</v>
      </c>
      <c r="I272" s="1489">
        <f t="shared" si="65"/>
        <v>0</v>
      </c>
      <c r="J272" s="1489">
        <f t="shared" si="65"/>
        <v>0</v>
      </c>
      <c r="K272" s="1489">
        <f t="shared" si="65"/>
        <v>0</v>
      </c>
      <c r="L272" s="1489">
        <f t="shared" si="65"/>
        <v>0</v>
      </c>
      <c r="M272" s="1489">
        <f t="shared" si="65"/>
        <v>0</v>
      </c>
      <c r="N272" s="1489">
        <f t="shared" si="65"/>
        <v>0</v>
      </c>
      <c r="O272" s="1489">
        <f t="shared" si="65"/>
        <v>0</v>
      </c>
      <c r="P272" s="1489">
        <f t="shared" si="65"/>
        <v>0</v>
      </c>
      <c r="Q272" s="1489">
        <f t="shared" si="65"/>
        <v>0</v>
      </c>
      <c r="R272" s="1489">
        <f t="shared" si="65"/>
        <v>0</v>
      </c>
      <c r="S272" s="1489">
        <f t="shared" si="65"/>
        <v>1972000</v>
      </c>
      <c r="T272" s="1489">
        <f t="shared" si="65"/>
        <v>5601000</v>
      </c>
      <c r="U272" s="1489">
        <f t="shared" si="65"/>
        <v>0</v>
      </c>
      <c r="V272" s="1489">
        <f t="shared" si="65"/>
        <v>0</v>
      </c>
      <c r="W272" s="1489">
        <f t="shared" si="65"/>
        <v>0</v>
      </c>
      <c r="X272" s="1489">
        <f t="shared" si="65"/>
        <v>7573000</v>
      </c>
      <c r="Y272" s="1489">
        <f t="shared" si="65"/>
        <v>0</v>
      </c>
      <c r="Z272" s="1489">
        <f t="shared" si="65"/>
        <v>961483.76</v>
      </c>
      <c r="AA272" s="1489">
        <f t="shared" si="65"/>
        <v>0</v>
      </c>
      <c r="AB272" s="1489">
        <f t="shared" si="65"/>
        <v>35000</v>
      </c>
      <c r="AC272" s="1489">
        <f t="shared" si="65"/>
        <v>0</v>
      </c>
      <c r="AD272" s="1489">
        <f t="shared" si="65"/>
        <v>232800</v>
      </c>
      <c r="AE272" s="1489">
        <f t="shared" si="65"/>
        <v>0</v>
      </c>
      <c r="AF272" s="1489">
        <f t="shared" si="65"/>
        <v>0</v>
      </c>
      <c r="AG272" s="1489">
        <f t="shared" si="65"/>
        <v>0</v>
      </c>
      <c r="AH272" s="1489">
        <f t="shared" si="65"/>
        <v>1194283.76</v>
      </c>
      <c r="AI272" s="1489">
        <f t="shared" si="65"/>
        <v>35000</v>
      </c>
      <c r="AJ272" s="1489">
        <f t="shared" si="65"/>
        <v>0</v>
      </c>
      <c r="AK272" s="1489">
        <f t="shared" si="65"/>
        <v>1229283.76</v>
      </c>
      <c r="AL272" s="1489">
        <f t="shared" si="65"/>
        <v>8802283.7599999998</v>
      </c>
      <c r="AM272" s="1436" t="s">
        <v>737</v>
      </c>
    </row>
    <row r="273" spans="1:39" ht="11.25" hidden="1" customHeight="1" x14ac:dyDescent="0.2">
      <c r="A273" s="1437" t="s">
        <v>832</v>
      </c>
      <c r="B273" s="269">
        <v>111</v>
      </c>
      <c r="C273" s="123">
        <f t="shared" ref="C273:AL273" si="66">C11+C63+C115+C168+C220</f>
        <v>0</v>
      </c>
      <c r="D273" s="964">
        <f t="shared" si="66"/>
        <v>0</v>
      </c>
      <c r="E273" s="1490">
        <f t="shared" si="66"/>
        <v>2931272.08</v>
      </c>
      <c r="F273" s="1490">
        <f t="shared" si="66"/>
        <v>8351307.2000000002</v>
      </c>
      <c r="G273" s="1490">
        <f t="shared" si="66"/>
        <v>0</v>
      </c>
      <c r="H273" s="1490">
        <f t="shared" si="66"/>
        <v>0</v>
      </c>
      <c r="I273" s="1490">
        <f t="shared" si="66"/>
        <v>0</v>
      </c>
      <c r="J273" s="1490">
        <f t="shared" si="66"/>
        <v>0</v>
      </c>
      <c r="K273" s="1490">
        <f t="shared" si="66"/>
        <v>0</v>
      </c>
      <c r="L273" s="1490">
        <f t="shared" si="66"/>
        <v>0</v>
      </c>
      <c r="M273" s="1490">
        <f t="shared" si="66"/>
        <v>0</v>
      </c>
      <c r="N273" s="1490">
        <f t="shared" si="66"/>
        <v>0</v>
      </c>
      <c r="O273" s="1490">
        <f t="shared" si="66"/>
        <v>0</v>
      </c>
      <c r="P273" s="1490">
        <f t="shared" si="66"/>
        <v>0</v>
      </c>
      <c r="Q273" s="1490">
        <f t="shared" si="66"/>
        <v>0</v>
      </c>
      <c r="R273" s="1490">
        <f t="shared" si="66"/>
        <v>0</v>
      </c>
      <c r="S273" s="1490">
        <f t="shared" si="66"/>
        <v>2931272.08</v>
      </c>
      <c r="T273" s="1490">
        <f t="shared" si="66"/>
        <v>8351307.2000000002</v>
      </c>
      <c r="U273" s="1490">
        <f t="shared" si="66"/>
        <v>0</v>
      </c>
      <c r="V273" s="1490">
        <f t="shared" si="66"/>
        <v>0</v>
      </c>
      <c r="W273" s="1490">
        <f t="shared" si="66"/>
        <v>0</v>
      </c>
      <c r="X273" s="1490">
        <f t="shared" si="66"/>
        <v>11282579.280000001</v>
      </c>
      <c r="Y273" s="1490">
        <f t="shared" si="66"/>
        <v>0</v>
      </c>
      <c r="Z273" s="1490">
        <f t="shared" si="66"/>
        <v>580202.51</v>
      </c>
      <c r="AA273" s="1490">
        <f t="shared" si="66"/>
        <v>0</v>
      </c>
      <c r="AB273" s="1490">
        <f t="shared" si="66"/>
        <v>70823.09</v>
      </c>
      <c r="AC273" s="1490">
        <f t="shared" si="66"/>
        <v>0</v>
      </c>
      <c r="AD273" s="1490">
        <f t="shared" si="66"/>
        <v>501330.21</v>
      </c>
      <c r="AE273" s="1490">
        <f t="shared" si="66"/>
        <v>0</v>
      </c>
      <c r="AF273" s="1490">
        <f t="shared" si="66"/>
        <v>0</v>
      </c>
      <c r="AG273" s="1490">
        <f t="shared" si="66"/>
        <v>0</v>
      </c>
      <c r="AH273" s="1490">
        <f t="shared" si="66"/>
        <v>1081532.72</v>
      </c>
      <c r="AI273" s="1490">
        <f t="shared" si="66"/>
        <v>70823.09</v>
      </c>
      <c r="AJ273" s="1490">
        <f t="shared" si="66"/>
        <v>0</v>
      </c>
      <c r="AK273" s="1490">
        <f t="shared" si="66"/>
        <v>1152355.81</v>
      </c>
      <c r="AL273" s="1490">
        <f t="shared" si="66"/>
        <v>12434935.09</v>
      </c>
      <c r="AM273" s="1840" t="s">
        <v>251</v>
      </c>
    </row>
    <row r="274" spans="1:39" ht="12" hidden="1" x14ac:dyDescent="0.2">
      <c r="A274" s="1437" t="s">
        <v>833</v>
      </c>
      <c r="B274" s="269">
        <v>112</v>
      </c>
      <c r="C274" s="123">
        <f t="shared" ref="C274:AL274" si="67">C12+C64+C116+C169+C221</f>
        <v>0</v>
      </c>
      <c r="D274" s="964">
        <f t="shared" si="67"/>
        <v>0</v>
      </c>
      <c r="E274" s="1490">
        <f t="shared" si="67"/>
        <v>0</v>
      </c>
      <c r="F274" s="1490">
        <f t="shared" si="67"/>
        <v>0</v>
      </c>
      <c r="G274" s="1490">
        <f t="shared" si="67"/>
        <v>0</v>
      </c>
      <c r="H274" s="1490">
        <f t="shared" si="67"/>
        <v>0</v>
      </c>
      <c r="I274" s="1490">
        <f t="shared" si="67"/>
        <v>0</v>
      </c>
      <c r="J274" s="1490">
        <f t="shared" si="67"/>
        <v>0</v>
      </c>
      <c r="K274" s="1490">
        <f t="shared" si="67"/>
        <v>0</v>
      </c>
      <c r="L274" s="1490">
        <f t="shared" si="67"/>
        <v>0</v>
      </c>
      <c r="M274" s="1490">
        <f t="shared" si="67"/>
        <v>0</v>
      </c>
      <c r="N274" s="1490">
        <f t="shared" si="67"/>
        <v>0</v>
      </c>
      <c r="O274" s="1490">
        <f t="shared" si="67"/>
        <v>0</v>
      </c>
      <c r="P274" s="1490">
        <f t="shared" si="67"/>
        <v>0</v>
      </c>
      <c r="Q274" s="1490">
        <f t="shared" si="67"/>
        <v>0</v>
      </c>
      <c r="R274" s="1490">
        <f t="shared" si="67"/>
        <v>0</v>
      </c>
      <c r="S274" s="1490">
        <f t="shared" si="67"/>
        <v>0</v>
      </c>
      <c r="T274" s="1490">
        <f t="shared" si="67"/>
        <v>0</v>
      </c>
      <c r="U274" s="1490">
        <f t="shared" si="67"/>
        <v>0</v>
      </c>
      <c r="V274" s="1490">
        <f t="shared" si="67"/>
        <v>0</v>
      </c>
      <c r="W274" s="1490">
        <f t="shared" si="67"/>
        <v>0</v>
      </c>
      <c r="X274" s="1490">
        <f t="shared" si="67"/>
        <v>0</v>
      </c>
      <c r="Y274" s="1490">
        <f t="shared" si="67"/>
        <v>0</v>
      </c>
      <c r="Z274" s="1490">
        <f t="shared" si="67"/>
        <v>0</v>
      </c>
      <c r="AA274" s="1490">
        <f t="shared" si="67"/>
        <v>0</v>
      </c>
      <c r="AB274" s="1490">
        <f t="shared" si="67"/>
        <v>0</v>
      </c>
      <c r="AC274" s="1490">
        <f t="shared" si="67"/>
        <v>0</v>
      </c>
      <c r="AD274" s="1490">
        <f t="shared" si="67"/>
        <v>0</v>
      </c>
      <c r="AE274" s="1490">
        <f t="shared" si="67"/>
        <v>0</v>
      </c>
      <c r="AF274" s="1490">
        <f t="shared" si="67"/>
        <v>0</v>
      </c>
      <c r="AG274" s="1490">
        <f t="shared" si="67"/>
        <v>0</v>
      </c>
      <c r="AH274" s="1490">
        <f t="shared" si="67"/>
        <v>0</v>
      </c>
      <c r="AI274" s="1490">
        <f t="shared" si="67"/>
        <v>0</v>
      </c>
      <c r="AJ274" s="1490">
        <f t="shared" si="67"/>
        <v>0</v>
      </c>
      <c r="AK274" s="1490">
        <f t="shared" si="67"/>
        <v>0</v>
      </c>
      <c r="AL274" s="1490">
        <f t="shared" si="67"/>
        <v>0</v>
      </c>
      <c r="AM274" s="1841"/>
    </row>
    <row r="275" spans="1:39" ht="12" hidden="1" x14ac:dyDescent="0.2">
      <c r="A275" s="1438" t="s">
        <v>834</v>
      </c>
      <c r="B275" s="268">
        <v>119</v>
      </c>
      <c r="C275" s="123">
        <f t="shared" ref="C275:AL275" si="68">C13+C65+C117+C170+C222</f>
        <v>0</v>
      </c>
      <c r="D275" s="964">
        <f t="shared" si="68"/>
        <v>0</v>
      </c>
      <c r="E275" s="1490">
        <f t="shared" si="68"/>
        <v>690000</v>
      </c>
      <c r="F275" s="1490">
        <f t="shared" si="68"/>
        <v>2990000</v>
      </c>
      <c r="G275" s="1490">
        <f t="shared" si="68"/>
        <v>0</v>
      </c>
      <c r="H275" s="1490">
        <f t="shared" si="68"/>
        <v>0</v>
      </c>
      <c r="I275" s="1490">
        <f t="shared" si="68"/>
        <v>0</v>
      </c>
      <c r="J275" s="1490">
        <f t="shared" si="68"/>
        <v>0</v>
      </c>
      <c r="K275" s="1490">
        <f t="shared" si="68"/>
        <v>0</v>
      </c>
      <c r="L275" s="1490">
        <f t="shared" si="68"/>
        <v>0</v>
      </c>
      <c r="M275" s="1490">
        <f t="shared" si="68"/>
        <v>0</v>
      </c>
      <c r="N275" s="1490">
        <f t="shared" si="68"/>
        <v>0</v>
      </c>
      <c r="O275" s="1490">
        <f t="shared" si="68"/>
        <v>0</v>
      </c>
      <c r="P275" s="1490">
        <f t="shared" si="68"/>
        <v>0</v>
      </c>
      <c r="Q275" s="1490">
        <f t="shared" si="68"/>
        <v>0</v>
      </c>
      <c r="R275" s="1490">
        <f t="shared" si="68"/>
        <v>0</v>
      </c>
      <c r="S275" s="1490">
        <f t="shared" si="68"/>
        <v>690000</v>
      </c>
      <c r="T275" s="1490">
        <f t="shared" si="68"/>
        <v>2990000</v>
      </c>
      <c r="U275" s="1490">
        <f t="shared" si="68"/>
        <v>0</v>
      </c>
      <c r="V275" s="1490">
        <f t="shared" si="68"/>
        <v>0</v>
      </c>
      <c r="W275" s="1490">
        <f t="shared" si="68"/>
        <v>0</v>
      </c>
      <c r="X275" s="1490">
        <f t="shared" si="68"/>
        <v>3680000</v>
      </c>
      <c r="Y275" s="1490">
        <f t="shared" si="68"/>
        <v>0</v>
      </c>
      <c r="Z275" s="1490">
        <f t="shared" si="68"/>
        <v>163716.33000000002</v>
      </c>
      <c r="AA275" s="1490">
        <f t="shared" si="68"/>
        <v>0</v>
      </c>
      <c r="AB275" s="1490">
        <f t="shared" si="68"/>
        <v>32176.91</v>
      </c>
      <c r="AC275" s="1490">
        <f t="shared" si="68"/>
        <v>0</v>
      </c>
      <c r="AD275" s="1490">
        <f t="shared" si="68"/>
        <v>139296.35999999999</v>
      </c>
      <c r="AE275" s="1490">
        <f t="shared" si="68"/>
        <v>0</v>
      </c>
      <c r="AF275" s="1490">
        <f t="shared" si="68"/>
        <v>0</v>
      </c>
      <c r="AG275" s="1490">
        <f t="shared" si="68"/>
        <v>0</v>
      </c>
      <c r="AH275" s="1490">
        <f t="shared" si="68"/>
        <v>303012.69</v>
      </c>
      <c r="AI275" s="1490">
        <f t="shared" si="68"/>
        <v>32176.91</v>
      </c>
      <c r="AJ275" s="1490">
        <f t="shared" si="68"/>
        <v>0</v>
      </c>
      <c r="AK275" s="1490">
        <f t="shared" si="68"/>
        <v>335189.59999999998</v>
      </c>
      <c r="AL275" s="1490">
        <f t="shared" si="68"/>
        <v>4015189.6</v>
      </c>
      <c r="AM275" s="1841"/>
    </row>
    <row r="276" spans="1:39" ht="12" hidden="1" x14ac:dyDescent="0.2">
      <c r="A276" s="1439">
        <v>214</v>
      </c>
      <c r="B276" s="1053">
        <v>112</v>
      </c>
      <c r="C276" s="12"/>
      <c r="D276" s="964">
        <f t="shared" ref="D276:AL276" si="69">D14+D66+D118+D171+D223</f>
        <v>0</v>
      </c>
      <c r="E276" s="1490">
        <f t="shared" si="69"/>
        <v>0</v>
      </c>
      <c r="F276" s="1490">
        <f t="shared" si="69"/>
        <v>0</v>
      </c>
      <c r="G276" s="1490">
        <f t="shared" si="69"/>
        <v>0</v>
      </c>
      <c r="H276" s="1490">
        <f t="shared" si="69"/>
        <v>0</v>
      </c>
      <c r="I276" s="1490">
        <f t="shared" si="69"/>
        <v>0</v>
      </c>
      <c r="J276" s="1490">
        <f t="shared" si="69"/>
        <v>0</v>
      </c>
      <c r="K276" s="1490">
        <f t="shared" si="69"/>
        <v>0</v>
      </c>
      <c r="L276" s="1490">
        <f t="shared" si="69"/>
        <v>0</v>
      </c>
      <c r="M276" s="1490">
        <f t="shared" si="69"/>
        <v>0</v>
      </c>
      <c r="N276" s="1490">
        <f t="shared" si="69"/>
        <v>0</v>
      </c>
      <c r="O276" s="1490">
        <f t="shared" si="69"/>
        <v>0</v>
      </c>
      <c r="P276" s="1490">
        <f t="shared" si="69"/>
        <v>0</v>
      </c>
      <c r="Q276" s="1490">
        <f t="shared" si="69"/>
        <v>0</v>
      </c>
      <c r="R276" s="1490">
        <f t="shared" si="69"/>
        <v>0</v>
      </c>
      <c r="S276" s="1490">
        <f t="shared" si="69"/>
        <v>0</v>
      </c>
      <c r="T276" s="1490">
        <f t="shared" si="69"/>
        <v>0</v>
      </c>
      <c r="U276" s="1490">
        <f t="shared" si="69"/>
        <v>0</v>
      </c>
      <c r="V276" s="1490">
        <f t="shared" si="69"/>
        <v>0</v>
      </c>
      <c r="W276" s="1490">
        <f t="shared" si="69"/>
        <v>0</v>
      </c>
      <c r="X276" s="1490">
        <f t="shared" si="69"/>
        <v>0</v>
      </c>
      <c r="Y276" s="1490">
        <f t="shared" si="69"/>
        <v>0</v>
      </c>
      <c r="Z276" s="1490">
        <f t="shared" si="69"/>
        <v>0</v>
      </c>
      <c r="AA276" s="1490">
        <f t="shared" si="69"/>
        <v>0</v>
      </c>
      <c r="AB276" s="1490">
        <f t="shared" si="69"/>
        <v>0</v>
      </c>
      <c r="AC276" s="1490">
        <f t="shared" si="69"/>
        <v>0</v>
      </c>
      <c r="AD276" s="1490">
        <f t="shared" si="69"/>
        <v>0</v>
      </c>
      <c r="AE276" s="1490">
        <f t="shared" si="69"/>
        <v>0</v>
      </c>
      <c r="AF276" s="1490">
        <f t="shared" si="69"/>
        <v>0</v>
      </c>
      <c r="AG276" s="1490">
        <f t="shared" si="69"/>
        <v>0</v>
      </c>
      <c r="AH276" s="1490">
        <f t="shared" si="69"/>
        <v>0</v>
      </c>
      <c r="AI276" s="1490">
        <f t="shared" si="69"/>
        <v>0</v>
      </c>
      <c r="AJ276" s="1490">
        <f t="shared" si="69"/>
        <v>0</v>
      </c>
      <c r="AK276" s="1490">
        <f t="shared" si="69"/>
        <v>0</v>
      </c>
      <c r="AL276" s="1490">
        <f t="shared" si="69"/>
        <v>0</v>
      </c>
      <c r="AM276" s="1841"/>
    </row>
    <row r="277" spans="1:39" ht="11.25" hidden="1" customHeight="1" x14ac:dyDescent="0.2">
      <c r="A277" s="1437" t="s">
        <v>835</v>
      </c>
      <c r="B277" s="269">
        <v>244</v>
      </c>
      <c r="C277" s="123">
        <f>C15+C67+C119+C172+C224</f>
        <v>0</v>
      </c>
      <c r="D277" s="964">
        <f t="shared" ref="D277:AL277" si="70">D15+D67+D119+D172+D224</f>
        <v>0</v>
      </c>
      <c r="E277" s="1490">
        <f t="shared" si="70"/>
        <v>13400</v>
      </c>
      <c r="F277" s="1490">
        <f t="shared" si="70"/>
        <v>3000</v>
      </c>
      <c r="G277" s="1490">
        <f t="shared" si="70"/>
        <v>0</v>
      </c>
      <c r="H277" s="1490">
        <f t="shared" si="70"/>
        <v>0</v>
      </c>
      <c r="I277" s="1490">
        <f t="shared" si="70"/>
        <v>0</v>
      </c>
      <c r="J277" s="1490">
        <f t="shared" si="70"/>
        <v>0</v>
      </c>
      <c r="K277" s="1490">
        <f t="shared" si="70"/>
        <v>0</v>
      </c>
      <c r="L277" s="1490">
        <f t="shared" si="70"/>
        <v>0</v>
      </c>
      <c r="M277" s="1490">
        <f t="shared" si="70"/>
        <v>0</v>
      </c>
      <c r="N277" s="1490">
        <f t="shared" si="70"/>
        <v>0</v>
      </c>
      <c r="O277" s="1490">
        <f t="shared" si="70"/>
        <v>0</v>
      </c>
      <c r="P277" s="1490">
        <f t="shared" si="70"/>
        <v>0</v>
      </c>
      <c r="Q277" s="1490">
        <f t="shared" si="70"/>
        <v>0</v>
      </c>
      <c r="R277" s="1490">
        <f t="shared" si="70"/>
        <v>0</v>
      </c>
      <c r="S277" s="1490">
        <f t="shared" si="70"/>
        <v>13400</v>
      </c>
      <c r="T277" s="1490">
        <f t="shared" si="70"/>
        <v>3000</v>
      </c>
      <c r="U277" s="1490">
        <f t="shared" si="70"/>
        <v>0</v>
      </c>
      <c r="V277" s="1490">
        <f t="shared" si="70"/>
        <v>0</v>
      </c>
      <c r="W277" s="1490">
        <f t="shared" si="70"/>
        <v>0</v>
      </c>
      <c r="X277" s="1490">
        <f t="shared" si="70"/>
        <v>16400</v>
      </c>
      <c r="Y277" s="1490">
        <f t="shared" si="70"/>
        <v>0</v>
      </c>
      <c r="Z277" s="1490">
        <f t="shared" si="70"/>
        <v>0</v>
      </c>
      <c r="AA277" s="1490">
        <f t="shared" si="70"/>
        <v>0</v>
      </c>
      <c r="AB277" s="1490">
        <f t="shared" si="70"/>
        <v>0</v>
      </c>
      <c r="AC277" s="1490">
        <f t="shared" si="70"/>
        <v>0</v>
      </c>
      <c r="AD277" s="1490">
        <f t="shared" si="70"/>
        <v>0</v>
      </c>
      <c r="AE277" s="1490">
        <f t="shared" si="70"/>
        <v>0</v>
      </c>
      <c r="AF277" s="1490">
        <f t="shared" si="70"/>
        <v>0</v>
      </c>
      <c r="AG277" s="1490">
        <f t="shared" si="70"/>
        <v>0</v>
      </c>
      <c r="AH277" s="1490">
        <f t="shared" si="70"/>
        <v>0</v>
      </c>
      <c r="AI277" s="1490">
        <f t="shared" si="70"/>
        <v>0</v>
      </c>
      <c r="AJ277" s="1490">
        <f t="shared" si="70"/>
        <v>0</v>
      </c>
      <c r="AK277" s="1490">
        <f t="shared" si="70"/>
        <v>0</v>
      </c>
      <c r="AL277" s="1490">
        <f t="shared" si="70"/>
        <v>16400</v>
      </c>
      <c r="AM277" s="1841"/>
    </row>
    <row r="278" spans="1:39" ht="12" hidden="1" customHeight="1" x14ac:dyDescent="0.2">
      <c r="A278" s="1440" t="s">
        <v>831</v>
      </c>
      <c r="B278" s="272"/>
      <c r="C278" s="1059">
        <f>C279+C280</f>
        <v>0</v>
      </c>
      <c r="D278" s="1059">
        <f t="shared" ref="D278:AL278" si="71">D279+D280</f>
        <v>0</v>
      </c>
      <c r="E278" s="1491">
        <f t="shared" si="71"/>
        <v>0</v>
      </c>
      <c r="F278" s="1491">
        <f t="shared" si="71"/>
        <v>0</v>
      </c>
      <c r="G278" s="1491">
        <f t="shared" si="71"/>
        <v>0</v>
      </c>
      <c r="H278" s="1491">
        <f t="shared" si="71"/>
        <v>0</v>
      </c>
      <c r="I278" s="1491">
        <f t="shared" si="71"/>
        <v>0</v>
      </c>
      <c r="J278" s="1491">
        <f t="shared" si="71"/>
        <v>0</v>
      </c>
      <c r="K278" s="1491">
        <f t="shared" si="71"/>
        <v>0</v>
      </c>
      <c r="L278" s="1491">
        <f t="shared" si="71"/>
        <v>0</v>
      </c>
      <c r="M278" s="1491">
        <f t="shared" si="71"/>
        <v>0</v>
      </c>
      <c r="N278" s="1491">
        <f t="shared" si="71"/>
        <v>0</v>
      </c>
      <c r="O278" s="1491">
        <f t="shared" si="71"/>
        <v>0</v>
      </c>
      <c r="P278" s="1491">
        <f t="shared" si="71"/>
        <v>0</v>
      </c>
      <c r="Q278" s="1491">
        <f>Q279+Q280</f>
        <v>0</v>
      </c>
      <c r="R278" s="1491">
        <f>R279+R280</f>
        <v>0</v>
      </c>
      <c r="S278" s="1491">
        <f t="shared" si="71"/>
        <v>0</v>
      </c>
      <c r="T278" s="1491">
        <f t="shared" si="71"/>
        <v>0</v>
      </c>
      <c r="U278" s="1491">
        <f t="shared" si="71"/>
        <v>0</v>
      </c>
      <c r="V278" s="1491">
        <f t="shared" si="71"/>
        <v>0</v>
      </c>
      <c r="W278" s="1491">
        <f>W279+W280</f>
        <v>0</v>
      </c>
      <c r="X278" s="1491">
        <f t="shared" si="71"/>
        <v>0</v>
      </c>
      <c r="Y278" s="1491">
        <f t="shared" si="71"/>
        <v>0</v>
      </c>
      <c r="Z278" s="1491">
        <f t="shared" si="71"/>
        <v>0</v>
      </c>
      <c r="AA278" s="1491">
        <f>AA279+AA280</f>
        <v>0</v>
      </c>
      <c r="AB278" s="1491">
        <f t="shared" si="71"/>
        <v>0</v>
      </c>
      <c r="AC278" s="1491">
        <f t="shared" si="71"/>
        <v>0</v>
      </c>
      <c r="AD278" s="1491">
        <f t="shared" si="71"/>
        <v>0</v>
      </c>
      <c r="AE278" s="1491">
        <f>AE279+AE280</f>
        <v>0</v>
      </c>
      <c r="AF278" s="1491">
        <f>AF279+AF280</f>
        <v>0</v>
      </c>
      <c r="AG278" s="1491">
        <f t="shared" si="71"/>
        <v>0</v>
      </c>
      <c r="AH278" s="1491">
        <f t="shared" si="71"/>
        <v>0</v>
      </c>
      <c r="AI278" s="1491">
        <f t="shared" si="71"/>
        <v>0</v>
      </c>
      <c r="AJ278" s="1491">
        <f>AJ279+AJ280</f>
        <v>0</v>
      </c>
      <c r="AK278" s="1491">
        <f t="shared" si="71"/>
        <v>0</v>
      </c>
      <c r="AL278" s="1491">
        <f t="shared" si="71"/>
        <v>0</v>
      </c>
      <c r="AM278" s="1841"/>
    </row>
    <row r="279" spans="1:39" ht="12" hidden="1" x14ac:dyDescent="0.2">
      <c r="A279" s="1426">
        <v>222</v>
      </c>
      <c r="B279" s="1053">
        <v>112</v>
      </c>
      <c r="C279" s="123">
        <f t="shared" ref="C279:AL279" si="72">C16+C68+C120+C173+C225</f>
        <v>0</v>
      </c>
      <c r="D279" s="964">
        <f t="shared" si="72"/>
        <v>0</v>
      </c>
      <c r="E279" s="1490">
        <f t="shared" si="72"/>
        <v>0</v>
      </c>
      <c r="F279" s="1490">
        <f t="shared" si="72"/>
        <v>0</v>
      </c>
      <c r="G279" s="1490">
        <f t="shared" si="72"/>
        <v>0</v>
      </c>
      <c r="H279" s="1490">
        <f t="shared" si="72"/>
        <v>0</v>
      </c>
      <c r="I279" s="1490">
        <f t="shared" si="72"/>
        <v>0</v>
      </c>
      <c r="J279" s="1490">
        <f t="shared" si="72"/>
        <v>0</v>
      </c>
      <c r="K279" s="1490">
        <f t="shared" si="72"/>
        <v>0</v>
      </c>
      <c r="L279" s="1490">
        <f t="shared" si="72"/>
        <v>0</v>
      </c>
      <c r="M279" s="1490">
        <f t="shared" si="72"/>
        <v>0</v>
      </c>
      <c r="N279" s="1490">
        <f t="shared" si="72"/>
        <v>0</v>
      </c>
      <c r="O279" s="1490">
        <f t="shared" si="72"/>
        <v>0</v>
      </c>
      <c r="P279" s="1490">
        <f t="shared" si="72"/>
        <v>0</v>
      </c>
      <c r="Q279" s="1490">
        <f t="shared" si="72"/>
        <v>0</v>
      </c>
      <c r="R279" s="1490">
        <f t="shared" si="72"/>
        <v>0</v>
      </c>
      <c r="S279" s="1490">
        <f t="shared" si="72"/>
        <v>0</v>
      </c>
      <c r="T279" s="1490">
        <f t="shared" si="72"/>
        <v>0</v>
      </c>
      <c r="U279" s="1490">
        <f t="shared" si="72"/>
        <v>0</v>
      </c>
      <c r="V279" s="1490">
        <f t="shared" si="72"/>
        <v>0</v>
      </c>
      <c r="W279" s="1490">
        <f t="shared" si="72"/>
        <v>0</v>
      </c>
      <c r="X279" s="1490">
        <f t="shared" si="72"/>
        <v>0</v>
      </c>
      <c r="Y279" s="1490">
        <f t="shared" si="72"/>
        <v>0</v>
      </c>
      <c r="Z279" s="1490">
        <f t="shared" si="72"/>
        <v>0</v>
      </c>
      <c r="AA279" s="1490">
        <f t="shared" si="72"/>
        <v>0</v>
      </c>
      <c r="AB279" s="1490">
        <f t="shared" si="72"/>
        <v>0</v>
      </c>
      <c r="AC279" s="1490">
        <f t="shared" si="72"/>
        <v>0</v>
      </c>
      <c r="AD279" s="1490">
        <f t="shared" si="72"/>
        <v>0</v>
      </c>
      <c r="AE279" s="1490">
        <f t="shared" si="72"/>
        <v>0</v>
      </c>
      <c r="AF279" s="1490">
        <f t="shared" si="72"/>
        <v>0</v>
      </c>
      <c r="AG279" s="1490">
        <f t="shared" si="72"/>
        <v>0</v>
      </c>
      <c r="AH279" s="1490">
        <f t="shared" si="72"/>
        <v>0</v>
      </c>
      <c r="AI279" s="1490">
        <f t="shared" si="72"/>
        <v>0</v>
      </c>
      <c r="AJ279" s="1490">
        <f t="shared" si="72"/>
        <v>0</v>
      </c>
      <c r="AK279" s="1490">
        <f t="shared" si="72"/>
        <v>0</v>
      </c>
      <c r="AL279" s="1490">
        <f t="shared" si="72"/>
        <v>0</v>
      </c>
      <c r="AM279" s="1841"/>
    </row>
    <row r="280" spans="1:39" ht="12" hidden="1" x14ac:dyDescent="0.2">
      <c r="A280" s="1426">
        <v>222</v>
      </c>
      <c r="B280" s="1053">
        <v>244</v>
      </c>
      <c r="C280" s="123">
        <f t="shared" ref="C280:AL280" si="73">C17+C69+C121+C174+C226</f>
        <v>0</v>
      </c>
      <c r="D280" s="964">
        <f t="shared" si="73"/>
        <v>0</v>
      </c>
      <c r="E280" s="1490">
        <f t="shared" si="73"/>
        <v>0</v>
      </c>
      <c r="F280" s="1490">
        <f t="shared" si="73"/>
        <v>0</v>
      </c>
      <c r="G280" s="1490">
        <f t="shared" si="73"/>
        <v>0</v>
      </c>
      <c r="H280" s="1490">
        <f t="shared" si="73"/>
        <v>0</v>
      </c>
      <c r="I280" s="1490">
        <f t="shared" si="73"/>
        <v>0</v>
      </c>
      <c r="J280" s="1490">
        <f t="shared" si="73"/>
        <v>0</v>
      </c>
      <c r="K280" s="1490">
        <f t="shared" si="73"/>
        <v>0</v>
      </c>
      <c r="L280" s="1490">
        <f t="shared" si="73"/>
        <v>0</v>
      </c>
      <c r="M280" s="1490">
        <f t="shared" si="73"/>
        <v>0</v>
      </c>
      <c r="N280" s="1490">
        <f t="shared" si="73"/>
        <v>0</v>
      </c>
      <c r="O280" s="1490">
        <f t="shared" si="73"/>
        <v>0</v>
      </c>
      <c r="P280" s="1490">
        <f t="shared" si="73"/>
        <v>0</v>
      </c>
      <c r="Q280" s="1490">
        <f t="shared" si="73"/>
        <v>0</v>
      </c>
      <c r="R280" s="1490">
        <f t="shared" si="73"/>
        <v>0</v>
      </c>
      <c r="S280" s="1490">
        <f t="shared" si="73"/>
        <v>0</v>
      </c>
      <c r="T280" s="1490">
        <f t="shared" si="73"/>
        <v>0</v>
      </c>
      <c r="U280" s="1490">
        <f t="shared" si="73"/>
        <v>0</v>
      </c>
      <c r="V280" s="1490">
        <f t="shared" si="73"/>
        <v>0</v>
      </c>
      <c r="W280" s="1490">
        <f t="shared" si="73"/>
        <v>0</v>
      </c>
      <c r="X280" s="1490">
        <f t="shared" si="73"/>
        <v>0</v>
      </c>
      <c r="Y280" s="1490">
        <f t="shared" si="73"/>
        <v>0</v>
      </c>
      <c r="Z280" s="1490">
        <f t="shared" si="73"/>
        <v>0</v>
      </c>
      <c r="AA280" s="1490">
        <f t="shared" si="73"/>
        <v>0</v>
      </c>
      <c r="AB280" s="1490">
        <f t="shared" si="73"/>
        <v>0</v>
      </c>
      <c r="AC280" s="1490">
        <f t="shared" si="73"/>
        <v>0</v>
      </c>
      <c r="AD280" s="1490">
        <f t="shared" si="73"/>
        <v>0</v>
      </c>
      <c r="AE280" s="1490">
        <f t="shared" si="73"/>
        <v>0</v>
      </c>
      <c r="AF280" s="1490">
        <f t="shared" si="73"/>
        <v>0</v>
      </c>
      <c r="AG280" s="1490">
        <f t="shared" si="73"/>
        <v>0</v>
      </c>
      <c r="AH280" s="1490">
        <f t="shared" si="73"/>
        <v>0</v>
      </c>
      <c r="AI280" s="1490">
        <f t="shared" si="73"/>
        <v>0</v>
      </c>
      <c r="AJ280" s="1490">
        <f t="shared" si="73"/>
        <v>0</v>
      </c>
      <c r="AK280" s="1490">
        <f t="shared" si="73"/>
        <v>0</v>
      </c>
      <c r="AL280" s="1490">
        <f t="shared" si="73"/>
        <v>0</v>
      </c>
      <c r="AM280" s="1841"/>
    </row>
    <row r="281" spans="1:39" ht="12" hidden="1" x14ac:dyDescent="0.2">
      <c r="A281" s="1441" t="s">
        <v>823</v>
      </c>
      <c r="B281" s="268"/>
      <c r="C281" s="1059">
        <f>C282+C283+C284</f>
        <v>0</v>
      </c>
      <c r="D281" s="1059">
        <f>D282+D283+D284+D285</f>
        <v>0</v>
      </c>
      <c r="E281" s="1491">
        <f t="shared" ref="E281:AL281" si="74">E282+E283+E284+E285</f>
        <v>0</v>
      </c>
      <c r="F281" s="1491">
        <f t="shared" si="74"/>
        <v>0</v>
      </c>
      <c r="G281" s="1491">
        <f t="shared" si="74"/>
        <v>0</v>
      </c>
      <c r="H281" s="1491">
        <f t="shared" si="74"/>
        <v>0</v>
      </c>
      <c r="I281" s="1491">
        <f t="shared" si="74"/>
        <v>0</v>
      </c>
      <c r="J281" s="1491">
        <f t="shared" si="74"/>
        <v>0</v>
      </c>
      <c r="K281" s="1491">
        <f t="shared" si="74"/>
        <v>0</v>
      </c>
      <c r="L281" s="1491">
        <f t="shared" si="74"/>
        <v>0</v>
      </c>
      <c r="M281" s="1491">
        <f t="shared" si="74"/>
        <v>0</v>
      </c>
      <c r="N281" s="1491">
        <f t="shared" si="74"/>
        <v>0</v>
      </c>
      <c r="O281" s="1491">
        <f t="shared" si="74"/>
        <v>0</v>
      </c>
      <c r="P281" s="1491">
        <f t="shared" si="74"/>
        <v>0</v>
      </c>
      <c r="Q281" s="1491">
        <f>Q282+Q283+Q284+Q285</f>
        <v>0</v>
      </c>
      <c r="R281" s="1491">
        <f>R282+R283+R284+R285</f>
        <v>0</v>
      </c>
      <c r="S281" s="1491">
        <f t="shared" si="74"/>
        <v>0</v>
      </c>
      <c r="T281" s="1491">
        <f t="shared" si="74"/>
        <v>0</v>
      </c>
      <c r="U281" s="1491">
        <f t="shared" si="74"/>
        <v>0</v>
      </c>
      <c r="V281" s="1491">
        <f t="shared" si="74"/>
        <v>0</v>
      </c>
      <c r="W281" s="1491">
        <f t="shared" si="74"/>
        <v>0</v>
      </c>
      <c r="X281" s="1491">
        <f t="shared" si="74"/>
        <v>0</v>
      </c>
      <c r="Y281" s="1491">
        <f t="shared" si="74"/>
        <v>0</v>
      </c>
      <c r="Z281" s="1491">
        <f t="shared" si="74"/>
        <v>1427307.76</v>
      </c>
      <c r="AA281" s="1491">
        <f>AA282+AA283+AA284+AA285</f>
        <v>0</v>
      </c>
      <c r="AB281" s="1491">
        <f t="shared" si="74"/>
        <v>0</v>
      </c>
      <c r="AC281" s="1491">
        <f t="shared" si="74"/>
        <v>0</v>
      </c>
      <c r="AD281" s="1491">
        <f t="shared" si="74"/>
        <v>0</v>
      </c>
      <c r="AE281" s="1491">
        <f t="shared" si="74"/>
        <v>0</v>
      </c>
      <c r="AF281" s="1491">
        <f t="shared" si="74"/>
        <v>0</v>
      </c>
      <c r="AG281" s="1491">
        <f t="shared" si="74"/>
        <v>0</v>
      </c>
      <c r="AH281" s="1491">
        <f t="shared" si="74"/>
        <v>1427307.76</v>
      </c>
      <c r="AI281" s="1491">
        <f t="shared" si="74"/>
        <v>0</v>
      </c>
      <c r="AJ281" s="1491">
        <f t="shared" si="74"/>
        <v>0</v>
      </c>
      <c r="AK281" s="1491">
        <f t="shared" si="74"/>
        <v>1427307.76</v>
      </c>
      <c r="AL281" s="1491">
        <f t="shared" si="74"/>
        <v>1427307.76</v>
      </c>
      <c r="AM281" s="1841"/>
    </row>
    <row r="282" spans="1:39" ht="12" hidden="1" x14ac:dyDescent="0.2">
      <c r="A282" s="1427" t="s">
        <v>196</v>
      </c>
      <c r="B282" s="1053">
        <v>247</v>
      </c>
      <c r="C282" s="123">
        <f t="shared" ref="C282:AL282" si="75">C18+C70+C122+C175+C227</f>
        <v>0</v>
      </c>
      <c r="D282" s="964">
        <f t="shared" si="75"/>
        <v>0</v>
      </c>
      <c r="E282" s="1490">
        <f t="shared" si="75"/>
        <v>0</v>
      </c>
      <c r="F282" s="1490">
        <f t="shared" si="75"/>
        <v>0</v>
      </c>
      <c r="G282" s="1490">
        <f t="shared" si="75"/>
        <v>0</v>
      </c>
      <c r="H282" s="1490">
        <f t="shared" si="75"/>
        <v>0</v>
      </c>
      <c r="I282" s="1490">
        <f t="shared" si="75"/>
        <v>0</v>
      </c>
      <c r="J282" s="1490">
        <f t="shared" si="75"/>
        <v>0</v>
      </c>
      <c r="K282" s="1490">
        <f t="shared" si="75"/>
        <v>0</v>
      </c>
      <c r="L282" s="1490">
        <f t="shared" si="75"/>
        <v>0</v>
      </c>
      <c r="M282" s="1490">
        <f t="shared" si="75"/>
        <v>0</v>
      </c>
      <c r="N282" s="1490">
        <f t="shared" si="75"/>
        <v>0</v>
      </c>
      <c r="O282" s="1490">
        <f t="shared" si="75"/>
        <v>0</v>
      </c>
      <c r="P282" s="1490">
        <f t="shared" si="75"/>
        <v>0</v>
      </c>
      <c r="Q282" s="1490">
        <f t="shared" si="75"/>
        <v>0</v>
      </c>
      <c r="R282" s="1490">
        <f t="shared" si="75"/>
        <v>0</v>
      </c>
      <c r="S282" s="1490">
        <f t="shared" si="75"/>
        <v>0</v>
      </c>
      <c r="T282" s="1490">
        <f t="shared" si="75"/>
        <v>0</v>
      </c>
      <c r="U282" s="1490">
        <f t="shared" si="75"/>
        <v>0</v>
      </c>
      <c r="V282" s="1490">
        <f t="shared" si="75"/>
        <v>0</v>
      </c>
      <c r="W282" s="1490">
        <f t="shared" si="75"/>
        <v>0</v>
      </c>
      <c r="X282" s="1490">
        <f t="shared" si="75"/>
        <v>0</v>
      </c>
      <c r="Y282" s="1490">
        <f t="shared" si="75"/>
        <v>0</v>
      </c>
      <c r="Z282" s="1490">
        <f t="shared" si="75"/>
        <v>890109.76</v>
      </c>
      <c r="AA282" s="1490">
        <f t="shared" si="75"/>
        <v>0</v>
      </c>
      <c r="AB282" s="1490">
        <f t="shared" si="75"/>
        <v>0</v>
      </c>
      <c r="AC282" s="1490">
        <f t="shared" si="75"/>
        <v>0</v>
      </c>
      <c r="AD282" s="1490">
        <f t="shared" si="75"/>
        <v>0</v>
      </c>
      <c r="AE282" s="1490">
        <f t="shared" si="75"/>
        <v>0</v>
      </c>
      <c r="AF282" s="1490">
        <f t="shared" si="75"/>
        <v>0</v>
      </c>
      <c r="AG282" s="1490">
        <f t="shared" si="75"/>
        <v>0</v>
      </c>
      <c r="AH282" s="1490">
        <f t="shared" si="75"/>
        <v>890109.76</v>
      </c>
      <c r="AI282" s="1490">
        <f t="shared" si="75"/>
        <v>0</v>
      </c>
      <c r="AJ282" s="1490">
        <f t="shared" si="75"/>
        <v>0</v>
      </c>
      <c r="AK282" s="1490">
        <f t="shared" si="75"/>
        <v>890109.76</v>
      </c>
      <c r="AL282" s="1490">
        <f t="shared" si="75"/>
        <v>890109.76</v>
      </c>
      <c r="AM282" s="1841"/>
    </row>
    <row r="283" spans="1:39" ht="12" hidden="1" x14ac:dyDescent="0.2">
      <c r="A283" s="1427" t="s">
        <v>197</v>
      </c>
      <c r="B283" s="1053">
        <v>247</v>
      </c>
      <c r="C283" s="123">
        <f t="shared" ref="C283:AL283" si="76">C19+C71+C123+C176+C228</f>
        <v>0</v>
      </c>
      <c r="D283" s="964">
        <f t="shared" si="76"/>
        <v>0</v>
      </c>
      <c r="E283" s="1490">
        <f t="shared" si="76"/>
        <v>0</v>
      </c>
      <c r="F283" s="1490">
        <f t="shared" si="76"/>
        <v>0</v>
      </c>
      <c r="G283" s="1490">
        <f t="shared" si="76"/>
        <v>0</v>
      </c>
      <c r="H283" s="1490">
        <f t="shared" si="76"/>
        <v>0</v>
      </c>
      <c r="I283" s="1490">
        <f t="shared" si="76"/>
        <v>0</v>
      </c>
      <c r="J283" s="1490">
        <f t="shared" si="76"/>
        <v>0</v>
      </c>
      <c r="K283" s="1490">
        <f t="shared" si="76"/>
        <v>0</v>
      </c>
      <c r="L283" s="1490">
        <f t="shared" si="76"/>
        <v>0</v>
      </c>
      <c r="M283" s="1490">
        <f t="shared" si="76"/>
        <v>0</v>
      </c>
      <c r="N283" s="1490">
        <f t="shared" si="76"/>
        <v>0</v>
      </c>
      <c r="O283" s="1490">
        <f t="shared" si="76"/>
        <v>0</v>
      </c>
      <c r="P283" s="1490">
        <f t="shared" si="76"/>
        <v>0</v>
      </c>
      <c r="Q283" s="1490">
        <f t="shared" si="76"/>
        <v>0</v>
      </c>
      <c r="R283" s="1490">
        <f t="shared" si="76"/>
        <v>0</v>
      </c>
      <c r="S283" s="1490">
        <f t="shared" si="76"/>
        <v>0</v>
      </c>
      <c r="T283" s="1490">
        <f t="shared" si="76"/>
        <v>0</v>
      </c>
      <c r="U283" s="1490">
        <f t="shared" si="76"/>
        <v>0</v>
      </c>
      <c r="V283" s="1490">
        <f t="shared" si="76"/>
        <v>0</v>
      </c>
      <c r="W283" s="1490">
        <f t="shared" si="76"/>
        <v>0</v>
      </c>
      <c r="X283" s="1490">
        <f t="shared" si="76"/>
        <v>0</v>
      </c>
      <c r="Y283" s="1490">
        <f t="shared" si="76"/>
        <v>0</v>
      </c>
      <c r="Z283" s="1490">
        <f t="shared" si="76"/>
        <v>500000</v>
      </c>
      <c r="AA283" s="1490">
        <f t="shared" si="76"/>
        <v>0</v>
      </c>
      <c r="AB283" s="1490">
        <f t="shared" si="76"/>
        <v>0</v>
      </c>
      <c r="AC283" s="1490">
        <f t="shared" si="76"/>
        <v>0</v>
      </c>
      <c r="AD283" s="1490">
        <f t="shared" si="76"/>
        <v>0</v>
      </c>
      <c r="AE283" s="1490">
        <f t="shared" si="76"/>
        <v>0</v>
      </c>
      <c r="AF283" s="1490">
        <f t="shared" si="76"/>
        <v>0</v>
      </c>
      <c r="AG283" s="1490">
        <f t="shared" si="76"/>
        <v>0</v>
      </c>
      <c r="AH283" s="1490">
        <f t="shared" si="76"/>
        <v>500000</v>
      </c>
      <c r="AI283" s="1490">
        <f t="shared" si="76"/>
        <v>0</v>
      </c>
      <c r="AJ283" s="1490">
        <f t="shared" si="76"/>
        <v>0</v>
      </c>
      <c r="AK283" s="1490">
        <f t="shared" si="76"/>
        <v>500000</v>
      </c>
      <c r="AL283" s="1490">
        <f t="shared" si="76"/>
        <v>500000</v>
      </c>
      <c r="AM283" s="1841"/>
    </row>
    <row r="284" spans="1:39" ht="12" hidden="1" x14ac:dyDescent="0.2">
      <c r="A284" s="1427" t="s">
        <v>198</v>
      </c>
      <c r="B284" s="268">
        <v>244</v>
      </c>
      <c r="C284" s="123">
        <f t="shared" ref="C284:AL284" si="77">C20+C72+C124+C177+C229</f>
        <v>0</v>
      </c>
      <c r="D284" s="964">
        <f t="shared" si="77"/>
        <v>0</v>
      </c>
      <c r="E284" s="1490">
        <f t="shared" si="77"/>
        <v>0</v>
      </c>
      <c r="F284" s="1490">
        <f t="shared" si="77"/>
        <v>0</v>
      </c>
      <c r="G284" s="1490">
        <f t="shared" si="77"/>
        <v>0</v>
      </c>
      <c r="H284" s="1490">
        <f t="shared" si="77"/>
        <v>0</v>
      </c>
      <c r="I284" s="1490">
        <f t="shared" si="77"/>
        <v>0</v>
      </c>
      <c r="J284" s="1490">
        <f t="shared" si="77"/>
        <v>0</v>
      </c>
      <c r="K284" s="1490">
        <f t="shared" si="77"/>
        <v>0</v>
      </c>
      <c r="L284" s="1490">
        <f t="shared" si="77"/>
        <v>0</v>
      </c>
      <c r="M284" s="1490">
        <f t="shared" si="77"/>
        <v>0</v>
      </c>
      <c r="N284" s="1490">
        <f t="shared" si="77"/>
        <v>0</v>
      </c>
      <c r="O284" s="1490">
        <f t="shared" si="77"/>
        <v>0</v>
      </c>
      <c r="P284" s="1490">
        <f t="shared" si="77"/>
        <v>0</v>
      </c>
      <c r="Q284" s="1490">
        <f t="shared" si="77"/>
        <v>0</v>
      </c>
      <c r="R284" s="1490">
        <f t="shared" si="77"/>
        <v>0</v>
      </c>
      <c r="S284" s="1490">
        <f t="shared" si="77"/>
        <v>0</v>
      </c>
      <c r="T284" s="1490">
        <f t="shared" si="77"/>
        <v>0</v>
      </c>
      <c r="U284" s="1490">
        <f t="shared" si="77"/>
        <v>0</v>
      </c>
      <c r="V284" s="1490">
        <f t="shared" si="77"/>
        <v>0</v>
      </c>
      <c r="W284" s="1490">
        <f t="shared" si="77"/>
        <v>0</v>
      </c>
      <c r="X284" s="1490">
        <f t="shared" si="77"/>
        <v>0</v>
      </c>
      <c r="Y284" s="1490">
        <f t="shared" si="77"/>
        <v>0</v>
      </c>
      <c r="Z284" s="1490">
        <f t="shared" si="77"/>
        <v>0</v>
      </c>
      <c r="AA284" s="1490">
        <f t="shared" si="77"/>
        <v>0</v>
      </c>
      <c r="AB284" s="1490">
        <f t="shared" si="77"/>
        <v>0</v>
      </c>
      <c r="AC284" s="1490">
        <f t="shared" si="77"/>
        <v>0</v>
      </c>
      <c r="AD284" s="1490">
        <f t="shared" si="77"/>
        <v>0</v>
      </c>
      <c r="AE284" s="1490">
        <f t="shared" si="77"/>
        <v>0</v>
      </c>
      <c r="AF284" s="1490">
        <f t="shared" si="77"/>
        <v>0</v>
      </c>
      <c r="AG284" s="1490">
        <f t="shared" si="77"/>
        <v>0</v>
      </c>
      <c r="AH284" s="1490">
        <f t="shared" si="77"/>
        <v>0</v>
      </c>
      <c r="AI284" s="1490">
        <f t="shared" si="77"/>
        <v>0</v>
      </c>
      <c r="AJ284" s="1490">
        <f t="shared" si="77"/>
        <v>0</v>
      </c>
      <c r="AK284" s="1490">
        <f t="shared" si="77"/>
        <v>0</v>
      </c>
      <c r="AL284" s="1490">
        <f t="shared" si="77"/>
        <v>0</v>
      </c>
      <c r="AM284" s="1841"/>
    </row>
    <row r="285" spans="1:39" ht="12" hidden="1" x14ac:dyDescent="0.2">
      <c r="A285" s="1427" t="s">
        <v>878</v>
      </c>
      <c r="B285" s="268">
        <v>244</v>
      </c>
      <c r="C285" s="42"/>
      <c r="D285" s="964">
        <f t="shared" ref="D285:AL285" si="78">D21+D73+D125+D178+D230</f>
        <v>0</v>
      </c>
      <c r="E285" s="1490">
        <f t="shared" si="78"/>
        <v>0</v>
      </c>
      <c r="F285" s="1490">
        <f t="shared" si="78"/>
        <v>0</v>
      </c>
      <c r="G285" s="1490">
        <f t="shared" si="78"/>
        <v>0</v>
      </c>
      <c r="H285" s="1490">
        <f t="shared" si="78"/>
        <v>0</v>
      </c>
      <c r="I285" s="1490">
        <f t="shared" si="78"/>
        <v>0</v>
      </c>
      <c r="J285" s="1490">
        <f t="shared" si="78"/>
        <v>0</v>
      </c>
      <c r="K285" s="1490">
        <f t="shared" si="78"/>
        <v>0</v>
      </c>
      <c r="L285" s="1490">
        <f t="shared" si="78"/>
        <v>0</v>
      </c>
      <c r="M285" s="1490">
        <f t="shared" si="78"/>
        <v>0</v>
      </c>
      <c r="N285" s="1490">
        <f t="shared" si="78"/>
        <v>0</v>
      </c>
      <c r="O285" s="1490">
        <f t="shared" si="78"/>
        <v>0</v>
      </c>
      <c r="P285" s="1490">
        <f t="shared" si="78"/>
        <v>0</v>
      </c>
      <c r="Q285" s="1490">
        <f t="shared" si="78"/>
        <v>0</v>
      </c>
      <c r="R285" s="1490">
        <f t="shared" si="78"/>
        <v>0</v>
      </c>
      <c r="S285" s="1490">
        <f t="shared" si="78"/>
        <v>0</v>
      </c>
      <c r="T285" s="1490">
        <f t="shared" si="78"/>
        <v>0</v>
      </c>
      <c r="U285" s="1490">
        <f t="shared" si="78"/>
        <v>0</v>
      </c>
      <c r="V285" s="1490">
        <f t="shared" si="78"/>
        <v>0</v>
      </c>
      <c r="W285" s="1490">
        <f t="shared" si="78"/>
        <v>0</v>
      </c>
      <c r="X285" s="1490">
        <f t="shared" si="78"/>
        <v>0</v>
      </c>
      <c r="Y285" s="1490">
        <f t="shared" si="78"/>
        <v>0</v>
      </c>
      <c r="Z285" s="1490">
        <f t="shared" si="78"/>
        <v>37198</v>
      </c>
      <c r="AA285" s="1490">
        <f t="shared" si="78"/>
        <v>0</v>
      </c>
      <c r="AB285" s="1490">
        <f t="shared" si="78"/>
        <v>0</v>
      </c>
      <c r="AC285" s="1490">
        <f t="shared" si="78"/>
        <v>0</v>
      </c>
      <c r="AD285" s="1490">
        <f t="shared" si="78"/>
        <v>0</v>
      </c>
      <c r="AE285" s="1490">
        <f t="shared" si="78"/>
        <v>0</v>
      </c>
      <c r="AF285" s="1490">
        <f t="shared" si="78"/>
        <v>0</v>
      </c>
      <c r="AG285" s="1490">
        <f t="shared" si="78"/>
        <v>0</v>
      </c>
      <c r="AH285" s="1490">
        <f t="shared" si="78"/>
        <v>37198</v>
      </c>
      <c r="AI285" s="1490">
        <f t="shared" si="78"/>
        <v>0</v>
      </c>
      <c r="AJ285" s="1490">
        <f t="shared" si="78"/>
        <v>0</v>
      </c>
      <c r="AK285" s="1490">
        <f t="shared" si="78"/>
        <v>37198</v>
      </c>
      <c r="AL285" s="1490">
        <f t="shared" si="78"/>
        <v>37198</v>
      </c>
      <c r="AM285" s="1841"/>
    </row>
    <row r="286" spans="1:39" ht="12" hidden="1" x14ac:dyDescent="0.2">
      <c r="A286" s="1438" t="s">
        <v>821</v>
      </c>
      <c r="B286" s="268">
        <v>244</v>
      </c>
      <c r="C286" s="123">
        <f>C22+C74+C126+C179+C231</f>
        <v>0</v>
      </c>
      <c r="D286" s="964">
        <f t="shared" ref="D286:AL286" si="79">D22+D74+D126+D179+D231</f>
        <v>0</v>
      </c>
      <c r="E286" s="1490">
        <f t="shared" si="79"/>
        <v>0</v>
      </c>
      <c r="F286" s="1490">
        <f t="shared" si="79"/>
        <v>0</v>
      </c>
      <c r="G286" s="1490">
        <f t="shared" si="79"/>
        <v>0</v>
      </c>
      <c r="H286" s="1490">
        <f t="shared" si="79"/>
        <v>0</v>
      </c>
      <c r="I286" s="1490">
        <f t="shared" si="79"/>
        <v>0</v>
      </c>
      <c r="J286" s="1490">
        <f t="shared" si="79"/>
        <v>0</v>
      </c>
      <c r="K286" s="1490">
        <f t="shared" si="79"/>
        <v>0</v>
      </c>
      <c r="L286" s="1490">
        <f t="shared" si="79"/>
        <v>0</v>
      </c>
      <c r="M286" s="1490">
        <f t="shared" si="79"/>
        <v>0</v>
      </c>
      <c r="N286" s="1490">
        <f t="shared" si="79"/>
        <v>0</v>
      </c>
      <c r="O286" s="1490">
        <f t="shared" si="79"/>
        <v>0</v>
      </c>
      <c r="P286" s="1490">
        <f t="shared" si="79"/>
        <v>0</v>
      </c>
      <c r="Q286" s="1490">
        <f t="shared" si="79"/>
        <v>0</v>
      </c>
      <c r="R286" s="1490">
        <f t="shared" si="79"/>
        <v>0</v>
      </c>
      <c r="S286" s="1490">
        <f t="shared" si="79"/>
        <v>0</v>
      </c>
      <c r="T286" s="1490">
        <f t="shared" si="79"/>
        <v>0</v>
      </c>
      <c r="U286" s="1490">
        <f t="shared" si="79"/>
        <v>0</v>
      </c>
      <c r="V286" s="1490">
        <f t="shared" si="79"/>
        <v>0</v>
      </c>
      <c r="W286" s="1490">
        <f t="shared" si="79"/>
        <v>0</v>
      </c>
      <c r="X286" s="1490">
        <f t="shared" si="79"/>
        <v>0</v>
      </c>
      <c r="Y286" s="1490">
        <f t="shared" si="79"/>
        <v>0</v>
      </c>
      <c r="Z286" s="1490">
        <f t="shared" si="79"/>
        <v>3000</v>
      </c>
      <c r="AA286" s="1490">
        <f t="shared" si="79"/>
        <v>0</v>
      </c>
      <c r="AB286" s="1490">
        <f t="shared" si="79"/>
        <v>0</v>
      </c>
      <c r="AC286" s="1490">
        <f t="shared" si="79"/>
        <v>0</v>
      </c>
      <c r="AD286" s="1490">
        <f t="shared" si="79"/>
        <v>0</v>
      </c>
      <c r="AE286" s="1490">
        <f t="shared" si="79"/>
        <v>0</v>
      </c>
      <c r="AF286" s="1490">
        <f t="shared" si="79"/>
        <v>0</v>
      </c>
      <c r="AG286" s="1490">
        <f t="shared" si="79"/>
        <v>0</v>
      </c>
      <c r="AH286" s="1490">
        <f t="shared" si="79"/>
        <v>3000</v>
      </c>
      <c r="AI286" s="1490">
        <f t="shared" si="79"/>
        <v>0</v>
      </c>
      <c r="AJ286" s="1490">
        <f t="shared" si="79"/>
        <v>0</v>
      </c>
      <c r="AK286" s="1490">
        <f t="shared" si="79"/>
        <v>3000</v>
      </c>
      <c r="AL286" s="1490">
        <f t="shared" si="79"/>
        <v>3000</v>
      </c>
      <c r="AM286" s="1841"/>
    </row>
    <row r="287" spans="1:39" ht="12" hidden="1" x14ac:dyDescent="0.2">
      <c r="A287" s="1442" t="s">
        <v>822</v>
      </c>
      <c r="B287" s="268">
        <v>244</v>
      </c>
      <c r="C287" s="1059"/>
      <c r="D287" s="1059">
        <f>D288+D289+D290+D291</f>
        <v>0</v>
      </c>
      <c r="E287" s="1491">
        <f t="shared" ref="E287:AK287" si="80">E288+E289+E290+E291</f>
        <v>14000</v>
      </c>
      <c r="F287" s="1491">
        <f t="shared" si="80"/>
        <v>21000</v>
      </c>
      <c r="G287" s="1491">
        <f t="shared" si="80"/>
        <v>0</v>
      </c>
      <c r="H287" s="1491">
        <f t="shared" si="80"/>
        <v>0</v>
      </c>
      <c r="I287" s="1491">
        <f t="shared" si="80"/>
        <v>0</v>
      </c>
      <c r="J287" s="1491">
        <f t="shared" si="80"/>
        <v>0</v>
      </c>
      <c r="K287" s="1491">
        <f t="shared" si="80"/>
        <v>0</v>
      </c>
      <c r="L287" s="1491">
        <f t="shared" si="80"/>
        <v>0</v>
      </c>
      <c r="M287" s="1491">
        <f t="shared" si="80"/>
        <v>0</v>
      </c>
      <c r="N287" s="1491">
        <f t="shared" si="80"/>
        <v>0</v>
      </c>
      <c r="O287" s="1491">
        <f t="shared" si="80"/>
        <v>0</v>
      </c>
      <c r="P287" s="1491">
        <f t="shared" si="80"/>
        <v>0</v>
      </c>
      <c r="Q287" s="1491">
        <f t="shared" si="80"/>
        <v>0</v>
      </c>
      <c r="R287" s="1491">
        <f t="shared" si="80"/>
        <v>0</v>
      </c>
      <c r="S287" s="1491">
        <f t="shared" si="80"/>
        <v>14000</v>
      </c>
      <c r="T287" s="1491">
        <f t="shared" si="80"/>
        <v>21000</v>
      </c>
      <c r="U287" s="1491">
        <f t="shared" si="80"/>
        <v>0</v>
      </c>
      <c r="V287" s="1491">
        <f t="shared" si="80"/>
        <v>0</v>
      </c>
      <c r="W287" s="1491">
        <f t="shared" si="80"/>
        <v>0</v>
      </c>
      <c r="X287" s="1491">
        <f t="shared" si="80"/>
        <v>35000</v>
      </c>
      <c r="Y287" s="1491">
        <f t="shared" si="80"/>
        <v>0</v>
      </c>
      <c r="Z287" s="1491">
        <f t="shared" si="80"/>
        <v>101750</v>
      </c>
      <c r="AA287" s="1491">
        <f>AA288+AA289+AA290+AA291</f>
        <v>0</v>
      </c>
      <c r="AB287" s="1491">
        <f t="shared" si="80"/>
        <v>0</v>
      </c>
      <c r="AC287" s="1491">
        <f t="shared" si="80"/>
        <v>0</v>
      </c>
      <c r="AD287" s="1491">
        <f t="shared" si="80"/>
        <v>0</v>
      </c>
      <c r="AE287" s="1491">
        <f t="shared" si="80"/>
        <v>0</v>
      </c>
      <c r="AF287" s="1491">
        <f t="shared" si="80"/>
        <v>0</v>
      </c>
      <c r="AG287" s="1491">
        <f t="shared" si="80"/>
        <v>0</v>
      </c>
      <c r="AH287" s="1491">
        <f t="shared" si="80"/>
        <v>101750</v>
      </c>
      <c r="AI287" s="1491">
        <f t="shared" si="80"/>
        <v>0</v>
      </c>
      <c r="AJ287" s="1491">
        <f t="shared" si="80"/>
        <v>0</v>
      </c>
      <c r="AK287" s="1491">
        <f t="shared" si="80"/>
        <v>101750</v>
      </c>
      <c r="AL287" s="1491">
        <f>AL288+AL289+AL290+AL291</f>
        <v>136750</v>
      </c>
      <c r="AM287" s="1841"/>
    </row>
    <row r="288" spans="1:39" ht="12" hidden="1" x14ac:dyDescent="0.2">
      <c r="A288" s="1428" t="s">
        <v>199</v>
      </c>
      <c r="B288" s="271">
        <v>244</v>
      </c>
      <c r="C288" s="123">
        <f t="shared" ref="C288:AL288" si="81">C23+C75+C127+C180+C232</f>
        <v>0</v>
      </c>
      <c r="D288" s="964">
        <f t="shared" si="81"/>
        <v>0</v>
      </c>
      <c r="E288" s="1490">
        <f t="shared" si="81"/>
        <v>0</v>
      </c>
      <c r="F288" s="1490">
        <f t="shared" si="81"/>
        <v>0</v>
      </c>
      <c r="G288" s="1490">
        <f t="shared" si="81"/>
        <v>0</v>
      </c>
      <c r="H288" s="1490">
        <f t="shared" si="81"/>
        <v>0</v>
      </c>
      <c r="I288" s="1490">
        <f t="shared" si="81"/>
        <v>0</v>
      </c>
      <c r="J288" s="1490">
        <f t="shared" si="81"/>
        <v>0</v>
      </c>
      <c r="K288" s="1490">
        <f t="shared" si="81"/>
        <v>0</v>
      </c>
      <c r="L288" s="1490">
        <f t="shared" si="81"/>
        <v>0</v>
      </c>
      <c r="M288" s="1490">
        <f t="shared" si="81"/>
        <v>0</v>
      </c>
      <c r="N288" s="1490">
        <f t="shared" si="81"/>
        <v>0</v>
      </c>
      <c r="O288" s="1490">
        <f t="shared" si="81"/>
        <v>0</v>
      </c>
      <c r="P288" s="1490">
        <f t="shared" si="81"/>
        <v>0</v>
      </c>
      <c r="Q288" s="1490">
        <f t="shared" si="81"/>
        <v>0</v>
      </c>
      <c r="R288" s="1490">
        <f t="shared" si="81"/>
        <v>0</v>
      </c>
      <c r="S288" s="1490">
        <f t="shared" si="81"/>
        <v>0</v>
      </c>
      <c r="T288" s="1490">
        <f t="shared" si="81"/>
        <v>0</v>
      </c>
      <c r="U288" s="1490">
        <f t="shared" si="81"/>
        <v>0</v>
      </c>
      <c r="V288" s="1490">
        <f t="shared" si="81"/>
        <v>0</v>
      </c>
      <c r="W288" s="1490">
        <f t="shared" si="81"/>
        <v>0</v>
      </c>
      <c r="X288" s="1490">
        <f t="shared" si="81"/>
        <v>0</v>
      </c>
      <c r="Y288" s="1490">
        <f t="shared" si="81"/>
        <v>0</v>
      </c>
      <c r="Z288" s="1490">
        <f t="shared" si="81"/>
        <v>87700</v>
      </c>
      <c r="AA288" s="1490">
        <f t="shared" si="81"/>
        <v>0</v>
      </c>
      <c r="AB288" s="1490">
        <f t="shared" si="81"/>
        <v>0</v>
      </c>
      <c r="AC288" s="1490">
        <f t="shared" si="81"/>
        <v>0</v>
      </c>
      <c r="AD288" s="1490">
        <f t="shared" si="81"/>
        <v>0</v>
      </c>
      <c r="AE288" s="1490">
        <f t="shared" si="81"/>
        <v>0</v>
      </c>
      <c r="AF288" s="1490">
        <f t="shared" si="81"/>
        <v>0</v>
      </c>
      <c r="AG288" s="1490">
        <f t="shared" si="81"/>
        <v>0</v>
      </c>
      <c r="AH288" s="1490">
        <f t="shared" si="81"/>
        <v>87700</v>
      </c>
      <c r="AI288" s="1490">
        <f t="shared" si="81"/>
        <v>0</v>
      </c>
      <c r="AJ288" s="1490">
        <f t="shared" si="81"/>
        <v>0</v>
      </c>
      <c r="AK288" s="1490">
        <f t="shared" si="81"/>
        <v>87700</v>
      </c>
      <c r="AL288" s="1490">
        <f t="shared" si="81"/>
        <v>87700</v>
      </c>
      <c r="AM288" s="1841"/>
    </row>
    <row r="289" spans="1:39" ht="12" hidden="1" x14ac:dyDescent="0.2">
      <c r="A289" s="1428" t="s">
        <v>200</v>
      </c>
      <c r="B289" s="271">
        <v>244</v>
      </c>
      <c r="C289" s="123">
        <f t="shared" ref="C289:AL289" si="82">C24+C76+C128+C181+C233</f>
        <v>0</v>
      </c>
      <c r="D289" s="964">
        <f t="shared" si="82"/>
        <v>0</v>
      </c>
      <c r="E289" s="1490">
        <f t="shared" si="82"/>
        <v>0</v>
      </c>
      <c r="F289" s="1490">
        <f t="shared" si="82"/>
        <v>0</v>
      </c>
      <c r="G289" s="1490">
        <f t="shared" si="82"/>
        <v>0</v>
      </c>
      <c r="H289" s="1490">
        <f t="shared" si="82"/>
        <v>0</v>
      </c>
      <c r="I289" s="1490">
        <f t="shared" si="82"/>
        <v>0</v>
      </c>
      <c r="J289" s="1490">
        <f t="shared" si="82"/>
        <v>0</v>
      </c>
      <c r="K289" s="1490">
        <f t="shared" si="82"/>
        <v>0</v>
      </c>
      <c r="L289" s="1490">
        <f t="shared" si="82"/>
        <v>0</v>
      </c>
      <c r="M289" s="1490">
        <f t="shared" si="82"/>
        <v>0</v>
      </c>
      <c r="N289" s="1490">
        <f t="shared" si="82"/>
        <v>0</v>
      </c>
      <c r="O289" s="1490">
        <f t="shared" si="82"/>
        <v>0</v>
      </c>
      <c r="P289" s="1490">
        <f t="shared" si="82"/>
        <v>0</v>
      </c>
      <c r="Q289" s="1490">
        <f t="shared" si="82"/>
        <v>0</v>
      </c>
      <c r="R289" s="1490">
        <f t="shared" si="82"/>
        <v>0</v>
      </c>
      <c r="S289" s="1490">
        <f t="shared" si="82"/>
        <v>0</v>
      </c>
      <c r="T289" s="1490">
        <f t="shared" si="82"/>
        <v>0</v>
      </c>
      <c r="U289" s="1490">
        <f t="shared" si="82"/>
        <v>0</v>
      </c>
      <c r="V289" s="1490">
        <f t="shared" si="82"/>
        <v>0</v>
      </c>
      <c r="W289" s="1490">
        <f t="shared" si="82"/>
        <v>0</v>
      </c>
      <c r="X289" s="1490">
        <f t="shared" si="82"/>
        <v>0</v>
      </c>
      <c r="Y289" s="1490">
        <f t="shared" si="82"/>
        <v>0</v>
      </c>
      <c r="Z289" s="1490">
        <f t="shared" si="82"/>
        <v>0</v>
      </c>
      <c r="AA289" s="1490">
        <f t="shared" si="82"/>
        <v>0</v>
      </c>
      <c r="AB289" s="1490">
        <f t="shared" si="82"/>
        <v>0</v>
      </c>
      <c r="AC289" s="1490">
        <f t="shared" si="82"/>
        <v>0</v>
      </c>
      <c r="AD289" s="1490">
        <f t="shared" si="82"/>
        <v>0</v>
      </c>
      <c r="AE289" s="1490">
        <f t="shared" si="82"/>
        <v>0</v>
      </c>
      <c r="AF289" s="1490">
        <f t="shared" si="82"/>
        <v>0</v>
      </c>
      <c r="AG289" s="1490">
        <f t="shared" si="82"/>
        <v>0</v>
      </c>
      <c r="AH289" s="1490">
        <f t="shared" si="82"/>
        <v>0</v>
      </c>
      <c r="AI289" s="1490">
        <f t="shared" si="82"/>
        <v>0</v>
      </c>
      <c r="AJ289" s="1490">
        <f t="shared" si="82"/>
        <v>0</v>
      </c>
      <c r="AK289" s="1490">
        <f t="shared" si="82"/>
        <v>0</v>
      </c>
      <c r="AL289" s="1490">
        <f t="shared" si="82"/>
        <v>0</v>
      </c>
      <c r="AM289" s="1841"/>
    </row>
    <row r="290" spans="1:39" ht="12" hidden="1" x14ac:dyDescent="0.2">
      <c r="A290" s="1428" t="s">
        <v>201</v>
      </c>
      <c r="B290" s="271">
        <v>244</v>
      </c>
      <c r="C290" s="123">
        <f t="shared" ref="C290:AL290" si="83">C25+C77+C129+C182+C234</f>
        <v>0</v>
      </c>
      <c r="D290" s="964">
        <f t="shared" si="83"/>
        <v>0</v>
      </c>
      <c r="E290" s="1490">
        <f t="shared" si="83"/>
        <v>14000</v>
      </c>
      <c r="F290" s="1490">
        <f t="shared" si="83"/>
        <v>21000</v>
      </c>
      <c r="G290" s="1490">
        <f t="shared" si="83"/>
        <v>0</v>
      </c>
      <c r="H290" s="1490">
        <f t="shared" si="83"/>
        <v>0</v>
      </c>
      <c r="I290" s="1490">
        <f t="shared" si="83"/>
        <v>0</v>
      </c>
      <c r="J290" s="1490">
        <f t="shared" si="83"/>
        <v>0</v>
      </c>
      <c r="K290" s="1490">
        <f t="shared" si="83"/>
        <v>0</v>
      </c>
      <c r="L290" s="1490">
        <f t="shared" si="83"/>
        <v>0</v>
      </c>
      <c r="M290" s="1490">
        <f t="shared" si="83"/>
        <v>0</v>
      </c>
      <c r="N290" s="1490">
        <f t="shared" si="83"/>
        <v>0</v>
      </c>
      <c r="O290" s="1490">
        <f t="shared" si="83"/>
        <v>0</v>
      </c>
      <c r="P290" s="1490">
        <f t="shared" si="83"/>
        <v>0</v>
      </c>
      <c r="Q290" s="1490">
        <f t="shared" si="83"/>
        <v>0</v>
      </c>
      <c r="R290" s="1490">
        <f t="shared" si="83"/>
        <v>0</v>
      </c>
      <c r="S290" s="1490">
        <f t="shared" si="83"/>
        <v>14000</v>
      </c>
      <c r="T290" s="1490">
        <f t="shared" si="83"/>
        <v>21000</v>
      </c>
      <c r="U290" s="1490">
        <f t="shared" si="83"/>
        <v>0</v>
      </c>
      <c r="V290" s="1490">
        <f t="shared" si="83"/>
        <v>0</v>
      </c>
      <c r="W290" s="1490">
        <f t="shared" si="83"/>
        <v>0</v>
      </c>
      <c r="X290" s="1490">
        <f t="shared" si="83"/>
        <v>35000</v>
      </c>
      <c r="Y290" s="1490">
        <f t="shared" si="83"/>
        <v>0</v>
      </c>
      <c r="Z290" s="1490">
        <f t="shared" si="83"/>
        <v>14050</v>
      </c>
      <c r="AA290" s="1490">
        <f t="shared" si="83"/>
        <v>0</v>
      </c>
      <c r="AB290" s="1490">
        <f t="shared" si="83"/>
        <v>0</v>
      </c>
      <c r="AC290" s="1490">
        <f t="shared" si="83"/>
        <v>0</v>
      </c>
      <c r="AD290" s="1490">
        <f t="shared" si="83"/>
        <v>0</v>
      </c>
      <c r="AE290" s="1490">
        <f t="shared" si="83"/>
        <v>0</v>
      </c>
      <c r="AF290" s="1490">
        <f t="shared" si="83"/>
        <v>0</v>
      </c>
      <c r="AG290" s="1490">
        <f t="shared" si="83"/>
        <v>0</v>
      </c>
      <c r="AH290" s="1490">
        <f t="shared" si="83"/>
        <v>14050</v>
      </c>
      <c r="AI290" s="1490">
        <f t="shared" si="83"/>
        <v>0</v>
      </c>
      <c r="AJ290" s="1490">
        <f t="shared" si="83"/>
        <v>0</v>
      </c>
      <c r="AK290" s="1490">
        <f t="shared" si="83"/>
        <v>14050</v>
      </c>
      <c r="AL290" s="1490">
        <f t="shared" si="83"/>
        <v>49050</v>
      </c>
      <c r="AM290" s="1841"/>
    </row>
    <row r="291" spans="1:39" ht="12" hidden="1" x14ac:dyDescent="0.2">
      <c r="A291" s="1428" t="s">
        <v>202</v>
      </c>
      <c r="B291" s="271">
        <v>244</v>
      </c>
      <c r="C291" s="123">
        <f t="shared" ref="C291:AL291" si="84">C26+C78+C130+C183+C235</f>
        <v>0</v>
      </c>
      <c r="D291" s="964">
        <f t="shared" si="84"/>
        <v>0</v>
      </c>
      <c r="E291" s="1490">
        <f t="shared" si="84"/>
        <v>0</v>
      </c>
      <c r="F291" s="1490">
        <f t="shared" si="84"/>
        <v>0</v>
      </c>
      <c r="G291" s="1490">
        <f t="shared" si="84"/>
        <v>0</v>
      </c>
      <c r="H291" s="1490">
        <f t="shared" si="84"/>
        <v>0</v>
      </c>
      <c r="I291" s="1490">
        <f t="shared" si="84"/>
        <v>0</v>
      </c>
      <c r="J291" s="1490">
        <f t="shared" si="84"/>
        <v>0</v>
      </c>
      <c r="K291" s="1490">
        <f t="shared" si="84"/>
        <v>0</v>
      </c>
      <c r="L291" s="1490">
        <f t="shared" si="84"/>
        <v>0</v>
      </c>
      <c r="M291" s="1490">
        <f t="shared" si="84"/>
        <v>0</v>
      </c>
      <c r="N291" s="1490">
        <f t="shared" si="84"/>
        <v>0</v>
      </c>
      <c r="O291" s="1490">
        <f t="shared" si="84"/>
        <v>0</v>
      </c>
      <c r="P291" s="1490">
        <f t="shared" si="84"/>
        <v>0</v>
      </c>
      <c r="Q291" s="1490">
        <f t="shared" si="84"/>
        <v>0</v>
      </c>
      <c r="R291" s="1490">
        <f t="shared" si="84"/>
        <v>0</v>
      </c>
      <c r="S291" s="1490">
        <f t="shared" si="84"/>
        <v>0</v>
      </c>
      <c r="T291" s="1490">
        <f t="shared" si="84"/>
        <v>0</v>
      </c>
      <c r="U291" s="1490">
        <f t="shared" si="84"/>
        <v>0</v>
      </c>
      <c r="V291" s="1490">
        <f t="shared" si="84"/>
        <v>0</v>
      </c>
      <c r="W291" s="1490">
        <f t="shared" si="84"/>
        <v>0</v>
      </c>
      <c r="X291" s="1490">
        <f t="shared" si="84"/>
        <v>0</v>
      </c>
      <c r="Y291" s="1490">
        <f t="shared" si="84"/>
        <v>0</v>
      </c>
      <c r="Z291" s="1490">
        <f t="shared" si="84"/>
        <v>0</v>
      </c>
      <c r="AA291" s="1490">
        <f t="shared" si="84"/>
        <v>0</v>
      </c>
      <c r="AB291" s="1490">
        <f t="shared" si="84"/>
        <v>0</v>
      </c>
      <c r="AC291" s="1490">
        <f t="shared" si="84"/>
        <v>0</v>
      </c>
      <c r="AD291" s="1490">
        <f t="shared" si="84"/>
        <v>0</v>
      </c>
      <c r="AE291" s="1490">
        <f t="shared" si="84"/>
        <v>0</v>
      </c>
      <c r="AF291" s="1490">
        <f t="shared" si="84"/>
        <v>0</v>
      </c>
      <c r="AG291" s="1490">
        <f t="shared" si="84"/>
        <v>0</v>
      </c>
      <c r="AH291" s="1490">
        <f t="shared" si="84"/>
        <v>0</v>
      </c>
      <c r="AI291" s="1490">
        <f t="shared" si="84"/>
        <v>0</v>
      </c>
      <c r="AJ291" s="1490">
        <f t="shared" si="84"/>
        <v>0</v>
      </c>
      <c r="AK291" s="1490">
        <f t="shared" si="84"/>
        <v>0</v>
      </c>
      <c r="AL291" s="1490">
        <f t="shared" si="84"/>
        <v>0</v>
      </c>
      <c r="AM291" s="1841"/>
    </row>
    <row r="292" spans="1:39" s="228" customFormat="1" ht="12" hidden="1" x14ac:dyDescent="0.2">
      <c r="A292" s="1443" t="s">
        <v>836</v>
      </c>
      <c r="B292" s="271">
        <v>244</v>
      </c>
      <c r="C292" s="1059">
        <f>C293+C294</f>
        <v>0</v>
      </c>
      <c r="D292" s="1059">
        <f>D293+D294</f>
        <v>0</v>
      </c>
      <c r="E292" s="1491">
        <f t="shared" ref="E292:AK292" si="85">E293+E294</f>
        <v>50000</v>
      </c>
      <c r="F292" s="1491">
        <f t="shared" si="85"/>
        <v>55000</v>
      </c>
      <c r="G292" s="1491">
        <f t="shared" si="85"/>
        <v>0</v>
      </c>
      <c r="H292" s="1491">
        <f t="shared" si="85"/>
        <v>0</v>
      </c>
      <c r="I292" s="1491">
        <f t="shared" si="85"/>
        <v>0</v>
      </c>
      <c r="J292" s="1491">
        <f t="shared" si="85"/>
        <v>0</v>
      </c>
      <c r="K292" s="1491">
        <f t="shared" si="85"/>
        <v>0</v>
      </c>
      <c r="L292" s="1491">
        <f t="shared" si="85"/>
        <v>0</v>
      </c>
      <c r="M292" s="1491">
        <f t="shared" si="85"/>
        <v>0</v>
      </c>
      <c r="N292" s="1491">
        <f t="shared" si="85"/>
        <v>0</v>
      </c>
      <c r="O292" s="1491">
        <f t="shared" si="85"/>
        <v>0</v>
      </c>
      <c r="P292" s="1491">
        <f t="shared" si="85"/>
        <v>0</v>
      </c>
      <c r="Q292" s="1491">
        <f t="shared" si="85"/>
        <v>0</v>
      </c>
      <c r="R292" s="1491">
        <f t="shared" si="85"/>
        <v>0</v>
      </c>
      <c r="S292" s="1491">
        <f t="shared" si="85"/>
        <v>50000</v>
      </c>
      <c r="T292" s="1491">
        <f t="shared" si="85"/>
        <v>55000</v>
      </c>
      <c r="U292" s="1491">
        <f t="shared" si="85"/>
        <v>0</v>
      </c>
      <c r="V292" s="1491">
        <f t="shared" si="85"/>
        <v>0</v>
      </c>
      <c r="W292" s="1491">
        <f t="shared" si="85"/>
        <v>0</v>
      </c>
      <c r="X292" s="1491">
        <f t="shared" si="85"/>
        <v>105000</v>
      </c>
      <c r="Y292" s="1491">
        <f t="shared" si="85"/>
        <v>0</v>
      </c>
      <c r="Z292" s="1491">
        <f t="shared" si="85"/>
        <v>165183.54999999999</v>
      </c>
      <c r="AA292" s="1491">
        <f>AA293+AA294</f>
        <v>0</v>
      </c>
      <c r="AB292" s="1491">
        <f t="shared" si="85"/>
        <v>0</v>
      </c>
      <c r="AC292" s="1491">
        <f t="shared" si="85"/>
        <v>0</v>
      </c>
      <c r="AD292" s="1491">
        <f t="shared" si="85"/>
        <v>0</v>
      </c>
      <c r="AE292" s="1491">
        <f t="shared" si="85"/>
        <v>0</v>
      </c>
      <c r="AF292" s="1491">
        <f t="shared" si="85"/>
        <v>0</v>
      </c>
      <c r="AG292" s="1491">
        <f t="shared" si="85"/>
        <v>0</v>
      </c>
      <c r="AH292" s="1491">
        <f t="shared" si="85"/>
        <v>165183.54999999999</v>
      </c>
      <c r="AI292" s="1491">
        <f t="shared" si="85"/>
        <v>0</v>
      </c>
      <c r="AJ292" s="1491">
        <f t="shared" si="85"/>
        <v>0</v>
      </c>
      <c r="AK292" s="1491">
        <f t="shared" si="85"/>
        <v>165183.54999999999</v>
      </c>
      <c r="AL292" s="1491">
        <f>AL293+AL294</f>
        <v>270183.55</v>
      </c>
      <c r="AM292" s="1841"/>
    </row>
    <row r="293" spans="1:39" ht="12" hidden="1" x14ac:dyDescent="0.2">
      <c r="A293" s="1429" t="s">
        <v>246</v>
      </c>
      <c r="B293" s="272">
        <v>244</v>
      </c>
      <c r="C293" s="123">
        <f t="shared" ref="C293:AL293" si="86">C27+C79+C131+C184+C236</f>
        <v>0</v>
      </c>
      <c r="D293" s="964">
        <f t="shared" si="86"/>
        <v>0</v>
      </c>
      <c r="E293" s="1490">
        <f t="shared" si="86"/>
        <v>50000</v>
      </c>
      <c r="F293" s="1490">
        <f t="shared" si="86"/>
        <v>55000</v>
      </c>
      <c r="G293" s="1490">
        <f t="shared" si="86"/>
        <v>0</v>
      </c>
      <c r="H293" s="1490">
        <f t="shared" si="86"/>
        <v>0</v>
      </c>
      <c r="I293" s="1490">
        <f t="shared" si="86"/>
        <v>0</v>
      </c>
      <c r="J293" s="1490">
        <f t="shared" si="86"/>
        <v>0</v>
      </c>
      <c r="K293" s="1490">
        <f t="shared" si="86"/>
        <v>0</v>
      </c>
      <c r="L293" s="1490">
        <f t="shared" si="86"/>
        <v>0</v>
      </c>
      <c r="M293" s="1490">
        <f t="shared" si="86"/>
        <v>0</v>
      </c>
      <c r="N293" s="1490">
        <f t="shared" si="86"/>
        <v>0</v>
      </c>
      <c r="O293" s="1490">
        <f t="shared" si="86"/>
        <v>0</v>
      </c>
      <c r="P293" s="1490">
        <f t="shared" si="86"/>
        <v>0</v>
      </c>
      <c r="Q293" s="1490">
        <f t="shared" si="86"/>
        <v>0</v>
      </c>
      <c r="R293" s="1490">
        <f t="shared" si="86"/>
        <v>0</v>
      </c>
      <c r="S293" s="1490">
        <f t="shared" si="86"/>
        <v>50000</v>
      </c>
      <c r="T293" s="1490">
        <f t="shared" si="86"/>
        <v>55000</v>
      </c>
      <c r="U293" s="1490">
        <f t="shared" si="86"/>
        <v>0</v>
      </c>
      <c r="V293" s="1490">
        <f t="shared" si="86"/>
        <v>0</v>
      </c>
      <c r="W293" s="1490">
        <f t="shared" si="86"/>
        <v>0</v>
      </c>
      <c r="X293" s="1490">
        <f t="shared" si="86"/>
        <v>105000</v>
      </c>
      <c r="Y293" s="1490">
        <f t="shared" si="86"/>
        <v>0</v>
      </c>
      <c r="Z293" s="1490">
        <f t="shared" si="86"/>
        <v>165183.54999999999</v>
      </c>
      <c r="AA293" s="1490">
        <f t="shared" si="86"/>
        <v>0</v>
      </c>
      <c r="AB293" s="1490">
        <f t="shared" si="86"/>
        <v>0</v>
      </c>
      <c r="AC293" s="1490">
        <f t="shared" si="86"/>
        <v>0</v>
      </c>
      <c r="AD293" s="1490">
        <f t="shared" si="86"/>
        <v>0</v>
      </c>
      <c r="AE293" s="1490">
        <f t="shared" si="86"/>
        <v>0</v>
      </c>
      <c r="AF293" s="1490">
        <f t="shared" si="86"/>
        <v>0</v>
      </c>
      <c r="AG293" s="1490">
        <f t="shared" si="86"/>
        <v>0</v>
      </c>
      <c r="AH293" s="1490">
        <f t="shared" si="86"/>
        <v>165183.54999999999</v>
      </c>
      <c r="AI293" s="1490">
        <f t="shared" si="86"/>
        <v>0</v>
      </c>
      <c r="AJ293" s="1490">
        <f t="shared" si="86"/>
        <v>0</v>
      </c>
      <c r="AK293" s="1490">
        <f t="shared" si="86"/>
        <v>165183.54999999999</v>
      </c>
      <c r="AL293" s="1490">
        <f t="shared" si="86"/>
        <v>270183.55</v>
      </c>
      <c r="AM293" s="1841"/>
    </row>
    <row r="294" spans="1:39" ht="12" hidden="1" x14ac:dyDescent="0.2">
      <c r="A294" s="1429" t="s">
        <v>248</v>
      </c>
      <c r="B294" s="1049">
        <v>244</v>
      </c>
      <c r="C294" s="123">
        <f t="shared" ref="C294:AL294" si="87">C28+C80+C132+C185+C237</f>
        <v>0</v>
      </c>
      <c r="D294" s="964">
        <f t="shared" si="87"/>
        <v>0</v>
      </c>
      <c r="E294" s="1490">
        <f t="shared" si="87"/>
        <v>0</v>
      </c>
      <c r="F294" s="1490">
        <f t="shared" si="87"/>
        <v>0</v>
      </c>
      <c r="G294" s="1490">
        <f t="shared" si="87"/>
        <v>0</v>
      </c>
      <c r="H294" s="1490">
        <f t="shared" si="87"/>
        <v>0</v>
      </c>
      <c r="I294" s="1490">
        <f t="shared" si="87"/>
        <v>0</v>
      </c>
      <c r="J294" s="1490">
        <f t="shared" si="87"/>
        <v>0</v>
      </c>
      <c r="K294" s="1490">
        <f t="shared" si="87"/>
        <v>0</v>
      </c>
      <c r="L294" s="1490">
        <f t="shared" si="87"/>
        <v>0</v>
      </c>
      <c r="M294" s="1490">
        <f t="shared" si="87"/>
        <v>0</v>
      </c>
      <c r="N294" s="1490">
        <f t="shared" si="87"/>
        <v>0</v>
      </c>
      <c r="O294" s="1490">
        <f t="shared" si="87"/>
        <v>0</v>
      </c>
      <c r="P294" s="1490">
        <f t="shared" si="87"/>
        <v>0</v>
      </c>
      <c r="Q294" s="1490">
        <f t="shared" si="87"/>
        <v>0</v>
      </c>
      <c r="R294" s="1490">
        <f t="shared" si="87"/>
        <v>0</v>
      </c>
      <c r="S294" s="1490">
        <f t="shared" si="87"/>
        <v>0</v>
      </c>
      <c r="T294" s="1490">
        <f t="shared" si="87"/>
        <v>0</v>
      </c>
      <c r="U294" s="1490">
        <f t="shared" si="87"/>
        <v>0</v>
      </c>
      <c r="V294" s="1490">
        <f t="shared" si="87"/>
        <v>0</v>
      </c>
      <c r="W294" s="1490">
        <f t="shared" si="87"/>
        <v>0</v>
      </c>
      <c r="X294" s="1490">
        <f t="shared" si="87"/>
        <v>0</v>
      </c>
      <c r="Y294" s="1490">
        <f t="shared" si="87"/>
        <v>0</v>
      </c>
      <c r="Z294" s="1490">
        <f t="shared" si="87"/>
        <v>0</v>
      </c>
      <c r="AA294" s="1490">
        <f t="shared" si="87"/>
        <v>0</v>
      </c>
      <c r="AB294" s="1490">
        <f t="shared" si="87"/>
        <v>0</v>
      </c>
      <c r="AC294" s="1490">
        <f t="shared" si="87"/>
        <v>0</v>
      </c>
      <c r="AD294" s="1490">
        <f t="shared" si="87"/>
        <v>0</v>
      </c>
      <c r="AE294" s="1490">
        <f t="shared" si="87"/>
        <v>0</v>
      </c>
      <c r="AF294" s="1490">
        <f t="shared" si="87"/>
        <v>0</v>
      </c>
      <c r="AG294" s="1490">
        <f t="shared" si="87"/>
        <v>0</v>
      </c>
      <c r="AH294" s="1490">
        <f t="shared" si="87"/>
        <v>0</v>
      </c>
      <c r="AI294" s="1490">
        <f t="shared" si="87"/>
        <v>0</v>
      </c>
      <c r="AJ294" s="1490">
        <f t="shared" si="87"/>
        <v>0</v>
      </c>
      <c r="AK294" s="1490">
        <f t="shared" si="87"/>
        <v>0</v>
      </c>
      <c r="AL294" s="1490">
        <f t="shared" si="87"/>
        <v>0</v>
      </c>
      <c r="AM294" s="1841"/>
    </row>
    <row r="295" spans="1:39" ht="12" hidden="1" x14ac:dyDescent="0.2">
      <c r="A295" s="1444">
        <v>227</v>
      </c>
      <c r="B295" s="1051">
        <v>244</v>
      </c>
      <c r="C295" s="123">
        <f t="shared" ref="C295:AL295" si="88">C29+C81+C133+C186+C238</f>
        <v>0</v>
      </c>
      <c r="D295" s="964">
        <f t="shared" si="88"/>
        <v>0</v>
      </c>
      <c r="E295" s="1490">
        <f t="shared" si="88"/>
        <v>0</v>
      </c>
      <c r="F295" s="1490">
        <f t="shared" si="88"/>
        <v>0</v>
      </c>
      <c r="G295" s="1490">
        <f t="shared" si="88"/>
        <v>0</v>
      </c>
      <c r="H295" s="1490">
        <f t="shared" si="88"/>
        <v>0</v>
      </c>
      <c r="I295" s="1490">
        <f t="shared" si="88"/>
        <v>0</v>
      </c>
      <c r="J295" s="1490">
        <f t="shared" si="88"/>
        <v>0</v>
      </c>
      <c r="K295" s="1490">
        <f t="shared" si="88"/>
        <v>0</v>
      </c>
      <c r="L295" s="1490">
        <f t="shared" si="88"/>
        <v>0</v>
      </c>
      <c r="M295" s="1490">
        <f t="shared" si="88"/>
        <v>0</v>
      </c>
      <c r="N295" s="1490">
        <f t="shared" si="88"/>
        <v>0</v>
      </c>
      <c r="O295" s="1490">
        <f t="shared" si="88"/>
        <v>0</v>
      </c>
      <c r="P295" s="1490">
        <f t="shared" si="88"/>
        <v>0</v>
      </c>
      <c r="Q295" s="1490">
        <f t="shared" si="88"/>
        <v>0</v>
      </c>
      <c r="R295" s="1490">
        <f t="shared" si="88"/>
        <v>0</v>
      </c>
      <c r="S295" s="1490">
        <f t="shared" si="88"/>
        <v>0</v>
      </c>
      <c r="T295" s="1490">
        <f t="shared" si="88"/>
        <v>0</v>
      </c>
      <c r="U295" s="1490">
        <f t="shared" si="88"/>
        <v>0</v>
      </c>
      <c r="V295" s="1490">
        <f t="shared" si="88"/>
        <v>0</v>
      </c>
      <c r="W295" s="1490">
        <f t="shared" si="88"/>
        <v>0</v>
      </c>
      <c r="X295" s="1490">
        <f t="shared" si="88"/>
        <v>0</v>
      </c>
      <c r="Y295" s="1490">
        <f t="shared" si="88"/>
        <v>0</v>
      </c>
      <c r="Z295" s="1490">
        <f t="shared" si="88"/>
        <v>0</v>
      </c>
      <c r="AA295" s="1490">
        <f t="shared" si="88"/>
        <v>0</v>
      </c>
      <c r="AB295" s="1490">
        <f t="shared" si="88"/>
        <v>0</v>
      </c>
      <c r="AC295" s="1490">
        <f t="shared" si="88"/>
        <v>0</v>
      </c>
      <c r="AD295" s="1490">
        <f t="shared" si="88"/>
        <v>0</v>
      </c>
      <c r="AE295" s="1490">
        <f t="shared" si="88"/>
        <v>0</v>
      </c>
      <c r="AF295" s="1490">
        <f t="shared" si="88"/>
        <v>0</v>
      </c>
      <c r="AG295" s="1490">
        <f t="shared" si="88"/>
        <v>0</v>
      </c>
      <c r="AH295" s="1490">
        <f t="shared" si="88"/>
        <v>0</v>
      </c>
      <c r="AI295" s="1490">
        <f t="shared" si="88"/>
        <v>0</v>
      </c>
      <c r="AJ295" s="1490">
        <f t="shared" si="88"/>
        <v>0</v>
      </c>
      <c r="AK295" s="1490">
        <f t="shared" si="88"/>
        <v>0</v>
      </c>
      <c r="AL295" s="1490">
        <f t="shared" si="88"/>
        <v>0</v>
      </c>
      <c r="AM295" s="1841"/>
    </row>
    <row r="296" spans="1:39" ht="12" hidden="1" x14ac:dyDescent="0.2">
      <c r="A296" s="1443" t="s">
        <v>825</v>
      </c>
      <c r="B296" s="1049">
        <v>112</v>
      </c>
      <c r="C296" s="123">
        <f t="shared" ref="C296:AL296" si="89">C30+C82+C134+C187+C239</f>
        <v>0</v>
      </c>
      <c r="D296" s="964">
        <f t="shared" si="89"/>
        <v>0</v>
      </c>
      <c r="E296" s="1490">
        <f t="shared" si="89"/>
        <v>0</v>
      </c>
      <c r="F296" s="1490">
        <f t="shared" si="89"/>
        <v>0</v>
      </c>
      <c r="G296" s="1490">
        <f t="shared" si="89"/>
        <v>0</v>
      </c>
      <c r="H296" s="1490">
        <f t="shared" si="89"/>
        <v>0</v>
      </c>
      <c r="I296" s="1490">
        <f t="shared" si="89"/>
        <v>0</v>
      </c>
      <c r="J296" s="1490">
        <f t="shared" si="89"/>
        <v>0</v>
      </c>
      <c r="K296" s="1490">
        <f t="shared" si="89"/>
        <v>0</v>
      </c>
      <c r="L296" s="1490">
        <f t="shared" si="89"/>
        <v>0</v>
      </c>
      <c r="M296" s="1490">
        <f t="shared" si="89"/>
        <v>0</v>
      </c>
      <c r="N296" s="1490">
        <f t="shared" si="89"/>
        <v>0</v>
      </c>
      <c r="O296" s="1490">
        <f t="shared" si="89"/>
        <v>0</v>
      </c>
      <c r="P296" s="1490">
        <f t="shared" si="89"/>
        <v>0</v>
      </c>
      <c r="Q296" s="1490">
        <f t="shared" si="89"/>
        <v>0</v>
      </c>
      <c r="R296" s="1490">
        <f t="shared" si="89"/>
        <v>0</v>
      </c>
      <c r="S296" s="1490">
        <f t="shared" si="89"/>
        <v>0</v>
      </c>
      <c r="T296" s="1490">
        <f t="shared" si="89"/>
        <v>0</v>
      </c>
      <c r="U296" s="1490">
        <f t="shared" si="89"/>
        <v>0</v>
      </c>
      <c r="V296" s="1490">
        <f t="shared" si="89"/>
        <v>0</v>
      </c>
      <c r="W296" s="1490">
        <f t="shared" si="89"/>
        <v>0</v>
      </c>
      <c r="X296" s="1490">
        <f t="shared" si="89"/>
        <v>0</v>
      </c>
      <c r="Y296" s="1490">
        <f t="shared" si="89"/>
        <v>0</v>
      </c>
      <c r="Z296" s="1490">
        <f t="shared" si="89"/>
        <v>0</v>
      </c>
      <c r="AA296" s="1490">
        <f t="shared" si="89"/>
        <v>0</v>
      </c>
      <c r="AB296" s="1490">
        <f t="shared" si="89"/>
        <v>0</v>
      </c>
      <c r="AC296" s="1490">
        <f t="shared" si="89"/>
        <v>0</v>
      </c>
      <c r="AD296" s="1490">
        <f t="shared" si="89"/>
        <v>0</v>
      </c>
      <c r="AE296" s="1490">
        <f t="shared" si="89"/>
        <v>0</v>
      </c>
      <c r="AF296" s="1490">
        <f t="shared" si="89"/>
        <v>0</v>
      </c>
      <c r="AG296" s="1490">
        <f t="shared" si="89"/>
        <v>0</v>
      </c>
      <c r="AH296" s="1490">
        <f t="shared" si="89"/>
        <v>0</v>
      </c>
      <c r="AI296" s="1490">
        <f t="shared" si="89"/>
        <v>0</v>
      </c>
      <c r="AJ296" s="1490">
        <f t="shared" si="89"/>
        <v>0</v>
      </c>
      <c r="AK296" s="1490">
        <f t="shared" si="89"/>
        <v>0</v>
      </c>
      <c r="AL296" s="1490">
        <f t="shared" si="89"/>
        <v>0</v>
      </c>
      <c r="AM296" s="1841"/>
    </row>
    <row r="297" spans="1:39" ht="12" hidden="1" customHeight="1" x14ac:dyDescent="0.2">
      <c r="A297" s="1440" t="s">
        <v>46</v>
      </c>
      <c r="B297" s="1049">
        <v>119</v>
      </c>
      <c r="C297" s="123">
        <f t="shared" ref="C297:AL297" si="90">C31+C83+C135+C188+C240</f>
        <v>0</v>
      </c>
      <c r="D297" s="964">
        <f t="shared" si="90"/>
        <v>0</v>
      </c>
      <c r="E297" s="1490">
        <f t="shared" si="90"/>
        <v>0</v>
      </c>
      <c r="F297" s="1490">
        <f t="shared" si="90"/>
        <v>0</v>
      </c>
      <c r="G297" s="1490">
        <f t="shared" si="90"/>
        <v>0</v>
      </c>
      <c r="H297" s="1490">
        <f t="shared" si="90"/>
        <v>0</v>
      </c>
      <c r="I297" s="1490">
        <f t="shared" si="90"/>
        <v>0</v>
      </c>
      <c r="J297" s="1490">
        <f t="shared" si="90"/>
        <v>0</v>
      </c>
      <c r="K297" s="1490">
        <f t="shared" si="90"/>
        <v>0</v>
      </c>
      <c r="L297" s="1490">
        <f t="shared" si="90"/>
        <v>0</v>
      </c>
      <c r="M297" s="1490">
        <f t="shared" si="90"/>
        <v>0</v>
      </c>
      <c r="N297" s="1490">
        <f t="shared" si="90"/>
        <v>0</v>
      </c>
      <c r="O297" s="1490">
        <f t="shared" si="90"/>
        <v>0</v>
      </c>
      <c r="P297" s="1490">
        <f t="shared" si="90"/>
        <v>0</v>
      </c>
      <c r="Q297" s="1490">
        <f t="shared" si="90"/>
        <v>0</v>
      </c>
      <c r="R297" s="1490">
        <f t="shared" si="90"/>
        <v>0</v>
      </c>
      <c r="S297" s="1490">
        <f t="shared" si="90"/>
        <v>0</v>
      </c>
      <c r="T297" s="1490">
        <f t="shared" si="90"/>
        <v>0</v>
      </c>
      <c r="U297" s="1490">
        <f t="shared" si="90"/>
        <v>0</v>
      </c>
      <c r="V297" s="1490">
        <f t="shared" si="90"/>
        <v>0</v>
      </c>
      <c r="W297" s="1490">
        <f t="shared" si="90"/>
        <v>0</v>
      </c>
      <c r="X297" s="1490">
        <f t="shared" si="90"/>
        <v>0</v>
      </c>
      <c r="Y297" s="1490">
        <f t="shared" si="90"/>
        <v>0</v>
      </c>
      <c r="Z297" s="1490">
        <f t="shared" si="90"/>
        <v>0</v>
      </c>
      <c r="AA297" s="1490">
        <f t="shared" si="90"/>
        <v>0</v>
      </c>
      <c r="AB297" s="1490">
        <f t="shared" si="90"/>
        <v>0</v>
      </c>
      <c r="AC297" s="1490">
        <f t="shared" si="90"/>
        <v>0</v>
      </c>
      <c r="AD297" s="1490">
        <f t="shared" si="90"/>
        <v>0</v>
      </c>
      <c r="AE297" s="1490">
        <f t="shared" si="90"/>
        <v>0</v>
      </c>
      <c r="AF297" s="1490">
        <f t="shared" si="90"/>
        <v>0</v>
      </c>
      <c r="AG297" s="1490">
        <f t="shared" si="90"/>
        <v>0</v>
      </c>
      <c r="AH297" s="1490">
        <f t="shared" si="90"/>
        <v>0</v>
      </c>
      <c r="AI297" s="1490">
        <f t="shared" si="90"/>
        <v>0</v>
      </c>
      <c r="AJ297" s="1490">
        <f t="shared" si="90"/>
        <v>0</v>
      </c>
      <c r="AK297" s="1490">
        <f t="shared" si="90"/>
        <v>0</v>
      </c>
      <c r="AL297" s="1490">
        <f t="shared" si="90"/>
        <v>0</v>
      </c>
      <c r="AM297" s="1841"/>
    </row>
    <row r="298" spans="1:39" ht="12" hidden="1" customHeight="1" x14ac:dyDescent="0.2">
      <c r="A298" s="1429" t="s">
        <v>824</v>
      </c>
      <c r="B298" s="1049"/>
      <c r="C298" s="1059">
        <f>C299+C300+C301</f>
        <v>0</v>
      </c>
      <c r="D298" s="1059">
        <f t="shared" ref="D298:AL298" si="91">D299+D300+D301</f>
        <v>0</v>
      </c>
      <c r="E298" s="1491">
        <f t="shared" si="91"/>
        <v>45727.92</v>
      </c>
      <c r="F298" s="1491">
        <f t="shared" si="91"/>
        <v>49860.800000000003</v>
      </c>
      <c r="G298" s="1491">
        <f t="shared" si="91"/>
        <v>0</v>
      </c>
      <c r="H298" s="1491">
        <f t="shared" si="91"/>
        <v>0</v>
      </c>
      <c r="I298" s="1491">
        <f t="shared" si="91"/>
        <v>0</v>
      </c>
      <c r="J298" s="1491">
        <f t="shared" si="91"/>
        <v>0</v>
      </c>
      <c r="K298" s="1491">
        <f t="shared" si="91"/>
        <v>0</v>
      </c>
      <c r="L298" s="1491">
        <f t="shared" si="91"/>
        <v>0</v>
      </c>
      <c r="M298" s="1491">
        <f t="shared" si="91"/>
        <v>0</v>
      </c>
      <c r="N298" s="1491">
        <f t="shared" si="91"/>
        <v>0</v>
      </c>
      <c r="O298" s="1491">
        <f t="shared" si="91"/>
        <v>0</v>
      </c>
      <c r="P298" s="1491">
        <f t="shared" si="91"/>
        <v>0</v>
      </c>
      <c r="Q298" s="1491">
        <f>Q299+Q300+Q301</f>
        <v>0</v>
      </c>
      <c r="R298" s="1491">
        <f>R299+R300+R301</f>
        <v>0</v>
      </c>
      <c r="S298" s="1491">
        <f t="shared" si="91"/>
        <v>45727.92</v>
      </c>
      <c r="T298" s="1491">
        <f t="shared" si="91"/>
        <v>49860.800000000003</v>
      </c>
      <c r="U298" s="1491">
        <f t="shared" si="91"/>
        <v>0</v>
      </c>
      <c r="V298" s="1491">
        <f t="shared" si="91"/>
        <v>0</v>
      </c>
      <c r="W298" s="1491">
        <f>W299+W300+W301</f>
        <v>0</v>
      </c>
      <c r="X298" s="1491">
        <f t="shared" si="91"/>
        <v>95588.72</v>
      </c>
      <c r="Y298" s="1491">
        <f t="shared" si="91"/>
        <v>0</v>
      </c>
      <c r="Z298" s="1491">
        <f t="shared" si="91"/>
        <v>5184.6899999999996</v>
      </c>
      <c r="AA298" s="1491">
        <f>AA299+AA300+AA301</f>
        <v>0</v>
      </c>
      <c r="AB298" s="1491">
        <f t="shared" si="91"/>
        <v>0</v>
      </c>
      <c r="AC298" s="1491">
        <f t="shared" si="91"/>
        <v>0</v>
      </c>
      <c r="AD298" s="1491">
        <f t="shared" si="91"/>
        <v>12173.43</v>
      </c>
      <c r="AE298" s="1491">
        <f>AE299+AE300+AE301</f>
        <v>0</v>
      </c>
      <c r="AF298" s="1491">
        <f>AF299+AF300+AF301</f>
        <v>0</v>
      </c>
      <c r="AG298" s="1491">
        <f t="shared" si="91"/>
        <v>0</v>
      </c>
      <c r="AH298" s="1491">
        <f t="shared" si="91"/>
        <v>17358.12</v>
      </c>
      <c r="AI298" s="1491">
        <f t="shared" si="91"/>
        <v>0</v>
      </c>
      <c r="AJ298" s="1491">
        <f>AJ299+AJ300+AJ301</f>
        <v>0</v>
      </c>
      <c r="AK298" s="1491">
        <f t="shared" si="91"/>
        <v>17358.12</v>
      </c>
      <c r="AL298" s="1491">
        <f t="shared" si="91"/>
        <v>112946.84</v>
      </c>
      <c r="AM298" s="1841"/>
    </row>
    <row r="299" spans="1:39" ht="12" hidden="1" x14ac:dyDescent="0.2">
      <c r="A299" s="1445">
        <v>266</v>
      </c>
      <c r="B299" s="1051">
        <v>111</v>
      </c>
      <c r="C299" s="123">
        <f t="shared" ref="C299:AL299" si="92">C32+C84+C136+C189+C241</f>
        <v>0</v>
      </c>
      <c r="D299" s="964">
        <f t="shared" si="92"/>
        <v>0</v>
      </c>
      <c r="E299" s="1490">
        <f t="shared" si="92"/>
        <v>45727.92</v>
      </c>
      <c r="F299" s="1490">
        <f t="shared" si="92"/>
        <v>49860.800000000003</v>
      </c>
      <c r="G299" s="1490">
        <f t="shared" si="92"/>
        <v>0</v>
      </c>
      <c r="H299" s="1490">
        <f t="shared" si="92"/>
        <v>0</v>
      </c>
      <c r="I299" s="1490">
        <f t="shared" si="92"/>
        <v>0</v>
      </c>
      <c r="J299" s="1490">
        <f t="shared" si="92"/>
        <v>0</v>
      </c>
      <c r="K299" s="1490">
        <f t="shared" si="92"/>
        <v>0</v>
      </c>
      <c r="L299" s="1490">
        <f t="shared" si="92"/>
        <v>0</v>
      </c>
      <c r="M299" s="1490">
        <f t="shared" si="92"/>
        <v>0</v>
      </c>
      <c r="N299" s="1490">
        <f t="shared" si="92"/>
        <v>0</v>
      </c>
      <c r="O299" s="1490">
        <f t="shared" si="92"/>
        <v>0</v>
      </c>
      <c r="P299" s="1490">
        <f t="shared" si="92"/>
        <v>0</v>
      </c>
      <c r="Q299" s="1490">
        <f t="shared" si="92"/>
        <v>0</v>
      </c>
      <c r="R299" s="1490">
        <f t="shared" si="92"/>
        <v>0</v>
      </c>
      <c r="S299" s="1490">
        <f t="shared" si="92"/>
        <v>45727.92</v>
      </c>
      <c r="T299" s="1490">
        <f t="shared" si="92"/>
        <v>49860.800000000003</v>
      </c>
      <c r="U299" s="1490">
        <f t="shared" si="92"/>
        <v>0</v>
      </c>
      <c r="V299" s="1490">
        <f t="shared" si="92"/>
        <v>0</v>
      </c>
      <c r="W299" s="1490">
        <f t="shared" si="92"/>
        <v>0</v>
      </c>
      <c r="X299" s="1490">
        <f t="shared" si="92"/>
        <v>95588.72</v>
      </c>
      <c r="Y299" s="1490">
        <f t="shared" si="92"/>
        <v>0</v>
      </c>
      <c r="Z299" s="1490">
        <f t="shared" si="92"/>
        <v>5184.6899999999996</v>
      </c>
      <c r="AA299" s="1490">
        <f t="shared" si="92"/>
        <v>0</v>
      </c>
      <c r="AB299" s="1490">
        <f t="shared" si="92"/>
        <v>0</v>
      </c>
      <c r="AC299" s="1490">
        <f t="shared" si="92"/>
        <v>0</v>
      </c>
      <c r="AD299" s="1490">
        <f t="shared" si="92"/>
        <v>12173.43</v>
      </c>
      <c r="AE299" s="1490">
        <f t="shared" si="92"/>
        <v>0</v>
      </c>
      <c r="AF299" s="1490">
        <f t="shared" si="92"/>
        <v>0</v>
      </c>
      <c r="AG299" s="1490">
        <f t="shared" si="92"/>
        <v>0</v>
      </c>
      <c r="AH299" s="1490">
        <f t="shared" si="92"/>
        <v>17358.12</v>
      </c>
      <c r="AI299" s="1490">
        <f t="shared" si="92"/>
        <v>0</v>
      </c>
      <c r="AJ299" s="1490">
        <f t="shared" si="92"/>
        <v>0</v>
      </c>
      <c r="AK299" s="1490">
        <f t="shared" si="92"/>
        <v>17358.12</v>
      </c>
      <c r="AL299" s="1490">
        <f t="shared" si="92"/>
        <v>112946.84</v>
      </c>
      <c r="AM299" s="1841"/>
    </row>
    <row r="300" spans="1:39" ht="12" hidden="1" x14ac:dyDescent="0.2">
      <c r="A300" s="1445">
        <v>266</v>
      </c>
      <c r="B300" s="1051">
        <v>112</v>
      </c>
      <c r="C300" s="123">
        <f t="shared" ref="C300:AL300" si="93">C33+C85+C137+C190+C242</f>
        <v>0</v>
      </c>
      <c r="D300" s="964">
        <f t="shared" si="93"/>
        <v>0</v>
      </c>
      <c r="E300" s="1490">
        <f t="shared" si="93"/>
        <v>0</v>
      </c>
      <c r="F300" s="1490">
        <f t="shared" si="93"/>
        <v>0</v>
      </c>
      <c r="G300" s="1490">
        <f t="shared" si="93"/>
        <v>0</v>
      </c>
      <c r="H300" s="1490">
        <f t="shared" si="93"/>
        <v>0</v>
      </c>
      <c r="I300" s="1490">
        <f t="shared" si="93"/>
        <v>0</v>
      </c>
      <c r="J300" s="1490">
        <f t="shared" si="93"/>
        <v>0</v>
      </c>
      <c r="K300" s="1490">
        <f t="shared" si="93"/>
        <v>0</v>
      </c>
      <c r="L300" s="1490">
        <f t="shared" si="93"/>
        <v>0</v>
      </c>
      <c r="M300" s="1490">
        <f t="shared" si="93"/>
        <v>0</v>
      </c>
      <c r="N300" s="1490">
        <f t="shared" si="93"/>
        <v>0</v>
      </c>
      <c r="O300" s="1490">
        <f t="shared" si="93"/>
        <v>0</v>
      </c>
      <c r="P300" s="1490">
        <f t="shared" si="93"/>
        <v>0</v>
      </c>
      <c r="Q300" s="1490">
        <f t="shared" si="93"/>
        <v>0</v>
      </c>
      <c r="R300" s="1490">
        <f t="shared" si="93"/>
        <v>0</v>
      </c>
      <c r="S300" s="1490">
        <f t="shared" si="93"/>
        <v>0</v>
      </c>
      <c r="T300" s="1490">
        <f t="shared" si="93"/>
        <v>0</v>
      </c>
      <c r="U300" s="1490">
        <f t="shared" si="93"/>
        <v>0</v>
      </c>
      <c r="V300" s="1490">
        <f t="shared" si="93"/>
        <v>0</v>
      </c>
      <c r="W300" s="1490">
        <f t="shared" si="93"/>
        <v>0</v>
      </c>
      <c r="X300" s="1490">
        <f t="shared" si="93"/>
        <v>0</v>
      </c>
      <c r="Y300" s="1490">
        <f t="shared" si="93"/>
        <v>0</v>
      </c>
      <c r="Z300" s="1490">
        <f t="shared" si="93"/>
        <v>0</v>
      </c>
      <c r="AA300" s="1490">
        <f t="shared" si="93"/>
        <v>0</v>
      </c>
      <c r="AB300" s="1490">
        <f t="shared" si="93"/>
        <v>0</v>
      </c>
      <c r="AC300" s="1490">
        <f t="shared" si="93"/>
        <v>0</v>
      </c>
      <c r="AD300" s="1490">
        <f t="shared" si="93"/>
        <v>0</v>
      </c>
      <c r="AE300" s="1490">
        <f t="shared" si="93"/>
        <v>0</v>
      </c>
      <c r="AF300" s="1490">
        <f t="shared" si="93"/>
        <v>0</v>
      </c>
      <c r="AG300" s="1490">
        <f t="shared" si="93"/>
        <v>0</v>
      </c>
      <c r="AH300" s="1490">
        <f t="shared" si="93"/>
        <v>0</v>
      </c>
      <c r="AI300" s="1490">
        <f t="shared" si="93"/>
        <v>0</v>
      </c>
      <c r="AJ300" s="1490">
        <f t="shared" si="93"/>
        <v>0</v>
      </c>
      <c r="AK300" s="1490">
        <f t="shared" si="93"/>
        <v>0</v>
      </c>
      <c r="AL300" s="1490">
        <f t="shared" si="93"/>
        <v>0</v>
      </c>
      <c r="AM300" s="1841"/>
    </row>
    <row r="301" spans="1:39" ht="12" hidden="1" x14ac:dyDescent="0.2">
      <c r="A301" s="1445">
        <v>266</v>
      </c>
      <c r="B301" s="1051">
        <v>119</v>
      </c>
      <c r="C301" s="123">
        <f t="shared" ref="C301:AL301" si="94">C34+C86+C138+C191+C243</f>
        <v>0</v>
      </c>
      <c r="D301" s="964">
        <f t="shared" si="94"/>
        <v>0</v>
      </c>
      <c r="E301" s="1490">
        <f t="shared" si="94"/>
        <v>0</v>
      </c>
      <c r="F301" s="1490">
        <f t="shared" si="94"/>
        <v>0</v>
      </c>
      <c r="G301" s="1490">
        <f t="shared" si="94"/>
        <v>0</v>
      </c>
      <c r="H301" s="1490">
        <f t="shared" si="94"/>
        <v>0</v>
      </c>
      <c r="I301" s="1490">
        <f t="shared" si="94"/>
        <v>0</v>
      </c>
      <c r="J301" s="1490">
        <f t="shared" si="94"/>
        <v>0</v>
      </c>
      <c r="K301" s="1490">
        <f t="shared" si="94"/>
        <v>0</v>
      </c>
      <c r="L301" s="1490">
        <f t="shared" si="94"/>
        <v>0</v>
      </c>
      <c r="M301" s="1490">
        <f t="shared" si="94"/>
        <v>0</v>
      </c>
      <c r="N301" s="1490">
        <f t="shared" si="94"/>
        <v>0</v>
      </c>
      <c r="O301" s="1490">
        <f t="shared" si="94"/>
        <v>0</v>
      </c>
      <c r="P301" s="1490">
        <f t="shared" si="94"/>
        <v>0</v>
      </c>
      <c r="Q301" s="1490">
        <f t="shared" si="94"/>
        <v>0</v>
      </c>
      <c r="R301" s="1490">
        <f t="shared" si="94"/>
        <v>0</v>
      </c>
      <c r="S301" s="1490">
        <f t="shared" si="94"/>
        <v>0</v>
      </c>
      <c r="T301" s="1490">
        <f t="shared" si="94"/>
        <v>0</v>
      </c>
      <c r="U301" s="1490">
        <f t="shared" si="94"/>
        <v>0</v>
      </c>
      <c r="V301" s="1490">
        <f t="shared" si="94"/>
        <v>0</v>
      </c>
      <c r="W301" s="1490">
        <f t="shared" si="94"/>
        <v>0</v>
      </c>
      <c r="X301" s="1490">
        <f t="shared" si="94"/>
        <v>0</v>
      </c>
      <c r="Y301" s="1490">
        <f t="shared" si="94"/>
        <v>0</v>
      </c>
      <c r="Z301" s="1490">
        <f t="shared" si="94"/>
        <v>0</v>
      </c>
      <c r="AA301" s="1490">
        <f t="shared" si="94"/>
        <v>0</v>
      </c>
      <c r="AB301" s="1490">
        <f t="shared" si="94"/>
        <v>0</v>
      </c>
      <c r="AC301" s="1490">
        <f t="shared" si="94"/>
        <v>0</v>
      </c>
      <c r="AD301" s="1490">
        <f t="shared" si="94"/>
        <v>0</v>
      </c>
      <c r="AE301" s="1490">
        <f t="shared" si="94"/>
        <v>0</v>
      </c>
      <c r="AF301" s="1490">
        <f t="shared" si="94"/>
        <v>0</v>
      </c>
      <c r="AG301" s="1490">
        <f t="shared" si="94"/>
        <v>0</v>
      </c>
      <c r="AH301" s="1490">
        <f t="shared" si="94"/>
        <v>0</v>
      </c>
      <c r="AI301" s="1490">
        <f t="shared" si="94"/>
        <v>0</v>
      </c>
      <c r="AJ301" s="1490">
        <f t="shared" si="94"/>
        <v>0</v>
      </c>
      <c r="AK301" s="1490">
        <f t="shared" si="94"/>
        <v>0</v>
      </c>
      <c r="AL301" s="1490">
        <f t="shared" si="94"/>
        <v>0</v>
      </c>
      <c r="AM301" s="1841"/>
    </row>
    <row r="302" spans="1:39" ht="12" hidden="1" x14ac:dyDescent="0.2">
      <c r="A302" s="1444">
        <v>267</v>
      </c>
      <c r="B302" s="1051">
        <v>112</v>
      </c>
      <c r="C302" s="11"/>
      <c r="D302" s="964">
        <f t="shared" ref="D302:AL302" si="95">D35+D87+D139+D192+D244</f>
        <v>0</v>
      </c>
      <c r="E302" s="1490">
        <f t="shared" si="95"/>
        <v>0</v>
      </c>
      <c r="F302" s="1490">
        <f t="shared" si="95"/>
        <v>0</v>
      </c>
      <c r="G302" s="1490">
        <f t="shared" si="95"/>
        <v>0</v>
      </c>
      <c r="H302" s="1490">
        <f t="shared" si="95"/>
        <v>0</v>
      </c>
      <c r="I302" s="1490">
        <f t="shared" si="95"/>
        <v>0</v>
      </c>
      <c r="J302" s="1490">
        <f t="shared" si="95"/>
        <v>0</v>
      </c>
      <c r="K302" s="1490">
        <f t="shared" si="95"/>
        <v>0</v>
      </c>
      <c r="L302" s="1490">
        <f t="shared" si="95"/>
        <v>0</v>
      </c>
      <c r="M302" s="1490">
        <f t="shared" si="95"/>
        <v>0</v>
      </c>
      <c r="N302" s="1490">
        <f t="shared" si="95"/>
        <v>0</v>
      </c>
      <c r="O302" s="1490">
        <f t="shared" si="95"/>
        <v>0</v>
      </c>
      <c r="P302" s="1490">
        <f t="shared" si="95"/>
        <v>0</v>
      </c>
      <c r="Q302" s="1490">
        <f t="shared" si="95"/>
        <v>0</v>
      </c>
      <c r="R302" s="1490">
        <f t="shared" si="95"/>
        <v>0</v>
      </c>
      <c r="S302" s="1490">
        <f t="shared" si="95"/>
        <v>0</v>
      </c>
      <c r="T302" s="1490">
        <f t="shared" si="95"/>
        <v>0</v>
      </c>
      <c r="U302" s="1490">
        <f t="shared" si="95"/>
        <v>0</v>
      </c>
      <c r="V302" s="1490">
        <f t="shared" si="95"/>
        <v>0</v>
      </c>
      <c r="W302" s="1490">
        <f t="shared" si="95"/>
        <v>0</v>
      </c>
      <c r="X302" s="1490">
        <f t="shared" si="95"/>
        <v>0</v>
      </c>
      <c r="Y302" s="1490">
        <f t="shared" si="95"/>
        <v>0</v>
      </c>
      <c r="Z302" s="1490">
        <f t="shared" si="95"/>
        <v>0</v>
      </c>
      <c r="AA302" s="1490">
        <f t="shared" si="95"/>
        <v>0</v>
      </c>
      <c r="AB302" s="1490">
        <f t="shared" si="95"/>
        <v>0</v>
      </c>
      <c r="AC302" s="1490">
        <f t="shared" si="95"/>
        <v>0</v>
      </c>
      <c r="AD302" s="1490">
        <f t="shared" si="95"/>
        <v>0</v>
      </c>
      <c r="AE302" s="1490">
        <f t="shared" si="95"/>
        <v>0</v>
      </c>
      <c r="AF302" s="1490">
        <f t="shared" si="95"/>
        <v>0</v>
      </c>
      <c r="AG302" s="1490">
        <f t="shared" si="95"/>
        <v>0</v>
      </c>
      <c r="AH302" s="1490">
        <f t="shared" si="95"/>
        <v>0</v>
      </c>
      <c r="AI302" s="1490">
        <f t="shared" si="95"/>
        <v>0</v>
      </c>
      <c r="AJ302" s="1490">
        <f t="shared" si="95"/>
        <v>0</v>
      </c>
      <c r="AK302" s="1490">
        <f t="shared" si="95"/>
        <v>0</v>
      </c>
      <c r="AL302" s="1490">
        <f t="shared" si="95"/>
        <v>0</v>
      </c>
      <c r="AM302" s="1841"/>
    </row>
    <row r="303" spans="1:39" ht="12" hidden="1" x14ac:dyDescent="0.2">
      <c r="A303" s="1443" t="s">
        <v>837</v>
      </c>
      <c r="B303" s="1049"/>
      <c r="C303" s="1059">
        <f>C304+C305+C306+C307+C308+C309+C310+C311+C312+C313+C314+C315</f>
        <v>0</v>
      </c>
      <c r="D303" s="1059">
        <f>D304+D305+D306+D307+D308+D309+D310+D311+D312+D313+D314+D315</f>
        <v>0</v>
      </c>
      <c r="E303" s="1491">
        <f t="shared" ref="E303:AL303" si="96">E304+E305+E306+E307+E308+E309+E310+E311+E312+E313+E314+E315</f>
        <v>0</v>
      </c>
      <c r="F303" s="1491">
        <f t="shared" si="96"/>
        <v>0</v>
      </c>
      <c r="G303" s="1491">
        <f t="shared" si="96"/>
        <v>0</v>
      </c>
      <c r="H303" s="1491">
        <f t="shared" si="96"/>
        <v>0</v>
      </c>
      <c r="I303" s="1491">
        <f t="shared" si="96"/>
        <v>0</v>
      </c>
      <c r="J303" s="1491">
        <f t="shared" si="96"/>
        <v>0</v>
      </c>
      <c r="K303" s="1491">
        <f t="shared" si="96"/>
        <v>0</v>
      </c>
      <c r="L303" s="1491">
        <f t="shared" si="96"/>
        <v>0</v>
      </c>
      <c r="M303" s="1491">
        <f t="shared" si="96"/>
        <v>0</v>
      </c>
      <c r="N303" s="1491">
        <f t="shared" si="96"/>
        <v>0</v>
      </c>
      <c r="O303" s="1491">
        <f t="shared" si="96"/>
        <v>0</v>
      </c>
      <c r="P303" s="1491">
        <f t="shared" si="96"/>
        <v>0</v>
      </c>
      <c r="Q303" s="1491">
        <f>Q304+Q305+Q306+Q307+Q308+Q309+Q310+Q311+Q312+Q313+Q314+Q315</f>
        <v>0</v>
      </c>
      <c r="R303" s="1491">
        <f>R304+R305+R306+R307+R308+R309+R310+R311+R312+R313+R314+R315</f>
        <v>0</v>
      </c>
      <c r="S303" s="1491">
        <f t="shared" si="96"/>
        <v>0</v>
      </c>
      <c r="T303" s="1491">
        <f t="shared" si="96"/>
        <v>0</v>
      </c>
      <c r="U303" s="1491">
        <f t="shared" si="96"/>
        <v>0</v>
      </c>
      <c r="V303" s="1491">
        <f t="shared" si="96"/>
        <v>0</v>
      </c>
      <c r="W303" s="1491">
        <f>W304+W305+W306+W307+W308+W309+W310+W311+W312+W313+W314+W315</f>
        <v>0</v>
      </c>
      <c r="X303" s="1491">
        <f t="shared" si="96"/>
        <v>0</v>
      </c>
      <c r="Y303" s="1491">
        <f t="shared" si="96"/>
        <v>0</v>
      </c>
      <c r="Z303" s="1491">
        <f t="shared" si="96"/>
        <v>201540.42</v>
      </c>
      <c r="AA303" s="1491">
        <f>AA304+AA305+AA306+AA307+AA308+AA309+AA310+AA311+AA312+AA313+AA314+AA315</f>
        <v>0</v>
      </c>
      <c r="AB303" s="1491">
        <f t="shared" si="96"/>
        <v>0</v>
      </c>
      <c r="AC303" s="1491">
        <f t="shared" si="96"/>
        <v>0</v>
      </c>
      <c r="AD303" s="1491">
        <f t="shared" si="96"/>
        <v>0</v>
      </c>
      <c r="AE303" s="1491">
        <f>AE304+AE305+AE306+AE307+AE308+AE309+AE310+AE311+AE312+AE313+AE314+AE315</f>
        <v>0</v>
      </c>
      <c r="AF303" s="1491">
        <f>AF304+AF305+AF306+AF307+AF308+AF309+AF310+AF311+AF312+AF313+AF314+AF315</f>
        <v>0</v>
      </c>
      <c r="AG303" s="1491">
        <f t="shared" si="96"/>
        <v>0</v>
      </c>
      <c r="AH303" s="1491">
        <f t="shared" si="96"/>
        <v>201540.42</v>
      </c>
      <c r="AI303" s="1491">
        <f t="shared" si="96"/>
        <v>0</v>
      </c>
      <c r="AJ303" s="1491">
        <f>AJ304+AJ305+AJ306+AJ307+AJ308+AJ309+AJ310+AJ311+AJ312+AJ313+AJ314+AJ315</f>
        <v>0</v>
      </c>
      <c r="AK303" s="1491">
        <f t="shared" si="96"/>
        <v>201540.42</v>
      </c>
      <c r="AL303" s="1491">
        <f t="shared" si="96"/>
        <v>201540.42</v>
      </c>
      <c r="AM303" s="1841"/>
    </row>
    <row r="304" spans="1:39" ht="12" hidden="1" x14ac:dyDescent="0.2">
      <c r="A304" s="1446">
        <v>291</v>
      </c>
      <c r="B304" s="1147">
        <v>851</v>
      </c>
      <c r="C304" s="123">
        <f t="shared" ref="C304:AL304" si="97">C36+C88+C140+C193+C245</f>
        <v>0</v>
      </c>
      <c r="D304" s="964">
        <f t="shared" si="97"/>
        <v>0</v>
      </c>
      <c r="E304" s="1490">
        <f t="shared" si="97"/>
        <v>0</v>
      </c>
      <c r="F304" s="1490">
        <f t="shared" si="97"/>
        <v>0</v>
      </c>
      <c r="G304" s="1490">
        <f t="shared" si="97"/>
        <v>0</v>
      </c>
      <c r="H304" s="1490">
        <f t="shared" si="97"/>
        <v>0</v>
      </c>
      <c r="I304" s="1490">
        <f t="shared" si="97"/>
        <v>0</v>
      </c>
      <c r="J304" s="1490">
        <f t="shared" si="97"/>
        <v>0</v>
      </c>
      <c r="K304" s="1490">
        <f t="shared" si="97"/>
        <v>0</v>
      </c>
      <c r="L304" s="1490">
        <f t="shared" si="97"/>
        <v>0</v>
      </c>
      <c r="M304" s="1490">
        <f t="shared" si="97"/>
        <v>0</v>
      </c>
      <c r="N304" s="1490">
        <f t="shared" si="97"/>
        <v>0</v>
      </c>
      <c r="O304" s="1490">
        <f t="shared" si="97"/>
        <v>0</v>
      </c>
      <c r="P304" s="1490">
        <f t="shared" si="97"/>
        <v>0</v>
      </c>
      <c r="Q304" s="1490">
        <f t="shared" si="97"/>
        <v>0</v>
      </c>
      <c r="R304" s="1490">
        <f t="shared" si="97"/>
        <v>0</v>
      </c>
      <c r="S304" s="1490">
        <f t="shared" si="97"/>
        <v>0</v>
      </c>
      <c r="T304" s="1490">
        <f t="shared" si="97"/>
        <v>0</v>
      </c>
      <c r="U304" s="1490">
        <f t="shared" si="97"/>
        <v>0</v>
      </c>
      <c r="V304" s="1490">
        <f t="shared" si="97"/>
        <v>0</v>
      </c>
      <c r="W304" s="1490">
        <f t="shared" si="97"/>
        <v>0</v>
      </c>
      <c r="X304" s="1490">
        <f t="shared" si="97"/>
        <v>0</v>
      </c>
      <c r="Y304" s="1490">
        <f t="shared" si="97"/>
        <v>0</v>
      </c>
      <c r="Z304" s="1490">
        <f t="shared" si="97"/>
        <v>60000</v>
      </c>
      <c r="AA304" s="1490">
        <f t="shared" si="97"/>
        <v>0</v>
      </c>
      <c r="AB304" s="1490">
        <f t="shared" si="97"/>
        <v>0</v>
      </c>
      <c r="AC304" s="1490">
        <f t="shared" si="97"/>
        <v>0</v>
      </c>
      <c r="AD304" s="1490">
        <f t="shared" si="97"/>
        <v>0</v>
      </c>
      <c r="AE304" s="1490">
        <f t="shared" si="97"/>
        <v>0</v>
      </c>
      <c r="AF304" s="1490">
        <f t="shared" si="97"/>
        <v>0</v>
      </c>
      <c r="AG304" s="1490">
        <f t="shared" si="97"/>
        <v>0</v>
      </c>
      <c r="AH304" s="1490">
        <f t="shared" si="97"/>
        <v>60000</v>
      </c>
      <c r="AI304" s="1490">
        <f t="shared" si="97"/>
        <v>0</v>
      </c>
      <c r="AJ304" s="1490">
        <f t="shared" si="97"/>
        <v>0</v>
      </c>
      <c r="AK304" s="1490">
        <f t="shared" si="97"/>
        <v>60000</v>
      </c>
      <c r="AL304" s="1490">
        <f t="shared" si="97"/>
        <v>60000</v>
      </c>
      <c r="AM304" s="1841"/>
    </row>
    <row r="305" spans="1:39" ht="12" hidden="1" x14ac:dyDescent="0.2">
      <c r="A305" s="1446">
        <v>291</v>
      </c>
      <c r="B305" s="1147">
        <v>851</v>
      </c>
      <c r="C305" s="123">
        <f t="shared" ref="C305:AL305" si="98">C37+C89+C141+C194+C246</f>
        <v>0</v>
      </c>
      <c r="D305" s="964">
        <f t="shared" si="98"/>
        <v>0</v>
      </c>
      <c r="E305" s="1490">
        <f t="shared" si="98"/>
        <v>0</v>
      </c>
      <c r="F305" s="1490">
        <f t="shared" si="98"/>
        <v>0</v>
      </c>
      <c r="G305" s="1490">
        <f t="shared" si="98"/>
        <v>0</v>
      </c>
      <c r="H305" s="1490">
        <f t="shared" si="98"/>
        <v>0</v>
      </c>
      <c r="I305" s="1490">
        <f t="shared" si="98"/>
        <v>0</v>
      </c>
      <c r="J305" s="1490">
        <f t="shared" si="98"/>
        <v>0</v>
      </c>
      <c r="K305" s="1490">
        <f t="shared" si="98"/>
        <v>0</v>
      </c>
      <c r="L305" s="1490">
        <f t="shared" si="98"/>
        <v>0</v>
      </c>
      <c r="M305" s="1490">
        <f t="shared" si="98"/>
        <v>0</v>
      </c>
      <c r="N305" s="1490">
        <f t="shared" si="98"/>
        <v>0</v>
      </c>
      <c r="O305" s="1490">
        <f t="shared" si="98"/>
        <v>0</v>
      </c>
      <c r="P305" s="1490">
        <f t="shared" si="98"/>
        <v>0</v>
      </c>
      <c r="Q305" s="1490">
        <f t="shared" si="98"/>
        <v>0</v>
      </c>
      <c r="R305" s="1490">
        <f t="shared" si="98"/>
        <v>0</v>
      </c>
      <c r="S305" s="1490">
        <f t="shared" si="98"/>
        <v>0</v>
      </c>
      <c r="T305" s="1490">
        <f t="shared" si="98"/>
        <v>0</v>
      </c>
      <c r="U305" s="1490">
        <f t="shared" si="98"/>
        <v>0</v>
      </c>
      <c r="V305" s="1490">
        <f t="shared" si="98"/>
        <v>0</v>
      </c>
      <c r="W305" s="1490">
        <f t="shared" si="98"/>
        <v>0</v>
      </c>
      <c r="X305" s="1490">
        <f t="shared" si="98"/>
        <v>0</v>
      </c>
      <c r="Y305" s="1490">
        <f t="shared" si="98"/>
        <v>0</v>
      </c>
      <c r="Z305" s="1490">
        <f t="shared" si="98"/>
        <v>140000</v>
      </c>
      <c r="AA305" s="1490">
        <f t="shared" si="98"/>
        <v>0</v>
      </c>
      <c r="AB305" s="1490">
        <f t="shared" si="98"/>
        <v>0</v>
      </c>
      <c r="AC305" s="1490">
        <f t="shared" si="98"/>
        <v>0</v>
      </c>
      <c r="AD305" s="1490">
        <f t="shared" si="98"/>
        <v>0</v>
      </c>
      <c r="AE305" s="1490">
        <f t="shared" si="98"/>
        <v>0</v>
      </c>
      <c r="AF305" s="1490">
        <f t="shared" si="98"/>
        <v>0</v>
      </c>
      <c r="AG305" s="1490">
        <f t="shared" si="98"/>
        <v>0</v>
      </c>
      <c r="AH305" s="1490">
        <f t="shared" si="98"/>
        <v>140000</v>
      </c>
      <c r="AI305" s="1490">
        <f t="shared" si="98"/>
        <v>0</v>
      </c>
      <c r="AJ305" s="1490">
        <f t="shared" si="98"/>
        <v>0</v>
      </c>
      <c r="AK305" s="1490">
        <f t="shared" si="98"/>
        <v>140000</v>
      </c>
      <c r="AL305" s="1490">
        <f t="shared" si="98"/>
        <v>140000</v>
      </c>
      <c r="AM305" s="1841"/>
    </row>
    <row r="306" spans="1:39" ht="12" hidden="1" x14ac:dyDescent="0.2">
      <c r="A306" s="1446">
        <v>291</v>
      </c>
      <c r="B306" s="1049">
        <v>852</v>
      </c>
      <c r="C306" s="123">
        <f t="shared" ref="C306:AL306" si="99">C38+C90+C142+C195+C247</f>
        <v>0</v>
      </c>
      <c r="D306" s="964">
        <f t="shared" si="99"/>
        <v>0</v>
      </c>
      <c r="E306" s="1490">
        <f t="shared" si="99"/>
        <v>0</v>
      </c>
      <c r="F306" s="1490">
        <f t="shared" si="99"/>
        <v>0</v>
      </c>
      <c r="G306" s="1490">
        <f t="shared" si="99"/>
        <v>0</v>
      </c>
      <c r="H306" s="1490">
        <f t="shared" si="99"/>
        <v>0</v>
      </c>
      <c r="I306" s="1490">
        <f t="shared" si="99"/>
        <v>0</v>
      </c>
      <c r="J306" s="1490">
        <f t="shared" si="99"/>
        <v>0</v>
      </c>
      <c r="K306" s="1490">
        <f t="shared" si="99"/>
        <v>0</v>
      </c>
      <c r="L306" s="1490">
        <f t="shared" si="99"/>
        <v>0</v>
      </c>
      <c r="M306" s="1490">
        <f t="shared" si="99"/>
        <v>0</v>
      </c>
      <c r="N306" s="1490">
        <f t="shared" si="99"/>
        <v>0</v>
      </c>
      <c r="O306" s="1490">
        <f t="shared" si="99"/>
        <v>0</v>
      </c>
      <c r="P306" s="1490">
        <f t="shared" si="99"/>
        <v>0</v>
      </c>
      <c r="Q306" s="1490">
        <f t="shared" si="99"/>
        <v>0</v>
      </c>
      <c r="R306" s="1490">
        <f t="shared" si="99"/>
        <v>0</v>
      </c>
      <c r="S306" s="1490">
        <f t="shared" si="99"/>
        <v>0</v>
      </c>
      <c r="T306" s="1490">
        <f t="shared" si="99"/>
        <v>0</v>
      </c>
      <c r="U306" s="1490">
        <f t="shared" si="99"/>
        <v>0</v>
      </c>
      <c r="V306" s="1490">
        <f t="shared" si="99"/>
        <v>0</v>
      </c>
      <c r="W306" s="1490">
        <f t="shared" si="99"/>
        <v>0</v>
      </c>
      <c r="X306" s="1490">
        <f t="shared" si="99"/>
        <v>0</v>
      </c>
      <c r="Y306" s="1490">
        <f t="shared" si="99"/>
        <v>0</v>
      </c>
      <c r="Z306" s="1490">
        <f t="shared" si="99"/>
        <v>0</v>
      </c>
      <c r="AA306" s="1490">
        <f t="shared" si="99"/>
        <v>0</v>
      </c>
      <c r="AB306" s="1490">
        <f t="shared" si="99"/>
        <v>0</v>
      </c>
      <c r="AC306" s="1490">
        <f t="shared" si="99"/>
        <v>0</v>
      </c>
      <c r="AD306" s="1490">
        <f t="shared" si="99"/>
        <v>0</v>
      </c>
      <c r="AE306" s="1490">
        <f t="shared" si="99"/>
        <v>0</v>
      </c>
      <c r="AF306" s="1490">
        <f t="shared" si="99"/>
        <v>0</v>
      </c>
      <c r="AG306" s="1490">
        <f t="shared" si="99"/>
        <v>0</v>
      </c>
      <c r="AH306" s="1490">
        <f t="shared" si="99"/>
        <v>0</v>
      </c>
      <c r="AI306" s="1490">
        <f t="shared" si="99"/>
        <v>0</v>
      </c>
      <c r="AJ306" s="1490">
        <f t="shared" si="99"/>
        <v>0</v>
      </c>
      <c r="AK306" s="1490">
        <f t="shared" si="99"/>
        <v>0</v>
      </c>
      <c r="AL306" s="1490">
        <f t="shared" si="99"/>
        <v>0</v>
      </c>
      <c r="AM306" s="1841"/>
    </row>
    <row r="307" spans="1:39" ht="12" hidden="1" x14ac:dyDescent="0.2">
      <c r="A307" s="1446">
        <v>291</v>
      </c>
      <c r="B307" s="1147">
        <v>853</v>
      </c>
      <c r="C307" s="123">
        <f t="shared" ref="C307:AL307" si="100">C39+C91+C143+C196+C248</f>
        <v>0</v>
      </c>
      <c r="D307" s="964">
        <f t="shared" si="100"/>
        <v>0</v>
      </c>
      <c r="E307" s="1490">
        <f t="shared" si="100"/>
        <v>0</v>
      </c>
      <c r="F307" s="1490">
        <f t="shared" si="100"/>
        <v>0</v>
      </c>
      <c r="G307" s="1490">
        <f t="shared" si="100"/>
        <v>0</v>
      </c>
      <c r="H307" s="1490">
        <f t="shared" si="100"/>
        <v>0</v>
      </c>
      <c r="I307" s="1490">
        <f t="shared" si="100"/>
        <v>0</v>
      </c>
      <c r="J307" s="1490">
        <f t="shared" si="100"/>
        <v>0</v>
      </c>
      <c r="K307" s="1490">
        <f t="shared" si="100"/>
        <v>0</v>
      </c>
      <c r="L307" s="1490">
        <f t="shared" si="100"/>
        <v>0</v>
      </c>
      <c r="M307" s="1490">
        <f t="shared" si="100"/>
        <v>0</v>
      </c>
      <c r="N307" s="1490">
        <f t="shared" si="100"/>
        <v>0</v>
      </c>
      <c r="O307" s="1490">
        <f t="shared" si="100"/>
        <v>0</v>
      </c>
      <c r="P307" s="1490">
        <f t="shared" si="100"/>
        <v>0</v>
      </c>
      <c r="Q307" s="1490">
        <f t="shared" si="100"/>
        <v>0</v>
      </c>
      <c r="R307" s="1490">
        <f t="shared" si="100"/>
        <v>0</v>
      </c>
      <c r="S307" s="1490">
        <f t="shared" si="100"/>
        <v>0</v>
      </c>
      <c r="T307" s="1490">
        <f t="shared" si="100"/>
        <v>0</v>
      </c>
      <c r="U307" s="1490">
        <f t="shared" si="100"/>
        <v>0</v>
      </c>
      <c r="V307" s="1490">
        <f t="shared" si="100"/>
        <v>0</v>
      </c>
      <c r="W307" s="1490">
        <f t="shared" si="100"/>
        <v>0</v>
      </c>
      <c r="X307" s="1490">
        <f t="shared" si="100"/>
        <v>0</v>
      </c>
      <c r="Y307" s="1490">
        <f t="shared" si="100"/>
        <v>0</v>
      </c>
      <c r="Z307" s="1490">
        <f t="shared" si="100"/>
        <v>0</v>
      </c>
      <c r="AA307" s="1490">
        <f t="shared" si="100"/>
        <v>0</v>
      </c>
      <c r="AB307" s="1490">
        <f t="shared" si="100"/>
        <v>0</v>
      </c>
      <c r="AC307" s="1490">
        <f t="shared" si="100"/>
        <v>0</v>
      </c>
      <c r="AD307" s="1490">
        <f t="shared" si="100"/>
        <v>0</v>
      </c>
      <c r="AE307" s="1490">
        <f t="shared" si="100"/>
        <v>0</v>
      </c>
      <c r="AF307" s="1490">
        <f t="shared" si="100"/>
        <v>0</v>
      </c>
      <c r="AG307" s="1490">
        <f t="shared" si="100"/>
        <v>0</v>
      </c>
      <c r="AH307" s="1490">
        <f t="shared" si="100"/>
        <v>0</v>
      </c>
      <c r="AI307" s="1490">
        <f t="shared" si="100"/>
        <v>0</v>
      </c>
      <c r="AJ307" s="1490">
        <f t="shared" si="100"/>
        <v>0</v>
      </c>
      <c r="AK307" s="1490">
        <f t="shared" si="100"/>
        <v>0</v>
      </c>
      <c r="AL307" s="1490">
        <f t="shared" si="100"/>
        <v>0</v>
      </c>
      <c r="AM307" s="1841"/>
    </row>
    <row r="308" spans="1:39" ht="12" hidden="1" x14ac:dyDescent="0.2">
      <c r="A308" s="1446">
        <v>292</v>
      </c>
      <c r="B308" s="1049">
        <v>853</v>
      </c>
      <c r="C308" s="123">
        <f t="shared" ref="C308:AL308" si="101">C40+C92+C144+C197+C249</f>
        <v>0</v>
      </c>
      <c r="D308" s="964">
        <f t="shared" si="101"/>
        <v>0</v>
      </c>
      <c r="E308" s="1490">
        <f t="shared" si="101"/>
        <v>0</v>
      </c>
      <c r="F308" s="1490">
        <f t="shared" si="101"/>
        <v>0</v>
      </c>
      <c r="G308" s="1490">
        <f t="shared" si="101"/>
        <v>0</v>
      </c>
      <c r="H308" s="1490">
        <f t="shared" si="101"/>
        <v>0</v>
      </c>
      <c r="I308" s="1490">
        <f t="shared" si="101"/>
        <v>0</v>
      </c>
      <c r="J308" s="1490">
        <f t="shared" si="101"/>
        <v>0</v>
      </c>
      <c r="K308" s="1490">
        <f t="shared" si="101"/>
        <v>0</v>
      </c>
      <c r="L308" s="1490">
        <f t="shared" si="101"/>
        <v>0</v>
      </c>
      <c r="M308" s="1490">
        <f t="shared" si="101"/>
        <v>0</v>
      </c>
      <c r="N308" s="1490">
        <f t="shared" si="101"/>
        <v>0</v>
      </c>
      <c r="O308" s="1490">
        <f t="shared" si="101"/>
        <v>0</v>
      </c>
      <c r="P308" s="1490">
        <f t="shared" si="101"/>
        <v>0</v>
      </c>
      <c r="Q308" s="1490">
        <f t="shared" si="101"/>
        <v>0</v>
      </c>
      <c r="R308" s="1490">
        <f t="shared" si="101"/>
        <v>0</v>
      </c>
      <c r="S308" s="1490">
        <f t="shared" si="101"/>
        <v>0</v>
      </c>
      <c r="T308" s="1490">
        <f t="shared" si="101"/>
        <v>0</v>
      </c>
      <c r="U308" s="1490">
        <f t="shared" si="101"/>
        <v>0</v>
      </c>
      <c r="V308" s="1490">
        <f t="shared" si="101"/>
        <v>0</v>
      </c>
      <c r="W308" s="1490">
        <f t="shared" si="101"/>
        <v>0</v>
      </c>
      <c r="X308" s="1490">
        <f t="shared" si="101"/>
        <v>0</v>
      </c>
      <c r="Y308" s="1490">
        <f t="shared" si="101"/>
        <v>0</v>
      </c>
      <c r="Z308" s="1490">
        <f t="shared" si="101"/>
        <v>0</v>
      </c>
      <c r="AA308" s="1490">
        <f t="shared" si="101"/>
        <v>0</v>
      </c>
      <c r="AB308" s="1490">
        <f t="shared" si="101"/>
        <v>0</v>
      </c>
      <c r="AC308" s="1490">
        <f t="shared" si="101"/>
        <v>0</v>
      </c>
      <c r="AD308" s="1490">
        <f t="shared" si="101"/>
        <v>0</v>
      </c>
      <c r="AE308" s="1490">
        <f t="shared" si="101"/>
        <v>0</v>
      </c>
      <c r="AF308" s="1490">
        <f t="shared" si="101"/>
        <v>0</v>
      </c>
      <c r="AG308" s="1490">
        <f t="shared" si="101"/>
        <v>0</v>
      </c>
      <c r="AH308" s="1490">
        <f t="shared" si="101"/>
        <v>0</v>
      </c>
      <c r="AI308" s="1490">
        <f t="shared" si="101"/>
        <v>0</v>
      </c>
      <c r="AJ308" s="1490">
        <f t="shared" si="101"/>
        <v>0</v>
      </c>
      <c r="AK308" s="1490">
        <f t="shared" si="101"/>
        <v>0</v>
      </c>
      <c r="AL308" s="1490">
        <f t="shared" si="101"/>
        <v>0</v>
      </c>
      <c r="AM308" s="1841"/>
    </row>
    <row r="309" spans="1:39" ht="12" hidden="1" x14ac:dyDescent="0.2">
      <c r="A309" s="1446">
        <v>293</v>
      </c>
      <c r="B309" s="1049">
        <v>851</v>
      </c>
      <c r="C309" s="123">
        <f t="shared" ref="C309:AL309" si="102">C41+C93+C145+C198+C250</f>
        <v>0</v>
      </c>
      <c r="D309" s="964">
        <f t="shared" si="102"/>
        <v>0</v>
      </c>
      <c r="E309" s="1490">
        <f t="shared" si="102"/>
        <v>0</v>
      </c>
      <c r="F309" s="1490">
        <f t="shared" si="102"/>
        <v>0</v>
      </c>
      <c r="G309" s="1490">
        <f t="shared" si="102"/>
        <v>0</v>
      </c>
      <c r="H309" s="1490">
        <f t="shared" si="102"/>
        <v>0</v>
      </c>
      <c r="I309" s="1490">
        <f t="shared" si="102"/>
        <v>0</v>
      </c>
      <c r="J309" s="1490">
        <f t="shared" si="102"/>
        <v>0</v>
      </c>
      <c r="K309" s="1490">
        <f t="shared" si="102"/>
        <v>0</v>
      </c>
      <c r="L309" s="1490">
        <f t="shared" si="102"/>
        <v>0</v>
      </c>
      <c r="M309" s="1490">
        <f t="shared" si="102"/>
        <v>0</v>
      </c>
      <c r="N309" s="1490">
        <f t="shared" si="102"/>
        <v>0</v>
      </c>
      <c r="O309" s="1490">
        <f t="shared" si="102"/>
        <v>0</v>
      </c>
      <c r="P309" s="1490">
        <f t="shared" si="102"/>
        <v>0</v>
      </c>
      <c r="Q309" s="1490">
        <f t="shared" si="102"/>
        <v>0</v>
      </c>
      <c r="R309" s="1490">
        <f t="shared" si="102"/>
        <v>0</v>
      </c>
      <c r="S309" s="1490">
        <f t="shared" si="102"/>
        <v>0</v>
      </c>
      <c r="T309" s="1490">
        <f t="shared" si="102"/>
        <v>0</v>
      </c>
      <c r="U309" s="1490">
        <f t="shared" si="102"/>
        <v>0</v>
      </c>
      <c r="V309" s="1490">
        <f t="shared" si="102"/>
        <v>0</v>
      </c>
      <c r="W309" s="1490">
        <f t="shared" si="102"/>
        <v>0</v>
      </c>
      <c r="X309" s="1490">
        <f t="shared" si="102"/>
        <v>0</v>
      </c>
      <c r="Y309" s="1490">
        <f t="shared" si="102"/>
        <v>0</v>
      </c>
      <c r="Z309" s="1490">
        <f t="shared" si="102"/>
        <v>0</v>
      </c>
      <c r="AA309" s="1490">
        <f t="shared" si="102"/>
        <v>0</v>
      </c>
      <c r="AB309" s="1490">
        <f t="shared" si="102"/>
        <v>0</v>
      </c>
      <c r="AC309" s="1490">
        <f t="shared" si="102"/>
        <v>0</v>
      </c>
      <c r="AD309" s="1490">
        <f t="shared" si="102"/>
        <v>0</v>
      </c>
      <c r="AE309" s="1490">
        <f t="shared" si="102"/>
        <v>0</v>
      </c>
      <c r="AF309" s="1490">
        <f t="shared" si="102"/>
        <v>0</v>
      </c>
      <c r="AG309" s="1490">
        <f t="shared" si="102"/>
        <v>0</v>
      </c>
      <c r="AH309" s="1490">
        <f t="shared" si="102"/>
        <v>0</v>
      </c>
      <c r="AI309" s="1490">
        <f t="shared" si="102"/>
        <v>0</v>
      </c>
      <c r="AJ309" s="1490">
        <f t="shared" si="102"/>
        <v>0</v>
      </c>
      <c r="AK309" s="1490">
        <f t="shared" si="102"/>
        <v>0</v>
      </c>
      <c r="AL309" s="1490">
        <f t="shared" si="102"/>
        <v>0</v>
      </c>
      <c r="AM309" s="1841"/>
    </row>
    <row r="310" spans="1:39" ht="12" hidden="1" x14ac:dyDescent="0.2">
      <c r="A310" s="1446">
        <v>293</v>
      </c>
      <c r="B310" s="1049">
        <v>853</v>
      </c>
      <c r="C310" s="123">
        <f t="shared" ref="C310:AL310" si="103">C42+C94+C146+C199+C251</f>
        <v>0</v>
      </c>
      <c r="D310" s="964">
        <f t="shared" si="103"/>
        <v>0</v>
      </c>
      <c r="E310" s="1490">
        <f t="shared" si="103"/>
        <v>0</v>
      </c>
      <c r="F310" s="1490">
        <f t="shared" si="103"/>
        <v>0</v>
      </c>
      <c r="G310" s="1490">
        <f t="shared" si="103"/>
        <v>0</v>
      </c>
      <c r="H310" s="1490">
        <f t="shared" si="103"/>
        <v>0</v>
      </c>
      <c r="I310" s="1490">
        <f t="shared" si="103"/>
        <v>0</v>
      </c>
      <c r="J310" s="1490">
        <f t="shared" si="103"/>
        <v>0</v>
      </c>
      <c r="K310" s="1490">
        <f t="shared" si="103"/>
        <v>0</v>
      </c>
      <c r="L310" s="1490">
        <f t="shared" si="103"/>
        <v>0</v>
      </c>
      <c r="M310" s="1490">
        <f t="shared" si="103"/>
        <v>0</v>
      </c>
      <c r="N310" s="1490">
        <f t="shared" si="103"/>
        <v>0</v>
      </c>
      <c r="O310" s="1490">
        <f t="shared" si="103"/>
        <v>0</v>
      </c>
      <c r="P310" s="1490">
        <f t="shared" si="103"/>
        <v>0</v>
      </c>
      <c r="Q310" s="1490">
        <f t="shared" si="103"/>
        <v>0</v>
      </c>
      <c r="R310" s="1490">
        <f t="shared" si="103"/>
        <v>0</v>
      </c>
      <c r="S310" s="1490">
        <f t="shared" si="103"/>
        <v>0</v>
      </c>
      <c r="T310" s="1490">
        <f t="shared" si="103"/>
        <v>0</v>
      </c>
      <c r="U310" s="1490">
        <f t="shared" si="103"/>
        <v>0</v>
      </c>
      <c r="V310" s="1490">
        <f t="shared" si="103"/>
        <v>0</v>
      </c>
      <c r="W310" s="1490">
        <f t="shared" si="103"/>
        <v>0</v>
      </c>
      <c r="X310" s="1490">
        <f t="shared" si="103"/>
        <v>0</v>
      </c>
      <c r="Y310" s="1490">
        <f t="shared" si="103"/>
        <v>0</v>
      </c>
      <c r="Z310" s="1490">
        <f t="shared" si="103"/>
        <v>1540.42</v>
      </c>
      <c r="AA310" s="1490">
        <f t="shared" si="103"/>
        <v>0</v>
      </c>
      <c r="AB310" s="1490">
        <f t="shared" si="103"/>
        <v>0</v>
      </c>
      <c r="AC310" s="1490">
        <f t="shared" si="103"/>
        <v>0</v>
      </c>
      <c r="AD310" s="1490">
        <f t="shared" si="103"/>
        <v>0</v>
      </c>
      <c r="AE310" s="1490">
        <f t="shared" si="103"/>
        <v>0</v>
      </c>
      <c r="AF310" s="1490">
        <f t="shared" si="103"/>
        <v>0</v>
      </c>
      <c r="AG310" s="1490">
        <f t="shared" si="103"/>
        <v>0</v>
      </c>
      <c r="AH310" s="1490">
        <f t="shared" si="103"/>
        <v>1540.42</v>
      </c>
      <c r="AI310" s="1490">
        <f t="shared" si="103"/>
        <v>0</v>
      </c>
      <c r="AJ310" s="1490">
        <f t="shared" si="103"/>
        <v>0</v>
      </c>
      <c r="AK310" s="1490">
        <f t="shared" si="103"/>
        <v>1540.42</v>
      </c>
      <c r="AL310" s="1490">
        <f t="shared" si="103"/>
        <v>1540.42</v>
      </c>
      <c r="AM310" s="1841"/>
    </row>
    <row r="311" spans="1:39" ht="12" hidden="1" customHeight="1" x14ac:dyDescent="0.2">
      <c r="A311" s="1446">
        <v>296</v>
      </c>
      <c r="B311" s="1049">
        <v>244</v>
      </c>
      <c r="C311" s="123">
        <f t="shared" ref="C311:AL311" si="104">C43+C95+C147+C200+C252</f>
        <v>0</v>
      </c>
      <c r="D311" s="964">
        <f t="shared" si="104"/>
        <v>0</v>
      </c>
      <c r="E311" s="1490">
        <f t="shared" si="104"/>
        <v>0</v>
      </c>
      <c r="F311" s="1490">
        <f t="shared" si="104"/>
        <v>0</v>
      </c>
      <c r="G311" s="1490">
        <f t="shared" si="104"/>
        <v>0</v>
      </c>
      <c r="H311" s="1490">
        <f t="shared" si="104"/>
        <v>0</v>
      </c>
      <c r="I311" s="1490">
        <f t="shared" si="104"/>
        <v>0</v>
      </c>
      <c r="J311" s="1490">
        <f t="shared" si="104"/>
        <v>0</v>
      </c>
      <c r="K311" s="1490">
        <f t="shared" si="104"/>
        <v>0</v>
      </c>
      <c r="L311" s="1490">
        <f t="shared" si="104"/>
        <v>0</v>
      </c>
      <c r="M311" s="1490">
        <f t="shared" si="104"/>
        <v>0</v>
      </c>
      <c r="N311" s="1490">
        <f t="shared" si="104"/>
        <v>0</v>
      </c>
      <c r="O311" s="1490">
        <f t="shared" si="104"/>
        <v>0</v>
      </c>
      <c r="P311" s="1490">
        <f t="shared" si="104"/>
        <v>0</v>
      </c>
      <c r="Q311" s="1490">
        <f t="shared" si="104"/>
        <v>0</v>
      </c>
      <c r="R311" s="1490">
        <f t="shared" si="104"/>
        <v>0</v>
      </c>
      <c r="S311" s="1490">
        <f t="shared" si="104"/>
        <v>0</v>
      </c>
      <c r="T311" s="1490">
        <f t="shared" si="104"/>
        <v>0</v>
      </c>
      <c r="U311" s="1490">
        <f t="shared" si="104"/>
        <v>0</v>
      </c>
      <c r="V311" s="1490">
        <f t="shared" si="104"/>
        <v>0</v>
      </c>
      <c r="W311" s="1490">
        <f t="shared" si="104"/>
        <v>0</v>
      </c>
      <c r="X311" s="1490">
        <f t="shared" si="104"/>
        <v>0</v>
      </c>
      <c r="Y311" s="1490">
        <f t="shared" si="104"/>
        <v>0</v>
      </c>
      <c r="Z311" s="1490">
        <f t="shared" si="104"/>
        <v>0</v>
      </c>
      <c r="AA311" s="1490">
        <f t="shared" si="104"/>
        <v>0</v>
      </c>
      <c r="AB311" s="1490">
        <f t="shared" si="104"/>
        <v>0</v>
      </c>
      <c r="AC311" s="1490">
        <f t="shared" si="104"/>
        <v>0</v>
      </c>
      <c r="AD311" s="1490">
        <f t="shared" si="104"/>
        <v>0</v>
      </c>
      <c r="AE311" s="1490">
        <f t="shared" si="104"/>
        <v>0</v>
      </c>
      <c r="AF311" s="1490">
        <f t="shared" si="104"/>
        <v>0</v>
      </c>
      <c r="AG311" s="1490">
        <f t="shared" si="104"/>
        <v>0</v>
      </c>
      <c r="AH311" s="1490">
        <f t="shared" si="104"/>
        <v>0</v>
      </c>
      <c r="AI311" s="1490">
        <f t="shared" si="104"/>
        <v>0</v>
      </c>
      <c r="AJ311" s="1490">
        <f t="shared" si="104"/>
        <v>0</v>
      </c>
      <c r="AK311" s="1490">
        <f t="shared" si="104"/>
        <v>0</v>
      </c>
      <c r="AL311" s="1490">
        <f t="shared" si="104"/>
        <v>0</v>
      </c>
      <c r="AM311" s="1841"/>
    </row>
    <row r="312" spans="1:39" ht="12" hidden="1" x14ac:dyDescent="0.2">
      <c r="A312" s="1446">
        <v>296</v>
      </c>
      <c r="B312" s="1049">
        <v>340</v>
      </c>
      <c r="C312" s="123">
        <f t="shared" ref="C312:AL312" si="105">C44+C96+C148+C201+C253</f>
        <v>0</v>
      </c>
      <c r="D312" s="964">
        <f t="shared" si="105"/>
        <v>0</v>
      </c>
      <c r="E312" s="1490">
        <f t="shared" si="105"/>
        <v>0</v>
      </c>
      <c r="F312" s="1490">
        <f t="shared" si="105"/>
        <v>0</v>
      </c>
      <c r="G312" s="1490">
        <f t="shared" si="105"/>
        <v>0</v>
      </c>
      <c r="H312" s="1490">
        <f t="shared" si="105"/>
        <v>0</v>
      </c>
      <c r="I312" s="1490">
        <f t="shared" si="105"/>
        <v>0</v>
      </c>
      <c r="J312" s="1490">
        <f t="shared" si="105"/>
        <v>0</v>
      </c>
      <c r="K312" s="1490">
        <f t="shared" si="105"/>
        <v>0</v>
      </c>
      <c r="L312" s="1490">
        <f t="shared" si="105"/>
        <v>0</v>
      </c>
      <c r="M312" s="1490">
        <f t="shared" si="105"/>
        <v>0</v>
      </c>
      <c r="N312" s="1490">
        <f t="shared" si="105"/>
        <v>0</v>
      </c>
      <c r="O312" s="1490">
        <f t="shared" si="105"/>
        <v>0</v>
      </c>
      <c r="P312" s="1490">
        <f t="shared" si="105"/>
        <v>0</v>
      </c>
      <c r="Q312" s="1490">
        <f t="shared" si="105"/>
        <v>0</v>
      </c>
      <c r="R312" s="1490">
        <f t="shared" si="105"/>
        <v>0</v>
      </c>
      <c r="S312" s="1490">
        <f t="shared" si="105"/>
        <v>0</v>
      </c>
      <c r="T312" s="1490">
        <f t="shared" si="105"/>
        <v>0</v>
      </c>
      <c r="U312" s="1490">
        <f t="shared" si="105"/>
        <v>0</v>
      </c>
      <c r="V312" s="1490">
        <f t="shared" si="105"/>
        <v>0</v>
      </c>
      <c r="W312" s="1490">
        <f t="shared" si="105"/>
        <v>0</v>
      </c>
      <c r="X312" s="1490">
        <f t="shared" si="105"/>
        <v>0</v>
      </c>
      <c r="Y312" s="1490">
        <f t="shared" si="105"/>
        <v>0</v>
      </c>
      <c r="Z312" s="1490">
        <f t="shared" si="105"/>
        <v>0</v>
      </c>
      <c r="AA312" s="1490">
        <f t="shared" si="105"/>
        <v>0</v>
      </c>
      <c r="AB312" s="1490">
        <f t="shared" si="105"/>
        <v>0</v>
      </c>
      <c r="AC312" s="1490">
        <f t="shared" si="105"/>
        <v>0</v>
      </c>
      <c r="AD312" s="1490">
        <f t="shared" si="105"/>
        <v>0</v>
      </c>
      <c r="AE312" s="1490">
        <f t="shared" si="105"/>
        <v>0</v>
      </c>
      <c r="AF312" s="1490">
        <f t="shared" si="105"/>
        <v>0</v>
      </c>
      <c r="AG312" s="1490">
        <f t="shared" si="105"/>
        <v>0</v>
      </c>
      <c r="AH312" s="1490">
        <f t="shared" si="105"/>
        <v>0</v>
      </c>
      <c r="AI312" s="1490">
        <f t="shared" si="105"/>
        <v>0</v>
      </c>
      <c r="AJ312" s="1490">
        <f t="shared" si="105"/>
        <v>0</v>
      </c>
      <c r="AK312" s="1490">
        <f t="shared" si="105"/>
        <v>0</v>
      </c>
      <c r="AL312" s="1490">
        <f t="shared" si="105"/>
        <v>0</v>
      </c>
      <c r="AM312" s="1841"/>
    </row>
    <row r="313" spans="1:39" ht="12" hidden="1" x14ac:dyDescent="0.2">
      <c r="A313" s="1446">
        <v>296</v>
      </c>
      <c r="B313" s="1049">
        <v>360</v>
      </c>
      <c r="C313" s="123">
        <f t="shared" ref="C313:AL313" si="106">C45+C97+C149+C202+C254</f>
        <v>0</v>
      </c>
      <c r="D313" s="964">
        <f t="shared" si="106"/>
        <v>0</v>
      </c>
      <c r="E313" s="1490">
        <f t="shared" si="106"/>
        <v>0</v>
      </c>
      <c r="F313" s="1490">
        <f t="shared" si="106"/>
        <v>0</v>
      </c>
      <c r="G313" s="1490">
        <f t="shared" si="106"/>
        <v>0</v>
      </c>
      <c r="H313" s="1490">
        <f t="shared" si="106"/>
        <v>0</v>
      </c>
      <c r="I313" s="1490">
        <f t="shared" si="106"/>
        <v>0</v>
      </c>
      <c r="J313" s="1490">
        <f t="shared" si="106"/>
        <v>0</v>
      </c>
      <c r="K313" s="1490">
        <f t="shared" si="106"/>
        <v>0</v>
      </c>
      <c r="L313" s="1490">
        <f t="shared" si="106"/>
        <v>0</v>
      </c>
      <c r="M313" s="1490">
        <f t="shared" si="106"/>
        <v>0</v>
      </c>
      <c r="N313" s="1490">
        <f t="shared" si="106"/>
        <v>0</v>
      </c>
      <c r="O313" s="1490">
        <f t="shared" si="106"/>
        <v>0</v>
      </c>
      <c r="P313" s="1490">
        <f t="shared" si="106"/>
        <v>0</v>
      </c>
      <c r="Q313" s="1490">
        <f t="shared" si="106"/>
        <v>0</v>
      </c>
      <c r="R313" s="1490">
        <f t="shared" si="106"/>
        <v>0</v>
      </c>
      <c r="S313" s="1490">
        <f t="shared" si="106"/>
        <v>0</v>
      </c>
      <c r="T313" s="1490">
        <f t="shared" si="106"/>
        <v>0</v>
      </c>
      <c r="U313" s="1490">
        <f t="shared" si="106"/>
        <v>0</v>
      </c>
      <c r="V313" s="1490">
        <f t="shared" si="106"/>
        <v>0</v>
      </c>
      <c r="W313" s="1490">
        <f t="shared" si="106"/>
        <v>0</v>
      </c>
      <c r="X313" s="1490">
        <f t="shared" si="106"/>
        <v>0</v>
      </c>
      <c r="Y313" s="1490">
        <f t="shared" si="106"/>
        <v>0</v>
      </c>
      <c r="Z313" s="1490">
        <f t="shared" si="106"/>
        <v>0</v>
      </c>
      <c r="AA313" s="1490">
        <f t="shared" si="106"/>
        <v>0</v>
      </c>
      <c r="AB313" s="1490">
        <f t="shared" si="106"/>
        <v>0</v>
      </c>
      <c r="AC313" s="1490">
        <f t="shared" si="106"/>
        <v>0</v>
      </c>
      <c r="AD313" s="1490">
        <f t="shared" si="106"/>
        <v>0</v>
      </c>
      <c r="AE313" s="1490">
        <f t="shared" si="106"/>
        <v>0</v>
      </c>
      <c r="AF313" s="1490">
        <f t="shared" si="106"/>
        <v>0</v>
      </c>
      <c r="AG313" s="1490">
        <f t="shared" si="106"/>
        <v>0</v>
      </c>
      <c r="AH313" s="1490">
        <f t="shared" si="106"/>
        <v>0</v>
      </c>
      <c r="AI313" s="1490">
        <f t="shared" si="106"/>
        <v>0</v>
      </c>
      <c r="AJ313" s="1490">
        <f t="shared" si="106"/>
        <v>0</v>
      </c>
      <c r="AK313" s="1490">
        <f t="shared" si="106"/>
        <v>0</v>
      </c>
      <c r="AL313" s="1490">
        <f t="shared" si="106"/>
        <v>0</v>
      </c>
      <c r="AM313" s="1841"/>
    </row>
    <row r="314" spans="1:39" ht="12" hidden="1" x14ac:dyDescent="0.2">
      <c r="A314" s="1446">
        <v>296</v>
      </c>
      <c r="B314" s="1049">
        <v>831</v>
      </c>
      <c r="C314" s="123">
        <f t="shared" ref="C314:AL314" si="107">C46+C98+C150+C203+C255</f>
        <v>0</v>
      </c>
      <c r="D314" s="964">
        <f t="shared" si="107"/>
        <v>0</v>
      </c>
      <c r="E314" s="1490">
        <f t="shared" si="107"/>
        <v>0</v>
      </c>
      <c r="F314" s="1490">
        <f t="shared" si="107"/>
        <v>0</v>
      </c>
      <c r="G314" s="1490">
        <f t="shared" si="107"/>
        <v>0</v>
      </c>
      <c r="H314" s="1490">
        <f t="shared" si="107"/>
        <v>0</v>
      </c>
      <c r="I314" s="1490">
        <f t="shared" si="107"/>
        <v>0</v>
      </c>
      <c r="J314" s="1490">
        <f t="shared" si="107"/>
        <v>0</v>
      </c>
      <c r="K314" s="1490">
        <f t="shared" si="107"/>
        <v>0</v>
      </c>
      <c r="L314" s="1490">
        <f t="shared" si="107"/>
        <v>0</v>
      </c>
      <c r="M314" s="1490">
        <f t="shared" si="107"/>
        <v>0</v>
      </c>
      <c r="N314" s="1490">
        <f t="shared" si="107"/>
        <v>0</v>
      </c>
      <c r="O314" s="1490">
        <f t="shared" si="107"/>
        <v>0</v>
      </c>
      <c r="P314" s="1490">
        <f t="shared" si="107"/>
        <v>0</v>
      </c>
      <c r="Q314" s="1490">
        <f t="shared" si="107"/>
        <v>0</v>
      </c>
      <c r="R314" s="1490">
        <f t="shared" si="107"/>
        <v>0</v>
      </c>
      <c r="S314" s="1490">
        <f t="shared" si="107"/>
        <v>0</v>
      </c>
      <c r="T314" s="1490">
        <f t="shared" si="107"/>
        <v>0</v>
      </c>
      <c r="U314" s="1490">
        <f t="shared" si="107"/>
        <v>0</v>
      </c>
      <c r="V314" s="1490">
        <f t="shared" si="107"/>
        <v>0</v>
      </c>
      <c r="W314" s="1490">
        <f t="shared" si="107"/>
        <v>0</v>
      </c>
      <c r="X314" s="1490">
        <f t="shared" si="107"/>
        <v>0</v>
      </c>
      <c r="Y314" s="1490">
        <f t="shared" si="107"/>
        <v>0</v>
      </c>
      <c r="Z314" s="1490">
        <f t="shared" si="107"/>
        <v>0</v>
      </c>
      <c r="AA314" s="1490">
        <f t="shared" si="107"/>
        <v>0</v>
      </c>
      <c r="AB314" s="1490">
        <f t="shared" si="107"/>
        <v>0</v>
      </c>
      <c r="AC314" s="1490">
        <f t="shared" si="107"/>
        <v>0</v>
      </c>
      <c r="AD314" s="1490">
        <f t="shared" si="107"/>
        <v>0</v>
      </c>
      <c r="AE314" s="1490">
        <f t="shared" si="107"/>
        <v>0</v>
      </c>
      <c r="AF314" s="1490">
        <f t="shared" si="107"/>
        <v>0</v>
      </c>
      <c r="AG314" s="1490">
        <f t="shared" si="107"/>
        <v>0</v>
      </c>
      <c r="AH314" s="1490">
        <f t="shared" si="107"/>
        <v>0</v>
      </c>
      <c r="AI314" s="1490">
        <f t="shared" si="107"/>
        <v>0</v>
      </c>
      <c r="AJ314" s="1490">
        <f t="shared" si="107"/>
        <v>0</v>
      </c>
      <c r="AK314" s="1490">
        <f t="shared" si="107"/>
        <v>0</v>
      </c>
      <c r="AL314" s="1490">
        <f t="shared" si="107"/>
        <v>0</v>
      </c>
      <c r="AM314" s="1841"/>
    </row>
    <row r="315" spans="1:39" ht="12" hidden="1" x14ac:dyDescent="0.2">
      <c r="A315" s="1446">
        <v>296</v>
      </c>
      <c r="B315" s="1049">
        <v>853</v>
      </c>
      <c r="C315" s="123">
        <f t="shared" ref="C315:AL315" si="108">C47+C99+C151+C204+C256</f>
        <v>0</v>
      </c>
      <c r="D315" s="964">
        <f t="shared" si="108"/>
        <v>0</v>
      </c>
      <c r="E315" s="1490">
        <f t="shared" si="108"/>
        <v>0</v>
      </c>
      <c r="F315" s="1490">
        <f t="shared" si="108"/>
        <v>0</v>
      </c>
      <c r="G315" s="1490">
        <f t="shared" si="108"/>
        <v>0</v>
      </c>
      <c r="H315" s="1490">
        <f t="shared" si="108"/>
        <v>0</v>
      </c>
      <c r="I315" s="1490">
        <f t="shared" si="108"/>
        <v>0</v>
      </c>
      <c r="J315" s="1490">
        <f t="shared" si="108"/>
        <v>0</v>
      </c>
      <c r="K315" s="1490">
        <f t="shared" si="108"/>
        <v>0</v>
      </c>
      <c r="L315" s="1490">
        <f t="shared" si="108"/>
        <v>0</v>
      </c>
      <c r="M315" s="1490">
        <f t="shared" si="108"/>
        <v>0</v>
      </c>
      <c r="N315" s="1490">
        <f t="shared" si="108"/>
        <v>0</v>
      </c>
      <c r="O315" s="1490">
        <f t="shared" si="108"/>
        <v>0</v>
      </c>
      <c r="P315" s="1490">
        <f t="shared" si="108"/>
        <v>0</v>
      </c>
      <c r="Q315" s="1490">
        <f t="shared" si="108"/>
        <v>0</v>
      </c>
      <c r="R315" s="1490">
        <f t="shared" si="108"/>
        <v>0</v>
      </c>
      <c r="S315" s="1490">
        <f t="shared" si="108"/>
        <v>0</v>
      </c>
      <c r="T315" s="1490">
        <f t="shared" si="108"/>
        <v>0</v>
      </c>
      <c r="U315" s="1490">
        <f t="shared" si="108"/>
        <v>0</v>
      </c>
      <c r="V315" s="1490">
        <f t="shared" si="108"/>
        <v>0</v>
      </c>
      <c r="W315" s="1490">
        <f t="shared" si="108"/>
        <v>0</v>
      </c>
      <c r="X315" s="1490">
        <f t="shared" si="108"/>
        <v>0</v>
      </c>
      <c r="Y315" s="1490">
        <f t="shared" si="108"/>
        <v>0</v>
      </c>
      <c r="Z315" s="1490">
        <f t="shared" si="108"/>
        <v>0</v>
      </c>
      <c r="AA315" s="1490">
        <f t="shared" si="108"/>
        <v>0</v>
      </c>
      <c r="AB315" s="1490">
        <f t="shared" si="108"/>
        <v>0</v>
      </c>
      <c r="AC315" s="1490">
        <f t="shared" si="108"/>
        <v>0</v>
      </c>
      <c r="AD315" s="1490">
        <f t="shared" si="108"/>
        <v>0</v>
      </c>
      <c r="AE315" s="1490">
        <f t="shared" si="108"/>
        <v>0</v>
      </c>
      <c r="AF315" s="1490">
        <f t="shared" si="108"/>
        <v>0</v>
      </c>
      <c r="AG315" s="1490">
        <f t="shared" si="108"/>
        <v>0</v>
      </c>
      <c r="AH315" s="1490">
        <f t="shared" si="108"/>
        <v>0</v>
      </c>
      <c r="AI315" s="1490">
        <f t="shared" si="108"/>
        <v>0</v>
      </c>
      <c r="AJ315" s="1490">
        <f t="shared" si="108"/>
        <v>0</v>
      </c>
      <c r="AK315" s="1490">
        <f t="shared" si="108"/>
        <v>0</v>
      </c>
      <c r="AL315" s="1490">
        <f t="shared" si="108"/>
        <v>0</v>
      </c>
      <c r="AM315" s="1841"/>
    </row>
    <row r="316" spans="1:39" ht="12" hidden="1" x14ac:dyDescent="0.2">
      <c r="A316" s="1437" t="s">
        <v>826</v>
      </c>
      <c r="B316" s="1057">
        <v>244</v>
      </c>
      <c r="C316" s="123">
        <f t="shared" ref="C316:AL316" si="109">C48+C100+C152+C205+C257</f>
        <v>0</v>
      </c>
      <c r="D316" s="964">
        <f t="shared" si="109"/>
        <v>0</v>
      </c>
      <c r="E316" s="1490">
        <f t="shared" si="109"/>
        <v>28600</v>
      </c>
      <c r="F316" s="1490">
        <f t="shared" si="109"/>
        <v>40000</v>
      </c>
      <c r="G316" s="1490">
        <f t="shared" si="109"/>
        <v>0</v>
      </c>
      <c r="H316" s="1490">
        <f t="shared" si="109"/>
        <v>0</v>
      </c>
      <c r="I316" s="1490">
        <f t="shared" si="109"/>
        <v>0</v>
      </c>
      <c r="J316" s="1490">
        <f t="shared" si="109"/>
        <v>0</v>
      </c>
      <c r="K316" s="1490">
        <f t="shared" si="109"/>
        <v>0</v>
      </c>
      <c r="L316" s="1490">
        <f t="shared" si="109"/>
        <v>0</v>
      </c>
      <c r="M316" s="1490">
        <f t="shared" si="109"/>
        <v>0</v>
      </c>
      <c r="N316" s="1490">
        <f t="shared" si="109"/>
        <v>0</v>
      </c>
      <c r="O316" s="1490">
        <f t="shared" si="109"/>
        <v>0</v>
      </c>
      <c r="P316" s="1490">
        <f t="shared" si="109"/>
        <v>0</v>
      </c>
      <c r="Q316" s="1490">
        <f t="shared" si="109"/>
        <v>0</v>
      </c>
      <c r="R316" s="1490">
        <f t="shared" si="109"/>
        <v>0</v>
      </c>
      <c r="S316" s="1490">
        <f t="shared" si="109"/>
        <v>28600</v>
      </c>
      <c r="T316" s="1490">
        <f t="shared" si="109"/>
        <v>40000</v>
      </c>
      <c r="U316" s="1490">
        <f t="shared" si="109"/>
        <v>0</v>
      </c>
      <c r="V316" s="1490">
        <f t="shared" si="109"/>
        <v>0</v>
      </c>
      <c r="W316" s="1490">
        <f t="shared" si="109"/>
        <v>0</v>
      </c>
      <c r="X316" s="1490">
        <f t="shared" si="109"/>
        <v>68600</v>
      </c>
      <c r="Y316" s="1490">
        <f t="shared" si="109"/>
        <v>0</v>
      </c>
      <c r="Z316" s="1490">
        <f t="shared" si="109"/>
        <v>0</v>
      </c>
      <c r="AA316" s="1490">
        <f t="shared" si="109"/>
        <v>0</v>
      </c>
      <c r="AB316" s="1490">
        <f t="shared" si="109"/>
        <v>0</v>
      </c>
      <c r="AC316" s="1490">
        <f t="shared" si="109"/>
        <v>0</v>
      </c>
      <c r="AD316" s="1490">
        <f t="shared" si="109"/>
        <v>0</v>
      </c>
      <c r="AE316" s="1490">
        <f t="shared" si="109"/>
        <v>0</v>
      </c>
      <c r="AF316" s="1490">
        <f t="shared" si="109"/>
        <v>0</v>
      </c>
      <c r="AG316" s="1490">
        <f t="shared" si="109"/>
        <v>0</v>
      </c>
      <c r="AH316" s="1490">
        <f t="shared" si="109"/>
        <v>0</v>
      </c>
      <c r="AI316" s="1490">
        <f t="shared" si="109"/>
        <v>0</v>
      </c>
      <c r="AJ316" s="1490">
        <f t="shared" si="109"/>
        <v>0</v>
      </c>
      <c r="AK316" s="1490">
        <f t="shared" si="109"/>
        <v>0</v>
      </c>
      <c r="AL316" s="1490">
        <f t="shared" si="109"/>
        <v>68600</v>
      </c>
      <c r="AM316" s="1841"/>
    </row>
    <row r="317" spans="1:39" ht="12" hidden="1" x14ac:dyDescent="0.2">
      <c r="A317" s="1430" t="s">
        <v>828</v>
      </c>
      <c r="B317" s="1045">
        <v>244</v>
      </c>
      <c r="C317" s="123">
        <f t="shared" ref="C317:AL317" si="110">C49+C101+C153+C206+C258</f>
        <v>0</v>
      </c>
      <c r="D317" s="964">
        <f t="shared" si="110"/>
        <v>0</v>
      </c>
      <c r="E317" s="1490">
        <f t="shared" si="110"/>
        <v>0</v>
      </c>
      <c r="F317" s="1490">
        <f t="shared" si="110"/>
        <v>0</v>
      </c>
      <c r="G317" s="1490">
        <f t="shared" si="110"/>
        <v>0</v>
      </c>
      <c r="H317" s="1490">
        <f t="shared" si="110"/>
        <v>0</v>
      </c>
      <c r="I317" s="1490">
        <f t="shared" si="110"/>
        <v>0</v>
      </c>
      <c r="J317" s="1490">
        <f t="shared" si="110"/>
        <v>0</v>
      </c>
      <c r="K317" s="1490">
        <f t="shared" si="110"/>
        <v>0</v>
      </c>
      <c r="L317" s="1490">
        <f t="shared" si="110"/>
        <v>0</v>
      </c>
      <c r="M317" s="1490">
        <f t="shared" si="110"/>
        <v>0</v>
      </c>
      <c r="N317" s="1490">
        <f t="shared" si="110"/>
        <v>0</v>
      </c>
      <c r="O317" s="1490">
        <f t="shared" si="110"/>
        <v>0</v>
      </c>
      <c r="P317" s="1490">
        <f t="shared" si="110"/>
        <v>0</v>
      </c>
      <c r="Q317" s="1490">
        <f t="shared" si="110"/>
        <v>0</v>
      </c>
      <c r="R317" s="1490">
        <f t="shared" si="110"/>
        <v>0</v>
      </c>
      <c r="S317" s="1490">
        <f t="shared" si="110"/>
        <v>0</v>
      </c>
      <c r="T317" s="1490">
        <f t="shared" si="110"/>
        <v>0</v>
      </c>
      <c r="U317" s="1490">
        <f t="shared" si="110"/>
        <v>0</v>
      </c>
      <c r="V317" s="1490">
        <f t="shared" si="110"/>
        <v>0</v>
      </c>
      <c r="W317" s="1490">
        <f t="shared" si="110"/>
        <v>0</v>
      </c>
      <c r="X317" s="1490">
        <f t="shared" si="110"/>
        <v>0</v>
      </c>
      <c r="Y317" s="1490">
        <f t="shared" si="110"/>
        <v>0</v>
      </c>
      <c r="Z317" s="1490">
        <f t="shared" si="110"/>
        <v>0</v>
      </c>
      <c r="AA317" s="1490">
        <f t="shared" si="110"/>
        <v>0</v>
      </c>
      <c r="AB317" s="1490">
        <f t="shared" si="110"/>
        <v>0</v>
      </c>
      <c r="AC317" s="1490">
        <f t="shared" si="110"/>
        <v>0</v>
      </c>
      <c r="AD317" s="1490">
        <f t="shared" si="110"/>
        <v>0</v>
      </c>
      <c r="AE317" s="1490">
        <f t="shared" si="110"/>
        <v>0</v>
      </c>
      <c r="AF317" s="1490">
        <f t="shared" si="110"/>
        <v>0</v>
      </c>
      <c r="AG317" s="1490">
        <f t="shared" si="110"/>
        <v>0</v>
      </c>
      <c r="AH317" s="1490">
        <f t="shared" si="110"/>
        <v>0</v>
      </c>
      <c r="AI317" s="1490">
        <f t="shared" si="110"/>
        <v>0</v>
      </c>
      <c r="AJ317" s="1490">
        <f t="shared" si="110"/>
        <v>0</v>
      </c>
      <c r="AK317" s="1490">
        <f t="shared" si="110"/>
        <v>0</v>
      </c>
      <c r="AL317" s="1490">
        <f t="shared" si="110"/>
        <v>0</v>
      </c>
      <c r="AM317" s="1841"/>
    </row>
    <row r="318" spans="1:39" ht="12" hidden="1" x14ac:dyDescent="0.2">
      <c r="A318" s="1437" t="s">
        <v>827</v>
      </c>
      <c r="B318" s="271">
        <v>244</v>
      </c>
      <c r="C318" s="123">
        <f>C50+C102+C154+C207+C259</f>
        <v>0</v>
      </c>
      <c r="D318" s="1059">
        <f>D319+D320+D321+D322+D323+D324+D325</f>
        <v>0</v>
      </c>
      <c r="E318" s="1491">
        <f t="shared" ref="E318:AL318" si="111">E319+E320+E321+E322+E323+E324+E325</f>
        <v>80000</v>
      </c>
      <c r="F318" s="1491">
        <f t="shared" si="111"/>
        <v>178832</v>
      </c>
      <c r="G318" s="1491">
        <f t="shared" si="111"/>
        <v>0</v>
      </c>
      <c r="H318" s="1491">
        <f t="shared" si="111"/>
        <v>0</v>
      </c>
      <c r="I318" s="1491">
        <f t="shared" si="111"/>
        <v>0</v>
      </c>
      <c r="J318" s="1491">
        <f t="shared" si="111"/>
        <v>0</v>
      </c>
      <c r="K318" s="1491">
        <f t="shared" si="111"/>
        <v>0</v>
      </c>
      <c r="L318" s="1491">
        <f t="shared" si="111"/>
        <v>0</v>
      </c>
      <c r="M318" s="1491">
        <f t="shared" si="111"/>
        <v>0</v>
      </c>
      <c r="N318" s="1491">
        <f t="shared" si="111"/>
        <v>0</v>
      </c>
      <c r="O318" s="1491">
        <f t="shared" si="111"/>
        <v>0</v>
      </c>
      <c r="P318" s="1491">
        <f t="shared" si="111"/>
        <v>0</v>
      </c>
      <c r="Q318" s="1491">
        <f>Q319+Q320+Q321+Q322+Q323+Q324+Q325</f>
        <v>0</v>
      </c>
      <c r="R318" s="1491">
        <f>R319+R320+R321+R322+R323+R324+R325</f>
        <v>0</v>
      </c>
      <c r="S318" s="1491">
        <f t="shared" si="111"/>
        <v>80000</v>
      </c>
      <c r="T318" s="1491">
        <f t="shared" si="111"/>
        <v>178832</v>
      </c>
      <c r="U318" s="1491">
        <f t="shared" si="111"/>
        <v>0</v>
      </c>
      <c r="V318" s="1491">
        <f t="shared" si="111"/>
        <v>0</v>
      </c>
      <c r="W318" s="1491">
        <f>W319+W320+W321+W322+W323+W324+W325</f>
        <v>0</v>
      </c>
      <c r="X318" s="1491">
        <f t="shared" si="111"/>
        <v>258832</v>
      </c>
      <c r="Y318" s="1491">
        <f t="shared" si="111"/>
        <v>0</v>
      </c>
      <c r="Z318" s="1491">
        <f t="shared" si="111"/>
        <v>0</v>
      </c>
      <c r="AA318" s="1491">
        <f>AA319+AA320+AA321+AA322+AA323+AA324+AA325</f>
        <v>0</v>
      </c>
      <c r="AB318" s="1491">
        <f t="shared" si="111"/>
        <v>0</v>
      </c>
      <c r="AC318" s="1491">
        <f t="shared" si="111"/>
        <v>0</v>
      </c>
      <c r="AD318" s="1491">
        <f t="shared" si="111"/>
        <v>0</v>
      </c>
      <c r="AE318" s="1491">
        <f>AE319+AE320+AE321+AE322+AE323+AE324+AE325</f>
        <v>0</v>
      </c>
      <c r="AF318" s="1491">
        <f>AF319+AF320+AF321+AF322+AF323+AF324+AF325</f>
        <v>0</v>
      </c>
      <c r="AG318" s="1491">
        <f t="shared" si="111"/>
        <v>0</v>
      </c>
      <c r="AH318" s="1491">
        <f t="shared" si="111"/>
        <v>0</v>
      </c>
      <c r="AI318" s="1491">
        <f t="shared" si="111"/>
        <v>0</v>
      </c>
      <c r="AJ318" s="1491">
        <f>AJ319+AJ320+AJ321+AJ322+AJ323+AJ324+AJ325</f>
        <v>0</v>
      </c>
      <c r="AK318" s="1491">
        <f t="shared" si="111"/>
        <v>0</v>
      </c>
      <c r="AL318" s="1491">
        <f t="shared" si="111"/>
        <v>258832</v>
      </c>
      <c r="AM318" s="1841"/>
    </row>
    <row r="319" spans="1:39" ht="12" hidden="1" x14ac:dyDescent="0.2">
      <c r="A319" s="1445">
        <v>341</v>
      </c>
      <c r="B319" s="1057">
        <v>244</v>
      </c>
      <c r="C319" s="11"/>
      <c r="D319" s="964">
        <f t="shared" ref="D319:AL319" si="112">D51+D103+D155+D208+D260</f>
        <v>0</v>
      </c>
      <c r="E319" s="1490">
        <f t="shared" si="112"/>
        <v>0</v>
      </c>
      <c r="F319" s="1490">
        <f t="shared" si="112"/>
        <v>0</v>
      </c>
      <c r="G319" s="1490">
        <f t="shared" si="112"/>
        <v>0</v>
      </c>
      <c r="H319" s="1490">
        <f t="shared" si="112"/>
        <v>0</v>
      </c>
      <c r="I319" s="1490">
        <f t="shared" si="112"/>
        <v>0</v>
      </c>
      <c r="J319" s="1490">
        <f t="shared" si="112"/>
        <v>0</v>
      </c>
      <c r="K319" s="1490">
        <f t="shared" si="112"/>
        <v>0</v>
      </c>
      <c r="L319" s="1490">
        <f t="shared" si="112"/>
        <v>0</v>
      </c>
      <c r="M319" s="1490">
        <f t="shared" si="112"/>
        <v>0</v>
      </c>
      <c r="N319" s="1490">
        <f t="shared" si="112"/>
        <v>0</v>
      </c>
      <c r="O319" s="1490">
        <f t="shared" si="112"/>
        <v>0</v>
      </c>
      <c r="P319" s="1490">
        <f t="shared" si="112"/>
        <v>0</v>
      </c>
      <c r="Q319" s="1490">
        <f t="shared" si="112"/>
        <v>0</v>
      </c>
      <c r="R319" s="1490">
        <f t="shared" si="112"/>
        <v>0</v>
      </c>
      <c r="S319" s="1490">
        <f t="shared" si="112"/>
        <v>0</v>
      </c>
      <c r="T319" s="1490">
        <f t="shared" si="112"/>
        <v>0</v>
      </c>
      <c r="U319" s="1490">
        <f t="shared" si="112"/>
        <v>0</v>
      </c>
      <c r="V319" s="1490">
        <f t="shared" si="112"/>
        <v>0</v>
      </c>
      <c r="W319" s="1490">
        <f t="shared" si="112"/>
        <v>0</v>
      </c>
      <c r="X319" s="1490">
        <f t="shared" si="112"/>
        <v>0</v>
      </c>
      <c r="Y319" s="1490">
        <f t="shared" si="112"/>
        <v>0</v>
      </c>
      <c r="Z319" s="1490">
        <f t="shared" si="112"/>
        <v>0</v>
      </c>
      <c r="AA319" s="1490">
        <f t="shared" si="112"/>
        <v>0</v>
      </c>
      <c r="AB319" s="1490">
        <f t="shared" si="112"/>
        <v>0</v>
      </c>
      <c r="AC319" s="1490">
        <f t="shared" si="112"/>
        <v>0</v>
      </c>
      <c r="AD319" s="1490">
        <f t="shared" si="112"/>
        <v>0</v>
      </c>
      <c r="AE319" s="1490">
        <f t="shared" si="112"/>
        <v>0</v>
      </c>
      <c r="AF319" s="1490">
        <f t="shared" si="112"/>
        <v>0</v>
      </c>
      <c r="AG319" s="1490">
        <f t="shared" si="112"/>
        <v>0</v>
      </c>
      <c r="AH319" s="1490">
        <f t="shared" si="112"/>
        <v>0</v>
      </c>
      <c r="AI319" s="1490">
        <f t="shared" si="112"/>
        <v>0</v>
      </c>
      <c r="AJ319" s="1490">
        <f t="shared" si="112"/>
        <v>0</v>
      </c>
      <c r="AK319" s="1490">
        <f t="shared" si="112"/>
        <v>0</v>
      </c>
      <c r="AL319" s="1490">
        <f t="shared" si="112"/>
        <v>0</v>
      </c>
      <c r="AM319" s="1841"/>
    </row>
    <row r="320" spans="1:39" ht="12" hidden="1" x14ac:dyDescent="0.2">
      <c r="A320" s="1445">
        <v>342</v>
      </c>
      <c r="B320" s="1057">
        <v>244</v>
      </c>
      <c r="C320" s="11"/>
      <c r="D320" s="964">
        <f t="shared" ref="D320:AL320" si="113">D52+D104+D156+D209+D261</f>
        <v>0</v>
      </c>
      <c r="E320" s="1490">
        <f t="shared" si="113"/>
        <v>0</v>
      </c>
      <c r="F320" s="1490">
        <f t="shared" si="113"/>
        <v>0</v>
      </c>
      <c r="G320" s="1490">
        <f t="shared" si="113"/>
        <v>0</v>
      </c>
      <c r="H320" s="1490">
        <f t="shared" si="113"/>
        <v>0</v>
      </c>
      <c r="I320" s="1490">
        <f t="shared" si="113"/>
        <v>0</v>
      </c>
      <c r="J320" s="1490">
        <f t="shared" si="113"/>
        <v>0</v>
      </c>
      <c r="K320" s="1490">
        <f t="shared" si="113"/>
        <v>0</v>
      </c>
      <c r="L320" s="1490">
        <f t="shared" si="113"/>
        <v>0</v>
      </c>
      <c r="M320" s="1490">
        <f t="shared" si="113"/>
        <v>0</v>
      </c>
      <c r="N320" s="1490">
        <f t="shared" si="113"/>
        <v>0</v>
      </c>
      <c r="O320" s="1490">
        <f t="shared" si="113"/>
        <v>0</v>
      </c>
      <c r="P320" s="1490">
        <f t="shared" si="113"/>
        <v>0</v>
      </c>
      <c r="Q320" s="1490">
        <f t="shared" si="113"/>
        <v>0</v>
      </c>
      <c r="R320" s="1490">
        <f t="shared" si="113"/>
        <v>0</v>
      </c>
      <c r="S320" s="1490">
        <f t="shared" si="113"/>
        <v>0</v>
      </c>
      <c r="T320" s="1490">
        <f t="shared" si="113"/>
        <v>0</v>
      </c>
      <c r="U320" s="1490">
        <f t="shared" si="113"/>
        <v>0</v>
      </c>
      <c r="V320" s="1490">
        <f t="shared" si="113"/>
        <v>0</v>
      </c>
      <c r="W320" s="1490">
        <f t="shared" si="113"/>
        <v>0</v>
      </c>
      <c r="X320" s="1490">
        <f t="shared" si="113"/>
        <v>0</v>
      </c>
      <c r="Y320" s="1490">
        <f t="shared" si="113"/>
        <v>0</v>
      </c>
      <c r="Z320" s="1490">
        <f t="shared" si="113"/>
        <v>0</v>
      </c>
      <c r="AA320" s="1490">
        <f t="shared" si="113"/>
        <v>0</v>
      </c>
      <c r="AB320" s="1490">
        <f t="shared" si="113"/>
        <v>0</v>
      </c>
      <c r="AC320" s="1490">
        <f t="shared" si="113"/>
        <v>0</v>
      </c>
      <c r="AD320" s="1490">
        <f t="shared" si="113"/>
        <v>0</v>
      </c>
      <c r="AE320" s="1490">
        <f t="shared" si="113"/>
        <v>0</v>
      </c>
      <c r="AF320" s="1490">
        <f t="shared" si="113"/>
        <v>0</v>
      </c>
      <c r="AG320" s="1490">
        <f t="shared" si="113"/>
        <v>0</v>
      </c>
      <c r="AH320" s="1490">
        <f t="shared" si="113"/>
        <v>0</v>
      </c>
      <c r="AI320" s="1490">
        <f t="shared" si="113"/>
        <v>0</v>
      </c>
      <c r="AJ320" s="1490">
        <f t="shared" si="113"/>
        <v>0</v>
      </c>
      <c r="AK320" s="1490">
        <f t="shared" si="113"/>
        <v>0</v>
      </c>
      <c r="AL320" s="1490">
        <f t="shared" si="113"/>
        <v>0</v>
      </c>
      <c r="AM320" s="1841"/>
    </row>
    <row r="321" spans="1:39" ht="12" hidden="1" x14ac:dyDescent="0.2">
      <c r="A321" s="1445">
        <v>343</v>
      </c>
      <c r="B321" s="1057">
        <v>244</v>
      </c>
      <c r="C321" s="11"/>
      <c r="D321" s="964">
        <f t="shared" ref="D321:AL321" si="114">D53+D105+D157+D210+D262</f>
        <v>0</v>
      </c>
      <c r="E321" s="1490">
        <f t="shared" si="114"/>
        <v>0</v>
      </c>
      <c r="F321" s="1490">
        <f t="shared" si="114"/>
        <v>0</v>
      </c>
      <c r="G321" s="1490">
        <f t="shared" si="114"/>
        <v>0</v>
      </c>
      <c r="H321" s="1490">
        <f t="shared" si="114"/>
        <v>0</v>
      </c>
      <c r="I321" s="1490">
        <f t="shared" si="114"/>
        <v>0</v>
      </c>
      <c r="J321" s="1490">
        <f t="shared" si="114"/>
        <v>0</v>
      </c>
      <c r="K321" s="1490">
        <f t="shared" si="114"/>
        <v>0</v>
      </c>
      <c r="L321" s="1490">
        <f t="shared" si="114"/>
        <v>0</v>
      </c>
      <c r="M321" s="1490">
        <f t="shared" si="114"/>
        <v>0</v>
      </c>
      <c r="N321" s="1490">
        <f t="shared" si="114"/>
        <v>0</v>
      </c>
      <c r="O321" s="1490">
        <f t="shared" si="114"/>
        <v>0</v>
      </c>
      <c r="P321" s="1490">
        <f t="shared" si="114"/>
        <v>0</v>
      </c>
      <c r="Q321" s="1490">
        <f t="shared" si="114"/>
        <v>0</v>
      </c>
      <c r="R321" s="1490">
        <f t="shared" si="114"/>
        <v>0</v>
      </c>
      <c r="S321" s="1490">
        <f t="shared" si="114"/>
        <v>0</v>
      </c>
      <c r="T321" s="1490">
        <f t="shared" si="114"/>
        <v>0</v>
      </c>
      <c r="U321" s="1490">
        <f t="shared" si="114"/>
        <v>0</v>
      </c>
      <c r="V321" s="1490">
        <f t="shared" si="114"/>
        <v>0</v>
      </c>
      <c r="W321" s="1490">
        <f t="shared" si="114"/>
        <v>0</v>
      </c>
      <c r="X321" s="1490">
        <f t="shared" si="114"/>
        <v>0</v>
      </c>
      <c r="Y321" s="1490">
        <f t="shared" si="114"/>
        <v>0</v>
      </c>
      <c r="Z321" s="1490">
        <f t="shared" si="114"/>
        <v>0</v>
      </c>
      <c r="AA321" s="1490">
        <f t="shared" si="114"/>
        <v>0</v>
      </c>
      <c r="AB321" s="1490">
        <f t="shared" si="114"/>
        <v>0</v>
      </c>
      <c r="AC321" s="1490">
        <f t="shared" si="114"/>
        <v>0</v>
      </c>
      <c r="AD321" s="1490">
        <f t="shared" si="114"/>
        <v>0</v>
      </c>
      <c r="AE321" s="1490">
        <f t="shared" si="114"/>
        <v>0</v>
      </c>
      <c r="AF321" s="1490">
        <f t="shared" si="114"/>
        <v>0</v>
      </c>
      <c r="AG321" s="1490">
        <f t="shared" si="114"/>
        <v>0</v>
      </c>
      <c r="AH321" s="1490">
        <f t="shared" si="114"/>
        <v>0</v>
      </c>
      <c r="AI321" s="1490">
        <f t="shared" si="114"/>
        <v>0</v>
      </c>
      <c r="AJ321" s="1490">
        <f t="shared" si="114"/>
        <v>0</v>
      </c>
      <c r="AK321" s="1490">
        <f t="shared" si="114"/>
        <v>0</v>
      </c>
      <c r="AL321" s="1490">
        <f t="shared" si="114"/>
        <v>0</v>
      </c>
      <c r="AM321" s="1841"/>
    </row>
    <row r="322" spans="1:39" ht="12" hidden="1" x14ac:dyDescent="0.2">
      <c r="A322" s="1445">
        <v>344</v>
      </c>
      <c r="B322" s="1057">
        <v>244</v>
      </c>
      <c r="C322" s="11"/>
      <c r="D322" s="964">
        <f t="shared" ref="D322:AL322" si="115">D54+D106+D158+D211+D263</f>
        <v>0</v>
      </c>
      <c r="E322" s="1490">
        <f t="shared" si="115"/>
        <v>10000</v>
      </c>
      <c r="F322" s="1490">
        <f t="shared" si="115"/>
        <v>50000</v>
      </c>
      <c r="G322" s="1490">
        <f t="shared" si="115"/>
        <v>0</v>
      </c>
      <c r="H322" s="1490">
        <f t="shared" si="115"/>
        <v>0</v>
      </c>
      <c r="I322" s="1490">
        <f t="shared" si="115"/>
        <v>0</v>
      </c>
      <c r="J322" s="1490">
        <f t="shared" si="115"/>
        <v>0</v>
      </c>
      <c r="K322" s="1490">
        <f t="shared" si="115"/>
        <v>0</v>
      </c>
      <c r="L322" s="1490">
        <f t="shared" si="115"/>
        <v>0</v>
      </c>
      <c r="M322" s="1490">
        <f t="shared" si="115"/>
        <v>0</v>
      </c>
      <c r="N322" s="1490">
        <f t="shared" si="115"/>
        <v>0</v>
      </c>
      <c r="O322" s="1490">
        <f t="shared" si="115"/>
        <v>0</v>
      </c>
      <c r="P322" s="1490">
        <f t="shared" si="115"/>
        <v>0</v>
      </c>
      <c r="Q322" s="1490">
        <f t="shared" si="115"/>
        <v>0</v>
      </c>
      <c r="R322" s="1490">
        <f t="shared" si="115"/>
        <v>0</v>
      </c>
      <c r="S322" s="1490">
        <f t="shared" si="115"/>
        <v>10000</v>
      </c>
      <c r="T322" s="1490">
        <f t="shared" si="115"/>
        <v>50000</v>
      </c>
      <c r="U322" s="1490">
        <f t="shared" si="115"/>
        <v>0</v>
      </c>
      <c r="V322" s="1490">
        <f t="shared" si="115"/>
        <v>0</v>
      </c>
      <c r="W322" s="1490">
        <f t="shared" si="115"/>
        <v>0</v>
      </c>
      <c r="X322" s="1490">
        <f t="shared" si="115"/>
        <v>60000</v>
      </c>
      <c r="Y322" s="1490">
        <f t="shared" si="115"/>
        <v>0</v>
      </c>
      <c r="Z322" s="1490">
        <f t="shared" si="115"/>
        <v>0</v>
      </c>
      <c r="AA322" s="1490">
        <f t="shared" si="115"/>
        <v>0</v>
      </c>
      <c r="AB322" s="1490">
        <f t="shared" si="115"/>
        <v>0</v>
      </c>
      <c r="AC322" s="1490">
        <f t="shared" si="115"/>
        <v>0</v>
      </c>
      <c r="AD322" s="1490">
        <f t="shared" si="115"/>
        <v>0</v>
      </c>
      <c r="AE322" s="1490">
        <f t="shared" si="115"/>
        <v>0</v>
      </c>
      <c r="AF322" s="1490">
        <f t="shared" si="115"/>
        <v>0</v>
      </c>
      <c r="AG322" s="1490">
        <f t="shared" si="115"/>
        <v>0</v>
      </c>
      <c r="AH322" s="1490">
        <f t="shared" si="115"/>
        <v>0</v>
      </c>
      <c r="AI322" s="1490">
        <f t="shared" si="115"/>
        <v>0</v>
      </c>
      <c r="AJ322" s="1490">
        <f t="shared" si="115"/>
        <v>0</v>
      </c>
      <c r="AK322" s="1490">
        <f t="shared" si="115"/>
        <v>0</v>
      </c>
      <c r="AL322" s="1490">
        <f t="shared" si="115"/>
        <v>60000</v>
      </c>
      <c r="AM322" s="1841"/>
    </row>
    <row r="323" spans="1:39" ht="12" hidden="1" x14ac:dyDescent="0.2">
      <c r="A323" s="1445">
        <v>345</v>
      </c>
      <c r="B323" s="1057">
        <v>244</v>
      </c>
      <c r="C323" s="11"/>
      <c r="D323" s="964">
        <f t="shared" ref="D323:AL323" si="116">D55+D107+D159+D212+D264</f>
        <v>0</v>
      </c>
      <c r="E323" s="1490">
        <f t="shared" si="116"/>
        <v>0</v>
      </c>
      <c r="F323" s="1490">
        <f t="shared" si="116"/>
        <v>13832</v>
      </c>
      <c r="G323" s="1490">
        <f t="shared" si="116"/>
        <v>0</v>
      </c>
      <c r="H323" s="1490">
        <f t="shared" si="116"/>
        <v>0</v>
      </c>
      <c r="I323" s="1490">
        <f t="shared" si="116"/>
        <v>0</v>
      </c>
      <c r="J323" s="1490">
        <f t="shared" si="116"/>
        <v>0</v>
      </c>
      <c r="K323" s="1490">
        <f t="shared" si="116"/>
        <v>0</v>
      </c>
      <c r="L323" s="1490">
        <f t="shared" si="116"/>
        <v>0</v>
      </c>
      <c r="M323" s="1490">
        <f t="shared" si="116"/>
        <v>0</v>
      </c>
      <c r="N323" s="1490">
        <f t="shared" si="116"/>
        <v>0</v>
      </c>
      <c r="O323" s="1490">
        <f t="shared" si="116"/>
        <v>0</v>
      </c>
      <c r="P323" s="1490">
        <f t="shared" si="116"/>
        <v>0</v>
      </c>
      <c r="Q323" s="1490">
        <f t="shared" si="116"/>
        <v>0</v>
      </c>
      <c r="R323" s="1490">
        <f t="shared" si="116"/>
        <v>0</v>
      </c>
      <c r="S323" s="1490">
        <f t="shared" si="116"/>
        <v>0</v>
      </c>
      <c r="T323" s="1490">
        <f t="shared" si="116"/>
        <v>13832</v>
      </c>
      <c r="U323" s="1490">
        <f t="shared" si="116"/>
        <v>0</v>
      </c>
      <c r="V323" s="1490">
        <f t="shared" si="116"/>
        <v>0</v>
      </c>
      <c r="W323" s="1490">
        <f t="shared" si="116"/>
        <v>0</v>
      </c>
      <c r="X323" s="1490">
        <f t="shared" si="116"/>
        <v>13832</v>
      </c>
      <c r="Y323" s="1490">
        <f t="shared" si="116"/>
        <v>0</v>
      </c>
      <c r="Z323" s="1490">
        <f t="shared" si="116"/>
        <v>0</v>
      </c>
      <c r="AA323" s="1490">
        <f t="shared" si="116"/>
        <v>0</v>
      </c>
      <c r="AB323" s="1490">
        <f t="shared" si="116"/>
        <v>0</v>
      </c>
      <c r="AC323" s="1490">
        <f t="shared" si="116"/>
        <v>0</v>
      </c>
      <c r="AD323" s="1490">
        <f t="shared" si="116"/>
        <v>0</v>
      </c>
      <c r="AE323" s="1490">
        <f t="shared" si="116"/>
        <v>0</v>
      </c>
      <c r="AF323" s="1490">
        <f t="shared" si="116"/>
        <v>0</v>
      </c>
      <c r="AG323" s="1490">
        <f t="shared" si="116"/>
        <v>0</v>
      </c>
      <c r="AH323" s="1490">
        <f t="shared" si="116"/>
        <v>0</v>
      </c>
      <c r="AI323" s="1490">
        <f t="shared" si="116"/>
        <v>0</v>
      </c>
      <c r="AJ323" s="1490">
        <f t="shared" si="116"/>
        <v>0</v>
      </c>
      <c r="AK323" s="1490">
        <f t="shared" si="116"/>
        <v>0</v>
      </c>
      <c r="AL323" s="1490">
        <f t="shared" si="116"/>
        <v>13832</v>
      </c>
      <c r="AM323" s="1841"/>
    </row>
    <row r="324" spans="1:39" ht="12" hidden="1" x14ac:dyDescent="0.2">
      <c r="A324" s="1445">
        <v>346</v>
      </c>
      <c r="B324" s="1057">
        <v>244</v>
      </c>
      <c r="C324" s="11"/>
      <c r="D324" s="964">
        <f t="shared" ref="D324:AL324" si="117">D56+D108+D160+D213+D265</f>
        <v>0</v>
      </c>
      <c r="E324" s="1490">
        <f t="shared" si="117"/>
        <v>70000</v>
      </c>
      <c r="F324" s="1490">
        <f t="shared" si="117"/>
        <v>95000</v>
      </c>
      <c r="G324" s="1490">
        <f t="shared" si="117"/>
        <v>0</v>
      </c>
      <c r="H324" s="1490">
        <f t="shared" si="117"/>
        <v>0</v>
      </c>
      <c r="I324" s="1490">
        <f t="shared" si="117"/>
        <v>0</v>
      </c>
      <c r="J324" s="1490">
        <f t="shared" si="117"/>
        <v>0</v>
      </c>
      <c r="K324" s="1490">
        <f t="shared" si="117"/>
        <v>0</v>
      </c>
      <c r="L324" s="1490">
        <f t="shared" si="117"/>
        <v>0</v>
      </c>
      <c r="M324" s="1490">
        <f t="shared" si="117"/>
        <v>0</v>
      </c>
      <c r="N324" s="1490">
        <f t="shared" si="117"/>
        <v>0</v>
      </c>
      <c r="O324" s="1490">
        <f t="shared" si="117"/>
        <v>0</v>
      </c>
      <c r="P324" s="1490">
        <f t="shared" si="117"/>
        <v>0</v>
      </c>
      <c r="Q324" s="1490">
        <f t="shared" si="117"/>
        <v>0</v>
      </c>
      <c r="R324" s="1490">
        <f t="shared" si="117"/>
        <v>0</v>
      </c>
      <c r="S324" s="1490">
        <f t="shared" si="117"/>
        <v>70000</v>
      </c>
      <c r="T324" s="1490">
        <f t="shared" si="117"/>
        <v>95000</v>
      </c>
      <c r="U324" s="1490">
        <f t="shared" si="117"/>
        <v>0</v>
      </c>
      <c r="V324" s="1490">
        <f t="shared" si="117"/>
        <v>0</v>
      </c>
      <c r="W324" s="1490">
        <f t="shared" si="117"/>
        <v>0</v>
      </c>
      <c r="X324" s="1490">
        <f t="shared" si="117"/>
        <v>165000</v>
      </c>
      <c r="Y324" s="1490">
        <f t="shared" si="117"/>
        <v>0</v>
      </c>
      <c r="Z324" s="1490">
        <f t="shared" si="117"/>
        <v>0</v>
      </c>
      <c r="AA324" s="1490">
        <f t="shared" si="117"/>
        <v>0</v>
      </c>
      <c r="AB324" s="1490">
        <f t="shared" si="117"/>
        <v>0</v>
      </c>
      <c r="AC324" s="1490">
        <f t="shared" si="117"/>
        <v>0</v>
      </c>
      <c r="AD324" s="1490">
        <f t="shared" si="117"/>
        <v>0</v>
      </c>
      <c r="AE324" s="1490">
        <f t="shared" si="117"/>
        <v>0</v>
      </c>
      <c r="AF324" s="1490">
        <f t="shared" si="117"/>
        <v>0</v>
      </c>
      <c r="AG324" s="1490">
        <f t="shared" si="117"/>
        <v>0</v>
      </c>
      <c r="AH324" s="1490">
        <f t="shared" si="117"/>
        <v>0</v>
      </c>
      <c r="AI324" s="1490">
        <f t="shared" si="117"/>
        <v>0</v>
      </c>
      <c r="AJ324" s="1490">
        <f t="shared" si="117"/>
        <v>0</v>
      </c>
      <c r="AK324" s="1490">
        <f t="shared" si="117"/>
        <v>0</v>
      </c>
      <c r="AL324" s="1490">
        <f t="shared" si="117"/>
        <v>165000</v>
      </c>
      <c r="AM324" s="1841"/>
    </row>
    <row r="325" spans="1:39" ht="12" hidden="1" x14ac:dyDescent="0.2">
      <c r="A325" s="1445">
        <v>349</v>
      </c>
      <c r="B325" s="1057">
        <v>244</v>
      </c>
      <c r="C325" s="11"/>
      <c r="D325" s="964">
        <f t="shared" ref="D325:AL325" si="118">D57+D109+D161+D214+D266</f>
        <v>0</v>
      </c>
      <c r="E325" s="1490">
        <f t="shared" si="118"/>
        <v>0</v>
      </c>
      <c r="F325" s="1490">
        <f t="shared" si="118"/>
        <v>20000</v>
      </c>
      <c r="G325" s="1490">
        <f t="shared" si="118"/>
        <v>0</v>
      </c>
      <c r="H325" s="1490">
        <f t="shared" si="118"/>
        <v>0</v>
      </c>
      <c r="I325" s="1490">
        <f t="shared" si="118"/>
        <v>0</v>
      </c>
      <c r="J325" s="1490">
        <f t="shared" si="118"/>
        <v>0</v>
      </c>
      <c r="K325" s="1490">
        <f t="shared" si="118"/>
        <v>0</v>
      </c>
      <c r="L325" s="1490">
        <f t="shared" si="118"/>
        <v>0</v>
      </c>
      <c r="M325" s="1490">
        <f t="shared" si="118"/>
        <v>0</v>
      </c>
      <c r="N325" s="1490">
        <f t="shared" si="118"/>
        <v>0</v>
      </c>
      <c r="O325" s="1490">
        <f t="shared" si="118"/>
        <v>0</v>
      </c>
      <c r="P325" s="1490">
        <f t="shared" si="118"/>
        <v>0</v>
      </c>
      <c r="Q325" s="1490">
        <f t="shared" si="118"/>
        <v>0</v>
      </c>
      <c r="R325" s="1490">
        <f t="shared" si="118"/>
        <v>0</v>
      </c>
      <c r="S325" s="1490">
        <f t="shared" si="118"/>
        <v>0</v>
      </c>
      <c r="T325" s="1490">
        <f t="shared" si="118"/>
        <v>20000</v>
      </c>
      <c r="U325" s="1490">
        <f t="shared" si="118"/>
        <v>0</v>
      </c>
      <c r="V325" s="1490">
        <f t="shared" si="118"/>
        <v>0</v>
      </c>
      <c r="W325" s="1490">
        <f t="shared" si="118"/>
        <v>0</v>
      </c>
      <c r="X325" s="1490">
        <f t="shared" si="118"/>
        <v>20000</v>
      </c>
      <c r="Y325" s="1490">
        <f t="shared" si="118"/>
        <v>0</v>
      </c>
      <c r="Z325" s="1490">
        <f t="shared" si="118"/>
        <v>0</v>
      </c>
      <c r="AA325" s="1490">
        <f t="shared" si="118"/>
        <v>0</v>
      </c>
      <c r="AB325" s="1490">
        <f t="shared" si="118"/>
        <v>0</v>
      </c>
      <c r="AC325" s="1490">
        <f t="shared" si="118"/>
        <v>0</v>
      </c>
      <c r="AD325" s="1490">
        <f t="shared" si="118"/>
        <v>0</v>
      </c>
      <c r="AE325" s="1490">
        <f t="shared" si="118"/>
        <v>0</v>
      </c>
      <c r="AF325" s="1490">
        <f t="shared" si="118"/>
        <v>0</v>
      </c>
      <c r="AG325" s="1490">
        <f t="shared" si="118"/>
        <v>0</v>
      </c>
      <c r="AH325" s="1490">
        <f t="shared" si="118"/>
        <v>0</v>
      </c>
      <c r="AI325" s="1490">
        <f t="shared" si="118"/>
        <v>0</v>
      </c>
      <c r="AJ325" s="1490">
        <f t="shared" si="118"/>
        <v>0</v>
      </c>
      <c r="AK325" s="1490">
        <f t="shared" si="118"/>
        <v>0</v>
      </c>
      <c r="AL325" s="1490">
        <f t="shared" si="118"/>
        <v>20000</v>
      </c>
      <c r="AM325" s="1841"/>
    </row>
    <row r="326" spans="1:39" ht="12" hidden="1" x14ac:dyDescent="0.2">
      <c r="A326" s="1431" t="s">
        <v>829</v>
      </c>
      <c r="B326" s="269">
        <v>244</v>
      </c>
      <c r="C326" s="123">
        <f>C58+C110+C162+C215+C267</f>
        <v>0</v>
      </c>
      <c r="D326" s="964">
        <f t="shared" ref="D326:AL326" si="119">D58+D110+D162+D215+D267</f>
        <v>0</v>
      </c>
      <c r="E326" s="1490">
        <f t="shared" si="119"/>
        <v>0</v>
      </c>
      <c r="F326" s="1490">
        <f t="shared" si="119"/>
        <v>0</v>
      </c>
      <c r="G326" s="1490">
        <f t="shared" si="119"/>
        <v>0</v>
      </c>
      <c r="H326" s="1490">
        <f t="shared" si="119"/>
        <v>0</v>
      </c>
      <c r="I326" s="1490">
        <f t="shared" si="119"/>
        <v>0</v>
      </c>
      <c r="J326" s="1490">
        <f t="shared" si="119"/>
        <v>0</v>
      </c>
      <c r="K326" s="1490">
        <f t="shared" si="119"/>
        <v>0</v>
      </c>
      <c r="L326" s="1490">
        <f t="shared" si="119"/>
        <v>0</v>
      </c>
      <c r="M326" s="1490">
        <f t="shared" si="119"/>
        <v>0</v>
      </c>
      <c r="N326" s="1490">
        <f t="shared" si="119"/>
        <v>0</v>
      </c>
      <c r="O326" s="1490">
        <f t="shared" si="119"/>
        <v>0</v>
      </c>
      <c r="P326" s="1490">
        <f t="shared" si="119"/>
        <v>0</v>
      </c>
      <c r="Q326" s="1490">
        <f t="shared" si="119"/>
        <v>0</v>
      </c>
      <c r="R326" s="1490">
        <f t="shared" si="119"/>
        <v>0</v>
      </c>
      <c r="S326" s="1490">
        <f t="shared" si="119"/>
        <v>0</v>
      </c>
      <c r="T326" s="1490">
        <f t="shared" si="119"/>
        <v>0</v>
      </c>
      <c r="U326" s="1490">
        <f t="shared" si="119"/>
        <v>0</v>
      </c>
      <c r="V326" s="1490">
        <f t="shared" si="119"/>
        <v>0</v>
      </c>
      <c r="W326" s="1490">
        <f t="shared" si="119"/>
        <v>0</v>
      </c>
      <c r="X326" s="1490">
        <f t="shared" si="119"/>
        <v>0</v>
      </c>
      <c r="Y326" s="1490">
        <f t="shared" si="119"/>
        <v>0</v>
      </c>
      <c r="Z326" s="1490">
        <f t="shared" si="119"/>
        <v>0</v>
      </c>
      <c r="AA326" s="1490">
        <f t="shared" si="119"/>
        <v>0</v>
      </c>
      <c r="AB326" s="1490">
        <f t="shared" si="119"/>
        <v>0</v>
      </c>
      <c r="AC326" s="1490">
        <f t="shared" si="119"/>
        <v>0</v>
      </c>
      <c r="AD326" s="1490">
        <f t="shared" si="119"/>
        <v>0</v>
      </c>
      <c r="AE326" s="1490">
        <f t="shared" si="119"/>
        <v>0</v>
      </c>
      <c r="AF326" s="1490">
        <f t="shared" si="119"/>
        <v>0</v>
      </c>
      <c r="AG326" s="1490">
        <f t="shared" si="119"/>
        <v>0</v>
      </c>
      <c r="AH326" s="1490">
        <f t="shared" si="119"/>
        <v>0</v>
      </c>
      <c r="AI326" s="1490">
        <f t="shared" si="119"/>
        <v>0</v>
      </c>
      <c r="AJ326" s="1490">
        <f t="shared" si="119"/>
        <v>0</v>
      </c>
      <c r="AK326" s="1490">
        <f t="shared" si="119"/>
        <v>0</v>
      </c>
      <c r="AL326" s="1490">
        <f t="shared" si="119"/>
        <v>0</v>
      </c>
      <c r="AM326" s="1841"/>
    </row>
    <row r="327" spans="1:39" ht="12" hidden="1" x14ac:dyDescent="0.2">
      <c r="A327" s="1431" t="s">
        <v>830</v>
      </c>
      <c r="B327" s="269">
        <v>244</v>
      </c>
      <c r="C327" s="123">
        <f>C59+C111+C163+C216+C268</f>
        <v>0</v>
      </c>
      <c r="D327" s="964">
        <f t="shared" ref="D327:AL327" si="120">D59+D111+D163+D216+D268</f>
        <v>0</v>
      </c>
      <c r="E327" s="1490">
        <f t="shared" si="120"/>
        <v>0</v>
      </c>
      <c r="F327" s="1490">
        <f t="shared" si="120"/>
        <v>0</v>
      </c>
      <c r="G327" s="1490">
        <f t="shared" si="120"/>
        <v>0</v>
      </c>
      <c r="H327" s="1490">
        <f t="shared" si="120"/>
        <v>0</v>
      </c>
      <c r="I327" s="1490">
        <f t="shared" si="120"/>
        <v>0</v>
      </c>
      <c r="J327" s="1490">
        <f t="shared" si="120"/>
        <v>0</v>
      </c>
      <c r="K327" s="1490">
        <f t="shared" si="120"/>
        <v>0</v>
      </c>
      <c r="L327" s="1490">
        <f t="shared" si="120"/>
        <v>0</v>
      </c>
      <c r="M327" s="1490">
        <f t="shared" si="120"/>
        <v>0</v>
      </c>
      <c r="N327" s="1490">
        <f t="shared" si="120"/>
        <v>0</v>
      </c>
      <c r="O327" s="1490">
        <f t="shared" si="120"/>
        <v>0</v>
      </c>
      <c r="P327" s="1490">
        <f t="shared" si="120"/>
        <v>0</v>
      </c>
      <c r="Q327" s="1490">
        <f t="shared" si="120"/>
        <v>0</v>
      </c>
      <c r="R327" s="1490">
        <f t="shared" si="120"/>
        <v>0</v>
      </c>
      <c r="S327" s="1490">
        <f t="shared" si="120"/>
        <v>0</v>
      </c>
      <c r="T327" s="1490">
        <f t="shared" si="120"/>
        <v>0</v>
      </c>
      <c r="U327" s="1490">
        <f t="shared" si="120"/>
        <v>0</v>
      </c>
      <c r="V327" s="1490">
        <f t="shared" si="120"/>
        <v>0</v>
      </c>
      <c r="W327" s="1490">
        <f t="shared" si="120"/>
        <v>0</v>
      </c>
      <c r="X327" s="1490">
        <f t="shared" si="120"/>
        <v>0</v>
      </c>
      <c r="Y327" s="1490">
        <f t="shared" si="120"/>
        <v>0</v>
      </c>
      <c r="Z327" s="1490">
        <f t="shared" si="120"/>
        <v>0</v>
      </c>
      <c r="AA327" s="1490">
        <f t="shared" si="120"/>
        <v>0</v>
      </c>
      <c r="AB327" s="1490">
        <f t="shared" si="120"/>
        <v>0</v>
      </c>
      <c r="AC327" s="1490">
        <f t="shared" si="120"/>
        <v>0</v>
      </c>
      <c r="AD327" s="1490">
        <f t="shared" si="120"/>
        <v>0</v>
      </c>
      <c r="AE327" s="1490">
        <f t="shared" si="120"/>
        <v>0</v>
      </c>
      <c r="AF327" s="1490">
        <f t="shared" si="120"/>
        <v>0</v>
      </c>
      <c r="AG327" s="1490">
        <f t="shared" si="120"/>
        <v>0</v>
      </c>
      <c r="AH327" s="1490">
        <f t="shared" si="120"/>
        <v>0</v>
      </c>
      <c r="AI327" s="1490">
        <f t="shared" si="120"/>
        <v>0</v>
      </c>
      <c r="AJ327" s="1490">
        <f t="shared" si="120"/>
        <v>0</v>
      </c>
      <c r="AK327" s="1490">
        <f t="shared" si="120"/>
        <v>0</v>
      </c>
      <c r="AL327" s="1490">
        <f t="shared" si="120"/>
        <v>0</v>
      </c>
      <c r="AM327" s="1841"/>
    </row>
    <row r="328" spans="1:39" ht="12" hidden="1" x14ac:dyDescent="0.2">
      <c r="A328" s="1447" t="s">
        <v>204</v>
      </c>
      <c r="B328" s="433"/>
      <c r="C328" s="1059">
        <f>C273+C274+C275+C277+C278+C281+C286+C287+C292+C296+C297+C298+C303+C316+C317+C318+C326+C327</f>
        <v>0</v>
      </c>
      <c r="D328" s="1059">
        <f>D273+D274+D275+D277+D278+D281+D286+D287+D292+D296+D297+D298+D303+D316+D317+D318+D326+D327+D302+D295+D276</f>
        <v>0</v>
      </c>
      <c r="E328" s="1491">
        <f t="shared" ref="E328:AK328" si="121">E273+E274+E275+E277+E278+E281+E286+E287+E292+E296+E297+E298+E303+E316+E317+E318+E326+E327+E302+E295+E276</f>
        <v>3853000</v>
      </c>
      <c r="F328" s="1491">
        <f t="shared" si="121"/>
        <v>11689000</v>
      </c>
      <c r="G328" s="1491">
        <f t="shared" si="121"/>
        <v>0</v>
      </c>
      <c r="H328" s="1491">
        <f t="shared" si="121"/>
        <v>0</v>
      </c>
      <c r="I328" s="1491">
        <f t="shared" si="121"/>
        <v>0</v>
      </c>
      <c r="J328" s="1491">
        <f t="shared" si="121"/>
        <v>0</v>
      </c>
      <c r="K328" s="1491">
        <f t="shared" si="121"/>
        <v>0</v>
      </c>
      <c r="L328" s="1491">
        <f t="shared" si="121"/>
        <v>0</v>
      </c>
      <c r="M328" s="1491">
        <f t="shared" si="121"/>
        <v>0</v>
      </c>
      <c r="N328" s="1491">
        <f t="shared" si="121"/>
        <v>0</v>
      </c>
      <c r="O328" s="1491">
        <f t="shared" si="121"/>
        <v>0</v>
      </c>
      <c r="P328" s="1491">
        <f t="shared" si="121"/>
        <v>0</v>
      </c>
      <c r="Q328" s="1491">
        <f t="shared" si="121"/>
        <v>0</v>
      </c>
      <c r="R328" s="1491">
        <f t="shared" si="121"/>
        <v>0</v>
      </c>
      <c r="S328" s="1491">
        <f t="shared" si="121"/>
        <v>3853000</v>
      </c>
      <c r="T328" s="1491">
        <f t="shared" si="121"/>
        <v>11689000</v>
      </c>
      <c r="U328" s="1491">
        <f t="shared" si="121"/>
        <v>0</v>
      </c>
      <c r="V328" s="1491">
        <f t="shared" si="121"/>
        <v>0</v>
      </c>
      <c r="W328" s="1491">
        <f t="shared" si="121"/>
        <v>0</v>
      </c>
      <c r="X328" s="1491">
        <f t="shared" si="121"/>
        <v>15542000.000000002</v>
      </c>
      <c r="Y328" s="1491">
        <f t="shared" si="121"/>
        <v>0</v>
      </c>
      <c r="Z328" s="1491">
        <f t="shared" si="121"/>
        <v>2647885.2599999998</v>
      </c>
      <c r="AA328" s="1491">
        <f>AA273+AA274+AA275+AA277+AA278+AA281+AA286+AA287+AA292+AA296+AA297+AA298+AA303+AA316+AA317+AA318+AA326+AA327+AA302+AA295+AA276</f>
        <v>0</v>
      </c>
      <c r="AB328" s="1491">
        <f t="shared" si="121"/>
        <v>103000</v>
      </c>
      <c r="AC328" s="1491">
        <f t="shared" si="121"/>
        <v>0</v>
      </c>
      <c r="AD328" s="1491">
        <f t="shared" si="121"/>
        <v>652800.00000000012</v>
      </c>
      <c r="AE328" s="1491">
        <f t="shared" si="121"/>
        <v>0</v>
      </c>
      <c r="AF328" s="1491">
        <f t="shared" si="121"/>
        <v>0</v>
      </c>
      <c r="AG328" s="1491">
        <f t="shared" si="121"/>
        <v>0</v>
      </c>
      <c r="AH328" s="1491">
        <f t="shared" si="121"/>
        <v>3300685.26</v>
      </c>
      <c r="AI328" s="1491">
        <f t="shared" si="121"/>
        <v>103000</v>
      </c>
      <c r="AJ328" s="1491">
        <f t="shared" si="121"/>
        <v>0</v>
      </c>
      <c r="AK328" s="1491">
        <f t="shared" si="121"/>
        <v>3403685.26</v>
      </c>
      <c r="AL328" s="1491">
        <f>AL273+AL274+AL275+AL277+AL278+AL281+AL286+AL287+AL292+AL296+AL297+AL298+AL303+AL316+AL317+AL318+AL326+AL327+AL302+AL295+AL276</f>
        <v>18945685.260000002</v>
      </c>
      <c r="AM328" s="1842"/>
    </row>
    <row r="329" spans="1:39" ht="11.25" hidden="1" customHeight="1" x14ac:dyDescent="0.2">
      <c r="A329" s="1425">
        <v>211</v>
      </c>
      <c r="B329" s="1051">
        <v>111</v>
      </c>
      <c r="C329" s="11"/>
      <c r="D329" s="58"/>
      <c r="E329" s="1487">
        <f>'НЗ 2-экз'!E327</f>
        <v>0</v>
      </c>
      <c r="F329" s="1487">
        <f>'НЗ 2-экз'!F327</f>
        <v>0</v>
      </c>
      <c r="G329" s="1487">
        <f>'НЗ 2-экз'!G327</f>
        <v>0</v>
      </c>
      <c r="H329" s="1487">
        <f>'НЗ 2-экз'!H327</f>
        <v>0</v>
      </c>
      <c r="I329" s="1487">
        <f>'НЗ 2-экз'!I327</f>
        <v>0</v>
      </c>
      <c r="J329" s="1487">
        <f>'НЗ 2-экз'!J327</f>
        <v>0</v>
      </c>
      <c r="K329" s="1487">
        <f>'НЗ 2-экз'!K327</f>
        <v>0</v>
      </c>
      <c r="L329" s="1487">
        <f>'НЗ 2-экз'!L327</f>
        <v>0</v>
      </c>
      <c r="M329" s="1487">
        <f>'НЗ 2-экз'!M327</f>
        <v>0</v>
      </c>
      <c r="N329" s="1487">
        <f>'НЗ 2-экз'!N327</f>
        <v>0</v>
      </c>
      <c r="O329" s="1487">
        <f>'НЗ 2-экз'!O327</f>
        <v>0</v>
      </c>
      <c r="P329" s="1487">
        <f>'НЗ 2-экз'!P327</f>
        <v>0</v>
      </c>
      <c r="Q329" s="1487">
        <f>'НЗ 2-экз'!Q327</f>
        <v>0</v>
      </c>
      <c r="R329" s="1487">
        <f>'НЗ 2-экз'!R327</f>
        <v>0</v>
      </c>
      <c r="S329" s="1487">
        <f>'НЗ 2-экз'!S327</f>
        <v>0</v>
      </c>
      <c r="T329" s="1487">
        <f>'НЗ 2-экз'!T327</f>
        <v>0</v>
      </c>
      <c r="U329" s="1487">
        <f>'НЗ 2-экз'!U327</f>
        <v>0</v>
      </c>
      <c r="V329" s="1487">
        <f>'НЗ 2-экз'!V327</f>
        <v>0</v>
      </c>
      <c r="W329" s="1487">
        <f>'НЗ 2-экз'!W327</f>
        <v>0</v>
      </c>
      <c r="X329" s="1487">
        <f>'НЗ 2-экз'!X327</f>
        <v>0</v>
      </c>
      <c r="Y329" s="1487">
        <f>'НЗ 2-экз'!Y327</f>
        <v>0</v>
      </c>
      <c r="Z329" s="1487">
        <f>'НЗ 2-экз'!Z327</f>
        <v>50000</v>
      </c>
      <c r="AA329" s="1487">
        <f>'НЗ 2-экз'!AA327</f>
        <v>0</v>
      </c>
      <c r="AB329" s="1487">
        <f>'НЗ 2-экз'!AB327</f>
        <v>30000</v>
      </c>
      <c r="AC329" s="1487">
        <f>'НЗ 2-экз'!AC327</f>
        <v>0</v>
      </c>
      <c r="AD329" s="1487">
        <f>'НЗ 2-экз'!AD327</f>
        <v>115000</v>
      </c>
      <c r="AE329" s="1487">
        <f>'НЗ 2-экз'!AE327</f>
        <v>0</v>
      </c>
      <c r="AF329" s="1487">
        <f>'НЗ 2-экз'!AF327</f>
        <v>0</v>
      </c>
      <c r="AG329" s="1487">
        <f>'НЗ 2-экз'!AG327</f>
        <v>0</v>
      </c>
      <c r="AH329" s="1487">
        <f>'НЗ 2-экз'!AH327</f>
        <v>165000</v>
      </c>
      <c r="AI329" s="1487">
        <f>'НЗ 2-экз'!AI327</f>
        <v>30000</v>
      </c>
      <c r="AJ329" s="1487">
        <f>'НЗ 2-экз'!AJ327</f>
        <v>0</v>
      </c>
      <c r="AK329" s="1488">
        <f>SUM(Y329:AF329)</f>
        <v>195000</v>
      </c>
      <c r="AL329" s="1488">
        <f t="shared" ref="AL329:AL377" si="122">C329+X329+AK329</f>
        <v>195000</v>
      </c>
      <c r="AM329" s="1839" t="s">
        <v>1317</v>
      </c>
    </row>
    <row r="330" spans="1:39" ht="11.25" hidden="1" customHeight="1" x14ac:dyDescent="0.2">
      <c r="A330" s="1425">
        <v>212</v>
      </c>
      <c r="B330" s="1051">
        <v>112</v>
      </c>
      <c r="C330" s="11"/>
      <c r="D330" s="58"/>
      <c r="E330" s="1487">
        <f>'НЗ 2-экз'!E328</f>
        <v>0</v>
      </c>
      <c r="F330" s="1487">
        <f>'НЗ 2-экз'!F328</f>
        <v>0</v>
      </c>
      <c r="G330" s="1487">
        <f>'НЗ 2-экз'!G328</f>
        <v>0</v>
      </c>
      <c r="H330" s="1487">
        <f>'НЗ 2-экз'!H328</f>
        <v>0</v>
      </c>
      <c r="I330" s="1487">
        <f>'НЗ 2-экз'!I328</f>
        <v>0</v>
      </c>
      <c r="J330" s="1487">
        <f>'НЗ 2-экз'!J328</f>
        <v>0</v>
      </c>
      <c r="K330" s="1487">
        <f>'НЗ 2-экз'!K328</f>
        <v>0</v>
      </c>
      <c r="L330" s="1487">
        <f>'НЗ 2-экз'!L328</f>
        <v>0</v>
      </c>
      <c r="M330" s="1487">
        <f>'НЗ 2-экз'!M328</f>
        <v>0</v>
      </c>
      <c r="N330" s="1487">
        <f>'НЗ 2-экз'!N328</f>
        <v>0</v>
      </c>
      <c r="O330" s="1487">
        <f>'НЗ 2-экз'!O328</f>
        <v>0</v>
      </c>
      <c r="P330" s="1487">
        <f>'НЗ 2-экз'!P328</f>
        <v>0</v>
      </c>
      <c r="Q330" s="1487">
        <f>'НЗ 2-экз'!Q328</f>
        <v>0</v>
      </c>
      <c r="R330" s="1487">
        <f>'НЗ 2-экз'!R328</f>
        <v>0</v>
      </c>
      <c r="S330" s="1487">
        <f>'НЗ 2-экз'!S328</f>
        <v>0</v>
      </c>
      <c r="T330" s="1487">
        <f>'НЗ 2-экз'!T328</f>
        <v>0</v>
      </c>
      <c r="U330" s="1487">
        <f>'НЗ 2-экз'!U328</f>
        <v>0</v>
      </c>
      <c r="V330" s="1487">
        <f>'НЗ 2-экз'!V328</f>
        <v>0</v>
      </c>
      <c r="W330" s="1487">
        <f>'НЗ 2-экз'!W328</f>
        <v>0</v>
      </c>
      <c r="X330" s="1487">
        <f>'НЗ 2-экз'!X328</f>
        <v>0</v>
      </c>
      <c r="Y330" s="1487">
        <f>'НЗ 2-экз'!Y328</f>
        <v>0</v>
      </c>
      <c r="Z330" s="1487">
        <f>'НЗ 2-экз'!Z328</f>
        <v>0</v>
      </c>
      <c r="AA330" s="1487">
        <f>'НЗ 2-экз'!AA328</f>
        <v>0</v>
      </c>
      <c r="AB330" s="1487">
        <f>'НЗ 2-экз'!AB328</f>
        <v>0</v>
      </c>
      <c r="AC330" s="1487">
        <f>'НЗ 2-экз'!AC328</f>
        <v>0</v>
      </c>
      <c r="AD330" s="1487">
        <f>'НЗ 2-экз'!AD328</f>
        <v>0</v>
      </c>
      <c r="AE330" s="1488"/>
      <c r="AF330" s="1488"/>
      <c r="AG330" s="1488">
        <f t="shared" ref="AG330:AG377" si="123">Y330+AC330</f>
        <v>0</v>
      </c>
      <c r="AH330" s="1488">
        <f t="shared" ref="AH330:AH375" si="124">Z330+AD330+AA330</f>
        <v>0</v>
      </c>
      <c r="AI330" s="1488">
        <f t="shared" ref="AI330:AI377" si="125">AB330</f>
        <v>0</v>
      </c>
      <c r="AJ330" s="1488">
        <f t="shared" ref="AJ330:AJ375" si="126">AE330+AF330</f>
        <v>0</v>
      </c>
      <c r="AK330" s="1488">
        <f t="shared" ref="AK330:AK375" si="127">SUM(Y330:AF330)</f>
        <v>0</v>
      </c>
      <c r="AL330" s="1488">
        <f t="shared" si="122"/>
        <v>0</v>
      </c>
      <c r="AM330" s="1839"/>
    </row>
    <row r="331" spans="1:39" ht="11.25" hidden="1" customHeight="1" x14ac:dyDescent="0.2">
      <c r="A331" s="1426">
        <v>213</v>
      </c>
      <c r="B331" s="1053">
        <v>119</v>
      </c>
      <c r="C331" s="12"/>
      <c r="D331" s="58"/>
      <c r="E331" s="1487">
        <f>'НЗ 2-экз'!E329</f>
        <v>0</v>
      </c>
      <c r="F331" s="1487">
        <f>'НЗ 2-экз'!F329</f>
        <v>0</v>
      </c>
      <c r="G331" s="1487">
        <f>'НЗ 2-экз'!G329</f>
        <v>0</v>
      </c>
      <c r="H331" s="1487">
        <f>'НЗ 2-экз'!H329</f>
        <v>0</v>
      </c>
      <c r="I331" s="1487">
        <f>'НЗ 2-экз'!I329</f>
        <v>0</v>
      </c>
      <c r="J331" s="1487">
        <f>'НЗ 2-экз'!J329</f>
        <v>0</v>
      </c>
      <c r="K331" s="1487">
        <f>'НЗ 2-экз'!K329</f>
        <v>0</v>
      </c>
      <c r="L331" s="1487">
        <f>'НЗ 2-экз'!L329</f>
        <v>0</v>
      </c>
      <c r="M331" s="1487">
        <f>'НЗ 2-экз'!M329</f>
        <v>0</v>
      </c>
      <c r="N331" s="1487">
        <f>'НЗ 2-экз'!N329</f>
        <v>0</v>
      </c>
      <c r="O331" s="1487">
        <f>'НЗ 2-экз'!O329</f>
        <v>0</v>
      </c>
      <c r="P331" s="1487">
        <f>'НЗ 2-экз'!P329</f>
        <v>0</v>
      </c>
      <c r="Q331" s="1487">
        <f>'НЗ 2-экз'!Q329</f>
        <v>0</v>
      </c>
      <c r="R331" s="1487">
        <f>'НЗ 2-экз'!R329</f>
        <v>0</v>
      </c>
      <c r="S331" s="1487">
        <f>'НЗ 2-экз'!S329</f>
        <v>0</v>
      </c>
      <c r="T331" s="1487">
        <f>'НЗ 2-экз'!T329</f>
        <v>0</v>
      </c>
      <c r="U331" s="1487">
        <f>'НЗ 2-экз'!U329</f>
        <v>0</v>
      </c>
      <c r="V331" s="1487">
        <f>'НЗ 2-экз'!V329</f>
        <v>0</v>
      </c>
      <c r="W331" s="1487">
        <f>'НЗ 2-экз'!W329</f>
        <v>0</v>
      </c>
      <c r="X331" s="1487">
        <f>'НЗ 2-экз'!X329</f>
        <v>0</v>
      </c>
      <c r="Y331" s="1487">
        <f>'НЗ 2-экз'!Y329</f>
        <v>0</v>
      </c>
      <c r="Z331" s="1487">
        <f>'НЗ 2-экз'!Z329</f>
        <v>14000</v>
      </c>
      <c r="AA331" s="1487">
        <f>'НЗ 2-экз'!AA329</f>
        <v>0</v>
      </c>
      <c r="AB331" s="1487">
        <f>'НЗ 2-экз'!AB329</f>
        <v>30000</v>
      </c>
      <c r="AC331" s="1487">
        <f>'НЗ 2-экз'!AC329</f>
        <v>0</v>
      </c>
      <c r="AD331" s="1487">
        <f>'НЗ 2-экз'!AD329</f>
        <v>52800</v>
      </c>
      <c r="AE331" s="1488"/>
      <c r="AF331" s="1488"/>
      <c r="AG331" s="1488">
        <f t="shared" si="123"/>
        <v>0</v>
      </c>
      <c r="AH331" s="1488">
        <f t="shared" si="124"/>
        <v>66800</v>
      </c>
      <c r="AI331" s="1488">
        <f t="shared" si="125"/>
        <v>30000</v>
      </c>
      <c r="AJ331" s="1488">
        <f t="shared" si="126"/>
        <v>0</v>
      </c>
      <c r="AK331" s="1488">
        <f t="shared" si="127"/>
        <v>96800</v>
      </c>
      <c r="AL331" s="1488">
        <f t="shared" si="122"/>
        <v>96800</v>
      </c>
      <c r="AM331" s="1839"/>
    </row>
    <row r="332" spans="1:39" ht="11.25" hidden="1" customHeight="1" x14ac:dyDescent="0.2">
      <c r="A332" s="1426">
        <v>214</v>
      </c>
      <c r="B332" s="1053">
        <v>112</v>
      </c>
      <c r="C332" s="12"/>
      <c r="D332" s="58"/>
      <c r="E332" s="1487">
        <f>'НЗ 2-экз'!E330</f>
        <v>0</v>
      </c>
      <c r="F332" s="1487">
        <f>'НЗ 2-экз'!F330</f>
        <v>0</v>
      </c>
      <c r="G332" s="1487">
        <f>'НЗ 2-экз'!G330</f>
        <v>0</v>
      </c>
      <c r="H332" s="1487">
        <f>'НЗ 2-экз'!H330</f>
        <v>0</v>
      </c>
      <c r="I332" s="1487">
        <f>'НЗ 2-экз'!I330</f>
        <v>0</v>
      </c>
      <c r="J332" s="1487">
        <f>'НЗ 2-экз'!J330</f>
        <v>0</v>
      </c>
      <c r="K332" s="1487">
        <f>'НЗ 2-экз'!K330</f>
        <v>0</v>
      </c>
      <c r="L332" s="1487">
        <f>'НЗ 2-экз'!L330</f>
        <v>0</v>
      </c>
      <c r="M332" s="1487">
        <f>'НЗ 2-экз'!M330</f>
        <v>0</v>
      </c>
      <c r="N332" s="1487">
        <f>'НЗ 2-экз'!N330</f>
        <v>0</v>
      </c>
      <c r="O332" s="1487">
        <f>'НЗ 2-экз'!O330</f>
        <v>0</v>
      </c>
      <c r="P332" s="1487">
        <f>'НЗ 2-экз'!P330</f>
        <v>0</v>
      </c>
      <c r="Q332" s="1487">
        <f>'НЗ 2-экз'!Q330</f>
        <v>0</v>
      </c>
      <c r="R332" s="1487">
        <f>'НЗ 2-экз'!R330</f>
        <v>0</v>
      </c>
      <c r="S332" s="1487">
        <f>'НЗ 2-экз'!S330</f>
        <v>0</v>
      </c>
      <c r="T332" s="1487">
        <f>'НЗ 2-экз'!T330</f>
        <v>0</v>
      </c>
      <c r="U332" s="1487">
        <f>'НЗ 2-экз'!U330</f>
        <v>0</v>
      </c>
      <c r="V332" s="1487">
        <f>'НЗ 2-экз'!V330</f>
        <v>0</v>
      </c>
      <c r="W332" s="1487">
        <f>'НЗ 2-экз'!W330</f>
        <v>0</v>
      </c>
      <c r="X332" s="1487">
        <f>'НЗ 2-экз'!X330</f>
        <v>0</v>
      </c>
      <c r="Y332" s="1487">
        <f>'НЗ 2-экз'!Y330</f>
        <v>0</v>
      </c>
      <c r="Z332" s="1487">
        <f>'НЗ 2-экз'!Z330</f>
        <v>0</v>
      </c>
      <c r="AA332" s="1487">
        <f>'НЗ 2-экз'!AA330</f>
        <v>0</v>
      </c>
      <c r="AB332" s="1487">
        <f>'НЗ 2-экз'!AB330</f>
        <v>0</v>
      </c>
      <c r="AC332" s="1487">
        <f>'НЗ 2-экз'!AC330</f>
        <v>0</v>
      </c>
      <c r="AD332" s="1487">
        <f>'НЗ 2-экз'!AD330</f>
        <v>0</v>
      </c>
      <c r="AE332" s="1488"/>
      <c r="AF332" s="1488"/>
      <c r="AG332" s="1488">
        <f t="shared" si="123"/>
        <v>0</v>
      </c>
      <c r="AH332" s="1488">
        <f t="shared" si="124"/>
        <v>0</v>
      </c>
      <c r="AI332" s="1488">
        <f t="shared" si="125"/>
        <v>0</v>
      </c>
      <c r="AJ332" s="1488">
        <f t="shared" si="126"/>
        <v>0</v>
      </c>
      <c r="AK332" s="1488">
        <f t="shared" si="127"/>
        <v>0</v>
      </c>
      <c r="AL332" s="1488">
        <f t="shared" si="122"/>
        <v>0</v>
      </c>
      <c r="AM332" s="1839"/>
    </row>
    <row r="333" spans="1:39" ht="11.25" hidden="1" customHeight="1" x14ac:dyDescent="0.2">
      <c r="A333" s="1425">
        <v>221</v>
      </c>
      <c r="B333" s="1051">
        <v>244</v>
      </c>
      <c r="C333" s="11"/>
      <c r="D333" s="58"/>
      <c r="E333" s="1487">
        <f>'НЗ 2-экз'!E331</f>
        <v>0</v>
      </c>
      <c r="F333" s="1487">
        <f>'НЗ 2-экз'!F331</f>
        <v>0</v>
      </c>
      <c r="G333" s="1487">
        <f>'НЗ 2-экз'!G331</f>
        <v>0</v>
      </c>
      <c r="H333" s="1487">
        <f>'НЗ 2-экз'!H331</f>
        <v>0</v>
      </c>
      <c r="I333" s="1487">
        <f>'НЗ 2-экз'!I331</f>
        <v>0</v>
      </c>
      <c r="J333" s="1487">
        <f>'НЗ 2-экз'!J331</f>
        <v>0</v>
      </c>
      <c r="K333" s="1487">
        <f>'НЗ 2-экз'!K331</f>
        <v>0</v>
      </c>
      <c r="L333" s="1487">
        <f>'НЗ 2-экз'!L331</f>
        <v>0</v>
      </c>
      <c r="M333" s="1487">
        <f>'НЗ 2-экз'!M331</f>
        <v>0</v>
      </c>
      <c r="N333" s="1487">
        <f>'НЗ 2-экз'!N331</f>
        <v>0</v>
      </c>
      <c r="O333" s="1487">
        <f>'НЗ 2-экз'!O331</f>
        <v>0</v>
      </c>
      <c r="P333" s="1487">
        <f>'НЗ 2-экз'!P331</f>
        <v>0</v>
      </c>
      <c r="Q333" s="1487">
        <f>'НЗ 2-экз'!Q331</f>
        <v>0</v>
      </c>
      <c r="R333" s="1487">
        <f>'НЗ 2-экз'!R331</f>
        <v>0</v>
      </c>
      <c r="S333" s="1487">
        <f>'НЗ 2-экз'!S331</f>
        <v>0</v>
      </c>
      <c r="T333" s="1487">
        <f>'НЗ 2-экз'!T331</f>
        <v>0</v>
      </c>
      <c r="U333" s="1487">
        <f>'НЗ 2-экз'!U331</f>
        <v>0</v>
      </c>
      <c r="V333" s="1487">
        <f>'НЗ 2-экз'!V331</f>
        <v>0</v>
      </c>
      <c r="W333" s="1487">
        <f>'НЗ 2-экз'!W331</f>
        <v>0</v>
      </c>
      <c r="X333" s="1487">
        <f>'НЗ 2-экз'!X331</f>
        <v>0</v>
      </c>
      <c r="Y333" s="1487">
        <f>'НЗ 2-экз'!Y331</f>
        <v>0</v>
      </c>
      <c r="Z333" s="1487">
        <f>'НЗ 2-экз'!Z331</f>
        <v>0</v>
      </c>
      <c r="AA333" s="1487">
        <f>'НЗ 2-экз'!AA331</f>
        <v>0</v>
      </c>
      <c r="AB333" s="1487">
        <f>'НЗ 2-экз'!AB331</f>
        <v>0</v>
      </c>
      <c r="AC333" s="1487">
        <f>'НЗ 2-экз'!AC331</f>
        <v>0</v>
      </c>
      <c r="AD333" s="1487">
        <f>'НЗ 2-экз'!AD331</f>
        <v>0</v>
      </c>
      <c r="AE333" s="1488"/>
      <c r="AF333" s="1488"/>
      <c r="AG333" s="1488">
        <f t="shared" si="123"/>
        <v>0</v>
      </c>
      <c r="AH333" s="1488">
        <f t="shared" si="124"/>
        <v>0</v>
      </c>
      <c r="AI333" s="1488">
        <f t="shared" si="125"/>
        <v>0</v>
      </c>
      <c r="AJ333" s="1488">
        <f t="shared" si="126"/>
        <v>0</v>
      </c>
      <c r="AK333" s="1488">
        <f t="shared" si="127"/>
        <v>0</v>
      </c>
      <c r="AL333" s="1488">
        <f t="shared" si="122"/>
        <v>0</v>
      </c>
      <c r="AM333" s="1839"/>
    </row>
    <row r="334" spans="1:39" ht="11.25" hidden="1" customHeight="1" x14ac:dyDescent="0.2">
      <c r="A334" s="1426">
        <v>222</v>
      </c>
      <c r="B334" s="1053">
        <v>112</v>
      </c>
      <c r="C334" s="12"/>
      <c r="D334" s="58"/>
      <c r="E334" s="1487">
        <f>'НЗ 2-экз'!E332</f>
        <v>0</v>
      </c>
      <c r="F334" s="1487">
        <f>'НЗ 2-экз'!F332</f>
        <v>0</v>
      </c>
      <c r="G334" s="1487">
        <f>'НЗ 2-экз'!G332</f>
        <v>0</v>
      </c>
      <c r="H334" s="1487">
        <f>'НЗ 2-экз'!H332</f>
        <v>0</v>
      </c>
      <c r="I334" s="1487">
        <f>'НЗ 2-экз'!I332</f>
        <v>0</v>
      </c>
      <c r="J334" s="1487">
        <f>'НЗ 2-экз'!J332</f>
        <v>0</v>
      </c>
      <c r="K334" s="1487">
        <f>'НЗ 2-экз'!K332</f>
        <v>0</v>
      </c>
      <c r="L334" s="1487">
        <f>'НЗ 2-экз'!L332</f>
        <v>0</v>
      </c>
      <c r="M334" s="1487">
        <f>'НЗ 2-экз'!M332</f>
        <v>0</v>
      </c>
      <c r="N334" s="1487">
        <f>'НЗ 2-экз'!N332</f>
        <v>0</v>
      </c>
      <c r="O334" s="1487">
        <f>'НЗ 2-экз'!O332</f>
        <v>0</v>
      </c>
      <c r="P334" s="1487">
        <f>'НЗ 2-экз'!P332</f>
        <v>0</v>
      </c>
      <c r="Q334" s="1487">
        <f>'НЗ 2-экз'!Q332</f>
        <v>0</v>
      </c>
      <c r="R334" s="1487">
        <f>'НЗ 2-экз'!R332</f>
        <v>0</v>
      </c>
      <c r="S334" s="1487">
        <f>'НЗ 2-экз'!S332</f>
        <v>0</v>
      </c>
      <c r="T334" s="1487">
        <f>'НЗ 2-экз'!T332</f>
        <v>0</v>
      </c>
      <c r="U334" s="1487">
        <f>'НЗ 2-экз'!U332</f>
        <v>0</v>
      </c>
      <c r="V334" s="1487">
        <f>'НЗ 2-экз'!V332</f>
        <v>0</v>
      </c>
      <c r="W334" s="1487">
        <f>'НЗ 2-экз'!W332</f>
        <v>0</v>
      </c>
      <c r="X334" s="1487">
        <f>'НЗ 2-экз'!X332</f>
        <v>0</v>
      </c>
      <c r="Y334" s="1487">
        <f>'НЗ 2-экз'!Y332</f>
        <v>0</v>
      </c>
      <c r="Z334" s="1487">
        <f>'НЗ 2-экз'!Z332</f>
        <v>0</v>
      </c>
      <c r="AA334" s="1487">
        <f>'НЗ 2-экз'!AA332</f>
        <v>0</v>
      </c>
      <c r="AB334" s="1487">
        <f>'НЗ 2-экз'!AB332</f>
        <v>0</v>
      </c>
      <c r="AC334" s="1487">
        <f>'НЗ 2-экз'!AC332</f>
        <v>0</v>
      </c>
      <c r="AD334" s="1487">
        <f>'НЗ 2-экз'!AD332</f>
        <v>0</v>
      </c>
      <c r="AE334" s="1488"/>
      <c r="AF334" s="1488"/>
      <c r="AG334" s="1488">
        <f t="shared" si="123"/>
        <v>0</v>
      </c>
      <c r="AH334" s="1488">
        <f t="shared" si="124"/>
        <v>0</v>
      </c>
      <c r="AI334" s="1488">
        <f t="shared" si="125"/>
        <v>0</v>
      </c>
      <c r="AJ334" s="1488">
        <f t="shared" si="126"/>
        <v>0</v>
      </c>
      <c r="AK334" s="1488">
        <f t="shared" si="127"/>
        <v>0</v>
      </c>
      <c r="AL334" s="1488">
        <f t="shared" si="122"/>
        <v>0</v>
      </c>
      <c r="AM334" s="1839"/>
    </row>
    <row r="335" spans="1:39" ht="11.25" hidden="1" customHeight="1" x14ac:dyDescent="0.2">
      <c r="A335" s="1426">
        <v>222</v>
      </c>
      <c r="B335" s="1053">
        <v>244</v>
      </c>
      <c r="C335" s="12"/>
      <c r="D335" s="58"/>
      <c r="E335" s="1487">
        <f>'НЗ 2-экз'!E333</f>
        <v>0</v>
      </c>
      <c r="F335" s="1487">
        <f>'НЗ 2-экз'!F333</f>
        <v>0</v>
      </c>
      <c r="G335" s="1487">
        <f>'НЗ 2-экз'!G333</f>
        <v>0</v>
      </c>
      <c r="H335" s="1487">
        <f>'НЗ 2-экз'!H333</f>
        <v>0</v>
      </c>
      <c r="I335" s="1487">
        <f>'НЗ 2-экз'!I333</f>
        <v>0</v>
      </c>
      <c r="J335" s="1487">
        <f>'НЗ 2-экз'!J333</f>
        <v>0</v>
      </c>
      <c r="K335" s="1487">
        <f>'НЗ 2-экз'!K333</f>
        <v>0</v>
      </c>
      <c r="L335" s="1487">
        <f>'НЗ 2-экз'!L333</f>
        <v>0</v>
      </c>
      <c r="M335" s="1487">
        <f>'НЗ 2-экз'!M333</f>
        <v>0</v>
      </c>
      <c r="N335" s="1487">
        <f>'НЗ 2-экз'!N333</f>
        <v>0</v>
      </c>
      <c r="O335" s="1487">
        <f>'НЗ 2-экз'!O333</f>
        <v>0</v>
      </c>
      <c r="P335" s="1487">
        <f>'НЗ 2-экз'!P333</f>
        <v>0</v>
      </c>
      <c r="Q335" s="1487">
        <f>'НЗ 2-экз'!Q333</f>
        <v>0</v>
      </c>
      <c r="R335" s="1487">
        <f>'НЗ 2-экз'!R333</f>
        <v>0</v>
      </c>
      <c r="S335" s="1487">
        <f>'НЗ 2-экз'!S333</f>
        <v>0</v>
      </c>
      <c r="T335" s="1487">
        <f>'НЗ 2-экз'!T333</f>
        <v>0</v>
      </c>
      <c r="U335" s="1487">
        <f>'НЗ 2-экз'!U333</f>
        <v>0</v>
      </c>
      <c r="V335" s="1487">
        <f>'НЗ 2-экз'!V333</f>
        <v>0</v>
      </c>
      <c r="W335" s="1487">
        <f>'НЗ 2-экз'!W333</f>
        <v>0</v>
      </c>
      <c r="X335" s="1487">
        <f>'НЗ 2-экз'!X333</f>
        <v>0</v>
      </c>
      <c r="Y335" s="1487">
        <f>'НЗ 2-экз'!Y333</f>
        <v>0</v>
      </c>
      <c r="Z335" s="1487">
        <f>'НЗ 2-экз'!Z333</f>
        <v>0</v>
      </c>
      <c r="AA335" s="1487">
        <f>'НЗ 2-экз'!AA333</f>
        <v>0</v>
      </c>
      <c r="AB335" s="1487">
        <f>'НЗ 2-экз'!AB333</f>
        <v>0</v>
      </c>
      <c r="AC335" s="1487">
        <f>'НЗ 2-экз'!AC333</f>
        <v>0</v>
      </c>
      <c r="AD335" s="1487">
        <f>'НЗ 2-экз'!AD333</f>
        <v>0</v>
      </c>
      <c r="AE335" s="1488"/>
      <c r="AF335" s="1488"/>
      <c r="AG335" s="1488">
        <f t="shared" si="123"/>
        <v>0</v>
      </c>
      <c r="AH335" s="1488">
        <f t="shared" si="124"/>
        <v>0</v>
      </c>
      <c r="AI335" s="1488">
        <f t="shared" si="125"/>
        <v>0</v>
      </c>
      <c r="AJ335" s="1488">
        <f t="shared" si="126"/>
        <v>0</v>
      </c>
      <c r="AK335" s="1488">
        <f t="shared" si="127"/>
        <v>0</v>
      </c>
      <c r="AL335" s="1488">
        <f t="shared" si="122"/>
        <v>0</v>
      </c>
      <c r="AM335" s="1839"/>
    </row>
    <row r="336" spans="1:39" ht="11.25" hidden="1" customHeight="1" x14ac:dyDescent="0.2">
      <c r="A336" s="1427" t="s">
        <v>196</v>
      </c>
      <c r="B336" s="1053">
        <v>247</v>
      </c>
      <c r="C336" s="42"/>
      <c r="D336" s="58"/>
      <c r="E336" s="1487">
        <f>'НЗ 2-экз'!E334</f>
        <v>0</v>
      </c>
      <c r="F336" s="1487">
        <f>'НЗ 2-экз'!F334</f>
        <v>0</v>
      </c>
      <c r="G336" s="1487">
        <f>'НЗ 2-экз'!G334</f>
        <v>0</v>
      </c>
      <c r="H336" s="1487">
        <f>'НЗ 2-экз'!H334</f>
        <v>0</v>
      </c>
      <c r="I336" s="1487">
        <f>'НЗ 2-экз'!I334</f>
        <v>0</v>
      </c>
      <c r="J336" s="1487">
        <f>'НЗ 2-экз'!J334</f>
        <v>0</v>
      </c>
      <c r="K336" s="1487">
        <f>'НЗ 2-экз'!K334</f>
        <v>0</v>
      </c>
      <c r="L336" s="1487">
        <f>'НЗ 2-экз'!L334</f>
        <v>0</v>
      </c>
      <c r="M336" s="1487">
        <f>'НЗ 2-экз'!M334</f>
        <v>0</v>
      </c>
      <c r="N336" s="1487">
        <f>'НЗ 2-экз'!N334</f>
        <v>0</v>
      </c>
      <c r="O336" s="1487">
        <f>'НЗ 2-экз'!O334</f>
        <v>0</v>
      </c>
      <c r="P336" s="1487">
        <f>'НЗ 2-экз'!P334</f>
        <v>0</v>
      </c>
      <c r="Q336" s="1487">
        <f>'НЗ 2-экз'!Q334</f>
        <v>0</v>
      </c>
      <c r="R336" s="1487">
        <f>'НЗ 2-экз'!R334</f>
        <v>0</v>
      </c>
      <c r="S336" s="1487">
        <f>'НЗ 2-экз'!S334</f>
        <v>0</v>
      </c>
      <c r="T336" s="1487">
        <f>'НЗ 2-экз'!T334</f>
        <v>0</v>
      </c>
      <c r="U336" s="1487">
        <f>'НЗ 2-экз'!U334</f>
        <v>0</v>
      </c>
      <c r="V336" s="1487">
        <f>'НЗ 2-экз'!V334</f>
        <v>0</v>
      </c>
      <c r="W336" s="1487">
        <f>'НЗ 2-экз'!W334</f>
        <v>0</v>
      </c>
      <c r="X336" s="1487">
        <f>'НЗ 2-экз'!X334</f>
        <v>0</v>
      </c>
      <c r="Y336" s="1487">
        <f>'НЗ 2-экз'!Y334</f>
        <v>0</v>
      </c>
      <c r="Z336" s="1487">
        <f>'НЗ 2-экз'!Z334</f>
        <v>455313</v>
      </c>
      <c r="AA336" s="1487">
        <f>'НЗ 2-экз'!AA334</f>
        <v>0</v>
      </c>
      <c r="AB336" s="1487">
        <f>'НЗ 2-экз'!AB334</f>
        <v>0</v>
      </c>
      <c r="AC336" s="1487">
        <f>'НЗ 2-экз'!AC334</f>
        <v>0</v>
      </c>
      <c r="AD336" s="1487">
        <f>'НЗ 2-экз'!AD334</f>
        <v>0</v>
      </c>
      <c r="AE336" s="1488"/>
      <c r="AF336" s="1488"/>
      <c r="AG336" s="1488">
        <f t="shared" si="123"/>
        <v>0</v>
      </c>
      <c r="AH336" s="1488">
        <f t="shared" si="124"/>
        <v>455313</v>
      </c>
      <c r="AI336" s="1488">
        <f t="shared" si="125"/>
        <v>0</v>
      </c>
      <c r="AJ336" s="1488">
        <f t="shared" si="126"/>
        <v>0</v>
      </c>
      <c r="AK336" s="1488">
        <f t="shared" si="127"/>
        <v>455313</v>
      </c>
      <c r="AL336" s="1488">
        <f t="shared" si="122"/>
        <v>455313</v>
      </c>
      <c r="AM336" s="1839"/>
    </row>
    <row r="337" spans="1:39" ht="11.25" hidden="1" customHeight="1" x14ac:dyDescent="0.2">
      <c r="A337" s="1427" t="s">
        <v>197</v>
      </c>
      <c r="B337" s="1053">
        <v>247</v>
      </c>
      <c r="C337" s="42"/>
      <c r="D337" s="58"/>
      <c r="E337" s="1487">
        <f>'НЗ 2-экз'!E335</f>
        <v>0</v>
      </c>
      <c r="F337" s="1487">
        <f>'НЗ 2-экз'!F335</f>
        <v>0</v>
      </c>
      <c r="G337" s="1487">
        <f>'НЗ 2-экз'!G335</f>
        <v>0</v>
      </c>
      <c r="H337" s="1487">
        <f>'НЗ 2-экз'!H335</f>
        <v>0</v>
      </c>
      <c r="I337" s="1487">
        <f>'НЗ 2-экз'!I335</f>
        <v>0</v>
      </c>
      <c r="J337" s="1487">
        <f>'НЗ 2-экз'!J335</f>
        <v>0</v>
      </c>
      <c r="K337" s="1487">
        <f>'НЗ 2-экз'!K335</f>
        <v>0</v>
      </c>
      <c r="L337" s="1487">
        <f>'НЗ 2-экз'!L335</f>
        <v>0</v>
      </c>
      <c r="M337" s="1487">
        <f>'НЗ 2-экз'!M335</f>
        <v>0</v>
      </c>
      <c r="N337" s="1487">
        <f>'НЗ 2-экз'!N335</f>
        <v>0</v>
      </c>
      <c r="O337" s="1487">
        <f>'НЗ 2-экз'!O335</f>
        <v>0</v>
      </c>
      <c r="P337" s="1487">
        <f>'НЗ 2-экз'!P335</f>
        <v>0</v>
      </c>
      <c r="Q337" s="1487">
        <f>'НЗ 2-экз'!Q335</f>
        <v>0</v>
      </c>
      <c r="R337" s="1487">
        <f>'НЗ 2-экз'!R335</f>
        <v>0</v>
      </c>
      <c r="S337" s="1487">
        <f>'НЗ 2-экз'!S335</f>
        <v>0</v>
      </c>
      <c r="T337" s="1487">
        <f>'НЗ 2-экз'!T335</f>
        <v>0</v>
      </c>
      <c r="U337" s="1487">
        <f>'НЗ 2-экз'!U335</f>
        <v>0</v>
      </c>
      <c r="V337" s="1487">
        <f>'НЗ 2-экз'!V335</f>
        <v>0</v>
      </c>
      <c r="W337" s="1487">
        <f>'НЗ 2-экз'!W335</f>
        <v>0</v>
      </c>
      <c r="X337" s="1487">
        <f>'НЗ 2-экз'!X335</f>
        <v>0</v>
      </c>
      <c r="Y337" s="1487">
        <f>'НЗ 2-экз'!Y335</f>
        <v>0</v>
      </c>
      <c r="Z337" s="1487">
        <f>'НЗ 2-экз'!Z335</f>
        <v>150000</v>
      </c>
      <c r="AA337" s="1487">
        <f>'НЗ 2-экз'!AA335</f>
        <v>0</v>
      </c>
      <c r="AB337" s="1487">
        <f>'НЗ 2-экз'!AB335</f>
        <v>0</v>
      </c>
      <c r="AC337" s="1487">
        <f>'НЗ 2-экз'!AC335</f>
        <v>0</v>
      </c>
      <c r="AD337" s="1487">
        <f>'НЗ 2-экз'!AD335</f>
        <v>0</v>
      </c>
      <c r="AE337" s="1488"/>
      <c r="AF337" s="1488"/>
      <c r="AG337" s="1488">
        <f t="shared" si="123"/>
        <v>0</v>
      </c>
      <c r="AH337" s="1488">
        <f t="shared" si="124"/>
        <v>150000</v>
      </c>
      <c r="AI337" s="1488">
        <f t="shared" si="125"/>
        <v>0</v>
      </c>
      <c r="AJ337" s="1488">
        <f t="shared" si="126"/>
        <v>0</v>
      </c>
      <c r="AK337" s="1488">
        <f t="shared" si="127"/>
        <v>150000</v>
      </c>
      <c r="AL337" s="1488">
        <f t="shared" si="122"/>
        <v>150000</v>
      </c>
      <c r="AM337" s="1839"/>
    </row>
    <row r="338" spans="1:39" ht="11.25" hidden="1" customHeight="1" x14ac:dyDescent="0.2">
      <c r="A338" s="1427" t="s">
        <v>198</v>
      </c>
      <c r="B338" s="1053">
        <v>244</v>
      </c>
      <c r="C338" s="42"/>
      <c r="D338" s="58"/>
      <c r="E338" s="1487">
        <f>'НЗ 2-экз'!E336</f>
        <v>0</v>
      </c>
      <c r="F338" s="1487">
        <f>'НЗ 2-экз'!F336</f>
        <v>0</v>
      </c>
      <c r="G338" s="1487">
        <f>'НЗ 2-экз'!G336</f>
        <v>0</v>
      </c>
      <c r="H338" s="1487">
        <f>'НЗ 2-экз'!H336</f>
        <v>0</v>
      </c>
      <c r="I338" s="1487">
        <f>'НЗ 2-экз'!I336</f>
        <v>0</v>
      </c>
      <c r="J338" s="1487">
        <f>'НЗ 2-экз'!J336</f>
        <v>0</v>
      </c>
      <c r="K338" s="1487">
        <f>'НЗ 2-экз'!K336</f>
        <v>0</v>
      </c>
      <c r="L338" s="1487">
        <f>'НЗ 2-экз'!L336</f>
        <v>0</v>
      </c>
      <c r="M338" s="1487">
        <f>'НЗ 2-экз'!M336</f>
        <v>0</v>
      </c>
      <c r="N338" s="1487">
        <f>'НЗ 2-экз'!N336</f>
        <v>0</v>
      </c>
      <c r="O338" s="1487">
        <f>'НЗ 2-экз'!O336</f>
        <v>0</v>
      </c>
      <c r="P338" s="1487">
        <f>'НЗ 2-экз'!P336</f>
        <v>0</v>
      </c>
      <c r="Q338" s="1487">
        <f>'НЗ 2-экз'!Q336</f>
        <v>0</v>
      </c>
      <c r="R338" s="1487">
        <f>'НЗ 2-экз'!R336</f>
        <v>0</v>
      </c>
      <c r="S338" s="1487">
        <f>'НЗ 2-экз'!S336</f>
        <v>0</v>
      </c>
      <c r="T338" s="1487">
        <f>'НЗ 2-экз'!T336</f>
        <v>0</v>
      </c>
      <c r="U338" s="1487">
        <f>'НЗ 2-экз'!U336</f>
        <v>0</v>
      </c>
      <c r="V338" s="1487">
        <f>'НЗ 2-экз'!V336</f>
        <v>0</v>
      </c>
      <c r="W338" s="1487">
        <f>'НЗ 2-экз'!W336</f>
        <v>0</v>
      </c>
      <c r="X338" s="1487">
        <f>'НЗ 2-экз'!X336</f>
        <v>0</v>
      </c>
      <c r="Y338" s="1487">
        <f>'НЗ 2-экз'!Y336</f>
        <v>0</v>
      </c>
      <c r="Z338" s="1487">
        <f>'НЗ 2-экз'!Z336</f>
        <v>13290.739999999998</v>
      </c>
      <c r="AA338" s="1487">
        <f>'НЗ 2-экз'!AA336</f>
        <v>0</v>
      </c>
      <c r="AB338" s="1487">
        <f>'НЗ 2-экз'!AB336</f>
        <v>0</v>
      </c>
      <c r="AC338" s="1487">
        <f>'НЗ 2-экз'!AC336</f>
        <v>0</v>
      </c>
      <c r="AD338" s="1487">
        <f>'НЗ 2-экз'!AD336</f>
        <v>0</v>
      </c>
      <c r="AE338" s="1488"/>
      <c r="AF338" s="1488"/>
      <c r="AG338" s="1488">
        <f t="shared" si="123"/>
        <v>0</v>
      </c>
      <c r="AH338" s="1488">
        <f t="shared" si="124"/>
        <v>13290.739999999998</v>
      </c>
      <c r="AI338" s="1488">
        <f t="shared" si="125"/>
        <v>0</v>
      </c>
      <c r="AJ338" s="1488">
        <f t="shared" si="126"/>
        <v>0</v>
      </c>
      <c r="AK338" s="1488">
        <f t="shared" si="127"/>
        <v>13290.739999999998</v>
      </c>
      <c r="AL338" s="1488">
        <f t="shared" si="122"/>
        <v>13290.739999999998</v>
      </c>
      <c r="AM338" s="1839"/>
    </row>
    <row r="339" spans="1:39" ht="11.25" hidden="1" customHeight="1" x14ac:dyDescent="0.2">
      <c r="A339" s="1427" t="s">
        <v>878</v>
      </c>
      <c r="B339" s="1053">
        <v>244</v>
      </c>
      <c r="C339" s="42"/>
      <c r="D339" s="58"/>
      <c r="E339" s="1487">
        <f>'НЗ 2-экз'!E337</f>
        <v>0</v>
      </c>
      <c r="F339" s="1487">
        <f>'НЗ 2-экз'!F337</f>
        <v>0</v>
      </c>
      <c r="G339" s="1487">
        <f>'НЗ 2-экз'!G337</f>
        <v>0</v>
      </c>
      <c r="H339" s="1487">
        <f>'НЗ 2-экз'!H337</f>
        <v>0</v>
      </c>
      <c r="I339" s="1487">
        <f>'НЗ 2-экз'!I337</f>
        <v>0</v>
      </c>
      <c r="J339" s="1487">
        <f>'НЗ 2-экз'!J337</f>
        <v>0</v>
      </c>
      <c r="K339" s="1487">
        <f>'НЗ 2-экз'!K337</f>
        <v>0</v>
      </c>
      <c r="L339" s="1487">
        <f>'НЗ 2-экз'!L337</f>
        <v>0</v>
      </c>
      <c r="M339" s="1487">
        <f>'НЗ 2-экз'!M337</f>
        <v>0</v>
      </c>
      <c r="N339" s="1487">
        <f>'НЗ 2-экз'!N337</f>
        <v>0</v>
      </c>
      <c r="O339" s="1487">
        <f>'НЗ 2-экз'!O337</f>
        <v>0</v>
      </c>
      <c r="P339" s="1487">
        <f>'НЗ 2-экз'!P337</f>
        <v>0</v>
      </c>
      <c r="Q339" s="1487">
        <f>'НЗ 2-экз'!Q337</f>
        <v>0</v>
      </c>
      <c r="R339" s="1487">
        <f>'НЗ 2-экз'!R337</f>
        <v>0</v>
      </c>
      <c r="S339" s="1487">
        <f>'НЗ 2-экз'!S337</f>
        <v>0</v>
      </c>
      <c r="T339" s="1487">
        <f>'НЗ 2-экз'!T337</f>
        <v>0</v>
      </c>
      <c r="U339" s="1487">
        <f>'НЗ 2-экз'!U337</f>
        <v>0</v>
      </c>
      <c r="V339" s="1487">
        <f>'НЗ 2-экз'!V337</f>
        <v>0</v>
      </c>
      <c r="W339" s="1487">
        <f>'НЗ 2-экз'!W337</f>
        <v>0</v>
      </c>
      <c r="X339" s="1487">
        <f>'НЗ 2-экз'!X337</f>
        <v>0</v>
      </c>
      <c r="Y339" s="1487">
        <f>'НЗ 2-экз'!Y337</f>
        <v>0</v>
      </c>
      <c r="Z339" s="1487">
        <f>'НЗ 2-экз'!Z337</f>
        <v>5598</v>
      </c>
      <c r="AA339" s="1487">
        <f>'НЗ 2-экз'!AA337</f>
        <v>0</v>
      </c>
      <c r="AB339" s="1487">
        <f>'НЗ 2-экз'!AB337</f>
        <v>0</v>
      </c>
      <c r="AC339" s="1487">
        <f>'НЗ 2-экз'!AC337</f>
        <v>0</v>
      </c>
      <c r="AD339" s="1487">
        <f>'НЗ 2-экз'!AD337</f>
        <v>0</v>
      </c>
      <c r="AE339" s="1488"/>
      <c r="AF339" s="1488"/>
      <c r="AG339" s="1488">
        <f t="shared" si="123"/>
        <v>0</v>
      </c>
      <c r="AH339" s="1488">
        <f t="shared" si="124"/>
        <v>5598</v>
      </c>
      <c r="AI339" s="1488">
        <f t="shared" si="125"/>
        <v>0</v>
      </c>
      <c r="AJ339" s="1488">
        <f t="shared" si="126"/>
        <v>0</v>
      </c>
      <c r="AK339" s="1488">
        <f t="shared" si="127"/>
        <v>5598</v>
      </c>
      <c r="AL339" s="1488">
        <f t="shared" si="122"/>
        <v>5598</v>
      </c>
      <c r="AM339" s="1839"/>
    </row>
    <row r="340" spans="1:39" ht="11.25" hidden="1" customHeight="1" x14ac:dyDescent="0.2">
      <c r="A340" s="1426">
        <v>224</v>
      </c>
      <c r="B340" s="1053">
        <v>244</v>
      </c>
      <c r="C340" s="12"/>
      <c r="D340" s="58"/>
      <c r="E340" s="1487">
        <f>'НЗ 2-экз'!E338</f>
        <v>0</v>
      </c>
      <c r="F340" s="1487">
        <f>'НЗ 2-экз'!F338</f>
        <v>0</v>
      </c>
      <c r="G340" s="1487">
        <f>'НЗ 2-экз'!G338</f>
        <v>0</v>
      </c>
      <c r="H340" s="1487">
        <f>'НЗ 2-экз'!H338</f>
        <v>0</v>
      </c>
      <c r="I340" s="1487">
        <f>'НЗ 2-экз'!I338</f>
        <v>0</v>
      </c>
      <c r="J340" s="1487">
        <f>'НЗ 2-экз'!J338</f>
        <v>0</v>
      </c>
      <c r="K340" s="1487">
        <f>'НЗ 2-экз'!K338</f>
        <v>0</v>
      </c>
      <c r="L340" s="1487">
        <f>'НЗ 2-экз'!L338</f>
        <v>0</v>
      </c>
      <c r="M340" s="1487">
        <f>'НЗ 2-экз'!M338</f>
        <v>0</v>
      </c>
      <c r="N340" s="1487">
        <f>'НЗ 2-экз'!N338</f>
        <v>0</v>
      </c>
      <c r="O340" s="1487">
        <f>'НЗ 2-экз'!O338</f>
        <v>0</v>
      </c>
      <c r="P340" s="1487">
        <f>'НЗ 2-экз'!P338</f>
        <v>0</v>
      </c>
      <c r="Q340" s="1487">
        <f>'НЗ 2-экз'!Q338</f>
        <v>0</v>
      </c>
      <c r="R340" s="1487">
        <f>'НЗ 2-экз'!R338</f>
        <v>0</v>
      </c>
      <c r="S340" s="1487">
        <f>'НЗ 2-экз'!S338</f>
        <v>0</v>
      </c>
      <c r="T340" s="1487">
        <f>'НЗ 2-экз'!T338</f>
        <v>0</v>
      </c>
      <c r="U340" s="1487">
        <f>'НЗ 2-экз'!U338</f>
        <v>0</v>
      </c>
      <c r="V340" s="1487">
        <f>'НЗ 2-экз'!V338</f>
        <v>0</v>
      </c>
      <c r="W340" s="1487">
        <f>'НЗ 2-экз'!W338</f>
        <v>0</v>
      </c>
      <c r="X340" s="1487">
        <f>'НЗ 2-экз'!X338</f>
        <v>0</v>
      </c>
      <c r="Y340" s="1487">
        <f>'НЗ 2-экз'!Y338</f>
        <v>0</v>
      </c>
      <c r="Z340" s="1487">
        <f>'НЗ 2-экз'!Z338</f>
        <v>1000</v>
      </c>
      <c r="AA340" s="1487">
        <f>'НЗ 2-экз'!AA338</f>
        <v>0</v>
      </c>
      <c r="AB340" s="1487">
        <f>'НЗ 2-экз'!AB338</f>
        <v>0</v>
      </c>
      <c r="AC340" s="1487">
        <f>'НЗ 2-экз'!AC338</f>
        <v>0</v>
      </c>
      <c r="AD340" s="1487">
        <f>'НЗ 2-экз'!AD338</f>
        <v>0</v>
      </c>
      <c r="AE340" s="1488"/>
      <c r="AF340" s="1488"/>
      <c r="AG340" s="1488">
        <f t="shared" si="123"/>
        <v>0</v>
      </c>
      <c r="AH340" s="1488">
        <f t="shared" si="124"/>
        <v>1000</v>
      </c>
      <c r="AI340" s="1488">
        <f t="shared" si="125"/>
        <v>0</v>
      </c>
      <c r="AJ340" s="1488">
        <f t="shared" si="126"/>
        <v>0</v>
      </c>
      <c r="AK340" s="1488">
        <f t="shared" si="127"/>
        <v>1000</v>
      </c>
      <c r="AL340" s="1488">
        <f t="shared" si="122"/>
        <v>1000</v>
      </c>
      <c r="AM340" s="1839"/>
    </row>
    <row r="341" spans="1:39" ht="11.25" hidden="1" customHeight="1" x14ac:dyDescent="0.2">
      <c r="A341" s="1428" t="s">
        <v>199</v>
      </c>
      <c r="B341" s="1057">
        <v>244</v>
      </c>
      <c r="C341" s="14"/>
      <c r="D341" s="58"/>
      <c r="E341" s="1487">
        <f>'НЗ 2-экз'!E339</f>
        <v>0</v>
      </c>
      <c r="F341" s="1487">
        <f>'НЗ 2-экз'!F339</f>
        <v>0</v>
      </c>
      <c r="G341" s="1487">
        <f>'НЗ 2-экз'!G339</f>
        <v>0</v>
      </c>
      <c r="H341" s="1487">
        <f>'НЗ 2-экз'!H339</f>
        <v>0</v>
      </c>
      <c r="I341" s="1487">
        <f>'НЗ 2-экз'!I339</f>
        <v>0</v>
      </c>
      <c r="J341" s="1487">
        <f>'НЗ 2-экз'!J339</f>
        <v>0</v>
      </c>
      <c r="K341" s="1487">
        <f>'НЗ 2-экз'!K339</f>
        <v>0</v>
      </c>
      <c r="L341" s="1487">
        <f>'НЗ 2-экз'!L339</f>
        <v>0</v>
      </c>
      <c r="M341" s="1487">
        <f>'НЗ 2-экз'!M339</f>
        <v>0</v>
      </c>
      <c r="N341" s="1487">
        <f>'НЗ 2-экз'!N339</f>
        <v>0</v>
      </c>
      <c r="O341" s="1487">
        <f>'НЗ 2-экз'!O339</f>
        <v>0</v>
      </c>
      <c r="P341" s="1487">
        <f>'НЗ 2-экз'!P339</f>
        <v>0</v>
      </c>
      <c r="Q341" s="1487">
        <f>'НЗ 2-экз'!Q339</f>
        <v>0</v>
      </c>
      <c r="R341" s="1487">
        <f>'НЗ 2-экз'!R339</f>
        <v>0</v>
      </c>
      <c r="S341" s="1487">
        <f>'НЗ 2-экз'!S339</f>
        <v>0</v>
      </c>
      <c r="T341" s="1487">
        <f>'НЗ 2-экз'!T339</f>
        <v>0</v>
      </c>
      <c r="U341" s="1487">
        <f>'НЗ 2-экз'!U339</f>
        <v>0</v>
      </c>
      <c r="V341" s="1487">
        <f>'НЗ 2-экз'!V339</f>
        <v>0</v>
      </c>
      <c r="W341" s="1487">
        <f>'НЗ 2-экз'!W339</f>
        <v>0</v>
      </c>
      <c r="X341" s="1487">
        <f>'НЗ 2-экз'!X339</f>
        <v>0</v>
      </c>
      <c r="Y341" s="1487">
        <f>'НЗ 2-экз'!Y339</f>
        <v>0</v>
      </c>
      <c r="Z341" s="1487">
        <f>'НЗ 2-экз'!Z339</f>
        <v>0</v>
      </c>
      <c r="AA341" s="1487">
        <f>'НЗ 2-экз'!AA339</f>
        <v>0</v>
      </c>
      <c r="AB341" s="1487">
        <f>'НЗ 2-экз'!AB339</f>
        <v>0</v>
      </c>
      <c r="AC341" s="1487">
        <f>'НЗ 2-экз'!AC339</f>
        <v>0</v>
      </c>
      <c r="AD341" s="1487">
        <f>'НЗ 2-экз'!AD339</f>
        <v>0</v>
      </c>
      <c r="AE341" s="1488"/>
      <c r="AF341" s="1488"/>
      <c r="AG341" s="1488">
        <f t="shared" si="123"/>
        <v>0</v>
      </c>
      <c r="AH341" s="1488">
        <f t="shared" si="124"/>
        <v>0</v>
      </c>
      <c r="AI341" s="1488">
        <f t="shared" si="125"/>
        <v>0</v>
      </c>
      <c r="AJ341" s="1488">
        <f t="shared" si="126"/>
        <v>0</v>
      </c>
      <c r="AK341" s="1488">
        <f t="shared" si="127"/>
        <v>0</v>
      </c>
      <c r="AL341" s="1488">
        <f t="shared" si="122"/>
        <v>0</v>
      </c>
      <c r="AM341" s="1839"/>
    </row>
    <row r="342" spans="1:39" ht="11.25" hidden="1" customHeight="1" x14ac:dyDescent="0.2">
      <c r="A342" s="1428" t="s">
        <v>200</v>
      </c>
      <c r="B342" s="1057">
        <v>244</v>
      </c>
      <c r="C342" s="14"/>
      <c r="D342" s="58"/>
      <c r="E342" s="1487">
        <f>'НЗ 2-экз'!E340</f>
        <v>0</v>
      </c>
      <c r="F342" s="1487">
        <f>'НЗ 2-экз'!F340</f>
        <v>0</v>
      </c>
      <c r="G342" s="1487">
        <f>'НЗ 2-экз'!G340</f>
        <v>0</v>
      </c>
      <c r="H342" s="1487">
        <f>'НЗ 2-экз'!H340</f>
        <v>0</v>
      </c>
      <c r="I342" s="1487">
        <f>'НЗ 2-экз'!I340</f>
        <v>0</v>
      </c>
      <c r="J342" s="1487">
        <f>'НЗ 2-экз'!J340</f>
        <v>0</v>
      </c>
      <c r="K342" s="1487">
        <f>'НЗ 2-экз'!K340</f>
        <v>0</v>
      </c>
      <c r="L342" s="1487">
        <f>'НЗ 2-экз'!L340</f>
        <v>0</v>
      </c>
      <c r="M342" s="1487">
        <f>'НЗ 2-экз'!M340</f>
        <v>0</v>
      </c>
      <c r="N342" s="1487">
        <f>'НЗ 2-экз'!N340</f>
        <v>0</v>
      </c>
      <c r="O342" s="1487">
        <f>'НЗ 2-экз'!O340</f>
        <v>0</v>
      </c>
      <c r="P342" s="1487">
        <f>'НЗ 2-экз'!P340</f>
        <v>0</v>
      </c>
      <c r="Q342" s="1487">
        <f>'НЗ 2-экз'!Q340</f>
        <v>0</v>
      </c>
      <c r="R342" s="1487">
        <f>'НЗ 2-экз'!R340</f>
        <v>0</v>
      </c>
      <c r="S342" s="1487">
        <f>'НЗ 2-экз'!S340</f>
        <v>0</v>
      </c>
      <c r="T342" s="1487">
        <f>'НЗ 2-экз'!T340</f>
        <v>0</v>
      </c>
      <c r="U342" s="1487">
        <f>'НЗ 2-экз'!U340</f>
        <v>0</v>
      </c>
      <c r="V342" s="1487">
        <f>'НЗ 2-экз'!V340</f>
        <v>0</v>
      </c>
      <c r="W342" s="1487">
        <f>'НЗ 2-экз'!W340</f>
        <v>0</v>
      </c>
      <c r="X342" s="1487">
        <f>'НЗ 2-экз'!X340</f>
        <v>0</v>
      </c>
      <c r="Y342" s="1487">
        <f>'НЗ 2-экз'!Y340</f>
        <v>0</v>
      </c>
      <c r="Z342" s="1487">
        <f>'НЗ 2-экз'!Z340</f>
        <v>0</v>
      </c>
      <c r="AA342" s="1487">
        <f>'НЗ 2-экз'!AA340</f>
        <v>0</v>
      </c>
      <c r="AB342" s="1487">
        <f>'НЗ 2-экз'!AB340</f>
        <v>0</v>
      </c>
      <c r="AC342" s="1487">
        <f>'НЗ 2-экз'!AC340</f>
        <v>0</v>
      </c>
      <c r="AD342" s="1487">
        <f>'НЗ 2-экз'!AD340</f>
        <v>0</v>
      </c>
      <c r="AE342" s="1488"/>
      <c r="AF342" s="1488"/>
      <c r="AG342" s="1488">
        <f t="shared" si="123"/>
        <v>0</v>
      </c>
      <c r="AH342" s="1488">
        <f t="shared" si="124"/>
        <v>0</v>
      </c>
      <c r="AI342" s="1488">
        <f t="shared" si="125"/>
        <v>0</v>
      </c>
      <c r="AJ342" s="1488">
        <f t="shared" si="126"/>
        <v>0</v>
      </c>
      <c r="AK342" s="1488">
        <f t="shared" si="127"/>
        <v>0</v>
      </c>
      <c r="AL342" s="1488">
        <f t="shared" si="122"/>
        <v>0</v>
      </c>
      <c r="AM342" s="1839"/>
    </row>
    <row r="343" spans="1:39" ht="11.25" hidden="1" customHeight="1" x14ac:dyDescent="0.2">
      <c r="A343" s="1428" t="s">
        <v>201</v>
      </c>
      <c r="B343" s="1057">
        <v>244</v>
      </c>
      <c r="C343" s="14"/>
      <c r="D343" s="58"/>
      <c r="E343" s="1487">
        <f>'НЗ 2-экз'!E341</f>
        <v>0</v>
      </c>
      <c r="F343" s="1487">
        <f>'НЗ 2-экз'!F341</f>
        <v>0</v>
      </c>
      <c r="G343" s="1487">
        <f>'НЗ 2-экз'!G341</f>
        <v>0</v>
      </c>
      <c r="H343" s="1487">
        <f>'НЗ 2-экз'!H341</f>
        <v>0</v>
      </c>
      <c r="I343" s="1487">
        <f>'НЗ 2-экз'!I341</f>
        <v>0</v>
      </c>
      <c r="J343" s="1487">
        <f>'НЗ 2-экз'!J341</f>
        <v>0</v>
      </c>
      <c r="K343" s="1487">
        <f>'НЗ 2-экз'!K341</f>
        <v>0</v>
      </c>
      <c r="L343" s="1487">
        <f>'НЗ 2-экз'!L341</f>
        <v>0</v>
      </c>
      <c r="M343" s="1487">
        <f>'НЗ 2-экз'!M341</f>
        <v>0</v>
      </c>
      <c r="N343" s="1487">
        <f>'НЗ 2-экз'!N341</f>
        <v>0</v>
      </c>
      <c r="O343" s="1487">
        <f>'НЗ 2-экз'!O341</f>
        <v>0</v>
      </c>
      <c r="P343" s="1487">
        <f>'НЗ 2-экз'!P341</f>
        <v>0</v>
      </c>
      <c r="Q343" s="1487">
        <f>'НЗ 2-экз'!Q341</f>
        <v>0</v>
      </c>
      <c r="R343" s="1487">
        <f>'НЗ 2-экз'!R341</f>
        <v>0</v>
      </c>
      <c r="S343" s="1487">
        <f>'НЗ 2-экз'!S341</f>
        <v>0</v>
      </c>
      <c r="T343" s="1487">
        <f>'НЗ 2-экз'!T341</f>
        <v>0</v>
      </c>
      <c r="U343" s="1487">
        <f>'НЗ 2-экз'!U341</f>
        <v>0</v>
      </c>
      <c r="V343" s="1487">
        <f>'НЗ 2-экз'!V341</f>
        <v>0</v>
      </c>
      <c r="W343" s="1487">
        <f>'НЗ 2-экз'!W341</f>
        <v>0</v>
      </c>
      <c r="X343" s="1487">
        <f>'НЗ 2-экз'!X341</f>
        <v>0</v>
      </c>
      <c r="Y343" s="1487">
        <f>'НЗ 2-экз'!Y341</f>
        <v>0</v>
      </c>
      <c r="Z343" s="1487">
        <f>'НЗ 2-экз'!Z341</f>
        <v>5650</v>
      </c>
      <c r="AA343" s="1487">
        <f>'НЗ 2-экз'!AA341</f>
        <v>0</v>
      </c>
      <c r="AB343" s="1487">
        <f>'НЗ 2-экз'!AB341</f>
        <v>0</v>
      </c>
      <c r="AC343" s="1487">
        <f>'НЗ 2-экз'!AC341</f>
        <v>0</v>
      </c>
      <c r="AD343" s="1487">
        <f>'НЗ 2-экз'!AD341</f>
        <v>0</v>
      </c>
      <c r="AE343" s="1488"/>
      <c r="AF343" s="1488"/>
      <c r="AG343" s="1488">
        <f t="shared" si="123"/>
        <v>0</v>
      </c>
      <c r="AH343" s="1488">
        <f t="shared" si="124"/>
        <v>5650</v>
      </c>
      <c r="AI343" s="1488">
        <f t="shared" si="125"/>
        <v>0</v>
      </c>
      <c r="AJ343" s="1488">
        <f t="shared" si="126"/>
        <v>0</v>
      </c>
      <c r="AK343" s="1488">
        <f t="shared" si="127"/>
        <v>5650</v>
      </c>
      <c r="AL343" s="1488">
        <f t="shared" si="122"/>
        <v>5650</v>
      </c>
      <c r="AM343" s="1839"/>
    </row>
    <row r="344" spans="1:39" ht="11.25" hidden="1" customHeight="1" x14ac:dyDescent="0.2">
      <c r="A344" s="1428" t="s">
        <v>202</v>
      </c>
      <c r="B344" s="1057">
        <v>244</v>
      </c>
      <c r="C344" s="14"/>
      <c r="D344" s="58"/>
      <c r="E344" s="1487">
        <f>'НЗ 2-экз'!E342</f>
        <v>0</v>
      </c>
      <c r="F344" s="1487">
        <f>'НЗ 2-экз'!F342</f>
        <v>0</v>
      </c>
      <c r="G344" s="1487">
        <f>'НЗ 2-экз'!G342</f>
        <v>0</v>
      </c>
      <c r="H344" s="1487">
        <f>'НЗ 2-экз'!H342</f>
        <v>0</v>
      </c>
      <c r="I344" s="1487">
        <f>'НЗ 2-экз'!I342</f>
        <v>0</v>
      </c>
      <c r="J344" s="1487">
        <f>'НЗ 2-экз'!J342</f>
        <v>0</v>
      </c>
      <c r="K344" s="1487">
        <f>'НЗ 2-экз'!K342</f>
        <v>0</v>
      </c>
      <c r="L344" s="1487">
        <f>'НЗ 2-экз'!L342</f>
        <v>0</v>
      </c>
      <c r="M344" s="1487">
        <f>'НЗ 2-экз'!M342</f>
        <v>0</v>
      </c>
      <c r="N344" s="1487">
        <f>'НЗ 2-экз'!N342</f>
        <v>0</v>
      </c>
      <c r="O344" s="1487">
        <f>'НЗ 2-экз'!O342</f>
        <v>0</v>
      </c>
      <c r="P344" s="1487">
        <f>'НЗ 2-экз'!P342</f>
        <v>0</v>
      </c>
      <c r="Q344" s="1487">
        <f>'НЗ 2-экз'!Q342</f>
        <v>0</v>
      </c>
      <c r="R344" s="1487">
        <f>'НЗ 2-экз'!R342</f>
        <v>0</v>
      </c>
      <c r="S344" s="1487">
        <f>'НЗ 2-экз'!S342</f>
        <v>0</v>
      </c>
      <c r="T344" s="1487">
        <f>'НЗ 2-экз'!T342</f>
        <v>0</v>
      </c>
      <c r="U344" s="1487">
        <f>'НЗ 2-экз'!U342</f>
        <v>0</v>
      </c>
      <c r="V344" s="1487">
        <f>'НЗ 2-экз'!V342</f>
        <v>0</v>
      </c>
      <c r="W344" s="1487">
        <f>'НЗ 2-экз'!W342</f>
        <v>0</v>
      </c>
      <c r="X344" s="1487">
        <f>'НЗ 2-экз'!X342</f>
        <v>0</v>
      </c>
      <c r="Y344" s="1487">
        <f>'НЗ 2-экз'!Y342</f>
        <v>0</v>
      </c>
      <c r="Z344" s="1487">
        <f>'НЗ 2-экз'!Z342</f>
        <v>0</v>
      </c>
      <c r="AA344" s="1487">
        <f>'НЗ 2-экз'!AA342</f>
        <v>0</v>
      </c>
      <c r="AB344" s="1487">
        <f>'НЗ 2-экз'!AB342</f>
        <v>0</v>
      </c>
      <c r="AC344" s="1487">
        <f>'НЗ 2-экз'!AC342</f>
        <v>0</v>
      </c>
      <c r="AD344" s="1487">
        <f>'НЗ 2-экз'!AD342</f>
        <v>0</v>
      </c>
      <c r="AE344" s="1488"/>
      <c r="AF344" s="1488"/>
      <c r="AG344" s="1488">
        <f t="shared" si="123"/>
        <v>0</v>
      </c>
      <c r="AH344" s="1488">
        <f t="shared" si="124"/>
        <v>0</v>
      </c>
      <c r="AI344" s="1488">
        <f t="shared" si="125"/>
        <v>0</v>
      </c>
      <c r="AJ344" s="1488">
        <f t="shared" si="126"/>
        <v>0</v>
      </c>
      <c r="AK344" s="1488">
        <f t="shared" si="127"/>
        <v>0</v>
      </c>
      <c r="AL344" s="1488">
        <f t="shared" si="122"/>
        <v>0</v>
      </c>
      <c r="AM344" s="1839"/>
    </row>
    <row r="345" spans="1:39" ht="11.25" hidden="1" customHeight="1" x14ac:dyDescent="0.2">
      <c r="A345" s="1429" t="s">
        <v>246</v>
      </c>
      <c r="B345" s="1057">
        <v>244</v>
      </c>
      <c r="C345" s="15"/>
      <c r="D345" s="58"/>
      <c r="E345" s="1487">
        <f>'НЗ 2-экз'!E343</f>
        <v>0</v>
      </c>
      <c r="F345" s="1487">
        <f>'НЗ 2-экз'!F343</f>
        <v>0</v>
      </c>
      <c r="G345" s="1487">
        <f>'НЗ 2-экз'!G343</f>
        <v>0</v>
      </c>
      <c r="H345" s="1487">
        <f>'НЗ 2-экз'!H343</f>
        <v>0</v>
      </c>
      <c r="I345" s="1487">
        <f>'НЗ 2-экз'!I343</f>
        <v>0</v>
      </c>
      <c r="J345" s="1487">
        <f>'НЗ 2-экз'!J343</f>
        <v>0</v>
      </c>
      <c r="K345" s="1487">
        <f>'НЗ 2-экз'!K343</f>
        <v>0</v>
      </c>
      <c r="L345" s="1487">
        <f>'НЗ 2-экз'!L343</f>
        <v>0</v>
      </c>
      <c r="M345" s="1487">
        <f>'НЗ 2-экз'!M343</f>
        <v>0</v>
      </c>
      <c r="N345" s="1487">
        <f>'НЗ 2-экз'!N343</f>
        <v>0</v>
      </c>
      <c r="O345" s="1487">
        <f>'НЗ 2-экз'!O343</f>
        <v>0</v>
      </c>
      <c r="P345" s="1487">
        <f>'НЗ 2-экз'!P343</f>
        <v>0</v>
      </c>
      <c r="Q345" s="1487">
        <f>'НЗ 2-экз'!Q343</f>
        <v>0</v>
      </c>
      <c r="R345" s="1487">
        <f>'НЗ 2-экз'!R343</f>
        <v>0</v>
      </c>
      <c r="S345" s="1487">
        <f>'НЗ 2-экз'!S343</f>
        <v>0</v>
      </c>
      <c r="T345" s="1487">
        <f>'НЗ 2-экз'!T343</f>
        <v>0</v>
      </c>
      <c r="U345" s="1487">
        <f>'НЗ 2-экз'!U343</f>
        <v>0</v>
      </c>
      <c r="V345" s="1487">
        <f>'НЗ 2-экз'!V343</f>
        <v>0</v>
      </c>
      <c r="W345" s="1487">
        <f>'НЗ 2-экз'!W343</f>
        <v>0</v>
      </c>
      <c r="X345" s="1487">
        <f>'НЗ 2-экз'!X343</f>
        <v>0</v>
      </c>
      <c r="Y345" s="1487">
        <f>'НЗ 2-экз'!Y343</f>
        <v>0</v>
      </c>
      <c r="Z345" s="1487">
        <f>'НЗ 2-экз'!Z343</f>
        <v>39126</v>
      </c>
      <c r="AA345" s="1487">
        <f>'НЗ 2-экз'!AA343</f>
        <v>0</v>
      </c>
      <c r="AB345" s="1487">
        <f>'НЗ 2-экз'!AB343</f>
        <v>0</v>
      </c>
      <c r="AC345" s="1487">
        <f>'НЗ 2-экз'!AC343</f>
        <v>0</v>
      </c>
      <c r="AD345" s="1487">
        <f>'НЗ 2-экз'!AD343</f>
        <v>0</v>
      </c>
      <c r="AE345" s="1488"/>
      <c r="AF345" s="1488"/>
      <c r="AG345" s="1488">
        <f t="shared" si="123"/>
        <v>0</v>
      </c>
      <c r="AH345" s="1488">
        <f t="shared" si="124"/>
        <v>39126</v>
      </c>
      <c r="AI345" s="1488">
        <f t="shared" si="125"/>
        <v>0</v>
      </c>
      <c r="AJ345" s="1488">
        <f t="shared" si="126"/>
        <v>0</v>
      </c>
      <c r="AK345" s="1488">
        <f t="shared" si="127"/>
        <v>39126</v>
      </c>
      <c r="AL345" s="1488">
        <f t="shared" si="122"/>
        <v>39126</v>
      </c>
      <c r="AM345" s="1839"/>
    </row>
    <row r="346" spans="1:39" ht="11.25" hidden="1" customHeight="1" x14ac:dyDescent="0.2">
      <c r="A346" s="1429" t="s">
        <v>248</v>
      </c>
      <c r="B346" s="1057">
        <v>244</v>
      </c>
      <c r="C346" s="15"/>
      <c r="D346" s="58"/>
      <c r="E346" s="1487">
        <f>'НЗ 2-экз'!E344</f>
        <v>0</v>
      </c>
      <c r="F346" s="1487">
        <f>'НЗ 2-экз'!F344</f>
        <v>0</v>
      </c>
      <c r="G346" s="1487">
        <f>'НЗ 2-экз'!G344</f>
        <v>0</v>
      </c>
      <c r="H346" s="1487">
        <f>'НЗ 2-экз'!H344</f>
        <v>0</v>
      </c>
      <c r="I346" s="1487">
        <f>'НЗ 2-экз'!I344</f>
        <v>0</v>
      </c>
      <c r="J346" s="1487">
        <f>'НЗ 2-экз'!J344</f>
        <v>0</v>
      </c>
      <c r="K346" s="1487">
        <f>'НЗ 2-экз'!K344</f>
        <v>0</v>
      </c>
      <c r="L346" s="1487">
        <f>'НЗ 2-экз'!L344</f>
        <v>0</v>
      </c>
      <c r="M346" s="1487">
        <f>'НЗ 2-экз'!M344</f>
        <v>0</v>
      </c>
      <c r="N346" s="1487">
        <f>'НЗ 2-экз'!N344</f>
        <v>0</v>
      </c>
      <c r="O346" s="1487">
        <f>'НЗ 2-экз'!O344</f>
        <v>0</v>
      </c>
      <c r="P346" s="1487">
        <f>'НЗ 2-экз'!P344</f>
        <v>0</v>
      </c>
      <c r="Q346" s="1487">
        <f>'НЗ 2-экз'!Q344</f>
        <v>0</v>
      </c>
      <c r="R346" s="1487">
        <f>'НЗ 2-экз'!R344</f>
        <v>0</v>
      </c>
      <c r="S346" s="1487">
        <f>'НЗ 2-экз'!S344</f>
        <v>0</v>
      </c>
      <c r="T346" s="1487">
        <f>'НЗ 2-экз'!T344</f>
        <v>0</v>
      </c>
      <c r="U346" s="1487">
        <f>'НЗ 2-экз'!U344</f>
        <v>0</v>
      </c>
      <c r="V346" s="1487">
        <f>'НЗ 2-экз'!V344</f>
        <v>0</v>
      </c>
      <c r="W346" s="1487">
        <f>'НЗ 2-экз'!W344</f>
        <v>0</v>
      </c>
      <c r="X346" s="1487">
        <f>'НЗ 2-экз'!X344</f>
        <v>0</v>
      </c>
      <c r="Y346" s="1487">
        <f>'НЗ 2-экз'!Y344</f>
        <v>0</v>
      </c>
      <c r="Z346" s="1487">
        <f>'НЗ 2-экз'!Z344</f>
        <v>0</v>
      </c>
      <c r="AA346" s="1487">
        <f>'НЗ 2-экз'!AA344</f>
        <v>0</v>
      </c>
      <c r="AB346" s="1487">
        <f>'НЗ 2-экз'!AB344</f>
        <v>0</v>
      </c>
      <c r="AC346" s="1487">
        <f>'НЗ 2-экз'!AC344</f>
        <v>0</v>
      </c>
      <c r="AD346" s="1487">
        <f>'НЗ 2-экз'!AD344</f>
        <v>0</v>
      </c>
      <c r="AE346" s="1488"/>
      <c r="AF346" s="1488"/>
      <c r="AG346" s="1488">
        <f t="shared" si="123"/>
        <v>0</v>
      </c>
      <c r="AH346" s="1488">
        <f t="shared" si="124"/>
        <v>0</v>
      </c>
      <c r="AI346" s="1488">
        <f t="shared" si="125"/>
        <v>0</v>
      </c>
      <c r="AJ346" s="1488">
        <f t="shared" si="126"/>
        <v>0</v>
      </c>
      <c r="AK346" s="1488">
        <f t="shared" si="127"/>
        <v>0</v>
      </c>
      <c r="AL346" s="1488">
        <f t="shared" si="122"/>
        <v>0</v>
      </c>
      <c r="AM346" s="1839"/>
    </row>
    <row r="347" spans="1:39" ht="11.25" hidden="1" customHeight="1" x14ac:dyDescent="0.2">
      <c r="A347" s="1425">
        <v>227</v>
      </c>
      <c r="B347" s="1051">
        <v>244</v>
      </c>
      <c r="C347" s="11"/>
      <c r="D347" s="58"/>
      <c r="E347" s="1487">
        <f>'НЗ 2-экз'!E345</f>
        <v>0</v>
      </c>
      <c r="F347" s="1487">
        <f>'НЗ 2-экз'!F345</f>
        <v>0</v>
      </c>
      <c r="G347" s="1487">
        <f>'НЗ 2-экз'!G345</f>
        <v>0</v>
      </c>
      <c r="H347" s="1487">
        <f>'НЗ 2-экз'!H345</f>
        <v>0</v>
      </c>
      <c r="I347" s="1487">
        <f>'НЗ 2-экз'!I345</f>
        <v>0</v>
      </c>
      <c r="J347" s="1487">
        <f>'НЗ 2-экз'!J345</f>
        <v>0</v>
      </c>
      <c r="K347" s="1487">
        <f>'НЗ 2-экз'!K345</f>
        <v>0</v>
      </c>
      <c r="L347" s="1487">
        <f>'НЗ 2-экз'!L345</f>
        <v>0</v>
      </c>
      <c r="M347" s="1487">
        <f>'НЗ 2-экз'!M345</f>
        <v>0</v>
      </c>
      <c r="N347" s="1487">
        <f>'НЗ 2-экз'!N345</f>
        <v>0</v>
      </c>
      <c r="O347" s="1487">
        <f>'НЗ 2-экз'!O345</f>
        <v>0</v>
      </c>
      <c r="P347" s="1487">
        <f>'НЗ 2-экз'!P345</f>
        <v>0</v>
      </c>
      <c r="Q347" s="1487">
        <f>'НЗ 2-экз'!Q345</f>
        <v>0</v>
      </c>
      <c r="R347" s="1487">
        <f>'НЗ 2-экз'!R345</f>
        <v>0</v>
      </c>
      <c r="S347" s="1487">
        <f>'НЗ 2-экз'!S345</f>
        <v>0</v>
      </c>
      <c r="T347" s="1487">
        <f>'НЗ 2-экз'!T345</f>
        <v>0</v>
      </c>
      <c r="U347" s="1487">
        <f>'НЗ 2-экз'!U345</f>
        <v>0</v>
      </c>
      <c r="V347" s="1487">
        <f>'НЗ 2-экз'!V345</f>
        <v>0</v>
      </c>
      <c r="W347" s="1487">
        <f>'НЗ 2-экз'!W345</f>
        <v>0</v>
      </c>
      <c r="X347" s="1487">
        <f>'НЗ 2-экз'!X345</f>
        <v>0</v>
      </c>
      <c r="Y347" s="1487">
        <f>'НЗ 2-экз'!Y345</f>
        <v>0</v>
      </c>
      <c r="Z347" s="1487">
        <f>'НЗ 2-экз'!Z345</f>
        <v>0</v>
      </c>
      <c r="AA347" s="1487">
        <f>'НЗ 2-экз'!AA345</f>
        <v>0</v>
      </c>
      <c r="AB347" s="1487">
        <f>'НЗ 2-экз'!AB345</f>
        <v>0</v>
      </c>
      <c r="AC347" s="1487">
        <f>'НЗ 2-экз'!AC345</f>
        <v>0</v>
      </c>
      <c r="AD347" s="1487">
        <f>'НЗ 2-экз'!AD345</f>
        <v>0</v>
      </c>
      <c r="AE347" s="1488"/>
      <c r="AF347" s="1488"/>
      <c r="AG347" s="1488">
        <f t="shared" si="123"/>
        <v>0</v>
      </c>
      <c r="AH347" s="1488">
        <f t="shared" si="124"/>
        <v>0</v>
      </c>
      <c r="AI347" s="1488">
        <f t="shared" si="125"/>
        <v>0</v>
      </c>
      <c r="AJ347" s="1488">
        <f t="shared" si="126"/>
        <v>0</v>
      </c>
      <c r="AK347" s="1488">
        <f t="shared" si="127"/>
        <v>0</v>
      </c>
      <c r="AL347" s="1488">
        <f t="shared" si="122"/>
        <v>0</v>
      </c>
      <c r="AM347" s="1839"/>
    </row>
    <row r="348" spans="1:39" ht="11.25" hidden="1" customHeight="1" x14ac:dyDescent="0.2">
      <c r="A348" s="1429">
        <v>262</v>
      </c>
      <c r="B348" s="1049">
        <v>112</v>
      </c>
      <c r="C348" s="15"/>
      <c r="D348" s="58"/>
      <c r="E348" s="1487">
        <f>'НЗ 2-экз'!E346</f>
        <v>0</v>
      </c>
      <c r="F348" s="1487">
        <f>'НЗ 2-экз'!F346</f>
        <v>0</v>
      </c>
      <c r="G348" s="1487">
        <f>'НЗ 2-экз'!G346</f>
        <v>0</v>
      </c>
      <c r="H348" s="1487">
        <f>'НЗ 2-экз'!H346</f>
        <v>0</v>
      </c>
      <c r="I348" s="1487">
        <f>'НЗ 2-экз'!I346</f>
        <v>0</v>
      </c>
      <c r="J348" s="1487">
        <f>'НЗ 2-экз'!J346</f>
        <v>0</v>
      </c>
      <c r="K348" s="1487">
        <f>'НЗ 2-экз'!K346</f>
        <v>0</v>
      </c>
      <c r="L348" s="1487">
        <f>'НЗ 2-экз'!L346</f>
        <v>0</v>
      </c>
      <c r="M348" s="1487">
        <f>'НЗ 2-экз'!M346</f>
        <v>0</v>
      </c>
      <c r="N348" s="1487">
        <f>'НЗ 2-экз'!N346</f>
        <v>0</v>
      </c>
      <c r="O348" s="1487">
        <f>'НЗ 2-экз'!O346</f>
        <v>0</v>
      </c>
      <c r="P348" s="1487">
        <f>'НЗ 2-экз'!P346</f>
        <v>0</v>
      </c>
      <c r="Q348" s="1487">
        <f>'НЗ 2-экз'!Q346</f>
        <v>0</v>
      </c>
      <c r="R348" s="1487">
        <f>'НЗ 2-экз'!R346</f>
        <v>0</v>
      </c>
      <c r="S348" s="1487">
        <f>'НЗ 2-экз'!S346</f>
        <v>0</v>
      </c>
      <c r="T348" s="1487">
        <f>'НЗ 2-экз'!T346</f>
        <v>0</v>
      </c>
      <c r="U348" s="1487">
        <f>'НЗ 2-экз'!U346</f>
        <v>0</v>
      </c>
      <c r="V348" s="1487">
        <f>'НЗ 2-экз'!V346</f>
        <v>0</v>
      </c>
      <c r="W348" s="1487">
        <f>'НЗ 2-экз'!W346</f>
        <v>0</v>
      </c>
      <c r="X348" s="1487">
        <f>'НЗ 2-экз'!X346</f>
        <v>0</v>
      </c>
      <c r="Y348" s="1487">
        <f>'НЗ 2-экз'!Y346</f>
        <v>0</v>
      </c>
      <c r="Z348" s="1487">
        <f>'НЗ 2-экз'!Z346</f>
        <v>0</v>
      </c>
      <c r="AA348" s="1487">
        <f>'НЗ 2-экз'!AA346</f>
        <v>0</v>
      </c>
      <c r="AB348" s="1487">
        <f>'НЗ 2-экз'!AB346</f>
        <v>0</v>
      </c>
      <c r="AC348" s="1487">
        <f>'НЗ 2-экз'!AC346</f>
        <v>0</v>
      </c>
      <c r="AD348" s="1487">
        <f>'НЗ 2-экз'!AD346</f>
        <v>0</v>
      </c>
      <c r="AE348" s="1488"/>
      <c r="AF348" s="1488"/>
      <c r="AG348" s="1488">
        <f t="shared" si="123"/>
        <v>0</v>
      </c>
      <c r="AH348" s="1488">
        <f t="shared" si="124"/>
        <v>0</v>
      </c>
      <c r="AI348" s="1488">
        <f t="shared" si="125"/>
        <v>0</v>
      </c>
      <c r="AJ348" s="1488">
        <f t="shared" si="126"/>
        <v>0</v>
      </c>
      <c r="AK348" s="1488">
        <f t="shared" si="127"/>
        <v>0</v>
      </c>
      <c r="AL348" s="1488">
        <f t="shared" si="122"/>
        <v>0</v>
      </c>
      <c r="AM348" s="1839"/>
    </row>
    <row r="349" spans="1:39" ht="11.25" hidden="1" customHeight="1" x14ac:dyDescent="0.2">
      <c r="A349" s="1429">
        <v>262</v>
      </c>
      <c r="B349" s="1049">
        <v>119</v>
      </c>
      <c r="C349" s="15"/>
      <c r="D349" s="58"/>
      <c r="E349" s="1487">
        <f>'НЗ 2-экз'!E347</f>
        <v>0</v>
      </c>
      <c r="F349" s="1487">
        <f>'НЗ 2-экз'!F347</f>
        <v>0</v>
      </c>
      <c r="G349" s="1487">
        <f>'НЗ 2-экз'!G347</f>
        <v>0</v>
      </c>
      <c r="H349" s="1487">
        <f>'НЗ 2-экз'!H347</f>
        <v>0</v>
      </c>
      <c r="I349" s="1487">
        <f>'НЗ 2-экз'!I347</f>
        <v>0</v>
      </c>
      <c r="J349" s="1487">
        <f>'НЗ 2-экз'!J347</f>
        <v>0</v>
      </c>
      <c r="K349" s="1487">
        <f>'НЗ 2-экз'!K347</f>
        <v>0</v>
      </c>
      <c r="L349" s="1487">
        <f>'НЗ 2-экз'!L347</f>
        <v>0</v>
      </c>
      <c r="M349" s="1487">
        <f>'НЗ 2-экз'!M347</f>
        <v>0</v>
      </c>
      <c r="N349" s="1487">
        <f>'НЗ 2-экз'!N347</f>
        <v>0</v>
      </c>
      <c r="O349" s="1487">
        <f>'НЗ 2-экз'!O347</f>
        <v>0</v>
      </c>
      <c r="P349" s="1487">
        <f>'НЗ 2-экз'!P347</f>
        <v>0</v>
      </c>
      <c r="Q349" s="1487">
        <f>'НЗ 2-экз'!Q347</f>
        <v>0</v>
      </c>
      <c r="R349" s="1487">
        <f>'НЗ 2-экз'!R347</f>
        <v>0</v>
      </c>
      <c r="S349" s="1487">
        <f>'НЗ 2-экз'!S347</f>
        <v>0</v>
      </c>
      <c r="T349" s="1487">
        <f>'НЗ 2-экз'!T347</f>
        <v>0</v>
      </c>
      <c r="U349" s="1487">
        <f>'НЗ 2-экз'!U347</f>
        <v>0</v>
      </c>
      <c r="V349" s="1487">
        <f>'НЗ 2-экз'!V347</f>
        <v>0</v>
      </c>
      <c r="W349" s="1487">
        <f>'НЗ 2-экз'!W347</f>
        <v>0</v>
      </c>
      <c r="X349" s="1487">
        <f>'НЗ 2-экз'!X347</f>
        <v>0</v>
      </c>
      <c r="Y349" s="1487">
        <f>'НЗ 2-экз'!Y347</f>
        <v>0</v>
      </c>
      <c r="Z349" s="1487">
        <f>'НЗ 2-экз'!Z347</f>
        <v>0</v>
      </c>
      <c r="AA349" s="1487">
        <f>'НЗ 2-экз'!AA347</f>
        <v>0</v>
      </c>
      <c r="AB349" s="1487">
        <f>'НЗ 2-экз'!AB347</f>
        <v>0</v>
      </c>
      <c r="AC349" s="1487">
        <f>'НЗ 2-экз'!AC347</f>
        <v>0</v>
      </c>
      <c r="AD349" s="1487">
        <f>'НЗ 2-экз'!AD347</f>
        <v>0</v>
      </c>
      <c r="AE349" s="1488"/>
      <c r="AF349" s="1488"/>
      <c r="AG349" s="1488">
        <f t="shared" si="123"/>
        <v>0</v>
      </c>
      <c r="AH349" s="1488">
        <f t="shared" si="124"/>
        <v>0</v>
      </c>
      <c r="AI349" s="1488">
        <f t="shared" si="125"/>
        <v>0</v>
      </c>
      <c r="AJ349" s="1488">
        <f t="shared" si="126"/>
        <v>0</v>
      </c>
      <c r="AK349" s="1488">
        <f t="shared" si="127"/>
        <v>0</v>
      </c>
      <c r="AL349" s="1488">
        <f t="shared" si="122"/>
        <v>0</v>
      </c>
      <c r="AM349" s="1839"/>
    </row>
    <row r="350" spans="1:39" ht="11.25" hidden="1" customHeight="1" x14ac:dyDescent="0.2">
      <c r="A350" s="1425">
        <v>266</v>
      </c>
      <c r="B350" s="1051">
        <v>111</v>
      </c>
      <c r="C350" s="11"/>
      <c r="D350" s="58"/>
      <c r="E350" s="1487">
        <f>'НЗ 2-экз'!E348</f>
        <v>0</v>
      </c>
      <c r="F350" s="1487">
        <f>'НЗ 2-экз'!F348</f>
        <v>0</v>
      </c>
      <c r="G350" s="1487">
        <f>'НЗ 2-экз'!G348</f>
        <v>0</v>
      </c>
      <c r="H350" s="1487">
        <f>'НЗ 2-экз'!H348</f>
        <v>0</v>
      </c>
      <c r="I350" s="1487">
        <f>'НЗ 2-экз'!I348</f>
        <v>0</v>
      </c>
      <c r="J350" s="1487">
        <f>'НЗ 2-экз'!J348</f>
        <v>0</v>
      </c>
      <c r="K350" s="1487">
        <f>'НЗ 2-экз'!K348</f>
        <v>0</v>
      </c>
      <c r="L350" s="1487">
        <f>'НЗ 2-экз'!L348</f>
        <v>0</v>
      </c>
      <c r="M350" s="1487">
        <f>'НЗ 2-экз'!M348</f>
        <v>0</v>
      </c>
      <c r="N350" s="1487">
        <f>'НЗ 2-экз'!N348</f>
        <v>0</v>
      </c>
      <c r="O350" s="1487">
        <f>'НЗ 2-экз'!O348</f>
        <v>0</v>
      </c>
      <c r="P350" s="1487">
        <f>'НЗ 2-экз'!P348</f>
        <v>0</v>
      </c>
      <c r="Q350" s="1487">
        <f>'НЗ 2-экз'!Q348</f>
        <v>0</v>
      </c>
      <c r="R350" s="1487">
        <f>'НЗ 2-экз'!R348</f>
        <v>0</v>
      </c>
      <c r="S350" s="1487">
        <f>'НЗ 2-экз'!S348</f>
        <v>0</v>
      </c>
      <c r="T350" s="1487">
        <f>'НЗ 2-экз'!T348</f>
        <v>0</v>
      </c>
      <c r="U350" s="1487">
        <f>'НЗ 2-экз'!U348</f>
        <v>0</v>
      </c>
      <c r="V350" s="1487">
        <f>'НЗ 2-экз'!V348</f>
        <v>0</v>
      </c>
      <c r="W350" s="1487">
        <f>'НЗ 2-экз'!W348</f>
        <v>0</v>
      </c>
      <c r="X350" s="1487">
        <f>'НЗ 2-экз'!X348</f>
        <v>0</v>
      </c>
      <c r="Y350" s="1487">
        <f>'НЗ 2-экз'!Y348</f>
        <v>0</v>
      </c>
      <c r="Z350" s="1487">
        <f>'НЗ 2-экз'!Z348</f>
        <v>0</v>
      </c>
      <c r="AA350" s="1487">
        <f>'НЗ 2-экз'!AA348</f>
        <v>0</v>
      </c>
      <c r="AB350" s="1487">
        <f>'НЗ 2-экз'!AB348</f>
        <v>0</v>
      </c>
      <c r="AC350" s="1487">
        <f>'НЗ 2-экз'!AC348</f>
        <v>0</v>
      </c>
      <c r="AD350" s="1487">
        <f>'НЗ 2-экз'!AD348</f>
        <v>0</v>
      </c>
      <c r="AE350" s="1488"/>
      <c r="AF350" s="1488"/>
      <c r="AG350" s="1488">
        <f t="shared" si="123"/>
        <v>0</v>
      </c>
      <c r="AH350" s="1488">
        <f t="shared" si="124"/>
        <v>0</v>
      </c>
      <c r="AI350" s="1488">
        <f t="shared" si="125"/>
        <v>0</v>
      </c>
      <c r="AJ350" s="1488">
        <f t="shared" si="126"/>
        <v>0</v>
      </c>
      <c r="AK350" s="1488">
        <f t="shared" si="127"/>
        <v>0</v>
      </c>
      <c r="AL350" s="1488">
        <f t="shared" si="122"/>
        <v>0</v>
      </c>
      <c r="AM350" s="1839"/>
    </row>
    <row r="351" spans="1:39" ht="11.25" hidden="1" customHeight="1" x14ac:dyDescent="0.2">
      <c r="A351" s="1425">
        <v>266</v>
      </c>
      <c r="B351" s="1051">
        <v>112</v>
      </c>
      <c r="C351" s="11"/>
      <c r="D351" s="58"/>
      <c r="E351" s="1487">
        <f>'НЗ 2-экз'!E349</f>
        <v>0</v>
      </c>
      <c r="F351" s="1487">
        <f>'НЗ 2-экз'!F349</f>
        <v>0</v>
      </c>
      <c r="G351" s="1487">
        <f>'НЗ 2-экз'!G349</f>
        <v>0</v>
      </c>
      <c r="H351" s="1487">
        <f>'НЗ 2-экз'!H349</f>
        <v>0</v>
      </c>
      <c r="I351" s="1487">
        <f>'НЗ 2-экз'!I349</f>
        <v>0</v>
      </c>
      <c r="J351" s="1487">
        <f>'НЗ 2-экз'!J349</f>
        <v>0</v>
      </c>
      <c r="K351" s="1487">
        <f>'НЗ 2-экз'!K349</f>
        <v>0</v>
      </c>
      <c r="L351" s="1487">
        <f>'НЗ 2-экз'!L349</f>
        <v>0</v>
      </c>
      <c r="M351" s="1487">
        <f>'НЗ 2-экз'!M349</f>
        <v>0</v>
      </c>
      <c r="N351" s="1487">
        <f>'НЗ 2-экз'!N349</f>
        <v>0</v>
      </c>
      <c r="O351" s="1487">
        <f>'НЗ 2-экз'!O349</f>
        <v>0</v>
      </c>
      <c r="P351" s="1487">
        <f>'НЗ 2-экз'!P349</f>
        <v>0</v>
      </c>
      <c r="Q351" s="1487">
        <f>'НЗ 2-экз'!Q349</f>
        <v>0</v>
      </c>
      <c r="R351" s="1487">
        <f>'НЗ 2-экз'!R349</f>
        <v>0</v>
      </c>
      <c r="S351" s="1487">
        <f>'НЗ 2-экз'!S349</f>
        <v>0</v>
      </c>
      <c r="T351" s="1487">
        <f>'НЗ 2-экз'!T349</f>
        <v>0</v>
      </c>
      <c r="U351" s="1487">
        <f>'НЗ 2-экз'!U349</f>
        <v>0</v>
      </c>
      <c r="V351" s="1487">
        <f>'НЗ 2-экз'!V349</f>
        <v>0</v>
      </c>
      <c r="W351" s="1487">
        <f>'НЗ 2-экз'!W349</f>
        <v>0</v>
      </c>
      <c r="X351" s="1487">
        <f>'НЗ 2-экз'!X349</f>
        <v>0</v>
      </c>
      <c r="Y351" s="1487">
        <f>'НЗ 2-экз'!Y349</f>
        <v>0</v>
      </c>
      <c r="Z351" s="1487">
        <f>'НЗ 2-экз'!Z349</f>
        <v>0</v>
      </c>
      <c r="AA351" s="1487">
        <f>'НЗ 2-экз'!AA349</f>
        <v>0</v>
      </c>
      <c r="AB351" s="1487">
        <f>'НЗ 2-экз'!AB349</f>
        <v>0</v>
      </c>
      <c r="AC351" s="1487">
        <f>'НЗ 2-экз'!AC349</f>
        <v>0</v>
      </c>
      <c r="AD351" s="1487">
        <f>'НЗ 2-экз'!AD349</f>
        <v>0</v>
      </c>
      <c r="AE351" s="1488"/>
      <c r="AF351" s="1488"/>
      <c r="AG351" s="1488">
        <f t="shared" si="123"/>
        <v>0</v>
      </c>
      <c r="AH351" s="1488">
        <f t="shared" si="124"/>
        <v>0</v>
      </c>
      <c r="AI351" s="1488">
        <f t="shared" si="125"/>
        <v>0</v>
      </c>
      <c r="AJ351" s="1488">
        <f t="shared" si="126"/>
        <v>0</v>
      </c>
      <c r="AK351" s="1488">
        <f t="shared" si="127"/>
        <v>0</v>
      </c>
      <c r="AL351" s="1488">
        <f t="shared" si="122"/>
        <v>0</v>
      </c>
      <c r="AM351" s="1839"/>
    </row>
    <row r="352" spans="1:39" ht="11.25" hidden="1" customHeight="1" x14ac:dyDescent="0.2">
      <c r="A352" s="1425">
        <v>266</v>
      </c>
      <c r="B352" s="1051">
        <v>119</v>
      </c>
      <c r="C352" s="11"/>
      <c r="D352" s="58"/>
      <c r="E352" s="1487">
        <f>'НЗ 2-экз'!E350</f>
        <v>0</v>
      </c>
      <c r="F352" s="1487">
        <f>'НЗ 2-экз'!F350</f>
        <v>0</v>
      </c>
      <c r="G352" s="1487">
        <f>'НЗ 2-экз'!G350</f>
        <v>0</v>
      </c>
      <c r="H352" s="1487">
        <f>'НЗ 2-экз'!H350</f>
        <v>0</v>
      </c>
      <c r="I352" s="1487">
        <f>'НЗ 2-экз'!I350</f>
        <v>0</v>
      </c>
      <c r="J352" s="1487">
        <f>'НЗ 2-экз'!J350</f>
        <v>0</v>
      </c>
      <c r="K352" s="1487">
        <f>'НЗ 2-экз'!K350</f>
        <v>0</v>
      </c>
      <c r="L352" s="1487">
        <f>'НЗ 2-экз'!L350</f>
        <v>0</v>
      </c>
      <c r="M352" s="1487">
        <f>'НЗ 2-экз'!M350</f>
        <v>0</v>
      </c>
      <c r="N352" s="1487">
        <f>'НЗ 2-экз'!N350</f>
        <v>0</v>
      </c>
      <c r="O352" s="1487">
        <f>'НЗ 2-экз'!O350</f>
        <v>0</v>
      </c>
      <c r="P352" s="1487">
        <f>'НЗ 2-экз'!P350</f>
        <v>0</v>
      </c>
      <c r="Q352" s="1487">
        <f>'НЗ 2-экз'!Q350</f>
        <v>0</v>
      </c>
      <c r="R352" s="1487">
        <f>'НЗ 2-экз'!R350</f>
        <v>0</v>
      </c>
      <c r="S352" s="1487">
        <f>'НЗ 2-экз'!S350</f>
        <v>0</v>
      </c>
      <c r="T352" s="1487">
        <f>'НЗ 2-экз'!T350</f>
        <v>0</v>
      </c>
      <c r="U352" s="1487">
        <f>'НЗ 2-экз'!U350</f>
        <v>0</v>
      </c>
      <c r="V352" s="1487">
        <f>'НЗ 2-экз'!V350</f>
        <v>0</v>
      </c>
      <c r="W352" s="1487">
        <f>'НЗ 2-экз'!W350</f>
        <v>0</v>
      </c>
      <c r="X352" s="1487">
        <f>'НЗ 2-экз'!X350</f>
        <v>0</v>
      </c>
      <c r="Y352" s="1487">
        <f>'НЗ 2-экз'!Y350</f>
        <v>0</v>
      </c>
      <c r="Z352" s="1487">
        <f>'НЗ 2-экз'!Z350</f>
        <v>0</v>
      </c>
      <c r="AA352" s="1487">
        <f>'НЗ 2-экз'!AA350</f>
        <v>0</v>
      </c>
      <c r="AB352" s="1487">
        <f>'НЗ 2-экз'!AB350</f>
        <v>0</v>
      </c>
      <c r="AC352" s="1487">
        <f>'НЗ 2-экз'!AC350</f>
        <v>0</v>
      </c>
      <c r="AD352" s="1487">
        <f>'НЗ 2-экз'!AD350</f>
        <v>0</v>
      </c>
      <c r="AE352" s="1488"/>
      <c r="AF352" s="1488"/>
      <c r="AG352" s="1488">
        <f t="shared" si="123"/>
        <v>0</v>
      </c>
      <c r="AH352" s="1488">
        <f t="shared" si="124"/>
        <v>0</v>
      </c>
      <c r="AI352" s="1488">
        <f t="shared" si="125"/>
        <v>0</v>
      </c>
      <c r="AJ352" s="1488">
        <f t="shared" si="126"/>
        <v>0</v>
      </c>
      <c r="AK352" s="1488">
        <f t="shared" si="127"/>
        <v>0</v>
      </c>
      <c r="AL352" s="1488">
        <f t="shared" si="122"/>
        <v>0</v>
      </c>
      <c r="AM352" s="1839"/>
    </row>
    <row r="353" spans="1:39" ht="11.25" hidden="1" customHeight="1" x14ac:dyDescent="0.2">
      <c r="A353" s="1425">
        <v>267</v>
      </c>
      <c r="B353" s="1051">
        <v>112</v>
      </c>
      <c r="C353" s="11"/>
      <c r="D353" s="58"/>
      <c r="E353" s="1487">
        <f>'НЗ 2-экз'!E351</f>
        <v>0</v>
      </c>
      <c r="F353" s="1487">
        <f>'НЗ 2-экз'!F351</f>
        <v>0</v>
      </c>
      <c r="G353" s="1487">
        <f>'НЗ 2-экз'!G351</f>
        <v>0</v>
      </c>
      <c r="H353" s="1487">
        <f>'НЗ 2-экз'!H351</f>
        <v>0</v>
      </c>
      <c r="I353" s="1487">
        <f>'НЗ 2-экз'!I351</f>
        <v>0</v>
      </c>
      <c r="J353" s="1487">
        <f>'НЗ 2-экз'!J351</f>
        <v>0</v>
      </c>
      <c r="K353" s="1487">
        <f>'НЗ 2-экз'!K351</f>
        <v>0</v>
      </c>
      <c r="L353" s="1487">
        <f>'НЗ 2-экз'!L351</f>
        <v>0</v>
      </c>
      <c r="M353" s="1487">
        <f>'НЗ 2-экз'!M351</f>
        <v>0</v>
      </c>
      <c r="N353" s="1487">
        <f>'НЗ 2-экз'!N351</f>
        <v>0</v>
      </c>
      <c r="O353" s="1487">
        <f>'НЗ 2-экз'!O351</f>
        <v>0</v>
      </c>
      <c r="P353" s="1487">
        <f>'НЗ 2-экз'!P351</f>
        <v>0</v>
      </c>
      <c r="Q353" s="1487">
        <f>'НЗ 2-экз'!Q351</f>
        <v>0</v>
      </c>
      <c r="R353" s="1487">
        <f>'НЗ 2-экз'!R351</f>
        <v>0</v>
      </c>
      <c r="S353" s="1487">
        <f>'НЗ 2-экз'!S351</f>
        <v>0</v>
      </c>
      <c r="T353" s="1487">
        <f>'НЗ 2-экз'!T351</f>
        <v>0</v>
      </c>
      <c r="U353" s="1487">
        <f>'НЗ 2-экз'!U351</f>
        <v>0</v>
      </c>
      <c r="V353" s="1487">
        <f>'НЗ 2-экз'!V351</f>
        <v>0</v>
      </c>
      <c r="W353" s="1487">
        <f>'НЗ 2-экз'!W351</f>
        <v>0</v>
      </c>
      <c r="X353" s="1487">
        <f>'НЗ 2-экз'!X351</f>
        <v>0</v>
      </c>
      <c r="Y353" s="1487">
        <f>'НЗ 2-экз'!Y351</f>
        <v>0</v>
      </c>
      <c r="Z353" s="1487">
        <f>'НЗ 2-экз'!Z351</f>
        <v>0</v>
      </c>
      <c r="AA353" s="1487">
        <f>'НЗ 2-экз'!AA351</f>
        <v>0</v>
      </c>
      <c r="AB353" s="1487">
        <f>'НЗ 2-экз'!AB351</f>
        <v>0</v>
      </c>
      <c r="AC353" s="1487">
        <f>'НЗ 2-экз'!AC351</f>
        <v>0</v>
      </c>
      <c r="AD353" s="1487">
        <f>'НЗ 2-экз'!AD351</f>
        <v>0</v>
      </c>
      <c r="AE353" s="1488"/>
      <c r="AF353" s="1488"/>
      <c r="AG353" s="1488">
        <f t="shared" si="123"/>
        <v>0</v>
      </c>
      <c r="AH353" s="1488">
        <f t="shared" si="124"/>
        <v>0</v>
      </c>
      <c r="AI353" s="1488">
        <f t="shared" si="125"/>
        <v>0</v>
      </c>
      <c r="AJ353" s="1488">
        <f t="shared" si="126"/>
        <v>0</v>
      </c>
      <c r="AK353" s="1488">
        <f t="shared" si="127"/>
        <v>0</v>
      </c>
      <c r="AL353" s="1488">
        <f t="shared" si="122"/>
        <v>0</v>
      </c>
      <c r="AM353" s="1839"/>
    </row>
    <row r="354" spans="1:39" ht="11.25" hidden="1" customHeight="1" x14ac:dyDescent="0.2">
      <c r="A354" s="1429">
        <v>291</v>
      </c>
      <c r="B354" s="1147">
        <v>851</v>
      </c>
      <c r="C354" s="15"/>
      <c r="D354" s="58"/>
      <c r="E354" s="1487">
        <f>'НЗ 2-экз'!E352</f>
        <v>0</v>
      </c>
      <c r="F354" s="1487">
        <f>'НЗ 2-экз'!F352</f>
        <v>0</v>
      </c>
      <c r="G354" s="1487">
        <f>'НЗ 2-экз'!G352</f>
        <v>0</v>
      </c>
      <c r="H354" s="1487">
        <f>'НЗ 2-экз'!H352</f>
        <v>0</v>
      </c>
      <c r="I354" s="1487">
        <f>'НЗ 2-экз'!I352</f>
        <v>0</v>
      </c>
      <c r="J354" s="1487">
        <f>'НЗ 2-экз'!J352</f>
        <v>0</v>
      </c>
      <c r="K354" s="1487">
        <f>'НЗ 2-экз'!K352</f>
        <v>0</v>
      </c>
      <c r="L354" s="1487">
        <f>'НЗ 2-экз'!L352</f>
        <v>0</v>
      </c>
      <c r="M354" s="1487">
        <f>'НЗ 2-экз'!M352</f>
        <v>0</v>
      </c>
      <c r="N354" s="1487">
        <f>'НЗ 2-экз'!N352</f>
        <v>0</v>
      </c>
      <c r="O354" s="1487">
        <f>'НЗ 2-экз'!O352</f>
        <v>0</v>
      </c>
      <c r="P354" s="1487">
        <f>'НЗ 2-экз'!P352</f>
        <v>0</v>
      </c>
      <c r="Q354" s="1487">
        <f>'НЗ 2-экз'!Q352</f>
        <v>0</v>
      </c>
      <c r="R354" s="1487">
        <f>'НЗ 2-экз'!R352</f>
        <v>0</v>
      </c>
      <c r="S354" s="1487">
        <f>'НЗ 2-экз'!S352</f>
        <v>0</v>
      </c>
      <c r="T354" s="1487">
        <f>'НЗ 2-экз'!T352</f>
        <v>0</v>
      </c>
      <c r="U354" s="1487">
        <f>'НЗ 2-экз'!U352</f>
        <v>0</v>
      </c>
      <c r="V354" s="1487">
        <f>'НЗ 2-экз'!V352</f>
        <v>0</v>
      </c>
      <c r="W354" s="1487">
        <f>'НЗ 2-экз'!W352</f>
        <v>0</v>
      </c>
      <c r="X354" s="1487">
        <f>'НЗ 2-экз'!X352</f>
        <v>0</v>
      </c>
      <c r="Y354" s="1487">
        <f>'НЗ 2-экз'!Y352</f>
        <v>0</v>
      </c>
      <c r="Z354" s="1487">
        <f>'НЗ 2-экз'!Z352</f>
        <v>60000</v>
      </c>
      <c r="AA354" s="1487">
        <f>'НЗ 2-экз'!AA352</f>
        <v>0</v>
      </c>
      <c r="AB354" s="1487">
        <f>'НЗ 2-экз'!AB352</f>
        <v>0</v>
      </c>
      <c r="AC354" s="1487">
        <f>'НЗ 2-экз'!AC352</f>
        <v>0</v>
      </c>
      <c r="AD354" s="1487">
        <f>'НЗ 2-экз'!AD352</f>
        <v>0</v>
      </c>
      <c r="AE354" s="1488"/>
      <c r="AF354" s="1488"/>
      <c r="AG354" s="1488">
        <f t="shared" si="123"/>
        <v>0</v>
      </c>
      <c r="AH354" s="1488">
        <f t="shared" si="124"/>
        <v>60000</v>
      </c>
      <c r="AI354" s="1488">
        <f t="shared" si="125"/>
        <v>0</v>
      </c>
      <c r="AJ354" s="1488">
        <f t="shared" si="126"/>
        <v>0</v>
      </c>
      <c r="AK354" s="1488">
        <f t="shared" si="127"/>
        <v>60000</v>
      </c>
      <c r="AL354" s="1488">
        <f t="shared" si="122"/>
        <v>60000</v>
      </c>
      <c r="AM354" s="1839"/>
    </row>
    <row r="355" spans="1:39" ht="11.25" hidden="1" customHeight="1" x14ac:dyDescent="0.2">
      <c r="A355" s="1429">
        <v>291</v>
      </c>
      <c r="B355" s="1147">
        <v>851</v>
      </c>
      <c r="C355" s="15"/>
      <c r="D355" s="58"/>
      <c r="E355" s="1487">
        <f>'НЗ 2-экз'!E353</f>
        <v>0</v>
      </c>
      <c r="F355" s="1487">
        <f>'НЗ 2-экз'!F353</f>
        <v>0</v>
      </c>
      <c r="G355" s="1487">
        <f>'НЗ 2-экз'!G353</f>
        <v>0</v>
      </c>
      <c r="H355" s="1487">
        <f>'НЗ 2-экз'!H353</f>
        <v>0</v>
      </c>
      <c r="I355" s="1487">
        <f>'НЗ 2-экз'!I353</f>
        <v>0</v>
      </c>
      <c r="J355" s="1487">
        <f>'НЗ 2-экз'!J353</f>
        <v>0</v>
      </c>
      <c r="K355" s="1487">
        <f>'НЗ 2-экз'!K353</f>
        <v>0</v>
      </c>
      <c r="L355" s="1487">
        <f>'НЗ 2-экз'!L353</f>
        <v>0</v>
      </c>
      <c r="M355" s="1487">
        <f>'НЗ 2-экз'!M353</f>
        <v>0</v>
      </c>
      <c r="N355" s="1487">
        <f>'НЗ 2-экз'!N353</f>
        <v>0</v>
      </c>
      <c r="O355" s="1487">
        <f>'НЗ 2-экз'!O353</f>
        <v>0</v>
      </c>
      <c r="P355" s="1487">
        <f>'НЗ 2-экз'!P353</f>
        <v>0</v>
      </c>
      <c r="Q355" s="1487">
        <f>'НЗ 2-экз'!Q353</f>
        <v>0</v>
      </c>
      <c r="R355" s="1487">
        <f>'НЗ 2-экз'!R353</f>
        <v>0</v>
      </c>
      <c r="S355" s="1487">
        <f>'НЗ 2-экз'!S353</f>
        <v>0</v>
      </c>
      <c r="T355" s="1487">
        <f>'НЗ 2-экз'!T353</f>
        <v>0</v>
      </c>
      <c r="U355" s="1487">
        <f>'НЗ 2-экз'!U353</f>
        <v>0</v>
      </c>
      <c r="V355" s="1487">
        <f>'НЗ 2-экз'!V353</f>
        <v>0</v>
      </c>
      <c r="W355" s="1487">
        <f>'НЗ 2-экз'!W353</f>
        <v>0</v>
      </c>
      <c r="X355" s="1487">
        <f>'НЗ 2-экз'!X353</f>
        <v>0</v>
      </c>
      <c r="Y355" s="1487">
        <f>'НЗ 2-экз'!Y353</f>
        <v>0</v>
      </c>
      <c r="Z355" s="1487">
        <f>'НЗ 2-экз'!Z353</f>
        <v>54687</v>
      </c>
      <c r="AA355" s="1487">
        <f>'НЗ 2-экз'!AA353</f>
        <v>0</v>
      </c>
      <c r="AB355" s="1487">
        <f>'НЗ 2-экз'!AB353</f>
        <v>0</v>
      </c>
      <c r="AC355" s="1487">
        <f>'НЗ 2-экз'!AC353</f>
        <v>0</v>
      </c>
      <c r="AD355" s="1487">
        <f>'НЗ 2-экз'!AD353</f>
        <v>0</v>
      </c>
      <c r="AE355" s="1488"/>
      <c r="AF355" s="1488"/>
      <c r="AG355" s="1488">
        <f t="shared" si="123"/>
        <v>0</v>
      </c>
      <c r="AH355" s="1488">
        <f t="shared" si="124"/>
        <v>54687</v>
      </c>
      <c r="AI355" s="1488">
        <f t="shared" si="125"/>
        <v>0</v>
      </c>
      <c r="AJ355" s="1488">
        <f t="shared" si="126"/>
        <v>0</v>
      </c>
      <c r="AK355" s="1488">
        <f t="shared" si="127"/>
        <v>54687</v>
      </c>
      <c r="AL355" s="1488">
        <f t="shared" si="122"/>
        <v>54687</v>
      </c>
      <c r="AM355" s="1839"/>
    </row>
    <row r="356" spans="1:39" ht="11.25" hidden="1" customHeight="1" x14ac:dyDescent="0.2">
      <c r="A356" s="1429">
        <v>291</v>
      </c>
      <c r="B356" s="1049">
        <v>852</v>
      </c>
      <c r="C356" s="15"/>
      <c r="D356" s="58"/>
      <c r="E356" s="1487">
        <f>'НЗ 2-экз'!E354</f>
        <v>0</v>
      </c>
      <c r="F356" s="1487">
        <f>'НЗ 2-экз'!F354</f>
        <v>0</v>
      </c>
      <c r="G356" s="1487">
        <f>'НЗ 2-экз'!G354</f>
        <v>0</v>
      </c>
      <c r="H356" s="1487">
        <f>'НЗ 2-экз'!H354</f>
        <v>0</v>
      </c>
      <c r="I356" s="1487">
        <f>'НЗ 2-экз'!I354</f>
        <v>0</v>
      </c>
      <c r="J356" s="1487">
        <f>'НЗ 2-экз'!J354</f>
        <v>0</v>
      </c>
      <c r="K356" s="1487">
        <f>'НЗ 2-экз'!K354</f>
        <v>0</v>
      </c>
      <c r="L356" s="1487">
        <f>'НЗ 2-экз'!L354</f>
        <v>0</v>
      </c>
      <c r="M356" s="1487">
        <f>'НЗ 2-экз'!M354</f>
        <v>0</v>
      </c>
      <c r="N356" s="1487">
        <f>'НЗ 2-экз'!N354</f>
        <v>0</v>
      </c>
      <c r="O356" s="1487">
        <f>'НЗ 2-экз'!O354</f>
        <v>0</v>
      </c>
      <c r="P356" s="1487">
        <f>'НЗ 2-экз'!P354</f>
        <v>0</v>
      </c>
      <c r="Q356" s="1487">
        <f>'НЗ 2-экз'!Q354</f>
        <v>0</v>
      </c>
      <c r="R356" s="1487">
        <f>'НЗ 2-экз'!R354</f>
        <v>0</v>
      </c>
      <c r="S356" s="1487">
        <f>'НЗ 2-экз'!S354</f>
        <v>0</v>
      </c>
      <c r="T356" s="1487">
        <f>'НЗ 2-экз'!T354</f>
        <v>0</v>
      </c>
      <c r="U356" s="1487">
        <f>'НЗ 2-экз'!U354</f>
        <v>0</v>
      </c>
      <c r="V356" s="1487">
        <f>'НЗ 2-экз'!V354</f>
        <v>0</v>
      </c>
      <c r="W356" s="1487">
        <f>'НЗ 2-экз'!W354</f>
        <v>0</v>
      </c>
      <c r="X356" s="1487">
        <f>'НЗ 2-экз'!X354</f>
        <v>0</v>
      </c>
      <c r="Y356" s="1487">
        <f>'НЗ 2-экз'!Y354</f>
        <v>0</v>
      </c>
      <c r="Z356" s="1487">
        <f>'НЗ 2-экз'!Z354</f>
        <v>0</v>
      </c>
      <c r="AA356" s="1487">
        <f>'НЗ 2-экз'!AA354</f>
        <v>0</v>
      </c>
      <c r="AB356" s="1487">
        <f>'НЗ 2-экз'!AB354</f>
        <v>0</v>
      </c>
      <c r="AC356" s="1487">
        <f>'НЗ 2-экз'!AC354</f>
        <v>0</v>
      </c>
      <c r="AD356" s="1487">
        <f>'НЗ 2-экз'!AD354</f>
        <v>0</v>
      </c>
      <c r="AE356" s="1488"/>
      <c r="AF356" s="1488"/>
      <c r="AG356" s="1488">
        <f t="shared" si="123"/>
        <v>0</v>
      </c>
      <c r="AH356" s="1488">
        <f t="shared" si="124"/>
        <v>0</v>
      </c>
      <c r="AI356" s="1488">
        <f t="shared" si="125"/>
        <v>0</v>
      </c>
      <c r="AJ356" s="1488">
        <f t="shared" si="126"/>
        <v>0</v>
      </c>
      <c r="AK356" s="1488">
        <f t="shared" si="127"/>
        <v>0</v>
      </c>
      <c r="AL356" s="1488">
        <f t="shared" si="122"/>
        <v>0</v>
      </c>
      <c r="AM356" s="1839"/>
    </row>
    <row r="357" spans="1:39" ht="11.25" hidden="1" customHeight="1" x14ac:dyDescent="0.2">
      <c r="A357" s="1429">
        <v>291</v>
      </c>
      <c r="B357" s="1147">
        <v>853</v>
      </c>
      <c r="C357" s="15"/>
      <c r="D357" s="58"/>
      <c r="E357" s="1487">
        <f>'НЗ 2-экз'!E355</f>
        <v>0</v>
      </c>
      <c r="F357" s="1487">
        <f>'НЗ 2-экз'!F355</f>
        <v>0</v>
      </c>
      <c r="G357" s="1487">
        <f>'НЗ 2-экз'!G355</f>
        <v>0</v>
      </c>
      <c r="H357" s="1487">
        <f>'НЗ 2-экз'!H355</f>
        <v>0</v>
      </c>
      <c r="I357" s="1487">
        <f>'НЗ 2-экз'!I355</f>
        <v>0</v>
      </c>
      <c r="J357" s="1487">
        <f>'НЗ 2-экз'!J355</f>
        <v>0</v>
      </c>
      <c r="K357" s="1487">
        <f>'НЗ 2-экз'!K355</f>
        <v>0</v>
      </c>
      <c r="L357" s="1487">
        <f>'НЗ 2-экз'!L355</f>
        <v>0</v>
      </c>
      <c r="M357" s="1487">
        <f>'НЗ 2-экз'!M355</f>
        <v>0</v>
      </c>
      <c r="N357" s="1487">
        <f>'НЗ 2-экз'!N355</f>
        <v>0</v>
      </c>
      <c r="O357" s="1487">
        <f>'НЗ 2-экз'!O355</f>
        <v>0</v>
      </c>
      <c r="P357" s="1487">
        <f>'НЗ 2-экз'!P355</f>
        <v>0</v>
      </c>
      <c r="Q357" s="1487">
        <f>'НЗ 2-экз'!Q355</f>
        <v>0</v>
      </c>
      <c r="R357" s="1487">
        <f>'НЗ 2-экз'!R355</f>
        <v>0</v>
      </c>
      <c r="S357" s="1487">
        <f>'НЗ 2-экз'!S355</f>
        <v>0</v>
      </c>
      <c r="T357" s="1487">
        <f>'НЗ 2-экз'!T355</f>
        <v>0</v>
      </c>
      <c r="U357" s="1487">
        <f>'НЗ 2-экз'!U355</f>
        <v>0</v>
      </c>
      <c r="V357" s="1487">
        <f>'НЗ 2-экз'!V355</f>
        <v>0</v>
      </c>
      <c r="W357" s="1487">
        <f>'НЗ 2-экз'!W355</f>
        <v>0</v>
      </c>
      <c r="X357" s="1487">
        <f>'НЗ 2-экз'!X355</f>
        <v>0</v>
      </c>
      <c r="Y357" s="1487">
        <f>'НЗ 2-экз'!Y355</f>
        <v>0</v>
      </c>
      <c r="Z357" s="1487">
        <f>'НЗ 2-экз'!Z355</f>
        <v>0</v>
      </c>
      <c r="AA357" s="1487">
        <f>'НЗ 2-экз'!AA355</f>
        <v>0</v>
      </c>
      <c r="AB357" s="1487">
        <f>'НЗ 2-экз'!AB355</f>
        <v>0</v>
      </c>
      <c r="AC357" s="1487">
        <f>'НЗ 2-экз'!AC355</f>
        <v>0</v>
      </c>
      <c r="AD357" s="1487">
        <f>'НЗ 2-экз'!AD355</f>
        <v>0</v>
      </c>
      <c r="AE357" s="1488"/>
      <c r="AF357" s="1488"/>
      <c r="AG357" s="1488">
        <f t="shared" si="123"/>
        <v>0</v>
      </c>
      <c r="AH357" s="1488">
        <f t="shared" si="124"/>
        <v>0</v>
      </c>
      <c r="AI357" s="1488">
        <f t="shared" si="125"/>
        <v>0</v>
      </c>
      <c r="AJ357" s="1488">
        <f t="shared" si="126"/>
        <v>0</v>
      </c>
      <c r="AK357" s="1488">
        <f t="shared" si="127"/>
        <v>0</v>
      </c>
      <c r="AL357" s="1488">
        <f t="shared" si="122"/>
        <v>0</v>
      </c>
      <c r="AM357" s="1839"/>
    </row>
    <row r="358" spans="1:39" ht="11.25" hidden="1" customHeight="1" x14ac:dyDescent="0.2">
      <c r="A358" s="1429">
        <v>292</v>
      </c>
      <c r="B358" s="1049">
        <v>853</v>
      </c>
      <c r="C358" s="15"/>
      <c r="D358" s="58"/>
      <c r="E358" s="1487">
        <f>'НЗ 2-экз'!E356</f>
        <v>0</v>
      </c>
      <c r="F358" s="1487">
        <f>'НЗ 2-экз'!F356</f>
        <v>0</v>
      </c>
      <c r="G358" s="1487">
        <f>'НЗ 2-экз'!G356</f>
        <v>0</v>
      </c>
      <c r="H358" s="1487">
        <f>'НЗ 2-экз'!H356</f>
        <v>0</v>
      </c>
      <c r="I358" s="1487">
        <f>'НЗ 2-экз'!I356</f>
        <v>0</v>
      </c>
      <c r="J358" s="1487">
        <f>'НЗ 2-экз'!J356</f>
        <v>0</v>
      </c>
      <c r="K358" s="1487">
        <f>'НЗ 2-экз'!K356</f>
        <v>0</v>
      </c>
      <c r="L358" s="1487">
        <f>'НЗ 2-экз'!L356</f>
        <v>0</v>
      </c>
      <c r="M358" s="1487">
        <f>'НЗ 2-экз'!M356</f>
        <v>0</v>
      </c>
      <c r="N358" s="1487">
        <f>'НЗ 2-экз'!N356</f>
        <v>0</v>
      </c>
      <c r="O358" s="1487">
        <f>'НЗ 2-экз'!O356</f>
        <v>0</v>
      </c>
      <c r="P358" s="1487">
        <f>'НЗ 2-экз'!P356</f>
        <v>0</v>
      </c>
      <c r="Q358" s="1487">
        <f>'НЗ 2-экз'!Q356</f>
        <v>0</v>
      </c>
      <c r="R358" s="1487">
        <f>'НЗ 2-экз'!R356</f>
        <v>0</v>
      </c>
      <c r="S358" s="1487">
        <f>'НЗ 2-экз'!S356</f>
        <v>0</v>
      </c>
      <c r="T358" s="1487">
        <f>'НЗ 2-экз'!T356</f>
        <v>0</v>
      </c>
      <c r="U358" s="1487">
        <f>'НЗ 2-экз'!U356</f>
        <v>0</v>
      </c>
      <c r="V358" s="1487">
        <f>'НЗ 2-экз'!V356</f>
        <v>0</v>
      </c>
      <c r="W358" s="1487">
        <f>'НЗ 2-экз'!W356</f>
        <v>0</v>
      </c>
      <c r="X358" s="1487">
        <f>'НЗ 2-экз'!X356</f>
        <v>0</v>
      </c>
      <c r="Y358" s="1487">
        <f>'НЗ 2-экз'!Y356</f>
        <v>0</v>
      </c>
      <c r="Z358" s="1487">
        <f>'НЗ 2-экз'!Z356</f>
        <v>0</v>
      </c>
      <c r="AA358" s="1487">
        <f>'НЗ 2-экз'!AA356</f>
        <v>0</v>
      </c>
      <c r="AB358" s="1487">
        <f>'НЗ 2-экз'!AB356</f>
        <v>0</v>
      </c>
      <c r="AC358" s="1487">
        <f>'НЗ 2-экз'!AC356</f>
        <v>0</v>
      </c>
      <c r="AD358" s="1487">
        <f>'НЗ 2-экз'!AD356</f>
        <v>0</v>
      </c>
      <c r="AE358" s="1488"/>
      <c r="AF358" s="1488"/>
      <c r="AG358" s="1488">
        <f t="shared" si="123"/>
        <v>0</v>
      </c>
      <c r="AH358" s="1488">
        <f t="shared" si="124"/>
        <v>0</v>
      </c>
      <c r="AI358" s="1488">
        <f t="shared" si="125"/>
        <v>0</v>
      </c>
      <c r="AJ358" s="1488">
        <f t="shared" si="126"/>
        <v>0</v>
      </c>
      <c r="AK358" s="1488">
        <f t="shared" si="127"/>
        <v>0</v>
      </c>
      <c r="AL358" s="1488">
        <f t="shared" si="122"/>
        <v>0</v>
      </c>
      <c r="AM358" s="1839"/>
    </row>
    <row r="359" spans="1:39" ht="11.25" hidden="1" customHeight="1" x14ac:dyDescent="0.2">
      <c r="A359" s="1429">
        <v>293</v>
      </c>
      <c r="B359" s="1049">
        <v>851</v>
      </c>
      <c r="C359" s="15"/>
      <c r="D359" s="58"/>
      <c r="E359" s="1487">
        <f>'НЗ 2-экз'!E357</f>
        <v>0</v>
      </c>
      <c r="F359" s="1487">
        <f>'НЗ 2-экз'!F357</f>
        <v>0</v>
      </c>
      <c r="G359" s="1487">
        <f>'НЗ 2-экз'!G357</f>
        <v>0</v>
      </c>
      <c r="H359" s="1487">
        <f>'НЗ 2-экз'!H357</f>
        <v>0</v>
      </c>
      <c r="I359" s="1487">
        <f>'НЗ 2-экз'!I357</f>
        <v>0</v>
      </c>
      <c r="J359" s="1487">
        <f>'НЗ 2-экз'!J357</f>
        <v>0</v>
      </c>
      <c r="K359" s="1487">
        <f>'НЗ 2-экз'!K357</f>
        <v>0</v>
      </c>
      <c r="L359" s="1487">
        <f>'НЗ 2-экз'!L357</f>
        <v>0</v>
      </c>
      <c r="M359" s="1487">
        <f>'НЗ 2-экз'!M357</f>
        <v>0</v>
      </c>
      <c r="N359" s="1487">
        <f>'НЗ 2-экз'!N357</f>
        <v>0</v>
      </c>
      <c r="O359" s="1487">
        <f>'НЗ 2-экз'!O357</f>
        <v>0</v>
      </c>
      <c r="P359" s="1487">
        <f>'НЗ 2-экз'!P357</f>
        <v>0</v>
      </c>
      <c r="Q359" s="1487">
        <f>'НЗ 2-экз'!Q357</f>
        <v>0</v>
      </c>
      <c r="R359" s="1487">
        <f>'НЗ 2-экз'!R357</f>
        <v>0</v>
      </c>
      <c r="S359" s="1487">
        <f>'НЗ 2-экз'!S357</f>
        <v>0</v>
      </c>
      <c r="T359" s="1487">
        <f>'НЗ 2-экз'!T357</f>
        <v>0</v>
      </c>
      <c r="U359" s="1487">
        <f>'НЗ 2-экз'!U357</f>
        <v>0</v>
      </c>
      <c r="V359" s="1487">
        <f>'НЗ 2-экз'!V357</f>
        <v>0</v>
      </c>
      <c r="W359" s="1487">
        <f>'НЗ 2-экз'!W357</f>
        <v>0</v>
      </c>
      <c r="X359" s="1487">
        <f>'НЗ 2-экз'!X357</f>
        <v>0</v>
      </c>
      <c r="Y359" s="1487">
        <f>'НЗ 2-экз'!Y357</f>
        <v>0</v>
      </c>
      <c r="Z359" s="1487">
        <f>'НЗ 2-экз'!Z357</f>
        <v>0</v>
      </c>
      <c r="AA359" s="1487">
        <f>'НЗ 2-экз'!AA357</f>
        <v>0</v>
      </c>
      <c r="AB359" s="1487">
        <f>'НЗ 2-экз'!AB357</f>
        <v>0</v>
      </c>
      <c r="AC359" s="1487">
        <f>'НЗ 2-экз'!AC357</f>
        <v>0</v>
      </c>
      <c r="AD359" s="1487">
        <f>'НЗ 2-экз'!AD357</f>
        <v>0</v>
      </c>
      <c r="AE359" s="1488"/>
      <c r="AF359" s="1488"/>
      <c r="AG359" s="1488">
        <f t="shared" si="123"/>
        <v>0</v>
      </c>
      <c r="AH359" s="1488">
        <f t="shared" si="124"/>
        <v>0</v>
      </c>
      <c r="AI359" s="1488">
        <f t="shared" si="125"/>
        <v>0</v>
      </c>
      <c r="AJ359" s="1488">
        <f t="shared" si="126"/>
        <v>0</v>
      </c>
      <c r="AK359" s="1488">
        <f t="shared" si="127"/>
        <v>0</v>
      </c>
      <c r="AL359" s="1488">
        <f t="shared" si="122"/>
        <v>0</v>
      </c>
      <c r="AM359" s="1839"/>
    </row>
    <row r="360" spans="1:39" ht="11.25" hidden="1" customHeight="1" x14ac:dyDescent="0.2">
      <c r="A360" s="1429">
        <v>293</v>
      </c>
      <c r="B360" s="1049">
        <v>853</v>
      </c>
      <c r="C360" s="15"/>
      <c r="D360" s="58"/>
      <c r="E360" s="1487">
        <f>'НЗ 2-экз'!E358</f>
        <v>0</v>
      </c>
      <c r="F360" s="1487">
        <f>'НЗ 2-экз'!F358</f>
        <v>0</v>
      </c>
      <c r="G360" s="1487">
        <f>'НЗ 2-экз'!G358</f>
        <v>0</v>
      </c>
      <c r="H360" s="1487">
        <f>'НЗ 2-экз'!H358</f>
        <v>0</v>
      </c>
      <c r="I360" s="1487">
        <f>'НЗ 2-экз'!I358</f>
        <v>0</v>
      </c>
      <c r="J360" s="1487">
        <f>'НЗ 2-экз'!J358</f>
        <v>0</v>
      </c>
      <c r="K360" s="1487">
        <f>'НЗ 2-экз'!K358</f>
        <v>0</v>
      </c>
      <c r="L360" s="1487">
        <f>'НЗ 2-экз'!L358</f>
        <v>0</v>
      </c>
      <c r="M360" s="1487">
        <f>'НЗ 2-экз'!M358</f>
        <v>0</v>
      </c>
      <c r="N360" s="1487">
        <f>'НЗ 2-экз'!N358</f>
        <v>0</v>
      </c>
      <c r="O360" s="1487">
        <f>'НЗ 2-экз'!O358</f>
        <v>0</v>
      </c>
      <c r="P360" s="1487">
        <f>'НЗ 2-экз'!P358</f>
        <v>0</v>
      </c>
      <c r="Q360" s="1487">
        <f>'НЗ 2-экз'!Q358</f>
        <v>0</v>
      </c>
      <c r="R360" s="1487">
        <f>'НЗ 2-экз'!R358</f>
        <v>0</v>
      </c>
      <c r="S360" s="1487">
        <f>'НЗ 2-экз'!S358</f>
        <v>0</v>
      </c>
      <c r="T360" s="1487">
        <f>'НЗ 2-экз'!T358</f>
        <v>0</v>
      </c>
      <c r="U360" s="1487">
        <f>'НЗ 2-экз'!U358</f>
        <v>0</v>
      </c>
      <c r="V360" s="1487">
        <f>'НЗ 2-экз'!V358</f>
        <v>0</v>
      </c>
      <c r="W360" s="1487">
        <f>'НЗ 2-экз'!W358</f>
        <v>0</v>
      </c>
      <c r="X360" s="1487">
        <f>'НЗ 2-экз'!X358</f>
        <v>0</v>
      </c>
      <c r="Y360" s="1487">
        <f>'НЗ 2-экз'!Y358</f>
        <v>0</v>
      </c>
      <c r="Z360" s="1487">
        <f>'НЗ 2-экз'!Z358</f>
        <v>0</v>
      </c>
      <c r="AA360" s="1487">
        <f>'НЗ 2-экз'!AA358</f>
        <v>0</v>
      </c>
      <c r="AB360" s="1487">
        <f>'НЗ 2-экз'!AB358</f>
        <v>0</v>
      </c>
      <c r="AC360" s="1487">
        <f>'НЗ 2-экз'!AC358</f>
        <v>0</v>
      </c>
      <c r="AD360" s="1487">
        <f>'НЗ 2-экз'!AD358</f>
        <v>0</v>
      </c>
      <c r="AE360" s="1488"/>
      <c r="AF360" s="1488"/>
      <c r="AG360" s="1488">
        <f t="shared" si="123"/>
        <v>0</v>
      </c>
      <c r="AH360" s="1488">
        <f t="shared" si="124"/>
        <v>0</v>
      </c>
      <c r="AI360" s="1488">
        <f t="shared" si="125"/>
        <v>0</v>
      </c>
      <c r="AJ360" s="1488">
        <f t="shared" si="126"/>
        <v>0</v>
      </c>
      <c r="AK360" s="1488">
        <f t="shared" si="127"/>
        <v>0</v>
      </c>
      <c r="AL360" s="1488">
        <f t="shared" si="122"/>
        <v>0</v>
      </c>
      <c r="AM360" s="1839"/>
    </row>
    <row r="361" spans="1:39" ht="11.25" hidden="1" customHeight="1" x14ac:dyDescent="0.2">
      <c r="A361" s="1429">
        <v>296</v>
      </c>
      <c r="B361" s="1049">
        <v>244</v>
      </c>
      <c r="C361" s="15"/>
      <c r="D361" s="58"/>
      <c r="E361" s="1487">
        <f>'НЗ 2-экз'!E359</f>
        <v>0</v>
      </c>
      <c r="F361" s="1487">
        <f>'НЗ 2-экз'!F359</f>
        <v>0</v>
      </c>
      <c r="G361" s="1487">
        <f>'НЗ 2-экз'!G359</f>
        <v>0</v>
      </c>
      <c r="H361" s="1487">
        <f>'НЗ 2-экз'!H359</f>
        <v>0</v>
      </c>
      <c r="I361" s="1487">
        <f>'НЗ 2-экз'!I359</f>
        <v>0</v>
      </c>
      <c r="J361" s="1487">
        <f>'НЗ 2-экз'!J359</f>
        <v>0</v>
      </c>
      <c r="K361" s="1487">
        <f>'НЗ 2-экз'!K359</f>
        <v>0</v>
      </c>
      <c r="L361" s="1487">
        <f>'НЗ 2-экз'!L359</f>
        <v>0</v>
      </c>
      <c r="M361" s="1487">
        <f>'НЗ 2-экз'!M359</f>
        <v>0</v>
      </c>
      <c r="N361" s="1487">
        <f>'НЗ 2-экз'!N359</f>
        <v>0</v>
      </c>
      <c r="O361" s="1487">
        <f>'НЗ 2-экз'!O359</f>
        <v>0</v>
      </c>
      <c r="P361" s="1487">
        <f>'НЗ 2-экз'!P359</f>
        <v>0</v>
      </c>
      <c r="Q361" s="1487">
        <f>'НЗ 2-экз'!Q359</f>
        <v>0</v>
      </c>
      <c r="R361" s="1487">
        <f>'НЗ 2-экз'!R359</f>
        <v>0</v>
      </c>
      <c r="S361" s="1487">
        <f>'НЗ 2-экз'!S359</f>
        <v>0</v>
      </c>
      <c r="T361" s="1487">
        <f>'НЗ 2-экз'!T359</f>
        <v>0</v>
      </c>
      <c r="U361" s="1487">
        <f>'НЗ 2-экз'!U359</f>
        <v>0</v>
      </c>
      <c r="V361" s="1487">
        <f>'НЗ 2-экз'!V359</f>
        <v>0</v>
      </c>
      <c r="W361" s="1487">
        <f>'НЗ 2-экз'!W359</f>
        <v>0</v>
      </c>
      <c r="X361" s="1487">
        <f>'НЗ 2-экз'!X359</f>
        <v>0</v>
      </c>
      <c r="Y361" s="1487">
        <f>'НЗ 2-экз'!Y359</f>
        <v>0</v>
      </c>
      <c r="Z361" s="1487">
        <f>'НЗ 2-экз'!Z359</f>
        <v>0</v>
      </c>
      <c r="AA361" s="1487">
        <f>'НЗ 2-экз'!AA359</f>
        <v>0</v>
      </c>
      <c r="AB361" s="1487">
        <f>'НЗ 2-экз'!AB359</f>
        <v>0</v>
      </c>
      <c r="AC361" s="1487">
        <f>'НЗ 2-экз'!AC359</f>
        <v>0</v>
      </c>
      <c r="AD361" s="1487">
        <f>'НЗ 2-экз'!AD359</f>
        <v>0</v>
      </c>
      <c r="AE361" s="1488"/>
      <c r="AF361" s="1488"/>
      <c r="AG361" s="1488">
        <f t="shared" si="123"/>
        <v>0</v>
      </c>
      <c r="AH361" s="1488">
        <f t="shared" si="124"/>
        <v>0</v>
      </c>
      <c r="AI361" s="1488">
        <f t="shared" si="125"/>
        <v>0</v>
      </c>
      <c r="AJ361" s="1488">
        <f t="shared" si="126"/>
        <v>0</v>
      </c>
      <c r="AK361" s="1488">
        <f t="shared" si="127"/>
        <v>0</v>
      </c>
      <c r="AL361" s="1488">
        <f t="shared" si="122"/>
        <v>0</v>
      </c>
      <c r="AM361" s="1839"/>
    </row>
    <row r="362" spans="1:39" ht="11.25" hidden="1" customHeight="1" x14ac:dyDescent="0.2">
      <c r="A362" s="1429">
        <v>296</v>
      </c>
      <c r="B362" s="1049">
        <v>340</v>
      </c>
      <c r="C362" s="15"/>
      <c r="D362" s="58"/>
      <c r="E362" s="1487">
        <f>'НЗ 2-экз'!E360</f>
        <v>0</v>
      </c>
      <c r="F362" s="1487">
        <f>'НЗ 2-экз'!F360</f>
        <v>0</v>
      </c>
      <c r="G362" s="1487">
        <f>'НЗ 2-экз'!G360</f>
        <v>0</v>
      </c>
      <c r="H362" s="1487">
        <f>'НЗ 2-экз'!H360</f>
        <v>0</v>
      </c>
      <c r="I362" s="1487">
        <f>'НЗ 2-экз'!I360</f>
        <v>0</v>
      </c>
      <c r="J362" s="1487">
        <f>'НЗ 2-экз'!J360</f>
        <v>0</v>
      </c>
      <c r="K362" s="1487">
        <f>'НЗ 2-экз'!K360</f>
        <v>0</v>
      </c>
      <c r="L362" s="1487">
        <f>'НЗ 2-экз'!L360</f>
        <v>0</v>
      </c>
      <c r="M362" s="1487">
        <f>'НЗ 2-экз'!M360</f>
        <v>0</v>
      </c>
      <c r="N362" s="1487">
        <f>'НЗ 2-экз'!N360</f>
        <v>0</v>
      </c>
      <c r="O362" s="1487">
        <f>'НЗ 2-экз'!O360</f>
        <v>0</v>
      </c>
      <c r="P362" s="1487">
        <f>'НЗ 2-экз'!P360</f>
        <v>0</v>
      </c>
      <c r="Q362" s="1487">
        <f>'НЗ 2-экз'!Q360</f>
        <v>0</v>
      </c>
      <c r="R362" s="1487">
        <f>'НЗ 2-экз'!R360</f>
        <v>0</v>
      </c>
      <c r="S362" s="1487">
        <f>'НЗ 2-экз'!S360</f>
        <v>0</v>
      </c>
      <c r="T362" s="1487">
        <f>'НЗ 2-экз'!T360</f>
        <v>0</v>
      </c>
      <c r="U362" s="1487">
        <f>'НЗ 2-экз'!U360</f>
        <v>0</v>
      </c>
      <c r="V362" s="1487">
        <f>'НЗ 2-экз'!V360</f>
        <v>0</v>
      </c>
      <c r="W362" s="1487">
        <f>'НЗ 2-экз'!W360</f>
        <v>0</v>
      </c>
      <c r="X362" s="1487">
        <f>'НЗ 2-экз'!X360</f>
        <v>0</v>
      </c>
      <c r="Y362" s="1487">
        <f>'НЗ 2-экз'!Y360</f>
        <v>0</v>
      </c>
      <c r="Z362" s="1487">
        <f>'НЗ 2-экз'!Z360</f>
        <v>0</v>
      </c>
      <c r="AA362" s="1487">
        <f>'НЗ 2-экз'!AA360</f>
        <v>0</v>
      </c>
      <c r="AB362" s="1487">
        <f>'НЗ 2-экз'!AB360</f>
        <v>0</v>
      </c>
      <c r="AC362" s="1487">
        <f>'НЗ 2-экз'!AC360</f>
        <v>0</v>
      </c>
      <c r="AD362" s="1487">
        <f>'НЗ 2-экз'!AD360</f>
        <v>0</v>
      </c>
      <c r="AE362" s="1488"/>
      <c r="AF362" s="1488"/>
      <c r="AG362" s="1488">
        <f t="shared" si="123"/>
        <v>0</v>
      </c>
      <c r="AH362" s="1488">
        <f t="shared" si="124"/>
        <v>0</v>
      </c>
      <c r="AI362" s="1488">
        <f t="shared" si="125"/>
        <v>0</v>
      </c>
      <c r="AJ362" s="1488">
        <f t="shared" si="126"/>
        <v>0</v>
      </c>
      <c r="AK362" s="1488">
        <f t="shared" si="127"/>
        <v>0</v>
      </c>
      <c r="AL362" s="1488">
        <f t="shared" si="122"/>
        <v>0</v>
      </c>
      <c r="AM362" s="1839"/>
    </row>
    <row r="363" spans="1:39" ht="11.25" hidden="1" customHeight="1" x14ac:dyDescent="0.2">
      <c r="A363" s="1429">
        <v>296</v>
      </c>
      <c r="B363" s="1049">
        <v>360</v>
      </c>
      <c r="C363" s="15"/>
      <c r="D363" s="58"/>
      <c r="E363" s="1487">
        <f>'НЗ 2-экз'!E361</f>
        <v>0</v>
      </c>
      <c r="F363" s="1487">
        <f>'НЗ 2-экз'!F361</f>
        <v>0</v>
      </c>
      <c r="G363" s="1487">
        <f>'НЗ 2-экз'!G361</f>
        <v>0</v>
      </c>
      <c r="H363" s="1487">
        <f>'НЗ 2-экз'!H361</f>
        <v>0</v>
      </c>
      <c r="I363" s="1487">
        <f>'НЗ 2-экз'!I361</f>
        <v>0</v>
      </c>
      <c r="J363" s="1487">
        <f>'НЗ 2-экз'!J361</f>
        <v>0</v>
      </c>
      <c r="K363" s="1487">
        <f>'НЗ 2-экз'!K361</f>
        <v>0</v>
      </c>
      <c r="L363" s="1487">
        <f>'НЗ 2-экз'!L361</f>
        <v>0</v>
      </c>
      <c r="M363" s="1487">
        <f>'НЗ 2-экз'!M361</f>
        <v>0</v>
      </c>
      <c r="N363" s="1487">
        <f>'НЗ 2-экз'!N361</f>
        <v>0</v>
      </c>
      <c r="O363" s="1487">
        <f>'НЗ 2-экз'!O361</f>
        <v>0</v>
      </c>
      <c r="P363" s="1487">
        <f>'НЗ 2-экз'!P361</f>
        <v>0</v>
      </c>
      <c r="Q363" s="1487">
        <f>'НЗ 2-экз'!Q361</f>
        <v>0</v>
      </c>
      <c r="R363" s="1487">
        <f>'НЗ 2-экз'!R361</f>
        <v>0</v>
      </c>
      <c r="S363" s="1487">
        <f>'НЗ 2-экз'!S361</f>
        <v>0</v>
      </c>
      <c r="T363" s="1487">
        <f>'НЗ 2-экз'!T361</f>
        <v>0</v>
      </c>
      <c r="U363" s="1487">
        <f>'НЗ 2-экз'!U361</f>
        <v>0</v>
      </c>
      <c r="V363" s="1487">
        <f>'НЗ 2-экз'!V361</f>
        <v>0</v>
      </c>
      <c r="W363" s="1487">
        <f>'НЗ 2-экз'!W361</f>
        <v>0</v>
      </c>
      <c r="X363" s="1487">
        <f>'НЗ 2-экз'!X361</f>
        <v>0</v>
      </c>
      <c r="Y363" s="1487">
        <f>'НЗ 2-экз'!Y361</f>
        <v>0</v>
      </c>
      <c r="Z363" s="1487">
        <f>'НЗ 2-экз'!Z361</f>
        <v>0</v>
      </c>
      <c r="AA363" s="1487">
        <f>'НЗ 2-экз'!AA361</f>
        <v>0</v>
      </c>
      <c r="AB363" s="1487">
        <f>'НЗ 2-экз'!AB361</f>
        <v>0</v>
      </c>
      <c r="AC363" s="1487">
        <f>'НЗ 2-экз'!AC361</f>
        <v>0</v>
      </c>
      <c r="AD363" s="1487">
        <f>'НЗ 2-экз'!AD361</f>
        <v>0</v>
      </c>
      <c r="AE363" s="1488"/>
      <c r="AF363" s="1488"/>
      <c r="AG363" s="1488">
        <f t="shared" si="123"/>
        <v>0</v>
      </c>
      <c r="AH363" s="1488">
        <f t="shared" si="124"/>
        <v>0</v>
      </c>
      <c r="AI363" s="1488">
        <f t="shared" si="125"/>
        <v>0</v>
      </c>
      <c r="AJ363" s="1488">
        <f t="shared" si="126"/>
        <v>0</v>
      </c>
      <c r="AK363" s="1488">
        <f t="shared" si="127"/>
        <v>0</v>
      </c>
      <c r="AL363" s="1488">
        <f t="shared" si="122"/>
        <v>0</v>
      </c>
      <c r="AM363" s="1839"/>
    </row>
    <row r="364" spans="1:39" ht="11.25" hidden="1" customHeight="1" x14ac:dyDescent="0.2">
      <c r="A364" s="1429">
        <v>296</v>
      </c>
      <c r="B364" s="1049">
        <v>831</v>
      </c>
      <c r="C364" s="15"/>
      <c r="D364" s="58"/>
      <c r="E364" s="1487">
        <f>'НЗ 2-экз'!E362</f>
        <v>0</v>
      </c>
      <c r="F364" s="1487">
        <f>'НЗ 2-экз'!F362</f>
        <v>0</v>
      </c>
      <c r="G364" s="1487">
        <f>'НЗ 2-экз'!G362</f>
        <v>0</v>
      </c>
      <c r="H364" s="1487">
        <f>'НЗ 2-экз'!H362</f>
        <v>0</v>
      </c>
      <c r="I364" s="1487">
        <f>'НЗ 2-экз'!I362</f>
        <v>0</v>
      </c>
      <c r="J364" s="1487">
        <f>'НЗ 2-экз'!J362</f>
        <v>0</v>
      </c>
      <c r="K364" s="1487">
        <f>'НЗ 2-экз'!K362</f>
        <v>0</v>
      </c>
      <c r="L364" s="1487">
        <f>'НЗ 2-экз'!L362</f>
        <v>0</v>
      </c>
      <c r="M364" s="1487">
        <f>'НЗ 2-экз'!M362</f>
        <v>0</v>
      </c>
      <c r="N364" s="1487">
        <f>'НЗ 2-экз'!N362</f>
        <v>0</v>
      </c>
      <c r="O364" s="1487">
        <f>'НЗ 2-экз'!O362</f>
        <v>0</v>
      </c>
      <c r="P364" s="1487">
        <f>'НЗ 2-экз'!P362</f>
        <v>0</v>
      </c>
      <c r="Q364" s="1487">
        <f>'НЗ 2-экз'!Q362</f>
        <v>0</v>
      </c>
      <c r="R364" s="1487">
        <f>'НЗ 2-экз'!R362</f>
        <v>0</v>
      </c>
      <c r="S364" s="1487">
        <f>'НЗ 2-экз'!S362</f>
        <v>0</v>
      </c>
      <c r="T364" s="1487">
        <f>'НЗ 2-экз'!T362</f>
        <v>0</v>
      </c>
      <c r="U364" s="1487">
        <f>'НЗ 2-экз'!U362</f>
        <v>0</v>
      </c>
      <c r="V364" s="1487">
        <f>'НЗ 2-экз'!V362</f>
        <v>0</v>
      </c>
      <c r="W364" s="1487">
        <f>'НЗ 2-экз'!W362</f>
        <v>0</v>
      </c>
      <c r="X364" s="1487">
        <f>'НЗ 2-экз'!X362</f>
        <v>0</v>
      </c>
      <c r="Y364" s="1487">
        <f>'НЗ 2-экз'!Y362</f>
        <v>0</v>
      </c>
      <c r="Z364" s="1487">
        <f>'НЗ 2-экз'!Z362</f>
        <v>0</v>
      </c>
      <c r="AA364" s="1487">
        <f>'НЗ 2-экз'!AA362</f>
        <v>0</v>
      </c>
      <c r="AB364" s="1487">
        <f>'НЗ 2-экз'!AB362</f>
        <v>0</v>
      </c>
      <c r="AC364" s="1487">
        <f>'НЗ 2-экз'!AC362</f>
        <v>0</v>
      </c>
      <c r="AD364" s="1487">
        <f>'НЗ 2-экз'!AD362</f>
        <v>0</v>
      </c>
      <c r="AE364" s="1488"/>
      <c r="AF364" s="1488"/>
      <c r="AG364" s="1488">
        <f t="shared" si="123"/>
        <v>0</v>
      </c>
      <c r="AH364" s="1488">
        <f t="shared" si="124"/>
        <v>0</v>
      </c>
      <c r="AI364" s="1488">
        <f t="shared" si="125"/>
        <v>0</v>
      </c>
      <c r="AJ364" s="1488">
        <f t="shared" si="126"/>
        <v>0</v>
      </c>
      <c r="AK364" s="1488">
        <f t="shared" si="127"/>
        <v>0</v>
      </c>
      <c r="AL364" s="1488">
        <f t="shared" si="122"/>
        <v>0</v>
      </c>
      <c r="AM364" s="1839"/>
    </row>
    <row r="365" spans="1:39" ht="11.25" hidden="1" customHeight="1" x14ac:dyDescent="0.2">
      <c r="A365" s="1429">
        <v>296</v>
      </c>
      <c r="B365" s="1049">
        <v>853</v>
      </c>
      <c r="C365" s="15"/>
      <c r="D365" s="58"/>
      <c r="E365" s="1487">
        <f>'НЗ 2-экз'!E363</f>
        <v>0</v>
      </c>
      <c r="F365" s="1487">
        <f>'НЗ 2-экз'!F363</f>
        <v>0</v>
      </c>
      <c r="G365" s="1487">
        <f>'НЗ 2-экз'!G363</f>
        <v>0</v>
      </c>
      <c r="H365" s="1487">
        <f>'НЗ 2-экз'!H363</f>
        <v>0</v>
      </c>
      <c r="I365" s="1487">
        <f>'НЗ 2-экз'!I363</f>
        <v>0</v>
      </c>
      <c r="J365" s="1487">
        <f>'НЗ 2-экз'!J363</f>
        <v>0</v>
      </c>
      <c r="K365" s="1487">
        <f>'НЗ 2-экз'!K363</f>
        <v>0</v>
      </c>
      <c r="L365" s="1487">
        <f>'НЗ 2-экз'!L363</f>
        <v>0</v>
      </c>
      <c r="M365" s="1487">
        <f>'НЗ 2-экз'!M363</f>
        <v>0</v>
      </c>
      <c r="N365" s="1487">
        <f>'НЗ 2-экз'!N363</f>
        <v>0</v>
      </c>
      <c r="O365" s="1487">
        <f>'НЗ 2-экз'!O363</f>
        <v>0</v>
      </c>
      <c r="P365" s="1487">
        <f>'НЗ 2-экз'!P363</f>
        <v>0</v>
      </c>
      <c r="Q365" s="1487">
        <f>'НЗ 2-экз'!Q363</f>
        <v>0</v>
      </c>
      <c r="R365" s="1487">
        <f>'НЗ 2-экз'!R363</f>
        <v>0</v>
      </c>
      <c r="S365" s="1487">
        <f>'НЗ 2-экз'!S363</f>
        <v>0</v>
      </c>
      <c r="T365" s="1487">
        <f>'НЗ 2-экз'!T363</f>
        <v>0</v>
      </c>
      <c r="U365" s="1487">
        <f>'НЗ 2-экз'!U363</f>
        <v>0</v>
      </c>
      <c r="V365" s="1487">
        <f>'НЗ 2-экз'!V363</f>
        <v>0</v>
      </c>
      <c r="W365" s="1487">
        <f>'НЗ 2-экз'!W363</f>
        <v>0</v>
      </c>
      <c r="X365" s="1487">
        <f>'НЗ 2-экз'!X363</f>
        <v>0</v>
      </c>
      <c r="Y365" s="1487">
        <f>'НЗ 2-экз'!Y363</f>
        <v>0</v>
      </c>
      <c r="Z365" s="1487">
        <f>'НЗ 2-экз'!Z363</f>
        <v>0</v>
      </c>
      <c r="AA365" s="1487">
        <f>'НЗ 2-экз'!AA363</f>
        <v>0</v>
      </c>
      <c r="AB365" s="1487">
        <f>'НЗ 2-экз'!AB363</f>
        <v>0</v>
      </c>
      <c r="AC365" s="1487">
        <f>'НЗ 2-экз'!AC363</f>
        <v>0</v>
      </c>
      <c r="AD365" s="1487">
        <f>'НЗ 2-экз'!AD363</f>
        <v>0</v>
      </c>
      <c r="AE365" s="1488"/>
      <c r="AF365" s="1488"/>
      <c r="AG365" s="1488">
        <f t="shared" si="123"/>
        <v>0</v>
      </c>
      <c r="AH365" s="1488">
        <f t="shared" si="124"/>
        <v>0</v>
      </c>
      <c r="AI365" s="1488">
        <f t="shared" si="125"/>
        <v>0</v>
      </c>
      <c r="AJ365" s="1488">
        <f t="shared" si="126"/>
        <v>0</v>
      </c>
      <c r="AK365" s="1488">
        <f t="shared" si="127"/>
        <v>0</v>
      </c>
      <c r="AL365" s="1488">
        <f t="shared" si="122"/>
        <v>0</v>
      </c>
      <c r="AM365" s="1839"/>
    </row>
    <row r="366" spans="1:39" ht="11.25" hidden="1" customHeight="1" x14ac:dyDescent="0.2">
      <c r="A366" s="1425">
        <v>310</v>
      </c>
      <c r="B366" s="1057">
        <v>244</v>
      </c>
      <c r="C366" s="11"/>
      <c r="D366" s="58"/>
      <c r="E366" s="1487">
        <f>'НЗ 2-экз'!E364</f>
        <v>0</v>
      </c>
      <c r="F366" s="1487">
        <f>'НЗ 2-экз'!F364</f>
        <v>0</v>
      </c>
      <c r="G366" s="1487">
        <f>'НЗ 2-экз'!G364</f>
        <v>0</v>
      </c>
      <c r="H366" s="1487">
        <f>'НЗ 2-экз'!H364</f>
        <v>0</v>
      </c>
      <c r="I366" s="1487">
        <f>'НЗ 2-экз'!I364</f>
        <v>0</v>
      </c>
      <c r="J366" s="1487">
        <f>'НЗ 2-экз'!J364</f>
        <v>0</v>
      </c>
      <c r="K366" s="1487">
        <f>'НЗ 2-экз'!K364</f>
        <v>0</v>
      </c>
      <c r="L366" s="1487">
        <f>'НЗ 2-экз'!L364</f>
        <v>0</v>
      </c>
      <c r="M366" s="1487">
        <f>'НЗ 2-экз'!M364</f>
        <v>0</v>
      </c>
      <c r="N366" s="1487">
        <f>'НЗ 2-экз'!N364</f>
        <v>0</v>
      </c>
      <c r="O366" s="1487">
        <f>'НЗ 2-экз'!O364</f>
        <v>0</v>
      </c>
      <c r="P366" s="1487">
        <f>'НЗ 2-экз'!P364</f>
        <v>0</v>
      </c>
      <c r="Q366" s="1487">
        <f>'НЗ 2-экз'!Q364</f>
        <v>0</v>
      </c>
      <c r="R366" s="1487">
        <f>'НЗ 2-экз'!R364</f>
        <v>0</v>
      </c>
      <c r="S366" s="1487">
        <f>'НЗ 2-экз'!S364</f>
        <v>0</v>
      </c>
      <c r="T366" s="1487">
        <f>'НЗ 2-экз'!T364</f>
        <v>0</v>
      </c>
      <c r="U366" s="1487">
        <f>'НЗ 2-экз'!U364</f>
        <v>0</v>
      </c>
      <c r="V366" s="1487">
        <f>'НЗ 2-экз'!V364</f>
        <v>0</v>
      </c>
      <c r="W366" s="1487">
        <f>'НЗ 2-экз'!W364</f>
        <v>0</v>
      </c>
      <c r="X366" s="1487">
        <f>'НЗ 2-экз'!X364</f>
        <v>0</v>
      </c>
      <c r="Y366" s="1487">
        <f>'НЗ 2-экз'!Y364</f>
        <v>0</v>
      </c>
      <c r="Z366" s="1487">
        <f>'НЗ 2-экз'!Z364</f>
        <v>0</v>
      </c>
      <c r="AA366" s="1487">
        <f>'НЗ 2-экз'!AA364</f>
        <v>0</v>
      </c>
      <c r="AB366" s="1487">
        <f>'НЗ 2-экз'!AB364</f>
        <v>0</v>
      </c>
      <c r="AC366" s="1487">
        <f>'НЗ 2-экз'!AC364</f>
        <v>0</v>
      </c>
      <c r="AD366" s="1487">
        <f>'НЗ 2-экз'!AD364</f>
        <v>0</v>
      </c>
      <c r="AE366" s="1488"/>
      <c r="AF366" s="1488"/>
      <c r="AG366" s="1488">
        <f t="shared" si="123"/>
        <v>0</v>
      </c>
      <c r="AH366" s="1488">
        <f t="shared" si="124"/>
        <v>0</v>
      </c>
      <c r="AI366" s="1488">
        <f t="shared" si="125"/>
        <v>0</v>
      </c>
      <c r="AJ366" s="1488">
        <f t="shared" si="126"/>
        <v>0</v>
      </c>
      <c r="AK366" s="1488">
        <f t="shared" si="127"/>
        <v>0</v>
      </c>
      <c r="AL366" s="1488">
        <f t="shared" si="122"/>
        <v>0</v>
      </c>
      <c r="AM366" s="1839"/>
    </row>
    <row r="367" spans="1:39" ht="11.25" hidden="1" customHeight="1" x14ac:dyDescent="0.2">
      <c r="A367" s="1430">
        <v>320</v>
      </c>
      <c r="B367" s="1045">
        <v>244</v>
      </c>
      <c r="C367" s="11"/>
      <c r="D367" s="58"/>
      <c r="E367" s="1487">
        <f>'НЗ 2-экз'!E365</f>
        <v>0</v>
      </c>
      <c r="F367" s="1487">
        <f>'НЗ 2-экз'!F365</f>
        <v>0</v>
      </c>
      <c r="G367" s="1487">
        <f>'НЗ 2-экз'!G365</f>
        <v>0</v>
      </c>
      <c r="H367" s="1487">
        <f>'НЗ 2-экз'!H365</f>
        <v>0</v>
      </c>
      <c r="I367" s="1487">
        <f>'НЗ 2-экз'!I365</f>
        <v>0</v>
      </c>
      <c r="J367" s="1487">
        <f>'НЗ 2-экз'!J365</f>
        <v>0</v>
      </c>
      <c r="K367" s="1487">
        <f>'НЗ 2-экз'!K365</f>
        <v>0</v>
      </c>
      <c r="L367" s="1487">
        <f>'НЗ 2-экз'!L365</f>
        <v>0</v>
      </c>
      <c r="M367" s="1487">
        <f>'НЗ 2-экз'!M365</f>
        <v>0</v>
      </c>
      <c r="N367" s="1487">
        <f>'НЗ 2-экз'!N365</f>
        <v>0</v>
      </c>
      <c r="O367" s="1487">
        <f>'НЗ 2-экз'!O365</f>
        <v>0</v>
      </c>
      <c r="P367" s="1487">
        <f>'НЗ 2-экз'!P365</f>
        <v>0</v>
      </c>
      <c r="Q367" s="1487">
        <f>'НЗ 2-экз'!Q365</f>
        <v>0</v>
      </c>
      <c r="R367" s="1487">
        <f>'НЗ 2-экз'!R365</f>
        <v>0</v>
      </c>
      <c r="S367" s="1487">
        <f>'НЗ 2-экз'!S365</f>
        <v>0</v>
      </c>
      <c r="T367" s="1487">
        <f>'НЗ 2-экз'!T365</f>
        <v>0</v>
      </c>
      <c r="U367" s="1487">
        <f>'НЗ 2-экз'!U365</f>
        <v>0</v>
      </c>
      <c r="V367" s="1487">
        <f>'НЗ 2-экз'!V365</f>
        <v>0</v>
      </c>
      <c r="W367" s="1487">
        <f>'НЗ 2-экз'!W365</f>
        <v>0</v>
      </c>
      <c r="X367" s="1487">
        <f>'НЗ 2-экз'!X365</f>
        <v>0</v>
      </c>
      <c r="Y367" s="1487">
        <f>'НЗ 2-экз'!Y365</f>
        <v>0</v>
      </c>
      <c r="Z367" s="1487">
        <f>'НЗ 2-экз'!Z365</f>
        <v>0</v>
      </c>
      <c r="AA367" s="1487">
        <f>'НЗ 2-экз'!AA365</f>
        <v>0</v>
      </c>
      <c r="AB367" s="1487">
        <f>'НЗ 2-экз'!AB365</f>
        <v>0</v>
      </c>
      <c r="AC367" s="1487">
        <f>'НЗ 2-экз'!AC365</f>
        <v>0</v>
      </c>
      <c r="AD367" s="1487">
        <f>'НЗ 2-экз'!AD365</f>
        <v>0</v>
      </c>
      <c r="AE367" s="1488"/>
      <c r="AF367" s="1488"/>
      <c r="AG367" s="1488">
        <f t="shared" si="123"/>
        <v>0</v>
      </c>
      <c r="AH367" s="1488">
        <f t="shared" si="124"/>
        <v>0</v>
      </c>
      <c r="AI367" s="1488">
        <f t="shared" si="125"/>
        <v>0</v>
      </c>
      <c r="AJ367" s="1488">
        <f t="shared" si="126"/>
        <v>0</v>
      </c>
      <c r="AK367" s="1488">
        <f t="shared" si="127"/>
        <v>0</v>
      </c>
      <c r="AL367" s="1488">
        <f t="shared" si="122"/>
        <v>0</v>
      </c>
      <c r="AM367" s="1839"/>
    </row>
    <row r="368" spans="1:39" ht="11.25" hidden="1" customHeight="1" x14ac:dyDescent="0.2">
      <c r="A368" s="1425">
        <v>340</v>
      </c>
      <c r="B368" s="1057">
        <v>244</v>
      </c>
      <c r="C368" s="11"/>
      <c r="D368" s="58"/>
      <c r="E368" s="1487">
        <f>'НЗ 2-экз'!E366</f>
        <v>0</v>
      </c>
      <c r="F368" s="1487">
        <f>'НЗ 2-экз'!F366</f>
        <v>0</v>
      </c>
      <c r="G368" s="1487">
        <f>'НЗ 2-экз'!G366</f>
        <v>0</v>
      </c>
      <c r="H368" s="1487">
        <f>'НЗ 2-экз'!H366</f>
        <v>0</v>
      </c>
      <c r="I368" s="1487">
        <f>'НЗ 2-экз'!I366</f>
        <v>0</v>
      </c>
      <c r="J368" s="1487">
        <f>'НЗ 2-экз'!J366</f>
        <v>0</v>
      </c>
      <c r="K368" s="1487">
        <f>'НЗ 2-экз'!K366</f>
        <v>0</v>
      </c>
      <c r="L368" s="1487">
        <f>'НЗ 2-экз'!L366</f>
        <v>0</v>
      </c>
      <c r="M368" s="1487">
        <f>'НЗ 2-экз'!M366</f>
        <v>0</v>
      </c>
      <c r="N368" s="1487">
        <f>'НЗ 2-экз'!N366</f>
        <v>0</v>
      </c>
      <c r="O368" s="1487">
        <f>'НЗ 2-экз'!O366</f>
        <v>0</v>
      </c>
      <c r="P368" s="1487">
        <f>'НЗ 2-экз'!P366</f>
        <v>0</v>
      </c>
      <c r="Q368" s="1487">
        <f>'НЗ 2-экз'!Q366</f>
        <v>0</v>
      </c>
      <c r="R368" s="1487">
        <f>'НЗ 2-экз'!R366</f>
        <v>0</v>
      </c>
      <c r="S368" s="1487">
        <f>'НЗ 2-экз'!S366</f>
        <v>0</v>
      </c>
      <c r="T368" s="1487">
        <f>'НЗ 2-экз'!T366</f>
        <v>0</v>
      </c>
      <c r="U368" s="1487">
        <f>'НЗ 2-экз'!U366</f>
        <v>0</v>
      </c>
      <c r="V368" s="1487">
        <f>'НЗ 2-экз'!V366</f>
        <v>0</v>
      </c>
      <c r="W368" s="1487">
        <f>'НЗ 2-экз'!W366</f>
        <v>0</v>
      </c>
      <c r="X368" s="1487">
        <f>'НЗ 2-экз'!X366</f>
        <v>0</v>
      </c>
      <c r="Y368" s="1487">
        <f>'НЗ 2-экз'!Y366</f>
        <v>0</v>
      </c>
      <c r="Z368" s="1487">
        <f>'НЗ 2-экз'!Z366</f>
        <v>0</v>
      </c>
      <c r="AA368" s="1487">
        <f>'НЗ 2-экз'!AA366</f>
        <v>0</v>
      </c>
      <c r="AB368" s="1487">
        <f>'НЗ 2-экз'!AB366</f>
        <v>0</v>
      </c>
      <c r="AC368" s="1487">
        <f>'НЗ 2-экз'!AC366</f>
        <v>0</v>
      </c>
      <c r="AD368" s="1487">
        <f>'НЗ 2-экз'!AD366</f>
        <v>0</v>
      </c>
      <c r="AE368" s="1488"/>
      <c r="AF368" s="1488"/>
      <c r="AG368" s="1488">
        <f t="shared" si="123"/>
        <v>0</v>
      </c>
      <c r="AH368" s="1488">
        <f t="shared" si="124"/>
        <v>0</v>
      </c>
      <c r="AI368" s="1488">
        <f t="shared" si="125"/>
        <v>0</v>
      </c>
      <c r="AJ368" s="1488">
        <f t="shared" si="126"/>
        <v>0</v>
      </c>
      <c r="AK368" s="1488">
        <f t="shared" si="127"/>
        <v>0</v>
      </c>
      <c r="AL368" s="1488">
        <f t="shared" si="122"/>
        <v>0</v>
      </c>
      <c r="AM368" s="1839"/>
    </row>
    <row r="369" spans="1:39" ht="11.25" hidden="1" customHeight="1" x14ac:dyDescent="0.2">
      <c r="A369" s="1425">
        <v>341</v>
      </c>
      <c r="B369" s="1057">
        <v>244</v>
      </c>
      <c r="C369" s="11"/>
      <c r="D369" s="58"/>
      <c r="E369" s="1487">
        <f>'НЗ 2-экз'!E367</f>
        <v>0</v>
      </c>
      <c r="F369" s="1487">
        <f>'НЗ 2-экз'!F367</f>
        <v>0</v>
      </c>
      <c r="G369" s="1487">
        <f>'НЗ 2-экз'!G367</f>
        <v>0</v>
      </c>
      <c r="H369" s="1487">
        <f>'НЗ 2-экз'!H367</f>
        <v>0</v>
      </c>
      <c r="I369" s="1487">
        <f>'НЗ 2-экз'!I367</f>
        <v>0</v>
      </c>
      <c r="J369" s="1487">
        <f>'НЗ 2-экз'!J367</f>
        <v>0</v>
      </c>
      <c r="K369" s="1487">
        <f>'НЗ 2-экз'!K367</f>
        <v>0</v>
      </c>
      <c r="L369" s="1487">
        <f>'НЗ 2-экз'!L367</f>
        <v>0</v>
      </c>
      <c r="M369" s="1487">
        <f>'НЗ 2-экз'!M367</f>
        <v>0</v>
      </c>
      <c r="N369" s="1487">
        <f>'НЗ 2-экз'!N367</f>
        <v>0</v>
      </c>
      <c r="O369" s="1487">
        <f>'НЗ 2-экз'!O367</f>
        <v>0</v>
      </c>
      <c r="P369" s="1487">
        <f>'НЗ 2-экз'!P367</f>
        <v>0</v>
      </c>
      <c r="Q369" s="1487">
        <f>'НЗ 2-экз'!Q367</f>
        <v>0</v>
      </c>
      <c r="R369" s="1487">
        <f>'НЗ 2-экз'!R367</f>
        <v>0</v>
      </c>
      <c r="S369" s="1487">
        <f>'НЗ 2-экз'!S367</f>
        <v>0</v>
      </c>
      <c r="T369" s="1487">
        <f>'НЗ 2-экз'!T367</f>
        <v>0</v>
      </c>
      <c r="U369" s="1487">
        <f>'НЗ 2-экз'!U367</f>
        <v>0</v>
      </c>
      <c r="V369" s="1487">
        <f>'НЗ 2-экз'!V367</f>
        <v>0</v>
      </c>
      <c r="W369" s="1487">
        <f>'НЗ 2-экз'!W367</f>
        <v>0</v>
      </c>
      <c r="X369" s="1487">
        <f>'НЗ 2-экз'!X367</f>
        <v>0</v>
      </c>
      <c r="Y369" s="1487">
        <f>'НЗ 2-экз'!Y367</f>
        <v>0</v>
      </c>
      <c r="Z369" s="1487">
        <f>'НЗ 2-экз'!Z367</f>
        <v>0</v>
      </c>
      <c r="AA369" s="1487">
        <f>'НЗ 2-экз'!AA367</f>
        <v>0</v>
      </c>
      <c r="AB369" s="1487">
        <f>'НЗ 2-экз'!AB367</f>
        <v>0</v>
      </c>
      <c r="AC369" s="1487">
        <f>'НЗ 2-экз'!AC367</f>
        <v>0</v>
      </c>
      <c r="AD369" s="1487">
        <f>'НЗ 2-экз'!AD367</f>
        <v>0</v>
      </c>
      <c r="AE369" s="1488"/>
      <c r="AF369" s="1488"/>
      <c r="AG369" s="1488">
        <f t="shared" si="123"/>
        <v>0</v>
      </c>
      <c r="AH369" s="1488">
        <f t="shared" si="124"/>
        <v>0</v>
      </c>
      <c r="AI369" s="1488">
        <f t="shared" si="125"/>
        <v>0</v>
      </c>
      <c r="AJ369" s="1488">
        <f t="shared" si="126"/>
        <v>0</v>
      </c>
      <c r="AK369" s="1488">
        <f t="shared" si="127"/>
        <v>0</v>
      </c>
      <c r="AL369" s="1488">
        <f t="shared" si="122"/>
        <v>0</v>
      </c>
      <c r="AM369" s="1839"/>
    </row>
    <row r="370" spans="1:39" ht="11.25" hidden="1" customHeight="1" x14ac:dyDescent="0.2">
      <c r="A370" s="1425">
        <v>342</v>
      </c>
      <c r="B370" s="1057">
        <v>244</v>
      </c>
      <c r="C370" s="11"/>
      <c r="D370" s="58"/>
      <c r="E370" s="1487">
        <f>'НЗ 2-экз'!E368</f>
        <v>0</v>
      </c>
      <c r="F370" s="1487">
        <f>'НЗ 2-экз'!F368</f>
        <v>0</v>
      </c>
      <c r="G370" s="1487">
        <f>'НЗ 2-экз'!G368</f>
        <v>0</v>
      </c>
      <c r="H370" s="1487">
        <f>'НЗ 2-экз'!H368</f>
        <v>0</v>
      </c>
      <c r="I370" s="1487">
        <f>'НЗ 2-экз'!I368</f>
        <v>0</v>
      </c>
      <c r="J370" s="1487">
        <f>'НЗ 2-экз'!J368</f>
        <v>0</v>
      </c>
      <c r="K370" s="1487">
        <f>'НЗ 2-экз'!K368</f>
        <v>0</v>
      </c>
      <c r="L370" s="1487">
        <f>'НЗ 2-экз'!L368</f>
        <v>0</v>
      </c>
      <c r="M370" s="1487">
        <f>'НЗ 2-экз'!M368</f>
        <v>0</v>
      </c>
      <c r="N370" s="1487">
        <f>'НЗ 2-экз'!N368</f>
        <v>0</v>
      </c>
      <c r="O370" s="1487">
        <f>'НЗ 2-экз'!O368</f>
        <v>0</v>
      </c>
      <c r="P370" s="1487">
        <f>'НЗ 2-экз'!P368</f>
        <v>0</v>
      </c>
      <c r="Q370" s="1487">
        <f>'НЗ 2-экз'!Q368</f>
        <v>0</v>
      </c>
      <c r="R370" s="1487">
        <f>'НЗ 2-экз'!R368</f>
        <v>0</v>
      </c>
      <c r="S370" s="1487">
        <f>'НЗ 2-экз'!S368</f>
        <v>0</v>
      </c>
      <c r="T370" s="1487">
        <f>'НЗ 2-экз'!T368</f>
        <v>0</v>
      </c>
      <c r="U370" s="1487">
        <f>'НЗ 2-экз'!U368</f>
        <v>0</v>
      </c>
      <c r="V370" s="1487">
        <f>'НЗ 2-экз'!V368</f>
        <v>0</v>
      </c>
      <c r="W370" s="1487">
        <f>'НЗ 2-экз'!W368</f>
        <v>0</v>
      </c>
      <c r="X370" s="1487">
        <f>'НЗ 2-экз'!X368</f>
        <v>0</v>
      </c>
      <c r="Y370" s="1487">
        <f>'НЗ 2-экз'!Y368</f>
        <v>0</v>
      </c>
      <c r="Z370" s="1487">
        <f>'НЗ 2-экз'!Z368</f>
        <v>0</v>
      </c>
      <c r="AA370" s="1487">
        <f>'НЗ 2-экз'!AA368</f>
        <v>0</v>
      </c>
      <c r="AB370" s="1487">
        <f>'НЗ 2-экз'!AB368</f>
        <v>0</v>
      </c>
      <c r="AC370" s="1487">
        <f>'НЗ 2-экз'!AC368</f>
        <v>0</v>
      </c>
      <c r="AD370" s="1487">
        <f>'НЗ 2-экз'!AD368</f>
        <v>0</v>
      </c>
      <c r="AE370" s="1488"/>
      <c r="AF370" s="1488"/>
      <c r="AG370" s="1488">
        <f t="shared" si="123"/>
        <v>0</v>
      </c>
      <c r="AH370" s="1488">
        <f t="shared" si="124"/>
        <v>0</v>
      </c>
      <c r="AI370" s="1488">
        <f t="shared" si="125"/>
        <v>0</v>
      </c>
      <c r="AJ370" s="1488">
        <f t="shared" si="126"/>
        <v>0</v>
      </c>
      <c r="AK370" s="1488">
        <f t="shared" si="127"/>
        <v>0</v>
      </c>
      <c r="AL370" s="1488">
        <f t="shared" si="122"/>
        <v>0</v>
      </c>
      <c r="AM370" s="1839"/>
    </row>
    <row r="371" spans="1:39" ht="11.25" hidden="1" customHeight="1" x14ac:dyDescent="0.2">
      <c r="A371" s="1425">
        <v>343</v>
      </c>
      <c r="B371" s="1057">
        <v>244</v>
      </c>
      <c r="C371" s="11"/>
      <c r="D371" s="58"/>
      <c r="E371" s="1487">
        <f>'НЗ 2-экз'!E369</f>
        <v>0</v>
      </c>
      <c r="F371" s="1487">
        <f>'НЗ 2-экз'!F369</f>
        <v>0</v>
      </c>
      <c r="G371" s="1487">
        <f>'НЗ 2-экз'!G369</f>
        <v>0</v>
      </c>
      <c r="H371" s="1487">
        <f>'НЗ 2-экз'!H369</f>
        <v>0</v>
      </c>
      <c r="I371" s="1487">
        <f>'НЗ 2-экз'!I369</f>
        <v>0</v>
      </c>
      <c r="J371" s="1487">
        <f>'НЗ 2-экз'!J369</f>
        <v>0</v>
      </c>
      <c r="K371" s="1487">
        <f>'НЗ 2-экз'!K369</f>
        <v>0</v>
      </c>
      <c r="L371" s="1487">
        <f>'НЗ 2-экз'!L369</f>
        <v>0</v>
      </c>
      <c r="M371" s="1487">
        <f>'НЗ 2-экз'!M369</f>
        <v>0</v>
      </c>
      <c r="N371" s="1487">
        <f>'НЗ 2-экз'!N369</f>
        <v>0</v>
      </c>
      <c r="O371" s="1487">
        <f>'НЗ 2-экз'!O369</f>
        <v>0</v>
      </c>
      <c r="P371" s="1487">
        <f>'НЗ 2-экз'!P369</f>
        <v>0</v>
      </c>
      <c r="Q371" s="1487">
        <f>'НЗ 2-экз'!Q369</f>
        <v>0</v>
      </c>
      <c r="R371" s="1487">
        <f>'НЗ 2-экз'!R369</f>
        <v>0</v>
      </c>
      <c r="S371" s="1487">
        <f>'НЗ 2-экз'!S369</f>
        <v>0</v>
      </c>
      <c r="T371" s="1487">
        <f>'НЗ 2-экз'!T369</f>
        <v>0</v>
      </c>
      <c r="U371" s="1487">
        <f>'НЗ 2-экз'!U369</f>
        <v>0</v>
      </c>
      <c r="V371" s="1487">
        <f>'НЗ 2-экз'!V369</f>
        <v>0</v>
      </c>
      <c r="W371" s="1487">
        <f>'НЗ 2-экз'!W369</f>
        <v>0</v>
      </c>
      <c r="X371" s="1487">
        <f>'НЗ 2-экз'!X369</f>
        <v>0</v>
      </c>
      <c r="Y371" s="1487">
        <f>'НЗ 2-экз'!Y369</f>
        <v>0</v>
      </c>
      <c r="Z371" s="1487">
        <f>'НЗ 2-экз'!Z369</f>
        <v>0</v>
      </c>
      <c r="AA371" s="1487">
        <f>'НЗ 2-экз'!AA369</f>
        <v>0</v>
      </c>
      <c r="AB371" s="1487">
        <f>'НЗ 2-экз'!AB369</f>
        <v>0</v>
      </c>
      <c r="AC371" s="1487">
        <f>'НЗ 2-экз'!AC369</f>
        <v>0</v>
      </c>
      <c r="AD371" s="1487">
        <f>'НЗ 2-экз'!AD369</f>
        <v>0</v>
      </c>
      <c r="AE371" s="1488"/>
      <c r="AF371" s="1488"/>
      <c r="AG371" s="1488">
        <f t="shared" si="123"/>
        <v>0</v>
      </c>
      <c r="AH371" s="1488">
        <f t="shared" si="124"/>
        <v>0</v>
      </c>
      <c r="AI371" s="1488">
        <f t="shared" si="125"/>
        <v>0</v>
      </c>
      <c r="AJ371" s="1488">
        <f t="shared" si="126"/>
        <v>0</v>
      </c>
      <c r="AK371" s="1488">
        <f t="shared" si="127"/>
        <v>0</v>
      </c>
      <c r="AL371" s="1488">
        <f t="shared" si="122"/>
        <v>0</v>
      </c>
      <c r="AM371" s="1839"/>
    </row>
    <row r="372" spans="1:39" ht="11.25" hidden="1" customHeight="1" x14ac:dyDescent="0.2">
      <c r="A372" s="1425">
        <v>344</v>
      </c>
      <c r="B372" s="1057">
        <v>244</v>
      </c>
      <c r="C372" s="11"/>
      <c r="D372" s="58"/>
      <c r="E372" s="1487">
        <f>'НЗ 2-экз'!E370</f>
        <v>0</v>
      </c>
      <c r="F372" s="1487">
        <f>'НЗ 2-экз'!F370</f>
        <v>0</v>
      </c>
      <c r="G372" s="1487">
        <f>'НЗ 2-экз'!G370</f>
        <v>0</v>
      </c>
      <c r="H372" s="1487">
        <f>'НЗ 2-экз'!H370</f>
        <v>0</v>
      </c>
      <c r="I372" s="1487">
        <f>'НЗ 2-экз'!I370</f>
        <v>0</v>
      </c>
      <c r="J372" s="1487">
        <f>'НЗ 2-экз'!J370</f>
        <v>0</v>
      </c>
      <c r="K372" s="1487">
        <f>'НЗ 2-экз'!K370</f>
        <v>0</v>
      </c>
      <c r="L372" s="1487">
        <f>'НЗ 2-экз'!L370</f>
        <v>0</v>
      </c>
      <c r="M372" s="1487">
        <f>'НЗ 2-экз'!M370</f>
        <v>0</v>
      </c>
      <c r="N372" s="1487">
        <f>'НЗ 2-экз'!N370</f>
        <v>0</v>
      </c>
      <c r="O372" s="1487">
        <f>'НЗ 2-экз'!O370</f>
        <v>0</v>
      </c>
      <c r="P372" s="1487">
        <f>'НЗ 2-экз'!P370</f>
        <v>0</v>
      </c>
      <c r="Q372" s="1487">
        <f>'НЗ 2-экз'!Q370</f>
        <v>0</v>
      </c>
      <c r="R372" s="1487">
        <f>'НЗ 2-экз'!R370</f>
        <v>0</v>
      </c>
      <c r="S372" s="1487">
        <f>'НЗ 2-экз'!S370</f>
        <v>0</v>
      </c>
      <c r="T372" s="1487">
        <f>'НЗ 2-экз'!T370</f>
        <v>0</v>
      </c>
      <c r="U372" s="1487">
        <f>'НЗ 2-экз'!U370</f>
        <v>0</v>
      </c>
      <c r="V372" s="1487">
        <f>'НЗ 2-экз'!V370</f>
        <v>0</v>
      </c>
      <c r="W372" s="1487">
        <f>'НЗ 2-экз'!W370</f>
        <v>0</v>
      </c>
      <c r="X372" s="1487">
        <f>'НЗ 2-экз'!X370</f>
        <v>0</v>
      </c>
      <c r="Y372" s="1487">
        <f>'НЗ 2-экз'!Y370</f>
        <v>0</v>
      </c>
      <c r="Z372" s="1487">
        <f>'НЗ 2-экз'!Z370</f>
        <v>0</v>
      </c>
      <c r="AA372" s="1487">
        <f>'НЗ 2-экз'!AA370</f>
        <v>0</v>
      </c>
      <c r="AB372" s="1487">
        <f>'НЗ 2-экз'!AB370</f>
        <v>0</v>
      </c>
      <c r="AC372" s="1487">
        <f>'НЗ 2-экз'!AC370</f>
        <v>0</v>
      </c>
      <c r="AD372" s="1487">
        <f>'НЗ 2-экз'!AD370</f>
        <v>0</v>
      </c>
      <c r="AE372" s="1488"/>
      <c r="AF372" s="1488"/>
      <c r="AG372" s="1488">
        <f t="shared" si="123"/>
        <v>0</v>
      </c>
      <c r="AH372" s="1488">
        <f t="shared" si="124"/>
        <v>0</v>
      </c>
      <c r="AI372" s="1488">
        <f t="shared" si="125"/>
        <v>0</v>
      </c>
      <c r="AJ372" s="1488">
        <f t="shared" si="126"/>
        <v>0</v>
      </c>
      <c r="AK372" s="1488">
        <f t="shared" si="127"/>
        <v>0</v>
      </c>
      <c r="AL372" s="1488">
        <f t="shared" si="122"/>
        <v>0</v>
      </c>
      <c r="AM372" s="1839"/>
    </row>
    <row r="373" spans="1:39" ht="11.25" hidden="1" customHeight="1" x14ac:dyDescent="0.2">
      <c r="A373" s="1425">
        <v>345</v>
      </c>
      <c r="B373" s="1057">
        <v>244</v>
      </c>
      <c r="C373" s="11"/>
      <c r="D373" s="58"/>
      <c r="E373" s="1487">
        <f>'НЗ 2-экз'!E371</f>
        <v>0</v>
      </c>
      <c r="F373" s="1487">
        <f>'НЗ 2-экз'!F371</f>
        <v>0</v>
      </c>
      <c r="G373" s="1487">
        <f>'НЗ 2-экз'!G371</f>
        <v>0</v>
      </c>
      <c r="H373" s="1487">
        <f>'НЗ 2-экз'!H371</f>
        <v>0</v>
      </c>
      <c r="I373" s="1487">
        <f>'НЗ 2-экз'!I371</f>
        <v>0</v>
      </c>
      <c r="J373" s="1487">
        <f>'НЗ 2-экз'!J371</f>
        <v>0</v>
      </c>
      <c r="K373" s="1487">
        <f>'НЗ 2-экз'!K371</f>
        <v>0</v>
      </c>
      <c r="L373" s="1487">
        <f>'НЗ 2-экз'!L371</f>
        <v>0</v>
      </c>
      <c r="M373" s="1487">
        <f>'НЗ 2-экз'!M371</f>
        <v>0</v>
      </c>
      <c r="N373" s="1487">
        <f>'НЗ 2-экз'!N371</f>
        <v>0</v>
      </c>
      <c r="O373" s="1487">
        <f>'НЗ 2-экз'!O371</f>
        <v>0</v>
      </c>
      <c r="P373" s="1487">
        <f>'НЗ 2-экз'!P371</f>
        <v>0</v>
      </c>
      <c r="Q373" s="1487">
        <f>'НЗ 2-экз'!Q371</f>
        <v>0</v>
      </c>
      <c r="R373" s="1487">
        <f>'НЗ 2-экз'!R371</f>
        <v>0</v>
      </c>
      <c r="S373" s="1487">
        <f>'НЗ 2-экз'!S371</f>
        <v>0</v>
      </c>
      <c r="T373" s="1487">
        <f>'НЗ 2-экз'!T371</f>
        <v>0</v>
      </c>
      <c r="U373" s="1487">
        <f>'НЗ 2-экз'!U371</f>
        <v>0</v>
      </c>
      <c r="V373" s="1487">
        <f>'НЗ 2-экз'!V371</f>
        <v>0</v>
      </c>
      <c r="W373" s="1487">
        <f>'НЗ 2-экз'!W371</f>
        <v>0</v>
      </c>
      <c r="X373" s="1487">
        <f>'НЗ 2-экз'!X371</f>
        <v>0</v>
      </c>
      <c r="Y373" s="1487">
        <f>'НЗ 2-экз'!Y371</f>
        <v>0</v>
      </c>
      <c r="Z373" s="1487">
        <f>'НЗ 2-экз'!Z371</f>
        <v>0</v>
      </c>
      <c r="AA373" s="1487">
        <f>'НЗ 2-экз'!AA371</f>
        <v>0</v>
      </c>
      <c r="AB373" s="1487">
        <f>'НЗ 2-экз'!AB371</f>
        <v>0</v>
      </c>
      <c r="AC373" s="1487">
        <f>'НЗ 2-экз'!AC371</f>
        <v>0</v>
      </c>
      <c r="AD373" s="1487">
        <f>'НЗ 2-экз'!AD371</f>
        <v>0</v>
      </c>
      <c r="AE373" s="1488"/>
      <c r="AF373" s="1488"/>
      <c r="AG373" s="1488">
        <f t="shared" si="123"/>
        <v>0</v>
      </c>
      <c r="AH373" s="1488">
        <f t="shared" si="124"/>
        <v>0</v>
      </c>
      <c r="AI373" s="1488">
        <f t="shared" si="125"/>
        <v>0</v>
      </c>
      <c r="AJ373" s="1488">
        <f t="shared" si="126"/>
        <v>0</v>
      </c>
      <c r="AK373" s="1488">
        <f t="shared" si="127"/>
        <v>0</v>
      </c>
      <c r="AL373" s="1488">
        <f t="shared" si="122"/>
        <v>0</v>
      </c>
      <c r="AM373" s="1839"/>
    </row>
    <row r="374" spans="1:39" ht="11.25" hidden="1" customHeight="1" x14ac:dyDescent="0.2">
      <c r="A374" s="1425">
        <v>346</v>
      </c>
      <c r="B374" s="1057">
        <v>244</v>
      </c>
      <c r="C374" s="11"/>
      <c r="D374" s="58"/>
      <c r="E374" s="1487">
        <f>'НЗ 2-экз'!E372</f>
        <v>0</v>
      </c>
      <c r="F374" s="1487">
        <f>'НЗ 2-экз'!F372</f>
        <v>0</v>
      </c>
      <c r="G374" s="1487">
        <f>'НЗ 2-экз'!G372</f>
        <v>0</v>
      </c>
      <c r="H374" s="1487">
        <f>'НЗ 2-экз'!H372</f>
        <v>0</v>
      </c>
      <c r="I374" s="1487">
        <f>'НЗ 2-экз'!I372</f>
        <v>0</v>
      </c>
      <c r="J374" s="1487">
        <f>'НЗ 2-экз'!J372</f>
        <v>0</v>
      </c>
      <c r="K374" s="1487">
        <f>'НЗ 2-экз'!K372</f>
        <v>0</v>
      </c>
      <c r="L374" s="1487">
        <f>'НЗ 2-экз'!L372</f>
        <v>0</v>
      </c>
      <c r="M374" s="1487">
        <f>'НЗ 2-экз'!M372</f>
        <v>0</v>
      </c>
      <c r="N374" s="1487">
        <f>'НЗ 2-экз'!N372</f>
        <v>0</v>
      </c>
      <c r="O374" s="1487">
        <f>'НЗ 2-экз'!O372</f>
        <v>0</v>
      </c>
      <c r="P374" s="1487">
        <f>'НЗ 2-экз'!P372</f>
        <v>0</v>
      </c>
      <c r="Q374" s="1487">
        <f>'НЗ 2-экз'!Q372</f>
        <v>0</v>
      </c>
      <c r="R374" s="1487">
        <f>'НЗ 2-экз'!R372</f>
        <v>0</v>
      </c>
      <c r="S374" s="1487">
        <f>'НЗ 2-экз'!S372</f>
        <v>0</v>
      </c>
      <c r="T374" s="1487">
        <f>'НЗ 2-экз'!T372</f>
        <v>0</v>
      </c>
      <c r="U374" s="1487">
        <f>'НЗ 2-экз'!U372</f>
        <v>0</v>
      </c>
      <c r="V374" s="1487">
        <f>'НЗ 2-экз'!V372</f>
        <v>0</v>
      </c>
      <c r="W374" s="1487">
        <f>'НЗ 2-экз'!W372</f>
        <v>0</v>
      </c>
      <c r="X374" s="1487">
        <f>'НЗ 2-экз'!X372</f>
        <v>0</v>
      </c>
      <c r="Y374" s="1487">
        <f>'НЗ 2-экз'!Y372</f>
        <v>0</v>
      </c>
      <c r="Z374" s="1487">
        <f>'НЗ 2-экз'!Z372</f>
        <v>0</v>
      </c>
      <c r="AA374" s="1487">
        <f>'НЗ 2-экз'!AA372</f>
        <v>0</v>
      </c>
      <c r="AB374" s="1487">
        <f>'НЗ 2-экз'!AB372</f>
        <v>0</v>
      </c>
      <c r="AC374" s="1487">
        <f>'НЗ 2-экз'!AC372</f>
        <v>0</v>
      </c>
      <c r="AD374" s="1487">
        <f>'НЗ 2-экз'!AD372</f>
        <v>0</v>
      </c>
      <c r="AE374" s="1488"/>
      <c r="AF374" s="1488"/>
      <c r="AG374" s="1488">
        <f t="shared" si="123"/>
        <v>0</v>
      </c>
      <c r="AH374" s="1488">
        <f t="shared" si="124"/>
        <v>0</v>
      </c>
      <c r="AI374" s="1488">
        <f t="shared" si="125"/>
        <v>0</v>
      </c>
      <c r="AJ374" s="1488">
        <f t="shared" si="126"/>
        <v>0</v>
      </c>
      <c r="AK374" s="1488">
        <f t="shared" si="127"/>
        <v>0</v>
      </c>
      <c r="AL374" s="1488">
        <f t="shared" si="122"/>
        <v>0</v>
      </c>
      <c r="AM374" s="1839"/>
    </row>
    <row r="375" spans="1:39" ht="11.25" hidden="1" customHeight="1" x14ac:dyDescent="0.2">
      <c r="A375" s="1425">
        <v>349</v>
      </c>
      <c r="B375" s="1057">
        <v>244</v>
      </c>
      <c r="C375" s="11"/>
      <c r="D375" s="58"/>
      <c r="E375" s="1487">
        <f>'НЗ 2-экз'!E373</f>
        <v>0</v>
      </c>
      <c r="F375" s="1487">
        <f>'НЗ 2-экз'!F373</f>
        <v>0</v>
      </c>
      <c r="G375" s="1487">
        <f>'НЗ 2-экз'!G373</f>
        <v>0</v>
      </c>
      <c r="H375" s="1487">
        <f>'НЗ 2-экз'!H373</f>
        <v>0</v>
      </c>
      <c r="I375" s="1487">
        <f>'НЗ 2-экз'!I373</f>
        <v>0</v>
      </c>
      <c r="J375" s="1487">
        <f>'НЗ 2-экз'!J373</f>
        <v>0</v>
      </c>
      <c r="K375" s="1487">
        <f>'НЗ 2-экз'!K373</f>
        <v>0</v>
      </c>
      <c r="L375" s="1487">
        <f>'НЗ 2-экз'!L373</f>
        <v>0</v>
      </c>
      <c r="M375" s="1487">
        <f>'НЗ 2-экз'!M373</f>
        <v>0</v>
      </c>
      <c r="N375" s="1487">
        <f>'НЗ 2-экз'!N373</f>
        <v>0</v>
      </c>
      <c r="O375" s="1487">
        <f>'НЗ 2-экз'!O373</f>
        <v>0</v>
      </c>
      <c r="P375" s="1487">
        <f>'НЗ 2-экз'!P373</f>
        <v>0</v>
      </c>
      <c r="Q375" s="1487">
        <f>'НЗ 2-экз'!Q373</f>
        <v>0</v>
      </c>
      <c r="R375" s="1487">
        <f>'НЗ 2-экз'!R373</f>
        <v>0</v>
      </c>
      <c r="S375" s="1487">
        <f>'НЗ 2-экз'!S373</f>
        <v>0</v>
      </c>
      <c r="T375" s="1487">
        <f>'НЗ 2-экз'!T373</f>
        <v>0</v>
      </c>
      <c r="U375" s="1487">
        <f>'НЗ 2-экз'!U373</f>
        <v>0</v>
      </c>
      <c r="V375" s="1487">
        <f>'НЗ 2-экз'!V373</f>
        <v>0</v>
      </c>
      <c r="W375" s="1487">
        <f>'НЗ 2-экз'!W373</f>
        <v>0</v>
      </c>
      <c r="X375" s="1487">
        <f>'НЗ 2-экз'!X373</f>
        <v>0</v>
      </c>
      <c r="Y375" s="1487">
        <f>'НЗ 2-экз'!Y373</f>
        <v>0</v>
      </c>
      <c r="Z375" s="1487">
        <f>'НЗ 2-экз'!Z373</f>
        <v>0</v>
      </c>
      <c r="AA375" s="1487">
        <f>'НЗ 2-экз'!AA373</f>
        <v>0</v>
      </c>
      <c r="AB375" s="1487">
        <f>'НЗ 2-экз'!AB373</f>
        <v>0</v>
      </c>
      <c r="AC375" s="1487">
        <f>'НЗ 2-экз'!AC373</f>
        <v>0</v>
      </c>
      <c r="AD375" s="1487">
        <f>'НЗ 2-экз'!AD373</f>
        <v>0</v>
      </c>
      <c r="AE375" s="1488"/>
      <c r="AF375" s="1488"/>
      <c r="AG375" s="1488">
        <f t="shared" si="123"/>
        <v>0</v>
      </c>
      <c r="AH375" s="1488">
        <f t="shared" si="124"/>
        <v>0</v>
      </c>
      <c r="AI375" s="1488">
        <f t="shared" si="125"/>
        <v>0</v>
      </c>
      <c r="AJ375" s="1488">
        <f t="shared" si="126"/>
        <v>0</v>
      </c>
      <c r="AK375" s="1488">
        <f t="shared" si="127"/>
        <v>0</v>
      </c>
      <c r="AL375" s="1488">
        <f t="shared" si="122"/>
        <v>0</v>
      </c>
      <c r="AM375" s="1839"/>
    </row>
    <row r="376" spans="1:39" ht="11.25" hidden="1" customHeight="1" x14ac:dyDescent="0.2">
      <c r="A376" s="1431">
        <v>352</v>
      </c>
      <c r="B376" s="269">
        <v>244</v>
      </c>
      <c r="C376" s="11"/>
      <c r="D376" s="58"/>
      <c r="E376" s="1487">
        <f>'НЗ 2-экз'!E374</f>
        <v>0</v>
      </c>
      <c r="F376" s="1487">
        <f>'НЗ 2-экз'!F374</f>
        <v>0</v>
      </c>
      <c r="G376" s="1487">
        <f>'НЗ 2-экз'!G374</f>
        <v>0</v>
      </c>
      <c r="H376" s="1487">
        <f>'НЗ 2-экз'!H374</f>
        <v>0</v>
      </c>
      <c r="I376" s="1487">
        <f>'НЗ 2-экз'!I374</f>
        <v>0</v>
      </c>
      <c r="J376" s="1487">
        <f>'НЗ 2-экз'!J374</f>
        <v>0</v>
      </c>
      <c r="K376" s="1487">
        <f>'НЗ 2-экз'!K374</f>
        <v>0</v>
      </c>
      <c r="L376" s="1487">
        <f>'НЗ 2-экз'!L374</f>
        <v>0</v>
      </c>
      <c r="M376" s="1487">
        <f>'НЗ 2-экз'!M374</f>
        <v>0</v>
      </c>
      <c r="N376" s="1487">
        <f>'НЗ 2-экз'!N374</f>
        <v>0</v>
      </c>
      <c r="O376" s="1487">
        <f>'НЗ 2-экз'!O374</f>
        <v>0</v>
      </c>
      <c r="P376" s="1487">
        <f>'НЗ 2-экз'!P374</f>
        <v>0</v>
      </c>
      <c r="Q376" s="1487">
        <f>'НЗ 2-экз'!Q374</f>
        <v>0</v>
      </c>
      <c r="R376" s="1487">
        <f>'НЗ 2-экз'!R374</f>
        <v>0</v>
      </c>
      <c r="S376" s="1487">
        <f>'НЗ 2-экз'!S374</f>
        <v>0</v>
      </c>
      <c r="T376" s="1487">
        <f>'НЗ 2-экз'!T374</f>
        <v>0</v>
      </c>
      <c r="U376" s="1487">
        <f>'НЗ 2-экз'!U374</f>
        <v>0</v>
      </c>
      <c r="V376" s="1487">
        <f>'НЗ 2-экз'!V374</f>
        <v>0</v>
      </c>
      <c r="W376" s="1487">
        <f>'НЗ 2-экз'!W374</f>
        <v>0</v>
      </c>
      <c r="X376" s="1487">
        <f>'НЗ 2-экз'!X374</f>
        <v>0</v>
      </c>
      <c r="Y376" s="1487">
        <f>'НЗ 2-экз'!Y374</f>
        <v>0</v>
      </c>
      <c r="Z376" s="1487">
        <f>'НЗ 2-экз'!Z374</f>
        <v>0</v>
      </c>
      <c r="AA376" s="1487">
        <f>'НЗ 2-экз'!AA374</f>
        <v>0</v>
      </c>
      <c r="AB376" s="1487">
        <f>'НЗ 2-экз'!AB374</f>
        <v>0</v>
      </c>
      <c r="AC376" s="1487">
        <f>'НЗ 2-экз'!AC374</f>
        <v>0</v>
      </c>
      <c r="AD376" s="1487">
        <f>'НЗ 2-экз'!AD374</f>
        <v>0</v>
      </c>
      <c r="AE376" s="1488"/>
      <c r="AF376" s="1488"/>
      <c r="AG376" s="1488">
        <f t="shared" si="123"/>
        <v>0</v>
      </c>
      <c r="AH376" s="1488">
        <f>Z376+AD376</f>
        <v>0</v>
      </c>
      <c r="AI376" s="1488">
        <f t="shared" si="125"/>
        <v>0</v>
      </c>
      <c r="AJ376" s="1488">
        <f>AC376</f>
        <v>0</v>
      </c>
      <c r="AK376" s="1488">
        <f>SUM(Y376:AD376)</f>
        <v>0</v>
      </c>
      <c r="AL376" s="1488">
        <f t="shared" si="122"/>
        <v>0</v>
      </c>
      <c r="AM376" s="1839"/>
    </row>
    <row r="377" spans="1:39" ht="11.25" hidden="1" customHeight="1" x14ac:dyDescent="0.2">
      <c r="A377" s="1431">
        <v>353</v>
      </c>
      <c r="B377" s="269">
        <v>244</v>
      </c>
      <c r="C377" s="11"/>
      <c r="D377" s="58"/>
      <c r="E377" s="1487">
        <f>'НЗ 2-экз'!E375</f>
        <v>0</v>
      </c>
      <c r="F377" s="1487">
        <f>'НЗ 2-экз'!F375</f>
        <v>0</v>
      </c>
      <c r="G377" s="1487">
        <f>'НЗ 2-экз'!G375</f>
        <v>0</v>
      </c>
      <c r="H377" s="1487">
        <f>'НЗ 2-экз'!H375</f>
        <v>0</v>
      </c>
      <c r="I377" s="1487">
        <f>'НЗ 2-экз'!I375</f>
        <v>0</v>
      </c>
      <c r="J377" s="1487">
        <f>'НЗ 2-экз'!J375</f>
        <v>0</v>
      </c>
      <c r="K377" s="1487">
        <f>'НЗ 2-экз'!K375</f>
        <v>0</v>
      </c>
      <c r="L377" s="1487">
        <f>'НЗ 2-экз'!L375</f>
        <v>0</v>
      </c>
      <c r="M377" s="1487">
        <f>'НЗ 2-экз'!M375</f>
        <v>0</v>
      </c>
      <c r="N377" s="1487">
        <f>'НЗ 2-экз'!N375</f>
        <v>0</v>
      </c>
      <c r="O377" s="1487">
        <f>'НЗ 2-экз'!O375</f>
        <v>0</v>
      </c>
      <c r="P377" s="1487">
        <f>'НЗ 2-экз'!P375</f>
        <v>0</v>
      </c>
      <c r="Q377" s="1487">
        <f>'НЗ 2-экз'!Q375</f>
        <v>0</v>
      </c>
      <c r="R377" s="1487">
        <f>'НЗ 2-экз'!R375</f>
        <v>0</v>
      </c>
      <c r="S377" s="1487">
        <f>'НЗ 2-экз'!S375</f>
        <v>0</v>
      </c>
      <c r="T377" s="1487">
        <f>'НЗ 2-экз'!T375</f>
        <v>0</v>
      </c>
      <c r="U377" s="1487">
        <f>'НЗ 2-экз'!U375</f>
        <v>0</v>
      </c>
      <c r="V377" s="1487">
        <f>'НЗ 2-экз'!V375</f>
        <v>0</v>
      </c>
      <c r="W377" s="1487">
        <f>'НЗ 2-экз'!W375</f>
        <v>0</v>
      </c>
      <c r="X377" s="1487">
        <f>'НЗ 2-экз'!X375</f>
        <v>0</v>
      </c>
      <c r="Y377" s="1487">
        <f>'НЗ 2-экз'!Y375</f>
        <v>0</v>
      </c>
      <c r="Z377" s="1487">
        <f>'НЗ 2-экз'!Z375</f>
        <v>0</v>
      </c>
      <c r="AA377" s="1487">
        <f>'НЗ 2-экз'!AA375</f>
        <v>0</v>
      </c>
      <c r="AB377" s="1487">
        <f>'НЗ 2-экз'!AB375</f>
        <v>0</v>
      </c>
      <c r="AC377" s="1487">
        <f>'НЗ 2-экз'!AC375</f>
        <v>0</v>
      </c>
      <c r="AD377" s="1487">
        <f>'НЗ 2-экз'!AD375</f>
        <v>0</v>
      </c>
      <c r="AE377" s="1488"/>
      <c r="AF377" s="1488"/>
      <c r="AG377" s="1488">
        <f t="shared" si="123"/>
        <v>0</v>
      </c>
      <c r="AH377" s="1488">
        <f>Z377+AD377</f>
        <v>0</v>
      </c>
      <c r="AI377" s="1488">
        <f t="shared" si="125"/>
        <v>0</v>
      </c>
      <c r="AJ377" s="1488">
        <f>AC377</f>
        <v>0</v>
      </c>
      <c r="AK377" s="1488">
        <f>SUM(Y377:AD377)</f>
        <v>0</v>
      </c>
      <c r="AL377" s="1488">
        <f t="shared" si="122"/>
        <v>0</v>
      </c>
      <c r="AM377" s="1839"/>
    </row>
    <row r="378" spans="1:39" ht="12" x14ac:dyDescent="0.2">
      <c r="A378" s="1432" t="s">
        <v>1352</v>
      </c>
      <c r="B378" s="269"/>
      <c r="C378" s="1485">
        <f t="shared" ref="C378:D378" si="128">C329+C330+C331+C332+C348+C349+C350+C351+C352</f>
        <v>0</v>
      </c>
      <c r="D378" s="1485">
        <f t="shared" si="128"/>
        <v>0</v>
      </c>
      <c r="E378" s="1485">
        <f>E329+E330+E331+E332+E348+E349+E350+E351+E352</f>
        <v>0</v>
      </c>
      <c r="F378" s="1485">
        <f t="shared" ref="F378:AL378" si="129">F329+F330+F331+F332+F348+F349+F350+F351+F352</f>
        <v>0</v>
      </c>
      <c r="G378" s="1485">
        <f t="shared" si="129"/>
        <v>0</v>
      </c>
      <c r="H378" s="1485">
        <f t="shared" si="129"/>
        <v>0</v>
      </c>
      <c r="I378" s="1485">
        <f t="shared" si="129"/>
        <v>0</v>
      </c>
      <c r="J378" s="1485">
        <f t="shared" si="129"/>
        <v>0</v>
      </c>
      <c r="K378" s="1485">
        <f t="shared" si="129"/>
        <v>0</v>
      </c>
      <c r="L378" s="1485">
        <f t="shared" si="129"/>
        <v>0</v>
      </c>
      <c r="M378" s="1485">
        <f t="shared" si="129"/>
        <v>0</v>
      </c>
      <c r="N378" s="1485">
        <f t="shared" si="129"/>
        <v>0</v>
      </c>
      <c r="O378" s="1485">
        <f t="shared" si="129"/>
        <v>0</v>
      </c>
      <c r="P378" s="1485">
        <f t="shared" si="129"/>
        <v>0</v>
      </c>
      <c r="Q378" s="1485">
        <f t="shared" si="129"/>
        <v>0</v>
      </c>
      <c r="R378" s="1485">
        <f t="shared" si="129"/>
        <v>0</v>
      </c>
      <c r="S378" s="1485">
        <f t="shared" si="129"/>
        <v>0</v>
      </c>
      <c r="T378" s="1485">
        <f t="shared" si="129"/>
        <v>0</v>
      </c>
      <c r="U378" s="1485">
        <f t="shared" si="129"/>
        <v>0</v>
      </c>
      <c r="V378" s="1485">
        <f t="shared" si="129"/>
        <v>0</v>
      </c>
      <c r="W378" s="1485">
        <f t="shared" si="129"/>
        <v>0</v>
      </c>
      <c r="X378" s="1485">
        <f t="shared" si="129"/>
        <v>0</v>
      </c>
      <c r="Y378" s="1485">
        <f t="shared" si="129"/>
        <v>0</v>
      </c>
      <c r="Z378" s="1485">
        <f t="shared" si="129"/>
        <v>64000</v>
      </c>
      <c r="AA378" s="1485">
        <f t="shared" si="129"/>
        <v>0</v>
      </c>
      <c r="AB378" s="1485">
        <f t="shared" si="129"/>
        <v>60000</v>
      </c>
      <c r="AC378" s="1485">
        <f t="shared" si="129"/>
        <v>0</v>
      </c>
      <c r="AD378" s="1485">
        <f t="shared" si="129"/>
        <v>167800</v>
      </c>
      <c r="AE378" s="1485">
        <f t="shared" si="129"/>
        <v>0</v>
      </c>
      <c r="AF378" s="1485">
        <f t="shared" si="129"/>
        <v>0</v>
      </c>
      <c r="AG378" s="1485">
        <f t="shared" si="129"/>
        <v>0</v>
      </c>
      <c r="AH378" s="1485">
        <f t="shared" si="129"/>
        <v>231800</v>
      </c>
      <c r="AI378" s="1485">
        <f t="shared" si="129"/>
        <v>60000</v>
      </c>
      <c r="AJ378" s="1485">
        <f t="shared" si="129"/>
        <v>0</v>
      </c>
      <c r="AK378" s="1485">
        <f t="shared" si="129"/>
        <v>291800</v>
      </c>
      <c r="AL378" s="1485">
        <f t="shared" si="129"/>
        <v>291800</v>
      </c>
      <c r="AM378" s="1839"/>
    </row>
    <row r="379" spans="1:39" ht="12" x14ac:dyDescent="0.2">
      <c r="A379" s="1419" t="s">
        <v>1353</v>
      </c>
      <c r="B379" s="269"/>
      <c r="C379" s="1483">
        <f t="shared" ref="C379:D379" si="130">C380-C378</f>
        <v>0</v>
      </c>
      <c r="D379" s="1483">
        <f t="shared" si="130"/>
        <v>0</v>
      </c>
      <c r="E379" s="1483">
        <f>E380-E378</f>
        <v>0</v>
      </c>
      <c r="F379" s="1483">
        <f t="shared" ref="F379:AL379" si="131">F380-F378</f>
        <v>0</v>
      </c>
      <c r="G379" s="1483">
        <f t="shared" si="131"/>
        <v>0</v>
      </c>
      <c r="H379" s="1483">
        <f t="shared" si="131"/>
        <v>0</v>
      </c>
      <c r="I379" s="1483">
        <f t="shared" si="131"/>
        <v>0</v>
      </c>
      <c r="J379" s="1483">
        <f t="shared" si="131"/>
        <v>0</v>
      </c>
      <c r="K379" s="1483">
        <f t="shared" si="131"/>
        <v>0</v>
      </c>
      <c r="L379" s="1483">
        <f t="shared" si="131"/>
        <v>0</v>
      </c>
      <c r="M379" s="1483">
        <f t="shared" si="131"/>
        <v>0</v>
      </c>
      <c r="N379" s="1483">
        <f t="shared" si="131"/>
        <v>0</v>
      </c>
      <c r="O379" s="1483">
        <f t="shared" si="131"/>
        <v>0</v>
      </c>
      <c r="P379" s="1483">
        <f t="shared" si="131"/>
        <v>0</v>
      </c>
      <c r="Q379" s="1483">
        <f t="shared" si="131"/>
        <v>0</v>
      </c>
      <c r="R379" s="1483">
        <f t="shared" si="131"/>
        <v>0</v>
      </c>
      <c r="S379" s="1483">
        <f t="shared" si="131"/>
        <v>0</v>
      </c>
      <c r="T379" s="1483">
        <f t="shared" si="131"/>
        <v>0</v>
      </c>
      <c r="U379" s="1483">
        <f t="shared" si="131"/>
        <v>0</v>
      </c>
      <c r="V379" s="1483">
        <f t="shared" si="131"/>
        <v>0</v>
      </c>
      <c r="W379" s="1483">
        <f t="shared" si="131"/>
        <v>0</v>
      </c>
      <c r="X379" s="1483">
        <f t="shared" si="131"/>
        <v>0</v>
      </c>
      <c r="Y379" s="1483">
        <f t="shared" si="131"/>
        <v>0</v>
      </c>
      <c r="Z379" s="1483">
        <f t="shared" si="131"/>
        <v>784664.74</v>
      </c>
      <c r="AA379" s="1483">
        <f t="shared" si="131"/>
        <v>0</v>
      </c>
      <c r="AB379" s="1483">
        <f t="shared" si="131"/>
        <v>0</v>
      </c>
      <c r="AC379" s="1483">
        <f t="shared" si="131"/>
        <v>0</v>
      </c>
      <c r="AD379" s="1483">
        <f t="shared" si="131"/>
        <v>0</v>
      </c>
      <c r="AE379" s="1483">
        <f t="shared" si="131"/>
        <v>0</v>
      </c>
      <c r="AF379" s="1483">
        <f t="shared" si="131"/>
        <v>0</v>
      </c>
      <c r="AG379" s="1483">
        <f t="shared" si="131"/>
        <v>0</v>
      </c>
      <c r="AH379" s="1483">
        <f t="shared" si="131"/>
        <v>784664.74</v>
      </c>
      <c r="AI379" s="1483">
        <f t="shared" si="131"/>
        <v>0</v>
      </c>
      <c r="AJ379" s="1483">
        <f t="shared" si="131"/>
        <v>0</v>
      </c>
      <c r="AK379" s="1483">
        <f t="shared" si="131"/>
        <v>784664.74</v>
      </c>
      <c r="AL379" s="1483">
        <f t="shared" si="131"/>
        <v>784664.74</v>
      </c>
      <c r="AM379" s="1839"/>
    </row>
    <row r="380" spans="1:39" ht="12" hidden="1" x14ac:dyDescent="0.2">
      <c r="A380" s="1434" t="s">
        <v>204</v>
      </c>
      <c r="B380" s="60"/>
      <c r="C380" s="1486">
        <f t="shared" ref="C380:D380" si="132">SUM(C329:C377)</f>
        <v>0</v>
      </c>
      <c r="D380" s="1486">
        <f t="shared" si="132"/>
        <v>0</v>
      </c>
      <c r="E380" s="1486">
        <f t="shared" ref="E380:AL380" si="133">SUM(E329:E377)</f>
        <v>0</v>
      </c>
      <c r="F380" s="1486">
        <f t="shared" si="133"/>
        <v>0</v>
      </c>
      <c r="G380" s="1486">
        <f t="shared" si="133"/>
        <v>0</v>
      </c>
      <c r="H380" s="1486">
        <f t="shared" si="133"/>
        <v>0</v>
      </c>
      <c r="I380" s="1486">
        <f t="shared" si="133"/>
        <v>0</v>
      </c>
      <c r="J380" s="1486">
        <f t="shared" si="133"/>
        <v>0</v>
      </c>
      <c r="K380" s="1486">
        <f t="shared" si="133"/>
        <v>0</v>
      </c>
      <c r="L380" s="1486">
        <f t="shared" si="133"/>
        <v>0</v>
      </c>
      <c r="M380" s="1486">
        <f t="shared" si="133"/>
        <v>0</v>
      </c>
      <c r="N380" s="1486">
        <f t="shared" si="133"/>
        <v>0</v>
      </c>
      <c r="O380" s="1486">
        <f t="shared" si="133"/>
        <v>0</v>
      </c>
      <c r="P380" s="1486">
        <f t="shared" si="133"/>
        <v>0</v>
      </c>
      <c r="Q380" s="1486">
        <f>SUM(Q329:Q377)</f>
        <v>0</v>
      </c>
      <c r="R380" s="1486">
        <f>SUM(R329:R377)</f>
        <v>0</v>
      </c>
      <c r="S380" s="1486">
        <f t="shared" si="133"/>
        <v>0</v>
      </c>
      <c r="T380" s="1486">
        <f t="shared" si="133"/>
        <v>0</v>
      </c>
      <c r="U380" s="1486">
        <f t="shared" si="133"/>
        <v>0</v>
      </c>
      <c r="V380" s="1486">
        <f t="shared" si="133"/>
        <v>0</v>
      </c>
      <c r="W380" s="1486">
        <f>SUM(W329:W377)</f>
        <v>0</v>
      </c>
      <c r="X380" s="1486">
        <f t="shared" si="133"/>
        <v>0</v>
      </c>
      <c r="Y380" s="1486">
        <f t="shared" si="133"/>
        <v>0</v>
      </c>
      <c r="Z380" s="1486">
        <f t="shared" si="133"/>
        <v>848664.74</v>
      </c>
      <c r="AA380" s="1486">
        <f>SUM(AA329:AA377)</f>
        <v>0</v>
      </c>
      <c r="AB380" s="1486">
        <f t="shared" si="133"/>
        <v>60000</v>
      </c>
      <c r="AC380" s="1486">
        <f t="shared" si="133"/>
        <v>0</v>
      </c>
      <c r="AD380" s="1486">
        <f t="shared" si="133"/>
        <v>167800</v>
      </c>
      <c r="AE380" s="1486">
        <f>SUM(AE329:AE377)</f>
        <v>0</v>
      </c>
      <c r="AF380" s="1486">
        <f>SUM(AF329:AF377)</f>
        <v>0</v>
      </c>
      <c r="AG380" s="1486">
        <f t="shared" si="133"/>
        <v>0</v>
      </c>
      <c r="AH380" s="1486">
        <f t="shared" si="133"/>
        <v>1016464.74</v>
      </c>
      <c r="AI380" s="1486">
        <f t="shared" si="133"/>
        <v>60000</v>
      </c>
      <c r="AJ380" s="1486">
        <f>SUM(AJ329:AJ377)</f>
        <v>0</v>
      </c>
      <c r="AK380" s="1486">
        <f t="shared" si="133"/>
        <v>1076464.74</v>
      </c>
      <c r="AL380" s="1486">
        <f t="shared" si="133"/>
        <v>1076464.74</v>
      </c>
      <c r="AM380" s="1839"/>
    </row>
    <row r="381" spans="1:39" ht="11.25" hidden="1" customHeight="1" x14ac:dyDescent="0.2">
      <c r="A381" s="1425">
        <v>211</v>
      </c>
      <c r="B381" s="1051">
        <v>111</v>
      </c>
      <c r="C381" s="1487">
        <f>'НЗ 2-экз'!C379</f>
        <v>0</v>
      </c>
      <c r="D381" s="1487">
        <f>'НЗ 2-экз'!D379</f>
        <v>0</v>
      </c>
      <c r="E381" s="1487">
        <f>'НЗ 2-экз'!E379</f>
        <v>0</v>
      </c>
      <c r="F381" s="1487">
        <f>'НЗ 2-экз'!F379</f>
        <v>800000</v>
      </c>
      <c r="G381" s="1487">
        <f>'НЗ 2-экз'!G379</f>
        <v>0</v>
      </c>
      <c r="H381" s="1487">
        <f>'НЗ 2-экз'!H379</f>
        <v>0</v>
      </c>
      <c r="I381" s="1487">
        <f>'НЗ 2-экз'!I379</f>
        <v>0</v>
      </c>
      <c r="J381" s="1487">
        <f>'НЗ 2-экз'!J379</f>
        <v>0</v>
      </c>
      <c r="K381" s="1487">
        <f>'НЗ 2-экз'!K379</f>
        <v>0</v>
      </c>
      <c r="L381" s="1487">
        <f>'НЗ 2-экз'!L379</f>
        <v>0</v>
      </c>
      <c r="M381" s="1487">
        <f>'НЗ 2-экз'!M379</f>
        <v>0</v>
      </c>
      <c r="N381" s="1487">
        <f>'НЗ 2-экз'!N379</f>
        <v>0</v>
      </c>
      <c r="O381" s="1487">
        <f>'НЗ 2-экз'!O379</f>
        <v>0</v>
      </c>
      <c r="P381" s="1487">
        <f>'НЗ 2-экз'!P379</f>
        <v>0</v>
      </c>
      <c r="Q381" s="1487">
        <f>'НЗ 2-экз'!Q379</f>
        <v>0</v>
      </c>
      <c r="R381" s="1487">
        <f>'НЗ 2-экз'!R379</f>
        <v>0</v>
      </c>
      <c r="S381" s="1487">
        <f>'НЗ 2-экз'!S379</f>
        <v>0</v>
      </c>
      <c r="T381" s="1487">
        <f>'НЗ 2-экз'!T379</f>
        <v>800000</v>
      </c>
      <c r="U381" s="1487">
        <f>'НЗ 2-экз'!U379</f>
        <v>0</v>
      </c>
      <c r="V381" s="1487">
        <f>'НЗ 2-экз'!V379</f>
        <v>0</v>
      </c>
      <c r="W381" s="1487">
        <f>'НЗ 2-экз'!W379</f>
        <v>0</v>
      </c>
      <c r="X381" s="1487">
        <f>'НЗ 2-экз'!X379</f>
        <v>800000</v>
      </c>
      <c r="Y381" s="1487">
        <f>'НЗ 2-экз'!Y379</f>
        <v>0</v>
      </c>
      <c r="Z381" s="1487">
        <f>'НЗ 2-экз'!Z379</f>
        <v>76000</v>
      </c>
      <c r="AA381" s="1487">
        <f>'НЗ 2-экз'!AA379</f>
        <v>0</v>
      </c>
      <c r="AB381" s="1487">
        <f>'НЗ 2-экз'!AB379</f>
        <v>12000</v>
      </c>
      <c r="AC381" s="1487">
        <f>'НЗ 2-экз'!AC379</f>
        <v>0</v>
      </c>
      <c r="AD381" s="1487">
        <f>'НЗ 2-экз'!AD379</f>
        <v>65000</v>
      </c>
      <c r="AE381" s="1488"/>
      <c r="AF381" s="1488"/>
      <c r="AG381" s="1488">
        <f t="shared" ref="AG381:AG429" si="134">Y381+AC381</f>
        <v>0</v>
      </c>
      <c r="AH381" s="1488">
        <f>Z381+AD381+AA381</f>
        <v>141000</v>
      </c>
      <c r="AI381" s="1488">
        <f t="shared" ref="AI381:AI429" si="135">AB381</f>
        <v>12000</v>
      </c>
      <c r="AJ381" s="1488">
        <f>AE381+AF381</f>
        <v>0</v>
      </c>
      <c r="AK381" s="1488">
        <f>SUM(Y381:AF381)</f>
        <v>153000</v>
      </c>
      <c r="AL381" s="1488">
        <f t="shared" ref="AL381:AL429" si="136">C381+X381+AK381</f>
        <v>953000</v>
      </c>
      <c r="AM381" s="1839" t="s">
        <v>1318</v>
      </c>
    </row>
    <row r="382" spans="1:39" ht="11.25" hidden="1" customHeight="1" x14ac:dyDescent="0.2">
      <c r="A382" s="1425">
        <v>212</v>
      </c>
      <c r="B382" s="1051">
        <v>112</v>
      </c>
      <c r="C382" s="1487">
        <f>'НЗ 2-экз'!C380</f>
        <v>0</v>
      </c>
      <c r="D382" s="1487">
        <f>'НЗ 2-экз'!D380</f>
        <v>0</v>
      </c>
      <c r="E382" s="1487">
        <f>'НЗ 2-экз'!E380</f>
        <v>0</v>
      </c>
      <c r="F382" s="1487">
        <f>'НЗ 2-экз'!F380</f>
        <v>0</v>
      </c>
      <c r="G382" s="1487">
        <f>'НЗ 2-экз'!G380</f>
        <v>0</v>
      </c>
      <c r="H382" s="1487">
        <f>'НЗ 2-экз'!H380</f>
        <v>0</v>
      </c>
      <c r="I382" s="1487">
        <f>'НЗ 2-экз'!I380</f>
        <v>0</v>
      </c>
      <c r="J382" s="1487">
        <f>'НЗ 2-экз'!J380</f>
        <v>0</v>
      </c>
      <c r="K382" s="1487">
        <f>'НЗ 2-экз'!K380</f>
        <v>0</v>
      </c>
      <c r="L382" s="1487">
        <f>'НЗ 2-экз'!L380</f>
        <v>0</v>
      </c>
      <c r="M382" s="1487">
        <f>'НЗ 2-экз'!M380</f>
        <v>0</v>
      </c>
      <c r="N382" s="1487">
        <f>'НЗ 2-экз'!N380</f>
        <v>0</v>
      </c>
      <c r="O382" s="1487">
        <f>'НЗ 2-экз'!O380</f>
        <v>0</v>
      </c>
      <c r="P382" s="1487">
        <f>'НЗ 2-экз'!P380</f>
        <v>0</v>
      </c>
      <c r="Q382" s="1487">
        <f>'НЗ 2-экз'!Q380</f>
        <v>0</v>
      </c>
      <c r="R382" s="1487">
        <f>'НЗ 2-экз'!R380</f>
        <v>0</v>
      </c>
      <c r="S382" s="1487">
        <f>'НЗ 2-экз'!S380</f>
        <v>0</v>
      </c>
      <c r="T382" s="1487">
        <f>'НЗ 2-экз'!T380</f>
        <v>0</v>
      </c>
      <c r="U382" s="1487">
        <f>'НЗ 2-экз'!U380</f>
        <v>0</v>
      </c>
      <c r="V382" s="1487">
        <f>'НЗ 2-экз'!V380</f>
        <v>0</v>
      </c>
      <c r="W382" s="1487">
        <f>'НЗ 2-экз'!W380</f>
        <v>0</v>
      </c>
      <c r="X382" s="1487">
        <f>'НЗ 2-экз'!X380</f>
        <v>0</v>
      </c>
      <c r="Y382" s="1487">
        <f>'НЗ 2-экз'!Y380</f>
        <v>0</v>
      </c>
      <c r="Z382" s="1487">
        <f>'НЗ 2-экз'!Z380</f>
        <v>0</v>
      </c>
      <c r="AA382" s="1487">
        <f>'НЗ 2-экз'!AA380</f>
        <v>0</v>
      </c>
      <c r="AB382" s="1487">
        <f>'НЗ 2-экз'!AB380</f>
        <v>0</v>
      </c>
      <c r="AC382" s="1487">
        <f>'НЗ 2-экз'!AC380</f>
        <v>0</v>
      </c>
      <c r="AD382" s="1487">
        <f>'НЗ 2-экз'!AD380</f>
        <v>0</v>
      </c>
      <c r="AE382" s="1488"/>
      <c r="AF382" s="1488"/>
      <c r="AG382" s="1488">
        <f t="shared" si="134"/>
        <v>0</v>
      </c>
      <c r="AH382" s="1488">
        <f t="shared" ref="AH382:AH427" si="137">Z382+AD382+AA382</f>
        <v>0</v>
      </c>
      <c r="AI382" s="1488">
        <f t="shared" si="135"/>
        <v>0</v>
      </c>
      <c r="AJ382" s="1488">
        <f t="shared" ref="AJ382:AJ427" si="138">AE382+AF382</f>
        <v>0</v>
      </c>
      <c r="AK382" s="1488">
        <f t="shared" ref="AK382:AK427" si="139">SUM(Y382:AF382)</f>
        <v>0</v>
      </c>
      <c r="AL382" s="1488">
        <f t="shared" si="136"/>
        <v>0</v>
      </c>
      <c r="AM382" s="1839"/>
    </row>
    <row r="383" spans="1:39" ht="11.25" hidden="1" customHeight="1" x14ac:dyDescent="0.2">
      <c r="A383" s="1426">
        <v>213</v>
      </c>
      <c r="B383" s="1053">
        <v>119</v>
      </c>
      <c r="C383" s="1487">
        <f>'НЗ 2-экз'!C381</f>
        <v>0</v>
      </c>
      <c r="D383" s="1487">
        <f>'НЗ 2-экз'!D381</f>
        <v>0</v>
      </c>
      <c r="E383" s="1487">
        <f>'НЗ 2-экз'!E381</f>
        <v>0</v>
      </c>
      <c r="F383" s="1487">
        <f>'НЗ 2-экз'!F381</f>
        <v>0</v>
      </c>
      <c r="G383" s="1487">
        <f>'НЗ 2-экз'!G381</f>
        <v>0</v>
      </c>
      <c r="H383" s="1487">
        <f>'НЗ 2-экз'!H381</f>
        <v>0</v>
      </c>
      <c r="I383" s="1487">
        <f>'НЗ 2-экз'!I381</f>
        <v>0</v>
      </c>
      <c r="J383" s="1487">
        <f>'НЗ 2-экз'!J381</f>
        <v>0</v>
      </c>
      <c r="K383" s="1487">
        <f>'НЗ 2-экз'!K381</f>
        <v>0</v>
      </c>
      <c r="L383" s="1487">
        <f>'НЗ 2-экз'!L381</f>
        <v>0</v>
      </c>
      <c r="M383" s="1487">
        <f>'НЗ 2-экз'!M381</f>
        <v>0</v>
      </c>
      <c r="N383" s="1487">
        <f>'НЗ 2-экз'!N381</f>
        <v>0</v>
      </c>
      <c r="O383" s="1487">
        <f>'НЗ 2-экз'!O381</f>
        <v>0</v>
      </c>
      <c r="P383" s="1487">
        <f>'НЗ 2-экз'!P381</f>
        <v>0</v>
      </c>
      <c r="Q383" s="1487">
        <f>'НЗ 2-экз'!Q381</f>
        <v>0</v>
      </c>
      <c r="R383" s="1487">
        <f>'НЗ 2-экз'!R381</f>
        <v>0</v>
      </c>
      <c r="S383" s="1487">
        <f>'НЗ 2-экз'!S381</f>
        <v>0</v>
      </c>
      <c r="T383" s="1487">
        <f>'НЗ 2-экз'!T381</f>
        <v>0</v>
      </c>
      <c r="U383" s="1487">
        <f>'НЗ 2-экз'!U381</f>
        <v>0</v>
      </c>
      <c r="V383" s="1487">
        <f>'НЗ 2-экз'!V381</f>
        <v>0</v>
      </c>
      <c r="W383" s="1487">
        <f>'НЗ 2-экз'!W381</f>
        <v>0</v>
      </c>
      <c r="X383" s="1487">
        <f>'НЗ 2-экз'!X381</f>
        <v>0</v>
      </c>
      <c r="Y383" s="1487">
        <f>'НЗ 2-экз'!Y381</f>
        <v>0</v>
      </c>
      <c r="Z383" s="1487">
        <f>'НЗ 2-экз'!Z381</f>
        <v>0</v>
      </c>
      <c r="AA383" s="1487">
        <f>'НЗ 2-экз'!AA381</f>
        <v>0</v>
      </c>
      <c r="AB383" s="1487">
        <f>'НЗ 2-экз'!AB381</f>
        <v>0</v>
      </c>
      <c r="AC383" s="1487">
        <f>'НЗ 2-экз'!AC381</f>
        <v>0</v>
      </c>
      <c r="AD383" s="1487">
        <f>'НЗ 2-экз'!AD381</f>
        <v>0</v>
      </c>
      <c r="AE383" s="1488"/>
      <c r="AF383" s="1488"/>
      <c r="AG383" s="1488">
        <f t="shared" si="134"/>
        <v>0</v>
      </c>
      <c r="AH383" s="1488">
        <f t="shared" si="137"/>
        <v>0</v>
      </c>
      <c r="AI383" s="1488">
        <f t="shared" si="135"/>
        <v>0</v>
      </c>
      <c r="AJ383" s="1488">
        <f t="shared" si="138"/>
        <v>0</v>
      </c>
      <c r="AK383" s="1488">
        <f t="shared" si="139"/>
        <v>0</v>
      </c>
      <c r="AL383" s="1488">
        <f t="shared" si="136"/>
        <v>0</v>
      </c>
      <c r="AM383" s="1839"/>
    </row>
    <row r="384" spans="1:39" ht="11.25" hidden="1" customHeight="1" x14ac:dyDescent="0.2">
      <c r="A384" s="1426">
        <v>214</v>
      </c>
      <c r="B384" s="1053">
        <v>112</v>
      </c>
      <c r="C384" s="1487">
        <f>'НЗ 2-экз'!C382</f>
        <v>0</v>
      </c>
      <c r="D384" s="1487">
        <f>'НЗ 2-экз'!D382</f>
        <v>0</v>
      </c>
      <c r="E384" s="1487">
        <f>'НЗ 2-экз'!E382</f>
        <v>0</v>
      </c>
      <c r="F384" s="1487">
        <f>'НЗ 2-экз'!F382</f>
        <v>0</v>
      </c>
      <c r="G384" s="1487">
        <f>'НЗ 2-экз'!G382</f>
        <v>0</v>
      </c>
      <c r="H384" s="1487">
        <f>'НЗ 2-экз'!H382</f>
        <v>0</v>
      </c>
      <c r="I384" s="1487">
        <f>'НЗ 2-экз'!I382</f>
        <v>0</v>
      </c>
      <c r="J384" s="1487">
        <f>'НЗ 2-экз'!J382</f>
        <v>0</v>
      </c>
      <c r="K384" s="1487">
        <f>'НЗ 2-экз'!K382</f>
        <v>0</v>
      </c>
      <c r="L384" s="1487">
        <f>'НЗ 2-экз'!L382</f>
        <v>0</v>
      </c>
      <c r="M384" s="1487">
        <f>'НЗ 2-экз'!M382</f>
        <v>0</v>
      </c>
      <c r="N384" s="1487">
        <f>'НЗ 2-экз'!N382</f>
        <v>0</v>
      </c>
      <c r="O384" s="1487">
        <f>'НЗ 2-экз'!O382</f>
        <v>0</v>
      </c>
      <c r="P384" s="1487">
        <f>'НЗ 2-экз'!P382</f>
        <v>0</v>
      </c>
      <c r="Q384" s="1487">
        <f>'НЗ 2-экз'!Q382</f>
        <v>0</v>
      </c>
      <c r="R384" s="1487">
        <f>'НЗ 2-экз'!R382</f>
        <v>0</v>
      </c>
      <c r="S384" s="1487">
        <f>'НЗ 2-экз'!S382</f>
        <v>0</v>
      </c>
      <c r="T384" s="1487">
        <f>'НЗ 2-экз'!T382</f>
        <v>0</v>
      </c>
      <c r="U384" s="1487">
        <f>'НЗ 2-экз'!U382</f>
        <v>0</v>
      </c>
      <c r="V384" s="1487">
        <f>'НЗ 2-экз'!V382</f>
        <v>0</v>
      </c>
      <c r="W384" s="1487">
        <f>'НЗ 2-экз'!W382</f>
        <v>0</v>
      </c>
      <c r="X384" s="1487">
        <f>'НЗ 2-экз'!X382</f>
        <v>0</v>
      </c>
      <c r="Y384" s="1487">
        <f>'НЗ 2-экз'!Y382</f>
        <v>0</v>
      </c>
      <c r="Z384" s="1487">
        <f>'НЗ 2-экз'!Z382</f>
        <v>0</v>
      </c>
      <c r="AA384" s="1487">
        <f>'НЗ 2-экз'!AA382</f>
        <v>0</v>
      </c>
      <c r="AB384" s="1487">
        <f>'НЗ 2-экз'!AB382</f>
        <v>0</v>
      </c>
      <c r="AC384" s="1487">
        <f>'НЗ 2-экз'!AC382</f>
        <v>0</v>
      </c>
      <c r="AD384" s="1487">
        <f>'НЗ 2-экз'!AD382</f>
        <v>0</v>
      </c>
      <c r="AE384" s="1488"/>
      <c r="AF384" s="1488"/>
      <c r="AG384" s="1488">
        <f t="shared" si="134"/>
        <v>0</v>
      </c>
      <c r="AH384" s="1488">
        <f t="shared" si="137"/>
        <v>0</v>
      </c>
      <c r="AI384" s="1488">
        <f t="shared" si="135"/>
        <v>0</v>
      </c>
      <c r="AJ384" s="1488">
        <f t="shared" si="138"/>
        <v>0</v>
      </c>
      <c r="AK384" s="1488">
        <f t="shared" si="139"/>
        <v>0</v>
      </c>
      <c r="AL384" s="1488">
        <f t="shared" si="136"/>
        <v>0</v>
      </c>
      <c r="AM384" s="1839"/>
    </row>
    <row r="385" spans="1:39" ht="11.25" hidden="1" customHeight="1" x14ac:dyDescent="0.2">
      <c r="A385" s="1425">
        <v>221</v>
      </c>
      <c r="B385" s="1051">
        <v>244</v>
      </c>
      <c r="C385" s="1487">
        <f>'НЗ 2-экз'!C383</f>
        <v>0</v>
      </c>
      <c r="D385" s="1487">
        <f>'НЗ 2-экз'!D383</f>
        <v>0</v>
      </c>
      <c r="E385" s="1487">
        <f>'НЗ 2-экз'!E383</f>
        <v>0</v>
      </c>
      <c r="F385" s="1487">
        <f>'НЗ 2-экз'!F383</f>
        <v>0</v>
      </c>
      <c r="G385" s="1487">
        <f>'НЗ 2-экз'!G383</f>
        <v>0</v>
      </c>
      <c r="H385" s="1487">
        <f>'НЗ 2-экз'!H383</f>
        <v>0</v>
      </c>
      <c r="I385" s="1487">
        <f>'НЗ 2-экз'!I383</f>
        <v>0</v>
      </c>
      <c r="J385" s="1487">
        <f>'НЗ 2-экз'!J383</f>
        <v>0</v>
      </c>
      <c r="K385" s="1487">
        <f>'НЗ 2-экз'!K383</f>
        <v>0</v>
      </c>
      <c r="L385" s="1487">
        <f>'НЗ 2-экз'!L383</f>
        <v>0</v>
      </c>
      <c r="M385" s="1487">
        <f>'НЗ 2-экз'!M383</f>
        <v>0</v>
      </c>
      <c r="N385" s="1487">
        <f>'НЗ 2-экз'!N383</f>
        <v>0</v>
      </c>
      <c r="O385" s="1487">
        <f>'НЗ 2-экз'!O383</f>
        <v>0</v>
      </c>
      <c r="P385" s="1487">
        <f>'НЗ 2-экз'!P383</f>
        <v>0</v>
      </c>
      <c r="Q385" s="1487">
        <f>'НЗ 2-экз'!Q383</f>
        <v>0</v>
      </c>
      <c r="R385" s="1487">
        <f>'НЗ 2-экз'!R383</f>
        <v>0</v>
      </c>
      <c r="S385" s="1487">
        <f>'НЗ 2-экз'!S383</f>
        <v>0</v>
      </c>
      <c r="T385" s="1487">
        <f>'НЗ 2-экз'!T383</f>
        <v>0</v>
      </c>
      <c r="U385" s="1487">
        <f>'НЗ 2-экз'!U383</f>
        <v>0</v>
      </c>
      <c r="V385" s="1487">
        <f>'НЗ 2-экз'!V383</f>
        <v>0</v>
      </c>
      <c r="W385" s="1487">
        <f>'НЗ 2-экз'!W383</f>
        <v>0</v>
      </c>
      <c r="X385" s="1487">
        <f>'НЗ 2-экз'!X383</f>
        <v>0</v>
      </c>
      <c r="Y385" s="1487">
        <f>'НЗ 2-экз'!Y383</f>
        <v>0</v>
      </c>
      <c r="Z385" s="1487">
        <f>'НЗ 2-экз'!Z383</f>
        <v>0</v>
      </c>
      <c r="AA385" s="1487">
        <f>'НЗ 2-экз'!AA383</f>
        <v>0</v>
      </c>
      <c r="AB385" s="1487">
        <f>'НЗ 2-экз'!AB383</f>
        <v>0</v>
      </c>
      <c r="AC385" s="1487">
        <f>'НЗ 2-экз'!AC383</f>
        <v>0</v>
      </c>
      <c r="AD385" s="1487">
        <f>'НЗ 2-экз'!AD383</f>
        <v>0</v>
      </c>
      <c r="AE385" s="1488"/>
      <c r="AF385" s="1488"/>
      <c r="AG385" s="1488">
        <f t="shared" si="134"/>
        <v>0</v>
      </c>
      <c r="AH385" s="1488">
        <f t="shared" si="137"/>
        <v>0</v>
      </c>
      <c r="AI385" s="1488">
        <f t="shared" si="135"/>
        <v>0</v>
      </c>
      <c r="AJ385" s="1488">
        <f t="shared" si="138"/>
        <v>0</v>
      </c>
      <c r="AK385" s="1488">
        <f t="shared" si="139"/>
        <v>0</v>
      </c>
      <c r="AL385" s="1488">
        <f t="shared" si="136"/>
        <v>0</v>
      </c>
      <c r="AM385" s="1839"/>
    </row>
    <row r="386" spans="1:39" ht="11.25" hidden="1" customHeight="1" x14ac:dyDescent="0.2">
      <c r="A386" s="1426">
        <v>222</v>
      </c>
      <c r="B386" s="1053">
        <v>112</v>
      </c>
      <c r="C386" s="1487">
        <f>'НЗ 2-экз'!C384</f>
        <v>0</v>
      </c>
      <c r="D386" s="1487">
        <f>'НЗ 2-экз'!D384</f>
        <v>0</v>
      </c>
      <c r="E386" s="1487">
        <f>'НЗ 2-экз'!E384</f>
        <v>0</v>
      </c>
      <c r="F386" s="1487">
        <f>'НЗ 2-экз'!F384</f>
        <v>0</v>
      </c>
      <c r="G386" s="1487">
        <f>'НЗ 2-экз'!G384</f>
        <v>0</v>
      </c>
      <c r="H386" s="1487">
        <f>'НЗ 2-экз'!H384</f>
        <v>0</v>
      </c>
      <c r="I386" s="1487">
        <f>'НЗ 2-экз'!I384</f>
        <v>0</v>
      </c>
      <c r="J386" s="1487">
        <f>'НЗ 2-экз'!J384</f>
        <v>0</v>
      </c>
      <c r="K386" s="1487">
        <f>'НЗ 2-экз'!K384</f>
        <v>0</v>
      </c>
      <c r="L386" s="1487">
        <f>'НЗ 2-экз'!L384</f>
        <v>0</v>
      </c>
      <c r="M386" s="1487">
        <f>'НЗ 2-экз'!M384</f>
        <v>0</v>
      </c>
      <c r="N386" s="1487">
        <f>'НЗ 2-экз'!N384</f>
        <v>0</v>
      </c>
      <c r="O386" s="1487">
        <f>'НЗ 2-экз'!O384</f>
        <v>0</v>
      </c>
      <c r="P386" s="1487">
        <f>'НЗ 2-экз'!P384</f>
        <v>0</v>
      </c>
      <c r="Q386" s="1487">
        <f>'НЗ 2-экз'!Q384</f>
        <v>0</v>
      </c>
      <c r="R386" s="1487">
        <f>'НЗ 2-экз'!R384</f>
        <v>0</v>
      </c>
      <c r="S386" s="1487">
        <f>'НЗ 2-экз'!S384</f>
        <v>0</v>
      </c>
      <c r="T386" s="1487">
        <f>'НЗ 2-экз'!T384</f>
        <v>0</v>
      </c>
      <c r="U386" s="1487">
        <f>'НЗ 2-экз'!U384</f>
        <v>0</v>
      </c>
      <c r="V386" s="1487">
        <f>'НЗ 2-экз'!V384</f>
        <v>0</v>
      </c>
      <c r="W386" s="1487">
        <f>'НЗ 2-экз'!W384</f>
        <v>0</v>
      </c>
      <c r="X386" s="1487">
        <f>'НЗ 2-экз'!X384</f>
        <v>0</v>
      </c>
      <c r="Y386" s="1487">
        <f>'НЗ 2-экз'!Y384</f>
        <v>0</v>
      </c>
      <c r="Z386" s="1487">
        <f>'НЗ 2-экз'!Z384</f>
        <v>0</v>
      </c>
      <c r="AA386" s="1487">
        <f>'НЗ 2-экз'!AA384</f>
        <v>0</v>
      </c>
      <c r="AB386" s="1487">
        <f>'НЗ 2-экз'!AB384</f>
        <v>0</v>
      </c>
      <c r="AC386" s="1487">
        <f>'НЗ 2-экз'!AC384</f>
        <v>0</v>
      </c>
      <c r="AD386" s="1487">
        <f>'НЗ 2-экз'!AD384</f>
        <v>0</v>
      </c>
      <c r="AE386" s="1488"/>
      <c r="AF386" s="1488"/>
      <c r="AG386" s="1488">
        <f t="shared" si="134"/>
        <v>0</v>
      </c>
      <c r="AH386" s="1488">
        <f t="shared" si="137"/>
        <v>0</v>
      </c>
      <c r="AI386" s="1488">
        <f t="shared" si="135"/>
        <v>0</v>
      </c>
      <c r="AJ386" s="1488">
        <f t="shared" si="138"/>
        <v>0</v>
      </c>
      <c r="AK386" s="1488">
        <f t="shared" si="139"/>
        <v>0</v>
      </c>
      <c r="AL386" s="1488">
        <f t="shared" si="136"/>
        <v>0</v>
      </c>
      <c r="AM386" s="1839"/>
    </row>
    <row r="387" spans="1:39" ht="11.25" hidden="1" customHeight="1" x14ac:dyDescent="0.2">
      <c r="A387" s="1426">
        <v>222</v>
      </c>
      <c r="B387" s="1053">
        <v>244</v>
      </c>
      <c r="C387" s="1487">
        <f>'НЗ 2-экз'!C385</f>
        <v>0</v>
      </c>
      <c r="D387" s="1487">
        <f>'НЗ 2-экз'!D385</f>
        <v>0</v>
      </c>
      <c r="E387" s="1487">
        <f>'НЗ 2-экз'!E385</f>
        <v>0</v>
      </c>
      <c r="F387" s="1487">
        <f>'НЗ 2-экз'!F385</f>
        <v>0</v>
      </c>
      <c r="G387" s="1487">
        <f>'НЗ 2-экз'!G385</f>
        <v>0</v>
      </c>
      <c r="H387" s="1487">
        <f>'НЗ 2-экз'!H385</f>
        <v>0</v>
      </c>
      <c r="I387" s="1487">
        <f>'НЗ 2-экз'!I385</f>
        <v>0</v>
      </c>
      <c r="J387" s="1487">
        <f>'НЗ 2-экз'!J385</f>
        <v>0</v>
      </c>
      <c r="K387" s="1487">
        <f>'НЗ 2-экз'!K385</f>
        <v>0</v>
      </c>
      <c r="L387" s="1487">
        <f>'НЗ 2-экз'!L385</f>
        <v>0</v>
      </c>
      <c r="M387" s="1487">
        <f>'НЗ 2-экз'!M385</f>
        <v>0</v>
      </c>
      <c r="N387" s="1487">
        <f>'НЗ 2-экз'!N385</f>
        <v>0</v>
      </c>
      <c r="O387" s="1487">
        <f>'НЗ 2-экз'!O385</f>
        <v>0</v>
      </c>
      <c r="P387" s="1487">
        <f>'НЗ 2-экз'!P385</f>
        <v>0</v>
      </c>
      <c r="Q387" s="1487">
        <f>'НЗ 2-экз'!Q385</f>
        <v>0</v>
      </c>
      <c r="R387" s="1487">
        <f>'НЗ 2-экз'!R385</f>
        <v>0</v>
      </c>
      <c r="S387" s="1487">
        <f>'НЗ 2-экз'!S385</f>
        <v>0</v>
      </c>
      <c r="T387" s="1487">
        <f>'НЗ 2-экз'!T385</f>
        <v>0</v>
      </c>
      <c r="U387" s="1487">
        <f>'НЗ 2-экз'!U385</f>
        <v>0</v>
      </c>
      <c r="V387" s="1487">
        <f>'НЗ 2-экз'!V385</f>
        <v>0</v>
      </c>
      <c r="W387" s="1487">
        <f>'НЗ 2-экз'!W385</f>
        <v>0</v>
      </c>
      <c r="X387" s="1487">
        <f>'НЗ 2-экз'!X385</f>
        <v>0</v>
      </c>
      <c r="Y387" s="1487">
        <f>'НЗ 2-экз'!Y385</f>
        <v>0</v>
      </c>
      <c r="Z387" s="1487">
        <f>'НЗ 2-экз'!Z385</f>
        <v>0</v>
      </c>
      <c r="AA387" s="1487">
        <f>'НЗ 2-экз'!AA385</f>
        <v>0</v>
      </c>
      <c r="AB387" s="1487">
        <f>'НЗ 2-экз'!AB385</f>
        <v>0</v>
      </c>
      <c r="AC387" s="1487">
        <f>'НЗ 2-экз'!AC385</f>
        <v>0</v>
      </c>
      <c r="AD387" s="1487">
        <f>'НЗ 2-экз'!AD385</f>
        <v>0</v>
      </c>
      <c r="AE387" s="1488"/>
      <c r="AF387" s="1488"/>
      <c r="AG387" s="1488">
        <f t="shared" si="134"/>
        <v>0</v>
      </c>
      <c r="AH387" s="1488">
        <f t="shared" si="137"/>
        <v>0</v>
      </c>
      <c r="AI387" s="1488">
        <f t="shared" si="135"/>
        <v>0</v>
      </c>
      <c r="AJ387" s="1488">
        <f t="shared" si="138"/>
        <v>0</v>
      </c>
      <c r="AK387" s="1488">
        <f t="shared" si="139"/>
        <v>0</v>
      </c>
      <c r="AL387" s="1488">
        <f t="shared" si="136"/>
        <v>0</v>
      </c>
      <c r="AM387" s="1839"/>
    </row>
    <row r="388" spans="1:39" ht="11.25" hidden="1" customHeight="1" x14ac:dyDescent="0.2">
      <c r="A388" s="1427" t="s">
        <v>196</v>
      </c>
      <c r="B388" s="1053">
        <v>247</v>
      </c>
      <c r="C388" s="1487">
        <f>'НЗ 2-экз'!C386</f>
        <v>0</v>
      </c>
      <c r="D388" s="1487">
        <f>'НЗ 2-экз'!D386</f>
        <v>0</v>
      </c>
      <c r="E388" s="1487">
        <f>'НЗ 2-экз'!E386</f>
        <v>0</v>
      </c>
      <c r="F388" s="1487">
        <f>'НЗ 2-экз'!F386</f>
        <v>0</v>
      </c>
      <c r="G388" s="1487">
        <f>'НЗ 2-экз'!G386</f>
        <v>0</v>
      </c>
      <c r="H388" s="1487">
        <f>'НЗ 2-экз'!H386</f>
        <v>0</v>
      </c>
      <c r="I388" s="1487">
        <f>'НЗ 2-экз'!I386</f>
        <v>0</v>
      </c>
      <c r="J388" s="1487">
        <f>'НЗ 2-экз'!J386</f>
        <v>0</v>
      </c>
      <c r="K388" s="1487">
        <f>'НЗ 2-экз'!K386</f>
        <v>0</v>
      </c>
      <c r="L388" s="1487">
        <f>'НЗ 2-экз'!L386</f>
        <v>0</v>
      </c>
      <c r="M388" s="1487">
        <f>'НЗ 2-экз'!M386</f>
        <v>0</v>
      </c>
      <c r="N388" s="1487">
        <f>'НЗ 2-экз'!N386</f>
        <v>0</v>
      </c>
      <c r="O388" s="1487">
        <f>'НЗ 2-экз'!O386</f>
        <v>0</v>
      </c>
      <c r="P388" s="1487">
        <f>'НЗ 2-экз'!P386</f>
        <v>0</v>
      </c>
      <c r="Q388" s="1487">
        <f>'НЗ 2-экз'!Q386</f>
        <v>0</v>
      </c>
      <c r="R388" s="1487">
        <f>'НЗ 2-экз'!R386</f>
        <v>0</v>
      </c>
      <c r="S388" s="1487">
        <f>'НЗ 2-экз'!S386</f>
        <v>0</v>
      </c>
      <c r="T388" s="1487">
        <f>'НЗ 2-экз'!T386</f>
        <v>0</v>
      </c>
      <c r="U388" s="1487">
        <f>'НЗ 2-экз'!U386</f>
        <v>0</v>
      </c>
      <c r="V388" s="1487">
        <f>'НЗ 2-экз'!V386</f>
        <v>0</v>
      </c>
      <c r="W388" s="1487">
        <f>'НЗ 2-экз'!W386</f>
        <v>0</v>
      </c>
      <c r="X388" s="1487">
        <f>'НЗ 2-экз'!X386</f>
        <v>0</v>
      </c>
      <c r="Y388" s="1487">
        <f>'НЗ 2-экз'!Y386</f>
        <v>0</v>
      </c>
      <c r="Z388" s="1487">
        <f>'НЗ 2-экз'!Z386</f>
        <v>0</v>
      </c>
      <c r="AA388" s="1487">
        <f>'НЗ 2-экз'!AA386</f>
        <v>0</v>
      </c>
      <c r="AB388" s="1487">
        <f>'НЗ 2-экз'!AB386</f>
        <v>0</v>
      </c>
      <c r="AC388" s="1487">
        <f>'НЗ 2-экз'!AC386</f>
        <v>0</v>
      </c>
      <c r="AD388" s="1487">
        <f>'НЗ 2-экз'!AD386</f>
        <v>0</v>
      </c>
      <c r="AE388" s="1488"/>
      <c r="AF388" s="1488"/>
      <c r="AG388" s="1488">
        <f t="shared" si="134"/>
        <v>0</v>
      </c>
      <c r="AH388" s="1488">
        <f t="shared" si="137"/>
        <v>0</v>
      </c>
      <c r="AI388" s="1488">
        <f t="shared" si="135"/>
        <v>0</v>
      </c>
      <c r="AJ388" s="1488">
        <f t="shared" si="138"/>
        <v>0</v>
      </c>
      <c r="AK388" s="1488">
        <f t="shared" si="139"/>
        <v>0</v>
      </c>
      <c r="AL388" s="1488">
        <f t="shared" si="136"/>
        <v>0</v>
      </c>
      <c r="AM388" s="1839"/>
    </row>
    <row r="389" spans="1:39" ht="11.25" hidden="1" customHeight="1" x14ac:dyDescent="0.2">
      <c r="A389" s="1427" t="s">
        <v>197</v>
      </c>
      <c r="B389" s="1053">
        <v>247</v>
      </c>
      <c r="C389" s="1487">
        <f>'НЗ 2-экз'!C387</f>
        <v>0</v>
      </c>
      <c r="D389" s="1487">
        <f>'НЗ 2-экз'!D387</f>
        <v>0</v>
      </c>
      <c r="E389" s="1487">
        <f>'НЗ 2-экз'!E387</f>
        <v>0</v>
      </c>
      <c r="F389" s="1487">
        <f>'НЗ 2-экз'!F387</f>
        <v>0</v>
      </c>
      <c r="G389" s="1487">
        <f>'НЗ 2-экз'!G387</f>
        <v>0</v>
      </c>
      <c r="H389" s="1487">
        <f>'НЗ 2-экз'!H387</f>
        <v>0</v>
      </c>
      <c r="I389" s="1487">
        <f>'НЗ 2-экз'!I387</f>
        <v>0</v>
      </c>
      <c r="J389" s="1487">
        <f>'НЗ 2-экз'!J387</f>
        <v>0</v>
      </c>
      <c r="K389" s="1487">
        <f>'НЗ 2-экз'!K387</f>
        <v>0</v>
      </c>
      <c r="L389" s="1487">
        <f>'НЗ 2-экз'!L387</f>
        <v>0</v>
      </c>
      <c r="M389" s="1487">
        <f>'НЗ 2-экз'!M387</f>
        <v>0</v>
      </c>
      <c r="N389" s="1487">
        <f>'НЗ 2-экз'!N387</f>
        <v>0</v>
      </c>
      <c r="O389" s="1487">
        <f>'НЗ 2-экз'!O387</f>
        <v>0</v>
      </c>
      <c r="P389" s="1487">
        <f>'НЗ 2-экз'!P387</f>
        <v>0</v>
      </c>
      <c r="Q389" s="1487">
        <f>'НЗ 2-экз'!Q387</f>
        <v>0</v>
      </c>
      <c r="R389" s="1487">
        <f>'НЗ 2-экз'!R387</f>
        <v>0</v>
      </c>
      <c r="S389" s="1487">
        <f>'НЗ 2-экз'!S387</f>
        <v>0</v>
      </c>
      <c r="T389" s="1487">
        <f>'НЗ 2-экз'!T387</f>
        <v>0</v>
      </c>
      <c r="U389" s="1487">
        <f>'НЗ 2-экз'!U387</f>
        <v>0</v>
      </c>
      <c r="V389" s="1487">
        <f>'НЗ 2-экз'!V387</f>
        <v>0</v>
      </c>
      <c r="W389" s="1487">
        <f>'НЗ 2-экз'!W387</f>
        <v>0</v>
      </c>
      <c r="X389" s="1487">
        <f>'НЗ 2-экз'!X387</f>
        <v>0</v>
      </c>
      <c r="Y389" s="1487">
        <f>'НЗ 2-экз'!Y387</f>
        <v>0</v>
      </c>
      <c r="Z389" s="1487">
        <f>'НЗ 2-экз'!Z387</f>
        <v>0</v>
      </c>
      <c r="AA389" s="1487">
        <f>'НЗ 2-экз'!AA387</f>
        <v>0</v>
      </c>
      <c r="AB389" s="1487">
        <f>'НЗ 2-экз'!AB387</f>
        <v>0</v>
      </c>
      <c r="AC389" s="1487">
        <f>'НЗ 2-экз'!AC387</f>
        <v>0</v>
      </c>
      <c r="AD389" s="1487">
        <f>'НЗ 2-экз'!AD387</f>
        <v>0</v>
      </c>
      <c r="AE389" s="1488"/>
      <c r="AF389" s="1488"/>
      <c r="AG389" s="1488">
        <f t="shared" si="134"/>
        <v>0</v>
      </c>
      <c r="AH389" s="1488">
        <f t="shared" si="137"/>
        <v>0</v>
      </c>
      <c r="AI389" s="1488">
        <f t="shared" si="135"/>
        <v>0</v>
      </c>
      <c r="AJ389" s="1488">
        <f t="shared" si="138"/>
        <v>0</v>
      </c>
      <c r="AK389" s="1488">
        <f t="shared" si="139"/>
        <v>0</v>
      </c>
      <c r="AL389" s="1488">
        <f t="shared" si="136"/>
        <v>0</v>
      </c>
      <c r="AM389" s="1839"/>
    </row>
    <row r="390" spans="1:39" ht="11.25" hidden="1" customHeight="1" x14ac:dyDescent="0.2">
      <c r="A390" s="1427" t="s">
        <v>198</v>
      </c>
      <c r="B390" s="1053">
        <v>244</v>
      </c>
      <c r="C390" s="1487">
        <f>'НЗ 2-экз'!C388</f>
        <v>0</v>
      </c>
      <c r="D390" s="1487">
        <f>'НЗ 2-экз'!D388</f>
        <v>0</v>
      </c>
      <c r="E390" s="1487">
        <f>'НЗ 2-экз'!E388</f>
        <v>0</v>
      </c>
      <c r="F390" s="1487">
        <f>'НЗ 2-экз'!F388</f>
        <v>0</v>
      </c>
      <c r="G390" s="1487">
        <f>'НЗ 2-экз'!G388</f>
        <v>0</v>
      </c>
      <c r="H390" s="1487">
        <f>'НЗ 2-экз'!H388</f>
        <v>0</v>
      </c>
      <c r="I390" s="1487">
        <f>'НЗ 2-экз'!I388</f>
        <v>0</v>
      </c>
      <c r="J390" s="1487">
        <f>'НЗ 2-экз'!J388</f>
        <v>0</v>
      </c>
      <c r="K390" s="1487">
        <f>'НЗ 2-экз'!K388</f>
        <v>0</v>
      </c>
      <c r="L390" s="1487">
        <f>'НЗ 2-экз'!L388</f>
        <v>0</v>
      </c>
      <c r="M390" s="1487">
        <f>'НЗ 2-экз'!M388</f>
        <v>0</v>
      </c>
      <c r="N390" s="1487">
        <f>'НЗ 2-экз'!N388</f>
        <v>0</v>
      </c>
      <c r="O390" s="1487">
        <f>'НЗ 2-экз'!O388</f>
        <v>0</v>
      </c>
      <c r="P390" s="1487">
        <f>'НЗ 2-экз'!P388</f>
        <v>0</v>
      </c>
      <c r="Q390" s="1487">
        <f>'НЗ 2-экз'!Q388</f>
        <v>0</v>
      </c>
      <c r="R390" s="1487">
        <f>'НЗ 2-экз'!R388</f>
        <v>0</v>
      </c>
      <c r="S390" s="1487">
        <f>'НЗ 2-экз'!S388</f>
        <v>0</v>
      </c>
      <c r="T390" s="1487">
        <f>'НЗ 2-экз'!T388</f>
        <v>0</v>
      </c>
      <c r="U390" s="1487">
        <f>'НЗ 2-экз'!U388</f>
        <v>0</v>
      </c>
      <c r="V390" s="1487">
        <f>'НЗ 2-экз'!V388</f>
        <v>0</v>
      </c>
      <c r="W390" s="1487">
        <f>'НЗ 2-экз'!W388</f>
        <v>0</v>
      </c>
      <c r="X390" s="1487">
        <f>'НЗ 2-экз'!X388</f>
        <v>0</v>
      </c>
      <c r="Y390" s="1487">
        <f>'НЗ 2-экз'!Y388</f>
        <v>0</v>
      </c>
      <c r="Z390" s="1487">
        <f>'НЗ 2-экз'!Z388</f>
        <v>0</v>
      </c>
      <c r="AA390" s="1487">
        <f>'НЗ 2-экз'!AA388</f>
        <v>0</v>
      </c>
      <c r="AB390" s="1487">
        <f>'НЗ 2-экз'!AB388</f>
        <v>0</v>
      </c>
      <c r="AC390" s="1487">
        <f>'НЗ 2-экз'!AC388</f>
        <v>0</v>
      </c>
      <c r="AD390" s="1487">
        <f>'НЗ 2-экз'!AD388</f>
        <v>0</v>
      </c>
      <c r="AE390" s="1488"/>
      <c r="AF390" s="1488"/>
      <c r="AG390" s="1488">
        <f t="shared" si="134"/>
        <v>0</v>
      </c>
      <c r="AH390" s="1488">
        <f t="shared" si="137"/>
        <v>0</v>
      </c>
      <c r="AI390" s="1488">
        <f t="shared" si="135"/>
        <v>0</v>
      </c>
      <c r="AJ390" s="1488">
        <f t="shared" si="138"/>
        <v>0</v>
      </c>
      <c r="AK390" s="1488">
        <f t="shared" si="139"/>
        <v>0</v>
      </c>
      <c r="AL390" s="1488">
        <f t="shared" si="136"/>
        <v>0</v>
      </c>
      <c r="AM390" s="1839"/>
    </row>
    <row r="391" spans="1:39" ht="11.25" hidden="1" customHeight="1" x14ac:dyDescent="0.2">
      <c r="A391" s="1427" t="s">
        <v>878</v>
      </c>
      <c r="B391" s="1053">
        <v>244</v>
      </c>
      <c r="C391" s="1487">
        <f>'НЗ 2-экз'!C389</f>
        <v>0</v>
      </c>
      <c r="D391" s="1487">
        <f>'НЗ 2-экз'!D389</f>
        <v>0</v>
      </c>
      <c r="E391" s="1487">
        <f>'НЗ 2-экз'!E389</f>
        <v>0</v>
      </c>
      <c r="F391" s="1487">
        <f>'НЗ 2-экз'!F389</f>
        <v>0</v>
      </c>
      <c r="G391" s="1487">
        <f>'НЗ 2-экз'!G389</f>
        <v>0</v>
      </c>
      <c r="H391" s="1487">
        <f>'НЗ 2-экз'!H389</f>
        <v>0</v>
      </c>
      <c r="I391" s="1487">
        <f>'НЗ 2-экз'!I389</f>
        <v>0</v>
      </c>
      <c r="J391" s="1487">
        <f>'НЗ 2-экз'!J389</f>
        <v>0</v>
      </c>
      <c r="K391" s="1487">
        <f>'НЗ 2-экз'!K389</f>
        <v>0</v>
      </c>
      <c r="L391" s="1487">
        <f>'НЗ 2-экз'!L389</f>
        <v>0</v>
      </c>
      <c r="M391" s="1487">
        <f>'НЗ 2-экз'!M389</f>
        <v>0</v>
      </c>
      <c r="N391" s="1487">
        <f>'НЗ 2-экз'!N389</f>
        <v>0</v>
      </c>
      <c r="O391" s="1487">
        <f>'НЗ 2-экз'!O389</f>
        <v>0</v>
      </c>
      <c r="P391" s="1487">
        <f>'НЗ 2-экз'!P389</f>
        <v>0</v>
      </c>
      <c r="Q391" s="1487">
        <f>'НЗ 2-экз'!Q389</f>
        <v>0</v>
      </c>
      <c r="R391" s="1487">
        <f>'НЗ 2-экз'!R389</f>
        <v>0</v>
      </c>
      <c r="S391" s="1487">
        <f>'НЗ 2-экз'!S389</f>
        <v>0</v>
      </c>
      <c r="T391" s="1487">
        <f>'НЗ 2-экз'!T389</f>
        <v>0</v>
      </c>
      <c r="U391" s="1487">
        <f>'НЗ 2-экз'!U389</f>
        <v>0</v>
      </c>
      <c r="V391" s="1487">
        <f>'НЗ 2-экз'!V389</f>
        <v>0</v>
      </c>
      <c r="W391" s="1487">
        <f>'НЗ 2-экз'!W389</f>
        <v>0</v>
      </c>
      <c r="X391" s="1487">
        <f>'НЗ 2-экз'!X389</f>
        <v>0</v>
      </c>
      <c r="Y391" s="1487">
        <f>'НЗ 2-экз'!Y389</f>
        <v>0</v>
      </c>
      <c r="Z391" s="1487">
        <f>'НЗ 2-экз'!Z389</f>
        <v>0</v>
      </c>
      <c r="AA391" s="1487">
        <f>'НЗ 2-экз'!AA389</f>
        <v>0</v>
      </c>
      <c r="AB391" s="1487">
        <f>'НЗ 2-экз'!AB389</f>
        <v>0</v>
      </c>
      <c r="AC391" s="1487">
        <f>'НЗ 2-экз'!AC389</f>
        <v>0</v>
      </c>
      <c r="AD391" s="1487">
        <f>'НЗ 2-экз'!AD389</f>
        <v>0</v>
      </c>
      <c r="AE391" s="1488"/>
      <c r="AF391" s="1488"/>
      <c r="AG391" s="1488">
        <f t="shared" si="134"/>
        <v>0</v>
      </c>
      <c r="AH391" s="1488">
        <f t="shared" si="137"/>
        <v>0</v>
      </c>
      <c r="AI391" s="1488">
        <f t="shared" si="135"/>
        <v>0</v>
      </c>
      <c r="AJ391" s="1488">
        <f t="shared" si="138"/>
        <v>0</v>
      </c>
      <c r="AK391" s="1488">
        <f t="shared" si="139"/>
        <v>0</v>
      </c>
      <c r="AL391" s="1488">
        <f t="shared" si="136"/>
        <v>0</v>
      </c>
      <c r="AM391" s="1839"/>
    </row>
    <row r="392" spans="1:39" ht="11.25" hidden="1" customHeight="1" x14ac:dyDescent="0.2">
      <c r="A392" s="1426">
        <v>224</v>
      </c>
      <c r="B392" s="1053">
        <v>244</v>
      </c>
      <c r="C392" s="1487">
        <f>'НЗ 2-экз'!C390</f>
        <v>0</v>
      </c>
      <c r="D392" s="1487">
        <f>'НЗ 2-экз'!D390</f>
        <v>0</v>
      </c>
      <c r="E392" s="1487">
        <f>'НЗ 2-экз'!E390</f>
        <v>0</v>
      </c>
      <c r="F392" s="1487">
        <f>'НЗ 2-экз'!F390</f>
        <v>0</v>
      </c>
      <c r="G392" s="1487">
        <f>'НЗ 2-экз'!G390</f>
        <v>0</v>
      </c>
      <c r="H392" s="1487">
        <f>'НЗ 2-экз'!H390</f>
        <v>0</v>
      </c>
      <c r="I392" s="1487">
        <f>'НЗ 2-экз'!I390</f>
        <v>0</v>
      </c>
      <c r="J392" s="1487">
        <f>'НЗ 2-экз'!J390</f>
        <v>0</v>
      </c>
      <c r="K392" s="1487">
        <f>'НЗ 2-экз'!K390</f>
        <v>0</v>
      </c>
      <c r="L392" s="1487">
        <f>'НЗ 2-экз'!L390</f>
        <v>0</v>
      </c>
      <c r="M392" s="1487">
        <f>'НЗ 2-экз'!M390</f>
        <v>0</v>
      </c>
      <c r="N392" s="1487">
        <f>'НЗ 2-экз'!N390</f>
        <v>0</v>
      </c>
      <c r="O392" s="1487">
        <f>'НЗ 2-экз'!O390</f>
        <v>0</v>
      </c>
      <c r="P392" s="1487">
        <f>'НЗ 2-экз'!P390</f>
        <v>0</v>
      </c>
      <c r="Q392" s="1487">
        <f>'НЗ 2-экз'!Q390</f>
        <v>0</v>
      </c>
      <c r="R392" s="1487">
        <f>'НЗ 2-экз'!R390</f>
        <v>0</v>
      </c>
      <c r="S392" s="1487">
        <f>'НЗ 2-экз'!S390</f>
        <v>0</v>
      </c>
      <c r="T392" s="1487">
        <f>'НЗ 2-экз'!T390</f>
        <v>0</v>
      </c>
      <c r="U392" s="1487">
        <f>'НЗ 2-экз'!U390</f>
        <v>0</v>
      </c>
      <c r="V392" s="1487">
        <f>'НЗ 2-экз'!V390</f>
        <v>0</v>
      </c>
      <c r="W392" s="1487">
        <f>'НЗ 2-экз'!W390</f>
        <v>0</v>
      </c>
      <c r="X392" s="1487">
        <f>'НЗ 2-экз'!X390</f>
        <v>0</v>
      </c>
      <c r="Y392" s="1487">
        <f>'НЗ 2-экз'!Y390</f>
        <v>0</v>
      </c>
      <c r="Z392" s="1487">
        <f>'НЗ 2-экз'!Z390</f>
        <v>0</v>
      </c>
      <c r="AA392" s="1487">
        <f>'НЗ 2-экз'!AA390</f>
        <v>0</v>
      </c>
      <c r="AB392" s="1487">
        <f>'НЗ 2-экз'!AB390</f>
        <v>0</v>
      </c>
      <c r="AC392" s="1487">
        <f>'НЗ 2-экз'!AC390</f>
        <v>0</v>
      </c>
      <c r="AD392" s="1487">
        <f>'НЗ 2-экз'!AD390</f>
        <v>0</v>
      </c>
      <c r="AE392" s="1488"/>
      <c r="AF392" s="1488"/>
      <c r="AG392" s="1488">
        <f t="shared" si="134"/>
        <v>0</v>
      </c>
      <c r="AH392" s="1488">
        <f t="shared" si="137"/>
        <v>0</v>
      </c>
      <c r="AI392" s="1488">
        <f t="shared" si="135"/>
        <v>0</v>
      </c>
      <c r="AJ392" s="1488">
        <f t="shared" si="138"/>
        <v>0</v>
      </c>
      <c r="AK392" s="1488">
        <f t="shared" si="139"/>
        <v>0</v>
      </c>
      <c r="AL392" s="1488">
        <f t="shared" si="136"/>
        <v>0</v>
      </c>
      <c r="AM392" s="1839"/>
    </row>
    <row r="393" spans="1:39" ht="11.25" hidden="1" customHeight="1" x14ac:dyDescent="0.2">
      <c r="A393" s="1428" t="s">
        <v>199</v>
      </c>
      <c r="B393" s="1057">
        <v>244</v>
      </c>
      <c r="C393" s="1487">
        <f>'НЗ 2-экз'!C391</f>
        <v>0</v>
      </c>
      <c r="D393" s="1487">
        <f>'НЗ 2-экз'!D391</f>
        <v>0</v>
      </c>
      <c r="E393" s="1487">
        <f>'НЗ 2-экз'!E391</f>
        <v>0</v>
      </c>
      <c r="F393" s="1487">
        <f>'НЗ 2-экз'!F391</f>
        <v>0</v>
      </c>
      <c r="G393" s="1487">
        <f>'НЗ 2-экз'!G391</f>
        <v>0</v>
      </c>
      <c r="H393" s="1487">
        <f>'НЗ 2-экз'!H391</f>
        <v>0</v>
      </c>
      <c r="I393" s="1487">
        <f>'НЗ 2-экз'!I391</f>
        <v>0</v>
      </c>
      <c r="J393" s="1487">
        <f>'НЗ 2-экз'!J391</f>
        <v>0</v>
      </c>
      <c r="K393" s="1487">
        <f>'НЗ 2-экз'!K391</f>
        <v>0</v>
      </c>
      <c r="L393" s="1487">
        <f>'НЗ 2-экз'!L391</f>
        <v>0</v>
      </c>
      <c r="M393" s="1487">
        <f>'НЗ 2-экз'!M391</f>
        <v>0</v>
      </c>
      <c r="N393" s="1487">
        <f>'НЗ 2-экз'!N391</f>
        <v>0</v>
      </c>
      <c r="O393" s="1487">
        <f>'НЗ 2-экз'!O391</f>
        <v>0</v>
      </c>
      <c r="P393" s="1487">
        <f>'НЗ 2-экз'!P391</f>
        <v>0</v>
      </c>
      <c r="Q393" s="1487">
        <f>'НЗ 2-экз'!Q391</f>
        <v>0</v>
      </c>
      <c r="R393" s="1487">
        <f>'НЗ 2-экз'!R391</f>
        <v>0</v>
      </c>
      <c r="S393" s="1487">
        <f>'НЗ 2-экз'!S391</f>
        <v>0</v>
      </c>
      <c r="T393" s="1487">
        <f>'НЗ 2-экз'!T391</f>
        <v>0</v>
      </c>
      <c r="U393" s="1487">
        <f>'НЗ 2-экз'!U391</f>
        <v>0</v>
      </c>
      <c r="V393" s="1487">
        <f>'НЗ 2-экз'!V391</f>
        <v>0</v>
      </c>
      <c r="W393" s="1487">
        <f>'НЗ 2-экз'!W391</f>
        <v>0</v>
      </c>
      <c r="X393" s="1487">
        <f>'НЗ 2-экз'!X391</f>
        <v>0</v>
      </c>
      <c r="Y393" s="1487">
        <f>'НЗ 2-экз'!Y391</f>
        <v>0</v>
      </c>
      <c r="Z393" s="1487">
        <f>'НЗ 2-экз'!Z391</f>
        <v>0</v>
      </c>
      <c r="AA393" s="1487">
        <f>'НЗ 2-экз'!AA391</f>
        <v>0</v>
      </c>
      <c r="AB393" s="1487">
        <f>'НЗ 2-экз'!AB391</f>
        <v>0</v>
      </c>
      <c r="AC393" s="1487">
        <f>'НЗ 2-экз'!AC391</f>
        <v>0</v>
      </c>
      <c r="AD393" s="1487">
        <f>'НЗ 2-экз'!AD391</f>
        <v>0</v>
      </c>
      <c r="AE393" s="1488"/>
      <c r="AF393" s="1488"/>
      <c r="AG393" s="1488">
        <f t="shared" si="134"/>
        <v>0</v>
      </c>
      <c r="AH393" s="1488">
        <f t="shared" si="137"/>
        <v>0</v>
      </c>
      <c r="AI393" s="1488">
        <f t="shared" si="135"/>
        <v>0</v>
      </c>
      <c r="AJ393" s="1488">
        <f t="shared" si="138"/>
        <v>0</v>
      </c>
      <c r="AK393" s="1488">
        <f t="shared" si="139"/>
        <v>0</v>
      </c>
      <c r="AL393" s="1488">
        <f t="shared" si="136"/>
        <v>0</v>
      </c>
      <c r="AM393" s="1839"/>
    </row>
    <row r="394" spans="1:39" ht="11.25" hidden="1" customHeight="1" x14ac:dyDescent="0.2">
      <c r="A394" s="1428" t="s">
        <v>200</v>
      </c>
      <c r="B394" s="1057">
        <v>244</v>
      </c>
      <c r="C394" s="1487">
        <f>'НЗ 2-экз'!C392</f>
        <v>0</v>
      </c>
      <c r="D394" s="1487">
        <f>'НЗ 2-экз'!D392</f>
        <v>0</v>
      </c>
      <c r="E394" s="1487">
        <f>'НЗ 2-экз'!E392</f>
        <v>0</v>
      </c>
      <c r="F394" s="1487">
        <f>'НЗ 2-экз'!F392</f>
        <v>0</v>
      </c>
      <c r="G394" s="1487">
        <f>'НЗ 2-экз'!G392</f>
        <v>0</v>
      </c>
      <c r="H394" s="1487">
        <f>'НЗ 2-экз'!H392</f>
        <v>0</v>
      </c>
      <c r="I394" s="1487">
        <f>'НЗ 2-экз'!I392</f>
        <v>0</v>
      </c>
      <c r="J394" s="1487">
        <f>'НЗ 2-экз'!J392</f>
        <v>0</v>
      </c>
      <c r="K394" s="1487">
        <f>'НЗ 2-экз'!K392</f>
        <v>0</v>
      </c>
      <c r="L394" s="1487">
        <f>'НЗ 2-экз'!L392</f>
        <v>0</v>
      </c>
      <c r="M394" s="1487">
        <f>'НЗ 2-экз'!M392</f>
        <v>0</v>
      </c>
      <c r="N394" s="1487">
        <f>'НЗ 2-экз'!N392</f>
        <v>0</v>
      </c>
      <c r="O394" s="1487">
        <f>'НЗ 2-экз'!O392</f>
        <v>0</v>
      </c>
      <c r="P394" s="1487">
        <f>'НЗ 2-экз'!P392</f>
        <v>0</v>
      </c>
      <c r="Q394" s="1487">
        <f>'НЗ 2-экз'!Q392</f>
        <v>0</v>
      </c>
      <c r="R394" s="1487">
        <f>'НЗ 2-экз'!R392</f>
        <v>0</v>
      </c>
      <c r="S394" s="1487">
        <f>'НЗ 2-экз'!S392</f>
        <v>0</v>
      </c>
      <c r="T394" s="1487">
        <f>'НЗ 2-экз'!T392</f>
        <v>0</v>
      </c>
      <c r="U394" s="1487">
        <f>'НЗ 2-экз'!U392</f>
        <v>0</v>
      </c>
      <c r="V394" s="1487">
        <f>'НЗ 2-экз'!V392</f>
        <v>0</v>
      </c>
      <c r="W394" s="1487">
        <f>'НЗ 2-экз'!W392</f>
        <v>0</v>
      </c>
      <c r="X394" s="1487">
        <f>'НЗ 2-экз'!X392</f>
        <v>0</v>
      </c>
      <c r="Y394" s="1487">
        <f>'НЗ 2-экз'!Y392</f>
        <v>0</v>
      </c>
      <c r="Z394" s="1487">
        <f>'НЗ 2-экз'!Z392</f>
        <v>0</v>
      </c>
      <c r="AA394" s="1487">
        <f>'НЗ 2-экз'!AA392</f>
        <v>0</v>
      </c>
      <c r="AB394" s="1487">
        <f>'НЗ 2-экз'!AB392</f>
        <v>0</v>
      </c>
      <c r="AC394" s="1487">
        <f>'НЗ 2-экз'!AC392</f>
        <v>0</v>
      </c>
      <c r="AD394" s="1487">
        <f>'НЗ 2-экз'!AD392</f>
        <v>0</v>
      </c>
      <c r="AE394" s="1488"/>
      <c r="AF394" s="1488"/>
      <c r="AG394" s="1488">
        <f t="shared" si="134"/>
        <v>0</v>
      </c>
      <c r="AH394" s="1488">
        <f t="shared" si="137"/>
        <v>0</v>
      </c>
      <c r="AI394" s="1488">
        <f t="shared" si="135"/>
        <v>0</v>
      </c>
      <c r="AJ394" s="1488">
        <f t="shared" si="138"/>
        <v>0</v>
      </c>
      <c r="AK394" s="1488">
        <f t="shared" si="139"/>
        <v>0</v>
      </c>
      <c r="AL394" s="1488">
        <f t="shared" si="136"/>
        <v>0</v>
      </c>
      <c r="AM394" s="1839"/>
    </row>
    <row r="395" spans="1:39" ht="11.25" hidden="1" customHeight="1" x14ac:dyDescent="0.2">
      <c r="A395" s="1428" t="s">
        <v>201</v>
      </c>
      <c r="B395" s="1057">
        <v>244</v>
      </c>
      <c r="C395" s="1487">
        <f>'НЗ 2-экз'!C393</f>
        <v>0</v>
      </c>
      <c r="D395" s="1487">
        <f>'НЗ 2-экз'!D393</f>
        <v>0</v>
      </c>
      <c r="E395" s="1487">
        <f>'НЗ 2-экз'!E393</f>
        <v>0</v>
      </c>
      <c r="F395" s="1487">
        <f>'НЗ 2-экз'!F393</f>
        <v>0</v>
      </c>
      <c r="G395" s="1487">
        <f>'НЗ 2-экз'!G393</f>
        <v>0</v>
      </c>
      <c r="H395" s="1487">
        <f>'НЗ 2-экз'!H393</f>
        <v>0</v>
      </c>
      <c r="I395" s="1487">
        <f>'НЗ 2-экз'!I393</f>
        <v>0</v>
      </c>
      <c r="J395" s="1487">
        <f>'НЗ 2-экз'!J393</f>
        <v>0</v>
      </c>
      <c r="K395" s="1487">
        <f>'НЗ 2-экз'!K393</f>
        <v>0</v>
      </c>
      <c r="L395" s="1487">
        <f>'НЗ 2-экз'!L393</f>
        <v>0</v>
      </c>
      <c r="M395" s="1487">
        <f>'НЗ 2-экз'!M393</f>
        <v>0</v>
      </c>
      <c r="N395" s="1487">
        <f>'НЗ 2-экз'!N393</f>
        <v>0</v>
      </c>
      <c r="O395" s="1487">
        <f>'НЗ 2-экз'!O393</f>
        <v>0</v>
      </c>
      <c r="P395" s="1487">
        <f>'НЗ 2-экз'!P393</f>
        <v>0</v>
      </c>
      <c r="Q395" s="1487">
        <f>'НЗ 2-экз'!Q393</f>
        <v>0</v>
      </c>
      <c r="R395" s="1487">
        <f>'НЗ 2-экз'!R393</f>
        <v>0</v>
      </c>
      <c r="S395" s="1487">
        <f>'НЗ 2-экз'!S393</f>
        <v>0</v>
      </c>
      <c r="T395" s="1487">
        <f>'НЗ 2-экз'!T393</f>
        <v>0</v>
      </c>
      <c r="U395" s="1487">
        <f>'НЗ 2-экз'!U393</f>
        <v>0</v>
      </c>
      <c r="V395" s="1487">
        <f>'НЗ 2-экз'!V393</f>
        <v>0</v>
      </c>
      <c r="W395" s="1487">
        <f>'НЗ 2-экз'!W393</f>
        <v>0</v>
      </c>
      <c r="X395" s="1487">
        <f>'НЗ 2-экз'!X393</f>
        <v>0</v>
      </c>
      <c r="Y395" s="1487">
        <f>'НЗ 2-экз'!Y393</f>
        <v>0</v>
      </c>
      <c r="Z395" s="1487">
        <f>'НЗ 2-экз'!Z393</f>
        <v>0</v>
      </c>
      <c r="AA395" s="1487">
        <f>'НЗ 2-экз'!AA393</f>
        <v>0</v>
      </c>
      <c r="AB395" s="1487">
        <f>'НЗ 2-экз'!AB393</f>
        <v>0</v>
      </c>
      <c r="AC395" s="1487">
        <f>'НЗ 2-экз'!AC393</f>
        <v>0</v>
      </c>
      <c r="AD395" s="1487">
        <f>'НЗ 2-экз'!AD393</f>
        <v>0</v>
      </c>
      <c r="AE395" s="1488"/>
      <c r="AF395" s="1488"/>
      <c r="AG395" s="1488">
        <f t="shared" si="134"/>
        <v>0</v>
      </c>
      <c r="AH395" s="1488">
        <f t="shared" si="137"/>
        <v>0</v>
      </c>
      <c r="AI395" s="1488">
        <f t="shared" si="135"/>
        <v>0</v>
      </c>
      <c r="AJ395" s="1488">
        <f t="shared" si="138"/>
        <v>0</v>
      </c>
      <c r="AK395" s="1488">
        <f t="shared" si="139"/>
        <v>0</v>
      </c>
      <c r="AL395" s="1488">
        <f t="shared" si="136"/>
        <v>0</v>
      </c>
      <c r="AM395" s="1839"/>
    </row>
    <row r="396" spans="1:39" ht="11.25" hidden="1" customHeight="1" x14ac:dyDescent="0.2">
      <c r="A396" s="1428" t="s">
        <v>202</v>
      </c>
      <c r="B396" s="1057">
        <v>244</v>
      </c>
      <c r="C396" s="1487">
        <f>'НЗ 2-экз'!C394</f>
        <v>0</v>
      </c>
      <c r="D396" s="1487">
        <f>'НЗ 2-экз'!D394</f>
        <v>0</v>
      </c>
      <c r="E396" s="1487">
        <f>'НЗ 2-экз'!E394</f>
        <v>0</v>
      </c>
      <c r="F396" s="1487">
        <f>'НЗ 2-экз'!F394</f>
        <v>0</v>
      </c>
      <c r="G396" s="1487">
        <f>'НЗ 2-экз'!G394</f>
        <v>0</v>
      </c>
      <c r="H396" s="1487">
        <f>'НЗ 2-экз'!H394</f>
        <v>0</v>
      </c>
      <c r="I396" s="1487">
        <f>'НЗ 2-экз'!I394</f>
        <v>0</v>
      </c>
      <c r="J396" s="1487">
        <f>'НЗ 2-экз'!J394</f>
        <v>0</v>
      </c>
      <c r="K396" s="1487">
        <f>'НЗ 2-экз'!K394</f>
        <v>0</v>
      </c>
      <c r="L396" s="1487">
        <f>'НЗ 2-экз'!L394</f>
        <v>0</v>
      </c>
      <c r="M396" s="1487">
        <f>'НЗ 2-экз'!M394</f>
        <v>0</v>
      </c>
      <c r="N396" s="1487">
        <f>'НЗ 2-экз'!N394</f>
        <v>0</v>
      </c>
      <c r="O396" s="1487">
        <f>'НЗ 2-экз'!O394</f>
        <v>0</v>
      </c>
      <c r="P396" s="1487">
        <f>'НЗ 2-экз'!P394</f>
        <v>0</v>
      </c>
      <c r="Q396" s="1487">
        <f>'НЗ 2-экз'!Q394</f>
        <v>0</v>
      </c>
      <c r="R396" s="1487">
        <f>'НЗ 2-экз'!R394</f>
        <v>0</v>
      </c>
      <c r="S396" s="1487">
        <f>'НЗ 2-экз'!S394</f>
        <v>0</v>
      </c>
      <c r="T396" s="1487">
        <f>'НЗ 2-экз'!T394</f>
        <v>0</v>
      </c>
      <c r="U396" s="1487">
        <f>'НЗ 2-экз'!U394</f>
        <v>0</v>
      </c>
      <c r="V396" s="1487">
        <f>'НЗ 2-экз'!V394</f>
        <v>0</v>
      </c>
      <c r="W396" s="1487">
        <f>'НЗ 2-экз'!W394</f>
        <v>0</v>
      </c>
      <c r="X396" s="1487">
        <f>'НЗ 2-экз'!X394</f>
        <v>0</v>
      </c>
      <c r="Y396" s="1487">
        <f>'НЗ 2-экз'!Y394</f>
        <v>0</v>
      </c>
      <c r="Z396" s="1487">
        <f>'НЗ 2-экз'!Z394</f>
        <v>0</v>
      </c>
      <c r="AA396" s="1487">
        <f>'НЗ 2-экз'!AA394</f>
        <v>0</v>
      </c>
      <c r="AB396" s="1487">
        <f>'НЗ 2-экз'!AB394</f>
        <v>0</v>
      </c>
      <c r="AC396" s="1487">
        <f>'НЗ 2-экз'!AC394</f>
        <v>0</v>
      </c>
      <c r="AD396" s="1487">
        <f>'НЗ 2-экз'!AD394</f>
        <v>0</v>
      </c>
      <c r="AE396" s="1488"/>
      <c r="AF396" s="1488"/>
      <c r="AG396" s="1488">
        <f t="shared" si="134"/>
        <v>0</v>
      </c>
      <c r="AH396" s="1488">
        <f t="shared" si="137"/>
        <v>0</v>
      </c>
      <c r="AI396" s="1488">
        <f t="shared" si="135"/>
        <v>0</v>
      </c>
      <c r="AJ396" s="1488">
        <f t="shared" si="138"/>
        <v>0</v>
      </c>
      <c r="AK396" s="1488">
        <f t="shared" si="139"/>
        <v>0</v>
      </c>
      <c r="AL396" s="1488">
        <f t="shared" si="136"/>
        <v>0</v>
      </c>
      <c r="AM396" s="1839"/>
    </row>
    <row r="397" spans="1:39" ht="11.25" hidden="1" customHeight="1" x14ac:dyDescent="0.2">
      <c r="A397" s="1429" t="s">
        <v>246</v>
      </c>
      <c r="B397" s="1057">
        <v>244</v>
      </c>
      <c r="C397" s="1487">
        <f>'НЗ 2-экз'!C395</f>
        <v>0</v>
      </c>
      <c r="D397" s="1487">
        <f>'НЗ 2-экз'!D395</f>
        <v>0</v>
      </c>
      <c r="E397" s="1487">
        <f>'НЗ 2-экз'!E395</f>
        <v>0</v>
      </c>
      <c r="F397" s="1487">
        <f>'НЗ 2-экз'!F395</f>
        <v>0</v>
      </c>
      <c r="G397" s="1487">
        <f>'НЗ 2-экз'!G395</f>
        <v>0</v>
      </c>
      <c r="H397" s="1487">
        <f>'НЗ 2-экз'!H395</f>
        <v>0</v>
      </c>
      <c r="I397" s="1487">
        <f>'НЗ 2-экз'!I395</f>
        <v>0</v>
      </c>
      <c r="J397" s="1487">
        <f>'НЗ 2-экз'!J395</f>
        <v>0</v>
      </c>
      <c r="K397" s="1487">
        <f>'НЗ 2-экз'!K395</f>
        <v>0</v>
      </c>
      <c r="L397" s="1487">
        <f>'НЗ 2-экз'!L395</f>
        <v>0</v>
      </c>
      <c r="M397" s="1487">
        <f>'НЗ 2-экз'!M395</f>
        <v>0</v>
      </c>
      <c r="N397" s="1487">
        <f>'НЗ 2-экз'!N395</f>
        <v>0</v>
      </c>
      <c r="O397" s="1487">
        <f>'НЗ 2-экз'!O395</f>
        <v>0</v>
      </c>
      <c r="P397" s="1487">
        <f>'НЗ 2-экз'!P395</f>
        <v>0</v>
      </c>
      <c r="Q397" s="1487">
        <f>'НЗ 2-экз'!Q395</f>
        <v>0</v>
      </c>
      <c r="R397" s="1487">
        <f>'НЗ 2-экз'!R395</f>
        <v>0</v>
      </c>
      <c r="S397" s="1487">
        <f>'НЗ 2-экз'!S395</f>
        <v>0</v>
      </c>
      <c r="T397" s="1487">
        <f>'НЗ 2-экз'!T395</f>
        <v>0</v>
      </c>
      <c r="U397" s="1487">
        <f>'НЗ 2-экз'!U395</f>
        <v>0</v>
      </c>
      <c r="V397" s="1487">
        <f>'НЗ 2-экз'!V395</f>
        <v>0</v>
      </c>
      <c r="W397" s="1487">
        <f>'НЗ 2-экз'!W395</f>
        <v>0</v>
      </c>
      <c r="X397" s="1487">
        <f>'НЗ 2-экз'!X395</f>
        <v>0</v>
      </c>
      <c r="Y397" s="1487">
        <f>'НЗ 2-экз'!Y395</f>
        <v>0</v>
      </c>
      <c r="Z397" s="1487">
        <f>'НЗ 2-экз'!Z395</f>
        <v>0</v>
      </c>
      <c r="AA397" s="1487">
        <f>'НЗ 2-экз'!AA395</f>
        <v>0</v>
      </c>
      <c r="AB397" s="1487">
        <f>'НЗ 2-экз'!AB395</f>
        <v>0</v>
      </c>
      <c r="AC397" s="1487">
        <f>'НЗ 2-экз'!AC395</f>
        <v>0</v>
      </c>
      <c r="AD397" s="1487">
        <f>'НЗ 2-экз'!AD395</f>
        <v>0</v>
      </c>
      <c r="AE397" s="1488"/>
      <c r="AF397" s="1488"/>
      <c r="AG397" s="1488">
        <f t="shared" si="134"/>
        <v>0</v>
      </c>
      <c r="AH397" s="1488">
        <f t="shared" si="137"/>
        <v>0</v>
      </c>
      <c r="AI397" s="1488">
        <f t="shared" si="135"/>
        <v>0</v>
      </c>
      <c r="AJ397" s="1488">
        <f t="shared" si="138"/>
        <v>0</v>
      </c>
      <c r="AK397" s="1488">
        <f t="shared" si="139"/>
        <v>0</v>
      </c>
      <c r="AL397" s="1488">
        <f t="shared" si="136"/>
        <v>0</v>
      </c>
      <c r="AM397" s="1839"/>
    </row>
    <row r="398" spans="1:39" ht="11.25" hidden="1" customHeight="1" x14ac:dyDescent="0.2">
      <c r="A398" s="1429" t="s">
        <v>248</v>
      </c>
      <c r="B398" s="1057">
        <v>244</v>
      </c>
      <c r="C398" s="1487">
        <f>'НЗ 2-экз'!C396</f>
        <v>0</v>
      </c>
      <c r="D398" s="1487">
        <f>'НЗ 2-экз'!D396</f>
        <v>0</v>
      </c>
      <c r="E398" s="1487">
        <f>'НЗ 2-экз'!E396</f>
        <v>0</v>
      </c>
      <c r="F398" s="1487">
        <f>'НЗ 2-экз'!F396</f>
        <v>0</v>
      </c>
      <c r="G398" s="1487">
        <f>'НЗ 2-экз'!G396</f>
        <v>0</v>
      </c>
      <c r="H398" s="1487">
        <f>'НЗ 2-экз'!H396</f>
        <v>0</v>
      </c>
      <c r="I398" s="1487">
        <f>'НЗ 2-экз'!I396</f>
        <v>0</v>
      </c>
      <c r="J398" s="1487">
        <f>'НЗ 2-экз'!J396</f>
        <v>0</v>
      </c>
      <c r="K398" s="1487">
        <f>'НЗ 2-экз'!K396</f>
        <v>0</v>
      </c>
      <c r="L398" s="1487">
        <f>'НЗ 2-экз'!L396</f>
        <v>0</v>
      </c>
      <c r="M398" s="1487">
        <f>'НЗ 2-экз'!M396</f>
        <v>0</v>
      </c>
      <c r="N398" s="1487">
        <f>'НЗ 2-экз'!N396</f>
        <v>0</v>
      </c>
      <c r="O398" s="1487">
        <f>'НЗ 2-экз'!O396</f>
        <v>0</v>
      </c>
      <c r="P398" s="1487">
        <f>'НЗ 2-экз'!P396</f>
        <v>0</v>
      </c>
      <c r="Q398" s="1487">
        <f>'НЗ 2-экз'!Q396</f>
        <v>0</v>
      </c>
      <c r="R398" s="1487">
        <f>'НЗ 2-экз'!R396</f>
        <v>0</v>
      </c>
      <c r="S398" s="1487">
        <f>'НЗ 2-экз'!S396</f>
        <v>0</v>
      </c>
      <c r="T398" s="1487">
        <f>'НЗ 2-экз'!T396</f>
        <v>0</v>
      </c>
      <c r="U398" s="1487">
        <f>'НЗ 2-экз'!U396</f>
        <v>0</v>
      </c>
      <c r="V398" s="1487">
        <f>'НЗ 2-экз'!V396</f>
        <v>0</v>
      </c>
      <c r="W398" s="1487">
        <f>'НЗ 2-экз'!W396</f>
        <v>0</v>
      </c>
      <c r="X398" s="1487">
        <f>'НЗ 2-экз'!X396</f>
        <v>0</v>
      </c>
      <c r="Y398" s="1487">
        <f>'НЗ 2-экз'!Y396</f>
        <v>0</v>
      </c>
      <c r="Z398" s="1487">
        <f>'НЗ 2-экз'!Z396</f>
        <v>0</v>
      </c>
      <c r="AA398" s="1487">
        <f>'НЗ 2-экз'!AA396</f>
        <v>0</v>
      </c>
      <c r="AB398" s="1487">
        <f>'НЗ 2-экз'!AB396</f>
        <v>0</v>
      </c>
      <c r="AC398" s="1487">
        <f>'НЗ 2-экз'!AC396</f>
        <v>0</v>
      </c>
      <c r="AD398" s="1487">
        <f>'НЗ 2-экз'!AD396</f>
        <v>0</v>
      </c>
      <c r="AE398" s="1488"/>
      <c r="AF398" s="1488"/>
      <c r="AG398" s="1488">
        <f t="shared" si="134"/>
        <v>0</v>
      </c>
      <c r="AH398" s="1488">
        <f t="shared" si="137"/>
        <v>0</v>
      </c>
      <c r="AI398" s="1488">
        <f t="shared" si="135"/>
        <v>0</v>
      </c>
      <c r="AJ398" s="1488">
        <f t="shared" si="138"/>
        <v>0</v>
      </c>
      <c r="AK398" s="1488">
        <f t="shared" si="139"/>
        <v>0</v>
      </c>
      <c r="AL398" s="1488">
        <f t="shared" si="136"/>
        <v>0</v>
      </c>
      <c r="AM398" s="1839"/>
    </row>
    <row r="399" spans="1:39" ht="11.25" hidden="1" customHeight="1" x14ac:dyDescent="0.2">
      <c r="A399" s="1425">
        <v>227</v>
      </c>
      <c r="B399" s="1051">
        <v>244</v>
      </c>
      <c r="C399" s="1487">
        <f>'НЗ 2-экз'!C397</f>
        <v>0</v>
      </c>
      <c r="D399" s="1487">
        <f>'НЗ 2-экз'!D397</f>
        <v>0</v>
      </c>
      <c r="E399" s="1487">
        <f>'НЗ 2-экз'!E397</f>
        <v>0</v>
      </c>
      <c r="F399" s="1487">
        <f>'НЗ 2-экз'!F397</f>
        <v>0</v>
      </c>
      <c r="G399" s="1487">
        <f>'НЗ 2-экз'!G397</f>
        <v>0</v>
      </c>
      <c r="H399" s="1487">
        <f>'НЗ 2-экз'!H397</f>
        <v>0</v>
      </c>
      <c r="I399" s="1487">
        <f>'НЗ 2-экз'!I397</f>
        <v>0</v>
      </c>
      <c r="J399" s="1487">
        <f>'НЗ 2-экз'!J397</f>
        <v>0</v>
      </c>
      <c r="K399" s="1487">
        <f>'НЗ 2-экз'!K397</f>
        <v>0</v>
      </c>
      <c r="L399" s="1487">
        <f>'НЗ 2-экз'!L397</f>
        <v>0</v>
      </c>
      <c r="M399" s="1487">
        <f>'НЗ 2-экз'!M397</f>
        <v>0</v>
      </c>
      <c r="N399" s="1487">
        <f>'НЗ 2-экз'!N397</f>
        <v>0</v>
      </c>
      <c r="O399" s="1487">
        <f>'НЗ 2-экз'!O397</f>
        <v>0</v>
      </c>
      <c r="P399" s="1487">
        <f>'НЗ 2-экз'!P397</f>
        <v>0</v>
      </c>
      <c r="Q399" s="1487">
        <f>'НЗ 2-экз'!Q397</f>
        <v>0</v>
      </c>
      <c r="R399" s="1487">
        <f>'НЗ 2-экз'!R397</f>
        <v>0</v>
      </c>
      <c r="S399" s="1487">
        <f>'НЗ 2-экз'!S397</f>
        <v>0</v>
      </c>
      <c r="T399" s="1487">
        <f>'НЗ 2-экз'!T397</f>
        <v>0</v>
      </c>
      <c r="U399" s="1487">
        <f>'НЗ 2-экз'!U397</f>
        <v>0</v>
      </c>
      <c r="V399" s="1487">
        <f>'НЗ 2-экз'!V397</f>
        <v>0</v>
      </c>
      <c r="W399" s="1487">
        <f>'НЗ 2-экз'!W397</f>
        <v>0</v>
      </c>
      <c r="X399" s="1487">
        <f>'НЗ 2-экз'!X397</f>
        <v>0</v>
      </c>
      <c r="Y399" s="1487">
        <f>'НЗ 2-экз'!Y397</f>
        <v>0</v>
      </c>
      <c r="Z399" s="1487">
        <f>'НЗ 2-экз'!Z397</f>
        <v>0</v>
      </c>
      <c r="AA399" s="1487">
        <f>'НЗ 2-экз'!AA397</f>
        <v>0</v>
      </c>
      <c r="AB399" s="1487">
        <f>'НЗ 2-экз'!AB397</f>
        <v>0</v>
      </c>
      <c r="AC399" s="1487">
        <f>'НЗ 2-экз'!AC397</f>
        <v>0</v>
      </c>
      <c r="AD399" s="1487">
        <f>'НЗ 2-экз'!AD397</f>
        <v>0</v>
      </c>
      <c r="AE399" s="1488"/>
      <c r="AF399" s="1488"/>
      <c r="AG399" s="1488">
        <f t="shared" si="134"/>
        <v>0</v>
      </c>
      <c r="AH399" s="1488">
        <f t="shared" si="137"/>
        <v>0</v>
      </c>
      <c r="AI399" s="1488">
        <f t="shared" si="135"/>
        <v>0</v>
      </c>
      <c r="AJ399" s="1488">
        <f t="shared" si="138"/>
        <v>0</v>
      </c>
      <c r="AK399" s="1488">
        <f t="shared" si="139"/>
        <v>0</v>
      </c>
      <c r="AL399" s="1488">
        <f t="shared" si="136"/>
        <v>0</v>
      </c>
      <c r="AM399" s="1839"/>
    </row>
    <row r="400" spans="1:39" ht="11.25" hidden="1" customHeight="1" x14ac:dyDescent="0.2">
      <c r="A400" s="1429">
        <v>262</v>
      </c>
      <c r="B400" s="1049">
        <v>112</v>
      </c>
      <c r="C400" s="1487">
        <f>'НЗ 2-экз'!C398</f>
        <v>0</v>
      </c>
      <c r="D400" s="1487">
        <f>'НЗ 2-экз'!D398</f>
        <v>0</v>
      </c>
      <c r="E400" s="1487">
        <f>'НЗ 2-экз'!E398</f>
        <v>0</v>
      </c>
      <c r="F400" s="1487">
        <f>'НЗ 2-экз'!F398</f>
        <v>0</v>
      </c>
      <c r="G400" s="1487">
        <f>'НЗ 2-экз'!G398</f>
        <v>0</v>
      </c>
      <c r="H400" s="1487">
        <f>'НЗ 2-экз'!H398</f>
        <v>0</v>
      </c>
      <c r="I400" s="1487">
        <f>'НЗ 2-экз'!I398</f>
        <v>0</v>
      </c>
      <c r="J400" s="1487">
        <f>'НЗ 2-экз'!J398</f>
        <v>0</v>
      </c>
      <c r="K400" s="1487">
        <f>'НЗ 2-экз'!K398</f>
        <v>0</v>
      </c>
      <c r="L400" s="1487">
        <f>'НЗ 2-экз'!L398</f>
        <v>0</v>
      </c>
      <c r="M400" s="1487">
        <f>'НЗ 2-экз'!M398</f>
        <v>0</v>
      </c>
      <c r="N400" s="1487">
        <f>'НЗ 2-экз'!N398</f>
        <v>0</v>
      </c>
      <c r="O400" s="1487">
        <f>'НЗ 2-экз'!O398</f>
        <v>0</v>
      </c>
      <c r="P400" s="1487">
        <f>'НЗ 2-экз'!P398</f>
        <v>0</v>
      </c>
      <c r="Q400" s="1487">
        <f>'НЗ 2-экз'!Q398</f>
        <v>0</v>
      </c>
      <c r="R400" s="1487">
        <f>'НЗ 2-экз'!R398</f>
        <v>0</v>
      </c>
      <c r="S400" s="1487">
        <f>'НЗ 2-экз'!S398</f>
        <v>0</v>
      </c>
      <c r="T400" s="1487">
        <f>'НЗ 2-экз'!T398</f>
        <v>0</v>
      </c>
      <c r="U400" s="1487">
        <f>'НЗ 2-экз'!U398</f>
        <v>0</v>
      </c>
      <c r="V400" s="1487">
        <f>'НЗ 2-экз'!V398</f>
        <v>0</v>
      </c>
      <c r="W400" s="1487">
        <f>'НЗ 2-экз'!W398</f>
        <v>0</v>
      </c>
      <c r="X400" s="1487">
        <f>'НЗ 2-экз'!X398</f>
        <v>0</v>
      </c>
      <c r="Y400" s="1487">
        <f>'НЗ 2-экз'!Y398</f>
        <v>0</v>
      </c>
      <c r="Z400" s="1487">
        <f>'НЗ 2-экз'!Z398</f>
        <v>0</v>
      </c>
      <c r="AA400" s="1487">
        <f>'НЗ 2-экз'!AA398</f>
        <v>0</v>
      </c>
      <c r="AB400" s="1487">
        <f>'НЗ 2-экз'!AB398</f>
        <v>0</v>
      </c>
      <c r="AC400" s="1487">
        <f>'НЗ 2-экз'!AC398</f>
        <v>0</v>
      </c>
      <c r="AD400" s="1487">
        <f>'НЗ 2-экз'!AD398</f>
        <v>0</v>
      </c>
      <c r="AE400" s="1488"/>
      <c r="AF400" s="1488"/>
      <c r="AG400" s="1488">
        <f t="shared" si="134"/>
        <v>0</v>
      </c>
      <c r="AH400" s="1488">
        <f t="shared" si="137"/>
        <v>0</v>
      </c>
      <c r="AI400" s="1488">
        <f t="shared" si="135"/>
        <v>0</v>
      </c>
      <c r="AJ400" s="1488">
        <f t="shared" si="138"/>
        <v>0</v>
      </c>
      <c r="AK400" s="1488">
        <f t="shared" si="139"/>
        <v>0</v>
      </c>
      <c r="AL400" s="1488">
        <f t="shared" si="136"/>
        <v>0</v>
      </c>
      <c r="AM400" s="1839"/>
    </row>
    <row r="401" spans="1:39" ht="11.25" hidden="1" customHeight="1" x14ac:dyDescent="0.2">
      <c r="A401" s="1429">
        <v>262</v>
      </c>
      <c r="B401" s="1049">
        <v>119</v>
      </c>
      <c r="C401" s="1487">
        <f>'НЗ 2-экз'!C399</f>
        <v>0</v>
      </c>
      <c r="D401" s="1487">
        <f>'НЗ 2-экз'!D399</f>
        <v>0</v>
      </c>
      <c r="E401" s="1487">
        <f>'НЗ 2-экз'!E399</f>
        <v>0</v>
      </c>
      <c r="F401" s="1487">
        <f>'НЗ 2-экз'!F399</f>
        <v>0</v>
      </c>
      <c r="G401" s="1487">
        <f>'НЗ 2-экз'!G399</f>
        <v>0</v>
      </c>
      <c r="H401" s="1487">
        <f>'НЗ 2-экз'!H399</f>
        <v>0</v>
      </c>
      <c r="I401" s="1487">
        <f>'НЗ 2-экз'!I399</f>
        <v>0</v>
      </c>
      <c r="J401" s="1487">
        <f>'НЗ 2-экз'!J399</f>
        <v>0</v>
      </c>
      <c r="K401" s="1487">
        <f>'НЗ 2-экз'!K399</f>
        <v>0</v>
      </c>
      <c r="L401" s="1487">
        <f>'НЗ 2-экз'!L399</f>
        <v>0</v>
      </c>
      <c r="M401" s="1487">
        <f>'НЗ 2-экз'!M399</f>
        <v>0</v>
      </c>
      <c r="N401" s="1487">
        <f>'НЗ 2-экз'!N399</f>
        <v>0</v>
      </c>
      <c r="O401" s="1487">
        <f>'НЗ 2-экз'!O399</f>
        <v>0</v>
      </c>
      <c r="P401" s="1487">
        <f>'НЗ 2-экз'!P399</f>
        <v>0</v>
      </c>
      <c r="Q401" s="1487">
        <f>'НЗ 2-экз'!Q399</f>
        <v>0</v>
      </c>
      <c r="R401" s="1487">
        <f>'НЗ 2-экз'!R399</f>
        <v>0</v>
      </c>
      <c r="S401" s="1487">
        <f>'НЗ 2-экз'!S399</f>
        <v>0</v>
      </c>
      <c r="T401" s="1487">
        <f>'НЗ 2-экз'!T399</f>
        <v>0</v>
      </c>
      <c r="U401" s="1487">
        <f>'НЗ 2-экз'!U399</f>
        <v>0</v>
      </c>
      <c r="V401" s="1487">
        <f>'НЗ 2-экз'!V399</f>
        <v>0</v>
      </c>
      <c r="W401" s="1487">
        <f>'НЗ 2-экз'!W399</f>
        <v>0</v>
      </c>
      <c r="X401" s="1487">
        <f>'НЗ 2-экз'!X399</f>
        <v>0</v>
      </c>
      <c r="Y401" s="1487">
        <f>'НЗ 2-экз'!Y399</f>
        <v>0</v>
      </c>
      <c r="Z401" s="1487">
        <f>'НЗ 2-экз'!Z399</f>
        <v>0</v>
      </c>
      <c r="AA401" s="1487">
        <f>'НЗ 2-экз'!AA399</f>
        <v>0</v>
      </c>
      <c r="AB401" s="1487">
        <f>'НЗ 2-экз'!AB399</f>
        <v>0</v>
      </c>
      <c r="AC401" s="1487">
        <f>'НЗ 2-экз'!AC399</f>
        <v>0</v>
      </c>
      <c r="AD401" s="1487">
        <f>'НЗ 2-экз'!AD399</f>
        <v>0</v>
      </c>
      <c r="AE401" s="1488"/>
      <c r="AF401" s="1488"/>
      <c r="AG401" s="1488">
        <f t="shared" si="134"/>
        <v>0</v>
      </c>
      <c r="AH401" s="1488">
        <f t="shared" si="137"/>
        <v>0</v>
      </c>
      <c r="AI401" s="1488">
        <f t="shared" si="135"/>
        <v>0</v>
      </c>
      <c r="AJ401" s="1488">
        <f t="shared" si="138"/>
        <v>0</v>
      </c>
      <c r="AK401" s="1488">
        <f t="shared" si="139"/>
        <v>0</v>
      </c>
      <c r="AL401" s="1488">
        <f t="shared" si="136"/>
        <v>0</v>
      </c>
      <c r="AM401" s="1839"/>
    </row>
    <row r="402" spans="1:39" ht="11.25" hidden="1" customHeight="1" x14ac:dyDescent="0.2">
      <c r="A402" s="1425">
        <v>266</v>
      </c>
      <c r="B402" s="1051">
        <v>111</v>
      </c>
      <c r="C402" s="1487">
        <f>'НЗ 2-экз'!C400</f>
        <v>0</v>
      </c>
      <c r="D402" s="1487">
        <f>'НЗ 2-экз'!D400</f>
        <v>0</v>
      </c>
      <c r="E402" s="1487">
        <f>'НЗ 2-экз'!E400</f>
        <v>0</v>
      </c>
      <c r="F402" s="1487">
        <f>'НЗ 2-экз'!F400</f>
        <v>0</v>
      </c>
      <c r="G402" s="1487">
        <f>'НЗ 2-экз'!G400</f>
        <v>0</v>
      </c>
      <c r="H402" s="1487">
        <f>'НЗ 2-экз'!H400</f>
        <v>0</v>
      </c>
      <c r="I402" s="1487">
        <f>'НЗ 2-экз'!I400</f>
        <v>0</v>
      </c>
      <c r="J402" s="1487">
        <f>'НЗ 2-экз'!J400</f>
        <v>0</v>
      </c>
      <c r="K402" s="1487">
        <f>'НЗ 2-экз'!K400</f>
        <v>0</v>
      </c>
      <c r="L402" s="1487">
        <f>'НЗ 2-экз'!L400</f>
        <v>0</v>
      </c>
      <c r="M402" s="1487">
        <f>'НЗ 2-экз'!M400</f>
        <v>0</v>
      </c>
      <c r="N402" s="1487">
        <f>'НЗ 2-экз'!N400</f>
        <v>0</v>
      </c>
      <c r="O402" s="1487">
        <f>'НЗ 2-экз'!O400</f>
        <v>0</v>
      </c>
      <c r="P402" s="1487">
        <f>'НЗ 2-экз'!P400</f>
        <v>0</v>
      </c>
      <c r="Q402" s="1487">
        <f>'НЗ 2-экз'!Q400</f>
        <v>0</v>
      </c>
      <c r="R402" s="1487">
        <f>'НЗ 2-экз'!R400</f>
        <v>0</v>
      </c>
      <c r="S402" s="1487">
        <f>'НЗ 2-экз'!S400</f>
        <v>0</v>
      </c>
      <c r="T402" s="1487">
        <f>'НЗ 2-экз'!T400</f>
        <v>0</v>
      </c>
      <c r="U402" s="1487">
        <f>'НЗ 2-экз'!U400</f>
        <v>0</v>
      </c>
      <c r="V402" s="1487">
        <f>'НЗ 2-экз'!V400</f>
        <v>0</v>
      </c>
      <c r="W402" s="1487">
        <f>'НЗ 2-экз'!W400</f>
        <v>0</v>
      </c>
      <c r="X402" s="1487">
        <f>'НЗ 2-экз'!X400</f>
        <v>0</v>
      </c>
      <c r="Y402" s="1487">
        <f>'НЗ 2-экз'!Y400</f>
        <v>0</v>
      </c>
      <c r="Z402" s="1487">
        <f>'НЗ 2-экз'!Z400</f>
        <v>0</v>
      </c>
      <c r="AA402" s="1487">
        <f>'НЗ 2-экз'!AA400</f>
        <v>0</v>
      </c>
      <c r="AB402" s="1487">
        <f>'НЗ 2-экз'!AB400</f>
        <v>0</v>
      </c>
      <c r="AC402" s="1487">
        <f>'НЗ 2-экз'!AC400</f>
        <v>0</v>
      </c>
      <c r="AD402" s="1487">
        <f>'НЗ 2-экз'!AD400</f>
        <v>0</v>
      </c>
      <c r="AE402" s="1488"/>
      <c r="AF402" s="1488"/>
      <c r="AG402" s="1488">
        <f t="shared" si="134"/>
        <v>0</v>
      </c>
      <c r="AH402" s="1488">
        <f t="shared" si="137"/>
        <v>0</v>
      </c>
      <c r="AI402" s="1488">
        <f t="shared" si="135"/>
        <v>0</v>
      </c>
      <c r="AJ402" s="1488">
        <f t="shared" si="138"/>
        <v>0</v>
      </c>
      <c r="AK402" s="1488">
        <f t="shared" si="139"/>
        <v>0</v>
      </c>
      <c r="AL402" s="1488">
        <f t="shared" si="136"/>
        <v>0</v>
      </c>
      <c r="AM402" s="1839"/>
    </row>
    <row r="403" spans="1:39" ht="11.25" hidden="1" customHeight="1" x14ac:dyDescent="0.2">
      <c r="A403" s="1425">
        <v>266</v>
      </c>
      <c r="B403" s="1051">
        <v>112</v>
      </c>
      <c r="C403" s="1487">
        <f>'НЗ 2-экз'!C401</f>
        <v>0</v>
      </c>
      <c r="D403" s="1487">
        <f>'НЗ 2-экз'!D401</f>
        <v>0</v>
      </c>
      <c r="E403" s="1487">
        <f>'НЗ 2-экз'!E401</f>
        <v>0</v>
      </c>
      <c r="F403" s="1487">
        <f>'НЗ 2-экз'!F401</f>
        <v>0</v>
      </c>
      <c r="G403" s="1487">
        <f>'НЗ 2-экз'!G401</f>
        <v>0</v>
      </c>
      <c r="H403" s="1487">
        <f>'НЗ 2-экз'!H401</f>
        <v>0</v>
      </c>
      <c r="I403" s="1487">
        <f>'НЗ 2-экз'!I401</f>
        <v>0</v>
      </c>
      <c r="J403" s="1487">
        <f>'НЗ 2-экз'!J401</f>
        <v>0</v>
      </c>
      <c r="K403" s="1487">
        <f>'НЗ 2-экз'!K401</f>
        <v>0</v>
      </c>
      <c r="L403" s="1487">
        <f>'НЗ 2-экз'!L401</f>
        <v>0</v>
      </c>
      <c r="M403" s="1487">
        <f>'НЗ 2-экз'!M401</f>
        <v>0</v>
      </c>
      <c r="N403" s="1487">
        <f>'НЗ 2-экз'!N401</f>
        <v>0</v>
      </c>
      <c r="O403" s="1487">
        <f>'НЗ 2-экз'!O401</f>
        <v>0</v>
      </c>
      <c r="P403" s="1487">
        <f>'НЗ 2-экз'!P401</f>
        <v>0</v>
      </c>
      <c r="Q403" s="1487">
        <f>'НЗ 2-экз'!Q401</f>
        <v>0</v>
      </c>
      <c r="R403" s="1487">
        <f>'НЗ 2-экз'!R401</f>
        <v>0</v>
      </c>
      <c r="S403" s="1487">
        <f>'НЗ 2-экз'!S401</f>
        <v>0</v>
      </c>
      <c r="T403" s="1487">
        <f>'НЗ 2-экз'!T401</f>
        <v>0</v>
      </c>
      <c r="U403" s="1487">
        <f>'НЗ 2-экз'!U401</f>
        <v>0</v>
      </c>
      <c r="V403" s="1487">
        <f>'НЗ 2-экз'!V401</f>
        <v>0</v>
      </c>
      <c r="W403" s="1487">
        <f>'НЗ 2-экз'!W401</f>
        <v>0</v>
      </c>
      <c r="X403" s="1487">
        <f>'НЗ 2-экз'!X401</f>
        <v>0</v>
      </c>
      <c r="Y403" s="1487">
        <f>'НЗ 2-экз'!Y401</f>
        <v>0</v>
      </c>
      <c r="Z403" s="1487">
        <f>'НЗ 2-экз'!Z401</f>
        <v>0</v>
      </c>
      <c r="AA403" s="1487">
        <f>'НЗ 2-экз'!AA401</f>
        <v>0</v>
      </c>
      <c r="AB403" s="1487">
        <f>'НЗ 2-экз'!AB401</f>
        <v>0</v>
      </c>
      <c r="AC403" s="1487">
        <f>'НЗ 2-экз'!AC401</f>
        <v>0</v>
      </c>
      <c r="AD403" s="1487">
        <f>'НЗ 2-экз'!AD401</f>
        <v>0</v>
      </c>
      <c r="AE403" s="1488"/>
      <c r="AF403" s="1488"/>
      <c r="AG403" s="1488">
        <f t="shared" si="134"/>
        <v>0</v>
      </c>
      <c r="AH403" s="1488">
        <f t="shared" si="137"/>
        <v>0</v>
      </c>
      <c r="AI403" s="1488">
        <f t="shared" si="135"/>
        <v>0</v>
      </c>
      <c r="AJ403" s="1488">
        <f t="shared" si="138"/>
        <v>0</v>
      </c>
      <c r="AK403" s="1488">
        <f t="shared" si="139"/>
        <v>0</v>
      </c>
      <c r="AL403" s="1488">
        <f t="shared" si="136"/>
        <v>0</v>
      </c>
      <c r="AM403" s="1839"/>
    </row>
    <row r="404" spans="1:39" ht="11.25" hidden="1" customHeight="1" x14ac:dyDescent="0.2">
      <c r="A404" s="1425">
        <v>266</v>
      </c>
      <c r="B404" s="1051">
        <v>119</v>
      </c>
      <c r="C404" s="1487">
        <f>'НЗ 2-экз'!C402</f>
        <v>0</v>
      </c>
      <c r="D404" s="1487">
        <f>'НЗ 2-экз'!D402</f>
        <v>0</v>
      </c>
      <c r="E404" s="1487">
        <f>'НЗ 2-экз'!E402</f>
        <v>0</v>
      </c>
      <c r="F404" s="1487">
        <f>'НЗ 2-экз'!F402</f>
        <v>0</v>
      </c>
      <c r="G404" s="1487">
        <f>'НЗ 2-экз'!G402</f>
        <v>0</v>
      </c>
      <c r="H404" s="1487">
        <f>'НЗ 2-экз'!H402</f>
        <v>0</v>
      </c>
      <c r="I404" s="1487">
        <f>'НЗ 2-экз'!I402</f>
        <v>0</v>
      </c>
      <c r="J404" s="1487">
        <f>'НЗ 2-экз'!J402</f>
        <v>0</v>
      </c>
      <c r="K404" s="1487">
        <f>'НЗ 2-экз'!K402</f>
        <v>0</v>
      </c>
      <c r="L404" s="1487">
        <f>'НЗ 2-экз'!L402</f>
        <v>0</v>
      </c>
      <c r="M404" s="1487">
        <f>'НЗ 2-экз'!M402</f>
        <v>0</v>
      </c>
      <c r="N404" s="1487">
        <f>'НЗ 2-экз'!N402</f>
        <v>0</v>
      </c>
      <c r="O404" s="1487">
        <f>'НЗ 2-экз'!O402</f>
        <v>0</v>
      </c>
      <c r="P404" s="1487">
        <f>'НЗ 2-экз'!P402</f>
        <v>0</v>
      </c>
      <c r="Q404" s="1487">
        <f>'НЗ 2-экз'!Q402</f>
        <v>0</v>
      </c>
      <c r="R404" s="1487">
        <f>'НЗ 2-экз'!R402</f>
        <v>0</v>
      </c>
      <c r="S404" s="1487">
        <f>'НЗ 2-экз'!S402</f>
        <v>0</v>
      </c>
      <c r="T404" s="1487">
        <f>'НЗ 2-экз'!T402</f>
        <v>0</v>
      </c>
      <c r="U404" s="1487">
        <f>'НЗ 2-экз'!U402</f>
        <v>0</v>
      </c>
      <c r="V404" s="1487">
        <f>'НЗ 2-экз'!V402</f>
        <v>0</v>
      </c>
      <c r="W404" s="1487">
        <f>'НЗ 2-экз'!W402</f>
        <v>0</v>
      </c>
      <c r="X404" s="1487">
        <f>'НЗ 2-экз'!X402</f>
        <v>0</v>
      </c>
      <c r="Y404" s="1487">
        <f>'НЗ 2-экз'!Y402</f>
        <v>0</v>
      </c>
      <c r="Z404" s="1487">
        <f>'НЗ 2-экз'!Z402</f>
        <v>0</v>
      </c>
      <c r="AA404" s="1487">
        <f>'НЗ 2-экз'!AA402</f>
        <v>0</v>
      </c>
      <c r="AB404" s="1487">
        <f>'НЗ 2-экз'!AB402</f>
        <v>0</v>
      </c>
      <c r="AC404" s="1487">
        <f>'НЗ 2-экз'!AC402</f>
        <v>0</v>
      </c>
      <c r="AD404" s="1487">
        <f>'НЗ 2-экз'!AD402</f>
        <v>0</v>
      </c>
      <c r="AE404" s="1488"/>
      <c r="AF404" s="1488"/>
      <c r="AG404" s="1488">
        <f t="shared" si="134"/>
        <v>0</v>
      </c>
      <c r="AH404" s="1488">
        <f t="shared" si="137"/>
        <v>0</v>
      </c>
      <c r="AI404" s="1488">
        <f t="shared" si="135"/>
        <v>0</v>
      </c>
      <c r="AJ404" s="1488">
        <f t="shared" si="138"/>
        <v>0</v>
      </c>
      <c r="AK404" s="1488">
        <f t="shared" si="139"/>
        <v>0</v>
      </c>
      <c r="AL404" s="1488">
        <f t="shared" si="136"/>
        <v>0</v>
      </c>
      <c r="AM404" s="1839"/>
    </row>
    <row r="405" spans="1:39" ht="11.25" hidden="1" customHeight="1" x14ac:dyDescent="0.2">
      <c r="A405" s="1425">
        <v>267</v>
      </c>
      <c r="B405" s="1051">
        <v>112</v>
      </c>
      <c r="C405" s="1487">
        <f>'НЗ 2-экз'!C403</f>
        <v>0</v>
      </c>
      <c r="D405" s="1487">
        <f>'НЗ 2-экз'!D403</f>
        <v>0</v>
      </c>
      <c r="E405" s="1487">
        <f>'НЗ 2-экз'!E403</f>
        <v>0</v>
      </c>
      <c r="F405" s="1487">
        <f>'НЗ 2-экз'!F403</f>
        <v>0</v>
      </c>
      <c r="G405" s="1487">
        <f>'НЗ 2-экз'!G403</f>
        <v>0</v>
      </c>
      <c r="H405" s="1487">
        <f>'НЗ 2-экз'!H403</f>
        <v>0</v>
      </c>
      <c r="I405" s="1487">
        <f>'НЗ 2-экз'!I403</f>
        <v>0</v>
      </c>
      <c r="J405" s="1487">
        <f>'НЗ 2-экз'!J403</f>
        <v>0</v>
      </c>
      <c r="K405" s="1487">
        <f>'НЗ 2-экз'!K403</f>
        <v>0</v>
      </c>
      <c r="L405" s="1487">
        <f>'НЗ 2-экз'!L403</f>
        <v>0</v>
      </c>
      <c r="M405" s="1487">
        <f>'НЗ 2-экз'!M403</f>
        <v>0</v>
      </c>
      <c r="N405" s="1487">
        <f>'НЗ 2-экз'!N403</f>
        <v>0</v>
      </c>
      <c r="O405" s="1487">
        <f>'НЗ 2-экз'!O403</f>
        <v>0</v>
      </c>
      <c r="P405" s="1487">
        <f>'НЗ 2-экз'!P403</f>
        <v>0</v>
      </c>
      <c r="Q405" s="1487">
        <f>'НЗ 2-экз'!Q403</f>
        <v>0</v>
      </c>
      <c r="R405" s="1487">
        <f>'НЗ 2-экз'!R403</f>
        <v>0</v>
      </c>
      <c r="S405" s="1487">
        <f>'НЗ 2-экз'!S403</f>
        <v>0</v>
      </c>
      <c r="T405" s="1487">
        <f>'НЗ 2-экз'!T403</f>
        <v>0</v>
      </c>
      <c r="U405" s="1487">
        <f>'НЗ 2-экз'!U403</f>
        <v>0</v>
      </c>
      <c r="V405" s="1487">
        <f>'НЗ 2-экз'!V403</f>
        <v>0</v>
      </c>
      <c r="W405" s="1487">
        <f>'НЗ 2-экз'!W403</f>
        <v>0</v>
      </c>
      <c r="X405" s="1487">
        <f>'НЗ 2-экз'!X403</f>
        <v>0</v>
      </c>
      <c r="Y405" s="1487">
        <f>'НЗ 2-экз'!Y403</f>
        <v>0</v>
      </c>
      <c r="Z405" s="1487">
        <f>'НЗ 2-экз'!Z403</f>
        <v>0</v>
      </c>
      <c r="AA405" s="1487">
        <f>'НЗ 2-экз'!AA403</f>
        <v>0</v>
      </c>
      <c r="AB405" s="1487">
        <f>'НЗ 2-экз'!AB403</f>
        <v>0</v>
      </c>
      <c r="AC405" s="1487">
        <f>'НЗ 2-экз'!AC403</f>
        <v>0</v>
      </c>
      <c r="AD405" s="1487">
        <f>'НЗ 2-экз'!AD403</f>
        <v>0</v>
      </c>
      <c r="AE405" s="1488"/>
      <c r="AF405" s="1488"/>
      <c r="AG405" s="1488">
        <f t="shared" si="134"/>
        <v>0</v>
      </c>
      <c r="AH405" s="1488">
        <f t="shared" si="137"/>
        <v>0</v>
      </c>
      <c r="AI405" s="1488">
        <f t="shared" si="135"/>
        <v>0</v>
      </c>
      <c r="AJ405" s="1488">
        <f t="shared" si="138"/>
        <v>0</v>
      </c>
      <c r="AK405" s="1488">
        <f t="shared" si="139"/>
        <v>0</v>
      </c>
      <c r="AL405" s="1488">
        <f t="shared" si="136"/>
        <v>0</v>
      </c>
      <c r="AM405" s="1839"/>
    </row>
    <row r="406" spans="1:39" ht="11.25" hidden="1" customHeight="1" x14ac:dyDescent="0.2">
      <c r="A406" s="1429">
        <v>291</v>
      </c>
      <c r="B406" s="1147">
        <v>851</v>
      </c>
      <c r="C406" s="1487">
        <f>'НЗ 2-экз'!C404</f>
        <v>0</v>
      </c>
      <c r="D406" s="1487">
        <f>'НЗ 2-экз'!D404</f>
        <v>0</v>
      </c>
      <c r="E406" s="1487">
        <f>'НЗ 2-экз'!E404</f>
        <v>0</v>
      </c>
      <c r="F406" s="1487">
        <f>'НЗ 2-экз'!F404</f>
        <v>0</v>
      </c>
      <c r="G406" s="1487">
        <f>'НЗ 2-экз'!G404</f>
        <v>0</v>
      </c>
      <c r="H406" s="1487">
        <f>'НЗ 2-экз'!H404</f>
        <v>0</v>
      </c>
      <c r="I406" s="1487">
        <f>'НЗ 2-экз'!I404</f>
        <v>0</v>
      </c>
      <c r="J406" s="1487">
        <f>'НЗ 2-экз'!J404</f>
        <v>0</v>
      </c>
      <c r="K406" s="1487">
        <f>'НЗ 2-экз'!K404</f>
        <v>0</v>
      </c>
      <c r="L406" s="1487">
        <f>'НЗ 2-экз'!L404</f>
        <v>0</v>
      </c>
      <c r="M406" s="1487">
        <f>'НЗ 2-экз'!M404</f>
        <v>0</v>
      </c>
      <c r="N406" s="1487">
        <f>'НЗ 2-экз'!N404</f>
        <v>0</v>
      </c>
      <c r="O406" s="1487">
        <f>'НЗ 2-экз'!O404</f>
        <v>0</v>
      </c>
      <c r="P406" s="1487">
        <f>'НЗ 2-экз'!P404</f>
        <v>0</v>
      </c>
      <c r="Q406" s="1487">
        <f>'НЗ 2-экз'!Q404</f>
        <v>0</v>
      </c>
      <c r="R406" s="1487">
        <f>'НЗ 2-экз'!R404</f>
        <v>0</v>
      </c>
      <c r="S406" s="1487">
        <f>'НЗ 2-экз'!S404</f>
        <v>0</v>
      </c>
      <c r="T406" s="1487">
        <f>'НЗ 2-экз'!T404</f>
        <v>0</v>
      </c>
      <c r="U406" s="1487">
        <f>'НЗ 2-экз'!U404</f>
        <v>0</v>
      </c>
      <c r="V406" s="1487">
        <f>'НЗ 2-экз'!V404</f>
        <v>0</v>
      </c>
      <c r="W406" s="1487">
        <f>'НЗ 2-экз'!W404</f>
        <v>0</v>
      </c>
      <c r="X406" s="1487">
        <f>'НЗ 2-экз'!X404</f>
        <v>0</v>
      </c>
      <c r="Y406" s="1487">
        <f>'НЗ 2-экз'!Y404</f>
        <v>0</v>
      </c>
      <c r="Z406" s="1487">
        <f>'НЗ 2-экз'!Z404</f>
        <v>0</v>
      </c>
      <c r="AA406" s="1487">
        <f>'НЗ 2-экз'!AA404</f>
        <v>0</v>
      </c>
      <c r="AB406" s="1487">
        <f>'НЗ 2-экз'!AB404</f>
        <v>0</v>
      </c>
      <c r="AC406" s="1487">
        <f>'НЗ 2-экз'!AC404</f>
        <v>0</v>
      </c>
      <c r="AD406" s="1487">
        <f>'НЗ 2-экз'!AD404</f>
        <v>0</v>
      </c>
      <c r="AE406" s="1488"/>
      <c r="AF406" s="1488"/>
      <c r="AG406" s="1488">
        <f t="shared" si="134"/>
        <v>0</v>
      </c>
      <c r="AH406" s="1488">
        <f t="shared" si="137"/>
        <v>0</v>
      </c>
      <c r="AI406" s="1488">
        <f t="shared" si="135"/>
        <v>0</v>
      </c>
      <c r="AJ406" s="1488">
        <f t="shared" si="138"/>
        <v>0</v>
      </c>
      <c r="AK406" s="1488">
        <f t="shared" si="139"/>
        <v>0</v>
      </c>
      <c r="AL406" s="1488">
        <f t="shared" si="136"/>
        <v>0</v>
      </c>
      <c r="AM406" s="1839"/>
    </row>
    <row r="407" spans="1:39" ht="11.25" hidden="1" customHeight="1" x14ac:dyDescent="0.2">
      <c r="A407" s="1429">
        <v>291</v>
      </c>
      <c r="B407" s="1147">
        <v>851</v>
      </c>
      <c r="C407" s="1487">
        <f>'НЗ 2-экз'!C405</f>
        <v>0</v>
      </c>
      <c r="D407" s="1487">
        <f>'НЗ 2-экз'!D405</f>
        <v>0</v>
      </c>
      <c r="E407" s="1487">
        <f>'НЗ 2-экз'!E405</f>
        <v>0</v>
      </c>
      <c r="F407" s="1487">
        <f>'НЗ 2-экз'!F405</f>
        <v>0</v>
      </c>
      <c r="G407" s="1487">
        <f>'НЗ 2-экз'!G405</f>
        <v>0</v>
      </c>
      <c r="H407" s="1487">
        <f>'НЗ 2-экз'!H405</f>
        <v>0</v>
      </c>
      <c r="I407" s="1487">
        <f>'НЗ 2-экз'!I405</f>
        <v>0</v>
      </c>
      <c r="J407" s="1487">
        <f>'НЗ 2-экз'!J405</f>
        <v>0</v>
      </c>
      <c r="K407" s="1487">
        <f>'НЗ 2-экз'!K405</f>
        <v>0</v>
      </c>
      <c r="L407" s="1487">
        <f>'НЗ 2-экз'!L405</f>
        <v>0</v>
      </c>
      <c r="M407" s="1487">
        <f>'НЗ 2-экз'!M405</f>
        <v>0</v>
      </c>
      <c r="N407" s="1487">
        <f>'НЗ 2-экз'!N405</f>
        <v>0</v>
      </c>
      <c r="O407" s="1487">
        <f>'НЗ 2-экз'!O405</f>
        <v>0</v>
      </c>
      <c r="P407" s="1487">
        <f>'НЗ 2-экз'!P405</f>
        <v>0</v>
      </c>
      <c r="Q407" s="1487">
        <f>'НЗ 2-экз'!Q405</f>
        <v>0</v>
      </c>
      <c r="R407" s="1487">
        <f>'НЗ 2-экз'!R405</f>
        <v>0</v>
      </c>
      <c r="S407" s="1487">
        <f>'НЗ 2-экз'!S405</f>
        <v>0</v>
      </c>
      <c r="T407" s="1487">
        <f>'НЗ 2-экз'!T405</f>
        <v>0</v>
      </c>
      <c r="U407" s="1487">
        <f>'НЗ 2-экз'!U405</f>
        <v>0</v>
      </c>
      <c r="V407" s="1487">
        <f>'НЗ 2-экз'!V405</f>
        <v>0</v>
      </c>
      <c r="W407" s="1487">
        <f>'НЗ 2-экз'!W405</f>
        <v>0</v>
      </c>
      <c r="X407" s="1487">
        <f>'НЗ 2-экз'!X405</f>
        <v>0</v>
      </c>
      <c r="Y407" s="1487">
        <f>'НЗ 2-экз'!Y405</f>
        <v>0</v>
      </c>
      <c r="Z407" s="1487">
        <f>'НЗ 2-экз'!Z405</f>
        <v>0</v>
      </c>
      <c r="AA407" s="1487">
        <f>'НЗ 2-экз'!AA405</f>
        <v>0</v>
      </c>
      <c r="AB407" s="1487">
        <f>'НЗ 2-экз'!AB405</f>
        <v>0</v>
      </c>
      <c r="AC407" s="1487">
        <f>'НЗ 2-экз'!AC405</f>
        <v>0</v>
      </c>
      <c r="AD407" s="1487">
        <f>'НЗ 2-экз'!AD405</f>
        <v>0</v>
      </c>
      <c r="AE407" s="1488"/>
      <c r="AF407" s="1488"/>
      <c r="AG407" s="1488">
        <f t="shared" si="134"/>
        <v>0</v>
      </c>
      <c r="AH407" s="1488">
        <f t="shared" si="137"/>
        <v>0</v>
      </c>
      <c r="AI407" s="1488">
        <f t="shared" si="135"/>
        <v>0</v>
      </c>
      <c r="AJ407" s="1488">
        <f t="shared" si="138"/>
        <v>0</v>
      </c>
      <c r="AK407" s="1488">
        <f t="shared" si="139"/>
        <v>0</v>
      </c>
      <c r="AL407" s="1488">
        <f t="shared" si="136"/>
        <v>0</v>
      </c>
      <c r="AM407" s="1839"/>
    </row>
    <row r="408" spans="1:39" ht="11.25" hidden="1" customHeight="1" x14ac:dyDescent="0.2">
      <c r="A408" s="1429">
        <v>291</v>
      </c>
      <c r="B408" s="1049">
        <v>852</v>
      </c>
      <c r="C408" s="1487">
        <f>'НЗ 2-экз'!C406</f>
        <v>0</v>
      </c>
      <c r="D408" s="1487">
        <f>'НЗ 2-экз'!D406</f>
        <v>0</v>
      </c>
      <c r="E408" s="1487">
        <f>'НЗ 2-экз'!E406</f>
        <v>0</v>
      </c>
      <c r="F408" s="1487">
        <f>'НЗ 2-экз'!F406</f>
        <v>0</v>
      </c>
      <c r="G408" s="1487">
        <f>'НЗ 2-экз'!G406</f>
        <v>0</v>
      </c>
      <c r="H408" s="1487">
        <f>'НЗ 2-экз'!H406</f>
        <v>0</v>
      </c>
      <c r="I408" s="1487">
        <f>'НЗ 2-экз'!I406</f>
        <v>0</v>
      </c>
      <c r="J408" s="1487">
        <f>'НЗ 2-экз'!J406</f>
        <v>0</v>
      </c>
      <c r="K408" s="1487">
        <f>'НЗ 2-экз'!K406</f>
        <v>0</v>
      </c>
      <c r="L408" s="1487">
        <f>'НЗ 2-экз'!L406</f>
        <v>0</v>
      </c>
      <c r="M408" s="1487">
        <f>'НЗ 2-экз'!M406</f>
        <v>0</v>
      </c>
      <c r="N408" s="1487">
        <f>'НЗ 2-экз'!N406</f>
        <v>0</v>
      </c>
      <c r="O408" s="1487">
        <f>'НЗ 2-экз'!O406</f>
        <v>0</v>
      </c>
      <c r="P408" s="1487">
        <f>'НЗ 2-экз'!P406</f>
        <v>0</v>
      </c>
      <c r="Q408" s="1487">
        <f>'НЗ 2-экз'!Q406</f>
        <v>0</v>
      </c>
      <c r="R408" s="1487">
        <f>'НЗ 2-экз'!R406</f>
        <v>0</v>
      </c>
      <c r="S408" s="1487">
        <f>'НЗ 2-экз'!S406</f>
        <v>0</v>
      </c>
      <c r="T408" s="1487">
        <f>'НЗ 2-экз'!T406</f>
        <v>0</v>
      </c>
      <c r="U408" s="1487">
        <f>'НЗ 2-экз'!U406</f>
        <v>0</v>
      </c>
      <c r="V408" s="1487">
        <f>'НЗ 2-экз'!V406</f>
        <v>0</v>
      </c>
      <c r="W408" s="1487">
        <f>'НЗ 2-экз'!W406</f>
        <v>0</v>
      </c>
      <c r="X408" s="1487">
        <f>'НЗ 2-экз'!X406</f>
        <v>0</v>
      </c>
      <c r="Y408" s="1487">
        <f>'НЗ 2-экз'!Y406</f>
        <v>0</v>
      </c>
      <c r="Z408" s="1487">
        <f>'НЗ 2-экз'!Z406</f>
        <v>0</v>
      </c>
      <c r="AA408" s="1487">
        <f>'НЗ 2-экз'!AA406</f>
        <v>0</v>
      </c>
      <c r="AB408" s="1487">
        <f>'НЗ 2-экз'!AB406</f>
        <v>0</v>
      </c>
      <c r="AC408" s="1487">
        <f>'НЗ 2-экз'!AC406</f>
        <v>0</v>
      </c>
      <c r="AD408" s="1487">
        <f>'НЗ 2-экз'!AD406</f>
        <v>0</v>
      </c>
      <c r="AE408" s="1488"/>
      <c r="AF408" s="1488"/>
      <c r="AG408" s="1488">
        <f t="shared" si="134"/>
        <v>0</v>
      </c>
      <c r="AH408" s="1488">
        <f t="shared" si="137"/>
        <v>0</v>
      </c>
      <c r="AI408" s="1488">
        <f t="shared" si="135"/>
        <v>0</v>
      </c>
      <c r="AJ408" s="1488">
        <f t="shared" si="138"/>
        <v>0</v>
      </c>
      <c r="AK408" s="1488">
        <f t="shared" si="139"/>
        <v>0</v>
      </c>
      <c r="AL408" s="1488">
        <f t="shared" si="136"/>
        <v>0</v>
      </c>
      <c r="AM408" s="1839"/>
    </row>
    <row r="409" spans="1:39" ht="11.25" hidden="1" customHeight="1" x14ac:dyDescent="0.2">
      <c r="A409" s="1429">
        <v>291</v>
      </c>
      <c r="B409" s="1147">
        <v>853</v>
      </c>
      <c r="C409" s="1487">
        <f>'НЗ 2-экз'!C407</f>
        <v>0</v>
      </c>
      <c r="D409" s="1487">
        <f>'НЗ 2-экз'!D407</f>
        <v>0</v>
      </c>
      <c r="E409" s="1487">
        <f>'НЗ 2-экз'!E407</f>
        <v>0</v>
      </c>
      <c r="F409" s="1487">
        <f>'НЗ 2-экз'!F407</f>
        <v>0</v>
      </c>
      <c r="G409" s="1487">
        <f>'НЗ 2-экз'!G407</f>
        <v>0</v>
      </c>
      <c r="H409" s="1487">
        <f>'НЗ 2-экз'!H407</f>
        <v>0</v>
      </c>
      <c r="I409" s="1487">
        <f>'НЗ 2-экз'!I407</f>
        <v>0</v>
      </c>
      <c r="J409" s="1487">
        <f>'НЗ 2-экз'!J407</f>
        <v>0</v>
      </c>
      <c r="K409" s="1487">
        <f>'НЗ 2-экз'!K407</f>
        <v>0</v>
      </c>
      <c r="L409" s="1487">
        <f>'НЗ 2-экз'!L407</f>
        <v>0</v>
      </c>
      <c r="M409" s="1487">
        <f>'НЗ 2-экз'!M407</f>
        <v>0</v>
      </c>
      <c r="N409" s="1487">
        <f>'НЗ 2-экз'!N407</f>
        <v>0</v>
      </c>
      <c r="O409" s="1487">
        <f>'НЗ 2-экз'!O407</f>
        <v>0</v>
      </c>
      <c r="P409" s="1487">
        <f>'НЗ 2-экз'!P407</f>
        <v>0</v>
      </c>
      <c r="Q409" s="1487">
        <f>'НЗ 2-экз'!Q407</f>
        <v>0</v>
      </c>
      <c r="R409" s="1487">
        <f>'НЗ 2-экз'!R407</f>
        <v>0</v>
      </c>
      <c r="S409" s="1487">
        <f>'НЗ 2-экз'!S407</f>
        <v>0</v>
      </c>
      <c r="T409" s="1487">
        <f>'НЗ 2-экз'!T407</f>
        <v>0</v>
      </c>
      <c r="U409" s="1487">
        <f>'НЗ 2-экз'!U407</f>
        <v>0</v>
      </c>
      <c r="V409" s="1487">
        <f>'НЗ 2-экз'!V407</f>
        <v>0</v>
      </c>
      <c r="W409" s="1487">
        <f>'НЗ 2-экз'!W407</f>
        <v>0</v>
      </c>
      <c r="X409" s="1487">
        <f>'НЗ 2-экз'!X407</f>
        <v>0</v>
      </c>
      <c r="Y409" s="1487">
        <f>'НЗ 2-экз'!Y407</f>
        <v>0</v>
      </c>
      <c r="Z409" s="1487">
        <f>'НЗ 2-экз'!Z407</f>
        <v>0</v>
      </c>
      <c r="AA409" s="1487">
        <f>'НЗ 2-экз'!AA407</f>
        <v>0</v>
      </c>
      <c r="AB409" s="1487">
        <f>'НЗ 2-экз'!AB407</f>
        <v>0</v>
      </c>
      <c r="AC409" s="1487">
        <f>'НЗ 2-экз'!AC407</f>
        <v>0</v>
      </c>
      <c r="AD409" s="1487">
        <f>'НЗ 2-экз'!AD407</f>
        <v>0</v>
      </c>
      <c r="AE409" s="1488"/>
      <c r="AF409" s="1488"/>
      <c r="AG409" s="1488">
        <f t="shared" si="134"/>
        <v>0</v>
      </c>
      <c r="AH409" s="1488">
        <f t="shared" si="137"/>
        <v>0</v>
      </c>
      <c r="AI409" s="1488">
        <f t="shared" si="135"/>
        <v>0</v>
      </c>
      <c r="AJ409" s="1488">
        <f t="shared" si="138"/>
        <v>0</v>
      </c>
      <c r="AK409" s="1488">
        <f t="shared" si="139"/>
        <v>0</v>
      </c>
      <c r="AL409" s="1488">
        <f t="shared" si="136"/>
        <v>0</v>
      </c>
      <c r="AM409" s="1839"/>
    </row>
    <row r="410" spans="1:39" ht="11.25" hidden="1" customHeight="1" x14ac:dyDescent="0.2">
      <c r="A410" s="1429">
        <v>292</v>
      </c>
      <c r="B410" s="1049">
        <v>853</v>
      </c>
      <c r="C410" s="1487">
        <f>'НЗ 2-экз'!C408</f>
        <v>0</v>
      </c>
      <c r="D410" s="1487">
        <f>'НЗ 2-экз'!D408</f>
        <v>0</v>
      </c>
      <c r="E410" s="1487">
        <f>'НЗ 2-экз'!E408</f>
        <v>0</v>
      </c>
      <c r="F410" s="1487">
        <f>'НЗ 2-экз'!F408</f>
        <v>0</v>
      </c>
      <c r="G410" s="1487">
        <f>'НЗ 2-экз'!G408</f>
        <v>0</v>
      </c>
      <c r="H410" s="1487">
        <f>'НЗ 2-экз'!H408</f>
        <v>0</v>
      </c>
      <c r="I410" s="1487">
        <f>'НЗ 2-экз'!I408</f>
        <v>0</v>
      </c>
      <c r="J410" s="1487">
        <f>'НЗ 2-экз'!J408</f>
        <v>0</v>
      </c>
      <c r="K410" s="1487">
        <f>'НЗ 2-экз'!K408</f>
        <v>0</v>
      </c>
      <c r="L410" s="1487">
        <f>'НЗ 2-экз'!L408</f>
        <v>0</v>
      </c>
      <c r="M410" s="1487">
        <f>'НЗ 2-экз'!M408</f>
        <v>0</v>
      </c>
      <c r="N410" s="1487">
        <f>'НЗ 2-экз'!N408</f>
        <v>0</v>
      </c>
      <c r="O410" s="1487">
        <f>'НЗ 2-экз'!O408</f>
        <v>0</v>
      </c>
      <c r="P410" s="1487">
        <f>'НЗ 2-экз'!P408</f>
        <v>0</v>
      </c>
      <c r="Q410" s="1487">
        <f>'НЗ 2-экз'!Q408</f>
        <v>0</v>
      </c>
      <c r="R410" s="1487">
        <f>'НЗ 2-экз'!R408</f>
        <v>0</v>
      </c>
      <c r="S410" s="1487">
        <f>'НЗ 2-экз'!S408</f>
        <v>0</v>
      </c>
      <c r="T410" s="1487">
        <f>'НЗ 2-экз'!T408</f>
        <v>0</v>
      </c>
      <c r="U410" s="1487">
        <f>'НЗ 2-экз'!U408</f>
        <v>0</v>
      </c>
      <c r="V410" s="1487">
        <f>'НЗ 2-экз'!V408</f>
        <v>0</v>
      </c>
      <c r="W410" s="1487">
        <f>'НЗ 2-экз'!W408</f>
        <v>0</v>
      </c>
      <c r="X410" s="1487">
        <f>'НЗ 2-экз'!X408</f>
        <v>0</v>
      </c>
      <c r="Y410" s="1487">
        <f>'НЗ 2-экз'!Y408</f>
        <v>0</v>
      </c>
      <c r="Z410" s="1487">
        <f>'НЗ 2-экз'!Z408</f>
        <v>0</v>
      </c>
      <c r="AA410" s="1487">
        <f>'НЗ 2-экз'!AA408</f>
        <v>0</v>
      </c>
      <c r="AB410" s="1487">
        <f>'НЗ 2-экз'!AB408</f>
        <v>0</v>
      </c>
      <c r="AC410" s="1487">
        <f>'НЗ 2-экз'!AC408</f>
        <v>0</v>
      </c>
      <c r="AD410" s="1487">
        <f>'НЗ 2-экз'!AD408</f>
        <v>0</v>
      </c>
      <c r="AE410" s="1488"/>
      <c r="AF410" s="1488"/>
      <c r="AG410" s="1488">
        <f t="shared" si="134"/>
        <v>0</v>
      </c>
      <c r="AH410" s="1488">
        <f t="shared" si="137"/>
        <v>0</v>
      </c>
      <c r="AI410" s="1488">
        <f t="shared" si="135"/>
        <v>0</v>
      </c>
      <c r="AJ410" s="1488">
        <f t="shared" si="138"/>
        <v>0</v>
      </c>
      <c r="AK410" s="1488">
        <f t="shared" si="139"/>
        <v>0</v>
      </c>
      <c r="AL410" s="1488">
        <f t="shared" si="136"/>
        <v>0</v>
      </c>
      <c r="AM410" s="1839"/>
    </row>
    <row r="411" spans="1:39" ht="11.25" hidden="1" customHeight="1" x14ac:dyDescent="0.2">
      <c r="A411" s="1429">
        <v>293</v>
      </c>
      <c r="B411" s="1049">
        <v>851</v>
      </c>
      <c r="C411" s="1487">
        <f>'НЗ 2-экз'!C409</f>
        <v>0</v>
      </c>
      <c r="D411" s="1487">
        <f>'НЗ 2-экз'!D409</f>
        <v>0</v>
      </c>
      <c r="E411" s="1487">
        <f>'НЗ 2-экз'!E409</f>
        <v>0</v>
      </c>
      <c r="F411" s="1487">
        <f>'НЗ 2-экз'!F409</f>
        <v>0</v>
      </c>
      <c r="G411" s="1487">
        <f>'НЗ 2-экз'!G409</f>
        <v>0</v>
      </c>
      <c r="H411" s="1487">
        <f>'НЗ 2-экз'!H409</f>
        <v>0</v>
      </c>
      <c r="I411" s="1487">
        <f>'НЗ 2-экз'!I409</f>
        <v>0</v>
      </c>
      <c r="J411" s="1487">
        <f>'НЗ 2-экз'!J409</f>
        <v>0</v>
      </c>
      <c r="K411" s="1487">
        <f>'НЗ 2-экз'!K409</f>
        <v>0</v>
      </c>
      <c r="L411" s="1487">
        <f>'НЗ 2-экз'!L409</f>
        <v>0</v>
      </c>
      <c r="M411" s="1487">
        <f>'НЗ 2-экз'!M409</f>
        <v>0</v>
      </c>
      <c r="N411" s="1487">
        <f>'НЗ 2-экз'!N409</f>
        <v>0</v>
      </c>
      <c r="O411" s="1487">
        <f>'НЗ 2-экз'!O409</f>
        <v>0</v>
      </c>
      <c r="P411" s="1487">
        <f>'НЗ 2-экз'!P409</f>
        <v>0</v>
      </c>
      <c r="Q411" s="1487">
        <f>'НЗ 2-экз'!Q409</f>
        <v>0</v>
      </c>
      <c r="R411" s="1487">
        <f>'НЗ 2-экз'!R409</f>
        <v>0</v>
      </c>
      <c r="S411" s="1487">
        <f>'НЗ 2-экз'!S409</f>
        <v>0</v>
      </c>
      <c r="T411" s="1487">
        <f>'НЗ 2-экз'!T409</f>
        <v>0</v>
      </c>
      <c r="U411" s="1487">
        <f>'НЗ 2-экз'!U409</f>
        <v>0</v>
      </c>
      <c r="V411" s="1487">
        <f>'НЗ 2-экз'!V409</f>
        <v>0</v>
      </c>
      <c r="W411" s="1487">
        <f>'НЗ 2-экз'!W409</f>
        <v>0</v>
      </c>
      <c r="X411" s="1487">
        <f>'НЗ 2-экз'!X409</f>
        <v>0</v>
      </c>
      <c r="Y411" s="1487">
        <f>'НЗ 2-экз'!Y409</f>
        <v>0</v>
      </c>
      <c r="Z411" s="1487">
        <f>'НЗ 2-экз'!Z409</f>
        <v>0</v>
      </c>
      <c r="AA411" s="1487">
        <f>'НЗ 2-экз'!AA409</f>
        <v>0</v>
      </c>
      <c r="AB411" s="1487">
        <f>'НЗ 2-экз'!AB409</f>
        <v>0</v>
      </c>
      <c r="AC411" s="1487">
        <f>'НЗ 2-экз'!AC409</f>
        <v>0</v>
      </c>
      <c r="AD411" s="1487">
        <f>'НЗ 2-экз'!AD409</f>
        <v>0</v>
      </c>
      <c r="AE411" s="1488"/>
      <c r="AF411" s="1488"/>
      <c r="AG411" s="1488">
        <f t="shared" si="134"/>
        <v>0</v>
      </c>
      <c r="AH411" s="1488">
        <f t="shared" si="137"/>
        <v>0</v>
      </c>
      <c r="AI411" s="1488">
        <f t="shared" si="135"/>
        <v>0</v>
      </c>
      <c r="AJ411" s="1488">
        <f t="shared" si="138"/>
        <v>0</v>
      </c>
      <c r="AK411" s="1488">
        <f t="shared" si="139"/>
        <v>0</v>
      </c>
      <c r="AL411" s="1488">
        <f t="shared" si="136"/>
        <v>0</v>
      </c>
      <c r="AM411" s="1839"/>
    </row>
    <row r="412" spans="1:39" ht="11.25" hidden="1" customHeight="1" x14ac:dyDescent="0.2">
      <c r="A412" s="1429">
        <v>293</v>
      </c>
      <c r="B412" s="1049">
        <v>853</v>
      </c>
      <c r="C412" s="1487">
        <f>'НЗ 2-экз'!C410</f>
        <v>0</v>
      </c>
      <c r="D412" s="1487">
        <f>'НЗ 2-экз'!D410</f>
        <v>0</v>
      </c>
      <c r="E412" s="1487">
        <f>'НЗ 2-экз'!E410</f>
        <v>0</v>
      </c>
      <c r="F412" s="1487">
        <f>'НЗ 2-экз'!F410</f>
        <v>0</v>
      </c>
      <c r="G412" s="1487">
        <f>'НЗ 2-экз'!G410</f>
        <v>0</v>
      </c>
      <c r="H412" s="1487">
        <f>'НЗ 2-экз'!H410</f>
        <v>0</v>
      </c>
      <c r="I412" s="1487">
        <f>'НЗ 2-экз'!I410</f>
        <v>0</v>
      </c>
      <c r="J412" s="1487">
        <f>'НЗ 2-экз'!J410</f>
        <v>0</v>
      </c>
      <c r="K412" s="1487">
        <f>'НЗ 2-экз'!K410</f>
        <v>0</v>
      </c>
      <c r="L412" s="1487">
        <f>'НЗ 2-экз'!L410</f>
        <v>0</v>
      </c>
      <c r="M412" s="1487">
        <f>'НЗ 2-экз'!M410</f>
        <v>0</v>
      </c>
      <c r="N412" s="1487">
        <f>'НЗ 2-экз'!N410</f>
        <v>0</v>
      </c>
      <c r="O412" s="1487">
        <f>'НЗ 2-экз'!O410</f>
        <v>0</v>
      </c>
      <c r="P412" s="1487">
        <f>'НЗ 2-экз'!P410</f>
        <v>0</v>
      </c>
      <c r="Q412" s="1487">
        <f>'НЗ 2-экз'!Q410</f>
        <v>0</v>
      </c>
      <c r="R412" s="1487">
        <f>'НЗ 2-экз'!R410</f>
        <v>0</v>
      </c>
      <c r="S412" s="1487">
        <f>'НЗ 2-экз'!S410</f>
        <v>0</v>
      </c>
      <c r="T412" s="1487">
        <f>'НЗ 2-экз'!T410</f>
        <v>0</v>
      </c>
      <c r="U412" s="1487">
        <f>'НЗ 2-экз'!U410</f>
        <v>0</v>
      </c>
      <c r="V412" s="1487">
        <f>'НЗ 2-экз'!V410</f>
        <v>0</v>
      </c>
      <c r="W412" s="1487">
        <f>'НЗ 2-экз'!W410</f>
        <v>0</v>
      </c>
      <c r="X412" s="1487">
        <f>'НЗ 2-экз'!X410</f>
        <v>0</v>
      </c>
      <c r="Y412" s="1487">
        <f>'НЗ 2-экз'!Y410</f>
        <v>0</v>
      </c>
      <c r="Z412" s="1487">
        <f>'НЗ 2-экз'!Z410</f>
        <v>0</v>
      </c>
      <c r="AA412" s="1487">
        <f>'НЗ 2-экз'!AA410</f>
        <v>0</v>
      </c>
      <c r="AB412" s="1487">
        <f>'НЗ 2-экз'!AB410</f>
        <v>0</v>
      </c>
      <c r="AC412" s="1487">
        <f>'НЗ 2-экз'!AC410</f>
        <v>0</v>
      </c>
      <c r="AD412" s="1487">
        <f>'НЗ 2-экз'!AD410</f>
        <v>0</v>
      </c>
      <c r="AE412" s="1488"/>
      <c r="AF412" s="1488"/>
      <c r="AG412" s="1488">
        <f t="shared" si="134"/>
        <v>0</v>
      </c>
      <c r="AH412" s="1488">
        <f t="shared" si="137"/>
        <v>0</v>
      </c>
      <c r="AI412" s="1488">
        <f t="shared" si="135"/>
        <v>0</v>
      </c>
      <c r="AJ412" s="1488">
        <f t="shared" si="138"/>
        <v>0</v>
      </c>
      <c r="AK412" s="1488">
        <f t="shared" si="139"/>
        <v>0</v>
      </c>
      <c r="AL412" s="1488">
        <f t="shared" si="136"/>
        <v>0</v>
      </c>
      <c r="AM412" s="1839"/>
    </row>
    <row r="413" spans="1:39" ht="11.25" hidden="1" customHeight="1" x14ac:dyDescent="0.2">
      <c r="A413" s="1429">
        <v>296</v>
      </c>
      <c r="B413" s="1049">
        <v>244</v>
      </c>
      <c r="C413" s="1487">
        <f>'НЗ 2-экз'!C411</f>
        <v>0</v>
      </c>
      <c r="D413" s="1487">
        <f>'НЗ 2-экз'!D411</f>
        <v>0</v>
      </c>
      <c r="E413" s="1487">
        <f>'НЗ 2-экз'!E411</f>
        <v>0</v>
      </c>
      <c r="F413" s="1487">
        <f>'НЗ 2-экз'!F411</f>
        <v>0</v>
      </c>
      <c r="G413" s="1487">
        <f>'НЗ 2-экз'!G411</f>
        <v>0</v>
      </c>
      <c r="H413" s="1487">
        <f>'НЗ 2-экз'!H411</f>
        <v>0</v>
      </c>
      <c r="I413" s="1487">
        <f>'НЗ 2-экз'!I411</f>
        <v>0</v>
      </c>
      <c r="J413" s="1487">
        <f>'НЗ 2-экз'!J411</f>
        <v>0</v>
      </c>
      <c r="K413" s="1487">
        <f>'НЗ 2-экз'!K411</f>
        <v>0</v>
      </c>
      <c r="L413" s="1487">
        <f>'НЗ 2-экз'!L411</f>
        <v>0</v>
      </c>
      <c r="M413" s="1487">
        <f>'НЗ 2-экз'!M411</f>
        <v>0</v>
      </c>
      <c r="N413" s="1487">
        <f>'НЗ 2-экз'!N411</f>
        <v>0</v>
      </c>
      <c r="O413" s="1487">
        <f>'НЗ 2-экз'!O411</f>
        <v>0</v>
      </c>
      <c r="P413" s="1487">
        <f>'НЗ 2-экз'!P411</f>
        <v>0</v>
      </c>
      <c r="Q413" s="1487">
        <f>'НЗ 2-экз'!Q411</f>
        <v>0</v>
      </c>
      <c r="R413" s="1487">
        <f>'НЗ 2-экз'!R411</f>
        <v>0</v>
      </c>
      <c r="S413" s="1487">
        <f>'НЗ 2-экз'!S411</f>
        <v>0</v>
      </c>
      <c r="T413" s="1487">
        <f>'НЗ 2-экз'!T411</f>
        <v>0</v>
      </c>
      <c r="U413" s="1487">
        <f>'НЗ 2-экз'!U411</f>
        <v>0</v>
      </c>
      <c r="V413" s="1487">
        <f>'НЗ 2-экз'!V411</f>
        <v>0</v>
      </c>
      <c r="W413" s="1487">
        <f>'НЗ 2-экз'!W411</f>
        <v>0</v>
      </c>
      <c r="X413" s="1487">
        <f>'НЗ 2-экз'!X411</f>
        <v>0</v>
      </c>
      <c r="Y413" s="1487">
        <f>'НЗ 2-экз'!Y411</f>
        <v>0</v>
      </c>
      <c r="Z413" s="1487">
        <f>'НЗ 2-экз'!Z411</f>
        <v>0</v>
      </c>
      <c r="AA413" s="1487">
        <f>'НЗ 2-экз'!AA411</f>
        <v>0</v>
      </c>
      <c r="AB413" s="1487">
        <f>'НЗ 2-экз'!AB411</f>
        <v>0</v>
      </c>
      <c r="AC413" s="1487">
        <f>'НЗ 2-экз'!AC411</f>
        <v>0</v>
      </c>
      <c r="AD413" s="1487">
        <f>'НЗ 2-экз'!AD411</f>
        <v>0</v>
      </c>
      <c r="AE413" s="1488"/>
      <c r="AF413" s="1488"/>
      <c r="AG413" s="1488">
        <f t="shared" si="134"/>
        <v>0</v>
      </c>
      <c r="AH413" s="1488">
        <f t="shared" si="137"/>
        <v>0</v>
      </c>
      <c r="AI413" s="1488">
        <f t="shared" si="135"/>
        <v>0</v>
      </c>
      <c r="AJ413" s="1488">
        <f t="shared" si="138"/>
        <v>0</v>
      </c>
      <c r="AK413" s="1488">
        <f t="shared" si="139"/>
        <v>0</v>
      </c>
      <c r="AL413" s="1488">
        <f t="shared" si="136"/>
        <v>0</v>
      </c>
      <c r="AM413" s="1839"/>
    </row>
    <row r="414" spans="1:39" ht="11.25" hidden="1" customHeight="1" x14ac:dyDescent="0.2">
      <c r="A414" s="1429">
        <v>296</v>
      </c>
      <c r="B414" s="1049">
        <v>340</v>
      </c>
      <c r="C414" s="1487">
        <f>'НЗ 2-экз'!C412</f>
        <v>0</v>
      </c>
      <c r="D414" s="1487">
        <f>'НЗ 2-экз'!D412</f>
        <v>0</v>
      </c>
      <c r="E414" s="1487">
        <f>'НЗ 2-экз'!E412</f>
        <v>0</v>
      </c>
      <c r="F414" s="1487">
        <f>'НЗ 2-экз'!F412</f>
        <v>0</v>
      </c>
      <c r="G414" s="1487">
        <f>'НЗ 2-экз'!G412</f>
        <v>0</v>
      </c>
      <c r="H414" s="1487">
        <f>'НЗ 2-экз'!H412</f>
        <v>0</v>
      </c>
      <c r="I414" s="1487">
        <f>'НЗ 2-экз'!I412</f>
        <v>0</v>
      </c>
      <c r="J414" s="1487">
        <f>'НЗ 2-экз'!J412</f>
        <v>0</v>
      </c>
      <c r="K414" s="1487">
        <f>'НЗ 2-экз'!K412</f>
        <v>0</v>
      </c>
      <c r="L414" s="1487">
        <f>'НЗ 2-экз'!L412</f>
        <v>0</v>
      </c>
      <c r="M414" s="1487">
        <f>'НЗ 2-экз'!M412</f>
        <v>0</v>
      </c>
      <c r="N414" s="1487">
        <f>'НЗ 2-экз'!N412</f>
        <v>0</v>
      </c>
      <c r="O414" s="1487">
        <f>'НЗ 2-экз'!O412</f>
        <v>0</v>
      </c>
      <c r="P414" s="1487">
        <f>'НЗ 2-экз'!P412</f>
        <v>0</v>
      </c>
      <c r="Q414" s="1487">
        <f>'НЗ 2-экз'!Q412</f>
        <v>0</v>
      </c>
      <c r="R414" s="1487">
        <f>'НЗ 2-экз'!R412</f>
        <v>0</v>
      </c>
      <c r="S414" s="1487">
        <f>'НЗ 2-экз'!S412</f>
        <v>0</v>
      </c>
      <c r="T414" s="1487">
        <f>'НЗ 2-экз'!T412</f>
        <v>0</v>
      </c>
      <c r="U414" s="1487">
        <f>'НЗ 2-экз'!U412</f>
        <v>0</v>
      </c>
      <c r="V414" s="1487">
        <f>'НЗ 2-экз'!V412</f>
        <v>0</v>
      </c>
      <c r="W414" s="1487">
        <f>'НЗ 2-экз'!W412</f>
        <v>0</v>
      </c>
      <c r="X414" s="1487">
        <f>'НЗ 2-экз'!X412</f>
        <v>0</v>
      </c>
      <c r="Y414" s="1487">
        <f>'НЗ 2-экз'!Y412</f>
        <v>0</v>
      </c>
      <c r="Z414" s="1487">
        <f>'НЗ 2-экз'!Z412</f>
        <v>0</v>
      </c>
      <c r="AA414" s="1487">
        <f>'НЗ 2-экз'!AA412</f>
        <v>0</v>
      </c>
      <c r="AB414" s="1487">
        <f>'НЗ 2-экз'!AB412</f>
        <v>0</v>
      </c>
      <c r="AC414" s="1487">
        <f>'НЗ 2-экз'!AC412</f>
        <v>0</v>
      </c>
      <c r="AD414" s="1487">
        <f>'НЗ 2-экз'!AD412</f>
        <v>0</v>
      </c>
      <c r="AE414" s="1488"/>
      <c r="AF414" s="1488"/>
      <c r="AG414" s="1488">
        <f t="shared" si="134"/>
        <v>0</v>
      </c>
      <c r="AH414" s="1488">
        <f t="shared" si="137"/>
        <v>0</v>
      </c>
      <c r="AI414" s="1488">
        <f t="shared" si="135"/>
        <v>0</v>
      </c>
      <c r="AJ414" s="1488">
        <f t="shared" si="138"/>
        <v>0</v>
      </c>
      <c r="AK414" s="1488">
        <f t="shared" si="139"/>
        <v>0</v>
      </c>
      <c r="AL414" s="1488">
        <f t="shared" si="136"/>
        <v>0</v>
      </c>
      <c r="AM414" s="1839"/>
    </row>
    <row r="415" spans="1:39" ht="11.25" hidden="1" customHeight="1" x14ac:dyDescent="0.2">
      <c r="A415" s="1429">
        <v>296</v>
      </c>
      <c r="B415" s="1049">
        <v>360</v>
      </c>
      <c r="C415" s="1487">
        <f>'НЗ 2-экз'!C413</f>
        <v>0</v>
      </c>
      <c r="D415" s="1487">
        <f>'НЗ 2-экз'!D413</f>
        <v>0</v>
      </c>
      <c r="E415" s="1487">
        <f>'НЗ 2-экз'!E413</f>
        <v>0</v>
      </c>
      <c r="F415" s="1487">
        <f>'НЗ 2-экз'!F413</f>
        <v>0</v>
      </c>
      <c r="G415" s="1487">
        <f>'НЗ 2-экз'!G413</f>
        <v>0</v>
      </c>
      <c r="H415" s="1487">
        <f>'НЗ 2-экз'!H413</f>
        <v>0</v>
      </c>
      <c r="I415" s="1487">
        <f>'НЗ 2-экз'!I413</f>
        <v>0</v>
      </c>
      <c r="J415" s="1487">
        <f>'НЗ 2-экз'!J413</f>
        <v>0</v>
      </c>
      <c r="K415" s="1487">
        <f>'НЗ 2-экз'!K413</f>
        <v>0</v>
      </c>
      <c r="L415" s="1487">
        <f>'НЗ 2-экз'!L413</f>
        <v>0</v>
      </c>
      <c r="M415" s="1487">
        <f>'НЗ 2-экз'!M413</f>
        <v>0</v>
      </c>
      <c r="N415" s="1487">
        <f>'НЗ 2-экз'!N413</f>
        <v>0</v>
      </c>
      <c r="O415" s="1487">
        <f>'НЗ 2-экз'!O413</f>
        <v>0</v>
      </c>
      <c r="P415" s="1487">
        <f>'НЗ 2-экз'!P413</f>
        <v>0</v>
      </c>
      <c r="Q415" s="1487">
        <f>'НЗ 2-экз'!Q413</f>
        <v>0</v>
      </c>
      <c r="R415" s="1487">
        <f>'НЗ 2-экз'!R413</f>
        <v>0</v>
      </c>
      <c r="S415" s="1487">
        <f>'НЗ 2-экз'!S413</f>
        <v>0</v>
      </c>
      <c r="T415" s="1487">
        <f>'НЗ 2-экз'!T413</f>
        <v>0</v>
      </c>
      <c r="U415" s="1487">
        <f>'НЗ 2-экз'!U413</f>
        <v>0</v>
      </c>
      <c r="V415" s="1487">
        <f>'НЗ 2-экз'!V413</f>
        <v>0</v>
      </c>
      <c r="W415" s="1487">
        <f>'НЗ 2-экз'!W413</f>
        <v>0</v>
      </c>
      <c r="X415" s="1487">
        <f>'НЗ 2-экз'!X413</f>
        <v>0</v>
      </c>
      <c r="Y415" s="1487">
        <f>'НЗ 2-экз'!Y413</f>
        <v>0</v>
      </c>
      <c r="Z415" s="1487">
        <f>'НЗ 2-экз'!Z413</f>
        <v>0</v>
      </c>
      <c r="AA415" s="1487">
        <f>'НЗ 2-экз'!AA413</f>
        <v>0</v>
      </c>
      <c r="AB415" s="1487">
        <f>'НЗ 2-экз'!AB413</f>
        <v>0</v>
      </c>
      <c r="AC415" s="1487">
        <f>'НЗ 2-экз'!AC413</f>
        <v>0</v>
      </c>
      <c r="AD415" s="1487">
        <f>'НЗ 2-экз'!AD413</f>
        <v>0</v>
      </c>
      <c r="AE415" s="1488"/>
      <c r="AF415" s="1488"/>
      <c r="AG415" s="1488">
        <f t="shared" si="134"/>
        <v>0</v>
      </c>
      <c r="AH415" s="1488">
        <f t="shared" si="137"/>
        <v>0</v>
      </c>
      <c r="AI415" s="1488">
        <f t="shared" si="135"/>
        <v>0</v>
      </c>
      <c r="AJ415" s="1488">
        <f t="shared" si="138"/>
        <v>0</v>
      </c>
      <c r="AK415" s="1488">
        <f t="shared" si="139"/>
        <v>0</v>
      </c>
      <c r="AL415" s="1488">
        <f t="shared" si="136"/>
        <v>0</v>
      </c>
      <c r="AM415" s="1839"/>
    </row>
    <row r="416" spans="1:39" ht="11.25" hidden="1" customHeight="1" x14ac:dyDescent="0.2">
      <c r="A416" s="1429">
        <v>296</v>
      </c>
      <c r="B416" s="1049">
        <v>831</v>
      </c>
      <c r="C416" s="1487">
        <f>'НЗ 2-экз'!C414</f>
        <v>0</v>
      </c>
      <c r="D416" s="1487">
        <f>'НЗ 2-экз'!D414</f>
        <v>0</v>
      </c>
      <c r="E416" s="1487">
        <f>'НЗ 2-экз'!E414</f>
        <v>0</v>
      </c>
      <c r="F416" s="1487">
        <f>'НЗ 2-экз'!F414</f>
        <v>0</v>
      </c>
      <c r="G416" s="1487">
        <f>'НЗ 2-экз'!G414</f>
        <v>0</v>
      </c>
      <c r="H416" s="1487">
        <f>'НЗ 2-экз'!H414</f>
        <v>0</v>
      </c>
      <c r="I416" s="1487">
        <f>'НЗ 2-экз'!I414</f>
        <v>0</v>
      </c>
      <c r="J416" s="1487">
        <f>'НЗ 2-экз'!J414</f>
        <v>0</v>
      </c>
      <c r="K416" s="1487">
        <f>'НЗ 2-экз'!K414</f>
        <v>0</v>
      </c>
      <c r="L416" s="1487">
        <f>'НЗ 2-экз'!L414</f>
        <v>0</v>
      </c>
      <c r="M416" s="1487">
        <f>'НЗ 2-экз'!M414</f>
        <v>0</v>
      </c>
      <c r="N416" s="1487">
        <f>'НЗ 2-экз'!N414</f>
        <v>0</v>
      </c>
      <c r="O416" s="1487">
        <f>'НЗ 2-экз'!O414</f>
        <v>0</v>
      </c>
      <c r="P416" s="1487">
        <f>'НЗ 2-экз'!P414</f>
        <v>0</v>
      </c>
      <c r="Q416" s="1487">
        <f>'НЗ 2-экз'!Q414</f>
        <v>0</v>
      </c>
      <c r="R416" s="1487">
        <f>'НЗ 2-экз'!R414</f>
        <v>0</v>
      </c>
      <c r="S416" s="1487">
        <f>'НЗ 2-экз'!S414</f>
        <v>0</v>
      </c>
      <c r="T416" s="1487">
        <f>'НЗ 2-экз'!T414</f>
        <v>0</v>
      </c>
      <c r="U416" s="1487">
        <f>'НЗ 2-экз'!U414</f>
        <v>0</v>
      </c>
      <c r="V416" s="1487">
        <f>'НЗ 2-экз'!V414</f>
        <v>0</v>
      </c>
      <c r="W416" s="1487">
        <f>'НЗ 2-экз'!W414</f>
        <v>0</v>
      </c>
      <c r="X416" s="1487">
        <f>'НЗ 2-экз'!X414</f>
        <v>0</v>
      </c>
      <c r="Y416" s="1487">
        <f>'НЗ 2-экз'!Y414</f>
        <v>0</v>
      </c>
      <c r="Z416" s="1487">
        <f>'НЗ 2-экз'!Z414</f>
        <v>0</v>
      </c>
      <c r="AA416" s="1487">
        <f>'НЗ 2-экз'!AA414</f>
        <v>0</v>
      </c>
      <c r="AB416" s="1487">
        <f>'НЗ 2-экз'!AB414</f>
        <v>0</v>
      </c>
      <c r="AC416" s="1487">
        <f>'НЗ 2-экз'!AC414</f>
        <v>0</v>
      </c>
      <c r="AD416" s="1487">
        <f>'НЗ 2-экз'!AD414</f>
        <v>0</v>
      </c>
      <c r="AE416" s="1488"/>
      <c r="AF416" s="1488"/>
      <c r="AG416" s="1488">
        <f t="shared" si="134"/>
        <v>0</v>
      </c>
      <c r="AH416" s="1488">
        <f t="shared" si="137"/>
        <v>0</v>
      </c>
      <c r="AI416" s="1488">
        <f t="shared" si="135"/>
        <v>0</v>
      </c>
      <c r="AJ416" s="1488">
        <f t="shared" si="138"/>
        <v>0</v>
      </c>
      <c r="AK416" s="1488">
        <f t="shared" si="139"/>
        <v>0</v>
      </c>
      <c r="AL416" s="1488">
        <f t="shared" si="136"/>
        <v>0</v>
      </c>
      <c r="AM416" s="1839"/>
    </row>
    <row r="417" spans="1:39" ht="11.25" hidden="1" customHeight="1" x14ac:dyDescent="0.2">
      <c r="A417" s="1429">
        <v>296</v>
      </c>
      <c r="B417" s="1049">
        <v>853</v>
      </c>
      <c r="C417" s="1487">
        <f>'НЗ 2-экз'!C415</f>
        <v>0</v>
      </c>
      <c r="D417" s="1487">
        <f>'НЗ 2-экз'!D415</f>
        <v>0</v>
      </c>
      <c r="E417" s="1487">
        <f>'НЗ 2-экз'!E415</f>
        <v>0</v>
      </c>
      <c r="F417" s="1487">
        <f>'НЗ 2-экз'!F415</f>
        <v>0</v>
      </c>
      <c r="G417" s="1487">
        <f>'НЗ 2-экз'!G415</f>
        <v>0</v>
      </c>
      <c r="H417" s="1487">
        <f>'НЗ 2-экз'!H415</f>
        <v>0</v>
      </c>
      <c r="I417" s="1487">
        <f>'НЗ 2-экз'!I415</f>
        <v>0</v>
      </c>
      <c r="J417" s="1487">
        <f>'НЗ 2-экз'!J415</f>
        <v>0</v>
      </c>
      <c r="K417" s="1487">
        <f>'НЗ 2-экз'!K415</f>
        <v>0</v>
      </c>
      <c r="L417" s="1487">
        <f>'НЗ 2-экз'!L415</f>
        <v>0</v>
      </c>
      <c r="M417" s="1487">
        <f>'НЗ 2-экз'!M415</f>
        <v>0</v>
      </c>
      <c r="N417" s="1487">
        <f>'НЗ 2-экз'!N415</f>
        <v>0</v>
      </c>
      <c r="O417" s="1487">
        <f>'НЗ 2-экз'!O415</f>
        <v>0</v>
      </c>
      <c r="P417" s="1487">
        <f>'НЗ 2-экз'!P415</f>
        <v>0</v>
      </c>
      <c r="Q417" s="1487">
        <f>'НЗ 2-экз'!Q415</f>
        <v>0</v>
      </c>
      <c r="R417" s="1487">
        <f>'НЗ 2-экз'!R415</f>
        <v>0</v>
      </c>
      <c r="S417" s="1487">
        <f>'НЗ 2-экз'!S415</f>
        <v>0</v>
      </c>
      <c r="T417" s="1487">
        <f>'НЗ 2-экз'!T415</f>
        <v>0</v>
      </c>
      <c r="U417" s="1487">
        <f>'НЗ 2-экз'!U415</f>
        <v>0</v>
      </c>
      <c r="V417" s="1487">
        <f>'НЗ 2-экз'!V415</f>
        <v>0</v>
      </c>
      <c r="W417" s="1487">
        <f>'НЗ 2-экз'!W415</f>
        <v>0</v>
      </c>
      <c r="X417" s="1487">
        <f>'НЗ 2-экз'!X415</f>
        <v>0</v>
      </c>
      <c r="Y417" s="1487">
        <f>'НЗ 2-экз'!Y415</f>
        <v>0</v>
      </c>
      <c r="Z417" s="1487">
        <f>'НЗ 2-экз'!Z415</f>
        <v>0</v>
      </c>
      <c r="AA417" s="1487">
        <f>'НЗ 2-экз'!AA415</f>
        <v>0</v>
      </c>
      <c r="AB417" s="1487">
        <f>'НЗ 2-экз'!AB415</f>
        <v>0</v>
      </c>
      <c r="AC417" s="1487">
        <f>'НЗ 2-экз'!AC415</f>
        <v>0</v>
      </c>
      <c r="AD417" s="1487">
        <f>'НЗ 2-экз'!AD415</f>
        <v>0</v>
      </c>
      <c r="AE417" s="1488"/>
      <c r="AF417" s="1488"/>
      <c r="AG417" s="1488">
        <f t="shared" si="134"/>
        <v>0</v>
      </c>
      <c r="AH417" s="1488">
        <f t="shared" si="137"/>
        <v>0</v>
      </c>
      <c r="AI417" s="1488">
        <f t="shared" si="135"/>
        <v>0</v>
      </c>
      <c r="AJ417" s="1488">
        <f t="shared" si="138"/>
        <v>0</v>
      </c>
      <c r="AK417" s="1488">
        <f t="shared" si="139"/>
        <v>0</v>
      </c>
      <c r="AL417" s="1488">
        <f t="shared" si="136"/>
        <v>0</v>
      </c>
      <c r="AM417" s="1839"/>
    </row>
    <row r="418" spans="1:39" ht="11.25" hidden="1" customHeight="1" x14ac:dyDescent="0.2">
      <c r="A418" s="1425">
        <v>310</v>
      </c>
      <c r="B418" s="1057">
        <v>244</v>
      </c>
      <c r="C418" s="1487">
        <f>'НЗ 2-экз'!C416</f>
        <v>0</v>
      </c>
      <c r="D418" s="1487">
        <f>'НЗ 2-экз'!D416</f>
        <v>0</v>
      </c>
      <c r="E418" s="1487">
        <f>'НЗ 2-экз'!E416</f>
        <v>0</v>
      </c>
      <c r="F418" s="1487">
        <f>'НЗ 2-экз'!F416</f>
        <v>0</v>
      </c>
      <c r="G418" s="1487">
        <f>'НЗ 2-экз'!G416</f>
        <v>0</v>
      </c>
      <c r="H418" s="1487">
        <f>'НЗ 2-экз'!H416</f>
        <v>0</v>
      </c>
      <c r="I418" s="1487">
        <f>'НЗ 2-экз'!I416</f>
        <v>0</v>
      </c>
      <c r="J418" s="1487">
        <f>'НЗ 2-экз'!J416</f>
        <v>0</v>
      </c>
      <c r="K418" s="1487">
        <f>'НЗ 2-экз'!K416</f>
        <v>0</v>
      </c>
      <c r="L418" s="1487">
        <f>'НЗ 2-экз'!L416</f>
        <v>0</v>
      </c>
      <c r="M418" s="1487">
        <f>'НЗ 2-экз'!M416</f>
        <v>0</v>
      </c>
      <c r="N418" s="1487">
        <f>'НЗ 2-экз'!N416</f>
        <v>0</v>
      </c>
      <c r="O418" s="1487">
        <f>'НЗ 2-экз'!O416</f>
        <v>0</v>
      </c>
      <c r="P418" s="1487">
        <f>'НЗ 2-экз'!P416</f>
        <v>0</v>
      </c>
      <c r="Q418" s="1487">
        <f>'НЗ 2-экз'!Q416</f>
        <v>0</v>
      </c>
      <c r="R418" s="1487">
        <f>'НЗ 2-экз'!R416</f>
        <v>0</v>
      </c>
      <c r="S418" s="1487">
        <f>'НЗ 2-экз'!S416</f>
        <v>0</v>
      </c>
      <c r="T418" s="1487">
        <f>'НЗ 2-экз'!T416</f>
        <v>0</v>
      </c>
      <c r="U418" s="1487">
        <f>'НЗ 2-экз'!U416</f>
        <v>0</v>
      </c>
      <c r="V418" s="1487">
        <f>'НЗ 2-экз'!V416</f>
        <v>0</v>
      </c>
      <c r="W418" s="1487">
        <f>'НЗ 2-экз'!W416</f>
        <v>0</v>
      </c>
      <c r="X418" s="1487">
        <f>'НЗ 2-экз'!X416</f>
        <v>0</v>
      </c>
      <c r="Y418" s="1487">
        <f>'НЗ 2-экз'!Y416</f>
        <v>0</v>
      </c>
      <c r="Z418" s="1487">
        <f>'НЗ 2-экз'!Z416</f>
        <v>0</v>
      </c>
      <c r="AA418" s="1487">
        <f>'НЗ 2-экз'!AA416</f>
        <v>0</v>
      </c>
      <c r="AB418" s="1487">
        <f>'НЗ 2-экз'!AB416</f>
        <v>0</v>
      </c>
      <c r="AC418" s="1487">
        <f>'НЗ 2-экз'!AC416</f>
        <v>0</v>
      </c>
      <c r="AD418" s="1487">
        <f>'НЗ 2-экз'!AD416</f>
        <v>0</v>
      </c>
      <c r="AE418" s="1488"/>
      <c r="AF418" s="1488"/>
      <c r="AG418" s="1488">
        <f t="shared" si="134"/>
        <v>0</v>
      </c>
      <c r="AH418" s="1488">
        <f t="shared" si="137"/>
        <v>0</v>
      </c>
      <c r="AI418" s="1488">
        <f t="shared" si="135"/>
        <v>0</v>
      </c>
      <c r="AJ418" s="1488">
        <f t="shared" si="138"/>
        <v>0</v>
      </c>
      <c r="AK418" s="1488">
        <f t="shared" si="139"/>
        <v>0</v>
      </c>
      <c r="AL418" s="1488">
        <f t="shared" si="136"/>
        <v>0</v>
      </c>
      <c r="AM418" s="1839"/>
    </row>
    <row r="419" spans="1:39" ht="11.25" hidden="1" customHeight="1" x14ac:dyDescent="0.2">
      <c r="A419" s="1430">
        <v>320</v>
      </c>
      <c r="B419" s="1045">
        <v>244</v>
      </c>
      <c r="C419" s="1487">
        <f>'НЗ 2-экз'!C417</f>
        <v>0</v>
      </c>
      <c r="D419" s="1487">
        <f>'НЗ 2-экз'!D417</f>
        <v>0</v>
      </c>
      <c r="E419" s="1487">
        <f>'НЗ 2-экз'!E417</f>
        <v>0</v>
      </c>
      <c r="F419" s="1487">
        <f>'НЗ 2-экз'!F417</f>
        <v>0</v>
      </c>
      <c r="G419" s="1487">
        <f>'НЗ 2-экз'!G417</f>
        <v>0</v>
      </c>
      <c r="H419" s="1487">
        <f>'НЗ 2-экз'!H417</f>
        <v>0</v>
      </c>
      <c r="I419" s="1487">
        <f>'НЗ 2-экз'!I417</f>
        <v>0</v>
      </c>
      <c r="J419" s="1487">
        <f>'НЗ 2-экз'!J417</f>
        <v>0</v>
      </c>
      <c r="K419" s="1487">
        <f>'НЗ 2-экз'!K417</f>
        <v>0</v>
      </c>
      <c r="L419" s="1487">
        <f>'НЗ 2-экз'!L417</f>
        <v>0</v>
      </c>
      <c r="M419" s="1487">
        <f>'НЗ 2-экз'!M417</f>
        <v>0</v>
      </c>
      <c r="N419" s="1487">
        <f>'НЗ 2-экз'!N417</f>
        <v>0</v>
      </c>
      <c r="O419" s="1487">
        <f>'НЗ 2-экз'!O417</f>
        <v>0</v>
      </c>
      <c r="P419" s="1487">
        <f>'НЗ 2-экз'!P417</f>
        <v>0</v>
      </c>
      <c r="Q419" s="1487">
        <f>'НЗ 2-экз'!Q417</f>
        <v>0</v>
      </c>
      <c r="R419" s="1487">
        <f>'НЗ 2-экз'!R417</f>
        <v>0</v>
      </c>
      <c r="S419" s="1487">
        <f>'НЗ 2-экз'!S417</f>
        <v>0</v>
      </c>
      <c r="T419" s="1487">
        <f>'НЗ 2-экз'!T417</f>
        <v>0</v>
      </c>
      <c r="U419" s="1487">
        <f>'НЗ 2-экз'!U417</f>
        <v>0</v>
      </c>
      <c r="V419" s="1487">
        <f>'НЗ 2-экз'!V417</f>
        <v>0</v>
      </c>
      <c r="W419" s="1487">
        <f>'НЗ 2-экз'!W417</f>
        <v>0</v>
      </c>
      <c r="X419" s="1487">
        <f>'НЗ 2-экз'!X417</f>
        <v>0</v>
      </c>
      <c r="Y419" s="1487">
        <f>'НЗ 2-экз'!Y417</f>
        <v>0</v>
      </c>
      <c r="Z419" s="1487">
        <f>'НЗ 2-экз'!Z417</f>
        <v>0</v>
      </c>
      <c r="AA419" s="1487">
        <f>'НЗ 2-экз'!AA417</f>
        <v>0</v>
      </c>
      <c r="AB419" s="1487">
        <f>'НЗ 2-экз'!AB417</f>
        <v>0</v>
      </c>
      <c r="AC419" s="1487">
        <f>'НЗ 2-экз'!AC417</f>
        <v>0</v>
      </c>
      <c r="AD419" s="1487">
        <f>'НЗ 2-экз'!AD417</f>
        <v>0</v>
      </c>
      <c r="AE419" s="1488"/>
      <c r="AF419" s="1488"/>
      <c r="AG419" s="1488">
        <f t="shared" si="134"/>
        <v>0</v>
      </c>
      <c r="AH419" s="1488">
        <f t="shared" si="137"/>
        <v>0</v>
      </c>
      <c r="AI419" s="1488">
        <f t="shared" si="135"/>
        <v>0</v>
      </c>
      <c r="AJ419" s="1488">
        <f t="shared" si="138"/>
        <v>0</v>
      </c>
      <c r="AK419" s="1488">
        <f t="shared" si="139"/>
        <v>0</v>
      </c>
      <c r="AL419" s="1488">
        <f t="shared" si="136"/>
        <v>0</v>
      </c>
      <c r="AM419" s="1839"/>
    </row>
    <row r="420" spans="1:39" ht="11.25" hidden="1" customHeight="1" x14ac:dyDescent="0.2">
      <c r="A420" s="1425">
        <v>340</v>
      </c>
      <c r="B420" s="1057">
        <v>244</v>
      </c>
      <c r="C420" s="1487">
        <f>'НЗ 2-экз'!C418</f>
        <v>0</v>
      </c>
      <c r="D420" s="1487">
        <f>'НЗ 2-экз'!D418</f>
        <v>0</v>
      </c>
      <c r="E420" s="1487">
        <f>'НЗ 2-экз'!E418</f>
        <v>0</v>
      </c>
      <c r="F420" s="1487">
        <f>'НЗ 2-экз'!F418</f>
        <v>0</v>
      </c>
      <c r="G420" s="1487">
        <f>'НЗ 2-экз'!G418</f>
        <v>0</v>
      </c>
      <c r="H420" s="1487">
        <f>'НЗ 2-экз'!H418</f>
        <v>0</v>
      </c>
      <c r="I420" s="1487">
        <f>'НЗ 2-экз'!I418</f>
        <v>0</v>
      </c>
      <c r="J420" s="1487">
        <f>'НЗ 2-экз'!J418</f>
        <v>0</v>
      </c>
      <c r="K420" s="1487">
        <f>'НЗ 2-экз'!K418</f>
        <v>0</v>
      </c>
      <c r="L420" s="1487">
        <f>'НЗ 2-экз'!L418</f>
        <v>0</v>
      </c>
      <c r="M420" s="1487">
        <f>'НЗ 2-экз'!M418</f>
        <v>0</v>
      </c>
      <c r="N420" s="1487">
        <f>'НЗ 2-экз'!N418</f>
        <v>0</v>
      </c>
      <c r="O420" s="1487">
        <f>'НЗ 2-экз'!O418</f>
        <v>0</v>
      </c>
      <c r="P420" s="1487">
        <f>'НЗ 2-экз'!P418</f>
        <v>0</v>
      </c>
      <c r="Q420" s="1487">
        <f>'НЗ 2-экз'!Q418</f>
        <v>0</v>
      </c>
      <c r="R420" s="1487">
        <f>'НЗ 2-экз'!R418</f>
        <v>0</v>
      </c>
      <c r="S420" s="1487">
        <f>'НЗ 2-экз'!S418</f>
        <v>0</v>
      </c>
      <c r="T420" s="1487">
        <f>'НЗ 2-экз'!T418</f>
        <v>0</v>
      </c>
      <c r="U420" s="1487">
        <f>'НЗ 2-экз'!U418</f>
        <v>0</v>
      </c>
      <c r="V420" s="1487">
        <f>'НЗ 2-экз'!V418</f>
        <v>0</v>
      </c>
      <c r="W420" s="1487">
        <f>'НЗ 2-экз'!W418</f>
        <v>0</v>
      </c>
      <c r="X420" s="1487">
        <f>'НЗ 2-экз'!X418</f>
        <v>0</v>
      </c>
      <c r="Y420" s="1487">
        <f>'НЗ 2-экз'!Y418</f>
        <v>0</v>
      </c>
      <c r="Z420" s="1487">
        <f>'НЗ 2-экз'!Z418</f>
        <v>0</v>
      </c>
      <c r="AA420" s="1487">
        <f>'НЗ 2-экз'!AA418</f>
        <v>0</v>
      </c>
      <c r="AB420" s="1487">
        <f>'НЗ 2-экз'!AB418</f>
        <v>0</v>
      </c>
      <c r="AC420" s="1487">
        <f>'НЗ 2-экз'!AC418</f>
        <v>0</v>
      </c>
      <c r="AD420" s="1487">
        <f>'НЗ 2-экз'!AD418</f>
        <v>0</v>
      </c>
      <c r="AE420" s="1488"/>
      <c r="AF420" s="1488"/>
      <c r="AG420" s="1488">
        <f t="shared" si="134"/>
        <v>0</v>
      </c>
      <c r="AH420" s="1488">
        <f t="shared" si="137"/>
        <v>0</v>
      </c>
      <c r="AI420" s="1488">
        <f t="shared" si="135"/>
        <v>0</v>
      </c>
      <c r="AJ420" s="1488">
        <f t="shared" si="138"/>
        <v>0</v>
      </c>
      <c r="AK420" s="1488">
        <f t="shared" si="139"/>
        <v>0</v>
      </c>
      <c r="AL420" s="1488">
        <f t="shared" si="136"/>
        <v>0</v>
      </c>
      <c r="AM420" s="1839"/>
    </row>
    <row r="421" spans="1:39" ht="11.25" hidden="1" customHeight="1" x14ac:dyDescent="0.2">
      <c r="A421" s="1425">
        <v>341</v>
      </c>
      <c r="B421" s="1057">
        <v>244</v>
      </c>
      <c r="C421" s="1487">
        <f>'НЗ 2-экз'!C419</f>
        <v>0</v>
      </c>
      <c r="D421" s="1487">
        <f>'НЗ 2-экз'!D419</f>
        <v>0</v>
      </c>
      <c r="E421" s="1487">
        <f>'НЗ 2-экз'!E419</f>
        <v>0</v>
      </c>
      <c r="F421" s="1487">
        <f>'НЗ 2-экз'!F419</f>
        <v>0</v>
      </c>
      <c r="G421" s="1487">
        <f>'НЗ 2-экз'!G419</f>
        <v>0</v>
      </c>
      <c r="H421" s="1487">
        <f>'НЗ 2-экз'!H419</f>
        <v>0</v>
      </c>
      <c r="I421" s="1487">
        <f>'НЗ 2-экз'!I419</f>
        <v>0</v>
      </c>
      <c r="J421" s="1487">
        <f>'НЗ 2-экз'!J419</f>
        <v>0</v>
      </c>
      <c r="K421" s="1487">
        <f>'НЗ 2-экз'!K419</f>
        <v>0</v>
      </c>
      <c r="L421" s="1487">
        <f>'НЗ 2-экз'!L419</f>
        <v>0</v>
      </c>
      <c r="M421" s="1487">
        <f>'НЗ 2-экз'!M419</f>
        <v>0</v>
      </c>
      <c r="N421" s="1487">
        <f>'НЗ 2-экз'!N419</f>
        <v>0</v>
      </c>
      <c r="O421" s="1487">
        <f>'НЗ 2-экз'!O419</f>
        <v>0</v>
      </c>
      <c r="P421" s="1487">
        <f>'НЗ 2-экз'!P419</f>
        <v>0</v>
      </c>
      <c r="Q421" s="1487">
        <f>'НЗ 2-экз'!Q419</f>
        <v>0</v>
      </c>
      <c r="R421" s="1487">
        <f>'НЗ 2-экз'!R419</f>
        <v>0</v>
      </c>
      <c r="S421" s="1487">
        <f>'НЗ 2-экз'!S419</f>
        <v>0</v>
      </c>
      <c r="T421" s="1487">
        <f>'НЗ 2-экз'!T419</f>
        <v>0</v>
      </c>
      <c r="U421" s="1487">
        <f>'НЗ 2-экз'!U419</f>
        <v>0</v>
      </c>
      <c r="V421" s="1487">
        <f>'НЗ 2-экз'!V419</f>
        <v>0</v>
      </c>
      <c r="W421" s="1487">
        <f>'НЗ 2-экз'!W419</f>
        <v>0</v>
      </c>
      <c r="X421" s="1487">
        <f>'НЗ 2-экз'!X419</f>
        <v>0</v>
      </c>
      <c r="Y421" s="1487">
        <f>'НЗ 2-экз'!Y419</f>
        <v>0</v>
      </c>
      <c r="Z421" s="1487">
        <f>'НЗ 2-экз'!Z419</f>
        <v>0</v>
      </c>
      <c r="AA421" s="1487">
        <f>'НЗ 2-экз'!AA419</f>
        <v>0</v>
      </c>
      <c r="AB421" s="1487">
        <f>'НЗ 2-экз'!AB419</f>
        <v>0</v>
      </c>
      <c r="AC421" s="1487">
        <f>'НЗ 2-экз'!AC419</f>
        <v>0</v>
      </c>
      <c r="AD421" s="1487">
        <f>'НЗ 2-экз'!AD419</f>
        <v>0</v>
      </c>
      <c r="AE421" s="1488"/>
      <c r="AF421" s="1488"/>
      <c r="AG421" s="1488">
        <f t="shared" si="134"/>
        <v>0</v>
      </c>
      <c r="AH421" s="1488">
        <f t="shared" si="137"/>
        <v>0</v>
      </c>
      <c r="AI421" s="1488">
        <f t="shared" si="135"/>
        <v>0</v>
      </c>
      <c r="AJ421" s="1488">
        <f t="shared" si="138"/>
        <v>0</v>
      </c>
      <c r="AK421" s="1488">
        <f t="shared" si="139"/>
        <v>0</v>
      </c>
      <c r="AL421" s="1488">
        <f t="shared" si="136"/>
        <v>0</v>
      </c>
      <c r="AM421" s="1839"/>
    </row>
    <row r="422" spans="1:39" ht="11.25" hidden="1" customHeight="1" x14ac:dyDescent="0.2">
      <c r="A422" s="1425">
        <v>342</v>
      </c>
      <c r="B422" s="1057">
        <v>244</v>
      </c>
      <c r="C422" s="1487">
        <f>'НЗ 2-экз'!C420</f>
        <v>0</v>
      </c>
      <c r="D422" s="1487">
        <f>'НЗ 2-экз'!D420</f>
        <v>0</v>
      </c>
      <c r="E422" s="1487">
        <f>'НЗ 2-экз'!E420</f>
        <v>0</v>
      </c>
      <c r="F422" s="1487">
        <f>'НЗ 2-экз'!F420</f>
        <v>0</v>
      </c>
      <c r="G422" s="1487">
        <f>'НЗ 2-экз'!G420</f>
        <v>0</v>
      </c>
      <c r="H422" s="1487">
        <f>'НЗ 2-экз'!H420</f>
        <v>0</v>
      </c>
      <c r="I422" s="1487">
        <f>'НЗ 2-экз'!I420</f>
        <v>0</v>
      </c>
      <c r="J422" s="1487">
        <f>'НЗ 2-экз'!J420</f>
        <v>0</v>
      </c>
      <c r="K422" s="1487">
        <f>'НЗ 2-экз'!K420</f>
        <v>0</v>
      </c>
      <c r="L422" s="1487">
        <f>'НЗ 2-экз'!L420</f>
        <v>0</v>
      </c>
      <c r="M422" s="1487">
        <f>'НЗ 2-экз'!M420</f>
        <v>0</v>
      </c>
      <c r="N422" s="1487">
        <f>'НЗ 2-экз'!N420</f>
        <v>0</v>
      </c>
      <c r="O422" s="1487">
        <f>'НЗ 2-экз'!O420</f>
        <v>0</v>
      </c>
      <c r="P422" s="1487">
        <f>'НЗ 2-экз'!P420</f>
        <v>0</v>
      </c>
      <c r="Q422" s="1487">
        <f>'НЗ 2-экз'!Q420</f>
        <v>0</v>
      </c>
      <c r="R422" s="1487">
        <f>'НЗ 2-экз'!R420</f>
        <v>0</v>
      </c>
      <c r="S422" s="1487">
        <f>'НЗ 2-экз'!S420</f>
        <v>0</v>
      </c>
      <c r="T422" s="1487">
        <f>'НЗ 2-экз'!T420</f>
        <v>0</v>
      </c>
      <c r="U422" s="1487">
        <f>'НЗ 2-экз'!U420</f>
        <v>0</v>
      </c>
      <c r="V422" s="1487">
        <f>'НЗ 2-экз'!V420</f>
        <v>0</v>
      </c>
      <c r="W422" s="1487">
        <f>'НЗ 2-экз'!W420</f>
        <v>0</v>
      </c>
      <c r="X422" s="1487">
        <f>'НЗ 2-экз'!X420</f>
        <v>0</v>
      </c>
      <c r="Y422" s="1487">
        <f>'НЗ 2-экз'!Y420</f>
        <v>0</v>
      </c>
      <c r="Z422" s="1487">
        <f>'НЗ 2-экз'!Z420</f>
        <v>0</v>
      </c>
      <c r="AA422" s="1487">
        <f>'НЗ 2-экз'!AA420</f>
        <v>0</v>
      </c>
      <c r="AB422" s="1487">
        <f>'НЗ 2-экз'!AB420</f>
        <v>0</v>
      </c>
      <c r="AC422" s="1487">
        <f>'НЗ 2-экз'!AC420</f>
        <v>0</v>
      </c>
      <c r="AD422" s="1487">
        <f>'НЗ 2-экз'!AD420</f>
        <v>0</v>
      </c>
      <c r="AE422" s="1488"/>
      <c r="AF422" s="1488"/>
      <c r="AG422" s="1488">
        <f t="shared" si="134"/>
        <v>0</v>
      </c>
      <c r="AH422" s="1488">
        <f t="shared" si="137"/>
        <v>0</v>
      </c>
      <c r="AI422" s="1488">
        <f t="shared" si="135"/>
        <v>0</v>
      </c>
      <c r="AJ422" s="1488">
        <f t="shared" si="138"/>
        <v>0</v>
      </c>
      <c r="AK422" s="1488">
        <f t="shared" si="139"/>
        <v>0</v>
      </c>
      <c r="AL422" s="1488">
        <f t="shared" si="136"/>
        <v>0</v>
      </c>
      <c r="AM422" s="1839"/>
    </row>
    <row r="423" spans="1:39" ht="11.25" hidden="1" customHeight="1" x14ac:dyDescent="0.2">
      <c r="A423" s="1425">
        <v>343</v>
      </c>
      <c r="B423" s="1057">
        <v>244</v>
      </c>
      <c r="C423" s="1487">
        <f>'НЗ 2-экз'!C421</f>
        <v>0</v>
      </c>
      <c r="D423" s="1487">
        <f>'НЗ 2-экз'!D421</f>
        <v>0</v>
      </c>
      <c r="E423" s="1487">
        <f>'НЗ 2-экз'!E421</f>
        <v>0</v>
      </c>
      <c r="F423" s="1487">
        <f>'НЗ 2-экз'!F421</f>
        <v>0</v>
      </c>
      <c r="G423" s="1487">
        <f>'НЗ 2-экз'!G421</f>
        <v>0</v>
      </c>
      <c r="H423" s="1487">
        <f>'НЗ 2-экз'!H421</f>
        <v>0</v>
      </c>
      <c r="I423" s="1487">
        <f>'НЗ 2-экз'!I421</f>
        <v>0</v>
      </c>
      <c r="J423" s="1487">
        <f>'НЗ 2-экз'!J421</f>
        <v>0</v>
      </c>
      <c r="K423" s="1487">
        <f>'НЗ 2-экз'!K421</f>
        <v>0</v>
      </c>
      <c r="L423" s="1487">
        <f>'НЗ 2-экз'!L421</f>
        <v>0</v>
      </c>
      <c r="M423" s="1487">
        <f>'НЗ 2-экз'!M421</f>
        <v>0</v>
      </c>
      <c r="N423" s="1487">
        <f>'НЗ 2-экз'!N421</f>
        <v>0</v>
      </c>
      <c r="O423" s="1487">
        <f>'НЗ 2-экз'!O421</f>
        <v>0</v>
      </c>
      <c r="P423" s="1487">
        <f>'НЗ 2-экз'!P421</f>
        <v>0</v>
      </c>
      <c r="Q423" s="1487">
        <f>'НЗ 2-экз'!Q421</f>
        <v>0</v>
      </c>
      <c r="R423" s="1487">
        <f>'НЗ 2-экз'!R421</f>
        <v>0</v>
      </c>
      <c r="S423" s="1487">
        <f>'НЗ 2-экз'!S421</f>
        <v>0</v>
      </c>
      <c r="T423" s="1487">
        <f>'НЗ 2-экз'!T421</f>
        <v>0</v>
      </c>
      <c r="U423" s="1487">
        <f>'НЗ 2-экз'!U421</f>
        <v>0</v>
      </c>
      <c r="V423" s="1487">
        <f>'НЗ 2-экз'!V421</f>
        <v>0</v>
      </c>
      <c r="W423" s="1487">
        <f>'НЗ 2-экз'!W421</f>
        <v>0</v>
      </c>
      <c r="X423" s="1487">
        <f>'НЗ 2-экз'!X421</f>
        <v>0</v>
      </c>
      <c r="Y423" s="1487">
        <f>'НЗ 2-экз'!Y421</f>
        <v>0</v>
      </c>
      <c r="Z423" s="1487">
        <f>'НЗ 2-экз'!Z421</f>
        <v>0</v>
      </c>
      <c r="AA423" s="1487">
        <f>'НЗ 2-экз'!AA421</f>
        <v>0</v>
      </c>
      <c r="AB423" s="1487">
        <f>'НЗ 2-экз'!AB421</f>
        <v>0</v>
      </c>
      <c r="AC423" s="1487">
        <f>'НЗ 2-экз'!AC421</f>
        <v>0</v>
      </c>
      <c r="AD423" s="1487">
        <f>'НЗ 2-экз'!AD421</f>
        <v>0</v>
      </c>
      <c r="AE423" s="1488"/>
      <c r="AF423" s="1488"/>
      <c r="AG423" s="1488">
        <f t="shared" si="134"/>
        <v>0</v>
      </c>
      <c r="AH423" s="1488">
        <f t="shared" si="137"/>
        <v>0</v>
      </c>
      <c r="AI423" s="1488">
        <f t="shared" si="135"/>
        <v>0</v>
      </c>
      <c r="AJ423" s="1488">
        <f t="shared" si="138"/>
        <v>0</v>
      </c>
      <c r="AK423" s="1488">
        <f t="shared" si="139"/>
        <v>0</v>
      </c>
      <c r="AL423" s="1488">
        <f t="shared" si="136"/>
        <v>0</v>
      </c>
      <c r="AM423" s="1839"/>
    </row>
    <row r="424" spans="1:39" ht="11.25" hidden="1" customHeight="1" x14ac:dyDescent="0.2">
      <c r="A424" s="1425">
        <v>344</v>
      </c>
      <c r="B424" s="1057">
        <v>244</v>
      </c>
      <c r="C424" s="1487">
        <f>'НЗ 2-экз'!C422</f>
        <v>0</v>
      </c>
      <c r="D424" s="1487">
        <f>'НЗ 2-экз'!D422</f>
        <v>0</v>
      </c>
      <c r="E424" s="1487">
        <f>'НЗ 2-экз'!E422</f>
        <v>0</v>
      </c>
      <c r="F424" s="1487">
        <f>'НЗ 2-экз'!F422</f>
        <v>0</v>
      </c>
      <c r="G424" s="1487">
        <f>'НЗ 2-экз'!G422</f>
        <v>0</v>
      </c>
      <c r="H424" s="1487">
        <f>'НЗ 2-экз'!H422</f>
        <v>0</v>
      </c>
      <c r="I424" s="1487">
        <f>'НЗ 2-экз'!I422</f>
        <v>0</v>
      </c>
      <c r="J424" s="1487">
        <f>'НЗ 2-экз'!J422</f>
        <v>0</v>
      </c>
      <c r="K424" s="1487">
        <f>'НЗ 2-экз'!K422</f>
        <v>0</v>
      </c>
      <c r="L424" s="1487">
        <f>'НЗ 2-экз'!L422</f>
        <v>0</v>
      </c>
      <c r="M424" s="1487">
        <f>'НЗ 2-экз'!M422</f>
        <v>0</v>
      </c>
      <c r="N424" s="1487">
        <f>'НЗ 2-экз'!N422</f>
        <v>0</v>
      </c>
      <c r="O424" s="1487">
        <f>'НЗ 2-экз'!O422</f>
        <v>0</v>
      </c>
      <c r="P424" s="1487">
        <f>'НЗ 2-экз'!P422</f>
        <v>0</v>
      </c>
      <c r="Q424" s="1487">
        <f>'НЗ 2-экз'!Q422</f>
        <v>0</v>
      </c>
      <c r="R424" s="1487">
        <f>'НЗ 2-экз'!R422</f>
        <v>0</v>
      </c>
      <c r="S424" s="1487">
        <f>'НЗ 2-экз'!S422</f>
        <v>0</v>
      </c>
      <c r="T424" s="1487">
        <f>'НЗ 2-экз'!T422</f>
        <v>0</v>
      </c>
      <c r="U424" s="1487">
        <f>'НЗ 2-экз'!U422</f>
        <v>0</v>
      </c>
      <c r="V424" s="1487">
        <f>'НЗ 2-экз'!V422</f>
        <v>0</v>
      </c>
      <c r="W424" s="1487">
        <f>'НЗ 2-экз'!W422</f>
        <v>0</v>
      </c>
      <c r="X424" s="1487">
        <f>'НЗ 2-экз'!X422</f>
        <v>0</v>
      </c>
      <c r="Y424" s="1487">
        <f>'НЗ 2-экз'!Y422</f>
        <v>0</v>
      </c>
      <c r="Z424" s="1487">
        <f>'НЗ 2-экз'!Z422</f>
        <v>0</v>
      </c>
      <c r="AA424" s="1487">
        <f>'НЗ 2-экз'!AA422</f>
        <v>0</v>
      </c>
      <c r="AB424" s="1487">
        <f>'НЗ 2-экз'!AB422</f>
        <v>0</v>
      </c>
      <c r="AC424" s="1487">
        <f>'НЗ 2-экз'!AC422</f>
        <v>0</v>
      </c>
      <c r="AD424" s="1487">
        <f>'НЗ 2-экз'!AD422</f>
        <v>0</v>
      </c>
      <c r="AE424" s="1488"/>
      <c r="AF424" s="1488"/>
      <c r="AG424" s="1488">
        <f t="shared" si="134"/>
        <v>0</v>
      </c>
      <c r="AH424" s="1488">
        <f t="shared" si="137"/>
        <v>0</v>
      </c>
      <c r="AI424" s="1488">
        <f t="shared" si="135"/>
        <v>0</v>
      </c>
      <c r="AJ424" s="1488">
        <f t="shared" si="138"/>
        <v>0</v>
      </c>
      <c r="AK424" s="1488">
        <f t="shared" si="139"/>
        <v>0</v>
      </c>
      <c r="AL424" s="1488">
        <f t="shared" si="136"/>
        <v>0</v>
      </c>
      <c r="AM424" s="1839"/>
    </row>
    <row r="425" spans="1:39" ht="11.25" hidden="1" customHeight="1" x14ac:dyDescent="0.2">
      <c r="A425" s="1425">
        <v>345</v>
      </c>
      <c r="B425" s="1057">
        <v>244</v>
      </c>
      <c r="C425" s="1487">
        <f>'НЗ 2-экз'!C423</f>
        <v>0</v>
      </c>
      <c r="D425" s="1487">
        <f>'НЗ 2-экз'!D423</f>
        <v>0</v>
      </c>
      <c r="E425" s="1487">
        <f>'НЗ 2-экз'!E423</f>
        <v>0</v>
      </c>
      <c r="F425" s="1487">
        <f>'НЗ 2-экз'!F423</f>
        <v>0</v>
      </c>
      <c r="G425" s="1487">
        <f>'НЗ 2-экз'!G423</f>
        <v>0</v>
      </c>
      <c r="H425" s="1487">
        <f>'НЗ 2-экз'!H423</f>
        <v>0</v>
      </c>
      <c r="I425" s="1487">
        <f>'НЗ 2-экз'!I423</f>
        <v>0</v>
      </c>
      <c r="J425" s="1487">
        <f>'НЗ 2-экз'!J423</f>
        <v>0</v>
      </c>
      <c r="K425" s="1487">
        <f>'НЗ 2-экз'!K423</f>
        <v>0</v>
      </c>
      <c r="L425" s="1487">
        <f>'НЗ 2-экз'!L423</f>
        <v>0</v>
      </c>
      <c r="M425" s="1487">
        <f>'НЗ 2-экз'!M423</f>
        <v>0</v>
      </c>
      <c r="N425" s="1487">
        <f>'НЗ 2-экз'!N423</f>
        <v>0</v>
      </c>
      <c r="O425" s="1487">
        <f>'НЗ 2-экз'!O423</f>
        <v>0</v>
      </c>
      <c r="P425" s="1487">
        <f>'НЗ 2-экз'!P423</f>
        <v>0</v>
      </c>
      <c r="Q425" s="1487">
        <f>'НЗ 2-экз'!Q423</f>
        <v>0</v>
      </c>
      <c r="R425" s="1487">
        <f>'НЗ 2-экз'!R423</f>
        <v>0</v>
      </c>
      <c r="S425" s="1487">
        <f>'НЗ 2-экз'!S423</f>
        <v>0</v>
      </c>
      <c r="T425" s="1487">
        <f>'НЗ 2-экз'!T423</f>
        <v>0</v>
      </c>
      <c r="U425" s="1487">
        <f>'НЗ 2-экз'!U423</f>
        <v>0</v>
      </c>
      <c r="V425" s="1487">
        <f>'НЗ 2-экз'!V423</f>
        <v>0</v>
      </c>
      <c r="W425" s="1487">
        <f>'НЗ 2-экз'!W423</f>
        <v>0</v>
      </c>
      <c r="X425" s="1487">
        <f>'НЗ 2-экз'!X423</f>
        <v>0</v>
      </c>
      <c r="Y425" s="1487">
        <f>'НЗ 2-экз'!Y423</f>
        <v>0</v>
      </c>
      <c r="Z425" s="1487">
        <f>'НЗ 2-экз'!Z423</f>
        <v>0</v>
      </c>
      <c r="AA425" s="1487">
        <f>'НЗ 2-экз'!AA423</f>
        <v>0</v>
      </c>
      <c r="AB425" s="1487">
        <f>'НЗ 2-экз'!AB423</f>
        <v>0</v>
      </c>
      <c r="AC425" s="1487">
        <f>'НЗ 2-экз'!AC423</f>
        <v>0</v>
      </c>
      <c r="AD425" s="1487">
        <f>'НЗ 2-экз'!AD423</f>
        <v>0</v>
      </c>
      <c r="AE425" s="1488"/>
      <c r="AF425" s="1488"/>
      <c r="AG425" s="1488">
        <f t="shared" si="134"/>
        <v>0</v>
      </c>
      <c r="AH425" s="1488">
        <f t="shared" si="137"/>
        <v>0</v>
      </c>
      <c r="AI425" s="1488">
        <f t="shared" si="135"/>
        <v>0</v>
      </c>
      <c r="AJ425" s="1488">
        <f t="shared" si="138"/>
        <v>0</v>
      </c>
      <c r="AK425" s="1488">
        <f t="shared" si="139"/>
        <v>0</v>
      </c>
      <c r="AL425" s="1488">
        <f t="shared" si="136"/>
        <v>0</v>
      </c>
      <c r="AM425" s="1839"/>
    </row>
    <row r="426" spans="1:39" ht="11.25" hidden="1" customHeight="1" x14ac:dyDescent="0.2">
      <c r="A426" s="1425">
        <v>346</v>
      </c>
      <c r="B426" s="1057">
        <v>244</v>
      </c>
      <c r="C426" s="1487">
        <f>'НЗ 2-экз'!C424</f>
        <v>0</v>
      </c>
      <c r="D426" s="1487">
        <f>'НЗ 2-экз'!D424</f>
        <v>0</v>
      </c>
      <c r="E426" s="1487">
        <f>'НЗ 2-экз'!E424</f>
        <v>0</v>
      </c>
      <c r="F426" s="1487">
        <f>'НЗ 2-экз'!F424</f>
        <v>0</v>
      </c>
      <c r="G426" s="1487">
        <f>'НЗ 2-экз'!G424</f>
        <v>0</v>
      </c>
      <c r="H426" s="1487">
        <f>'НЗ 2-экз'!H424</f>
        <v>0</v>
      </c>
      <c r="I426" s="1487">
        <f>'НЗ 2-экз'!I424</f>
        <v>0</v>
      </c>
      <c r="J426" s="1487">
        <f>'НЗ 2-экз'!J424</f>
        <v>0</v>
      </c>
      <c r="K426" s="1487">
        <f>'НЗ 2-экз'!K424</f>
        <v>0</v>
      </c>
      <c r="L426" s="1487">
        <f>'НЗ 2-экз'!L424</f>
        <v>0</v>
      </c>
      <c r="M426" s="1487">
        <f>'НЗ 2-экз'!M424</f>
        <v>0</v>
      </c>
      <c r="N426" s="1487">
        <f>'НЗ 2-экз'!N424</f>
        <v>0</v>
      </c>
      <c r="O426" s="1487">
        <f>'НЗ 2-экз'!O424</f>
        <v>0</v>
      </c>
      <c r="P426" s="1487">
        <f>'НЗ 2-экз'!P424</f>
        <v>0</v>
      </c>
      <c r="Q426" s="1487">
        <f>'НЗ 2-экз'!Q424</f>
        <v>0</v>
      </c>
      <c r="R426" s="1487">
        <f>'НЗ 2-экз'!R424</f>
        <v>0</v>
      </c>
      <c r="S426" s="1487">
        <f>'НЗ 2-экз'!S424</f>
        <v>0</v>
      </c>
      <c r="T426" s="1487">
        <f>'НЗ 2-экз'!T424</f>
        <v>0</v>
      </c>
      <c r="U426" s="1487">
        <f>'НЗ 2-экз'!U424</f>
        <v>0</v>
      </c>
      <c r="V426" s="1487">
        <f>'НЗ 2-экз'!V424</f>
        <v>0</v>
      </c>
      <c r="W426" s="1487">
        <f>'НЗ 2-экз'!W424</f>
        <v>0</v>
      </c>
      <c r="X426" s="1487">
        <f>'НЗ 2-экз'!X424</f>
        <v>0</v>
      </c>
      <c r="Y426" s="1487">
        <f>'НЗ 2-экз'!Y424</f>
        <v>0</v>
      </c>
      <c r="Z426" s="1487">
        <f>'НЗ 2-экз'!Z424</f>
        <v>0</v>
      </c>
      <c r="AA426" s="1487">
        <f>'НЗ 2-экз'!AA424</f>
        <v>0</v>
      </c>
      <c r="AB426" s="1487">
        <f>'НЗ 2-экз'!AB424</f>
        <v>0</v>
      </c>
      <c r="AC426" s="1487">
        <f>'НЗ 2-экз'!AC424</f>
        <v>0</v>
      </c>
      <c r="AD426" s="1487">
        <f>'НЗ 2-экз'!AD424</f>
        <v>0</v>
      </c>
      <c r="AE426" s="1488"/>
      <c r="AF426" s="1488"/>
      <c r="AG426" s="1488">
        <f t="shared" si="134"/>
        <v>0</v>
      </c>
      <c r="AH426" s="1488">
        <f t="shared" si="137"/>
        <v>0</v>
      </c>
      <c r="AI426" s="1488">
        <f t="shared" si="135"/>
        <v>0</v>
      </c>
      <c r="AJ426" s="1488">
        <f t="shared" si="138"/>
        <v>0</v>
      </c>
      <c r="AK426" s="1488">
        <f t="shared" si="139"/>
        <v>0</v>
      </c>
      <c r="AL426" s="1488">
        <f t="shared" si="136"/>
        <v>0</v>
      </c>
      <c r="AM426" s="1839"/>
    </row>
    <row r="427" spans="1:39" ht="11.25" hidden="1" customHeight="1" x14ac:dyDescent="0.2">
      <c r="A427" s="1425">
        <v>349</v>
      </c>
      <c r="B427" s="1057">
        <v>244</v>
      </c>
      <c r="C427" s="1487">
        <f>'НЗ 2-экз'!C425</f>
        <v>0</v>
      </c>
      <c r="D427" s="1487">
        <f>'НЗ 2-экз'!D425</f>
        <v>0</v>
      </c>
      <c r="E427" s="1487">
        <f>'НЗ 2-экз'!E425</f>
        <v>0</v>
      </c>
      <c r="F427" s="1487">
        <f>'НЗ 2-экз'!F425</f>
        <v>0</v>
      </c>
      <c r="G427" s="1487">
        <f>'НЗ 2-экз'!G425</f>
        <v>0</v>
      </c>
      <c r="H427" s="1487">
        <f>'НЗ 2-экз'!H425</f>
        <v>0</v>
      </c>
      <c r="I427" s="1487">
        <f>'НЗ 2-экз'!I425</f>
        <v>0</v>
      </c>
      <c r="J427" s="1487">
        <f>'НЗ 2-экз'!J425</f>
        <v>0</v>
      </c>
      <c r="K427" s="1487">
        <f>'НЗ 2-экз'!K425</f>
        <v>0</v>
      </c>
      <c r="L427" s="1487">
        <f>'НЗ 2-экз'!L425</f>
        <v>0</v>
      </c>
      <c r="M427" s="1487">
        <f>'НЗ 2-экз'!M425</f>
        <v>0</v>
      </c>
      <c r="N427" s="1487">
        <f>'НЗ 2-экз'!N425</f>
        <v>0</v>
      </c>
      <c r="O427" s="1487">
        <f>'НЗ 2-экз'!O425</f>
        <v>0</v>
      </c>
      <c r="P427" s="1487">
        <f>'НЗ 2-экз'!P425</f>
        <v>0</v>
      </c>
      <c r="Q427" s="1487">
        <f>'НЗ 2-экз'!Q425</f>
        <v>0</v>
      </c>
      <c r="R427" s="1487">
        <f>'НЗ 2-экз'!R425</f>
        <v>0</v>
      </c>
      <c r="S427" s="1487">
        <f>'НЗ 2-экз'!S425</f>
        <v>0</v>
      </c>
      <c r="T427" s="1487">
        <f>'НЗ 2-экз'!T425</f>
        <v>0</v>
      </c>
      <c r="U427" s="1487">
        <f>'НЗ 2-экз'!U425</f>
        <v>0</v>
      </c>
      <c r="V427" s="1487">
        <f>'НЗ 2-экз'!V425</f>
        <v>0</v>
      </c>
      <c r="W427" s="1487">
        <f>'НЗ 2-экз'!W425</f>
        <v>0</v>
      </c>
      <c r="X427" s="1487">
        <f>'НЗ 2-экз'!X425</f>
        <v>0</v>
      </c>
      <c r="Y427" s="1487">
        <f>'НЗ 2-экз'!Y425</f>
        <v>0</v>
      </c>
      <c r="Z427" s="1487">
        <f>'НЗ 2-экз'!Z425</f>
        <v>0</v>
      </c>
      <c r="AA427" s="1487">
        <f>'НЗ 2-экз'!AA425</f>
        <v>0</v>
      </c>
      <c r="AB427" s="1487">
        <f>'НЗ 2-экз'!AB425</f>
        <v>0</v>
      </c>
      <c r="AC427" s="1487">
        <f>'НЗ 2-экз'!AC425</f>
        <v>0</v>
      </c>
      <c r="AD427" s="1487">
        <f>'НЗ 2-экз'!AD425</f>
        <v>0</v>
      </c>
      <c r="AE427" s="1488"/>
      <c r="AF427" s="1488"/>
      <c r="AG427" s="1488">
        <f t="shared" si="134"/>
        <v>0</v>
      </c>
      <c r="AH427" s="1488">
        <f t="shared" si="137"/>
        <v>0</v>
      </c>
      <c r="AI427" s="1488">
        <f t="shared" si="135"/>
        <v>0</v>
      </c>
      <c r="AJ427" s="1488">
        <f t="shared" si="138"/>
        <v>0</v>
      </c>
      <c r="AK427" s="1488">
        <f t="shared" si="139"/>
        <v>0</v>
      </c>
      <c r="AL427" s="1488">
        <f t="shared" si="136"/>
        <v>0</v>
      </c>
      <c r="AM427" s="1839"/>
    </row>
    <row r="428" spans="1:39" ht="11.25" hidden="1" customHeight="1" x14ac:dyDescent="0.2">
      <c r="A428" s="1431">
        <v>352</v>
      </c>
      <c r="B428" s="269">
        <v>244</v>
      </c>
      <c r="C428" s="1487">
        <f>'НЗ 2-экз'!C426</f>
        <v>0</v>
      </c>
      <c r="D428" s="1487">
        <f>'НЗ 2-экз'!D426</f>
        <v>0</v>
      </c>
      <c r="E428" s="1487">
        <f>'НЗ 2-экз'!E426</f>
        <v>0</v>
      </c>
      <c r="F428" s="1487">
        <f>'НЗ 2-экз'!F426</f>
        <v>0</v>
      </c>
      <c r="G428" s="1487">
        <f>'НЗ 2-экз'!G426</f>
        <v>0</v>
      </c>
      <c r="H428" s="1487">
        <f>'НЗ 2-экз'!H426</f>
        <v>0</v>
      </c>
      <c r="I428" s="1487">
        <f>'НЗ 2-экз'!I426</f>
        <v>0</v>
      </c>
      <c r="J428" s="1487">
        <f>'НЗ 2-экз'!J426</f>
        <v>0</v>
      </c>
      <c r="K428" s="1487">
        <f>'НЗ 2-экз'!K426</f>
        <v>0</v>
      </c>
      <c r="L428" s="1487">
        <f>'НЗ 2-экз'!L426</f>
        <v>0</v>
      </c>
      <c r="M428" s="1487">
        <f>'НЗ 2-экз'!M426</f>
        <v>0</v>
      </c>
      <c r="N428" s="1487">
        <f>'НЗ 2-экз'!N426</f>
        <v>0</v>
      </c>
      <c r="O428" s="1487">
        <f>'НЗ 2-экз'!O426</f>
        <v>0</v>
      </c>
      <c r="P428" s="1487">
        <f>'НЗ 2-экз'!P426</f>
        <v>0</v>
      </c>
      <c r="Q428" s="1487">
        <f>'НЗ 2-экз'!Q426</f>
        <v>0</v>
      </c>
      <c r="R428" s="1487">
        <f>'НЗ 2-экз'!R426</f>
        <v>0</v>
      </c>
      <c r="S428" s="1487">
        <f>'НЗ 2-экз'!S426</f>
        <v>0</v>
      </c>
      <c r="T428" s="1487">
        <f>'НЗ 2-экз'!T426</f>
        <v>0</v>
      </c>
      <c r="U428" s="1487">
        <f>'НЗ 2-экз'!U426</f>
        <v>0</v>
      </c>
      <c r="V428" s="1487">
        <f>'НЗ 2-экз'!V426</f>
        <v>0</v>
      </c>
      <c r="W428" s="1487">
        <f>'НЗ 2-экз'!W426</f>
        <v>0</v>
      </c>
      <c r="X428" s="1487">
        <f>'НЗ 2-экз'!X426</f>
        <v>0</v>
      </c>
      <c r="Y428" s="1487">
        <f>'НЗ 2-экз'!Y426</f>
        <v>0</v>
      </c>
      <c r="Z428" s="1487">
        <f>'НЗ 2-экз'!Z426</f>
        <v>0</v>
      </c>
      <c r="AA428" s="1487">
        <f>'НЗ 2-экз'!AA426</f>
        <v>0</v>
      </c>
      <c r="AB428" s="1487">
        <f>'НЗ 2-экз'!AB426</f>
        <v>0</v>
      </c>
      <c r="AC428" s="1487">
        <f>'НЗ 2-экз'!AC426</f>
        <v>0</v>
      </c>
      <c r="AD428" s="1487">
        <f>'НЗ 2-экз'!AD426</f>
        <v>0</v>
      </c>
      <c r="AE428" s="1488"/>
      <c r="AF428" s="1488"/>
      <c r="AG428" s="1488">
        <f t="shared" si="134"/>
        <v>0</v>
      </c>
      <c r="AH428" s="1488">
        <f>Z428+AD428</f>
        <v>0</v>
      </c>
      <c r="AI428" s="1488">
        <f t="shared" si="135"/>
        <v>0</v>
      </c>
      <c r="AJ428" s="1488">
        <f>AC428</f>
        <v>0</v>
      </c>
      <c r="AK428" s="1488">
        <f>SUM(Y428:AD428)</f>
        <v>0</v>
      </c>
      <c r="AL428" s="1488">
        <f t="shared" si="136"/>
        <v>0</v>
      </c>
      <c r="AM428" s="1839"/>
    </row>
    <row r="429" spans="1:39" ht="11.25" hidden="1" customHeight="1" x14ac:dyDescent="0.2">
      <c r="A429" s="1431">
        <v>353</v>
      </c>
      <c r="B429" s="269">
        <v>244</v>
      </c>
      <c r="C429" s="1487">
        <f>'НЗ 2-экз'!C427</f>
        <v>0</v>
      </c>
      <c r="D429" s="1487">
        <f>'НЗ 2-экз'!D427</f>
        <v>0</v>
      </c>
      <c r="E429" s="1487">
        <f>'НЗ 2-экз'!E427</f>
        <v>0</v>
      </c>
      <c r="F429" s="1487">
        <f>'НЗ 2-экз'!F427</f>
        <v>0</v>
      </c>
      <c r="G429" s="1487">
        <f>'НЗ 2-экз'!G427</f>
        <v>0</v>
      </c>
      <c r="H429" s="1487">
        <f>'НЗ 2-экз'!H427</f>
        <v>0</v>
      </c>
      <c r="I429" s="1487">
        <f>'НЗ 2-экз'!I427</f>
        <v>0</v>
      </c>
      <c r="J429" s="1487">
        <f>'НЗ 2-экз'!J427</f>
        <v>0</v>
      </c>
      <c r="K429" s="1487">
        <f>'НЗ 2-экз'!K427</f>
        <v>0</v>
      </c>
      <c r="L429" s="1487">
        <f>'НЗ 2-экз'!L427</f>
        <v>0</v>
      </c>
      <c r="M429" s="1487">
        <f>'НЗ 2-экз'!M427</f>
        <v>0</v>
      </c>
      <c r="N429" s="1487">
        <f>'НЗ 2-экз'!N427</f>
        <v>0</v>
      </c>
      <c r="O429" s="1487">
        <f>'НЗ 2-экз'!O427</f>
        <v>0</v>
      </c>
      <c r="P429" s="1487">
        <f>'НЗ 2-экз'!P427</f>
        <v>0</v>
      </c>
      <c r="Q429" s="1487">
        <f>'НЗ 2-экз'!Q427</f>
        <v>0</v>
      </c>
      <c r="R429" s="1487">
        <f>'НЗ 2-экз'!R427</f>
        <v>0</v>
      </c>
      <c r="S429" s="1487">
        <f>'НЗ 2-экз'!S427</f>
        <v>0</v>
      </c>
      <c r="T429" s="1487">
        <f>'НЗ 2-экз'!T427</f>
        <v>0</v>
      </c>
      <c r="U429" s="1487">
        <f>'НЗ 2-экз'!U427</f>
        <v>0</v>
      </c>
      <c r="V429" s="1487">
        <f>'НЗ 2-экз'!V427</f>
        <v>0</v>
      </c>
      <c r="W429" s="1487">
        <f>'НЗ 2-экз'!W427</f>
        <v>0</v>
      </c>
      <c r="X429" s="1487">
        <f>'НЗ 2-экз'!X427</f>
        <v>0</v>
      </c>
      <c r="Y429" s="1487">
        <f>'НЗ 2-экз'!Y427</f>
        <v>0</v>
      </c>
      <c r="Z429" s="1487">
        <f>'НЗ 2-экз'!Z427</f>
        <v>0</v>
      </c>
      <c r="AA429" s="1487">
        <f>'НЗ 2-экз'!AA427</f>
        <v>0</v>
      </c>
      <c r="AB429" s="1487">
        <f>'НЗ 2-экз'!AB427</f>
        <v>0</v>
      </c>
      <c r="AC429" s="1487">
        <f>'НЗ 2-экз'!AC427</f>
        <v>0</v>
      </c>
      <c r="AD429" s="1487">
        <f>'НЗ 2-экз'!AD427</f>
        <v>0</v>
      </c>
      <c r="AE429" s="1488"/>
      <c r="AF429" s="1488"/>
      <c r="AG429" s="1488">
        <f t="shared" si="134"/>
        <v>0</v>
      </c>
      <c r="AH429" s="1488">
        <f>Z429+AD429</f>
        <v>0</v>
      </c>
      <c r="AI429" s="1488">
        <f t="shared" si="135"/>
        <v>0</v>
      </c>
      <c r="AJ429" s="1488">
        <f>AC429</f>
        <v>0</v>
      </c>
      <c r="AK429" s="1488">
        <f>SUM(Y429:AD429)</f>
        <v>0</v>
      </c>
      <c r="AL429" s="1488">
        <f t="shared" si="136"/>
        <v>0</v>
      </c>
      <c r="AM429" s="1839"/>
    </row>
    <row r="430" spans="1:39" ht="12" x14ac:dyDescent="0.2">
      <c r="A430" s="1432" t="s">
        <v>1354</v>
      </c>
      <c r="B430" s="269"/>
      <c r="C430" s="1485">
        <f t="shared" ref="C430:D430" si="140">C381+C382+C383+C384+C400+C401+C402+C403+C404</f>
        <v>0</v>
      </c>
      <c r="D430" s="1485">
        <f t="shared" si="140"/>
        <v>0</v>
      </c>
      <c r="E430" s="1485">
        <f>E381+E382+E383+E384+E400+E401+E402+E403+E404</f>
        <v>0</v>
      </c>
      <c r="F430" s="1485">
        <f t="shared" ref="F430:AL430" si="141">F381+F382+F383+F384+F400+F401+F402+F403+F404</f>
        <v>800000</v>
      </c>
      <c r="G430" s="1485">
        <f t="shared" si="141"/>
        <v>0</v>
      </c>
      <c r="H430" s="1485">
        <f t="shared" si="141"/>
        <v>0</v>
      </c>
      <c r="I430" s="1485">
        <f t="shared" si="141"/>
        <v>0</v>
      </c>
      <c r="J430" s="1485">
        <f t="shared" si="141"/>
        <v>0</v>
      </c>
      <c r="K430" s="1485">
        <f t="shared" si="141"/>
        <v>0</v>
      </c>
      <c r="L430" s="1485">
        <f t="shared" si="141"/>
        <v>0</v>
      </c>
      <c r="M430" s="1485">
        <f t="shared" si="141"/>
        <v>0</v>
      </c>
      <c r="N430" s="1485">
        <f t="shared" si="141"/>
        <v>0</v>
      </c>
      <c r="O430" s="1485">
        <f t="shared" si="141"/>
        <v>0</v>
      </c>
      <c r="P430" s="1485">
        <f t="shared" si="141"/>
        <v>0</v>
      </c>
      <c r="Q430" s="1485">
        <f t="shared" si="141"/>
        <v>0</v>
      </c>
      <c r="R430" s="1485">
        <f t="shared" si="141"/>
        <v>0</v>
      </c>
      <c r="S430" s="1485">
        <f t="shared" si="141"/>
        <v>0</v>
      </c>
      <c r="T430" s="1485">
        <f t="shared" si="141"/>
        <v>800000</v>
      </c>
      <c r="U430" s="1485">
        <f t="shared" si="141"/>
        <v>0</v>
      </c>
      <c r="V430" s="1485">
        <f t="shared" si="141"/>
        <v>0</v>
      </c>
      <c r="W430" s="1485">
        <f t="shared" si="141"/>
        <v>0</v>
      </c>
      <c r="X430" s="1485">
        <f t="shared" si="141"/>
        <v>800000</v>
      </c>
      <c r="Y430" s="1485">
        <f t="shared" si="141"/>
        <v>0</v>
      </c>
      <c r="Z430" s="1485">
        <f t="shared" si="141"/>
        <v>76000</v>
      </c>
      <c r="AA430" s="1485">
        <f t="shared" si="141"/>
        <v>0</v>
      </c>
      <c r="AB430" s="1485">
        <f t="shared" si="141"/>
        <v>12000</v>
      </c>
      <c r="AC430" s="1485">
        <f t="shared" si="141"/>
        <v>0</v>
      </c>
      <c r="AD430" s="1485">
        <f t="shared" si="141"/>
        <v>65000</v>
      </c>
      <c r="AE430" s="1485">
        <f t="shared" si="141"/>
        <v>0</v>
      </c>
      <c r="AF430" s="1485">
        <f t="shared" si="141"/>
        <v>0</v>
      </c>
      <c r="AG430" s="1485">
        <f t="shared" si="141"/>
        <v>0</v>
      </c>
      <c r="AH430" s="1485">
        <f t="shared" si="141"/>
        <v>141000</v>
      </c>
      <c r="AI430" s="1485">
        <f t="shared" si="141"/>
        <v>12000</v>
      </c>
      <c r="AJ430" s="1485">
        <f t="shared" si="141"/>
        <v>0</v>
      </c>
      <c r="AK430" s="1485">
        <f t="shared" si="141"/>
        <v>153000</v>
      </c>
      <c r="AL430" s="1485">
        <f t="shared" si="141"/>
        <v>953000</v>
      </c>
      <c r="AM430" s="1839"/>
    </row>
    <row r="431" spans="1:39" ht="12" x14ac:dyDescent="0.2">
      <c r="A431" s="1419" t="s">
        <v>1355</v>
      </c>
      <c r="B431" s="269"/>
      <c r="C431" s="1483">
        <f t="shared" ref="C431:D431" si="142">C432-C430</f>
        <v>0</v>
      </c>
      <c r="D431" s="1483">
        <f t="shared" si="142"/>
        <v>0</v>
      </c>
      <c r="E431" s="1483">
        <f>E432-E430</f>
        <v>0</v>
      </c>
      <c r="F431" s="1483">
        <f t="shared" ref="F431:AL431" si="143">F432-F430</f>
        <v>0</v>
      </c>
      <c r="G431" s="1483">
        <f t="shared" si="143"/>
        <v>0</v>
      </c>
      <c r="H431" s="1483">
        <f t="shared" si="143"/>
        <v>0</v>
      </c>
      <c r="I431" s="1483">
        <f t="shared" si="143"/>
        <v>0</v>
      </c>
      <c r="J431" s="1483">
        <f t="shared" si="143"/>
        <v>0</v>
      </c>
      <c r="K431" s="1483">
        <f t="shared" si="143"/>
        <v>0</v>
      </c>
      <c r="L431" s="1483">
        <f t="shared" si="143"/>
        <v>0</v>
      </c>
      <c r="M431" s="1483">
        <f t="shared" si="143"/>
        <v>0</v>
      </c>
      <c r="N431" s="1483">
        <f t="shared" si="143"/>
        <v>0</v>
      </c>
      <c r="O431" s="1483">
        <f t="shared" si="143"/>
        <v>0</v>
      </c>
      <c r="P431" s="1483">
        <f t="shared" si="143"/>
        <v>0</v>
      </c>
      <c r="Q431" s="1483">
        <f t="shared" si="143"/>
        <v>0</v>
      </c>
      <c r="R431" s="1483">
        <f t="shared" si="143"/>
        <v>0</v>
      </c>
      <c r="S431" s="1483">
        <f t="shared" si="143"/>
        <v>0</v>
      </c>
      <c r="T431" s="1483">
        <f t="shared" si="143"/>
        <v>0</v>
      </c>
      <c r="U431" s="1483">
        <f t="shared" si="143"/>
        <v>0</v>
      </c>
      <c r="V431" s="1483">
        <f t="shared" si="143"/>
        <v>0</v>
      </c>
      <c r="W431" s="1483">
        <f t="shared" si="143"/>
        <v>0</v>
      </c>
      <c r="X431" s="1483">
        <f t="shared" si="143"/>
        <v>0</v>
      </c>
      <c r="Y431" s="1483">
        <f t="shared" si="143"/>
        <v>0</v>
      </c>
      <c r="Z431" s="1483">
        <f t="shared" si="143"/>
        <v>0</v>
      </c>
      <c r="AA431" s="1483">
        <f t="shared" si="143"/>
        <v>0</v>
      </c>
      <c r="AB431" s="1483">
        <f t="shared" si="143"/>
        <v>0</v>
      </c>
      <c r="AC431" s="1483">
        <f t="shared" si="143"/>
        <v>0</v>
      </c>
      <c r="AD431" s="1483">
        <f t="shared" si="143"/>
        <v>0</v>
      </c>
      <c r="AE431" s="1483">
        <f t="shared" si="143"/>
        <v>0</v>
      </c>
      <c r="AF431" s="1483">
        <f t="shared" si="143"/>
        <v>0</v>
      </c>
      <c r="AG431" s="1483">
        <f t="shared" si="143"/>
        <v>0</v>
      </c>
      <c r="AH431" s="1483">
        <f t="shared" si="143"/>
        <v>0</v>
      </c>
      <c r="AI431" s="1483">
        <f t="shared" si="143"/>
        <v>0</v>
      </c>
      <c r="AJ431" s="1483">
        <f t="shared" si="143"/>
        <v>0</v>
      </c>
      <c r="AK431" s="1483">
        <f t="shared" si="143"/>
        <v>0</v>
      </c>
      <c r="AL431" s="1483">
        <f t="shared" si="143"/>
        <v>0</v>
      </c>
      <c r="AM431" s="1839"/>
    </row>
    <row r="432" spans="1:39" ht="12" hidden="1" x14ac:dyDescent="0.2">
      <c r="A432" s="1434" t="s">
        <v>204</v>
      </c>
      <c r="B432" s="60"/>
      <c r="C432" s="1486">
        <f t="shared" ref="C432:D432" si="144">SUM(C381:C429)</f>
        <v>0</v>
      </c>
      <c r="D432" s="1486">
        <f t="shared" si="144"/>
        <v>0</v>
      </c>
      <c r="E432" s="1486">
        <f t="shared" ref="E432:AL432" si="145">SUM(E381:E429)</f>
        <v>0</v>
      </c>
      <c r="F432" s="1486">
        <f t="shared" si="145"/>
        <v>800000</v>
      </c>
      <c r="G432" s="1486">
        <f t="shared" si="145"/>
        <v>0</v>
      </c>
      <c r="H432" s="1486">
        <f t="shared" si="145"/>
        <v>0</v>
      </c>
      <c r="I432" s="1486">
        <f t="shared" si="145"/>
        <v>0</v>
      </c>
      <c r="J432" s="1486">
        <f t="shared" si="145"/>
        <v>0</v>
      </c>
      <c r="K432" s="1486">
        <f t="shared" si="145"/>
        <v>0</v>
      </c>
      <c r="L432" s="1486">
        <f t="shared" si="145"/>
        <v>0</v>
      </c>
      <c r="M432" s="1486">
        <f t="shared" si="145"/>
        <v>0</v>
      </c>
      <c r="N432" s="1486">
        <f t="shared" si="145"/>
        <v>0</v>
      </c>
      <c r="O432" s="1486">
        <f t="shared" si="145"/>
        <v>0</v>
      </c>
      <c r="P432" s="1486">
        <f t="shared" si="145"/>
        <v>0</v>
      </c>
      <c r="Q432" s="1486">
        <f>SUM(Q381:Q429)</f>
        <v>0</v>
      </c>
      <c r="R432" s="1486">
        <f>SUM(R381:R429)</f>
        <v>0</v>
      </c>
      <c r="S432" s="1486">
        <f t="shared" si="145"/>
        <v>0</v>
      </c>
      <c r="T432" s="1486">
        <f t="shared" si="145"/>
        <v>800000</v>
      </c>
      <c r="U432" s="1486">
        <f t="shared" si="145"/>
        <v>0</v>
      </c>
      <c r="V432" s="1486">
        <f t="shared" si="145"/>
        <v>0</v>
      </c>
      <c r="W432" s="1486">
        <f>SUM(W381:W429)</f>
        <v>0</v>
      </c>
      <c r="X432" s="1486">
        <f t="shared" si="145"/>
        <v>800000</v>
      </c>
      <c r="Y432" s="1486">
        <f t="shared" si="145"/>
        <v>0</v>
      </c>
      <c r="Z432" s="1486">
        <f t="shared" si="145"/>
        <v>76000</v>
      </c>
      <c r="AA432" s="1486">
        <f>SUM(AA381:AA429)</f>
        <v>0</v>
      </c>
      <c r="AB432" s="1486">
        <f t="shared" si="145"/>
        <v>12000</v>
      </c>
      <c r="AC432" s="1486">
        <f t="shared" si="145"/>
        <v>0</v>
      </c>
      <c r="AD432" s="1486">
        <f t="shared" si="145"/>
        <v>65000</v>
      </c>
      <c r="AE432" s="1486">
        <f>SUM(AE381:AE429)</f>
        <v>0</v>
      </c>
      <c r="AF432" s="1486">
        <f>SUM(AF381:AF429)</f>
        <v>0</v>
      </c>
      <c r="AG432" s="1486">
        <f t="shared" si="145"/>
        <v>0</v>
      </c>
      <c r="AH432" s="1486">
        <f t="shared" si="145"/>
        <v>141000</v>
      </c>
      <c r="AI432" s="1486">
        <f t="shared" si="145"/>
        <v>12000</v>
      </c>
      <c r="AJ432" s="1486">
        <f>SUM(AJ381:AJ429)</f>
        <v>0</v>
      </c>
      <c r="AK432" s="1486">
        <f t="shared" si="145"/>
        <v>153000</v>
      </c>
      <c r="AL432" s="1486">
        <f t="shared" si="145"/>
        <v>953000</v>
      </c>
      <c r="AM432" s="1839"/>
    </row>
    <row r="433" spans="1:39" ht="12.75" x14ac:dyDescent="0.2">
      <c r="A433" s="1435" t="s">
        <v>1319</v>
      </c>
      <c r="B433" s="1410"/>
      <c r="C433" s="1489">
        <f t="shared" ref="C433:D433" si="146">C378+C379+C430+C431</f>
        <v>0</v>
      </c>
      <c r="D433" s="1489">
        <f t="shared" si="146"/>
        <v>0</v>
      </c>
      <c r="E433" s="1489">
        <f>E378+E379+E430+E431</f>
        <v>0</v>
      </c>
      <c r="F433" s="1489">
        <f t="shared" ref="F433:AL433" si="147">F378+F379+F430+F431</f>
        <v>800000</v>
      </c>
      <c r="G433" s="1489">
        <f t="shared" si="147"/>
        <v>0</v>
      </c>
      <c r="H433" s="1489">
        <f t="shared" si="147"/>
        <v>0</v>
      </c>
      <c r="I433" s="1489">
        <f t="shared" si="147"/>
        <v>0</v>
      </c>
      <c r="J433" s="1489">
        <f t="shared" si="147"/>
        <v>0</v>
      </c>
      <c r="K433" s="1489">
        <f t="shared" si="147"/>
        <v>0</v>
      </c>
      <c r="L433" s="1489">
        <f t="shared" si="147"/>
        <v>0</v>
      </c>
      <c r="M433" s="1489">
        <f t="shared" si="147"/>
        <v>0</v>
      </c>
      <c r="N433" s="1489">
        <f t="shared" si="147"/>
        <v>0</v>
      </c>
      <c r="O433" s="1489">
        <f t="shared" si="147"/>
        <v>0</v>
      </c>
      <c r="P433" s="1489">
        <f t="shared" si="147"/>
        <v>0</v>
      </c>
      <c r="Q433" s="1489">
        <f t="shared" si="147"/>
        <v>0</v>
      </c>
      <c r="R433" s="1489">
        <f t="shared" si="147"/>
        <v>0</v>
      </c>
      <c r="S433" s="1489">
        <f t="shared" si="147"/>
        <v>0</v>
      </c>
      <c r="T433" s="1489">
        <f t="shared" si="147"/>
        <v>800000</v>
      </c>
      <c r="U433" s="1489">
        <f t="shared" si="147"/>
        <v>0</v>
      </c>
      <c r="V433" s="1489">
        <f t="shared" si="147"/>
        <v>0</v>
      </c>
      <c r="W433" s="1489">
        <f t="shared" si="147"/>
        <v>0</v>
      </c>
      <c r="X433" s="1489">
        <f t="shared" si="147"/>
        <v>800000</v>
      </c>
      <c r="Y433" s="1489">
        <f t="shared" si="147"/>
        <v>0</v>
      </c>
      <c r="Z433" s="1489">
        <f t="shared" si="147"/>
        <v>924664.74</v>
      </c>
      <c r="AA433" s="1489">
        <f t="shared" si="147"/>
        <v>0</v>
      </c>
      <c r="AB433" s="1489">
        <f t="shared" si="147"/>
        <v>72000</v>
      </c>
      <c r="AC433" s="1489">
        <f t="shared" si="147"/>
        <v>0</v>
      </c>
      <c r="AD433" s="1489">
        <f t="shared" si="147"/>
        <v>232800</v>
      </c>
      <c r="AE433" s="1489">
        <f t="shared" si="147"/>
        <v>0</v>
      </c>
      <c r="AF433" s="1489">
        <f t="shared" si="147"/>
        <v>0</v>
      </c>
      <c r="AG433" s="1489">
        <f t="shared" si="147"/>
        <v>0</v>
      </c>
      <c r="AH433" s="1489">
        <f t="shared" si="147"/>
        <v>1157464.74</v>
      </c>
      <c r="AI433" s="1489">
        <f t="shared" si="147"/>
        <v>72000</v>
      </c>
      <c r="AJ433" s="1489">
        <f t="shared" si="147"/>
        <v>0</v>
      </c>
      <c r="AK433" s="1489">
        <f t="shared" si="147"/>
        <v>1229464.74</v>
      </c>
      <c r="AL433" s="1489">
        <f t="shared" si="147"/>
        <v>2029464.74</v>
      </c>
      <c r="AM433" s="1436" t="s">
        <v>738</v>
      </c>
    </row>
    <row r="434" spans="1:39" ht="11.25" hidden="1" customHeight="1" x14ac:dyDescent="0.2">
      <c r="A434" s="1425">
        <v>211</v>
      </c>
      <c r="B434" s="1051">
        <v>111</v>
      </c>
      <c r="C434" s="11"/>
      <c r="D434" s="58"/>
      <c r="E434" s="1487">
        <f>'НЗ 2-экз'!E431</f>
        <v>557000</v>
      </c>
      <c r="F434" s="1487">
        <f>'НЗ 2-экз'!F431</f>
        <v>1500000</v>
      </c>
      <c r="G434" s="1487">
        <f>'НЗ 2-экз'!G431</f>
        <v>0</v>
      </c>
      <c r="H434" s="1487">
        <f>'НЗ 2-экз'!H431</f>
        <v>0</v>
      </c>
      <c r="I434" s="1487">
        <f>'НЗ 2-экз'!I431</f>
        <v>0</v>
      </c>
      <c r="J434" s="1487">
        <f>'НЗ 2-экз'!J431</f>
        <v>0</v>
      </c>
      <c r="K434" s="1487">
        <f>'НЗ 2-экз'!K431</f>
        <v>0</v>
      </c>
      <c r="L434" s="1487">
        <f>'НЗ 2-экз'!L431</f>
        <v>0</v>
      </c>
      <c r="M434" s="1487">
        <f>'НЗ 2-экз'!M431</f>
        <v>0</v>
      </c>
      <c r="N434" s="1487">
        <f>'НЗ 2-экз'!N431</f>
        <v>0</v>
      </c>
      <c r="O434" s="1487">
        <f>'НЗ 2-экз'!O431</f>
        <v>0</v>
      </c>
      <c r="P434" s="1487">
        <f>'НЗ 2-экз'!P431</f>
        <v>0</v>
      </c>
      <c r="Q434" s="1487">
        <f>'НЗ 2-экз'!Q431</f>
        <v>0</v>
      </c>
      <c r="R434" s="1487">
        <f>'НЗ 2-экз'!R431</f>
        <v>0</v>
      </c>
      <c r="S434" s="1487">
        <f>'НЗ 2-экз'!S431</f>
        <v>557000</v>
      </c>
      <c r="T434" s="1487">
        <f>'НЗ 2-экз'!T431</f>
        <v>1500000</v>
      </c>
      <c r="U434" s="1487">
        <f>'НЗ 2-экз'!U431</f>
        <v>0</v>
      </c>
      <c r="V434" s="1487">
        <f>'НЗ 2-экз'!V431</f>
        <v>0</v>
      </c>
      <c r="W434" s="1487">
        <f>'НЗ 2-экз'!W431</f>
        <v>0</v>
      </c>
      <c r="X434" s="1487">
        <f>'НЗ 2-экз'!X431</f>
        <v>2057000</v>
      </c>
      <c r="Y434" s="1487">
        <f>'НЗ 2-экз'!Y431</f>
        <v>0</v>
      </c>
      <c r="Z434" s="1487">
        <f>'НЗ 2-экз'!Z431</f>
        <v>162500</v>
      </c>
      <c r="AA434" s="1487">
        <f>'НЗ 2-экз'!AA431</f>
        <v>0</v>
      </c>
      <c r="AB434" s="1487">
        <f>'НЗ 2-экз'!AB431</f>
        <v>45000</v>
      </c>
      <c r="AC434" s="1487">
        <f>'НЗ 2-экз'!AC431</f>
        <v>0</v>
      </c>
      <c r="AD434" s="1487">
        <f>'НЗ 2-экз'!AD431</f>
        <v>115000</v>
      </c>
      <c r="AE434" s="1487">
        <f>'НЗ 2-экз'!AE431</f>
        <v>0</v>
      </c>
      <c r="AF434" s="1487">
        <f>'НЗ 2-экз'!AF431</f>
        <v>0</v>
      </c>
      <c r="AG434" s="1487">
        <f>'НЗ 2-экз'!AG431</f>
        <v>0</v>
      </c>
      <c r="AH434" s="1487">
        <f>'НЗ 2-экз'!AH431</f>
        <v>277500</v>
      </c>
      <c r="AI434" s="1487">
        <f>'НЗ 2-экз'!AI431</f>
        <v>45000</v>
      </c>
      <c r="AJ434" s="1487">
        <f>'НЗ 2-экз'!AJ431</f>
        <v>0</v>
      </c>
      <c r="AK434" s="1488">
        <f>SUM(Y434:AF434)</f>
        <v>322500</v>
      </c>
      <c r="AL434" s="1488">
        <f t="shared" ref="AL434:AL482" si="148">C434+X434+AK434</f>
        <v>2379500</v>
      </c>
      <c r="AM434" s="1839" t="s">
        <v>1321</v>
      </c>
    </row>
    <row r="435" spans="1:39" ht="11.25" hidden="1" customHeight="1" x14ac:dyDescent="0.2">
      <c r="A435" s="1425">
        <v>212</v>
      </c>
      <c r="B435" s="1051">
        <v>112</v>
      </c>
      <c r="C435" s="11"/>
      <c r="D435" s="58"/>
      <c r="E435" s="1487">
        <f>'НЗ 2-экз'!E432</f>
        <v>0</v>
      </c>
      <c r="F435" s="1487">
        <f>'НЗ 2-экз'!F432</f>
        <v>0</v>
      </c>
      <c r="G435" s="1487">
        <f>'НЗ 2-экз'!G432</f>
        <v>0</v>
      </c>
      <c r="H435" s="1487">
        <f>'НЗ 2-экз'!H432</f>
        <v>0</v>
      </c>
      <c r="I435" s="1487">
        <f>'НЗ 2-экз'!I432</f>
        <v>0</v>
      </c>
      <c r="J435" s="1487">
        <f>'НЗ 2-экз'!J432</f>
        <v>0</v>
      </c>
      <c r="K435" s="1487">
        <f>'НЗ 2-экз'!K432</f>
        <v>0</v>
      </c>
      <c r="L435" s="1487">
        <f>'НЗ 2-экз'!L432</f>
        <v>0</v>
      </c>
      <c r="M435" s="1487">
        <f>'НЗ 2-экз'!M432</f>
        <v>0</v>
      </c>
      <c r="N435" s="1487">
        <f>'НЗ 2-экз'!N432</f>
        <v>0</v>
      </c>
      <c r="O435" s="1487">
        <f>'НЗ 2-экз'!O432</f>
        <v>0</v>
      </c>
      <c r="P435" s="1487">
        <f>'НЗ 2-экз'!P432</f>
        <v>0</v>
      </c>
      <c r="Q435" s="1487">
        <f>'НЗ 2-экз'!Q432</f>
        <v>0</v>
      </c>
      <c r="R435" s="1487">
        <f>'НЗ 2-экз'!R432</f>
        <v>0</v>
      </c>
      <c r="S435" s="1487">
        <f>'НЗ 2-экз'!S432</f>
        <v>0</v>
      </c>
      <c r="T435" s="1487">
        <f>'НЗ 2-экз'!T432</f>
        <v>0</v>
      </c>
      <c r="U435" s="1487">
        <f>'НЗ 2-экз'!U432</f>
        <v>0</v>
      </c>
      <c r="V435" s="1487">
        <f>'НЗ 2-экз'!V432</f>
        <v>0</v>
      </c>
      <c r="W435" s="1487">
        <f>'НЗ 2-экз'!W432</f>
        <v>0</v>
      </c>
      <c r="X435" s="1487">
        <f>'НЗ 2-экз'!X432</f>
        <v>0</v>
      </c>
      <c r="Y435" s="1487">
        <f>'НЗ 2-экз'!Y432</f>
        <v>0</v>
      </c>
      <c r="Z435" s="1487">
        <f>'НЗ 2-экз'!Z432</f>
        <v>0</v>
      </c>
      <c r="AA435" s="1487">
        <f>'НЗ 2-экз'!AA432</f>
        <v>0</v>
      </c>
      <c r="AB435" s="1487">
        <f>'НЗ 2-экз'!AB432</f>
        <v>0</v>
      </c>
      <c r="AC435" s="1487">
        <f>'НЗ 2-экз'!AC432</f>
        <v>0</v>
      </c>
      <c r="AD435" s="1487">
        <f>'НЗ 2-экз'!AD432</f>
        <v>0</v>
      </c>
      <c r="AE435" s="1488"/>
      <c r="AF435" s="1488"/>
      <c r="AG435" s="1488">
        <f t="shared" ref="AG435:AG482" si="149">Y435+AC435</f>
        <v>0</v>
      </c>
      <c r="AH435" s="1488">
        <f t="shared" ref="AH435:AH480" si="150">Z435+AD435+AA435</f>
        <v>0</v>
      </c>
      <c r="AI435" s="1488">
        <f t="shared" ref="AI435:AI480" si="151">AB435</f>
        <v>0</v>
      </c>
      <c r="AJ435" s="1488">
        <f t="shared" ref="AJ435:AJ480" si="152">AE435+AF435</f>
        <v>0</v>
      </c>
      <c r="AK435" s="1488">
        <f t="shared" ref="AK435:AK480" si="153">SUM(Y435:AF435)</f>
        <v>0</v>
      </c>
      <c r="AL435" s="1488">
        <f t="shared" si="148"/>
        <v>0</v>
      </c>
      <c r="AM435" s="1839"/>
    </row>
    <row r="436" spans="1:39" ht="11.25" hidden="1" customHeight="1" x14ac:dyDescent="0.2">
      <c r="A436" s="1426">
        <v>213</v>
      </c>
      <c r="B436" s="1053">
        <v>119</v>
      </c>
      <c r="C436" s="12"/>
      <c r="D436" s="58"/>
      <c r="E436" s="1487">
        <f>'НЗ 2-экз'!E433</f>
        <v>180000</v>
      </c>
      <c r="F436" s="1487">
        <f>'НЗ 2-экз'!F433</f>
        <v>640000</v>
      </c>
      <c r="G436" s="1487">
        <f>'НЗ 2-экз'!G433</f>
        <v>0</v>
      </c>
      <c r="H436" s="1487">
        <f>'НЗ 2-экз'!H433</f>
        <v>0</v>
      </c>
      <c r="I436" s="1487">
        <f>'НЗ 2-экз'!I433</f>
        <v>0</v>
      </c>
      <c r="J436" s="1487">
        <f>'НЗ 2-экз'!J433</f>
        <v>0</v>
      </c>
      <c r="K436" s="1487">
        <f>'НЗ 2-экз'!K433</f>
        <v>0</v>
      </c>
      <c r="L436" s="1487">
        <f>'НЗ 2-экз'!L433</f>
        <v>0</v>
      </c>
      <c r="M436" s="1487">
        <f>'НЗ 2-экз'!M433</f>
        <v>0</v>
      </c>
      <c r="N436" s="1487">
        <f>'НЗ 2-экз'!N433</f>
        <v>0</v>
      </c>
      <c r="O436" s="1487">
        <f>'НЗ 2-экз'!O433</f>
        <v>0</v>
      </c>
      <c r="P436" s="1487">
        <f>'НЗ 2-экз'!P433</f>
        <v>0</v>
      </c>
      <c r="Q436" s="1487">
        <f>'НЗ 2-экз'!Q433</f>
        <v>0</v>
      </c>
      <c r="R436" s="1487">
        <f>'НЗ 2-экз'!R433</f>
        <v>0</v>
      </c>
      <c r="S436" s="1487">
        <f>'НЗ 2-экз'!S433</f>
        <v>180000</v>
      </c>
      <c r="T436" s="1487">
        <f>'НЗ 2-экз'!T433</f>
        <v>640000</v>
      </c>
      <c r="U436" s="1487">
        <f>'НЗ 2-экз'!U433</f>
        <v>0</v>
      </c>
      <c r="V436" s="1487">
        <f>'НЗ 2-экз'!V433</f>
        <v>0</v>
      </c>
      <c r="W436" s="1487">
        <f>'НЗ 2-экз'!W433</f>
        <v>0</v>
      </c>
      <c r="X436" s="1487">
        <f>'НЗ 2-экз'!X433</f>
        <v>820000</v>
      </c>
      <c r="Y436" s="1487">
        <f>'НЗ 2-экз'!Y433</f>
        <v>0</v>
      </c>
      <c r="Z436" s="1487">
        <f>'НЗ 2-экз'!Z433</f>
        <v>114000</v>
      </c>
      <c r="AA436" s="1487">
        <f>'НЗ 2-экз'!AA433</f>
        <v>0</v>
      </c>
      <c r="AB436" s="1487">
        <f>'НЗ 2-экз'!AB433</f>
        <v>8000</v>
      </c>
      <c r="AC436" s="1487">
        <f>'НЗ 2-экз'!AC433</f>
        <v>0</v>
      </c>
      <c r="AD436" s="1487">
        <f>'НЗ 2-экз'!AD433</f>
        <v>57800</v>
      </c>
      <c r="AE436" s="1488"/>
      <c r="AF436" s="1488"/>
      <c r="AG436" s="1488">
        <f t="shared" si="149"/>
        <v>0</v>
      </c>
      <c r="AH436" s="1488">
        <f t="shared" si="150"/>
        <v>171800</v>
      </c>
      <c r="AI436" s="1488">
        <f t="shared" si="151"/>
        <v>8000</v>
      </c>
      <c r="AJ436" s="1488">
        <f t="shared" si="152"/>
        <v>0</v>
      </c>
      <c r="AK436" s="1488">
        <f t="shared" si="153"/>
        <v>179800</v>
      </c>
      <c r="AL436" s="1488">
        <f t="shared" si="148"/>
        <v>999800</v>
      </c>
      <c r="AM436" s="1839"/>
    </row>
    <row r="437" spans="1:39" ht="11.25" hidden="1" customHeight="1" x14ac:dyDescent="0.2">
      <c r="A437" s="1426">
        <v>214</v>
      </c>
      <c r="B437" s="1053">
        <v>112</v>
      </c>
      <c r="C437" s="12"/>
      <c r="D437" s="58"/>
      <c r="E437" s="1487">
        <f>'НЗ 2-экз'!E434</f>
        <v>0</v>
      </c>
      <c r="F437" s="1487">
        <f>'НЗ 2-экз'!F434</f>
        <v>0</v>
      </c>
      <c r="G437" s="1487">
        <f>'НЗ 2-экз'!G434</f>
        <v>0</v>
      </c>
      <c r="H437" s="1487">
        <f>'НЗ 2-экз'!H434</f>
        <v>0</v>
      </c>
      <c r="I437" s="1487">
        <f>'НЗ 2-экз'!I434</f>
        <v>0</v>
      </c>
      <c r="J437" s="1487">
        <f>'НЗ 2-экз'!J434</f>
        <v>0</v>
      </c>
      <c r="K437" s="1487">
        <f>'НЗ 2-экз'!K434</f>
        <v>0</v>
      </c>
      <c r="L437" s="1487">
        <f>'НЗ 2-экз'!L434</f>
        <v>0</v>
      </c>
      <c r="M437" s="1487">
        <f>'НЗ 2-экз'!M434</f>
        <v>0</v>
      </c>
      <c r="N437" s="1487">
        <f>'НЗ 2-экз'!N434</f>
        <v>0</v>
      </c>
      <c r="O437" s="1487">
        <f>'НЗ 2-экз'!O434</f>
        <v>0</v>
      </c>
      <c r="P437" s="1487">
        <f>'НЗ 2-экз'!P434</f>
        <v>0</v>
      </c>
      <c r="Q437" s="1487">
        <f>'НЗ 2-экз'!Q434</f>
        <v>0</v>
      </c>
      <c r="R437" s="1487">
        <f>'НЗ 2-экз'!R434</f>
        <v>0</v>
      </c>
      <c r="S437" s="1487">
        <f>'НЗ 2-экз'!S434</f>
        <v>0</v>
      </c>
      <c r="T437" s="1487">
        <f>'НЗ 2-экз'!T434</f>
        <v>0</v>
      </c>
      <c r="U437" s="1487">
        <f>'НЗ 2-экз'!U434</f>
        <v>0</v>
      </c>
      <c r="V437" s="1487">
        <f>'НЗ 2-экз'!V434</f>
        <v>0</v>
      </c>
      <c r="W437" s="1487">
        <f>'НЗ 2-экз'!W434</f>
        <v>0</v>
      </c>
      <c r="X437" s="1487">
        <f>'НЗ 2-экз'!X434</f>
        <v>0</v>
      </c>
      <c r="Y437" s="1487">
        <f>'НЗ 2-экз'!Y434</f>
        <v>0</v>
      </c>
      <c r="Z437" s="1487">
        <f>'НЗ 2-экз'!Z434</f>
        <v>0</v>
      </c>
      <c r="AA437" s="1487">
        <f>'НЗ 2-экз'!AA434</f>
        <v>0</v>
      </c>
      <c r="AB437" s="1487">
        <f>'НЗ 2-экз'!AB434</f>
        <v>0</v>
      </c>
      <c r="AC437" s="1487">
        <f>'НЗ 2-экз'!AC434</f>
        <v>0</v>
      </c>
      <c r="AD437" s="1487">
        <f>'НЗ 2-экз'!AD434</f>
        <v>0</v>
      </c>
      <c r="AE437" s="1488"/>
      <c r="AF437" s="1488"/>
      <c r="AG437" s="1488">
        <f t="shared" si="149"/>
        <v>0</v>
      </c>
      <c r="AH437" s="1488">
        <f t="shared" si="150"/>
        <v>0</v>
      </c>
      <c r="AI437" s="1488">
        <f t="shared" si="151"/>
        <v>0</v>
      </c>
      <c r="AJ437" s="1488">
        <f t="shared" si="152"/>
        <v>0</v>
      </c>
      <c r="AK437" s="1488">
        <f t="shared" si="153"/>
        <v>0</v>
      </c>
      <c r="AL437" s="1488">
        <f t="shared" si="148"/>
        <v>0</v>
      </c>
      <c r="AM437" s="1839"/>
    </row>
    <row r="438" spans="1:39" ht="11.25" hidden="1" customHeight="1" x14ac:dyDescent="0.2">
      <c r="A438" s="1425">
        <v>221</v>
      </c>
      <c r="B438" s="1051">
        <v>244</v>
      </c>
      <c r="C438" s="11"/>
      <c r="D438" s="58"/>
      <c r="E438" s="1487">
        <f>'НЗ 2-экз'!E435</f>
        <v>4000</v>
      </c>
      <c r="F438" s="1487">
        <f>'НЗ 2-экз'!F435</f>
        <v>1000</v>
      </c>
      <c r="G438" s="1487">
        <f>'НЗ 2-экз'!G435</f>
        <v>0</v>
      </c>
      <c r="H438" s="1487">
        <f>'НЗ 2-экз'!H435</f>
        <v>0</v>
      </c>
      <c r="I438" s="1487">
        <f>'НЗ 2-экз'!I435</f>
        <v>0</v>
      </c>
      <c r="J438" s="1487">
        <f>'НЗ 2-экз'!J435</f>
        <v>0</v>
      </c>
      <c r="K438" s="1487">
        <f>'НЗ 2-экз'!K435</f>
        <v>0</v>
      </c>
      <c r="L438" s="1487">
        <f>'НЗ 2-экз'!L435</f>
        <v>0</v>
      </c>
      <c r="M438" s="1487">
        <f>'НЗ 2-экз'!M435</f>
        <v>0</v>
      </c>
      <c r="N438" s="1487">
        <f>'НЗ 2-экз'!N435</f>
        <v>0</v>
      </c>
      <c r="O438" s="1487">
        <f>'НЗ 2-экз'!O435</f>
        <v>0</v>
      </c>
      <c r="P438" s="1487">
        <f>'НЗ 2-экз'!P435</f>
        <v>0</v>
      </c>
      <c r="Q438" s="1487">
        <f>'НЗ 2-экз'!Q435</f>
        <v>0</v>
      </c>
      <c r="R438" s="1487">
        <f>'НЗ 2-экз'!R435</f>
        <v>0</v>
      </c>
      <c r="S438" s="1487">
        <f>'НЗ 2-экз'!S435</f>
        <v>4000</v>
      </c>
      <c r="T438" s="1487">
        <f>'НЗ 2-экз'!T435</f>
        <v>1000</v>
      </c>
      <c r="U438" s="1487">
        <f>'НЗ 2-экз'!U435</f>
        <v>0</v>
      </c>
      <c r="V438" s="1487">
        <f>'НЗ 2-экз'!V435</f>
        <v>0</v>
      </c>
      <c r="W438" s="1487">
        <f>'НЗ 2-экз'!W435</f>
        <v>0</v>
      </c>
      <c r="X438" s="1487">
        <f>'НЗ 2-экз'!X435</f>
        <v>5000</v>
      </c>
      <c r="Y438" s="1487">
        <f>'НЗ 2-экз'!Y435</f>
        <v>0</v>
      </c>
      <c r="Z438" s="1487">
        <f>'НЗ 2-экз'!Z435</f>
        <v>0</v>
      </c>
      <c r="AA438" s="1487">
        <f>'НЗ 2-экз'!AA435</f>
        <v>0</v>
      </c>
      <c r="AB438" s="1487">
        <f>'НЗ 2-экз'!AB435</f>
        <v>0</v>
      </c>
      <c r="AC438" s="1487">
        <f>'НЗ 2-экз'!AC435</f>
        <v>0</v>
      </c>
      <c r="AD438" s="1487">
        <f>'НЗ 2-экз'!AD435</f>
        <v>0</v>
      </c>
      <c r="AE438" s="1488"/>
      <c r="AF438" s="1488"/>
      <c r="AG438" s="1488">
        <f t="shared" si="149"/>
        <v>0</v>
      </c>
      <c r="AH438" s="1488">
        <f t="shared" si="150"/>
        <v>0</v>
      </c>
      <c r="AI438" s="1488">
        <f t="shared" si="151"/>
        <v>0</v>
      </c>
      <c r="AJ438" s="1488">
        <f t="shared" si="152"/>
        <v>0</v>
      </c>
      <c r="AK438" s="1488">
        <f t="shared" si="153"/>
        <v>0</v>
      </c>
      <c r="AL438" s="1488">
        <f t="shared" si="148"/>
        <v>5000</v>
      </c>
      <c r="AM438" s="1839"/>
    </row>
    <row r="439" spans="1:39" ht="11.25" hidden="1" customHeight="1" x14ac:dyDescent="0.2">
      <c r="A439" s="1426">
        <v>222</v>
      </c>
      <c r="B439" s="1053">
        <v>112</v>
      </c>
      <c r="C439" s="12"/>
      <c r="D439" s="58"/>
      <c r="E439" s="1487">
        <f>'НЗ 2-экз'!E436</f>
        <v>0</v>
      </c>
      <c r="F439" s="1487">
        <f>'НЗ 2-экз'!F436</f>
        <v>0</v>
      </c>
      <c r="G439" s="1487">
        <f>'НЗ 2-экз'!G436</f>
        <v>0</v>
      </c>
      <c r="H439" s="1487">
        <f>'НЗ 2-экз'!H436</f>
        <v>0</v>
      </c>
      <c r="I439" s="1487">
        <f>'НЗ 2-экз'!I436</f>
        <v>0</v>
      </c>
      <c r="J439" s="1487">
        <f>'НЗ 2-экз'!J436</f>
        <v>0</v>
      </c>
      <c r="K439" s="1487">
        <f>'НЗ 2-экз'!K436</f>
        <v>0</v>
      </c>
      <c r="L439" s="1487">
        <f>'НЗ 2-экз'!L436</f>
        <v>0</v>
      </c>
      <c r="M439" s="1487">
        <f>'НЗ 2-экз'!M436</f>
        <v>0</v>
      </c>
      <c r="N439" s="1487">
        <f>'НЗ 2-экз'!N436</f>
        <v>0</v>
      </c>
      <c r="O439" s="1487">
        <f>'НЗ 2-экз'!O436</f>
        <v>0</v>
      </c>
      <c r="P439" s="1487">
        <f>'НЗ 2-экз'!P436</f>
        <v>0</v>
      </c>
      <c r="Q439" s="1487">
        <f>'НЗ 2-экз'!Q436</f>
        <v>0</v>
      </c>
      <c r="R439" s="1487">
        <f>'НЗ 2-экз'!R436</f>
        <v>0</v>
      </c>
      <c r="S439" s="1487">
        <f>'НЗ 2-экз'!S436</f>
        <v>0</v>
      </c>
      <c r="T439" s="1487">
        <f>'НЗ 2-экз'!T436</f>
        <v>0</v>
      </c>
      <c r="U439" s="1487">
        <f>'НЗ 2-экз'!U436</f>
        <v>0</v>
      </c>
      <c r="V439" s="1487">
        <f>'НЗ 2-экз'!V436</f>
        <v>0</v>
      </c>
      <c r="W439" s="1487">
        <f>'НЗ 2-экз'!W436</f>
        <v>0</v>
      </c>
      <c r="X439" s="1487">
        <f>'НЗ 2-экз'!X436</f>
        <v>0</v>
      </c>
      <c r="Y439" s="1487">
        <f>'НЗ 2-экз'!Y436</f>
        <v>0</v>
      </c>
      <c r="Z439" s="1487">
        <f>'НЗ 2-экз'!Z436</f>
        <v>0</v>
      </c>
      <c r="AA439" s="1487">
        <f>'НЗ 2-экз'!AA436</f>
        <v>0</v>
      </c>
      <c r="AB439" s="1487">
        <f>'НЗ 2-экз'!AB436</f>
        <v>0</v>
      </c>
      <c r="AC439" s="1487">
        <f>'НЗ 2-экз'!AC436</f>
        <v>0</v>
      </c>
      <c r="AD439" s="1487">
        <f>'НЗ 2-экз'!AD436</f>
        <v>0</v>
      </c>
      <c r="AE439" s="1488"/>
      <c r="AF439" s="1488"/>
      <c r="AG439" s="1488">
        <f t="shared" si="149"/>
        <v>0</v>
      </c>
      <c r="AH439" s="1488">
        <f t="shared" si="150"/>
        <v>0</v>
      </c>
      <c r="AI439" s="1488">
        <f t="shared" si="151"/>
        <v>0</v>
      </c>
      <c r="AJ439" s="1488">
        <f t="shared" si="152"/>
        <v>0</v>
      </c>
      <c r="AK439" s="1488">
        <f t="shared" si="153"/>
        <v>0</v>
      </c>
      <c r="AL439" s="1488">
        <f t="shared" si="148"/>
        <v>0</v>
      </c>
      <c r="AM439" s="1839"/>
    </row>
    <row r="440" spans="1:39" ht="11.25" hidden="1" customHeight="1" x14ac:dyDescent="0.2">
      <c r="A440" s="1426">
        <v>222</v>
      </c>
      <c r="B440" s="1053">
        <v>244</v>
      </c>
      <c r="C440" s="12"/>
      <c r="D440" s="58"/>
      <c r="E440" s="1487">
        <f>'НЗ 2-экз'!E437</f>
        <v>0</v>
      </c>
      <c r="F440" s="1487">
        <f>'НЗ 2-экз'!F437</f>
        <v>0</v>
      </c>
      <c r="G440" s="1487">
        <f>'НЗ 2-экз'!G437</f>
        <v>0</v>
      </c>
      <c r="H440" s="1487">
        <f>'НЗ 2-экз'!H437</f>
        <v>0</v>
      </c>
      <c r="I440" s="1487">
        <f>'НЗ 2-экз'!I437</f>
        <v>0</v>
      </c>
      <c r="J440" s="1487">
        <f>'НЗ 2-экз'!J437</f>
        <v>0</v>
      </c>
      <c r="K440" s="1487">
        <f>'НЗ 2-экз'!K437</f>
        <v>0</v>
      </c>
      <c r="L440" s="1487">
        <f>'НЗ 2-экз'!L437</f>
        <v>0</v>
      </c>
      <c r="M440" s="1487">
        <f>'НЗ 2-экз'!M437</f>
        <v>0</v>
      </c>
      <c r="N440" s="1487">
        <f>'НЗ 2-экз'!N437</f>
        <v>0</v>
      </c>
      <c r="O440" s="1487">
        <f>'НЗ 2-экз'!O437</f>
        <v>0</v>
      </c>
      <c r="P440" s="1487">
        <f>'НЗ 2-экз'!P437</f>
        <v>0</v>
      </c>
      <c r="Q440" s="1487">
        <f>'НЗ 2-экз'!Q437</f>
        <v>0</v>
      </c>
      <c r="R440" s="1487">
        <f>'НЗ 2-экз'!R437</f>
        <v>0</v>
      </c>
      <c r="S440" s="1487">
        <f>'НЗ 2-экз'!S437</f>
        <v>0</v>
      </c>
      <c r="T440" s="1487">
        <f>'НЗ 2-экз'!T437</f>
        <v>0</v>
      </c>
      <c r="U440" s="1487">
        <f>'НЗ 2-экз'!U437</f>
        <v>0</v>
      </c>
      <c r="V440" s="1487">
        <f>'НЗ 2-экз'!V437</f>
        <v>0</v>
      </c>
      <c r="W440" s="1487">
        <f>'НЗ 2-экз'!W437</f>
        <v>0</v>
      </c>
      <c r="X440" s="1487">
        <f>'НЗ 2-экз'!X437</f>
        <v>0</v>
      </c>
      <c r="Y440" s="1487">
        <f>'НЗ 2-экз'!Y437</f>
        <v>0</v>
      </c>
      <c r="Z440" s="1487">
        <f>'НЗ 2-экз'!Z437</f>
        <v>0</v>
      </c>
      <c r="AA440" s="1487">
        <f>'НЗ 2-экз'!AA437</f>
        <v>0</v>
      </c>
      <c r="AB440" s="1487">
        <f>'НЗ 2-экз'!AB437</f>
        <v>0</v>
      </c>
      <c r="AC440" s="1487">
        <f>'НЗ 2-экз'!AC437</f>
        <v>0</v>
      </c>
      <c r="AD440" s="1487">
        <f>'НЗ 2-экз'!AD437</f>
        <v>0</v>
      </c>
      <c r="AE440" s="1488"/>
      <c r="AF440" s="1488"/>
      <c r="AG440" s="1488">
        <f t="shared" si="149"/>
        <v>0</v>
      </c>
      <c r="AH440" s="1488">
        <f t="shared" si="150"/>
        <v>0</v>
      </c>
      <c r="AI440" s="1488">
        <f t="shared" si="151"/>
        <v>0</v>
      </c>
      <c r="AJ440" s="1488">
        <f t="shared" si="152"/>
        <v>0</v>
      </c>
      <c r="AK440" s="1488">
        <f t="shared" si="153"/>
        <v>0</v>
      </c>
      <c r="AL440" s="1488">
        <f t="shared" si="148"/>
        <v>0</v>
      </c>
      <c r="AM440" s="1839"/>
    </row>
    <row r="441" spans="1:39" ht="11.25" hidden="1" customHeight="1" x14ac:dyDescent="0.2">
      <c r="A441" s="1427" t="s">
        <v>196</v>
      </c>
      <c r="B441" s="1053">
        <v>247</v>
      </c>
      <c r="C441" s="42"/>
      <c r="D441" s="58"/>
      <c r="E441" s="1487">
        <f>'НЗ 2-экз'!E438</f>
        <v>0</v>
      </c>
      <c r="F441" s="1487">
        <f>'НЗ 2-экз'!F438</f>
        <v>0</v>
      </c>
      <c r="G441" s="1487">
        <f>'НЗ 2-экз'!G438</f>
        <v>0</v>
      </c>
      <c r="H441" s="1487">
        <f>'НЗ 2-экз'!H438</f>
        <v>0</v>
      </c>
      <c r="I441" s="1487">
        <f>'НЗ 2-экз'!I438</f>
        <v>0</v>
      </c>
      <c r="J441" s="1487">
        <f>'НЗ 2-экз'!J438</f>
        <v>0</v>
      </c>
      <c r="K441" s="1487">
        <f>'НЗ 2-экз'!K438</f>
        <v>0</v>
      </c>
      <c r="L441" s="1487">
        <f>'НЗ 2-экз'!L438</f>
        <v>0</v>
      </c>
      <c r="M441" s="1487">
        <f>'НЗ 2-экз'!M438</f>
        <v>0</v>
      </c>
      <c r="N441" s="1487">
        <f>'НЗ 2-экз'!N438</f>
        <v>0</v>
      </c>
      <c r="O441" s="1487">
        <f>'НЗ 2-экз'!O438</f>
        <v>0</v>
      </c>
      <c r="P441" s="1487">
        <f>'НЗ 2-экз'!P438</f>
        <v>0</v>
      </c>
      <c r="Q441" s="1487">
        <f>'НЗ 2-экз'!Q438</f>
        <v>0</v>
      </c>
      <c r="R441" s="1487">
        <f>'НЗ 2-экз'!R438</f>
        <v>0</v>
      </c>
      <c r="S441" s="1487">
        <f>'НЗ 2-экз'!S438</f>
        <v>0</v>
      </c>
      <c r="T441" s="1487">
        <f>'НЗ 2-экз'!T438</f>
        <v>0</v>
      </c>
      <c r="U441" s="1487">
        <f>'НЗ 2-экз'!U438</f>
        <v>0</v>
      </c>
      <c r="V441" s="1487">
        <f>'НЗ 2-экз'!V438</f>
        <v>0</v>
      </c>
      <c r="W441" s="1487">
        <f>'НЗ 2-экз'!W438</f>
        <v>0</v>
      </c>
      <c r="X441" s="1487">
        <f>'НЗ 2-экз'!X438</f>
        <v>0</v>
      </c>
      <c r="Y441" s="1487">
        <f>'НЗ 2-экз'!Y438</f>
        <v>0</v>
      </c>
      <c r="Z441" s="1487">
        <f>'НЗ 2-экз'!Z438</f>
        <v>360000</v>
      </c>
      <c r="AA441" s="1487">
        <f>'НЗ 2-экз'!AA438</f>
        <v>0</v>
      </c>
      <c r="AB441" s="1487">
        <f>'НЗ 2-экз'!AB438</f>
        <v>0</v>
      </c>
      <c r="AC441" s="1487">
        <f>'НЗ 2-экз'!AC438</f>
        <v>0</v>
      </c>
      <c r="AD441" s="1487">
        <f>'НЗ 2-экз'!AD438</f>
        <v>0</v>
      </c>
      <c r="AE441" s="1488"/>
      <c r="AF441" s="1488"/>
      <c r="AG441" s="1488">
        <f t="shared" si="149"/>
        <v>0</v>
      </c>
      <c r="AH441" s="1488">
        <f t="shared" si="150"/>
        <v>360000</v>
      </c>
      <c r="AI441" s="1488">
        <f t="shared" si="151"/>
        <v>0</v>
      </c>
      <c r="AJ441" s="1488">
        <f t="shared" si="152"/>
        <v>0</v>
      </c>
      <c r="AK441" s="1488">
        <f t="shared" si="153"/>
        <v>360000</v>
      </c>
      <c r="AL441" s="1488">
        <f t="shared" si="148"/>
        <v>360000</v>
      </c>
      <c r="AM441" s="1839"/>
    </row>
    <row r="442" spans="1:39" ht="11.25" hidden="1" customHeight="1" x14ac:dyDescent="0.2">
      <c r="A442" s="1427" t="s">
        <v>197</v>
      </c>
      <c r="B442" s="1053">
        <v>247</v>
      </c>
      <c r="C442" s="42"/>
      <c r="D442" s="58"/>
      <c r="E442" s="1487">
        <f>'НЗ 2-экз'!E439</f>
        <v>0</v>
      </c>
      <c r="F442" s="1487">
        <f>'НЗ 2-экз'!F439</f>
        <v>0</v>
      </c>
      <c r="G442" s="1487">
        <f>'НЗ 2-экз'!G439</f>
        <v>0</v>
      </c>
      <c r="H442" s="1487">
        <f>'НЗ 2-экз'!H439</f>
        <v>0</v>
      </c>
      <c r="I442" s="1487">
        <f>'НЗ 2-экз'!I439</f>
        <v>0</v>
      </c>
      <c r="J442" s="1487">
        <f>'НЗ 2-экз'!J439</f>
        <v>0</v>
      </c>
      <c r="K442" s="1487">
        <f>'НЗ 2-экз'!K439</f>
        <v>0</v>
      </c>
      <c r="L442" s="1487">
        <f>'НЗ 2-экз'!L439</f>
        <v>0</v>
      </c>
      <c r="M442" s="1487">
        <f>'НЗ 2-экз'!M439</f>
        <v>0</v>
      </c>
      <c r="N442" s="1487">
        <f>'НЗ 2-экз'!N439</f>
        <v>0</v>
      </c>
      <c r="O442" s="1487">
        <f>'НЗ 2-экз'!O439</f>
        <v>0</v>
      </c>
      <c r="P442" s="1487">
        <f>'НЗ 2-экз'!P439</f>
        <v>0</v>
      </c>
      <c r="Q442" s="1487">
        <f>'НЗ 2-экз'!Q439</f>
        <v>0</v>
      </c>
      <c r="R442" s="1487">
        <f>'НЗ 2-экз'!R439</f>
        <v>0</v>
      </c>
      <c r="S442" s="1487">
        <f>'НЗ 2-экз'!S439</f>
        <v>0</v>
      </c>
      <c r="T442" s="1487">
        <f>'НЗ 2-экз'!T439</f>
        <v>0</v>
      </c>
      <c r="U442" s="1487">
        <f>'НЗ 2-экз'!U439</f>
        <v>0</v>
      </c>
      <c r="V442" s="1487">
        <f>'НЗ 2-экз'!V439</f>
        <v>0</v>
      </c>
      <c r="W442" s="1487">
        <f>'НЗ 2-экз'!W439</f>
        <v>0</v>
      </c>
      <c r="X442" s="1487">
        <f>'НЗ 2-экз'!X439</f>
        <v>0</v>
      </c>
      <c r="Y442" s="1487">
        <f>'НЗ 2-экз'!Y439</f>
        <v>0</v>
      </c>
      <c r="Z442" s="1487">
        <f>'НЗ 2-экз'!Z439</f>
        <v>130000</v>
      </c>
      <c r="AA442" s="1487">
        <f>'НЗ 2-экз'!AA439</f>
        <v>0</v>
      </c>
      <c r="AB442" s="1487">
        <f>'НЗ 2-экз'!AB439</f>
        <v>0</v>
      </c>
      <c r="AC442" s="1487">
        <f>'НЗ 2-экз'!AC439</f>
        <v>0</v>
      </c>
      <c r="AD442" s="1487">
        <f>'НЗ 2-экз'!AD439</f>
        <v>0</v>
      </c>
      <c r="AE442" s="1488"/>
      <c r="AF442" s="1488"/>
      <c r="AG442" s="1488">
        <f t="shared" si="149"/>
        <v>0</v>
      </c>
      <c r="AH442" s="1488">
        <f t="shared" si="150"/>
        <v>130000</v>
      </c>
      <c r="AI442" s="1488">
        <f t="shared" si="151"/>
        <v>0</v>
      </c>
      <c r="AJ442" s="1488">
        <f t="shared" si="152"/>
        <v>0</v>
      </c>
      <c r="AK442" s="1488">
        <f t="shared" si="153"/>
        <v>130000</v>
      </c>
      <c r="AL442" s="1488">
        <f t="shared" si="148"/>
        <v>130000</v>
      </c>
      <c r="AM442" s="1839"/>
    </row>
    <row r="443" spans="1:39" ht="11.25" hidden="1" customHeight="1" x14ac:dyDescent="0.2">
      <c r="A443" s="1427" t="s">
        <v>198</v>
      </c>
      <c r="B443" s="1053">
        <v>244</v>
      </c>
      <c r="C443" s="42"/>
      <c r="D443" s="58"/>
      <c r="E443" s="1487">
        <f>'НЗ 2-экз'!E440</f>
        <v>0</v>
      </c>
      <c r="F443" s="1487">
        <f>'НЗ 2-экз'!F440</f>
        <v>0</v>
      </c>
      <c r="G443" s="1487">
        <f>'НЗ 2-экз'!G440</f>
        <v>0</v>
      </c>
      <c r="H443" s="1487">
        <f>'НЗ 2-экз'!H440</f>
        <v>0</v>
      </c>
      <c r="I443" s="1487">
        <f>'НЗ 2-экз'!I440</f>
        <v>0</v>
      </c>
      <c r="J443" s="1487">
        <f>'НЗ 2-экз'!J440</f>
        <v>0</v>
      </c>
      <c r="K443" s="1487">
        <f>'НЗ 2-экз'!K440</f>
        <v>0</v>
      </c>
      <c r="L443" s="1487">
        <f>'НЗ 2-экз'!L440</f>
        <v>0</v>
      </c>
      <c r="M443" s="1487">
        <f>'НЗ 2-экз'!M440</f>
        <v>0</v>
      </c>
      <c r="N443" s="1487">
        <f>'НЗ 2-экз'!N440</f>
        <v>0</v>
      </c>
      <c r="O443" s="1487">
        <f>'НЗ 2-экз'!O440</f>
        <v>0</v>
      </c>
      <c r="P443" s="1487">
        <f>'НЗ 2-экз'!P440</f>
        <v>0</v>
      </c>
      <c r="Q443" s="1487">
        <f>'НЗ 2-экз'!Q440</f>
        <v>0</v>
      </c>
      <c r="R443" s="1487">
        <f>'НЗ 2-экз'!R440</f>
        <v>0</v>
      </c>
      <c r="S443" s="1487">
        <f>'НЗ 2-экз'!S440</f>
        <v>0</v>
      </c>
      <c r="T443" s="1487">
        <f>'НЗ 2-экз'!T440</f>
        <v>0</v>
      </c>
      <c r="U443" s="1487">
        <f>'НЗ 2-экз'!U440</f>
        <v>0</v>
      </c>
      <c r="V443" s="1487">
        <f>'НЗ 2-экз'!V440</f>
        <v>0</v>
      </c>
      <c r="W443" s="1487">
        <f>'НЗ 2-экз'!W440</f>
        <v>0</v>
      </c>
      <c r="X443" s="1487">
        <f>'НЗ 2-экз'!X440</f>
        <v>0</v>
      </c>
      <c r="Y443" s="1487">
        <f>'НЗ 2-экз'!Y440</f>
        <v>0</v>
      </c>
      <c r="Z443" s="1487">
        <f>'НЗ 2-экз'!Z440</f>
        <v>18000</v>
      </c>
      <c r="AA443" s="1487">
        <f>'НЗ 2-экз'!AA440</f>
        <v>0</v>
      </c>
      <c r="AB443" s="1487">
        <f>'НЗ 2-экз'!AB440</f>
        <v>0</v>
      </c>
      <c r="AC443" s="1487">
        <f>'НЗ 2-экз'!AC440</f>
        <v>0</v>
      </c>
      <c r="AD443" s="1487">
        <f>'НЗ 2-экз'!AD440</f>
        <v>0</v>
      </c>
      <c r="AE443" s="1488"/>
      <c r="AF443" s="1488"/>
      <c r="AG443" s="1488">
        <f t="shared" si="149"/>
        <v>0</v>
      </c>
      <c r="AH443" s="1488">
        <f t="shared" si="150"/>
        <v>18000</v>
      </c>
      <c r="AI443" s="1488">
        <f t="shared" si="151"/>
        <v>0</v>
      </c>
      <c r="AJ443" s="1488">
        <f t="shared" si="152"/>
        <v>0</v>
      </c>
      <c r="AK443" s="1488">
        <f t="shared" si="153"/>
        <v>18000</v>
      </c>
      <c r="AL443" s="1488">
        <f t="shared" si="148"/>
        <v>18000</v>
      </c>
      <c r="AM443" s="1839"/>
    </row>
    <row r="444" spans="1:39" ht="11.25" hidden="1" customHeight="1" x14ac:dyDescent="0.2">
      <c r="A444" s="1427" t="s">
        <v>878</v>
      </c>
      <c r="B444" s="1053">
        <v>244</v>
      </c>
      <c r="C444" s="42"/>
      <c r="D444" s="58"/>
      <c r="E444" s="1487">
        <f>'НЗ 2-экз'!E441</f>
        <v>0</v>
      </c>
      <c r="F444" s="1487">
        <f>'НЗ 2-экз'!F441</f>
        <v>0</v>
      </c>
      <c r="G444" s="1487">
        <f>'НЗ 2-экз'!G441</f>
        <v>0</v>
      </c>
      <c r="H444" s="1487">
        <f>'НЗ 2-экз'!H441</f>
        <v>0</v>
      </c>
      <c r="I444" s="1487">
        <f>'НЗ 2-экз'!I441</f>
        <v>0</v>
      </c>
      <c r="J444" s="1487">
        <f>'НЗ 2-экз'!J441</f>
        <v>0</v>
      </c>
      <c r="K444" s="1487">
        <f>'НЗ 2-экз'!K441</f>
        <v>0</v>
      </c>
      <c r="L444" s="1487">
        <f>'НЗ 2-экз'!L441</f>
        <v>0</v>
      </c>
      <c r="M444" s="1487">
        <f>'НЗ 2-экз'!M441</f>
        <v>0</v>
      </c>
      <c r="N444" s="1487">
        <f>'НЗ 2-экз'!N441</f>
        <v>0</v>
      </c>
      <c r="O444" s="1487">
        <f>'НЗ 2-экз'!O441</f>
        <v>0</v>
      </c>
      <c r="P444" s="1487">
        <f>'НЗ 2-экз'!P441</f>
        <v>0</v>
      </c>
      <c r="Q444" s="1487">
        <f>'НЗ 2-экз'!Q441</f>
        <v>0</v>
      </c>
      <c r="R444" s="1487">
        <f>'НЗ 2-экз'!R441</f>
        <v>0</v>
      </c>
      <c r="S444" s="1487">
        <f>'НЗ 2-экз'!S441</f>
        <v>0</v>
      </c>
      <c r="T444" s="1487">
        <f>'НЗ 2-экз'!T441</f>
        <v>0</v>
      </c>
      <c r="U444" s="1487">
        <f>'НЗ 2-экз'!U441</f>
        <v>0</v>
      </c>
      <c r="V444" s="1487">
        <f>'НЗ 2-экз'!V441</f>
        <v>0</v>
      </c>
      <c r="W444" s="1487">
        <f>'НЗ 2-экз'!W441</f>
        <v>0</v>
      </c>
      <c r="X444" s="1487">
        <f>'НЗ 2-экз'!X441</f>
        <v>0</v>
      </c>
      <c r="Y444" s="1487">
        <f>'НЗ 2-экз'!Y441</f>
        <v>0</v>
      </c>
      <c r="Z444" s="1487">
        <f>'НЗ 2-экз'!Z441</f>
        <v>15598</v>
      </c>
      <c r="AA444" s="1487">
        <f>'НЗ 2-экз'!AA441</f>
        <v>0</v>
      </c>
      <c r="AB444" s="1487">
        <f>'НЗ 2-экз'!AB441</f>
        <v>0</v>
      </c>
      <c r="AC444" s="1487">
        <f>'НЗ 2-экз'!AC441</f>
        <v>0</v>
      </c>
      <c r="AD444" s="1487">
        <f>'НЗ 2-экз'!AD441</f>
        <v>0</v>
      </c>
      <c r="AE444" s="1488"/>
      <c r="AF444" s="1488"/>
      <c r="AG444" s="1488">
        <f t="shared" si="149"/>
        <v>0</v>
      </c>
      <c r="AH444" s="1488">
        <f t="shared" si="150"/>
        <v>15598</v>
      </c>
      <c r="AI444" s="1488">
        <f t="shared" si="151"/>
        <v>0</v>
      </c>
      <c r="AJ444" s="1488">
        <f t="shared" si="152"/>
        <v>0</v>
      </c>
      <c r="AK444" s="1488">
        <f t="shared" si="153"/>
        <v>15598</v>
      </c>
      <c r="AL444" s="1488">
        <f t="shared" si="148"/>
        <v>15598</v>
      </c>
      <c r="AM444" s="1839"/>
    </row>
    <row r="445" spans="1:39" ht="11.25" hidden="1" customHeight="1" x14ac:dyDescent="0.2">
      <c r="A445" s="1426">
        <v>224</v>
      </c>
      <c r="B445" s="1053">
        <v>244</v>
      </c>
      <c r="C445" s="12"/>
      <c r="D445" s="58"/>
      <c r="E445" s="1487">
        <f>'НЗ 2-экз'!E442</f>
        <v>0</v>
      </c>
      <c r="F445" s="1487">
        <f>'НЗ 2-экз'!F442</f>
        <v>0</v>
      </c>
      <c r="G445" s="1487">
        <f>'НЗ 2-экз'!G442</f>
        <v>0</v>
      </c>
      <c r="H445" s="1487">
        <f>'НЗ 2-экз'!H442</f>
        <v>0</v>
      </c>
      <c r="I445" s="1487">
        <f>'НЗ 2-экз'!I442</f>
        <v>0</v>
      </c>
      <c r="J445" s="1487">
        <f>'НЗ 2-экз'!J442</f>
        <v>0</v>
      </c>
      <c r="K445" s="1487">
        <f>'НЗ 2-экз'!K442</f>
        <v>0</v>
      </c>
      <c r="L445" s="1487">
        <f>'НЗ 2-экз'!L442</f>
        <v>0</v>
      </c>
      <c r="M445" s="1487">
        <f>'НЗ 2-экз'!M442</f>
        <v>0</v>
      </c>
      <c r="N445" s="1487">
        <f>'НЗ 2-экз'!N442</f>
        <v>0</v>
      </c>
      <c r="O445" s="1487">
        <f>'НЗ 2-экз'!O442</f>
        <v>0</v>
      </c>
      <c r="P445" s="1487">
        <f>'НЗ 2-экз'!P442</f>
        <v>0</v>
      </c>
      <c r="Q445" s="1487">
        <f>'НЗ 2-экз'!Q442</f>
        <v>0</v>
      </c>
      <c r="R445" s="1487">
        <f>'НЗ 2-экз'!R442</f>
        <v>0</v>
      </c>
      <c r="S445" s="1487">
        <f>'НЗ 2-экз'!S442</f>
        <v>0</v>
      </c>
      <c r="T445" s="1487">
        <f>'НЗ 2-экз'!T442</f>
        <v>0</v>
      </c>
      <c r="U445" s="1487">
        <f>'НЗ 2-экз'!U442</f>
        <v>0</v>
      </c>
      <c r="V445" s="1487">
        <f>'НЗ 2-экз'!V442</f>
        <v>0</v>
      </c>
      <c r="W445" s="1487">
        <f>'НЗ 2-экз'!W442</f>
        <v>0</v>
      </c>
      <c r="X445" s="1487">
        <f>'НЗ 2-экз'!X442</f>
        <v>0</v>
      </c>
      <c r="Y445" s="1487">
        <f>'НЗ 2-экз'!Y442</f>
        <v>0</v>
      </c>
      <c r="Z445" s="1487">
        <f>'НЗ 2-экз'!Z442</f>
        <v>1000</v>
      </c>
      <c r="AA445" s="1487">
        <f>'НЗ 2-экз'!AA442</f>
        <v>0</v>
      </c>
      <c r="AB445" s="1487">
        <f>'НЗ 2-экз'!AB442</f>
        <v>0</v>
      </c>
      <c r="AC445" s="1487">
        <f>'НЗ 2-экз'!AC442</f>
        <v>0</v>
      </c>
      <c r="AD445" s="1487">
        <f>'НЗ 2-экз'!AD442</f>
        <v>0</v>
      </c>
      <c r="AE445" s="1488"/>
      <c r="AF445" s="1488"/>
      <c r="AG445" s="1488">
        <f t="shared" si="149"/>
        <v>0</v>
      </c>
      <c r="AH445" s="1488">
        <f t="shared" si="150"/>
        <v>1000</v>
      </c>
      <c r="AI445" s="1488">
        <f t="shared" si="151"/>
        <v>0</v>
      </c>
      <c r="AJ445" s="1488">
        <f t="shared" si="152"/>
        <v>0</v>
      </c>
      <c r="AK445" s="1488">
        <f t="shared" si="153"/>
        <v>1000</v>
      </c>
      <c r="AL445" s="1488">
        <f t="shared" si="148"/>
        <v>1000</v>
      </c>
      <c r="AM445" s="1839"/>
    </row>
    <row r="446" spans="1:39" ht="11.25" hidden="1" customHeight="1" x14ac:dyDescent="0.2">
      <c r="A446" s="1428" t="s">
        <v>199</v>
      </c>
      <c r="B446" s="1057">
        <v>244</v>
      </c>
      <c r="C446" s="14"/>
      <c r="D446" s="58"/>
      <c r="E446" s="1487">
        <f>'НЗ 2-экз'!E443</f>
        <v>0</v>
      </c>
      <c r="F446" s="1487">
        <f>'НЗ 2-экз'!F443</f>
        <v>0</v>
      </c>
      <c r="G446" s="1487">
        <f>'НЗ 2-экз'!G443</f>
        <v>0</v>
      </c>
      <c r="H446" s="1487">
        <f>'НЗ 2-экз'!H443</f>
        <v>0</v>
      </c>
      <c r="I446" s="1487">
        <f>'НЗ 2-экз'!I443</f>
        <v>0</v>
      </c>
      <c r="J446" s="1487">
        <f>'НЗ 2-экз'!J443</f>
        <v>0</v>
      </c>
      <c r="K446" s="1487">
        <f>'НЗ 2-экз'!K443</f>
        <v>0</v>
      </c>
      <c r="L446" s="1487">
        <f>'НЗ 2-экз'!L443</f>
        <v>0</v>
      </c>
      <c r="M446" s="1487">
        <f>'НЗ 2-экз'!M443</f>
        <v>0</v>
      </c>
      <c r="N446" s="1487">
        <f>'НЗ 2-экз'!N443</f>
        <v>0</v>
      </c>
      <c r="O446" s="1487">
        <f>'НЗ 2-экз'!O443</f>
        <v>0</v>
      </c>
      <c r="P446" s="1487">
        <f>'НЗ 2-экз'!P443</f>
        <v>0</v>
      </c>
      <c r="Q446" s="1487">
        <f>'НЗ 2-экз'!Q443</f>
        <v>0</v>
      </c>
      <c r="R446" s="1487">
        <f>'НЗ 2-экз'!R443</f>
        <v>0</v>
      </c>
      <c r="S446" s="1487">
        <f>'НЗ 2-экз'!S443</f>
        <v>0</v>
      </c>
      <c r="T446" s="1487">
        <f>'НЗ 2-экз'!T443</f>
        <v>0</v>
      </c>
      <c r="U446" s="1487">
        <f>'НЗ 2-экз'!U443</f>
        <v>0</v>
      </c>
      <c r="V446" s="1487">
        <f>'НЗ 2-экз'!V443</f>
        <v>0</v>
      </c>
      <c r="W446" s="1487">
        <f>'НЗ 2-экз'!W443</f>
        <v>0</v>
      </c>
      <c r="X446" s="1487">
        <f>'НЗ 2-экз'!X443</f>
        <v>0</v>
      </c>
      <c r="Y446" s="1487">
        <f>'НЗ 2-экз'!Y443</f>
        <v>0</v>
      </c>
      <c r="Z446" s="1487">
        <f>'НЗ 2-экз'!Z443</f>
        <v>16000</v>
      </c>
      <c r="AA446" s="1487">
        <f>'НЗ 2-экз'!AA443</f>
        <v>0</v>
      </c>
      <c r="AB446" s="1487">
        <f>'НЗ 2-экз'!AB443</f>
        <v>0</v>
      </c>
      <c r="AC446" s="1487">
        <f>'НЗ 2-экз'!AC443</f>
        <v>0</v>
      </c>
      <c r="AD446" s="1487">
        <f>'НЗ 2-экз'!AD443</f>
        <v>0</v>
      </c>
      <c r="AE446" s="1488"/>
      <c r="AF446" s="1488"/>
      <c r="AG446" s="1488">
        <f t="shared" si="149"/>
        <v>0</v>
      </c>
      <c r="AH446" s="1488">
        <f t="shared" si="150"/>
        <v>16000</v>
      </c>
      <c r="AI446" s="1488">
        <f t="shared" si="151"/>
        <v>0</v>
      </c>
      <c r="AJ446" s="1488">
        <f t="shared" si="152"/>
        <v>0</v>
      </c>
      <c r="AK446" s="1488">
        <f t="shared" si="153"/>
        <v>16000</v>
      </c>
      <c r="AL446" s="1488">
        <f t="shared" si="148"/>
        <v>16000</v>
      </c>
      <c r="AM446" s="1839"/>
    </row>
    <row r="447" spans="1:39" ht="11.25" hidden="1" customHeight="1" x14ac:dyDescent="0.2">
      <c r="A447" s="1428" t="s">
        <v>200</v>
      </c>
      <c r="B447" s="1057">
        <v>244</v>
      </c>
      <c r="C447" s="14"/>
      <c r="D447" s="58"/>
      <c r="E447" s="1487">
        <f>'НЗ 2-экз'!E444</f>
        <v>0</v>
      </c>
      <c r="F447" s="1487">
        <f>'НЗ 2-экз'!F444</f>
        <v>0</v>
      </c>
      <c r="G447" s="1487">
        <f>'НЗ 2-экз'!G444</f>
        <v>0</v>
      </c>
      <c r="H447" s="1487">
        <f>'НЗ 2-экз'!H444</f>
        <v>0</v>
      </c>
      <c r="I447" s="1487">
        <f>'НЗ 2-экз'!I444</f>
        <v>0</v>
      </c>
      <c r="J447" s="1487">
        <f>'НЗ 2-экз'!J444</f>
        <v>0</v>
      </c>
      <c r="K447" s="1487">
        <f>'НЗ 2-экз'!K444</f>
        <v>0</v>
      </c>
      <c r="L447" s="1487">
        <f>'НЗ 2-экз'!L444</f>
        <v>0</v>
      </c>
      <c r="M447" s="1487">
        <f>'НЗ 2-экз'!M444</f>
        <v>0</v>
      </c>
      <c r="N447" s="1487">
        <f>'НЗ 2-экз'!N444</f>
        <v>0</v>
      </c>
      <c r="O447" s="1487">
        <f>'НЗ 2-экз'!O444</f>
        <v>0</v>
      </c>
      <c r="P447" s="1487">
        <f>'НЗ 2-экз'!P444</f>
        <v>0</v>
      </c>
      <c r="Q447" s="1487">
        <f>'НЗ 2-экз'!Q444</f>
        <v>0</v>
      </c>
      <c r="R447" s="1487">
        <f>'НЗ 2-экз'!R444</f>
        <v>0</v>
      </c>
      <c r="S447" s="1487">
        <f>'НЗ 2-экз'!S444</f>
        <v>0</v>
      </c>
      <c r="T447" s="1487">
        <f>'НЗ 2-экз'!T444</f>
        <v>0</v>
      </c>
      <c r="U447" s="1487">
        <f>'НЗ 2-экз'!U444</f>
        <v>0</v>
      </c>
      <c r="V447" s="1487">
        <f>'НЗ 2-экз'!V444</f>
        <v>0</v>
      </c>
      <c r="W447" s="1487">
        <f>'НЗ 2-экз'!W444</f>
        <v>0</v>
      </c>
      <c r="X447" s="1487">
        <f>'НЗ 2-экз'!X444</f>
        <v>0</v>
      </c>
      <c r="Y447" s="1487">
        <f>'НЗ 2-экз'!Y444</f>
        <v>0</v>
      </c>
      <c r="Z447" s="1487">
        <f>'НЗ 2-экз'!Z444</f>
        <v>0</v>
      </c>
      <c r="AA447" s="1487">
        <f>'НЗ 2-экз'!AA444</f>
        <v>0</v>
      </c>
      <c r="AB447" s="1487">
        <f>'НЗ 2-экз'!AB444</f>
        <v>0</v>
      </c>
      <c r="AC447" s="1487">
        <f>'НЗ 2-экз'!AC444</f>
        <v>0</v>
      </c>
      <c r="AD447" s="1487">
        <f>'НЗ 2-экз'!AD444</f>
        <v>0</v>
      </c>
      <c r="AE447" s="1488"/>
      <c r="AF447" s="1488"/>
      <c r="AG447" s="1488">
        <f t="shared" si="149"/>
        <v>0</v>
      </c>
      <c r="AH447" s="1488">
        <f t="shared" si="150"/>
        <v>0</v>
      </c>
      <c r="AI447" s="1488">
        <f t="shared" si="151"/>
        <v>0</v>
      </c>
      <c r="AJ447" s="1488">
        <f t="shared" si="152"/>
        <v>0</v>
      </c>
      <c r="AK447" s="1488">
        <f t="shared" si="153"/>
        <v>0</v>
      </c>
      <c r="AL447" s="1488">
        <f t="shared" si="148"/>
        <v>0</v>
      </c>
      <c r="AM447" s="1839"/>
    </row>
    <row r="448" spans="1:39" ht="11.25" hidden="1" customHeight="1" x14ac:dyDescent="0.2">
      <c r="A448" s="1428" t="s">
        <v>201</v>
      </c>
      <c r="B448" s="1057">
        <v>244</v>
      </c>
      <c r="C448" s="14"/>
      <c r="D448" s="58"/>
      <c r="E448" s="1487">
        <f>'НЗ 2-экз'!E445</f>
        <v>0</v>
      </c>
      <c r="F448" s="1487">
        <f>'НЗ 2-экз'!F445</f>
        <v>7000</v>
      </c>
      <c r="G448" s="1487">
        <f>'НЗ 2-экз'!G445</f>
        <v>0</v>
      </c>
      <c r="H448" s="1487">
        <f>'НЗ 2-экз'!H445</f>
        <v>0</v>
      </c>
      <c r="I448" s="1487">
        <f>'НЗ 2-экз'!I445</f>
        <v>0</v>
      </c>
      <c r="J448" s="1487">
        <f>'НЗ 2-экз'!J445</f>
        <v>0</v>
      </c>
      <c r="K448" s="1487">
        <f>'НЗ 2-экз'!K445</f>
        <v>0</v>
      </c>
      <c r="L448" s="1487">
        <f>'НЗ 2-экз'!L445</f>
        <v>0</v>
      </c>
      <c r="M448" s="1487">
        <f>'НЗ 2-экз'!M445</f>
        <v>0</v>
      </c>
      <c r="N448" s="1487">
        <f>'НЗ 2-экз'!N445</f>
        <v>0</v>
      </c>
      <c r="O448" s="1487">
        <f>'НЗ 2-экз'!O445</f>
        <v>0</v>
      </c>
      <c r="P448" s="1487">
        <f>'НЗ 2-экз'!P445</f>
        <v>0</v>
      </c>
      <c r="Q448" s="1487">
        <f>'НЗ 2-экз'!Q445</f>
        <v>0</v>
      </c>
      <c r="R448" s="1487">
        <f>'НЗ 2-экз'!R445</f>
        <v>0</v>
      </c>
      <c r="S448" s="1487">
        <f>'НЗ 2-экз'!S445</f>
        <v>0</v>
      </c>
      <c r="T448" s="1487">
        <f>'НЗ 2-экз'!T445</f>
        <v>7000</v>
      </c>
      <c r="U448" s="1487">
        <f>'НЗ 2-экз'!U445</f>
        <v>0</v>
      </c>
      <c r="V448" s="1487">
        <f>'НЗ 2-экз'!V445</f>
        <v>0</v>
      </c>
      <c r="W448" s="1487">
        <f>'НЗ 2-экз'!W445</f>
        <v>0</v>
      </c>
      <c r="X448" s="1487">
        <f>'НЗ 2-экз'!X445</f>
        <v>7000</v>
      </c>
      <c r="Y448" s="1487">
        <f>'НЗ 2-экз'!Y445</f>
        <v>0</v>
      </c>
      <c r="Z448" s="1487">
        <f>'НЗ 2-экз'!Z445</f>
        <v>47150</v>
      </c>
      <c r="AA448" s="1487">
        <f>'НЗ 2-экз'!AA445</f>
        <v>0</v>
      </c>
      <c r="AB448" s="1487">
        <f>'НЗ 2-экз'!AB445</f>
        <v>0</v>
      </c>
      <c r="AC448" s="1487">
        <f>'НЗ 2-экз'!AC445</f>
        <v>0</v>
      </c>
      <c r="AD448" s="1487">
        <f>'НЗ 2-экз'!AD445</f>
        <v>0</v>
      </c>
      <c r="AE448" s="1488"/>
      <c r="AF448" s="1488"/>
      <c r="AG448" s="1488">
        <f t="shared" si="149"/>
        <v>0</v>
      </c>
      <c r="AH448" s="1488">
        <f t="shared" si="150"/>
        <v>47150</v>
      </c>
      <c r="AI448" s="1488">
        <f t="shared" si="151"/>
        <v>0</v>
      </c>
      <c r="AJ448" s="1488">
        <f t="shared" si="152"/>
        <v>0</v>
      </c>
      <c r="AK448" s="1488">
        <f t="shared" si="153"/>
        <v>47150</v>
      </c>
      <c r="AL448" s="1488">
        <f t="shared" si="148"/>
        <v>54150</v>
      </c>
      <c r="AM448" s="1839"/>
    </row>
    <row r="449" spans="1:39" ht="11.25" hidden="1" customHeight="1" x14ac:dyDescent="0.2">
      <c r="A449" s="1428" t="s">
        <v>202</v>
      </c>
      <c r="B449" s="1057">
        <v>244</v>
      </c>
      <c r="C449" s="14"/>
      <c r="D449" s="58"/>
      <c r="E449" s="1487">
        <f>'НЗ 2-экз'!E446</f>
        <v>0</v>
      </c>
      <c r="F449" s="1487">
        <f>'НЗ 2-экз'!F446</f>
        <v>0</v>
      </c>
      <c r="G449" s="1487">
        <f>'НЗ 2-экз'!G446</f>
        <v>0</v>
      </c>
      <c r="H449" s="1487">
        <f>'НЗ 2-экз'!H446</f>
        <v>0</v>
      </c>
      <c r="I449" s="1487">
        <f>'НЗ 2-экз'!I446</f>
        <v>0</v>
      </c>
      <c r="J449" s="1487">
        <f>'НЗ 2-экз'!J446</f>
        <v>0</v>
      </c>
      <c r="K449" s="1487">
        <f>'НЗ 2-экз'!K446</f>
        <v>0</v>
      </c>
      <c r="L449" s="1487">
        <f>'НЗ 2-экз'!L446</f>
        <v>0</v>
      </c>
      <c r="M449" s="1487">
        <f>'НЗ 2-экз'!M446</f>
        <v>0</v>
      </c>
      <c r="N449" s="1487">
        <f>'НЗ 2-экз'!N446</f>
        <v>0</v>
      </c>
      <c r="O449" s="1487">
        <f>'НЗ 2-экз'!O446</f>
        <v>0</v>
      </c>
      <c r="P449" s="1487">
        <f>'НЗ 2-экз'!P446</f>
        <v>0</v>
      </c>
      <c r="Q449" s="1487">
        <f>'НЗ 2-экз'!Q446</f>
        <v>0</v>
      </c>
      <c r="R449" s="1487">
        <f>'НЗ 2-экз'!R446</f>
        <v>0</v>
      </c>
      <c r="S449" s="1487">
        <f>'НЗ 2-экз'!S446</f>
        <v>0</v>
      </c>
      <c r="T449" s="1487">
        <f>'НЗ 2-экз'!T446</f>
        <v>0</v>
      </c>
      <c r="U449" s="1487">
        <f>'НЗ 2-экз'!U446</f>
        <v>0</v>
      </c>
      <c r="V449" s="1487">
        <f>'НЗ 2-экз'!V446</f>
        <v>0</v>
      </c>
      <c r="W449" s="1487">
        <f>'НЗ 2-экз'!W446</f>
        <v>0</v>
      </c>
      <c r="X449" s="1487">
        <f>'НЗ 2-экз'!X446</f>
        <v>0</v>
      </c>
      <c r="Y449" s="1487">
        <f>'НЗ 2-экз'!Y446</f>
        <v>0</v>
      </c>
      <c r="Z449" s="1487">
        <f>'НЗ 2-экз'!Z446</f>
        <v>0</v>
      </c>
      <c r="AA449" s="1487">
        <f>'НЗ 2-экз'!AA446</f>
        <v>0</v>
      </c>
      <c r="AB449" s="1487">
        <f>'НЗ 2-экз'!AB446</f>
        <v>0</v>
      </c>
      <c r="AC449" s="1487">
        <f>'НЗ 2-экз'!AC446</f>
        <v>0</v>
      </c>
      <c r="AD449" s="1487">
        <f>'НЗ 2-экз'!AD446</f>
        <v>0</v>
      </c>
      <c r="AE449" s="1488"/>
      <c r="AF449" s="1488"/>
      <c r="AG449" s="1488">
        <f t="shared" si="149"/>
        <v>0</v>
      </c>
      <c r="AH449" s="1488">
        <f t="shared" si="150"/>
        <v>0</v>
      </c>
      <c r="AI449" s="1488">
        <f t="shared" si="151"/>
        <v>0</v>
      </c>
      <c r="AJ449" s="1488">
        <f t="shared" si="152"/>
        <v>0</v>
      </c>
      <c r="AK449" s="1488">
        <f t="shared" si="153"/>
        <v>0</v>
      </c>
      <c r="AL449" s="1488">
        <f t="shared" si="148"/>
        <v>0</v>
      </c>
      <c r="AM449" s="1839"/>
    </row>
    <row r="450" spans="1:39" ht="11.25" hidden="1" customHeight="1" x14ac:dyDescent="0.2">
      <c r="A450" s="1429" t="s">
        <v>246</v>
      </c>
      <c r="B450" s="1057">
        <v>244</v>
      </c>
      <c r="C450" s="15"/>
      <c r="D450" s="58"/>
      <c r="E450" s="1487">
        <f>'НЗ 2-экз'!E447</f>
        <v>20000</v>
      </c>
      <c r="F450" s="1487">
        <f>'НЗ 2-экз'!F447</f>
        <v>40000</v>
      </c>
      <c r="G450" s="1487">
        <f>'НЗ 2-экз'!G447</f>
        <v>0</v>
      </c>
      <c r="H450" s="1487">
        <f>'НЗ 2-экз'!H447</f>
        <v>0</v>
      </c>
      <c r="I450" s="1487">
        <f>'НЗ 2-экз'!I447</f>
        <v>0</v>
      </c>
      <c r="J450" s="1487">
        <f>'НЗ 2-экз'!J447</f>
        <v>0</v>
      </c>
      <c r="K450" s="1487">
        <f>'НЗ 2-экз'!K447</f>
        <v>0</v>
      </c>
      <c r="L450" s="1487">
        <f>'НЗ 2-экз'!L447</f>
        <v>0</v>
      </c>
      <c r="M450" s="1487">
        <f>'НЗ 2-экз'!M447</f>
        <v>0</v>
      </c>
      <c r="N450" s="1487">
        <f>'НЗ 2-экз'!N447</f>
        <v>0</v>
      </c>
      <c r="O450" s="1487">
        <f>'НЗ 2-экз'!O447</f>
        <v>0</v>
      </c>
      <c r="P450" s="1487">
        <f>'НЗ 2-экз'!P447</f>
        <v>0</v>
      </c>
      <c r="Q450" s="1487">
        <f>'НЗ 2-экз'!Q447</f>
        <v>0</v>
      </c>
      <c r="R450" s="1487">
        <f>'НЗ 2-экз'!R447</f>
        <v>0</v>
      </c>
      <c r="S450" s="1487">
        <f>'НЗ 2-экз'!S447</f>
        <v>20000</v>
      </c>
      <c r="T450" s="1487">
        <f>'НЗ 2-экз'!T447</f>
        <v>40000</v>
      </c>
      <c r="U450" s="1487">
        <f>'НЗ 2-экз'!U447</f>
        <v>0</v>
      </c>
      <c r="V450" s="1487">
        <f>'НЗ 2-экз'!V447</f>
        <v>0</v>
      </c>
      <c r="W450" s="1487">
        <f>'НЗ 2-экз'!W447</f>
        <v>0</v>
      </c>
      <c r="X450" s="1487">
        <f>'НЗ 2-экз'!X447</f>
        <v>60000</v>
      </c>
      <c r="Y450" s="1487">
        <f>'НЗ 2-экз'!Y447</f>
        <v>0</v>
      </c>
      <c r="Z450" s="1487">
        <f>'НЗ 2-экз'!Z447</f>
        <v>19126</v>
      </c>
      <c r="AA450" s="1487">
        <f>'НЗ 2-экз'!AA447</f>
        <v>0</v>
      </c>
      <c r="AB450" s="1487">
        <f>'НЗ 2-экз'!AB447</f>
        <v>0</v>
      </c>
      <c r="AC450" s="1487">
        <f>'НЗ 2-экз'!AC447</f>
        <v>0</v>
      </c>
      <c r="AD450" s="1487">
        <f>'НЗ 2-экз'!AD447</f>
        <v>0</v>
      </c>
      <c r="AE450" s="1488"/>
      <c r="AF450" s="1488"/>
      <c r="AG450" s="1488">
        <f t="shared" si="149"/>
        <v>0</v>
      </c>
      <c r="AH450" s="1488">
        <f t="shared" si="150"/>
        <v>19126</v>
      </c>
      <c r="AI450" s="1488">
        <f t="shared" si="151"/>
        <v>0</v>
      </c>
      <c r="AJ450" s="1488">
        <f t="shared" si="152"/>
        <v>0</v>
      </c>
      <c r="AK450" s="1488">
        <f t="shared" si="153"/>
        <v>19126</v>
      </c>
      <c r="AL450" s="1488">
        <f t="shared" si="148"/>
        <v>79126</v>
      </c>
      <c r="AM450" s="1839"/>
    </row>
    <row r="451" spans="1:39" ht="11.25" hidden="1" customHeight="1" x14ac:dyDescent="0.2">
      <c r="A451" s="1429" t="s">
        <v>248</v>
      </c>
      <c r="B451" s="1057">
        <v>244</v>
      </c>
      <c r="C451" s="15"/>
      <c r="D451" s="58"/>
      <c r="E451" s="1487">
        <f>'НЗ 2-экз'!E448</f>
        <v>0</v>
      </c>
      <c r="F451" s="1487">
        <f>'НЗ 2-экз'!F448</f>
        <v>0</v>
      </c>
      <c r="G451" s="1487">
        <f>'НЗ 2-экз'!G448</f>
        <v>0</v>
      </c>
      <c r="H451" s="1487">
        <f>'НЗ 2-экз'!H448</f>
        <v>0</v>
      </c>
      <c r="I451" s="1487">
        <f>'НЗ 2-экз'!I448</f>
        <v>0</v>
      </c>
      <c r="J451" s="1487">
        <f>'НЗ 2-экз'!J448</f>
        <v>0</v>
      </c>
      <c r="K451" s="1487">
        <f>'НЗ 2-экз'!K448</f>
        <v>0</v>
      </c>
      <c r="L451" s="1487">
        <f>'НЗ 2-экз'!L448</f>
        <v>0</v>
      </c>
      <c r="M451" s="1487">
        <f>'НЗ 2-экз'!M448</f>
        <v>0</v>
      </c>
      <c r="N451" s="1487">
        <f>'НЗ 2-экз'!N448</f>
        <v>0</v>
      </c>
      <c r="O451" s="1487">
        <f>'НЗ 2-экз'!O448</f>
        <v>0</v>
      </c>
      <c r="P451" s="1487">
        <f>'НЗ 2-экз'!P448</f>
        <v>0</v>
      </c>
      <c r="Q451" s="1487">
        <f>'НЗ 2-экз'!Q448</f>
        <v>0</v>
      </c>
      <c r="R451" s="1487">
        <f>'НЗ 2-экз'!R448</f>
        <v>0</v>
      </c>
      <c r="S451" s="1487">
        <f>'НЗ 2-экз'!S448</f>
        <v>0</v>
      </c>
      <c r="T451" s="1487">
        <f>'НЗ 2-экз'!T448</f>
        <v>0</v>
      </c>
      <c r="U451" s="1487">
        <f>'НЗ 2-экз'!U448</f>
        <v>0</v>
      </c>
      <c r="V451" s="1487">
        <f>'НЗ 2-экз'!V448</f>
        <v>0</v>
      </c>
      <c r="W451" s="1487">
        <f>'НЗ 2-экз'!W448</f>
        <v>0</v>
      </c>
      <c r="X451" s="1487">
        <f>'НЗ 2-экз'!X448</f>
        <v>0</v>
      </c>
      <c r="Y451" s="1487">
        <f>'НЗ 2-экз'!Y448</f>
        <v>0</v>
      </c>
      <c r="Z451" s="1487">
        <f>'НЗ 2-экз'!Z448</f>
        <v>0</v>
      </c>
      <c r="AA451" s="1487">
        <f>'НЗ 2-экз'!AA448</f>
        <v>0</v>
      </c>
      <c r="AB451" s="1487">
        <f>'НЗ 2-экз'!AB448</f>
        <v>0</v>
      </c>
      <c r="AC451" s="1487">
        <f>'НЗ 2-экз'!AC448</f>
        <v>0</v>
      </c>
      <c r="AD451" s="1487">
        <f>'НЗ 2-экз'!AD448</f>
        <v>0</v>
      </c>
      <c r="AE451" s="1488"/>
      <c r="AF451" s="1488"/>
      <c r="AG451" s="1488">
        <f t="shared" si="149"/>
        <v>0</v>
      </c>
      <c r="AH451" s="1488">
        <f t="shared" si="150"/>
        <v>0</v>
      </c>
      <c r="AI451" s="1488">
        <f t="shared" si="151"/>
        <v>0</v>
      </c>
      <c r="AJ451" s="1488">
        <f t="shared" si="152"/>
        <v>0</v>
      </c>
      <c r="AK451" s="1488">
        <f t="shared" si="153"/>
        <v>0</v>
      </c>
      <c r="AL451" s="1488">
        <f t="shared" si="148"/>
        <v>0</v>
      </c>
      <c r="AM451" s="1839"/>
    </row>
    <row r="452" spans="1:39" ht="11.25" hidden="1" customHeight="1" x14ac:dyDescent="0.2">
      <c r="A452" s="1425">
        <v>227</v>
      </c>
      <c r="B452" s="1051">
        <v>244</v>
      </c>
      <c r="C452" s="11"/>
      <c r="D452" s="58"/>
      <c r="E452" s="1487">
        <f>'НЗ 2-экз'!E449</f>
        <v>0</v>
      </c>
      <c r="F452" s="1487">
        <f>'НЗ 2-экз'!F449</f>
        <v>0</v>
      </c>
      <c r="G452" s="1487">
        <f>'НЗ 2-экз'!G449</f>
        <v>0</v>
      </c>
      <c r="H452" s="1487">
        <f>'НЗ 2-экз'!H449</f>
        <v>0</v>
      </c>
      <c r="I452" s="1487">
        <f>'НЗ 2-экз'!I449</f>
        <v>0</v>
      </c>
      <c r="J452" s="1487">
        <f>'НЗ 2-экз'!J449</f>
        <v>0</v>
      </c>
      <c r="K452" s="1487">
        <f>'НЗ 2-экз'!K449</f>
        <v>0</v>
      </c>
      <c r="L452" s="1487">
        <f>'НЗ 2-экз'!L449</f>
        <v>0</v>
      </c>
      <c r="M452" s="1487">
        <f>'НЗ 2-экз'!M449</f>
        <v>0</v>
      </c>
      <c r="N452" s="1487">
        <f>'НЗ 2-экз'!N449</f>
        <v>0</v>
      </c>
      <c r="O452" s="1487">
        <f>'НЗ 2-экз'!O449</f>
        <v>0</v>
      </c>
      <c r="P452" s="1487">
        <f>'НЗ 2-экз'!P449</f>
        <v>0</v>
      </c>
      <c r="Q452" s="1487">
        <f>'НЗ 2-экз'!Q449</f>
        <v>0</v>
      </c>
      <c r="R452" s="1487">
        <f>'НЗ 2-экз'!R449</f>
        <v>0</v>
      </c>
      <c r="S452" s="1487">
        <f>'НЗ 2-экз'!S449</f>
        <v>0</v>
      </c>
      <c r="T452" s="1487">
        <f>'НЗ 2-экз'!T449</f>
        <v>0</v>
      </c>
      <c r="U452" s="1487">
        <f>'НЗ 2-экз'!U449</f>
        <v>0</v>
      </c>
      <c r="V452" s="1487">
        <f>'НЗ 2-экз'!V449</f>
        <v>0</v>
      </c>
      <c r="W452" s="1487">
        <f>'НЗ 2-экз'!W449</f>
        <v>0</v>
      </c>
      <c r="X452" s="1487">
        <f>'НЗ 2-экз'!X449</f>
        <v>0</v>
      </c>
      <c r="Y452" s="1487">
        <f>'НЗ 2-экз'!Y449</f>
        <v>0</v>
      </c>
      <c r="Z452" s="1487">
        <f>'НЗ 2-экз'!Z449</f>
        <v>0</v>
      </c>
      <c r="AA452" s="1487">
        <f>'НЗ 2-экз'!AA449</f>
        <v>0</v>
      </c>
      <c r="AB452" s="1487">
        <f>'НЗ 2-экз'!AB449</f>
        <v>0</v>
      </c>
      <c r="AC452" s="1487">
        <f>'НЗ 2-экз'!AC449</f>
        <v>0</v>
      </c>
      <c r="AD452" s="1487">
        <f>'НЗ 2-экз'!AD449</f>
        <v>0</v>
      </c>
      <c r="AE452" s="1488"/>
      <c r="AF452" s="1488"/>
      <c r="AG452" s="1488">
        <f t="shared" si="149"/>
        <v>0</v>
      </c>
      <c r="AH452" s="1488">
        <f t="shared" si="150"/>
        <v>0</v>
      </c>
      <c r="AI452" s="1488">
        <f t="shared" si="151"/>
        <v>0</v>
      </c>
      <c r="AJ452" s="1488">
        <f t="shared" si="152"/>
        <v>0</v>
      </c>
      <c r="AK452" s="1488">
        <f t="shared" si="153"/>
        <v>0</v>
      </c>
      <c r="AL452" s="1488">
        <f t="shared" si="148"/>
        <v>0</v>
      </c>
      <c r="AM452" s="1839"/>
    </row>
    <row r="453" spans="1:39" ht="11.25" hidden="1" customHeight="1" x14ac:dyDescent="0.2">
      <c r="A453" s="1429">
        <v>262</v>
      </c>
      <c r="B453" s="1049">
        <v>112</v>
      </c>
      <c r="C453" s="15"/>
      <c r="D453" s="58"/>
      <c r="E453" s="1487">
        <f>'НЗ 2-экз'!E450</f>
        <v>0</v>
      </c>
      <c r="F453" s="1487">
        <f>'НЗ 2-экз'!F450</f>
        <v>0</v>
      </c>
      <c r="G453" s="1487">
        <f>'НЗ 2-экз'!G450</f>
        <v>0</v>
      </c>
      <c r="H453" s="1487">
        <f>'НЗ 2-экз'!H450</f>
        <v>0</v>
      </c>
      <c r="I453" s="1487">
        <f>'НЗ 2-экз'!I450</f>
        <v>0</v>
      </c>
      <c r="J453" s="1487">
        <f>'НЗ 2-экз'!J450</f>
        <v>0</v>
      </c>
      <c r="K453" s="1487">
        <f>'НЗ 2-экз'!K450</f>
        <v>0</v>
      </c>
      <c r="L453" s="1487">
        <f>'НЗ 2-экз'!L450</f>
        <v>0</v>
      </c>
      <c r="M453" s="1487">
        <f>'НЗ 2-экз'!M450</f>
        <v>0</v>
      </c>
      <c r="N453" s="1487">
        <f>'НЗ 2-экз'!N450</f>
        <v>0</v>
      </c>
      <c r="O453" s="1487">
        <f>'НЗ 2-экз'!O450</f>
        <v>0</v>
      </c>
      <c r="P453" s="1487">
        <f>'НЗ 2-экз'!P450</f>
        <v>0</v>
      </c>
      <c r="Q453" s="1487">
        <f>'НЗ 2-экз'!Q450</f>
        <v>0</v>
      </c>
      <c r="R453" s="1487">
        <f>'НЗ 2-экз'!R450</f>
        <v>0</v>
      </c>
      <c r="S453" s="1487">
        <f>'НЗ 2-экз'!S450</f>
        <v>0</v>
      </c>
      <c r="T453" s="1487">
        <f>'НЗ 2-экз'!T450</f>
        <v>0</v>
      </c>
      <c r="U453" s="1487">
        <f>'НЗ 2-экз'!U450</f>
        <v>0</v>
      </c>
      <c r="V453" s="1487">
        <f>'НЗ 2-экз'!V450</f>
        <v>0</v>
      </c>
      <c r="W453" s="1487">
        <f>'НЗ 2-экз'!W450</f>
        <v>0</v>
      </c>
      <c r="X453" s="1487">
        <f>'НЗ 2-экз'!X450</f>
        <v>0</v>
      </c>
      <c r="Y453" s="1487">
        <f>'НЗ 2-экз'!Y450</f>
        <v>0</v>
      </c>
      <c r="Z453" s="1487">
        <f>'НЗ 2-экз'!Z450</f>
        <v>0</v>
      </c>
      <c r="AA453" s="1487">
        <f>'НЗ 2-экз'!AA450</f>
        <v>0</v>
      </c>
      <c r="AB453" s="1487">
        <f>'НЗ 2-экз'!AB450</f>
        <v>0</v>
      </c>
      <c r="AC453" s="1487">
        <f>'НЗ 2-экз'!AC450</f>
        <v>0</v>
      </c>
      <c r="AD453" s="1487">
        <f>'НЗ 2-экз'!AD450</f>
        <v>0</v>
      </c>
      <c r="AE453" s="1488"/>
      <c r="AF453" s="1488"/>
      <c r="AG453" s="1488">
        <f t="shared" si="149"/>
        <v>0</v>
      </c>
      <c r="AH453" s="1488">
        <f t="shared" si="150"/>
        <v>0</v>
      </c>
      <c r="AI453" s="1488">
        <f t="shared" si="151"/>
        <v>0</v>
      </c>
      <c r="AJ453" s="1488">
        <f t="shared" si="152"/>
        <v>0</v>
      </c>
      <c r="AK453" s="1488">
        <f t="shared" si="153"/>
        <v>0</v>
      </c>
      <c r="AL453" s="1488">
        <f t="shared" si="148"/>
        <v>0</v>
      </c>
      <c r="AM453" s="1839"/>
    </row>
    <row r="454" spans="1:39" ht="11.25" hidden="1" customHeight="1" x14ac:dyDescent="0.2">
      <c r="A454" s="1429">
        <v>262</v>
      </c>
      <c r="B454" s="1049">
        <v>119</v>
      </c>
      <c r="C454" s="15"/>
      <c r="D454" s="58"/>
      <c r="E454" s="1487">
        <f>'НЗ 2-экз'!E451</f>
        <v>0</v>
      </c>
      <c r="F454" s="1487">
        <f>'НЗ 2-экз'!F451</f>
        <v>0</v>
      </c>
      <c r="G454" s="1487">
        <f>'НЗ 2-экз'!G451</f>
        <v>0</v>
      </c>
      <c r="H454" s="1487">
        <f>'НЗ 2-экз'!H451</f>
        <v>0</v>
      </c>
      <c r="I454" s="1487">
        <f>'НЗ 2-экз'!I451</f>
        <v>0</v>
      </c>
      <c r="J454" s="1487">
        <f>'НЗ 2-экз'!J451</f>
        <v>0</v>
      </c>
      <c r="K454" s="1487">
        <f>'НЗ 2-экз'!K451</f>
        <v>0</v>
      </c>
      <c r="L454" s="1487">
        <f>'НЗ 2-экз'!L451</f>
        <v>0</v>
      </c>
      <c r="M454" s="1487">
        <f>'НЗ 2-экз'!M451</f>
        <v>0</v>
      </c>
      <c r="N454" s="1487">
        <f>'НЗ 2-экз'!N451</f>
        <v>0</v>
      </c>
      <c r="O454" s="1487">
        <f>'НЗ 2-экз'!O451</f>
        <v>0</v>
      </c>
      <c r="P454" s="1487">
        <f>'НЗ 2-экз'!P451</f>
        <v>0</v>
      </c>
      <c r="Q454" s="1487">
        <f>'НЗ 2-экз'!Q451</f>
        <v>0</v>
      </c>
      <c r="R454" s="1487">
        <f>'НЗ 2-экз'!R451</f>
        <v>0</v>
      </c>
      <c r="S454" s="1487">
        <f>'НЗ 2-экз'!S451</f>
        <v>0</v>
      </c>
      <c r="T454" s="1487">
        <f>'НЗ 2-экз'!T451</f>
        <v>0</v>
      </c>
      <c r="U454" s="1487">
        <f>'НЗ 2-экз'!U451</f>
        <v>0</v>
      </c>
      <c r="V454" s="1487">
        <f>'НЗ 2-экз'!V451</f>
        <v>0</v>
      </c>
      <c r="W454" s="1487">
        <f>'НЗ 2-экз'!W451</f>
        <v>0</v>
      </c>
      <c r="X454" s="1487">
        <f>'НЗ 2-экз'!X451</f>
        <v>0</v>
      </c>
      <c r="Y454" s="1487">
        <f>'НЗ 2-экз'!Y451</f>
        <v>0</v>
      </c>
      <c r="Z454" s="1487">
        <f>'НЗ 2-экз'!Z451</f>
        <v>0</v>
      </c>
      <c r="AA454" s="1487">
        <f>'НЗ 2-экз'!AA451</f>
        <v>0</v>
      </c>
      <c r="AB454" s="1487">
        <f>'НЗ 2-экз'!AB451</f>
        <v>0</v>
      </c>
      <c r="AC454" s="1487">
        <f>'НЗ 2-экз'!AC451</f>
        <v>0</v>
      </c>
      <c r="AD454" s="1487">
        <f>'НЗ 2-экз'!AD451</f>
        <v>0</v>
      </c>
      <c r="AE454" s="1488"/>
      <c r="AF454" s="1488"/>
      <c r="AG454" s="1488">
        <f t="shared" si="149"/>
        <v>0</v>
      </c>
      <c r="AH454" s="1488">
        <f t="shared" si="150"/>
        <v>0</v>
      </c>
      <c r="AI454" s="1488">
        <f t="shared" si="151"/>
        <v>0</v>
      </c>
      <c r="AJ454" s="1488">
        <f t="shared" si="152"/>
        <v>0</v>
      </c>
      <c r="AK454" s="1488">
        <f t="shared" si="153"/>
        <v>0</v>
      </c>
      <c r="AL454" s="1488">
        <f t="shared" si="148"/>
        <v>0</v>
      </c>
      <c r="AM454" s="1839"/>
    </row>
    <row r="455" spans="1:39" ht="11.25" hidden="1" customHeight="1" x14ac:dyDescent="0.2">
      <c r="A455" s="1425">
        <v>266</v>
      </c>
      <c r="B455" s="1051">
        <v>111</v>
      </c>
      <c r="C455" s="11"/>
      <c r="D455" s="58"/>
      <c r="E455" s="1487">
        <f>'НЗ 2-экз'!E452</f>
        <v>0</v>
      </c>
      <c r="F455" s="1487">
        <f>'НЗ 2-экз'!F452</f>
        <v>0</v>
      </c>
      <c r="G455" s="1487">
        <f>'НЗ 2-экз'!G452</f>
        <v>0</v>
      </c>
      <c r="H455" s="1487">
        <f>'НЗ 2-экз'!H452</f>
        <v>0</v>
      </c>
      <c r="I455" s="1487">
        <f>'НЗ 2-экз'!I452</f>
        <v>0</v>
      </c>
      <c r="J455" s="1487">
        <f>'НЗ 2-экз'!J452</f>
        <v>0</v>
      </c>
      <c r="K455" s="1487">
        <f>'НЗ 2-экз'!K452</f>
        <v>0</v>
      </c>
      <c r="L455" s="1487">
        <f>'НЗ 2-экз'!L452</f>
        <v>0</v>
      </c>
      <c r="M455" s="1487">
        <f>'НЗ 2-экз'!M452</f>
        <v>0</v>
      </c>
      <c r="N455" s="1487">
        <f>'НЗ 2-экз'!N452</f>
        <v>0</v>
      </c>
      <c r="O455" s="1487">
        <f>'НЗ 2-экз'!O452</f>
        <v>0</v>
      </c>
      <c r="P455" s="1487">
        <f>'НЗ 2-экз'!P452</f>
        <v>0</v>
      </c>
      <c r="Q455" s="1487">
        <f>'НЗ 2-экз'!Q452</f>
        <v>0</v>
      </c>
      <c r="R455" s="1487">
        <f>'НЗ 2-экз'!R452</f>
        <v>0</v>
      </c>
      <c r="S455" s="1487">
        <f>'НЗ 2-экз'!S452</f>
        <v>0</v>
      </c>
      <c r="T455" s="1487">
        <f>'НЗ 2-экз'!T452</f>
        <v>0</v>
      </c>
      <c r="U455" s="1487">
        <f>'НЗ 2-экз'!U452</f>
        <v>0</v>
      </c>
      <c r="V455" s="1487">
        <f>'НЗ 2-экз'!V452</f>
        <v>0</v>
      </c>
      <c r="W455" s="1487">
        <f>'НЗ 2-экз'!W452</f>
        <v>0</v>
      </c>
      <c r="X455" s="1487">
        <f>'НЗ 2-экз'!X452</f>
        <v>0</v>
      </c>
      <c r="Y455" s="1487">
        <f>'НЗ 2-экз'!Y452</f>
        <v>0</v>
      </c>
      <c r="Z455" s="1487">
        <f>'НЗ 2-экз'!Z452</f>
        <v>0</v>
      </c>
      <c r="AA455" s="1487">
        <f>'НЗ 2-экз'!AA452</f>
        <v>0</v>
      </c>
      <c r="AB455" s="1487">
        <f>'НЗ 2-экз'!AB452</f>
        <v>0</v>
      </c>
      <c r="AC455" s="1487">
        <f>'НЗ 2-экз'!AC452</f>
        <v>0</v>
      </c>
      <c r="AD455" s="1487">
        <f>'НЗ 2-экз'!AD452</f>
        <v>0</v>
      </c>
      <c r="AE455" s="1488"/>
      <c r="AF455" s="1488"/>
      <c r="AG455" s="1488">
        <f t="shared" si="149"/>
        <v>0</v>
      </c>
      <c r="AH455" s="1488">
        <f t="shared" si="150"/>
        <v>0</v>
      </c>
      <c r="AI455" s="1488">
        <f t="shared" si="151"/>
        <v>0</v>
      </c>
      <c r="AJ455" s="1488">
        <f t="shared" si="152"/>
        <v>0</v>
      </c>
      <c r="AK455" s="1488">
        <f t="shared" si="153"/>
        <v>0</v>
      </c>
      <c r="AL455" s="1488">
        <f t="shared" si="148"/>
        <v>0</v>
      </c>
      <c r="AM455" s="1839"/>
    </row>
    <row r="456" spans="1:39" ht="11.25" hidden="1" customHeight="1" x14ac:dyDescent="0.2">
      <c r="A456" s="1425">
        <v>266</v>
      </c>
      <c r="B456" s="1051">
        <v>112</v>
      </c>
      <c r="C456" s="11"/>
      <c r="D456" s="58"/>
      <c r="E456" s="1487">
        <f>'НЗ 2-экз'!E453</f>
        <v>0</v>
      </c>
      <c r="F456" s="1487">
        <f>'НЗ 2-экз'!F453</f>
        <v>0</v>
      </c>
      <c r="G456" s="1487">
        <f>'НЗ 2-экз'!G453</f>
        <v>0</v>
      </c>
      <c r="H456" s="1487">
        <f>'НЗ 2-экз'!H453</f>
        <v>0</v>
      </c>
      <c r="I456" s="1487">
        <f>'НЗ 2-экз'!I453</f>
        <v>0</v>
      </c>
      <c r="J456" s="1487">
        <f>'НЗ 2-экз'!J453</f>
        <v>0</v>
      </c>
      <c r="K456" s="1487">
        <f>'НЗ 2-экз'!K453</f>
        <v>0</v>
      </c>
      <c r="L456" s="1487">
        <f>'НЗ 2-экз'!L453</f>
        <v>0</v>
      </c>
      <c r="M456" s="1487">
        <f>'НЗ 2-экз'!M453</f>
        <v>0</v>
      </c>
      <c r="N456" s="1487">
        <f>'НЗ 2-экз'!N453</f>
        <v>0</v>
      </c>
      <c r="O456" s="1487">
        <f>'НЗ 2-экз'!O453</f>
        <v>0</v>
      </c>
      <c r="P456" s="1487">
        <f>'НЗ 2-экз'!P453</f>
        <v>0</v>
      </c>
      <c r="Q456" s="1487">
        <f>'НЗ 2-экз'!Q453</f>
        <v>0</v>
      </c>
      <c r="R456" s="1487">
        <f>'НЗ 2-экз'!R453</f>
        <v>0</v>
      </c>
      <c r="S456" s="1487">
        <f>'НЗ 2-экз'!S453</f>
        <v>0</v>
      </c>
      <c r="T456" s="1487">
        <f>'НЗ 2-экз'!T453</f>
        <v>0</v>
      </c>
      <c r="U456" s="1487">
        <f>'НЗ 2-экз'!U453</f>
        <v>0</v>
      </c>
      <c r="V456" s="1487">
        <f>'НЗ 2-экз'!V453</f>
        <v>0</v>
      </c>
      <c r="W456" s="1487">
        <f>'НЗ 2-экз'!W453</f>
        <v>0</v>
      </c>
      <c r="X456" s="1487">
        <f>'НЗ 2-экз'!X453</f>
        <v>0</v>
      </c>
      <c r="Y456" s="1487">
        <f>'НЗ 2-экз'!Y453</f>
        <v>0</v>
      </c>
      <c r="Z456" s="1487">
        <f>'НЗ 2-экз'!Z453</f>
        <v>0</v>
      </c>
      <c r="AA456" s="1487">
        <f>'НЗ 2-экз'!AA453</f>
        <v>0</v>
      </c>
      <c r="AB456" s="1487">
        <f>'НЗ 2-экз'!AB453</f>
        <v>0</v>
      </c>
      <c r="AC456" s="1487">
        <f>'НЗ 2-экз'!AC453</f>
        <v>0</v>
      </c>
      <c r="AD456" s="1487">
        <f>'НЗ 2-экз'!AD453</f>
        <v>0</v>
      </c>
      <c r="AE456" s="1488"/>
      <c r="AF456" s="1488"/>
      <c r="AG456" s="1488">
        <f t="shared" si="149"/>
        <v>0</v>
      </c>
      <c r="AH456" s="1488">
        <f t="shared" si="150"/>
        <v>0</v>
      </c>
      <c r="AI456" s="1488">
        <f t="shared" si="151"/>
        <v>0</v>
      </c>
      <c r="AJ456" s="1488">
        <f t="shared" si="152"/>
        <v>0</v>
      </c>
      <c r="AK456" s="1488">
        <f t="shared" si="153"/>
        <v>0</v>
      </c>
      <c r="AL456" s="1488">
        <f t="shared" si="148"/>
        <v>0</v>
      </c>
      <c r="AM456" s="1839"/>
    </row>
    <row r="457" spans="1:39" ht="11.25" hidden="1" customHeight="1" x14ac:dyDescent="0.2">
      <c r="A457" s="1425">
        <v>266</v>
      </c>
      <c r="B457" s="1051">
        <v>119</v>
      </c>
      <c r="C457" s="11"/>
      <c r="D457" s="58"/>
      <c r="E457" s="1487">
        <f>'НЗ 2-экз'!E454</f>
        <v>0</v>
      </c>
      <c r="F457" s="1487">
        <f>'НЗ 2-экз'!F454</f>
        <v>0</v>
      </c>
      <c r="G457" s="1487">
        <f>'НЗ 2-экз'!G454</f>
        <v>0</v>
      </c>
      <c r="H457" s="1487">
        <f>'НЗ 2-экз'!H454</f>
        <v>0</v>
      </c>
      <c r="I457" s="1487">
        <f>'НЗ 2-экз'!I454</f>
        <v>0</v>
      </c>
      <c r="J457" s="1487">
        <f>'НЗ 2-экз'!J454</f>
        <v>0</v>
      </c>
      <c r="K457" s="1487">
        <f>'НЗ 2-экз'!K454</f>
        <v>0</v>
      </c>
      <c r="L457" s="1487">
        <f>'НЗ 2-экз'!L454</f>
        <v>0</v>
      </c>
      <c r="M457" s="1487">
        <f>'НЗ 2-экз'!M454</f>
        <v>0</v>
      </c>
      <c r="N457" s="1487">
        <f>'НЗ 2-экз'!N454</f>
        <v>0</v>
      </c>
      <c r="O457" s="1487">
        <f>'НЗ 2-экз'!O454</f>
        <v>0</v>
      </c>
      <c r="P457" s="1487">
        <f>'НЗ 2-экз'!P454</f>
        <v>0</v>
      </c>
      <c r="Q457" s="1487">
        <f>'НЗ 2-экз'!Q454</f>
        <v>0</v>
      </c>
      <c r="R457" s="1487">
        <f>'НЗ 2-экз'!R454</f>
        <v>0</v>
      </c>
      <c r="S457" s="1487">
        <f>'НЗ 2-экз'!S454</f>
        <v>0</v>
      </c>
      <c r="T457" s="1487">
        <f>'НЗ 2-экз'!T454</f>
        <v>0</v>
      </c>
      <c r="U457" s="1487">
        <f>'НЗ 2-экз'!U454</f>
        <v>0</v>
      </c>
      <c r="V457" s="1487">
        <f>'НЗ 2-экз'!V454</f>
        <v>0</v>
      </c>
      <c r="W457" s="1487">
        <f>'НЗ 2-экз'!W454</f>
        <v>0</v>
      </c>
      <c r="X457" s="1487">
        <f>'НЗ 2-экз'!X454</f>
        <v>0</v>
      </c>
      <c r="Y457" s="1487">
        <f>'НЗ 2-экз'!Y454</f>
        <v>0</v>
      </c>
      <c r="Z457" s="1487">
        <f>'НЗ 2-экз'!Z454</f>
        <v>0</v>
      </c>
      <c r="AA457" s="1487">
        <f>'НЗ 2-экз'!AA454</f>
        <v>0</v>
      </c>
      <c r="AB457" s="1487">
        <f>'НЗ 2-экз'!AB454</f>
        <v>0</v>
      </c>
      <c r="AC457" s="1487">
        <f>'НЗ 2-экз'!AC454</f>
        <v>0</v>
      </c>
      <c r="AD457" s="1487">
        <f>'НЗ 2-экз'!AD454</f>
        <v>0</v>
      </c>
      <c r="AE457" s="1488"/>
      <c r="AF457" s="1488"/>
      <c r="AG457" s="1488">
        <f t="shared" si="149"/>
        <v>0</v>
      </c>
      <c r="AH457" s="1488">
        <f t="shared" si="150"/>
        <v>0</v>
      </c>
      <c r="AI457" s="1488">
        <f t="shared" si="151"/>
        <v>0</v>
      </c>
      <c r="AJ457" s="1488">
        <f t="shared" si="152"/>
        <v>0</v>
      </c>
      <c r="AK457" s="1488">
        <f t="shared" si="153"/>
        <v>0</v>
      </c>
      <c r="AL457" s="1488">
        <f t="shared" si="148"/>
        <v>0</v>
      </c>
      <c r="AM457" s="1839"/>
    </row>
    <row r="458" spans="1:39" ht="11.25" hidden="1" customHeight="1" x14ac:dyDescent="0.2">
      <c r="A458" s="1425">
        <v>267</v>
      </c>
      <c r="B458" s="1051">
        <v>112</v>
      </c>
      <c r="C458" s="11"/>
      <c r="D458" s="58"/>
      <c r="E458" s="1487">
        <f>'НЗ 2-экз'!E455</f>
        <v>0</v>
      </c>
      <c r="F458" s="1487">
        <f>'НЗ 2-экз'!F455</f>
        <v>0</v>
      </c>
      <c r="G458" s="1487">
        <f>'НЗ 2-экз'!G455</f>
        <v>0</v>
      </c>
      <c r="H458" s="1487">
        <f>'НЗ 2-экз'!H455</f>
        <v>0</v>
      </c>
      <c r="I458" s="1487">
        <f>'НЗ 2-экз'!I455</f>
        <v>0</v>
      </c>
      <c r="J458" s="1487">
        <f>'НЗ 2-экз'!J455</f>
        <v>0</v>
      </c>
      <c r="K458" s="1487">
        <f>'НЗ 2-экз'!K455</f>
        <v>0</v>
      </c>
      <c r="L458" s="1487">
        <f>'НЗ 2-экз'!L455</f>
        <v>0</v>
      </c>
      <c r="M458" s="1487">
        <f>'НЗ 2-экз'!M455</f>
        <v>0</v>
      </c>
      <c r="N458" s="1487">
        <f>'НЗ 2-экз'!N455</f>
        <v>0</v>
      </c>
      <c r="O458" s="1487">
        <f>'НЗ 2-экз'!O455</f>
        <v>0</v>
      </c>
      <c r="P458" s="1487">
        <f>'НЗ 2-экз'!P455</f>
        <v>0</v>
      </c>
      <c r="Q458" s="1487">
        <f>'НЗ 2-экз'!Q455</f>
        <v>0</v>
      </c>
      <c r="R458" s="1487">
        <f>'НЗ 2-экз'!R455</f>
        <v>0</v>
      </c>
      <c r="S458" s="1487">
        <f>'НЗ 2-экз'!S455</f>
        <v>0</v>
      </c>
      <c r="T458" s="1487">
        <f>'НЗ 2-экз'!T455</f>
        <v>0</v>
      </c>
      <c r="U458" s="1487">
        <f>'НЗ 2-экз'!U455</f>
        <v>0</v>
      </c>
      <c r="V458" s="1487">
        <f>'НЗ 2-экз'!V455</f>
        <v>0</v>
      </c>
      <c r="W458" s="1487">
        <f>'НЗ 2-экз'!W455</f>
        <v>0</v>
      </c>
      <c r="X458" s="1487">
        <f>'НЗ 2-экз'!X455</f>
        <v>0</v>
      </c>
      <c r="Y458" s="1487">
        <f>'НЗ 2-экз'!Y455</f>
        <v>0</v>
      </c>
      <c r="Z458" s="1487">
        <f>'НЗ 2-экз'!Z455</f>
        <v>0</v>
      </c>
      <c r="AA458" s="1487">
        <f>'НЗ 2-экз'!AA455</f>
        <v>0</v>
      </c>
      <c r="AB458" s="1487">
        <f>'НЗ 2-экз'!AB455</f>
        <v>0</v>
      </c>
      <c r="AC458" s="1487">
        <f>'НЗ 2-экз'!AC455</f>
        <v>0</v>
      </c>
      <c r="AD458" s="1487">
        <f>'НЗ 2-экз'!AD455</f>
        <v>0</v>
      </c>
      <c r="AE458" s="1488"/>
      <c r="AF458" s="1488"/>
      <c r="AG458" s="1488">
        <f t="shared" si="149"/>
        <v>0</v>
      </c>
      <c r="AH458" s="1488">
        <f t="shared" si="150"/>
        <v>0</v>
      </c>
      <c r="AI458" s="1488">
        <f t="shared" si="151"/>
        <v>0</v>
      </c>
      <c r="AJ458" s="1488">
        <f t="shared" si="152"/>
        <v>0</v>
      </c>
      <c r="AK458" s="1488">
        <f t="shared" si="153"/>
        <v>0</v>
      </c>
      <c r="AL458" s="1488">
        <f t="shared" si="148"/>
        <v>0</v>
      </c>
      <c r="AM458" s="1839"/>
    </row>
    <row r="459" spans="1:39" ht="11.25" hidden="1" customHeight="1" x14ac:dyDescent="0.2">
      <c r="A459" s="1429">
        <v>291</v>
      </c>
      <c r="B459" s="1147">
        <v>851</v>
      </c>
      <c r="C459" s="15"/>
      <c r="D459" s="58"/>
      <c r="E459" s="1487">
        <f>'НЗ 2-экз'!E456</f>
        <v>0</v>
      </c>
      <c r="F459" s="1487">
        <f>'НЗ 2-экз'!F456</f>
        <v>0</v>
      </c>
      <c r="G459" s="1487">
        <f>'НЗ 2-экз'!G456</f>
        <v>0</v>
      </c>
      <c r="H459" s="1487">
        <f>'НЗ 2-экз'!H456</f>
        <v>0</v>
      </c>
      <c r="I459" s="1487">
        <f>'НЗ 2-экз'!I456</f>
        <v>0</v>
      </c>
      <c r="J459" s="1487">
        <f>'НЗ 2-экз'!J456</f>
        <v>0</v>
      </c>
      <c r="K459" s="1487">
        <f>'НЗ 2-экз'!K456</f>
        <v>0</v>
      </c>
      <c r="L459" s="1487">
        <f>'НЗ 2-экз'!L456</f>
        <v>0</v>
      </c>
      <c r="M459" s="1487">
        <f>'НЗ 2-экз'!M456</f>
        <v>0</v>
      </c>
      <c r="N459" s="1487">
        <f>'НЗ 2-экз'!N456</f>
        <v>0</v>
      </c>
      <c r="O459" s="1487">
        <f>'НЗ 2-экз'!O456</f>
        <v>0</v>
      </c>
      <c r="P459" s="1487">
        <f>'НЗ 2-экз'!P456</f>
        <v>0</v>
      </c>
      <c r="Q459" s="1487">
        <f>'НЗ 2-экз'!Q456</f>
        <v>0</v>
      </c>
      <c r="R459" s="1487">
        <f>'НЗ 2-экз'!R456</f>
        <v>0</v>
      </c>
      <c r="S459" s="1487">
        <f>'НЗ 2-экз'!S456</f>
        <v>0</v>
      </c>
      <c r="T459" s="1487">
        <f>'НЗ 2-экз'!T456</f>
        <v>0</v>
      </c>
      <c r="U459" s="1487">
        <f>'НЗ 2-экз'!U456</f>
        <v>0</v>
      </c>
      <c r="V459" s="1487">
        <f>'НЗ 2-экз'!V456</f>
        <v>0</v>
      </c>
      <c r="W459" s="1487">
        <f>'НЗ 2-экз'!W456</f>
        <v>0</v>
      </c>
      <c r="X459" s="1487">
        <f>'НЗ 2-экз'!X456</f>
        <v>0</v>
      </c>
      <c r="Y459" s="1487">
        <f>'НЗ 2-экз'!Y456</f>
        <v>0</v>
      </c>
      <c r="Z459" s="1487">
        <f>'НЗ 2-экз'!Z456</f>
        <v>0</v>
      </c>
      <c r="AA459" s="1487">
        <f>'НЗ 2-экз'!AA456</f>
        <v>0</v>
      </c>
      <c r="AB459" s="1487">
        <f>'НЗ 2-экз'!AB456</f>
        <v>0</v>
      </c>
      <c r="AC459" s="1487">
        <f>'НЗ 2-экз'!AC456</f>
        <v>0</v>
      </c>
      <c r="AD459" s="1487">
        <f>'НЗ 2-экз'!AD456</f>
        <v>0</v>
      </c>
      <c r="AE459" s="1488"/>
      <c r="AF459" s="1488"/>
      <c r="AG459" s="1488">
        <f t="shared" si="149"/>
        <v>0</v>
      </c>
      <c r="AH459" s="1488">
        <f t="shared" si="150"/>
        <v>0</v>
      </c>
      <c r="AI459" s="1488">
        <f t="shared" si="151"/>
        <v>0</v>
      </c>
      <c r="AJ459" s="1488">
        <f t="shared" si="152"/>
        <v>0</v>
      </c>
      <c r="AK459" s="1488">
        <f t="shared" si="153"/>
        <v>0</v>
      </c>
      <c r="AL459" s="1488">
        <f t="shared" si="148"/>
        <v>0</v>
      </c>
      <c r="AM459" s="1839"/>
    </row>
    <row r="460" spans="1:39" ht="11.25" hidden="1" customHeight="1" x14ac:dyDescent="0.2">
      <c r="A460" s="1429">
        <v>291</v>
      </c>
      <c r="B460" s="1147">
        <v>851</v>
      </c>
      <c r="C460" s="15"/>
      <c r="D460" s="58"/>
      <c r="E460" s="1487">
        <f>'НЗ 2-экз'!E457</f>
        <v>0</v>
      </c>
      <c r="F460" s="1487">
        <f>'НЗ 2-экз'!F457</f>
        <v>0</v>
      </c>
      <c r="G460" s="1487">
        <f>'НЗ 2-экз'!G457</f>
        <v>0</v>
      </c>
      <c r="H460" s="1487">
        <f>'НЗ 2-экз'!H457</f>
        <v>0</v>
      </c>
      <c r="I460" s="1487">
        <f>'НЗ 2-экз'!I457</f>
        <v>0</v>
      </c>
      <c r="J460" s="1487">
        <f>'НЗ 2-экз'!J457</f>
        <v>0</v>
      </c>
      <c r="K460" s="1487">
        <f>'НЗ 2-экз'!K457</f>
        <v>0</v>
      </c>
      <c r="L460" s="1487">
        <f>'НЗ 2-экз'!L457</f>
        <v>0</v>
      </c>
      <c r="M460" s="1487">
        <f>'НЗ 2-экз'!M457</f>
        <v>0</v>
      </c>
      <c r="N460" s="1487">
        <f>'НЗ 2-экз'!N457</f>
        <v>0</v>
      </c>
      <c r="O460" s="1487">
        <f>'НЗ 2-экз'!O457</f>
        <v>0</v>
      </c>
      <c r="P460" s="1487">
        <f>'НЗ 2-экз'!P457</f>
        <v>0</v>
      </c>
      <c r="Q460" s="1487">
        <f>'НЗ 2-экз'!Q457</f>
        <v>0</v>
      </c>
      <c r="R460" s="1487">
        <f>'НЗ 2-экз'!R457</f>
        <v>0</v>
      </c>
      <c r="S460" s="1487">
        <f>'НЗ 2-экз'!S457</f>
        <v>0</v>
      </c>
      <c r="T460" s="1487">
        <f>'НЗ 2-экз'!T457</f>
        <v>0</v>
      </c>
      <c r="U460" s="1487">
        <f>'НЗ 2-экз'!U457</f>
        <v>0</v>
      </c>
      <c r="V460" s="1487">
        <f>'НЗ 2-экз'!V457</f>
        <v>0</v>
      </c>
      <c r="W460" s="1487">
        <f>'НЗ 2-экз'!W457</f>
        <v>0</v>
      </c>
      <c r="X460" s="1487">
        <f>'НЗ 2-экз'!X457</f>
        <v>0</v>
      </c>
      <c r="Y460" s="1487">
        <f>'НЗ 2-экз'!Y457</f>
        <v>0</v>
      </c>
      <c r="Z460" s="1487">
        <f>'НЗ 2-экз'!Z457</f>
        <v>0</v>
      </c>
      <c r="AA460" s="1487">
        <f>'НЗ 2-экз'!AA457</f>
        <v>0</v>
      </c>
      <c r="AB460" s="1487">
        <f>'НЗ 2-экз'!AB457</f>
        <v>0</v>
      </c>
      <c r="AC460" s="1487">
        <f>'НЗ 2-экз'!AC457</f>
        <v>0</v>
      </c>
      <c r="AD460" s="1487">
        <f>'НЗ 2-экз'!AD457</f>
        <v>0</v>
      </c>
      <c r="AE460" s="1488"/>
      <c r="AF460" s="1488"/>
      <c r="AG460" s="1488">
        <f t="shared" si="149"/>
        <v>0</v>
      </c>
      <c r="AH460" s="1488">
        <f t="shared" si="150"/>
        <v>0</v>
      </c>
      <c r="AI460" s="1488">
        <f t="shared" si="151"/>
        <v>0</v>
      </c>
      <c r="AJ460" s="1488">
        <f t="shared" si="152"/>
        <v>0</v>
      </c>
      <c r="AK460" s="1488">
        <f t="shared" si="153"/>
        <v>0</v>
      </c>
      <c r="AL460" s="1488">
        <f t="shared" si="148"/>
        <v>0</v>
      </c>
      <c r="AM460" s="1839"/>
    </row>
    <row r="461" spans="1:39" ht="11.25" hidden="1" customHeight="1" x14ac:dyDescent="0.2">
      <c r="A461" s="1429">
        <v>291</v>
      </c>
      <c r="B461" s="1049">
        <v>852</v>
      </c>
      <c r="C461" s="15"/>
      <c r="D461" s="58"/>
      <c r="E461" s="1487">
        <f>'НЗ 2-экз'!E458</f>
        <v>0</v>
      </c>
      <c r="F461" s="1487">
        <f>'НЗ 2-экз'!F458</f>
        <v>0</v>
      </c>
      <c r="G461" s="1487">
        <f>'НЗ 2-экз'!G458</f>
        <v>0</v>
      </c>
      <c r="H461" s="1487">
        <f>'НЗ 2-экз'!H458</f>
        <v>0</v>
      </c>
      <c r="I461" s="1487">
        <f>'НЗ 2-экз'!I458</f>
        <v>0</v>
      </c>
      <c r="J461" s="1487">
        <f>'НЗ 2-экз'!J458</f>
        <v>0</v>
      </c>
      <c r="K461" s="1487">
        <f>'НЗ 2-экз'!K458</f>
        <v>0</v>
      </c>
      <c r="L461" s="1487">
        <f>'НЗ 2-экз'!L458</f>
        <v>0</v>
      </c>
      <c r="M461" s="1487">
        <f>'НЗ 2-экз'!M458</f>
        <v>0</v>
      </c>
      <c r="N461" s="1487">
        <f>'НЗ 2-экз'!N458</f>
        <v>0</v>
      </c>
      <c r="O461" s="1487">
        <f>'НЗ 2-экз'!O458</f>
        <v>0</v>
      </c>
      <c r="P461" s="1487">
        <f>'НЗ 2-экз'!P458</f>
        <v>0</v>
      </c>
      <c r="Q461" s="1487">
        <f>'НЗ 2-экз'!Q458</f>
        <v>0</v>
      </c>
      <c r="R461" s="1487">
        <f>'НЗ 2-экз'!R458</f>
        <v>0</v>
      </c>
      <c r="S461" s="1487">
        <f>'НЗ 2-экз'!S458</f>
        <v>0</v>
      </c>
      <c r="T461" s="1487">
        <f>'НЗ 2-экз'!T458</f>
        <v>0</v>
      </c>
      <c r="U461" s="1487">
        <f>'НЗ 2-экз'!U458</f>
        <v>0</v>
      </c>
      <c r="V461" s="1487">
        <f>'НЗ 2-экз'!V458</f>
        <v>0</v>
      </c>
      <c r="W461" s="1487">
        <f>'НЗ 2-экз'!W458</f>
        <v>0</v>
      </c>
      <c r="X461" s="1487">
        <f>'НЗ 2-экз'!X458</f>
        <v>0</v>
      </c>
      <c r="Y461" s="1487">
        <f>'НЗ 2-экз'!Y458</f>
        <v>0</v>
      </c>
      <c r="Z461" s="1487">
        <f>'НЗ 2-экз'!Z458</f>
        <v>0</v>
      </c>
      <c r="AA461" s="1487">
        <f>'НЗ 2-экз'!AA458</f>
        <v>0</v>
      </c>
      <c r="AB461" s="1487">
        <f>'НЗ 2-экз'!AB458</f>
        <v>0</v>
      </c>
      <c r="AC461" s="1487">
        <f>'НЗ 2-экз'!AC458</f>
        <v>0</v>
      </c>
      <c r="AD461" s="1487">
        <f>'НЗ 2-экз'!AD458</f>
        <v>0</v>
      </c>
      <c r="AE461" s="1488"/>
      <c r="AF461" s="1488"/>
      <c r="AG461" s="1488">
        <f t="shared" si="149"/>
        <v>0</v>
      </c>
      <c r="AH461" s="1488">
        <f t="shared" si="150"/>
        <v>0</v>
      </c>
      <c r="AI461" s="1488">
        <f t="shared" si="151"/>
        <v>0</v>
      </c>
      <c r="AJ461" s="1488">
        <f t="shared" si="152"/>
        <v>0</v>
      </c>
      <c r="AK461" s="1488">
        <f t="shared" si="153"/>
        <v>0</v>
      </c>
      <c r="AL461" s="1488">
        <f t="shared" si="148"/>
        <v>0</v>
      </c>
      <c r="AM461" s="1839"/>
    </row>
    <row r="462" spans="1:39" ht="11.25" hidden="1" customHeight="1" x14ac:dyDescent="0.2">
      <c r="A462" s="1429">
        <v>291</v>
      </c>
      <c r="B462" s="1147">
        <v>853</v>
      </c>
      <c r="C462" s="15"/>
      <c r="D462" s="58"/>
      <c r="E462" s="1487">
        <f>'НЗ 2-экз'!E459</f>
        <v>0</v>
      </c>
      <c r="F462" s="1487">
        <f>'НЗ 2-экз'!F459</f>
        <v>0</v>
      </c>
      <c r="G462" s="1487">
        <f>'НЗ 2-экз'!G459</f>
        <v>0</v>
      </c>
      <c r="H462" s="1487">
        <f>'НЗ 2-экз'!H459</f>
        <v>0</v>
      </c>
      <c r="I462" s="1487">
        <f>'НЗ 2-экз'!I459</f>
        <v>0</v>
      </c>
      <c r="J462" s="1487">
        <f>'НЗ 2-экз'!J459</f>
        <v>0</v>
      </c>
      <c r="K462" s="1487">
        <f>'НЗ 2-экз'!K459</f>
        <v>0</v>
      </c>
      <c r="L462" s="1487">
        <f>'НЗ 2-экз'!L459</f>
        <v>0</v>
      </c>
      <c r="M462" s="1487">
        <f>'НЗ 2-экз'!M459</f>
        <v>0</v>
      </c>
      <c r="N462" s="1487">
        <f>'НЗ 2-экз'!N459</f>
        <v>0</v>
      </c>
      <c r="O462" s="1487">
        <f>'НЗ 2-экз'!O459</f>
        <v>0</v>
      </c>
      <c r="P462" s="1487">
        <f>'НЗ 2-экз'!P459</f>
        <v>0</v>
      </c>
      <c r="Q462" s="1487">
        <f>'НЗ 2-экз'!Q459</f>
        <v>0</v>
      </c>
      <c r="R462" s="1487">
        <f>'НЗ 2-экз'!R459</f>
        <v>0</v>
      </c>
      <c r="S462" s="1487">
        <f>'НЗ 2-экз'!S459</f>
        <v>0</v>
      </c>
      <c r="T462" s="1487">
        <f>'НЗ 2-экз'!T459</f>
        <v>0</v>
      </c>
      <c r="U462" s="1487">
        <f>'НЗ 2-экз'!U459</f>
        <v>0</v>
      </c>
      <c r="V462" s="1487">
        <f>'НЗ 2-экз'!V459</f>
        <v>0</v>
      </c>
      <c r="W462" s="1487">
        <f>'НЗ 2-экз'!W459</f>
        <v>0</v>
      </c>
      <c r="X462" s="1487">
        <f>'НЗ 2-экз'!X459</f>
        <v>0</v>
      </c>
      <c r="Y462" s="1487">
        <f>'НЗ 2-экз'!Y459</f>
        <v>0</v>
      </c>
      <c r="Z462" s="1487">
        <f>'НЗ 2-экз'!Z459</f>
        <v>0</v>
      </c>
      <c r="AA462" s="1487">
        <f>'НЗ 2-экз'!AA459</f>
        <v>0</v>
      </c>
      <c r="AB462" s="1487">
        <f>'НЗ 2-экз'!AB459</f>
        <v>0</v>
      </c>
      <c r="AC462" s="1487">
        <f>'НЗ 2-экз'!AC459</f>
        <v>0</v>
      </c>
      <c r="AD462" s="1487">
        <f>'НЗ 2-экз'!AD459</f>
        <v>0</v>
      </c>
      <c r="AE462" s="1488"/>
      <c r="AF462" s="1488"/>
      <c r="AG462" s="1488">
        <f t="shared" si="149"/>
        <v>0</v>
      </c>
      <c r="AH462" s="1488">
        <f t="shared" si="150"/>
        <v>0</v>
      </c>
      <c r="AI462" s="1488">
        <f t="shared" si="151"/>
        <v>0</v>
      </c>
      <c r="AJ462" s="1488">
        <f t="shared" si="152"/>
        <v>0</v>
      </c>
      <c r="AK462" s="1488">
        <f t="shared" si="153"/>
        <v>0</v>
      </c>
      <c r="AL462" s="1488">
        <f t="shared" si="148"/>
        <v>0</v>
      </c>
      <c r="AM462" s="1839"/>
    </row>
    <row r="463" spans="1:39" ht="11.25" hidden="1" customHeight="1" x14ac:dyDescent="0.2">
      <c r="A463" s="1429">
        <v>292</v>
      </c>
      <c r="B463" s="1049">
        <v>853</v>
      </c>
      <c r="C463" s="15"/>
      <c r="D463" s="58"/>
      <c r="E463" s="1487">
        <f>'НЗ 2-экз'!E460</f>
        <v>0</v>
      </c>
      <c r="F463" s="1487">
        <f>'НЗ 2-экз'!F460</f>
        <v>0</v>
      </c>
      <c r="G463" s="1487">
        <f>'НЗ 2-экз'!G460</f>
        <v>0</v>
      </c>
      <c r="H463" s="1487">
        <f>'НЗ 2-экз'!H460</f>
        <v>0</v>
      </c>
      <c r="I463" s="1487">
        <f>'НЗ 2-экз'!I460</f>
        <v>0</v>
      </c>
      <c r="J463" s="1487">
        <f>'НЗ 2-экз'!J460</f>
        <v>0</v>
      </c>
      <c r="K463" s="1487">
        <f>'НЗ 2-экз'!K460</f>
        <v>0</v>
      </c>
      <c r="L463" s="1487">
        <f>'НЗ 2-экз'!L460</f>
        <v>0</v>
      </c>
      <c r="M463" s="1487">
        <f>'НЗ 2-экз'!M460</f>
        <v>0</v>
      </c>
      <c r="N463" s="1487">
        <f>'НЗ 2-экз'!N460</f>
        <v>0</v>
      </c>
      <c r="O463" s="1487">
        <f>'НЗ 2-экз'!O460</f>
        <v>0</v>
      </c>
      <c r="P463" s="1487">
        <f>'НЗ 2-экз'!P460</f>
        <v>0</v>
      </c>
      <c r="Q463" s="1487">
        <f>'НЗ 2-экз'!Q460</f>
        <v>0</v>
      </c>
      <c r="R463" s="1487">
        <f>'НЗ 2-экз'!R460</f>
        <v>0</v>
      </c>
      <c r="S463" s="1487">
        <f>'НЗ 2-экз'!S460</f>
        <v>0</v>
      </c>
      <c r="T463" s="1487">
        <f>'НЗ 2-экз'!T460</f>
        <v>0</v>
      </c>
      <c r="U463" s="1487">
        <f>'НЗ 2-экз'!U460</f>
        <v>0</v>
      </c>
      <c r="V463" s="1487">
        <f>'НЗ 2-экз'!V460</f>
        <v>0</v>
      </c>
      <c r="W463" s="1487">
        <f>'НЗ 2-экз'!W460</f>
        <v>0</v>
      </c>
      <c r="X463" s="1487">
        <f>'НЗ 2-экз'!X460</f>
        <v>0</v>
      </c>
      <c r="Y463" s="1487">
        <f>'НЗ 2-экз'!Y460</f>
        <v>0</v>
      </c>
      <c r="Z463" s="1487">
        <f>'НЗ 2-экз'!Z460</f>
        <v>0</v>
      </c>
      <c r="AA463" s="1487">
        <f>'НЗ 2-экз'!AA460</f>
        <v>0</v>
      </c>
      <c r="AB463" s="1487">
        <f>'НЗ 2-экз'!AB460</f>
        <v>0</v>
      </c>
      <c r="AC463" s="1487">
        <f>'НЗ 2-экз'!AC460</f>
        <v>0</v>
      </c>
      <c r="AD463" s="1487">
        <f>'НЗ 2-экз'!AD460</f>
        <v>0</v>
      </c>
      <c r="AE463" s="1488"/>
      <c r="AF463" s="1488"/>
      <c r="AG463" s="1488">
        <f t="shared" si="149"/>
        <v>0</v>
      </c>
      <c r="AH463" s="1488">
        <f t="shared" si="150"/>
        <v>0</v>
      </c>
      <c r="AI463" s="1488">
        <f t="shared" si="151"/>
        <v>0</v>
      </c>
      <c r="AJ463" s="1488">
        <f t="shared" si="152"/>
        <v>0</v>
      </c>
      <c r="AK463" s="1488">
        <f t="shared" si="153"/>
        <v>0</v>
      </c>
      <c r="AL463" s="1488">
        <f t="shared" si="148"/>
        <v>0</v>
      </c>
      <c r="AM463" s="1839"/>
    </row>
    <row r="464" spans="1:39" ht="11.25" hidden="1" customHeight="1" x14ac:dyDescent="0.2">
      <c r="A464" s="1429">
        <v>293</v>
      </c>
      <c r="B464" s="1049">
        <v>851</v>
      </c>
      <c r="C464" s="15"/>
      <c r="D464" s="58"/>
      <c r="E464" s="1487">
        <f>'НЗ 2-экз'!E461</f>
        <v>0</v>
      </c>
      <c r="F464" s="1487">
        <f>'НЗ 2-экз'!F461</f>
        <v>0</v>
      </c>
      <c r="G464" s="1487">
        <f>'НЗ 2-экз'!G461</f>
        <v>0</v>
      </c>
      <c r="H464" s="1487">
        <f>'НЗ 2-экз'!H461</f>
        <v>0</v>
      </c>
      <c r="I464" s="1487">
        <f>'НЗ 2-экз'!I461</f>
        <v>0</v>
      </c>
      <c r="J464" s="1487">
        <f>'НЗ 2-экз'!J461</f>
        <v>0</v>
      </c>
      <c r="K464" s="1487">
        <f>'НЗ 2-экз'!K461</f>
        <v>0</v>
      </c>
      <c r="L464" s="1487">
        <f>'НЗ 2-экз'!L461</f>
        <v>0</v>
      </c>
      <c r="M464" s="1487">
        <f>'НЗ 2-экз'!M461</f>
        <v>0</v>
      </c>
      <c r="N464" s="1487">
        <f>'НЗ 2-экз'!N461</f>
        <v>0</v>
      </c>
      <c r="O464" s="1487">
        <f>'НЗ 2-экз'!O461</f>
        <v>0</v>
      </c>
      <c r="P464" s="1487">
        <f>'НЗ 2-экз'!P461</f>
        <v>0</v>
      </c>
      <c r="Q464" s="1487">
        <f>'НЗ 2-экз'!Q461</f>
        <v>0</v>
      </c>
      <c r="R464" s="1487">
        <f>'НЗ 2-экз'!R461</f>
        <v>0</v>
      </c>
      <c r="S464" s="1487">
        <f>'НЗ 2-экз'!S461</f>
        <v>0</v>
      </c>
      <c r="T464" s="1487">
        <f>'НЗ 2-экз'!T461</f>
        <v>0</v>
      </c>
      <c r="U464" s="1487">
        <f>'НЗ 2-экз'!U461</f>
        <v>0</v>
      </c>
      <c r="V464" s="1487">
        <f>'НЗ 2-экз'!V461</f>
        <v>0</v>
      </c>
      <c r="W464" s="1487">
        <f>'НЗ 2-экз'!W461</f>
        <v>0</v>
      </c>
      <c r="X464" s="1487">
        <f>'НЗ 2-экз'!X461</f>
        <v>0</v>
      </c>
      <c r="Y464" s="1487">
        <f>'НЗ 2-экз'!Y461</f>
        <v>0</v>
      </c>
      <c r="Z464" s="1487">
        <f>'НЗ 2-экз'!Z461</f>
        <v>0</v>
      </c>
      <c r="AA464" s="1487">
        <f>'НЗ 2-экз'!AA461</f>
        <v>0</v>
      </c>
      <c r="AB464" s="1487">
        <f>'НЗ 2-экз'!AB461</f>
        <v>0</v>
      </c>
      <c r="AC464" s="1487">
        <f>'НЗ 2-экз'!AC461</f>
        <v>0</v>
      </c>
      <c r="AD464" s="1487">
        <f>'НЗ 2-экз'!AD461</f>
        <v>0</v>
      </c>
      <c r="AE464" s="1488"/>
      <c r="AF464" s="1488"/>
      <c r="AG464" s="1488">
        <f t="shared" si="149"/>
        <v>0</v>
      </c>
      <c r="AH464" s="1488">
        <f t="shared" si="150"/>
        <v>0</v>
      </c>
      <c r="AI464" s="1488">
        <f t="shared" si="151"/>
        <v>0</v>
      </c>
      <c r="AJ464" s="1488">
        <f t="shared" si="152"/>
        <v>0</v>
      </c>
      <c r="AK464" s="1488">
        <f t="shared" si="153"/>
        <v>0</v>
      </c>
      <c r="AL464" s="1488">
        <f t="shared" si="148"/>
        <v>0</v>
      </c>
      <c r="AM464" s="1839"/>
    </row>
    <row r="465" spans="1:39" ht="11.25" hidden="1" customHeight="1" x14ac:dyDescent="0.2">
      <c r="A465" s="1429">
        <v>293</v>
      </c>
      <c r="B465" s="1049">
        <v>853</v>
      </c>
      <c r="C465" s="15"/>
      <c r="D465" s="58"/>
      <c r="E465" s="1487">
        <f>'НЗ 2-экз'!E462</f>
        <v>0</v>
      </c>
      <c r="F465" s="1487">
        <f>'НЗ 2-экз'!F462</f>
        <v>0</v>
      </c>
      <c r="G465" s="1487">
        <f>'НЗ 2-экз'!G462</f>
        <v>0</v>
      </c>
      <c r="H465" s="1487">
        <f>'НЗ 2-экз'!H462</f>
        <v>0</v>
      </c>
      <c r="I465" s="1487">
        <f>'НЗ 2-экз'!I462</f>
        <v>0</v>
      </c>
      <c r="J465" s="1487">
        <f>'НЗ 2-экз'!J462</f>
        <v>0</v>
      </c>
      <c r="K465" s="1487">
        <f>'НЗ 2-экз'!K462</f>
        <v>0</v>
      </c>
      <c r="L465" s="1487">
        <f>'НЗ 2-экз'!L462</f>
        <v>0</v>
      </c>
      <c r="M465" s="1487">
        <f>'НЗ 2-экз'!M462</f>
        <v>0</v>
      </c>
      <c r="N465" s="1487">
        <f>'НЗ 2-экз'!N462</f>
        <v>0</v>
      </c>
      <c r="O465" s="1487">
        <f>'НЗ 2-экз'!O462</f>
        <v>0</v>
      </c>
      <c r="P465" s="1487">
        <f>'НЗ 2-экз'!P462</f>
        <v>0</v>
      </c>
      <c r="Q465" s="1487">
        <f>'НЗ 2-экз'!Q462</f>
        <v>0</v>
      </c>
      <c r="R465" s="1487">
        <f>'НЗ 2-экз'!R462</f>
        <v>0</v>
      </c>
      <c r="S465" s="1487">
        <f>'НЗ 2-экз'!S462</f>
        <v>0</v>
      </c>
      <c r="T465" s="1487">
        <f>'НЗ 2-экз'!T462</f>
        <v>0</v>
      </c>
      <c r="U465" s="1487">
        <f>'НЗ 2-экз'!U462</f>
        <v>0</v>
      </c>
      <c r="V465" s="1487">
        <f>'НЗ 2-экз'!V462</f>
        <v>0</v>
      </c>
      <c r="W465" s="1487">
        <f>'НЗ 2-экз'!W462</f>
        <v>0</v>
      </c>
      <c r="X465" s="1487">
        <f>'НЗ 2-экз'!X462</f>
        <v>0</v>
      </c>
      <c r="Y465" s="1487">
        <f>'НЗ 2-экз'!Y462</f>
        <v>0</v>
      </c>
      <c r="Z465" s="1487">
        <f>'НЗ 2-экз'!Z462</f>
        <v>0</v>
      </c>
      <c r="AA465" s="1487">
        <f>'НЗ 2-экз'!AA462</f>
        <v>0</v>
      </c>
      <c r="AB465" s="1487">
        <f>'НЗ 2-экз'!AB462</f>
        <v>0</v>
      </c>
      <c r="AC465" s="1487">
        <f>'НЗ 2-экз'!AC462</f>
        <v>0</v>
      </c>
      <c r="AD465" s="1487">
        <f>'НЗ 2-экз'!AD462</f>
        <v>0</v>
      </c>
      <c r="AE465" s="1488"/>
      <c r="AF465" s="1488"/>
      <c r="AG465" s="1488">
        <f t="shared" si="149"/>
        <v>0</v>
      </c>
      <c r="AH465" s="1488">
        <f t="shared" si="150"/>
        <v>0</v>
      </c>
      <c r="AI465" s="1488">
        <f t="shared" si="151"/>
        <v>0</v>
      </c>
      <c r="AJ465" s="1488">
        <f t="shared" si="152"/>
        <v>0</v>
      </c>
      <c r="AK465" s="1488">
        <f t="shared" si="153"/>
        <v>0</v>
      </c>
      <c r="AL465" s="1488">
        <f t="shared" si="148"/>
        <v>0</v>
      </c>
      <c r="AM465" s="1839"/>
    </row>
    <row r="466" spans="1:39" ht="11.25" hidden="1" customHeight="1" x14ac:dyDescent="0.2">
      <c r="A466" s="1429">
        <v>296</v>
      </c>
      <c r="B466" s="1049">
        <v>244</v>
      </c>
      <c r="C466" s="15"/>
      <c r="D466" s="58"/>
      <c r="E466" s="1487">
        <f>'НЗ 2-экз'!E463</f>
        <v>0</v>
      </c>
      <c r="F466" s="1487">
        <f>'НЗ 2-экз'!F463</f>
        <v>0</v>
      </c>
      <c r="G466" s="1487">
        <f>'НЗ 2-экз'!G463</f>
        <v>0</v>
      </c>
      <c r="H466" s="1487">
        <f>'НЗ 2-экз'!H463</f>
        <v>0</v>
      </c>
      <c r="I466" s="1487">
        <f>'НЗ 2-экз'!I463</f>
        <v>0</v>
      </c>
      <c r="J466" s="1487">
        <f>'НЗ 2-экз'!J463</f>
        <v>0</v>
      </c>
      <c r="K466" s="1487">
        <f>'НЗ 2-экз'!K463</f>
        <v>0</v>
      </c>
      <c r="L466" s="1487">
        <f>'НЗ 2-экз'!L463</f>
        <v>0</v>
      </c>
      <c r="M466" s="1487">
        <f>'НЗ 2-экз'!M463</f>
        <v>0</v>
      </c>
      <c r="N466" s="1487">
        <f>'НЗ 2-экз'!N463</f>
        <v>0</v>
      </c>
      <c r="O466" s="1487">
        <f>'НЗ 2-экз'!O463</f>
        <v>0</v>
      </c>
      <c r="P466" s="1487">
        <f>'НЗ 2-экз'!P463</f>
        <v>0</v>
      </c>
      <c r="Q466" s="1487">
        <f>'НЗ 2-экз'!Q463</f>
        <v>0</v>
      </c>
      <c r="R466" s="1487">
        <f>'НЗ 2-экз'!R463</f>
        <v>0</v>
      </c>
      <c r="S466" s="1487">
        <f>'НЗ 2-экз'!S463</f>
        <v>0</v>
      </c>
      <c r="T466" s="1487">
        <f>'НЗ 2-экз'!T463</f>
        <v>0</v>
      </c>
      <c r="U466" s="1487">
        <f>'НЗ 2-экз'!U463</f>
        <v>0</v>
      </c>
      <c r="V466" s="1487">
        <f>'НЗ 2-экз'!V463</f>
        <v>0</v>
      </c>
      <c r="W466" s="1487">
        <f>'НЗ 2-экз'!W463</f>
        <v>0</v>
      </c>
      <c r="X466" s="1487">
        <f>'НЗ 2-экз'!X463</f>
        <v>0</v>
      </c>
      <c r="Y466" s="1487">
        <f>'НЗ 2-экз'!Y463</f>
        <v>0</v>
      </c>
      <c r="Z466" s="1487">
        <f>'НЗ 2-экз'!Z463</f>
        <v>0</v>
      </c>
      <c r="AA466" s="1487">
        <f>'НЗ 2-экз'!AA463</f>
        <v>0</v>
      </c>
      <c r="AB466" s="1487">
        <f>'НЗ 2-экз'!AB463</f>
        <v>0</v>
      </c>
      <c r="AC466" s="1487">
        <f>'НЗ 2-экз'!AC463</f>
        <v>0</v>
      </c>
      <c r="AD466" s="1487">
        <f>'НЗ 2-экз'!AD463</f>
        <v>0</v>
      </c>
      <c r="AE466" s="1488"/>
      <c r="AF466" s="1488"/>
      <c r="AG466" s="1488">
        <f t="shared" si="149"/>
        <v>0</v>
      </c>
      <c r="AH466" s="1488">
        <f t="shared" si="150"/>
        <v>0</v>
      </c>
      <c r="AI466" s="1488">
        <f t="shared" si="151"/>
        <v>0</v>
      </c>
      <c r="AJ466" s="1488">
        <f t="shared" si="152"/>
        <v>0</v>
      </c>
      <c r="AK466" s="1488">
        <f t="shared" si="153"/>
        <v>0</v>
      </c>
      <c r="AL466" s="1488">
        <f t="shared" si="148"/>
        <v>0</v>
      </c>
      <c r="AM466" s="1839"/>
    </row>
    <row r="467" spans="1:39" ht="11.25" hidden="1" customHeight="1" x14ac:dyDescent="0.2">
      <c r="A467" s="1429">
        <v>296</v>
      </c>
      <c r="B467" s="1049">
        <v>340</v>
      </c>
      <c r="C467" s="15"/>
      <c r="D467" s="58"/>
      <c r="E467" s="1487">
        <f>'НЗ 2-экз'!E464</f>
        <v>0</v>
      </c>
      <c r="F467" s="1487">
        <f>'НЗ 2-экз'!F464</f>
        <v>0</v>
      </c>
      <c r="G467" s="1487">
        <f>'НЗ 2-экз'!G464</f>
        <v>0</v>
      </c>
      <c r="H467" s="1487">
        <f>'НЗ 2-экз'!H464</f>
        <v>0</v>
      </c>
      <c r="I467" s="1487">
        <f>'НЗ 2-экз'!I464</f>
        <v>0</v>
      </c>
      <c r="J467" s="1487">
        <f>'НЗ 2-экз'!J464</f>
        <v>0</v>
      </c>
      <c r="K467" s="1487">
        <f>'НЗ 2-экз'!K464</f>
        <v>0</v>
      </c>
      <c r="L467" s="1487">
        <f>'НЗ 2-экз'!L464</f>
        <v>0</v>
      </c>
      <c r="M467" s="1487">
        <f>'НЗ 2-экз'!M464</f>
        <v>0</v>
      </c>
      <c r="N467" s="1487">
        <f>'НЗ 2-экз'!N464</f>
        <v>0</v>
      </c>
      <c r="O467" s="1487">
        <f>'НЗ 2-экз'!O464</f>
        <v>0</v>
      </c>
      <c r="P467" s="1487">
        <f>'НЗ 2-экз'!P464</f>
        <v>0</v>
      </c>
      <c r="Q467" s="1487">
        <f>'НЗ 2-экз'!Q464</f>
        <v>0</v>
      </c>
      <c r="R467" s="1487">
        <f>'НЗ 2-экз'!R464</f>
        <v>0</v>
      </c>
      <c r="S467" s="1487">
        <f>'НЗ 2-экз'!S464</f>
        <v>0</v>
      </c>
      <c r="T467" s="1487">
        <f>'НЗ 2-экз'!T464</f>
        <v>0</v>
      </c>
      <c r="U467" s="1487">
        <f>'НЗ 2-экз'!U464</f>
        <v>0</v>
      </c>
      <c r="V467" s="1487">
        <f>'НЗ 2-экз'!V464</f>
        <v>0</v>
      </c>
      <c r="W467" s="1487">
        <f>'НЗ 2-экз'!W464</f>
        <v>0</v>
      </c>
      <c r="X467" s="1487">
        <f>'НЗ 2-экз'!X464</f>
        <v>0</v>
      </c>
      <c r="Y467" s="1487">
        <f>'НЗ 2-экз'!Y464</f>
        <v>0</v>
      </c>
      <c r="Z467" s="1487">
        <f>'НЗ 2-экз'!Z464</f>
        <v>0</v>
      </c>
      <c r="AA467" s="1487">
        <f>'НЗ 2-экз'!AA464</f>
        <v>0</v>
      </c>
      <c r="AB467" s="1487">
        <f>'НЗ 2-экз'!AB464</f>
        <v>0</v>
      </c>
      <c r="AC467" s="1487">
        <f>'НЗ 2-экз'!AC464</f>
        <v>0</v>
      </c>
      <c r="AD467" s="1487">
        <f>'НЗ 2-экз'!AD464</f>
        <v>0</v>
      </c>
      <c r="AE467" s="1488"/>
      <c r="AF467" s="1488"/>
      <c r="AG467" s="1488">
        <f t="shared" si="149"/>
        <v>0</v>
      </c>
      <c r="AH467" s="1488">
        <f t="shared" si="150"/>
        <v>0</v>
      </c>
      <c r="AI467" s="1488">
        <f t="shared" si="151"/>
        <v>0</v>
      </c>
      <c r="AJ467" s="1488">
        <f t="shared" si="152"/>
        <v>0</v>
      </c>
      <c r="AK467" s="1488">
        <f t="shared" si="153"/>
        <v>0</v>
      </c>
      <c r="AL467" s="1488">
        <f t="shared" si="148"/>
        <v>0</v>
      </c>
      <c r="AM467" s="1839"/>
    </row>
    <row r="468" spans="1:39" ht="11.25" hidden="1" customHeight="1" x14ac:dyDescent="0.2">
      <c r="A468" s="1429">
        <v>296</v>
      </c>
      <c r="B468" s="1049">
        <v>360</v>
      </c>
      <c r="C468" s="15"/>
      <c r="D468" s="58"/>
      <c r="E468" s="1487">
        <f>'НЗ 2-экз'!E465</f>
        <v>0</v>
      </c>
      <c r="F468" s="1487">
        <f>'НЗ 2-экз'!F465</f>
        <v>0</v>
      </c>
      <c r="G468" s="1487">
        <f>'НЗ 2-экз'!G465</f>
        <v>0</v>
      </c>
      <c r="H468" s="1487">
        <f>'НЗ 2-экз'!H465</f>
        <v>0</v>
      </c>
      <c r="I468" s="1487">
        <f>'НЗ 2-экз'!I465</f>
        <v>0</v>
      </c>
      <c r="J468" s="1487">
        <f>'НЗ 2-экз'!J465</f>
        <v>0</v>
      </c>
      <c r="K468" s="1487">
        <f>'НЗ 2-экз'!K465</f>
        <v>0</v>
      </c>
      <c r="L468" s="1487">
        <f>'НЗ 2-экз'!L465</f>
        <v>0</v>
      </c>
      <c r="M468" s="1487">
        <f>'НЗ 2-экз'!M465</f>
        <v>0</v>
      </c>
      <c r="N468" s="1487">
        <f>'НЗ 2-экз'!N465</f>
        <v>0</v>
      </c>
      <c r="O468" s="1487">
        <f>'НЗ 2-экз'!O465</f>
        <v>0</v>
      </c>
      <c r="P468" s="1487">
        <f>'НЗ 2-экз'!P465</f>
        <v>0</v>
      </c>
      <c r="Q468" s="1487">
        <f>'НЗ 2-экз'!Q465</f>
        <v>0</v>
      </c>
      <c r="R468" s="1487">
        <f>'НЗ 2-экз'!R465</f>
        <v>0</v>
      </c>
      <c r="S468" s="1487">
        <f>'НЗ 2-экз'!S465</f>
        <v>0</v>
      </c>
      <c r="T468" s="1487">
        <f>'НЗ 2-экз'!T465</f>
        <v>0</v>
      </c>
      <c r="U468" s="1487">
        <f>'НЗ 2-экз'!U465</f>
        <v>0</v>
      </c>
      <c r="V468" s="1487">
        <f>'НЗ 2-экз'!V465</f>
        <v>0</v>
      </c>
      <c r="W468" s="1487">
        <f>'НЗ 2-экз'!W465</f>
        <v>0</v>
      </c>
      <c r="X468" s="1487">
        <f>'НЗ 2-экз'!X465</f>
        <v>0</v>
      </c>
      <c r="Y468" s="1487">
        <f>'НЗ 2-экз'!Y465</f>
        <v>0</v>
      </c>
      <c r="Z468" s="1487">
        <f>'НЗ 2-экз'!Z465</f>
        <v>0</v>
      </c>
      <c r="AA468" s="1487">
        <f>'НЗ 2-экз'!AA465</f>
        <v>0</v>
      </c>
      <c r="AB468" s="1487">
        <f>'НЗ 2-экз'!AB465</f>
        <v>0</v>
      </c>
      <c r="AC468" s="1487">
        <f>'НЗ 2-экз'!AC465</f>
        <v>0</v>
      </c>
      <c r="AD468" s="1487">
        <f>'НЗ 2-экз'!AD465</f>
        <v>0</v>
      </c>
      <c r="AE468" s="1488"/>
      <c r="AF468" s="1488"/>
      <c r="AG468" s="1488">
        <f t="shared" si="149"/>
        <v>0</v>
      </c>
      <c r="AH468" s="1488">
        <f t="shared" si="150"/>
        <v>0</v>
      </c>
      <c r="AI468" s="1488">
        <f t="shared" si="151"/>
        <v>0</v>
      </c>
      <c r="AJ468" s="1488">
        <f t="shared" si="152"/>
        <v>0</v>
      </c>
      <c r="AK468" s="1488">
        <f t="shared" si="153"/>
        <v>0</v>
      </c>
      <c r="AL468" s="1488">
        <f t="shared" si="148"/>
        <v>0</v>
      </c>
      <c r="AM468" s="1839"/>
    </row>
    <row r="469" spans="1:39" ht="11.25" hidden="1" customHeight="1" x14ac:dyDescent="0.2">
      <c r="A469" s="1429">
        <v>296</v>
      </c>
      <c r="B469" s="1049">
        <v>831</v>
      </c>
      <c r="C469" s="15"/>
      <c r="D469" s="58"/>
      <c r="E469" s="1487">
        <f>'НЗ 2-экз'!E466</f>
        <v>0</v>
      </c>
      <c r="F469" s="1487">
        <f>'НЗ 2-экз'!F466</f>
        <v>0</v>
      </c>
      <c r="G469" s="1487">
        <f>'НЗ 2-экз'!G466</f>
        <v>0</v>
      </c>
      <c r="H469" s="1487">
        <f>'НЗ 2-экз'!H466</f>
        <v>0</v>
      </c>
      <c r="I469" s="1487">
        <f>'НЗ 2-экз'!I466</f>
        <v>0</v>
      </c>
      <c r="J469" s="1487">
        <f>'НЗ 2-экз'!J466</f>
        <v>0</v>
      </c>
      <c r="K469" s="1487">
        <f>'НЗ 2-экз'!K466</f>
        <v>0</v>
      </c>
      <c r="L469" s="1487">
        <f>'НЗ 2-экз'!L466</f>
        <v>0</v>
      </c>
      <c r="M469" s="1487">
        <f>'НЗ 2-экз'!M466</f>
        <v>0</v>
      </c>
      <c r="N469" s="1487">
        <f>'НЗ 2-экз'!N466</f>
        <v>0</v>
      </c>
      <c r="O469" s="1487">
        <f>'НЗ 2-экз'!O466</f>
        <v>0</v>
      </c>
      <c r="P469" s="1487">
        <f>'НЗ 2-экз'!P466</f>
        <v>0</v>
      </c>
      <c r="Q469" s="1487">
        <f>'НЗ 2-экз'!Q466</f>
        <v>0</v>
      </c>
      <c r="R469" s="1487">
        <f>'НЗ 2-экз'!R466</f>
        <v>0</v>
      </c>
      <c r="S469" s="1487">
        <f>'НЗ 2-экз'!S466</f>
        <v>0</v>
      </c>
      <c r="T469" s="1487">
        <f>'НЗ 2-экз'!T466</f>
        <v>0</v>
      </c>
      <c r="U469" s="1487">
        <f>'НЗ 2-экз'!U466</f>
        <v>0</v>
      </c>
      <c r="V469" s="1487">
        <f>'НЗ 2-экз'!V466</f>
        <v>0</v>
      </c>
      <c r="W469" s="1487">
        <f>'НЗ 2-экз'!W466</f>
        <v>0</v>
      </c>
      <c r="X469" s="1487">
        <f>'НЗ 2-экз'!X466</f>
        <v>0</v>
      </c>
      <c r="Y469" s="1487">
        <f>'НЗ 2-экз'!Y466</f>
        <v>0</v>
      </c>
      <c r="Z469" s="1487">
        <f>'НЗ 2-экз'!Z466</f>
        <v>0</v>
      </c>
      <c r="AA469" s="1487">
        <f>'НЗ 2-экз'!AA466</f>
        <v>0</v>
      </c>
      <c r="AB469" s="1487">
        <f>'НЗ 2-экз'!AB466</f>
        <v>0</v>
      </c>
      <c r="AC469" s="1487">
        <f>'НЗ 2-экз'!AC466</f>
        <v>0</v>
      </c>
      <c r="AD469" s="1487">
        <f>'НЗ 2-экз'!AD466</f>
        <v>0</v>
      </c>
      <c r="AE469" s="1488"/>
      <c r="AF469" s="1488"/>
      <c r="AG469" s="1488">
        <f t="shared" si="149"/>
        <v>0</v>
      </c>
      <c r="AH469" s="1488">
        <f t="shared" si="150"/>
        <v>0</v>
      </c>
      <c r="AI469" s="1488">
        <f t="shared" si="151"/>
        <v>0</v>
      </c>
      <c r="AJ469" s="1488">
        <f t="shared" si="152"/>
        <v>0</v>
      </c>
      <c r="AK469" s="1488">
        <f t="shared" si="153"/>
        <v>0</v>
      </c>
      <c r="AL469" s="1488">
        <f t="shared" si="148"/>
        <v>0</v>
      </c>
      <c r="AM469" s="1839"/>
    </row>
    <row r="470" spans="1:39" ht="11.25" hidden="1" customHeight="1" x14ac:dyDescent="0.2">
      <c r="A470" s="1429">
        <v>296</v>
      </c>
      <c r="B470" s="1049">
        <v>853</v>
      </c>
      <c r="C470" s="15"/>
      <c r="D470" s="58"/>
      <c r="E470" s="1487">
        <f>'НЗ 2-экз'!E467</f>
        <v>0</v>
      </c>
      <c r="F470" s="1487">
        <f>'НЗ 2-экз'!F467</f>
        <v>0</v>
      </c>
      <c r="G470" s="1487">
        <f>'НЗ 2-экз'!G467</f>
        <v>0</v>
      </c>
      <c r="H470" s="1487">
        <f>'НЗ 2-экз'!H467</f>
        <v>0</v>
      </c>
      <c r="I470" s="1487">
        <f>'НЗ 2-экз'!I467</f>
        <v>0</v>
      </c>
      <c r="J470" s="1487">
        <f>'НЗ 2-экз'!J467</f>
        <v>0</v>
      </c>
      <c r="K470" s="1487">
        <f>'НЗ 2-экз'!K467</f>
        <v>0</v>
      </c>
      <c r="L470" s="1487">
        <f>'НЗ 2-экз'!L467</f>
        <v>0</v>
      </c>
      <c r="M470" s="1487">
        <f>'НЗ 2-экз'!M467</f>
        <v>0</v>
      </c>
      <c r="N470" s="1487">
        <f>'НЗ 2-экз'!N467</f>
        <v>0</v>
      </c>
      <c r="O470" s="1487">
        <f>'НЗ 2-экз'!O467</f>
        <v>0</v>
      </c>
      <c r="P470" s="1487">
        <f>'НЗ 2-экз'!P467</f>
        <v>0</v>
      </c>
      <c r="Q470" s="1487">
        <f>'НЗ 2-экз'!Q467</f>
        <v>0</v>
      </c>
      <c r="R470" s="1487">
        <f>'НЗ 2-экз'!R467</f>
        <v>0</v>
      </c>
      <c r="S470" s="1487">
        <f>'НЗ 2-экз'!S467</f>
        <v>0</v>
      </c>
      <c r="T470" s="1487">
        <f>'НЗ 2-экз'!T467</f>
        <v>0</v>
      </c>
      <c r="U470" s="1487">
        <f>'НЗ 2-экз'!U467</f>
        <v>0</v>
      </c>
      <c r="V470" s="1487">
        <f>'НЗ 2-экз'!V467</f>
        <v>0</v>
      </c>
      <c r="W470" s="1487">
        <f>'НЗ 2-экз'!W467</f>
        <v>0</v>
      </c>
      <c r="X470" s="1487">
        <f>'НЗ 2-экз'!X467</f>
        <v>0</v>
      </c>
      <c r="Y470" s="1487">
        <f>'НЗ 2-экз'!Y467</f>
        <v>0</v>
      </c>
      <c r="Z470" s="1487">
        <f>'НЗ 2-экз'!Z467</f>
        <v>0</v>
      </c>
      <c r="AA470" s="1487">
        <f>'НЗ 2-экз'!AA467</f>
        <v>0</v>
      </c>
      <c r="AB470" s="1487">
        <f>'НЗ 2-экз'!AB467</f>
        <v>0</v>
      </c>
      <c r="AC470" s="1487">
        <f>'НЗ 2-экз'!AC467</f>
        <v>0</v>
      </c>
      <c r="AD470" s="1487">
        <f>'НЗ 2-экз'!AD467</f>
        <v>0</v>
      </c>
      <c r="AE470" s="1488"/>
      <c r="AF470" s="1488"/>
      <c r="AG470" s="1488">
        <f t="shared" si="149"/>
        <v>0</v>
      </c>
      <c r="AH470" s="1488">
        <f t="shared" si="150"/>
        <v>0</v>
      </c>
      <c r="AI470" s="1488">
        <f t="shared" si="151"/>
        <v>0</v>
      </c>
      <c r="AJ470" s="1488">
        <f t="shared" si="152"/>
        <v>0</v>
      </c>
      <c r="AK470" s="1488">
        <f t="shared" si="153"/>
        <v>0</v>
      </c>
      <c r="AL470" s="1488">
        <f t="shared" si="148"/>
        <v>0</v>
      </c>
      <c r="AM470" s="1839"/>
    </row>
    <row r="471" spans="1:39" ht="11.25" hidden="1" customHeight="1" x14ac:dyDescent="0.2">
      <c r="A471" s="1425">
        <v>310</v>
      </c>
      <c r="B471" s="1057">
        <v>244</v>
      </c>
      <c r="C471" s="11"/>
      <c r="D471" s="58"/>
      <c r="E471" s="1487">
        <f>'НЗ 2-экз'!E468</f>
        <v>0</v>
      </c>
      <c r="F471" s="1487">
        <f>'НЗ 2-экз'!F468</f>
        <v>0</v>
      </c>
      <c r="G471" s="1487">
        <f>'НЗ 2-экз'!G468</f>
        <v>0</v>
      </c>
      <c r="H471" s="1487">
        <f>'НЗ 2-экз'!H468</f>
        <v>0</v>
      </c>
      <c r="I471" s="1487">
        <f>'НЗ 2-экз'!I468</f>
        <v>0</v>
      </c>
      <c r="J471" s="1487">
        <f>'НЗ 2-экз'!J468</f>
        <v>0</v>
      </c>
      <c r="K471" s="1487">
        <f>'НЗ 2-экз'!K468</f>
        <v>0</v>
      </c>
      <c r="L471" s="1487">
        <f>'НЗ 2-экз'!L468</f>
        <v>0</v>
      </c>
      <c r="M471" s="1487">
        <f>'НЗ 2-экз'!M468</f>
        <v>0</v>
      </c>
      <c r="N471" s="1487">
        <f>'НЗ 2-экз'!N468</f>
        <v>0</v>
      </c>
      <c r="O471" s="1487">
        <f>'НЗ 2-экз'!O468</f>
        <v>0</v>
      </c>
      <c r="P471" s="1487">
        <f>'НЗ 2-экз'!P468</f>
        <v>0</v>
      </c>
      <c r="Q471" s="1487">
        <f>'НЗ 2-экз'!Q468</f>
        <v>0</v>
      </c>
      <c r="R471" s="1487">
        <f>'НЗ 2-экз'!R468</f>
        <v>0</v>
      </c>
      <c r="S471" s="1487">
        <f>'НЗ 2-экз'!S468</f>
        <v>0</v>
      </c>
      <c r="T471" s="1487">
        <f>'НЗ 2-экз'!T468</f>
        <v>0</v>
      </c>
      <c r="U471" s="1487">
        <f>'НЗ 2-экз'!U468</f>
        <v>0</v>
      </c>
      <c r="V471" s="1487">
        <f>'НЗ 2-экз'!V468</f>
        <v>0</v>
      </c>
      <c r="W471" s="1487">
        <f>'НЗ 2-экз'!W468</f>
        <v>0</v>
      </c>
      <c r="X471" s="1487">
        <f>'НЗ 2-экз'!X468</f>
        <v>0</v>
      </c>
      <c r="Y471" s="1487">
        <f>'НЗ 2-экз'!Y468</f>
        <v>0</v>
      </c>
      <c r="Z471" s="1487">
        <f>'НЗ 2-экз'!Z468</f>
        <v>0</v>
      </c>
      <c r="AA471" s="1487">
        <f>'НЗ 2-экз'!AA468</f>
        <v>0</v>
      </c>
      <c r="AB471" s="1487">
        <f>'НЗ 2-экз'!AB468</f>
        <v>0</v>
      </c>
      <c r="AC471" s="1487">
        <f>'НЗ 2-экз'!AC468</f>
        <v>0</v>
      </c>
      <c r="AD471" s="1487">
        <f>'НЗ 2-экз'!AD468</f>
        <v>0</v>
      </c>
      <c r="AE471" s="1488"/>
      <c r="AF471" s="1488"/>
      <c r="AG471" s="1488">
        <f t="shared" si="149"/>
        <v>0</v>
      </c>
      <c r="AH471" s="1488">
        <f t="shared" si="150"/>
        <v>0</v>
      </c>
      <c r="AI471" s="1488">
        <f t="shared" si="151"/>
        <v>0</v>
      </c>
      <c r="AJ471" s="1488">
        <f t="shared" si="152"/>
        <v>0</v>
      </c>
      <c r="AK471" s="1488">
        <f t="shared" si="153"/>
        <v>0</v>
      </c>
      <c r="AL471" s="1488">
        <f t="shared" si="148"/>
        <v>0</v>
      </c>
      <c r="AM471" s="1839"/>
    </row>
    <row r="472" spans="1:39" ht="11.25" hidden="1" customHeight="1" x14ac:dyDescent="0.2">
      <c r="A472" s="1430">
        <v>320</v>
      </c>
      <c r="B472" s="1045">
        <v>244</v>
      </c>
      <c r="C472" s="11"/>
      <c r="D472" s="58"/>
      <c r="E472" s="1487">
        <f>'НЗ 2-экз'!E469</f>
        <v>0</v>
      </c>
      <c r="F472" s="1487">
        <f>'НЗ 2-экз'!F469</f>
        <v>0</v>
      </c>
      <c r="G472" s="1487">
        <f>'НЗ 2-экз'!G469</f>
        <v>0</v>
      </c>
      <c r="H472" s="1487">
        <f>'НЗ 2-экз'!H469</f>
        <v>0</v>
      </c>
      <c r="I472" s="1487">
        <f>'НЗ 2-экз'!I469</f>
        <v>0</v>
      </c>
      <c r="J472" s="1487">
        <f>'НЗ 2-экз'!J469</f>
        <v>0</v>
      </c>
      <c r="K472" s="1487">
        <f>'НЗ 2-экз'!K469</f>
        <v>0</v>
      </c>
      <c r="L472" s="1487">
        <f>'НЗ 2-экз'!L469</f>
        <v>0</v>
      </c>
      <c r="M472" s="1487">
        <f>'НЗ 2-экз'!M469</f>
        <v>0</v>
      </c>
      <c r="N472" s="1487">
        <f>'НЗ 2-экз'!N469</f>
        <v>0</v>
      </c>
      <c r="O472" s="1487">
        <f>'НЗ 2-экз'!O469</f>
        <v>0</v>
      </c>
      <c r="P472" s="1487">
        <f>'НЗ 2-экз'!P469</f>
        <v>0</v>
      </c>
      <c r="Q472" s="1487">
        <f>'НЗ 2-экз'!Q469</f>
        <v>0</v>
      </c>
      <c r="R472" s="1487">
        <f>'НЗ 2-экз'!R469</f>
        <v>0</v>
      </c>
      <c r="S472" s="1487">
        <f>'НЗ 2-экз'!S469</f>
        <v>0</v>
      </c>
      <c r="T472" s="1487">
        <f>'НЗ 2-экз'!T469</f>
        <v>0</v>
      </c>
      <c r="U472" s="1487">
        <f>'НЗ 2-экз'!U469</f>
        <v>0</v>
      </c>
      <c r="V472" s="1487">
        <f>'НЗ 2-экз'!V469</f>
        <v>0</v>
      </c>
      <c r="W472" s="1487">
        <f>'НЗ 2-экз'!W469</f>
        <v>0</v>
      </c>
      <c r="X472" s="1487">
        <f>'НЗ 2-экз'!X469</f>
        <v>0</v>
      </c>
      <c r="Y472" s="1487">
        <f>'НЗ 2-экз'!Y469</f>
        <v>0</v>
      </c>
      <c r="Z472" s="1487">
        <f>'НЗ 2-экз'!Z469</f>
        <v>0</v>
      </c>
      <c r="AA472" s="1487">
        <f>'НЗ 2-экз'!AA469</f>
        <v>0</v>
      </c>
      <c r="AB472" s="1487">
        <f>'НЗ 2-экз'!AB469</f>
        <v>0</v>
      </c>
      <c r="AC472" s="1487">
        <f>'НЗ 2-экз'!AC469</f>
        <v>0</v>
      </c>
      <c r="AD472" s="1487">
        <f>'НЗ 2-экз'!AD469</f>
        <v>0</v>
      </c>
      <c r="AE472" s="1488"/>
      <c r="AF472" s="1488"/>
      <c r="AG472" s="1488">
        <f t="shared" si="149"/>
        <v>0</v>
      </c>
      <c r="AH472" s="1488">
        <f t="shared" si="150"/>
        <v>0</v>
      </c>
      <c r="AI472" s="1488">
        <f t="shared" si="151"/>
        <v>0</v>
      </c>
      <c r="AJ472" s="1488">
        <f t="shared" si="152"/>
        <v>0</v>
      </c>
      <c r="AK472" s="1488">
        <f t="shared" si="153"/>
        <v>0</v>
      </c>
      <c r="AL472" s="1488">
        <f t="shared" si="148"/>
        <v>0</v>
      </c>
      <c r="AM472" s="1839"/>
    </row>
    <row r="473" spans="1:39" ht="11.25" hidden="1" customHeight="1" x14ac:dyDescent="0.2">
      <c r="A473" s="1425">
        <v>340</v>
      </c>
      <c r="B473" s="1057">
        <v>244</v>
      </c>
      <c r="C473" s="11"/>
      <c r="D473" s="58"/>
      <c r="E473" s="1487">
        <f>'НЗ 2-экз'!E470</f>
        <v>0</v>
      </c>
      <c r="F473" s="1487">
        <f>'НЗ 2-экз'!F470</f>
        <v>0</v>
      </c>
      <c r="G473" s="1487">
        <f>'НЗ 2-экз'!G470</f>
        <v>0</v>
      </c>
      <c r="H473" s="1487">
        <f>'НЗ 2-экз'!H470</f>
        <v>0</v>
      </c>
      <c r="I473" s="1487">
        <f>'НЗ 2-экз'!I470</f>
        <v>0</v>
      </c>
      <c r="J473" s="1487">
        <f>'НЗ 2-экз'!J470</f>
        <v>0</v>
      </c>
      <c r="K473" s="1487">
        <f>'НЗ 2-экз'!K470</f>
        <v>0</v>
      </c>
      <c r="L473" s="1487">
        <f>'НЗ 2-экз'!L470</f>
        <v>0</v>
      </c>
      <c r="M473" s="1487">
        <f>'НЗ 2-экз'!M470</f>
        <v>0</v>
      </c>
      <c r="N473" s="1487">
        <f>'НЗ 2-экз'!N470</f>
        <v>0</v>
      </c>
      <c r="O473" s="1487">
        <f>'НЗ 2-экз'!O470</f>
        <v>0</v>
      </c>
      <c r="P473" s="1487">
        <f>'НЗ 2-экз'!P470</f>
        <v>0</v>
      </c>
      <c r="Q473" s="1487">
        <f>'НЗ 2-экз'!Q470</f>
        <v>0</v>
      </c>
      <c r="R473" s="1487">
        <f>'НЗ 2-экз'!R470</f>
        <v>0</v>
      </c>
      <c r="S473" s="1487">
        <f>'НЗ 2-экз'!S470</f>
        <v>0</v>
      </c>
      <c r="T473" s="1487">
        <f>'НЗ 2-экз'!T470</f>
        <v>0</v>
      </c>
      <c r="U473" s="1487">
        <f>'НЗ 2-экз'!U470</f>
        <v>0</v>
      </c>
      <c r="V473" s="1487">
        <f>'НЗ 2-экз'!V470</f>
        <v>0</v>
      </c>
      <c r="W473" s="1487">
        <f>'НЗ 2-экз'!W470</f>
        <v>0</v>
      </c>
      <c r="X473" s="1487">
        <f>'НЗ 2-экз'!X470</f>
        <v>0</v>
      </c>
      <c r="Y473" s="1487">
        <f>'НЗ 2-экз'!Y470</f>
        <v>0</v>
      </c>
      <c r="Z473" s="1487">
        <f>'НЗ 2-экз'!Z470</f>
        <v>0</v>
      </c>
      <c r="AA473" s="1487">
        <f>'НЗ 2-экз'!AA470</f>
        <v>0</v>
      </c>
      <c r="AB473" s="1487">
        <f>'НЗ 2-экз'!AB470</f>
        <v>0</v>
      </c>
      <c r="AC473" s="1487">
        <f>'НЗ 2-экз'!AC470</f>
        <v>0</v>
      </c>
      <c r="AD473" s="1487">
        <f>'НЗ 2-экз'!AD470</f>
        <v>0</v>
      </c>
      <c r="AE473" s="1488"/>
      <c r="AF473" s="1488"/>
      <c r="AG473" s="1488">
        <f t="shared" si="149"/>
        <v>0</v>
      </c>
      <c r="AH473" s="1488">
        <f t="shared" si="150"/>
        <v>0</v>
      </c>
      <c r="AI473" s="1488">
        <f t="shared" si="151"/>
        <v>0</v>
      </c>
      <c r="AJ473" s="1488">
        <f t="shared" si="152"/>
        <v>0</v>
      </c>
      <c r="AK473" s="1488">
        <f t="shared" si="153"/>
        <v>0</v>
      </c>
      <c r="AL473" s="1488">
        <f t="shared" si="148"/>
        <v>0</v>
      </c>
      <c r="AM473" s="1839"/>
    </row>
    <row r="474" spans="1:39" ht="11.25" hidden="1" customHeight="1" x14ac:dyDescent="0.2">
      <c r="A474" s="1425">
        <v>341</v>
      </c>
      <c r="B474" s="1057">
        <v>244</v>
      </c>
      <c r="C474" s="11"/>
      <c r="D474" s="58"/>
      <c r="E474" s="1487">
        <f>'НЗ 2-экз'!E471</f>
        <v>0</v>
      </c>
      <c r="F474" s="1487">
        <f>'НЗ 2-экз'!F471</f>
        <v>0</v>
      </c>
      <c r="G474" s="1487">
        <f>'НЗ 2-экз'!G471</f>
        <v>0</v>
      </c>
      <c r="H474" s="1487">
        <f>'НЗ 2-экз'!H471</f>
        <v>0</v>
      </c>
      <c r="I474" s="1487">
        <f>'НЗ 2-экз'!I471</f>
        <v>0</v>
      </c>
      <c r="J474" s="1487">
        <f>'НЗ 2-экз'!J471</f>
        <v>0</v>
      </c>
      <c r="K474" s="1487">
        <f>'НЗ 2-экз'!K471</f>
        <v>0</v>
      </c>
      <c r="L474" s="1487">
        <f>'НЗ 2-экз'!L471</f>
        <v>0</v>
      </c>
      <c r="M474" s="1487">
        <f>'НЗ 2-экз'!M471</f>
        <v>0</v>
      </c>
      <c r="N474" s="1487">
        <f>'НЗ 2-экз'!N471</f>
        <v>0</v>
      </c>
      <c r="O474" s="1487">
        <f>'НЗ 2-экз'!O471</f>
        <v>0</v>
      </c>
      <c r="P474" s="1487">
        <f>'НЗ 2-экз'!P471</f>
        <v>0</v>
      </c>
      <c r="Q474" s="1487">
        <f>'НЗ 2-экз'!Q471</f>
        <v>0</v>
      </c>
      <c r="R474" s="1487">
        <f>'НЗ 2-экз'!R471</f>
        <v>0</v>
      </c>
      <c r="S474" s="1487">
        <f>'НЗ 2-экз'!S471</f>
        <v>0</v>
      </c>
      <c r="T474" s="1487">
        <f>'НЗ 2-экз'!T471</f>
        <v>0</v>
      </c>
      <c r="U474" s="1487">
        <f>'НЗ 2-экз'!U471</f>
        <v>0</v>
      </c>
      <c r="V474" s="1487">
        <f>'НЗ 2-экз'!V471</f>
        <v>0</v>
      </c>
      <c r="W474" s="1487">
        <f>'НЗ 2-экз'!W471</f>
        <v>0</v>
      </c>
      <c r="X474" s="1487">
        <f>'НЗ 2-экз'!X471</f>
        <v>0</v>
      </c>
      <c r="Y474" s="1487">
        <f>'НЗ 2-экз'!Y471</f>
        <v>0</v>
      </c>
      <c r="Z474" s="1487">
        <f>'НЗ 2-экз'!Z471</f>
        <v>0</v>
      </c>
      <c r="AA474" s="1487">
        <f>'НЗ 2-экз'!AA471</f>
        <v>0</v>
      </c>
      <c r="AB474" s="1487">
        <f>'НЗ 2-экз'!AB471</f>
        <v>0</v>
      </c>
      <c r="AC474" s="1487">
        <f>'НЗ 2-экз'!AC471</f>
        <v>0</v>
      </c>
      <c r="AD474" s="1487">
        <f>'НЗ 2-экз'!AD471</f>
        <v>0</v>
      </c>
      <c r="AE474" s="1488"/>
      <c r="AF474" s="1488"/>
      <c r="AG474" s="1488">
        <f t="shared" si="149"/>
        <v>0</v>
      </c>
      <c r="AH474" s="1488">
        <f t="shared" si="150"/>
        <v>0</v>
      </c>
      <c r="AI474" s="1488">
        <f t="shared" si="151"/>
        <v>0</v>
      </c>
      <c r="AJ474" s="1488">
        <f t="shared" si="152"/>
        <v>0</v>
      </c>
      <c r="AK474" s="1488">
        <f t="shared" si="153"/>
        <v>0</v>
      </c>
      <c r="AL474" s="1488">
        <f t="shared" si="148"/>
        <v>0</v>
      </c>
      <c r="AM474" s="1839"/>
    </row>
    <row r="475" spans="1:39" ht="11.25" hidden="1" customHeight="1" x14ac:dyDescent="0.2">
      <c r="A475" s="1425">
        <v>342</v>
      </c>
      <c r="B475" s="1057">
        <v>244</v>
      </c>
      <c r="C475" s="11"/>
      <c r="D475" s="58"/>
      <c r="E475" s="1487">
        <f>'НЗ 2-экз'!E472</f>
        <v>0</v>
      </c>
      <c r="F475" s="1487">
        <f>'НЗ 2-экз'!F472</f>
        <v>0</v>
      </c>
      <c r="G475" s="1487">
        <f>'НЗ 2-экз'!G472</f>
        <v>0</v>
      </c>
      <c r="H475" s="1487">
        <f>'НЗ 2-экз'!H472</f>
        <v>0</v>
      </c>
      <c r="I475" s="1487">
        <f>'НЗ 2-экз'!I472</f>
        <v>0</v>
      </c>
      <c r="J475" s="1487">
        <f>'НЗ 2-экз'!J472</f>
        <v>0</v>
      </c>
      <c r="K475" s="1487">
        <f>'НЗ 2-экз'!K472</f>
        <v>0</v>
      </c>
      <c r="L475" s="1487">
        <f>'НЗ 2-экз'!L472</f>
        <v>0</v>
      </c>
      <c r="M475" s="1487">
        <f>'НЗ 2-экз'!M472</f>
        <v>0</v>
      </c>
      <c r="N475" s="1487">
        <f>'НЗ 2-экз'!N472</f>
        <v>0</v>
      </c>
      <c r="O475" s="1487">
        <f>'НЗ 2-экз'!O472</f>
        <v>0</v>
      </c>
      <c r="P475" s="1487">
        <f>'НЗ 2-экз'!P472</f>
        <v>0</v>
      </c>
      <c r="Q475" s="1487">
        <f>'НЗ 2-экз'!Q472</f>
        <v>0</v>
      </c>
      <c r="R475" s="1487">
        <f>'НЗ 2-экз'!R472</f>
        <v>0</v>
      </c>
      <c r="S475" s="1487">
        <f>'НЗ 2-экз'!S472</f>
        <v>0</v>
      </c>
      <c r="T475" s="1487">
        <f>'НЗ 2-экз'!T472</f>
        <v>0</v>
      </c>
      <c r="U475" s="1487">
        <f>'НЗ 2-экз'!U472</f>
        <v>0</v>
      </c>
      <c r="V475" s="1487">
        <f>'НЗ 2-экз'!V472</f>
        <v>0</v>
      </c>
      <c r="W475" s="1487">
        <f>'НЗ 2-экз'!W472</f>
        <v>0</v>
      </c>
      <c r="X475" s="1487">
        <f>'НЗ 2-экз'!X472</f>
        <v>0</v>
      </c>
      <c r="Y475" s="1487">
        <f>'НЗ 2-экз'!Y472</f>
        <v>0</v>
      </c>
      <c r="Z475" s="1487">
        <f>'НЗ 2-экз'!Z472</f>
        <v>0</v>
      </c>
      <c r="AA475" s="1487">
        <f>'НЗ 2-экз'!AA472</f>
        <v>0</v>
      </c>
      <c r="AB475" s="1487">
        <f>'НЗ 2-экз'!AB472</f>
        <v>0</v>
      </c>
      <c r="AC475" s="1487">
        <f>'НЗ 2-экз'!AC472</f>
        <v>0</v>
      </c>
      <c r="AD475" s="1487">
        <f>'НЗ 2-экз'!AD472</f>
        <v>0</v>
      </c>
      <c r="AE475" s="1488"/>
      <c r="AF475" s="1488"/>
      <c r="AG475" s="1488">
        <f t="shared" si="149"/>
        <v>0</v>
      </c>
      <c r="AH475" s="1488">
        <f t="shared" si="150"/>
        <v>0</v>
      </c>
      <c r="AI475" s="1488">
        <f t="shared" si="151"/>
        <v>0</v>
      </c>
      <c r="AJ475" s="1488">
        <f t="shared" si="152"/>
        <v>0</v>
      </c>
      <c r="AK475" s="1488">
        <f t="shared" si="153"/>
        <v>0</v>
      </c>
      <c r="AL475" s="1488">
        <f t="shared" si="148"/>
        <v>0</v>
      </c>
      <c r="AM475" s="1839"/>
    </row>
    <row r="476" spans="1:39" ht="11.25" hidden="1" customHeight="1" x14ac:dyDescent="0.2">
      <c r="A476" s="1425">
        <v>343</v>
      </c>
      <c r="B476" s="1057">
        <v>244</v>
      </c>
      <c r="C476" s="11"/>
      <c r="D476" s="58"/>
      <c r="E476" s="1487">
        <f>'НЗ 2-экз'!E473</f>
        <v>0</v>
      </c>
      <c r="F476" s="1487">
        <f>'НЗ 2-экз'!F473</f>
        <v>0</v>
      </c>
      <c r="G476" s="1487">
        <f>'НЗ 2-экз'!G473</f>
        <v>0</v>
      </c>
      <c r="H476" s="1487">
        <f>'НЗ 2-экз'!H473</f>
        <v>0</v>
      </c>
      <c r="I476" s="1487">
        <f>'НЗ 2-экз'!I473</f>
        <v>0</v>
      </c>
      <c r="J476" s="1487">
        <f>'НЗ 2-экз'!J473</f>
        <v>0</v>
      </c>
      <c r="K476" s="1487">
        <f>'НЗ 2-экз'!K473</f>
        <v>0</v>
      </c>
      <c r="L476" s="1487">
        <f>'НЗ 2-экз'!L473</f>
        <v>0</v>
      </c>
      <c r="M476" s="1487">
        <f>'НЗ 2-экз'!M473</f>
        <v>0</v>
      </c>
      <c r="N476" s="1487">
        <f>'НЗ 2-экз'!N473</f>
        <v>0</v>
      </c>
      <c r="O476" s="1487">
        <f>'НЗ 2-экз'!O473</f>
        <v>0</v>
      </c>
      <c r="P476" s="1487">
        <f>'НЗ 2-экз'!P473</f>
        <v>0</v>
      </c>
      <c r="Q476" s="1487">
        <f>'НЗ 2-экз'!Q473</f>
        <v>0</v>
      </c>
      <c r="R476" s="1487">
        <f>'НЗ 2-экз'!R473</f>
        <v>0</v>
      </c>
      <c r="S476" s="1487">
        <f>'НЗ 2-экз'!S473</f>
        <v>0</v>
      </c>
      <c r="T476" s="1487">
        <f>'НЗ 2-экз'!T473</f>
        <v>0</v>
      </c>
      <c r="U476" s="1487">
        <f>'НЗ 2-экз'!U473</f>
        <v>0</v>
      </c>
      <c r="V476" s="1487">
        <f>'НЗ 2-экз'!V473</f>
        <v>0</v>
      </c>
      <c r="W476" s="1487">
        <f>'НЗ 2-экз'!W473</f>
        <v>0</v>
      </c>
      <c r="X476" s="1487">
        <f>'НЗ 2-экз'!X473</f>
        <v>0</v>
      </c>
      <c r="Y476" s="1487">
        <f>'НЗ 2-экз'!Y473</f>
        <v>0</v>
      </c>
      <c r="Z476" s="1487">
        <f>'НЗ 2-экз'!Z473</f>
        <v>0</v>
      </c>
      <c r="AA476" s="1487">
        <f>'НЗ 2-экз'!AA473</f>
        <v>0</v>
      </c>
      <c r="AB476" s="1487">
        <f>'НЗ 2-экз'!AB473</f>
        <v>0</v>
      </c>
      <c r="AC476" s="1487">
        <f>'НЗ 2-экз'!AC473</f>
        <v>0</v>
      </c>
      <c r="AD476" s="1487">
        <f>'НЗ 2-экз'!AD473</f>
        <v>0</v>
      </c>
      <c r="AE476" s="1488"/>
      <c r="AF476" s="1488"/>
      <c r="AG476" s="1488">
        <f t="shared" si="149"/>
        <v>0</v>
      </c>
      <c r="AH476" s="1488">
        <f t="shared" si="150"/>
        <v>0</v>
      </c>
      <c r="AI476" s="1488">
        <f t="shared" si="151"/>
        <v>0</v>
      </c>
      <c r="AJ476" s="1488">
        <f t="shared" si="152"/>
        <v>0</v>
      </c>
      <c r="AK476" s="1488">
        <f t="shared" si="153"/>
        <v>0</v>
      </c>
      <c r="AL476" s="1488">
        <f t="shared" si="148"/>
        <v>0</v>
      </c>
      <c r="AM476" s="1839"/>
    </row>
    <row r="477" spans="1:39" ht="11.25" hidden="1" customHeight="1" x14ac:dyDescent="0.2">
      <c r="A477" s="1425">
        <v>344</v>
      </c>
      <c r="B477" s="1057">
        <v>244</v>
      </c>
      <c r="C477" s="11"/>
      <c r="D477" s="58"/>
      <c r="E477" s="1487">
        <f>'НЗ 2-экз'!E474</f>
        <v>0</v>
      </c>
      <c r="F477" s="1487">
        <f>'НЗ 2-экз'!F474</f>
        <v>5000</v>
      </c>
      <c r="G477" s="1487">
        <f>'НЗ 2-экз'!G474</f>
        <v>0</v>
      </c>
      <c r="H477" s="1487">
        <f>'НЗ 2-экз'!H474</f>
        <v>0</v>
      </c>
      <c r="I477" s="1487">
        <f>'НЗ 2-экз'!I474</f>
        <v>0</v>
      </c>
      <c r="J477" s="1487">
        <f>'НЗ 2-экз'!J474</f>
        <v>0</v>
      </c>
      <c r="K477" s="1487">
        <f>'НЗ 2-экз'!K474</f>
        <v>0</v>
      </c>
      <c r="L477" s="1487">
        <f>'НЗ 2-экз'!L474</f>
        <v>0</v>
      </c>
      <c r="M477" s="1487">
        <f>'НЗ 2-экз'!M474</f>
        <v>0</v>
      </c>
      <c r="N477" s="1487">
        <f>'НЗ 2-экз'!N474</f>
        <v>0</v>
      </c>
      <c r="O477" s="1487">
        <f>'НЗ 2-экз'!O474</f>
        <v>0</v>
      </c>
      <c r="P477" s="1487">
        <f>'НЗ 2-экз'!P474</f>
        <v>0</v>
      </c>
      <c r="Q477" s="1487">
        <f>'НЗ 2-экз'!Q474</f>
        <v>0</v>
      </c>
      <c r="R477" s="1487">
        <f>'НЗ 2-экз'!R474</f>
        <v>0</v>
      </c>
      <c r="S477" s="1487">
        <f>'НЗ 2-экз'!S474</f>
        <v>0</v>
      </c>
      <c r="T477" s="1487">
        <f>'НЗ 2-экз'!T474</f>
        <v>5000</v>
      </c>
      <c r="U477" s="1487">
        <f>'НЗ 2-экз'!U474</f>
        <v>0</v>
      </c>
      <c r="V477" s="1487">
        <f>'НЗ 2-экз'!V474</f>
        <v>0</v>
      </c>
      <c r="W477" s="1487">
        <f>'НЗ 2-экз'!W474</f>
        <v>0</v>
      </c>
      <c r="X477" s="1487">
        <f>'НЗ 2-экз'!X474</f>
        <v>5000</v>
      </c>
      <c r="Y477" s="1487">
        <f>'НЗ 2-экз'!Y474</f>
        <v>0</v>
      </c>
      <c r="Z477" s="1487">
        <f>'НЗ 2-экз'!Z474</f>
        <v>0</v>
      </c>
      <c r="AA477" s="1487">
        <f>'НЗ 2-экз'!AA474</f>
        <v>0</v>
      </c>
      <c r="AB477" s="1487">
        <f>'НЗ 2-экз'!AB474</f>
        <v>0</v>
      </c>
      <c r="AC477" s="1487">
        <f>'НЗ 2-экз'!AC474</f>
        <v>0</v>
      </c>
      <c r="AD477" s="1487">
        <f>'НЗ 2-экз'!AD474</f>
        <v>0</v>
      </c>
      <c r="AE477" s="1488"/>
      <c r="AF477" s="1488"/>
      <c r="AG477" s="1488">
        <f t="shared" si="149"/>
        <v>0</v>
      </c>
      <c r="AH477" s="1488">
        <f t="shared" si="150"/>
        <v>0</v>
      </c>
      <c r="AI477" s="1488">
        <f t="shared" si="151"/>
        <v>0</v>
      </c>
      <c r="AJ477" s="1488">
        <f t="shared" si="152"/>
        <v>0</v>
      </c>
      <c r="AK477" s="1488">
        <f t="shared" si="153"/>
        <v>0</v>
      </c>
      <c r="AL477" s="1488">
        <f t="shared" si="148"/>
        <v>5000</v>
      </c>
      <c r="AM477" s="1839"/>
    </row>
    <row r="478" spans="1:39" ht="11.25" hidden="1" customHeight="1" x14ac:dyDescent="0.2">
      <c r="A478" s="1425">
        <v>345</v>
      </c>
      <c r="B478" s="1057">
        <v>244</v>
      </c>
      <c r="C478" s="11"/>
      <c r="D478" s="58"/>
      <c r="E478" s="1487">
        <f>'НЗ 2-экз'!E475</f>
        <v>0</v>
      </c>
      <c r="F478" s="1487">
        <f>'НЗ 2-экз'!F475</f>
        <v>0</v>
      </c>
      <c r="G478" s="1487">
        <f>'НЗ 2-экз'!G475</f>
        <v>0</v>
      </c>
      <c r="H478" s="1487">
        <f>'НЗ 2-экз'!H475</f>
        <v>0</v>
      </c>
      <c r="I478" s="1487">
        <f>'НЗ 2-экз'!I475</f>
        <v>0</v>
      </c>
      <c r="J478" s="1487">
        <f>'НЗ 2-экз'!J475</f>
        <v>0</v>
      </c>
      <c r="K478" s="1487">
        <f>'НЗ 2-экз'!K475</f>
        <v>0</v>
      </c>
      <c r="L478" s="1487">
        <f>'НЗ 2-экз'!L475</f>
        <v>0</v>
      </c>
      <c r="M478" s="1487">
        <f>'НЗ 2-экз'!M475</f>
        <v>0</v>
      </c>
      <c r="N478" s="1487">
        <f>'НЗ 2-экз'!N475</f>
        <v>0</v>
      </c>
      <c r="O478" s="1487">
        <f>'НЗ 2-экз'!O475</f>
        <v>0</v>
      </c>
      <c r="P478" s="1487">
        <f>'НЗ 2-экз'!P475</f>
        <v>0</v>
      </c>
      <c r="Q478" s="1487">
        <f>'НЗ 2-экз'!Q475</f>
        <v>0</v>
      </c>
      <c r="R478" s="1487">
        <f>'НЗ 2-экз'!R475</f>
        <v>0</v>
      </c>
      <c r="S478" s="1487">
        <f>'НЗ 2-экз'!S475</f>
        <v>0</v>
      </c>
      <c r="T478" s="1487">
        <f>'НЗ 2-экз'!T475</f>
        <v>0</v>
      </c>
      <c r="U478" s="1487">
        <f>'НЗ 2-экз'!U475</f>
        <v>0</v>
      </c>
      <c r="V478" s="1487">
        <f>'НЗ 2-экз'!V475</f>
        <v>0</v>
      </c>
      <c r="W478" s="1487">
        <f>'НЗ 2-экз'!W475</f>
        <v>0</v>
      </c>
      <c r="X478" s="1487">
        <f>'НЗ 2-экз'!X475</f>
        <v>0</v>
      </c>
      <c r="Y478" s="1487">
        <f>'НЗ 2-экз'!Y475</f>
        <v>0</v>
      </c>
      <c r="Z478" s="1487">
        <f>'НЗ 2-экз'!Z475</f>
        <v>0</v>
      </c>
      <c r="AA478" s="1487">
        <f>'НЗ 2-экз'!AA475</f>
        <v>0</v>
      </c>
      <c r="AB478" s="1487">
        <f>'НЗ 2-экз'!AB475</f>
        <v>0</v>
      </c>
      <c r="AC478" s="1487">
        <f>'НЗ 2-экз'!AC475</f>
        <v>0</v>
      </c>
      <c r="AD478" s="1487">
        <f>'НЗ 2-экз'!AD475</f>
        <v>0</v>
      </c>
      <c r="AE478" s="1488"/>
      <c r="AF478" s="1488"/>
      <c r="AG478" s="1488">
        <f t="shared" si="149"/>
        <v>0</v>
      </c>
      <c r="AH478" s="1488">
        <f t="shared" si="150"/>
        <v>0</v>
      </c>
      <c r="AI478" s="1488">
        <f t="shared" si="151"/>
        <v>0</v>
      </c>
      <c r="AJ478" s="1488">
        <f t="shared" si="152"/>
        <v>0</v>
      </c>
      <c r="AK478" s="1488">
        <f t="shared" si="153"/>
        <v>0</v>
      </c>
      <c r="AL478" s="1488">
        <f t="shared" si="148"/>
        <v>0</v>
      </c>
      <c r="AM478" s="1839"/>
    </row>
    <row r="479" spans="1:39" ht="11.25" hidden="1" customHeight="1" x14ac:dyDescent="0.2">
      <c r="A479" s="1425">
        <v>346</v>
      </c>
      <c r="B479" s="1057">
        <v>244</v>
      </c>
      <c r="C479" s="11"/>
      <c r="D479" s="58"/>
      <c r="E479" s="1487">
        <f>'НЗ 2-экз'!E476</f>
        <v>25000</v>
      </c>
      <c r="F479" s="1487">
        <f>'НЗ 2-экз'!F476</f>
        <v>75000</v>
      </c>
      <c r="G479" s="1487">
        <f>'НЗ 2-экз'!G476</f>
        <v>0</v>
      </c>
      <c r="H479" s="1487">
        <f>'НЗ 2-экз'!H476</f>
        <v>0</v>
      </c>
      <c r="I479" s="1487">
        <f>'НЗ 2-экз'!I476</f>
        <v>0</v>
      </c>
      <c r="J479" s="1487">
        <f>'НЗ 2-экз'!J476</f>
        <v>0</v>
      </c>
      <c r="K479" s="1487">
        <f>'НЗ 2-экз'!K476</f>
        <v>0</v>
      </c>
      <c r="L479" s="1487">
        <f>'НЗ 2-экз'!L476</f>
        <v>0</v>
      </c>
      <c r="M479" s="1487">
        <f>'НЗ 2-экз'!M476</f>
        <v>0</v>
      </c>
      <c r="N479" s="1487">
        <f>'НЗ 2-экз'!N476</f>
        <v>0</v>
      </c>
      <c r="O479" s="1487">
        <f>'НЗ 2-экз'!O476</f>
        <v>0</v>
      </c>
      <c r="P479" s="1487">
        <f>'НЗ 2-экз'!P476</f>
        <v>0</v>
      </c>
      <c r="Q479" s="1487">
        <f>'НЗ 2-экз'!Q476</f>
        <v>0</v>
      </c>
      <c r="R479" s="1487">
        <f>'НЗ 2-экз'!R476</f>
        <v>0</v>
      </c>
      <c r="S479" s="1487">
        <f>'НЗ 2-экз'!S476</f>
        <v>25000</v>
      </c>
      <c r="T479" s="1487">
        <f>'НЗ 2-экз'!T476</f>
        <v>75000</v>
      </c>
      <c r="U479" s="1487">
        <f>'НЗ 2-экз'!U476</f>
        <v>0</v>
      </c>
      <c r="V479" s="1487">
        <f>'НЗ 2-экз'!V476</f>
        <v>0</v>
      </c>
      <c r="W479" s="1487">
        <f>'НЗ 2-экз'!W476</f>
        <v>0</v>
      </c>
      <c r="X479" s="1487">
        <f>'НЗ 2-экз'!X476</f>
        <v>100000</v>
      </c>
      <c r="Y479" s="1487">
        <f>'НЗ 2-экз'!Y476</f>
        <v>0</v>
      </c>
      <c r="Z479" s="1487">
        <f>'НЗ 2-экз'!Z476</f>
        <v>0</v>
      </c>
      <c r="AA479" s="1487">
        <f>'НЗ 2-экз'!AA476</f>
        <v>0</v>
      </c>
      <c r="AB479" s="1487">
        <f>'НЗ 2-экз'!AB476</f>
        <v>0</v>
      </c>
      <c r="AC479" s="1487">
        <f>'НЗ 2-экз'!AC476</f>
        <v>0</v>
      </c>
      <c r="AD479" s="1487">
        <f>'НЗ 2-экз'!AD476</f>
        <v>0</v>
      </c>
      <c r="AE479" s="1488"/>
      <c r="AF479" s="1488"/>
      <c r="AG479" s="1488">
        <f t="shared" si="149"/>
        <v>0</v>
      </c>
      <c r="AH479" s="1488">
        <f t="shared" si="150"/>
        <v>0</v>
      </c>
      <c r="AI479" s="1488">
        <f t="shared" si="151"/>
        <v>0</v>
      </c>
      <c r="AJ479" s="1488">
        <f t="shared" si="152"/>
        <v>0</v>
      </c>
      <c r="AK479" s="1488">
        <f t="shared" si="153"/>
        <v>0</v>
      </c>
      <c r="AL479" s="1488">
        <f t="shared" si="148"/>
        <v>100000</v>
      </c>
      <c r="AM479" s="1839"/>
    </row>
    <row r="480" spans="1:39" ht="11.25" hidden="1" customHeight="1" x14ac:dyDescent="0.2">
      <c r="A480" s="1425">
        <v>349</v>
      </c>
      <c r="B480" s="1057">
        <v>244</v>
      </c>
      <c r="C480" s="11"/>
      <c r="D480" s="58"/>
      <c r="E480" s="1487">
        <f>'НЗ 2-экз'!E477</f>
        <v>0</v>
      </c>
      <c r="F480" s="1487">
        <f>'НЗ 2-экз'!F477</f>
        <v>10000</v>
      </c>
      <c r="G480" s="1487">
        <f>'НЗ 2-экз'!G477</f>
        <v>0</v>
      </c>
      <c r="H480" s="1487">
        <f>'НЗ 2-экз'!H477</f>
        <v>0</v>
      </c>
      <c r="I480" s="1487">
        <f>'НЗ 2-экз'!I477</f>
        <v>0</v>
      </c>
      <c r="J480" s="1487">
        <f>'НЗ 2-экз'!J477</f>
        <v>0</v>
      </c>
      <c r="K480" s="1487">
        <f>'НЗ 2-экз'!K477</f>
        <v>0</v>
      </c>
      <c r="L480" s="1487">
        <f>'НЗ 2-экз'!L477</f>
        <v>0</v>
      </c>
      <c r="M480" s="1487">
        <f>'НЗ 2-экз'!M477</f>
        <v>0</v>
      </c>
      <c r="N480" s="1487">
        <f>'НЗ 2-экз'!N477</f>
        <v>0</v>
      </c>
      <c r="O480" s="1487">
        <f>'НЗ 2-экз'!O477</f>
        <v>0</v>
      </c>
      <c r="P480" s="1487">
        <f>'НЗ 2-экз'!P477</f>
        <v>0</v>
      </c>
      <c r="Q480" s="1487">
        <f>'НЗ 2-экз'!Q477</f>
        <v>0</v>
      </c>
      <c r="R480" s="1487">
        <f>'НЗ 2-экз'!R477</f>
        <v>0</v>
      </c>
      <c r="S480" s="1487">
        <f>'НЗ 2-экз'!S477</f>
        <v>0</v>
      </c>
      <c r="T480" s="1487">
        <f>'НЗ 2-экз'!T477</f>
        <v>10000</v>
      </c>
      <c r="U480" s="1487">
        <f>'НЗ 2-экз'!U477</f>
        <v>0</v>
      </c>
      <c r="V480" s="1487">
        <f>'НЗ 2-экз'!V477</f>
        <v>0</v>
      </c>
      <c r="W480" s="1487">
        <f>'НЗ 2-экз'!W477</f>
        <v>0</v>
      </c>
      <c r="X480" s="1487">
        <f>'НЗ 2-экз'!X477</f>
        <v>10000</v>
      </c>
      <c r="Y480" s="1487">
        <f>'НЗ 2-экз'!Y477</f>
        <v>0</v>
      </c>
      <c r="Z480" s="1487">
        <f>'НЗ 2-экз'!Z477</f>
        <v>0</v>
      </c>
      <c r="AA480" s="1487">
        <f>'НЗ 2-экз'!AA477</f>
        <v>0</v>
      </c>
      <c r="AB480" s="1487">
        <f>'НЗ 2-экз'!AB477</f>
        <v>0</v>
      </c>
      <c r="AC480" s="1487">
        <f>'НЗ 2-экз'!AC477</f>
        <v>0</v>
      </c>
      <c r="AD480" s="1487">
        <f>'НЗ 2-экз'!AD477</f>
        <v>0</v>
      </c>
      <c r="AE480" s="1488"/>
      <c r="AF480" s="1488"/>
      <c r="AG480" s="1488">
        <f t="shared" si="149"/>
        <v>0</v>
      </c>
      <c r="AH480" s="1488">
        <f t="shared" si="150"/>
        <v>0</v>
      </c>
      <c r="AI480" s="1488">
        <f t="shared" si="151"/>
        <v>0</v>
      </c>
      <c r="AJ480" s="1488">
        <f t="shared" si="152"/>
        <v>0</v>
      </c>
      <c r="AK480" s="1488">
        <f t="shared" si="153"/>
        <v>0</v>
      </c>
      <c r="AL480" s="1488">
        <f t="shared" si="148"/>
        <v>10000</v>
      </c>
      <c r="AM480" s="1839"/>
    </row>
    <row r="481" spans="1:39" ht="11.25" hidden="1" customHeight="1" x14ac:dyDescent="0.2">
      <c r="A481" s="1431">
        <v>352</v>
      </c>
      <c r="B481" s="269">
        <v>244</v>
      </c>
      <c r="C481" s="11"/>
      <c r="D481" s="58"/>
      <c r="E481" s="1487">
        <f>'НЗ 2-экз'!E478</f>
        <v>0</v>
      </c>
      <c r="F481" s="1487">
        <f>'НЗ 2-экз'!F478</f>
        <v>0</v>
      </c>
      <c r="G481" s="1487">
        <f>'НЗ 2-экз'!G478</f>
        <v>0</v>
      </c>
      <c r="H481" s="1487">
        <f>'НЗ 2-экз'!H478</f>
        <v>0</v>
      </c>
      <c r="I481" s="1487">
        <f>'НЗ 2-экз'!I478</f>
        <v>0</v>
      </c>
      <c r="J481" s="1487">
        <f>'НЗ 2-экз'!J478</f>
        <v>0</v>
      </c>
      <c r="K481" s="1487">
        <f>'НЗ 2-экз'!K478</f>
        <v>0</v>
      </c>
      <c r="L481" s="1487">
        <f>'НЗ 2-экз'!L478</f>
        <v>0</v>
      </c>
      <c r="M481" s="1487">
        <f>'НЗ 2-экз'!M478</f>
        <v>0</v>
      </c>
      <c r="N481" s="1487">
        <f>'НЗ 2-экз'!N478</f>
        <v>0</v>
      </c>
      <c r="O481" s="1487">
        <f>'НЗ 2-экз'!O478</f>
        <v>0</v>
      </c>
      <c r="P481" s="1487">
        <f>'НЗ 2-экз'!P478</f>
        <v>0</v>
      </c>
      <c r="Q481" s="1487">
        <f>'НЗ 2-экз'!Q478</f>
        <v>0</v>
      </c>
      <c r="R481" s="1487">
        <f>'НЗ 2-экз'!R478</f>
        <v>0</v>
      </c>
      <c r="S481" s="1487">
        <f>'НЗ 2-экз'!S478</f>
        <v>0</v>
      </c>
      <c r="T481" s="1487">
        <f>'НЗ 2-экз'!T478</f>
        <v>0</v>
      </c>
      <c r="U481" s="1487">
        <f>'НЗ 2-экз'!U478</f>
        <v>0</v>
      </c>
      <c r="V481" s="1487">
        <f>'НЗ 2-экз'!V478</f>
        <v>0</v>
      </c>
      <c r="W481" s="1487">
        <f>'НЗ 2-экз'!W478</f>
        <v>0</v>
      </c>
      <c r="X481" s="1487">
        <f>'НЗ 2-экз'!X478</f>
        <v>0</v>
      </c>
      <c r="Y481" s="1487">
        <f>'НЗ 2-экз'!Y478</f>
        <v>0</v>
      </c>
      <c r="Z481" s="1487">
        <f>'НЗ 2-экз'!Z478</f>
        <v>0</v>
      </c>
      <c r="AA481" s="1487">
        <f>'НЗ 2-экз'!AA478</f>
        <v>0</v>
      </c>
      <c r="AB481" s="1487">
        <f>'НЗ 2-экз'!AB478</f>
        <v>0</v>
      </c>
      <c r="AC481" s="1487">
        <f>'НЗ 2-экз'!AC478</f>
        <v>0</v>
      </c>
      <c r="AD481" s="1487">
        <f>'НЗ 2-экз'!AD478</f>
        <v>0</v>
      </c>
      <c r="AE481" s="1488"/>
      <c r="AF481" s="1488"/>
      <c r="AG481" s="1488">
        <f t="shared" si="149"/>
        <v>0</v>
      </c>
      <c r="AH481" s="1488">
        <f>Z481+AD481</f>
        <v>0</v>
      </c>
      <c r="AI481" s="1488">
        <f>AB481</f>
        <v>0</v>
      </c>
      <c r="AJ481" s="1488">
        <f>AC481</f>
        <v>0</v>
      </c>
      <c r="AK481" s="1488">
        <f>SUM(Y481:AD481)</f>
        <v>0</v>
      </c>
      <c r="AL481" s="1488">
        <f t="shared" si="148"/>
        <v>0</v>
      </c>
      <c r="AM481" s="1839"/>
    </row>
    <row r="482" spans="1:39" ht="11.25" hidden="1" customHeight="1" x14ac:dyDescent="0.2">
      <c r="A482" s="1431">
        <v>353</v>
      </c>
      <c r="B482" s="269">
        <v>244</v>
      </c>
      <c r="C482" s="11"/>
      <c r="D482" s="58"/>
      <c r="E482" s="1487">
        <f>'НЗ 2-экз'!E479</f>
        <v>0</v>
      </c>
      <c r="F482" s="1487">
        <f>'НЗ 2-экз'!F479</f>
        <v>0</v>
      </c>
      <c r="G482" s="1487">
        <f>'НЗ 2-экз'!G479</f>
        <v>0</v>
      </c>
      <c r="H482" s="1487">
        <f>'НЗ 2-экз'!H479</f>
        <v>0</v>
      </c>
      <c r="I482" s="1487">
        <f>'НЗ 2-экз'!I479</f>
        <v>0</v>
      </c>
      <c r="J482" s="1487">
        <f>'НЗ 2-экз'!J479</f>
        <v>0</v>
      </c>
      <c r="K482" s="1487">
        <f>'НЗ 2-экз'!K479</f>
        <v>0</v>
      </c>
      <c r="L482" s="1487">
        <f>'НЗ 2-экз'!L479</f>
        <v>0</v>
      </c>
      <c r="M482" s="1487">
        <f>'НЗ 2-экз'!M479</f>
        <v>0</v>
      </c>
      <c r="N482" s="1487">
        <f>'НЗ 2-экз'!N479</f>
        <v>0</v>
      </c>
      <c r="O482" s="1487">
        <f>'НЗ 2-экз'!O479</f>
        <v>0</v>
      </c>
      <c r="P482" s="1487">
        <f>'НЗ 2-экз'!P479</f>
        <v>0</v>
      </c>
      <c r="Q482" s="1487">
        <f>'НЗ 2-экз'!Q479</f>
        <v>0</v>
      </c>
      <c r="R482" s="1487">
        <f>'НЗ 2-экз'!R479</f>
        <v>0</v>
      </c>
      <c r="S482" s="1487">
        <f>'НЗ 2-экз'!S479</f>
        <v>0</v>
      </c>
      <c r="T482" s="1487">
        <f>'НЗ 2-экз'!T479</f>
        <v>0</v>
      </c>
      <c r="U482" s="1487">
        <f>'НЗ 2-экз'!U479</f>
        <v>0</v>
      </c>
      <c r="V482" s="1487">
        <f>'НЗ 2-экз'!V479</f>
        <v>0</v>
      </c>
      <c r="W482" s="1487">
        <f>'НЗ 2-экз'!W479</f>
        <v>0</v>
      </c>
      <c r="X482" s="1487">
        <f>'НЗ 2-экз'!X479</f>
        <v>0</v>
      </c>
      <c r="Y482" s="1487">
        <f>'НЗ 2-экз'!Y479</f>
        <v>0</v>
      </c>
      <c r="Z482" s="1487">
        <f>'НЗ 2-экз'!Z479</f>
        <v>0</v>
      </c>
      <c r="AA482" s="1487">
        <f>'НЗ 2-экз'!AA479</f>
        <v>0</v>
      </c>
      <c r="AB482" s="1487">
        <f>'НЗ 2-экз'!AB479</f>
        <v>0</v>
      </c>
      <c r="AC482" s="1487">
        <f>'НЗ 2-экз'!AC479</f>
        <v>0</v>
      </c>
      <c r="AD482" s="1487">
        <f>'НЗ 2-экз'!AD479</f>
        <v>0</v>
      </c>
      <c r="AE482" s="1488"/>
      <c r="AF482" s="1488"/>
      <c r="AG482" s="1488">
        <f t="shared" si="149"/>
        <v>0</v>
      </c>
      <c r="AH482" s="1488">
        <f>Z482+AD482</f>
        <v>0</v>
      </c>
      <c r="AI482" s="1488">
        <f>AB482</f>
        <v>0</v>
      </c>
      <c r="AJ482" s="1488">
        <f>AC482</f>
        <v>0</v>
      </c>
      <c r="AK482" s="1488">
        <f>SUM(Y482:AD482)</f>
        <v>0</v>
      </c>
      <c r="AL482" s="1488">
        <f t="shared" si="148"/>
        <v>0</v>
      </c>
      <c r="AM482" s="1839"/>
    </row>
    <row r="483" spans="1:39" ht="12" x14ac:dyDescent="0.2">
      <c r="A483" s="1432" t="s">
        <v>1352</v>
      </c>
      <c r="B483" s="269"/>
      <c r="C483" s="1485">
        <f t="shared" ref="C483:D483" si="154">C434+C435+C436+C437+C453+C454+C455+C456+C457</f>
        <v>0</v>
      </c>
      <c r="D483" s="1485">
        <f t="shared" si="154"/>
        <v>0</v>
      </c>
      <c r="E483" s="1485">
        <f>E434+E435+E436+E437+E453+E454+E455+E456+E457</f>
        <v>737000</v>
      </c>
      <c r="F483" s="1485">
        <f t="shared" ref="F483:AL483" si="155">F434+F435+F436+F437+F453+F454+F455+F456+F457</f>
        <v>2140000</v>
      </c>
      <c r="G483" s="1485">
        <f t="shared" si="155"/>
        <v>0</v>
      </c>
      <c r="H483" s="1485">
        <f t="shared" si="155"/>
        <v>0</v>
      </c>
      <c r="I483" s="1485">
        <f t="shared" si="155"/>
        <v>0</v>
      </c>
      <c r="J483" s="1485">
        <f t="shared" si="155"/>
        <v>0</v>
      </c>
      <c r="K483" s="1485">
        <f t="shared" si="155"/>
        <v>0</v>
      </c>
      <c r="L483" s="1485">
        <f t="shared" si="155"/>
        <v>0</v>
      </c>
      <c r="M483" s="1485">
        <f t="shared" si="155"/>
        <v>0</v>
      </c>
      <c r="N483" s="1485">
        <f t="shared" si="155"/>
        <v>0</v>
      </c>
      <c r="O483" s="1485">
        <f t="shared" si="155"/>
        <v>0</v>
      </c>
      <c r="P483" s="1485">
        <f t="shared" si="155"/>
        <v>0</v>
      </c>
      <c r="Q483" s="1485">
        <f t="shared" si="155"/>
        <v>0</v>
      </c>
      <c r="R483" s="1485">
        <f t="shared" si="155"/>
        <v>0</v>
      </c>
      <c r="S483" s="1485">
        <f t="shared" si="155"/>
        <v>737000</v>
      </c>
      <c r="T483" s="1485">
        <f t="shared" si="155"/>
        <v>2140000</v>
      </c>
      <c r="U483" s="1485">
        <f t="shared" si="155"/>
        <v>0</v>
      </c>
      <c r="V483" s="1485">
        <f t="shared" si="155"/>
        <v>0</v>
      </c>
      <c r="W483" s="1485">
        <f t="shared" si="155"/>
        <v>0</v>
      </c>
      <c r="X483" s="1485">
        <f t="shared" si="155"/>
        <v>2877000</v>
      </c>
      <c r="Y483" s="1485">
        <f t="shared" si="155"/>
        <v>0</v>
      </c>
      <c r="Z483" s="1485">
        <f t="shared" si="155"/>
        <v>276500</v>
      </c>
      <c r="AA483" s="1485">
        <f t="shared" si="155"/>
        <v>0</v>
      </c>
      <c r="AB483" s="1485">
        <f t="shared" si="155"/>
        <v>53000</v>
      </c>
      <c r="AC483" s="1485">
        <f t="shared" si="155"/>
        <v>0</v>
      </c>
      <c r="AD483" s="1485">
        <f t="shared" si="155"/>
        <v>172800</v>
      </c>
      <c r="AE483" s="1485">
        <f t="shared" si="155"/>
        <v>0</v>
      </c>
      <c r="AF483" s="1485">
        <f t="shared" si="155"/>
        <v>0</v>
      </c>
      <c r="AG483" s="1485">
        <f t="shared" si="155"/>
        <v>0</v>
      </c>
      <c r="AH483" s="1485">
        <f t="shared" si="155"/>
        <v>449300</v>
      </c>
      <c r="AI483" s="1485">
        <f t="shared" si="155"/>
        <v>53000</v>
      </c>
      <c r="AJ483" s="1485">
        <f t="shared" si="155"/>
        <v>0</v>
      </c>
      <c r="AK483" s="1485">
        <f t="shared" si="155"/>
        <v>502300</v>
      </c>
      <c r="AL483" s="1485">
        <f t="shared" si="155"/>
        <v>3379300</v>
      </c>
      <c r="AM483" s="1839"/>
    </row>
    <row r="484" spans="1:39" ht="12" x14ac:dyDescent="0.2">
      <c r="A484" s="1419" t="s">
        <v>1353</v>
      </c>
      <c r="B484" s="269"/>
      <c r="C484" s="1483">
        <f t="shared" ref="C484:D484" si="156">C485-C483</f>
        <v>0</v>
      </c>
      <c r="D484" s="1483">
        <f t="shared" si="156"/>
        <v>0</v>
      </c>
      <c r="E484" s="1483">
        <f>E485-E483</f>
        <v>49000</v>
      </c>
      <c r="F484" s="1483">
        <f t="shared" ref="F484:AL484" si="157">F485-F483</f>
        <v>138000</v>
      </c>
      <c r="G484" s="1483">
        <f t="shared" si="157"/>
        <v>0</v>
      </c>
      <c r="H484" s="1483">
        <f t="shared" si="157"/>
        <v>0</v>
      </c>
      <c r="I484" s="1483">
        <f t="shared" si="157"/>
        <v>0</v>
      </c>
      <c r="J484" s="1483">
        <f t="shared" si="157"/>
        <v>0</v>
      </c>
      <c r="K484" s="1483">
        <f t="shared" si="157"/>
        <v>0</v>
      </c>
      <c r="L484" s="1483">
        <f t="shared" si="157"/>
        <v>0</v>
      </c>
      <c r="M484" s="1483">
        <f t="shared" si="157"/>
        <v>0</v>
      </c>
      <c r="N484" s="1483">
        <f t="shared" si="157"/>
        <v>0</v>
      </c>
      <c r="O484" s="1483">
        <f t="shared" si="157"/>
        <v>0</v>
      </c>
      <c r="P484" s="1483">
        <f t="shared" si="157"/>
        <v>0</v>
      </c>
      <c r="Q484" s="1483">
        <f t="shared" si="157"/>
        <v>0</v>
      </c>
      <c r="R484" s="1483">
        <f t="shared" si="157"/>
        <v>0</v>
      </c>
      <c r="S484" s="1483">
        <f t="shared" si="157"/>
        <v>49000</v>
      </c>
      <c r="T484" s="1483">
        <f t="shared" si="157"/>
        <v>138000</v>
      </c>
      <c r="U484" s="1483">
        <f t="shared" si="157"/>
        <v>0</v>
      </c>
      <c r="V484" s="1483">
        <f t="shared" si="157"/>
        <v>0</v>
      </c>
      <c r="W484" s="1483">
        <f t="shared" si="157"/>
        <v>0</v>
      </c>
      <c r="X484" s="1483">
        <f t="shared" si="157"/>
        <v>187000</v>
      </c>
      <c r="Y484" s="1483">
        <f t="shared" si="157"/>
        <v>0</v>
      </c>
      <c r="Z484" s="1483">
        <f t="shared" si="157"/>
        <v>606874</v>
      </c>
      <c r="AA484" s="1483">
        <f t="shared" si="157"/>
        <v>0</v>
      </c>
      <c r="AB484" s="1483">
        <f t="shared" si="157"/>
        <v>0</v>
      </c>
      <c r="AC484" s="1483">
        <f t="shared" si="157"/>
        <v>0</v>
      </c>
      <c r="AD484" s="1483">
        <f t="shared" si="157"/>
        <v>0</v>
      </c>
      <c r="AE484" s="1483">
        <f t="shared" si="157"/>
        <v>0</v>
      </c>
      <c r="AF484" s="1483">
        <f t="shared" si="157"/>
        <v>0</v>
      </c>
      <c r="AG484" s="1483">
        <f t="shared" si="157"/>
        <v>0</v>
      </c>
      <c r="AH484" s="1483">
        <f t="shared" si="157"/>
        <v>606874</v>
      </c>
      <c r="AI484" s="1483">
        <f t="shared" si="157"/>
        <v>0</v>
      </c>
      <c r="AJ484" s="1483">
        <f t="shared" si="157"/>
        <v>0</v>
      </c>
      <c r="AK484" s="1483">
        <f t="shared" si="157"/>
        <v>606874</v>
      </c>
      <c r="AL484" s="1483">
        <f t="shared" si="157"/>
        <v>793874</v>
      </c>
      <c r="AM484" s="1839"/>
    </row>
    <row r="485" spans="1:39" ht="12" hidden="1" x14ac:dyDescent="0.2">
      <c r="A485" s="1434" t="s">
        <v>204</v>
      </c>
      <c r="B485" s="60"/>
      <c r="C485" s="1486">
        <f t="shared" ref="C485:D485" si="158">SUM(C434:C482)</f>
        <v>0</v>
      </c>
      <c r="D485" s="1486">
        <f t="shared" si="158"/>
        <v>0</v>
      </c>
      <c r="E485" s="1486">
        <f t="shared" ref="E485:AL485" si="159">SUM(E434:E482)</f>
        <v>786000</v>
      </c>
      <c r="F485" s="1486">
        <f t="shared" si="159"/>
        <v>2278000</v>
      </c>
      <c r="G485" s="1486">
        <f t="shared" si="159"/>
        <v>0</v>
      </c>
      <c r="H485" s="1486">
        <f t="shared" si="159"/>
        <v>0</v>
      </c>
      <c r="I485" s="1486">
        <f t="shared" si="159"/>
        <v>0</v>
      </c>
      <c r="J485" s="1486">
        <f t="shared" si="159"/>
        <v>0</v>
      </c>
      <c r="K485" s="1486">
        <f t="shared" si="159"/>
        <v>0</v>
      </c>
      <c r="L485" s="1486">
        <f t="shared" si="159"/>
        <v>0</v>
      </c>
      <c r="M485" s="1486">
        <f t="shared" si="159"/>
        <v>0</v>
      </c>
      <c r="N485" s="1486">
        <f t="shared" si="159"/>
        <v>0</v>
      </c>
      <c r="O485" s="1486">
        <f t="shared" si="159"/>
        <v>0</v>
      </c>
      <c r="P485" s="1486">
        <f t="shared" si="159"/>
        <v>0</v>
      </c>
      <c r="Q485" s="1486">
        <f>SUM(Q434:Q482)</f>
        <v>0</v>
      </c>
      <c r="R485" s="1486">
        <f>SUM(R434:R482)</f>
        <v>0</v>
      </c>
      <c r="S485" s="1486">
        <f t="shared" si="159"/>
        <v>786000</v>
      </c>
      <c r="T485" s="1486">
        <f t="shared" si="159"/>
        <v>2278000</v>
      </c>
      <c r="U485" s="1486">
        <f t="shared" si="159"/>
        <v>0</v>
      </c>
      <c r="V485" s="1486">
        <f t="shared" si="159"/>
        <v>0</v>
      </c>
      <c r="W485" s="1486">
        <f>SUM(W434:W482)</f>
        <v>0</v>
      </c>
      <c r="X485" s="1486">
        <f t="shared" si="159"/>
        <v>3064000</v>
      </c>
      <c r="Y485" s="1486">
        <f t="shared" si="159"/>
        <v>0</v>
      </c>
      <c r="Z485" s="1486">
        <f t="shared" si="159"/>
        <v>883374</v>
      </c>
      <c r="AA485" s="1486">
        <f>SUM(AA434:AA482)</f>
        <v>0</v>
      </c>
      <c r="AB485" s="1486">
        <f t="shared" si="159"/>
        <v>53000</v>
      </c>
      <c r="AC485" s="1486">
        <f t="shared" si="159"/>
        <v>0</v>
      </c>
      <c r="AD485" s="1486">
        <f t="shared" si="159"/>
        <v>172800</v>
      </c>
      <c r="AE485" s="1486">
        <f>SUM(AE434:AE482)</f>
        <v>0</v>
      </c>
      <c r="AF485" s="1486">
        <f>SUM(AF434:AF482)</f>
        <v>0</v>
      </c>
      <c r="AG485" s="1486">
        <f t="shared" si="159"/>
        <v>0</v>
      </c>
      <c r="AH485" s="1486">
        <f t="shared" si="159"/>
        <v>1056174</v>
      </c>
      <c r="AI485" s="1486">
        <f t="shared" si="159"/>
        <v>53000</v>
      </c>
      <c r="AJ485" s="1486">
        <f>SUM(AJ434:AJ482)</f>
        <v>0</v>
      </c>
      <c r="AK485" s="1486">
        <f t="shared" si="159"/>
        <v>1109174</v>
      </c>
      <c r="AL485" s="1486">
        <f t="shared" si="159"/>
        <v>4173174</v>
      </c>
      <c r="AM485" s="1839"/>
    </row>
    <row r="486" spans="1:39" ht="11.25" hidden="1" customHeight="1" x14ac:dyDescent="0.2">
      <c r="A486" s="1425">
        <v>211</v>
      </c>
      <c r="B486" s="1051">
        <v>111</v>
      </c>
      <c r="C486" s="1487">
        <f>'НЗ 2-экз'!C483</f>
        <v>0</v>
      </c>
      <c r="D486" s="1487">
        <f>'НЗ 2-экз'!D483</f>
        <v>0</v>
      </c>
      <c r="E486" s="1487">
        <f>'НЗ 2-экз'!E483</f>
        <v>600000</v>
      </c>
      <c r="F486" s="1487">
        <f>'НЗ 2-экз'!F483</f>
        <v>2200000</v>
      </c>
      <c r="G486" s="1487">
        <f>'НЗ 2-экз'!G483</f>
        <v>0</v>
      </c>
      <c r="H486" s="1487">
        <f>'НЗ 2-экз'!H483</f>
        <v>0</v>
      </c>
      <c r="I486" s="1487">
        <f>'НЗ 2-экз'!I483</f>
        <v>0</v>
      </c>
      <c r="J486" s="1487">
        <f>'НЗ 2-экз'!J483</f>
        <v>0</v>
      </c>
      <c r="K486" s="1487">
        <f>'НЗ 2-экз'!K483</f>
        <v>0</v>
      </c>
      <c r="L486" s="1487">
        <f>'НЗ 2-экз'!L483</f>
        <v>0</v>
      </c>
      <c r="M486" s="1487">
        <f>'НЗ 2-экз'!M483</f>
        <v>0</v>
      </c>
      <c r="N486" s="1487">
        <f>'НЗ 2-экз'!N483</f>
        <v>0</v>
      </c>
      <c r="O486" s="1487">
        <f>'НЗ 2-экз'!O483</f>
        <v>0</v>
      </c>
      <c r="P486" s="1487">
        <f>'НЗ 2-экз'!P483</f>
        <v>0</v>
      </c>
      <c r="Q486" s="1487">
        <f>'НЗ 2-экз'!Q483</f>
        <v>0</v>
      </c>
      <c r="R486" s="1487">
        <f>'НЗ 2-экз'!R483</f>
        <v>0</v>
      </c>
      <c r="S486" s="1487">
        <f>'НЗ 2-экз'!S483</f>
        <v>600000</v>
      </c>
      <c r="T486" s="1487">
        <f>'НЗ 2-экз'!T483</f>
        <v>2200000</v>
      </c>
      <c r="U486" s="1487">
        <f>'НЗ 2-экз'!U483</f>
        <v>0</v>
      </c>
      <c r="V486" s="1487">
        <f>'НЗ 2-экз'!V483</f>
        <v>0</v>
      </c>
      <c r="W486" s="1487">
        <f>'НЗ 2-экз'!W483</f>
        <v>0</v>
      </c>
      <c r="X486" s="1487">
        <f>'НЗ 2-экз'!X483</f>
        <v>2800000</v>
      </c>
      <c r="Y486" s="1487">
        <f>'НЗ 2-экз'!Y483</f>
        <v>0</v>
      </c>
      <c r="Z486" s="1487">
        <f>'НЗ 2-экз'!Z483</f>
        <v>126000</v>
      </c>
      <c r="AA486" s="1487">
        <f>'НЗ 2-экз'!AA483</f>
        <v>0</v>
      </c>
      <c r="AB486" s="1487">
        <f>'НЗ 2-экз'!AB483</f>
        <v>65000</v>
      </c>
      <c r="AC486" s="1487">
        <f>'НЗ 2-экз'!AC483</f>
        <v>0</v>
      </c>
      <c r="AD486" s="1487">
        <f>'НЗ 2-экз'!AD483</f>
        <v>65000</v>
      </c>
      <c r="AE486" s="1488"/>
      <c r="AF486" s="1488"/>
      <c r="AG486" s="1488">
        <f t="shared" ref="AG486:AG534" si="160">Y486+AC486</f>
        <v>0</v>
      </c>
      <c r="AH486" s="1488">
        <f>Z486+AD486+AA486</f>
        <v>191000</v>
      </c>
      <c r="AI486" s="1488">
        <f t="shared" ref="AI486:AI534" si="161">AB486</f>
        <v>65000</v>
      </c>
      <c r="AJ486" s="1488">
        <f>AE486+AF486</f>
        <v>0</v>
      </c>
      <c r="AK486" s="1488">
        <f>SUM(Y486:AF486)</f>
        <v>256000</v>
      </c>
      <c r="AL486" s="1488">
        <f t="shared" ref="AL486:AL534" si="162">C486+X486+AK486</f>
        <v>3056000</v>
      </c>
      <c r="AM486" s="1839" t="s">
        <v>1322</v>
      </c>
    </row>
    <row r="487" spans="1:39" ht="11.25" hidden="1" customHeight="1" x14ac:dyDescent="0.2">
      <c r="A487" s="1425">
        <v>212</v>
      </c>
      <c r="B487" s="1051">
        <v>112</v>
      </c>
      <c r="C487" s="1487">
        <f>'НЗ 2-экз'!C484</f>
        <v>0</v>
      </c>
      <c r="D487" s="1487">
        <f>'НЗ 2-экз'!D484</f>
        <v>0</v>
      </c>
      <c r="E487" s="1487">
        <f>'НЗ 2-экз'!E484</f>
        <v>0</v>
      </c>
      <c r="F487" s="1487">
        <f>'НЗ 2-экз'!F484</f>
        <v>0</v>
      </c>
      <c r="G487" s="1487">
        <f>'НЗ 2-экз'!G484</f>
        <v>0</v>
      </c>
      <c r="H487" s="1487">
        <f>'НЗ 2-экз'!H484</f>
        <v>0</v>
      </c>
      <c r="I487" s="1487">
        <f>'НЗ 2-экз'!I484</f>
        <v>0</v>
      </c>
      <c r="J487" s="1487">
        <f>'НЗ 2-экз'!J484</f>
        <v>0</v>
      </c>
      <c r="K487" s="1487">
        <f>'НЗ 2-экз'!K484</f>
        <v>0</v>
      </c>
      <c r="L487" s="1487">
        <f>'НЗ 2-экз'!L484</f>
        <v>0</v>
      </c>
      <c r="M487" s="1487">
        <f>'НЗ 2-экз'!M484</f>
        <v>0</v>
      </c>
      <c r="N487" s="1487">
        <f>'НЗ 2-экз'!N484</f>
        <v>0</v>
      </c>
      <c r="O487" s="1487">
        <f>'НЗ 2-экз'!O484</f>
        <v>0</v>
      </c>
      <c r="P487" s="1487">
        <f>'НЗ 2-экз'!P484</f>
        <v>0</v>
      </c>
      <c r="Q487" s="1487">
        <f>'НЗ 2-экз'!Q484</f>
        <v>0</v>
      </c>
      <c r="R487" s="1487">
        <f>'НЗ 2-экз'!R484</f>
        <v>0</v>
      </c>
      <c r="S487" s="1487">
        <f>'НЗ 2-экз'!S484</f>
        <v>0</v>
      </c>
      <c r="T487" s="1487">
        <f>'НЗ 2-экз'!T484</f>
        <v>0</v>
      </c>
      <c r="U487" s="1487">
        <f>'НЗ 2-экз'!U484</f>
        <v>0</v>
      </c>
      <c r="V487" s="1487">
        <f>'НЗ 2-экз'!V484</f>
        <v>0</v>
      </c>
      <c r="W487" s="1487">
        <f>'НЗ 2-экз'!W484</f>
        <v>0</v>
      </c>
      <c r="X487" s="1487">
        <f>'НЗ 2-экз'!X484</f>
        <v>0</v>
      </c>
      <c r="Y487" s="1487">
        <f>'НЗ 2-экз'!Y484</f>
        <v>0</v>
      </c>
      <c r="Z487" s="1487">
        <f>'НЗ 2-экз'!Z484</f>
        <v>0</v>
      </c>
      <c r="AA487" s="1487">
        <f>'НЗ 2-экз'!AA484</f>
        <v>0</v>
      </c>
      <c r="AB487" s="1487">
        <f>'НЗ 2-экз'!AB484</f>
        <v>0</v>
      </c>
      <c r="AC487" s="1487">
        <f>'НЗ 2-экз'!AC484</f>
        <v>0</v>
      </c>
      <c r="AD487" s="1487">
        <f>'НЗ 2-экз'!AD484</f>
        <v>0</v>
      </c>
      <c r="AE487" s="1488"/>
      <c r="AF487" s="1488"/>
      <c r="AG487" s="1488">
        <f t="shared" si="160"/>
        <v>0</v>
      </c>
      <c r="AH487" s="1488">
        <f t="shared" ref="AH487:AH532" si="163">Z487+AD487+AA487</f>
        <v>0</v>
      </c>
      <c r="AI487" s="1488">
        <f t="shared" si="161"/>
        <v>0</v>
      </c>
      <c r="AJ487" s="1488">
        <f t="shared" ref="AJ487:AJ532" si="164">AE487+AF487</f>
        <v>0</v>
      </c>
      <c r="AK487" s="1488">
        <f t="shared" ref="AK487:AK532" si="165">SUM(Y487:AF487)</f>
        <v>0</v>
      </c>
      <c r="AL487" s="1488">
        <f t="shared" si="162"/>
        <v>0</v>
      </c>
      <c r="AM487" s="1839"/>
    </row>
    <row r="488" spans="1:39" ht="11.25" hidden="1" customHeight="1" x14ac:dyDescent="0.2">
      <c r="A488" s="1426">
        <v>213</v>
      </c>
      <c r="B488" s="1053">
        <v>119</v>
      </c>
      <c r="C488" s="1487">
        <f>'НЗ 2-экз'!C485</f>
        <v>0</v>
      </c>
      <c r="D488" s="1487">
        <f>'НЗ 2-экз'!D485</f>
        <v>0</v>
      </c>
      <c r="E488" s="1487">
        <f>'НЗ 2-экз'!E485</f>
        <v>0</v>
      </c>
      <c r="F488" s="1487">
        <f>'НЗ 2-экз'!F485</f>
        <v>0</v>
      </c>
      <c r="G488" s="1487">
        <f>'НЗ 2-экз'!G485</f>
        <v>0</v>
      </c>
      <c r="H488" s="1487">
        <f>'НЗ 2-экз'!H485</f>
        <v>0</v>
      </c>
      <c r="I488" s="1487">
        <f>'НЗ 2-экз'!I485</f>
        <v>0</v>
      </c>
      <c r="J488" s="1487">
        <f>'НЗ 2-экз'!J485</f>
        <v>0</v>
      </c>
      <c r="K488" s="1487">
        <f>'НЗ 2-экз'!K485</f>
        <v>0</v>
      </c>
      <c r="L488" s="1487">
        <f>'НЗ 2-экз'!L485</f>
        <v>0</v>
      </c>
      <c r="M488" s="1487">
        <f>'НЗ 2-экз'!M485</f>
        <v>0</v>
      </c>
      <c r="N488" s="1487">
        <f>'НЗ 2-экз'!N485</f>
        <v>0</v>
      </c>
      <c r="O488" s="1487">
        <f>'НЗ 2-экз'!O485</f>
        <v>0</v>
      </c>
      <c r="P488" s="1487">
        <f>'НЗ 2-экз'!P485</f>
        <v>0</v>
      </c>
      <c r="Q488" s="1487">
        <f>'НЗ 2-экз'!Q485</f>
        <v>0</v>
      </c>
      <c r="R488" s="1487">
        <f>'НЗ 2-экз'!R485</f>
        <v>0</v>
      </c>
      <c r="S488" s="1487">
        <f>'НЗ 2-экз'!S485</f>
        <v>0</v>
      </c>
      <c r="T488" s="1487">
        <f>'НЗ 2-экз'!T485</f>
        <v>0</v>
      </c>
      <c r="U488" s="1487">
        <f>'НЗ 2-экз'!U485</f>
        <v>0</v>
      </c>
      <c r="V488" s="1487">
        <f>'НЗ 2-экз'!V485</f>
        <v>0</v>
      </c>
      <c r="W488" s="1487">
        <f>'НЗ 2-экз'!W485</f>
        <v>0</v>
      </c>
      <c r="X488" s="1487">
        <f>'НЗ 2-экз'!X485</f>
        <v>0</v>
      </c>
      <c r="Y488" s="1487">
        <f>'НЗ 2-экз'!Y485</f>
        <v>0</v>
      </c>
      <c r="Z488" s="1487">
        <f>'НЗ 2-экз'!Z485</f>
        <v>0</v>
      </c>
      <c r="AA488" s="1487">
        <f>'НЗ 2-экз'!AA485</f>
        <v>0</v>
      </c>
      <c r="AB488" s="1487">
        <f>'НЗ 2-экз'!AB485</f>
        <v>0</v>
      </c>
      <c r="AC488" s="1487">
        <f>'НЗ 2-экз'!AC485</f>
        <v>0</v>
      </c>
      <c r="AD488" s="1487">
        <f>'НЗ 2-экз'!AD485</f>
        <v>0</v>
      </c>
      <c r="AE488" s="1488"/>
      <c r="AF488" s="1488"/>
      <c r="AG488" s="1488">
        <f t="shared" si="160"/>
        <v>0</v>
      </c>
      <c r="AH488" s="1488">
        <f t="shared" si="163"/>
        <v>0</v>
      </c>
      <c r="AI488" s="1488">
        <f t="shared" si="161"/>
        <v>0</v>
      </c>
      <c r="AJ488" s="1488">
        <f t="shared" si="164"/>
        <v>0</v>
      </c>
      <c r="AK488" s="1488">
        <f t="shared" si="165"/>
        <v>0</v>
      </c>
      <c r="AL488" s="1488">
        <f t="shared" si="162"/>
        <v>0</v>
      </c>
      <c r="AM488" s="1839"/>
    </row>
    <row r="489" spans="1:39" ht="11.25" hidden="1" customHeight="1" x14ac:dyDescent="0.2">
      <c r="A489" s="1426">
        <v>214</v>
      </c>
      <c r="B489" s="1053">
        <v>112</v>
      </c>
      <c r="C489" s="1487">
        <f>'НЗ 2-экз'!C486</f>
        <v>0</v>
      </c>
      <c r="D489" s="1487">
        <f>'НЗ 2-экз'!D486</f>
        <v>0</v>
      </c>
      <c r="E489" s="1487">
        <f>'НЗ 2-экз'!E486</f>
        <v>0</v>
      </c>
      <c r="F489" s="1487">
        <f>'НЗ 2-экз'!F486</f>
        <v>0</v>
      </c>
      <c r="G489" s="1487">
        <f>'НЗ 2-экз'!G486</f>
        <v>0</v>
      </c>
      <c r="H489" s="1487">
        <f>'НЗ 2-экз'!H486</f>
        <v>0</v>
      </c>
      <c r="I489" s="1487">
        <f>'НЗ 2-экз'!I486</f>
        <v>0</v>
      </c>
      <c r="J489" s="1487">
        <f>'НЗ 2-экз'!J486</f>
        <v>0</v>
      </c>
      <c r="K489" s="1487">
        <f>'НЗ 2-экз'!K486</f>
        <v>0</v>
      </c>
      <c r="L489" s="1487">
        <f>'НЗ 2-экз'!L486</f>
        <v>0</v>
      </c>
      <c r="M489" s="1487">
        <f>'НЗ 2-экз'!M486</f>
        <v>0</v>
      </c>
      <c r="N489" s="1487">
        <f>'НЗ 2-экз'!N486</f>
        <v>0</v>
      </c>
      <c r="O489" s="1487">
        <f>'НЗ 2-экз'!O486</f>
        <v>0</v>
      </c>
      <c r="P489" s="1487">
        <f>'НЗ 2-экз'!P486</f>
        <v>0</v>
      </c>
      <c r="Q489" s="1487">
        <f>'НЗ 2-экз'!Q486</f>
        <v>0</v>
      </c>
      <c r="R489" s="1487">
        <f>'НЗ 2-экз'!R486</f>
        <v>0</v>
      </c>
      <c r="S489" s="1487">
        <f>'НЗ 2-экз'!S486</f>
        <v>0</v>
      </c>
      <c r="T489" s="1487">
        <f>'НЗ 2-экз'!T486</f>
        <v>0</v>
      </c>
      <c r="U489" s="1487">
        <f>'НЗ 2-экз'!U486</f>
        <v>0</v>
      </c>
      <c r="V489" s="1487">
        <f>'НЗ 2-экз'!V486</f>
        <v>0</v>
      </c>
      <c r="W489" s="1487">
        <f>'НЗ 2-экз'!W486</f>
        <v>0</v>
      </c>
      <c r="X489" s="1487">
        <f>'НЗ 2-экз'!X486</f>
        <v>0</v>
      </c>
      <c r="Y489" s="1487">
        <f>'НЗ 2-экз'!Y486</f>
        <v>0</v>
      </c>
      <c r="Z489" s="1487">
        <f>'НЗ 2-экз'!Z486</f>
        <v>0</v>
      </c>
      <c r="AA489" s="1487">
        <f>'НЗ 2-экз'!AA486</f>
        <v>0</v>
      </c>
      <c r="AB489" s="1487">
        <f>'НЗ 2-экз'!AB486</f>
        <v>0</v>
      </c>
      <c r="AC489" s="1487">
        <f>'НЗ 2-экз'!AC486</f>
        <v>0</v>
      </c>
      <c r="AD489" s="1487">
        <f>'НЗ 2-экз'!AD486</f>
        <v>0</v>
      </c>
      <c r="AE489" s="1488"/>
      <c r="AF489" s="1488"/>
      <c r="AG489" s="1488">
        <f t="shared" si="160"/>
        <v>0</v>
      </c>
      <c r="AH489" s="1488">
        <f t="shared" si="163"/>
        <v>0</v>
      </c>
      <c r="AI489" s="1488">
        <f t="shared" si="161"/>
        <v>0</v>
      </c>
      <c r="AJ489" s="1488">
        <f t="shared" si="164"/>
        <v>0</v>
      </c>
      <c r="AK489" s="1488">
        <f t="shared" si="165"/>
        <v>0</v>
      </c>
      <c r="AL489" s="1488">
        <f t="shared" si="162"/>
        <v>0</v>
      </c>
      <c r="AM489" s="1839"/>
    </row>
    <row r="490" spans="1:39" ht="11.25" hidden="1" customHeight="1" x14ac:dyDescent="0.2">
      <c r="A490" s="1425">
        <v>221</v>
      </c>
      <c r="B490" s="1051">
        <v>244</v>
      </c>
      <c r="C490" s="1487">
        <f>'НЗ 2-экз'!C487</f>
        <v>0</v>
      </c>
      <c r="D490" s="1487">
        <f>'НЗ 2-экз'!D487</f>
        <v>0</v>
      </c>
      <c r="E490" s="1487">
        <f>'НЗ 2-экз'!E487</f>
        <v>0</v>
      </c>
      <c r="F490" s="1487">
        <f>'НЗ 2-экз'!F487</f>
        <v>0</v>
      </c>
      <c r="G490" s="1487">
        <f>'НЗ 2-экз'!G487</f>
        <v>0</v>
      </c>
      <c r="H490" s="1487">
        <f>'НЗ 2-экз'!H487</f>
        <v>0</v>
      </c>
      <c r="I490" s="1487">
        <f>'НЗ 2-экз'!I487</f>
        <v>0</v>
      </c>
      <c r="J490" s="1487">
        <f>'НЗ 2-экз'!J487</f>
        <v>0</v>
      </c>
      <c r="K490" s="1487">
        <f>'НЗ 2-экз'!K487</f>
        <v>0</v>
      </c>
      <c r="L490" s="1487">
        <f>'НЗ 2-экз'!L487</f>
        <v>0</v>
      </c>
      <c r="M490" s="1487">
        <f>'НЗ 2-экз'!M487</f>
        <v>0</v>
      </c>
      <c r="N490" s="1487">
        <f>'НЗ 2-экз'!N487</f>
        <v>0</v>
      </c>
      <c r="O490" s="1487">
        <f>'НЗ 2-экз'!O487</f>
        <v>0</v>
      </c>
      <c r="P490" s="1487">
        <f>'НЗ 2-экз'!P487</f>
        <v>0</v>
      </c>
      <c r="Q490" s="1487">
        <f>'НЗ 2-экз'!Q487</f>
        <v>0</v>
      </c>
      <c r="R490" s="1487">
        <f>'НЗ 2-экз'!R487</f>
        <v>0</v>
      </c>
      <c r="S490" s="1487">
        <f>'НЗ 2-экз'!S487</f>
        <v>0</v>
      </c>
      <c r="T490" s="1487">
        <f>'НЗ 2-экз'!T487</f>
        <v>0</v>
      </c>
      <c r="U490" s="1487">
        <f>'НЗ 2-экз'!U487</f>
        <v>0</v>
      </c>
      <c r="V490" s="1487">
        <f>'НЗ 2-экз'!V487</f>
        <v>0</v>
      </c>
      <c r="W490" s="1487">
        <f>'НЗ 2-экз'!W487</f>
        <v>0</v>
      </c>
      <c r="X490" s="1487">
        <f>'НЗ 2-экз'!X487</f>
        <v>0</v>
      </c>
      <c r="Y490" s="1487">
        <f>'НЗ 2-экз'!Y487</f>
        <v>0</v>
      </c>
      <c r="Z490" s="1487">
        <f>'НЗ 2-экз'!Z487</f>
        <v>0</v>
      </c>
      <c r="AA490" s="1487">
        <f>'НЗ 2-экз'!AA487</f>
        <v>0</v>
      </c>
      <c r="AB490" s="1487">
        <f>'НЗ 2-экз'!AB487</f>
        <v>0</v>
      </c>
      <c r="AC490" s="1487">
        <f>'НЗ 2-экз'!AC487</f>
        <v>0</v>
      </c>
      <c r="AD490" s="1487">
        <f>'НЗ 2-экз'!AD487</f>
        <v>0</v>
      </c>
      <c r="AE490" s="1488"/>
      <c r="AF490" s="1488"/>
      <c r="AG490" s="1488">
        <f t="shared" si="160"/>
        <v>0</v>
      </c>
      <c r="AH490" s="1488">
        <f t="shared" si="163"/>
        <v>0</v>
      </c>
      <c r="AI490" s="1488">
        <f t="shared" si="161"/>
        <v>0</v>
      </c>
      <c r="AJ490" s="1488">
        <f t="shared" si="164"/>
        <v>0</v>
      </c>
      <c r="AK490" s="1488">
        <f t="shared" si="165"/>
        <v>0</v>
      </c>
      <c r="AL490" s="1488">
        <f t="shared" si="162"/>
        <v>0</v>
      </c>
      <c r="AM490" s="1839"/>
    </row>
    <row r="491" spans="1:39" ht="11.25" hidden="1" customHeight="1" x14ac:dyDescent="0.2">
      <c r="A491" s="1426">
        <v>222</v>
      </c>
      <c r="B491" s="1053">
        <v>112</v>
      </c>
      <c r="C491" s="1487">
        <f>'НЗ 2-экз'!C488</f>
        <v>0</v>
      </c>
      <c r="D491" s="1487">
        <f>'НЗ 2-экз'!D488</f>
        <v>0</v>
      </c>
      <c r="E491" s="1487">
        <f>'НЗ 2-экз'!E488</f>
        <v>0</v>
      </c>
      <c r="F491" s="1487">
        <f>'НЗ 2-экз'!F488</f>
        <v>0</v>
      </c>
      <c r="G491" s="1487">
        <f>'НЗ 2-экз'!G488</f>
        <v>0</v>
      </c>
      <c r="H491" s="1487">
        <f>'НЗ 2-экз'!H488</f>
        <v>0</v>
      </c>
      <c r="I491" s="1487">
        <f>'НЗ 2-экз'!I488</f>
        <v>0</v>
      </c>
      <c r="J491" s="1487">
        <f>'НЗ 2-экз'!J488</f>
        <v>0</v>
      </c>
      <c r="K491" s="1487">
        <f>'НЗ 2-экз'!K488</f>
        <v>0</v>
      </c>
      <c r="L491" s="1487">
        <f>'НЗ 2-экз'!L488</f>
        <v>0</v>
      </c>
      <c r="M491" s="1487">
        <f>'НЗ 2-экз'!M488</f>
        <v>0</v>
      </c>
      <c r="N491" s="1487">
        <f>'НЗ 2-экз'!N488</f>
        <v>0</v>
      </c>
      <c r="O491" s="1487">
        <f>'НЗ 2-экз'!O488</f>
        <v>0</v>
      </c>
      <c r="P491" s="1487">
        <f>'НЗ 2-экз'!P488</f>
        <v>0</v>
      </c>
      <c r="Q491" s="1487">
        <f>'НЗ 2-экз'!Q488</f>
        <v>0</v>
      </c>
      <c r="R491" s="1487">
        <f>'НЗ 2-экз'!R488</f>
        <v>0</v>
      </c>
      <c r="S491" s="1487">
        <f>'НЗ 2-экз'!S488</f>
        <v>0</v>
      </c>
      <c r="T491" s="1487">
        <f>'НЗ 2-экз'!T488</f>
        <v>0</v>
      </c>
      <c r="U491" s="1487">
        <f>'НЗ 2-экз'!U488</f>
        <v>0</v>
      </c>
      <c r="V491" s="1487">
        <f>'НЗ 2-экз'!V488</f>
        <v>0</v>
      </c>
      <c r="W491" s="1487">
        <f>'НЗ 2-экз'!W488</f>
        <v>0</v>
      </c>
      <c r="X491" s="1487">
        <f>'НЗ 2-экз'!X488</f>
        <v>0</v>
      </c>
      <c r="Y491" s="1487">
        <f>'НЗ 2-экз'!Y488</f>
        <v>0</v>
      </c>
      <c r="Z491" s="1487">
        <f>'НЗ 2-экз'!Z488</f>
        <v>0</v>
      </c>
      <c r="AA491" s="1487">
        <f>'НЗ 2-экз'!AA488</f>
        <v>0</v>
      </c>
      <c r="AB491" s="1487">
        <f>'НЗ 2-экз'!AB488</f>
        <v>0</v>
      </c>
      <c r="AC491" s="1487">
        <f>'НЗ 2-экз'!AC488</f>
        <v>0</v>
      </c>
      <c r="AD491" s="1487">
        <f>'НЗ 2-экз'!AD488</f>
        <v>0</v>
      </c>
      <c r="AE491" s="1488"/>
      <c r="AF491" s="1488"/>
      <c r="AG491" s="1488">
        <f t="shared" si="160"/>
        <v>0</v>
      </c>
      <c r="AH491" s="1488">
        <f t="shared" si="163"/>
        <v>0</v>
      </c>
      <c r="AI491" s="1488">
        <f t="shared" si="161"/>
        <v>0</v>
      </c>
      <c r="AJ491" s="1488">
        <f t="shared" si="164"/>
        <v>0</v>
      </c>
      <c r="AK491" s="1488">
        <f t="shared" si="165"/>
        <v>0</v>
      </c>
      <c r="AL491" s="1488">
        <f t="shared" si="162"/>
        <v>0</v>
      </c>
      <c r="AM491" s="1839"/>
    </row>
    <row r="492" spans="1:39" ht="11.25" hidden="1" customHeight="1" x14ac:dyDescent="0.2">
      <c r="A492" s="1426">
        <v>222</v>
      </c>
      <c r="B492" s="1053">
        <v>244</v>
      </c>
      <c r="C492" s="1487">
        <f>'НЗ 2-экз'!C489</f>
        <v>0</v>
      </c>
      <c r="D492" s="1487">
        <f>'НЗ 2-экз'!D489</f>
        <v>0</v>
      </c>
      <c r="E492" s="1487">
        <f>'НЗ 2-экз'!E489</f>
        <v>0</v>
      </c>
      <c r="F492" s="1487">
        <f>'НЗ 2-экз'!F489</f>
        <v>0</v>
      </c>
      <c r="G492" s="1487">
        <f>'НЗ 2-экз'!G489</f>
        <v>0</v>
      </c>
      <c r="H492" s="1487">
        <f>'НЗ 2-экз'!H489</f>
        <v>0</v>
      </c>
      <c r="I492" s="1487">
        <f>'НЗ 2-экз'!I489</f>
        <v>0</v>
      </c>
      <c r="J492" s="1487">
        <f>'НЗ 2-экз'!J489</f>
        <v>0</v>
      </c>
      <c r="K492" s="1487">
        <f>'НЗ 2-экз'!K489</f>
        <v>0</v>
      </c>
      <c r="L492" s="1487">
        <f>'НЗ 2-экз'!L489</f>
        <v>0</v>
      </c>
      <c r="M492" s="1487">
        <f>'НЗ 2-экз'!M489</f>
        <v>0</v>
      </c>
      <c r="N492" s="1487">
        <f>'НЗ 2-экз'!N489</f>
        <v>0</v>
      </c>
      <c r="O492" s="1487">
        <f>'НЗ 2-экз'!O489</f>
        <v>0</v>
      </c>
      <c r="P492" s="1487">
        <f>'НЗ 2-экз'!P489</f>
        <v>0</v>
      </c>
      <c r="Q492" s="1487">
        <f>'НЗ 2-экз'!Q489</f>
        <v>0</v>
      </c>
      <c r="R492" s="1487">
        <f>'НЗ 2-экз'!R489</f>
        <v>0</v>
      </c>
      <c r="S492" s="1487">
        <f>'НЗ 2-экз'!S489</f>
        <v>0</v>
      </c>
      <c r="T492" s="1487">
        <f>'НЗ 2-экз'!T489</f>
        <v>0</v>
      </c>
      <c r="U492" s="1487">
        <f>'НЗ 2-экз'!U489</f>
        <v>0</v>
      </c>
      <c r="V492" s="1487">
        <f>'НЗ 2-экз'!V489</f>
        <v>0</v>
      </c>
      <c r="W492" s="1487">
        <f>'НЗ 2-экз'!W489</f>
        <v>0</v>
      </c>
      <c r="X492" s="1487">
        <f>'НЗ 2-экз'!X489</f>
        <v>0</v>
      </c>
      <c r="Y492" s="1487">
        <f>'НЗ 2-экз'!Y489</f>
        <v>0</v>
      </c>
      <c r="Z492" s="1487">
        <f>'НЗ 2-экз'!Z489</f>
        <v>0</v>
      </c>
      <c r="AA492" s="1487">
        <f>'НЗ 2-экз'!AA489</f>
        <v>0</v>
      </c>
      <c r="AB492" s="1487">
        <f>'НЗ 2-экз'!AB489</f>
        <v>0</v>
      </c>
      <c r="AC492" s="1487">
        <f>'НЗ 2-экз'!AC489</f>
        <v>0</v>
      </c>
      <c r="AD492" s="1487">
        <f>'НЗ 2-экз'!AD489</f>
        <v>0</v>
      </c>
      <c r="AE492" s="1488"/>
      <c r="AF492" s="1488"/>
      <c r="AG492" s="1488">
        <f t="shared" si="160"/>
        <v>0</v>
      </c>
      <c r="AH492" s="1488">
        <f t="shared" si="163"/>
        <v>0</v>
      </c>
      <c r="AI492" s="1488">
        <f t="shared" si="161"/>
        <v>0</v>
      </c>
      <c r="AJ492" s="1488">
        <f t="shared" si="164"/>
        <v>0</v>
      </c>
      <c r="AK492" s="1488">
        <f t="shared" si="165"/>
        <v>0</v>
      </c>
      <c r="AL492" s="1488">
        <f t="shared" si="162"/>
        <v>0</v>
      </c>
      <c r="AM492" s="1839"/>
    </row>
    <row r="493" spans="1:39" ht="11.25" hidden="1" customHeight="1" x14ac:dyDescent="0.2">
      <c r="A493" s="1427" t="s">
        <v>196</v>
      </c>
      <c r="B493" s="1053">
        <v>247</v>
      </c>
      <c r="C493" s="1487">
        <f>'НЗ 2-экз'!C490</f>
        <v>0</v>
      </c>
      <c r="D493" s="1487">
        <f>'НЗ 2-экз'!D490</f>
        <v>0</v>
      </c>
      <c r="E493" s="1487">
        <f>'НЗ 2-экз'!E490</f>
        <v>0</v>
      </c>
      <c r="F493" s="1487">
        <f>'НЗ 2-экз'!F490</f>
        <v>0</v>
      </c>
      <c r="G493" s="1487">
        <f>'НЗ 2-экз'!G490</f>
        <v>0</v>
      </c>
      <c r="H493" s="1487">
        <f>'НЗ 2-экз'!H490</f>
        <v>0</v>
      </c>
      <c r="I493" s="1487">
        <f>'НЗ 2-экз'!I490</f>
        <v>0</v>
      </c>
      <c r="J493" s="1487">
        <f>'НЗ 2-экз'!J490</f>
        <v>0</v>
      </c>
      <c r="K493" s="1487">
        <f>'НЗ 2-экз'!K490</f>
        <v>0</v>
      </c>
      <c r="L493" s="1487">
        <f>'НЗ 2-экз'!L490</f>
        <v>0</v>
      </c>
      <c r="M493" s="1487">
        <f>'НЗ 2-экз'!M490</f>
        <v>0</v>
      </c>
      <c r="N493" s="1487">
        <f>'НЗ 2-экз'!N490</f>
        <v>0</v>
      </c>
      <c r="O493" s="1487">
        <f>'НЗ 2-экз'!O490</f>
        <v>0</v>
      </c>
      <c r="P493" s="1487">
        <f>'НЗ 2-экз'!P490</f>
        <v>0</v>
      </c>
      <c r="Q493" s="1487">
        <f>'НЗ 2-экз'!Q490</f>
        <v>0</v>
      </c>
      <c r="R493" s="1487">
        <f>'НЗ 2-экз'!R490</f>
        <v>0</v>
      </c>
      <c r="S493" s="1487">
        <f>'НЗ 2-экз'!S490</f>
        <v>0</v>
      </c>
      <c r="T493" s="1487">
        <f>'НЗ 2-экз'!T490</f>
        <v>0</v>
      </c>
      <c r="U493" s="1487">
        <f>'НЗ 2-экз'!U490</f>
        <v>0</v>
      </c>
      <c r="V493" s="1487">
        <f>'НЗ 2-экз'!V490</f>
        <v>0</v>
      </c>
      <c r="W493" s="1487">
        <f>'НЗ 2-экз'!W490</f>
        <v>0</v>
      </c>
      <c r="X493" s="1487">
        <f>'НЗ 2-экз'!X490</f>
        <v>0</v>
      </c>
      <c r="Y493" s="1487">
        <f>'НЗ 2-экз'!Y490</f>
        <v>0</v>
      </c>
      <c r="Z493" s="1487">
        <f>'НЗ 2-экз'!Z490</f>
        <v>0</v>
      </c>
      <c r="AA493" s="1487">
        <f>'НЗ 2-экз'!AA490</f>
        <v>0</v>
      </c>
      <c r="AB493" s="1487">
        <f>'НЗ 2-экз'!AB490</f>
        <v>0</v>
      </c>
      <c r="AC493" s="1487">
        <f>'НЗ 2-экз'!AC490</f>
        <v>0</v>
      </c>
      <c r="AD493" s="1487">
        <f>'НЗ 2-экз'!AD490</f>
        <v>0</v>
      </c>
      <c r="AE493" s="1488"/>
      <c r="AF493" s="1488"/>
      <c r="AG493" s="1488">
        <f t="shared" si="160"/>
        <v>0</v>
      </c>
      <c r="AH493" s="1488">
        <f t="shared" si="163"/>
        <v>0</v>
      </c>
      <c r="AI493" s="1488">
        <f t="shared" si="161"/>
        <v>0</v>
      </c>
      <c r="AJ493" s="1488">
        <f t="shared" si="164"/>
        <v>0</v>
      </c>
      <c r="AK493" s="1488">
        <f t="shared" si="165"/>
        <v>0</v>
      </c>
      <c r="AL493" s="1488">
        <f t="shared" si="162"/>
        <v>0</v>
      </c>
      <c r="AM493" s="1839"/>
    </row>
    <row r="494" spans="1:39" ht="11.25" hidden="1" customHeight="1" x14ac:dyDescent="0.2">
      <c r="A494" s="1427" t="s">
        <v>197</v>
      </c>
      <c r="B494" s="1053">
        <v>247</v>
      </c>
      <c r="C494" s="1487">
        <f>'НЗ 2-экз'!C491</f>
        <v>0</v>
      </c>
      <c r="D494" s="1487">
        <f>'НЗ 2-экз'!D491</f>
        <v>0</v>
      </c>
      <c r="E494" s="1487">
        <f>'НЗ 2-экз'!E491</f>
        <v>0</v>
      </c>
      <c r="F494" s="1487">
        <f>'НЗ 2-экз'!F491</f>
        <v>0</v>
      </c>
      <c r="G494" s="1487">
        <f>'НЗ 2-экз'!G491</f>
        <v>0</v>
      </c>
      <c r="H494" s="1487">
        <f>'НЗ 2-экз'!H491</f>
        <v>0</v>
      </c>
      <c r="I494" s="1487">
        <f>'НЗ 2-экз'!I491</f>
        <v>0</v>
      </c>
      <c r="J494" s="1487">
        <f>'НЗ 2-экз'!J491</f>
        <v>0</v>
      </c>
      <c r="K494" s="1487">
        <f>'НЗ 2-экз'!K491</f>
        <v>0</v>
      </c>
      <c r="L494" s="1487">
        <f>'НЗ 2-экз'!L491</f>
        <v>0</v>
      </c>
      <c r="M494" s="1487">
        <f>'НЗ 2-экз'!M491</f>
        <v>0</v>
      </c>
      <c r="N494" s="1487">
        <f>'НЗ 2-экз'!N491</f>
        <v>0</v>
      </c>
      <c r="O494" s="1487">
        <f>'НЗ 2-экз'!O491</f>
        <v>0</v>
      </c>
      <c r="P494" s="1487">
        <f>'НЗ 2-экз'!P491</f>
        <v>0</v>
      </c>
      <c r="Q494" s="1487">
        <f>'НЗ 2-экз'!Q491</f>
        <v>0</v>
      </c>
      <c r="R494" s="1487">
        <f>'НЗ 2-экз'!R491</f>
        <v>0</v>
      </c>
      <c r="S494" s="1487">
        <f>'НЗ 2-экз'!S491</f>
        <v>0</v>
      </c>
      <c r="T494" s="1487">
        <f>'НЗ 2-экз'!T491</f>
        <v>0</v>
      </c>
      <c r="U494" s="1487">
        <f>'НЗ 2-экз'!U491</f>
        <v>0</v>
      </c>
      <c r="V494" s="1487">
        <f>'НЗ 2-экз'!V491</f>
        <v>0</v>
      </c>
      <c r="W494" s="1487">
        <f>'НЗ 2-экз'!W491</f>
        <v>0</v>
      </c>
      <c r="X494" s="1487">
        <f>'НЗ 2-экз'!X491</f>
        <v>0</v>
      </c>
      <c r="Y494" s="1487">
        <f>'НЗ 2-экз'!Y491</f>
        <v>0</v>
      </c>
      <c r="Z494" s="1487">
        <f>'НЗ 2-экз'!Z491</f>
        <v>0</v>
      </c>
      <c r="AA494" s="1487">
        <f>'НЗ 2-экз'!AA491</f>
        <v>0</v>
      </c>
      <c r="AB494" s="1487">
        <f>'НЗ 2-экз'!AB491</f>
        <v>0</v>
      </c>
      <c r="AC494" s="1487">
        <f>'НЗ 2-экз'!AC491</f>
        <v>0</v>
      </c>
      <c r="AD494" s="1487">
        <f>'НЗ 2-экз'!AD491</f>
        <v>0</v>
      </c>
      <c r="AE494" s="1488"/>
      <c r="AF494" s="1488"/>
      <c r="AG494" s="1488">
        <f t="shared" si="160"/>
        <v>0</v>
      </c>
      <c r="AH494" s="1488">
        <f t="shared" si="163"/>
        <v>0</v>
      </c>
      <c r="AI494" s="1488">
        <f t="shared" si="161"/>
        <v>0</v>
      </c>
      <c r="AJ494" s="1488">
        <f t="shared" si="164"/>
        <v>0</v>
      </c>
      <c r="AK494" s="1488">
        <f t="shared" si="165"/>
        <v>0</v>
      </c>
      <c r="AL494" s="1488">
        <f t="shared" si="162"/>
        <v>0</v>
      </c>
      <c r="AM494" s="1839"/>
    </row>
    <row r="495" spans="1:39" ht="11.25" hidden="1" customHeight="1" x14ac:dyDescent="0.2">
      <c r="A495" s="1427" t="s">
        <v>198</v>
      </c>
      <c r="B495" s="1053">
        <v>244</v>
      </c>
      <c r="C495" s="1487">
        <f>'НЗ 2-экз'!C492</f>
        <v>0</v>
      </c>
      <c r="D495" s="1487">
        <f>'НЗ 2-экз'!D492</f>
        <v>0</v>
      </c>
      <c r="E495" s="1487">
        <f>'НЗ 2-экз'!E492</f>
        <v>0</v>
      </c>
      <c r="F495" s="1487">
        <f>'НЗ 2-экз'!F492</f>
        <v>0</v>
      </c>
      <c r="G495" s="1487">
        <f>'НЗ 2-экз'!G492</f>
        <v>0</v>
      </c>
      <c r="H495" s="1487">
        <f>'НЗ 2-экз'!H492</f>
        <v>0</v>
      </c>
      <c r="I495" s="1487">
        <f>'НЗ 2-экз'!I492</f>
        <v>0</v>
      </c>
      <c r="J495" s="1487">
        <f>'НЗ 2-экз'!J492</f>
        <v>0</v>
      </c>
      <c r="K495" s="1487">
        <f>'НЗ 2-экз'!K492</f>
        <v>0</v>
      </c>
      <c r="L495" s="1487">
        <f>'НЗ 2-экз'!L492</f>
        <v>0</v>
      </c>
      <c r="M495" s="1487">
        <f>'НЗ 2-экз'!M492</f>
        <v>0</v>
      </c>
      <c r="N495" s="1487">
        <f>'НЗ 2-экз'!N492</f>
        <v>0</v>
      </c>
      <c r="O495" s="1487">
        <f>'НЗ 2-экз'!O492</f>
        <v>0</v>
      </c>
      <c r="P495" s="1487">
        <f>'НЗ 2-экз'!P492</f>
        <v>0</v>
      </c>
      <c r="Q495" s="1487">
        <f>'НЗ 2-экз'!Q492</f>
        <v>0</v>
      </c>
      <c r="R495" s="1487">
        <f>'НЗ 2-экз'!R492</f>
        <v>0</v>
      </c>
      <c r="S495" s="1487">
        <f>'НЗ 2-экз'!S492</f>
        <v>0</v>
      </c>
      <c r="T495" s="1487">
        <f>'НЗ 2-экз'!T492</f>
        <v>0</v>
      </c>
      <c r="U495" s="1487">
        <f>'НЗ 2-экз'!U492</f>
        <v>0</v>
      </c>
      <c r="V495" s="1487">
        <f>'НЗ 2-экз'!V492</f>
        <v>0</v>
      </c>
      <c r="W495" s="1487">
        <f>'НЗ 2-экз'!W492</f>
        <v>0</v>
      </c>
      <c r="X495" s="1487">
        <f>'НЗ 2-экз'!X492</f>
        <v>0</v>
      </c>
      <c r="Y495" s="1487">
        <f>'НЗ 2-экз'!Y492</f>
        <v>0</v>
      </c>
      <c r="Z495" s="1487">
        <f>'НЗ 2-экз'!Z492</f>
        <v>0</v>
      </c>
      <c r="AA495" s="1487">
        <f>'НЗ 2-экз'!AA492</f>
        <v>0</v>
      </c>
      <c r="AB495" s="1487">
        <f>'НЗ 2-экз'!AB492</f>
        <v>0</v>
      </c>
      <c r="AC495" s="1487">
        <f>'НЗ 2-экз'!AC492</f>
        <v>0</v>
      </c>
      <c r="AD495" s="1487">
        <f>'НЗ 2-экз'!AD492</f>
        <v>0</v>
      </c>
      <c r="AE495" s="1488"/>
      <c r="AF495" s="1488"/>
      <c r="AG495" s="1488">
        <f t="shared" si="160"/>
        <v>0</v>
      </c>
      <c r="AH495" s="1488">
        <f t="shared" si="163"/>
        <v>0</v>
      </c>
      <c r="AI495" s="1488">
        <f t="shared" si="161"/>
        <v>0</v>
      </c>
      <c r="AJ495" s="1488">
        <f t="shared" si="164"/>
        <v>0</v>
      </c>
      <c r="AK495" s="1488">
        <f t="shared" si="165"/>
        <v>0</v>
      </c>
      <c r="AL495" s="1488">
        <f t="shared" si="162"/>
        <v>0</v>
      </c>
      <c r="AM495" s="1839"/>
    </row>
    <row r="496" spans="1:39" ht="11.25" hidden="1" customHeight="1" x14ac:dyDescent="0.2">
      <c r="A496" s="1427" t="s">
        <v>878</v>
      </c>
      <c r="B496" s="1053">
        <v>244</v>
      </c>
      <c r="C496" s="1487">
        <f>'НЗ 2-экз'!C493</f>
        <v>0</v>
      </c>
      <c r="D496" s="1487">
        <f>'НЗ 2-экз'!D493</f>
        <v>0</v>
      </c>
      <c r="E496" s="1487">
        <f>'НЗ 2-экз'!E493</f>
        <v>0</v>
      </c>
      <c r="F496" s="1487">
        <f>'НЗ 2-экз'!F493</f>
        <v>0</v>
      </c>
      <c r="G496" s="1487">
        <f>'НЗ 2-экз'!G493</f>
        <v>0</v>
      </c>
      <c r="H496" s="1487">
        <f>'НЗ 2-экз'!H493</f>
        <v>0</v>
      </c>
      <c r="I496" s="1487">
        <f>'НЗ 2-экз'!I493</f>
        <v>0</v>
      </c>
      <c r="J496" s="1487">
        <f>'НЗ 2-экз'!J493</f>
        <v>0</v>
      </c>
      <c r="K496" s="1487">
        <f>'НЗ 2-экз'!K493</f>
        <v>0</v>
      </c>
      <c r="L496" s="1487">
        <f>'НЗ 2-экз'!L493</f>
        <v>0</v>
      </c>
      <c r="M496" s="1487">
        <f>'НЗ 2-экз'!M493</f>
        <v>0</v>
      </c>
      <c r="N496" s="1487">
        <f>'НЗ 2-экз'!N493</f>
        <v>0</v>
      </c>
      <c r="O496" s="1487">
        <f>'НЗ 2-экз'!O493</f>
        <v>0</v>
      </c>
      <c r="P496" s="1487">
        <f>'НЗ 2-экз'!P493</f>
        <v>0</v>
      </c>
      <c r="Q496" s="1487">
        <f>'НЗ 2-экз'!Q493</f>
        <v>0</v>
      </c>
      <c r="R496" s="1487">
        <f>'НЗ 2-экз'!R493</f>
        <v>0</v>
      </c>
      <c r="S496" s="1487">
        <f>'НЗ 2-экз'!S493</f>
        <v>0</v>
      </c>
      <c r="T496" s="1487">
        <f>'НЗ 2-экз'!T493</f>
        <v>0</v>
      </c>
      <c r="U496" s="1487">
        <f>'НЗ 2-экз'!U493</f>
        <v>0</v>
      </c>
      <c r="V496" s="1487">
        <f>'НЗ 2-экз'!V493</f>
        <v>0</v>
      </c>
      <c r="W496" s="1487">
        <f>'НЗ 2-экз'!W493</f>
        <v>0</v>
      </c>
      <c r="X496" s="1487">
        <f>'НЗ 2-экз'!X493</f>
        <v>0</v>
      </c>
      <c r="Y496" s="1487">
        <f>'НЗ 2-экз'!Y493</f>
        <v>0</v>
      </c>
      <c r="Z496" s="1487">
        <f>'НЗ 2-экз'!Z493</f>
        <v>0</v>
      </c>
      <c r="AA496" s="1487">
        <f>'НЗ 2-экз'!AA493</f>
        <v>0</v>
      </c>
      <c r="AB496" s="1487">
        <f>'НЗ 2-экз'!AB493</f>
        <v>0</v>
      </c>
      <c r="AC496" s="1487">
        <f>'НЗ 2-экз'!AC493</f>
        <v>0</v>
      </c>
      <c r="AD496" s="1487">
        <f>'НЗ 2-экз'!AD493</f>
        <v>0</v>
      </c>
      <c r="AE496" s="1488"/>
      <c r="AF496" s="1488"/>
      <c r="AG496" s="1488">
        <f t="shared" si="160"/>
        <v>0</v>
      </c>
      <c r="AH496" s="1488">
        <f t="shared" si="163"/>
        <v>0</v>
      </c>
      <c r="AI496" s="1488">
        <f t="shared" si="161"/>
        <v>0</v>
      </c>
      <c r="AJ496" s="1488">
        <f t="shared" si="164"/>
        <v>0</v>
      </c>
      <c r="AK496" s="1488">
        <f t="shared" si="165"/>
        <v>0</v>
      </c>
      <c r="AL496" s="1488">
        <f t="shared" si="162"/>
        <v>0</v>
      </c>
      <c r="AM496" s="1839"/>
    </row>
    <row r="497" spans="1:39" ht="11.25" hidden="1" customHeight="1" x14ac:dyDescent="0.2">
      <c r="A497" s="1426">
        <v>224</v>
      </c>
      <c r="B497" s="1053">
        <v>244</v>
      </c>
      <c r="C497" s="1487">
        <f>'НЗ 2-экз'!C494</f>
        <v>0</v>
      </c>
      <c r="D497" s="1487">
        <f>'НЗ 2-экз'!D494</f>
        <v>0</v>
      </c>
      <c r="E497" s="1487">
        <f>'НЗ 2-экз'!E494</f>
        <v>0</v>
      </c>
      <c r="F497" s="1487">
        <f>'НЗ 2-экз'!F494</f>
        <v>0</v>
      </c>
      <c r="G497" s="1487">
        <f>'НЗ 2-экз'!G494</f>
        <v>0</v>
      </c>
      <c r="H497" s="1487">
        <f>'НЗ 2-экз'!H494</f>
        <v>0</v>
      </c>
      <c r="I497" s="1487">
        <f>'НЗ 2-экз'!I494</f>
        <v>0</v>
      </c>
      <c r="J497" s="1487">
        <f>'НЗ 2-экз'!J494</f>
        <v>0</v>
      </c>
      <c r="K497" s="1487">
        <f>'НЗ 2-экз'!K494</f>
        <v>0</v>
      </c>
      <c r="L497" s="1487">
        <f>'НЗ 2-экз'!L494</f>
        <v>0</v>
      </c>
      <c r="M497" s="1487">
        <f>'НЗ 2-экз'!M494</f>
        <v>0</v>
      </c>
      <c r="N497" s="1487">
        <f>'НЗ 2-экз'!N494</f>
        <v>0</v>
      </c>
      <c r="O497" s="1487">
        <f>'НЗ 2-экз'!O494</f>
        <v>0</v>
      </c>
      <c r="P497" s="1487">
        <f>'НЗ 2-экз'!P494</f>
        <v>0</v>
      </c>
      <c r="Q497" s="1487">
        <f>'НЗ 2-экз'!Q494</f>
        <v>0</v>
      </c>
      <c r="R497" s="1487">
        <f>'НЗ 2-экз'!R494</f>
        <v>0</v>
      </c>
      <c r="S497" s="1487">
        <f>'НЗ 2-экз'!S494</f>
        <v>0</v>
      </c>
      <c r="T497" s="1487">
        <f>'НЗ 2-экз'!T494</f>
        <v>0</v>
      </c>
      <c r="U497" s="1487">
        <f>'НЗ 2-экз'!U494</f>
        <v>0</v>
      </c>
      <c r="V497" s="1487">
        <f>'НЗ 2-экз'!V494</f>
        <v>0</v>
      </c>
      <c r="W497" s="1487">
        <f>'НЗ 2-экз'!W494</f>
        <v>0</v>
      </c>
      <c r="X497" s="1487">
        <f>'НЗ 2-экз'!X494</f>
        <v>0</v>
      </c>
      <c r="Y497" s="1487">
        <f>'НЗ 2-экз'!Y494</f>
        <v>0</v>
      </c>
      <c r="Z497" s="1487">
        <f>'НЗ 2-экз'!Z494</f>
        <v>0</v>
      </c>
      <c r="AA497" s="1487">
        <f>'НЗ 2-экз'!AA494</f>
        <v>0</v>
      </c>
      <c r="AB497" s="1487">
        <f>'НЗ 2-экз'!AB494</f>
        <v>0</v>
      </c>
      <c r="AC497" s="1487">
        <f>'НЗ 2-экз'!AC494</f>
        <v>0</v>
      </c>
      <c r="AD497" s="1487">
        <f>'НЗ 2-экз'!AD494</f>
        <v>0</v>
      </c>
      <c r="AE497" s="1488"/>
      <c r="AF497" s="1488"/>
      <c r="AG497" s="1488">
        <f t="shared" si="160"/>
        <v>0</v>
      </c>
      <c r="AH497" s="1488">
        <f t="shared" si="163"/>
        <v>0</v>
      </c>
      <c r="AI497" s="1488">
        <f t="shared" si="161"/>
        <v>0</v>
      </c>
      <c r="AJ497" s="1488">
        <f t="shared" si="164"/>
        <v>0</v>
      </c>
      <c r="AK497" s="1488">
        <f t="shared" si="165"/>
        <v>0</v>
      </c>
      <c r="AL497" s="1488">
        <f t="shared" si="162"/>
        <v>0</v>
      </c>
      <c r="AM497" s="1839"/>
    </row>
    <row r="498" spans="1:39" ht="11.25" hidden="1" customHeight="1" x14ac:dyDescent="0.2">
      <c r="A498" s="1428" t="s">
        <v>199</v>
      </c>
      <c r="B498" s="1057">
        <v>244</v>
      </c>
      <c r="C498" s="1487">
        <f>'НЗ 2-экз'!C495</f>
        <v>0</v>
      </c>
      <c r="D498" s="1487">
        <f>'НЗ 2-экз'!D495</f>
        <v>0</v>
      </c>
      <c r="E498" s="1487">
        <f>'НЗ 2-экз'!E495</f>
        <v>0</v>
      </c>
      <c r="F498" s="1487">
        <f>'НЗ 2-экз'!F495</f>
        <v>0</v>
      </c>
      <c r="G498" s="1487">
        <f>'НЗ 2-экз'!G495</f>
        <v>0</v>
      </c>
      <c r="H498" s="1487">
        <f>'НЗ 2-экз'!H495</f>
        <v>0</v>
      </c>
      <c r="I498" s="1487">
        <f>'НЗ 2-экз'!I495</f>
        <v>0</v>
      </c>
      <c r="J498" s="1487">
        <f>'НЗ 2-экз'!J495</f>
        <v>0</v>
      </c>
      <c r="K498" s="1487">
        <f>'НЗ 2-экз'!K495</f>
        <v>0</v>
      </c>
      <c r="L498" s="1487">
        <f>'НЗ 2-экз'!L495</f>
        <v>0</v>
      </c>
      <c r="M498" s="1487">
        <f>'НЗ 2-экз'!M495</f>
        <v>0</v>
      </c>
      <c r="N498" s="1487">
        <f>'НЗ 2-экз'!N495</f>
        <v>0</v>
      </c>
      <c r="O498" s="1487">
        <f>'НЗ 2-экз'!O495</f>
        <v>0</v>
      </c>
      <c r="P498" s="1487">
        <f>'НЗ 2-экз'!P495</f>
        <v>0</v>
      </c>
      <c r="Q498" s="1487">
        <f>'НЗ 2-экз'!Q495</f>
        <v>0</v>
      </c>
      <c r="R498" s="1487">
        <f>'НЗ 2-экз'!R495</f>
        <v>0</v>
      </c>
      <c r="S498" s="1487">
        <f>'НЗ 2-экз'!S495</f>
        <v>0</v>
      </c>
      <c r="T498" s="1487">
        <f>'НЗ 2-экз'!T495</f>
        <v>0</v>
      </c>
      <c r="U498" s="1487">
        <f>'НЗ 2-экз'!U495</f>
        <v>0</v>
      </c>
      <c r="V498" s="1487">
        <f>'НЗ 2-экз'!V495</f>
        <v>0</v>
      </c>
      <c r="W498" s="1487">
        <f>'НЗ 2-экз'!W495</f>
        <v>0</v>
      </c>
      <c r="X498" s="1487">
        <f>'НЗ 2-экз'!X495</f>
        <v>0</v>
      </c>
      <c r="Y498" s="1487">
        <f>'НЗ 2-экз'!Y495</f>
        <v>0</v>
      </c>
      <c r="Z498" s="1487">
        <f>'НЗ 2-экз'!Z495</f>
        <v>0</v>
      </c>
      <c r="AA498" s="1487">
        <f>'НЗ 2-экз'!AA495</f>
        <v>0</v>
      </c>
      <c r="AB498" s="1487">
        <f>'НЗ 2-экз'!AB495</f>
        <v>0</v>
      </c>
      <c r="AC498" s="1487">
        <f>'НЗ 2-экз'!AC495</f>
        <v>0</v>
      </c>
      <c r="AD498" s="1487">
        <f>'НЗ 2-экз'!AD495</f>
        <v>0</v>
      </c>
      <c r="AE498" s="1488"/>
      <c r="AF498" s="1488"/>
      <c r="AG498" s="1488">
        <f t="shared" si="160"/>
        <v>0</v>
      </c>
      <c r="AH498" s="1488">
        <f t="shared" si="163"/>
        <v>0</v>
      </c>
      <c r="AI498" s="1488">
        <f t="shared" si="161"/>
        <v>0</v>
      </c>
      <c r="AJ498" s="1488">
        <f t="shared" si="164"/>
        <v>0</v>
      </c>
      <c r="AK498" s="1488">
        <f t="shared" si="165"/>
        <v>0</v>
      </c>
      <c r="AL498" s="1488">
        <f t="shared" si="162"/>
        <v>0</v>
      </c>
      <c r="AM498" s="1839"/>
    </row>
    <row r="499" spans="1:39" ht="11.25" hidden="1" customHeight="1" x14ac:dyDescent="0.2">
      <c r="A499" s="1428" t="s">
        <v>200</v>
      </c>
      <c r="B499" s="1057">
        <v>244</v>
      </c>
      <c r="C499" s="1487">
        <f>'НЗ 2-экз'!C496</f>
        <v>0</v>
      </c>
      <c r="D499" s="1487">
        <f>'НЗ 2-экз'!D496</f>
        <v>0</v>
      </c>
      <c r="E499" s="1487">
        <f>'НЗ 2-экз'!E496</f>
        <v>0</v>
      </c>
      <c r="F499" s="1487">
        <f>'НЗ 2-экз'!F496</f>
        <v>0</v>
      </c>
      <c r="G499" s="1487">
        <f>'НЗ 2-экз'!G496</f>
        <v>0</v>
      </c>
      <c r="H499" s="1487">
        <f>'НЗ 2-экз'!H496</f>
        <v>0</v>
      </c>
      <c r="I499" s="1487">
        <f>'НЗ 2-экз'!I496</f>
        <v>0</v>
      </c>
      <c r="J499" s="1487">
        <f>'НЗ 2-экз'!J496</f>
        <v>0</v>
      </c>
      <c r="K499" s="1487">
        <f>'НЗ 2-экз'!K496</f>
        <v>0</v>
      </c>
      <c r="L499" s="1487">
        <f>'НЗ 2-экз'!L496</f>
        <v>0</v>
      </c>
      <c r="M499" s="1487">
        <f>'НЗ 2-экз'!M496</f>
        <v>0</v>
      </c>
      <c r="N499" s="1487">
        <f>'НЗ 2-экз'!N496</f>
        <v>0</v>
      </c>
      <c r="O499" s="1487">
        <f>'НЗ 2-экз'!O496</f>
        <v>0</v>
      </c>
      <c r="P499" s="1487">
        <f>'НЗ 2-экз'!P496</f>
        <v>0</v>
      </c>
      <c r="Q499" s="1487">
        <f>'НЗ 2-экз'!Q496</f>
        <v>0</v>
      </c>
      <c r="R499" s="1487">
        <f>'НЗ 2-экз'!R496</f>
        <v>0</v>
      </c>
      <c r="S499" s="1487">
        <f>'НЗ 2-экз'!S496</f>
        <v>0</v>
      </c>
      <c r="T499" s="1487">
        <f>'НЗ 2-экз'!T496</f>
        <v>0</v>
      </c>
      <c r="U499" s="1487">
        <f>'НЗ 2-экз'!U496</f>
        <v>0</v>
      </c>
      <c r="V499" s="1487">
        <f>'НЗ 2-экз'!V496</f>
        <v>0</v>
      </c>
      <c r="W499" s="1487">
        <f>'НЗ 2-экз'!W496</f>
        <v>0</v>
      </c>
      <c r="X499" s="1487">
        <f>'НЗ 2-экз'!X496</f>
        <v>0</v>
      </c>
      <c r="Y499" s="1487">
        <f>'НЗ 2-экз'!Y496</f>
        <v>0</v>
      </c>
      <c r="Z499" s="1487">
        <f>'НЗ 2-экз'!Z496</f>
        <v>0</v>
      </c>
      <c r="AA499" s="1487">
        <f>'НЗ 2-экз'!AA496</f>
        <v>0</v>
      </c>
      <c r="AB499" s="1487">
        <f>'НЗ 2-экз'!AB496</f>
        <v>0</v>
      </c>
      <c r="AC499" s="1487">
        <f>'НЗ 2-экз'!AC496</f>
        <v>0</v>
      </c>
      <c r="AD499" s="1487">
        <f>'НЗ 2-экз'!AD496</f>
        <v>0</v>
      </c>
      <c r="AE499" s="1488"/>
      <c r="AF499" s="1488"/>
      <c r="AG499" s="1488">
        <f t="shared" si="160"/>
        <v>0</v>
      </c>
      <c r="AH499" s="1488">
        <f t="shared" si="163"/>
        <v>0</v>
      </c>
      <c r="AI499" s="1488">
        <f t="shared" si="161"/>
        <v>0</v>
      </c>
      <c r="AJ499" s="1488">
        <f t="shared" si="164"/>
        <v>0</v>
      </c>
      <c r="AK499" s="1488">
        <f t="shared" si="165"/>
        <v>0</v>
      </c>
      <c r="AL499" s="1488">
        <f t="shared" si="162"/>
        <v>0</v>
      </c>
      <c r="AM499" s="1839"/>
    </row>
    <row r="500" spans="1:39" ht="11.25" hidden="1" customHeight="1" x14ac:dyDescent="0.2">
      <c r="A500" s="1428" t="s">
        <v>201</v>
      </c>
      <c r="B500" s="1057">
        <v>244</v>
      </c>
      <c r="C500" s="1487">
        <f>'НЗ 2-экз'!C497</f>
        <v>0</v>
      </c>
      <c r="D500" s="1487">
        <f>'НЗ 2-экз'!D497</f>
        <v>0</v>
      </c>
      <c r="E500" s="1487">
        <f>'НЗ 2-экз'!E497</f>
        <v>0</v>
      </c>
      <c r="F500" s="1487">
        <f>'НЗ 2-экз'!F497</f>
        <v>0</v>
      </c>
      <c r="G500" s="1487">
        <f>'НЗ 2-экз'!G497</f>
        <v>0</v>
      </c>
      <c r="H500" s="1487">
        <f>'НЗ 2-экз'!H497</f>
        <v>0</v>
      </c>
      <c r="I500" s="1487">
        <f>'НЗ 2-экз'!I497</f>
        <v>0</v>
      </c>
      <c r="J500" s="1487">
        <f>'НЗ 2-экз'!J497</f>
        <v>0</v>
      </c>
      <c r="K500" s="1487">
        <f>'НЗ 2-экз'!K497</f>
        <v>0</v>
      </c>
      <c r="L500" s="1487">
        <f>'НЗ 2-экз'!L497</f>
        <v>0</v>
      </c>
      <c r="M500" s="1487">
        <f>'НЗ 2-экз'!M497</f>
        <v>0</v>
      </c>
      <c r="N500" s="1487">
        <f>'НЗ 2-экз'!N497</f>
        <v>0</v>
      </c>
      <c r="O500" s="1487">
        <f>'НЗ 2-экз'!O497</f>
        <v>0</v>
      </c>
      <c r="P500" s="1487">
        <f>'НЗ 2-экз'!P497</f>
        <v>0</v>
      </c>
      <c r="Q500" s="1487">
        <f>'НЗ 2-экз'!Q497</f>
        <v>0</v>
      </c>
      <c r="R500" s="1487">
        <f>'НЗ 2-экз'!R497</f>
        <v>0</v>
      </c>
      <c r="S500" s="1487">
        <f>'НЗ 2-экз'!S497</f>
        <v>0</v>
      </c>
      <c r="T500" s="1487">
        <f>'НЗ 2-экз'!T497</f>
        <v>0</v>
      </c>
      <c r="U500" s="1487">
        <f>'НЗ 2-экз'!U497</f>
        <v>0</v>
      </c>
      <c r="V500" s="1487">
        <f>'НЗ 2-экз'!V497</f>
        <v>0</v>
      </c>
      <c r="W500" s="1487">
        <f>'НЗ 2-экз'!W497</f>
        <v>0</v>
      </c>
      <c r="X500" s="1487">
        <f>'НЗ 2-экз'!X497</f>
        <v>0</v>
      </c>
      <c r="Y500" s="1487">
        <f>'НЗ 2-экз'!Y497</f>
        <v>0</v>
      </c>
      <c r="Z500" s="1487">
        <f>'НЗ 2-экз'!Z497</f>
        <v>0</v>
      </c>
      <c r="AA500" s="1487">
        <f>'НЗ 2-экз'!AA497</f>
        <v>0</v>
      </c>
      <c r="AB500" s="1487">
        <f>'НЗ 2-экз'!AB497</f>
        <v>0</v>
      </c>
      <c r="AC500" s="1487">
        <f>'НЗ 2-экз'!AC497</f>
        <v>0</v>
      </c>
      <c r="AD500" s="1487">
        <f>'НЗ 2-экз'!AD497</f>
        <v>0</v>
      </c>
      <c r="AE500" s="1488"/>
      <c r="AF500" s="1488"/>
      <c r="AG500" s="1488">
        <f t="shared" si="160"/>
        <v>0</v>
      </c>
      <c r="AH500" s="1488">
        <f t="shared" si="163"/>
        <v>0</v>
      </c>
      <c r="AI500" s="1488">
        <f t="shared" si="161"/>
        <v>0</v>
      </c>
      <c r="AJ500" s="1488">
        <f t="shared" si="164"/>
        <v>0</v>
      </c>
      <c r="AK500" s="1488">
        <f t="shared" si="165"/>
        <v>0</v>
      </c>
      <c r="AL500" s="1488">
        <f t="shared" si="162"/>
        <v>0</v>
      </c>
      <c r="AM500" s="1839"/>
    </row>
    <row r="501" spans="1:39" ht="11.25" hidden="1" customHeight="1" x14ac:dyDescent="0.2">
      <c r="A501" s="1428" t="s">
        <v>202</v>
      </c>
      <c r="B501" s="1057">
        <v>244</v>
      </c>
      <c r="C501" s="1487">
        <f>'НЗ 2-экз'!C498</f>
        <v>0</v>
      </c>
      <c r="D501" s="1487">
        <f>'НЗ 2-экз'!D498</f>
        <v>0</v>
      </c>
      <c r="E501" s="1487">
        <f>'НЗ 2-экз'!E498</f>
        <v>0</v>
      </c>
      <c r="F501" s="1487">
        <f>'НЗ 2-экз'!F498</f>
        <v>0</v>
      </c>
      <c r="G501" s="1487">
        <f>'НЗ 2-экз'!G498</f>
        <v>0</v>
      </c>
      <c r="H501" s="1487">
        <f>'НЗ 2-экз'!H498</f>
        <v>0</v>
      </c>
      <c r="I501" s="1487">
        <f>'НЗ 2-экз'!I498</f>
        <v>0</v>
      </c>
      <c r="J501" s="1487">
        <f>'НЗ 2-экз'!J498</f>
        <v>0</v>
      </c>
      <c r="K501" s="1487">
        <f>'НЗ 2-экз'!K498</f>
        <v>0</v>
      </c>
      <c r="L501" s="1487">
        <f>'НЗ 2-экз'!L498</f>
        <v>0</v>
      </c>
      <c r="M501" s="1487">
        <f>'НЗ 2-экз'!M498</f>
        <v>0</v>
      </c>
      <c r="N501" s="1487">
        <f>'НЗ 2-экз'!N498</f>
        <v>0</v>
      </c>
      <c r="O501" s="1487">
        <f>'НЗ 2-экз'!O498</f>
        <v>0</v>
      </c>
      <c r="P501" s="1487">
        <f>'НЗ 2-экз'!P498</f>
        <v>0</v>
      </c>
      <c r="Q501" s="1487">
        <f>'НЗ 2-экз'!Q498</f>
        <v>0</v>
      </c>
      <c r="R501" s="1487">
        <f>'НЗ 2-экз'!R498</f>
        <v>0</v>
      </c>
      <c r="S501" s="1487">
        <f>'НЗ 2-экз'!S498</f>
        <v>0</v>
      </c>
      <c r="T501" s="1487">
        <f>'НЗ 2-экз'!T498</f>
        <v>0</v>
      </c>
      <c r="U501" s="1487">
        <f>'НЗ 2-экз'!U498</f>
        <v>0</v>
      </c>
      <c r="V501" s="1487">
        <f>'НЗ 2-экз'!V498</f>
        <v>0</v>
      </c>
      <c r="W501" s="1487">
        <f>'НЗ 2-экз'!W498</f>
        <v>0</v>
      </c>
      <c r="X501" s="1487">
        <f>'НЗ 2-экз'!X498</f>
        <v>0</v>
      </c>
      <c r="Y501" s="1487">
        <f>'НЗ 2-экз'!Y498</f>
        <v>0</v>
      </c>
      <c r="Z501" s="1487">
        <f>'НЗ 2-экз'!Z498</f>
        <v>0</v>
      </c>
      <c r="AA501" s="1487">
        <f>'НЗ 2-экз'!AA498</f>
        <v>0</v>
      </c>
      <c r="AB501" s="1487">
        <f>'НЗ 2-экз'!AB498</f>
        <v>0</v>
      </c>
      <c r="AC501" s="1487">
        <f>'НЗ 2-экз'!AC498</f>
        <v>0</v>
      </c>
      <c r="AD501" s="1487">
        <f>'НЗ 2-экз'!AD498</f>
        <v>0</v>
      </c>
      <c r="AE501" s="1488"/>
      <c r="AF501" s="1488"/>
      <c r="AG501" s="1488">
        <f t="shared" si="160"/>
        <v>0</v>
      </c>
      <c r="AH501" s="1488">
        <f t="shared" si="163"/>
        <v>0</v>
      </c>
      <c r="AI501" s="1488">
        <f t="shared" si="161"/>
        <v>0</v>
      </c>
      <c r="AJ501" s="1488">
        <f t="shared" si="164"/>
        <v>0</v>
      </c>
      <c r="AK501" s="1488">
        <f t="shared" si="165"/>
        <v>0</v>
      </c>
      <c r="AL501" s="1488">
        <f t="shared" si="162"/>
        <v>0</v>
      </c>
      <c r="AM501" s="1839"/>
    </row>
    <row r="502" spans="1:39" ht="11.25" hidden="1" customHeight="1" x14ac:dyDescent="0.2">
      <c r="A502" s="1429" t="s">
        <v>246</v>
      </c>
      <c r="B502" s="1057">
        <v>244</v>
      </c>
      <c r="C502" s="1487">
        <f>'НЗ 2-экз'!C499</f>
        <v>0</v>
      </c>
      <c r="D502" s="1487">
        <f>'НЗ 2-экз'!D499</f>
        <v>0</v>
      </c>
      <c r="E502" s="1487">
        <f>'НЗ 2-экз'!E499</f>
        <v>0</v>
      </c>
      <c r="F502" s="1487">
        <f>'НЗ 2-экз'!F499</f>
        <v>0</v>
      </c>
      <c r="G502" s="1487">
        <f>'НЗ 2-экз'!G499</f>
        <v>0</v>
      </c>
      <c r="H502" s="1487">
        <f>'НЗ 2-экз'!H499</f>
        <v>0</v>
      </c>
      <c r="I502" s="1487">
        <f>'НЗ 2-экз'!I499</f>
        <v>0</v>
      </c>
      <c r="J502" s="1487">
        <f>'НЗ 2-экз'!J499</f>
        <v>0</v>
      </c>
      <c r="K502" s="1487">
        <f>'НЗ 2-экз'!K499</f>
        <v>0</v>
      </c>
      <c r="L502" s="1487">
        <f>'НЗ 2-экз'!L499</f>
        <v>0</v>
      </c>
      <c r="M502" s="1487">
        <f>'НЗ 2-экз'!M499</f>
        <v>0</v>
      </c>
      <c r="N502" s="1487">
        <f>'НЗ 2-экз'!N499</f>
        <v>0</v>
      </c>
      <c r="O502" s="1487">
        <f>'НЗ 2-экз'!O499</f>
        <v>0</v>
      </c>
      <c r="P502" s="1487">
        <f>'НЗ 2-экз'!P499</f>
        <v>0</v>
      </c>
      <c r="Q502" s="1487">
        <f>'НЗ 2-экз'!Q499</f>
        <v>0</v>
      </c>
      <c r="R502" s="1487">
        <f>'НЗ 2-экз'!R499</f>
        <v>0</v>
      </c>
      <c r="S502" s="1487">
        <f>'НЗ 2-экз'!S499</f>
        <v>0</v>
      </c>
      <c r="T502" s="1487">
        <f>'НЗ 2-экз'!T499</f>
        <v>0</v>
      </c>
      <c r="U502" s="1487">
        <f>'НЗ 2-экз'!U499</f>
        <v>0</v>
      </c>
      <c r="V502" s="1487">
        <f>'НЗ 2-экз'!V499</f>
        <v>0</v>
      </c>
      <c r="W502" s="1487">
        <f>'НЗ 2-экз'!W499</f>
        <v>0</v>
      </c>
      <c r="X502" s="1487">
        <f>'НЗ 2-экз'!X499</f>
        <v>0</v>
      </c>
      <c r="Y502" s="1487">
        <f>'НЗ 2-экз'!Y499</f>
        <v>0</v>
      </c>
      <c r="Z502" s="1487">
        <f>'НЗ 2-экз'!Z499</f>
        <v>0</v>
      </c>
      <c r="AA502" s="1487">
        <f>'НЗ 2-экз'!AA499</f>
        <v>0</v>
      </c>
      <c r="AB502" s="1487">
        <f>'НЗ 2-экз'!AB499</f>
        <v>0</v>
      </c>
      <c r="AC502" s="1487">
        <f>'НЗ 2-экз'!AC499</f>
        <v>0</v>
      </c>
      <c r="AD502" s="1487">
        <f>'НЗ 2-экз'!AD499</f>
        <v>0</v>
      </c>
      <c r="AE502" s="1488"/>
      <c r="AF502" s="1488"/>
      <c r="AG502" s="1488">
        <f t="shared" si="160"/>
        <v>0</v>
      </c>
      <c r="AH502" s="1488">
        <f t="shared" si="163"/>
        <v>0</v>
      </c>
      <c r="AI502" s="1488">
        <f t="shared" si="161"/>
        <v>0</v>
      </c>
      <c r="AJ502" s="1488">
        <f t="shared" si="164"/>
        <v>0</v>
      </c>
      <c r="AK502" s="1488">
        <f t="shared" si="165"/>
        <v>0</v>
      </c>
      <c r="AL502" s="1488">
        <f t="shared" si="162"/>
        <v>0</v>
      </c>
      <c r="AM502" s="1839"/>
    </row>
    <row r="503" spans="1:39" ht="11.25" hidden="1" customHeight="1" x14ac:dyDescent="0.2">
      <c r="A503" s="1429" t="s">
        <v>248</v>
      </c>
      <c r="B503" s="1057">
        <v>244</v>
      </c>
      <c r="C503" s="1487">
        <f>'НЗ 2-экз'!C500</f>
        <v>0</v>
      </c>
      <c r="D503" s="1487">
        <f>'НЗ 2-экз'!D500</f>
        <v>0</v>
      </c>
      <c r="E503" s="1487">
        <f>'НЗ 2-экз'!E500</f>
        <v>0</v>
      </c>
      <c r="F503" s="1487">
        <f>'НЗ 2-экз'!F500</f>
        <v>0</v>
      </c>
      <c r="G503" s="1487">
        <f>'НЗ 2-экз'!G500</f>
        <v>0</v>
      </c>
      <c r="H503" s="1487">
        <f>'НЗ 2-экз'!H500</f>
        <v>0</v>
      </c>
      <c r="I503" s="1487">
        <f>'НЗ 2-экз'!I500</f>
        <v>0</v>
      </c>
      <c r="J503" s="1487">
        <f>'НЗ 2-экз'!J500</f>
        <v>0</v>
      </c>
      <c r="K503" s="1487">
        <f>'НЗ 2-экз'!K500</f>
        <v>0</v>
      </c>
      <c r="L503" s="1487">
        <f>'НЗ 2-экз'!L500</f>
        <v>0</v>
      </c>
      <c r="M503" s="1487">
        <f>'НЗ 2-экз'!M500</f>
        <v>0</v>
      </c>
      <c r="N503" s="1487">
        <f>'НЗ 2-экз'!N500</f>
        <v>0</v>
      </c>
      <c r="O503" s="1487">
        <f>'НЗ 2-экз'!O500</f>
        <v>0</v>
      </c>
      <c r="P503" s="1487">
        <f>'НЗ 2-экз'!P500</f>
        <v>0</v>
      </c>
      <c r="Q503" s="1487">
        <f>'НЗ 2-экз'!Q500</f>
        <v>0</v>
      </c>
      <c r="R503" s="1487">
        <f>'НЗ 2-экз'!R500</f>
        <v>0</v>
      </c>
      <c r="S503" s="1487">
        <f>'НЗ 2-экз'!S500</f>
        <v>0</v>
      </c>
      <c r="T503" s="1487">
        <f>'НЗ 2-экз'!T500</f>
        <v>0</v>
      </c>
      <c r="U503" s="1487">
        <f>'НЗ 2-экз'!U500</f>
        <v>0</v>
      </c>
      <c r="V503" s="1487">
        <f>'НЗ 2-экз'!V500</f>
        <v>0</v>
      </c>
      <c r="W503" s="1487">
        <f>'НЗ 2-экз'!W500</f>
        <v>0</v>
      </c>
      <c r="X503" s="1487">
        <f>'НЗ 2-экз'!X500</f>
        <v>0</v>
      </c>
      <c r="Y503" s="1487">
        <f>'НЗ 2-экз'!Y500</f>
        <v>0</v>
      </c>
      <c r="Z503" s="1487">
        <f>'НЗ 2-экз'!Z500</f>
        <v>0</v>
      </c>
      <c r="AA503" s="1487">
        <f>'НЗ 2-экз'!AA500</f>
        <v>0</v>
      </c>
      <c r="AB503" s="1487">
        <f>'НЗ 2-экз'!AB500</f>
        <v>0</v>
      </c>
      <c r="AC503" s="1487">
        <f>'НЗ 2-экз'!AC500</f>
        <v>0</v>
      </c>
      <c r="AD503" s="1487">
        <f>'НЗ 2-экз'!AD500</f>
        <v>0</v>
      </c>
      <c r="AE503" s="1488"/>
      <c r="AF503" s="1488"/>
      <c r="AG503" s="1488">
        <f t="shared" si="160"/>
        <v>0</v>
      </c>
      <c r="AH503" s="1488">
        <f t="shared" si="163"/>
        <v>0</v>
      </c>
      <c r="AI503" s="1488">
        <f t="shared" si="161"/>
        <v>0</v>
      </c>
      <c r="AJ503" s="1488">
        <f t="shared" si="164"/>
        <v>0</v>
      </c>
      <c r="AK503" s="1488">
        <f t="shared" si="165"/>
        <v>0</v>
      </c>
      <c r="AL503" s="1488">
        <f t="shared" si="162"/>
        <v>0</v>
      </c>
      <c r="AM503" s="1839"/>
    </row>
    <row r="504" spans="1:39" ht="11.25" hidden="1" customHeight="1" x14ac:dyDescent="0.2">
      <c r="A504" s="1425">
        <v>227</v>
      </c>
      <c r="B504" s="1051">
        <v>244</v>
      </c>
      <c r="C504" s="1487">
        <f>'НЗ 2-экз'!C501</f>
        <v>0</v>
      </c>
      <c r="D504" s="1487">
        <f>'НЗ 2-экз'!D501</f>
        <v>0</v>
      </c>
      <c r="E504" s="1487">
        <f>'НЗ 2-экз'!E501</f>
        <v>0</v>
      </c>
      <c r="F504" s="1487">
        <f>'НЗ 2-экз'!F501</f>
        <v>0</v>
      </c>
      <c r="G504" s="1487">
        <f>'НЗ 2-экз'!G501</f>
        <v>0</v>
      </c>
      <c r="H504" s="1487">
        <f>'НЗ 2-экз'!H501</f>
        <v>0</v>
      </c>
      <c r="I504" s="1487">
        <f>'НЗ 2-экз'!I501</f>
        <v>0</v>
      </c>
      <c r="J504" s="1487">
        <f>'НЗ 2-экз'!J501</f>
        <v>0</v>
      </c>
      <c r="K504" s="1487">
        <f>'НЗ 2-экз'!K501</f>
        <v>0</v>
      </c>
      <c r="L504" s="1487">
        <f>'НЗ 2-экз'!L501</f>
        <v>0</v>
      </c>
      <c r="M504" s="1487">
        <f>'НЗ 2-экз'!M501</f>
        <v>0</v>
      </c>
      <c r="N504" s="1487">
        <f>'НЗ 2-экз'!N501</f>
        <v>0</v>
      </c>
      <c r="O504" s="1487">
        <f>'НЗ 2-экз'!O501</f>
        <v>0</v>
      </c>
      <c r="P504" s="1487">
        <f>'НЗ 2-экз'!P501</f>
        <v>0</v>
      </c>
      <c r="Q504" s="1487">
        <f>'НЗ 2-экз'!Q501</f>
        <v>0</v>
      </c>
      <c r="R504" s="1487">
        <f>'НЗ 2-экз'!R501</f>
        <v>0</v>
      </c>
      <c r="S504" s="1487">
        <f>'НЗ 2-экз'!S501</f>
        <v>0</v>
      </c>
      <c r="T504" s="1487">
        <f>'НЗ 2-экз'!T501</f>
        <v>0</v>
      </c>
      <c r="U504" s="1487">
        <f>'НЗ 2-экз'!U501</f>
        <v>0</v>
      </c>
      <c r="V504" s="1487">
        <f>'НЗ 2-экз'!V501</f>
        <v>0</v>
      </c>
      <c r="W504" s="1487">
        <f>'НЗ 2-экз'!W501</f>
        <v>0</v>
      </c>
      <c r="X504" s="1487">
        <f>'НЗ 2-экз'!X501</f>
        <v>0</v>
      </c>
      <c r="Y504" s="1487">
        <f>'НЗ 2-экз'!Y501</f>
        <v>0</v>
      </c>
      <c r="Z504" s="1487">
        <f>'НЗ 2-экз'!Z501</f>
        <v>0</v>
      </c>
      <c r="AA504" s="1487">
        <f>'НЗ 2-экз'!AA501</f>
        <v>0</v>
      </c>
      <c r="AB504" s="1487">
        <f>'НЗ 2-экз'!AB501</f>
        <v>0</v>
      </c>
      <c r="AC504" s="1487">
        <f>'НЗ 2-экз'!AC501</f>
        <v>0</v>
      </c>
      <c r="AD504" s="1487">
        <f>'НЗ 2-экз'!AD501</f>
        <v>0</v>
      </c>
      <c r="AE504" s="1488"/>
      <c r="AF504" s="1488"/>
      <c r="AG504" s="1488">
        <f t="shared" si="160"/>
        <v>0</v>
      </c>
      <c r="AH504" s="1488">
        <f t="shared" si="163"/>
        <v>0</v>
      </c>
      <c r="AI504" s="1488">
        <f t="shared" si="161"/>
        <v>0</v>
      </c>
      <c r="AJ504" s="1488">
        <f t="shared" si="164"/>
        <v>0</v>
      </c>
      <c r="AK504" s="1488">
        <f t="shared" si="165"/>
        <v>0</v>
      </c>
      <c r="AL504" s="1488">
        <f t="shared" si="162"/>
        <v>0</v>
      </c>
      <c r="AM504" s="1839"/>
    </row>
    <row r="505" spans="1:39" ht="11.25" hidden="1" customHeight="1" x14ac:dyDescent="0.2">
      <c r="A505" s="1429">
        <v>262</v>
      </c>
      <c r="B505" s="1049">
        <v>112</v>
      </c>
      <c r="C505" s="1487">
        <f>'НЗ 2-экз'!C502</f>
        <v>0</v>
      </c>
      <c r="D505" s="1487">
        <f>'НЗ 2-экз'!D502</f>
        <v>0</v>
      </c>
      <c r="E505" s="1487">
        <f>'НЗ 2-экз'!E502</f>
        <v>0</v>
      </c>
      <c r="F505" s="1487">
        <f>'НЗ 2-экз'!F502</f>
        <v>0</v>
      </c>
      <c r="G505" s="1487">
        <f>'НЗ 2-экз'!G502</f>
        <v>0</v>
      </c>
      <c r="H505" s="1487">
        <f>'НЗ 2-экз'!H502</f>
        <v>0</v>
      </c>
      <c r="I505" s="1487">
        <f>'НЗ 2-экз'!I502</f>
        <v>0</v>
      </c>
      <c r="J505" s="1487">
        <f>'НЗ 2-экз'!J502</f>
        <v>0</v>
      </c>
      <c r="K505" s="1487">
        <f>'НЗ 2-экз'!K502</f>
        <v>0</v>
      </c>
      <c r="L505" s="1487">
        <f>'НЗ 2-экз'!L502</f>
        <v>0</v>
      </c>
      <c r="M505" s="1487">
        <f>'НЗ 2-экз'!M502</f>
        <v>0</v>
      </c>
      <c r="N505" s="1487">
        <f>'НЗ 2-экз'!N502</f>
        <v>0</v>
      </c>
      <c r="O505" s="1487">
        <f>'НЗ 2-экз'!O502</f>
        <v>0</v>
      </c>
      <c r="P505" s="1487">
        <f>'НЗ 2-экз'!P502</f>
        <v>0</v>
      </c>
      <c r="Q505" s="1487">
        <f>'НЗ 2-экз'!Q502</f>
        <v>0</v>
      </c>
      <c r="R505" s="1487">
        <f>'НЗ 2-экз'!R502</f>
        <v>0</v>
      </c>
      <c r="S505" s="1487">
        <f>'НЗ 2-экз'!S502</f>
        <v>0</v>
      </c>
      <c r="T505" s="1487">
        <f>'НЗ 2-экз'!T502</f>
        <v>0</v>
      </c>
      <c r="U505" s="1487">
        <f>'НЗ 2-экз'!U502</f>
        <v>0</v>
      </c>
      <c r="V505" s="1487">
        <f>'НЗ 2-экз'!V502</f>
        <v>0</v>
      </c>
      <c r="W505" s="1487">
        <f>'НЗ 2-экз'!W502</f>
        <v>0</v>
      </c>
      <c r="X505" s="1487">
        <f>'НЗ 2-экз'!X502</f>
        <v>0</v>
      </c>
      <c r="Y505" s="1487">
        <f>'НЗ 2-экз'!Y502</f>
        <v>0</v>
      </c>
      <c r="Z505" s="1487">
        <f>'НЗ 2-экз'!Z502</f>
        <v>0</v>
      </c>
      <c r="AA505" s="1487">
        <f>'НЗ 2-экз'!AA502</f>
        <v>0</v>
      </c>
      <c r="AB505" s="1487">
        <f>'НЗ 2-экз'!AB502</f>
        <v>0</v>
      </c>
      <c r="AC505" s="1487">
        <f>'НЗ 2-экз'!AC502</f>
        <v>0</v>
      </c>
      <c r="AD505" s="1487">
        <f>'НЗ 2-экз'!AD502</f>
        <v>0</v>
      </c>
      <c r="AE505" s="1488"/>
      <c r="AF505" s="1488"/>
      <c r="AG505" s="1488">
        <f t="shared" si="160"/>
        <v>0</v>
      </c>
      <c r="AH505" s="1488">
        <f t="shared" si="163"/>
        <v>0</v>
      </c>
      <c r="AI505" s="1488">
        <f t="shared" si="161"/>
        <v>0</v>
      </c>
      <c r="AJ505" s="1488">
        <f t="shared" si="164"/>
        <v>0</v>
      </c>
      <c r="AK505" s="1488">
        <f t="shared" si="165"/>
        <v>0</v>
      </c>
      <c r="AL505" s="1488">
        <f t="shared" si="162"/>
        <v>0</v>
      </c>
      <c r="AM505" s="1839"/>
    </row>
    <row r="506" spans="1:39" ht="11.25" hidden="1" customHeight="1" x14ac:dyDescent="0.2">
      <c r="A506" s="1429">
        <v>262</v>
      </c>
      <c r="B506" s="1049">
        <v>119</v>
      </c>
      <c r="C506" s="1487">
        <f>'НЗ 2-экз'!C503</f>
        <v>0</v>
      </c>
      <c r="D506" s="1487">
        <f>'НЗ 2-экз'!D503</f>
        <v>0</v>
      </c>
      <c r="E506" s="1487">
        <f>'НЗ 2-экз'!E503</f>
        <v>0</v>
      </c>
      <c r="F506" s="1487">
        <f>'НЗ 2-экз'!F503</f>
        <v>0</v>
      </c>
      <c r="G506" s="1487">
        <f>'НЗ 2-экз'!G503</f>
        <v>0</v>
      </c>
      <c r="H506" s="1487">
        <f>'НЗ 2-экз'!H503</f>
        <v>0</v>
      </c>
      <c r="I506" s="1487">
        <f>'НЗ 2-экз'!I503</f>
        <v>0</v>
      </c>
      <c r="J506" s="1487">
        <f>'НЗ 2-экз'!J503</f>
        <v>0</v>
      </c>
      <c r="K506" s="1487">
        <f>'НЗ 2-экз'!K503</f>
        <v>0</v>
      </c>
      <c r="L506" s="1487">
        <f>'НЗ 2-экз'!L503</f>
        <v>0</v>
      </c>
      <c r="M506" s="1487">
        <f>'НЗ 2-экз'!M503</f>
        <v>0</v>
      </c>
      <c r="N506" s="1487">
        <f>'НЗ 2-экз'!N503</f>
        <v>0</v>
      </c>
      <c r="O506" s="1487">
        <f>'НЗ 2-экз'!O503</f>
        <v>0</v>
      </c>
      <c r="P506" s="1487">
        <f>'НЗ 2-экз'!P503</f>
        <v>0</v>
      </c>
      <c r="Q506" s="1487">
        <f>'НЗ 2-экз'!Q503</f>
        <v>0</v>
      </c>
      <c r="R506" s="1487">
        <f>'НЗ 2-экз'!R503</f>
        <v>0</v>
      </c>
      <c r="S506" s="1487">
        <f>'НЗ 2-экз'!S503</f>
        <v>0</v>
      </c>
      <c r="T506" s="1487">
        <f>'НЗ 2-экз'!T503</f>
        <v>0</v>
      </c>
      <c r="U506" s="1487">
        <f>'НЗ 2-экз'!U503</f>
        <v>0</v>
      </c>
      <c r="V506" s="1487">
        <f>'НЗ 2-экз'!V503</f>
        <v>0</v>
      </c>
      <c r="W506" s="1487">
        <f>'НЗ 2-экз'!W503</f>
        <v>0</v>
      </c>
      <c r="X506" s="1487">
        <f>'НЗ 2-экз'!X503</f>
        <v>0</v>
      </c>
      <c r="Y506" s="1487">
        <f>'НЗ 2-экз'!Y503</f>
        <v>0</v>
      </c>
      <c r="Z506" s="1487">
        <f>'НЗ 2-экз'!Z503</f>
        <v>0</v>
      </c>
      <c r="AA506" s="1487">
        <f>'НЗ 2-экз'!AA503</f>
        <v>0</v>
      </c>
      <c r="AB506" s="1487">
        <f>'НЗ 2-экз'!AB503</f>
        <v>0</v>
      </c>
      <c r="AC506" s="1487">
        <f>'НЗ 2-экз'!AC503</f>
        <v>0</v>
      </c>
      <c r="AD506" s="1487">
        <f>'НЗ 2-экз'!AD503</f>
        <v>0</v>
      </c>
      <c r="AE506" s="1488"/>
      <c r="AF506" s="1488"/>
      <c r="AG506" s="1488">
        <f t="shared" si="160"/>
        <v>0</v>
      </c>
      <c r="AH506" s="1488">
        <f t="shared" si="163"/>
        <v>0</v>
      </c>
      <c r="AI506" s="1488">
        <f t="shared" si="161"/>
        <v>0</v>
      </c>
      <c r="AJ506" s="1488">
        <f t="shared" si="164"/>
        <v>0</v>
      </c>
      <c r="AK506" s="1488">
        <f t="shared" si="165"/>
        <v>0</v>
      </c>
      <c r="AL506" s="1488">
        <f t="shared" si="162"/>
        <v>0</v>
      </c>
      <c r="AM506" s="1839"/>
    </row>
    <row r="507" spans="1:39" ht="11.25" hidden="1" customHeight="1" x14ac:dyDescent="0.2">
      <c r="A507" s="1425">
        <v>266</v>
      </c>
      <c r="B507" s="1051">
        <v>111</v>
      </c>
      <c r="C507" s="1487">
        <f>'НЗ 2-экз'!C504</f>
        <v>0</v>
      </c>
      <c r="D507" s="1487">
        <f>'НЗ 2-экз'!D504</f>
        <v>0</v>
      </c>
      <c r="E507" s="1487">
        <f>'НЗ 2-экз'!E504</f>
        <v>0</v>
      </c>
      <c r="F507" s="1487">
        <f>'НЗ 2-экз'!F504</f>
        <v>0</v>
      </c>
      <c r="G507" s="1487">
        <f>'НЗ 2-экз'!G504</f>
        <v>0</v>
      </c>
      <c r="H507" s="1487">
        <f>'НЗ 2-экз'!H504</f>
        <v>0</v>
      </c>
      <c r="I507" s="1487">
        <f>'НЗ 2-экз'!I504</f>
        <v>0</v>
      </c>
      <c r="J507" s="1487">
        <f>'НЗ 2-экз'!J504</f>
        <v>0</v>
      </c>
      <c r="K507" s="1487">
        <f>'НЗ 2-экз'!K504</f>
        <v>0</v>
      </c>
      <c r="L507" s="1487">
        <f>'НЗ 2-экз'!L504</f>
        <v>0</v>
      </c>
      <c r="M507" s="1487">
        <f>'НЗ 2-экз'!M504</f>
        <v>0</v>
      </c>
      <c r="N507" s="1487">
        <f>'НЗ 2-экз'!N504</f>
        <v>0</v>
      </c>
      <c r="O507" s="1487">
        <f>'НЗ 2-экз'!O504</f>
        <v>0</v>
      </c>
      <c r="P507" s="1487">
        <f>'НЗ 2-экз'!P504</f>
        <v>0</v>
      </c>
      <c r="Q507" s="1487">
        <f>'НЗ 2-экз'!Q504</f>
        <v>0</v>
      </c>
      <c r="R507" s="1487">
        <f>'НЗ 2-экз'!R504</f>
        <v>0</v>
      </c>
      <c r="S507" s="1487">
        <f>'НЗ 2-экз'!S504</f>
        <v>0</v>
      </c>
      <c r="T507" s="1487">
        <f>'НЗ 2-экз'!T504</f>
        <v>0</v>
      </c>
      <c r="U507" s="1487">
        <f>'НЗ 2-экз'!U504</f>
        <v>0</v>
      </c>
      <c r="V507" s="1487">
        <f>'НЗ 2-экз'!V504</f>
        <v>0</v>
      </c>
      <c r="W507" s="1487">
        <f>'НЗ 2-экз'!W504</f>
        <v>0</v>
      </c>
      <c r="X507" s="1487">
        <f>'НЗ 2-экз'!X504</f>
        <v>0</v>
      </c>
      <c r="Y507" s="1487">
        <f>'НЗ 2-экз'!Y504</f>
        <v>0</v>
      </c>
      <c r="Z507" s="1487">
        <f>'НЗ 2-экз'!Z504</f>
        <v>0</v>
      </c>
      <c r="AA507" s="1487">
        <f>'НЗ 2-экз'!AA504</f>
        <v>0</v>
      </c>
      <c r="AB507" s="1487">
        <f>'НЗ 2-экз'!AB504</f>
        <v>0</v>
      </c>
      <c r="AC507" s="1487">
        <f>'НЗ 2-экз'!AC504</f>
        <v>0</v>
      </c>
      <c r="AD507" s="1487">
        <f>'НЗ 2-экз'!AD504</f>
        <v>0</v>
      </c>
      <c r="AE507" s="1488"/>
      <c r="AF507" s="1488"/>
      <c r="AG507" s="1488">
        <f t="shared" si="160"/>
        <v>0</v>
      </c>
      <c r="AH507" s="1488">
        <f t="shared" si="163"/>
        <v>0</v>
      </c>
      <c r="AI507" s="1488">
        <f t="shared" si="161"/>
        <v>0</v>
      </c>
      <c r="AJ507" s="1488">
        <f t="shared" si="164"/>
        <v>0</v>
      </c>
      <c r="AK507" s="1488">
        <f t="shared" si="165"/>
        <v>0</v>
      </c>
      <c r="AL507" s="1488">
        <f t="shared" si="162"/>
        <v>0</v>
      </c>
      <c r="AM507" s="1839"/>
    </row>
    <row r="508" spans="1:39" ht="11.25" hidden="1" customHeight="1" x14ac:dyDescent="0.2">
      <c r="A508" s="1425">
        <v>266</v>
      </c>
      <c r="B508" s="1051">
        <v>112</v>
      </c>
      <c r="C508" s="1487">
        <f>'НЗ 2-экз'!C505</f>
        <v>0</v>
      </c>
      <c r="D508" s="1487">
        <f>'НЗ 2-экз'!D505</f>
        <v>0</v>
      </c>
      <c r="E508" s="1487">
        <f>'НЗ 2-экз'!E505</f>
        <v>0</v>
      </c>
      <c r="F508" s="1487">
        <f>'НЗ 2-экз'!F505</f>
        <v>0</v>
      </c>
      <c r="G508" s="1487">
        <f>'НЗ 2-экз'!G505</f>
        <v>0</v>
      </c>
      <c r="H508" s="1487">
        <f>'НЗ 2-экз'!H505</f>
        <v>0</v>
      </c>
      <c r="I508" s="1487">
        <f>'НЗ 2-экз'!I505</f>
        <v>0</v>
      </c>
      <c r="J508" s="1487">
        <f>'НЗ 2-экз'!J505</f>
        <v>0</v>
      </c>
      <c r="K508" s="1487">
        <f>'НЗ 2-экз'!K505</f>
        <v>0</v>
      </c>
      <c r="L508" s="1487">
        <f>'НЗ 2-экз'!L505</f>
        <v>0</v>
      </c>
      <c r="M508" s="1487">
        <f>'НЗ 2-экз'!M505</f>
        <v>0</v>
      </c>
      <c r="N508" s="1487">
        <f>'НЗ 2-экз'!N505</f>
        <v>0</v>
      </c>
      <c r="O508" s="1487">
        <f>'НЗ 2-экз'!O505</f>
        <v>0</v>
      </c>
      <c r="P508" s="1487">
        <f>'НЗ 2-экз'!P505</f>
        <v>0</v>
      </c>
      <c r="Q508" s="1487">
        <f>'НЗ 2-экз'!Q505</f>
        <v>0</v>
      </c>
      <c r="R508" s="1487">
        <f>'НЗ 2-экз'!R505</f>
        <v>0</v>
      </c>
      <c r="S508" s="1487">
        <f>'НЗ 2-экз'!S505</f>
        <v>0</v>
      </c>
      <c r="T508" s="1487">
        <f>'НЗ 2-экз'!T505</f>
        <v>0</v>
      </c>
      <c r="U508" s="1487">
        <f>'НЗ 2-экз'!U505</f>
        <v>0</v>
      </c>
      <c r="V508" s="1487">
        <f>'НЗ 2-экз'!V505</f>
        <v>0</v>
      </c>
      <c r="W508" s="1487">
        <f>'НЗ 2-экз'!W505</f>
        <v>0</v>
      </c>
      <c r="X508" s="1487">
        <f>'НЗ 2-экз'!X505</f>
        <v>0</v>
      </c>
      <c r="Y508" s="1487">
        <f>'НЗ 2-экз'!Y505</f>
        <v>0</v>
      </c>
      <c r="Z508" s="1487">
        <f>'НЗ 2-экз'!Z505</f>
        <v>0</v>
      </c>
      <c r="AA508" s="1487">
        <f>'НЗ 2-экз'!AA505</f>
        <v>0</v>
      </c>
      <c r="AB508" s="1487">
        <f>'НЗ 2-экз'!AB505</f>
        <v>0</v>
      </c>
      <c r="AC508" s="1487">
        <f>'НЗ 2-экз'!AC505</f>
        <v>0</v>
      </c>
      <c r="AD508" s="1487">
        <f>'НЗ 2-экз'!AD505</f>
        <v>0</v>
      </c>
      <c r="AE508" s="1488"/>
      <c r="AF508" s="1488"/>
      <c r="AG508" s="1488">
        <f t="shared" si="160"/>
        <v>0</v>
      </c>
      <c r="AH508" s="1488">
        <f t="shared" si="163"/>
        <v>0</v>
      </c>
      <c r="AI508" s="1488">
        <f t="shared" si="161"/>
        <v>0</v>
      </c>
      <c r="AJ508" s="1488">
        <f t="shared" si="164"/>
        <v>0</v>
      </c>
      <c r="AK508" s="1488">
        <f t="shared" si="165"/>
        <v>0</v>
      </c>
      <c r="AL508" s="1488">
        <f t="shared" si="162"/>
        <v>0</v>
      </c>
      <c r="AM508" s="1839"/>
    </row>
    <row r="509" spans="1:39" ht="11.25" hidden="1" customHeight="1" x14ac:dyDescent="0.2">
      <c r="A509" s="1425">
        <v>266</v>
      </c>
      <c r="B509" s="1051">
        <v>119</v>
      </c>
      <c r="C509" s="1487">
        <f>'НЗ 2-экз'!C506</f>
        <v>0</v>
      </c>
      <c r="D509" s="1487">
        <f>'НЗ 2-экз'!D506</f>
        <v>0</v>
      </c>
      <c r="E509" s="1487">
        <f>'НЗ 2-экз'!E506</f>
        <v>0</v>
      </c>
      <c r="F509" s="1487">
        <f>'НЗ 2-экз'!F506</f>
        <v>0</v>
      </c>
      <c r="G509" s="1487">
        <f>'НЗ 2-экз'!G506</f>
        <v>0</v>
      </c>
      <c r="H509" s="1487">
        <f>'НЗ 2-экз'!H506</f>
        <v>0</v>
      </c>
      <c r="I509" s="1487">
        <f>'НЗ 2-экз'!I506</f>
        <v>0</v>
      </c>
      <c r="J509" s="1487">
        <f>'НЗ 2-экз'!J506</f>
        <v>0</v>
      </c>
      <c r="K509" s="1487">
        <f>'НЗ 2-экз'!K506</f>
        <v>0</v>
      </c>
      <c r="L509" s="1487">
        <f>'НЗ 2-экз'!L506</f>
        <v>0</v>
      </c>
      <c r="M509" s="1487">
        <f>'НЗ 2-экз'!M506</f>
        <v>0</v>
      </c>
      <c r="N509" s="1487">
        <f>'НЗ 2-экз'!N506</f>
        <v>0</v>
      </c>
      <c r="O509" s="1487">
        <f>'НЗ 2-экз'!O506</f>
        <v>0</v>
      </c>
      <c r="P509" s="1487">
        <f>'НЗ 2-экз'!P506</f>
        <v>0</v>
      </c>
      <c r="Q509" s="1487">
        <f>'НЗ 2-экз'!Q506</f>
        <v>0</v>
      </c>
      <c r="R509" s="1487">
        <f>'НЗ 2-экз'!R506</f>
        <v>0</v>
      </c>
      <c r="S509" s="1487">
        <f>'НЗ 2-экз'!S506</f>
        <v>0</v>
      </c>
      <c r="T509" s="1487">
        <f>'НЗ 2-экз'!T506</f>
        <v>0</v>
      </c>
      <c r="U509" s="1487">
        <f>'НЗ 2-экз'!U506</f>
        <v>0</v>
      </c>
      <c r="V509" s="1487">
        <f>'НЗ 2-экз'!V506</f>
        <v>0</v>
      </c>
      <c r="W509" s="1487">
        <f>'НЗ 2-экз'!W506</f>
        <v>0</v>
      </c>
      <c r="X509" s="1487">
        <f>'НЗ 2-экз'!X506</f>
        <v>0</v>
      </c>
      <c r="Y509" s="1487">
        <f>'НЗ 2-экз'!Y506</f>
        <v>0</v>
      </c>
      <c r="Z509" s="1487">
        <f>'НЗ 2-экз'!Z506</f>
        <v>0</v>
      </c>
      <c r="AA509" s="1487">
        <f>'НЗ 2-экз'!AA506</f>
        <v>0</v>
      </c>
      <c r="AB509" s="1487">
        <f>'НЗ 2-экз'!AB506</f>
        <v>0</v>
      </c>
      <c r="AC509" s="1487">
        <f>'НЗ 2-экз'!AC506</f>
        <v>0</v>
      </c>
      <c r="AD509" s="1487">
        <f>'НЗ 2-экз'!AD506</f>
        <v>0</v>
      </c>
      <c r="AE509" s="1488"/>
      <c r="AF509" s="1488"/>
      <c r="AG509" s="1488">
        <f t="shared" si="160"/>
        <v>0</v>
      </c>
      <c r="AH509" s="1488">
        <f t="shared" si="163"/>
        <v>0</v>
      </c>
      <c r="AI509" s="1488">
        <f t="shared" si="161"/>
        <v>0</v>
      </c>
      <c r="AJ509" s="1488">
        <f t="shared" si="164"/>
        <v>0</v>
      </c>
      <c r="AK509" s="1488">
        <f t="shared" si="165"/>
        <v>0</v>
      </c>
      <c r="AL509" s="1488">
        <f t="shared" si="162"/>
        <v>0</v>
      </c>
      <c r="AM509" s="1839"/>
    </row>
    <row r="510" spans="1:39" ht="11.25" hidden="1" customHeight="1" x14ac:dyDescent="0.2">
      <c r="A510" s="1425">
        <v>267</v>
      </c>
      <c r="B510" s="1051">
        <v>112</v>
      </c>
      <c r="C510" s="1487">
        <f>'НЗ 2-экз'!C507</f>
        <v>0</v>
      </c>
      <c r="D510" s="1487">
        <f>'НЗ 2-экз'!D507</f>
        <v>0</v>
      </c>
      <c r="E510" s="1487">
        <f>'НЗ 2-экз'!E507</f>
        <v>0</v>
      </c>
      <c r="F510" s="1487">
        <f>'НЗ 2-экз'!F507</f>
        <v>0</v>
      </c>
      <c r="G510" s="1487">
        <f>'НЗ 2-экз'!G507</f>
        <v>0</v>
      </c>
      <c r="H510" s="1487">
        <f>'НЗ 2-экз'!H507</f>
        <v>0</v>
      </c>
      <c r="I510" s="1487">
        <f>'НЗ 2-экз'!I507</f>
        <v>0</v>
      </c>
      <c r="J510" s="1487">
        <f>'НЗ 2-экз'!J507</f>
        <v>0</v>
      </c>
      <c r="K510" s="1487">
        <f>'НЗ 2-экз'!K507</f>
        <v>0</v>
      </c>
      <c r="L510" s="1487">
        <f>'НЗ 2-экз'!L507</f>
        <v>0</v>
      </c>
      <c r="M510" s="1487">
        <f>'НЗ 2-экз'!M507</f>
        <v>0</v>
      </c>
      <c r="N510" s="1487">
        <f>'НЗ 2-экз'!N507</f>
        <v>0</v>
      </c>
      <c r="O510" s="1487">
        <f>'НЗ 2-экз'!O507</f>
        <v>0</v>
      </c>
      <c r="P510" s="1487">
        <f>'НЗ 2-экз'!P507</f>
        <v>0</v>
      </c>
      <c r="Q510" s="1487">
        <f>'НЗ 2-экз'!Q507</f>
        <v>0</v>
      </c>
      <c r="R510" s="1487">
        <f>'НЗ 2-экз'!R507</f>
        <v>0</v>
      </c>
      <c r="S510" s="1487">
        <f>'НЗ 2-экз'!S507</f>
        <v>0</v>
      </c>
      <c r="T510" s="1487">
        <f>'НЗ 2-экз'!T507</f>
        <v>0</v>
      </c>
      <c r="U510" s="1487">
        <f>'НЗ 2-экз'!U507</f>
        <v>0</v>
      </c>
      <c r="V510" s="1487">
        <f>'НЗ 2-экз'!V507</f>
        <v>0</v>
      </c>
      <c r="W510" s="1487">
        <f>'НЗ 2-экз'!W507</f>
        <v>0</v>
      </c>
      <c r="X510" s="1487">
        <f>'НЗ 2-экз'!X507</f>
        <v>0</v>
      </c>
      <c r="Y510" s="1487">
        <f>'НЗ 2-экз'!Y507</f>
        <v>0</v>
      </c>
      <c r="Z510" s="1487">
        <f>'НЗ 2-экз'!Z507</f>
        <v>0</v>
      </c>
      <c r="AA510" s="1487">
        <f>'НЗ 2-экз'!AA507</f>
        <v>0</v>
      </c>
      <c r="AB510" s="1487">
        <f>'НЗ 2-экз'!AB507</f>
        <v>0</v>
      </c>
      <c r="AC510" s="1487">
        <f>'НЗ 2-экз'!AC507</f>
        <v>0</v>
      </c>
      <c r="AD510" s="1487">
        <f>'НЗ 2-экз'!AD507</f>
        <v>0</v>
      </c>
      <c r="AE510" s="1488"/>
      <c r="AF510" s="1488"/>
      <c r="AG510" s="1488">
        <f t="shared" si="160"/>
        <v>0</v>
      </c>
      <c r="AH510" s="1488">
        <f t="shared" si="163"/>
        <v>0</v>
      </c>
      <c r="AI510" s="1488">
        <f t="shared" si="161"/>
        <v>0</v>
      </c>
      <c r="AJ510" s="1488">
        <f t="shared" si="164"/>
        <v>0</v>
      </c>
      <c r="AK510" s="1488">
        <f t="shared" si="165"/>
        <v>0</v>
      </c>
      <c r="AL510" s="1488">
        <f t="shared" si="162"/>
        <v>0</v>
      </c>
      <c r="AM510" s="1839"/>
    </row>
    <row r="511" spans="1:39" ht="11.25" hidden="1" customHeight="1" x14ac:dyDescent="0.2">
      <c r="A511" s="1429">
        <v>291</v>
      </c>
      <c r="B511" s="1147">
        <v>851</v>
      </c>
      <c r="C511" s="1487">
        <f>'НЗ 2-экз'!C508</f>
        <v>0</v>
      </c>
      <c r="D511" s="1487">
        <f>'НЗ 2-экз'!D508</f>
        <v>0</v>
      </c>
      <c r="E511" s="1487">
        <f>'НЗ 2-экз'!E508</f>
        <v>0</v>
      </c>
      <c r="F511" s="1487">
        <f>'НЗ 2-экз'!F508</f>
        <v>0</v>
      </c>
      <c r="G511" s="1487">
        <f>'НЗ 2-экз'!G508</f>
        <v>0</v>
      </c>
      <c r="H511" s="1487">
        <f>'НЗ 2-экз'!H508</f>
        <v>0</v>
      </c>
      <c r="I511" s="1487">
        <f>'НЗ 2-экз'!I508</f>
        <v>0</v>
      </c>
      <c r="J511" s="1487">
        <f>'НЗ 2-экз'!J508</f>
        <v>0</v>
      </c>
      <c r="K511" s="1487">
        <f>'НЗ 2-экз'!K508</f>
        <v>0</v>
      </c>
      <c r="L511" s="1487">
        <f>'НЗ 2-экз'!L508</f>
        <v>0</v>
      </c>
      <c r="M511" s="1487">
        <f>'НЗ 2-экз'!M508</f>
        <v>0</v>
      </c>
      <c r="N511" s="1487">
        <f>'НЗ 2-экз'!N508</f>
        <v>0</v>
      </c>
      <c r="O511" s="1487">
        <f>'НЗ 2-экз'!O508</f>
        <v>0</v>
      </c>
      <c r="P511" s="1487">
        <f>'НЗ 2-экз'!P508</f>
        <v>0</v>
      </c>
      <c r="Q511" s="1487">
        <f>'НЗ 2-экз'!Q508</f>
        <v>0</v>
      </c>
      <c r="R511" s="1487">
        <f>'НЗ 2-экз'!R508</f>
        <v>0</v>
      </c>
      <c r="S511" s="1487">
        <f>'НЗ 2-экз'!S508</f>
        <v>0</v>
      </c>
      <c r="T511" s="1487">
        <f>'НЗ 2-экз'!T508</f>
        <v>0</v>
      </c>
      <c r="U511" s="1487">
        <f>'НЗ 2-экз'!U508</f>
        <v>0</v>
      </c>
      <c r="V511" s="1487">
        <f>'НЗ 2-экз'!V508</f>
        <v>0</v>
      </c>
      <c r="W511" s="1487">
        <f>'НЗ 2-экз'!W508</f>
        <v>0</v>
      </c>
      <c r="X511" s="1487">
        <f>'НЗ 2-экз'!X508</f>
        <v>0</v>
      </c>
      <c r="Y511" s="1487">
        <f>'НЗ 2-экз'!Y508</f>
        <v>0</v>
      </c>
      <c r="Z511" s="1487">
        <f>'НЗ 2-экз'!Z508</f>
        <v>0</v>
      </c>
      <c r="AA511" s="1487">
        <f>'НЗ 2-экз'!AA508</f>
        <v>0</v>
      </c>
      <c r="AB511" s="1487">
        <f>'НЗ 2-экз'!AB508</f>
        <v>0</v>
      </c>
      <c r="AC511" s="1487">
        <f>'НЗ 2-экз'!AC508</f>
        <v>0</v>
      </c>
      <c r="AD511" s="1487">
        <f>'НЗ 2-экз'!AD508</f>
        <v>0</v>
      </c>
      <c r="AE511" s="1488"/>
      <c r="AF511" s="1488"/>
      <c r="AG511" s="1488">
        <f t="shared" si="160"/>
        <v>0</v>
      </c>
      <c r="AH511" s="1488">
        <f t="shared" si="163"/>
        <v>0</v>
      </c>
      <c r="AI511" s="1488">
        <f t="shared" si="161"/>
        <v>0</v>
      </c>
      <c r="AJ511" s="1488">
        <f t="shared" si="164"/>
        <v>0</v>
      </c>
      <c r="AK511" s="1488">
        <f t="shared" si="165"/>
        <v>0</v>
      </c>
      <c r="AL511" s="1488">
        <f t="shared" si="162"/>
        <v>0</v>
      </c>
      <c r="AM511" s="1839"/>
    </row>
    <row r="512" spans="1:39" ht="11.25" hidden="1" customHeight="1" x14ac:dyDescent="0.2">
      <c r="A512" s="1429">
        <v>291</v>
      </c>
      <c r="B512" s="1147">
        <v>851</v>
      </c>
      <c r="C512" s="1487">
        <f>'НЗ 2-экз'!C509</f>
        <v>0</v>
      </c>
      <c r="D512" s="1487">
        <f>'НЗ 2-экз'!D509</f>
        <v>0</v>
      </c>
      <c r="E512" s="1487">
        <f>'НЗ 2-экз'!E509</f>
        <v>0</v>
      </c>
      <c r="F512" s="1487">
        <f>'НЗ 2-экз'!F509</f>
        <v>0</v>
      </c>
      <c r="G512" s="1487">
        <f>'НЗ 2-экз'!G509</f>
        <v>0</v>
      </c>
      <c r="H512" s="1487">
        <f>'НЗ 2-экз'!H509</f>
        <v>0</v>
      </c>
      <c r="I512" s="1487">
        <f>'НЗ 2-экз'!I509</f>
        <v>0</v>
      </c>
      <c r="J512" s="1487">
        <f>'НЗ 2-экз'!J509</f>
        <v>0</v>
      </c>
      <c r="K512" s="1487">
        <f>'НЗ 2-экз'!K509</f>
        <v>0</v>
      </c>
      <c r="L512" s="1487">
        <f>'НЗ 2-экз'!L509</f>
        <v>0</v>
      </c>
      <c r="M512" s="1487">
        <f>'НЗ 2-экз'!M509</f>
        <v>0</v>
      </c>
      <c r="N512" s="1487">
        <f>'НЗ 2-экз'!N509</f>
        <v>0</v>
      </c>
      <c r="O512" s="1487">
        <f>'НЗ 2-экз'!O509</f>
        <v>0</v>
      </c>
      <c r="P512" s="1487">
        <f>'НЗ 2-экз'!P509</f>
        <v>0</v>
      </c>
      <c r="Q512" s="1487">
        <f>'НЗ 2-экз'!Q509</f>
        <v>0</v>
      </c>
      <c r="R512" s="1487">
        <f>'НЗ 2-экз'!R509</f>
        <v>0</v>
      </c>
      <c r="S512" s="1487">
        <f>'НЗ 2-экз'!S509</f>
        <v>0</v>
      </c>
      <c r="T512" s="1487">
        <f>'НЗ 2-экз'!T509</f>
        <v>0</v>
      </c>
      <c r="U512" s="1487">
        <f>'НЗ 2-экз'!U509</f>
        <v>0</v>
      </c>
      <c r="V512" s="1487">
        <f>'НЗ 2-экз'!V509</f>
        <v>0</v>
      </c>
      <c r="W512" s="1487">
        <f>'НЗ 2-экз'!W509</f>
        <v>0</v>
      </c>
      <c r="X512" s="1487">
        <f>'НЗ 2-экз'!X509</f>
        <v>0</v>
      </c>
      <c r="Y512" s="1487">
        <f>'НЗ 2-экз'!Y509</f>
        <v>0</v>
      </c>
      <c r="Z512" s="1487">
        <f>'НЗ 2-экз'!Z509</f>
        <v>0</v>
      </c>
      <c r="AA512" s="1487">
        <f>'НЗ 2-экз'!AA509</f>
        <v>0</v>
      </c>
      <c r="AB512" s="1487">
        <f>'НЗ 2-экз'!AB509</f>
        <v>0</v>
      </c>
      <c r="AC512" s="1487">
        <f>'НЗ 2-экз'!AC509</f>
        <v>0</v>
      </c>
      <c r="AD512" s="1487">
        <f>'НЗ 2-экз'!AD509</f>
        <v>0</v>
      </c>
      <c r="AE512" s="1488"/>
      <c r="AF512" s="1488"/>
      <c r="AG512" s="1488">
        <f t="shared" si="160"/>
        <v>0</v>
      </c>
      <c r="AH512" s="1488">
        <f t="shared" si="163"/>
        <v>0</v>
      </c>
      <c r="AI512" s="1488">
        <f t="shared" si="161"/>
        <v>0</v>
      </c>
      <c r="AJ512" s="1488">
        <f t="shared" si="164"/>
        <v>0</v>
      </c>
      <c r="AK512" s="1488">
        <f t="shared" si="165"/>
        <v>0</v>
      </c>
      <c r="AL512" s="1488">
        <f t="shared" si="162"/>
        <v>0</v>
      </c>
      <c r="AM512" s="1839"/>
    </row>
    <row r="513" spans="1:39" ht="11.25" hidden="1" customHeight="1" x14ac:dyDescent="0.2">
      <c r="A513" s="1429">
        <v>291</v>
      </c>
      <c r="B513" s="1049">
        <v>852</v>
      </c>
      <c r="C513" s="1487">
        <f>'НЗ 2-экз'!C510</f>
        <v>0</v>
      </c>
      <c r="D513" s="1487">
        <f>'НЗ 2-экз'!D510</f>
        <v>0</v>
      </c>
      <c r="E513" s="1487">
        <f>'НЗ 2-экз'!E510</f>
        <v>0</v>
      </c>
      <c r="F513" s="1487">
        <f>'НЗ 2-экз'!F510</f>
        <v>0</v>
      </c>
      <c r="G513" s="1487">
        <f>'НЗ 2-экз'!G510</f>
        <v>0</v>
      </c>
      <c r="H513" s="1487">
        <f>'НЗ 2-экз'!H510</f>
        <v>0</v>
      </c>
      <c r="I513" s="1487">
        <f>'НЗ 2-экз'!I510</f>
        <v>0</v>
      </c>
      <c r="J513" s="1487">
        <f>'НЗ 2-экз'!J510</f>
        <v>0</v>
      </c>
      <c r="K513" s="1487">
        <f>'НЗ 2-экз'!K510</f>
        <v>0</v>
      </c>
      <c r="L513" s="1487">
        <f>'НЗ 2-экз'!L510</f>
        <v>0</v>
      </c>
      <c r="M513" s="1487">
        <f>'НЗ 2-экз'!M510</f>
        <v>0</v>
      </c>
      <c r="N513" s="1487">
        <f>'НЗ 2-экз'!N510</f>
        <v>0</v>
      </c>
      <c r="O513" s="1487">
        <f>'НЗ 2-экз'!O510</f>
        <v>0</v>
      </c>
      <c r="P513" s="1487">
        <f>'НЗ 2-экз'!P510</f>
        <v>0</v>
      </c>
      <c r="Q513" s="1487">
        <f>'НЗ 2-экз'!Q510</f>
        <v>0</v>
      </c>
      <c r="R513" s="1487">
        <f>'НЗ 2-экз'!R510</f>
        <v>0</v>
      </c>
      <c r="S513" s="1487">
        <f>'НЗ 2-экз'!S510</f>
        <v>0</v>
      </c>
      <c r="T513" s="1487">
        <f>'НЗ 2-экз'!T510</f>
        <v>0</v>
      </c>
      <c r="U513" s="1487">
        <f>'НЗ 2-экз'!U510</f>
        <v>0</v>
      </c>
      <c r="V513" s="1487">
        <f>'НЗ 2-экз'!V510</f>
        <v>0</v>
      </c>
      <c r="W513" s="1487">
        <f>'НЗ 2-экз'!W510</f>
        <v>0</v>
      </c>
      <c r="X513" s="1487">
        <f>'НЗ 2-экз'!X510</f>
        <v>0</v>
      </c>
      <c r="Y513" s="1487">
        <f>'НЗ 2-экз'!Y510</f>
        <v>0</v>
      </c>
      <c r="Z513" s="1487">
        <f>'НЗ 2-экз'!Z510</f>
        <v>0</v>
      </c>
      <c r="AA513" s="1487">
        <f>'НЗ 2-экз'!AA510</f>
        <v>0</v>
      </c>
      <c r="AB513" s="1487">
        <f>'НЗ 2-экз'!AB510</f>
        <v>0</v>
      </c>
      <c r="AC513" s="1487">
        <f>'НЗ 2-экз'!AC510</f>
        <v>0</v>
      </c>
      <c r="AD513" s="1487">
        <f>'НЗ 2-экз'!AD510</f>
        <v>0</v>
      </c>
      <c r="AE513" s="1488"/>
      <c r="AF513" s="1488"/>
      <c r="AG513" s="1488">
        <f t="shared" si="160"/>
        <v>0</v>
      </c>
      <c r="AH513" s="1488">
        <f t="shared" si="163"/>
        <v>0</v>
      </c>
      <c r="AI513" s="1488">
        <f t="shared" si="161"/>
        <v>0</v>
      </c>
      <c r="AJ513" s="1488">
        <f t="shared" si="164"/>
        <v>0</v>
      </c>
      <c r="AK513" s="1488">
        <f t="shared" si="165"/>
        <v>0</v>
      </c>
      <c r="AL513" s="1488">
        <f t="shared" si="162"/>
        <v>0</v>
      </c>
      <c r="AM513" s="1839"/>
    </row>
    <row r="514" spans="1:39" ht="11.25" hidden="1" customHeight="1" x14ac:dyDescent="0.2">
      <c r="A514" s="1429">
        <v>291</v>
      </c>
      <c r="B514" s="1147">
        <v>853</v>
      </c>
      <c r="C514" s="1487">
        <f>'НЗ 2-экз'!C511</f>
        <v>0</v>
      </c>
      <c r="D514" s="1487">
        <f>'НЗ 2-экз'!D511</f>
        <v>0</v>
      </c>
      <c r="E514" s="1487">
        <f>'НЗ 2-экз'!E511</f>
        <v>0</v>
      </c>
      <c r="F514" s="1487">
        <f>'НЗ 2-экз'!F511</f>
        <v>0</v>
      </c>
      <c r="G514" s="1487">
        <f>'НЗ 2-экз'!G511</f>
        <v>0</v>
      </c>
      <c r="H514" s="1487">
        <f>'НЗ 2-экз'!H511</f>
        <v>0</v>
      </c>
      <c r="I514" s="1487">
        <f>'НЗ 2-экз'!I511</f>
        <v>0</v>
      </c>
      <c r="J514" s="1487">
        <f>'НЗ 2-экз'!J511</f>
        <v>0</v>
      </c>
      <c r="K514" s="1487">
        <f>'НЗ 2-экз'!K511</f>
        <v>0</v>
      </c>
      <c r="L514" s="1487">
        <f>'НЗ 2-экз'!L511</f>
        <v>0</v>
      </c>
      <c r="M514" s="1487">
        <f>'НЗ 2-экз'!M511</f>
        <v>0</v>
      </c>
      <c r="N514" s="1487">
        <f>'НЗ 2-экз'!N511</f>
        <v>0</v>
      </c>
      <c r="O514" s="1487">
        <f>'НЗ 2-экз'!O511</f>
        <v>0</v>
      </c>
      <c r="P514" s="1487">
        <f>'НЗ 2-экз'!P511</f>
        <v>0</v>
      </c>
      <c r="Q514" s="1487">
        <f>'НЗ 2-экз'!Q511</f>
        <v>0</v>
      </c>
      <c r="R514" s="1487">
        <f>'НЗ 2-экз'!R511</f>
        <v>0</v>
      </c>
      <c r="S514" s="1487">
        <f>'НЗ 2-экз'!S511</f>
        <v>0</v>
      </c>
      <c r="T514" s="1487">
        <f>'НЗ 2-экз'!T511</f>
        <v>0</v>
      </c>
      <c r="U514" s="1487">
        <f>'НЗ 2-экз'!U511</f>
        <v>0</v>
      </c>
      <c r="V514" s="1487">
        <f>'НЗ 2-экз'!V511</f>
        <v>0</v>
      </c>
      <c r="W514" s="1487">
        <f>'НЗ 2-экз'!W511</f>
        <v>0</v>
      </c>
      <c r="X514" s="1487">
        <f>'НЗ 2-экз'!X511</f>
        <v>0</v>
      </c>
      <c r="Y514" s="1487">
        <f>'НЗ 2-экз'!Y511</f>
        <v>0</v>
      </c>
      <c r="Z514" s="1487">
        <f>'НЗ 2-экз'!Z511</f>
        <v>0</v>
      </c>
      <c r="AA514" s="1487">
        <f>'НЗ 2-экз'!AA511</f>
        <v>0</v>
      </c>
      <c r="AB514" s="1487">
        <f>'НЗ 2-экз'!AB511</f>
        <v>0</v>
      </c>
      <c r="AC514" s="1487">
        <f>'НЗ 2-экз'!AC511</f>
        <v>0</v>
      </c>
      <c r="AD514" s="1487">
        <f>'НЗ 2-экз'!AD511</f>
        <v>0</v>
      </c>
      <c r="AE514" s="1488"/>
      <c r="AF514" s="1488"/>
      <c r="AG514" s="1488">
        <f t="shared" si="160"/>
        <v>0</v>
      </c>
      <c r="AH514" s="1488">
        <f t="shared" si="163"/>
        <v>0</v>
      </c>
      <c r="AI514" s="1488">
        <f t="shared" si="161"/>
        <v>0</v>
      </c>
      <c r="AJ514" s="1488">
        <f t="shared" si="164"/>
        <v>0</v>
      </c>
      <c r="AK514" s="1488">
        <f t="shared" si="165"/>
        <v>0</v>
      </c>
      <c r="AL514" s="1488">
        <f t="shared" si="162"/>
        <v>0</v>
      </c>
      <c r="AM514" s="1839"/>
    </row>
    <row r="515" spans="1:39" ht="11.25" hidden="1" customHeight="1" x14ac:dyDescent="0.2">
      <c r="A515" s="1429">
        <v>292</v>
      </c>
      <c r="B515" s="1049">
        <v>853</v>
      </c>
      <c r="C515" s="1487">
        <f>'НЗ 2-экз'!C512</f>
        <v>0</v>
      </c>
      <c r="D515" s="1487">
        <f>'НЗ 2-экз'!D512</f>
        <v>0</v>
      </c>
      <c r="E515" s="1487">
        <f>'НЗ 2-экз'!E512</f>
        <v>0</v>
      </c>
      <c r="F515" s="1487">
        <f>'НЗ 2-экз'!F512</f>
        <v>0</v>
      </c>
      <c r="G515" s="1487">
        <f>'НЗ 2-экз'!G512</f>
        <v>0</v>
      </c>
      <c r="H515" s="1487">
        <f>'НЗ 2-экз'!H512</f>
        <v>0</v>
      </c>
      <c r="I515" s="1487">
        <f>'НЗ 2-экз'!I512</f>
        <v>0</v>
      </c>
      <c r="J515" s="1487">
        <f>'НЗ 2-экз'!J512</f>
        <v>0</v>
      </c>
      <c r="K515" s="1487">
        <f>'НЗ 2-экз'!K512</f>
        <v>0</v>
      </c>
      <c r="L515" s="1487">
        <f>'НЗ 2-экз'!L512</f>
        <v>0</v>
      </c>
      <c r="M515" s="1487">
        <f>'НЗ 2-экз'!M512</f>
        <v>0</v>
      </c>
      <c r="N515" s="1487">
        <f>'НЗ 2-экз'!N512</f>
        <v>0</v>
      </c>
      <c r="O515" s="1487">
        <f>'НЗ 2-экз'!O512</f>
        <v>0</v>
      </c>
      <c r="P515" s="1487">
        <f>'НЗ 2-экз'!P512</f>
        <v>0</v>
      </c>
      <c r="Q515" s="1487">
        <f>'НЗ 2-экз'!Q512</f>
        <v>0</v>
      </c>
      <c r="R515" s="1487">
        <f>'НЗ 2-экз'!R512</f>
        <v>0</v>
      </c>
      <c r="S515" s="1487">
        <f>'НЗ 2-экз'!S512</f>
        <v>0</v>
      </c>
      <c r="T515" s="1487">
        <f>'НЗ 2-экз'!T512</f>
        <v>0</v>
      </c>
      <c r="U515" s="1487">
        <f>'НЗ 2-экз'!U512</f>
        <v>0</v>
      </c>
      <c r="V515" s="1487">
        <f>'НЗ 2-экз'!V512</f>
        <v>0</v>
      </c>
      <c r="W515" s="1487">
        <f>'НЗ 2-экз'!W512</f>
        <v>0</v>
      </c>
      <c r="X515" s="1487">
        <f>'НЗ 2-экз'!X512</f>
        <v>0</v>
      </c>
      <c r="Y515" s="1487">
        <f>'НЗ 2-экз'!Y512</f>
        <v>0</v>
      </c>
      <c r="Z515" s="1487">
        <f>'НЗ 2-экз'!Z512</f>
        <v>0</v>
      </c>
      <c r="AA515" s="1487">
        <f>'НЗ 2-экз'!AA512</f>
        <v>0</v>
      </c>
      <c r="AB515" s="1487">
        <f>'НЗ 2-экз'!AB512</f>
        <v>0</v>
      </c>
      <c r="AC515" s="1487">
        <f>'НЗ 2-экз'!AC512</f>
        <v>0</v>
      </c>
      <c r="AD515" s="1487">
        <f>'НЗ 2-экз'!AD512</f>
        <v>0</v>
      </c>
      <c r="AE515" s="1488"/>
      <c r="AF515" s="1488"/>
      <c r="AG515" s="1488">
        <f t="shared" si="160"/>
        <v>0</v>
      </c>
      <c r="AH515" s="1488">
        <f t="shared" si="163"/>
        <v>0</v>
      </c>
      <c r="AI515" s="1488">
        <f t="shared" si="161"/>
        <v>0</v>
      </c>
      <c r="AJ515" s="1488">
        <f t="shared" si="164"/>
        <v>0</v>
      </c>
      <c r="AK515" s="1488">
        <f t="shared" si="165"/>
        <v>0</v>
      </c>
      <c r="AL515" s="1488">
        <f t="shared" si="162"/>
        <v>0</v>
      </c>
      <c r="AM515" s="1839"/>
    </row>
    <row r="516" spans="1:39" ht="11.25" hidden="1" customHeight="1" x14ac:dyDescent="0.2">
      <c r="A516" s="1429">
        <v>293</v>
      </c>
      <c r="B516" s="1049">
        <v>851</v>
      </c>
      <c r="C516" s="1487">
        <f>'НЗ 2-экз'!C513</f>
        <v>0</v>
      </c>
      <c r="D516" s="1487">
        <f>'НЗ 2-экз'!D513</f>
        <v>0</v>
      </c>
      <c r="E516" s="1487">
        <f>'НЗ 2-экз'!E513</f>
        <v>0</v>
      </c>
      <c r="F516" s="1487">
        <f>'НЗ 2-экз'!F513</f>
        <v>0</v>
      </c>
      <c r="G516" s="1487">
        <f>'НЗ 2-экз'!G513</f>
        <v>0</v>
      </c>
      <c r="H516" s="1487">
        <f>'НЗ 2-экз'!H513</f>
        <v>0</v>
      </c>
      <c r="I516" s="1487">
        <f>'НЗ 2-экз'!I513</f>
        <v>0</v>
      </c>
      <c r="J516" s="1487">
        <f>'НЗ 2-экз'!J513</f>
        <v>0</v>
      </c>
      <c r="K516" s="1487">
        <f>'НЗ 2-экз'!K513</f>
        <v>0</v>
      </c>
      <c r="L516" s="1487">
        <f>'НЗ 2-экз'!L513</f>
        <v>0</v>
      </c>
      <c r="M516" s="1487">
        <f>'НЗ 2-экз'!M513</f>
        <v>0</v>
      </c>
      <c r="N516" s="1487">
        <f>'НЗ 2-экз'!N513</f>
        <v>0</v>
      </c>
      <c r="O516" s="1487">
        <f>'НЗ 2-экз'!O513</f>
        <v>0</v>
      </c>
      <c r="P516" s="1487">
        <f>'НЗ 2-экз'!P513</f>
        <v>0</v>
      </c>
      <c r="Q516" s="1487">
        <f>'НЗ 2-экз'!Q513</f>
        <v>0</v>
      </c>
      <c r="R516" s="1487">
        <f>'НЗ 2-экз'!R513</f>
        <v>0</v>
      </c>
      <c r="S516" s="1487">
        <f>'НЗ 2-экз'!S513</f>
        <v>0</v>
      </c>
      <c r="T516" s="1487">
        <f>'НЗ 2-экз'!T513</f>
        <v>0</v>
      </c>
      <c r="U516" s="1487">
        <f>'НЗ 2-экз'!U513</f>
        <v>0</v>
      </c>
      <c r="V516" s="1487">
        <f>'НЗ 2-экз'!V513</f>
        <v>0</v>
      </c>
      <c r="W516" s="1487">
        <f>'НЗ 2-экз'!W513</f>
        <v>0</v>
      </c>
      <c r="X516" s="1487">
        <f>'НЗ 2-экз'!X513</f>
        <v>0</v>
      </c>
      <c r="Y516" s="1487">
        <f>'НЗ 2-экз'!Y513</f>
        <v>0</v>
      </c>
      <c r="Z516" s="1487">
        <f>'НЗ 2-экз'!Z513</f>
        <v>0</v>
      </c>
      <c r="AA516" s="1487">
        <f>'НЗ 2-экз'!AA513</f>
        <v>0</v>
      </c>
      <c r="AB516" s="1487">
        <f>'НЗ 2-экз'!AB513</f>
        <v>0</v>
      </c>
      <c r="AC516" s="1487">
        <f>'НЗ 2-экз'!AC513</f>
        <v>0</v>
      </c>
      <c r="AD516" s="1487">
        <f>'НЗ 2-экз'!AD513</f>
        <v>0</v>
      </c>
      <c r="AE516" s="1488"/>
      <c r="AF516" s="1488"/>
      <c r="AG516" s="1488">
        <f t="shared" si="160"/>
        <v>0</v>
      </c>
      <c r="AH516" s="1488">
        <f t="shared" si="163"/>
        <v>0</v>
      </c>
      <c r="AI516" s="1488">
        <f t="shared" si="161"/>
        <v>0</v>
      </c>
      <c r="AJ516" s="1488">
        <f t="shared" si="164"/>
        <v>0</v>
      </c>
      <c r="AK516" s="1488">
        <f t="shared" si="165"/>
        <v>0</v>
      </c>
      <c r="AL516" s="1488">
        <f t="shared" si="162"/>
        <v>0</v>
      </c>
      <c r="AM516" s="1839"/>
    </row>
    <row r="517" spans="1:39" ht="11.25" hidden="1" customHeight="1" x14ac:dyDescent="0.2">
      <c r="A517" s="1429">
        <v>293</v>
      </c>
      <c r="B517" s="1049">
        <v>853</v>
      </c>
      <c r="C517" s="1487">
        <f>'НЗ 2-экз'!C514</f>
        <v>0</v>
      </c>
      <c r="D517" s="1487">
        <f>'НЗ 2-экз'!D514</f>
        <v>0</v>
      </c>
      <c r="E517" s="1487">
        <f>'НЗ 2-экз'!E514</f>
        <v>0</v>
      </c>
      <c r="F517" s="1487">
        <f>'НЗ 2-экз'!F514</f>
        <v>0</v>
      </c>
      <c r="G517" s="1487">
        <f>'НЗ 2-экз'!G514</f>
        <v>0</v>
      </c>
      <c r="H517" s="1487">
        <f>'НЗ 2-экз'!H514</f>
        <v>0</v>
      </c>
      <c r="I517" s="1487">
        <f>'НЗ 2-экз'!I514</f>
        <v>0</v>
      </c>
      <c r="J517" s="1487">
        <f>'НЗ 2-экз'!J514</f>
        <v>0</v>
      </c>
      <c r="K517" s="1487">
        <f>'НЗ 2-экз'!K514</f>
        <v>0</v>
      </c>
      <c r="L517" s="1487">
        <f>'НЗ 2-экз'!L514</f>
        <v>0</v>
      </c>
      <c r="M517" s="1487">
        <f>'НЗ 2-экз'!M514</f>
        <v>0</v>
      </c>
      <c r="N517" s="1487">
        <f>'НЗ 2-экз'!N514</f>
        <v>0</v>
      </c>
      <c r="O517" s="1487">
        <f>'НЗ 2-экз'!O514</f>
        <v>0</v>
      </c>
      <c r="P517" s="1487">
        <f>'НЗ 2-экз'!P514</f>
        <v>0</v>
      </c>
      <c r="Q517" s="1487">
        <f>'НЗ 2-экз'!Q514</f>
        <v>0</v>
      </c>
      <c r="R517" s="1487">
        <f>'НЗ 2-экз'!R514</f>
        <v>0</v>
      </c>
      <c r="S517" s="1487">
        <f>'НЗ 2-экз'!S514</f>
        <v>0</v>
      </c>
      <c r="T517" s="1487">
        <f>'НЗ 2-экз'!T514</f>
        <v>0</v>
      </c>
      <c r="U517" s="1487">
        <f>'НЗ 2-экз'!U514</f>
        <v>0</v>
      </c>
      <c r="V517" s="1487">
        <f>'НЗ 2-экз'!V514</f>
        <v>0</v>
      </c>
      <c r="W517" s="1487">
        <f>'НЗ 2-экз'!W514</f>
        <v>0</v>
      </c>
      <c r="X517" s="1487">
        <f>'НЗ 2-экз'!X514</f>
        <v>0</v>
      </c>
      <c r="Y517" s="1487">
        <f>'НЗ 2-экз'!Y514</f>
        <v>0</v>
      </c>
      <c r="Z517" s="1487">
        <f>'НЗ 2-экз'!Z514</f>
        <v>0</v>
      </c>
      <c r="AA517" s="1487">
        <f>'НЗ 2-экз'!AA514</f>
        <v>0</v>
      </c>
      <c r="AB517" s="1487">
        <f>'НЗ 2-экз'!AB514</f>
        <v>0</v>
      </c>
      <c r="AC517" s="1487">
        <f>'НЗ 2-экз'!AC514</f>
        <v>0</v>
      </c>
      <c r="AD517" s="1487">
        <f>'НЗ 2-экз'!AD514</f>
        <v>0</v>
      </c>
      <c r="AE517" s="1488"/>
      <c r="AF517" s="1488"/>
      <c r="AG517" s="1488">
        <f t="shared" si="160"/>
        <v>0</v>
      </c>
      <c r="AH517" s="1488">
        <f t="shared" si="163"/>
        <v>0</v>
      </c>
      <c r="AI517" s="1488">
        <f t="shared" si="161"/>
        <v>0</v>
      </c>
      <c r="AJ517" s="1488">
        <f t="shared" si="164"/>
        <v>0</v>
      </c>
      <c r="AK517" s="1488">
        <f t="shared" si="165"/>
        <v>0</v>
      </c>
      <c r="AL517" s="1488">
        <f t="shared" si="162"/>
        <v>0</v>
      </c>
      <c r="AM517" s="1839"/>
    </row>
    <row r="518" spans="1:39" ht="11.25" hidden="1" customHeight="1" x14ac:dyDescent="0.2">
      <c r="A518" s="1429">
        <v>296</v>
      </c>
      <c r="B518" s="1049">
        <v>244</v>
      </c>
      <c r="C518" s="1487">
        <f>'НЗ 2-экз'!C515</f>
        <v>0</v>
      </c>
      <c r="D518" s="1487">
        <f>'НЗ 2-экз'!D515</f>
        <v>0</v>
      </c>
      <c r="E518" s="1487">
        <f>'НЗ 2-экз'!E515</f>
        <v>0</v>
      </c>
      <c r="F518" s="1487">
        <f>'НЗ 2-экз'!F515</f>
        <v>0</v>
      </c>
      <c r="G518" s="1487">
        <f>'НЗ 2-экз'!G515</f>
        <v>0</v>
      </c>
      <c r="H518" s="1487">
        <f>'НЗ 2-экз'!H515</f>
        <v>0</v>
      </c>
      <c r="I518" s="1487">
        <f>'НЗ 2-экз'!I515</f>
        <v>0</v>
      </c>
      <c r="J518" s="1487">
        <f>'НЗ 2-экз'!J515</f>
        <v>0</v>
      </c>
      <c r="K518" s="1487">
        <f>'НЗ 2-экз'!K515</f>
        <v>0</v>
      </c>
      <c r="L518" s="1487">
        <f>'НЗ 2-экз'!L515</f>
        <v>0</v>
      </c>
      <c r="M518" s="1487">
        <f>'НЗ 2-экз'!M515</f>
        <v>0</v>
      </c>
      <c r="N518" s="1487">
        <f>'НЗ 2-экз'!N515</f>
        <v>0</v>
      </c>
      <c r="O518" s="1487">
        <f>'НЗ 2-экз'!O515</f>
        <v>0</v>
      </c>
      <c r="P518" s="1487">
        <f>'НЗ 2-экз'!P515</f>
        <v>0</v>
      </c>
      <c r="Q518" s="1487">
        <f>'НЗ 2-экз'!Q515</f>
        <v>0</v>
      </c>
      <c r="R518" s="1487">
        <f>'НЗ 2-экз'!R515</f>
        <v>0</v>
      </c>
      <c r="S518" s="1487">
        <f>'НЗ 2-экз'!S515</f>
        <v>0</v>
      </c>
      <c r="T518" s="1487">
        <f>'НЗ 2-экз'!T515</f>
        <v>0</v>
      </c>
      <c r="U518" s="1487">
        <f>'НЗ 2-экз'!U515</f>
        <v>0</v>
      </c>
      <c r="V518" s="1487">
        <f>'НЗ 2-экз'!V515</f>
        <v>0</v>
      </c>
      <c r="W518" s="1487">
        <f>'НЗ 2-экз'!W515</f>
        <v>0</v>
      </c>
      <c r="X518" s="1487">
        <f>'НЗ 2-экз'!X515</f>
        <v>0</v>
      </c>
      <c r="Y518" s="1487">
        <f>'НЗ 2-экз'!Y515</f>
        <v>0</v>
      </c>
      <c r="Z518" s="1487">
        <f>'НЗ 2-экз'!Z515</f>
        <v>0</v>
      </c>
      <c r="AA518" s="1487">
        <f>'НЗ 2-экз'!AA515</f>
        <v>0</v>
      </c>
      <c r="AB518" s="1487">
        <f>'НЗ 2-экз'!AB515</f>
        <v>0</v>
      </c>
      <c r="AC518" s="1487">
        <f>'НЗ 2-экз'!AC515</f>
        <v>0</v>
      </c>
      <c r="AD518" s="1487">
        <f>'НЗ 2-экз'!AD515</f>
        <v>0</v>
      </c>
      <c r="AE518" s="1488"/>
      <c r="AF518" s="1488"/>
      <c r="AG518" s="1488">
        <f t="shared" si="160"/>
        <v>0</v>
      </c>
      <c r="AH518" s="1488">
        <f t="shared" si="163"/>
        <v>0</v>
      </c>
      <c r="AI518" s="1488">
        <f t="shared" si="161"/>
        <v>0</v>
      </c>
      <c r="AJ518" s="1488">
        <f t="shared" si="164"/>
        <v>0</v>
      </c>
      <c r="AK518" s="1488">
        <f t="shared" si="165"/>
        <v>0</v>
      </c>
      <c r="AL518" s="1488">
        <f t="shared" si="162"/>
        <v>0</v>
      </c>
      <c r="AM518" s="1839"/>
    </row>
    <row r="519" spans="1:39" ht="11.25" hidden="1" customHeight="1" x14ac:dyDescent="0.2">
      <c r="A519" s="1429">
        <v>296</v>
      </c>
      <c r="B519" s="1049">
        <v>340</v>
      </c>
      <c r="C519" s="1487">
        <f>'НЗ 2-экз'!C516</f>
        <v>0</v>
      </c>
      <c r="D519" s="1487">
        <f>'НЗ 2-экз'!D516</f>
        <v>0</v>
      </c>
      <c r="E519" s="1487">
        <f>'НЗ 2-экз'!E516</f>
        <v>0</v>
      </c>
      <c r="F519" s="1487">
        <f>'НЗ 2-экз'!F516</f>
        <v>0</v>
      </c>
      <c r="G519" s="1487">
        <f>'НЗ 2-экз'!G516</f>
        <v>0</v>
      </c>
      <c r="H519" s="1487">
        <f>'НЗ 2-экз'!H516</f>
        <v>0</v>
      </c>
      <c r="I519" s="1487">
        <f>'НЗ 2-экз'!I516</f>
        <v>0</v>
      </c>
      <c r="J519" s="1487">
        <f>'НЗ 2-экз'!J516</f>
        <v>0</v>
      </c>
      <c r="K519" s="1487">
        <f>'НЗ 2-экз'!K516</f>
        <v>0</v>
      </c>
      <c r="L519" s="1487">
        <f>'НЗ 2-экз'!L516</f>
        <v>0</v>
      </c>
      <c r="M519" s="1487">
        <f>'НЗ 2-экз'!M516</f>
        <v>0</v>
      </c>
      <c r="N519" s="1487">
        <f>'НЗ 2-экз'!N516</f>
        <v>0</v>
      </c>
      <c r="O519" s="1487">
        <f>'НЗ 2-экз'!O516</f>
        <v>0</v>
      </c>
      <c r="P519" s="1487">
        <f>'НЗ 2-экз'!P516</f>
        <v>0</v>
      </c>
      <c r="Q519" s="1487">
        <f>'НЗ 2-экз'!Q516</f>
        <v>0</v>
      </c>
      <c r="R519" s="1487">
        <f>'НЗ 2-экз'!R516</f>
        <v>0</v>
      </c>
      <c r="S519" s="1487">
        <f>'НЗ 2-экз'!S516</f>
        <v>0</v>
      </c>
      <c r="T519" s="1487">
        <f>'НЗ 2-экз'!T516</f>
        <v>0</v>
      </c>
      <c r="U519" s="1487">
        <f>'НЗ 2-экз'!U516</f>
        <v>0</v>
      </c>
      <c r="V519" s="1487">
        <f>'НЗ 2-экз'!V516</f>
        <v>0</v>
      </c>
      <c r="W519" s="1487">
        <f>'НЗ 2-экз'!W516</f>
        <v>0</v>
      </c>
      <c r="X519" s="1487">
        <f>'НЗ 2-экз'!X516</f>
        <v>0</v>
      </c>
      <c r="Y519" s="1487">
        <f>'НЗ 2-экз'!Y516</f>
        <v>0</v>
      </c>
      <c r="Z519" s="1487">
        <f>'НЗ 2-экз'!Z516</f>
        <v>0</v>
      </c>
      <c r="AA519" s="1487">
        <f>'НЗ 2-экз'!AA516</f>
        <v>0</v>
      </c>
      <c r="AB519" s="1487">
        <f>'НЗ 2-экз'!AB516</f>
        <v>0</v>
      </c>
      <c r="AC519" s="1487">
        <f>'НЗ 2-экз'!AC516</f>
        <v>0</v>
      </c>
      <c r="AD519" s="1487">
        <f>'НЗ 2-экз'!AD516</f>
        <v>0</v>
      </c>
      <c r="AE519" s="1488"/>
      <c r="AF519" s="1488"/>
      <c r="AG519" s="1488">
        <f t="shared" si="160"/>
        <v>0</v>
      </c>
      <c r="AH519" s="1488">
        <f t="shared" si="163"/>
        <v>0</v>
      </c>
      <c r="AI519" s="1488">
        <f t="shared" si="161"/>
        <v>0</v>
      </c>
      <c r="AJ519" s="1488">
        <f t="shared" si="164"/>
        <v>0</v>
      </c>
      <c r="AK519" s="1488">
        <f t="shared" si="165"/>
        <v>0</v>
      </c>
      <c r="AL519" s="1488">
        <f t="shared" si="162"/>
        <v>0</v>
      </c>
      <c r="AM519" s="1839"/>
    </row>
    <row r="520" spans="1:39" ht="11.25" hidden="1" customHeight="1" x14ac:dyDescent="0.2">
      <c r="A520" s="1429">
        <v>296</v>
      </c>
      <c r="B520" s="1049">
        <v>360</v>
      </c>
      <c r="C520" s="1487">
        <f>'НЗ 2-экз'!C517</f>
        <v>0</v>
      </c>
      <c r="D520" s="1487">
        <f>'НЗ 2-экз'!D517</f>
        <v>0</v>
      </c>
      <c r="E520" s="1487">
        <f>'НЗ 2-экз'!E517</f>
        <v>0</v>
      </c>
      <c r="F520" s="1487">
        <f>'НЗ 2-экз'!F517</f>
        <v>0</v>
      </c>
      <c r="G520" s="1487">
        <f>'НЗ 2-экз'!G517</f>
        <v>0</v>
      </c>
      <c r="H520" s="1487">
        <f>'НЗ 2-экз'!H517</f>
        <v>0</v>
      </c>
      <c r="I520" s="1487">
        <f>'НЗ 2-экз'!I517</f>
        <v>0</v>
      </c>
      <c r="J520" s="1487">
        <f>'НЗ 2-экз'!J517</f>
        <v>0</v>
      </c>
      <c r="K520" s="1487">
        <f>'НЗ 2-экз'!K517</f>
        <v>0</v>
      </c>
      <c r="L520" s="1487">
        <f>'НЗ 2-экз'!L517</f>
        <v>0</v>
      </c>
      <c r="M520" s="1487">
        <f>'НЗ 2-экз'!M517</f>
        <v>0</v>
      </c>
      <c r="N520" s="1487">
        <f>'НЗ 2-экз'!N517</f>
        <v>0</v>
      </c>
      <c r="O520" s="1487">
        <f>'НЗ 2-экз'!O517</f>
        <v>0</v>
      </c>
      <c r="P520" s="1487">
        <f>'НЗ 2-экз'!P517</f>
        <v>0</v>
      </c>
      <c r="Q520" s="1487">
        <f>'НЗ 2-экз'!Q517</f>
        <v>0</v>
      </c>
      <c r="R520" s="1487">
        <f>'НЗ 2-экз'!R517</f>
        <v>0</v>
      </c>
      <c r="S520" s="1487">
        <f>'НЗ 2-экз'!S517</f>
        <v>0</v>
      </c>
      <c r="T520" s="1487">
        <f>'НЗ 2-экз'!T517</f>
        <v>0</v>
      </c>
      <c r="U520" s="1487">
        <f>'НЗ 2-экз'!U517</f>
        <v>0</v>
      </c>
      <c r="V520" s="1487">
        <f>'НЗ 2-экз'!V517</f>
        <v>0</v>
      </c>
      <c r="W520" s="1487">
        <f>'НЗ 2-экз'!W517</f>
        <v>0</v>
      </c>
      <c r="X520" s="1487">
        <f>'НЗ 2-экз'!X517</f>
        <v>0</v>
      </c>
      <c r="Y520" s="1487">
        <f>'НЗ 2-экз'!Y517</f>
        <v>0</v>
      </c>
      <c r="Z520" s="1487">
        <f>'НЗ 2-экз'!Z517</f>
        <v>0</v>
      </c>
      <c r="AA520" s="1487">
        <f>'НЗ 2-экз'!AA517</f>
        <v>0</v>
      </c>
      <c r="AB520" s="1487">
        <f>'НЗ 2-экз'!AB517</f>
        <v>0</v>
      </c>
      <c r="AC520" s="1487">
        <f>'НЗ 2-экз'!AC517</f>
        <v>0</v>
      </c>
      <c r="AD520" s="1487">
        <f>'НЗ 2-экз'!AD517</f>
        <v>0</v>
      </c>
      <c r="AE520" s="1488"/>
      <c r="AF520" s="1488"/>
      <c r="AG520" s="1488">
        <f t="shared" si="160"/>
        <v>0</v>
      </c>
      <c r="AH520" s="1488">
        <f t="shared" si="163"/>
        <v>0</v>
      </c>
      <c r="AI520" s="1488">
        <f t="shared" si="161"/>
        <v>0</v>
      </c>
      <c r="AJ520" s="1488">
        <f t="shared" si="164"/>
        <v>0</v>
      </c>
      <c r="AK520" s="1488">
        <f t="shared" si="165"/>
        <v>0</v>
      </c>
      <c r="AL520" s="1488">
        <f t="shared" si="162"/>
        <v>0</v>
      </c>
      <c r="AM520" s="1839"/>
    </row>
    <row r="521" spans="1:39" ht="11.25" hidden="1" customHeight="1" x14ac:dyDescent="0.2">
      <c r="A521" s="1429">
        <v>296</v>
      </c>
      <c r="B521" s="1049">
        <v>831</v>
      </c>
      <c r="C521" s="1487">
        <f>'НЗ 2-экз'!C518</f>
        <v>0</v>
      </c>
      <c r="D521" s="1487">
        <f>'НЗ 2-экз'!D518</f>
        <v>0</v>
      </c>
      <c r="E521" s="1487">
        <f>'НЗ 2-экз'!E518</f>
        <v>0</v>
      </c>
      <c r="F521" s="1487">
        <f>'НЗ 2-экз'!F518</f>
        <v>0</v>
      </c>
      <c r="G521" s="1487">
        <f>'НЗ 2-экз'!G518</f>
        <v>0</v>
      </c>
      <c r="H521" s="1487">
        <f>'НЗ 2-экз'!H518</f>
        <v>0</v>
      </c>
      <c r="I521" s="1487">
        <f>'НЗ 2-экз'!I518</f>
        <v>0</v>
      </c>
      <c r="J521" s="1487">
        <f>'НЗ 2-экз'!J518</f>
        <v>0</v>
      </c>
      <c r="K521" s="1487">
        <f>'НЗ 2-экз'!K518</f>
        <v>0</v>
      </c>
      <c r="L521" s="1487">
        <f>'НЗ 2-экз'!L518</f>
        <v>0</v>
      </c>
      <c r="M521" s="1487">
        <f>'НЗ 2-экз'!M518</f>
        <v>0</v>
      </c>
      <c r="N521" s="1487">
        <f>'НЗ 2-экз'!N518</f>
        <v>0</v>
      </c>
      <c r="O521" s="1487">
        <f>'НЗ 2-экз'!O518</f>
        <v>0</v>
      </c>
      <c r="P521" s="1487">
        <f>'НЗ 2-экз'!P518</f>
        <v>0</v>
      </c>
      <c r="Q521" s="1487">
        <f>'НЗ 2-экз'!Q518</f>
        <v>0</v>
      </c>
      <c r="R521" s="1487">
        <f>'НЗ 2-экз'!R518</f>
        <v>0</v>
      </c>
      <c r="S521" s="1487">
        <f>'НЗ 2-экз'!S518</f>
        <v>0</v>
      </c>
      <c r="T521" s="1487">
        <f>'НЗ 2-экз'!T518</f>
        <v>0</v>
      </c>
      <c r="U521" s="1487">
        <f>'НЗ 2-экз'!U518</f>
        <v>0</v>
      </c>
      <c r="V521" s="1487">
        <f>'НЗ 2-экз'!V518</f>
        <v>0</v>
      </c>
      <c r="W521" s="1487">
        <f>'НЗ 2-экз'!W518</f>
        <v>0</v>
      </c>
      <c r="X521" s="1487">
        <f>'НЗ 2-экз'!X518</f>
        <v>0</v>
      </c>
      <c r="Y521" s="1487">
        <f>'НЗ 2-экз'!Y518</f>
        <v>0</v>
      </c>
      <c r="Z521" s="1487">
        <f>'НЗ 2-экз'!Z518</f>
        <v>0</v>
      </c>
      <c r="AA521" s="1487">
        <f>'НЗ 2-экз'!AA518</f>
        <v>0</v>
      </c>
      <c r="AB521" s="1487">
        <f>'НЗ 2-экз'!AB518</f>
        <v>0</v>
      </c>
      <c r="AC521" s="1487">
        <f>'НЗ 2-экз'!AC518</f>
        <v>0</v>
      </c>
      <c r="AD521" s="1487">
        <f>'НЗ 2-экз'!AD518</f>
        <v>0</v>
      </c>
      <c r="AE521" s="1488"/>
      <c r="AF521" s="1488"/>
      <c r="AG521" s="1488">
        <f t="shared" si="160"/>
        <v>0</v>
      </c>
      <c r="AH521" s="1488">
        <f t="shared" si="163"/>
        <v>0</v>
      </c>
      <c r="AI521" s="1488">
        <f t="shared" si="161"/>
        <v>0</v>
      </c>
      <c r="AJ521" s="1488">
        <f t="shared" si="164"/>
        <v>0</v>
      </c>
      <c r="AK521" s="1488">
        <f t="shared" si="165"/>
        <v>0</v>
      </c>
      <c r="AL521" s="1488">
        <f t="shared" si="162"/>
        <v>0</v>
      </c>
      <c r="AM521" s="1839"/>
    </row>
    <row r="522" spans="1:39" ht="11.25" hidden="1" customHeight="1" x14ac:dyDescent="0.2">
      <c r="A522" s="1429">
        <v>296</v>
      </c>
      <c r="B522" s="1049">
        <v>853</v>
      </c>
      <c r="C522" s="1487">
        <f>'НЗ 2-экз'!C519</f>
        <v>0</v>
      </c>
      <c r="D522" s="1487">
        <f>'НЗ 2-экз'!D519</f>
        <v>0</v>
      </c>
      <c r="E522" s="1487">
        <f>'НЗ 2-экз'!E519</f>
        <v>0</v>
      </c>
      <c r="F522" s="1487">
        <f>'НЗ 2-экз'!F519</f>
        <v>0</v>
      </c>
      <c r="G522" s="1487">
        <f>'НЗ 2-экз'!G519</f>
        <v>0</v>
      </c>
      <c r="H522" s="1487">
        <f>'НЗ 2-экз'!H519</f>
        <v>0</v>
      </c>
      <c r="I522" s="1487">
        <f>'НЗ 2-экз'!I519</f>
        <v>0</v>
      </c>
      <c r="J522" s="1487">
        <f>'НЗ 2-экз'!J519</f>
        <v>0</v>
      </c>
      <c r="K522" s="1487">
        <f>'НЗ 2-экз'!K519</f>
        <v>0</v>
      </c>
      <c r="L522" s="1487">
        <f>'НЗ 2-экз'!L519</f>
        <v>0</v>
      </c>
      <c r="M522" s="1487">
        <f>'НЗ 2-экз'!M519</f>
        <v>0</v>
      </c>
      <c r="N522" s="1487">
        <f>'НЗ 2-экз'!N519</f>
        <v>0</v>
      </c>
      <c r="O522" s="1487">
        <f>'НЗ 2-экз'!O519</f>
        <v>0</v>
      </c>
      <c r="P522" s="1487">
        <f>'НЗ 2-экз'!P519</f>
        <v>0</v>
      </c>
      <c r="Q522" s="1487">
        <f>'НЗ 2-экз'!Q519</f>
        <v>0</v>
      </c>
      <c r="R522" s="1487">
        <f>'НЗ 2-экз'!R519</f>
        <v>0</v>
      </c>
      <c r="S522" s="1487">
        <f>'НЗ 2-экз'!S519</f>
        <v>0</v>
      </c>
      <c r="T522" s="1487">
        <f>'НЗ 2-экз'!T519</f>
        <v>0</v>
      </c>
      <c r="U522" s="1487">
        <f>'НЗ 2-экз'!U519</f>
        <v>0</v>
      </c>
      <c r="V522" s="1487">
        <f>'НЗ 2-экз'!V519</f>
        <v>0</v>
      </c>
      <c r="W522" s="1487">
        <f>'НЗ 2-экз'!W519</f>
        <v>0</v>
      </c>
      <c r="X522" s="1487">
        <f>'НЗ 2-экз'!X519</f>
        <v>0</v>
      </c>
      <c r="Y522" s="1487">
        <f>'НЗ 2-экз'!Y519</f>
        <v>0</v>
      </c>
      <c r="Z522" s="1487">
        <f>'НЗ 2-экз'!Z519</f>
        <v>0</v>
      </c>
      <c r="AA522" s="1487">
        <f>'НЗ 2-экз'!AA519</f>
        <v>0</v>
      </c>
      <c r="AB522" s="1487">
        <f>'НЗ 2-экз'!AB519</f>
        <v>0</v>
      </c>
      <c r="AC522" s="1487">
        <f>'НЗ 2-экз'!AC519</f>
        <v>0</v>
      </c>
      <c r="AD522" s="1487">
        <f>'НЗ 2-экз'!AD519</f>
        <v>0</v>
      </c>
      <c r="AE522" s="1488"/>
      <c r="AF522" s="1488"/>
      <c r="AG522" s="1488">
        <f t="shared" si="160"/>
        <v>0</v>
      </c>
      <c r="AH522" s="1488">
        <f t="shared" si="163"/>
        <v>0</v>
      </c>
      <c r="AI522" s="1488">
        <f t="shared" si="161"/>
        <v>0</v>
      </c>
      <c r="AJ522" s="1488">
        <f t="shared" si="164"/>
        <v>0</v>
      </c>
      <c r="AK522" s="1488">
        <f t="shared" si="165"/>
        <v>0</v>
      </c>
      <c r="AL522" s="1488">
        <f t="shared" si="162"/>
        <v>0</v>
      </c>
      <c r="AM522" s="1839"/>
    </row>
    <row r="523" spans="1:39" ht="11.25" hidden="1" customHeight="1" x14ac:dyDescent="0.2">
      <c r="A523" s="1425">
        <v>310</v>
      </c>
      <c r="B523" s="1057">
        <v>244</v>
      </c>
      <c r="C523" s="1487">
        <f>'НЗ 2-экз'!C520</f>
        <v>0</v>
      </c>
      <c r="D523" s="1487">
        <f>'НЗ 2-экз'!D520</f>
        <v>0</v>
      </c>
      <c r="E523" s="1487">
        <f>'НЗ 2-экз'!E520</f>
        <v>0</v>
      </c>
      <c r="F523" s="1487">
        <f>'НЗ 2-экз'!F520</f>
        <v>0</v>
      </c>
      <c r="G523" s="1487">
        <f>'НЗ 2-экз'!G520</f>
        <v>0</v>
      </c>
      <c r="H523" s="1487">
        <f>'НЗ 2-экз'!H520</f>
        <v>0</v>
      </c>
      <c r="I523" s="1487">
        <f>'НЗ 2-экз'!I520</f>
        <v>0</v>
      </c>
      <c r="J523" s="1487">
        <f>'НЗ 2-экз'!J520</f>
        <v>0</v>
      </c>
      <c r="K523" s="1487">
        <f>'НЗ 2-экз'!K520</f>
        <v>0</v>
      </c>
      <c r="L523" s="1487">
        <f>'НЗ 2-экз'!L520</f>
        <v>0</v>
      </c>
      <c r="M523" s="1487">
        <f>'НЗ 2-экз'!M520</f>
        <v>0</v>
      </c>
      <c r="N523" s="1487">
        <f>'НЗ 2-экз'!N520</f>
        <v>0</v>
      </c>
      <c r="O523" s="1487">
        <f>'НЗ 2-экз'!O520</f>
        <v>0</v>
      </c>
      <c r="P523" s="1487">
        <f>'НЗ 2-экз'!P520</f>
        <v>0</v>
      </c>
      <c r="Q523" s="1487">
        <f>'НЗ 2-экз'!Q520</f>
        <v>0</v>
      </c>
      <c r="R523" s="1487">
        <f>'НЗ 2-экз'!R520</f>
        <v>0</v>
      </c>
      <c r="S523" s="1487">
        <f>'НЗ 2-экз'!S520</f>
        <v>0</v>
      </c>
      <c r="T523" s="1487">
        <f>'НЗ 2-экз'!T520</f>
        <v>0</v>
      </c>
      <c r="U523" s="1487">
        <f>'НЗ 2-экз'!U520</f>
        <v>0</v>
      </c>
      <c r="V523" s="1487">
        <f>'НЗ 2-экз'!V520</f>
        <v>0</v>
      </c>
      <c r="W523" s="1487">
        <f>'НЗ 2-экз'!W520</f>
        <v>0</v>
      </c>
      <c r="X523" s="1487">
        <f>'НЗ 2-экз'!X520</f>
        <v>0</v>
      </c>
      <c r="Y523" s="1487">
        <f>'НЗ 2-экз'!Y520</f>
        <v>0</v>
      </c>
      <c r="Z523" s="1487">
        <f>'НЗ 2-экз'!Z520</f>
        <v>0</v>
      </c>
      <c r="AA523" s="1487">
        <f>'НЗ 2-экз'!AA520</f>
        <v>0</v>
      </c>
      <c r="AB523" s="1487">
        <f>'НЗ 2-экз'!AB520</f>
        <v>0</v>
      </c>
      <c r="AC523" s="1487">
        <f>'НЗ 2-экз'!AC520</f>
        <v>0</v>
      </c>
      <c r="AD523" s="1487">
        <f>'НЗ 2-экз'!AD520</f>
        <v>0</v>
      </c>
      <c r="AE523" s="1488"/>
      <c r="AF523" s="1488"/>
      <c r="AG523" s="1488">
        <f t="shared" si="160"/>
        <v>0</v>
      </c>
      <c r="AH523" s="1488">
        <f t="shared" si="163"/>
        <v>0</v>
      </c>
      <c r="AI523" s="1488">
        <f t="shared" si="161"/>
        <v>0</v>
      </c>
      <c r="AJ523" s="1488">
        <f t="shared" si="164"/>
        <v>0</v>
      </c>
      <c r="AK523" s="1488">
        <f t="shared" si="165"/>
        <v>0</v>
      </c>
      <c r="AL523" s="1488">
        <f t="shared" si="162"/>
        <v>0</v>
      </c>
      <c r="AM523" s="1839"/>
    </row>
    <row r="524" spans="1:39" ht="11.25" hidden="1" customHeight="1" x14ac:dyDescent="0.2">
      <c r="A524" s="1430">
        <v>320</v>
      </c>
      <c r="B524" s="1045">
        <v>244</v>
      </c>
      <c r="C524" s="1487">
        <f>'НЗ 2-экз'!C521</f>
        <v>0</v>
      </c>
      <c r="D524" s="1487">
        <f>'НЗ 2-экз'!D521</f>
        <v>0</v>
      </c>
      <c r="E524" s="1487">
        <f>'НЗ 2-экз'!E521</f>
        <v>0</v>
      </c>
      <c r="F524" s="1487">
        <f>'НЗ 2-экз'!F521</f>
        <v>0</v>
      </c>
      <c r="G524" s="1487">
        <f>'НЗ 2-экз'!G521</f>
        <v>0</v>
      </c>
      <c r="H524" s="1487">
        <f>'НЗ 2-экз'!H521</f>
        <v>0</v>
      </c>
      <c r="I524" s="1487">
        <f>'НЗ 2-экз'!I521</f>
        <v>0</v>
      </c>
      <c r="J524" s="1487">
        <f>'НЗ 2-экз'!J521</f>
        <v>0</v>
      </c>
      <c r="K524" s="1487">
        <f>'НЗ 2-экз'!K521</f>
        <v>0</v>
      </c>
      <c r="L524" s="1487">
        <f>'НЗ 2-экз'!L521</f>
        <v>0</v>
      </c>
      <c r="M524" s="1487">
        <f>'НЗ 2-экз'!M521</f>
        <v>0</v>
      </c>
      <c r="N524" s="1487">
        <f>'НЗ 2-экз'!N521</f>
        <v>0</v>
      </c>
      <c r="O524" s="1487">
        <f>'НЗ 2-экз'!O521</f>
        <v>0</v>
      </c>
      <c r="P524" s="1487">
        <f>'НЗ 2-экз'!P521</f>
        <v>0</v>
      </c>
      <c r="Q524" s="1487">
        <f>'НЗ 2-экз'!Q521</f>
        <v>0</v>
      </c>
      <c r="R524" s="1487">
        <f>'НЗ 2-экз'!R521</f>
        <v>0</v>
      </c>
      <c r="S524" s="1487">
        <f>'НЗ 2-экз'!S521</f>
        <v>0</v>
      </c>
      <c r="T524" s="1487">
        <f>'НЗ 2-экз'!T521</f>
        <v>0</v>
      </c>
      <c r="U524" s="1487">
        <f>'НЗ 2-экз'!U521</f>
        <v>0</v>
      </c>
      <c r="V524" s="1487">
        <f>'НЗ 2-экз'!V521</f>
        <v>0</v>
      </c>
      <c r="W524" s="1487">
        <f>'НЗ 2-экз'!W521</f>
        <v>0</v>
      </c>
      <c r="X524" s="1487">
        <f>'НЗ 2-экз'!X521</f>
        <v>0</v>
      </c>
      <c r="Y524" s="1487">
        <f>'НЗ 2-экз'!Y521</f>
        <v>0</v>
      </c>
      <c r="Z524" s="1487">
        <f>'НЗ 2-экз'!Z521</f>
        <v>0</v>
      </c>
      <c r="AA524" s="1487">
        <f>'НЗ 2-экз'!AA521</f>
        <v>0</v>
      </c>
      <c r="AB524" s="1487">
        <f>'НЗ 2-экз'!AB521</f>
        <v>0</v>
      </c>
      <c r="AC524" s="1487">
        <f>'НЗ 2-экз'!AC521</f>
        <v>0</v>
      </c>
      <c r="AD524" s="1487">
        <f>'НЗ 2-экз'!AD521</f>
        <v>0</v>
      </c>
      <c r="AE524" s="1488"/>
      <c r="AF524" s="1488"/>
      <c r="AG524" s="1488">
        <f t="shared" si="160"/>
        <v>0</v>
      </c>
      <c r="AH524" s="1488">
        <f t="shared" si="163"/>
        <v>0</v>
      </c>
      <c r="AI524" s="1488">
        <f t="shared" si="161"/>
        <v>0</v>
      </c>
      <c r="AJ524" s="1488">
        <f t="shared" si="164"/>
        <v>0</v>
      </c>
      <c r="AK524" s="1488">
        <f t="shared" si="165"/>
        <v>0</v>
      </c>
      <c r="AL524" s="1488">
        <f t="shared" si="162"/>
        <v>0</v>
      </c>
      <c r="AM524" s="1839"/>
    </row>
    <row r="525" spans="1:39" ht="11.25" hidden="1" customHeight="1" x14ac:dyDescent="0.2">
      <c r="A525" s="1425">
        <v>340</v>
      </c>
      <c r="B525" s="1057">
        <v>244</v>
      </c>
      <c r="C525" s="1487">
        <f>'НЗ 2-экз'!C522</f>
        <v>0</v>
      </c>
      <c r="D525" s="1487">
        <f>'НЗ 2-экз'!D522</f>
        <v>0</v>
      </c>
      <c r="E525" s="1487">
        <f>'НЗ 2-экз'!E522</f>
        <v>0</v>
      </c>
      <c r="F525" s="1487">
        <f>'НЗ 2-экз'!F522</f>
        <v>0</v>
      </c>
      <c r="G525" s="1487">
        <f>'НЗ 2-экз'!G522</f>
        <v>0</v>
      </c>
      <c r="H525" s="1487">
        <f>'НЗ 2-экз'!H522</f>
        <v>0</v>
      </c>
      <c r="I525" s="1487">
        <f>'НЗ 2-экз'!I522</f>
        <v>0</v>
      </c>
      <c r="J525" s="1487">
        <f>'НЗ 2-экз'!J522</f>
        <v>0</v>
      </c>
      <c r="K525" s="1487">
        <f>'НЗ 2-экз'!K522</f>
        <v>0</v>
      </c>
      <c r="L525" s="1487">
        <f>'НЗ 2-экз'!L522</f>
        <v>0</v>
      </c>
      <c r="M525" s="1487">
        <f>'НЗ 2-экз'!M522</f>
        <v>0</v>
      </c>
      <c r="N525" s="1487">
        <f>'НЗ 2-экз'!N522</f>
        <v>0</v>
      </c>
      <c r="O525" s="1487">
        <f>'НЗ 2-экз'!O522</f>
        <v>0</v>
      </c>
      <c r="P525" s="1487">
        <f>'НЗ 2-экз'!P522</f>
        <v>0</v>
      </c>
      <c r="Q525" s="1487">
        <f>'НЗ 2-экз'!Q522</f>
        <v>0</v>
      </c>
      <c r="R525" s="1487">
        <f>'НЗ 2-экз'!R522</f>
        <v>0</v>
      </c>
      <c r="S525" s="1487">
        <f>'НЗ 2-экз'!S522</f>
        <v>0</v>
      </c>
      <c r="T525" s="1487">
        <f>'НЗ 2-экз'!T522</f>
        <v>0</v>
      </c>
      <c r="U525" s="1487">
        <f>'НЗ 2-экз'!U522</f>
        <v>0</v>
      </c>
      <c r="V525" s="1487">
        <f>'НЗ 2-экз'!V522</f>
        <v>0</v>
      </c>
      <c r="W525" s="1487">
        <f>'НЗ 2-экз'!W522</f>
        <v>0</v>
      </c>
      <c r="X525" s="1487">
        <f>'НЗ 2-экз'!X522</f>
        <v>0</v>
      </c>
      <c r="Y525" s="1487">
        <f>'НЗ 2-экз'!Y522</f>
        <v>0</v>
      </c>
      <c r="Z525" s="1487">
        <f>'НЗ 2-экз'!Z522</f>
        <v>0</v>
      </c>
      <c r="AA525" s="1487">
        <f>'НЗ 2-экз'!AA522</f>
        <v>0</v>
      </c>
      <c r="AB525" s="1487">
        <f>'НЗ 2-экз'!AB522</f>
        <v>0</v>
      </c>
      <c r="AC525" s="1487">
        <f>'НЗ 2-экз'!AC522</f>
        <v>0</v>
      </c>
      <c r="AD525" s="1487">
        <f>'НЗ 2-экз'!AD522</f>
        <v>0</v>
      </c>
      <c r="AE525" s="1488"/>
      <c r="AF525" s="1488"/>
      <c r="AG525" s="1488">
        <f t="shared" si="160"/>
        <v>0</v>
      </c>
      <c r="AH525" s="1488">
        <f t="shared" si="163"/>
        <v>0</v>
      </c>
      <c r="AI525" s="1488">
        <f t="shared" si="161"/>
        <v>0</v>
      </c>
      <c r="AJ525" s="1488">
        <f t="shared" si="164"/>
        <v>0</v>
      </c>
      <c r="AK525" s="1488">
        <f t="shared" si="165"/>
        <v>0</v>
      </c>
      <c r="AL525" s="1488">
        <f t="shared" si="162"/>
        <v>0</v>
      </c>
      <c r="AM525" s="1839"/>
    </row>
    <row r="526" spans="1:39" ht="11.25" hidden="1" customHeight="1" x14ac:dyDescent="0.2">
      <c r="A526" s="1425">
        <v>341</v>
      </c>
      <c r="B526" s="1057">
        <v>244</v>
      </c>
      <c r="C526" s="1487">
        <f>'НЗ 2-экз'!C523</f>
        <v>0</v>
      </c>
      <c r="D526" s="1487">
        <f>'НЗ 2-экз'!D523</f>
        <v>0</v>
      </c>
      <c r="E526" s="1487">
        <f>'НЗ 2-экз'!E523</f>
        <v>0</v>
      </c>
      <c r="F526" s="1487">
        <f>'НЗ 2-экз'!F523</f>
        <v>0</v>
      </c>
      <c r="G526" s="1487">
        <f>'НЗ 2-экз'!G523</f>
        <v>0</v>
      </c>
      <c r="H526" s="1487">
        <f>'НЗ 2-экз'!H523</f>
        <v>0</v>
      </c>
      <c r="I526" s="1487">
        <f>'НЗ 2-экз'!I523</f>
        <v>0</v>
      </c>
      <c r="J526" s="1487">
        <f>'НЗ 2-экз'!J523</f>
        <v>0</v>
      </c>
      <c r="K526" s="1487">
        <f>'НЗ 2-экз'!K523</f>
        <v>0</v>
      </c>
      <c r="L526" s="1487">
        <f>'НЗ 2-экз'!L523</f>
        <v>0</v>
      </c>
      <c r="M526" s="1487">
        <f>'НЗ 2-экз'!M523</f>
        <v>0</v>
      </c>
      <c r="N526" s="1487">
        <f>'НЗ 2-экз'!N523</f>
        <v>0</v>
      </c>
      <c r="O526" s="1487">
        <f>'НЗ 2-экз'!O523</f>
        <v>0</v>
      </c>
      <c r="P526" s="1487">
        <f>'НЗ 2-экз'!P523</f>
        <v>0</v>
      </c>
      <c r="Q526" s="1487">
        <f>'НЗ 2-экз'!Q523</f>
        <v>0</v>
      </c>
      <c r="R526" s="1487">
        <f>'НЗ 2-экз'!R523</f>
        <v>0</v>
      </c>
      <c r="S526" s="1487">
        <f>'НЗ 2-экз'!S523</f>
        <v>0</v>
      </c>
      <c r="T526" s="1487">
        <f>'НЗ 2-экз'!T523</f>
        <v>0</v>
      </c>
      <c r="U526" s="1487">
        <f>'НЗ 2-экз'!U523</f>
        <v>0</v>
      </c>
      <c r="V526" s="1487">
        <f>'НЗ 2-экз'!V523</f>
        <v>0</v>
      </c>
      <c r="W526" s="1487">
        <f>'НЗ 2-экз'!W523</f>
        <v>0</v>
      </c>
      <c r="X526" s="1487">
        <f>'НЗ 2-экз'!X523</f>
        <v>0</v>
      </c>
      <c r="Y526" s="1487">
        <f>'НЗ 2-экз'!Y523</f>
        <v>0</v>
      </c>
      <c r="Z526" s="1487">
        <f>'НЗ 2-экз'!Z523</f>
        <v>0</v>
      </c>
      <c r="AA526" s="1487">
        <f>'НЗ 2-экз'!AA523</f>
        <v>0</v>
      </c>
      <c r="AB526" s="1487">
        <f>'НЗ 2-экз'!AB523</f>
        <v>0</v>
      </c>
      <c r="AC526" s="1487">
        <f>'НЗ 2-экз'!AC523</f>
        <v>0</v>
      </c>
      <c r="AD526" s="1487">
        <f>'НЗ 2-экз'!AD523</f>
        <v>0</v>
      </c>
      <c r="AE526" s="1488"/>
      <c r="AF526" s="1488"/>
      <c r="AG526" s="1488">
        <f t="shared" si="160"/>
        <v>0</v>
      </c>
      <c r="AH526" s="1488">
        <f t="shared" si="163"/>
        <v>0</v>
      </c>
      <c r="AI526" s="1488">
        <f t="shared" si="161"/>
        <v>0</v>
      </c>
      <c r="AJ526" s="1488">
        <f t="shared" si="164"/>
        <v>0</v>
      </c>
      <c r="AK526" s="1488">
        <f t="shared" si="165"/>
        <v>0</v>
      </c>
      <c r="AL526" s="1488">
        <f t="shared" si="162"/>
        <v>0</v>
      </c>
      <c r="AM526" s="1839"/>
    </row>
    <row r="527" spans="1:39" ht="11.25" hidden="1" customHeight="1" x14ac:dyDescent="0.2">
      <c r="A527" s="1425">
        <v>342</v>
      </c>
      <c r="B527" s="1057">
        <v>244</v>
      </c>
      <c r="C527" s="1487">
        <f>'НЗ 2-экз'!C524</f>
        <v>0</v>
      </c>
      <c r="D527" s="1487">
        <f>'НЗ 2-экз'!D524</f>
        <v>0</v>
      </c>
      <c r="E527" s="1487">
        <f>'НЗ 2-экз'!E524</f>
        <v>0</v>
      </c>
      <c r="F527" s="1487">
        <f>'НЗ 2-экз'!F524</f>
        <v>0</v>
      </c>
      <c r="G527" s="1487">
        <f>'НЗ 2-экз'!G524</f>
        <v>0</v>
      </c>
      <c r="H527" s="1487">
        <f>'НЗ 2-экз'!H524</f>
        <v>0</v>
      </c>
      <c r="I527" s="1487">
        <f>'НЗ 2-экз'!I524</f>
        <v>0</v>
      </c>
      <c r="J527" s="1487">
        <f>'НЗ 2-экз'!J524</f>
        <v>0</v>
      </c>
      <c r="K527" s="1487">
        <f>'НЗ 2-экз'!K524</f>
        <v>0</v>
      </c>
      <c r="L527" s="1487">
        <f>'НЗ 2-экз'!L524</f>
        <v>0</v>
      </c>
      <c r="M527" s="1487">
        <f>'НЗ 2-экз'!M524</f>
        <v>0</v>
      </c>
      <c r="N527" s="1487">
        <f>'НЗ 2-экз'!N524</f>
        <v>0</v>
      </c>
      <c r="O527" s="1487">
        <f>'НЗ 2-экз'!O524</f>
        <v>0</v>
      </c>
      <c r="P527" s="1487">
        <f>'НЗ 2-экз'!P524</f>
        <v>0</v>
      </c>
      <c r="Q527" s="1487">
        <f>'НЗ 2-экз'!Q524</f>
        <v>0</v>
      </c>
      <c r="R527" s="1487">
        <f>'НЗ 2-экз'!R524</f>
        <v>0</v>
      </c>
      <c r="S527" s="1487">
        <f>'НЗ 2-экз'!S524</f>
        <v>0</v>
      </c>
      <c r="T527" s="1487">
        <f>'НЗ 2-экз'!T524</f>
        <v>0</v>
      </c>
      <c r="U527" s="1487">
        <f>'НЗ 2-экз'!U524</f>
        <v>0</v>
      </c>
      <c r="V527" s="1487">
        <f>'НЗ 2-экз'!V524</f>
        <v>0</v>
      </c>
      <c r="W527" s="1487">
        <f>'НЗ 2-экз'!W524</f>
        <v>0</v>
      </c>
      <c r="X527" s="1487">
        <f>'НЗ 2-экз'!X524</f>
        <v>0</v>
      </c>
      <c r="Y527" s="1487">
        <f>'НЗ 2-экз'!Y524</f>
        <v>0</v>
      </c>
      <c r="Z527" s="1487">
        <f>'НЗ 2-экз'!Z524</f>
        <v>0</v>
      </c>
      <c r="AA527" s="1487">
        <f>'НЗ 2-экз'!AA524</f>
        <v>0</v>
      </c>
      <c r="AB527" s="1487">
        <f>'НЗ 2-экз'!AB524</f>
        <v>0</v>
      </c>
      <c r="AC527" s="1487">
        <f>'НЗ 2-экз'!AC524</f>
        <v>0</v>
      </c>
      <c r="AD527" s="1487">
        <f>'НЗ 2-экз'!AD524</f>
        <v>0</v>
      </c>
      <c r="AE527" s="1488"/>
      <c r="AF527" s="1488"/>
      <c r="AG527" s="1488">
        <f t="shared" si="160"/>
        <v>0</v>
      </c>
      <c r="AH527" s="1488">
        <f t="shared" si="163"/>
        <v>0</v>
      </c>
      <c r="AI527" s="1488">
        <f t="shared" si="161"/>
        <v>0</v>
      </c>
      <c r="AJ527" s="1488">
        <f t="shared" si="164"/>
        <v>0</v>
      </c>
      <c r="AK527" s="1488">
        <f t="shared" si="165"/>
        <v>0</v>
      </c>
      <c r="AL527" s="1488">
        <f t="shared" si="162"/>
        <v>0</v>
      </c>
      <c r="AM527" s="1839"/>
    </row>
    <row r="528" spans="1:39" ht="11.25" hidden="1" customHeight="1" x14ac:dyDescent="0.2">
      <c r="A528" s="1425">
        <v>343</v>
      </c>
      <c r="B528" s="1057">
        <v>244</v>
      </c>
      <c r="C528" s="1487">
        <f>'НЗ 2-экз'!C525</f>
        <v>0</v>
      </c>
      <c r="D528" s="1487">
        <f>'НЗ 2-экз'!D525</f>
        <v>0</v>
      </c>
      <c r="E528" s="1487">
        <f>'НЗ 2-экз'!E525</f>
        <v>0</v>
      </c>
      <c r="F528" s="1487">
        <f>'НЗ 2-экз'!F525</f>
        <v>0</v>
      </c>
      <c r="G528" s="1487">
        <f>'НЗ 2-экз'!G525</f>
        <v>0</v>
      </c>
      <c r="H528" s="1487">
        <f>'НЗ 2-экз'!H525</f>
        <v>0</v>
      </c>
      <c r="I528" s="1487">
        <f>'НЗ 2-экз'!I525</f>
        <v>0</v>
      </c>
      <c r="J528" s="1487">
        <f>'НЗ 2-экз'!J525</f>
        <v>0</v>
      </c>
      <c r="K528" s="1487">
        <f>'НЗ 2-экз'!K525</f>
        <v>0</v>
      </c>
      <c r="L528" s="1487">
        <f>'НЗ 2-экз'!L525</f>
        <v>0</v>
      </c>
      <c r="M528" s="1487">
        <f>'НЗ 2-экз'!M525</f>
        <v>0</v>
      </c>
      <c r="N528" s="1487">
        <f>'НЗ 2-экз'!N525</f>
        <v>0</v>
      </c>
      <c r="O528" s="1487">
        <f>'НЗ 2-экз'!O525</f>
        <v>0</v>
      </c>
      <c r="P528" s="1487">
        <f>'НЗ 2-экз'!P525</f>
        <v>0</v>
      </c>
      <c r="Q528" s="1487">
        <f>'НЗ 2-экз'!Q525</f>
        <v>0</v>
      </c>
      <c r="R528" s="1487">
        <f>'НЗ 2-экз'!R525</f>
        <v>0</v>
      </c>
      <c r="S528" s="1487">
        <f>'НЗ 2-экз'!S525</f>
        <v>0</v>
      </c>
      <c r="T528" s="1487">
        <f>'НЗ 2-экз'!T525</f>
        <v>0</v>
      </c>
      <c r="U528" s="1487">
        <f>'НЗ 2-экз'!U525</f>
        <v>0</v>
      </c>
      <c r="V528" s="1487">
        <f>'НЗ 2-экз'!V525</f>
        <v>0</v>
      </c>
      <c r="W528" s="1487">
        <f>'НЗ 2-экз'!W525</f>
        <v>0</v>
      </c>
      <c r="X528" s="1487">
        <f>'НЗ 2-экз'!X525</f>
        <v>0</v>
      </c>
      <c r="Y528" s="1487">
        <f>'НЗ 2-экз'!Y525</f>
        <v>0</v>
      </c>
      <c r="Z528" s="1487">
        <f>'НЗ 2-экз'!Z525</f>
        <v>0</v>
      </c>
      <c r="AA528" s="1487">
        <f>'НЗ 2-экз'!AA525</f>
        <v>0</v>
      </c>
      <c r="AB528" s="1487">
        <f>'НЗ 2-экз'!AB525</f>
        <v>0</v>
      </c>
      <c r="AC528" s="1487">
        <f>'НЗ 2-экз'!AC525</f>
        <v>0</v>
      </c>
      <c r="AD528" s="1487">
        <f>'НЗ 2-экз'!AD525</f>
        <v>0</v>
      </c>
      <c r="AE528" s="1488"/>
      <c r="AF528" s="1488"/>
      <c r="AG528" s="1488">
        <f t="shared" si="160"/>
        <v>0</v>
      </c>
      <c r="AH528" s="1488">
        <f t="shared" si="163"/>
        <v>0</v>
      </c>
      <c r="AI528" s="1488">
        <f t="shared" si="161"/>
        <v>0</v>
      </c>
      <c r="AJ528" s="1488">
        <f t="shared" si="164"/>
        <v>0</v>
      </c>
      <c r="AK528" s="1488">
        <f t="shared" si="165"/>
        <v>0</v>
      </c>
      <c r="AL528" s="1488">
        <f t="shared" si="162"/>
        <v>0</v>
      </c>
      <c r="AM528" s="1839"/>
    </row>
    <row r="529" spans="1:39" ht="11.25" hidden="1" customHeight="1" x14ac:dyDescent="0.2">
      <c r="A529" s="1425">
        <v>344</v>
      </c>
      <c r="B529" s="1057">
        <v>244</v>
      </c>
      <c r="C529" s="1487">
        <f>'НЗ 2-экз'!C526</f>
        <v>0</v>
      </c>
      <c r="D529" s="1487">
        <f>'НЗ 2-экз'!D526</f>
        <v>0</v>
      </c>
      <c r="E529" s="1487">
        <f>'НЗ 2-экз'!E526</f>
        <v>0</v>
      </c>
      <c r="F529" s="1487">
        <f>'НЗ 2-экз'!F526</f>
        <v>0</v>
      </c>
      <c r="G529" s="1487">
        <f>'НЗ 2-экз'!G526</f>
        <v>0</v>
      </c>
      <c r="H529" s="1487">
        <f>'НЗ 2-экз'!H526</f>
        <v>0</v>
      </c>
      <c r="I529" s="1487">
        <f>'НЗ 2-экз'!I526</f>
        <v>0</v>
      </c>
      <c r="J529" s="1487">
        <f>'НЗ 2-экз'!J526</f>
        <v>0</v>
      </c>
      <c r="K529" s="1487">
        <f>'НЗ 2-экз'!K526</f>
        <v>0</v>
      </c>
      <c r="L529" s="1487">
        <f>'НЗ 2-экз'!L526</f>
        <v>0</v>
      </c>
      <c r="M529" s="1487">
        <f>'НЗ 2-экз'!M526</f>
        <v>0</v>
      </c>
      <c r="N529" s="1487">
        <f>'НЗ 2-экз'!N526</f>
        <v>0</v>
      </c>
      <c r="O529" s="1487">
        <f>'НЗ 2-экз'!O526</f>
        <v>0</v>
      </c>
      <c r="P529" s="1487">
        <f>'НЗ 2-экз'!P526</f>
        <v>0</v>
      </c>
      <c r="Q529" s="1487">
        <f>'НЗ 2-экз'!Q526</f>
        <v>0</v>
      </c>
      <c r="R529" s="1487">
        <f>'НЗ 2-экз'!R526</f>
        <v>0</v>
      </c>
      <c r="S529" s="1487">
        <f>'НЗ 2-экз'!S526</f>
        <v>0</v>
      </c>
      <c r="T529" s="1487">
        <f>'НЗ 2-экз'!T526</f>
        <v>0</v>
      </c>
      <c r="U529" s="1487">
        <f>'НЗ 2-экз'!U526</f>
        <v>0</v>
      </c>
      <c r="V529" s="1487">
        <f>'НЗ 2-экз'!V526</f>
        <v>0</v>
      </c>
      <c r="W529" s="1487">
        <f>'НЗ 2-экз'!W526</f>
        <v>0</v>
      </c>
      <c r="X529" s="1487">
        <f>'НЗ 2-экз'!X526</f>
        <v>0</v>
      </c>
      <c r="Y529" s="1487">
        <f>'НЗ 2-экз'!Y526</f>
        <v>0</v>
      </c>
      <c r="Z529" s="1487">
        <f>'НЗ 2-экз'!Z526</f>
        <v>0</v>
      </c>
      <c r="AA529" s="1487">
        <f>'НЗ 2-экз'!AA526</f>
        <v>0</v>
      </c>
      <c r="AB529" s="1487">
        <f>'НЗ 2-экз'!AB526</f>
        <v>0</v>
      </c>
      <c r="AC529" s="1487">
        <f>'НЗ 2-экз'!AC526</f>
        <v>0</v>
      </c>
      <c r="AD529" s="1487">
        <f>'НЗ 2-экз'!AD526</f>
        <v>0</v>
      </c>
      <c r="AE529" s="1488"/>
      <c r="AF529" s="1488"/>
      <c r="AG529" s="1488">
        <f t="shared" si="160"/>
        <v>0</v>
      </c>
      <c r="AH529" s="1488">
        <f t="shared" si="163"/>
        <v>0</v>
      </c>
      <c r="AI529" s="1488">
        <f t="shared" si="161"/>
        <v>0</v>
      </c>
      <c r="AJ529" s="1488">
        <f t="shared" si="164"/>
        <v>0</v>
      </c>
      <c r="AK529" s="1488">
        <f t="shared" si="165"/>
        <v>0</v>
      </c>
      <c r="AL529" s="1488">
        <f t="shared" si="162"/>
        <v>0</v>
      </c>
      <c r="AM529" s="1839"/>
    </row>
    <row r="530" spans="1:39" ht="11.25" hidden="1" customHeight="1" x14ac:dyDescent="0.2">
      <c r="A530" s="1425">
        <v>345</v>
      </c>
      <c r="B530" s="1057">
        <v>244</v>
      </c>
      <c r="C530" s="1487">
        <f>'НЗ 2-экз'!C527</f>
        <v>0</v>
      </c>
      <c r="D530" s="1487">
        <f>'НЗ 2-экз'!D527</f>
        <v>0</v>
      </c>
      <c r="E530" s="1487">
        <f>'НЗ 2-экз'!E527</f>
        <v>0</v>
      </c>
      <c r="F530" s="1487">
        <f>'НЗ 2-экз'!F527</f>
        <v>0</v>
      </c>
      <c r="G530" s="1487">
        <f>'НЗ 2-экз'!G527</f>
        <v>0</v>
      </c>
      <c r="H530" s="1487">
        <f>'НЗ 2-экз'!H527</f>
        <v>0</v>
      </c>
      <c r="I530" s="1487">
        <f>'НЗ 2-экз'!I527</f>
        <v>0</v>
      </c>
      <c r="J530" s="1487">
        <f>'НЗ 2-экз'!J527</f>
        <v>0</v>
      </c>
      <c r="K530" s="1487">
        <f>'НЗ 2-экз'!K527</f>
        <v>0</v>
      </c>
      <c r="L530" s="1487">
        <f>'НЗ 2-экз'!L527</f>
        <v>0</v>
      </c>
      <c r="M530" s="1487">
        <f>'НЗ 2-экз'!M527</f>
        <v>0</v>
      </c>
      <c r="N530" s="1487">
        <f>'НЗ 2-экз'!N527</f>
        <v>0</v>
      </c>
      <c r="O530" s="1487">
        <f>'НЗ 2-экз'!O527</f>
        <v>0</v>
      </c>
      <c r="P530" s="1487">
        <f>'НЗ 2-экз'!P527</f>
        <v>0</v>
      </c>
      <c r="Q530" s="1487">
        <f>'НЗ 2-экз'!Q527</f>
        <v>0</v>
      </c>
      <c r="R530" s="1487">
        <f>'НЗ 2-экз'!R527</f>
        <v>0</v>
      </c>
      <c r="S530" s="1487">
        <f>'НЗ 2-экз'!S527</f>
        <v>0</v>
      </c>
      <c r="T530" s="1487">
        <f>'НЗ 2-экз'!T527</f>
        <v>0</v>
      </c>
      <c r="U530" s="1487">
        <f>'НЗ 2-экз'!U527</f>
        <v>0</v>
      </c>
      <c r="V530" s="1487">
        <f>'НЗ 2-экз'!V527</f>
        <v>0</v>
      </c>
      <c r="W530" s="1487">
        <f>'НЗ 2-экз'!W527</f>
        <v>0</v>
      </c>
      <c r="X530" s="1487">
        <f>'НЗ 2-экз'!X527</f>
        <v>0</v>
      </c>
      <c r="Y530" s="1487">
        <f>'НЗ 2-экз'!Y527</f>
        <v>0</v>
      </c>
      <c r="Z530" s="1487">
        <f>'НЗ 2-экз'!Z527</f>
        <v>0</v>
      </c>
      <c r="AA530" s="1487">
        <f>'НЗ 2-экз'!AA527</f>
        <v>0</v>
      </c>
      <c r="AB530" s="1487">
        <f>'НЗ 2-экз'!AB527</f>
        <v>0</v>
      </c>
      <c r="AC530" s="1487">
        <f>'НЗ 2-экз'!AC527</f>
        <v>0</v>
      </c>
      <c r="AD530" s="1487">
        <f>'НЗ 2-экз'!AD527</f>
        <v>0</v>
      </c>
      <c r="AE530" s="1488"/>
      <c r="AF530" s="1488"/>
      <c r="AG530" s="1488">
        <f t="shared" si="160"/>
        <v>0</v>
      </c>
      <c r="AH530" s="1488">
        <f t="shared" si="163"/>
        <v>0</v>
      </c>
      <c r="AI530" s="1488">
        <f t="shared" si="161"/>
        <v>0</v>
      </c>
      <c r="AJ530" s="1488">
        <f t="shared" si="164"/>
        <v>0</v>
      </c>
      <c r="AK530" s="1488">
        <f t="shared" si="165"/>
        <v>0</v>
      </c>
      <c r="AL530" s="1488">
        <f t="shared" si="162"/>
        <v>0</v>
      </c>
      <c r="AM530" s="1839"/>
    </row>
    <row r="531" spans="1:39" ht="11.25" hidden="1" customHeight="1" x14ac:dyDescent="0.2">
      <c r="A531" s="1425">
        <v>346</v>
      </c>
      <c r="B531" s="1057">
        <v>244</v>
      </c>
      <c r="C531" s="1487">
        <f>'НЗ 2-экз'!C528</f>
        <v>0</v>
      </c>
      <c r="D531" s="1487">
        <f>'НЗ 2-экз'!D528</f>
        <v>0</v>
      </c>
      <c r="E531" s="1487">
        <f>'НЗ 2-экз'!E528</f>
        <v>0</v>
      </c>
      <c r="F531" s="1487">
        <f>'НЗ 2-экз'!F528</f>
        <v>0</v>
      </c>
      <c r="G531" s="1487">
        <f>'НЗ 2-экз'!G528</f>
        <v>0</v>
      </c>
      <c r="H531" s="1487">
        <f>'НЗ 2-экз'!H528</f>
        <v>0</v>
      </c>
      <c r="I531" s="1487">
        <f>'НЗ 2-экз'!I528</f>
        <v>0</v>
      </c>
      <c r="J531" s="1487">
        <f>'НЗ 2-экз'!J528</f>
        <v>0</v>
      </c>
      <c r="K531" s="1487">
        <f>'НЗ 2-экз'!K528</f>
        <v>0</v>
      </c>
      <c r="L531" s="1487">
        <f>'НЗ 2-экз'!L528</f>
        <v>0</v>
      </c>
      <c r="M531" s="1487">
        <f>'НЗ 2-экз'!M528</f>
        <v>0</v>
      </c>
      <c r="N531" s="1487">
        <f>'НЗ 2-экз'!N528</f>
        <v>0</v>
      </c>
      <c r="O531" s="1487">
        <f>'НЗ 2-экз'!O528</f>
        <v>0</v>
      </c>
      <c r="P531" s="1487">
        <f>'НЗ 2-экз'!P528</f>
        <v>0</v>
      </c>
      <c r="Q531" s="1487">
        <f>'НЗ 2-экз'!Q528</f>
        <v>0</v>
      </c>
      <c r="R531" s="1487">
        <f>'НЗ 2-экз'!R528</f>
        <v>0</v>
      </c>
      <c r="S531" s="1487">
        <f>'НЗ 2-экз'!S528</f>
        <v>0</v>
      </c>
      <c r="T531" s="1487">
        <f>'НЗ 2-экз'!T528</f>
        <v>0</v>
      </c>
      <c r="U531" s="1487">
        <f>'НЗ 2-экз'!U528</f>
        <v>0</v>
      </c>
      <c r="V531" s="1487">
        <f>'НЗ 2-экз'!V528</f>
        <v>0</v>
      </c>
      <c r="W531" s="1487">
        <f>'НЗ 2-экз'!W528</f>
        <v>0</v>
      </c>
      <c r="X531" s="1487">
        <f>'НЗ 2-экз'!X528</f>
        <v>0</v>
      </c>
      <c r="Y531" s="1487">
        <f>'НЗ 2-экз'!Y528</f>
        <v>0</v>
      </c>
      <c r="Z531" s="1487">
        <f>'НЗ 2-экз'!Z528</f>
        <v>0</v>
      </c>
      <c r="AA531" s="1487">
        <f>'НЗ 2-экз'!AA528</f>
        <v>0</v>
      </c>
      <c r="AB531" s="1487">
        <f>'НЗ 2-экз'!AB528</f>
        <v>0</v>
      </c>
      <c r="AC531" s="1487">
        <f>'НЗ 2-экз'!AC528</f>
        <v>0</v>
      </c>
      <c r="AD531" s="1487">
        <f>'НЗ 2-экз'!AD528</f>
        <v>0</v>
      </c>
      <c r="AE531" s="1488"/>
      <c r="AF531" s="1488"/>
      <c r="AG531" s="1488">
        <f t="shared" si="160"/>
        <v>0</v>
      </c>
      <c r="AH531" s="1488">
        <f t="shared" si="163"/>
        <v>0</v>
      </c>
      <c r="AI531" s="1488">
        <f t="shared" si="161"/>
        <v>0</v>
      </c>
      <c r="AJ531" s="1488">
        <f t="shared" si="164"/>
        <v>0</v>
      </c>
      <c r="AK531" s="1488">
        <f t="shared" si="165"/>
        <v>0</v>
      </c>
      <c r="AL531" s="1488">
        <f t="shared" si="162"/>
        <v>0</v>
      </c>
      <c r="AM531" s="1839"/>
    </row>
    <row r="532" spans="1:39" ht="11.25" hidden="1" customHeight="1" x14ac:dyDescent="0.2">
      <c r="A532" s="1425">
        <v>349</v>
      </c>
      <c r="B532" s="1057">
        <v>244</v>
      </c>
      <c r="C532" s="1487">
        <f>'НЗ 2-экз'!C529</f>
        <v>0</v>
      </c>
      <c r="D532" s="1487">
        <f>'НЗ 2-экз'!D529</f>
        <v>0</v>
      </c>
      <c r="E532" s="1487">
        <f>'НЗ 2-экз'!E529</f>
        <v>0</v>
      </c>
      <c r="F532" s="1487">
        <f>'НЗ 2-экз'!F529</f>
        <v>0</v>
      </c>
      <c r="G532" s="1487">
        <f>'НЗ 2-экз'!G529</f>
        <v>0</v>
      </c>
      <c r="H532" s="1487">
        <f>'НЗ 2-экз'!H529</f>
        <v>0</v>
      </c>
      <c r="I532" s="1487">
        <f>'НЗ 2-экз'!I529</f>
        <v>0</v>
      </c>
      <c r="J532" s="1487">
        <f>'НЗ 2-экз'!J529</f>
        <v>0</v>
      </c>
      <c r="K532" s="1487">
        <f>'НЗ 2-экз'!K529</f>
        <v>0</v>
      </c>
      <c r="L532" s="1487">
        <f>'НЗ 2-экз'!L529</f>
        <v>0</v>
      </c>
      <c r="M532" s="1487">
        <f>'НЗ 2-экз'!M529</f>
        <v>0</v>
      </c>
      <c r="N532" s="1487">
        <f>'НЗ 2-экз'!N529</f>
        <v>0</v>
      </c>
      <c r="O532" s="1487">
        <f>'НЗ 2-экз'!O529</f>
        <v>0</v>
      </c>
      <c r="P532" s="1487">
        <f>'НЗ 2-экз'!P529</f>
        <v>0</v>
      </c>
      <c r="Q532" s="1487">
        <f>'НЗ 2-экз'!Q529</f>
        <v>0</v>
      </c>
      <c r="R532" s="1487">
        <f>'НЗ 2-экз'!R529</f>
        <v>0</v>
      </c>
      <c r="S532" s="1487">
        <f>'НЗ 2-экз'!S529</f>
        <v>0</v>
      </c>
      <c r="T532" s="1487">
        <f>'НЗ 2-экз'!T529</f>
        <v>0</v>
      </c>
      <c r="U532" s="1487">
        <f>'НЗ 2-экз'!U529</f>
        <v>0</v>
      </c>
      <c r="V532" s="1487">
        <f>'НЗ 2-экз'!V529</f>
        <v>0</v>
      </c>
      <c r="W532" s="1487">
        <f>'НЗ 2-экз'!W529</f>
        <v>0</v>
      </c>
      <c r="X532" s="1487">
        <f>'НЗ 2-экз'!X529</f>
        <v>0</v>
      </c>
      <c r="Y532" s="1487">
        <f>'НЗ 2-экз'!Y529</f>
        <v>0</v>
      </c>
      <c r="Z532" s="1487">
        <f>'НЗ 2-экз'!Z529</f>
        <v>0</v>
      </c>
      <c r="AA532" s="1487">
        <f>'НЗ 2-экз'!AA529</f>
        <v>0</v>
      </c>
      <c r="AB532" s="1487">
        <f>'НЗ 2-экз'!AB529</f>
        <v>0</v>
      </c>
      <c r="AC532" s="1487">
        <f>'НЗ 2-экз'!AC529</f>
        <v>0</v>
      </c>
      <c r="AD532" s="1487">
        <f>'НЗ 2-экз'!AD529</f>
        <v>0</v>
      </c>
      <c r="AE532" s="1488"/>
      <c r="AF532" s="1488"/>
      <c r="AG532" s="1488">
        <f t="shared" si="160"/>
        <v>0</v>
      </c>
      <c r="AH532" s="1488">
        <f t="shared" si="163"/>
        <v>0</v>
      </c>
      <c r="AI532" s="1488">
        <f t="shared" si="161"/>
        <v>0</v>
      </c>
      <c r="AJ532" s="1488">
        <f t="shared" si="164"/>
        <v>0</v>
      </c>
      <c r="AK532" s="1488">
        <f t="shared" si="165"/>
        <v>0</v>
      </c>
      <c r="AL532" s="1488">
        <f t="shared" si="162"/>
        <v>0</v>
      </c>
      <c r="AM532" s="1839"/>
    </row>
    <row r="533" spans="1:39" ht="11.25" hidden="1" customHeight="1" x14ac:dyDescent="0.2">
      <c r="A533" s="1431">
        <v>352</v>
      </c>
      <c r="B533" s="269">
        <v>244</v>
      </c>
      <c r="C533" s="1487">
        <f>'НЗ 2-экз'!C530</f>
        <v>0</v>
      </c>
      <c r="D533" s="1487">
        <f>'НЗ 2-экз'!D530</f>
        <v>0</v>
      </c>
      <c r="E533" s="1487">
        <f>'НЗ 2-экз'!E530</f>
        <v>0</v>
      </c>
      <c r="F533" s="1487">
        <f>'НЗ 2-экз'!F530</f>
        <v>0</v>
      </c>
      <c r="G533" s="1487">
        <f>'НЗ 2-экз'!G530</f>
        <v>0</v>
      </c>
      <c r="H533" s="1487">
        <f>'НЗ 2-экз'!H530</f>
        <v>0</v>
      </c>
      <c r="I533" s="1487">
        <f>'НЗ 2-экз'!I530</f>
        <v>0</v>
      </c>
      <c r="J533" s="1487">
        <f>'НЗ 2-экз'!J530</f>
        <v>0</v>
      </c>
      <c r="K533" s="1487">
        <f>'НЗ 2-экз'!K530</f>
        <v>0</v>
      </c>
      <c r="L533" s="1487">
        <f>'НЗ 2-экз'!L530</f>
        <v>0</v>
      </c>
      <c r="M533" s="1487">
        <f>'НЗ 2-экз'!M530</f>
        <v>0</v>
      </c>
      <c r="N533" s="1487">
        <f>'НЗ 2-экз'!N530</f>
        <v>0</v>
      </c>
      <c r="O533" s="1487">
        <f>'НЗ 2-экз'!O530</f>
        <v>0</v>
      </c>
      <c r="P533" s="1487">
        <f>'НЗ 2-экз'!P530</f>
        <v>0</v>
      </c>
      <c r="Q533" s="1487">
        <f>'НЗ 2-экз'!Q530</f>
        <v>0</v>
      </c>
      <c r="R533" s="1487">
        <f>'НЗ 2-экз'!R530</f>
        <v>0</v>
      </c>
      <c r="S533" s="1487">
        <f>'НЗ 2-экз'!S530</f>
        <v>0</v>
      </c>
      <c r="T533" s="1487">
        <f>'НЗ 2-экз'!T530</f>
        <v>0</v>
      </c>
      <c r="U533" s="1487">
        <f>'НЗ 2-экз'!U530</f>
        <v>0</v>
      </c>
      <c r="V533" s="1487">
        <f>'НЗ 2-экз'!V530</f>
        <v>0</v>
      </c>
      <c r="W533" s="1487">
        <f>'НЗ 2-экз'!W530</f>
        <v>0</v>
      </c>
      <c r="X533" s="1487">
        <f>'НЗ 2-экз'!X530</f>
        <v>0</v>
      </c>
      <c r="Y533" s="1487">
        <f>'НЗ 2-экз'!Y530</f>
        <v>0</v>
      </c>
      <c r="Z533" s="1487">
        <f>'НЗ 2-экз'!Z530</f>
        <v>0</v>
      </c>
      <c r="AA533" s="1487">
        <f>'НЗ 2-экз'!AA530</f>
        <v>0</v>
      </c>
      <c r="AB533" s="1487">
        <f>'НЗ 2-экз'!AB530</f>
        <v>0</v>
      </c>
      <c r="AC533" s="1487">
        <f>'НЗ 2-экз'!AC530</f>
        <v>0</v>
      </c>
      <c r="AD533" s="1487">
        <f>'НЗ 2-экз'!AD530</f>
        <v>0</v>
      </c>
      <c r="AE533" s="1488"/>
      <c r="AF533" s="1488"/>
      <c r="AG533" s="1488">
        <f t="shared" si="160"/>
        <v>0</v>
      </c>
      <c r="AH533" s="1488">
        <f>Z533+AD533</f>
        <v>0</v>
      </c>
      <c r="AI533" s="1488">
        <f t="shared" si="161"/>
        <v>0</v>
      </c>
      <c r="AJ533" s="1488">
        <f>AC533</f>
        <v>0</v>
      </c>
      <c r="AK533" s="1488">
        <f>SUM(Y533:AD533)</f>
        <v>0</v>
      </c>
      <c r="AL533" s="1488">
        <f t="shared" si="162"/>
        <v>0</v>
      </c>
      <c r="AM533" s="1839"/>
    </row>
    <row r="534" spans="1:39" ht="11.25" hidden="1" customHeight="1" x14ac:dyDescent="0.2">
      <c r="A534" s="1431">
        <v>353</v>
      </c>
      <c r="B534" s="269">
        <v>244</v>
      </c>
      <c r="C534" s="1487">
        <f>'НЗ 2-экз'!C531</f>
        <v>0</v>
      </c>
      <c r="D534" s="1487">
        <f>'НЗ 2-экз'!D531</f>
        <v>0</v>
      </c>
      <c r="E534" s="1487">
        <f>'НЗ 2-экз'!E531</f>
        <v>0</v>
      </c>
      <c r="F534" s="1487">
        <f>'НЗ 2-экз'!F531</f>
        <v>0</v>
      </c>
      <c r="G534" s="1487">
        <f>'НЗ 2-экз'!G531</f>
        <v>0</v>
      </c>
      <c r="H534" s="1487">
        <f>'НЗ 2-экз'!H531</f>
        <v>0</v>
      </c>
      <c r="I534" s="1487">
        <f>'НЗ 2-экз'!I531</f>
        <v>0</v>
      </c>
      <c r="J534" s="1487">
        <f>'НЗ 2-экз'!J531</f>
        <v>0</v>
      </c>
      <c r="K534" s="1487">
        <f>'НЗ 2-экз'!K531</f>
        <v>0</v>
      </c>
      <c r="L534" s="1487">
        <f>'НЗ 2-экз'!L531</f>
        <v>0</v>
      </c>
      <c r="M534" s="1487">
        <f>'НЗ 2-экз'!M531</f>
        <v>0</v>
      </c>
      <c r="N534" s="1487">
        <f>'НЗ 2-экз'!N531</f>
        <v>0</v>
      </c>
      <c r="O534" s="1487">
        <f>'НЗ 2-экз'!O531</f>
        <v>0</v>
      </c>
      <c r="P534" s="1487">
        <f>'НЗ 2-экз'!P531</f>
        <v>0</v>
      </c>
      <c r="Q534" s="1487">
        <f>'НЗ 2-экз'!Q531</f>
        <v>0</v>
      </c>
      <c r="R534" s="1487">
        <f>'НЗ 2-экз'!R531</f>
        <v>0</v>
      </c>
      <c r="S534" s="1487">
        <f>'НЗ 2-экз'!S531</f>
        <v>0</v>
      </c>
      <c r="T534" s="1487">
        <f>'НЗ 2-экз'!T531</f>
        <v>0</v>
      </c>
      <c r="U534" s="1487">
        <f>'НЗ 2-экз'!U531</f>
        <v>0</v>
      </c>
      <c r="V534" s="1487">
        <f>'НЗ 2-экз'!V531</f>
        <v>0</v>
      </c>
      <c r="W534" s="1487">
        <f>'НЗ 2-экз'!W531</f>
        <v>0</v>
      </c>
      <c r="X534" s="1487">
        <f>'НЗ 2-экз'!X531</f>
        <v>0</v>
      </c>
      <c r="Y534" s="1487">
        <f>'НЗ 2-экз'!Y531</f>
        <v>0</v>
      </c>
      <c r="Z534" s="1487">
        <f>'НЗ 2-экз'!Z531</f>
        <v>0</v>
      </c>
      <c r="AA534" s="1487">
        <f>'НЗ 2-экз'!AA531</f>
        <v>0</v>
      </c>
      <c r="AB534" s="1487">
        <f>'НЗ 2-экз'!AB531</f>
        <v>0</v>
      </c>
      <c r="AC534" s="1487">
        <f>'НЗ 2-экз'!AC531</f>
        <v>0</v>
      </c>
      <c r="AD534" s="1487">
        <f>'НЗ 2-экз'!AD531</f>
        <v>0</v>
      </c>
      <c r="AE534" s="1488"/>
      <c r="AF534" s="1488"/>
      <c r="AG534" s="1488">
        <f t="shared" si="160"/>
        <v>0</v>
      </c>
      <c r="AH534" s="1488">
        <f>Z534+AD534</f>
        <v>0</v>
      </c>
      <c r="AI534" s="1488">
        <f t="shared" si="161"/>
        <v>0</v>
      </c>
      <c r="AJ534" s="1488">
        <f>AC534</f>
        <v>0</v>
      </c>
      <c r="AK534" s="1488">
        <f>SUM(Y534:AD534)</f>
        <v>0</v>
      </c>
      <c r="AL534" s="1488">
        <f t="shared" si="162"/>
        <v>0</v>
      </c>
      <c r="AM534" s="1839"/>
    </row>
    <row r="535" spans="1:39" ht="12" x14ac:dyDescent="0.2">
      <c r="A535" s="1432" t="s">
        <v>1354</v>
      </c>
      <c r="B535" s="269"/>
      <c r="C535" s="1485">
        <f t="shared" ref="C535:D535" si="166">C486+C487+C488+C489+C505+C506+C507+C508+C509</f>
        <v>0</v>
      </c>
      <c r="D535" s="1485">
        <f t="shared" si="166"/>
        <v>0</v>
      </c>
      <c r="E535" s="1485">
        <f>E486+E487+E488+E489+E505+E506+E507+E508+E509</f>
        <v>600000</v>
      </c>
      <c r="F535" s="1485">
        <f t="shared" ref="F535:AL535" si="167">F486+F487+F488+F489+F505+F506+F507+F508+F509</f>
        <v>2200000</v>
      </c>
      <c r="G535" s="1485">
        <f t="shared" si="167"/>
        <v>0</v>
      </c>
      <c r="H535" s="1485">
        <f t="shared" si="167"/>
        <v>0</v>
      </c>
      <c r="I535" s="1485">
        <f t="shared" si="167"/>
        <v>0</v>
      </c>
      <c r="J535" s="1485">
        <f t="shared" si="167"/>
        <v>0</v>
      </c>
      <c r="K535" s="1485">
        <f t="shared" si="167"/>
        <v>0</v>
      </c>
      <c r="L535" s="1485">
        <f t="shared" si="167"/>
        <v>0</v>
      </c>
      <c r="M535" s="1485">
        <f t="shared" si="167"/>
        <v>0</v>
      </c>
      <c r="N535" s="1485">
        <f t="shared" si="167"/>
        <v>0</v>
      </c>
      <c r="O535" s="1485">
        <f t="shared" si="167"/>
        <v>0</v>
      </c>
      <c r="P535" s="1485">
        <f t="shared" si="167"/>
        <v>0</v>
      </c>
      <c r="Q535" s="1485">
        <f t="shared" si="167"/>
        <v>0</v>
      </c>
      <c r="R535" s="1485">
        <f t="shared" si="167"/>
        <v>0</v>
      </c>
      <c r="S535" s="1485">
        <f t="shared" si="167"/>
        <v>600000</v>
      </c>
      <c r="T535" s="1485">
        <f t="shared" si="167"/>
        <v>2200000</v>
      </c>
      <c r="U535" s="1485">
        <f t="shared" si="167"/>
        <v>0</v>
      </c>
      <c r="V535" s="1485">
        <f t="shared" si="167"/>
        <v>0</v>
      </c>
      <c r="W535" s="1485">
        <f t="shared" si="167"/>
        <v>0</v>
      </c>
      <c r="X535" s="1485">
        <f t="shared" si="167"/>
        <v>2800000</v>
      </c>
      <c r="Y535" s="1485">
        <f t="shared" si="167"/>
        <v>0</v>
      </c>
      <c r="Z535" s="1485">
        <f t="shared" si="167"/>
        <v>126000</v>
      </c>
      <c r="AA535" s="1485">
        <f t="shared" si="167"/>
        <v>0</v>
      </c>
      <c r="AB535" s="1485">
        <f t="shared" si="167"/>
        <v>65000</v>
      </c>
      <c r="AC535" s="1485">
        <f t="shared" si="167"/>
        <v>0</v>
      </c>
      <c r="AD535" s="1485">
        <f t="shared" si="167"/>
        <v>65000</v>
      </c>
      <c r="AE535" s="1485">
        <f t="shared" si="167"/>
        <v>0</v>
      </c>
      <c r="AF535" s="1485">
        <f t="shared" si="167"/>
        <v>0</v>
      </c>
      <c r="AG535" s="1485">
        <f t="shared" si="167"/>
        <v>0</v>
      </c>
      <c r="AH535" s="1485">
        <f t="shared" si="167"/>
        <v>191000</v>
      </c>
      <c r="AI535" s="1485">
        <f t="shared" si="167"/>
        <v>65000</v>
      </c>
      <c r="AJ535" s="1485">
        <f t="shared" si="167"/>
        <v>0</v>
      </c>
      <c r="AK535" s="1485">
        <f t="shared" si="167"/>
        <v>256000</v>
      </c>
      <c r="AL535" s="1485">
        <f t="shared" si="167"/>
        <v>3056000</v>
      </c>
      <c r="AM535" s="1839"/>
    </row>
    <row r="536" spans="1:39" ht="12" x14ac:dyDescent="0.2">
      <c r="A536" s="1419" t="s">
        <v>1355</v>
      </c>
      <c r="B536" s="269"/>
      <c r="C536" s="1483">
        <f t="shared" ref="C536:D536" si="168">C537-C535</f>
        <v>0</v>
      </c>
      <c r="D536" s="1483">
        <f t="shared" si="168"/>
        <v>0</v>
      </c>
      <c r="E536" s="1483">
        <f>E537-E535</f>
        <v>0</v>
      </c>
      <c r="F536" s="1483">
        <f t="shared" ref="F536:AL536" si="169">F537-F535</f>
        <v>0</v>
      </c>
      <c r="G536" s="1483">
        <f t="shared" si="169"/>
        <v>0</v>
      </c>
      <c r="H536" s="1483">
        <f t="shared" si="169"/>
        <v>0</v>
      </c>
      <c r="I536" s="1483">
        <f t="shared" si="169"/>
        <v>0</v>
      </c>
      <c r="J536" s="1483">
        <f t="shared" si="169"/>
        <v>0</v>
      </c>
      <c r="K536" s="1483">
        <f t="shared" si="169"/>
        <v>0</v>
      </c>
      <c r="L536" s="1483">
        <f t="shared" si="169"/>
        <v>0</v>
      </c>
      <c r="M536" s="1483">
        <f t="shared" si="169"/>
        <v>0</v>
      </c>
      <c r="N536" s="1483">
        <f t="shared" si="169"/>
        <v>0</v>
      </c>
      <c r="O536" s="1483">
        <f t="shared" si="169"/>
        <v>0</v>
      </c>
      <c r="P536" s="1483">
        <f t="shared" si="169"/>
        <v>0</v>
      </c>
      <c r="Q536" s="1483">
        <f t="shared" si="169"/>
        <v>0</v>
      </c>
      <c r="R536" s="1483">
        <f t="shared" si="169"/>
        <v>0</v>
      </c>
      <c r="S536" s="1483">
        <f t="shared" si="169"/>
        <v>0</v>
      </c>
      <c r="T536" s="1483">
        <f t="shared" si="169"/>
        <v>0</v>
      </c>
      <c r="U536" s="1483">
        <f t="shared" si="169"/>
        <v>0</v>
      </c>
      <c r="V536" s="1483">
        <f t="shared" si="169"/>
        <v>0</v>
      </c>
      <c r="W536" s="1483">
        <f t="shared" si="169"/>
        <v>0</v>
      </c>
      <c r="X536" s="1483">
        <f t="shared" si="169"/>
        <v>0</v>
      </c>
      <c r="Y536" s="1483">
        <f t="shared" si="169"/>
        <v>0</v>
      </c>
      <c r="Z536" s="1483">
        <f t="shared" si="169"/>
        <v>0</v>
      </c>
      <c r="AA536" s="1483">
        <f t="shared" si="169"/>
        <v>0</v>
      </c>
      <c r="AB536" s="1483">
        <f t="shared" si="169"/>
        <v>0</v>
      </c>
      <c r="AC536" s="1483">
        <f t="shared" si="169"/>
        <v>0</v>
      </c>
      <c r="AD536" s="1483">
        <f t="shared" si="169"/>
        <v>0</v>
      </c>
      <c r="AE536" s="1483">
        <f t="shared" si="169"/>
        <v>0</v>
      </c>
      <c r="AF536" s="1483">
        <f t="shared" si="169"/>
        <v>0</v>
      </c>
      <c r="AG536" s="1483">
        <f t="shared" si="169"/>
        <v>0</v>
      </c>
      <c r="AH536" s="1483">
        <f t="shared" si="169"/>
        <v>0</v>
      </c>
      <c r="AI536" s="1483">
        <f t="shared" si="169"/>
        <v>0</v>
      </c>
      <c r="AJ536" s="1483">
        <f t="shared" si="169"/>
        <v>0</v>
      </c>
      <c r="AK536" s="1483">
        <f t="shared" si="169"/>
        <v>0</v>
      </c>
      <c r="AL536" s="1483">
        <f t="shared" si="169"/>
        <v>0</v>
      </c>
      <c r="AM536" s="1839"/>
    </row>
    <row r="537" spans="1:39" ht="12" hidden="1" x14ac:dyDescent="0.2">
      <c r="A537" s="1434" t="s">
        <v>204</v>
      </c>
      <c r="B537" s="60"/>
      <c r="C537" s="1486">
        <f t="shared" ref="C537:D537" si="170">SUM(C486:C534)</f>
        <v>0</v>
      </c>
      <c r="D537" s="1486">
        <f t="shared" si="170"/>
        <v>0</v>
      </c>
      <c r="E537" s="1486">
        <f t="shared" ref="E537:AL537" si="171">SUM(E486:E534)</f>
        <v>600000</v>
      </c>
      <c r="F537" s="1486">
        <f t="shared" si="171"/>
        <v>2200000</v>
      </c>
      <c r="G537" s="1486">
        <f t="shared" si="171"/>
        <v>0</v>
      </c>
      <c r="H537" s="1486">
        <f t="shared" si="171"/>
        <v>0</v>
      </c>
      <c r="I537" s="1486">
        <f t="shared" si="171"/>
        <v>0</v>
      </c>
      <c r="J537" s="1486">
        <f t="shared" si="171"/>
        <v>0</v>
      </c>
      <c r="K537" s="1486">
        <f t="shared" si="171"/>
        <v>0</v>
      </c>
      <c r="L537" s="1486">
        <f t="shared" si="171"/>
        <v>0</v>
      </c>
      <c r="M537" s="1486">
        <f t="shared" si="171"/>
        <v>0</v>
      </c>
      <c r="N537" s="1486">
        <f t="shared" si="171"/>
        <v>0</v>
      </c>
      <c r="O537" s="1486">
        <f t="shared" si="171"/>
        <v>0</v>
      </c>
      <c r="P537" s="1486">
        <f t="shared" si="171"/>
        <v>0</v>
      </c>
      <c r="Q537" s="1486">
        <f>SUM(Q486:Q534)</f>
        <v>0</v>
      </c>
      <c r="R537" s="1486">
        <f>SUM(R486:R534)</f>
        <v>0</v>
      </c>
      <c r="S537" s="1486">
        <f t="shared" si="171"/>
        <v>600000</v>
      </c>
      <c r="T537" s="1486">
        <f t="shared" si="171"/>
        <v>2200000</v>
      </c>
      <c r="U537" s="1486">
        <f t="shared" si="171"/>
        <v>0</v>
      </c>
      <c r="V537" s="1486">
        <f t="shared" si="171"/>
        <v>0</v>
      </c>
      <c r="W537" s="1486">
        <f>SUM(W486:W534)</f>
        <v>0</v>
      </c>
      <c r="X537" s="1486">
        <f t="shared" si="171"/>
        <v>2800000</v>
      </c>
      <c r="Y537" s="1486">
        <f t="shared" si="171"/>
        <v>0</v>
      </c>
      <c r="Z537" s="1486">
        <f t="shared" si="171"/>
        <v>126000</v>
      </c>
      <c r="AA537" s="1486">
        <f>SUM(AA486:AA534)</f>
        <v>0</v>
      </c>
      <c r="AB537" s="1486">
        <f t="shared" si="171"/>
        <v>65000</v>
      </c>
      <c r="AC537" s="1486">
        <f t="shared" si="171"/>
        <v>0</v>
      </c>
      <c r="AD537" s="1486">
        <f t="shared" si="171"/>
        <v>65000</v>
      </c>
      <c r="AE537" s="1486">
        <f>SUM(AE486:AE534)</f>
        <v>0</v>
      </c>
      <c r="AF537" s="1486">
        <f>SUM(AF486:AF534)</f>
        <v>0</v>
      </c>
      <c r="AG537" s="1486">
        <f t="shared" si="171"/>
        <v>0</v>
      </c>
      <c r="AH537" s="1486">
        <f t="shared" si="171"/>
        <v>191000</v>
      </c>
      <c r="AI537" s="1486">
        <f t="shared" si="171"/>
        <v>65000</v>
      </c>
      <c r="AJ537" s="1486">
        <f>SUM(AJ486:AJ534)</f>
        <v>0</v>
      </c>
      <c r="AK537" s="1486">
        <f t="shared" si="171"/>
        <v>256000</v>
      </c>
      <c r="AL537" s="1486">
        <f t="shared" si="171"/>
        <v>3056000</v>
      </c>
      <c r="AM537" s="1839"/>
    </row>
    <row r="538" spans="1:39" ht="12.75" x14ac:dyDescent="0.2">
      <c r="A538" s="1435" t="s">
        <v>1320</v>
      </c>
      <c r="B538" s="1410"/>
      <c r="C538" s="1489">
        <f t="shared" ref="C538:D538" si="172">C483+C484+C535+C536</f>
        <v>0</v>
      </c>
      <c r="D538" s="1489">
        <f t="shared" si="172"/>
        <v>0</v>
      </c>
      <c r="E538" s="1489">
        <f>E483+E484+E535+E536</f>
        <v>1386000</v>
      </c>
      <c r="F538" s="1489">
        <f t="shared" ref="F538:AL538" si="173">F483+F484+F535+F536</f>
        <v>4478000</v>
      </c>
      <c r="G538" s="1489">
        <f t="shared" si="173"/>
        <v>0</v>
      </c>
      <c r="H538" s="1489">
        <f t="shared" si="173"/>
        <v>0</v>
      </c>
      <c r="I538" s="1489">
        <f t="shared" si="173"/>
        <v>0</v>
      </c>
      <c r="J538" s="1489">
        <f t="shared" si="173"/>
        <v>0</v>
      </c>
      <c r="K538" s="1489">
        <f t="shared" si="173"/>
        <v>0</v>
      </c>
      <c r="L538" s="1489">
        <f t="shared" si="173"/>
        <v>0</v>
      </c>
      <c r="M538" s="1489">
        <f t="shared" si="173"/>
        <v>0</v>
      </c>
      <c r="N538" s="1489">
        <f t="shared" si="173"/>
        <v>0</v>
      </c>
      <c r="O538" s="1489">
        <f t="shared" si="173"/>
        <v>0</v>
      </c>
      <c r="P538" s="1489">
        <f t="shared" si="173"/>
        <v>0</v>
      </c>
      <c r="Q538" s="1489">
        <f t="shared" si="173"/>
        <v>0</v>
      </c>
      <c r="R538" s="1489">
        <f t="shared" si="173"/>
        <v>0</v>
      </c>
      <c r="S538" s="1489">
        <f t="shared" si="173"/>
        <v>1386000</v>
      </c>
      <c r="T538" s="1489">
        <f t="shared" si="173"/>
        <v>4478000</v>
      </c>
      <c r="U538" s="1489">
        <f t="shared" si="173"/>
        <v>0</v>
      </c>
      <c r="V538" s="1489">
        <f t="shared" si="173"/>
        <v>0</v>
      </c>
      <c r="W538" s="1489">
        <f t="shared" si="173"/>
        <v>0</v>
      </c>
      <c r="X538" s="1489">
        <f t="shared" si="173"/>
        <v>5864000</v>
      </c>
      <c r="Y538" s="1489">
        <f t="shared" si="173"/>
        <v>0</v>
      </c>
      <c r="Z538" s="1489">
        <f t="shared" si="173"/>
        <v>1009374</v>
      </c>
      <c r="AA538" s="1489">
        <f t="shared" si="173"/>
        <v>0</v>
      </c>
      <c r="AB538" s="1489">
        <f t="shared" si="173"/>
        <v>118000</v>
      </c>
      <c r="AC538" s="1489">
        <f t="shared" si="173"/>
        <v>0</v>
      </c>
      <c r="AD538" s="1489">
        <f t="shared" si="173"/>
        <v>237800</v>
      </c>
      <c r="AE538" s="1489">
        <f t="shared" si="173"/>
        <v>0</v>
      </c>
      <c r="AF538" s="1489">
        <f t="shared" si="173"/>
        <v>0</v>
      </c>
      <c r="AG538" s="1489">
        <f t="shared" si="173"/>
        <v>0</v>
      </c>
      <c r="AH538" s="1489">
        <f t="shared" si="173"/>
        <v>1247174</v>
      </c>
      <c r="AI538" s="1489">
        <f t="shared" si="173"/>
        <v>118000</v>
      </c>
      <c r="AJ538" s="1489">
        <f t="shared" si="173"/>
        <v>0</v>
      </c>
      <c r="AK538" s="1489">
        <f t="shared" si="173"/>
        <v>1365174</v>
      </c>
      <c r="AL538" s="1489">
        <f t="shared" si="173"/>
        <v>7229174</v>
      </c>
      <c r="AM538" s="1436" t="s">
        <v>739</v>
      </c>
    </row>
    <row r="539" spans="1:39" ht="11.25" hidden="1" customHeight="1" x14ac:dyDescent="0.2">
      <c r="A539" s="1425">
        <v>211</v>
      </c>
      <c r="B539" s="1051">
        <v>111</v>
      </c>
      <c r="C539" s="11"/>
      <c r="D539" s="58"/>
      <c r="E539" s="1487">
        <f>'НЗ 2-экз'!E535</f>
        <v>708798.3</v>
      </c>
      <c r="F539" s="1487">
        <f>'НЗ 2-экз'!F535</f>
        <v>1885920</v>
      </c>
      <c r="G539" s="1487">
        <f>'НЗ 2-экз'!G535</f>
        <v>0</v>
      </c>
      <c r="H539" s="1487">
        <f>'НЗ 2-экз'!H535</f>
        <v>0</v>
      </c>
      <c r="I539" s="1487">
        <f>'НЗ 2-экз'!I535</f>
        <v>0</v>
      </c>
      <c r="J539" s="1487">
        <f>'НЗ 2-экз'!J535</f>
        <v>0</v>
      </c>
      <c r="K539" s="1487">
        <f>'НЗ 2-экз'!K535</f>
        <v>0</v>
      </c>
      <c r="L539" s="1487">
        <f>'НЗ 2-экз'!L535</f>
        <v>0</v>
      </c>
      <c r="M539" s="1487">
        <f>'НЗ 2-экз'!M535</f>
        <v>0</v>
      </c>
      <c r="N539" s="1487">
        <f>'НЗ 2-экз'!N535</f>
        <v>0</v>
      </c>
      <c r="O539" s="1487">
        <f>'НЗ 2-экз'!O535</f>
        <v>0</v>
      </c>
      <c r="P539" s="1487">
        <f>'НЗ 2-экз'!P535</f>
        <v>0</v>
      </c>
      <c r="Q539" s="1487">
        <f>'НЗ 2-экз'!Q535</f>
        <v>0</v>
      </c>
      <c r="R539" s="1487">
        <f>'НЗ 2-экз'!R535</f>
        <v>0</v>
      </c>
      <c r="S539" s="1487">
        <f>'НЗ 2-экз'!S535</f>
        <v>708798.3</v>
      </c>
      <c r="T539" s="1487">
        <f>'НЗ 2-экз'!T535</f>
        <v>1885920</v>
      </c>
      <c r="U539" s="1487">
        <f>'НЗ 2-экз'!U535</f>
        <v>0</v>
      </c>
      <c r="V539" s="1487">
        <f>'НЗ 2-экз'!V535</f>
        <v>0</v>
      </c>
      <c r="W539" s="1487">
        <f>'НЗ 2-экз'!W535</f>
        <v>0</v>
      </c>
      <c r="X539" s="1487">
        <f>'НЗ 2-экз'!X535</f>
        <v>2594718.2999999998</v>
      </c>
      <c r="Y539" s="1487">
        <f>'НЗ 2-экз'!Y535</f>
        <v>0</v>
      </c>
      <c r="Z539" s="1487">
        <f>'НЗ 2-экз'!Z535</f>
        <v>180000</v>
      </c>
      <c r="AA539" s="1487">
        <f>'НЗ 2-экз'!AA535</f>
        <v>0</v>
      </c>
      <c r="AB539" s="1487">
        <f>'НЗ 2-экз'!AB535</f>
        <v>0</v>
      </c>
      <c r="AC539" s="1487">
        <f>'НЗ 2-экз'!AC535</f>
        <v>0</v>
      </c>
      <c r="AD539" s="1487">
        <f>'НЗ 2-экз'!AD535</f>
        <v>132250</v>
      </c>
      <c r="AE539" s="1488"/>
      <c r="AF539" s="1488"/>
      <c r="AG539" s="1488">
        <f t="shared" ref="AG539:AG587" si="174">Y539+AC539</f>
        <v>0</v>
      </c>
      <c r="AH539" s="1488">
        <f>Z539+AD539+AA539</f>
        <v>312250</v>
      </c>
      <c r="AI539" s="1488">
        <f t="shared" ref="AI539:AI585" si="175">AB539</f>
        <v>0</v>
      </c>
      <c r="AJ539" s="1488">
        <f>AE539+AF539</f>
        <v>0</v>
      </c>
      <c r="AK539" s="1488">
        <f>SUM(Y539:AF539)</f>
        <v>312250</v>
      </c>
      <c r="AL539" s="1488">
        <f t="shared" ref="AL539:AL587" si="176">C539+X539+AK539</f>
        <v>2906968.3</v>
      </c>
      <c r="AM539" s="1839" t="s">
        <v>1323</v>
      </c>
    </row>
    <row r="540" spans="1:39" ht="11.25" hidden="1" customHeight="1" x14ac:dyDescent="0.2">
      <c r="A540" s="1425">
        <v>212</v>
      </c>
      <c r="B540" s="1051">
        <v>112</v>
      </c>
      <c r="C540" s="11"/>
      <c r="D540" s="58"/>
      <c r="E540" s="1487">
        <f>'НЗ 2-экз'!E536</f>
        <v>0</v>
      </c>
      <c r="F540" s="1487">
        <f>'НЗ 2-экз'!F536</f>
        <v>0</v>
      </c>
      <c r="G540" s="1487">
        <f>'НЗ 2-экз'!G536</f>
        <v>0</v>
      </c>
      <c r="H540" s="1487">
        <f>'НЗ 2-экз'!H536</f>
        <v>0</v>
      </c>
      <c r="I540" s="1487">
        <f>'НЗ 2-экз'!I536</f>
        <v>0</v>
      </c>
      <c r="J540" s="1487">
        <f>'НЗ 2-экз'!J536</f>
        <v>0</v>
      </c>
      <c r="K540" s="1487">
        <f>'НЗ 2-экз'!K536</f>
        <v>0</v>
      </c>
      <c r="L540" s="1487">
        <f>'НЗ 2-экз'!L536</f>
        <v>0</v>
      </c>
      <c r="M540" s="1487">
        <f>'НЗ 2-экз'!M536</f>
        <v>0</v>
      </c>
      <c r="N540" s="1487">
        <f>'НЗ 2-экз'!N536</f>
        <v>0</v>
      </c>
      <c r="O540" s="1487">
        <f>'НЗ 2-экз'!O536</f>
        <v>0</v>
      </c>
      <c r="P540" s="1487">
        <f>'НЗ 2-экз'!P536</f>
        <v>0</v>
      </c>
      <c r="Q540" s="1487">
        <f>'НЗ 2-экз'!Q536</f>
        <v>0</v>
      </c>
      <c r="R540" s="1487">
        <f>'НЗ 2-экз'!R536</f>
        <v>0</v>
      </c>
      <c r="S540" s="1487">
        <f>'НЗ 2-экз'!S536</f>
        <v>0</v>
      </c>
      <c r="T540" s="1487">
        <f>'НЗ 2-экз'!T536</f>
        <v>0</v>
      </c>
      <c r="U540" s="1487">
        <f>'НЗ 2-экз'!U536</f>
        <v>0</v>
      </c>
      <c r="V540" s="1487">
        <f>'НЗ 2-экз'!V536</f>
        <v>0</v>
      </c>
      <c r="W540" s="1487">
        <f>'НЗ 2-экз'!W536</f>
        <v>0</v>
      </c>
      <c r="X540" s="1487">
        <f>'НЗ 2-экз'!X536</f>
        <v>0</v>
      </c>
      <c r="Y540" s="1487">
        <f>'НЗ 2-экз'!Y536</f>
        <v>0</v>
      </c>
      <c r="Z540" s="1487">
        <f>'НЗ 2-экз'!Z536</f>
        <v>0</v>
      </c>
      <c r="AA540" s="1487">
        <f>'НЗ 2-экз'!AA536</f>
        <v>0</v>
      </c>
      <c r="AB540" s="1487">
        <f>'НЗ 2-экз'!AB536</f>
        <v>0</v>
      </c>
      <c r="AC540" s="1487">
        <f>'НЗ 2-экз'!AC536</f>
        <v>0</v>
      </c>
      <c r="AD540" s="1487">
        <f>'НЗ 2-экз'!AD536</f>
        <v>0</v>
      </c>
      <c r="AE540" s="1488"/>
      <c r="AF540" s="1488"/>
      <c r="AG540" s="1488">
        <f t="shared" si="174"/>
        <v>0</v>
      </c>
      <c r="AH540" s="1488">
        <f t="shared" ref="AH540:AH585" si="177">Z540+AD540+AA540</f>
        <v>0</v>
      </c>
      <c r="AI540" s="1488">
        <f t="shared" si="175"/>
        <v>0</v>
      </c>
      <c r="AJ540" s="1488">
        <f t="shared" ref="AJ540:AJ585" si="178">AE540+AF540</f>
        <v>0</v>
      </c>
      <c r="AK540" s="1488">
        <f t="shared" ref="AK540:AK585" si="179">SUM(Y540:AF540)</f>
        <v>0</v>
      </c>
      <c r="AL540" s="1488">
        <f t="shared" si="176"/>
        <v>0</v>
      </c>
      <c r="AM540" s="1839"/>
    </row>
    <row r="541" spans="1:39" ht="11.25" hidden="1" customHeight="1" x14ac:dyDescent="0.2">
      <c r="A541" s="1426">
        <v>213</v>
      </c>
      <c r="B541" s="1053">
        <v>119</v>
      </c>
      <c r="C541" s="12"/>
      <c r="D541" s="58"/>
      <c r="E541" s="1487">
        <f>'НЗ 2-экз'!E537</f>
        <v>180000</v>
      </c>
      <c r="F541" s="1487">
        <f>'НЗ 2-экз'!F537</f>
        <v>1010000</v>
      </c>
      <c r="G541" s="1487">
        <f>'НЗ 2-экз'!G537</f>
        <v>0</v>
      </c>
      <c r="H541" s="1487">
        <f>'НЗ 2-экз'!H537</f>
        <v>0</v>
      </c>
      <c r="I541" s="1487">
        <f>'НЗ 2-экз'!I537</f>
        <v>0</v>
      </c>
      <c r="J541" s="1487">
        <f>'НЗ 2-экз'!J537</f>
        <v>0</v>
      </c>
      <c r="K541" s="1487">
        <f>'НЗ 2-экз'!K537</f>
        <v>0</v>
      </c>
      <c r="L541" s="1487">
        <f>'НЗ 2-экз'!L537</f>
        <v>0</v>
      </c>
      <c r="M541" s="1487">
        <f>'НЗ 2-экз'!M537</f>
        <v>0</v>
      </c>
      <c r="N541" s="1487">
        <f>'НЗ 2-экз'!N537</f>
        <v>0</v>
      </c>
      <c r="O541" s="1487">
        <f>'НЗ 2-экз'!O537</f>
        <v>0</v>
      </c>
      <c r="P541" s="1487">
        <f>'НЗ 2-экз'!P537</f>
        <v>0</v>
      </c>
      <c r="Q541" s="1487">
        <f>'НЗ 2-экз'!Q537</f>
        <v>0</v>
      </c>
      <c r="R541" s="1487">
        <f>'НЗ 2-экз'!R537</f>
        <v>0</v>
      </c>
      <c r="S541" s="1487">
        <f>'НЗ 2-экз'!S537</f>
        <v>180000</v>
      </c>
      <c r="T541" s="1487">
        <f>'НЗ 2-экз'!T537</f>
        <v>1010000</v>
      </c>
      <c r="U541" s="1487">
        <f>'НЗ 2-экз'!U537</f>
        <v>0</v>
      </c>
      <c r="V541" s="1487">
        <f>'НЗ 2-экз'!V537</f>
        <v>0</v>
      </c>
      <c r="W541" s="1487">
        <f>'НЗ 2-экз'!W537</f>
        <v>0</v>
      </c>
      <c r="X541" s="1487">
        <f>'НЗ 2-экз'!X537</f>
        <v>1190000</v>
      </c>
      <c r="Y541" s="1487">
        <f>'НЗ 2-экз'!Y537</f>
        <v>0</v>
      </c>
      <c r="Z541" s="1487">
        <f>'НЗ 2-экз'!Z537</f>
        <v>64000</v>
      </c>
      <c r="AA541" s="1487">
        <f>'НЗ 2-экз'!AA537</f>
        <v>0</v>
      </c>
      <c r="AB541" s="1487">
        <f>'НЗ 2-экз'!AB537</f>
        <v>10640</v>
      </c>
      <c r="AC541" s="1487">
        <f>'НЗ 2-экз'!AC537</f>
        <v>0</v>
      </c>
      <c r="AD541" s="1487">
        <f>'НЗ 2-экз'!AD537</f>
        <v>57800</v>
      </c>
      <c r="AE541" s="1488"/>
      <c r="AF541" s="1488"/>
      <c r="AG541" s="1488">
        <f t="shared" si="174"/>
        <v>0</v>
      </c>
      <c r="AH541" s="1488">
        <f t="shared" si="177"/>
        <v>121800</v>
      </c>
      <c r="AI541" s="1488">
        <f t="shared" si="175"/>
        <v>10640</v>
      </c>
      <c r="AJ541" s="1488">
        <f t="shared" si="178"/>
        <v>0</v>
      </c>
      <c r="AK541" s="1488">
        <f t="shared" si="179"/>
        <v>132440</v>
      </c>
      <c r="AL541" s="1488">
        <f t="shared" si="176"/>
        <v>1322440</v>
      </c>
      <c r="AM541" s="1839"/>
    </row>
    <row r="542" spans="1:39" ht="11.25" hidden="1" customHeight="1" x14ac:dyDescent="0.2">
      <c r="A542" s="1426">
        <v>214</v>
      </c>
      <c r="B542" s="1053">
        <v>112</v>
      </c>
      <c r="C542" s="12"/>
      <c r="D542" s="58"/>
      <c r="E542" s="1487">
        <f>'НЗ 2-экз'!E538</f>
        <v>0</v>
      </c>
      <c r="F542" s="1487">
        <f>'НЗ 2-экз'!F538</f>
        <v>0</v>
      </c>
      <c r="G542" s="1487">
        <f>'НЗ 2-экз'!G538</f>
        <v>0</v>
      </c>
      <c r="H542" s="1487">
        <f>'НЗ 2-экз'!H538</f>
        <v>0</v>
      </c>
      <c r="I542" s="1487">
        <f>'НЗ 2-экз'!I538</f>
        <v>0</v>
      </c>
      <c r="J542" s="1487">
        <f>'НЗ 2-экз'!J538</f>
        <v>0</v>
      </c>
      <c r="K542" s="1487">
        <f>'НЗ 2-экз'!K538</f>
        <v>0</v>
      </c>
      <c r="L542" s="1487">
        <f>'НЗ 2-экз'!L538</f>
        <v>0</v>
      </c>
      <c r="M542" s="1487">
        <f>'НЗ 2-экз'!M538</f>
        <v>0</v>
      </c>
      <c r="N542" s="1487">
        <f>'НЗ 2-экз'!N538</f>
        <v>0</v>
      </c>
      <c r="O542" s="1487">
        <f>'НЗ 2-экз'!O538</f>
        <v>0</v>
      </c>
      <c r="P542" s="1487">
        <f>'НЗ 2-экз'!P538</f>
        <v>0</v>
      </c>
      <c r="Q542" s="1487">
        <f>'НЗ 2-экз'!Q538</f>
        <v>0</v>
      </c>
      <c r="R542" s="1487">
        <f>'НЗ 2-экз'!R538</f>
        <v>0</v>
      </c>
      <c r="S542" s="1487">
        <f>'НЗ 2-экз'!S538</f>
        <v>0</v>
      </c>
      <c r="T542" s="1487">
        <f>'НЗ 2-экз'!T538</f>
        <v>0</v>
      </c>
      <c r="U542" s="1487">
        <f>'НЗ 2-экз'!U538</f>
        <v>0</v>
      </c>
      <c r="V542" s="1487">
        <f>'НЗ 2-экз'!V538</f>
        <v>0</v>
      </c>
      <c r="W542" s="1487">
        <f>'НЗ 2-экз'!W538</f>
        <v>0</v>
      </c>
      <c r="X542" s="1487">
        <f>'НЗ 2-экз'!X538</f>
        <v>0</v>
      </c>
      <c r="Y542" s="1487">
        <f>'НЗ 2-экз'!Y538</f>
        <v>0</v>
      </c>
      <c r="Z542" s="1487">
        <f>'НЗ 2-экз'!Z538</f>
        <v>0</v>
      </c>
      <c r="AA542" s="1487">
        <f>'НЗ 2-экз'!AA538</f>
        <v>0</v>
      </c>
      <c r="AB542" s="1487">
        <f>'НЗ 2-экз'!AB538</f>
        <v>0</v>
      </c>
      <c r="AC542" s="1487">
        <f>'НЗ 2-экз'!AC538</f>
        <v>0</v>
      </c>
      <c r="AD542" s="1487">
        <f>'НЗ 2-экз'!AD538</f>
        <v>0</v>
      </c>
      <c r="AE542" s="1488"/>
      <c r="AF542" s="1488"/>
      <c r="AG542" s="1488">
        <f t="shared" si="174"/>
        <v>0</v>
      </c>
      <c r="AH542" s="1488">
        <f t="shared" si="177"/>
        <v>0</v>
      </c>
      <c r="AI542" s="1488">
        <f t="shared" si="175"/>
        <v>0</v>
      </c>
      <c r="AJ542" s="1488">
        <f t="shared" si="178"/>
        <v>0</v>
      </c>
      <c r="AK542" s="1488">
        <f t="shared" si="179"/>
        <v>0</v>
      </c>
      <c r="AL542" s="1488">
        <f t="shared" si="176"/>
        <v>0</v>
      </c>
      <c r="AM542" s="1839"/>
    </row>
    <row r="543" spans="1:39" ht="11.25" hidden="1" customHeight="1" x14ac:dyDescent="0.2">
      <c r="A543" s="1425">
        <v>221</v>
      </c>
      <c r="B543" s="1051">
        <v>244</v>
      </c>
      <c r="C543" s="11"/>
      <c r="D543" s="58"/>
      <c r="E543" s="1487">
        <f>'НЗ 2-экз'!E539</f>
        <v>4000</v>
      </c>
      <c r="F543" s="1487">
        <f>'НЗ 2-экз'!F539</f>
        <v>1000</v>
      </c>
      <c r="G543" s="1487">
        <f>'НЗ 2-экз'!G539</f>
        <v>0</v>
      </c>
      <c r="H543" s="1487">
        <f>'НЗ 2-экз'!H539</f>
        <v>0</v>
      </c>
      <c r="I543" s="1487">
        <f>'НЗ 2-экз'!I539</f>
        <v>0</v>
      </c>
      <c r="J543" s="1487">
        <f>'НЗ 2-экз'!J539</f>
        <v>0</v>
      </c>
      <c r="K543" s="1487">
        <f>'НЗ 2-экз'!K539</f>
        <v>0</v>
      </c>
      <c r="L543" s="1487">
        <f>'НЗ 2-экз'!L539</f>
        <v>0</v>
      </c>
      <c r="M543" s="1487">
        <f>'НЗ 2-экз'!M539</f>
        <v>0</v>
      </c>
      <c r="N543" s="1487">
        <f>'НЗ 2-экз'!N539</f>
        <v>0</v>
      </c>
      <c r="O543" s="1487">
        <f>'НЗ 2-экз'!O539</f>
        <v>0</v>
      </c>
      <c r="P543" s="1487">
        <f>'НЗ 2-экз'!P539</f>
        <v>0</v>
      </c>
      <c r="Q543" s="1487">
        <f>'НЗ 2-экз'!Q539</f>
        <v>0</v>
      </c>
      <c r="R543" s="1487">
        <f>'НЗ 2-экз'!R539</f>
        <v>0</v>
      </c>
      <c r="S543" s="1487">
        <f>'НЗ 2-экз'!S539</f>
        <v>4000</v>
      </c>
      <c r="T543" s="1487">
        <f>'НЗ 2-экз'!T539</f>
        <v>1000</v>
      </c>
      <c r="U543" s="1487">
        <f>'НЗ 2-экз'!U539</f>
        <v>0</v>
      </c>
      <c r="V543" s="1487">
        <f>'НЗ 2-экз'!V539</f>
        <v>0</v>
      </c>
      <c r="W543" s="1487">
        <f>'НЗ 2-экз'!W539</f>
        <v>0</v>
      </c>
      <c r="X543" s="1487">
        <f>'НЗ 2-экз'!X539</f>
        <v>5000</v>
      </c>
      <c r="Y543" s="1487">
        <f>'НЗ 2-экз'!Y539</f>
        <v>0</v>
      </c>
      <c r="Z543" s="1487">
        <f>'НЗ 2-экз'!Z539</f>
        <v>0</v>
      </c>
      <c r="AA543" s="1487">
        <f>'НЗ 2-экз'!AA539</f>
        <v>0</v>
      </c>
      <c r="AB543" s="1487">
        <f>'НЗ 2-экз'!AB539</f>
        <v>0</v>
      </c>
      <c r="AC543" s="1487">
        <f>'НЗ 2-экз'!AC539</f>
        <v>0</v>
      </c>
      <c r="AD543" s="1487">
        <f>'НЗ 2-экз'!AD539</f>
        <v>0</v>
      </c>
      <c r="AE543" s="1488"/>
      <c r="AF543" s="1488"/>
      <c r="AG543" s="1488">
        <f t="shared" si="174"/>
        <v>0</v>
      </c>
      <c r="AH543" s="1488">
        <f t="shared" si="177"/>
        <v>0</v>
      </c>
      <c r="AI543" s="1488">
        <f t="shared" si="175"/>
        <v>0</v>
      </c>
      <c r="AJ543" s="1488">
        <f t="shared" si="178"/>
        <v>0</v>
      </c>
      <c r="AK543" s="1488">
        <f t="shared" si="179"/>
        <v>0</v>
      </c>
      <c r="AL543" s="1488">
        <f t="shared" si="176"/>
        <v>5000</v>
      </c>
      <c r="AM543" s="1839"/>
    </row>
    <row r="544" spans="1:39" ht="11.25" hidden="1" customHeight="1" x14ac:dyDescent="0.2">
      <c r="A544" s="1426">
        <v>222</v>
      </c>
      <c r="B544" s="1053">
        <v>112</v>
      </c>
      <c r="C544" s="12"/>
      <c r="D544" s="58"/>
      <c r="E544" s="1487">
        <f>'НЗ 2-экз'!E540</f>
        <v>0</v>
      </c>
      <c r="F544" s="1487">
        <f>'НЗ 2-экз'!F540</f>
        <v>0</v>
      </c>
      <c r="G544" s="1487">
        <f>'НЗ 2-экз'!G540</f>
        <v>0</v>
      </c>
      <c r="H544" s="1487">
        <f>'НЗ 2-экз'!H540</f>
        <v>0</v>
      </c>
      <c r="I544" s="1487">
        <f>'НЗ 2-экз'!I540</f>
        <v>0</v>
      </c>
      <c r="J544" s="1487">
        <f>'НЗ 2-экз'!J540</f>
        <v>0</v>
      </c>
      <c r="K544" s="1487">
        <f>'НЗ 2-экз'!K540</f>
        <v>0</v>
      </c>
      <c r="L544" s="1487">
        <f>'НЗ 2-экз'!L540</f>
        <v>0</v>
      </c>
      <c r="M544" s="1487">
        <f>'НЗ 2-экз'!M540</f>
        <v>0</v>
      </c>
      <c r="N544" s="1487">
        <f>'НЗ 2-экз'!N540</f>
        <v>0</v>
      </c>
      <c r="O544" s="1487">
        <f>'НЗ 2-экз'!O540</f>
        <v>0</v>
      </c>
      <c r="P544" s="1487">
        <f>'НЗ 2-экз'!P540</f>
        <v>0</v>
      </c>
      <c r="Q544" s="1487">
        <f>'НЗ 2-экз'!Q540</f>
        <v>0</v>
      </c>
      <c r="R544" s="1487">
        <f>'НЗ 2-экз'!R540</f>
        <v>0</v>
      </c>
      <c r="S544" s="1487">
        <f>'НЗ 2-экз'!S540</f>
        <v>0</v>
      </c>
      <c r="T544" s="1487">
        <f>'НЗ 2-экз'!T540</f>
        <v>0</v>
      </c>
      <c r="U544" s="1487">
        <f>'НЗ 2-экз'!U540</f>
        <v>0</v>
      </c>
      <c r="V544" s="1487">
        <f>'НЗ 2-экз'!V540</f>
        <v>0</v>
      </c>
      <c r="W544" s="1487">
        <f>'НЗ 2-экз'!W540</f>
        <v>0</v>
      </c>
      <c r="X544" s="1487">
        <f>'НЗ 2-экз'!X540</f>
        <v>0</v>
      </c>
      <c r="Y544" s="1487">
        <f>'НЗ 2-экз'!Y540</f>
        <v>0</v>
      </c>
      <c r="Z544" s="1487">
        <f>'НЗ 2-экз'!Z540</f>
        <v>0</v>
      </c>
      <c r="AA544" s="1487">
        <f>'НЗ 2-экз'!AA540</f>
        <v>0</v>
      </c>
      <c r="AB544" s="1487">
        <f>'НЗ 2-экз'!AB540</f>
        <v>0</v>
      </c>
      <c r="AC544" s="1487">
        <f>'НЗ 2-экз'!AC540</f>
        <v>0</v>
      </c>
      <c r="AD544" s="1487">
        <f>'НЗ 2-экз'!AD540</f>
        <v>0</v>
      </c>
      <c r="AE544" s="1488"/>
      <c r="AF544" s="1488"/>
      <c r="AG544" s="1488">
        <f t="shared" si="174"/>
        <v>0</v>
      </c>
      <c r="AH544" s="1488">
        <f t="shared" si="177"/>
        <v>0</v>
      </c>
      <c r="AI544" s="1488">
        <f t="shared" si="175"/>
        <v>0</v>
      </c>
      <c r="AJ544" s="1488">
        <f t="shared" si="178"/>
        <v>0</v>
      </c>
      <c r="AK544" s="1488">
        <f t="shared" si="179"/>
        <v>0</v>
      </c>
      <c r="AL544" s="1488">
        <f t="shared" si="176"/>
        <v>0</v>
      </c>
      <c r="AM544" s="1839"/>
    </row>
    <row r="545" spans="1:39" ht="11.25" hidden="1" customHeight="1" x14ac:dyDescent="0.2">
      <c r="A545" s="1426">
        <v>222</v>
      </c>
      <c r="B545" s="1053">
        <v>244</v>
      </c>
      <c r="C545" s="12"/>
      <c r="D545" s="58"/>
      <c r="E545" s="1487">
        <f>'НЗ 2-экз'!E541</f>
        <v>0</v>
      </c>
      <c r="F545" s="1487">
        <f>'НЗ 2-экз'!F541</f>
        <v>0</v>
      </c>
      <c r="G545" s="1487">
        <f>'НЗ 2-экз'!G541</f>
        <v>0</v>
      </c>
      <c r="H545" s="1487">
        <f>'НЗ 2-экз'!H541</f>
        <v>0</v>
      </c>
      <c r="I545" s="1487">
        <f>'НЗ 2-экз'!I541</f>
        <v>0</v>
      </c>
      <c r="J545" s="1487">
        <f>'НЗ 2-экз'!J541</f>
        <v>0</v>
      </c>
      <c r="K545" s="1487">
        <f>'НЗ 2-экз'!K541</f>
        <v>0</v>
      </c>
      <c r="L545" s="1487">
        <f>'НЗ 2-экз'!L541</f>
        <v>0</v>
      </c>
      <c r="M545" s="1487">
        <f>'НЗ 2-экз'!M541</f>
        <v>0</v>
      </c>
      <c r="N545" s="1487">
        <f>'НЗ 2-экз'!N541</f>
        <v>0</v>
      </c>
      <c r="O545" s="1487">
        <f>'НЗ 2-экз'!O541</f>
        <v>0</v>
      </c>
      <c r="P545" s="1487">
        <f>'НЗ 2-экз'!P541</f>
        <v>0</v>
      </c>
      <c r="Q545" s="1487">
        <f>'НЗ 2-экз'!Q541</f>
        <v>0</v>
      </c>
      <c r="R545" s="1487">
        <f>'НЗ 2-экз'!R541</f>
        <v>0</v>
      </c>
      <c r="S545" s="1487">
        <f>'НЗ 2-экз'!S541</f>
        <v>0</v>
      </c>
      <c r="T545" s="1487">
        <f>'НЗ 2-экз'!T541</f>
        <v>0</v>
      </c>
      <c r="U545" s="1487">
        <f>'НЗ 2-экз'!U541</f>
        <v>0</v>
      </c>
      <c r="V545" s="1487">
        <f>'НЗ 2-экз'!V541</f>
        <v>0</v>
      </c>
      <c r="W545" s="1487">
        <f>'НЗ 2-экз'!W541</f>
        <v>0</v>
      </c>
      <c r="X545" s="1487">
        <f>'НЗ 2-экз'!X541</f>
        <v>0</v>
      </c>
      <c r="Y545" s="1487">
        <f>'НЗ 2-экз'!Y541</f>
        <v>0</v>
      </c>
      <c r="Z545" s="1487">
        <f>'НЗ 2-экз'!Z541</f>
        <v>0</v>
      </c>
      <c r="AA545" s="1487">
        <f>'НЗ 2-экз'!AA541</f>
        <v>0</v>
      </c>
      <c r="AB545" s="1487">
        <f>'НЗ 2-экз'!AB541</f>
        <v>0</v>
      </c>
      <c r="AC545" s="1487">
        <f>'НЗ 2-экз'!AC541</f>
        <v>0</v>
      </c>
      <c r="AD545" s="1487">
        <f>'НЗ 2-экз'!AD541</f>
        <v>0</v>
      </c>
      <c r="AE545" s="1488"/>
      <c r="AF545" s="1488"/>
      <c r="AG545" s="1488">
        <f t="shared" si="174"/>
        <v>0</v>
      </c>
      <c r="AH545" s="1488">
        <f t="shared" si="177"/>
        <v>0</v>
      </c>
      <c r="AI545" s="1488">
        <f t="shared" si="175"/>
        <v>0</v>
      </c>
      <c r="AJ545" s="1488">
        <f t="shared" si="178"/>
        <v>0</v>
      </c>
      <c r="AK545" s="1488">
        <f t="shared" si="179"/>
        <v>0</v>
      </c>
      <c r="AL545" s="1488">
        <f t="shared" si="176"/>
        <v>0</v>
      </c>
      <c r="AM545" s="1839"/>
    </row>
    <row r="546" spans="1:39" ht="11.25" hidden="1" customHeight="1" x14ac:dyDescent="0.2">
      <c r="A546" s="1427" t="s">
        <v>196</v>
      </c>
      <c r="B546" s="1053">
        <v>247</v>
      </c>
      <c r="C546" s="42"/>
      <c r="D546" s="58"/>
      <c r="E546" s="1487">
        <f>'НЗ 2-экз'!E542</f>
        <v>0</v>
      </c>
      <c r="F546" s="1487">
        <f>'НЗ 2-экз'!F542</f>
        <v>0</v>
      </c>
      <c r="G546" s="1487">
        <f>'НЗ 2-экз'!G542</f>
        <v>0</v>
      </c>
      <c r="H546" s="1487">
        <f>'НЗ 2-экз'!H542</f>
        <v>0</v>
      </c>
      <c r="I546" s="1487">
        <f>'НЗ 2-экз'!I542</f>
        <v>0</v>
      </c>
      <c r="J546" s="1487">
        <f>'НЗ 2-экз'!J542</f>
        <v>0</v>
      </c>
      <c r="K546" s="1487">
        <f>'НЗ 2-экз'!K542</f>
        <v>0</v>
      </c>
      <c r="L546" s="1487">
        <f>'НЗ 2-экз'!L542</f>
        <v>0</v>
      </c>
      <c r="M546" s="1487">
        <f>'НЗ 2-экз'!M542</f>
        <v>0</v>
      </c>
      <c r="N546" s="1487">
        <f>'НЗ 2-экз'!N542</f>
        <v>0</v>
      </c>
      <c r="O546" s="1487">
        <f>'НЗ 2-экз'!O542</f>
        <v>0</v>
      </c>
      <c r="P546" s="1487">
        <f>'НЗ 2-экз'!P542</f>
        <v>0</v>
      </c>
      <c r="Q546" s="1487">
        <f>'НЗ 2-экз'!Q542</f>
        <v>0</v>
      </c>
      <c r="R546" s="1487">
        <f>'НЗ 2-экз'!R542</f>
        <v>0</v>
      </c>
      <c r="S546" s="1487">
        <f>'НЗ 2-экз'!S542</f>
        <v>0</v>
      </c>
      <c r="T546" s="1487">
        <f>'НЗ 2-экз'!T542</f>
        <v>0</v>
      </c>
      <c r="U546" s="1487">
        <f>'НЗ 2-экз'!U542</f>
        <v>0</v>
      </c>
      <c r="V546" s="1487">
        <f>'НЗ 2-экз'!V542</f>
        <v>0</v>
      </c>
      <c r="W546" s="1487">
        <f>'НЗ 2-экз'!W542</f>
        <v>0</v>
      </c>
      <c r="X546" s="1487">
        <f>'НЗ 2-экз'!X542</f>
        <v>0</v>
      </c>
      <c r="Y546" s="1487">
        <f>'НЗ 2-экз'!Y542</f>
        <v>0</v>
      </c>
      <c r="Z546" s="1487">
        <f>'НЗ 2-экз'!Z542</f>
        <v>0</v>
      </c>
      <c r="AA546" s="1487">
        <f>'НЗ 2-экз'!AA542</f>
        <v>0</v>
      </c>
      <c r="AB546" s="1487">
        <f>'НЗ 2-экз'!AB542</f>
        <v>0</v>
      </c>
      <c r="AC546" s="1487">
        <f>'НЗ 2-экз'!AC542</f>
        <v>0</v>
      </c>
      <c r="AD546" s="1487">
        <f>'НЗ 2-экз'!AD542</f>
        <v>0</v>
      </c>
      <c r="AE546" s="1488"/>
      <c r="AF546" s="1488"/>
      <c r="AG546" s="1488">
        <f t="shared" si="174"/>
        <v>0</v>
      </c>
      <c r="AH546" s="1488">
        <f t="shared" si="177"/>
        <v>0</v>
      </c>
      <c r="AI546" s="1488">
        <f t="shared" si="175"/>
        <v>0</v>
      </c>
      <c r="AJ546" s="1488">
        <f t="shared" si="178"/>
        <v>0</v>
      </c>
      <c r="AK546" s="1488">
        <f t="shared" si="179"/>
        <v>0</v>
      </c>
      <c r="AL546" s="1488">
        <f t="shared" si="176"/>
        <v>0</v>
      </c>
      <c r="AM546" s="1839"/>
    </row>
    <row r="547" spans="1:39" ht="11.25" hidden="1" customHeight="1" x14ac:dyDescent="0.2">
      <c r="A547" s="1427" t="s">
        <v>197</v>
      </c>
      <c r="B547" s="1053">
        <v>247</v>
      </c>
      <c r="C547" s="42"/>
      <c r="D547" s="58"/>
      <c r="E547" s="1487">
        <f>'НЗ 2-экз'!E543</f>
        <v>0</v>
      </c>
      <c r="F547" s="1487">
        <f>'НЗ 2-экз'!F543</f>
        <v>0</v>
      </c>
      <c r="G547" s="1487">
        <f>'НЗ 2-экз'!G543</f>
        <v>0</v>
      </c>
      <c r="H547" s="1487">
        <f>'НЗ 2-экз'!H543</f>
        <v>0</v>
      </c>
      <c r="I547" s="1487">
        <f>'НЗ 2-экз'!I543</f>
        <v>0</v>
      </c>
      <c r="J547" s="1487">
        <f>'НЗ 2-экз'!J543</f>
        <v>0</v>
      </c>
      <c r="K547" s="1487">
        <f>'НЗ 2-экз'!K543</f>
        <v>0</v>
      </c>
      <c r="L547" s="1487">
        <f>'НЗ 2-экз'!L543</f>
        <v>0</v>
      </c>
      <c r="M547" s="1487">
        <f>'НЗ 2-экз'!M543</f>
        <v>0</v>
      </c>
      <c r="N547" s="1487">
        <f>'НЗ 2-экз'!N543</f>
        <v>0</v>
      </c>
      <c r="O547" s="1487">
        <f>'НЗ 2-экз'!O543</f>
        <v>0</v>
      </c>
      <c r="P547" s="1487">
        <f>'НЗ 2-экз'!P543</f>
        <v>0</v>
      </c>
      <c r="Q547" s="1487">
        <f>'НЗ 2-экз'!Q543</f>
        <v>0</v>
      </c>
      <c r="R547" s="1487">
        <f>'НЗ 2-экз'!R543</f>
        <v>0</v>
      </c>
      <c r="S547" s="1487">
        <f>'НЗ 2-экз'!S543</f>
        <v>0</v>
      </c>
      <c r="T547" s="1487">
        <f>'НЗ 2-экз'!T543</f>
        <v>0</v>
      </c>
      <c r="U547" s="1487">
        <f>'НЗ 2-экз'!U543</f>
        <v>0</v>
      </c>
      <c r="V547" s="1487">
        <f>'НЗ 2-экз'!V543</f>
        <v>0</v>
      </c>
      <c r="W547" s="1487">
        <f>'НЗ 2-экз'!W543</f>
        <v>0</v>
      </c>
      <c r="X547" s="1487">
        <f>'НЗ 2-экз'!X543</f>
        <v>0</v>
      </c>
      <c r="Y547" s="1487">
        <f>'НЗ 2-экз'!Y543</f>
        <v>0</v>
      </c>
      <c r="Z547" s="1487">
        <f>'НЗ 2-экз'!Z543</f>
        <v>0</v>
      </c>
      <c r="AA547" s="1487">
        <f>'НЗ 2-экз'!AA543</f>
        <v>0</v>
      </c>
      <c r="AB547" s="1487">
        <f>'НЗ 2-экз'!AB543</f>
        <v>0</v>
      </c>
      <c r="AC547" s="1487">
        <f>'НЗ 2-экз'!AC543</f>
        <v>0</v>
      </c>
      <c r="AD547" s="1487">
        <f>'НЗ 2-экз'!AD543</f>
        <v>0</v>
      </c>
      <c r="AE547" s="1488"/>
      <c r="AF547" s="1488"/>
      <c r="AG547" s="1488">
        <f t="shared" si="174"/>
        <v>0</v>
      </c>
      <c r="AH547" s="1488">
        <f t="shared" si="177"/>
        <v>0</v>
      </c>
      <c r="AI547" s="1488">
        <f t="shared" si="175"/>
        <v>0</v>
      </c>
      <c r="AJ547" s="1488">
        <f t="shared" si="178"/>
        <v>0</v>
      </c>
      <c r="AK547" s="1488">
        <f t="shared" si="179"/>
        <v>0</v>
      </c>
      <c r="AL547" s="1488">
        <f t="shared" si="176"/>
        <v>0</v>
      </c>
      <c r="AM547" s="1839"/>
    </row>
    <row r="548" spans="1:39" ht="11.25" hidden="1" customHeight="1" x14ac:dyDescent="0.2">
      <c r="A548" s="1427" t="s">
        <v>198</v>
      </c>
      <c r="B548" s="1053">
        <v>244</v>
      </c>
      <c r="C548" s="42"/>
      <c r="D548" s="58"/>
      <c r="E548" s="1487">
        <f>'НЗ 2-экз'!E544</f>
        <v>0</v>
      </c>
      <c r="F548" s="1487">
        <f>'НЗ 2-экз'!F544</f>
        <v>0</v>
      </c>
      <c r="G548" s="1487">
        <f>'НЗ 2-экз'!G544</f>
        <v>0</v>
      </c>
      <c r="H548" s="1487">
        <f>'НЗ 2-экз'!H544</f>
        <v>0</v>
      </c>
      <c r="I548" s="1487">
        <f>'НЗ 2-экз'!I544</f>
        <v>0</v>
      </c>
      <c r="J548" s="1487">
        <f>'НЗ 2-экз'!J544</f>
        <v>0</v>
      </c>
      <c r="K548" s="1487">
        <f>'НЗ 2-экз'!K544</f>
        <v>0</v>
      </c>
      <c r="L548" s="1487">
        <f>'НЗ 2-экз'!L544</f>
        <v>0</v>
      </c>
      <c r="M548" s="1487">
        <f>'НЗ 2-экз'!M544</f>
        <v>0</v>
      </c>
      <c r="N548" s="1487">
        <f>'НЗ 2-экз'!N544</f>
        <v>0</v>
      </c>
      <c r="O548" s="1487">
        <f>'НЗ 2-экз'!O544</f>
        <v>0</v>
      </c>
      <c r="P548" s="1487">
        <f>'НЗ 2-экз'!P544</f>
        <v>0</v>
      </c>
      <c r="Q548" s="1487">
        <f>'НЗ 2-экз'!Q544</f>
        <v>0</v>
      </c>
      <c r="R548" s="1487">
        <f>'НЗ 2-экз'!R544</f>
        <v>0</v>
      </c>
      <c r="S548" s="1487">
        <f>'НЗ 2-экз'!S544</f>
        <v>0</v>
      </c>
      <c r="T548" s="1487">
        <f>'НЗ 2-экз'!T544</f>
        <v>0</v>
      </c>
      <c r="U548" s="1487">
        <f>'НЗ 2-экз'!U544</f>
        <v>0</v>
      </c>
      <c r="V548" s="1487">
        <f>'НЗ 2-экз'!V544</f>
        <v>0</v>
      </c>
      <c r="W548" s="1487">
        <f>'НЗ 2-экз'!W544</f>
        <v>0</v>
      </c>
      <c r="X548" s="1487">
        <f>'НЗ 2-экз'!X544</f>
        <v>0</v>
      </c>
      <c r="Y548" s="1487">
        <f>'НЗ 2-экз'!Y544</f>
        <v>0</v>
      </c>
      <c r="Z548" s="1487">
        <f>'НЗ 2-экз'!Z544</f>
        <v>0</v>
      </c>
      <c r="AA548" s="1487">
        <f>'НЗ 2-экз'!AA544</f>
        <v>0</v>
      </c>
      <c r="AB548" s="1487">
        <f>'НЗ 2-экз'!AB544</f>
        <v>0</v>
      </c>
      <c r="AC548" s="1487">
        <f>'НЗ 2-экз'!AC544</f>
        <v>0</v>
      </c>
      <c r="AD548" s="1487">
        <f>'НЗ 2-экз'!AD544</f>
        <v>0</v>
      </c>
      <c r="AE548" s="1488"/>
      <c r="AF548" s="1488"/>
      <c r="AG548" s="1488">
        <f t="shared" si="174"/>
        <v>0</v>
      </c>
      <c r="AH548" s="1488">
        <f t="shared" si="177"/>
        <v>0</v>
      </c>
      <c r="AI548" s="1488">
        <f t="shared" si="175"/>
        <v>0</v>
      </c>
      <c r="AJ548" s="1488">
        <f t="shared" si="178"/>
        <v>0</v>
      </c>
      <c r="AK548" s="1488">
        <f t="shared" si="179"/>
        <v>0</v>
      </c>
      <c r="AL548" s="1488">
        <f t="shared" si="176"/>
        <v>0</v>
      </c>
      <c r="AM548" s="1839"/>
    </row>
    <row r="549" spans="1:39" ht="11.25" hidden="1" customHeight="1" x14ac:dyDescent="0.2">
      <c r="A549" s="1427" t="s">
        <v>878</v>
      </c>
      <c r="B549" s="1053">
        <v>244</v>
      </c>
      <c r="C549" s="42"/>
      <c r="D549" s="58"/>
      <c r="E549" s="1487">
        <f>'НЗ 2-экз'!E545</f>
        <v>0</v>
      </c>
      <c r="F549" s="1487">
        <f>'НЗ 2-экз'!F545</f>
        <v>0</v>
      </c>
      <c r="G549" s="1487">
        <f>'НЗ 2-экз'!G545</f>
        <v>0</v>
      </c>
      <c r="H549" s="1487">
        <f>'НЗ 2-экз'!H545</f>
        <v>0</v>
      </c>
      <c r="I549" s="1487">
        <f>'НЗ 2-экз'!I545</f>
        <v>0</v>
      </c>
      <c r="J549" s="1487">
        <f>'НЗ 2-экз'!J545</f>
        <v>0</v>
      </c>
      <c r="K549" s="1487">
        <f>'НЗ 2-экз'!K545</f>
        <v>0</v>
      </c>
      <c r="L549" s="1487">
        <f>'НЗ 2-экз'!L545</f>
        <v>0</v>
      </c>
      <c r="M549" s="1487">
        <f>'НЗ 2-экз'!M545</f>
        <v>0</v>
      </c>
      <c r="N549" s="1487">
        <f>'НЗ 2-экз'!N545</f>
        <v>0</v>
      </c>
      <c r="O549" s="1487">
        <f>'НЗ 2-экз'!O545</f>
        <v>0</v>
      </c>
      <c r="P549" s="1487">
        <f>'НЗ 2-экз'!P545</f>
        <v>0</v>
      </c>
      <c r="Q549" s="1487">
        <f>'НЗ 2-экз'!Q545</f>
        <v>0</v>
      </c>
      <c r="R549" s="1487">
        <f>'НЗ 2-экз'!R545</f>
        <v>0</v>
      </c>
      <c r="S549" s="1487">
        <f>'НЗ 2-экз'!S545</f>
        <v>0</v>
      </c>
      <c r="T549" s="1487">
        <f>'НЗ 2-экз'!T545</f>
        <v>0</v>
      </c>
      <c r="U549" s="1487">
        <f>'НЗ 2-экз'!U545</f>
        <v>0</v>
      </c>
      <c r="V549" s="1487">
        <f>'НЗ 2-экз'!V545</f>
        <v>0</v>
      </c>
      <c r="W549" s="1487">
        <f>'НЗ 2-экз'!W545</f>
        <v>0</v>
      </c>
      <c r="X549" s="1487">
        <f>'НЗ 2-экз'!X545</f>
        <v>0</v>
      </c>
      <c r="Y549" s="1487">
        <f>'НЗ 2-экз'!Y545</f>
        <v>0</v>
      </c>
      <c r="Z549" s="1487">
        <f>'НЗ 2-экз'!Z545</f>
        <v>0</v>
      </c>
      <c r="AA549" s="1487">
        <f>'НЗ 2-экз'!AA545</f>
        <v>0</v>
      </c>
      <c r="AB549" s="1487">
        <f>'НЗ 2-экз'!AB545</f>
        <v>0</v>
      </c>
      <c r="AC549" s="1487">
        <f>'НЗ 2-экз'!AC545</f>
        <v>0</v>
      </c>
      <c r="AD549" s="1487">
        <f>'НЗ 2-экз'!AD545</f>
        <v>0</v>
      </c>
      <c r="AE549" s="1488"/>
      <c r="AF549" s="1488"/>
      <c r="AG549" s="1488">
        <f t="shared" si="174"/>
        <v>0</v>
      </c>
      <c r="AH549" s="1488">
        <f t="shared" si="177"/>
        <v>0</v>
      </c>
      <c r="AI549" s="1488">
        <f t="shared" si="175"/>
        <v>0</v>
      </c>
      <c r="AJ549" s="1488">
        <f t="shared" si="178"/>
        <v>0</v>
      </c>
      <c r="AK549" s="1488">
        <f t="shared" si="179"/>
        <v>0</v>
      </c>
      <c r="AL549" s="1488">
        <f t="shared" si="176"/>
        <v>0</v>
      </c>
      <c r="AM549" s="1839"/>
    </row>
    <row r="550" spans="1:39" ht="11.25" hidden="1" customHeight="1" x14ac:dyDescent="0.2">
      <c r="A550" s="1426">
        <v>224</v>
      </c>
      <c r="B550" s="1053">
        <v>244</v>
      </c>
      <c r="C550" s="12"/>
      <c r="D550" s="58"/>
      <c r="E550" s="1487">
        <f>'НЗ 2-экз'!E546</f>
        <v>0</v>
      </c>
      <c r="F550" s="1487">
        <f>'НЗ 2-экз'!F546</f>
        <v>0</v>
      </c>
      <c r="G550" s="1487">
        <f>'НЗ 2-экз'!G546</f>
        <v>0</v>
      </c>
      <c r="H550" s="1487">
        <f>'НЗ 2-экз'!H546</f>
        <v>0</v>
      </c>
      <c r="I550" s="1487">
        <f>'НЗ 2-экз'!I546</f>
        <v>0</v>
      </c>
      <c r="J550" s="1487">
        <f>'НЗ 2-экз'!J546</f>
        <v>0</v>
      </c>
      <c r="K550" s="1487">
        <f>'НЗ 2-экз'!K546</f>
        <v>0</v>
      </c>
      <c r="L550" s="1487">
        <f>'НЗ 2-экз'!L546</f>
        <v>0</v>
      </c>
      <c r="M550" s="1487">
        <f>'НЗ 2-экз'!M546</f>
        <v>0</v>
      </c>
      <c r="N550" s="1487">
        <f>'НЗ 2-экз'!N546</f>
        <v>0</v>
      </c>
      <c r="O550" s="1487">
        <f>'НЗ 2-экз'!O546</f>
        <v>0</v>
      </c>
      <c r="P550" s="1487">
        <f>'НЗ 2-экз'!P546</f>
        <v>0</v>
      </c>
      <c r="Q550" s="1487">
        <f>'НЗ 2-экз'!Q546</f>
        <v>0</v>
      </c>
      <c r="R550" s="1487">
        <f>'НЗ 2-экз'!R546</f>
        <v>0</v>
      </c>
      <c r="S550" s="1487">
        <f>'НЗ 2-экз'!S546</f>
        <v>0</v>
      </c>
      <c r="T550" s="1487">
        <f>'НЗ 2-экз'!T546</f>
        <v>0</v>
      </c>
      <c r="U550" s="1487">
        <f>'НЗ 2-экз'!U546</f>
        <v>0</v>
      </c>
      <c r="V550" s="1487">
        <f>'НЗ 2-экз'!V546</f>
        <v>0</v>
      </c>
      <c r="W550" s="1487">
        <f>'НЗ 2-экз'!W546</f>
        <v>0</v>
      </c>
      <c r="X550" s="1487">
        <f>'НЗ 2-экз'!X546</f>
        <v>0</v>
      </c>
      <c r="Y550" s="1487">
        <f>'НЗ 2-экз'!Y546</f>
        <v>0</v>
      </c>
      <c r="Z550" s="1487">
        <f>'НЗ 2-экз'!Z546</f>
        <v>0</v>
      </c>
      <c r="AA550" s="1487">
        <f>'НЗ 2-экз'!AA546</f>
        <v>0</v>
      </c>
      <c r="AB550" s="1487">
        <f>'НЗ 2-экз'!AB546</f>
        <v>0</v>
      </c>
      <c r="AC550" s="1487">
        <f>'НЗ 2-экз'!AC546</f>
        <v>0</v>
      </c>
      <c r="AD550" s="1487">
        <f>'НЗ 2-экз'!AD546</f>
        <v>0</v>
      </c>
      <c r="AE550" s="1488"/>
      <c r="AF550" s="1488"/>
      <c r="AG550" s="1488">
        <f t="shared" si="174"/>
        <v>0</v>
      </c>
      <c r="AH550" s="1488">
        <f t="shared" si="177"/>
        <v>0</v>
      </c>
      <c r="AI550" s="1488">
        <f t="shared" si="175"/>
        <v>0</v>
      </c>
      <c r="AJ550" s="1488">
        <f t="shared" si="178"/>
        <v>0</v>
      </c>
      <c r="AK550" s="1488">
        <f t="shared" si="179"/>
        <v>0</v>
      </c>
      <c r="AL550" s="1488">
        <f t="shared" si="176"/>
        <v>0</v>
      </c>
      <c r="AM550" s="1839"/>
    </row>
    <row r="551" spans="1:39" ht="11.25" hidden="1" customHeight="1" x14ac:dyDescent="0.2">
      <c r="A551" s="1428" t="s">
        <v>199</v>
      </c>
      <c r="B551" s="1057">
        <v>244</v>
      </c>
      <c r="C551" s="14"/>
      <c r="D551" s="58"/>
      <c r="E551" s="1487">
        <f>'НЗ 2-экз'!E547</f>
        <v>0</v>
      </c>
      <c r="F551" s="1487">
        <f>'НЗ 2-экз'!F547</f>
        <v>0</v>
      </c>
      <c r="G551" s="1487">
        <f>'НЗ 2-экз'!G547</f>
        <v>0</v>
      </c>
      <c r="H551" s="1487">
        <f>'НЗ 2-экз'!H547</f>
        <v>0</v>
      </c>
      <c r="I551" s="1487">
        <f>'НЗ 2-экз'!I547</f>
        <v>0</v>
      </c>
      <c r="J551" s="1487">
        <f>'НЗ 2-экз'!J547</f>
        <v>0</v>
      </c>
      <c r="K551" s="1487">
        <f>'НЗ 2-экз'!K547</f>
        <v>0</v>
      </c>
      <c r="L551" s="1487">
        <f>'НЗ 2-экз'!L547</f>
        <v>0</v>
      </c>
      <c r="M551" s="1487">
        <f>'НЗ 2-экз'!M547</f>
        <v>0</v>
      </c>
      <c r="N551" s="1487">
        <f>'НЗ 2-экз'!N547</f>
        <v>0</v>
      </c>
      <c r="O551" s="1487">
        <f>'НЗ 2-экз'!O547</f>
        <v>0</v>
      </c>
      <c r="P551" s="1487">
        <f>'НЗ 2-экз'!P547</f>
        <v>0</v>
      </c>
      <c r="Q551" s="1487">
        <f>'НЗ 2-экз'!Q547</f>
        <v>0</v>
      </c>
      <c r="R551" s="1487">
        <f>'НЗ 2-экз'!R547</f>
        <v>0</v>
      </c>
      <c r="S551" s="1487">
        <f>'НЗ 2-экз'!S547</f>
        <v>0</v>
      </c>
      <c r="T551" s="1487">
        <f>'НЗ 2-экз'!T547</f>
        <v>0</v>
      </c>
      <c r="U551" s="1487">
        <f>'НЗ 2-экз'!U547</f>
        <v>0</v>
      </c>
      <c r="V551" s="1487">
        <f>'НЗ 2-экз'!V547</f>
        <v>0</v>
      </c>
      <c r="W551" s="1487">
        <f>'НЗ 2-экз'!W547</f>
        <v>0</v>
      </c>
      <c r="X551" s="1487">
        <f>'НЗ 2-экз'!X547</f>
        <v>0</v>
      </c>
      <c r="Y551" s="1487">
        <f>'НЗ 2-экз'!Y547</f>
        <v>0</v>
      </c>
      <c r="Z551" s="1487">
        <f>'НЗ 2-экз'!Z547</f>
        <v>0</v>
      </c>
      <c r="AA551" s="1487">
        <f>'НЗ 2-экз'!AA547</f>
        <v>0</v>
      </c>
      <c r="AB551" s="1487">
        <f>'НЗ 2-экз'!AB547</f>
        <v>0</v>
      </c>
      <c r="AC551" s="1487">
        <f>'НЗ 2-экз'!AC547</f>
        <v>0</v>
      </c>
      <c r="AD551" s="1487">
        <f>'НЗ 2-экз'!AD547</f>
        <v>0</v>
      </c>
      <c r="AE551" s="1488"/>
      <c r="AF551" s="1488"/>
      <c r="AG551" s="1488">
        <f t="shared" si="174"/>
        <v>0</v>
      </c>
      <c r="AH551" s="1488">
        <f t="shared" si="177"/>
        <v>0</v>
      </c>
      <c r="AI551" s="1488">
        <f t="shared" si="175"/>
        <v>0</v>
      </c>
      <c r="AJ551" s="1488">
        <f t="shared" si="178"/>
        <v>0</v>
      </c>
      <c r="AK551" s="1488">
        <f t="shared" si="179"/>
        <v>0</v>
      </c>
      <c r="AL551" s="1488">
        <f t="shared" si="176"/>
        <v>0</v>
      </c>
      <c r="AM551" s="1839"/>
    </row>
    <row r="552" spans="1:39" ht="11.25" hidden="1" customHeight="1" x14ac:dyDescent="0.2">
      <c r="A552" s="1428" t="s">
        <v>200</v>
      </c>
      <c r="B552" s="1057">
        <v>244</v>
      </c>
      <c r="C552" s="14"/>
      <c r="D552" s="58"/>
      <c r="E552" s="1487">
        <f>'НЗ 2-экз'!E548</f>
        <v>0</v>
      </c>
      <c r="F552" s="1487">
        <f>'НЗ 2-экз'!F548</f>
        <v>0</v>
      </c>
      <c r="G552" s="1487">
        <f>'НЗ 2-экз'!G548</f>
        <v>0</v>
      </c>
      <c r="H552" s="1487">
        <f>'НЗ 2-экз'!H548</f>
        <v>0</v>
      </c>
      <c r="I552" s="1487">
        <f>'НЗ 2-экз'!I548</f>
        <v>0</v>
      </c>
      <c r="J552" s="1487">
        <f>'НЗ 2-экз'!J548</f>
        <v>0</v>
      </c>
      <c r="K552" s="1487">
        <f>'НЗ 2-экз'!K548</f>
        <v>0</v>
      </c>
      <c r="L552" s="1487">
        <f>'НЗ 2-экз'!L548</f>
        <v>0</v>
      </c>
      <c r="M552" s="1487">
        <f>'НЗ 2-экз'!M548</f>
        <v>0</v>
      </c>
      <c r="N552" s="1487">
        <f>'НЗ 2-экз'!N548</f>
        <v>0</v>
      </c>
      <c r="O552" s="1487">
        <f>'НЗ 2-экз'!O548</f>
        <v>0</v>
      </c>
      <c r="P552" s="1487">
        <f>'НЗ 2-экз'!P548</f>
        <v>0</v>
      </c>
      <c r="Q552" s="1487">
        <f>'НЗ 2-экз'!Q548</f>
        <v>0</v>
      </c>
      <c r="R552" s="1487">
        <f>'НЗ 2-экз'!R548</f>
        <v>0</v>
      </c>
      <c r="S552" s="1487">
        <f>'НЗ 2-экз'!S548</f>
        <v>0</v>
      </c>
      <c r="T552" s="1487">
        <f>'НЗ 2-экз'!T548</f>
        <v>0</v>
      </c>
      <c r="U552" s="1487">
        <f>'НЗ 2-экз'!U548</f>
        <v>0</v>
      </c>
      <c r="V552" s="1487">
        <f>'НЗ 2-экз'!V548</f>
        <v>0</v>
      </c>
      <c r="W552" s="1487">
        <f>'НЗ 2-экз'!W548</f>
        <v>0</v>
      </c>
      <c r="X552" s="1487">
        <f>'НЗ 2-экз'!X548</f>
        <v>0</v>
      </c>
      <c r="Y552" s="1487">
        <f>'НЗ 2-экз'!Y548</f>
        <v>0</v>
      </c>
      <c r="Z552" s="1487">
        <f>'НЗ 2-экз'!Z548</f>
        <v>0</v>
      </c>
      <c r="AA552" s="1487">
        <f>'НЗ 2-экз'!AA548</f>
        <v>0</v>
      </c>
      <c r="AB552" s="1487">
        <f>'НЗ 2-экз'!AB548</f>
        <v>0</v>
      </c>
      <c r="AC552" s="1487">
        <f>'НЗ 2-экз'!AC548</f>
        <v>0</v>
      </c>
      <c r="AD552" s="1487">
        <f>'НЗ 2-экз'!AD548</f>
        <v>0</v>
      </c>
      <c r="AE552" s="1488"/>
      <c r="AF552" s="1488"/>
      <c r="AG552" s="1488">
        <f t="shared" si="174"/>
        <v>0</v>
      </c>
      <c r="AH552" s="1488">
        <f t="shared" si="177"/>
        <v>0</v>
      </c>
      <c r="AI552" s="1488">
        <f t="shared" si="175"/>
        <v>0</v>
      </c>
      <c r="AJ552" s="1488">
        <f t="shared" si="178"/>
        <v>0</v>
      </c>
      <c r="AK552" s="1488">
        <f t="shared" si="179"/>
        <v>0</v>
      </c>
      <c r="AL552" s="1488">
        <f t="shared" si="176"/>
        <v>0</v>
      </c>
      <c r="AM552" s="1839"/>
    </row>
    <row r="553" spans="1:39" ht="11.25" hidden="1" customHeight="1" x14ac:dyDescent="0.2">
      <c r="A553" s="1428" t="s">
        <v>201</v>
      </c>
      <c r="B553" s="1057">
        <v>244</v>
      </c>
      <c r="C553" s="14"/>
      <c r="D553" s="58"/>
      <c r="E553" s="1487">
        <f>'НЗ 2-экз'!E549</f>
        <v>0</v>
      </c>
      <c r="F553" s="1487">
        <f>'НЗ 2-экз'!F549</f>
        <v>7000</v>
      </c>
      <c r="G553" s="1487">
        <f>'НЗ 2-экз'!G549</f>
        <v>0</v>
      </c>
      <c r="H553" s="1487">
        <f>'НЗ 2-экз'!H549</f>
        <v>0</v>
      </c>
      <c r="I553" s="1487">
        <f>'НЗ 2-экз'!I549</f>
        <v>0</v>
      </c>
      <c r="J553" s="1487">
        <f>'НЗ 2-экз'!J549</f>
        <v>0</v>
      </c>
      <c r="K553" s="1487">
        <f>'НЗ 2-экз'!K549</f>
        <v>0</v>
      </c>
      <c r="L553" s="1487">
        <f>'НЗ 2-экз'!L549</f>
        <v>0</v>
      </c>
      <c r="M553" s="1487">
        <f>'НЗ 2-экз'!M549</f>
        <v>0</v>
      </c>
      <c r="N553" s="1487">
        <f>'НЗ 2-экз'!N549</f>
        <v>0</v>
      </c>
      <c r="O553" s="1487">
        <f>'НЗ 2-экз'!O549</f>
        <v>0</v>
      </c>
      <c r="P553" s="1487">
        <f>'НЗ 2-экз'!P549</f>
        <v>0</v>
      </c>
      <c r="Q553" s="1487">
        <f>'НЗ 2-экз'!Q549</f>
        <v>0</v>
      </c>
      <c r="R553" s="1487">
        <f>'НЗ 2-экз'!R549</f>
        <v>0</v>
      </c>
      <c r="S553" s="1487">
        <f>'НЗ 2-экз'!S549</f>
        <v>0</v>
      </c>
      <c r="T553" s="1487">
        <f>'НЗ 2-экз'!T549</f>
        <v>7000</v>
      </c>
      <c r="U553" s="1487">
        <f>'НЗ 2-экз'!U549</f>
        <v>0</v>
      </c>
      <c r="V553" s="1487">
        <f>'НЗ 2-экз'!V549</f>
        <v>0</v>
      </c>
      <c r="W553" s="1487">
        <f>'НЗ 2-экз'!W549</f>
        <v>0</v>
      </c>
      <c r="X553" s="1487">
        <f>'НЗ 2-экз'!X549</f>
        <v>7000</v>
      </c>
      <c r="Y553" s="1487">
        <f>'НЗ 2-экз'!Y549</f>
        <v>0</v>
      </c>
      <c r="Z553" s="1487">
        <f>'НЗ 2-экз'!Z549</f>
        <v>0</v>
      </c>
      <c r="AA553" s="1487">
        <f>'НЗ 2-экз'!AA549</f>
        <v>0</v>
      </c>
      <c r="AB553" s="1487">
        <f>'НЗ 2-экз'!AB549</f>
        <v>0</v>
      </c>
      <c r="AC553" s="1487">
        <f>'НЗ 2-экз'!AC549</f>
        <v>0</v>
      </c>
      <c r="AD553" s="1487">
        <f>'НЗ 2-экз'!AD549</f>
        <v>0</v>
      </c>
      <c r="AE553" s="1488"/>
      <c r="AF553" s="1488"/>
      <c r="AG553" s="1488">
        <f t="shared" si="174"/>
        <v>0</v>
      </c>
      <c r="AH553" s="1488">
        <f t="shared" si="177"/>
        <v>0</v>
      </c>
      <c r="AI553" s="1488">
        <f t="shared" si="175"/>
        <v>0</v>
      </c>
      <c r="AJ553" s="1488">
        <f t="shared" si="178"/>
        <v>0</v>
      </c>
      <c r="AK553" s="1488">
        <f t="shared" si="179"/>
        <v>0</v>
      </c>
      <c r="AL553" s="1488">
        <f t="shared" si="176"/>
        <v>7000</v>
      </c>
      <c r="AM553" s="1839"/>
    </row>
    <row r="554" spans="1:39" ht="11.25" hidden="1" customHeight="1" x14ac:dyDescent="0.2">
      <c r="A554" s="1428" t="s">
        <v>202</v>
      </c>
      <c r="B554" s="1057">
        <v>244</v>
      </c>
      <c r="C554" s="14"/>
      <c r="D554" s="58"/>
      <c r="E554" s="1487">
        <f>'НЗ 2-экз'!E550</f>
        <v>0</v>
      </c>
      <c r="F554" s="1487">
        <f>'НЗ 2-экз'!F550</f>
        <v>0</v>
      </c>
      <c r="G554" s="1487">
        <f>'НЗ 2-экз'!G550</f>
        <v>0</v>
      </c>
      <c r="H554" s="1487">
        <f>'НЗ 2-экз'!H550</f>
        <v>0</v>
      </c>
      <c r="I554" s="1487">
        <f>'НЗ 2-экз'!I550</f>
        <v>0</v>
      </c>
      <c r="J554" s="1487">
        <f>'НЗ 2-экз'!J550</f>
        <v>0</v>
      </c>
      <c r="K554" s="1487">
        <f>'НЗ 2-экз'!K550</f>
        <v>0</v>
      </c>
      <c r="L554" s="1487">
        <f>'НЗ 2-экз'!L550</f>
        <v>0</v>
      </c>
      <c r="M554" s="1487">
        <f>'НЗ 2-экз'!M550</f>
        <v>0</v>
      </c>
      <c r="N554" s="1487">
        <f>'НЗ 2-экз'!N550</f>
        <v>0</v>
      </c>
      <c r="O554" s="1487">
        <f>'НЗ 2-экз'!O550</f>
        <v>0</v>
      </c>
      <c r="P554" s="1487">
        <f>'НЗ 2-экз'!P550</f>
        <v>0</v>
      </c>
      <c r="Q554" s="1487">
        <f>'НЗ 2-экз'!Q550</f>
        <v>0</v>
      </c>
      <c r="R554" s="1487">
        <f>'НЗ 2-экз'!R550</f>
        <v>0</v>
      </c>
      <c r="S554" s="1487">
        <f>'НЗ 2-экз'!S550</f>
        <v>0</v>
      </c>
      <c r="T554" s="1487">
        <f>'НЗ 2-экз'!T550</f>
        <v>0</v>
      </c>
      <c r="U554" s="1487">
        <f>'НЗ 2-экз'!U550</f>
        <v>0</v>
      </c>
      <c r="V554" s="1487">
        <f>'НЗ 2-экз'!V550</f>
        <v>0</v>
      </c>
      <c r="W554" s="1487">
        <f>'НЗ 2-экз'!W550</f>
        <v>0</v>
      </c>
      <c r="X554" s="1487">
        <f>'НЗ 2-экз'!X550</f>
        <v>0</v>
      </c>
      <c r="Y554" s="1487">
        <f>'НЗ 2-экз'!Y550</f>
        <v>0</v>
      </c>
      <c r="Z554" s="1487">
        <f>'НЗ 2-экз'!Z550</f>
        <v>0</v>
      </c>
      <c r="AA554" s="1487">
        <f>'НЗ 2-экз'!AA550</f>
        <v>0</v>
      </c>
      <c r="AB554" s="1487">
        <f>'НЗ 2-экз'!AB550</f>
        <v>0</v>
      </c>
      <c r="AC554" s="1487">
        <f>'НЗ 2-экз'!AC550</f>
        <v>0</v>
      </c>
      <c r="AD554" s="1487">
        <f>'НЗ 2-экз'!AD550</f>
        <v>0</v>
      </c>
      <c r="AE554" s="1488"/>
      <c r="AF554" s="1488"/>
      <c r="AG554" s="1488">
        <f t="shared" si="174"/>
        <v>0</v>
      </c>
      <c r="AH554" s="1488">
        <f t="shared" si="177"/>
        <v>0</v>
      </c>
      <c r="AI554" s="1488">
        <f t="shared" si="175"/>
        <v>0</v>
      </c>
      <c r="AJ554" s="1488">
        <f t="shared" si="178"/>
        <v>0</v>
      </c>
      <c r="AK554" s="1488">
        <f t="shared" si="179"/>
        <v>0</v>
      </c>
      <c r="AL554" s="1488">
        <f t="shared" si="176"/>
        <v>0</v>
      </c>
      <c r="AM554" s="1839"/>
    </row>
    <row r="555" spans="1:39" ht="11.25" hidden="1" customHeight="1" x14ac:dyDescent="0.2">
      <c r="A555" s="1429" t="s">
        <v>246</v>
      </c>
      <c r="B555" s="1057">
        <v>244</v>
      </c>
      <c r="C555" s="15"/>
      <c r="D555" s="58"/>
      <c r="E555" s="1487">
        <f>'НЗ 2-экз'!E551</f>
        <v>20000</v>
      </c>
      <c r="F555" s="1487">
        <f>'НЗ 2-экз'!F551</f>
        <v>130000</v>
      </c>
      <c r="G555" s="1487">
        <f>'НЗ 2-экз'!G551</f>
        <v>0</v>
      </c>
      <c r="H555" s="1487">
        <f>'НЗ 2-экз'!H551</f>
        <v>0</v>
      </c>
      <c r="I555" s="1487">
        <f>'НЗ 2-экз'!I551</f>
        <v>0</v>
      </c>
      <c r="J555" s="1487">
        <f>'НЗ 2-экз'!J551</f>
        <v>0</v>
      </c>
      <c r="K555" s="1487">
        <f>'НЗ 2-экз'!K551</f>
        <v>0</v>
      </c>
      <c r="L555" s="1487">
        <f>'НЗ 2-экз'!L551</f>
        <v>0</v>
      </c>
      <c r="M555" s="1487">
        <f>'НЗ 2-экз'!M551</f>
        <v>0</v>
      </c>
      <c r="N555" s="1487">
        <f>'НЗ 2-экз'!N551</f>
        <v>0</v>
      </c>
      <c r="O555" s="1487">
        <f>'НЗ 2-экз'!O551</f>
        <v>0</v>
      </c>
      <c r="P555" s="1487">
        <f>'НЗ 2-экз'!P551</f>
        <v>0</v>
      </c>
      <c r="Q555" s="1487">
        <f>'НЗ 2-экз'!Q551</f>
        <v>0</v>
      </c>
      <c r="R555" s="1487">
        <f>'НЗ 2-экз'!R551</f>
        <v>0</v>
      </c>
      <c r="S555" s="1487">
        <f>'НЗ 2-экз'!S551</f>
        <v>20000</v>
      </c>
      <c r="T555" s="1487">
        <f>'НЗ 2-экз'!T551</f>
        <v>130000</v>
      </c>
      <c r="U555" s="1487">
        <f>'НЗ 2-экз'!U551</f>
        <v>0</v>
      </c>
      <c r="V555" s="1487">
        <f>'НЗ 2-экз'!V551</f>
        <v>0</v>
      </c>
      <c r="W555" s="1487">
        <f>'НЗ 2-экз'!W551</f>
        <v>0</v>
      </c>
      <c r="X555" s="1487">
        <f>'НЗ 2-экз'!X551</f>
        <v>150000</v>
      </c>
      <c r="Y555" s="1487">
        <f>'НЗ 2-экз'!Y551</f>
        <v>0</v>
      </c>
      <c r="Z555" s="1487">
        <f>'НЗ 2-экз'!Z551</f>
        <v>0</v>
      </c>
      <c r="AA555" s="1487">
        <f>'НЗ 2-экз'!AA551</f>
        <v>0</v>
      </c>
      <c r="AB555" s="1487">
        <f>'НЗ 2-экз'!AB551</f>
        <v>0</v>
      </c>
      <c r="AC555" s="1487">
        <f>'НЗ 2-экз'!AC551</f>
        <v>0</v>
      </c>
      <c r="AD555" s="1487">
        <f>'НЗ 2-экз'!AD551</f>
        <v>0</v>
      </c>
      <c r="AE555" s="1488"/>
      <c r="AF555" s="1488"/>
      <c r="AG555" s="1488">
        <f t="shared" si="174"/>
        <v>0</v>
      </c>
      <c r="AH555" s="1488">
        <f t="shared" si="177"/>
        <v>0</v>
      </c>
      <c r="AI555" s="1488">
        <f t="shared" si="175"/>
        <v>0</v>
      </c>
      <c r="AJ555" s="1488">
        <f t="shared" si="178"/>
        <v>0</v>
      </c>
      <c r="AK555" s="1488">
        <f t="shared" si="179"/>
        <v>0</v>
      </c>
      <c r="AL555" s="1488">
        <f t="shared" si="176"/>
        <v>150000</v>
      </c>
      <c r="AM555" s="1839"/>
    </row>
    <row r="556" spans="1:39" ht="11.25" hidden="1" customHeight="1" x14ac:dyDescent="0.2">
      <c r="A556" s="1429" t="s">
        <v>248</v>
      </c>
      <c r="B556" s="1057">
        <v>244</v>
      </c>
      <c r="C556" s="15"/>
      <c r="D556" s="58"/>
      <c r="E556" s="1487">
        <f>'НЗ 2-экз'!E552</f>
        <v>0</v>
      </c>
      <c r="F556" s="1487">
        <f>'НЗ 2-экз'!F552</f>
        <v>0</v>
      </c>
      <c r="G556" s="1487">
        <f>'НЗ 2-экз'!G552</f>
        <v>0</v>
      </c>
      <c r="H556" s="1487">
        <f>'НЗ 2-экз'!H552</f>
        <v>0</v>
      </c>
      <c r="I556" s="1487">
        <f>'НЗ 2-экз'!I552</f>
        <v>0</v>
      </c>
      <c r="J556" s="1487">
        <f>'НЗ 2-экз'!J552</f>
        <v>0</v>
      </c>
      <c r="K556" s="1487">
        <f>'НЗ 2-экз'!K552</f>
        <v>0</v>
      </c>
      <c r="L556" s="1487">
        <f>'НЗ 2-экз'!L552</f>
        <v>0</v>
      </c>
      <c r="M556" s="1487">
        <f>'НЗ 2-экз'!M552</f>
        <v>0</v>
      </c>
      <c r="N556" s="1487">
        <f>'НЗ 2-экз'!N552</f>
        <v>0</v>
      </c>
      <c r="O556" s="1487">
        <f>'НЗ 2-экз'!O552</f>
        <v>0</v>
      </c>
      <c r="P556" s="1487">
        <f>'НЗ 2-экз'!P552</f>
        <v>0</v>
      </c>
      <c r="Q556" s="1487">
        <f>'НЗ 2-экз'!Q552</f>
        <v>0</v>
      </c>
      <c r="R556" s="1487">
        <f>'НЗ 2-экз'!R552</f>
        <v>0</v>
      </c>
      <c r="S556" s="1487">
        <f>'НЗ 2-экз'!S552</f>
        <v>0</v>
      </c>
      <c r="T556" s="1487">
        <f>'НЗ 2-экз'!T552</f>
        <v>0</v>
      </c>
      <c r="U556" s="1487">
        <f>'НЗ 2-экз'!U552</f>
        <v>0</v>
      </c>
      <c r="V556" s="1487">
        <f>'НЗ 2-экз'!V552</f>
        <v>0</v>
      </c>
      <c r="W556" s="1487">
        <f>'НЗ 2-экз'!W552</f>
        <v>0</v>
      </c>
      <c r="X556" s="1487">
        <f>'НЗ 2-экз'!X552</f>
        <v>0</v>
      </c>
      <c r="Y556" s="1487">
        <f>'НЗ 2-экз'!Y552</f>
        <v>0</v>
      </c>
      <c r="Z556" s="1487">
        <f>'НЗ 2-экз'!Z552</f>
        <v>0</v>
      </c>
      <c r="AA556" s="1487">
        <f>'НЗ 2-экз'!AA552</f>
        <v>0</v>
      </c>
      <c r="AB556" s="1487">
        <f>'НЗ 2-экз'!AB552</f>
        <v>0</v>
      </c>
      <c r="AC556" s="1487">
        <f>'НЗ 2-экз'!AC552</f>
        <v>0</v>
      </c>
      <c r="AD556" s="1487">
        <f>'НЗ 2-экз'!AD552</f>
        <v>0</v>
      </c>
      <c r="AE556" s="1488"/>
      <c r="AF556" s="1488"/>
      <c r="AG556" s="1488">
        <f t="shared" si="174"/>
        <v>0</v>
      </c>
      <c r="AH556" s="1488">
        <f t="shared" si="177"/>
        <v>0</v>
      </c>
      <c r="AI556" s="1488">
        <f t="shared" si="175"/>
        <v>0</v>
      </c>
      <c r="AJ556" s="1488">
        <f t="shared" si="178"/>
        <v>0</v>
      </c>
      <c r="AK556" s="1488">
        <f t="shared" si="179"/>
        <v>0</v>
      </c>
      <c r="AL556" s="1488">
        <f t="shared" si="176"/>
        <v>0</v>
      </c>
      <c r="AM556" s="1839"/>
    </row>
    <row r="557" spans="1:39" ht="11.25" hidden="1" customHeight="1" x14ac:dyDescent="0.2">
      <c r="A557" s="1425">
        <v>227</v>
      </c>
      <c r="B557" s="1051">
        <v>244</v>
      </c>
      <c r="C557" s="11"/>
      <c r="D557" s="58"/>
      <c r="E557" s="1487">
        <f>'НЗ 2-экз'!E553</f>
        <v>0</v>
      </c>
      <c r="F557" s="1487">
        <f>'НЗ 2-экз'!F553</f>
        <v>0</v>
      </c>
      <c r="G557" s="1487">
        <f>'НЗ 2-экз'!G553</f>
        <v>0</v>
      </c>
      <c r="H557" s="1487">
        <f>'НЗ 2-экз'!H553</f>
        <v>0</v>
      </c>
      <c r="I557" s="1487">
        <f>'НЗ 2-экз'!I553</f>
        <v>0</v>
      </c>
      <c r="J557" s="1487">
        <f>'НЗ 2-экз'!J553</f>
        <v>0</v>
      </c>
      <c r="K557" s="1487">
        <f>'НЗ 2-экз'!K553</f>
        <v>0</v>
      </c>
      <c r="L557" s="1487">
        <f>'НЗ 2-экз'!L553</f>
        <v>0</v>
      </c>
      <c r="M557" s="1487">
        <f>'НЗ 2-экз'!M553</f>
        <v>0</v>
      </c>
      <c r="N557" s="1487">
        <f>'НЗ 2-экз'!N553</f>
        <v>0</v>
      </c>
      <c r="O557" s="1487">
        <f>'НЗ 2-экз'!O553</f>
        <v>0</v>
      </c>
      <c r="P557" s="1487">
        <f>'НЗ 2-экз'!P553</f>
        <v>0</v>
      </c>
      <c r="Q557" s="1487">
        <f>'НЗ 2-экз'!Q553</f>
        <v>0</v>
      </c>
      <c r="R557" s="1487">
        <f>'НЗ 2-экз'!R553</f>
        <v>0</v>
      </c>
      <c r="S557" s="1487">
        <f>'НЗ 2-экз'!S553</f>
        <v>0</v>
      </c>
      <c r="T557" s="1487">
        <f>'НЗ 2-экз'!T553</f>
        <v>0</v>
      </c>
      <c r="U557" s="1487">
        <f>'НЗ 2-экз'!U553</f>
        <v>0</v>
      </c>
      <c r="V557" s="1487">
        <f>'НЗ 2-экз'!V553</f>
        <v>0</v>
      </c>
      <c r="W557" s="1487">
        <f>'НЗ 2-экз'!W553</f>
        <v>0</v>
      </c>
      <c r="X557" s="1487">
        <f>'НЗ 2-экз'!X553</f>
        <v>0</v>
      </c>
      <c r="Y557" s="1487">
        <f>'НЗ 2-экз'!Y553</f>
        <v>0</v>
      </c>
      <c r="Z557" s="1487">
        <f>'НЗ 2-экз'!Z553</f>
        <v>0</v>
      </c>
      <c r="AA557" s="1487">
        <f>'НЗ 2-экз'!AA553</f>
        <v>0</v>
      </c>
      <c r="AB557" s="1487">
        <f>'НЗ 2-экз'!AB553</f>
        <v>0</v>
      </c>
      <c r="AC557" s="1487">
        <f>'НЗ 2-экз'!AC553</f>
        <v>0</v>
      </c>
      <c r="AD557" s="1487">
        <f>'НЗ 2-экз'!AD553</f>
        <v>0</v>
      </c>
      <c r="AE557" s="1488"/>
      <c r="AF557" s="1488"/>
      <c r="AG557" s="1488">
        <f t="shared" si="174"/>
        <v>0</v>
      </c>
      <c r="AH557" s="1488">
        <f t="shared" si="177"/>
        <v>0</v>
      </c>
      <c r="AI557" s="1488">
        <f t="shared" si="175"/>
        <v>0</v>
      </c>
      <c r="AJ557" s="1488">
        <f t="shared" si="178"/>
        <v>0</v>
      </c>
      <c r="AK557" s="1488">
        <f t="shared" si="179"/>
        <v>0</v>
      </c>
      <c r="AL557" s="1488">
        <f t="shared" si="176"/>
        <v>0</v>
      </c>
      <c r="AM557" s="1839"/>
    </row>
    <row r="558" spans="1:39" ht="11.25" hidden="1" customHeight="1" x14ac:dyDescent="0.2">
      <c r="A558" s="1429">
        <v>262</v>
      </c>
      <c r="B558" s="1049">
        <v>112</v>
      </c>
      <c r="C558" s="15"/>
      <c r="D558" s="58"/>
      <c r="E558" s="1487">
        <f>'НЗ 2-экз'!E554</f>
        <v>0</v>
      </c>
      <c r="F558" s="1487">
        <f>'НЗ 2-экз'!F554</f>
        <v>0</v>
      </c>
      <c r="G558" s="1487">
        <f>'НЗ 2-экз'!G554</f>
        <v>0</v>
      </c>
      <c r="H558" s="1487">
        <f>'НЗ 2-экз'!H554</f>
        <v>0</v>
      </c>
      <c r="I558" s="1487">
        <f>'НЗ 2-экз'!I554</f>
        <v>0</v>
      </c>
      <c r="J558" s="1487">
        <f>'НЗ 2-экз'!J554</f>
        <v>0</v>
      </c>
      <c r="K558" s="1487">
        <f>'НЗ 2-экз'!K554</f>
        <v>0</v>
      </c>
      <c r="L558" s="1487">
        <f>'НЗ 2-экз'!L554</f>
        <v>0</v>
      </c>
      <c r="M558" s="1487">
        <f>'НЗ 2-экз'!M554</f>
        <v>0</v>
      </c>
      <c r="N558" s="1487">
        <f>'НЗ 2-экз'!N554</f>
        <v>0</v>
      </c>
      <c r="O558" s="1487">
        <f>'НЗ 2-экз'!O554</f>
        <v>0</v>
      </c>
      <c r="P558" s="1487">
        <f>'НЗ 2-экз'!P554</f>
        <v>0</v>
      </c>
      <c r="Q558" s="1487">
        <f>'НЗ 2-экз'!Q554</f>
        <v>0</v>
      </c>
      <c r="R558" s="1487">
        <f>'НЗ 2-экз'!R554</f>
        <v>0</v>
      </c>
      <c r="S558" s="1487">
        <f>'НЗ 2-экз'!S554</f>
        <v>0</v>
      </c>
      <c r="T558" s="1487">
        <f>'НЗ 2-экз'!T554</f>
        <v>0</v>
      </c>
      <c r="U558" s="1487">
        <f>'НЗ 2-экз'!U554</f>
        <v>0</v>
      </c>
      <c r="V558" s="1487">
        <f>'НЗ 2-экз'!V554</f>
        <v>0</v>
      </c>
      <c r="W558" s="1487">
        <f>'НЗ 2-экз'!W554</f>
        <v>0</v>
      </c>
      <c r="X558" s="1487">
        <f>'НЗ 2-экз'!X554</f>
        <v>0</v>
      </c>
      <c r="Y558" s="1487">
        <f>'НЗ 2-экз'!Y554</f>
        <v>0</v>
      </c>
      <c r="Z558" s="1487">
        <f>'НЗ 2-экз'!Z554</f>
        <v>0</v>
      </c>
      <c r="AA558" s="1487">
        <f>'НЗ 2-экз'!AA554</f>
        <v>0</v>
      </c>
      <c r="AB558" s="1487">
        <f>'НЗ 2-экз'!AB554</f>
        <v>0</v>
      </c>
      <c r="AC558" s="1487">
        <f>'НЗ 2-экз'!AC554</f>
        <v>0</v>
      </c>
      <c r="AD558" s="1487">
        <f>'НЗ 2-экз'!AD554</f>
        <v>0</v>
      </c>
      <c r="AE558" s="1488"/>
      <c r="AF558" s="1488"/>
      <c r="AG558" s="1488">
        <f t="shared" si="174"/>
        <v>0</v>
      </c>
      <c r="AH558" s="1488">
        <f t="shared" si="177"/>
        <v>0</v>
      </c>
      <c r="AI558" s="1488">
        <f t="shared" si="175"/>
        <v>0</v>
      </c>
      <c r="AJ558" s="1488">
        <f t="shared" si="178"/>
        <v>0</v>
      </c>
      <c r="AK558" s="1488">
        <f t="shared" si="179"/>
        <v>0</v>
      </c>
      <c r="AL558" s="1488">
        <f t="shared" si="176"/>
        <v>0</v>
      </c>
      <c r="AM558" s="1839"/>
    </row>
    <row r="559" spans="1:39" ht="11.25" hidden="1" customHeight="1" x14ac:dyDescent="0.2">
      <c r="A559" s="1429">
        <v>262</v>
      </c>
      <c r="B559" s="1049">
        <v>119</v>
      </c>
      <c r="C559" s="15"/>
      <c r="D559" s="58"/>
      <c r="E559" s="1487">
        <f>'НЗ 2-экз'!E555</f>
        <v>0</v>
      </c>
      <c r="F559" s="1487">
        <f>'НЗ 2-экз'!F555</f>
        <v>0</v>
      </c>
      <c r="G559" s="1487">
        <f>'НЗ 2-экз'!G555</f>
        <v>0</v>
      </c>
      <c r="H559" s="1487">
        <f>'НЗ 2-экз'!H555</f>
        <v>0</v>
      </c>
      <c r="I559" s="1487">
        <f>'НЗ 2-экз'!I555</f>
        <v>0</v>
      </c>
      <c r="J559" s="1487">
        <f>'НЗ 2-экз'!J555</f>
        <v>0</v>
      </c>
      <c r="K559" s="1487">
        <f>'НЗ 2-экз'!K555</f>
        <v>0</v>
      </c>
      <c r="L559" s="1487">
        <f>'НЗ 2-экз'!L555</f>
        <v>0</v>
      </c>
      <c r="M559" s="1487">
        <f>'НЗ 2-экз'!M555</f>
        <v>0</v>
      </c>
      <c r="N559" s="1487">
        <f>'НЗ 2-экз'!N555</f>
        <v>0</v>
      </c>
      <c r="O559" s="1487">
        <f>'НЗ 2-экз'!O555</f>
        <v>0</v>
      </c>
      <c r="P559" s="1487">
        <f>'НЗ 2-экз'!P555</f>
        <v>0</v>
      </c>
      <c r="Q559" s="1487">
        <f>'НЗ 2-экз'!Q555</f>
        <v>0</v>
      </c>
      <c r="R559" s="1487">
        <f>'НЗ 2-экз'!R555</f>
        <v>0</v>
      </c>
      <c r="S559" s="1487">
        <f>'НЗ 2-экз'!S555</f>
        <v>0</v>
      </c>
      <c r="T559" s="1487">
        <f>'НЗ 2-экз'!T555</f>
        <v>0</v>
      </c>
      <c r="U559" s="1487">
        <f>'НЗ 2-экз'!U555</f>
        <v>0</v>
      </c>
      <c r="V559" s="1487">
        <f>'НЗ 2-экз'!V555</f>
        <v>0</v>
      </c>
      <c r="W559" s="1487">
        <f>'НЗ 2-экз'!W555</f>
        <v>0</v>
      </c>
      <c r="X559" s="1487">
        <f>'НЗ 2-экз'!X555</f>
        <v>0</v>
      </c>
      <c r="Y559" s="1487">
        <f>'НЗ 2-экз'!Y555</f>
        <v>0</v>
      </c>
      <c r="Z559" s="1487">
        <f>'НЗ 2-экз'!Z555</f>
        <v>0</v>
      </c>
      <c r="AA559" s="1487">
        <f>'НЗ 2-экз'!AA555</f>
        <v>0</v>
      </c>
      <c r="AB559" s="1487">
        <f>'НЗ 2-экз'!AB555</f>
        <v>0</v>
      </c>
      <c r="AC559" s="1487">
        <f>'НЗ 2-экз'!AC555</f>
        <v>0</v>
      </c>
      <c r="AD559" s="1487">
        <f>'НЗ 2-экз'!AD555</f>
        <v>0</v>
      </c>
      <c r="AE559" s="1488"/>
      <c r="AF559" s="1488"/>
      <c r="AG559" s="1488">
        <f t="shared" si="174"/>
        <v>0</v>
      </c>
      <c r="AH559" s="1488">
        <f t="shared" si="177"/>
        <v>0</v>
      </c>
      <c r="AI559" s="1488">
        <f t="shared" si="175"/>
        <v>0</v>
      </c>
      <c r="AJ559" s="1488">
        <f t="shared" si="178"/>
        <v>0</v>
      </c>
      <c r="AK559" s="1488">
        <f t="shared" si="179"/>
        <v>0</v>
      </c>
      <c r="AL559" s="1488">
        <f t="shared" si="176"/>
        <v>0</v>
      </c>
      <c r="AM559" s="1839"/>
    </row>
    <row r="560" spans="1:39" ht="11.25" hidden="1" customHeight="1" x14ac:dyDescent="0.2">
      <c r="A560" s="1425">
        <v>266</v>
      </c>
      <c r="B560" s="1051">
        <v>111</v>
      </c>
      <c r="C560" s="11"/>
      <c r="D560" s="58"/>
      <c r="E560" s="1487">
        <f>'НЗ 2-экз'!E556</f>
        <v>0</v>
      </c>
      <c r="F560" s="1487">
        <f>'НЗ 2-экз'!F556</f>
        <v>70000</v>
      </c>
      <c r="G560" s="1487">
        <f>'НЗ 2-экз'!G556</f>
        <v>0</v>
      </c>
      <c r="H560" s="1487">
        <f>'НЗ 2-экз'!H556</f>
        <v>0</v>
      </c>
      <c r="I560" s="1487">
        <f>'НЗ 2-экз'!I556</f>
        <v>0</v>
      </c>
      <c r="J560" s="1487">
        <f>'НЗ 2-экз'!J556</f>
        <v>0</v>
      </c>
      <c r="K560" s="1487">
        <f>'НЗ 2-экз'!K556</f>
        <v>0</v>
      </c>
      <c r="L560" s="1487">
        <f>'НЗ 2-экз'!L556</f>
        <v>0</v>
      </c>
      <c r="M560" s="1487">
        <f>'НЗ 2-экз'!M556</f>
        <v>0</v>
      </c>
      <c r="N560" s="1487">
        <f>'НЗ 2-экз'!N556</f>
        <v>0</v>
      </c>
      <c r="O560" s="1487">
        <f>'НЗ 2-экз'!O556</f>
        <v>0</v>
      </c>
      <c r="P560" s="1487">
        <f>'НЗ 2-экз'!P556</f>
        <v>0</v>
      </c>
      <c r="Q560" s="1487">
        <f>'НЗ 2-экз'!Q556</f>
        <v>0</v>
      </c>
      <c r="R560" s="1487">
        <f>'НЗ 2-экз'!R556</f>
        <v>0</v>
      </c>
      <c r="S560" s="1487">
        <f>'НЗ 2-экз'!S556</f>
        <v>0</v>
      </c>
      <c r="T560" s="1487">
        <f>'НЗ 2-экз'!T556</f>
        <v>70000</v>
      </c>
      <c r="U560" s="1487">
        <f>'НЗ 2-экз'!U556</f>
        <v>0</v>
      </c>
      <c r="V560" s="1487">
        <f>'НЗ 2-экз'!V556</f>
        <v>0</v>
      </c>
      <c r="W560" s="1487">
        <f>'НЗ 2-экз'!W556</f>
        <v>0</v>
      </c>
      <c r="X560" s="1487">
        <f>'НЗ 2-экз'!X556</f>
        <v>70000</v>
      </c>
      <c r="Y560" s="1487">
        <f>'НЗ 2-экз'!Y556</f>
        <v>0</v>
      </c>
      <c r="Z560" s="1487">
        <f>'НЗ 2-экз'!Z556</f>
        <v>0</v>
      </c>
      <c r="AA560" s="1487">
        <f>'НЗ 2-экз'!AA556</f>
        <v>0</v>
      </c>
      <c r="AB560" s="1487">
        <f>'НЗ 2-экз'!AB556</f>
        <v>0</v>
      </c>
      <c r="AC560" s="1487">
        <f>'НЗ 2-экз'!AC556</f>
        <v>0</v>
      </c>
      <c r="AD560" s="1487">
        <f>'НЗ 2-экз'!AD556</f>
        <v>0</v>
      </c>
      <c r="AE560" s="1488"/>
      <c r="AF560" s="1488"/>
      <c r="AG560" s="1488">
        <f t="shared" si="174"/>
        <v>0</v>
      </c>
      <c r="AH560" s="1488">
        <f t="shared" si="177"/>
        <v>0</v>
      </c>
      <c r="AI560" s="1488">
        <f t="shared" si="175"/>
        <v>0</v>
      </c>
      <c r="AJ560" s="1488">
        <f t="shared" si="178"/>
        <v>0</v>
      </c>
      <c r="AK560" s="1488">
        <f t="shared" si="179"/>
        <v>0</v>
      </c>
      <c r="AL560" s="1488">
        <f t="shared" si="176"/>
        <v>70000</v>
      </c>
      <c r="AM560" s="1839"/>
    </row>
    <row r="561" spans="1:39" ht="11.25" hidden="1" customHeight="1" x14ac:dyDescent="0.2">
      <c r="A561" s="1425">
        <v>266</v>
      </c>
      <c r="B561" s="1051">
        <v>112</v>
      </c>
      <c r="C561" s="11"/>
      <c r="D561" s="58"/>
      <c r="E561" s="1487">
        <f>'НЗ 2-экз'!E557</f>
        <v>0</v>
      </c>
      <c r="F561" s="1487">
        <f>'НЗ 2-экз'!F557</f>
        <v>0</v>
      </c>
      <c r="G561" s="1487">
        <f>'НЗ 2-экз'!G557</f>
        <v>0</v>
      </c>
      <c r="H561" s="1487">
        <f>'НЗ 2-экз'!H557</f>
        <v>0</v>
      </c>
      <c r="I561" s="1487">
        <f>'НЗ 2-экз'!I557</f>
        <v>0</v>
      </c>
      <c r="J561" s="1487">
        <f>'НЗ 2-экз'!J557</f>
        <v>0</v>
      </c>
      <c r="K561" s="1487">
        <f>'НЗ 2-экз'!K557</f>
        <v>0</v>
      </c>
      <c r="L561" s="1487">
        <f>'НЗ 2-экз'!L557</f>
        <v>0</v>
      </c>
      <c r="M561" s="1487">
        <f>'НЗ 2-экз'!M557</f>
        <v>0</v>
      </c>
      <c r="N561" s="1487">
        <f>'НЗ 2-экз'!N557</f>
        <v>0</v>
      </c>
      <c r="O561" s="1487">
        <f>'НЗ 2-экз'!O557</f>
        <v>0</v>
      </c>
      <c r="P561" s="1487">
        <f>'НЗ 2-экз'!P557</f>
        <v>0</v>
      </c>
      <c r="Q561" s="1487">
        <f>'НЗ 2-экз'!Q557</f>
        <v>0</v>
      </c>
      <c r="R561" s="1487">
        <f>'НЗ 2-экз'!R557</f>
        <v>0</v>
      </c>
      <c r="S561" s="1487">
        <f>'НЗ 2-экз'!S557</f>
        <v>0</v>
      </c>
      <c r="T561" s="1487">
        <f>'НЗ 2-экз'!T557</f>
        <v>0</v>
      </c>
      <c r="U561" s="1487">
        <f>'НЗ 2-экз'!U557</f>
        <v>0</v>
      </c>
      <c r="V561" s="1487">
        <f>'НЗ 2-экз'!V557</f>
        <v>0</v>
      </c>
      <c r="W561" s="1487">
        <f>'НЗ 2-экз'!W557</f>
        <v>0</v>
      </c>
      <c r="X561" s="1487">
        <f>'НЗ 2-экз'!X557</f>
        <v>0</v>
      </c>
      <c r="Y561" s="1487">
        <f>'НЗ 2-экз'!Y557</f>
        <v>0</v>
      </c>
      <c r="Z561" s="1487">
        <f>'НЗ 2-экз'!Z557</f>
        <v>0</v>
      </c>
      <c r="AA561" s="1487">
        <f>'НЗ 2-экз'!AA557</f>
        <v>0</v>
      </c>
      <c r="AB561" s="1487">
        <f>'НЗ 2-экз'!AB557</f>
        <v>0</v>
      </c>
      <c r="AC561" s="1487">
        <f>'НЗ 2-экз'!AC557</f>
        <v>0</v>
      </c>
      <c r="AD561" s="1487">
        <f>'НЗ 2-экз'!AD557</f>
        <v>0</v>
      </c>
      <c r="AE561" s="1488"/>
      <c r="AF561" s="1488"/>
      <c r="AG561" s="1488">
        <f t="shared" si="174"/>
        <v>0</v>
      </c>
      <c r="AH561" s="1488">
        <f t="shared" si="177"/>
        <v>0</v>
      </c>
      <c r="AI561" s="1488">
        <f t="shared" si="175"/>
        <v>0</v>
      </c>
      <c r="AJ561" s="1488">
        <f t="shared" si="178"/>
        <v>0</v>
      </c>
      <c r="AK561" s="1488">
        <f t="shared" si="179"/>
        <v>0</v>
      </c>
      <c r="AL561" s="1488">
        <f t="shared" si="176"/>
        <v>0</v>
      </c>
      <c r="AM561" s="1839"/>
    </row>
    <row r="562" spans="1:39" ht="11.25" hidden="1" customHeight="1" x14ac:dyDescent="0.2">
      <c r="A562" s="1425">
        <v>266</v>
      </c>
      <c r="B562" s="1051">
        <v>119</v>
      </c>
      <c r="C562" s="11"/>
      <c r="D562" s="58"/>
      <c r="E562" s="1487">
        <f>'НЗ 2-экз'!E558</f>
        <v>0</v>
      </c>
      <c r="F562" s="1487">
        <f>'НЗ 2-экз'!F558</f>
        <v>0</v>
      </c>
      <c r="G562" s="1487">
        <f>'НЗ 2-экз'!G558</f>
        <v>0</v>
      </c>
      <c r="H562" s="1487">
        <f>'НЗ 2-экз'!H558</f>
        <v>0</v>
      </c>
      <c r="I562" s="1487">
        <f>'НЗ 2-экз'!I558</f>
        <v>0</v>
      </c>
      <c r="J562" s="1487">
        <f>'НЗ 2-экз'!J558</f>
        <v>0</v>
      </c>
      <c r="K562" s="1487">
        <f>'НЗ 2-экз'!K558</f>
        <v>0</v>
      </c>
      <c r="L562" s="1487">
        <f>'НЗ 2-экз'!L558</f>
        <v>0</v>
      </c>
      <c r="M562" s="1487">
        <f>'НЗ 2-экз'!M558</f>
        <v>0</v>
      </c>
      <c r="N562" s="1487">
        <f>'НЗ 2-экз'!N558</f>
        <v>0</v>
      </c>
      <c r="O562" s="1487">
        <f>'НЗ 2-экз'!O558</f>
        <v>0</v>
      </c>
      <c r="P562" s="1487">
        <f>'НЗ 2-экз'!P558</f>
        <v>0</v>
      </c>
      <c r="Q562" s="1487">
        <f>'НЗ 2-экз'!Q558</f>
        <v>0</v>
      </c>
      <c r="R562" s="1487">
        <f>'НЗ 2-экз'!R558</f>
        <v>0</v>
      </c>
      <c r="S562" s="1487">
        <f>'НЗ 2-экз'!S558</f>
        <v>0</v>
      </c>
      <c r="T562" s="1487">
        <f>'НЗ 2-экз'!T558</f>
        <v>0</v>
      </c>
      <c r="U562" s="1487">
        <f>'НЗ 2-экз'!U558</f>
        <v>0</v>
      </c>
      <c r="V562" s="1487">
        <f>'НЗ 2-экз'!V558</f>
        <v>0</v>
      </c>
      <c r="W562" s="1487">
        <f>'НЗ 2-экз'!W558</f>
        <v>0</v>
      </c>
      <c r="X562" s="1487">
        <f>'НЗ 2-экз'!X558</f>
        <v>0</v>
      </c>
      <c r="Y562" s="1487">
        <f>'НЗ 2-экз'!Y558</f>
        <v>0</v>
      </c>
      <c r="Z562" s="1487">
        <f>'НЗ 2-экз'!Z558</f>
        <v>0</v>
      </c>
      <c r="AA562" s="1487">
        <f>'НЗ 2-экз'!AA558</f>
        <v>0</v>
      </c>
      <c r="AB562" s="1487">
        <f>'НЗ 2-экз'!AB558</f>
        <v>0</v>
      </c>
      <c r="AC562" s="1487">
        <f>'НЗ 2-экз'!AC558</f>
        <v>0</v>
      </c>
      <c r="AD562" s="1487">
        <f>'НЗ 2-экз'!AD558</f>
        <v>0</v>
      </c>
      <c r="AE562" s="1488"/>
      <c r="AF562" s="1488"/>
      <c r="AG562" s="1488">
        <f t="shared" si="174"/>
        <v>0</v>
      </c>
      <c r="AH562" s="1488">
        <f t="shared" si="177"/>
        <v>0</v>
      </c>
      <c r="AI562" s="1488">
        <f t="shared" si="175"/>
        <v>0</v>
      </c>
      <c r="AJ562" s="1488">
        <f t="shared" si="178"/>
        <v>0</v>
      </c>
      <c r="AK562" s="1488">
        <f t="shared" si="179"/>
        <v>0</v>
      </c>
      <c r="AL562" s="1488">
        <f t="shared" si="176"/>
        <v>0</v>
      </c>
      <c r="AM562" s="1839"/>
    </row>
    <row r="563" spans="1:39" ht="11.25" hidden="1" customHeight="1" x14ac:dyDescent="0.2">
      <c r="A563" s="1425">
        <v>267</v>
      </c>
      <c r="B563" s="1051">
        <v>112</v>
      </c>
      <c r="C563" s="11"/>
      <c r="D563" s="58"/>
      <c r="E563" s="1487">
        <f>'НЗ 2-экз'!E559</f>
        <v>0</v>
      </c>
      <c r="F563" s="1487">
        <f>'НЗ 2-экз'!F559</f>
        <v>0</v>
      </c>
      <c r="G563" s="1487">
        <f>'НЗ 2-экз'!G559</f>
        <v>0</v>
      </c>
      <c r="H563" s="1487">
        <f>'НЗ 2-экз'!H559</f>
        <v>0</v>
      </c>
      <c r="I563" s="1487">
        <f>'НЗ 2-экз'!I559</f>
        <v>0</v>
      </c>
      <c r="J563" s="1487">
        <f>'НЗ 2-экз'!J559</f>
        <v>0</v>
      </c>
      <c r="K563" s="1487">
        <f>'НЗ 2-экз'!K559</f>
        <v>0</v>
      </c>
      <c r="L563" s="1487">
        <f>'НЗ 2-экз'!L559</f>
        <v>0</v>
      </c>
      <c r="M563" s="1487">
        <f>'НЗ 2-экз'!M559</f>
        <v>0</v>
      </c>
      <c r="N563" s="1487">
        <f>'НЗ 2-экз'!N559</f>
        <v>0</v>
      </c>
      <c r="O563" s="1487">
        <f>'НЗ 2-экз'!O559</f>
        <v>0</v>
      </c>
      <c r="P563" s="1487">
        <f>'НЗ 2-экз'!P559</f>
        <v>0</v>
      </c>
      <c r="Q563" s="1487">
        <f>'НЗ 2-экз'!Q559</f>
        <v>0</v>
      </c>
      <c r="R563" s="1487">
        <f>'НЗ 2-экз'!R559</f>
        <v>0</v>
      </c>
      <c r="S563" s="1487">
        <f>'НЗ 2-экз'!S559</f>
        <v>0</v>
      </c>
      <c r="T563" s="1487">
        <f>'НЗ 2-экз'!T559</f>
        <v>0</v>
      </c>
      <c r="U563" s="1487">
        <f>'НЗ 2-экз'!U559</f>
        <v>0</v>
      </c>
      <c r="V563" s="1487">
        <f>'НЗ 2-экз'!V559</f>
        <v>0</v>
      </c>
      <c r="W563" s="1487">
        <f>'НЗ 2-экз'!W559</f>
        <v>0</v>
      </c>
      <c r="X563" s="1487">
        <f>'НЗ 2-экз'!X559</f>
        <v>0</v>
      </c>
      <c r="Y563" s="1487">
        <f>'НЗ 2-экз'!Y559</f>
        <v>0</v>
      </c>
      <c r="Z563" s="1487">
        <f>'НЗ 2-экз'!Z559</f>
        <v>0</v>
      </c>
      <c r="AA563" s="1487">
        <f>'НЗ 2-экз'!AA559</f>
        <v>0</v>
      </c>
      <c r="AB563" s="1487">
        <f>'НЗ 2-экз'!AB559</f>
        <v>0</v>
      </c>
      <c r="AC563" s="1487">
        <f>'НЗ 2-экз'!AC559</f>
        <v>0</v>
      </c>
      <c r="AD563" s="1487">
        <f>'НЗ 2-экз'!AD559</f>
        <v>0</v>
      </c>
      <c r="AE563" s="1488"/>
      <c r="AF563" s="1488"/>
      <c r="AG563" s="1488">
        <f t="shared" si="174"/>
        <v>0</v>
      </c>
      <c r="AH563" s="1488">
        <f t="shared" si="177"/>
        <v>0</v>
      </c>
      <c r="AI563" s="1488">
        <f t="shared" si="175"/>
        <v>0</v>
      </c>
      <c r="AJ563" s="1488">
        <f t="shared" si="178"/>
        <v>0</v>
      </c>
      <c r="AK563" s="1488">
        <f t="shared" si="179"/>
        <v>0</v>
      </c>
      <c r="AL563" s="1488">
        <f t="shared" si="176"/>
        <v>0</v>
      </c>
      <c r="AM563" s="1839"/>
    </row>
    <row r="564" spans="1:39" ht="11.25" hidden="1" customHeight="1" x14ac:dyDescent="0.2">
      <c r="A564" s="1429">
        <v>291</v>
      </c>
      <c r="B564" s="1147">
        <v>851</v>
      </c>
      <c r="C564" s="15"/>
      <c r="D564" s="58"/>
      <c r="E564" s="1487">
        <f>'НЗ 2-экз'!E560</f>
        <v>0</v>
      </c>
      <c r="F564" s="1487">
        <f>'НЗ 2-экз'!F560</f>
        <v>0</v>
      </c>
      <c r="G564" s="1487">
        <f>'НЗ 2-экз'!G560</f>
        <v>0</v>
      </c>
      <c r="H564" s="1487">
        <f>'НЗ 2-экз'!H560</f>
        <v>0</v>
      </c>
      <c r="I564" s="1487">
        <f>'НЗ 2-экз'!I560</f>
        <v>0</v>
      </c>
      <c r="J564" s="1487">
        <f>'НЗ 2-экз'!J560</f>
        <v>0</v>
      </c>
      <c r="K564" s="1487">
        <f>'НЗ 2-экз'!K560</f>
        <v>0</v>
      </c>
      <c r="L564" s="1487">
        <f>'НЗ 2-экз'!L560</f>
        <v>0</v>
      </c>
      <c r="M564" s="1487">
        <f>'НЗ 2-экз'!M560</f>
        <v>0</v>
      </c>
      <c r="N564" s="1487">
        <f>'НЗ 2-экз'!N560</f>
        <v>0</v>
      </c>
      <c r="O564" s="1487">
        <f>'НЗ 2-экз'!O560</f>
        <v>0</v>
      </c>
      <c r="P564" s="1487">
        <f>'НЗ 2-экз'!P560</f>
        <v>0</v>
      </c>
      <c r="Q564" s="1487">
        <f>'НЗ 2-экз'!Q560</f>
        <v>0</v>
      </c>
      <c r="R564" s="1487">
        <f>'НЗ 2-экз'!R560</f>
        <v>0</v>
      </c>
      <c r="S564" s="1487">
        <f>'НЗ 2-экз'!S560</f>
        <v>0</v>
      </c>
      <c r="T564" s="1487">
        <f>'НЗ 2-экз'!T560</f>
        <v>0</v>
      </c>
      <c r="U564" s="1487">
        <f>'НЗ 2-экз'!U560</f>
        <v>0</v>
      </c>
      <c r="V564" s="1487">
        <f>'НЗ 2-экз'!V560</f>
        <v>0</v>
      </c>
      <c r="W564" s="1487">
        <f>'НЗ 2-экз'!W560</f>
        <v>0</v>
      </c>
      <c r="X564" s="1487">
        <f>'НЗ 2-экз'!X560</f>
        <v>0</v>
      </c>
      <c r="Y564" s="1487">
        <f>'НЗ 2-экз'!Y560</f>
        <v>0</v>
      </c>
      <c r="Z564" s="1487">
        <f>'НЗ 2-экз'!Z560</f>
        <v>0</v>
      </c>
      <c r="AA564" s="1487">
        <f>'НЗ 2-экз'!AA560</f>
        <v>0</v>
      </c>
      <c r="AB564" s="1487">
        <f>'НЗ 2-экз'!AB560</f>
        <v>0</v>
      </c>
      <c r="AC564" s="1487">
        <f>'НЗ 2-экз'!AC560</f>
        <v>0</v>
      </c>
      <c r="AD564" s="1487">
        <f>'НЗ 2-экз'!AD560</f>
        <v>0</v>
      </c>
      <c r="AE564" s="1488"/>
      <c r="AF564" s="1488"/>
      <c r="AG564" s="1488">
        <f t="shared" si="174"/>
        <v>0</v>
      </c>
      <c r="AH564" s="1488">
        <f t="shared" si="177"/>
        <v>0</v>
      </c>
      <c r="AI564" s="1488">
        <f t="shared" si="175"/>
        <v>0</v>
      </c>
      <c r="AJ564" s="1488">
        <f t="shared" si="178"/>
        <v>0</v>
      </c>
      <c r="AK564" s="1488">
        <f t="shared" si="179"/>
        <v>0</v>
      </c>
      <c r="AL564" s="1488">
        <f t="shared" si="176"/>
        <v>0</v>
      </c>
      <c r="AM564" s="1839"/>
    </row>
    <row r="565" spans="1:39" ht="11.25" hidden="1" customHeight="1" x14ac:dyDescent="0.2">
      <c r="A565" s="1429">
        <v>291</v>
      </c>
      <c r="B565" s="1147">
        <v>851</v>
      </c>
      <c r="C565" s="15"/>
      <c r="D565" s="58"/>
      <c r="E565" s="1487">
        <f>'НЗ 2-экз'!E561</f>
        <v>0</v>
      </c>
      <c r="F565" s="1487">
        <f>'НЗ 2-экз'!F561</f>
        <v>0</v>
      </c>
      <c r="G565" s="1487">
        <f>'НЗ 2-экз'!G561</f>
        <v>0</v>
      </c>
      <c r="H565" s="1487">
        <f>'НЗ 2-экз'!H561</f>
        <v>0</v>
      </c>
      <c r="I565" s="1487">
        <f>'НЗ 2-экз'!I561</f>
        <v>0</v>
      </c>
      <c r="J565" s="1487">
        <f>'НЗ 2-экз'!J561</f>
        <v>0</v>
      </c>
      <c r="K565" s="1487">
        <f>'НЗ 2-экз'!K561</f>
        <v>0</v>
      </c>
      <c r="L565" s="1487">
        <f>'НЗ 2-экз'!L561</f>
        <v>0</v>
      </c>
      <c r="M565" s="1487">
        <f>'НЗ 2-экз'!M561</f>
        <v>0</v>
      </c>
      <c r="N565" s="1487">
        <f>'НЗ 2-экз'!N561</f>
        <v>0</v>
      </c>
      <c r="O565" s="1487">
        <f>'НЗ 2-экз'!O561</f>
        <v>0</v>
      </c>
      <c r="P565" s="1487">
        <f>'НЗ 2-экз'!P561</f>
        <v>0</v>
      </c>
      <c r="Q565" s="1487">
        <f>'НЗ 2-экз'!Q561</f>
        <v>0</v>
      </c>
      <c r="R565" s="1487">
        <f>'НЗ 2-экз'!R561</f>
        <v>0</v>
      </c>
      <c r="S565" s="1487">
        <f>'НЗ 2-экз'!S561</f>
        <v>0</v>
      </c>
      <c r="T565" s="1487">
        <f>'НЗ 2-экз'!T561</f>
        <v>0</v>
      </c>
      <c r="U565" s="1487">
        <f>'НЗ 2-экз'!U561</f>
        <v>0</v>
      </c>
      <c r="V565" s="1487">
        <f>'НЗ 2-экз'!V561</f>
        <v>0</v>
      </c>
      <c r="W565" s="1487">
        <f>'НЗ 2-экз'!W561</f>
        <v>0</v>
      </c>
      <c r="X565" s="1487">
        <f>'НЗ 2-экз'!X561</f>
        <v>0</v>
      </c>
      <c r="Y565" s="1487">
        <f>'НЗ 2-экз'!Y561</f>
        <v>0</v>
      </c>
      <c r="Z565" s="1487">
        <f>'НЗ 2-экз'!Z561</f>
        <v>0</v>
      </c>
      <c r="AA565" s="1487">
        <f>'НЗ 2-экз'!AA561</f>
        <v>0</v>
      </c>
      <c r="AB565" s="1487">
        <f>'НЗ 2-экз'!AB561</f>
        <v>0</v>
      </c>
      <c r="AC565" s="1487">
        <f>'НЗ 2-экз'!AC561</f>
        <v>0</v>
      </c>
      <c r="AD565" s="1487">
        <f>'НЗ 2-экз'!AD561</f>
        <v>0</v>
      </c>
      <c r="AE565" s="1488"/>
      <c r="AF565" s="1488"/>
      <c r="AG565" s="1488">
        <f t="shared" si="174"/>
        <v>0</v>
      </c>
      <c r="AH565" s="1488">
        <f t="shared" si="177"/>
        <v>0</v>
      </c>
      <c r="AI565" s="1488">
        <f t="shared" si="175"/>
        <v>0</v>
      </c>
      <c r="AJ565" s="1488">
        <f t="shared" si="178"/>
        <v>0</v>
      </c>
      <c r="AK565" s="1488">
        <f t="shared" si="179"/>
        <v>0</v>
      </c>
      <c r="AL565" s="1488">
        <f t="shared" si="176"/>
        <v>0</v>
      </c>
      <c r="AM565" s="1839"/>
    </row>
    <row r="566" spans="1:39" ht="11.25" hidden="1" customHeight="1" x14ac:dyDescent="0.2">
      <c r="A566" s="1429">
        <v>291</v>
      </c>
      <c r="B566" s="1049">
        <v>852</v>
      </c>
      <c r="C566" s="15"/>
      <c r="D566" s="58"/>
      <c r="E566" s="1487">
        <f>'НЗ 2-экз'!E562</f>
        <v>0</v>
      </c>
      <c r="F566" s="1487">
        <f>'НЗ 2-экз'!F562</f>
        <v>0</v>
      </c>
      <c r="G566" s="1487">
        <f>'НЗ 2-экз'!G562</f>
        <v>0</v>
      </c>
      <c r="H566" s="1487">
        <f>'НЗ 2-экз'!H562</f>
        <v>0</v>
      </c>
      <c r="I566" s="1487">
        <f>'НЗ 2-экз'!I562</f>
        <v>0</v>
      </c>
      <c r="J566" s="1487">
        <f>'НЗ 2-экз'!J562</f>
        <v>0</v>
      </c>
      <c r="K566" s="1487">
        <f>'НЗ 2-экз'!K562</f>
        <v>0</v>
      </c>
      <c r="L566" s="1487">
        <f>'НЗ 2-экз'!L562</f>
        <v>0</v>
      </c>
      <c r="M566" s="1487">
        <f>'НЗ 2-экз'!M562</f>
        <v>0</v>
      </c>
      <c r="N566" s="1487">
        <f>'НЗ 2-экз'!N562</f>
        <v>0</v>
      </c>
      <c r="O566" s="1487">
        <f>'НЗ 2-экз'!O562</f>
        <v>0</v>
      </c>
      <c r="P566" s="1487">
        <f>'НЗ 2-экз'!P562</f>
        <v>0</v>
      </c>
      <c r="Q566" s="1487">
        <f>'НЗ 2-экз'!Q562</f>
        <v>0</v>
      </c>
      <c r="R566" s="1487">
        <f>'НЗ 2-экз'!R562</f>
        <v>0</v>
      </c>
      <c r="S566" s="1487">
        <f>'НЗ 2-экз'!S562</f>
        <v>0</v>
      </c>
      <c r="T566" s="1487">
        <f>'НЗ 2-экз'!T562</f>
        <v>0</v>
      </c>
      <c r="U566" s="1487">
        <f>'НЗ 2-экз'!U562</f>
        <v>0</v>
      </c>
      <c r="V566" s="1487">
        <f>'НЗ 2-экз'!V562</f>
        <v>0</v>
      </c>
      <c r="W566" s="1487">
        <f>'НЗ 2-экз'!W562</f>
        <v>0</v>
      </c>
      <c r="X566" s="1487">
        <f>'НЗ 2-экз'!X562</f>
        <v>0</v>
      </c>
      <c r="Y566" s="1487">
        <f>'НЗ 2-экз'!Y562</f>
        <v>0</v>
      </c>
      <c r="Z566" s="1487">
        <f>'НЗ 2-экз'!Z562</f>
        <v>0</v>
      </c>
      <c r="AA566" s="1487">
        <f>'НЗ 2-экз'!AA562</f>
        <v>0</v>
      </c>
      <c r="AB566" s="1487">
        <f>'НЗ 2-экз'!AB562</f>
        <v>0</v>
      </c>
      <c r="AC566" s="1487">
        <f>'НЗ 2-экз'!AC562</f>
        <v>0</v>
      </c>
      <c r="AD566" s="1487">
        <f>'НЗ 2-экз'!AD562</f>
        <v>0</v>
      </c>
      <c r="AE566" s="1488"/>
      <c r="AF566" s="1488"/>
      <c r="AG566" s="1488">
        <f t="shared" si="174"/>
        <v>0</v>
      </c>
      <c r="AH566" s="1488">
        <f t="shared" si="177"/>
        <v>0</v>
      </c>
      <c r="AI566" s="1488">
        <f t="shared" si="175"/>
        <v>0</v>
      </c>
      <c r="AJ566" s="1488">
        <f t="shared" si="178"/>
        <v>0</v>
      </c>
      <c r="AK566" s="1488">
        <f t="shared" si="179"/>
        <v>0</v>
      </c>
      <c r="AL566" s="1488">
        <f t="shared" si="176"/>
        <v>0</v>
      </c>
      <c r="AM566" s="1839"/>
    </row>
    <row r="567" spans="1:39" ht="11.25" hidden="1" customHeight="1" x14ac:dyDescent="0.2">
      <c r="A567" s="1429">
        <v>291</v>
      </c>
      <c r="B567" s="1147">
        <v>853</v>
      </c>
      <c r="C567" s="15"/>
      <c r="D567" s="58"/>
      <c r="E567" s="1487">
        <f>'НЗ 2-экз'!E563</f>
        <v>0</v>
      </c>
      <c r="F567" s="1487">
        <f>'НЗ 2-экз'!F563</f>
        <v>0</v>
      </c>
      <c r="G567" s="1487">
        <f>'НЗ 2-экз'!G563</f>
        <v>0</v>
      </c>
      <c r="H567" s="1487">
        <f>'НЗ 2-экз'!H563</f>
        <v>0</v>
      </c>
      <c r="I567" s="1487">
        <f>'НЗ 2-экз'!I563</f>
        <v>0</v>
      </c>
      <c r="J567" s="1487">
        <f>'НЗ 2-экз'!J563</f>
        <v>0</v>
      </c>
      <c r="K567" s="1487">
        <f>'НЗ 2-экз'!K563</f>
        <v>0</v>
      </c>
      <c r="L567" s="1487">
        <f>'НЗ 2-экз'!L563</f>
        <v>0</v>
      </c>
      <c r="M567" s="1487">
        <f>'НЗ 2-экз'!M563</f>
        <v>0</v>
      </c>
      <c r="N567" s="1487">
        <f>'НЗ 2-экз'!N563</f>
        <v>0</v>
      </c>
      <c r="O567" s="1487">
        <f>'НЗ 2-экз'!O563</f>
        <v>0</v>
      </c>
      <c r="P567" s="1487">
        <f>'НЗ 2-экз'!P563</f>
        <v>0</v>
      </c>
      <c r="Q567" s="1487">
        <f>'НЗ 2-экз'!Q563</f>
        <v>0</v>
      </c>
      <c r="R567" s="1487">
        <f>'НЗ 2-экз'!R563</f>
        <v>0</v>
      </c>
      <c r="S567" s="1487">
        <f>'НЗ 2-экз'!S563</f>
        <v>0</v>
      </c>
      <c r="T567" s="1487">
        <f>'НЗ 2-экз'!T563</f>
        <v>0</v>
      </c>
      <c r="U567" s="1487">
        <f>'НЗ 2-экз'!U563</f>
        <v>0</v>
      </c>
      <c r="V567" s="1487">
        <f>'НЗ 2-экз'!V563</f>
        <v>0</v>
      </c>
      <c r="W567" s="1487">
        <f>'НЗ 2-экз'!W563</f>
        <v>0</v>
      </c>
      <c r="X567" s="1487">
        <f>'НЗ 2-экз'!X563</f>
        <v>0</v>
      </c>
      <c r="Y567" s="1487">
        <f>'НЗ 2-экз'!Y563</f>
        <v>0</v>
      </c>
      <c r="Z567" s="1487">
        <f>'НЗ 2-экз'!Z563</f>
        <v>0</v>
      </c>
      <c r="AA567" s="1487">
        <f>'НЗ 2-экз'!AA563</f>
        <v>0</v>
      </c>
      <c r="AB567" s="1487">
        <f>'НЗ 2-экз'!AB563</f>
        <v>0</v>
      </c>
      <c r="AC567" s="1487">
        <f>'НЗ 2-экз'!AC563</f>
        <v>0</v>
      </c>
      <c r="AD567" s="1487">
        <f>'НЗ 2-экз'!AD563</f>
        <v>0</v>
      </c>
      <c r="AE567" s="1488"/>
      <c r="AF567" s="1488"/>
      <c r="AG567" s="1488">
        <f t="shared" si="174"/>
        <v>0</v>
      </c>
      <c r="AH567" s="1488">
        <f t="shared" si="177"/>
        <v>0</v>
      </c>
      <c r="AI567" s="1488">
        <f t="shared" si="175"/>
        <v>0</v>
      </c>
      <c r="AJ567" s="1488">
        <f t="shared" si="178"/>
        <v>0</v>
      </c>
      <c r="AK567" s="1488">
        <f t="shared" si="179"/>
        <v>0</v>
      </c>
      <c r="AL567" s="1488">
        <f t="shared" si="176"/>
        <v>0</v>
      </c>
      <c r="AM567" s="1839"/>
    </row>
    <row r="568" spans="1:39" ht="11.25" hidden="1" customHeight="1" x14ac:dyDescent="0.2">
      <c r="A568" s="1429">
        <v>292</v>
      </c>
      <c r="B568" s="1049">
        <v>853</v>
      </c>
      <c r="C568" s="15"/>
      <c r="D568" s="58"/>
      <c r="E568" s="1487">
        <f>'НЗ 2-экз'!E564</f>
        <v>0</v>
      </c>
      <c r="F568" s="1487">
        <f>'НЗ 2-экз'!F564</f>
        <v>0</v>
      </c>
      <c r="G568" s="1487">
        <f>'НЗ 2-экз'!G564</f>
        <v>0</v>
      </c>
      <c r="H568" s="1487">
        <f>'НЗ 2-экз'!H564</f>
        <v>0</v>
      </c>
      <c r="I568" s="1487">
        <f>'НЗ 2-экз'!I564</f>
        <v>0</v>
      </c>
      <c r="J568" s="1487">
        <f>'НЗ 2-экз'!J564</f>
        <v>0</v>
      </c>
      <c r="K568" s="1487">
        <f>'НЗ 2-экз'!K564</f>
        <v>0</v>
      </c>
      <c r="L568" s="1487">
        <f>'НЗ 2-экз'!L564</f>
        <v>0</v>
      </c>
      <c r="M568" s="1487">
        <f>'НЗ 2-экз'!M564</f>
        <v>0</v>
      </c>
      <c r="N568" s="1487">
        <f>'НЗ 2-экз'!N564</f>
        <v>0</v>
      </c>
      <c r="O568" s="1487">
        <f>'НЗ 2-экз'!O564</f>
        <v>0</v>
      </c>
      <c r="P568" s="1487">
        <f>'НЗ 2-экз'!P564</f>
        <v>0</v>
      </c>
      <c r="Q568" s="1487">
        <f>'НЗ 2-экз'!Q564</f>
        <v>0</v>
      </c>
      <c r="R568" s="1487">
        <f>'НЗ 2-экз'!R564</f>
        <v>0</v>
      </c>
      <c r="S568" s="1487">
        <f>'НЗ 2-экз'!S564</f>
        <v>0</v>
      </c>
      <c r="T568" s="1487">
        <f>'НЗ 2-экз'!T564</f>
        <v>0</v>
      </c>
      <c r="U568" s="1487">
        <f>'НЗ 2-экз'!U564</f>
        <v>0</v>
      </c>
      <c r="V568" s="1487">
        <f>'НЗ 2-экз'!V564</f>
        <v>0</v>
      </c>
      <c r="W568" s="1487">
        <f>'НЗ 2-экз'!W564</f>
        <v>0</v>
      </c>
      <c r="X568" s="1487">
        <f>'НЗ 2-экз'!X564</f>
        <v>0</v>
      </c>
      <c r="Y568" s="1487">
        <f>'НЗ 2-экз'!Y564</f>
        <v>0</v>
      </c>
      <c r="Z568" s="1487">
        <f>'НЗ 2-экз'!Z564</f>
        <v>0</v>
      </c>
      <c r="AA568" s="1487">
        <f>'НЗ 2-экз'!AA564</f>
        <v>0</v>
      </c>
      <c r="AB568" s="1487">
        <f>'НЗ 2-экз'!AB564</f>
        <v>0</v>
      </c>
      <c r="AC568" s="1487">
        <f>'НЗ 2-экз'!AC564</f>
        <v>0</v>
      </c>
      <c r="AD568" s="1487">
        <f>'НЗ 2-экз'!AD564</f>
        <v>0</v>
      </c>
      <c r="AE568" s="1488"/>
      <c r="AF568" s="1488"/>
      <c r="AG568" s="1488">
        <f t="shared" si="174"/>
        <v>0</v>
      </c>
      <c r="AH568" s="1488">
        <f t="shared" si="177"/>
        <v>0</v>
      </c>
      <c r="AI568" s="1488">
        <f t="shared" si="175"/>
        <v>0</v>
      </c>
      <c r="AJ568" s="1488">
        <f t="shared" si="178"/>
        <v>0</v>
      </c>
      <c r="AK568" s="1488">
        <f t="shared" si="179"/>
        <v>0</v>
      </c>
      <c r="AL568" s="1488">
        <f t="shared" si="176"/>
        <v>0</v>
      </c>
      <c r="AM568" s="1839"/>
    </row>
    <row r="569" spans="1:39" ht="11.25" hidden="1" customHeight="1" x14ac:dyDescent="0.2">
      <c r="A569" s="1429">
        <v>293</v>
      </c>
      <c r="B569" s="1049">
        <v>851</v>
      </c>
      <c r="C569" s="15"/>
      <c r="D569" s="58"/>
      <c r="E569" s="1487">
        <f>'НЗ 2-экз'!E565</f>
        <v>0</v>
      </c>
      <c r="F569" s="1487">
        <f>'НЗ 2-экз'!F565</f>
        <v>0</v>
      </c>
      <c r="G569" s="1487">
        <f>'НЗ 2-экз'!G565</f>
        <v>0</v>
      </c>
      <c r="H569" s="1487">
        <f>'НЗ 2-экз'!H565</f>
        <v>0</v>
      </c>
      <c r="I569" s="1487">
        <f>'НЗ 2-экз'!I565</f>
        <v>0</v>
      </c>
      <c r="J569" s="1487">
        <f>'НЗ 2-экз'!J565</f>
        <v>0</v>
      </c>
      <c r="K569" s="1487">
        <f>'НЗ 2-экз'!K565</f>
        <v>0</v>
      </c>
      <c r="L569" s="1487">
        <f>'НЗ 2-экз'!L565</f>
        <v>0</v>
      </c>
      <c r="M569" s="1487">
        <f>'НЗ 2-экз'!M565</f>
        <v>0</v>
      </c>
      <c r="N569" s="1487">
        <f>'НЗ 2-экз'!N565</f>
        <v>0</v>
      </c>
      <c r="O569" s="1487">
        <f>'НЗ 2-экз'!O565</f>
        <v>0</v>
      </c>
      <c r="P569" s="1487">
        <f>'НЗ 2-экз'!P565</f>
        <v>0</v>
      </c>
      <c r="Q569" s="1487">
        <f>'НЗ 2-экз'!Q565</f>
        <v>0</v>
      </c>
      <c r="R569" s="1487">
        <f>'НЗ 2-экз'!R565</f>
        <v>0</v>
      </c>
      <c r="S569" s="1487">
        <f>'НЗ 2-экз'!S565</f>
        <v>0</v>
      </c>
      <c r="T569" s="1487">
        <f>'НЗ 2-экз'!T565</f>
        <v>0</v>
      </c>
      <c r="U569" s="1487">
        <f>'НЗ 2-экз'!U565</f>
        <v>0</v>
      </c>
      <c r="V569" s="1487">
        <f>'НЗ 2-экз'!V565</f>
        <v>0</v>
      </c>
      <c r="W569" s="1487">
        <f>'НЗ 2-экз'!W565</f>
        <v>0</v>
      </c>
      <c r="X569" s="1487">
        <f>'НЗ 2-экз'!X565</f>
        <v>0</v>
      </c>
      <c r="Y569" s="1487">
        <f>'НЗ 2-экз'!Y565</f>
        <v>0</v>
      </c>
      <c r="Z569" s="1487">
        <f>'НЗ 2-экз'!Z565</f>
        <v>0</v>
      </c>
      <c r="AA569" s="1487">
        <f>'НЗ 2-экз'!AA565</f>
        <v>0</v>
      </c>
      <c r="AB569" s="1487">
        <f>'НЗ 2-экз'!AB565</f>
        <v>0</v>
      </c>
      <c r="AC569" s="1487">
        <f>'НЗ 2-экз'!AC565</f>
        <v>0</v>
      </c>
      <c r="AD569" s="1487">
        <f>'НЗ 2-экз'!AD565</f>
        <v>0</v>
      </c>
      <c r="AE569" s="1488"/>
      <c r="AF569" s="1488"/>
      <c r="AG569" s="1488">
        <f t="shared" si="174"/>
        <v>0</v>
      </c>
      <c r="AH569" s="1488">
        <f t="shared" si="177"/>
        <v>0</v>
      </c>
      <c r="AI569" s="1488">
        <f t="shared" si="175"/>
        <v>0</v>
      </c>
      <c r="AJ569" s="1488">
        <f t="shared" si="178"/>
        <v>0</v>
      </c>
      <c r="AK569" s="1488">
        <f t="shared" si="179"/>
        <v>0</v>
      </c>
      <c r="AL569" s="1488">
        <f t="shared" si="176"/>
        <v>0</v>
      </c>
      <c r="AM569" s="1839"/>
    </row>
    <row r="570" spans="1:39" ht="11.25" hidden="1" customHeight="1" x14ac:dyDescent="0.2">
      <c r="A570" s="1429">
        <v>293</v>
      </c>
      <c r="B570" s="1049">
        <v>853</v>
      </c>
      <c r="C570" s="15"/>
      <c r="D570" s="58"/>
      <c r="E570" s="1487">
        <f>'НЗ 2-экз'!E566</f>
        <v>0</v>
      </c>
      <c r="F570" s="1487">
        <f>'НЗ 2-экз'!F566</f>
        <v>0</v>
      </c>
      <c r="G570" s="1487">
        <f>'НЗ 2-экз'!G566</f>
        <v>0</v>
      </c>
      <c r="H570" s="1487">
        <f>'НЗ 2-экз'!H566</f>
        <v>0</v>
      </c>
      <c r="I570" s="1487">
        <f>'НЗ 2-экз'!I566</f>
        <v>0</v>
      </c>
      <c r="J570" s="1487">
        <f>'НЗ 2-экз'!J566</f>
        <v>0</v>
      </c>
      <c r="K570" s="1487">
        <f>'НЗ 2-экз'!K566</f>
        <v>0</v>
      </c>
      <c r="L570" s="1487">
        <f>'НЗ 2-экз'!L566</f>
        <v>0</v>
      </c>
      <c r="M570" s="1487">
        <f>'НЗ 2-экз'!M566</f>
        <v>0</v>
      </c>
      <c r="N570" s="1487">
        <f>'НЗ 2-экз'!N566</f>
        <v>0</v>
      </c>
      <c r="O570" s="1487">
        <f>'НЗ 2-экз'!O566</f>
        <v>0</v>
      </c>
      <c r="P570" s="1487">
        <f>'НЗ 2-экз'!P566</f>
        <v>0</v>
      </c>
      <c r="Q570" s="1487">
        <f>'НЗ 2-экз'!Q566</f>
        <v>0</v>
      </c>
      <c r="R570" s="1487">
        <f>'НЗ 2-экз'!R566</f>
        <v>0</v>
      </c>
      <c r="S570" s="1487">
        <f>'НЗ 2-экз'!S566</f>
        <v>0</v>
      </c>
      <c r="T570" s="1487">
        <f>'НЗ 2-экз'!T566</f>
        <v>0</v>
      </c>
      <c r="U570" s="1487">
        <f>'НЗ 2-экз'!U566</f>
        <v>0</v>
      </c>
      <c r="V570" s="1487">
        <f>'НЗ 2-экз'!V566</f>
        <v>0</v>
      </c>
      <c r="W570" s="1487">
        <f>'НЗ 2-экз'!W566</f>
        <v>0</v>
      </c>
      <c r="X570" s="1487">
        <f>'НЗ 2-экз'!X566</f>
        <v>0</v>
      </c>
      <c r="Y570" s="1487">
        <f>'НЗ 2-экз'!Y566</f>
        <v>0</v>
      </c>
      <c r="Z570" s="1487">
        <f>'НЗ 2-экз'!Z566</f>
        <v>0</v>
      </c>
      <c r="AA570" s="1487">
        <f>'НЗ 2-экз'!AA566</f>
        <v>0</v>
      </c>
      <c r="AB570" s="1487">
        <f>'НЗ 2-экз'!AB566</f>
        <v>0</v>
      </c>
      <c r="AC570" s="1487">
        <f>'НЗ 2-экз'!AC566</f>
        <v>0</v>
      </c>
      <c r="AD570" s="1487">
        <f>'НЗ 2-экз'!AD566</f>
        <v>0</v>
      </c>
      <c r="AE570" s="1488"/>
      <c r="AF570" s="1488"/>
      <c r="AG570" s="1488">
        <f t="shared" si="174"/>
        <v>0</v>
      </c>
      <c r="AH570" s="1488">
        <f t="shared" si="177"/>
        <v>0</v>
      </c>
      <c r="AI570" s="1488">
        <f t="shared" si="175"/>
        <v>0</v>
      </c>
      <c r="AJ570" s="1488">
        <f t="shared" si="178"/>
        <v>0</v>
      </c>
      <c r="AK570" s="1488">
        <f t="shared" si="179"/>
        <v>0</v>
      </c>
      <c r="AL570" s="1488">
        <f t="shared" si="176"/>
        <v>0</v>
      </c>
      <c r="AM570" s="1839"/>
    </row>
    <row r="571" spans="1:39" ht="11.25" hidden="1" customHeight="1" x14ac:dyDescent="0.2">
      <c r="A571" s="1429">
        <v>296</v>
      </c>
      <c r="B571" s="1049">
        <v>244</v>
      </c>
      <c r="C571" s="15"/>
      <c r="D571" s="58"/>
      <c r="E571" s="1487">
        <f>'НЗ 2-экз'!E567</f>
        <v>0</v>
      </c>
      <c r="F571" s="1487">
        <f>'НЗ 2-экз'!F567</f>
        <v>0</v>
      </c>
      <c r="G571" s="1487">
        <f>'НЗ 2-экз'!G567</f>
        <v>0</v>
      </c>
      <c r="H571" s="1487">
        <f>'НЗ 2-экз'!H567</f>
        <v>0</v>
      </c>
      <c r="I571" s="1487">
        <f>'НЗ 2-экз'!I567</f>
        <v>0</v>
      </c>
      <c r="J571" s="1487">
        <f>'НЗ 2-экз'!J567</f>
        <v>0</v>
      </c>
      <c r="K571" s="1487">
        <f>'НЗ 2-экз'!K567</f>
        <v>0</v>
      </c>
      <c r="L571" s="1487">
        <f>'НЗ 2-экз'!L567</f>
        <v>0</v>
      </c>
      <c r="M571" s="1487">
        <f>'НЗ 2-экз'!M567</f>
        <v>0</v>
      </c>
      <c r="N571" s="1487">
        <f>'НЗ 2-экз'!N567</f>
        <v>0</v>
      </c>
      <c r="O571" s="1487">
        <f>'НЗ 2-экз'!O567</f>
        <v>0</v>
      </c>
      <c r="P571" s="1487">
        <f>'НЗ 2-экз'!P567</f>
        <v>0</v>
      </c>
      <c r="Q571" s="1487">
        <f>'НЗ 2-экз'!Q567</f>
        <v>0</v>
      </c>
      <c r="R571" s="1487">
        <f>'НЗ 2-экз'!R567</f>
        <v>0</v>
      </c>
      <c r="S571" s="1487">
        <f>'НЗ 2-экз'!S567</f>
        <v>0</v>
      </c>
      <c r="T571" s="1487">
        <f>'НЗ 2-экз'!T567</f>
        <v>0</v>
      </c>
      <c r="U571" s="1487">
        <f>'НЗ 2-экз'!U567</f>
        <v>0</v>
      </c>
      <c r="V571" s="1487">
        <f>'НЗ 2-экз'!V567</f>
        <v>0</v>
      </c>
      <c r="W571" s="1487">
        <f>'НЗ 2-экз'!W567</f>
        <v>0</v>
      </c>
      <c r="X571" s="1487">
        <f>'НЗ 2-экз'!X567</f>
        <v>0</v>
      </c>
      <c r="Y571" s="1487">
        <f>'НЗ 2-экз'!Y567</f>
        <v>0</v>
      </c>
      <c r="Z571" s="1487">
        <f>'НЗ 2-экз'!Z567</f>
        <v>0</v>
      </c>
      <c r="AA571" s="1487">
        <f>'НЗ 2-экз'!AA567</f>
        <v>0</v>
      </c>
      <c r="AB571" s="1487">
        <f>'НЗ 2-экз'!AB567</f>
        <v>0</v>
      </c>
      <c r="AC571" s="1487">
        <f>'НЗ 2-экз'!AC567</f>
        <v>0</v>
      </c>
      <c r="AD571" s="1487">
        <f>'НЗ 2-экз'!AD567</f>
        <v>0</v>
      </c>
      <c r="AE571" s="1488"/>
      <c r="AF571" s="1488"/>
      <c r="AG571" s="1488">
        <f t="shared" si="174"/>
        <v>0</v>
      </c>
      <c r="AH571" s="1488">
        <f t="shared" si="177"/>
        <v>0</v>
      </c>
      <c r="AI571" s="1488">
        <f t="shared" si="175"/>
        <v>0</v>
      </c>
      <c r="AJ571" s="1488">
        <f t="shared" si="178"/>
        <v>0</v>
      </c>
      <c r="AK571" s="1488">
        <f t="shared" si="179"/>
        <v>0</v>
      </c>
      <c r="AL571" s="1488">
        <f t="shared" si="176"/>
        <v>0</v>
      </c>
      <c r="AM571" s="1839"/>
    </row>
    <row r="572" spans="1:39" ht="11.25" hidden="1" customHeight="1" x14ac:dyDescent="0.2">
      <c r="A572" s="1429">
        <v>296</v>
      </c>
      <c r="B572" s="1049">
        <v>340</v>
      </c>
      <c r="C572" s="15"/>
      <c r="D572" s="58"/>
      <c r="E572" s="1487">
        <f>'НЗ 2-экз'!E568</f>
        <v>0</v>
      </c>
      <c r="F572" s="1487">
        <f>'НЗ 2-экз'!F568</f>
        <v>0</v>
      </c>
      <c r="G572" s="1487">
        <f>'НЗ 2-экз'!G568</f>
        <v>0</v>
      </c>
      <c r="H572" s="1487">
        <f>'НЗ 2-экз'!H568</f>
        <v>0</v>
      </c>
      <c r="I572" s="1487">
        <f>'НЗ 2-экз'!I568</f>
        <v>0</v>
      </c>
      <c r="J572" s="1487">
        <f>'НЗ 2-экз'!J568</f>
        <v>0</v>
      </c>
      <c r="K572" s="1487">
        <f>'НЗ 2-экз'!K568</f>
        <v>0</v>
      </c>
      <c r="L572" s="1487">
        <f>'НЗ 2-экз'!L568</f>
        <v>0</v>
      </c>
      <c r="M572" s="1487">
        <f>'НЗ 2-экз'!M568</f>
        <v>0</v>
      </c>
      <c r="N572" s="1487">
        <f>'НЗ 2-экз'!N568</f>
        <v>0</v>
      </c>
      <c r="O572" s="1487">
        <f>'НЗ 2-экз'!O568</f>
        <v>0</v>
      </c>
      <c r="P572" s="1487">
        <f>'НЗ 2-экз'!P568</f>
        <v>0</v>
      </c>
      <c r="Q572" s="1487">
        <f>'НЗ 2-экз'!Q568</f>
        <v>0</v>
      </c>
      <c r="R572" s="1487">
        <f>'НЗ 2-экз'!R568</f>
        <v>0</v>
      </c>
      <c r="S572" s="1487">
        <f>'НЗ 2-экз'!S568</f>
        <v>0</v>
      </c>
      <c r="T572" s="1487">
        <f>'НЗ 2-экз'!T568</f>
        <v>0</v>
      </c>
      <c r="U572" s="1487">
        <f>'НЗ 2-экз'!U568</f>
        <v>0</v>
      </c>
      <c r="V572" s="1487">
        <f>'НЗ 2-экз'!V568</f>
        <v>0</v>
      </c>
      <c r="W572" s="1487">
        <f>'НЗ 2-экз'!W568</f>
        <v>0</v>
      </c>
      <c r="X572" s="1487">
        <f>'НЗ 2-экз'!X568</f>
        <v>0</v>
      </c>
      <c r="Y572" s="1487">
        <f>'НЗ 2-экз'!Y568</f>
        <v>0</v>
      </c>
      <c r="Z572" s="1487">
        <f>'НЗ 2-экз'!Z568</f>
        <v>0</v>
      </c>
      <c r="AA572" s="1487">
        <f>'НЗ 2-экз'!AA568</f>
        <v>0</v>
      </c>
      <c r="AB572" s="1487">
        <f>'НЗ 2-экз'!AB568</f>
        <v>0</v>
      </c>
      <c r="AC572" s="1487">
        <f>'НЗ 2-экз'!AC568</f>
        <v>0</v>
      </c>
      <c r="AD572" s="1487">
        <f>'НЗ 2-экз'!AD568</f>
        <v>0</v>
      </c>
      <c r="AE572" s="1488"/>
      <c r="AF572" s="1488"/>
      <c r="AG572" s="1488">
        <f t="shared" si="174"/>
        <v>0</v>
      </c>
      <c r="AH572" s="1488">
        <f t="shared" si="177"/>
        <v>0</v>
      </c>
      <c r="AI572" s="1488">
        <f t="shared" si="175"/>
        <v>0</v>
      </c>
      <c r="AJ572" s="1488">
        <f t="shared" si="178"/>
        <v>0</v>
      </c>
      <c r="AK572" s="1488">
        <f t="shared" si="179"/>
        <v>0</v>
      </c>
      <c r="AL572" s="1488">
        <f t="shared" si="176"/>
        <v>0</v>
      </c>
      <c r="AM572" s="1839"/>
    </row>
    <row r="573" spans="1:39" ht="11.25" hidden="1" customHeight="1" x14ac:dyDescent="0.2">
      <c r="A573" s="1429">
        <v>296</v>
      </c>
      <c r="B573" s="1049">
        <v>360</v>
      </c>
      <c r="C573" s="15"/>
      <c r="D573" s="58"/>
      <c r="E573" s="1487">
        <f>'НЗ 2-экз'!E569</f>
        <v>0</v>
      </c>
      <c r="F573" s="1487">
        <f>'НЗ 2-экз'!F569</f>
        <v>0</v>
      </c>
      <c r="G573" s="1487">
        <f>'НЗ 2-экз'!G569</f>
        <v>0</v>
      </c>
      <c r="H573" s="1487">
        <f>'НЗ 2-экз'!H569</f>
        <v>0</v>
      </c>
      <c r="I573" s="1487">
        <f>'НЗ 2-экз'!I569</f>
        <v>0</v>
      </c>
      <c r="J573" s="1487">
        <f>'НЗ 2-экз'!J569</f>
        <v>0</v>
      </c>
      <c r="K573" s="1487">
        <f>'НЗ 2-экз'!K569</f>
        <v>0</v>
      </c>
      <c r="L573" s="1487">
        <f>'НЗ 2-экз'!L569</f>
        <v>0</v>
      </c>
      <c r="M573" s="1487">
        <f>'НЗ 2-экз'!M569</f>
        <v>0</v>
      </c>
      <c r="N573" s="1487">
        <f>'НЗ 2-экз'!N569</f>
        <v>0</v>
      </c>
      <c r="O573" s="1487">
        <f>'НЗ 2-экз'!O569</f>
        <v>0</v>
      </c>
      <c r="P573" s="1487">
        <f>'НЗ 2-экз'!P569</f>
        <v>0</v>
      </c>
      <c r="Q573" s="1487">
        <f>'НЗ 2-экз'!Q569</f>
        <v>0</v>
      </c>
      <c r="R573" s="1487">
        <f>'НЗ 2-экз'!R569</f>
        <v>0</v>
      </c>
      <c r="S573" s="1487">
        <f>'НЗ 2-экз'!S569</f>
        <v>0</v>
      </c>
      <c r="T573" s="1487">
        <f>'НЗ 2-экз'!T569</f>
        <v>0</v>
      </c>
      <c r="U573" s="1487">
        <f>'НЗ 2-экз'!U569</f>
        <v>0</v>
      </c>
      <c r="V573" s="1487">
        <f>'НЗ 2-экз'!V569</f>
        <v>0</v>
      </c>
      <c r="W573" s="1487">
        <f>'НЗ 2-экз'!W569</f>
        <v>0</v>
      </c>
      <c r="X573" s="1487">
        <f>'НЗ 2-экз'!X569</f>
        <v>0</v>
      </c>
      <c r="Y573" s="1487">
        <f>'НЗ 2-экз'!Y569</f>
        <v>0</v>
      </c>
      <c r="Z573" s="1487">
        <f>'НЗ 2-экз'!Z569</f>
        <v>0</v>
      </c>
      <c r="AA573" s="1487">
        <f>'НЗ 2-экз'!AA569</f>
        <v>0</v>
      </c>
      <c r="AB573" s="1487">
        <f>'НЗ 2-экз'!AB569</f>
        <v>0</v>
      </c>
      <c r="AC573" s="1487">
        <f>'НЗ 2-экз'!AC569</f>
        <v>0</v>
      </c>
      <c r="AD573" s="1487">
        <f>'НЗ 2-экз'!AD569</f>
        <v>0</v>
      </c>
      <c r="AE573" s="1488"/>
      <c r="AF573" s="1488"/>
      <c r="AG573" s="1488">
        <f t="shared" si="174"/>
        <v>0</v>
      </c>
      <c r="AH573" s="1488">
        <f t="shared" si="177"/>
        <v>0</v>
      </c>
      <c r="AI573" s="1488">
        <f t="shared" si="175"/>
        <v>0</v>
      </c>
      <c r="AJ573" s="1488">
        <f t="shared" si="178"/>
        <v>0</v>
      </c>
      <c r="AK573" s="1488">
        <f t="shared" si="179"/>
        <v>0</v>
      </c>
      <c r="AL573" s="1488">
        <f t="shared" si="176"/>
        <v>0</v>
      </c>
      <c r="AM573" s="1839"/>
    </row>
    <row r="574" spans="1:39" ht="11.25" hidden="1" customHeight="1" x14ac:dyDescent="0.2">
      <c r="A574" s="1429">
        <v>296</v>
      </c>
      <c r="B574" s="1049">
        <v>831</v>
      </c>
      <c r="C574" s="15"/>
      <c r="D574" s="58"/>
      <c r="E574" s="1487">
        <f>'НЗ 2-экз'!E570</f>
        <v>0</v>
      </c>
      <c r="F574" s="1487">
        <f>'НЗ 2-экз'!F570</f>
        <v>0</v>
      </c>
      <c r="G574" s="1487">
        <f>'НЗ 2-экз'!G570</f>
        <v>0</v>
      </c>
      <c r="H574" s="1487">
        <f>'НЗ 2-экз'!H570</f>
        <v>0</v>
      </c>
      <c r="I574" s="1487">
        <f>'НЗ 2-экз'!I570</f>
        <v>0</v>
      </c>
      <c r="J574" s="1487">
        <f>'НЗ 2-экз'!J570</f>
        <v>0</v>
      </c>
      <c r="K574" s="1487">
        <f>'НЗ 2-экз'!K570</f>
        <v>0</v>
      </c>
      <c r="L574" s="1487">
        <f>'НЗ 2-экз'!L570</f>
        <v>0</v>
      </c>
      <c r="M574" s="1487">
        <f>'НЗ 2-экз'!M570</f>
        <v>0</v>
      </c>
      <c r="N574" s="1487">
        <f>'НЗ 2-экз'!N570</f>
        <v>0</v>
      </c>
      <c r="O574" s="1487">
        <f>'НЗ 2-экз'!O570</f>
        <v>0</v>
      </c>
      <c r="P574" s="1487">
        <f>'НЗ 2-экз'!P570</f>
        <v>0</v>
      </c>
      <c r="Q574" s="1487">
        <f>'НЗ 2-экз'!Q570</f>
        <v>0</v>
      </c>
      <c r="R574" s="1487">
        <f>'НЗ 2-экз'!R570</f>
        <v>0</v>
      </c>
      <c r="S574" s="1487">
        <f>'НЗ 2-экз'!S570</f>
        <v>0</v>
      </c>
      <c r="T574" s="1487">
        <f>'НЗ 2-экз'!T570</f>
        <v>0</v>
      </c>
      <c r="U574" s="1487">
        <f>'НЗ 2-экз'!U570</f>
        <v>0</v>
      </c>
      <c r="V574" s="1487">
        <f>'НЗ 2-экз'!V570</f>
        <v>0</v>
      </c>
      <c r="W574" s="1487">
        <f>'НЗ 2-экз'!W570</f>
        <v>0</v>
      </c>
      <c r="X574" s="1487">
        <f>'НЗ 2-экз'!X570</f>
        <v>0</v>
      </c>
      <c r="Y574" s="1487">
        <f>'НЗ 2-экз'!Y570</f>
        <v>0</v>
      </c>
      <c r="Z574" s="1487">
        <f>'НЗ 2-экз'!Z570</f>
        <v>0</v>
      </c>
      <c r="AA574" s="1487">
        <f>'НЗ 2-экз'!AA570</f>
        <v>0</v>
      </c>
      <c r="AB574" s="1487">
        <f>'НЗ 2-экз'!AB570</f>
        <v>0</v>
      </c>
      <c r="AC574" s="1487">
        <f>'НЗ 2-экз'!AC570</f>
        <v>0</v>
      </c>
      <c r="AD574" s="1487">
        <f>'НЗ 2-экз'!AD570</f>
        <v>0</v>
      </c>
      <c r="AE574" s="1488"/>
      <c r="AF574" s="1488"/>
      <c r="AG574" s="1488">
        <f t="shared" si="174"/>
        <v>0</v>
      </c>
      <c r="AH574" s="1488">
        <f t="shared" si="177"/>
        <v>0</v>
      </c>
      <c r="AI574" s="1488">
        <f t="shared" si="175"/>
        <v>0</v>
      </c>
      <c r="AJ574" s="1488">
        <f t="shared" si="178"/>
        <v>0</v>
      </c>
      <c r="AK574" s="1488">
        <f t="shared" si="179"/>
        <v>0</v>
      </c>
      <c r="AL574" s="1488">
        <f t="shared" si="176"/>
        <v>0</v>
      </c>
      <c r="AM574" s="1839"/>
    </row>
    <row r="575" spans="1:39" ht="11.25" hidden="1" customHeight="1" x14ac:dyDescent="0.2">
      <c r="A575" s="1429">
        <v>296</v>
      </c>
      <c r="B575" s="1049">
        <v>853</v>
      </c>
      <c r="C575" s="15"/>
      <c r="D575" s="58"/>
      <c r="E575" s="1487">
        <f>'НЗ 2-экз'!E571</f>
        <v>0</v>
      </c>
      <c r="F575" s="1487">
        <f>'НЗ 2-экз'!F571</f>
        <v>0</v>
      </c>
      <c r="G575" s="1487">
        <f>'НЗ 2-экз'!G571</f>
        <v>0</v>
      </c>
      <c r="H575" s="1487">
        <f>'НЗ 2-экз'!H571</f>
        <v>0</v>
      </c>
      <c r="I575" s="1487">
        <f>'НЗ 2-экз'!I571</f>
        <v>0</v>
      </c>
      <c r="J575" s="1487">
        <f>'НЗ 2-экз'!J571</f>
        <v>0</v>
      </c>
      <c r="K575" s="1487">
        <f>'НЗ 2-экз'!K571</f>
        <v>0</v>
      </c>
      <c r="L575" s="1487">
        <f>'НЗ 2-экз'!L571</f>
        <v>0</v>
      </c>
      <c r="M575" s="1487">
        <f>'НЗ 2-экз'!M571</f>
        <v>0</v>
      </c>
      <c r="N575" s="1487">
        <f>'НЗ 2-экз'!N571</f>
        <v>0</v>
      </c>
      <c r="O575" s="1487">
        <f>'НЗ 2-экз'!O571</f>
        <v>0</v>
      </c>
      <c r="P575" s="1487">
        <f>'НЗ 2-экз'!P571</f>
        <v>0</v>
      </c>
      <c r="Q575" s="1487">
        <f>'НЗ 2-экз'!Q571</f>
        <v>0</v>
      </c>
      <c r="R575" s="1487">
        <f>'НЗ 2-экз'!R571</f>
        <v>0</v>
      </c>
      <c r="S575" s="1487">
        <f>'НЗ 2-экз'!S571</f>
        <v>0</v>
      </c>
      <c r="T575" s="1487">
        <f>'НЗ 2-экз'!T571</f>
        <v>0</v>
      </c>
      <c r="U575" s="1487">
        <f>'НЗ 2-экз'!U571</f>
        <v>0</v>
      </c>
      <c r="V575" s="1487">
        <f>'НЗ 2-экз'!V571</f>
        <v>0</v>
      </c>
      <c r="W575" s="1487">
        <f>'НЗ 2-экз'!W571</f>
        <v>0</v>
      </c>
      <c r="X575" s="1487">
        <f>'НЗ 2-экз'!X571</f>
        <v>0</v>
      </c>
      <c r="Y575" s="1487">
        <f>'НЗ 2-экз'!Y571</f>
        <v>0</v>
      </c>
      <c r="Z575" s="1487">
        <f>'НЗ 2-экз'!Z571</f>
        <v>0</v>
      </c>
      <c r="AA575" s="1487">
        <f>'НЗ 2-экз'!AA571</f>
        <v>0</v>
      </c>
      <c r="AB575" s="1487">
        <f>'НЗ 2-экз'!AB571</f>
        <v>0</v>
      </c>
      <c r="AC575" s="1487">
        <f>'НЗ 2-экз'!AC571</f>
        <v>0</v>
      </c>
      <c r="AD575" s="1487">
        <f>'НЗ 2-экз'!AD571</f>
        <v>0</v>
      </c>
      <c r="AE575" s="1488"/>
      <c r="AF575" s="1488"/>
      <c r="AG575" s="1488">
        <f t="shared" si="174"/>
        <v>0</v>
      </c>
      <c r="AH575" s="1488">
        <f t="shared" si="177"/>
        <v>0</v>
      </c>
      <c r="AI575" s="1488">
        <f t="shared" si="175"/>
        <v>0</v>
      </c>
      <c r="AJ575" s="1488">
        <f t="shared" si="178"/>
        <v>0</v>
      </c>
      <c r="AK575" s="1488">
        <f t="shared" si="179"/>
        <v>0</v>
      </c>
      <c r="AL575" s="1488">
        <f t="shared" si="176"/>
        <v>0</v>
      </c>
      <c r="AM575" s="1839"/>
    </row>
    <row r="576" spans="1:39" ht="11.25" hidden="1" customHeight="1" x14ac:dyDescent="0.2">
      <c r="A576" s="1425">
        <v>310</v>
      </c>
      <c r="B576" s="1057">
        <v>244</v>
      </c>
      <c r="C576" s="11"/>
      <c r="D576" s="58"/>
      <c r="E576" s="1487">
        <f>'НЗ 2-экз'!E572</f>
        <v>5000</v>
      </c>
      <c r="F576" s="1487">
        <f>'НЗ 2-экз'!F572</f>
        <v>170000</v>
      </c>
      <c r="G576" s="1487">
        <f>'НЗ 2-экз'!G572</f>
        <v>0</v>
      </c>
      <c r="H576" s="1487">
        <f>'НЗ 2-экз'!H572</f>
        <v>0</v>
      </c>
      <c r="I576" s="1487">
        <f>'НЗ 2-экз'!I572</f>
        <v>0</v>
      </c>
      <c r="J576" s="1487">
        <f>'НЗ 2-экз'!J572</f>
        <v>0</v>
      </c>
      <c r="K576" s="1487">
        <f>'НЗ 2-экз'!K572</f>
        <v>0</v>
      </c>
      <c r="L576" s="1487">
        <f>'НЗ 2-экз'!L572</f>
        <v>0</v>
      </c>
      <c r="M576" s="1487">
        <f>'НЗ 2-экз'!M572</f>
        <v>0</v>
      </c>
      <c r="N576" s="1487">
        <f>'НЗ 2-экз'!N572</f>
        <v>0</v>
      </c>
      <c r="O576" s="1487">
        <f>'НЗ 2-экз'!O572</f>
        <v>0</v>
      </c>
      <c r="P576" s="1487">
        <f>'НЗ 2-экз'!P572</f>
        <v>0</v>
      </c>
      <c r="Q576" s="1487">
        <f>'НЗ 2-экз'!Q572</f>
        <v>0</v>
      </c>
      <c r="R576" s="1487">
        <f>'НЗ 2-экз'!R572</f>
        <v>0</v>
      </c>
      <c r="S576" s="1487">
        <f>'НЗ 2-экз'!S572</f>
        <v>5000</v>
      </c>
      <c r="T576" s="1487">
        <f>'НЗ 2-экз'!T572</f>
        <v>170000</v>
      </c>
      <c r="U576" s="1487">
        <f>'НЗ 2-экз'!U572</f>
        <v>0</v>
      </c>
      <c r="V576" s="1487">
        <f>'НЗ 2-экз'!V572</f>
        <v>0</v>
      </c>
      <c r="W576" s="1487">
        <f>'НЗ 2-экз'!W572</f>
        <v>0</v>
      </c>
      <c r="X576" s="1487">
        <f>'НЗ 2-экз'!X572</f>
        <v>175000</v>
      </c>
      <c r="Y576" s="1487">
        <f>'НЗ 2-экз'!Y572</f>
        <v>0</v>
      </c>
      <c r="Z576" s="1487">
        <f>'НЗ 2-экз'!Z572</f>
        <v>0</v>
      </c>
      <c r="AA576" s="1487">
        <f>'НЗ 2-экз'!AA572</f>
        <v>0</v>
      </c>
      <c r="AB576" s="1487">
        <f>'НЗ 2-экз'!AB572</f>
        <v>0</v>
      </c>
      <c r="AC576" s="1487">
        <f>'НЗ 2-экз'!AC572</f>
        <v>0</v>
      </c>
      <c r="AD576" s="1487">
        <f>'НЗ 2-экз'!AD572</f>
        <v>0</v>
      </c>
      <c r="AE576" s="1488"/>
      <c r="AF576" s="1488"/>
      <c r="AG576" s="1488">
        <f t="shared" si="174"/>
        <v>0</v>
      </c>
      <c r="AH576" s="1488">
        <f t="shared" si="177"/>
        <v>0</v>
      </c>
      <c r="AI576" s="1488">
        <f t="shared" si="175"/>
        <v>0</v>
      </c>
      <c r="AJ576" s="1488">
        <f t="shared" si="178"/>
        <v>0</v>
      </c>
      <c r="AK576" s="1488">
        <f t="shared" si="179"/>
        <v>0</v>
      </c>
      <c r="AL576" s="1488">
        <f t="shared" si="176"/>
        <v>175000</v>
      </c>
      <c r="AM576" s="1839"/>
    </row>
    <row r="577" spans="1:39" ht="11.25" hidden="1" customHeight="1" x14ac:dyDescent="0.2">
      <c r="A577" s="1430">
        <v>320</v>
      </c>
      <c r="B577" s="1045">
        <v>244</v>
      </c>
      <c r="C577" s="11"/>
      <c r="D577" s="58"/>
      <c r="E577" s="1487">
        <f>'НЗ 2-экз'!E573</f>
        <v>0</v>
      </c>
      <c r="F577" s="1487">
        <f>'НЗ 2-экз'!F573</f>
        <v>0</v>
      </c>
      <c r="G577" s="1487">
        <f>'НЗ 2-экз'!G573</f>
        <v>0</v>
      </c>
      <c r="H577" s="1487">
        <f>'НЗ 2-экз'!H573</f>
        <v>0</v>
      </c>
      <c r="I577" s="1487">
        <f>'НЗ 2-экз'!I573</f>
        <v>0</v>
      </c>
      <c r="J577" s="1487">
        <f>'НЗ 2-экз'!J573</f>
        <v>0</v>
      </c>
      <c r="K577" s="1487">
        <f>'НЗ 2-экз'!K573</f>
        <v>0</v>
      </c>
      <c r="L577" s="1487">
        <f>'НЗ 2-экз'!L573</f>
        <v>0</v>
      </c>
      <c r="M577" s="1487">
        <f>'НЗ 2-экз'!M573</f>
        <v>0</v>
      </c>
      <c r="N577" s="1487">
        <f>'НЗ 2-экз'!N573</f>
        <v>0</v>
      </c>
      <c r="O577" s="1487">
        <f>'НЗ 2-экз'!O573</f>
        <v>0</v>
      </c>
      <c r="P577" s="1487">
        <f>'НЗ 2-экз'!P573</f>
        <v>0</v>
      </c>
      <c r="Q577" s="1487">
        <f>'НЗ 2-экз'!Q573</f>
        <v>0</v>
      </c>
      <c r="R577" s="1487">
        <f>'НЗ 2-экз'!R573</f>
        <v>0</v>
      </c>
      <c r="S577" s="1487">
        <f>'НЗ 2-экз'!S573</f>
        <v>0</v>
      </c>
      <c r="T577" s="1487">
        <f>'НЗ 2-экз'!T573</f>
        <v>0</v>
      </c>
      <c r="U577" s="1487">
        <f>'НЗ 2-экз'!U573</f>
        <v>0</v>
      </c>
      <c r="V577" s="1487">
        <f>'НЗ 2-экз'!V573</f>
        <v>0</v>
      </c>
      <c r="W577" s="1487">
        <f>'НЗ 2-экз'!W573</f>
        <v>0</v>
      </c>
      <c r="X577" s="1487">
        <f>'НЗ 2-экз'!X573</f>
        <v>0</v>
      </c>
      <c r="Y577" s="1487">
        <f>'НЗ 2-экз'!Y573</f>
        <v>0</v>
      </c>
      <c r="Z577" s="1487">
        <f>'НЗ 2-экз'!Z573</f>
        <v>0</v>
      </c>
      <c r="AA577" s="1487">
        <f>'НЗ 2-экз'!AA573</f>
        <v>0</v>
      </c>
      <c r="AB577" s="1487">
        <f>'НЗ 2-экз'!AB573</f>
        <v>0</v>
      </c>
      <c r="AC577" s="1487">
        <f>'НЗ 2-экз'!AC573</f>
        <v>0</v>
      </c>
      <c r="AD577" s="1487">
        <f>'НЗ 2-экз'!AD573</f>
        <v>0</v>
      </c>
      <c r="AE577" s="1488"/>
      <c r="AF577" s="1488"/>
      <c r="AG577" s="1488">
        <f t="shared" si="174"/>
        <v>0</v>
      </c>
      <c r="AH577" s="1488">
        <f t="shared" si="177"/>
        <v>0</v>
      </c>
      <c r="AI577" s="1488">
        <f t="shared" si="175"/>
        <v>0</v>
      </c>
      <c r="AJ577" s="1488">
        <f t="shared" si="178"/>
        <v>0</v>
      </c>
      <c r="AK577" s="1488">
        <f t="shared" si="179"/>
        <v>0</v>
      </c>
      <c r="AL577" s="1488">
        <f t="shared" si="176"/>
        <v>0</v>
      </c>
      <c r="AM577" s="1839"/>
    </row>
    <row r="578" spans="1:39" ht="11.25" hidden="1" customHeight="1" x14ac:dyDescent="0.2">
      <c r="A578" s="1425">
        <v>340</v>
      </c>
      <c r="B578" s="1057">
        <v>244</v>
      </c>
      <c r="C578" s="11"/>
      <c r="D578" s="58"/>
      <c r="E578" s="1487">
        <f>'НЗ 2-экз'!E574</f>
        <v>0</v>
      </c>
      <c r="F578" s="1487">
        <f>'НЗ 2-экз'!F574</f>
        <v>0</v>
      </c>
      <c r="G578" s="1487">
        <f>'НЗ 2-экз'!G574</f>
        <v>0</v>
      </c>
      <c r="H578" s="1487">
        <f>'НЗ 2-экз'!H574</f>
        <v>0</v>
      </c>
      <c r="I578" s="1487">
        <f>'НЗ 2-экз'!I574</f>
        <v>0</v>
      </c>
      <c r="J578" s="1487">
        <f>'НЗ 2-экз'!J574</f>
        <v>0</v>
      </c>
      <c r="K578" s="1487">
        <f>'НЗ 2-экз'!K574</f>
        <v>0</v>
      </c>
      <c r="L578" s="1487">
        <f>'НЗ 2-экз'!L574</f>
        <v>0</v>
      </c>
      <c r="M578" s="1487">
        <f>'НЗ 2-экз'!M574</f>
        <v>0</v>
      </c>
      <c r="N578" s="1487">
        <f>'НЗ 2-экз'!N574</f>
        <v>0</v>
      </c>
      <c r="O578" s="1487">
        <f>'НЗ 2-экз'!O574</f>
        <v>0</v>
      </c>
      <c r="P578" s="1487">
        <f>'НЗ 2-экз'!P574</f>
        <v>0</v>
      </c>
      <c r="Q578" s="1487">
        <f>'НЗ 2-экз'!Q574</f>
        <v>0</v>
      </c>
      <c r="R578" s="1487">
        <f>'НЗ 2-экз'!R574</f>
        <v>0</v>
      </c>
      <c r="S578" s="1487">
        <f>'НЗ 2-экз'!S574</f>
        <v>0</v>
      </c>
      <c r="T578" s="1487">
        <f>'НЗ 2-экз'!T574</f>
        <v>0</v>
      </c>
      <c r="U578" s="1487">
        <f>'НЗ 2-экз'!U574</f>
        <v>0</v>
      </c>
      <c r="V578" s="1487">
        <f>'НЗ 2-экз'!V574</f>
        <v>0</v>
      </c>
      <c r="W578" s="1487">
        <f>'НЗ 2-экз'!W574</f>
        <v>0</v>
      </c>
      <c r="X578" s="1487">
        <f>'НЗ 2-экз'!X574</f>
        <v>0</v>
      </c>
      <c r="Y578" s="1487">
        <f>'НЗ 2-экз'!Y574</f>
        <v>0</v>
      </c>
      <c r="Z578" s="1487">
        <f>'НЗ 2-экз'!Z574</f>
        <v>0</v>
      </c>
      <c r="AA578" s="1487">
        <f>'НЗ 2-экз'!AA574</f>
        <v>0</v>
      </c>
      <c r="AB578" s="1487">
        <f>'НЗ 2-экз'!AB574</f>
        <v>0</v>
      </c>
      <c r="AC578" s="1487">
        <f>'НЗ 2-экз'!AC574</f>
        <v>0</v>
      </c>
      <c r="AD578" s="1487">
        <f>'НЗ 2-экз'!AD574</f>
        <v>0</v>
      </c>
      <c r="AE578" s="1488"/>
      <c r="AF578" s="1488"/>
      <c r="AG578" s="1488">
        <f t="shared" si="174"/>
        <v>0</v>
      </c>
      <c r="AH578" s="1488">
        <f t="shared" si="177"/>
        <v>0</v>
      </c>
      <c r="AI578" s="1488">
        <f t="shared" si="175"/>
        <v>0</v>
      </c>
      <c r="AJ578" s="1488">
        <f t="shared" si="178"/>
        <v>0</v>
      </c>
      <c r="AK578" s="1488">
        <f t="shared" si="179"/>
        <v>0</v>
      </c>
      <c r="AL578" s="1488">
        <f t="shared" si="176"/>
        <v>0</v>
      </c>
      <c r="AM578" s="1839"/>
    </row>
    <row r="579" spans="1:39" ht="11.25" hidden="1" customHeight="1" x14ac:dyDescent="0.2">
      <c r="A579" s="1425">
        <v>341</v>
      </c>
      <c r="B579" s="1057">
        <v>244</v>
      </c>
      <c r="C579" s="11"/>
      <c r="D579" s="58"/>
      <c r="E579" s="1487">
        <f>'НЗ 2-экз'!E575</f>
        <v>0</v>
      </c>
      <c r="F579" s="1487">
        <f>'НЗ 2-экз'!F575</f>
        <v>0</v>
      </c>
      <c r="G579" s="1487">
        <f>'НЗ 2-экз'!G575</f>
        <v>0</v>
      </c>
      <c r="H579" s="1487">
        <f>'НЗ 2-экз'!H575</f>
        <v>0</v>
      </c>
      <c r="I579" s="1487">
        <f>'НЗ 2-экз'!I575</f>
        <v>0</v>
      </c>
      <c r="J579" s="1487">
        <f>'НЗ 2-экз'!J575</f>
        <v>0</v>
      </c>
      <c r="K579" s="1487">
        <f>'НЗ 2-экз'!K575</f>
        <v>0</v>
      </c>
      <c r="L579" s="1487">
        <f>'НЗ 2-экз'!L575</f>
        <v>0</v>
      </c>
      <c r="M579" s="1487">
        <f>'НЗ 2-экз'!M575</f>
        <v>0</v>
      </c>
      <c r="N579" s="1487">
        <f>'НЗ 2-экз'!N575</f>
        <v>0</v>
      </c>
      <c r="O579" s="1487">
        <f>'НЗ 2-экз'!O575</f>
        <v>0</v>
      </c>
      <c r="P579" s="1487">
        <f>'НЗ 2-экз'!P575</f>
        <v>0</v>
      </c>
      <c r="Q579" s="1487">
        <f>'НЗ 2-экз'!Q575</f>
        <v>0</v>
      </c>
      <c r="R579" s="1487">
        <f>'НЗ 2-экз'!R575</f>
        <v>0</v>
      </c>
      <c r="S579" s="1487">
        <f>'НЗ 2-экз'!S575</f>
        <v>0</v>
      </c>
      <c r="T579" s="1487">
        <f>'НЗ 2-экз'!T575</f>
        <v>0</v>
      </c>
      <c r="U579" s="1487">
        <f>'НЗ 2-экз'!U575</f>
        <v>0</v>
      </c>
      <c r="V579" s="1487">
        <f>'НЗ 2-экз'!V575</f>
        <v>0</v>
      </c>
      <c r="W579" s="1487">
        <f>'НЗ 2-экз'!W575</f>
        <v>0</v>
      </c>
      <c r="X579" s="1487">
        <f>'НЗ 2-экз'!X575</f>
        <v>0</v>
      </c>
      <c r="Y579" s="1487">
        <f>'НЗ 2-экз'!Y575</f>
        <v>0</v>
      </c>
      <c r="Z579" s="1487">
        <f>'НЗ 2-экз'!Z575</f>
        <v>0</v>
      </c>
      <c r="AA579" s="1487">
        <f>'НЗ 2-экз'!AA575</f>
        <v>0</v>
      </c>
      <c r="AB579" s="1487">
        <f>'НЗ 2-экз'!AB575</f>
        <v>0</v>
      </c>
      <c r="AC579" s="1487">
        <f>'НЗ 2-экз'!AC575</f>
        <v>0</v>
      </c>
      <c r="AD579" s="1487">
        <f>'НЗ 2-экз'!AD575</f>
        <v>0</v>
      </c>
      <c r="AE579" s="1488"/>
      <c r="AF579" s="1488"/>
      <c r="AG579" s="1488">
        <f t="shared" si="174"/>
        <v>0</v>
      </c>
      <c r="AH579" s="1488">
        <f t="shared" si="177"/>
        <v>0</v>
      </c>
      <c r="AI579" s="1488">
        <f t="shared" si="175"/>
        <v>0</v>
      </c>
      <c r="AJ579" s="1488">
        <f t="shared" si="178"/>
        <v>0</v>
      </c>
      <c r="AK579" s="1488">
        <f t="shared" si="179"/>
        <v>0</v>
      </c>
      <c r="AL579" s="1488">
        <f t="shared" si="176"/>
        <v>0</v>
      </c>
      <c r="AM579" s="1839"/>
    </row>
    <row r="580" spans="1:39" ht="11.25" hidden="1" customHeight="1" x14ac:dyDescent="0.2">
      <c r="A580" s="1425">
        <v>342</v>
      </c>
      <c r="B580" s="1057">
        <v>244</v>
      </c>
      <c r="C580" s="11"/>
      <c r="D580" s="58"/>
      <c r="E580" s="1487">
        <f>'НЗ 2-экз'!E576</f>
        <v>0</v>
      </c>
      <c r="F580" s="1487">
        <f>'НЗ 2-экз'!F576</f>
        <v>0</v>
      </c>
      <c r="G580" s="1487">
        <f>'НЗ 2-экз'!G576</f>
        <v>0</v>
      </c>
      <c r="H580" s="1487">
        <f>'НЗ 2-экз'!H576</f>
        <v>0</v>
      </c>
      <c r="I580" s="1487">
        <f>'НЗ 2-экз'!I576</f>
        <v>0</v>
      </c>
      <c r="J580" s="1487">
        <f>'НЗ 2-экз'!J576</f>
        <v>0</v>
      </c>
      <c r="K580" s="1487">
        <f>'НЗ 2-экз'!K576</f>
        <v>0</v>
      </c>
      <c r="L580" s="1487">
        <f>'НЗ 2-экз'!L576</f>
        <v>0</v>
      </c>
      <c r="M580" s="1487">
        <f>'НЗ 2-экз'!M576</f>
        <v>0</v>
      </c>
      <c r="N580" s="1487">
        <f>'НЗ 2-экз'!N576</f>
        <v>0</v>
      </c>
      <c r="O580" s="1487">
        <f>'НЗ 2-экз'!O576</f>
        <v>0</v>
      </c>
      <c r="P580" s="1487">
        <f>'НЗ 2-экз'!P576</f>
        <v>0</v>
      </c>
      <c r="Q580" s="1487">
        <f>'НЗ 2-экз'!Q576</f>
        <v>0</v>
      </c>
      <c r="R580" s="1487">
        <f>'НЗ 2-экз'!R576</f>
        <v>0</v>
      </c>
      <c r="S580" s="1487">
        <f>'НЗ 2-экз'!S576</f>
        <v>0</v>
      </c>
      <c r="T580" s="1487">
        <f>'НЗ 2-экз'!T576</f>
        <v>0</v>
      </c>
      <c r="U580" s="1487">
        <f>'НЗ 2-экз'!U576</f>
        <v>0</v>
      </c>
      <c r="V580" s="1487">
        <f>'НЗ 2-экз'!V576</f>
        <v>0</v>
      </c>
      <c r="W580" s="1487">
        <f>'НЗ 2-экз'!W576</f>
        <v>0</v>
      </c>
      <c r="X580" s="1487">
        <f>'НЗ 2-экз'!X576</f>
        <v>0</v>
      </c>
      <c r="Y580" s="1487">
        <f>'НЗ 2-экз'!Y576</f>
        <v>0</v>
      </c>
      <c r="Z580" s="1487">
        <f>'НЗ 2-экз'!Z576</f>
        <v>0</v>
      </c>
      <c r="AA580" s="1487">
        <f>'НЗ 2-экз'!AA576</f>
        <v>0</v>
      </c>
      <c r="AB580" s="1487">
        <f>'НЗ 2-экз'!AB576</f>
        <v>0</v>
      </c>
      <c r="AC580" s="1487">
        <f>'НЗ 2-экз'!AC576</f>
        <v>0</v>
      </c>
      <c r="AD580" s="1487">
        <f>'НЗ 2-экз'!AD576</f>
        <v>0</v>
      </c>
      <c r="AE580" s="1488"/>
      <c r="AF580" s="1488"/>
      <c r="AG580" s="1488">
        <f t="shared" si="174"/>
        <v>0</v>
      </c>
      <c r="AH580" s="1488">
        <f t="shared" si="177"/>
        <v>0</v>
      </c>
      <c r="AI580" s="1488">
        <f t="shared" si="175"/>
        <v>0</v>
      </c>
      <c r="AJ580" s="1488">
        <f t="shared" si="178"/>
        <v>0</v>
      </c>
      <c r="AK580" s="1488">
        <f t="shared" si="179"/>
        <v>0</v>
      </c>
      <c r="AL580" s="1488">
        <f t="shared" si="176"/>
        <v>0</v>
      </c>
      <c r="AM580" s="1839"/>
    </row>
    <row r="581" spans="1:39" ht="11.25" hidden="1" customHeight="1" x14ac:dyDescent="0.2">
      <c r="A581" s="1425">
        <v>343</v>
      </c>
      <c r="B581" s="1057">
        <v>244</v>
      </c>
      <c r="C581" s="11"/>
      <c r="D581" s="58"/>
      <c r="E581" s="1487">
        <f>'НЗ 2-экз'!E577</f>
        <v>0</v>
      </c>
      <c r="F581" s="1487">
        <f>'НЗ 2-экз'!F577</f>
        <v>0</v>
      </c>
      <c r="G581" s="1487">
        <f>'НЗ 2-экз'!G577</f>
        <v>0</v>
      </c>
      <c r="H581" s="1487">
        <f>'НЗ 2-экз'!H577</f>
        <v>0</v>
      </c>
      <c r="I581" s="1487">
        <f>'НЗ 2-экз'!I577</f>
        <v>0</v>
      </c>
      <c r="J581" s="1487">
        <f>'НЗ 2-экз'!J577</f>
        <v>0</v>
      </c>
      <c r="K581" s="1487">
        <f>'НЗ 2-экз'!K577</f>
        <v>0</v>
      </c>
      <c r="L581" s="1487">
        <f>'НЗ 2-экз'!L577</f>
        <v>0</v>
      </c>
      <c r="M581" s="1487">
        <f>'НЗ 2-экз'!M577</f>
        <v>0</v>
      </c>
      <c r="N581" s="1487">
        <f>'НЗ 2-экз'!N577</f>
        <v>0</v>
      </c>
      <c r="O581" s="1487">
        <f>'НЗ 2-экз'!O577</f>
        <v>0</v>
      </c>
      <c r="P581" s="1487">
        <f>'НЗ 2-экз'!P577</f>
        <v>0</v>
      </c>
      <c r="Q581" s="1487">
        <f>'НЗ 2-экз'!Q577</f>
        <v>0</v>
      </c>
      <c r="R581" s="1487">
        <f>'НЗ 2-экз'!R577</f>
        <v>0</v>
      </c>
      <c r="S581" s="1487">
        <f>'НЗ 2-экз'!S577</f>
        <v>0</v>
      </c>
      <c r="T581" s="1487">
        <f>'НЗ 2-экз'!T577</f>
        <v>0</v>
      </c>
      <c r="U581" s="1487">
        <f>'НЗ 2-экз'!U577</f>
        <v>0</v>
      </c>
      <c r="V581" s="1487">
        <f>'НЗ 2-экз'!V577</f>
        <v>0</v>
      </c>
      <c r="W581" s="1487">
        <f>'НЗ 2-экз'!W577</f>
        <v>0</v>
      </c>
      <c r="X581" s="1487">
        <f>'НЗ 2-экз'!X577</f>
        <v>0</v>
      </c>
      <c r="Y581" s="1487">
        <f>'НЗ 2-экз'!Y577</f>
        <v>0</v>
      </c>
      <c r="Z581" s="1487">
        <f>'НЗ 2-экз'!Z577</f>
        <v>0</v>
      </c>
      <c r="AA581" s="1487">
        <f>'НЗ 2-экз'!AA577</f>
        <v>0</v>
      </c>
      <c r="AB581" s="1487">
        <f>'НЗ 2-экз'!AB577</f>
        <v>0</v>
      </c>
      <c r="AC581" s="1487">
        <f>'НЗ 2-экз'!AC577</f>
        <v>0</v>
      </c>
      <c r="AD581" s="1487">
        <f>'НЗ 2-экз'!AD577</f>
        <v>0</v>
      </c>
      <c r="AE581" s="1488"/>
      <c r="AF581" s="1488"/>
      <c r="AG581" s="1488">
        <f t="shared" si="174"/>
        <v>0</v>
      </c>
      <c r="AH581" s="1488">
        <f t="shared" si="177"/>
        <v>0</v>
      </c>
      <c r="AI581" s="1488">
        <f t="shared" si="175"/>
        <v>0</v>
      </c>
      <c r="AJ581" s="1488">
        <f t="shared" si="178"/>
        <v>0</v>
      </c>
      <c r="AK581" s="1488">
        <f t="shared" si="179"/>
        <v>0</v>
      </c>
      <c r="AL581" s="1488">
        <f t="shared" si="176"/>
        <v>0</v>
      </c>
      <c r="AM581" s="1839"/>
    </row>
    <row r="582" spans="1:39" ht="11.25" hidden="1" customHeight="1" x14ac:dyDescent="0.2">
      <c r="A582" s="1425">
        <v>344</v>
      </c>
      <c r="B582" s="1057">
        <v>244</v>
      </c>
      <c r="C582" s="11"/>
      <c r="D582" s="58"/>
      <c r="E582" s="1487">
        <f>'НЗ 2-экз'!E578</f>
        <v>6287</v>
      </c>
      <c r="F582" s="1487">
        <f>'НЗ 2-экз'!F578</f>
        <v>14080</v>
      </c>
      <c r="G582" s="1487">
        <f>'НЗ 2-экз'!G578</f>
        <v>0</v>
      </c>
      <c r="H582" s="1487">
        <f>'НЗ 2-экз'!H578</f>
        <v>0</v>
      </c>
      <c r="I582" s="1487">
        <f>'НЗ 2-экз'!I578</f>
        <v>0</v>
      </c>
      <c r="J582" s="1487">
        <f>'НЗ 2-экз'!J578</f>
        <v>0</v>
      </c>
      <c r="K582" s="1487">
        <f>'НЗ 2-экз'!K578</f>
        <v>0</v>
      </c>
      <c r="L582" s="1487">
        <f>'НЗ 2-экз'!L578</f>
        <v>0</v>
      </c>
      <c r="M582" s="1487">
        <f>'НЗ 2-экз'!M578</f>
        <v>0</v>
      </c>
      <c r="N582" s="1487">
        <f>'НЗ 2-экз'!N578</f>
        <v>0</v>
      </c>
      <c r="O582" s="1487">
        <f>'НЗ 2-экз'!O578</f>
        <v>0</v>
      </c>
      <c r="P582" s="1487">
        <f>'НЗ 2-экз'!P578</f>
        <v>0</v>
      </c>
      <c r="Q582" s="1487">
        <f>'НЗ 2-экз'!Q578</f>
        <v>0</v>
      </c>
      <c r="R582" s="1487">
        <f>'НЗ 2-экз'!R578</f>
        <v>0</v>
      </c>
      <c r="S582" s="1487">
        <f>'НЗ 2-экз'!S578</f>
        <v>6287</v>
      </c>
      <c r="T582" s="1487">
        <f>'НЗ 2-экз'!T578</f>
        <v>14080</v>
      </c>
      <c r="U582" s="1487">
        <f>'НЗ 2-экз'!U578</f>
        <v>0</v>
      </c>
      <c r="V582" s="1487">
        <f>'НЗ 2-экз'!V578</f>
        <v>0</v>
      </c>
      <c r="W582" s="1487">
        <f>'НЗ 2-экз'!W578</f>
        <v>0</v>
      </c>
      <c r="X582" s="1487">
        <f>'НЗ 2-экз'!X578</f>
        <v>20367</v>
      </c>
      <c r="Y582" s="1487">
        <f>'НЗ 2-экз'!Y578</f>
        <v>0</v>
      </c>
      <c r="Z582" s="1487">
        <f>'НЗ 2-экз'!Z578</f>
        <v>0</v>
      </c>
      <c r="AA582" s="1487">
        <f>'НЗ 2-экз'!AA578</f>
        <v>0</v>
      </c>
      <c r="AB582" s="1487">
        <f>'НЗ 2-экз'!AB578</f>
        <v>0</v>
      </c>
      <c r="AC582" s="1487">
        <f>'НЗ 2-экз'!AC578</f>
        <v>0</v>
      </c>
      <c r="AD582" s="1487">
        <f>'НЗ 2-экз'!AD578</f>
        <v>0</v>
      </c>
      <c r="AE582" s="1488"/>
      <c r="AF582" s="1488"/>
      <c r="AG582" s="1488">
        <f t="shared" si="174"/>
        <v>0</v>
      </c>
      <c r="AH582" s="1488">
        <f t="shared" si="177"/>
        <v>0</v>
      </c>
      <c r="AI582" s="1488">
        <f t="shared" si="175"/>
        <v>0</v>
      </c>
      <c r="AJ582" s="1488">
        <f t="shared" si="178"/>
        <v>0</v>
      </c>
      <c r="AK582" s="1488">
        <f t="shared" si="179"/>
        <v>0</v>
      </c>
      <c r="AL582" s="1488">
        <f t="shared" si="176"/>
        <v>20367</v>
      </c>
      <c r="AM582" s="1839"/>
    </row>
    <row r="583" spans="1:39" ht="11.25" hidden="1" customHeight="1" x14ac:dyDescent="0.2">
      <c r="A583" s="1425">
        <v>345</v>
      </c>
      <c r="B583" s="1057">
        <v>244</v>
      </c>
      <c r="C583" s="11"/>
      <c r="D583" s="58"/>
      <c r="E583" s="1487">
        <f>'НЗ 2-экз'!E579</f>
        <v>0</v>
      </c>
      <c r="F583" s="1487">
        <f>'НЗ 2-экз'!F579</f>
        <v>0</v>
      </c>
      <c r="G583" s="1487">
        <f>'НЗ 2-экз'!G579</f>
        <v>0</v>
      </c>
      <c r="H583" s="1487">
        <f>'НЗ 2-экз'!H579</f>
        <v>0</v>
      </c>
      <c r="I583" s="1487">
        <f>'НЗ 2-экз'!I579</f>
        <v>0</v>
      </c>
      <c r="J583" s="1487">
        <f>'НЗ 2-экз'!J579</f>
        <v>0</v>
      </c>
      <c r="K583" s="1487">
        <f>'НЗ 2-экз'!K579</f>
        <v>0</v>
      </c>
      <c r="L583" s="1487">
        <f>'НЗ 2-экз'!L579</f>
        <v>0</v>
      </c>
      <c r="M583" s="1487">
        <f>'НЗ 2-экз'!M579</f>
        <v>0</v>
      </c>
      <c r="N583" s="1487">
        <f>'НЗ 2-экз'!N579</f>
        <v>0</v>
      </c>
      <c r="O583" s="1487">
        <f>'НЗ 2-экз'!O579</f>
        <v>0</v>
      </c>
      <c r="P583" s="1487">
        <f>'НЗ 2-экз'!P579</f>
        <v>0</v>
      </c>
      <c r="Q583" s="1487">
        <f>'НЗ 2-экз'!Q579</f>
        <v>0</v>
      </c>
      <c r="R583" s="1487">
        <f>'НЗ 2-экз'!R579</f>
        <v>0</v>
      </c>
      <c r="S583" s="1487">
        <f>'НЗ 2-экз'!S579</f>
        <v>0</v>
      </c>
      <c r="T583" s="1487">
        <f>'НЗ 2-экз'!T579</f>
        <v>0</v>
      </c>
      <c r="U583" s="1487">
        <f>'НЗ 2-экз'!U579</f>
        <v>0</v>
      </c>
      <c r="V583" s="1487">
        <f>'НЗ 2-экз'!V579</f>
        <v>0</v>
      </c>
      <c r="W583" s="1487">
        <f>'НЗ 2-экз'!W579</f>
        <v>0</v>
      </c>
      <c r="X583" s="1487">
        <f>'НЗ 2-экз'!X579</f>
        <v>0</v>
      </c>
      <c r="Y583" s="1487">
        <f>'НЗ 2-экз'!Y579</f>
        <v>0</v>
      </c>
      <c r="Z583" s="1487">
        <f>'НЗ 2-экз'!Z579</f>
        <v>0</v>
      </c>
      <c r="AA583" s="1487">
        <f>'НЗ 2-экз'!AA579</f>
        <v>0</v>
      </c>
      <c r="AB583" s="1487">
        <f>'НЗ 2-экз'!AB579</f>
        <v>0</v>
      </c>
      <c r="AC583" s="1487">
        <f>'НЗ 2-экз'!AC579</f>
        <v>0</v>
      </c>
      <c r="AD583" s="1487">
        <f>'НЗ 2-экз'!AD579</f>
        <v>0</v>
      </c>
      <c r="AE583" s="1488"/>
      <c r="AF583" s="1488"/>
      <c r="AG583" s="1488">
        <f t="shared" si="174"/>
        <v>0</v>
      </c>
      <c r="AH583" s="1488">
        <f t="shared" si="177"/>
        <v>0</v>
      </c>
      <c r="AI583" s="1488">
        <f t="shared" si="175"/>
        <v>0</v>
      </c>
      <c r="AJ583" s="1488">
        <f t="shared" si="178"/>
        <v>0</v>
      </c>
      <c r="AK583" s="1488">
        <f t="shared" si="179"/>
        <v>0</v>
      </c>
      <c r="AL583" s="1488">
        <f t="shared" si="176"/>
        <v>0</v>
      </c>
      <c r="AM583" s="1839"/>
    </row>
    <row r="584" spans="1:39" ht="11.25" hidden="1" customHeight="1" x14ac:dyDescent="0.2">
      <c r="A584" s="1425">
        <v>346</v>
      </c>
      <c r="B584" s="1057">
        <v>244</v>
      </c>
      <c r="C584" s="11"/>
      <c r="D584" s="58"/>
      <c r="E584" s="1487">
        <f>'НЗ 2-экз'!E580</f>
        <v>39914.699999999997</v>
      </c>
      <c r="F584" s="1487">
        <f>'НЗ 2-экз'!F580</f>
        <v>165000</v>
      </c>
      <c r="G584" s="1487">
        <f>'НЗ 2-экз'!G580</f>
        <v>0</v>
      </c>
      <c r="H584" s="1487">
        <f>'НЗ 2-экз'!H580</f>
        <v>0</v>
      </c>
      <c r="I584" s="1487">
        <f>'НЗ 2-экз'!I580</f>
        <v>0</v>
      </c>
      <c r="J584" s="1487">
        <f>'НЗ 2-экз'!J580</f>
        <v>0</v>
      </c>
      <c r="K584" s="1487">
        <f>'НЗ 2-экз'!K580</f>
        <v>0</v>
      </c>
      <c r="L584" s="1487">
        <f>'НЗ 2-экз'!L580</f>
        <v>0</v>
      </c>
      <c r="M584" s="1487">
        <f>'НЗ 2-экз'!M580</f>
        <v>0</v>
      </c>
      <c r="N584" s="1487">
        <f>'НЗ 2-экз'!N580</f>
        <v>0</v>
      </c>
      <c r="O584" s="1487">
        <f>'НЗ 2-экз'!O580</f>
        <v>0</v>
      </c>
      <c r="P584" s="1487">
        <f>'НЗ 2-экз'!P580</f>
        <v>0</v>
      </c>
      <c r="Q584" s="1487">
        <f>'НЗ 2-экз'!Q580</f>
        <v>0</v>
      </c>
      <c r="R584" s="1487">
        <f>'НЗ 2-экз'!R580</f>
        <v>0</v>
      </c>
      <c r="S584" s="1487">
        <f>'НЗ 2-экз'!S580</f>
        <v>39914.699999999997</v>
      </c>
      <c r="T584" s="1487">
        <f>'НЗ 2-экз'!T580</f>
        <v>165000</v>
      </c>
      <c r="U584" s="1487">
        <f>'НЗ 2-экз'!U580</f>
        <v>0</v>
      </c>
      <c r="V584" s="1487">
        <f>'НЗ 2-экз'!V580</f>
        <v>0</v>
      </c>
      <c r="W584" s="1487">
        <f>'НЗ 2-экз'!W580</f>
        <v>0</v>
      </c>
      <c r="X584" s="1487">
        <f>'НЗ 2-экз'!X580</f>
        <v>204914.7</v>
      </c>
      <c r="Y584" s="1487">
        <f>'НЗ 2-экз'!Y580</f>
        <v>0</v>
      </c>
      <c r="Z584" s="1487">
        <f>'НЗ 2-экз'!Z580</f>
        <v>0</v>
      </c>
      <c r="AA584" s="1487">
        <f>'НЗ 2-экз'!AA580</f>
        <v>0</v>
      </c>
      <c r="AB584" s="1487">
        <f>'НЗ 2-экз'!AB580</f>
        <v>0</v>
      </c>
      <c r="AC584" s="1487">
        <f>'НЗ 2-экз'!AC580</f>
        <v>0</v>
      </c>
      <c r="AD584" s="1487">
        <f>'НЗ 2-экз'!AD580</f>
        <v>0</v>
      </c>
      <c r="AE584" s="1488"/>
      <c r="AF584" s="1488"/>
      <c r="AG584" s="1488">
        <f t="shared" si="174"/>
        <v>0</v>
      </c>
      <c r="AH584" s="1488">
        <f t="shared" si="177"/>
        <v>0</v>
      </c>
      <c r="AI584" s="1488">
        <f t="shared" si="175"/>
        <v>0</v>
      </c>
      <c r="AJ584" s="1488">
        <f t="shared" si="178"/>
        <v>0</v>
      </c>
      <c r="AK584" s="1488">
        <f t="shared" si="179"/>
        <v>0</v>
      </c>
      <c r="AL584" s="1488">
        <f t="shared" si="176"/>
        <v>204914.7</v>
      </c>
      <c r="AM584" s="1839"/>
    </row>
    <row r="585" spans="1:39" ht="11.25" hidden="1" customHeight="1" x14ac:dyDescent="0.2">
      <c r="A585" s="1425">
        <v>349</v>
      </c>
      <c r="B585" s="1057">
        <v>244</v>
      </c>
      <c r="C585" s="11"/>
      <c r="D585" s="58"/>
      <c r="E585" s="1487">
        <f>'НЗ 2-экз'!E581</f>
        <v>0</v>
      </c>
      <c r="F585" s="1487">
        <f>'НЗ 2-экз'!F581</f>
        <v>30000</v>
      </c>
      <c r="G585" s="1487">
        <f>'НЗ 2-экз'!G581</f>
        <v>0</v>
      </c>
      <c r="H585" s="1487">
        <f>'НЗ 2-экз'!H581</f>
        <v>0</v>
      </c>
      <c r="I585" s="1487">
        <f>'НЗ 2-экз'!I581</f>
        <v>0</v>
      </c>
      <c r="J585" s="1487">
        <f>'НЗ 2-экз'!J581</f>
        <v>0</v>
      </c>
      <c r="K585" s="1487">
        <f>'НЗ 2-экз'!K581</f>
        <v>0</v>
      </c>
      <c r="L585" s="1487">
        <f>'НЗ 2-экз'!L581</f>
        <v>0</v>
      </c>
      <c r="M585" s="1487">
        <f>'НЗ 2-экз'!M581</f>
        <v>0</v>
      </c>
      <c r="N585" s="1487">
        <f>'НЗ 2-экз'!N581</f>
        <v>0</v>
      </c>
      <c r="O585" s="1487">
        <f>'НЗ 2-экз'!O581</f>
        <v>0</v>
      </c>
      <c r="P585" s="1487">
        <f>'НЗ 2-экз'!P581</f>
        <v>0</v>
      </c>
      <c r="Q585" s="1487">
        <f>'НЗ 2-экз'!Q581</f>
        <v>0</v>
      </c>
      <c r="R585" s="1487">
        <f>'НЗ 2-экз'!R581</f>
        <v>0</v>
      </c>
      <c r="S585" s="1487">
        <f>'НЗ 2-экз'!S581</f>
        <v>0</v>
      </c>
      <c r="T585" s="1487">
        <f>'НЗ 2-экз'!T581</f>
        <v>30000</v>
      </c>
      <c r="U585" s="1487">
        <f>'НЗ 2-экз'!U581</f>
        <v>0</v>
      </c>
      <c r="V585" s="1487">
        <f>'НЗ 2-экз'!V581</f>
        <v>0</v>
      </c>
      <c r="W585" s="1487">
        <f>'НЗ 2-экз'!W581</f>
        <v>0</v>
      </c>
      <c r="X585" s="1487">
        <f>'НЗ 2-экз'!X581</f>
        <v>30000</v>
      </c>
      <c r="Y585" s="1487">
        <f>'НЗ 2-экз'!Y581</f>
        <v>0</v>
      </c>
      <c r="Z585" s="1487">
        <f>'НЗ 2-экз'!Z581</f>
        <v>0</v>
      </c>
      <c r="AA585" s="1487">
        <f>'НЗ 2-экз'!AA581</f>
        <v>0</v>
      </c>
      <c r="AB585" s="1487">
        <f>'НЗ 2-экз'!AB581</f>
        <v>0</v>
      </c>
      <c r="AC585" s="1487">
        <f>'НЗ 2-экз'!AC581</f>
        <v>0</v>
      </c>
      <c r="AD585" s="1487">
        <f>'НЗ 2-экз'!AD581</f>
        <v>0</v>
      </c>
      <c r="AE585" s="1488"/>
      <c r="AF585" s="1488"/>
      <c r="AG585" s="1488">
        <f t="shared" si="174"/>
        <v>0</v>
      </c>
      <c r="AH585" s="1488">
        <f t="shared" si="177"/>
        <v>0</v>
      </c>
      <c r="AI585" s="1488">
        <f t="shared" si="175"/>
        <v>0</v>
      </c>
      <c r="AJ585" s="1488">
        <f t="shared" si="178"/>
        <v>0</v>
      </c>
      <c r="AK585" s="1488">
        <f t="shared" si="179"/>
        <v>0</v>
      </c>
      <c r="AL585" s="1488">
        <f t="shared" si="176"/>
        <v>30000</v>
      </c>
      <c r="AM585" s="1839"/>
    </row>
    <row r="586" spans="1:39" ht="11.25" hidden="1" customHeight="1" x14ac:dyDescent="0.2">
      <c r="A586" s="1431">
        <v>352</v>
      </c>
      <c r="B586" s="269">
        <v>244</v>
      </c>
      <c r="C586" s="11"/>
      <c r="D586" s="58"/>
      <c r="E586" s="1487">
        <f>'НЗ 2-экз'!E582</f>
        <v>0</v>
      </c>
      <c r="F586" s="1487">
        <f>'НЗ 2-экз'!F582</f>
        <v>0</v>
      </c>
      <c r="G586" s="1487">
        <f>'НЗ 2-экз'!G582</f>
        <v>0</v>
      </c>
      <c r="H586" s="1487">
        <f>'НЗ 2-экз'!H582</f>
        <v>0</v>
      </c>
      <c r="I586" s="1487">
        <f>'НЗ 2-экз'!I582</f>
        <v>0</v>
      </c>
      <c r="J586" s="1487">
        <f>'НЗ 2-экз'!J582</f>
        <v>0</v>
      </c>
      <c r="K586" s="1487">
        <f>'НЗ 2-экз'!K582</f>
        <v>0</v>
      </c>
      <c r="L586" s="1487">
        <f>'НЗ 2-экз'!L582</f>
        <v>0</v>
      </c>
      <c r="M586" s="1487">
        <f>'НЗ 2-экз'!M582</f>
        <v>0</v>
      </c>
      <c r="N586" s="1487">
        <f>'НЗ 2-экз'!N582</f>
        <v>0</v>
      </c>
      <c r="O586" s="1487">
        <f>'НЗ 2-экз'!O582</f>
        <v>0</v>
      </c>
      <c r="P586" s="1487">
        <f>'НЗ 2-экз'!P582</f>
        <v>0</v>
      </c>
      <c r="Q586" s="1487">
        <f>'НЗ 2-экз'!Q582</f>
        <v>0</v>
      </c>
      <c r="R586" s="1487">
        <f>'НЗ 2-экз'!R582</f>
        <v>0</v>
      </c>
      <c r="S586" s="1487">
        <f>'НЗ 2-экз'!S582</f>
        <v>0</v>
      </c>
      <c r="T586" s="1487">
        <f>'НЗ 2-экз'!T582</f>
        <v>0</v>
      </c>
      <c r="U586" s="1487">
        <f>'НЗ 2-экз'!U582</f>
        <v>0</v>
      </c>
      <c r="V586" s="1487">
        <f>'НЗ 2-экз'!V582</f>
        <v>0</v>
      </c>
      <c r="W586" s="1487">
        <f>'НЗ 2-экз'!W582</f>
        <v>0</v>
      </c>
      <c r="X586" s="1487">
        <f>'НЗ 2-экз'!X582</f>
        <v>0</v>
      </c>
      <c r="Y586" s="1487">
        <f>'НЗ 2-экз'!Y582</f>
        <v>0</v>
      </c>
      <c r="Z586" s="1487">
        <f>'НЗ 2-экз'!Z582</f>
        <v>0</v>
      </c>
      <c r="AA586" s="1487">
        <f>'НЗ 2-экз'!AA582</f>
        <v>0</v>
      </c>
      <c r="AB586" s="1487">
        <f>'НЗ 2-экз'!AB582</f>
        <v>0</v>
      </c>
      <c r="AC586" s="1487">
        <f>'НЗ 2-экз'!AC582</f>
        <v>0</v>
      </c>
      <c r="AD586" s="1487">
        <f>'НЗ 2-экз'!AD582</f>
        <v>0</v>
      </c>
      <c r="AE586" s="1488"/>
      <c r="AF586" s="1488"/>
      <c r="AG586" s="1488">
        <f t="shared" si="174"/>
        <v>0</v>
      </c>
      <c r="AH586" s="1488">
        <f>Z586+AD586</f>
        <v>0</v>
      </c>
      <c r="AI586" s="1488">
        <f>AB586</f>
        <v>0</v>
      </c>
      <c r="AJ586" s="1488">
        <f>AC586</f>
        <v>0</v>
      </c>
      <c r="AK586" s="1488">
        <f>SUM(Y586:AD586)</f>
        <v>0</v>
      </c>
      <c r="AL586" s="1488">
        <f t="shared" si="176"/>
        <v>0</v>
      </c>
      <c r="AM586" s="1839"/>
    </row>
    <row r="587" spans="1:39" ht="11.25" hidden="1" customHeight="1" x14ac:dyDescent="0.2">
      <c r="A587" s="1431">
        <v>353</v>
      </c>
      <c r="B587" s="269">
        <v>244</v>
      </c>
      <c r="C587" s="11"/>
      <c r="D587" s="58"/>
      <c r="E587" s="1487">
        <f>'НЗ 2-экз'!E583</f>
        <v>0</v>
      </c>
      <c r="F587" s="1487">
        <f>'НЗ 2-экз'!F583</f>
        <v>0</v>
      </c>
      <c r="G587" s="1487">
        <f>'НЗ 2-экз'!G583</f>
        <v>0</v>
      </c>
      <c r="H587" s="1487">
        <f>'НЗ 2-экз'!H583</f>
        <v>0</v>
      </c>
      <c r="I587" s="1487">
        <f>'НЗ 2-экз'!I583</f>
        <v>0</v>
      </c>
      <c r="J587" s="1487">
        <f>'НЗ 2-экз'!J583</f>
        <v>0</v>
      </c>
      <c r="K587" s="1487">
        <f>'НЗ 2-экз'!K583</f>
        <v>0</v>
      </c>
      <c r="L587" s="1487">
        <f>'НЗ 2-экз'!L583</f>
        <v>0</v>
      </c>
      <c r="M587" s="1487">
        <f>'НЗ 2-экз'!M583</f>
        <v>0</v>
      </c>
      <c r="N587" s="1487">
        <f>'НЗ 2-экз'!N583</f>
        <v>0</v>
      </c>
      <c r="O587" s="1487">
        <f>'НЗ 2-экз'!O583</f>
        <v>0</v>
      </c>
      <c r="P587" s="1487">
        <f>'НЗ 2-экз'!P583</f>
        <v>0</v>
      </c>
      <c r="Q587" s="1487">
        <f>'НЗ 2-экз'!Q583</f>
        <v>0</v>
      </c>
      <c r="R587" s="1487">
        <f>'НЗ 2-экз'!R583</f>
        <v>0</v>
      </c>
      <c r="S587" s="1487">
        <f>'НЗ 2-экз'!S583</f>
        <v>0</v>
      </c>
      <c r="T587" s="1487">
        <f>'НЗ 2-экз'!T583</f>
        <v>0</v>
      </c>
      <c r="U587" s="1487">
        <f>'НЗ 2-экз'!U583</f>
        <v>0</v>
      </c>
      <c r="V587" s="1487">
        <f>'НЗ 2-экз'!V583</f>
        <v>0</v>
      </c>
      <c r="W587" s="1487">
        <f>'НЗ 2-экз'!W583</f>
        <v>0</v>
      </c>
      <c r="X587" s="1487">
        <f>'НЗ 2-экз'!X583</f>
        <v>0</v>
      </c>
      <c r="Y587" s="1487">
        <f>'НЗ 2-экз'!Y583</f>
        <v>0</v>
      </c>
      <c r="Z587" s="1487">
        <f>'НЗ 2-экз'!Z583</f>
        <v>0</v>
      </c>
      <c r="AA587" s="1487">
        <f>'НЗ 2-экз'!AA583</f>
        <v>0</v>
      </c>
      <c r="AB587" s="1487">
        <f>'НЗ 2-экз'!AB583</f>
        <v>0</v>
      </c>
      <c r="AC587" s="1487">
        <f>'НЗ 2-экз'!AC583</f>
        <v>0</v>
      </c>
      <c r="AD587" s="1487">
        <f>'НЗ 2-экз'!AD583</f>
        <v>0</v>
      </c>
      <c r="AE587" s="1488"/>
      <c r="AF587" s="1488"/>
      <c r="AG587" s="1488">
        <f t="shared" si="174"/>
        <v>0</v>
      </c>
      <c r="AH587" s="1488">
        <f>Z587+AD587</f>
        <v>0</v>
      </c>
      <c r="AI587" s="1488">
        <f>AB587</f>
        <v>0</v>
      </c>
      <c r="AJ587" s="1488">
        <f>AC587</f>
        <v>0</v>
      </c>
      <c r="AK587" s="1488">
        <f>SUM(Y587:AD587)</f>
        <v>0</v>
      </c>
      <c r="AL587" s="1488">
        <f t="shared" si="176"/>
        <v>0</v>
      </c>
      <c r="AM587" s="1839"/>
    </row>
    <row r="588" spans="1:39" ht="12" x14ac:dyDescent="0.2">
      <c r="A588" s="1432" t="s">
        <v>1352</v>
      </c>
      <c r="B588" s="269"/>
      <c r="C588" s="1485">
        <f t="shared" ref="C588:D588" si="180">C539+C540+C541+C542+C558+C559+C560+C561+C562</f>
        <v>0</v>
      </c>
      <c r="D588" s="1485">
        <f t="shared" si="180"/>
        <v>0</v>
      </c>
      <c r="E588" s="1485">
        <f>E539+E540+E541+E542+E558+E559+E560+E561+E562</f>
        <v>888798.3</v>
      </c>
      <c r="F588" s="1485">
        <f t="shared" ref="F588:AL588" si="181">F539+F540+F541+F542+F558+F559+F560+F561+F562</f>
        <v>2965920</v>
      </c>
      <c r="G588" s="1485">
        <f t="shared" si="181"/>
        <v>0</v>
      </c>
      <c r="H588" s="1485">
        <f t="shared" si="181"/>
        <v>0</v>
      </c>
      <c r="I588" s="1485">
        <f t="shared" si="181"/>
        <v>0</v>
      </c>
      <c r="J588" s="1485">
        <f t="shared" si="181"/>
        <v>0</v>
      </c>
      <c r="K588" s="1485">
        <f t="shared" si="181"/>
        <v>0</v>
      </c>
      <c r="L588" s="1485">
        <f t="shared" si="181"/>
        <v>0</v>
      </c>
      <c r="M588" s="1485">
        <f t="shared" si="181"/>
        <v>0</v>
      </c>
      <c r="N588" s="1485">
        <f t="shared" si="181"/>
        <v>0</v>
      </c>
      <c r="O588" s="1485">
        <f t="shared" si="181"/>
        <v>0</v>
      </c>
      <c r="P588" s="1485">
        <f t="shared" si="181"/>
        <v>0</v>
      </c>
      <c r="Q588" s="1485">
        <f t="shared" si="181"/>
        <v>0</v>
      </c>
      <c r="R588" s="1485">
        <f t="shared" si="181"/>
        <v>0</v>
      </c>
      <c r="S588" s="1485">
        <f t="shared" si="181"/>
        <v>888798.3</v>
      </c>
      <c r="T588" s="1485">
        <f t="shared" si="181"/>
        <v>2965920</v>
      </c>
      <c r="U588" s="1485">
        <f t="shared" si="181"/>
        <v>0</v>
      </c>
      <c r="V588" s="1485">
        <f t="shared" si="181"/>
        <v>0</v>
      </c>
      <c r="W588" s="1485">
        <f t="shared" si="181"/>
        <v>0</v>
      </c>
      <c r="X588" s="1485">
        <f t="shared" si="181"/>
        <v>3854718.3</v>
      </c>
      <c r="Y588" s="1485">
        <f t="shared" si="181"/>
        <v>0</v>
      </c>
      <c r="Z588" s="1485">
        <f t="shared" si="181"/>
        <v>244000</v>
      </c>
      <c r="AA588" s="1485">
        <f t="shared" si="181"/>
        <v>0</v>
      </c>
      <c r="AB588" s="1485">
        <f t="shared" si="181"/>
        <v>10640</v>
      </c>
      <c r="AC588" s="1485">
        <f t="shared" si="181"/>
        <v>0</v>
      </c>
      <c r="AD588" s="1485">
        <f t="shared" si="181"/>
        <v>190050</v>
      </c>
      <c r="AE588" s="1485">
        <f t="shared" si="181"/>
        <v>0</v>
      </c>
      <c r="AF588" s="1485">
        <f t="shared" si="181"/>
        <v>0</v>
      </c>
      <c r="AG588" s="1485">
        <f t="shared" si="181"/>
        <v>0</v>
      </c>
      <c r="AH588" s="1485">
        <f t="shared" si="181"/>
        <v>434050</v>
      </c>
      <c r="AI588" s="1485">
        <f t="shared" si="181"/>
        <v>10640</v>
      </c>
      <c r="AJ588" s="1485">
        <f t="shared" si="181"/>
        <v>0</v>
      </c>
      <c r="AK588" s="1485">
        <f t="shared" si="181"/>
        <v>444690</v>
      </c>
      <c r="AL588" s="1485">
        <f t="shared" si="181"/>
        <v>4299408.3</v>
      </c>
      <c r="AM588" s="1839"/>
    </row>
    <row r="589" spans="1:39" ht="12" x14ac:dyDescent="0.2">
      <c r="A589" s="1419" t="s">
        <v>1353</v>
      </c>
      <c r="B589" s="269"/>
      <c r="C589" s="1483">
        <f t="shared" ref="C589:D589" si="182">C590-C588</f>
        <v>0</v>
      </c>
      <c r="D589" s="1483">
        <f t="shared" si="182"/>
        <v>0</v>
      </c>
      <c r="E589" s="1483">
        <f>E590-E588</f>
        <v>75201.699999999953</v>
      </c>
      <c r="F589" s="1483">
        <f t="shared" ref="F589:AL589" si="183">F590-F588</f>
        <v>517080</v>
      </c>
      <c r="G589" s="1483">
        <f t="shared" si="183"/>
        <v>0</v>
      </c>
      <c r="H589" s="1483">
        <f t="shared" si="183"/>
        <v>0</v>
      </c>
      <c r="I589" s="1483">
        <f t="shared" si="183"/>
        <v>0</v>
      </c>
      <c r="J589" s="1483">
        <f t="shared" si="183"/>
        <v>0</v>
      </c>
      <c r="K589" s="1483">
        <f t="shared" si="183"/>
        <v>0</v>
      </c>
      <c r="L589" s="1483">
        <f t="shared" si="183"/>
        <v>0</v>
      </c>
      <c r="M589" s="1483">
        <f t="shared" si="183"/>
        <v>0</v>
      </c>
      <c r="N589" s="1483">
        <f t="shared" si="183"/>
        <v>0</v>
      </c>
      <c r="O589" s="1483">
        <f t="shared" si="183"/>
        <v>0</v>
      </c>
      <c r="P589" s="1483">
        <f t="shared" si="183"/>
        <v>0</v>
      </c>
      <c r="Q589" s="1483">
        <f t="shared" si="183"/>
        <v>0</v>
      </c>
      <c r="R589" s="1483">
        <f t="shared" si="183"/>
        <v>0</v>
      </c>
      <c r="S589" s="1483">
        <f t="shared" si="183"/>
        <v>75201.699999999953</v>
      </c>
      <c r="T589" s="1483">
        <f t="shared" si="183"/>
        <v>517080</v>
      </c>
      <c r="U589" s="1483">
        <f t="shared" si="183"/>
        <v>0</v>
      </c>
      <c r="V589" s="1483">
        <f t="shared" si="183"/>
        <v>0</v>
      </c>
      <c r="W589" s="1483">
        <f t="shared" si="183"/>
        <v>0</v>
      </c>
      <c r="X589" s="1483">
        <f t="shared" si="183"/>
        <v>592281.70000000019</v>
      </c>
      <c r="Y589" s="1483">
        <f t="shared" si="183"/>
        <v>0</v>
      </c>
      <c r="Z589" s="1483">
        <f t="shared" si="183"/>
        <v>0</v>
      </c>
      <c r="AA589" s="1483">
        <f t="shared" si="183"/>
        <v>0</v>
      </c>
      <c r="AB589" s="1483">
        <f t="shared" si="183"/>
        <v>0</v>
      </c>
      <c r="AC589" s="1483">
        <f t="shared" si="183"/>
        <v>0</v>
      </c>
      <c r="AD589" s="1483">
        <f t="shared" si="183"/>
        <v>0</v>
      </c>
      <c r="AE589" s="1483">
        <f t="shared" si="183"/>
        <v>0</v>
      </c>
      <c r="AF589" s="1483">
        <f t="shared" si="183"/>
        <v>0</v>
      </c>
      <c r="AG589" s="1483">
        <f t="shared" si="183"/>
        <v>0</v>
      </c>
      <c r="AH589" s="1483">
        <f t="shared" si="183"/>
        <v>0</v>
      </c>
      <c r="AI589" s="1483">
        <f t="shared" si="183"/>
        <v>0</v>
      </c>
      <c r="AJ589" s="1483">
        <f t="shared" si="183"/>
        <v>0</v>
      </c>
      <c r="AK589" s="1483">
        <f t="shared" si="183"/>
        <v>0</v>
      </c>
      <c r="AL589" s="1483">
        <f t="shared" si="183"/>
        <v>592281.70000000019</v>
      </c>
      <c r="AM589" s="1839"/>
    </row>
    <row r="590" spans="1:39" ht="12" hidden="1" x14ac:dyDescent="0.2">
      <c r="A590" s="1434" t="s">
        <v>204</v>
      </c>
      <c r="B590" s="60"/>
      <c r="C590" s="1486">
        <f t="shared" ref="C590:D590" si="184">SUM(C539:C587)</f>
        <v>0</v>
      </c>
      <c r="D590" s="1486">
        <f t="shared" si="184"/>
        <v>0</v>
      </c>
      <c r="E590" s="1486">
        <f t="shared" ref="E590:AL590" si="185">SUM(E539:E587)</f>
        <v>964000</v>
      </c>
      <c r="F590" s="1486">
        <f t="shared" si="185"/>
        <v>3483000</v>
      </c>
      <c r="G590" s="1486">
        <f t="shared" si="185"/>
        <v>0</v>
      </c>
      <c r="H590" s="1486">
        <f t="shared" si="185"/>
        <v>0</v>
      </c>
      <c r="I590" s="1486">
        <f t="shared" si="185"/>
        <v>0</v>
      </c>
      <c r="J590" s="1486">
        <f t="shared" si="185"/>
        <v>0</v>
      </c>
      <c r="K590" s="1486">
        <f t="shared" si="185"/>
        <v>0</v>
      </c>
      <c r="L590" s="1486">
        <f t="shared" si="185"/>
        <v>0</v>
      </c>
      <c r="M590" s="1486">
        <f t="shared" si="185"/>
        <v>0</v>
      </c>
      <c r="N590" s="1486">
        <f t="shared" si="185"/>
        <v>0</v>
      </c>
      <c r="O590" s="1486">
        <f t="shared" si="185"/>
        <v>0</v>
      </c>
      <c r="P590" s="1486">
        <f t="shared" si="185"/>
        <v>0</v>
      </c>
      <c r="Q590" s="1486">
        <f>SUM(Q539:Q587)</f>
        <v>0</v>
      </c>
      <c r="R590" s="1486">
        <f>SUM(R539:R587)</f>
        <v>0</v>
      </c>
      <c r="S590" s="1486">
        <f t="shared" si="185"/>
        <v>964000</v>
      </c>
      <c r="T590" s="1486">
        <f t="shared" si="185"/>
        <v>3483000</v>
      </c>
      <c r="U590" s="1486">
        <f t="shared" si="185"/>
        <v>0</v>
      </c>
      <c r="V590" s="1486">
        <f t="shared" si="185"/>
        <v>0</v>
      </c>
      <c r="W590" s="1486">
        <f>SUM(W539:W587)</f>
        <v>0</v>
      </c>
      <c r="X590" s="1486">
        <f t="shared" si="185"/>
        <v>4447000</v>
      </c>
      <c r="Y590" s="1486">
        <f t="shared" si="185"/>
        <v>0</v>
      </c>
      <c r="Z590" s="1486">
        <f t="shared" si="185"/>
        <v>244000</v>
      </c>
      <c r="AA590" s="1486">
        <f>SUM(AA539:AA587)</f>
        <v>0</v>
      </c>
      <c r="AB590" s="1486">
        <f t="shared" si="185"/>
        <v>10640</v>
      </c>
      <c r="AC590" s="1486">
        <f t="shared" si="185"/>
        <v>0</v>
      </c>
      <c r="AD590" s="1486">
        <f t="shared" si="185"/>
        <v>190050</v>
      </c>
      <c r="AE590" s="1486">
        <f>SUM(AE539:AE587)</f>
        <v>0</v>
      </c>
      <c r="AF590" s="1486">
        <f>SUM(AF539:AF587)</f>
        <v>0</v>
      </c>
      <c r="AG590" s="1486">
        <f t="shared" si="185"/>
        <v>0</v>
      </c>
      <c r="AH590" s="1486">
        <f t="shared" si="185"/>
        <v>434050</v>
      </c>
      <c r="AI590" s="1486">
        <f t="shared" si="185"/>
        <v>10640</v>
      </c>
      <c r="AJ590" s="1486">
        <f>SUM(AJ539:AJ587)</f>
        <v>0</v>
      </c>
      <c r="AK590" s="1486">
        <f t="shared" si="185"/>
        <v>444690</v>
      </c>
      <c r="AL590" s="1486">
        <f t="shared" si="185"/>
        <v>4891690</v>
      </c>
      <c r="AM590" s="1839"/>
    </row>
    <row r="591" spans="1:39" ht="11.25" hidden="1" customHeight="1" x14ac:dyDescent="0.2">
      <c r="A591" s="1425">
        <v>211</v>
      </c>
      <c r="B591" s="1051">
        <v>111</v>
      </c>
      <c r="C591" s="1487">
        <f>'НЗ 2-экз'!C587</f>
        <v>0</v>
      </c>
      <c r="D591" s="1487">
        <f>'НЗ 2-экз'!D587</f>
        <v>0</v>
      </c>
      <c r="E591" s="1487">
        <f>'НЗ 2-экз'!E587</f>
        <v>600000</v>
      </c>
      <c r="F591" s="1487">
        <f>'НЗ 2-экз'!F587</f>
        <v>673240</v>
      </c>
      <c r="G591" s="1487">
        <f>'НЗ 2-экз'!G587</f>
        <v>0</v>
      </c>
      <c r="H591" s="1487">
        <f>'НЗ 2-экз'!H587</f>
        <v>0</v>
      </c>
      <c r="I591" s="1487">
        <f>'НЗ 2-экз'!I587</f>
        <v>0</v>
      </c>
      <c r="J591" s="1487">
        <f>'НЗ 2-экз'!J587</f>
        <v>0</v>
      </c>
      <c r="K591" s="1487">
        <f>'НЗ 2-экз'!K587</f>
        <v>0</v>
      </c>
      <c r="L591" s="1487">
        <f>'НЗ 2-экз'!L587</f>
        <v>0</v>
      </c>
      <c r="M591" s="1487">
        <f>'НЗ 2-экз'!M587</f>
        <v>0</v>
      </c>
      <c r="N591" s="1487">
        <f>'НЗ 2-экз'!N587</f>
        <v>0</v>
      </c>
      <c r="O591" s="1487">
        <f>'НЗ 2-экз'!O587</f>
        <v>0</v>
      </c>
      <c r="P591" s="1487">
        <f>'НЗ 2-экз'!P587</f>
        <v>0</v>
      </c>
      <c r="Q591" s="1487">
        <f>'НЗ 2-экз'!Q587</f>
        <v>0</v>
      </c>
      <c r="R591" s="1487">
        <f>'НЗ 2-экз'!R587</f>
        <v>0</v>
      </c>
      <c r="S591" s="1487">
        <f>'НЗ 2-экз'!S587</f>
        <v>600000</v>
      </c>
      <c r="T591" s="1487">
        <f>'НЗ 2-экз'!T587</f>
        <v>673240</v>
      </c>
      <c r="U591" s="1487">
        <f>'НЗ 2-экз'!U587</f>
        <v>0</v>
      </c>
      <c r="V591" s="1487">
        <f>'НЗ 2-экз'!V587</f>
        <v>0</v>
      </c>
      <c r="W591" s="1487">
        <f>'НЗ 2-экз'!W587</f>
        <v>0</v>
      </c>
      <c r="X591" s="1487">
        <f>'НЗ 2-экз'!X587</f>
        <v>1273240</v>
      </c>
      <c r="Y591" s="1487">
        <f>'НЗ 2-экз'!Y587</f>
        <v>0</v>
      </c>
      <c r="Z591" s="1487">
        <f>'НЗ 2-экз'!Z587</f>
        <v>0</v>
      </c>
      <c r="AA591" s="1487">
        <f>'НЗ 2-экз'!AA587</f>
        <v>0</v>
      </c>
      <c r="AB591" s="1487">
        <f>'НЗ 2-экз'!AB587</f>
        <v>0</v>
      </c>
      <c r="AC591" s="1487">
        <f>'НЗ 2-экз'!AC587</f>
        <v>0</v>
      </c>
      <c r="AD591" s="1487">
        <f>'НЗ 2-экз'!AD587</f>
        <v>0</v>
      </c>
      <c r="AE591" s="1488"/>
      <c r="AF591" s="1488"/>
      <c r="AG591" s="1488">
        <f t="shared" ref="AG591:AG639" si="186">Y591+AC591</f>
        <v>0</v>
      </c>
      <c r="AH591" s="1488">
        <f>Z591+AD591+AA591</f>
        <v>0</v>
      </c>
      <c r="AI591" s="1488">
        <f t="shared" ref="AI591:AJ638" si="187">AB591</f>
        <v>0</v>
      </c>
      <c r="AJ591" s="1488">
        <f>AE591+AF591</f>
        <v>0</v>
      </c>
      <c r="AK591" s="1488">
        <f>SUM(Y591:AF591)</f>
        <v>0</v>
      </c>
      <c r="AL591" s="1488">
        <f t="shared" ref="AL591:AL639" si="188">C591+X591+AK591</f>
        <v>1273240</v>
      </c>
      <c r="AM591" s="1839" t="s">
        <v>1324</v>
      </c>
    </row>
    <row r="592" spans="1:39" ht="11.25" hidden="1" customHeight="1" x14ac:dyDescent="0.2">
      <c r="A592" s="1425">
        <v>212</v>
      </c>
      <c r="B592" s="1051">
        <v>112</v>
      </c>
      <c r="C592" s="1487">
        <f>'НЗ 2-экз'!C588</f>
        <v>0</v>
      </c>
      <c r="D592" s="1487">
        <f>'НЗ 2-экз'!D588</f>
        <v>0</v>
      </c>
      <c r="E592" s="1487">
        <f>'НЗ 2-экз'!E588</f>
        <v>0</v>
      </c>
      <c r="F592" s="1487">
        <f>'НЗ 2-экз'!F588</f>
        <v>0</v>
      </c>
      <c r="G592" s="1487">
        <f>'НЗ 2-экз'!G588</f>
        <v>0</v>
      </c>
      <c r="H592" s="1487">
        <f>'НЗ 2-экз'!H588</f>
        <v>0</v>
      </c>
      <c r="I592" s="1487">
        <f>'НЗ 2-экз'!I588</f>
        <v>0</v>
      </c>
      <c r="J592" s="1487">
        <f>'НЗ 2-экз'!J588</f>
        <v>0</v>
      </c>
      <c r="K592" s="1487">
        <f>'НЗ 2-экз'!K588</f>
        <v>0</v>
      </c>
      <c r="L592" s="1487">
        <f>'НЗ 2-экз'!L588</f>
        <v>0</v>
      </c>
      <c r="M592" s="1487">
        <f>'НЗ 2-экз'!M588</f>
        <v>0</v>
      </c>
      <c r="N592" s="1487">
        <f>'НЗ 2-экз'!N588</f>
        <v>0</v>
      </c>
      <c r="O592" s="1487">
        <f>'НЗ 2-экз'!O588</f>
        <v>0</v>
      </c>
      <c r="P592" s="1487">
        <f>'НЗ 2-экз'!P588</f>
        <v>0</v>
      </c>
      <c r="Q592" s="1487">
        <f>'НЗ 2-экз'!Q588</f>
        <v>0</v>
      </c>
      <c r="R592" s="1487">
        <f>'НЗ 2-экз'!R588</f>
        <v>0</v>
      </c>
      <c r="S592" s="1487">
        <f>'НЗ 2-экз'!S588</f>
        <v>0</v>
      </c>
      <c r="T592" s="1487">
        <f>'НЗ 2-экз'!T588</f>
        <v>0</v>
      </c>
      <c r="U592" s="1487">
        <f>'НЗ 2-экз'!U588</f>
        <v>0</v>
      </c>
      <c r="V592" s="1487">
        <f>'НЗ 2-экз'!V588</f>
        <v>0</v>
      </c>
      <c r="W592" s="1487">
        <f>'НЗ 2-экз'!W588</f>
        <v>0</v>
      </c>
      <c r="X592" s="1487">
        <f>'НЗ 2-экз'!X588</f>
        <v>0</v>
      </c>
      <c r="Y592" s="1487">
        <f>'НЗ 2-экз'!Y588</f>
        <v>0</v>
      </c>
      <c r="Z592" s="1487">
        <f>'НЗ 2-экз'!Z588</f>
        <v>0</v>
      </c>
      <c r="AA592" s="1487">
        <f>'НЗ 2-экз'!AA588</f>
        <v>0</v>
      </c>
      <c r="AB592" s="1487">
        <f>'НЗ 2-экз'!AB588</f>
        <v>0</v>
      </c>
      <c r="AC592" s="1487">
        <f>'НЗ 2-экз'!AC588</f>
        <v>0</v>
      </c>
      <c r="AD592" s="1487">
        <f>'НЗ 2-экз'!AD588</f>
        <v>0</v>
      </c>
      <c r="AE592" s="1488"/>
      <c r="AF592" s="1488"/>
      <c r="AG592" s="1488">
        <f t="shared" si="186"/>
        <v>0</v>
      </c>
      <c r="AH592" s="1488">
        <f t="shared" ref="AH592:AH637" si="189">Z592+AD592+AA592</f>
        <v>0</v>
      </c>
      <c r="AI592" s="1488">
        <f t="shared" si="187"/>
        <v>0</v>
      </c>
      <c r="AJ592" s="1488">
        <f t="shared" ref="AJ592:AJ637" si="190">AE592+AF592</f>
        <v>0</v>
      </c>
      <c r="AK592" s="1488">
        <f t="shared" ref="AK592:AK637" si="191">SUM(Y592:AF592)</f>
        <v>0</v>
      </c>
      <c r="AL592" s="1488">
        <f t="shared" si="188"/>
        <v>0</v>
      </c>
      <c r="AM592" s="1839"/>
    </row>
    <row r="593" spans="1:39" ht="11.25" hidden="1" customHeight="1" x14ac:dyDescent="0.2">
      <c r="A593" s="1426">
        <v>213</v>
      </c>
      <c r="B593" s="1053">
        <v>119</v>
      </c>
      <c r="C593" s="1487">
        <f>'НЗ 2-экз'!C589</f>
        <v>0</v>
      </c>
      <c r="D593" s="1487">
        <f>'НЗ 2-экз'!D589</f>
        <v>0</v>
      </c>
      <c r="E593" s="1487">
        <f>'НЗ 2-экз'!E589</f>
        <v>0</v>
      </c>
      <c r="F593" s="1487">
        <f>'НЗ 2-экз'!F589</f>
        <v>0</v>
      </c>
      <c r="G593" s="1487">
        <f>'НЗ 2-экз'!G589</f>
        <v>0</v>
      </c>
      <c r="H593" s="1487">
        <f>'НЗ 2-экз'!H589</f>
        <v>0</v>
      </c>
      <c r="I593" s="1487">
        <f>'НЗ 2-экз'!I589</f>
        <v>0</v>
      </c>
      <c r="J593" s="1487">
        <f>'НЗ 2-экз'!J589</f>
        <v>0</v>
      </c>
      <c r="K593" s="1487">
        <f>'НЗ 2-экз'!K589</f>
        <v>0</v>
      </c>
      <c r="L593" s="1487">
        <f>'НЗ 2-экз'!L589</f>
        <v>0</v>
      </c>
      <c r="M593" s="1487">
        <f>'НЗ 2-экз'!M589</f>
        <v>0</v>
      </c>
      <c r="N593" s="1487">
        <f>'НЗ 2-экз'!N589</f>
        <v>0</v>
      </c>
      <c r="O593" s="1487">
        <f>'НЗ 2-экз'!O589</f>
        <v>0</v>
      </c>
      <c r="P593" s="1487">
        <f>'НЗ 2-экз'!P589</f>
        <v>0</v>
      </c>
      <c r="Q593" s="1487">
        <f>'НЗ 2-экз'!Q589</f>
        <v>0</v>
      </c>
      <c r="R593" s="1487">
        <f>'НЗ 2-экз'!R589</f>
        <v>0</v>
      </c>
      <c r="S593" s="1487">
        <f>'НЗ 2-экз'!S589</f>
        <v>0</v>
      </c>
      <c r="T593" s="1487">
        <f>'НЗ 2-экз'!T589</f>
        <v>0</v>
      </c>
      <c r="U593" s="1487">
        <f>'НЗ 2-экз'!U589</f>
        <v>0</v>
      </c>
      <c r="V593" s="1487">
        <f>'НЗ 2-экз'!V589</f>
        <v>0</v>
      </c>
      <c r="W593" s="1487">
        <f>'НЗ 2-экз'!W589</f>
        <v>0</v>
      </c>
      <c r="X593" s="1487">
        <f>'НЗ 2-экз'!X589</f>
        <v>0</v>
      </c>
      <c r="Y593" s="1487">
        <f>'НЗ 2-экз'!Y589</f>
        <v>0</v>
      </c>
      <c r="Z593" s="1487">
        <f>'НЗ 2-экз'!Z589</f>
        <v>0</v>
      </c>
      <c r="AA593" s="1487">
        <f>'НЗ 2-экз'!AA589</f>
        <v>0</v>
      </c>
      <c r="AB593" s="1487">
        <f>'НЗ 2-экз'!AB589</f>
        <v>0</v>
      </c>
      <c r="AC593" s="1487">
        <f>'НЗ 2-экз'!AC589</f>
        <v>0</v>
      </c>
      <c r="AD593" s="1487">
        <f>'НЗ 2-экз'!AD589</f>
        <v>0</v>
      </c>
      <c r="AE593" s="1488"/>
      <c r="AF593" s="1488"/>
      <c r="AG593" s="1488">
        <f t="shared" si="186"/>
        <v>0</v>
      </c>
      <c r="AH593" s="1488">
        <f t="shared" si="189"/>
        <v>0</v>
      </c>
      <c r="AI593" s="1488">
        <f t="shared" si="187"/>
        <v>0</v>
      </c>
      <c r="AJ593" s="1488">
        <f t="shared" si="190"/>
        <v>0</v>
      </c>
      <c r="AK593" s="1488">
        <f t="shared" si="191"/>
        <v>0</v>
      </c>
      <c r="AL593" s="1488">
        <f t="shared" si="188"/>
        <v>0</v>
      </c>
      <c r="AM593" s="1839"/>
    </row>
    <row r="594" spans="1:39" ht="11.25" hidden="1" customHeight="1" x14ac:dyDescent="0.2">
      <c r="A594" s="1426">
        <v>214</v>
      </c>
      <c r="B594" s="1053">
        <v>112</v>
      </c>
      <c r="C594" s="1487">
        <f>'НЗ 2-экз'!C590</f>
        <v>0</v>
      </c>
      <c r="D594" s="1487">
        <f>'НЗ 2-экз'!D590</f>
        <v>0</v>
      </c>
      <c r="E594" s="1487">
        <f>'НЗ 2-экз'!E590</f>
        <v>0</v>
      </c>
      <c r="F594" s="1487">
        <f>'НЗ 2-экз'!F590</f>
        <v>0</v>
      </c>
      <c r="G594" s="1487">
        <f>'НЗ 2-экз'!G590</f>
        <v>0</v>
      </c>
      <c r="H594" s="1487">
        <f>'НЗ 2-экз'!H590</f>
        <v>0</v>
      </c>
      <c r="I594" s="1487">
        <f>'НЗ 2-экз'!I590</f>
        <v>0</v>
      </c>
      <c r="J594" s="1487">
        <f>'НЗ 2-экз'!J590</f>
        <v>0</v>
      </c>
      <c r="K594" s="1487">
        <f>'НЗ 2-экз'!K590</f>
        <v>0</v>
      </c>
      <c r="L594" s="1487">
        <f>'НЗ 2-экз'!L590</f>
        <v>0</v>
      </c>
      <c r="M594" s="1487">
        <f>'НЗ 2-экз'!M590</f>
        <v>0</v>
      </c>
      <c r="N594" s="1487">
        <f>'НЗ 2-экз'!N590</f>
        <v>0</v>
      </c>
      <c r="O594" s="1487">
        <f>'НЗ 2-экз'!O590</f>
        <v>0</v>
      </c>
      <c r="P594" s="1487">
        <f>'НЗ 2-экз'!P590</f>
        <v>0</v>
      </c>
      <c r="Q594" s="1487">
        <f>'НЗ 2-экз'!Q590</f>
        <v>0</v>
      </c>
      <c r="R594" s="1487">
        <f>'НЗ 2-экз'!R590</f>
        <v>0</v>
      </c>
      <c r="S594" s="1487">
        <f>'НЗ 2-экз'!S590</f>
        <v>0</v>
      </c>
      <c r="T594" s="1487">
        <f>'НЗ 2-экз'!T590</f>
        <v>0</v>
      </c>
      <c r="U594" s="1487">
        <f>'НЗ 2-экз'!U590</f>
        <v>0</v>
      </c>
      <c r="V594" s="1487">
        <f>'НЗ 2-экз'!V590</f>
        <v>0</v>
      </c>
      <c r="W594" s="1487">
        <f>'НЗ 2-экз'!W590</f>
        <v>0</v>
      </c>
      <c r="X594" s="1487">
        <f>'НЗ 2-экз'!X590</f>
        <v>0</v>
      </c>
      <c r="Y594" s="1487">
        <f>'НЗ 2-экз'!Y590</f>
        <v>0</v>
      </c>
      <c r="Z594" s="1487">
        <f>'НЗ 2-экз'!Z590</f>
        <v>0</v>
      </c>
      <c r="AA594" s="1487">
        <f>'НЗ 2-экз'!AA590</f>
        <v>0</v>
      </c>
      <c r="AB594" s="1487">
        <f>'НЗ 2-экз'!AB590</f>
        <v>0</v>
      </c>
      <c r="AC594" s="1487">
        <f>'НЗ 2-экз'!AC590</f>
        <v>0</v>
      </c>
      <c r="AD594" s="1487">
        <f>'НЗ 2-экз'!AD590</f>
        <v>0</v>
      </c>
      <c r="AE594" s="1488"/>
      <c r="AF594" s="1488"/>
      <c r="AG594" s="1488">
        <f t="shared" si="186"/>
        <v>0</v>
      </c>
      <c r="AH594" s="1488">
        <f t="shared" si="189"/>
        <v>0</v>
      </c>
      <c r="AI594" s="1488">
        <f t="shared" si="187"/>
        <v>0</v>
      </c>
      <c r="AJ594" s="1488">
        <f t="shared" si="190"/>
        <v>0</v>
      </c>
      <c r="AK594" s="1488">
        <f t="shared" si="191"/>
        <v>0</v>
      </c>
      <c r="AL594" s="1488">
        <f t="shared" si="188"/>
        <v>0</v>
      </c>
      <c r="AM594" s="1839"/>
    </row>
    <row r="595" spans="1:39" ht="11.25" hidden="1" customHeight="1" x14ac:dyDescent="0.2">
      <c r="A595" s="1425">
        <v>221</v>
      </c>
      <c r="B595" s="1051">
        <v>244</v>
      </c>
      <c r="C595" s="1487">
        <f>'НЗ 2-экз'!C591</f>
        <v>0</v>
      </c>
      <c r="D595" s="1487">
        <f>'НЗ 2-экз'!D591</f>
        <v>0</v>
      </c>
      <c r="E595" s="1487">
        <f>'НЗ 2-экз'!E591</f>
        <v>0</v>
      </c>
      <c r="F595" s="1487">
        <f>'НЗ 2-экз'!F591</f>
        <v>0</v>
      </c>
      <c r="G595" s="1487">
        <f>'НЗ 2-экз'!G591</f>
        <v>0</v>
      </c>
      <c r="H595" s="1487">
        <f>'НЗ 2-экз'!H591</f>
        <v>0</v>
      </c>
      <c r="I595" s="1487">
        <f>'НЗ 2-экз'!I591</f>
        <v>0</v>
      </c>
      <c r="J595" s="1487">
        <f>'НЗ 2-экз'!J591</f>
        <v>0</v>
      </c>
      <c r="K595" s="1487">
        <f>'НЗ 2-экз'!K591</f>
        <v>0</v>
      </c>
      <c r="L595" s="1487">
        <f>'НЗ 2-экз'!L591</f>
        <v>0</v>
      </c>
      <c r="M595" s="1487">
        <f>'НЗ 2-экз'!M591</f>
        <v>0</v>
      </c>
      <c r="N595" s="1487">
        <f>'НЗ 2-экз'!N591</f>
        <v>0</v>
      </c>
      <c r="O595" s="1487">
        <f>'НЗ 2-экз'!O591</f>
        <v>0</v>
      </c>
      <c r="P595" s="1487">
        <f>'НЗ 2-экз'!P591</f>
        <v>0</v>
      </c>
      <c r="Q595" s="1487">
        <f>'НЗ 2-экз'!Q591</f>
        <v>0</v>
      </c>
      <c r="R595" s="1487">
        <f>'НЗ 2-экз'!R591</f>
        <v>0</v>
      </c>
      <c r="S595" s="1487">
        <f>'НЗ 2-экз'!S591</f>
        <v>0</v>
      </c>
      <c r="T595" s="1487">
        <f>'НЗ 2-экз'!T591</f>
        <v>0</v>
      </c>
      <c r="U595" s="1487">
        <f>'НЗ 2-экз'!U591</f>
        <v>0</v>
      </c>
      <c r="V595" s="1487">
        <f>'НЗ 2-экз'!V591</f>
        <v>0</v>
      </c>
      <c r="W595" s="1487">
        <f>'НЗ 2-экз'!W591</f>
        <v>0</v>
      </c>
      <c r="X595" s="1487">
        <f>'НЗ 2-экз'!X591</f>
        <v>0</v>
      </c>
      <c r="Y595" s="1487">
        <f>'НЗ 2-экз'!Y591</f>
        <v>0</v>
      </c>
      <c r="Z595" s="1487">
        <f>'НЗ 2-экз'!Z591</f>
        <v>0</v>
      </c>
      <c r="AA595" s="1487">
        <f>'НЗ 2-экз'!AA591</f>
        <v>0</v>
      </c>
      <c r="AB595" s="1487">
        <f>'НЗ 2-экз'!AB591</f>
        <v>0</v>
      </c>
      <c r="AC595" s="1487">
        <f>'НЗ 2-экз'!AC591</f>
        <v>0</v>
      </c>
      <c r="AD595" s="1487">
        <f>'НЗ 2-экз'!AD591</f>
        <v>0</v>
      </c>
      <c r="AE595" s="1488"/>
      <c r="AF595" s="1488"/>
      <c r="AG595" s="1488">
        <f t="shared" si="186"/>
        <v>0</v>
      </c>
      <c r="AH595" s="1488">
        <f t="shared" si="189"/>
        <v>0</v>
      </c>
      <c r="AI595" s="1488">
        <f t="shared" si="187"/>
        <v>0</v>
      </c>
      <c r="AJ595" s="1488">
        <f t="shared" si="190"/>
        <v>0</v>
      </c>
      <c r="AK595" s="1488">
        <f t="shared" si="191"/>
        <v>0</v>
      </c>
      <c r="AL595" s="1488">
        <f t="shared" si="188"/>
        <v>0</v>
      </c>
      <c r="AM595" s="1839"/>
    </row>
    <row r="596" spans="1:39" ht="11.25" hidden="1" customHeight="1" x14ac:dyDescent="0.2">
      <c r="A596" s="1426">
        <v>222</v>
      </c>
      <c r="B596" s="1053">
        <v>112</v>
      </c>
      <c r="C596" s="1487">
        <f>'НЗ 2-экз'!C592</f>
        <v>0</v>
      </c>
      <c r="D596" s="1487">
        <f>'НЗ 2-экз'!D592</f>
        <v>0</v>
      </c>
      <c r="E596" s="1487">
        <f>'НЗ 2-экз'!E592</f>
        <v>0</v>
      </c>
      <c r="F596" s="1487">
        <f>'НЗ 2-экз'!F592</f>
        <v>0</v>
      </c>
      <c r="G596" s="1487">
        <f>'НЗ 2-экз'!G592</f>
        <v>0</v>
      </c>
      <c r="H596" s="1487">
        <f>'НЗ 2-экз'!H592</f>
        <v>0</v>
      </c>
      <c r="I596" s="1487">
        <f>'НЗ 2-экз'!I592</f>
        <v>0</v>
      </c>
      <c r="J596" s="1487">
        <f>'НЗ 2-экз'!J592</f>
        <v>0</v>
      </c>
      <c r="K596" s="1487">
        <f>'НЗ 2-экз'!K592</f>
        <v>0</v>
      </c>
      <c r="L596" s="1487">
        <f>'НЗ 2-экз'!L592</f>
        <v>0</v>
      </c>
      <c r="M596" s="1487">
        <f>'НЗ 2-экз'!M592</f>
        <v>0</v>
      </c>
      <c r="N596" s="1487">
        <f>'НЗ 2-экз'!N592</f>
        <v>0</v>
      </c>
      <c r="O596" s="1487">
        <f>'НЗ 2-экз'!O592</f>
        <v>0</v>
      </c>
      <c r="P596" s="1487">
        <f>'НЗ 2-экз'!P592</f>
        <v>0</v>
      </c>
      <c r="Q596" s="1487">
        <f>'НЗ 2-экз'!Q592</f>
        <v>0</v>
      </c>
      <c r="R596" s="1487">
        <f>'НЗ 2-экз'!R592</f>
        <v>0</v>
      </c>
      <c r="S596" s="1487">
        <f>'НЗ 2-экз'!S592</f>
        <v>0</v>
      </c>
      <c r="T596" s="1487">
        <f>'НЗ 2-экз'!T592</f>
        <v>0</v>
      </c>
      <c r="U596" s="1487">
        <f>'НЗ 2-экз'!U592</f>
        <v>0</v>
      </c>
      <c r="V596" s="1487">
        <f>'НЗ 2-экз'!V592</f>
        <v>0</v>
      </c>
      <c r="W596" s="1487">
        <f>'НЗ 2-экз'!W592</f>
        <v>0</v>
      </c>
      <c r="X596" s="1487">
        <f>'НЗ 2-экз'!X592</f>
        <v>0</v>
      </c>
      <c r="Y596" s="1487">
        <f>'НЗ 2-экз'!Y592</f>
        <v>0</v>
      </c>
      <c r="Z596" s="1487">
        <f>'НЗ 2-экз'!Z592</f>
        <v>0</v>
      </c>
      <c r="AA596" s="1487">
        <f>'НЗ 2-экз'!AA592</f>
        <v>0</v>
      </c>
      <c r="AB596" s="1487">
        <f>'НЗ 2-экз'!AB592</f>
        <v>0</v>
      </c>
      <c r="AC596" s="1487">
        <f>'НЗ 2-экз'!AC592</f>
        <v>0</v>
      </c>
      <c r="AD596" s="1487">
        <f>'НЗ 2-экз'!AD592</f>
        <v>0</v>
      </c>
      <c r="AE596" s="1488"/>
      <c r="AF596" s="1488"/>
      <c r="AG596" s="1488">
        <f t="shared" si="186"/>
        <v>0</v>
      </c>
      <c r="AH596" s="1488">
        <f t="shared" si="189"/>
        <v>0</v>
      </c>
      <c r="AI596" s="1488">
        <f t="shared" si="187"/>
        <v>0</v>
      </c>
      <c r="AJ596" s="1488">
        <f t="shared" si="190"/>
        <v>0</v>
      </c>
      <c r="AK596" s="1488">
        <f t="shared" si="191"/>
        <v>0</v>
      </c>
      <c r="AL596" s="1488">
        <f t="shared" si="188"/>
        <v>0</v>
      </c>
      <c r="AM596" s="1839"/>
    </row>
    <row r="597" spans="1:39" ht="11.25" hidden="1" customHeight="1" x14ac:dyDescent="0.2">
      <c r="A597" s="1426">
        <v>222</v>
      </c>
      <c r="B597" s="1053">
        <v>244</v>
      </c>
      <c r="C597" s="1487">
        <f>'НЗ 2-экз'!C593</f>
        <v>0</v>
      </c>
      <c r="D597" s="1487">
        <f>'НЗ 2-экз'!D593</f>
        <v>0</v>
      </c>
      <c r="E597" s="1487">
        <f>'НЗ 2-экз'!E593</f>
        <v>0</v>
      </c>
      <c r="F597" s="1487">
        <f>'НЗ 2-экз'!F593</f>
        <v>0</v>
      </c>
      <c r="G597" s="1487">
        <f>'НЗ 2-экз'!G593</f>
        <v>0</v>
      </c>
      <c r="H597" s="1487">
        <f>'НЗ 2-экз'!H593</f>
        <v>0</v>
      </c>
      <c r="I597" s="1487">
        <f>'НЗ 2-экз'!I593</f>
        <v>0</v>
      </c>
      <c r="J597" s="1487">
        <f>'НЗ 2-экз'!J593</f>
        <v>0</v>
      </c>
      <c r="K597" s="1487">
        <f>'НЗ 2-экз'!K593</f>
        <v>0</v>
      </c>
      <c r="L597" s="1487">
        <f>'НЗ 2-экз'!L593</f>
        <v>0</v>
      </c>
      <c r="M597" s="1487">
        <f>'НЗ 2-экз'!M593</f>
        <v>0</v>
      </c>
      <c r="N597" s="1487">
        <f>'НЗ 2-экз'!N593</f>
        <v>0</v>
      </c>
      <c r="O597" s="1487">
        <f>'НЗ 2-экз'!O593</f>
        <v>0</v>
      </c>
      <c r="P597" s="1487">
        <f>'НЗ 2-экз'!P593</f>
        <v>0</v>
      </c>
      <c r="Q597" s="1487">
        <f>'НЗ 2-экз'!Q593</f>
        <v>0</v>
      </c>
      <c r="R597" s="1487">
        <f>'НЗ 2-экз'!R593</f>
        <v>0</v>
      </c>
      <c r="S597" s="1487">
        <f>'НЗ 2-экз'!S593</f>
        <v>0</v>
      </c>
      <c r="T597" s="1487">
        <f>'НЗ 2-экз'!T593</f>
        <v>0</v>
      </c>
      <c r="U597" s="1487">
        <f>'НЗ 2-экз'!U593</f>
        <v>0</v>
      </c>
      <c r="V597" s="1487">
        <f>'НЗ 2-экз'!V593</f>
        <v>0</v>
      </c>
      <c r="W597" s="1487">
        <f>'НЗ 2-экз'!W593</f>
        <v>0</v>
      </c>
      <c r="X597" s="1487">
        <f>'НЗ 2-экз'!X593</f>
        <v>0</v>
      </c>
      <c r="Y597" s="1487">
        <f>'НЗ 2-экз'!Y593</f>
        <v>0</v>
      </c>
      <c r="Z597" s="1487">
        <f>'НЗ 2-экз'!Z593</f>
        <v>0</v>
      </c>
      <c r="AA597" s="1487">
        <f>'НЗ 2-экз'!AA593</f>
        <v>0</v>
      </c>
      <c r="AB597" s="1487">
        <f>'НЗ 2-экз'!AB593</f>
        <v>0</v>
      </c>
      <c r="AC597" s="1487">
        <f>'НЗ 2-экз'!AC593</f>
        <v>0</v>
      </c>
      <c r="AD597" s="1487">
        <f>'НЗ 2-экз'!AD593</f>
        <v>0</v>
      </c>
      <c r="AE597" s="1488"/>
      <c r="AF597" s="1488"/>
      <c r="AG597" s="1488">
        <f t="shared" si="186"/>
        <v>0</v>
      </c>
      <c r="AH597" s="1488">
        <f t="shared" si="189"/>
        <v>0</v>
      </c>
      <c r="AI597" s="1488">
        <f t="shared" si="187"/>
        <v>0</v>
      </c>
      <c r="AJ597" s="1488">
        <f t="shared" si="190"/>
        <v>0</v>
      </c>
      <c r="AK597" s="1488">
        <f t="shared" si="191"/>
        <v>0</v>
      </c>
      <c r="AL597" s="1488">
        <f t="shared" si="188"/>
        <v>0</v>
      </c>
      <c r="AM597" s="1839"/>
    </row>
    <row r="598" spans="1:39" ht="11.25" hidden="1" customHeight="1" x14ac:dyDescent="0.2">
      <c r="A598" s="1427" t="s">
        <v>196</v>
      </c>
      <c r="B598" s="1053">
        <v>247</v>
      </c>
      <c r="C598" s="1487">
        <f>'НЗ 2-экз'!C594</f>
        <v>0</v>
      </c>
      <c r="D598" s="1487">
        <f>'НЗ 2-экз'!D594</f>
        <v>0</v>
      </c>
      <c r="E598" s="1487">
        <f>'НЗ 2-экз'!E594</f>
        <v>0</v>
      </c>
      <c r="F598" s="1487">
        <f>'НЗ 2-экз'!F594</f>
        <v>0</v>
      </c>
      <c r="G598" s="1487">
        <f>'НЗ 2-экз'!G594</f>
        <v>0</v>
      </c>
      <c r="H598" s="1487">
        <f>'НЗ 2-экз'!H594</f>
        <v>0</v>
      </c>
      <c r="I598" s="1487">
        <f>'НЗ 2-экз'!I594</f>
        <v>0</v>
      </c>
      <c r="J598" s="1487">
        <f>'НЗ 2-экз'!J594</f>
        <v>0</v>
      </c>
      <c r="K598" s="1487">
        <f>'НЗ 2-экз'!K594</f>
        <v>0</v>
      </c>
      <c r="L598" s="1487">
        <f>'НЗ 2-экз'!L594</f>
        <v>0</v>
      </c>
      <c r="M598" s="1487">
        <f>'НЗ 2-экз'!M594</f>
        <v>0</v>
      </c>
      <c r="N598" s="1487">
        <f>'НЗ 2-экз'!N594</f>
        <v>0</v>
      </c>
      <c r="O598" s="1487">
        <f>'НЗ 2-экз'!O594</f>
        <v>0</v>
      </c>
      <c r="P598" s="1487">
        <f>'НЗ 2-экз'!P594</f>
        <v>0</v>
      </c>
      <c r="Q598" s="1487">
        <f>'НЗ 2-экз'!Q594</f>
        <v>0</v>
      </c>
      <c r="R598" s="1487">
        <f>'НЗ 2-экз'!R594</f>
        <v>0</v>
      </c>
      <c r="S598" s="1487">
        <f>'НЗ 2-экз'!S594</f>
        <v>0</v>
      </c>
      <c r="T598" s="1487">
        <f>'НЗ 2-экз'!T594</f>
        <v>0</v>
      </c>
      <c r="U598" s="1487">
        <f>'НЗ 2-экз'!U594</f>
        <v>0</v>
      </c>
      <c r="V598" s="1487">
        <f>'НЗ 2-экз'!V594</f>
        <v>0</v>
      </c>
      <c r="W598" s="1487">
        <f>'НЗ 2-экз'!W594</f>
        <v>0</v>
      </c>
      <c r="X598" s="1487">
        <f>'НЗ 2-экз'!X594</f>
        <v>0</v>
      </c>
      <c r="Y598" s="1487">
        <f>'НЗ 2-экз'!Y594</f>
        <v>0</v>
      </c>
      <c r="Z598" s="1487">
        <f>'НЗ 2-экз'!Z594</f>
        <v>0</v>
      </c>
      <c r="AA598" s="1487">
        <f>'НЗ 2-экз'!AA594</f>
        <v>0</v>
      </c>
      <c r="AB598" s="1487">
        <f>'НЗ 2-экз'!AB594</f>
        <v>0</v>
      </c>
      <c r="AC598" s="1487">
        <f>'НЗ 2-экз'!AC594</f>
        <v>0</v>
      </c>
      <c r="AD598" s="1487">
        <f>'НЗ 2-экз'!AD594</f>
        <v>0</v>
      </c>
      <c r="AE598" s="1488"/>
      <c r="AF598" s="1488"/>
      <c r="AG598" s="1488">
        <f t="shared" si="186"/>
        <v>0</v>
      </c>
      <c r="AH598" s="1488">
        <f t="shared" si="189"/>
        <v>0</v>
      </c>
      <c r="AI598" s="1488">
        <f t="shared" si="187"/>
        <v>0</v>
      </c>
      <c r="AJ598" s="1488">
        <f t="shared" si="190"/>
        <v>0</v>
      </c>
      <c r="AK598" s="1488">
        <f t="shared" si="191"/>
        <v>0</v>
      </c>
      <c r="AL598" s="1488">
        <f t="shared" si="188"/>
        <v>0</v>
      </c>
      <c r="AM598" s="1839"/>
    </row>
    <row r="599" spans="1:39" ht="11.25" hidden="1" customHeight="1" x14ac:dyDescent="0.2">
      <c r="A599" s="1427" t="s">
        <v>197</v>
      </c>
      <c r="B599" s="1053">
        <v>247</v>
      </c>
      <c r="C599" s="1487">
        <f>'НЗ 2-экз'!C595</f>
        <v>0</v>
      </c>
      <c r="D599" s="1487">
        <f>'НЗ 2-экз'!D595</f>
        <v>0</v>
      </c>
      <c r="E599" s="1487">
        <f>'НЗ 2-экз'!E595</f>
        <v>0</v>
      </c>
      <c r="F599" s="1487">
        <f>'НЗ 2-экз'!F595</f>
        <v>0</v>
      </c>
      <c r="G599" s="1487">
        <f>'НЗ 2-экз'!G595</f>
        <v>0</v>
      </c>
      <c r="H599" s="1487">
        <f>'НЗ 2-экз'!H595</f>
        <v>0</v>
      </c>
      <c r="I599" s="1487">
        <f>'НЗ 2-экз'!I595</f>
        <v>0</v>
      </c>
      <c r="J599" s="1487">
        <f>'НЗ 2-экз'!J595</f>
        <v>0</v>
      </c>
      <c r="K599" s="1487">
        <f>'НЗ 2-экз'!K595</f>
        <v>0</v>
      </c>
      <c r="L599" s="1487">
        <f>'НЗ 2-экз'!L595</f>
        <v>0</v>
      </c>
      <c r="M599" s="1487">
        <f>'НЗ 2-экз'!M595</f>
        <v>0</v>
      </c>
      <c r="N599" s="1487">
        <f>'НЗ 2-экз'!N595</f>
        <v>0</v>
      </c>
      <c r="O599" s="1487">
        <f>'НЗ 2-экз'!O595</f>
        <v>0</v>
      </c>
      <c r="P599" s="1487">
        <f>'НЗ 2-экз'!P595</f>
        <v>0</v>
      </c>
      <c r="Q599" s="1487">
        <f>'НЗ 2-экз'!Q595</f>
        <v>0</v>
      </c>
      <c r="R599" s="1487">
        <f>'НЗ 2-экз'!R595</f>
        <v>0</v>
      </c>
      <c r="S599" s="1487">
        <f>'НЗ 2-экз'!S595</f>
        <v>0</v>
      </c>
      <c r="T599" s="1487">
        <f>'НЗ 2-экз'!T595</f>
        <v>0</v>
      </c>
      <c r="U599" s="1487">
        <f>'НЗ 2-экз'!U595</f>
        <v>0</v>
      </c>
      <c r="V599" s="1487">
        <f>'НЗ 2-экз'!V595</f>
        <v>0</v>
      </c>
      <c r="W599" s="1487">
        <f>'НЗ 2-экз'!W595</f>
        <v>0</v>
      </c>
      <c r="X599" s="1487">
        <f>'НЗ 2-экз'!X595</f>
        <v>0</v>
      </c>
      <c r="Y599" s="1487">
        <f>'НЗ 2-экз'!Y595</f>
        <v>0</v>
      </c>
      <c r="Z599" s="1487">
        <f>'НЗ 2-экз'!Z595</f>
        <v>0</v>
      </c>
      <c r="AA599" s="1487">
        <f>'НЗ 2-экз'!AA595</f>
        <v>0</v>
      </c>
      <c r="AB599" s="1487">
        <f>'НЗ 2-экз'!AB595</f>
        <v>0</v>
      </c>
      <c r="AC599" s="1487">
        <f>'НЗ 2-экз'!AC595</f>
        <v>0</v>
      </c>
      <c r="AD599" s="1487">
        <f>'НЗ 2-экз'!AD595</f>
        <v>0</v>
      </c>
      <c r="AE599" s="1488"/>
      <c r="AF599" s="1488"/>
      <c r="AG599" s="1488">
        <f t="shared" si="186"/>
        <v>0</v>
      </c>
      <c r="AH599" s="1488">
        <f t="shared" si="189"/>
        <v>0</v>
      </c>
      <c r="AI599" s="1488">
        <f t="shared" si="187"/>
        <v>0</v>
      </c>
      <c r="AJ599" s="1488">
        <f t="shared" si="190"/>
        <v>0</v>
      </c>
      <c r="AK599" s="1488">
        <f t="shared" si="191"/>
        <v>0</v>
      </c>
      <c r="AL599" s="1488">
        <f t="shared" si="188"/>
        <v>0</v>
      </c>
      <c r="AM599" s="1839"/>
    </row>
    <row r="600" spans="1:39" ht="11.25" hidden="1" customHeight="1" x14ac:dyDescent="0.2">
      <c r="A600" s="1427" t="s">
        <v>198</v>
      </c>
      <c r="B600" s="1053">
        <v>244</v>
      </c>
      <c r="C600" s="1487">
        <f>'НЗ 2-экз'!C596</f>
        <v>0</v>
      </c>
      <c r="D600" s="1487">
        <f>'НЗ 2-экз'!D596</f>
        <v>0</v>
      </c>
      <c r="E600" s="1487">
        <f>'НЗ 2-экз'!E596</f>
        <v>0</v>
      </c>
      <c r="F600" s="1487">
        <f>'НЗ 2-экз'!F596</f>
        <v>0</v>
      </c>
      <c r="G600" s="1487">
        <f>'НЗ 2-экз'!G596</f>
        <v>0</v>
      </c>
      <c r="H600" s="1487">
        <f>'НЗ 2-экз'!H596</f>
        <v>0</v>
      </c>
      <c r="I600" s="1487">
        <f>'НЗ 2-экз'!I596</f>
        <v>0</v>
      </c>
      <c r="J600" s="1487">
        <f>'НЗ 2-экз'!J596</f>
        <v>0</v>
      </c>
      <c r="K600" s="1487">
        <f>'НЗ 2-экз'!K596</f>
        <v>0</v>
      </c>
      <c r="L600" s="1487">
        <f>'НЗ 2-экз'!L596</f>
        <v>0</v>
      </c>
      <c r="M600" s="1487">
        <f>'НЗ 2-экз'!M596</f>
        <v>0</v>
      </c>
      <c r="N600" s="1487">
        <f>'НЗ 2-экз'!N596</f>
        <v>0</v>
      </c>
      <c r="O600" s="1487">
        <f>'НЗ 2-экз'!O596</f>
        <v>0</v>
      </c>
      <c r="P600" s="1487">
        <f>'НЗ 2-экз'!P596</f>
        <v>0</v>
      </c>
      <c r="Q600" s="1487">
        <f>'НЗ 2-экз'!Q596</f>
        <v>0</v>
      </c>
      <c r="R600" s="1487">
        <f>'НЗ 2-экз'!R596</f>
        <v>0</v>
      </c>
      <c r="S600" s="1487">
        <f>'НЗ 2-экз'!S596</f>
        <v>0</v>
      </c>
      <c r="T600" s="1487">
        <f>'НЗ 2-экз'!T596</f>
        <v>0</v>
      </c>
      <c r="U600" s="1487">
        <f>'НЗ 2-экз'!U596</f>
        <v>0</v>
      </c>
      <c r="V600" s="1487">
        <f>'НЗ 2-экз'!V596</f>
        <v>0</v>
      </c>
      <c r="W600" s="1487">
        <f>'НЗ 2-экз'!W596</f>
        <v>0</v>
      </c>
      <c r="X600" s="1487">
        <f>'НЗ 2-экз'!X596</f>
        <v>0</v>
      </c>
      <c r="Y600" s="1487">
        <f>'НЗ 2-экз'!Y596</f>
        <v>0</v>
      </c>
      <c r="Z600" s="1487">
        <f>'НЗ 2-экз'!Z596</f>
        <v>0</v>
      </c>
      <c r="AA600" s="1487">
        <f>'НЗ 2-экз'!AA596</f>
        <v>0</v>
      </c>
      <c r="AB600" s="1487">
        <f>'НЗ 2-экз'!AB596</f>
        <v>0</v>
      </c>
      <c r="AC600" s="1487">
        <f>'НЗ 2-экз'!AC596</f>
        <v>0</v>
      </c>
      <c r="AD600" s="1487">
        <f>'НЗ 2-экз'!AD596</f>
        <v>0</v>
      </c>
      <c r="AE600" s="1488"/>
      <c r="AF600" s="1488"/>
      <c r="AG600" s="1488">
        <f t="shared" si="186"/>
        <v>0</v>
      </c>
      <c r="AH600" s="1488">
        <f t="shared" si="189"/>
        <v>0</v>
      </c>
      <c r="AI600" s="1488">
        <f t="shared" si="187"/>
        <v>0</v>
      </c>
      <c r="AJ600" s="1488">
        <f t="shared" si="190"/>
        <v>0</v>
      </c>
      <c r="AK600" s="1488">
        <f t="shared" si="191"/>
        <v>0</v>
      </c>
      <c r="AL600" s="1488">
        <f t="shared" si="188"/>
        <v>0</v>
      </c>
      <c r="AM600" s="1839"/>
    </row>
    <row r="601" spans="1:39" ht="11.25" hidden="1" customHeight="1" x14ac:dyDescent="0.2">
      <c r="A601" s="1427" t="s">
        <v>878</v>
      </c>
      <c r="B601" s="1053">
        <v>244</v>
      </c>
      <c r="C601" s="1487">
        <f>'НЗ 2-экз'!C597</f>
        <v>0</v>
      </c>
      <c r="D601" s="1487">
        <f>'НЗ 2-экз'!D597</f>
        <v>0</v>
      </c>
      <c r="E601" s="1487">
        <f>'НЗ 2-экз'!E597</f>
        <v>0</v>
      </c>
      <c r="F601" s="1487">
        <f>'НЗ 2-экз'!F597</f>
        <v>0</v>
      </c>
      <c r="G601" s="1487">
        <f>'НЗ 2-экз'!G597</f>
        <v>0</v>
      </c>
      <c r="H601" s="1487">
        <f>'НЗ 2-экз'!H597</f>
        <v>0</v>
      </c>
      <c r="I601" s="1487">
        <f>'НЗ 2-экз'!I597</f>
        <v>0</v>
      </c>
      <c r="J601" s="1487">
        <f>'НЗ 2-экз'!J597</f>
        <v>0</v>
      </c>
      <c r="K601" s="1487">
        <f>'НЗ 2-экз'!K597</f>
        <v>0</v>
      </c>
      <c r="L601" s="1487">
        <f>'НЗ 2-экз'!L597</f>
        <v>0</v>
      </c>
      <c r="M601" s="1487">
        <f>'НЗ 2-экз'!M597</f>
        <v>0</v>
      </c>
      <c r="N601" s="1487">
        <f>'НЗ 2-экз'!N597</f>
        <v>0</v>
      </c>
      <c r="O601" s="1487">
        <f>'НЗ 2-экз'!O597</f>
        <v>0</v>
      </c>
      <c r="P601" s="1487">
        <f>'НЗ 2-экз'!P597</f>
        <v>0</v>
      </c>
      <c r="Q601" s="1487">
        <f>'НЗ 2-экз'!Q597</f>
        <v>0</v>
      </c>
      <c r="R601" s="1487">
        <f>'НЗ 2-экз'!R597</f>
        <v>0</v>
      </c>
      <c r="S601" s="1487">
        <f>'НЗ 2-экз'!S597</f>
        <v>0</v>
      </c>
      <c r="T601" s="1487">
        <f>'НЗ 2-экз'!T597</f>
        <v>0</v>
      </c>
      <c r="U601" s="1487">
        <f>'НЗ 2-экз'!U597</f>
        <v>0</v>
      </c>
      <c r="V601" s="1487">
        <f>'НЗ 2-экз'!V597</f>
        <v>0</v>
      </c>
      <c r="W601" s="1487">
        <f>'НЗ 2-экз'!W597</f>
        <v>0</v>
      </c>
      <c r="X601" s="1487">
        <f>'НЗ 2-экз'!X597</f>
        <v>0</v>
      </c>
      <c r="Y601" s="1487">
        <f>'НЗ 2-экз'!Y597</f>
        <v>0</v>
      </c>
      <c r="Z601" s="1487">
        <f>'НЗ 2-экз'!Z597</f>
        <v>0</v>
      </c>
      <c r="AA601" s="1487">
        <f>'НЗ 2-экз'!AA597</f>
        <v>0</v>
      </c>
      <c r="AB601" s="1487">
        <f>'НЗ 2-экз'!AB597</f>
        <v>0</v>
      </c>
      <c r="AC601" s="1487">
        <f>'НЗ 2-экз'!AC597</f>
        <v>0</v>
      </c>
      <c r="AD601" s="1487">
        <f>'НЗ 2-экз'!AD597</f>
        <v>0</v>
      </c>
      <c r="AE601" s="1488"/>
      <c r="AF601" s="1488"/>
      <c r="AG601" s="1488">
        <f t="shared" si="186"/>
        <v>0</v>
      </c>
      <c r="AH601" s="1488">
        <f t="shared" si="189"/>
        <v>0</v>
      </c>
      <c r="AI601" s="1488">
        <f t="shared" si="187"/>
        <v>0</v>
      </c>
      <c r="AJ601" s="1488">
        <f t="shared" si="190"/>
        <v>0</v>
      </c>
      <c r="AK601" s="1488">
        <f t="shared" si="191"/>
        <v>0</v>
      </c>
      <c r="AL601" s="1488">
        <f t="shared" si="188"/>
        <v>0</v>
      </c>
      <c r="AM601" s="1839"/>
    </row>
    <row r="602" spans="1:39" ht="11.25" hidden="1" customHeight="1" x14ac:dyDescent="0.2">
      <c r="A602" s="1426">
        <v>224</v>
      </c>
      <c r="B602" s="1053">
        <v>244</v>
      </c>
      <c r="C602" s="1487">
        <f>'НЗ 2-экз'!C598</f>
        <v>0</v>
      </c>
      <c r="D602" s="1487">
        <f>'НЗ 2-экз'!D598</f>
        <v>0</v>
      </c>
      <c r="E602" s="1487">
        <f>'НЗ 2-экз'!E598</f>
        <v>0</v>
      </c>
      <c r="F602" s="1487">
        <f>'НЗ 2-экз'!F598</f>
        <v>0</v>
      </c>
      <c r="G602" s="1487">
        <f>'НЗ 2-экз'!G598</f>
        <v>0</v>
      </c>
      <c r="H602" s="1487">
        <f>'НЗ 2-экз'!H598</f>
        <v>0</v>
      </c>
      <c r="I602" s="1487">
        <f>'НЗ 2-экз'!I598</f>
        <v>0</v>
      </c>
      <c r="J602" s="1487">
        <f>'НЗ 2-экз'!J598</f>
        <v>0</v>
      </c>
      <c r="K602" s="1487">
        <f>'НЗ 2-экз'!K598</f>
        <v>0</v>
      </c>
      <c r="L602" s="1487">
        <f>'НЗ 2-экз'!L598</f>
        <v>0</v>
      </c>
      <c r="M602" s="1487">
        <f>'НЗ 2-экз'!M598</f>
        <v>0</v>
      </c>
      <c r="N602" s="1487">
        <f>'НЗ 2-экз'!N598</f>
        <v>0</v>
      </c>
      <c r="O602" s="1487">
        <f>'НЗ 2-экз'!O598</f>
        <v>0</v>
      </c>
      <c r="P602" s="1487">
        <f>'НЗ 2-экз'!P598</f>
        <v>0</v>
      </c>
      <c r="Q602" s="1487">
        <f>'НЗ 2-экз'!Q598</f>
        <v>0</v>
      </c>
      <c r="R602" s="1487">
        <f>'НЗ 2-экз'!R598</f>
        <v>0</v>
      </c>
      <c r="S602" s="1487">
        <f>'НЗ 2-экз'!S598</f>
        <v>0</v>
      </c>
      <c r="T602" s="1487">
        <f>'НЗ 2-экз'!T598</f>
        <v>0</v>
      </c>
      <c r="U602" s="1487">
        <f>'НЗ 2-экз'!U598</f>
        <v>0</v>
      </c>
      <c r="V602" s="1487">
        <f>'НЗ 2-экз'!V598</f>
        <v>0</v>
      </c>
      <c r="W602" s="1487">
        <f>'НЗ 2-экз'!W598</f>
        <v>0</v>
      </c>
      <c r="X602" s="1487">
        <f>'НЗ 2-экз'!X598</f>
        <v>0</v>
      </c>
      <c r="Y602" s="1487">
        <f>'НЗ 2-экз'!Y598</f>
        <v>0</v>
      </c>
      <c r="Z602" s="1487">
        <f>'НЗ 2-экз'!Z598</f>
        <v>0</v>
      </c>
      <c r="AA602" s="1487">
        <f>'НЗ 2-экз'!AA598</f>
        <v>0</v>
      </c>
      <c r="AB602" s="1487">
        <f>'НЗ 2-экз'!AB598</f>
        <v>0</v>
      </c>
      <c r="AC602" s="1487">
        <f>'НЗ 2-экз'!AC598</f>
        <v>0</v>
      </c>
      <c r="AD602" s="1487">
        <f>'НЗ 2-экз'!AD598</f>
        <v>0</v>
      </c>
      <c r="AE602" s="1488"/>
      <c r="AF602" s="1488"/>
      <c r="AG602" s="1488">
        <f t="shared" si="186"/>
        <v>0</v>
      </c>
      <c r="AH602" s="1488">
        <f t="shared" si="189"/>
        <v>0</v>
      </c>
      <c r="AI602" s="1488">
        <f t="shared" si="187"/>
        <v>0</v>
      </c>
      <c r="AJ602" s="1488">
        <f t="shared" si="190"/>
        <v>0</v>
      </c>
      <c r="AK602" s="1488">
        <f t="shared" si="191"/>
        <v>0</v>
      </c>
      <c r="AL602" s="1488">
        <f t="shared" si="188"/>
        <v>0</v>
      </c>
      <c r="AM602" s="1839"/>
    </row>
    <row r="603" spans="1:39" ht="11.25" hidden="1" customHeight="1" x14ac:dyDescent="0.2">
      <c r="A603" s="1428" t="s">
        <v>199</v>
      </c>
      <c r="B603" s="1057">
        <v>244</v>
      </c>
      <c r="C603" s="1487">
        <f>'НЗ 2-экз'!C599</f>
        <v>0</v>
      </c>
      <c r="D603" s="1487">
        <f>'НЗ 2-экз'!D599</f>
        <v>0</v>
      </c>
      <c r="E603" s="1487">
        <f>'НЗ 2-экз'!E599</f>
        <v>0</v>
      </c>
      <c r="F603" s="1487">
        <f>'НЗ 2-экз'!F599</f>
        <v>0</v>
      </c>
      <c r="G603" s="1487">
        <f>'НЗ 2-экз'!G599</f>
        <v>0</v>
      </c>
      <c r="H603" s="1487">
        <f>'НЗ 2-экз'!H599</f>
        <v>0</v>
      </c>
      <c r="I603" s="1487">
        <f>'НЗ 2-экз'!I599</f>
        <v>0</v>
      </c>
      <c r="J603" s="1487">
        <f>'НЗ 2-экз'!J599</f>
        <v>0</v>
      </c>
      <c r="K603" s="1487">
        <f>'НЗ 2-экз'!K599</f>
        <v>0</v>
      </c>
      <c r="L603" s="1487">
        <f>'НЗ 2-экз'!L599</f>
        <v>0</v>
      </c>
      <c r="M603" s="1487">
        <f>'НЗ 2-экз'!M599</f>
        <v>0</v>
      </c>
      <c r="N603" s="1487">
        <f>'НЗ 2-экз'!N599</f>
        <v>0</v>
      </c>
      <c r="O603" s="1487">
        <f>'НЗ 2-экз'!O599</f>
        <v>0</v>
      </c>
      <c r="P603" s="1487">
        <f>'НЗ 2-экз'!P599</f>
        <v>0</v>
      </c>
      <c r="Q603" s="1487">
        <f>'НЗ 2-экз'!Q599</f>
        <v>0</v>
      </c>
      <c r="R603" s="1487">
        <f>'НЗ 2-экз'!R599</f>
        <v>0</v>
      </c>
      <c r="S603" s="1487">
        <f>'НЗ 2-экз'!S599</f>
        <v>0</v>
      </c>
      <c r="T603" s="1487">
        <f>'НЗ 2-экз'!T599</f>
        <v>0</v>
      </c>
      <c r="U603" s="1487">
        <f>'НЗ 2-экз'!U599</f>
        <v>0</v>
      </c>
      <c r="V603" s="1487">
        <f>'НЗ 2-экз'!V599</f>
        <v>0</v>
      </c>
      <c r="W603" s="1487">
        <f>'НЗ 2-экз'!W599</f>
        <v>0</v>
      </c>
      <c r="X603" s="1487">
        <f>'НЗ 2-экз'!X599</f>
        <v>0</v>
      </c>
      <c r="Y603" s="1487">
        <f>'НЗ 2-экз'!Y599</f>
        <v>0</v>
      </c>
      <c r="Z603" s="1487">
        <f>'НЗ 2-экз'!Z599</f>
        <v>0</v>
      </c>
      <c r="AA603" s="1487">
        <f>'НЗ 2-экз'!AA599</f>
        <v>0</v>
      </c>
      <c r="AB603" s="1487">
        <f>'НЗ 2-экз'!AB599</f>
        <v>0</v>
      </c>
      <c r="AC603" s="1487">
        <f>'НЗ 2-экз'!AC599</f>
        <v>0</v>
      </c>
      <c r="AD603" s="1487">
        <f>'НЗ 2-экз'!AD599</f>
        <v>0</v>
      </c>
      <c r="AE603" s="1488"/>
      <c r="AF603" s="1488"/>
      <c r="AG603" s="1488">
        <f t="shared" si="186"/>
        <v>0</v>
      </c>
      <c r="AH603" s="1488">
        <f t="shared" si="189"/>
        <v>0</v>
      </c>
      <c r="AI603" s="1488">
        <f t="shared" si="187"/>
        <v>0</v>
      </c>
      <c r="AJ603" s="1488">
        <f t="shared" si="190"/>
        <v>0</v>
      </c>
      <c r="AK603" s="1488">
        <f t="shared" si="191"/>
        <v>0</v>
      </c>
      <c r="AL603" s="1488">
        <f t="shared" si="188"/>
        <v>0</v>
      </c>
      <c r="AM603" s="1839"/>
    </row>
    <row r="604" spans="1:39" ht="11.25" hidden="1" customHeight="1" x14ac:dyDescent="0.2">
      <c r="A604" s="1428" t="s">
        <v>200</v>
      </c>
      <c r="B604" s="1057">
        <v>244</v>
      </c>
      <c r="C604" s="1487">
        <f>'НЗ 2-экз'!C600</f>
        <v>0</v>
      </c>
      <c r="D604" s="1487">
        <f>'НЗ 2-экз'!D600</f>
        <v>0</v>
      </c>
      <c r="E604" s="1487">
        <f>'НЗ 2-экз'!E600</f>
        <v>0</v>
      </c>
      <c r="F604" s="1487">
        <f>'НЗ 2-экз'!F600</f>
        <v>0</v>
      </c>
      <c r="G604" s="1487">
        <f>'НЗ 2-экз'!G600</f>
        <v>0</v>
      </c>
      <c r="H604" s="1487">
        <f>'НЗ 2-экз'!H600</f>
        <v>0</v>
      </c>
      <c r="I604" s="1487">
        <f>'НЗ 2-экз'!I600</f>
        <v>0</v>
      </c>
      <c r="J604" s="1487">
        <f>'НЗ 2-экз'!J600</f>
        <v>0</v>
      </c>
      <c r="K604" s="1487">
        <f>'НЗ 2-экз'!K600</f>
        <v>0</v>
      </c>
      <c r="L604" s="1487">
        <f>'НЗ 2-экз'!L600</f>
        <v>0</v>
      </c>
      <c r="M604" s="1487">
        <f>'НЗ 2-экз'!M600</f>
        <v>0</v>
      </c>
      <c r="N604" s="1487">
        <f>'НЗ 2-экз'!N600</f>
        <v>0</v>
      </c>
      <c r="O604" s="1487">
        <f>'НЗ 2-экз'!O600</f>
        <v>0</v>
      </c>
      <c r="P604" s="1487">
        <f>'НЗ 2-экз'!P600</f>
        <v>0</v>
      </c>
      <c r="Q604" s="1487">
        <f>'НЗ 2-экз'!Q600</f>
        <v>0</v>
      </c>
      <c r="R604" s="1487">
        <f>'НЗ 2-экз'!R600</f>
        <v>0</v>
      </c>
      <c r="S604" s="1487">
        <f>'НЗ 2-экз'!S600</f>
        <v>0</v>
      </c>
      <c r="T604" s="1487">
        <f>'НЗ 2-экз'!T600</f>
        <v>0</v>
      </c>
      <c r="U604" s="1487">
        <f>'НЗ 2-экз'!U600</f>
        <v>0</v>
      </c>
      <c r="V604" s="1487">
        <f>'НЗ 2-экз'!V600</f>
        <v>0</v>
      </c>
      <c r="W604" s="1487">
        <f>'НЗ 2-экз'!W600</f>
        <v>0</v>
      </c>
      <c r="X604" s="1487">
        <f>'НЗ 2-экз'!X600</f>
        <v>0</v>
      </c>
      <c r="Y604" s="1487">
        <f>'НЗ 2-экз'!Y600</f>
        <v>0</v>
      </c>
      <c r="Z604" s="1487">
        <f>'НЗ 2-экз'!Z600</f>
        <v>0</v>
      </c>
      <c r="AA604" s="1487">
        <f>'НЗ 2-экз'!AA600</f>
        <v>0</v>
      </c>
      <c r="AB604" s="1487">
        <f>'НЗ 2-экз'!AB600</f>
        <v>0</v>
      </c>
      <c r="AC604" s="1487">
        <f>'НЗ 2-экз'!AC600</f>
        <v>0</v>
      </c>
      <c r="AD604" s="1487">
        <f>'НЗ 2-экз'!AD600</f>
        <v>0</v>
      </c>
      <c r="AE604" s="1488"/>
      <c r="AF604" s="1488"/>
      <c r="AG604" s="1488">
        <f t="shared" si="186"/>
        <v>0</v>
      </c>
      <c r="AH604" s="1488">
        <f t="shared" si="189"/>
        <v>0</v>
      </c>
      <c r="AI604" s="1488">
        <f t="shared" si="187"/>
        <v>0</v>
      </c>
      <c r="AJ604" s="1488">
        <f t="shared" si="190"/>
        <v>0</v>
      </c>
      <c r="AK604" s="1488">
        <f t="shared" si="191"/>
        <v>0</v>
      </c>
      <c r="AL604" s="1488">
        <f t="shared" si="188"/>
        <v>0</v>
      </c>
      <c r="AM604" s="1839"/>
    </row>
    <row r="605" spans="1:39" ht="11.25" hidden="1" customHeight="1" x14ac:dyDescent="0.2">
      <c r="A605" s="1428" t="s">
        <v>201</v>
      </c>
      <c r="B605" s="1057">
        <v>244</v>
      </c>
      <c r="C605" s="1487">
        <f>'НЗ 2-экз'!C601</f>
        <v>0</v>
      </c>
      <c r="D605" s="1487">
        <f>'НЗ 2-экз'!D601</f>
        <v>0</v>
      </c>
      <c r="E605" s="1487">
        <f>'НЗ 2-экз'!E601</f>
        <v>0</v>
      </c>
      <c r="F605" s="1487">
        <f>'НЗ 2-экз'!F601</f>
        <v>0</v>
      </c>
      <c r="G605" s="1487">
        <f>'НЗ 2-экз'!G601</f>
        <v>0</v>
      </c>
      <c r="H605" s="1487">
        <f>'НЗ 2-экз'!H601</f>
        <v>0</v>
      </c>
      <c r="I605" s="1487">
        <f>'НЗ 2-экз'!I601</f>
        <v>0</v>
      </c>
      <c r="J605" s="1487">
        <f>'НЗ 2-экз'!J601</f>
        <v>0</v>
      </c>
      <c r="K605" s="1487">
        <f>'НЗ 2-экз'!K601</f>
        <v>0</v>
      </c>
      <c r="L605" s="1487">
        <f>'НЗ 2-экз'!L601</f>
        <v>0</v>
      </c>
      <c r="M605" s="1487">
        <f>'НЗ 2-экз'!M601</f>
        <v>0</v>
      </c>
      <c r="N605" s="1487">
        <f>'НЗ 2-экз'!N601</f>
        <v>0</v>
      </c>
      <c r="O605" s="1487">
        <f>'НЗ 2-экз'!O601</f>
        <v>0</v>
      </c>
      <c r="P605" s="1487">
        <f>'НЗ 2-экз'!P601</f>
        <v>0</v>
      </c>
      <c r="Q605" s="1487">
        <f>'НЗ 2-экз'!Q601</f>
        <v>0</v>
      </c>
      <c r="R605" s="1487">
        <f>'НЗ 2-экз'!R601</f>
        <v>0</v>
      </c>
      <c r="S605" s="1487">
        <f>'НЗ 2-экз'!S601</f>
        <v>0</v>
      </c>
      <c r="T605" s="1487">
        <f>'НЗ 2-экз'!T601</f>
        <v>0</v>
      </c>
      <c r="U605" s="1487">
        <f>'НЗ 2-экз'!U601</f>
        <v>0</v>
      </c>
      <c r="V605" s="1487">
        <f>'НЗ 2-экз'!V601</f>
        <v>0</v>
      </c>
      <c r="W605" s="1487">
        <f>'НЗ 2-экз'!W601</f>
        <v>0</v>
      </c>
      <c r="X605" s="1487">
        <f>'НЗ 2-экз'!X601</f>
        <v>0</v>
      </c>
      <c r="Y605" s="1487">
        <f>'НЗ 2-экз'!Y601</f>
        <v>0</v>
      </c>
      <c r="Z605" s="1487">
        <f>'НЗ 2-экз'!Z601</f>
        <v>0</v>
      </c>
      <c r="AA605" s="1487">
        <f>'НЗ 2-экз'!AA601</f>
        <v>0</v>
      </c>
      <c r="AB605" s="1487">
        <f>'НЗ 2-экз'!AB601</f>
        <v>0</v>
      </c>
      <c r="AC605" s="1487">
        <f>'НЗ 2-экз'!AC601</f>
        <v>0</v>
      </c>
      <c r="AD605" s="1487">
        <f>'НЗ 2-экз'!AD601</f>
        <v>0</v>
      </c>
      <c r="AE605" s="1488"/>
      <c r="AF605" s="1488"/>
      <c r="AG605" s="1488">
        <f t="shared" si="186"/>
        <v>0</v>
      </c>
      <c r="AH605" s="1488">
        <f t="shared" si="189"/>
        <v>0</v>
      </c>
      <c r="AI605" s="1488">
        <f t="shared" si="187"/>
        <v>0</v>
      </c>
      <c r="AJ605" s="1488">
        <f t="shared" si="190"/>
        <v>0</v>
      </c>
      <c r="AK605" s="1488">
        <f t="shared" si="191"/>
        <v>0</v>
      </c>
      <c r="AL605" s="1488">
        <f t="shared" si="188"/>
        <v>0</v>
      </c>
      <c r="AM605" s="1839"/>
    </row>
    <row r="606" spans="1:39" ht="11.25" hidden="1" customHeight="1" x14ac:dyDescent="0.2">
      <c r="A606" s="1428" t="s">
        <v>202</v>
      </c>
      <c r="B606" s="1057">
        <v>244</v>
      </c>
      <c r="C606" s="1487">
        <f>'НЗ 2-экз'!C602</f>
        <v>0</v>
      </c>
      <c r="D606" s="1487">
        <f>'НЗ 2-экз'!D602</f>
        <v>0</v>
      </c>
      <c r="E606" s="1487">
        <f>'НЗ 2-экз'!E602</f>
        <v>0</v>
      </c>
      <c r="F606" s="1487">
        <f>'НЗ 2-экз'!F602</f>
        <v>0</v>
      </c>
      <c r="G606" s="1487">
        <f>'НЗ 2-экз'!G602</f>
        <v>0</v>
      </c>
      <c r="H606" s="1487">
        <f>'НЗ 2-экз'!H602</f>
        <v>0</v>
      </c>
      <c r="I606" s="1487">
        <f>'НЗ 2-экз'!I602</f>
        <v>0</v>
      </c>
      <c r="J606" s="1487">
        <f>'НЗ 2-экз'!J602</f>
        <v>0</v>
      </c>
      <c r="K606" s="1487">
        <f>'НЗ 2-экз'!K602</f>
        <v>0</v>
      </c>
      <c r="L606" s="1487">
        <f>'НЗ 2-экз'!L602</f>
        <v>0</v>
      </c>
      <c r="M606" s="1487">
        <f>'НЗ 2-экз'!M602</f>
        <v>0</v>
      </c>
      <c r="N606" s="1487">
        <f>'НЗ 2-экз'!N602</f>
        <v>0</v>
      </c>
      <c r="O606" s="1487">
        <f>'НЗ 2-экз'!O602</f>
        <v>0</v>
      </c>
      <c r="P606" s="1487">
        <f>'НЗ 2-экз'!P602</f>
        <v>0</v>
      </c>
      <c r="Q606" s="1487">
        <f>'НЗ 2-экз'!Q602</f>
        <v>0</v>
      </c>
      <c r="R606" s="1487">
        <f>'НЗ 2-экз'!R602</f>
        <v>0</v>
      </c>
      <c r="S606" s="1487">
        <f>'НЗ 2-экз'!S602</f>
        <v>0</v>
      </c>
      <c r="T606" s="1487">
        <f>'НЗ 2-экз'!T602</f>
        <v>0</v>
      </c>
      <c r="U606" s="1487">
        <f>'НЗ 2-экз'!U602</f>
        <v>0</v>
      </c>
      <c r="V606" s="1487">
        <f>'НЗ 2-экз'!V602</f>
        <v>0</v>
      </c>
      <c r="W606" s="1487">
        <f>'НЗ 2-экз'!W602</f>
        <v>0</v>
      </c>
      <c r="X606" s="1487">
        <f>'НЗ 2-экз'!X602</f>
        <v>0</v>
      </c>
      <c r="Y606" s="1487">
        <f>'НЗ 2-экз'!Y602</f>
        <v>0</v>
      </c>
      <c r="Z606" s="1487">
        <f>'НЗ 2-экз'!Z602</f>
        <v>0</v>
      </c>
      <c r="AA606" s="1487">
        <f>'НЗ 2-экз'!AA602</f>
        <v>0</v>
      </c>
      <c r="AB606" s="1487">
        <f>'НЗ 2-экз'!AB602</f>
        <v>0</v>
      </c>
      <c r="AC606" s="1487">
        <f>'НЗ 2-экз'!AC602</f>
        <v>0</v>
      </c>
      <c r="AD606" s="1487">
        <f>'НЗ 2-экз'!AD602</f>
        <v>0</v>
      </c>
      <c r="AE606" s="1488"/>
      <c r="AF606" s="1488"/>
      <c r="AG606" s="1488">
        <f t="shared" si="186"/>
        <v>0</v>
      </c>
      <c r="AH606" s="1488">
        <f t="shared" si="189"/>
        <v>0</v>
      </c>
      <c r="AI606" s="1488">
        <f t="shared" si="187"/>
        <v>0</v>
      </c>
      <c r="AJ606" s="1488">
        <f t="shared" si="190"/>
        <v>0</v>
      </c>
      <c r="AK606" s="1488">
        <f t="shared" si="191"/>
        <v>0</v>
      </c>
      <c r="AL606" s="1488">
        <f t="shared" si="188"/>
        <v>0</v>
      </c>
      <c r="AM606" s="1839"/>
    </row>
    <row r="607" spans="1:39" ht="11.25" hidden="1" customHeight="1" x14ac:dyDescent="0.2">
      <c r="A607" s="1429" t="s">
        <v>246</v>
      </c>
      <c r="B607" s="1057">
        <v>244</v>
      </c>
      <c r="C607" s="1487">
        <f>'НЗ 2-экз'!C603</f>
        <v>0</v>
      </c>
      <c r="D607" s="1487">
        <f>'НЗ 2-экз'!D603</f>
        <v>0</v>
      </c>
      <c r="E607" s="1487">
        <f>'НЗ 2-экз'!E603</f>
        <v>0</v>
      </c>
      <c r="F607" s="1487">
        <f>'НЗ 2-экз'!F603</f>
        <v>0</v>
      </c>
      <c r="G607" s="1487">
        <f>'НЗ 2-экз'!G603</f>
        <v>0</v>
      </c>
      <c r="H607" s="1487">
        <f>'НЗ 2-экз'!H603</f>
        <v>0</v>
      </c>
      <c r="I607" s="1487">
        <f>'НЗ 2-экз'!I603</f>
        <v>0</v>
      </c>
      <c r="J607" s="1487">
        <f>'НЗ 2-экз'!J603</f>
        <v>0</v>
      </c>
      <c r="K607" s="1487">
        <f>'НЗ 2-экз'!K603</f>
        <v>0</v>
      </c>
      <c r="L607" s="1487">
        <f>'НЗ 2-экз'!L603</f>
        <v>0</v>
      </c>
      <c r="M607" s="1487">
        <f>'НЗ 2-экз'!M603</f>
        <v>0</v>
      </c>
      <c r="N607" s="1487">
        <f>'НЗ 2-экз'!N603</f>
        <v>0</v>
      </c>
      <c r="O607" s="1487">
        <f>'НЗ 2-экз'!O603</f>
        <v>0</v>
      </c>
      <c r="P607" s="1487">
        <f>'НЗ 2-экз'!P603</f>
        <v>0</v>
      </c>
      <c r="Q607" s="1487">
        <f>'НЗ 2-экз'!Q603</f>
        <v>0</v>
      </c>
      <c r="R607" s="1487">
        <f>'НЗ 2-экз'!R603</f>
        <v>0</v>
      </c>
      <c r="S607" s="1487">
        <f>'НЗ 2-экз'!S603</f>
        <v>0</v>
      </c>
      <c r="T607" s="1487">
        <f>'НЗ 2-экз'!T603</f>
        <v>0</v>
      </c>
      <c r="U607" s="1487">
        <f>'НЗ 2-экз'!U603</f>
        <v>0</v>
      </c>
      <c r="V607" s="1487">
        <f>'НЗ 2-экз'!V603</f>
        <v>0</v>
      </c>
      <c r="W607" s="1487">
        <f>'НЗ 2-экз'!W603</f>
        <v>0</v>
      </c>
      <c r="X607" s="1487">
        <f>'НЗ 2-экз'!X603</f>
        <v>0</v>
      </c>
      <c r="Y607" s="1487">
        <f>'НЗ 2-экз'!Y603</f>
        <v>0</v>
      </c>
      <c r="Z607" s="1487">
        <f>'НЗ 2-экз'!Z603</f>
        <v>0</v>
      </c>
      <c r="AA607" s="1487">
        <f>'НЗ 2-экз'!AA603</f>
        <v>0</v>
      </c>
      <c r="AB607" s="1487">
        <f>'НЗ 2-экз'!AB603</f>
        <v>0</v>
      </c>
      <c r="AC607" s="1487">
        <f>'НЗ 2-экз'!AC603</f>
        <v>0</v>
      </c>
      <c r="AD607" s="1487">
        <f>'НЗ 2-экз'!AD603</f>
        <v>0</v>
      </c>
      <c r="AE607" s="1488"/>
      <c r="AF607" s="1488"/>
      <c r="AG607" s="1488">
        <f t="shared" si="186"/>
        <v>0</v>
      </c>
      <c r="AH607" s="1488">
        <f t="shared" si="189"/>
        <v>0</v>
      </c>
      <c r="AI607" s="1488">
        <f t="shared" si="187"/>
        <v>0</v>
      </c>
      <c r="AJ607" s="1488">
        <f t="shared" si="190"/>
        <v>0</v>
      </c>
      <c r="AK607" s="1488">
        <f t="shared" si="191"/>
        <v>0</v>
      </c>
      <c r="AL607" s="1488">
        <f t="shared" si="188"/>
        <v>0</v>
      </c>
      <c r="AM607" s="1839"/>
    </row>
    <row r="608" spans="1:39" ht="11.25" hidden="1" customHeight="1" x14ac:dyDescent="0.2">
      <c r="A608" s="1429" t="s">
        <v>248</v>
      </c>
      <c r="B608" s="1057">
        <v>244</v>
      </c>
      <c r="C608" s="1487">
        <f>'НЗ 2-экз'!C604</f>
        <v>0</v>
      </c>
      <c r="D608" s="1487">
        <f>'НЗ 2-экз'!D604</f>
        <v>0</v>
      </c>
      <c r="E608" s="1487">
        <f>'НЗ 2-экз'!E604</f>
        <v>0</v>
      </c>
      <c r="F608" s="1487">
        <f>'НЗ 2-экз'!F604</f>
        <v>0</v>
      </c>
      <c r="G608" s="1487">
        <f>'НЗ 2-экз'!G604</f>
        <v>0</v>
      </c>
      <c r="H608" s="1487">
        <f>'НЗ 2-экз'!H604</f>
        <v>0</v>
      </c>
      <c r="I608" s="1487">
        <f>'НЗ 2-экз'!I604</f>
        <v>0</v>
      </c>
      <c r="J608" s="1487">
        <f>'НЗ 2-экз'!J604</f>
        <v>0</v>
      </c>
      <c r="K608" s="1487">
        <f>'НЗ 2-экз'!K604</f>
        <v>0</v>
      </c>
      <c r="L608" s="1487">
        <f>'НЗ 2-экз'!L604</f>
        <v>0</v>
      </c>
      <c r="M608" s="1487">
        <f>'НЗ 2-экз'!M604</f>
        <v>0</v>
      </c>
      <c r="N608" s="1487">
        <f>'НЗ 2-экз'!N604</f>
        <v>0</v>
      </c>
      <c r="O608" s="1487">
        <f>'НЗ 2-экз'!O604</f>
        <v>0</v>
      </c>
      <c r="P608" s="1487">
        <f>'НЗ 2-экз'!P604</f>
        <v>0</v>
      </c>
      <c r="Q608" s="1487">
        <f>'НЗ 2-экз'!Q604</f>
        <v>0</v>
      </c>
      <c r="R608" s="1487">
        <f>'НЗ 2-экз'!R604</f>
        <v>0</v>
      </c>
      <c r="S608" s="1487">
        <f>'НЗ 2-экз'!S604</f>
        <v>0</v>
      </c>
      <c r="T608" s="1487">
        <f>'НЗ 2-экз'!T604</f>
        <v>0</v>
      </c>
      <c r="U608" s="1487">
        <f>'НЗ 2-экз'!U604</f>
        <v>0</v>
      </c>
      <c r="V608" s="1487">
        <f>'НЗ 2-экз'!V604</f>
        <v>0</v>
      </c>
      <c r="W608" s="1487">
        <f>'НЗ 2-экз'!W604</f>
        <v>0</v>
      </c>
      <c r="X608" s="1487">
        <f>'НЗ 2-экз'!X604</f>
        <v>0</v>
      </c>
      <c r="Y608" s="1487">
        <f>'НЗ 2-экз'!Y604</f>
        <v>0</v>
      </c>
      <c r="Z608" s="1487">
        <f>'НЗ 2-экз'!Z604</f>
        <v>0</v>
      </c>
      <c r="AA608" s="1487">
        <f>'НЗ 2-экз'!AA604</f>
        <v>0</v>
      </c>
      <c r="AB608" s="1487">
        <f>'НЗ 2-экз'!AB604</f>
        <v>0</v>
      </c>
      <c r="AC608" s="1487">
        <f>'НЗ 2-экз'!AC604</f>
        <v>0</v>
      </c>
      <c r="AD608" s="1487">
        <f>'НЗ 2-экз'!AD604</f>
        <v>0</v>
      </c>
      <c r="AE608" s="1488"/>
      <c r="AF608" s="1488"/>
      <c r="AG608" s="1488">
        <f t="shared" si="186"/>
        <v>0</v>
      </c>
      <c r="AH608" s="1488">
        <f t="shared" si="189"/>
        <v>0</v>
      </c>
      <c r="AI608" s="1488">
        <f t="shared" si="187"/>
        <v>0</v>
      </c>
      <c r="AJ608" s="1488">
        <f t="shared" si="190"/>
        <v>0</v>
      </c>
      <c r="AK608" s="1488">
        <f t="shared" si="191"/>
        <v>0</v>
      </c>
      <c r="AL608" s="1488">
        <f t="shared" si="188"/>
        <v>0</v>
      </c>
      <c r="AM608" s="1839"/>
    </row>
    <row r="609" spans="1:39" ht="11.25" hidden="1" customHeight="1" x14ac:dyDescent="0.2">
      <c r="A609" s="1425">
        <v>227</v>
      </c>
      <c r="B609" s="1051">
        <v>244</v>
      </c>
      <c r="C609" s="1487">
        <f>'НЗ 2-экз'!C605</f>
        <v>0</v>
      </c>
      <c r="D609" s="1487">
        <f>'НЗ 2-экз'!D605</f>
        <v>0</v>
      </c>
      <c r="E609" s="1487">
        <f>'НЗ 2-экз'!E605</f>
        <v>0</v>
      </c>
      <c r="F609" s="1487">
        <f>'НЗ 2-экз'!F605</f>
        <v>0</v>
      </c>
      <c r="G609" s="1487">
        <f>'НЗ 2-экз'!G605</f>
        <v>0</v>
      </c>
      <c r="H609" s="1487">
        <f>'НЗ 2-экз'!H605</f>
        <v>0</v>
      </c>
      <c r="I609" s="1487">
        <f>'НЗ 2-экз'!I605</f>
        <v>0</v>
      </c>
      <c r="J609" s="1487">
        <f>'НЗ 2-экз'!J605</f>
        <v>0</v>
      </c>
      <c r="K609" s="1487">
        <f>'НЗ 2-экз'!K605</f>
        <v>0</v>
      </c>
      <c r="L609" s="1487">
        <f>'НЗ 2-экз'!L605</f>
        <v>0</v>
      </c>
      <c r="M609" s="1487">
        <f>'НЗ 2-экз'!M605</f>
        <v>0</v>
      </c>
      <c r="N609" s="1487">
        <f>'НЗ 2-экз'!N605</f>
        <v>0</v>
      </c>
      <c r="O609" s="1487">
        <f>'НЗ 2-экз'!O605</f>
        <v>0</v>
      </c>
      <c r="P609" s="1487">
        <f>'НЗ 2-экз'!P605</f>
        <v>0</v>
      </c>
      <c r="Q609" s="1487">
        <f>'НЗ 2-экз'!Q605</f>
        <v>0</v>
      </c>
      <c r="R609" s="1487">
        <f>'НЗ 2-экз'!R605</f>
        <v>0</v>
      </c>
      <c r="S609" s="1487">
        <f>'НЗ 2-экз'!S605</f>
        <v>0</v>
      </c>
      <c r="T609" s="1487">
        <f>'НЗ 2-экз'!T605</f>
        <v>0</v>
      </c>
      <c r="U609" s="1487">
        <f>'НЗ 2-экз'!U605</f>
        <v>0</v>
      </c>
      <c r="V609" s="1487">
        <f>'НЗ 2-экз'!V605</f>
        <v>0</v>
      </c>
      <c r="W609" s="1487">
        <f>'НЗ 2-экз'!W605</f>
        <v>0</v>
      </c>
      <c r="X609" s="1487">
        <f>'НЗ 2-экз'!X605</f>
        <v>0</v>
      </c>
      <c r="Y609" s="1487">
        <f>'НЗ 2-экз'!Y605</f>
        <v>0</v>
      </c>
      <c r="Z609" s="1487">
        <f>'НЗ 2-экз'!Z605</f>
        <v>0</v>
      </c>
      <c r="AA609" s="1487">
        <f>'НЗ 2-экз'!AA605</f>
        <v>0</v>
      </c>
      <c r="AB609" s="1487">
        <f>'НЗ 2-экз'!AB605</f>
        <v>0</v>
      </c>
      <c r="AC609" s="1487">
        <f>'НЗ 2-экз'!AC605</f>
        <v>0</v>
      </c>
      <c r="AD609" s="1487">
        <f>'НЗ 2-экз'!AD605</f>
        <v>0</v>
      </c>
      <c r="AE609" s="1488"/>
      <c r="AF609" s="1488"/>
      <c r="AG609" s="1488">
        <f t="shared" si="186"/>
        <v>0</v>
      </c>
      <c r="AH609" s="1488">
        <f t="shared" si="189"/>
        <v>0</v>
      </c>
      <c r="AI609" s="1488">
        <f t="shared" si="187"/>
        <v>0</v>
      </c>
      <c r="AJ609" s="1488">
        <f t="shared" si="190"/>
        <v>0</v>
      </c>
      <c r="AK609" s="1488">
        <f t="shared" si="191"/>
        <v>0</v>
      </c>
      <c r="AL609" s="1488">
        <f t="shared" si="188"/>
        <v>0</v>
      </c>
      <c r="AM609" s="1839"/>
    </row>
    <row r="610" spans="1:39" ht="11.25" hidden="1" customHeight="1" x14ac:dyDescent="0.2">
      <c r="A610" s="1429">
        <v>262</v>
      </c>
      <c r="B610" s="1049">
        <v>112</v>
      </c>
      <c r="C610" s="1487">
        <f>'НЗ 2-экз'!C606</f>
        <v>0</v>
      </c>
      <c r="D610" s="1487">
        <f>'НЗ 2-экз'!D606</f>
        <v>0</v>
      </c>
      <c r="E610" s="1487">
        <f>'НЗ 2-экз'!E606</f>
        <v>0</v>
      </c>
      <c r="F610" s="1487">
        <f>'НЗ 2-экз'!F606</f>
        <v>0</v>
      </c>
      <c r="G610" s="1487">
        <f>'НЗ 2-экз'!G606</f>
        <v>0</v>
      </c>
      <c r="H610" s="1487">
        <f>'НЗ 2-экз'!H606</f>
        <v>0</v>
      </c>
      <c r="I610" s="1487">
        <f>'НЗ 2-экз'!I606</f>
        <v>0</v>
      </c>
      <c r="J610" s="1487">
        <f>'НЗ 2-экз'!J606</f>
        <v>0</v>
      </c>
      <c r="K610" s="1487">
        <f>'НЗ 2-экз'!K606</f>
        <v>0</v>
      </c>
      <c r="L610" s="1487">
        <f>'НЗ 2-экз'!L606</f>
        <v>0</v>
      </c>
      <c r="M610" s="1487">
        <f>'НЗ 2-экз'!M606</f>
        <v>0</v>
      </c>
      <c r="N610" s="1487">
        <f>'НЗ 2-экз'!N606</f>
        <v>0</v>
      </c>
      <c r="O610" s="1487">
        <f>'НЗ 2-экз'!O606</f>
        <v>0</v>
      </c>
      <c r="P610" s="1487">
        <f>'НЗ 2-экз'!P606</f>
        <v>0</v>
      </c>
      <c r="Q610" s="1487">
        <f>'НЗ 2-экз'!Q606</f>
        <v>0</v>
      </c>
      <c r="R610" s="1487">
        <f>'НЗ 2-экз'!R606</f>
        <v>0</v>
      </c>
      <c r="S610" s="1487">
        <f>'НЗ 2-экз'!S606</f>
        <v>0</v>
      </c>
      <c r="T610" s="1487">
        <f>'НЗ 2-экз'!T606</f>
        <v>0</v>
      </c>
      <c r="U610" s="1487">
        <f>'НЗ 2-экз'!U606</f>
        <v>0</v>
      </c>
      <c r="V610" s="1487">
        <f>'НЗ 2-экз'!V606</f>
        <v>0</v>
      </c>
      <c r="W610" s="1487">
        <f>'НЗ 2-экз'!W606</f>
        <v>0</v>
      </c>
      <c r="X610" s="1487">
        <f>'НЗ 2-экз'!X606</f>
        <v>0</v>
      </c>
      <c r="Y610" s="1487">
        <f>'НЗ 2-экз'!Y606</f>
        <v>0</v>
      </c>
      <c r="Z610" s="1487">
        <f>'НЗ 2-экз'!Z606</f>
        <v>0</v>
      </c>
      <c r="AA610" s="1487">
        <f>'НЗ 2-экз'!AA606</f>
        <v>0</v>
      </c>
      <c r="AB610" s="1487">
        <f>'НЗ 2-экз'!AB606</f>
        <v>0</v>
      </c>
      <c r="AC610" s="1487">
        <f>'НЗ 2-экз'!AC606</f>
        <v>0</v>
      </c>
      <c r="AD610" s="1487">
        <f>'НЗ 2-экз'!AD606</f>
        <v>0</v>
      </c>
      <c r="AE610" s="1488"/>
      <c r="AF610" s="1488"/>
      <c r="AG610" s="1488">
        <f t="shared" si="186"/>
        <v>0</v>
      </c>
      <c r="AH610" s="1488">
        <f t="shared" si="189"/>
        <v>0</v>
      </c>
      <c r="AI610" s="1488">
        <f t="shared" si="187"/>
        <v>0</v>
      </c>
      <c r="AJ610" s="1488">
        <f t="shared" si="190"/>
        <v>0</v>
      </c>
      <c r="AK610" s="1488">
        <f t="shared" si="191"/>
        <v>0</v>
      </c>
      <c r="AL610" s="1488">
        <f t="shared" si="188"/>
        <v>0</v>
      </c>
      <c r="AM610" s="1839"/>
    </row>
    <row r="611" spans="1:39" ht="11.25" hidden="1" customHeight="1" x14ac:dyDescent="0.2">
      <c r="A611" s="1429">
        <v>262</v>
      </c>
      <c r="B611" s="1049">
        <v>119</v>
      </c>
      <c r="C611" s="1487">
        <f>'НЗ 2-экз'!C607</f>
        <v>0</v>
      </c>
      <c r="D611" s="1487">
        <f>'НЗ 2-экз'!D607</f>
        <v>0</v>
      </c>
      <c r="E611" s="1487">
        <f>'НЗ 2-экз'!E607</f>
        <v>0</v>
      </c>
      <c r="F611" s="1487">
        <f>'НЗ 2-экз'!F607</f>
        <v>0</v>
      </c>
      <c r="G611" s="1487">
        <f>'НЗ 2-экз'!G607</f>
        <v>0</v>
      </c>
      <c r="H611" s="1487">
        <f>'НЗ 2-экз'!H607</f>
        <v>0</v>
      </c>
      <c r="I611" s="1487">
        <f>'НЗ 2-экз'!I607</f>
        <v>0</v>
      </c>
      <c r="J611" s="1487">
        <f>'НЗ 2-экз'!J607</f>
        <v>0</v>
      </c>
      <c r="K611" s="1487">
        <f>'НЗ 2-экз'!K607</f>
        <v>0</v>
      </c>
      <c r="L611" s="1487">
        <f>'НЗ 2-экз'!L607</f>
        <v>0</v>
      </c>
      <c r="M611" s="1487">
        <f>'НЗ 2-экз'!M607</f>
        <v>0</v>
      </c>
      <c r="N611" s="1487">
        <f>'НЗ 2-экз'!N607</f>
        <v>0</v>
      </c>
      <c r="O611" s="1487">
        <f>'НЗ 2-экз'!O607</f>
        <v>0</v>
      </c>
      <c r="P611" s="1487">
        <f>'НЗ 2-экз'!P607</f>
        <v>0</v>
      </c>
      <c r="Q611" s="1487">
        <f>'НЗ 2-экз'!Q607</f>
        <v>0</v>
      </c>
      <c r="R611" s="1487">
        <f>'НЗ 2-экз'!R607</f>
        <v>0</v>
      </c>
      <c r="S611" s="1487">
        <f>'НЗ 2-экз'!S607</f>
        <v>0</v>
      </c>
      <c r="T611" s="1487">
        <f>'НЗ 2-экз'!T607</f>
        <v>0</v>
      </c>
      <c r="U611" s="1487">
        <f>'НЗ 2-экз'!U607</f>
        <v>0</v>
      </c>
      <c r="V611" s="1487">
        <f>'НЗ 2-экз'!V607</f>
        <v>0</v>
      </c>
      <c r="W611" s="1487">
        <f>'НЗ 2-экз'!W607</f>
        <v>0</v>
      </c>
      <c r="X611" s="1487">
        <f>'НЗ 2-экз'!X607</f>
        <v>0</v>
      </c>
      <c r="Y611" s="1487">
        <f>'НЗ 2-экз'!Y607</f>
        <v>0</v>
      </c>
      <c r="Z611" s="1487">
        <f>'НЗ 2-экз'!Z607</f>
        <v>0</v>
      </c>
      <c r="AA611" s="1487">
        <f>'НЗ 2-экз'!AA607</f>
        <v>0</v>
      </c>
      <c r="AB611" s="1487">
        <f>'НЗ 2-экз'!AB607</f>
        <v>0</v>
      </c>
      <c r="AC611" s="1487">
        <f>'НЗ 2-экз'!AC607</f>
        <v>0</v>
      </c>
      <c r="AD611" s="1487">
        <f>'НЗ 2-экз'!AD607</f>
        <v>0</v>
      </c>
      <c r="AE611" s="1488"/>
      <c r="AF611" s="1488"/>
      <c r="AG611" s="1488">
        <f t="shared" si="186"/>
        <v>0</v>
      </c>
      <c r="AH611" s="1488">
        <f t="shared" si="189"/>
        <v>0</v>
      </c>
      <c r="AI611" s="1488">
        <f t="shared" si="187"/>
        <v>0</v>
      </c>
      <c r="AJ611" s="1488">
        <f t="shared" si="190"/>
        <v>0</v>
      </c>
      <c r="AK611" s="1488">
        <f t="shared" si="191"/>
        <v>0</v>
      </c>
      <c r="AL611" s="1488">
        <f t="shared" si="188"/>
        <v>0</v>
      </c>
      <c r="AM611" s="1839"/>
    </row>
    <row r="612" spans="1:39" ht="11.25" hidden="1" customHeight="1" x14ac:dyDescent="0.2">
      <c r="A612" s="1425">
        <v>266</v>
      </c>
      <c r="B612" s="1051">
        <v>111</v>
      </c>
      <c r="C612" s="1487">
        <f>'НЗ 2-экз'!C608</f>
        <v>0</v>
      </c>
      <c r="D612" s="1487">
        <f>'НЗ 2-экз'!D608</f>
        <v>0</v>
      </c>
      <c r="E612" s="1487">
        <f>'НЗ 2-экз'!E608</f>
        <v>0</v>
      </c>
      <c r="F612" s="1487">
        <f>'НЗ 2-экз'!F608</f>
        <v>0</v>
      </c>
      <c r="G612" s="1487">
        <f>'НЗ 2-экз'!G608</f>
        <v>0</v>
      </c>
      <c r="H612" s="1487">
        <f>'НЗ 2-экз'!H608</f>
        <v>0</v>
      </c>
      <c r="I612" s="1487">
        <f>'НЗ 2-экз'!I608</f>
        <v>0</v>
      </c>
      <c r="J612" s="1487">
        <f>'НЗ 2-экз'!J608</f>
        <v>0</v>
      </c>
      <c r="K612" s="1487">
        <f>'НЗ 2-экз'!K608</f>
        <v>0</v>
      </c>
      <c r="L612" s="1487">
        <f>'НЗ 2-экз'!L608</f>
        <v>0</v>
      </c>
      <c r="M612" s="1487">
        <f>'НЗ 2-экз'!M608</f>
        <v>0</v>
      </c>
      <c r="N612" s="1487">
        <f>'НЗ 2-экз'!N608</f>
        <v>0</v>
      </c>
      <c r="O612" s="1487">
        <f>'НЗ 2-экз'!O608</f>
        <v>0</v>
      </c>
      <c r="P612" s="1487">
        <f>'НЗ 2-экз'!P608</f>
        <v>0</v>
      </c>
      <c r="Q612" s="1487">
        <f>'НЗ 2-экз'!Q608</f>
        <v>0</v>
      </c>
      <c r="R612" s="1487">
        <f>'НЗ 2-экз'!R608</f>
        <v>0</v>
      </c>
      <c r="S612" s="1487">
        <f>'НЗ 2-экз'!S608</f>
        <v>0</v>
      </c>
      <c r="T612" s="1487">
        <f>'НЗ 2-экз'!T608</f>
        <v>0</v>
      </c>
      <c r="U612" s="1487">
        <f>'НЗ 2-экз'!U608</f>
        <v>0</v>
      </c>
      <c r="V612" s="1487">
        <f>'НЗ 2-экз'!V608</f>
        <v>0</v>
      </c>
      <c r="W612" s="1487">
        <f>'НЗ 2-экз'!W608</f>
        <v>0</v>
      </c>
      <c r="X612" s="1487">
        <f>'НЗ 2-экз'!X608</f>
        <v>0</v>
      </c>
      <c r="Y612" s="1487">
        <f>'НЗ 2-экз'!Y608</f>
        <v>0</v>
      </c>
      <c r="Z612" s="1487">
        <f>'НЗ 2-экз'!Z608</f>
        <v>0</v>
      </c>
      <c r="AA612" s="1487">
        <f>'НЗ 2-экз'!AA608</f>
        <v>0</v>
      </c>
      <c r="AB612" s="1487">
        <f>'НЗ 2-экз'!AB608</f>
        <v>0</v>
      </c>
      <c r="AC612" s="1487">
        <f>'НЗ 2-экз'!AC608</f>
        <v>0</v>
      </c>
      <c r="AD612" s="1487">
        <f>'НЗ 2-экз'!AD608</f>
        <v>0</v>
      </c>
      <c r="AE612" s="1488"/>
      <c r="AF612" s="1488"/>
      <c r="AG612" s="1488">
        <f t="shared" si="186"/>
        <v>0</v>
      </c>
      <c r="AH612" s="1488">
        <f t="shared" si="189"/>
        <v>0</v>
      </c>
      <c r="AI612" s="1488">
        <f t="shared" si="187"/>
        <v>0</v>
      </c>
      <c r="AJ612" s="1488">
        <f t="shared" si="190"/>
        <v>0</v>
      </c>
      <c r="AK612" s="1488">
        <f t="shared" si="191"/>
        <v>0</v>
      </c>
      <c r="AL612" s="1488">
        <f t="shared" si="188"/>
        <v>0</v>
      </c>
      <c r="AM612" s="1839"/>
    </row>
    <row r="613" spans="1:39" ht="11.25" hidden="1" customHeight="1" x14ac:dyDescent="0.2">
      <c r="A613" s="1425">
        <v>266</v>
      </c>
      <c r="B613" s="1051">
        <v>112</v>
      </c>
      <c r="C613" s="1487">
        <f>'НЗ 2-экз'!C609</f>
        <v>0</v>
      </c>
      <c r="D613" s="1487">
        <f>'НЗ 2-экз'!D609</f>
        <v>0</v>
      </c>
      <c r="E613" s="1487">
        <f>'НЗ 2-экз'!E609</f>
        <v>0</v>
      </c>
      <c r="F613" s="1487">
        <f>'НЗ 2-экз'!F609</f>
        <v>0</v>
      </c>
      <c r="G613" s="1487">
        <f>'НЗ 2-экз'!G609</f>
        <v>0</v>
      </c>
      <c r="H613" s="1487">
        <f>'НЗ 2-экз'!H609</f>
        <v>0</v>
      </c>
      <c r="I613" s="1487">
        <f>'НЗ 2-экз'!I609</f>
        <v>0</v>
      </c>
      <c r="J613" s="1487">
        <f>'НЗ 2-экз'!J609</f>
        <v>0</v>
      </c>
      <c r="K613" s="1487">
        <f>'НЗ 2-экз'!K609</f>
        <v>0</v>
      </c>
      <c r="L613" s="1487">
        <f>'НЗ 2-экз'!L609</f>
        <v>0</v>
      </c>
      <c r="M613" s="1487">
        <f>'НЗ 2-экз'!M609</f>
        <v>0</v>
      </c>
      <c r="N613" s="1487">
        <f>'НЗ 2-экз'!N609</f>
        <v>0</v>
      </c>
      <c r="O613" s="1487">
        <f>'НЗ 2-экз'!O609</f>
        <v>0</v>
      </c>
      <c r="P613" s="1487">
        <f>'НЗ 2-экз'!P609</f>
        <v>0</v>
      </c>
      <c r="Q613" s="1487">
        <f>'НЗ 2-экз'!Q609</f>
        <v>0</v>
      </c>
      <c r="R613" s="1487">
        <f>'НЗ 2-экз'!R609</f>
        <v>0</v>
      </c>
      <c r="S613" s="1487">
        <f>'НЗ 2-экз'!S609</f>
        <v>0</v>
      </c>
      <c r="T613" s="1487">
        <f>'НЗ 2-экз'!T609</f>
        <v>0</v>
      </c>
      <c r="U613" s="1487">
        <f>'НЗ 2-экз'!U609</f>
        <v>0</v>
      </c>
      <c r="V613" s="1487">
        <f>'НЗ 2-экз'!V609</f>
        <v>0</v>
      </c>
      <c r="W613" s="1487">
        <f>'НЗ 2-экз'!W609</f>
        <v>0</v>
      </c>
      <c r="X613" s="1487">
        <f>'НЗ 2-экз'!X609</f>
        <v>0</v>
      </c>
      <c r="Y613" s="1487">
        <f>'НЗ 2-экз'!Y609</f>
        <v>0</v>
      </c>
      <c r="Z613" s="1487">
        <f>'НЗ 2-экз'!Z609</f>
        <v>0</v>
      </c>
      <c r="AA613" s="1487">
        <f>'НЗ 2-экз'!AA609</f>
        <v>0</v>
      </c>
      <c r="AB613" s="1487">
        <f>'НЗ 2-экз'!AB609</f>
        <v>0</v>
      </c>
      <c r="AC613" s="1487">
        <f>'НЗ 2-экз'!AC609</f>
        <v>0</v>
      </c>
      <c r="AD613" s="1487">
        <f>'НЗ 2-экз'!AD609</f>
        <v>0</v>
      </c>
      <c r="AE613" s="1488"/>
      <c r="AF613" s="1488"/>
      <c r="AG613" s="1488">
        <f t="shared" si="186"/>
        <v>0</v>
      </c>
      <c r="AH613" s="1488">
        <f t="shared" si="189"/>
        <v>0</v>
      </c>
      <c r="AI613" s="1488">
        <f t="shared" si="187"/>
        <v>0</v>
      </c>
      <c r="AJ613" s="1488">
        <f t="shared" si="190"/>
        <v>0</v>
      </c>
      <c r="AK613" s="1488">
        <f t="shared" si="191"/>
        <v>0</v>
      </c>
      <c r="AL613" s="1488">
        <f t="shared" si="188"/>
        <v>0</v>
      </c>
      <c r="AM613" s="1839"/>
    </row>
    <row r="614" spans="1:39" ht="11.25" hidden="1" customHeight="1" x14ac:dyDescent="0.2">
      <c r="A614" s="1425">
        <v>266</v>
      </c>
      <c r="B614" s="1051">
        <v>119</v>
      </c>
      <c r="C614" s="1487">
        <f>'НЗ 2-экз'!C610</f>
        <v>0</v>
      </c>
      <c r="D614" s="1487">
        <f>'НЗ 2-экз'!D610</f>
        <v>0</v>
      </c>
      <c r="E614" s="1487">
        <f>'НЗ 2-экз'!E610</f>
        <v>0</v>
      </c>
      <c r="F614" s="1487">
        <f>'НЗ 2-экз'!F610</f>
        <v>0</v>
      </c>
      <c r="G614" s="1487">
        <f>'НЗ 2-экз'!G610</f>
        <v>0</v>
      </c>
      <c r="H614" s="1487">
        <f>'НЗ 2-экз'!H610</f>
        <v>0</v>
      </c>
      <c r="I614" s="1487">
        <f>'НЗ 2-экз'!I610</f>
        <v>0</v>
      </c>
      <c r="J614" s="1487">
        <f>'НЗ 2-экз'!J610</f>
        <v>0</v>
      </c>
      <c r="K614" s="1487">
        <f>'НЗ 2-экз'!K610</f>
        <v>0</v>
      </c>
      <c r="L614" s="1487">
        <f>'НЗ 2-экз'!L610</f>
        <v>0</v>
      </c>
      <c r="M614" s="1487">
        <f>'НЗ 2-экз'!M610</f>
        <v>0</v>
      </c>
      <c r="N614" s="1487">
        <f>'НЗ 2-экз'!N610</f>
        <v>0</v>
      </c>
      <c r="O614" s="1487">
        <f>'НЗ 2-экз'!O610</f>
        <v>0</v>
      </c>
      <c r="P614" s="1487">
        <f>'НЗ 2-экз'!P610</f>
        <v>0</v>
      </c>
      <c r="Q614" s="1487">
        <f>'НЗ 2-экз'!Q610</f>
        <v>0</v>
      </c>
      <c r="R614" s="1487">
        <f>'НЗ 2-экз'!R610</f>
        <v>0</v>
      </c>
      <c r="S614" s="1487">
        <f>'НЗ 2-экз'!S610</f>
        <v>0</v>
      </c>
      <c r="T614" s="1487">
        <f>'НЗ 2-экз'!T610</f>
        <v>0</v>
      </c>
      <c r="U614" s="1487">
        <f>'НЗ 2-экз'!U610</f>
        <v>0</v>
      </c>
      <c r="V614" s="1487">
        <f>'НЗ 2-экз'!V610</f>
        <v>0</v>
      </c>
      <c r="W614" s="1487">
        <f>'НЗ 2-экз'!W610</f>
        <v>0</v>
      </c>
      <c r="X614" s="1487">
        <f>'НЗ 2-экз'!X610</f>
        <v>0</v>
      </c>
      <c r="Y614" s="1487">
        <f>'НЗ 2-экз'!Y610</f>
        <v>0</v>
      </c>
      <c r="Z614" s="1487">
        <f>'НЗ 2-экз'!Z610</f>
        <v>0</v>
      </c>
      <c r="AA614" s="1487">
        <f>'НЗ 2-экз'!AA610</f>
        <v>0</v>
      </c>
      <c r="AB614" s="1487">
        <f>'НЗ 2-экз'!AB610</f>
        <v>0</v>
      </c>
      <c r="AC614" s="1487">
        <f>'НЗ 2-экз'!AC610</f>
        <v>0</v>
      </c>
      <c r="AD614" s="1487">
        <f>'НЗ 2-экз'!AD610</f>
        <v>0</v>
      </c>
      <c r="AE614" s="1488"/>
      <c r="AF614" s="1488"/>
      <c r="AG614" s="1488">
        <f t="shared" si="186"/>
        <v>0</v>
      </c>
      <c r="AH614" s="1488">
        <f t="shared" si="189"/>
        <v>0</v>
      </c>
      <c r="AI614" s="1488">
        <f t="shared" si="187"/>
        <v>0</v>
      </c>
      <c r="AJ614" s="1488">
        <f t="shared" si="190"/>
        <v>0</v>
      </c>
      <c r="AK614" s="1488">
        <f t="shared" si="191"/>
        <v>0</v>
      </c>
      <c r="AL614" s="1488">
        <f t="shared" si="188"/>
        <v>0</v>
      </c>
      <c r="AM614" s="1839"/>
    </row>
    <row r="615" spans="1:39" ht="11.25" hidden="1" customHeight="1" x14ac:dyDescent="0.2">
      <c r="A615" s="1425">
        <v>267</v>
      </c>
      <c r="B615" s="1051">
        <v>112</v>
      </c>
      <c r="C615" s="1487">
        <f>'НЗ 2-экз'!C611</f>
        <v>0</v>
      </c>
      <c r="D615" s="1487">
        <f>'НЗ 2-экз'!D611</f>
        <v>0</v>
      </c>
      <c r="E615" s="1487">
        <f>'НЗ 2-экз'!E611</f>
        <v>0</v>
      </c>
      <c r="F615" s="1487">
        <f>'НЗ 2-экз'!F611</f>
        <v>0</v>
      </c>
      <c r="G615" s="1487">
        <f>'НЗ 2-экз'!G611</f>
        <v>0</v>
      </c>
      <c r="H615" s="1487">
        <f>'НЗ 2-экз'!H611</f>
        <v>0</v>
      </c>
      <c r="I615" s="1487">
        <f>'НЗ 2-экз'!I611</f>
        <v>0</v>
      </c>
      <c r="J615" s="1487">
        <f>'НЗ 2-экз'!J611</f>
        <v>0</v>
      </c>
      <c r="K615" s="1487">
        <f>'НЗ 2-экз'!K611</f>
        <v>0</v>
      </c>
      <c r="L615" s="1487">
        <f>'НЗ 2-экз'!L611</f>
        <v>0</v>
      </c>
      <c r="M615" s="1487">
        <f>'НЗ 2-экз'!M611</f>
        <v>0</v>
      </c>
      <c r="N615" s="1487">
        <f>'НЗ 2-экз'!N611</f>
        <v>0</v>
      </c>
      <c r="O615" s="1487">
        <f>'НЗ 2-экз'!O611</f>
        <v>0</v>
      </c>
      <c r="P615" s="1487">
        <f>'НЗ 2-экз'!P611</f>
        <v>0</v>
      </c>
      <c r="Q615" s="1487">
        <f>'НЗ 2-экз'!Q611</f>
        <v>0</v>
      </c>
      <c r="R615" s="1487">
        <f>'НЗ 2-экз'!R611</f>
        <v>0</v>
      </c>
      <c r="S615" s="1487">
        <f>'НЗ 2-экз'!S611</f>
        <v>0</v>
      </c>
      <c r="T615" s="1487">
        <f>'НЗ 2-экз'!T611</f>
        <v>0</v>
      </c>
      <c r="U615" s="1487">
        <f>'НЗ 2-экз'!U611</f>
        <v>0</v>
      </c>
      <c r="V615" s="1487">
        <f>'НЗ 2-экз'!V611</f>
        <v>0</v>
      </c>
      <c r="W615" s="1487">
        <f>'НЗ 2-экз'!W611</f>
        <v>0</v>
      </c>
      <c r="X615" s="1487">
        <f>'НЗ 2-экз'!X611</f>
        <v>0</v>
      </c>
      <c r="Y615" s="1487">
        <f>'НЗ 2-экз'!Y611</f>
        <v>0</v>
      </c>
      <c r="Z615" s="1487">
        <f>'НЗ 2-экз'!Z611</f>
        <v>0</v>
      </c>
      <c r="AA615" s="1487">
        <f>'НЗ 2-экз'!AA611</f>
        <v>0</v>
      </c>
      <c r="AB615" s="1487">
        <f>'НЗ 2-экз'!AB611</f>
        <v>0</v>
      </c>
      <c r="AC615" s="1487">
        <f>'НЗ 2-экз'!AC611</f>
        <v>0</v>
      </c>
      <c r="AD615" s="1487">
        <f>'НЗ 2-экз'!AD611</f>
        <v>0</v>
      </c>
      <c r="AE615" s="1488"/>
      <c r="AF615" s="1488"/>
      <c r="AG615" s="1488">
        <f t="shared" si="186"/>
        <v>0</v>
      </c>
      <c r="AH615" s="1488">
        <f t="shared" si="189"/>
        <v>0</v>
      </c>
      <c r="AI615" s="1488">
        <f t="shared" si="187"/>
        <v>0</v>
      </c>
      <c r="AJ615" s="1488">
        <f t="shared" si="190"/>
        <v>0</v>
      </c>
      <c r="AK615" s="1488">
        <f t="shared" si="191"/>
        <v>0</v>
      </c>
      <c r="AL615" s="1488">
        <f t="shared" si="188"/>
        <v>0</v>
      </c>
      <c r="AM615" s="1839"/>
    </row>
    <row r="616" spans="1:39" ht="11.25" hidden="1" customHeight="1" x14ac:dyDescent="0.2">
      <c r="A616" s="1429">
        <v>291</v>
      </c>
      <c r="B616" s="1147">
        <v>851</v>
      </c>
      <c r="C616" s="1487">
        <f>'НЗ 2-экз'!C612</f>
        <v>0</v>
      </c>
      <c r="D616" s="1487">
        <f>'НЗ 2-экз'!D612</f>
        <v>0</v>
      </c>
      <c r="E616" s="1487">
        <f>'НЗ 2-экз'!E612</f>
        <v>0</v>
      </c>
      <c r="F616" s="1487">
        <f>'НЗ 2-экз'!F612</f>
        <v>0</v>
      </c>
      <c r="G616" s="1487">
        <f>'НЗ 2-экз'!G612</f>
        <v>0</v>
      </c>
      <c r="H616" s="1487">
        <f>'НЗ 2-экз'!H612</f>
        <v>0</v>
      </c>
      <c r="I616" s="1487">
        <f>'НЗ 2-экз'!I612</f>
        <v>0</v>
      </c>
      <c r="J616" s="1487">
        <f>'НЗ 2-экз'!J612</f>
        <v>0</v>
      </c>
      <c r="K616" s="1487">
        <f>'НЗ 2-экз'!K612</f>
        <v>0</v>
      </c>
      <c r="L616" s="1487">
        <f>'НЗ 2-экз'!L612</f>
        <v>0</v>
      </c>
      <c r="M616" s="1487">
        <f>'НЗ 2-экз'!M612</f>
        <v>0</v>
      </c>
      <c r="N616" s="1487">
        <f>'НЗ 2-экз'!N612</f>
        <v>0</v>
      </c>
      <c r="O616" s="1487">
        <f>'НЗ 2-экз'!O612</f>
        <v>0</v>
      </c>
      <c r="P616" s="1487">
        <f>'НЗ 2-экз'!P612</f>
        <v>0</v>
      </c>
      <c r="Q616" s="1487">
        <f>'НЗ 2-экз'!Q612</f>
        <v>0</v>
      </c>
      <c r="R616" s="1487">
        <f>'НЗ 2-экз'!R612</f>
        <v>0</v>
      </c>
      <c r="S616" s="1487">
        <f>'НЗ 2-экз'!S612</f>
        <v>0</v>
      </c>
      <c r="T616" s="1487">
        <f>'НЗ 2-экз'!T612</f>
        <v>0</v>
      </c>
      <c r="U616" s="1487">
        <f>'НЗ 2-экз'!U612</f>
        <v>0</v>
      </c>
      <c r="V616" s="1487">
        <f>'НЗ 2-экз'!V612</f>
        <v>0</v>
      </c>
      <c r="W616" s="1487">
        <f>'НЗ 2-экз'!W612</f>
        <v>0</v>
      </c>
      <c r="X616" s="1487">
        <f>'НЗ 2-экз'!X612</f>
        <v>0</v>
      </c>
      <c r="Y616" s="1487">
        <f>'НЗ 2-экз'!Y612</f>
        <v>0</v>
      </c>
      <c r="Z616" s="1487">
        <f>'НЗ 2-экз'!Z612</f>
        <v>0</v>
      </c>
      <c r="AA616" s="1487">
        <f>'НЗ 2-экз'!AA612</f>
        <v>0</v>
      </c>
      <c r="AB616" s="1487">
        <f>'НЗ 2-экз'!AB612</f>
        <v>0</v>
      </c>
      <c r="AC616" s="1487">
        <f>'НЗ 2-экз'!AC612</f>
        <v>0</v>
      </c>
      <c r="AD616" s="1487">
        <f>'НЗ 2-экз'!AD612</f>
        <v>0</v>
      </c>
      <c r="AE616" s="1488"/>
      <c r="AF616" s="1488"/>
      <c r="AG616" s="1488">
        <f t="shared" si="186"/>
        <v>0</v>
      </c>
      <c r="AH616" s="1488">
        <f t="shared" si="189"/>
        <v>0</v>
      </c>
      <c r="AI616" s="1488">
        <f t="shared" si="187"/>
        <v>0</v>
      </c>
      <c r="AJ616" s="1488">
        <f t="shared" si="190"/>
        <v>0</v>
      </c>
      <c r="AK616" s="1488">
        <f t="shared" si="191"/>
        <v>0</v>
      </c>
      <c r="AL616" s="1488">
        <f t="shared" si="188"/>
        <v>0</v>
      </c>
      <c r="AM616" s="1839"/>
    </row>
    <row r="617" spans="1:39" ht="11.25" hidden="1" customHeight="1" x14ac:dyDescent="0.2">
      <c r="A617" s="1429">
        <v>291</v>
      </c>
      <c r="B617" s="1147">
        <v>851</v>
      </c>
      <c r="C617" s="1487">
        <f>'НЗ 2-экз'!C613</f>
        <v>0</v>
      </c>
      <c r="D617" s="1487">
        <f>'НЗ 2-экз'!D613</f>
        <v>0</v>
      </c>
      <c r="E617" s="1487">
        <f>'НЗ 2-экз'!E613</f>
        <v>0</v>
      </c>
      <c r="F617" s="1487">
        <f>'НЗ 2-экз'!F613</f>
        <v>0</v>
      </c>
      <c r="G617" s="1487">
        <f>'НЗ 2-экз'!G613</f>
        <v>0</v>
      </c>
      <c r="H617" s="1487">
        <f>'НЗ 2-экз'!H613</f>
        <v>0</v>
      </c>
      <c r="I617" s="1487">
        <f>'НЗ 2-экз'!I613</f>
        <v>0</v>
      </c>
      <c r="J617" s="1487">
        <f>'НЗ 2-экз'!J613</f>
        <v>0</v>
      </c>
      <c r="K617" s="1487">
        <f>'НЗ 2-экз'!K613</f>
        <v>0</v>
      </c>
      <c r="L617" s="1487">
        <f>'НЗ 2-экз'!L613</f>
        <v>0</v>
      </c>
      <c r="M617" s="1487">
        <f>'НЗ 2-экз'!M613</f>
        <v>0</v>
      </c>
      <c r="N617" s="1487">
        <f>'НЗ 2-экз'!N613</f>
        <v>0</v>
      </c>
      <c r="O617" s="1487">
        <f>'НЗ 2-экз'!O613</f>
        <v>0</v>
      </c>
      <c r="P617" s="1487">
        <f>'НЗ 2-экз'!P613</f>
        <v>0</v>
      </c>
      <c r="Q617" s="1487">
        <f>'НЗ 2-экз'!Q613</f>
        <v>0</v>
      </c>
      <c r="R617" s="1487">
        <f>'НЗ 2-экз'!R613</f>
        <v>0</v>
      </c>
      <c r="S617" s="1487">
        <f>'НЗ 2-экз'!S613</f>
        <v>0</v>
      </c>
      <c r="T617" s="1487">
        <f>'НЗ 2-экз'!T613</f>
        <v>0</v>
      </c>
      <c r="U617" s="1487">
        <f>'НЗ 2-экз'!U613</f>
        <v>0</v>
      </c>
      <c r="V617" s="1487">
        <f>'НЗ 2-экз'!V613</f>
        <v>0</v>
      </c>
      <c r="W617" s="1487">
        <f>'НЗ 2-экз'!W613</f>
        <v>0</v>
      </c>
      <c r="X617" s="1487">
        <f>'НЗ 2-экз'!X613</f>
        <v>0</v>
      </c>
      <c r="Y617" s="1487">
        <f>'НЗ 2-экз'!Y613</f>
        <v>0</v>
      </c>
      <c r="Z617" s="1487">
        <f>'НЗ 2-экз'!Z613</f>
        <v>0</v>
      </c>
      <c r="AA617" s="1487">
        <f>'НЗ 2-экз'!AA613</f>
        <v>0</v>
      </c>
      <c r="AB617" s="1487">
        <f>'НЗ 2-экз'!AB613</f>
        <v>0</v>
      </c>
      <c r="AC617" s="1487">
        <f>'НЗ 2-экз'!AC613</f>
        <v>0</v>
      </c>
      <c r="AD617" s="1487">
        <f>'НЗ 2-экз'!AD613</f>
        <v>0</v>
      </c>
      <c r="AE617" s="1488"/>
      <c r="AF617" s="1488"/>
      <c r="AG617" s="1488">
        <f t="shared" si="186"/>
        <v>0</v>
      </c>
      <c r="AH617" s="1488">
        <f t="shared" si="189"/>
        <v>0</v>
      </c>
      <c r="AI617" s="1488">
        <f t="shared" si="187"/>
        <v>0</v>
      </c>
      <c r="AJ617" s="1488">
        <f t="shared" si="190"/>
        <v>0</v>
      </c>
      <c r="AK617" s="1488">
        <f t="shared" si="191"/>
        <v>0</v>
      </c>
      <c r="AL617" s="1488">
        <f t="shared" si="188"/>
        <v>0</v>
      </c>
      <c r="AM617" s="1839"/>
    </row>
    <row r="618" spans="1:39" ht="11.25" hidden="1" customHeight="1" x14ac:dyDescent="0.2">
      <c r="A618" s="1429">
        <v>291</v>
      </c>
      <c r="B618" s="1049">
        <v>852</v>
      </c>
      <c r="C618" s="1487">
        <f>'НЗ 2-экз'!C614</f>
        <v>0</v>
      </c>
      <c r="D618" s="1487">
        <f>'НЗ 2-экз'!D614</f>
        <v>0</v>
      </c>
      <c r="E618" s="1487">
        <f>'НЗ 2-экз'!E614</f>
        <v>0</v>
      </c>
      <c r="F618" s="1487">
        <f>'НЗ 2-экз'!F614</f>
        <v>0</v>
      </c>
      <c r="G618" s="1487">
        <f>'НЗ 2-экз'!G614</f>
        <v>0</v>
      </c>
      <c r="H618" s="1487">
        <f>'НЗ 2-экз'!H614</f>
        <v>0</v>
      </c>
      <c r="I618" s="1487">
        <f>'НЗ 2-экз'!I614</f>
        <v>0</v>
      </c>
      <c r="J618" s="1487">
        <f>'НЗ 2-экз'!J614</f>
        <v>0</v>
      </c>
      <c r="K618" s="1487">
        <f>'НЗ 2-экз'!K614</f>
        <v>0</v>
      </c>
      <c r="L618" s="1487">
        <f>'НЗ 2-экз'!L614</f>
        <v>0</v>
      </c>
      <c r="M618" s="1487">
        <f>'НЗ 2-экз'!M614</f>
        <v>0</v>
      </c>
      <c r="N618" s="1487">
        <f>'НЗ 2-экз'!N614</f>
        <v>0</v>
      </c>
      <c r="O618" s="1487">
        <f>'НЗ 2-экз'!O614</f>
        <v>0</v>
      </c>
      <c r="P618" s="1487">
        <f>'НЗ 2-экз'!P614</f>
        <v>0</v>
      </c>
      <c r="Q618" s="1487">
        <f>'НЗ 2-экз'!Q614</f>
        <v>0</v>
      </c>
      <c r="R618" s="1487">
        <f>'НЗ 2-экз'!R614</f>
        <v>0</v>
      </c>
      <c r="S618" s="1487">
        <f>'НЗ 2-экз'!S614</f>
        <v>0</v>
      </c>
      <c r="T618" s="1487">
        <f>'НЗ 2-экз'!T614</f>
        <v>0</v>
      </c>
      <c r="U618" s="1487">
        <f>'НЗ 2-экз'!U614</f>
        <v>0</v>
      </c>
      <c r="V618" s="1487">
        <f>'НЗ 2-экз'!V614</f>
        <v>0</v>
      </c>
      <c r="W618" s="1487">
        <f>'НЗ 2-экз'!W614</f>
        <v>0</v>
      </c>
      <c r="X618" s="1487">
        <f>'НЗ 2-экз'!X614</f>
        <v>0</v>
      </c>
      <c r="Y618" s="1487">
        <f>'НЗ 2-экз'!Y614</f>
        <v>0</v>
      </c>
      <c r="Z618" s="1487">
        <f>'НЗ 2-экз'!Z614</f>
        <v>0</v>
      </c>
      <c r="AA618" s="1487">
        <f>'НЗ 2-экз'!AA614</f>
        <v>0</v>
      </c>
      <c r="AB618" s="1487">
        <f>'НЗ 2-экз'!AB614</f>
        <v>0</v>
      </c>
      <c r="AC618" s="1487">
        <f>'НЗ 2-экз'!AC614</f>
        <v>0</v>
      </c>
      <c r="AD618" s="1487">
        <f>'НЗ 2-экз'!AD614</f>
        <v>0</v>
      </c>
      <c r="AE618" s="1488"/>
      <c r="AF618" s="1488"/>
      <c r="AG618" s="1488">
        <f t="shared" si="186"/>
        <v>0</v>
      </c>
      <c r="AH618" s="1488">
        <f t="shared" si="189"/>
        <v>0</v>
      </c>
      <c r="AI618" s="1488">
        <f t="shared" si="187"/>
        <v>0</v>
      </c>
      <c r="AJ618" s="1488">
        <f t="shared" si="190"/>
        <v>0</v>
      </c>
      <c r="AK618" s="1488">
        <f t="shared" si="191"/>
        <v>0</v>
      </c>
      <c r="AL618" s="1488">
        <f t="shared" si="188"/>
        <v>0</v>
      </c>
      <c r="AM618" s="1839"/>
    </row>
    <row r="619" spans="1:39" ht="11.25" hidden="1" customHeight="1" x14ac:dyDescent="0.2">
      <c r="A619" s="1429">
        <v>291</v>
      </c>
      <c r="B619" s="1147">
        <v>853</v>
      </c>
      <c r="C619" s="1487">
        <f>'НЗ 2-экз'!C615</f>
        <v>0</v>
      </c>
      <c r="D619" s="1487">
        <f>'НЗ 2-экз'!D615</f>
        <v>0</v>
      </c>
      <c r="E619" s="1487">
        <f>'НЗ 2-экз'!E615</f>
        <v>0</v>
      </c>
      <c r="F619" s="1487">
        <f>'НЗ 2-экз'!F615</f>
        <v>0</v>
      </c>
      <c r="G619" s="1487">
        <f>'НЗ 2-экз'!G615</f>
        <v>0</v>
      </c>
      <c r="H619" s="1487">
        <f>'НЗ 2-экз'!H615</f>
        <v>0</v>
      </c>
      <c r="I619" s="1487">
        <f>'НЗ 2-экз'!I615</f>
        <v>0</v>
      </c>
      <c r="J619" s="1487">
        <f>'НЗ 2-экз'!J615</f>
        <v>0</v>
      </c>
      <c r="K619" s="1487">
        <f>'НЗ 2-экз'!K615</f>
        <v>0</v>
      </c>
      <c r="L619" s="1487">
        <f>'НЗ 2-экз'!L615</f>
        <v>0</v>
      </c>
      <c r="M619" s="1487">
        <f>'НЗ 2-экз'!M615</f>
        <v>0</v>
      </c>
      <c r="N619" s="1487">
        <f>'НЗ 2-экз'!N615</f>
        <v>0</v>
      </c>
      <c r="O619" s="1487">
        <f>'НЗ 2-экз'!O615</f>
        <v>0</v>
      </c>
      <c r="P619" s="1487">
        <f>'НЗ 2-экз'!P615</f>
        <v>0</v>
      </c>
      <c r="Q619" s="1487">
        <f>'НЗ 2-экз'!Q615</f>
        <v>0</v>
      </c>
      <c r="R619" s="1487">
        <f>'НЗ 2-экз'!R615</f>
        <v>0</v>
      </c>
      <c r="S619" s="1487">
        <f>'НЗ 2-экз'!S615</f>
        <v>0</v>
      </c>
      <c r="T619" s="1487">
        <f>'НЗ 2-экз'!T615</f>
        <v>0</v>
      </c>
      <c r="U619" s="1487">
        <f>'НЗ 2-экз'!U615</f>
        <v>0</v>
      </c>
      <c r="V619" s="1487">
        <f>'НЗ 2-экз'!V615</f>
        <v>0</v>
      </c>
      <c r="W619" s="1487">
        <f>'НЗ 2-экз'!W615</f>
        <v>0</v>
      </c>
      <c r="X619" s="1487">
        <f>'НЗ 2-экз'!X615</f>
        <v>0</v>
      </c>
      <c r="Y619" s="1487">
        <f>'НЗ 2-экз'!Y615</f>
        <v>0</v>
      </c>
      <c r="Z619" s="1487">
        <f>'НЗ 2-экз'!Z615</f>
        <v>0</v>
      </c>
      <c r="AA619" s="1487">
        <f>'НЗ 2-экз'!AA615</f>
        <v>0</v>
      </c>
      <c r="AB619" s="1487">
        <f>'НЗ 2-экз'!AB615</f>
        <v>0</v>
      </c>
      <c r="AC619" s="1487">
        <f>'НЗ 2-экз'!AC615</f>
        <v>0</v>
      </c>
      <c r="AD619" s="1487">
        <f>'НЗ 2-экз'!AD615</f>
        <v>0</v>
      </c>
      <c r="AE619" s="1488"/>
      <c r="AF619" s="1488"/>
      <c r="AG619" s="1488">
        <f t="shared" si="186"/>
        <v>0</v>
      </c>
      <c r="AH619" s="1488">
        <f t="shared" si="189"/>
        <v>0</v>
      </c>
      <c r="AI619" s="1488">
        <f t="shared" si="187"/>
        <v>0</v>
      </c>
      <c r="AJ619" s="1488">
        <f t="shared" si="190"/>
        <v>0</v>
      </c>
      <c r="AK619" s="1488">
        <f t="shared" si="191"/>
        <v>0</v>
      </c>
      <c r="AL619" s="1488">
        <f t="shared" si="188"/>
        <v>0</v>
      </c>
      <c r="AM619" s="1839"/>
    </row>
    <row r="620" spans="1:39" ht="11.25" hidden="1" customHeight="1" x14ac:dyDescent="0.2">
      <c r="A620" s="1429">
        <v>292</v>
      </c>
      <c r="B620" s="1049">
        <v>853</v>
      </c>
      <c r="C620" s="1487">
        <f>'НЗ 2-экз'!C616</f>
        <v>0</v>
      </c>
      <c r="D620" s="1487">
        <f>'НЗ 2-экз'!D616</f>
        <v>0</v>
      </c>
      <c r="E620" s="1487">
        <f>'НЗ 2-экз'!E616</f>
        <v>0</v>
      </c>
      <c r="F620" s="1487">
        <f>'НЗ 2-экз'!F616</f>
        <v>0</v>
      </c>
      <c r="G620" s="1487">
        <f>'НЗ 2-экз'!G616</f>
        <v>0</v>
      </c>
      <c r="H620" s="1487">
        <f>'НЗ 2-экз'!H616</f>
        <v>0</v>
      </c>
      <c r="I620" s="1487">
        <f>'НЗ 2-экз'!I616</f>
        <v>0</v>
      </c>
      <c r="J620" s="1487">
        <f>'НЗ 2-экз'!J616</f>
        <v>0</v>
      </c>
      <c r="K620" s="1487">
        <f>'НЗ 2-экз'!K616</f>
        <v>0</v>
      </c>
      <c r="L620" s="1487">
        <f>'НЗ 2-экз'!L616</f>
        <v>0</v>
      </c>
      <c r="M620" s="1487">
        <f>'НЗ 2-экз'!M616</f>
        <v>0</v>
      </c>
      <c r="N620" s="1487">
        <f>'НЗ 2-экз'!N616</f>
        <v>0</v>
      </c>
      <c r="O620" s="1487">
        <f>'НЗ 2-экз'!O616</f>
        <v>0</v>
      </c>
      <c r="P620" s="1487">
        <f>'НЗ 2-экз'!P616</f>
        <v>0</v>
      </c>
      <c r="Q620" s="1487">
        <f>'НЗ 2-экз'!Q616</f>
        <v>0</v>
      </c>
      <c r="R620" s="1487">
        <f>'НЗ 2-экз'!R616</f>
        <v>0</v>
      </c>
      <c r="S620" s="1487">
        <f>'НЗ 2-экз'!S616</f>
        <v>0</v>
      </c>
      <c r="T620" s="1487">
        <f>'НЗ 2-экз'!T616</f>
        <v>0</v>
      </c>
      <c r="U620" s="1487">
        <f>'НЗ 2-экз'!U616</f>
        <v>0</v>
      </c>
      <c r="V620" s="1487">
        <f>'НЗ 2-экз'!V616</f>
        <v>0</v>
      </c>
      <c r="W620" s="1487">
        <f>'НЗ 2-экз'!W616</f>
        <v>0</v>
      </c>
      <c r="X620" s="1487">
        <f>'НЗ 2-экз'!X616</f>
        <v>0</v>
      </c>
      <c r="Y620" s="1487">
        <f>'НЗ 2-экз'!Y616</f>
        <v>0</v>
      </c>
      <c r="Z620" s="1487">
        <f>'НЗ 2-экз'!Z616</f>
        <v>0</v>
      </c>
      <c r="AA620" s="1487">
        <f>'НЗ 2-экз'!AA616</f>
        <v>0</v>
      </c>
      <c r="AB620" s="1487">
        <f>'НЗ 2-экз'!AB616</f>
        <v>0</v>
      </c>
      <c r="AC620" s="1487">
        <f>'НЗ 2-экз'!AC616</f>
        <v>0</v>
      </c>
      <c r="AD620" s="1487">
        <f>'НЗ 2-экз'!AD616</f>
        <v>0</v>
      </c>
      <c r="AE620" s="1488"/>
      <c r="AF620" s="1488"/>
      <c r="AG620" s="1488">
        <f t="shared" si="186"/>
        <v>0</v>
      </c>
      <c r="AH620" s="1488">
        <f t="shared" si="189"/>
        <v>0</v>
      </c>
      <c r="AI620" s="1488">
        <f t="shared" si="187"/>
        <v>0</v>
      </c>
      <c r="AJ620" s="1488">
        <f t="shared" si="190"/>
        <v>0</v>
      </c>
      <c r="AK620" s="1488">
        <f t="shared" si="191"/>
        <v>0</v>
      </c>
      <c r="AL620" s="1488">
        <f t="shared" si="188"/>
        <v>0</v>
      </c>
      <c r="AM620" s="1839"/>
    </row>
    <row r="621" spans="1:39" ht="11.25" hidden="1" customHeight="1" x14ac:dyDescent="0.2">
      <c r="A621" s="1429">
        <v>293</v>
      </c>
      <c r="B621" s="1049">
        <v>851</v>
      </c>
      <c r="C621" s="1487">
        <f>'НЗ 2-экз'!C617</f>
        <v>0</v>
      </c>
      <c r="D621" s="1487">
        <f>'НЗ 2-экз'!D617</f>
        <v>0</v>
      </c>
      <c r="E621" s="1487">
        <f>'НЗ 2-экз'!E617</f>
        <v>0</v>
      </c>
      <c r="F621" s="1487">
        <f>'НЗ 2-экз'!F617</f>
        <v>0</v>
      </c>
      <c r="G621" s="1487">
        <f>'НЗ 2-экз'!G617</f>
        <v>0</v>
      </c>
      <c r="H621" s="1487">
        <f>'НЗ 2-экз'!H617</f>
        <v>0</v>
      </c>
      <c r="I621" s="1487">
        <f>'НЗ 2-экз'!I617</f>
        <v>0</v>
      </c>
      <c r="J621" s="1487">
        <f>'НЗ 2-экз'!J617</f>
        <v>0</v>
      </c>
      <c r="K621" s="1487">
        <f>'НЗ 2-экз'!K617</f>
        <v>0</v>
      </c>
      <c r="L621" s="1487">
        <f>'НЗ 2-экз'!L617</f>
        <v>0</v>
      </c>
      <c r="M621" s="1487">
        <f>'НЗ 2-экз'!M617</f>
        <v>0</v>
      </c>
      <c r="N621" s="1487">
        <f>'НЗ 2-экз'!N617</f>
        <v>0</v>
      </c>
      <c r="O621" s="1487">
        <f>'НЗ 2-экз'!O617</f>
        <v>0</v>
      </c>
      <c r="P621" s="1487">
        <f>'НЗ 2-экз'!P617</f>
        <v>0</v>
      </c>
      <c r="Q621" s="1487">
        <f>'НЗ 2-экз'!Q617</f>
        <v>0</v>
      </c>
      <c r="R621" s="1487">
        <f>'НЗ 2-экз'!R617</f>
        <v>0</v>
      </c>
      <c r="S621" s="1487">
        <f>'НЗ 2-экз'!S617</f>
        <v>0</v>
      </c>
      <c r="T621" s="1487">
        <f>'НЗ 2-экз'!T617</f>
        <v>0</v>
      </c>
      <c r="U621" s="1487">
        <f>'НЗ 2-экз'!U617</f>
        <v>0</v>
      </c>
      <c r="V621" s="1487">
        <f>'НЗ 2-экз'!V617</f>
        <v>0</v>
      </c>
      <c r="W621" s="1487">
        <f>'НЗ 2-экз'!W617</f>
        <v>0</v>
      </c>
      <c r="X621" s="1487">
        <f>'НЗ 2-экз'!X617</f>
        <v>0</v>
      </c>
      <c r="Y621" s="1487">
        <f>'НЗ 2-экз'!Y617</f>
        <v>0</v>
      </c>
      <c r="Z621" s="1487">
        <f>'НЗ 2-экз'!Z617</f>
        <v>0</v>
      </c>
      <c r="AA621" s="1487">
        <f>'НЗ 2-экз'!AA617</f>
        <v>0</v>
      </c>
      <c r="AB621" s="1487">
        <f>'НЗ 2-экз'!AB617</f>
        <v>0</v>
      </c>
      <c r="AC621" s="1487">
        <f>'НЗ 2-экз'!AC617</f>
        <v>0</v>
      </c>
      <c r="AD621" s="1487">
        <f>'НЗ 2-экз'!AD617</f>
        <v>0</v>
      </c>
      <c r="AE621" s="1488"/>
      <c r="AF621" s="1488"/>
      <c r="AG621" s="1488">
        <f t="shared" si="186"/>
        <v>0</v>
      </c>
      <c r="AH621" s="1488">
        <f t="shared" si="189"/>
        <v>0</v>
      </c>
      <c r="AI621" s="1488">
        <f t="shared" si="187"/>
        <v>0</v>
      </c>
      <c r="AJ621" s="1488">
        <f t="shared" si="190"/>
        <v>0</v>
      </c>
      <c r="AK621" s="1488">
        <f t="shared" si="191"/>
        <v>0</v>
      </c>
      <c r="AL621" s="1488">
        <f t="shared" si="188"/>
        <v>0</v>
      </c>
      <c r="AM621" s="1839"/>
    </row>
    <row r="622" spans="1:39" ht="11.25" hidden="1" customHeight="1" x14ac:dyDescent="0.2">
      <c r="A622" s="1429">
        <v>293</v>
      </c>
      <c r="B622" s="1049">
        <v>853</v>
      </c>
      <c r="C622" s="1487">
        <f>'НЗ 2-экз'!C618</f>
        <v>0</v>
      </c>
      <c r="D622" s="1487">
        <f>'НЗ 2-экз'!D618</f>
        <v>0</v>
      </c>
      <c r="E622" s="1487">
        <f>'НЗ 2-экз'!E618</f>
        <v>0</v>
      </c>
      <c r="F622" s="1487">
        <f>'НЗ 2-экз'!F618</f>
        <v>0</v>
      </c>
      <c r="G622" s="1487">
        <f>'НЗ 2-экз'!G618</f>
        <v>0</v>
      </c>
      <c r="H622" s="1487">
        <f>'НЗ 2-экз'!H618</f>
        <v>0</v>
      </c>
      <c r="I622" s="1487">
        <f>'НЗ 2-экз'!I618</f>
        <v>0</v>
      </c>
      <c r="J622" s="1487">
        <f>'НЗ 2-экз'!J618</f>
        <v>0</v>
      </c>
      <c r="K622" s="1487">
        <f>'НЗ 2-экз'!K618</f>
        <v>0</v>
      </c>
      <c r="L622" s="1487">
        <f>'НЗ 2-экз'!L618</f>
        <v>0</v>
      </c>
      <c r="M622" s="1487">
        <f>'НЗ 2-экз'!M618</f>
        <v>0</v>
      </c>
      <c r="N622" s="1487">
        <f>'НЗ 2-экз'!N618</f>
        <v>0</v>
      </c>
      <c r="O622" s="1487">
        <f>'НЗ 2-экз'!O618</f>
        <v>0</v>
      </c>
      <c r="P622" s="1487">
        <f>'НЗ 2-экз'!P618</f>
        <v>0</v>
      </c>
      <c r="Q622" s="1487">
        <f>'НЗ 2-экз'!Q618</f>
        <v>0</v>
      </c>
      <c r="R622" s="1487">
        <f>'НЗ 2-экз'!R618</f>
        <v>0</v>
      </c>
      <c r="S622" s="1487">
        <f>'НЗ 2-экз'!S618</f>
        <v>0</v>
      </c>
      <c r="T622" s="1487">
        <f>'НЗ 2-экз'!T618</f>
        <v>0</v>
      </c>
      <c r="U622" s="1487">
        <f>'НЗ 2-экз'!U618</f>
        <v>0</v>
      </c>
      <c r="V622" s="1487">
        <f>'НЗ 2-экз'!V618</f>
        <v>0</v>
      </c>
      <c r="W622" s="1487">
        <f>'НЗ 2-экз'!W618</f>
        <v>0</v>
      </c>
      <c r="X622" s="1487">
        <f>'НЗ 2-экз'!X618</f>
        <v>0</v>
      </c>
      <c r="Y622" s="1487">
        <f>'НЗ 2-экз'!Y618</f>
        <v>0</v>
      </c>
      <c r="Z622" s="1487">
        <f>'НЗ 2-экз'!Z618</f>
        <v>0</v>
      </c>
      <c r="AA622" s="1487">
        <f>'НЗ 2-экз'!AA618</f>
        <v>0</v>
      </c>
      <c r="AB622" s="1487">
        <f>'НЗ 2-экз'!AB618</f>
        <v>0</v>
      </c>
      <c r="AC622" s="1487">
        <f>'НЗ 2-экз'!AC618</f>
        <v>0</v>
      </c>
      <c r="AD622" s="1487">
        <f>'НЗ 2-экз'!AD618</f>
        <v>0</v>
      </c>
      <c r="AE622" s="1488"/>
      <c r="AF622" s="1488"/>
      <c r="AG622" s="1488">
        <f t="shared" si="186"/>
        <v>0</v>
      </c>
      <c r="AH622" s="1488">
        <f t="shared" si="189"/>
        <v>0</v>
      </c>
      <c r="AI622" s="1488">
        <f t="shared" si="187"/>
        <v>0</v>
      </c>
      <c r="AJ622" s="1488">
        <f t="shared" si="190"/>
        <v>0</v>
      </c>
      <c r="AK622" s="1488">
        <f t="shared" si="191"/>
        <v>0</v>
      </c>
      <c r="AL622" s="1488">
        <f t="shared" si="188"/>
        <v>0</v>
      </c>
      <c r="AM622" s="1839"/>
    </row>
    <row r="623" spans="1:39" ht="11.25" hidden="1" customHeight="1" x14ac:dyDescent="0.2">
      <c r="A623" s="1429">
        <v>296</v>
      </c>
      <c r="B623" s="1049">
        <v>244</v>
      </c>
      <c r="C623" s="1487">
        <f>'НЗ 2-экз'!C619</f>
        <v>0</v>
      </c>
      <c r="D623" s="1487">
        <f>'НЗ 2-экз'!D619</f>
        <v>0</v>
      </c>
      <c r="E623" s="1487">
        <f>'НЗ 2-экз'!E619</f>
        <v>0</v>
      </c>
      <c r="F623" s="1487">
        <f>'НЗ 2-экз'!F619</f>
        <v>0</v>
      </c>
      <c r="G623" s="1487">
        <f>'НЗ 2-экз'!G619</f>
        <v>0</v>
      </c>
      <c r="H623" s="1487">
        <f>'НЗ 2-экз'!H619</f>
        <v>0</v>
      </c>
      <c r="I623" s="1487">
        <f>'НЗ 2-экз'!I619</f>
        <v>0</v>
      </c>
      <c r="J623" s="1487">
        <f>'НЗ 2-экз'!J619</f>
        <v>0</v>
      </c>
      <c r="K623" s="1487">
        <f>'НЗ 2-экз'!K619</f>
        <v>0</v>
      </c>
      <c r="L623" s="1487">
        <f>'НЗ 2-экз'!L619</f>
        <v>0</v>
      </c>
      <c r="M623" s="1487">
        <f>'НЗ 2-экз'!M619</f>
        <v>0</v>
      </c>
      <c r="N623" s="1487">
        <f>'НЗ 2-экз'!N619</f>
        <v>0</v>
      </c>
      <c r="O623" s="1487">
        <f>'НЗ 2-экз'!O619</f>
        <v>0</v>
      </c>
      <c r="P623" s="1487">
        <f>'НЗ 2-экз'!P619</f>
        <v>0</v>
      </c>
      <c r="Q623" s="1487">
        <f>'НЗ 2-экз'!Q619</f>
        <v>0</v>
      </c>
      <c r="R623" s="1487">
        <f>'НЗ 2-экз'!R619</f>
        <v>0</v>
      </c>
      <c r="S623" s="1487">
        <f>'НЗ 2-экз'!S619</f>
        <v>0</v>
      </c>
      <c r="T623" s="1487">
        <f>'НЗ 2-экз'!T619</f>
        <v>0</v>
      </c>
      <c r="U623" s="1487">
        <f>'НЗ 2-экз'!U619</f>
        <v>0</v>
      </c>
      <c r="V623" s="1487">
        <f>'НЗ 2-экз'!V619</f>
        <v>0</v>
      </c>
      <c r="W623" s="1487">
        <f>'НЗ 2-экз'!W619</f>
        <v>0</v>
      </c>
      <c r="X623" s="1487">
        <f>'НЗ 2-экз'!X619</f>
        <v>0</v>
      </c>
      <c r="Y623" s="1487">
        <f>'НЗ 2-экз'!Y619</f>
        <v>0</v>
      </c>
      <c r="Z623" s="1487">
        <f>'НЗ 2-экз'!Z619</f>
        <v>0</v>
      </c>
      <c r="AA623" s="1487">
        <f>'НЗ 2-экз'!AA619</f>
        <v>0</v>
      </c>
      <c r="AB623" s="1487">
        <f>'НЗ 2-экз'!AB619</f>
        <v>0</v>
      </c>
      <c r="AC623" s="1487">
        <f>'НЗ 2-экз'!AC619</f>
        <v>0</v>
      </c>
      <c r="AD623" s="1487">
        <f>'НЗ 2-экз'!AD619</f>
        <v>0</v>
      </c>
      <c r="AE623" s="1488"/>
      <c r="AF623" s="1488"/>
      <c r="AG623" s="1488">
        <f t="shared" si="186"/>
        <v>0</v>
      </c>
      <c r="AH623" s="1488">
        <f t="shared" si="189"/>
        <v>0</v>
      </c>
      <c r="AI623" s="1488">
        <f t="shared" si="187"/>
        <v>0</v>
      </c>
      <c r="AJ623" s="1488">
        <f t="shared" si="190"/>
        <v>0</v>
      </c>
      <c r="AK623" s="1488">
        <f t="shared" si="191"/>
        <v>0</v>
      </c>
      <c r="AL623" s="1488">
        <f t="shared" si="188"/>
        <v>0</v>
      </c>
      <c r="AM623" s="1839"/>
    </row>
    <row r="624" spans="1:39" ht="11.25" hidden="1" customHeight="1" x14ac:dyDescent="0.2">
      <c r="A624" s="1429">
        <v>296</v>
      </c>
      <c r="B624" s="1049">
        <v>340</v>
      </c>
      <c r="C624" s="1487">
        <f>'НЗ 2-экз'!C620</f>
        <v>0</v>
      </c>
      <c r="D624" s="1487">
        <f>'НЗ 2-экз'!D620</f>
        <v>0</v>
      </c>
      <c r="E624" s="1487">
        <f>'НЗ 2-экз'!E620</f>
        <v>0</v>
      </c>
      <c r="F624" s="1487">
        <f>'НЗ 2-экз'!F620</f>
        <v>0</v>
      </c>
      <c r="G624" s="1487">
        <f>'НЗ 2-экз'!G620</f>
        <v>0</v>
      </c>
      <c r="H624" s="1487">
        <f>'НЗ 2-экз'!H620</f>
        <v>0</v>
      </c>
      <c r="I624" s="1487">
        <f>'НЗ 2-экз'!I620</f>
        <v>0</v>
      </c>
      <c r="J624" s="1487">
        <f>'НЗ 2-экз'!J620</f>
        <v>0</v>
      </c>
      <c r="K624" s="1487">
        <f>'НЗ 2-экз'!K620</f>
        <v>0</v>
      </c>
      <c r="L624" s="1487">
        <f>'НЗ 2-экз'!L620</f>
        <v>0</v>
      </c>
      <c r="M624" s="1487">
        <f>'НЗ 2-экз'!M620</f>
        <v>0</v>
      </c>
      <c r="N624" s="1487">
        <f>'НЗ 2-экз'!N620</f>
        <v>0</v>
      </c>
      <c r="O624" s="1487">
        <f>'НЗ 2-экз'!O620</f>
        <v>0</v>
      </c>
      <c r="P624" s="1487">
        <f>'НЗ 2-экз'!P620</f>
        <v>0</v>
      </c>
      <c r="Q624" s="1487">
        <f>'НЗ 2-экз'!Q620</f>
        <v>0</v>
      </c>
      <c r="R624" s="1487">
        <f>'НЗ 2-экз'!R620</f>
        <v>0</v>
      </c>
      <c r="S624" s="1487">
        <f>'НЗ 2-экз'!S620</f>
        <v>0</v>
      </c>
      <c r="T624" s="1487">
        <f>'НЗ 2-экз'!T620</f>
        <v>0</v>
      </c>
      <c r="U624" s="1487">
        <f>'НЗ 2-экз'!U620</f>
        <v>0</v>
      </c>
      <c r="V624" s="1487">
        <f>'НЗ 2-экз'!V620</f>
        <v>0</v>
      </c>
      <c r="W624" s="1487">
        <f>'НЗ 2-экз'!W620</f>
        <v>0</v>
      </c>
      <c r="X624" s="1487">
        <f>'НЗ 2-экз'!X620</f>
        <v>0</v>
      </c>
      <c r="Y624" s="1487">
        <f>'НЗ 2-экз'!Y620</f>
        <v>0</v>
      </c>
      <c r="Z624" s="1487">
        <f>'НЗ 2-экз'!Z620</f>
        <v>0</v>
      </c>
      <c r="AA624" s="1487">
        <f>'НЗ 2-экз'!AA620</f>
        <v>0</v>
      </c>
      <c r="AB624" s="1487">
        <f>'НЗ 2-экз'!AB620</f>
        <v>0</v>
      </c>
      <c r="AC624" s="1487">
        <f>'НЗ 2-экз'!AC620</f>
        <v>0</v>
      </c>
      <c r="AD624" s="1487">
        <f>'НЗ 2-экз'!AD620</f>
        <v>0</v>
      </c>
      <c r="AE624" s="1488"/>
      <c r="AF624" s="1488"/>
      <c r="AG624" s="1488">
        <f t="shared" si="186"/>
        <v>0</v>
      </c>
      <c r="AH624" s="1488">
        <f t="shared" si="189"/>
        <v>0</v>
      </c>
      <c r="AI624" s="1488">
        <f t="shared" si="187"/>
        <v>0</v>
      </c>
      <c r="AJ624" s="1488">
        <f t="shared" si="190"/>
        <v>0</v>
      </c>
      <c r="AK624" s="1488">
        <f t="shared" si="191"/>
        <v>0</v>
      </c>
      <c r="AL624" s="1488">
        <f t="shared" si="188"/>
        <v>0</v>
      </c>
      <c r="AM624" s="1839"/>
    </row>
    <row r="625" spans="1:39" ht="11.25" hidden="1" customHeight="1" x14ac:dyDescent="0.2">
      <c r="A625" s="1429">
        <v>296</v>
      </c>
      <c r="B625" s="1049">
        <v>360</v>
      </c>
      <c r="C625" s="1487">
        <f>'НЗ 2-экз'!C621</f>
        <v>0</v>
      </c>
      <c r="D625" s="1487">
        <f>'НЗ 2-экз'!D621</f>
        <v>0</v>
      </c>
      <c r="E625" s="1487">
        <f>'НЗ 2-экз'!E621</f>
        <v>0</v>
      </c>
      <c r="F625" s="1487">
        <f>'НЗ 2-экз'!F621</f>
        <v>0</v>
      </c>
      <c r="G625" s="1487">
        <f>'НЗ 2-экз'!G621</f>
        <v>0</v>
      </c>
      <c r="H625" s="1487">
        <f>'НЗ 2-экз'!H621</f>
        <v>0</v>
      </c>
      <c r="I625" s="1487">
        <f>'НЗ 2-экз'!I621</f>
        <v>0</v>
      </c>
      <c r="J625" s="1487">
        <f>'НЗ 2-экз'!J621</f>
        <v>0</v>
      </c>
      <c r="K625" s="1487">
        <f>'НЗ 2-экз'!K621</f>
        <v>0</v>
      </c>
      <c r="L625" s="1487">
        <f>'НЗ 2-экз'!L621</f>
        <v>0</v>
      </c>
      <c r="M625" s="1487">
        <f>'НЗ 2-экз'!M621</f>
        <v>0</v>
      </c>
      <c r="N625" s="1487">
        <f>'НЗ 2-экз'!N621</f>
        <v>0</v>
      </c>
      <c r="O625" s="1487">
        <f>'НЗ 2-экз'!O621</f>
        <v>0</v>
      </c>
      <c r="P625" s="1487">
        <f>'НЗ 2-экз'!P621</f>
        <v>0</v>
      </c>
      <c r="Q625" s="1487">
        <f>'НЗ 2-экз'!Q621</f>
        <v>0</v>
      </c>
      <c r="R625" s="1487">
        <f>'НЗ 2-экз'!R621</f>
        <v>0</v>
      </c>
      <c r="S625" s="1487">
        <f>'НЗ 2-экз'!S621</f>
        <v>0</v>
      </c>
      <c r="T625" s="1487">
        <f>'НЗ 2-экз'!T621</f>
        <v>0</v>
      </c>
      <c r="U625" s="1487">
        <f>'НЗ 2-экз'!U621</f>
        <v>0</v>
      </c>
      <c r="V625" s="1487">
        <f>'НЗ 2-экз'!V621</f>
        <v>0</v>
      </c>
      <c r="W625" s="1487">
        <f>'НЗ 2-экз'!W621</f>
        <v>0</v>
      </c>
      <c r="X625" s="1487">
        <f>'НЗ 2-экз'!X621</f>
        <v>0</v>
      </c>
      <c r="Y625" s="1487">
        <f>'НЗ 2-экз'!Y621</f>
        <v>0</v>
      </c>
      <c r="Z625" s="1487">
        <f>'НЗ 2-экз'!Z621</f>
        <v>0</v>
      </c>
      <c r="AA625" s="1487">
        <f>'НЗ 2-экз'!AA621</f>
        <v>0</v>
      </c>
      <c r="AB625" s="1487">
        <f>'НЗ 2-экз'!AB621</f>
        <v>0</v>
      </c>
      <c r="AC625" s="1487">
        <f>'НЗ 2-экз'!AC621</f>
        <v>0</v>
      </c>
      <c r="AD625" s="1487">
        <f>'НЗ 2-экз'!AD621</f>
        <v>0</v>
      </c>
      <c r="AE625" s="1488"/>
      <c r="AF625" s="1488"/>
      <c r="AG625" s="1488">
        <f t="shared" si="186"/>
        <v>0</v>
      </c>
      <c r="AH625" s="1488">
        <f t="shared" si="189"/>
        <v>0</v>
      </c>
      <c r="AI625" s="1488">
        <f t="shared" si="187"/>
        <v>0</v>
      </c>
      <c r="AJ625" s="1488">
        <f t="shared" si="190"/>
        <v>0</v>
      </c>
      <c r="AK625" s="1488">
        <f t="shared" si="191"/>
        <v>0</v>
      </c>
      <c r="AL625" s="1488">
        <f t="shared" si="188"/>
        <v>0</v>
      </c>
      <c r="AM625" s="1839"/>
    </row>
    <row r="626" spans="1:39" ht="11.25" hidden="1" customHeight="1" x14ac:dyDescent="0.2">
      <c r="A626" s="1429">
        <v>296</v>
      </c>
      <c r="B626" s="1049">
        <v>831</v>
      </c>
      <c r="C626" s="1487">
        <f>'НЗ 2-экз'!C622</f>
        <v>0</v>
      </c>
      <c r="D626" s="1487">
        <f>'НЗ 2-экз'!D622</f>
        <v>0</v>
      </c>
      <c r="E626" s="1487">
        <f>'НЗ 2-экз'!E622</f>
        <v>0</v>
      </c>
      <c r="F626" s="1487">
        <f>'НЗ 2-экз'!F622</f>
        <v>0</v>
      </c>
      <c r="G626" s="1487">
        <f>'НЗ 2-экз'!G622</f>
        <v>0</v>
      </c>
      <c r="H626" s="1487">
        <f>'НЗ 2-экз'!H622</f>
        <v>0</v>
      </c>
      <c r="I626" s="1487">
        <f>'НЗ 2-экз'!I622</f>
        <v>0</v>
      </c>
      <c r="J626" s="1487">
        <f>'НЗ 2-экз'!J622</f>
        <v>0</v>
      </c>
      <c r="K626" s="1487">
        <f>'НЗ 2-экз'!K622</f>
        <v>0</v>
      </c>
      <c r="L626" s="1487">
        <f>'НЗ 2-экз'!L622</f>
        <v>0</v>
      </c>
      <c r="M626" s="1487">
        <f>'НЗ 2-экз'!M622</f>
        <v>0</v>
      </c>
      <c r="N626" s="1487">
        <f>'НЗ 2-экз'!N622</f>
        <v>0</v>
      </c>
      <c r="O626" s="1487">
        <f>'НЗ 2-экз'!O622</f>
        <v>0</v>
      </c>
      <c r="P626" s="1487">
        <f>'НЗ 2-экз'!P622</f>
        <v>0</v>
      </c>
      <c r="Q626" s="1487">
        <f>'НЗ 2-экз'!Q622</f>
        <v>0</v>
      </c>
      <c r="R626" s="1487">
        <f>'НЗ 2-экз'!R622</f>
        <v>0</v>
      </c>
      <c r="S626" s="1487">
        <f>'НЗ 2-экз'!S622</f>
        <v>0</v>
      </c>
      <c r="T626" s="1487">
        <f>'НЗ 2-экз'!T622</f>
        <v>0</v>
      </c>
      <c r="U626" s="1487">
        <f>'НЗ 2-экз'!U622</f>
        <v>0</v>
      </c>
      <c r="V626" s="1487">
        <f>'НЗ 2-экз'!V622</f>
        <v>0</v>
      </c>
      <c r="W626" s="1487">
        <f>'НЗ 2-экз'!W622</f>
        <v>0</v>
      </c>
      <c r="X626" s="1487">
        <f>'НЗ 2-экз'!X622</f>
        <v>0</v>
      </c>
      <c r="Y626" s="1487">
        <f>'НЗ 2-экз'!Y622</f>
        <v>0</v>
      </c>
      <c r="Z626" s="1487">
        <f>'НЗ 2-экз'!Z622</f>
        <v>0</v>
      </c>
      <c r="AA626" s="1487">
        <f>'НЗ 2-экз'!AA622</f>
        <v>0</v>
      </c>
      <c r="AB626" s="1487">
        <f>'НЗ 2-экз'!AB622</f>
        <v>0</v>
      </c>
      <c r="AC626" s="1487">
        <f>'НЗ 2-экз'!AC622</f>
        <v>0</v>
      </c>
      <c r="AD626" s="1487">
        <f>'НЗ 2-экз'!AD622</f>
        <v>0</v>
      </c>
      <c r="AE626" s="1488"/>
      <c r="AF626" s="1488"/>
      <c r="AG626" s="1488">
        <f t="shared" si="186"/>
        <v>0</v>
      </c>
      <c r="AH626" s="1488">
        <f t="shared" si="189"/>
        <v>0</v>
      </c>
      <c r="AI626" s="1488">
        <f t="shared" si="187"/>
        <v>0</v>
      </c>
      <c r="AJ626" s="1488">
        <f t="shared" si="190"/>
        <v>0</v>
      </c>
      <c r="AK626" s="1488">
        <f t="shared" si="191"/>
        <v>0</v>
      </c>
      <c r="AL626" s="1488">
        <f t="shared" si="188"/>
        <v>0</v>
      </c>
      <c r="AM626" s="1839"/>
    </row>
    <row r="627" spans="1:39" ht="11.25" hidden="1" customHeight="1" x14ac:dyDescent="0.2">
      <c r="A627" s="1429">
        <v>296</v>
      </c>
      <c r="B627" s="1049">
        <v>853</v>
      </c>
      <c r="C627" s="1487">
        <f>'НЗ 2-экз'!C623</f>
        <v>0</v>
      </c>
      <c r="D627" s="1487">
        <f>'НЗ 2-экз'!D623</f>
        <v>0</v>
      </c>
      <c r="E627" s="1487">
        <f>'НЗ 2-экз'!E623</f>
        <v>0</v>
      </c>
      <c r="F627" s="1487">
        <f>'НЗ 2-экз'!F623</f>
        <v>0</v>
      </c>
      <c r="G627" s="1487">
        <f>'НЗ 2-экз'!G623</f>
        <v>0</v>
      </c>
      <c r="H627" s="1487">
        <f>'НЗ 2-экз'!H623</f>
        <v>0</v>
      </c>
      <c r="I627" s="1487">
        <f>'НЗ 2-экз'!I623</f>
        <v>0</v>
      </c>
      <c r="J627" s="1487">
        <f>'НЗ 2-экз'!J623</f>
        <v>0</v>
      </c>
      <c r="K627" s="1487">
        <f>'НЗ 2-экз'!K623</f>
        <v>0</v>
      </c>
      <c r="L627" s="1487">
        <f>'НЗ 2-экз'!L623</f>
        <v>0</v>
      </c>
      <c r="M627" s="1487">
        <f>'НЗ 2-экз'!M623</f>
        <v>0</v>
      </c>
      <c r="N627" s="1487">
        <f>'НЗ 2-экз'!N623</f>
        <v>0</v>
      </c>
      <c r="O627" s="1487">
        <f>'НЗ 2-экз'!O623</f>
        <v>0</v>
      </c>
      <c r="P627" s="1487">
        <f>'НЗ 2-экз'!P623</f>
        <v>0</v>
      </c>
      <c r="Q627" s="1487">
        <f>'НЗ 2-экз'!Q623</f>
        <v>0</v>
      </c>
      <c r="R627" s="1487">
        <f>'НЗ 2-экз'!R623</f>
        <v>0</v>
      </c>
      <c r="S627" s="1487">
        <f>'НЗ 2-экз'!S623</f>
        <v>0</v>
      </c>
      <c r="T627" s="1487">
        <f>'НЗ 2-экз'!T623</f>
        <v>0</v>
      </c>
      <c r="U627" s="1487">
        <f>'НЗ 2-экз'!U623</f>
        <v>0</v>
      </c>
      <c r="V627" s="1487">
        <f>'НЗ 2-экз'!V623</f>
        <v>0</v>
      </c>
      <c r="W627" s="1487">
        <f>'НЗ 2-экз'!W623</f>
        <v>0</v>
      </c>
      <c r="X627" s="1487">
        <f>'НЗ 2-экз'!X623</f>
        <v>0</v>
      </c>
      <c r="Y627" s="1487">
        <f>'НЗ 2-экз'!Y623</f>
        <v>0</v>
      </c>
      <c r="Z627" s="1487">
        <f>'НЗ 2-экз'!Z623</f>
        <v>0</v>
      </c>
      <c r="AA627" s="1487">
        <f>'НЗ 2-экз'!AA623</f>
        <v>0</v>
      </c>
      <c r="AB627" s="1487">
        <f>'НЗ 2-экз'!AB623</f>
        <v>0</v>
      </c>
      <c r="AC627" s="1487">
        <f>'НЗ 2-экз'!AC623</f>
        <v>0</v>
      </c>
      <c r="AD627" s="1487">
        <f>'НЗ 2-экз'!AD623</f>
        <v>0</v>
      </c>
      <c r="AE627" s="1488"/>
      <c r="AF627" s="1488"/>
      <c r="AG627" s="1488">
        <f t="shared" si="186"/>
        <v>0</v>
      </c>
      <c r="AH627" s="1488">
        <f t="shared" si="189"/>
        <v>0</v>
      </c>
      <c r="AI627" s="1488">
        <f t="shared" si="187"/>
        <v>0</v>
      </c>
      <c r="AJ627" s="1488">
        <f t="shared" si="190"/>
        <v>0</v>
      </c>
      <c r="AK627" s="1488">
        <f t="shared" si="191"/>
        <v>0</v>
      </c>
      <c r="AL627" s="1488">
        <f t="shared" si="188"/>
        <v>0</v>
      </c>
      <c r="AM627" s="1839"/>
    </row>
    <row r="628" spans="1:39" ht="11.25" hidden="1" customHeight="1" x14ac:dyDescent="0.2">
      <c r="A628" s="1425">
        <v>310</v>
      </c>
      <c r="B628" s="1057">
        <v>244</v>
      </c>
      <c r="C628" s="1487">
        <f>'НЗ 2-экз'!C624</f>
        <v>0</v>
      </c>
      <c r="D628" s="1487">
        <f>'НЗ 2-экз'!D624</f>
        <v>0</v>
      </c>
      <c r="E628" s="1487">
        <f>'НЗ 2-экз'!E624</f>
        <v>0</v>
      </c>
      <c r="F628" s="1487">
        <f>'НЗ 2-экз'!F624</f>
        <v>0</v>
      </c>
      <c r="G628" s="1487">
        <f>'НЗ 2-экз'!G624</f>
        <v>0</v>
      </c>
      <c r="H628" s="1487">
        <f>'НЗ 2-экз'!H624</f>
        <v>0</v>
      </c>
      <c r="I628" s="1487">
        <f>'НЗ 2-экз'!I624</f>
        <v>0</v>
      </c>
      <c r="J628" s="1487">
        <f>'НЗ 2-экз'!J624</f>
        <v>0</v>
      </c>
      <c r="K628" s="1487">
        <f>'НЗ 2-экз'!K624</f>
        <v>0</v>
      </c>
      <c r="L628" s="1487">
        <f>'НЗ 2-экз'!L624</f>
        <v>0</v>
      </c>
      <c r="M628" s="1487">
        <f>'НЗ 2-экз'!M624</f>
        <v>0</v>
      </c>
      <c r="N628" s="1487">
        <f>'НЗ 2-экз'!N624</f>
        <v>0</v>
      </c>
      <c r="O628" s="1487">
        <f>'НЗ 2-экз'!O624</f>
        <v>0</v>
      </c>
      <c r="P628" s="1487">
        <f>'НЗ 2-экз'!P624</f>
        <v>0</v>
      </c>
      <c r="Q628" s="1487">
        <f>'НЗ 2-экз'!Q624</f>
        <v>0</v>
      </c>
      <c r="R628" s="1487">
        <f>'НЗ 2-экз'!R624</f>
        <v>0</v>
      </c>
      <c r="S628" s="1487">
        <f>'НЗ 2-экз'!S624</f>
        <v>0</v>
      </c>
      <c r="T628" s="1487">
        <f>'НЗ 2-экз'!T624</f>
        <v>0</v>
      </c>
      <c r="U628" s="1487">
        <f>'НЗ 2-экз'!U624</f>
        <v>0</v>
      </c>
      <c r="V628" s="1487">
        <f>'НЗ 2-экз'!V624</f>
        <v>0</v>
      </c>
      <c r="W628" s="1487">
        <f>'НЗ 2-экз'!W624</f>
        <v>0</v>
      </c>
      <c r="X628" s="1487">
        <f>'НЗ 2-экз'!X624</f>
        <v>0</v>
      </c>
      <c r="Y628" s="1487">
        <f>'НЗ 2-экз'!Y624</f>
        <v>0</v>
      </c>
      <c r="Z628" s="1487">
        <f>'НЗ 2-экз'!Z624</f>
        <v>0</v>
      </c>
      <c r="AA628" s="1487">
        <f>'НЗ 2-экз'!AA624</f>
        <v>0</v>
      </c>
      <c r="AB628" s="1487">
        <f>'НЗ 2-экз'!AB624</f>
        <v>0</v>
      </c>
      <c r="AC628" s="1487">
        <f>'НЗ 2-экз'!AC624</f>
        <v>0</v>
      </c>
      <c r="AD628" s="1487">
        <f>'НЗ 2-экз'!AD624</f>
        <v>0</v>
      </c>
      <c r="AE628" s="1488"/>
      <c r="AF628" s="1488"/>
      <c r="AG628" s="1488">
        <f t="shared" si="186"/>
        <v>0</v>
      </c>
      <c r="AH628" s="1488">
        <f t="shared" si="189"/>
        <v>0</v>
      </c>
      <c r="AI628" s="1488">
        <f t="shared" si="187"/>
        <v>0</v>
      </c>
      <c r="AJ628" s="1488">
        <f t="shared" si="190"/>
        <v>0</v>
      </c>
      <c r="AK628" s="1488">
        <f t="shared" si="191"/>
        <v>0</v>
      </c>
      <c r="AL628" s="1488">
        <f t="shared" si="188"/>
        <v>0</v>
      </c>
      <c r="AM628" s="1839"/>
    </row>
    <row r="629" spans="1:39" ht="11.25" hidden="1" customHeight="1" x14ac:dyDescent="0.2">
      <c r="A629" s="1430">
        <v>320</v>
      </c>
      <c r="B629" s="1045">
        <v>244</v>
      </c>
      <c r="C629" s="1487">
        <f>'НЗ 2-экз'!C625</f>
        <v>0</v>
      </c>
      <c r="D629" s="1487">
        <f>'НЗ 2-экз'!D625</f>
        <v>0</v>
      </c>
      <c r="E629" s="1487">
        <f>'НЗ 2-экз'!E625</f>
        <v>0</v>
      </c>
      <c r="F629" s="1487">
        <f>'НЗ 2-экз'!F625</f>
        <v>0</v>
      </c>
      <c r="G629" s="1487">
        <f>'НЗ 2-экз'!G625</f>
        <v>0</v>
      </c>
      <c r="H629" s="1487">
        <f>'НЗ 2-экз'!H625</f>
        <v>0</v>
      </c>
      <c r="I629" s="1487">
        <f>'НЗ 2-экз'!I625</f>
        <v>0</v>
      </c>
      <c r="J629" s="1487">
        <f>'НЗ 2-экз'!J625</f>
        <v>0</v>
      </c>
      <c r="K629" s="1487">
        <f>'НЗ 2-экз'!K625</f>
        <v>0</v>
      </c>
      <c r="L629" s="1487">
        <f>'НЗ 2-экз'!L625</f>
        <v>0</v>
      </c>
      <c r="M629" s="1487">
        <f>'НЗ 2-экз'!M625</f>
        <v>0</v>
      </c>
      <c r="N629" s="1487">
        <f>'НЗ 2-экз'!N625</f>
        <v>0</v>
      </c>
      <c r="O629" s="1487">
        <f>'НЗ 2-экз'!O625</f>
        <v>0</v>
      </c>
      <c r="P629" s="1487">
        <f>'НЗ 2-экз'!P625</f>
        <v>0</v>
      </c>
      <c r="Q629" s="1487">
        <f>'НЗ 2-экз'!Q625</f>
        <v>0</v>
      </c>
      <c r="R629" s="1487">
        <f>'НЗ 2-экз'!R625</f>
        <v>0</v>
      </c>
      <c r="S629" s="1487">
        <f>'НЗ 2-экз'!S625</f>
        <v>0</v>
      </c>
      <c r="T629" s="1487">
        <f>'НЗ 2-экз'!T625</f>
        <v>0</v>
      </c>
      <c r="U629" s="1487">
        <f>'НЗ 2-экз'!U625</f>
        <v>0</v>
      </c>
      <c r="V629" s="1487">
        <f>'НЗ 2-экз'!V625</f>
        <v>0</v>
      </c>
      <c r="W629" s="1487">
        <f>'НЗ 2-экз'!W625</f>
        <v>0</v>
      </c>
      <c r="X629" s="1487">
        <f>'НЗ 2-экз'!X625</f>
        <v>0</v>
      </c>
      <c r="Y629" s="1487">
        <f>'НЗ 2-экз'!Y625</f>
        <v>0</v>
      </c>
      <c r="Z629" s="1487">
        <f>'НЗ 2-экз'!Z625</f>
        <v>0</v>
      </c>
      <c r="AA629" s="1487">
        <f>'НЗ 2-экз'!AA625</f>
        <v>0</v>
      </c>
      <c r="AB629" s="1487">
        <f>'НЗ 2-экз'!AB625</f>
        <v>0</v>
      </c>
      <c r="AC629" s="1487">
        <f>'НЗ 2-экз'!AC625</f>
        <v>0</v>
      </c>
      <c r="AD629" s="1487">
        <f>'НЗ 2-экз'!AD625</f>
        <v>0</v>
      </c>
      <c r="AE629" s="1488"/>
      <c r="AF629" s="1488"/>
      <c r="AG629" s="1488">
        <f t="shared" si="186"/>
        <v>0</v>
      </c>
      <c r="AH629" s="1488">
        <f t="shared" si="189"/>
        <v>0</v>
      </c>
      <c r="AI629" s="1488">
        <f t="shared" si="187"/>
        <v>0</v>
      </c>
      <c r="AJ629" s="1488">
        <f t="shared" si="190"/>
        <v>0</v>
      </c>
      <c r="AK629" s="1488">
        <f t="shared" si="191"/>
        <v>0</v>
      </c>
      <c r="AL629" s="1488">
        <f t="shared" si="188"/>
        <v>0</v>
      </c>
      <c r="AM629" s="1839"/>
    </row>
    <row r="630" spans="1:39" ht="11.25" hidden="1" customHeight="1" x14ac:dyDescent="0.2">
      <c r="A630" s="1425">
        <v>340</v>
      </c>
      <c r="B630" s="1057">
        <v>244</v>
      </c>
      <c r="C630" s="1487">
        <f>'НЗ 2-экз'!C626</f>
        <v>0</v>
      </c>
      <c r="D630" s="1487">
        <f>'НЗ 2-экз'!D626</f>
        <v>0</v>
      </c>
      <c r="E630" s="1487">
        <f>'НЗ 2-экз'!E626</f>
        <v>0</v>
      </c>
      <c r="F630" s="1487">
        <f>'НЗ 2-экз'!F626</f>
        <v>0</v>
      </c>
      <c r="G630" s="1487">
        <f>'НЗ 2-экз'!G626</f>
        <v>0</v>
      </c>
      <c r="H630" s="1487">
        <f>'НЗ 2-экз'!H626</f>
        <v>0</v>
      </c>
      <c r="I630" s="1487">
        <f>'НЗ 2-экз'!I626</f>
        <v>0</v>
      </c>
      <c r="J630" s="1487">
        <f>'НЗ 2-экз'!J626</f>
        <v>0</v>
      </c>
      <c r="K630" s="1487">
        <f>'НЗ 2-экз'!K626</f>
        <v>0</v>
      </c>
      <c r="L630" s="1487">
        <f>'НЗ 2-экз'!L626</f>
        <v>0</v>
      </c>
      <c r="M630" s="1487">
        <f>'НЗ 2-экз'!M626</f>
        <v>0</v>
      </c>
      <c r="N630" s="1487">
        <f>'НЗ 2-экз'!N626</f>
        <v>0</v>
      </c>
      <c r="O630" s="1487">
        <f>'НЗ 2-экз'!O626</f>
        <v>0</v>
      </c>
      <c r="P630" s="1487">
        <f>'НЗ 2-экз'!P626</f>
        <v>0</v>
      </c>
      <c r="Q630" s="1487">
        <f>'НЗ 2-экз'!Q626</f>
        <v>0</v>
      </c>
      <c r="R630" s="1487">
        <f>'НЗ 2-экз'!R626</f>
        <v>0</v>
      </c>
      <c r="S630" s="1487">
        <f>'НЗ 2-экз'!S626</f>
        <v>0</v>
      </c>
      <c r="T630" s="1487">
        <f>'НЗ 2-экз'!T626</f>
        <v>0</v>
      </c>
      <c r="U630" s="1487">
        <f>'НЗ 2-экз'!U626</f>
        <v>0</v>
      </c>
      <c r="V630" s="1487">
        <f>'НЗ 2-экз'!V626</f>
        <v>0</v>
      </c>
      <c r="W630" s="1487">
        <f>'НЗ 2-экз'!W626</f>
        <v>0</v>
      </c>
      <c r="X630" s="1487">
        <f>'НЗ 2-экз'!X626</f>
        <v>0</v>
      </c>
      <c r="Y630" s="1487">
        <f>'НЗ 2-экз'!Y626</f>
        <v>0</v>
      </c>
      <c r="Z630" s="1487">
        <f>'НЗ 2-экз'!Z626</f>
        <v>0</v>
      </c>
      <c r="AA630" s="1487">
        <f>'НЗ 2-экз'!AA626</f>
        <v>0</v>
      </c>
      <c r="AB630" s="1487">
        <f>'НЗ 2-экз'!AB626</f>
        <v>0</v>
      </c>
      <c r="AC630" s="1487">
        <f>'НЗ 2-экз'!AC626</f>
        <v>0</v>
      </c>
      <c r="AD630" s="1487">
        <f>'НЗ 2-экз'!AD626</f>
        <v>0</v>
      </c>
      <c r="AE630" s="1488"/>
      <c r="AF630" s="1488"/>
      <c r="AG630" s="1488">
        <f t="shared" si="186"/>
        <v>0</v>
      </c>
      <c r="AH630" s="1488">
        <f t="shared" si="189"/>
        <v>0</v>
      </c>
      <c r="AI630" s="1488">
        <f t="shared" si="187"/>
        <v>0</v>
      </c>
      <c r="AJ630" s="1488">
        <f t="shared" si="190"/>
        <v>0</v>
      </c>
      <c r="AK630" s="1488">
        <f t="shared" si="191"/>
        <v>0</v>
      </c>
      <c r="AL630" s="1488">
        <f t="shared" si="188"/>
        <v>0</v>
      </c>
      <c r="AM630" s="1839"/>
    </row>
    <row r="631" spans="1:39" ht="11.25" hidden="1" customHeight="1" x14ac:dyDescent="0.2">
      <c r="A631" s="1425">
        <v>341</v>
      </c>
      <c r="B631" s="1057">
        <v>244</v>
      </c>
      <c r="C631" s="1487">
        <f>'НЗ 2-экз'!C627</f>
        <v>0</v>
      </c>
      <c r="D631" s="1487">
        <f>'НЗ 2-экз'!D627</f>
        <v>0</v>
      </c>
      <c r="E631" s="1487">
        <f>'НЗ 2-экз'!E627</f>
        <v>0</v>
      </c>
      <c r="F631" s="1487">
        <f>'НЗ 2-экз'!F627</f>
        <v>0</v>
      </c>
      <c r="G631" s="1487">
        <f>'НЗ 2-экз'!G627</f>
        <v>0</v>
      </c>
      <c r="H631" s="1487">
        <f>'НЗ 2-экз'!H627</f>
        <v>0</v>
      </c>
      <c r="I631" s="1487">
        <f>'НЗ 2-экз'!I627</f>
        <v>0</v>
      </c>
      <c r="J631" s="1487">
        <f>'НЗ 2-экз'!J627</f>
        <v>0</v>
      </c>
      <c r="K631" s="1487">
        <f>'НЗ 2-экз'!K627</f>
        <v>0</v>
      </c>
      <c r="L631" s="1487">
        <f>'НЗ 2-экз'!L627</f>
        <v>0</v>
      </c>
      <c r="M631" s="1487">
        <f>'НЗ 2-экз'!M627</f>
        <v>0</v>
      </c>
      <c r="N631" s="1487">
        <f>'НЗ 2-экз'!N627</f>
        <v>0</v>
      </c>
      <c r="O631" s="1487">
        <f>'НЗ 2-экз'!O627</f>
        <v>0</v>
      </c>
      <c r="P631" s="1487">
        <f>'НЗ 2-экз'!P627</f>
        <v>0</v>
      </c>
      <c r="Q631" s="1487">
        <f>'НЗ 2-экз'!Q627</f>
        <v>0</v>
      </c>
      <c r="R631" s="1487">
        <f>'НЗ 2-экз'!R627</f>
        <v>0</v>
      </c>
      <c r="S631" s="1487">
        <f>'НЗ 2-экз'!S627</f>
        <v>0</v>
      </c>
      <c r="T631" s="1487">
        <f>'НЗ 2-экз'!T627</f>
        <v>0</v>
      </c>
      <c r="U631" s="1487">
        <f>'НЗ 2-экз'!U627</f>
        <v>0</v>
      </c>
      <c r="V631" s="1487">
        <f>'НЗ 2-экз'!V627</f>
        <v>0</v>
      </c>
      <c r="W631" s="1487">
        <f>'НЗ 2-экз'!W627</f>
        <v>0</v>
      </c>
      <c r="X631" s="1487">
        <f>'НЗ 2-экз'!X627</f>
        <v>0</v>
      </c>
      <c r="Y631" s="1487">
        <f>'НЗ 2-экз'!Y627</f>
        <v>0</v>
      </c>
      <c r="Z631" s="1487">
        <f>'НЗ 2-экз'!Z627</f>
        <v>0</v>
      </c>
      <c r="AA631" s="1487">
        <f>'НЗ 2-экз'!AA627</f>
        <v>0</v>
      </c>
      <c r="AB631" s="1487">
        <f>'НЗ 2-экз'!AB627</f>
        <v>0</v>
      </c>
      <c r="AC631" s="1487">
        <f>'НЗ 2-экз'!AC627</f>
        <v>0</v>
      </c>
      <c r="AD631" s="1487">
        <f>'НЗ 2-экз'!AD627</f>
        <v>0</v>
      </c>
      <c r="AE631" s="1488"/>
      <c r="AF631" s="1488"/>
      <c r="AG631" s="1488">
        <f t="shared" si="186"/>
        <v>0</v>
      </c>
      <c r="AH631" s="1488">
        <f t="shared" si="189"/>
        <v>0</v>
      </c>
      <c r="AI631" s="1488">
        <f t="shared" si="187"/>
        <v>0</v>
      </c>
      <c r="AJ631" s="1488">
        <f t="shared" si="190"/>
        <v>0</v>
      </c>
      <c r="AK631" s="1488">
        <f t="shared" si="191"/>
        <v>0</v>
      </c>
      <c r="AL631" s="1488">
        <f t="shared" si="188"/>
        <v>0</v>
      </c>
      <c r="AM631" s="1839"/>
    </row>
    <row r="632" spans="1:39" ht="11.25" hidden="1" customHeight="1" x14ac:dyDescent="0.2">
      <c r="A632" s="1425">
        <v>342</v>
      </c>
      <c r="B632" s="1057">
        <v>244</v>
      </c>
      <c r="C632" s="1487">
        <f>'НЗ 2-экз'!C628</f>
        <v>0</v>
      </c>
      <c r="D632" s="1487">
        <f>'НЗ 2-экз'!D628</f>
        <v>0</v>
      </c>
      <c r="E632" s="1487">
        <f>'НЗ 2-экз'!E628</f>
        <v>0</v>
      </c>
      <c r="F632" s="1487">
        <f>'НЗ 2-экз'!F628</f>
        <v>0</v>
      </c>
      <c r="G632" s="1487">
        <f>'НЗ 2-экз'!G628</f>
        <v>0</v>
      </c>
      <c r="H632" s="1487">
        <f>'НЗ 2-экз'!H628</f>
        <v>0</v>
      </c>
      <c r="I632" s="1487">
        <f>'НЗ 2-экз'!I628</f>
        <v>0</v>
      </c>
      <c r="J632" s="1487">
        <f>'НЗ 2-экз'!J628</f>
        <v>0</v>
      </c>
      <c r="K632" s="1487">
        <f>'НЗ 2-экз'!K628</f>
        <v>0</v>
      </c>
      <c r="L632" s="1487">
        <f>'НЗ 2-экз'!L628</f>
        <v>0</v>
      </c>
      <c r="M632" s="1487">
        <f>'НЗ 2-экз'!M628</f>
        <v>0</v>
      </c>
      <c r="N632" s="1487">
        <f>'НЗ 2-экз'!N628</f>
        <v>0</v>
      </c>
      <c r="O632" s="1487">
        <f>'НЗ 2-экз'!O628</f>
        <v>0</v>
      </c>
      <c r="P632" s="1487">
        <f>'НЗ 2-экз'!P628</f>
        <v>0</v>
      </c>
      <c r="Q632" s="1487">
        <f>'НЗ 2-экз'!Q628</f>
        <v>0</v>
      </c>
      <c r="R632" s="1487">
        <f>'НЗ 2-экз'!R628</f>
        <v>0</v>
      </c>
      <c r="S632" s="1487">
        <f>'НЗ 2-экз'!S628</f>
        <v>0</v>
      </c>
      <c r="T632" s="1487">
        <f>'НЗ 2-экз'!T628</f>
        <v>0</v>
      </c>
      <c r="U632" s="1487">
        <f>'НЗ 2-экз'!U628</f>
        <v>0</v>
      </c>
      <c r="V632" s="1487">
        <f>'НЗ 2-экз'!V628</f>
        <v>0</v>
      </c>
      <c r="W632" s="1487">
        <f>'НЗ 2-экз'!W628</f>
        <v>0</v>
      </c>
      <c r="X632" s="1487">
        <f>'НЗ 2-экз'!X628</f>
        <v>0</v>
      </c>
      <c r="Y632" s="1487">
        <f>'НЗ 2-экз'!Y628</f>
        <v>0</v>
      </c>
      <c r="Z632" s="1487">
        <f>'НЗ 2-экз'!Z628</f>
        <v>0</v>
      </c>
      <c r="AA632" s="1487">
        <f>'НЗ 2-экз'!AA628</f>
        <v>0</v>
      </c>
      <c r="AB632" s="1487">
        <f>'НЗ 2-экз'!AB628</f>
        <v>0</v>
      </c>
      <c r="AC632" s="1487">
        <f>'НЗ 2-экз'!AC628</f>
        <v>0</v>
      </c>
      <c r="AD632" s="1487">
        <f>'НЗ 2-экз'!AD628</f>
        <v>0</v>
      </c>
      <c r="AE632" s="1488"/>
      <c r="AF632" s="1488"/>
      <c r="AG632" s="1488">
        <f t="shared" si="186"/>
        <v>0</v>
      </c>
      <c r="AH632" s="1488">
        <f t="shared" si="189"/>
        <v>0</v>
      </c>
      <c r="AI632" s="1488">
        <f t="shared" si="187"/>
        <v>0</v>
      </c>
      <c r="AJ632" s="1488">
        <f t="shared" si="190"/>
        <v>0</v>
      </c>
      <c r="AK632" s="1488">
        <f t="shared" si="191"/>
        <v>0</v>
      </c>
      <c r="AL632" s="1488">
        <f t="shared" si="188"/>
        <v>0</v>
      </c>
      <c r="AM632" s="1839"/>
    </row>
    <row r="633" spans="1:39" ht="11.25" hidden="1" customHeight="1" x14ac:dyDescent="0.2">
      <c r="A633" s="1425">
        <v>343</v>
      </c>
      <c r="B633" s="1057">
        <v>244</v>
      </c>
      <c r="C633" s="1487">
        <f>'НЗ 2-экз'!C629</f>
        <v>0</v>
      </c>
      <c r="D633" s="1487">
        <f>'НЗ 2-экз'!D629</f>
        <v>0</v>
      </c>
      <c r="E633" s="1487">
        <f>'НЗ 2-экз'!E629</f>
        <v>0</v>
      </c>
      <c r="F633" s="1487">
        <f>'НЗ 2-экз'!F629</f>
        <v>0</v>
      </c>
      <c r="G633" s="1487">
        <f>'НЗ 2-экз'!G629</f>
        <v>0</v>
      </c>
      <c r="H633" s="1487">
        <f>'НЗ 2-экз'!H629</f>
        <v>0</v>
      </c>
      <c r="I633" s="1487">
        <f>'НЗ 2-экз'!I629</f>
        <v>0</v>
      </c>
      <c r="J633" s="1487">
        <f>'НЗ 2-экз'!J629</f>
        <v>0</v>
      </c>
      <c r="K633" s="1487">
        <f>'НЗ 2-экз'!K629</f>
        <v>0</v>
      </c>
      <c r="L633" s="1487">
        <f>'НЗ 2-экз'!L629</f>
        <v>0</v>
      </c>
      <c r="M633" s="1487">
        <f>'НЗ 2-экз'!M629</f>
        <v>0</v>
      </c>
      <c r="N633" s="1487">
        <f>'НЗ 2-экз'!N629</f>
        <v>0</v>
      </c>
      <c r="O633" s="1487">
        <f>'НЗ 2-экз'!O629</f>
        <v>0</v>
      </c>
      <c r="P633" s="1487">
        <f>'НЗ 2-экз'!P629</f>
        <v>0</v>
      </c>
      <c r="Q633" s="1487">
        <f>'НЗ 2-экз'!Q629</f>
        <v>0</v>
      </c>
      <c r="R633" s="1487">
        <f>'НЗ 2-экз'!R629</f>
        <v>0</v>
      </c>
      <c r="S633" s="1487">
        <f>'НЗ 2-экз'!S629</f>
        <v>0</v>
      </c>
      <c r="T633" s="1487">
        <f>'НЗ 2-экз'!T629</f>
        <v>0</v>
      </c>
      <c r="U633" s="1487">
        <f>'НЗ 2-экз'!U629</f>
        <v>0</v>
      </c>
      <c r="V633" s="1487">
        <f>'НЗ 2-экз'!V629</f>
        <v>0</v>
      </c>
      <c r="W633" s="1487">
        <f>'НЗ 2-экз'!W629</f>
        <v>0</v>
      </c>
      <c r="X633" s="1487">
        <f>'НЗ 2-экз'!X629</f>
        <v>0</v>
      </c>
      <c r="Y633" s="1487">
        <f>'НЗ 2-экз'!Y629</f>
        <v>0</v>
      </c>
      <c r="Z633" s="1487">
        <f>'НЗ 2-экз'!Z629</f>
        <v>0</v>
      </c>
      <c r="AA633" s="1487">
        <f>'НЗ 2-экз'!AA629</f>
        <v>0</v>
      </c>
      <c r="AB633" s="1487">
        <f>'НЗ 2-экз'!AB629</f>
        <v>0</v>
      </c>
      <c r="AC633" s="1487">
        <f>'НЗ 2-экз'!AC629</f>
        <v>0</v>
      </c>
      <c r="AD633" s="1487">
        <f>'НЗ 2-экз'!AD629</f>
        <v>0</v>
      </c>
      <c r="AE633" s="1488"/>
      <c r="AF633" s="1488"/>
      <c r="AG633" s="1488">
        <f t="shared" si="186"/>
        <v>0</v>
      </c>
      <c r="AH633" s="1488">
        <f t="shared" si="189"/>
        <v>0</v>
      </c>
      <c r="AI633" s="1488">
        <f t="shared" si="187"/>
        <v>0</v>
      </c>
      <c r="AJ633" s="1488">
        <f t="shared" si="190"/>
        <v>0</v>
      </c>
      <c r="AK633" s="1488">
        <f t="shared" si="191"/>
        <v>0</v>
      </c>
      <c r="AL633" s="1488">
        <f t="shared" si="188"/>
        <v>0</v>
      </c>
      <c r="AM633" s="1839"/>
    </row>
    <row r="634" spans="1:39" ht="11.25" hidden="1" customHeight="1" x14ac:dyDescent="0.2">
      <c r="A634" s="1425">
        <v>344</v>
      </c>
      <c r="B634" s="1057">
        <v>244</v>
      </c>
      <c r="C634" s="1487">
        <f>'НЗ 2-экз'!C630</f>
        <v>0</v>
      </c>
      <c r="D634" s="1487">
        <f>'НЗ 2-экз'!D630</f>
        <v>0</v>
      </c>
      <c r="E634" s="1487">
        <f>'НЗ 2-экз'!E630</f>
        <v>0</v>
      </c>
      <c r="F634" s="1487">
        <f>'НЗ 2-экз'!F630</f>
        <v>0</v>
      </c>
      <c r="G634" s="1487">
        <f>'НЗ 2-экз'!G630</f>
        <v>0</v>
      </c>
      <c r="H634" s="1487">
        <f>'НЗ 2-экз'!H630</f>
        <v>0</v>
      </c>
      <c r="I634" s="1487">
        <f>'НЗ 2-экз'!I630</f>
        <v>0</v>
      </c>
      <c r="J634" s="1487">
        <f>'НЗ 2-экз'!J630</f>
        <v>0</v>
      </c>
      <c r="K634" s="1487">
        <f>'НЗ 2-экз'!K630</f>
        <v>0</v>
      </c>
      <c r="L634" s="1487">
        <f>'НЗ 2-экз'!L630</f>
        <v>0</v>
      </c>
      <c r="M634" s="1487">
        <f>'НЗ 2-экз'!M630</f>
        <v>0</v>
      </c>
      <c r="N634" s="1487">
        <f>'НЗ 2-экз'!N630</f>
        <v>0</v>
      </c>
      <c r="O634" s="1487">
        <f>'НЗ 2-экз'!O630</f>
        <v>0</v>
      </c>
      <c r="P634" s="1487">
        <f>'НЗ 2-экз'!P630</f>
        <v>0</v>
      </c>
      <c r="Q634" s="1487">
        <f>'НЗ 2-экз'!Q630</f>
        <v>0</v>
      </c>
      <c r="R634" s="1487">
        <f>'НЗ 2-экз'!R630</f>
        <v>0</v>
      </c>
      <c r="S634" s="1487">
        <f>'НЗ 2-экз'!S630</f>
        <v>0</v>
      </c>
      <c r="T634" s="1487">
        <f>'НЗ 2-экз'!T630</f>
        <v>0</v>
      </c>
      <c r="U634" s="1487">
        <f>'НЗ 2-экз'!U630</f>
        <v>0</v>
      </c>
      <c r="V634" s="1487">
        <f>'НЗ 2-экз'!V630</f>
        <v>0</v>
      </c>
      <c r="W634" s="1487">
        <f>'НЗ 2-экз'!W630</f>
        <v>0</v>
      </c>
      <c r="X634" s="1487">
        <f>'НЗ 2-экз'!X630</f>
        <v>0</v>
      </c>
      <c r="Y634" s="1487">
        <f>'НЗ 2-экз'!Y630</f>
        <v>0</v>
      </c>
      <c r="Z634" s="1487">
        <f>'НЗ 2-экз'!Z630</f>
        <v>0</v>
      </c>
      <c r="AA634" s="1487">
        <f>'НЗ 2-экз'!AA630</f>
        <v>0</v>
      </c>
      <c r="AB634" s="1487">
        <f>'НЗ 2-экз'!AB630</f>
        <v>0</v>
      </c>
      <c r="AC634" s="1487">
        <f>'НЗ 2-экз'!AC630</f>
        <v>0</v>
      </c>
      <c r="AD634" s="1487">
        <f>'НЗ 2-экз'!AD630</f>
        <v>0</v>
      </c>
      <c r="AE634" s="1488"/>
      <c r="AF634" s="1488"/>
      <c r="AG634" s="1488">
        <f t="shared" si="186"/>
        <v>0</v>
      </c>
      <c r="AH634" s="1488">
        <f t="shared" si="189"/>
        <v>0</v>
      </c>
      <c r="AI634" s="1488">
        <f t="shared" si="187"/>
        <v>0</v>
      </c>
      <c r="AJ634" s="1488">
        <f t="shared" si="190"/>
        <v>0</v>
      </c>
      <c r="AK634" s="1488">
        <f t="shared" si="191"/>
        <v>0</v>
      </c>
      <c r="AL634" s="1488">
        <f t="shared" si="188"/>
        <v>0</v>
      </c>
      <c r="AM634" s="1839"/>
    </row>
    <row r="635" spans="1:39" ht="11.25" hidden="1" customHeight="1" x14ac:dyDescent="0.2">
      <c r="A635" s="1425">
        <v>345</v>
      </c>
      <c r="B635" s="1057">
        <v>244</v>
      </c>
      <c r="C635" s="1487">
        <f>'НЗ 2-экз'!C631</f>
        <v>0</v>
      </c>
      <c r="D635" s="1487">
        <f>'НЗ 2-экз'!D631</f>
        <v>0</v>
      </c>
      <c r="E635" s="1487">
        <f>'НЗ 2-экз'!E631</f>
        <v>0</v>
      </c>
      <c r="F635" s="1487">
        <f>'НЗ 2-экз'!F631</f>
        <v>0</v>
      </c>
      <c r="G635" s="1487">
        <f>'НЗ 2-экз'!G631</f>
        <v>0</v>
      </c>
      <c r="H635" s="1487">
        <f>'НЗ 2-экз'!H631</f>
        <v>0</v>
      </c>
      <c r="I635" s="1487">
        <f>'НЗ 2-экз'!I631</f>
        <v>0</v>
      </c>
      <c r="J635" s="1487">
        <f>'НЗ 2-экз'!J631</f>
        <v>0</v>
      </c>
      <c r="K635" s="1487">
        <f>'НЗ 2-экз'!K631</f>
        <v>0</v>
      </c>
      <c r="L635" s="1487">
        <f>'НЗ 2-экз'!L631</f>
        <v>0</v>
      </c>
      <c r="M635" s="1487">
        <f>'НЗ 2-экз'!M631</f>
        <v>0</v>
      </c>
      <c r="N635" s="1487">
        <f>'НЗ 2-экз'!N631</f>
        <v>0</v>
      </c>
      <c r="O635" s="1487">
        <f>'НЗ 2-экз'!O631</f>
        <v>0</v>
      </c>
      <c r="P635" s="1487">
        <f>'НЗ 2-экз'!P631</f>
        <v>0</v>
      </c>
      <c r="Q635" s="1487">
        <f>'НЗ 2-экз'!Q631</f>
        <v>0</v>
      </c>
      <c r="R635" s="1487">
        <f>'НЗ 2-экз'!R631</f>
        <v>0</v>
      </c>
      <c r="S635" s="1487">
        <f>'НЗ 2-экз'!S631</f>
        <v>0</v>
      </c>
      <c r="T635" s="1487">
        <f>'НЗ 2-экз'!T631</f>
        <v>0</v>
      </c>
      <c r="U635" s="1487">
        <f>'НЗ 2-экз'!U631</f>
        <v>0</v>
      </c>
      <c r="V635" s="1487">
        <f>'НЗ 2-экз'!V631</f>
        <v>0</v>
      </c>
      <c r="W635" s="1487">
        <f>'НЗ 2-экз'!W631</f>
        <v>0</v>
      </c>
      <c r="X635" s="1487">
        <f>'НЗ 2-экз'!X631</f>
        <v>0</v>
      </c>
      <c r="Y635" s="1487">
        <f>'НЗ 2-экз'!Y631</f>
        <v>0</v>
      </c>
      <c r="Z635" s="1487">
        <f>'НЗ 2-экз'!Z631</f>
        <v>0</v>
      </c>
      <c r="AA635" s="1487">
        <f>'НЗ 2-экз'!AA631</f>
        <v>0</v>
      </c>
      <c r="AB635" s="1487">
        <f>'НЗ 2-экз'!AB631</f>
        <v>0</v>
      </c>
      <c r="AC635" s="1487">
        <f>'НЗ 2-экз'!AC631</f>
        <v>0</v>
      </c>
      <c r="AD635" s="1487">
        <f>'НЗ 2-экз'!AD631</f>
        <v>0</v>
      </c>
      <c r="AE635" s="1488"/>
      <c r="AF635" s="1488"/>
      <c r="AG635" s="1488">
        <f t="shared" si="186"/>
        <v>0</v>
      </c>
      <c r="AH635" s="1488">
        <f t="shared" si="189"/>
        <v>0</v>
      </c>
      <c r="AI635" s="1488">
        <f t="shared" si="187"/>
        <v>0</v>
      </c>
      <c r="AJ635" s="1488">
        <f t="shared" si="190"/>
        <v>0</v>
      </c>
      <c r="AK635" s="1488">
        <f t="shared" si="191"/>
        <v>0</v>
      </c>
      <c r="AL635" s="1488">
        <f t="shared" si="188"/>
        <v>0</v>
      </c>
      <c r="AM635" s="1839"/>
    </row>
    <row r="636" spans="1:39" ht="11.25" hidden="1" customHeight="1" x14ac:dyDescent="0.2">
      <c r="A636" s="1425">
        <v>346</v>
      </c>
      <c r="B636" s="1057">
        <v>244</v>
      </c>
      <c r="C636" s="1487">
        <f>'НЗ 2-экз'!C632</f>
        <v>0</v>
      </c>
      <c r="D636" s="1487">
        <f>'НЗ 2-экз'!D632</f>
        <v>0</v>
      </c>
      <c r="E636" s="1487">
        <f>'НЗ 2-экз'!E632</f>
        <v>0</v>
      </c>
      <c r="F636" s="1487">
        <f>'НЗ 2-экз'!F632</f>
        <v>0</v>
      </c>
      <c r="G636" s="1487">
        <f>'НЗ 2-экз'!G632</f>
        <v>0</v>
      </c>
      <c r="H636" s="1487">
        <f>'НЗ 2-экз'!H632</f>
        <v>0</v>
      </c>
      <c r="I636" s="1487">
        <f>'НЗ 2-экз'!I632</f>
        <v>0</v>
      </c>
      <c r="J636" s="1487">
        <f>'НЗ 2-экз'!J632</f>
        <v>0</v>
      </c>
      <c r="K636" s="1487">
        <f>'НЗ 2-экз'!K632</f>
        <v>0</v>
      </c>
      <c r="L636" s="1487">
        <f>'НЗ 2-экз'!L632</f>
        <v>0</v>
      </c>
      <c r="M636" s="1487">
        <f>'НЗ 2-экз'!M632</f>
        <v>0</v>
      </c>
      <c r="N636" s="1487">
        <f>'НЗ 2-экз'!N632</f>
        <v>0</v>
      </c>
      <c r="O636" s="1487">
        <f>'НЗ 2-экз'!O632</f>
        <v>0</v>
      </c>
      <c r="P636" s="1487">
        <f>'НЗ 2-экз'!P632</f>
        <v>0</v>
      </c>
      <c r="Q636" s="1487">
        <f>'НЗ 2-экз'!Q632</f>
        <v>0</v>
      </c>
      <c r="R636" s="1487">
        <f>'НЗ 2-экз'!R632</f>
        <v>0</v>
      </c>
      <c r="S636" s="1487">
        <f>'НЗ 2-экз'!S632</f>
        <v>0</v>
      </c>
      <c r="T636" s="1487">
        <f>'НЗ 2-экз'!T632</f>
        <v>0</v>
      </c>
      <c r="U636" s="1487">
        <f>'НЗ 2-экз'!U632</f>
        <v>0</v>
      </c>
      <c r="V636" s="1487">
        <f>'НЗ 2-экз'!V632</f>
        <v>0</v>
      </c>
      <c r="W636" s="1487">
        <f>'НЗ 2-экз'!W632</f>
        <v>0</v>
      </c>
      <c r="X636" s="1487">
        <f>'НЗ 2-экз'!X632</f>
        <v>0</v>
      </c>
      <c r="Y636" s="1487">
        <f>'НЗ 2-экз'!Y632</f>
        <v>0</v>
      </c>
      <c r="Z636" s="1487">
        <f>'НЗ 2-экз'!Z632</f>
        <v>0</v>
      </c>
      <c r="AA636" s="1487">
        <f>'НЗ 2-экз'!AA632</f>
        <v>0</v>
      </c>
      <c r="AB636" s="1487">
        <f>'НЗ 2-экз'!AB632</f>
        <v>0</v>
      </c>
      <c r="AC636" s="1487">
        <f>'НЗ 2-экз'!AC632</f>
        <v>0</v>
      </c>
      <c r="AD636" s="1487">
        <f>'НЗ 2-экз'!AD632</f>
        <v>0</v>
      </c>
      <c r="AE636" s="1488"/>
      <c r="AF636" s="1488"/>
      <c r="AG636" s="1488">
        <f t="shared" si="186"/>
        <v>0</v>
      </c>
      <c r="AH636" s="1488">
        <f t="shared" si="189"/>
        <v>0</v>
      </c>
      <c r="AI636" s="1488">
        <f t="shared" si="187"/>
        <v>0</v>
      </c>
      <c r="AJ636" s="1488">
        <f t="shared" si="190"/>
        <v>0</v>
      </c>
      <c r="AK636" s="1488">
        <f t="shared" si="191"/>
        <v>0</v>
      </c>
      <c r="AL636" s="1488">
        <f t="shared" si="188"/>
        <v>0</v>
      </c>
      <c r="AM636" s="1839"/>
    </row>
    <row r="637" spans="1:39" ht="11.25" hidden="1" customHeight="1" x14ac:dyDescent="0.2">
      <c r="A637" s="1425">
        <v>349</v>
      </c>
      <c r="B637" s="1057">
        <v>244</v>
      </c>
      <c r="C637" s="1487">
        <f>'НЗ 2-экз'!C633</f>
        <v>0</v>
      </c>
      <c r="D637" s="1487">
        <f>'НЗ 2-экз'!D633</f>
        <v>0</v>
      </c>
      <c r="E637" s="1487">
        <f>'НЗ 2-экз'!E633</f>
        <v>0</v>
      </c>
      <c r="F637" s="1487">
        <f>'НЗ 2-экз'!F633</f>
        <v>0</v>
      </c>
      <c r="G637" s="1487">
        <f>'НЗ 2-экз'!G633</f>
        <v>0</v>
      </c>
      <c r="H637" s="1487">
        <f>'НЗ 2-экз'!H633</f>
        <v>0</v>
      </c>
      <c r="I637" s="1487">
        <f>'НЗ 2-экз'!I633</f>
        <v>0</v>
      </c>
      <c r="J637" s="1487">
        <f>'НЗ 2-экз'!J633</f>
        <v>0</v>
      </c>
      <c r="K637" s="1487">
        <f>'НЗ 2-экз'!K633</f>
        <v>0</v>
      </c>
      <c r="L637" s="1487">
        <f>'НЗ 2-экз'!L633</f>
        <v>0</v>
      </c>
      <c r="M637" s="1487">
        <f>'НЗ 2-экз'!M633</f>
        <v>0</v>
      </c>
      <c r="N637" s="1487">
        <f>'НЗ 2-экз'!N633</f>
        <v>0</v>
      </c>
      <c r="O637" s="1487">
        <f>'НЗ 2-экз'!O633</f>
        <v>0</v>
      </c>
      <c r="P637" s="1487">
        <f>'НЗ 2-экз'!P633</f>
        <v>0</v>
      </c>
      <c r="Q637" s="1487">
        <f>'НЗ 2-экз'!Q633</f>
        <v>0</v>
      </c>
      <c r="R637" s="1487">
        <f>'НЗ 2-экз'!R633</f>
        <v>0</v>
      </c>
      <c r="S637" s="1487">
        <f>'НЗ 2-экз'!S633</f>
        <v>0</v>
      </c>
      <c r="T637" s="1487">
        <f>'НЗ 2-экз'!T633</f>
        <v>0</v>
      </c>
      <c r="U637" s="1487">
        <f>'НЗ 2-экз'!U633</f>
        <v>0</v>
      </c>
      <c r="V637" s="1487">
        <f>'НЗ 2-экз'!V633</f>
        <v>0</v>
      </c>
      <c r="W637" s="1487">
        <f>'НЗ 2-экз'!W633</f>
        <v>0</v>
      </c>
      <c r="X637" s="1487">
        <f>'НЗ 2-экз'!X633</f>
        <v>0</v>
      </c>
      <c r="Y637" s="1487">
        <f>'НЗ 2-экз'!Y633</f>
        <v>0</v>
      </c>
      <c r="Z637" s="1487">
        <f>'НЗ 2-экз'!Z633</f>
        <v>0</v>
      </c>
      <c r="AA637" s="1487">
        <f>'НЗ 2-экз'!AA633</f>
        <v>0</v>
      </c>
      <c r="AB637" s="1487">
        <f>'НЗ 2-экз'!AB633</f>
        <v>0</v>
      </c>
      <c r="AC637" s="1487">
        <f>'НЗ 2-экз'!AC633</f>
        <v>0</v>
      </c>
      <c r="AD637" s="1487">
        <f>'НЗ 2-экз'!AD633</f>
        <v>0</v>
      </c>
      <c r="AE637" s="1488"/>
      <c r="AF637" s="1488"/>
      <c r="AG637" s="1488">
        <f t="shared" si="186"/>
        <v>0</v>
      </c>
      <c r="AH637" s="1488">
        <f t="shared" si="189"/>
        <v>0</v>
      </c>
      <c r="AI637" s="1488">
        <f t="shared" si="187"/>
        <v>0</v>
      </c>
      <c r="AJ637" s="1488">
        <f t="shared" si="190"/>
        <v>0</v>
      </c>
      <c r="AK637" s="1488">
        <f t="shared" si="191"/>
        <v>0</v>
      </c>
      <c r="AL637" s="1488">
        <f t="shared" si="188"/>
        <v>0</v>
      </c>
      <c r="AM637" s="1839"/>
    </row>
    <row r="638" spans="1:39" ht="11.25" hidden="1" customHeight="1" x14ac:dyDescent="0.2">
      <c r="A638" s="1431">
        <v>352</v>
      </c>
      <c r="B638" s="269">
        <v>244</v>
      </c>
      <c r="C638" s="1487">
        <f>'НЗ 2-экз'!C634</f>
        <v>0</v>
      </c>
      <c r="D638" s="1487">
        <f>'НЗ 2-экз'!D634</f>
        <v>0</v>
      </c>
      <c r="E638" s="1487">
        <f>'НЗ 2-экз'!E634</f>
        <v>0</v>
      </c>
      <c r="F638" s="1487">
        <f>'НЗ 2-экз'!F634</f>
        <v>0</v>
      </c>
      <c r="G638" s="1487">
        <f>'НЗ 2-экз'!G634</f>
        <v>0</v>
      </c>
      <c r="H638" s="1487">
        <f>'НЗ 2-экз'!H634</f>
        <v>0</v>
      </c>
      <c r="I638" s="1487">
        <f>'НЗ 2-экз'!I634</f>
        <v>0</v>
      </c>
      <c r="J638" s="1487">
        <f>'НЗ 2-экз'!J634</f>
        <v>0</v>
      </c>
      <c r="K638" s="1487">
        <f>'НЗ 2-экз'!K634</f>
        <v>0</v>
      </c>
      <c r="L638" s="1487">
        <f>'НЗ 2-экз'!L634</f>
        <v>0</v>
      </c>
      <c r="M638" s="1487">
        <f>'НЗ 2-экз'!M634</f>
        <v>0</v>
      </c>
      <c r="N638" s="1487">
        <f>'НЗ 2-экз'!N634</f>
        <v>0</v>
      </c>
      <c r="O638" s="1487">
        <f>'НЗ 2-экз'!O634</f>
        <v>0</v>
      </c>
      <c r="P638" s="1487">
        <f>'НЗ 2-экз'!P634</f>
        <v>0</v>
      </c>
      <c r="Q638" s="1487">
        <f>'НЗ 2-экз'!Q634</f>
        <v>0</v>
      </c>
      <c r="R638" s="1487">
        <f>'НЗ 2-экз'!R634</f>
        <v>0</v>
      </c>
      <c r="S638" s="1487">
        <f>'НЗ 2-экз'!S634</f>
        <v>0</v>
      </c>
      <c r="T638" s="1487">
        <f>'НЗ 2-экз'!T634</f>
        <v>0</v>
      </c>
      <c r="U638" s="1487">
        <f>'НЗ 2-экз'!U634</f>
        <v>0</v>
      </c>
      <c r="V638" s="1487">
        <f>'НЗ 2-экз'!V634</f>
        <v>0</v>
      </c>
      <c r="W638" s="1487">
        <f>'НЗ 2-экз'!W634</f>
        <v>0</v>
      </c>
      <c r="X638" s="1487">
        <f>'НЗ 2-экз'!X634</f>
        <v>0</v>
      </c>
      <c r="Y638" s="1487">
        <f>'НЗ 2-экз'!Y634</f>
        <v>0</v>
      </c>
      <c r="Z638" s="1487">
        <f>'НЗ 2-экз'!Z634</f>
        <v>0</v>
      </c>
      <c r="AA638" s="1487">
        <f>'НЗ 2-экз'!AA634</f>
        <v>0</v>
      </c>
      <c r="AB638" s="1487">
        <f>'НЗ 2-экз'!AB634</f>
        <v>0</v>
      </c>
      <c r="AC638" s="1487">
        <f>'НЗ 2-экз'!AC634</f>
        <v>0</v>
      </c>
      <c r="AD638" s="1487">
        <f>'НЗ 2-экз'!AD634</f>
        <v>0</v>
      </c>
      <c r="AE638" s="1488"/>
      <c r="AF638" s="1488"/>
      <c r="AG638" s="1488">
        <f t="shared" si="186"/>
        <v>0</v>
      </c>
      <c r="AH638" s="1488">
        <f>Z638+AD638</f>
        <v>0</v>
      </c>
      <c r="AI638" s="1488">
        <f t="shared" si="187"/>
        <v>0</v>
      </c>
      <c r="AJ638" s="1488">
        <f t="shared" si="187"/>
        <v>0</v>
      </c>
      <c r="AK638" s="1488">
        <f>SUM(Y638:AD638)</f>
        <v>0</v>
      </c>
      <c r="AL638" s="1488">
        <f t="shared" si="188"/>
        <v>0</v>
      </c>
      <c r="AM638" s="1839"/>
    </row>
    <row r="639" spans="1:39" ht="11.25" hidden="1" customHeight="1" x14ac:dyDescent="0.2">
      <c r="A639" s="1431">
        <v>353</v>
      </c>
      <c r="B639" s="269">
        <v>244</v>
      </c>
      <c r="C639" s="1487">
        <f>'НЗ 2-экз'!C635</f>
        <v>0</v>
      </c>
      <c r="D639" s="1487">
        <f>'НЗ 2-экз'!D635</f>
        <v>0</v>
      </c>
      <c r="E639" s="1487">
        <f>'НЗ 2-экз'!E635</f>
        <v>0</v>
      </c>
      <c r="F639" s="1487">
        <f>'НЗ 2-экз'!F635</f>
        <v>0</v>
      </c>
      <c r="G639" s="1487">
        <f>'НЗ 2-экз'!G635</f>
        <v>0</v>
      </c>
      <c r="H639" s="1487">
        <f>'НЗ 2-экз'!H635</f>
        <v>0</v>
      </c>
      <c r="I639" s="1487">
        <f>'НЗ 2-экз'!I635</f>
        <v>0</v>
      </c>
      <c r="J639" s="1487">
        <f>'НЗ 2-экз'!J635</f>
        <v>0</v>
      </c>
      <c r="K639" s="1487">
        <f>'НЗ 2-экз'!K635</f>
        <v>0</v>
      </c>
      <c r="L639" s="1487">
        <f>'НЗ 2-экз'!L635</f>
        <v>0</v>
      </c>
      <c r="M639" s="1487">
        <f>'НЗ 2-экз'!M635</f>
        <v>0</v>
      </c>
      <c r="N639" s="1487">
        <f>'НЗ 2-экз'!N635</f>
        <v>0</v>
      </c>
      <c r="O639" s="1487">
        <f>'НЗ 2-экз'!O635</f>
        <v>0</v>
      </c>
      <c r="P639" s="1487">
        <f>'НЗ 2-экз'!P635</f>
        <v>0</v>
      </c>
      <c r="Q639" s="1487">
        <f>'НЗ 2-экз'!Q635</f>
        <v>0</v>
      </c>
      <c r="R639" s="1487">
        <f>'НЗ 2-экз'!R635</f>
        <v>0</v>
      </c>
      <c r="S639" s="1487">
        <f>'НЗ 2-экз'!S635</f>
        <v>0</v>
      </c>
      <c r="T639" s="1487">
        <f>'НЗ 2-экз'!T635</f>
        <v>0</v>
      </c>
      <c r="U639" s="1487">
        <f>'НЗ 2-экз'!U635</f>
        <v>0</v>
      </c>
      <c r="V639" s="1487">
        <f>'НЗ 2-экз'!V635</f>
        <v>0</v>
      </c>
      <c r="W639" s="1487">
        <f>'НЗ 2-экз'!W635</f>
        <v>0</v>
      </c>
      <c r="X639" s="1487">
        <f>'НЗ 2-экз'!X635</f>
        <v>0</v>
      </c>
      <c r="Y639" s="1487">
        <f>'НЗ 2-экз'!Y635</f>
        <v>0</v>
      </c>
      <c r="Z639" s="1487">
        <f>'НЗ 2-экз'!Z635</f>
        <v>0</v>
      </c>
      <c r="AA639" s="1487">
        <f>'НЗ 2-экз'!AA635</f>
        <v>0</v>
      </c>
      <c r="AB639" s="1487">
        <f>'НЗ 2-экз'!AB635</f>
        <v>0</v>
      </c>
      <c r="AC639" s="1487">
        <f>'НЗ 2-экз'!AC635</f>
        <v>0</v>
      </c>
      <c r="AD639" s="1487">
        <f>'НЗ 2-экз'!AD635</f>
        <v>0</v>
      </c>
      <c r="AE639" s="1488"/>
      <c r="AF639" s="1488"/>
      <c r="AG639" s="1488">
        <f t="shared" si="186"/>
        <v>0</v>
      </c>
      <c r="AH639" s="1488">
        <f>Z639+AD639</f>
        <v>0</v>
      </c>
      <c r="AI639" s="1488">
        <f t="shared" ref="AI639:AJ639" si="192">AB639</f>
        <v>0</v>
      </c>
      <c r="AJ639" s="1488">
        <f t="shared" si="192"/>
        <v>0</v>
      </c>
      <c r="AK639" s="1488">
        <f>SUM(Y639:AD639)</f>
        <v>0</v>
      </c>
      <c r="AL639" s="1488">
        <f t="shared" si="188"/>
        <v>0</v>
      </c>
      <c r="AM639" s="1839"/>
    </row>
    <row r="640" spans="1:39" ht="12" x14ac:dyDescent="0.2">
      <c r="A640" s="1432" t="s">
        <v>1354</v>
      </c>
      <c r="B640" s="269"/>
      <c r="C640" s="1485">
        <f t="shared" ref="C640:D640" si="193">C591+C592+C593+C594+C610+C611+C612+C613+C614</f>
        <v>0</v>
      </c>
      <c r="D640" s="1485">
        <f t="shared" si="193"/>
        <v>0</v>
      </c>
      <c r="E640" s="1485">
        <f>E591+E592+E593+E594+E610+E611+E612+E613+E614</f>
        <v>600000</v>
      </c>
      <c r="F640" s="1485">
        <f t="shared" ref="F640:AL640" si="194">F591+F592+F593+F594+F610+F611+F612+F613+F614</f>
        <v>673240</v>
      </c>
      <c r="G640" s="1485">
        <f t="shared" si="194"/>
        <v>0</v>
      </c>
      <c r="H640" s="1485">
        <f t="shared" si="194"/>
        <v>0</v>
      </c>
      <c r="I640" s="1485">
        <f t="shared" si="194"/>
        <v>0</v>
      </c>
      <c r="J640" s="1485">
        <f t="shared" si="194"/>
        <v>0</v>
      </c>
      <c r="K640" s="1485">
        <f t="shared" si="194"/>
        <v>0</v>
      </c>
      <c r="L640" s="1485">
        <f t="shared" si="194"/>
        <v>0</v>
      </c>
      <c r="M640" s="1485">
        <f t="shared" si="194"/>
        <v>0</v>
      </c>
      <c r="N640" s="1485">
        <f t="shared" si="194"/>
        <v>0</v>
      </c>
      <c r="O640" s="1485">
        <f t="shared" si="194"/>
        <v>0</v>
      </c>
      <c r="P640" s="1485">
        <f t="shared" si="194"/>
        <v>0</v>
      </c>
      <c r="Q640" s="1485">
        <f t="shared" si="194"/>
        <v>0</v>
      </c>
      <c r="R640" s="1485">
        <f t="shared" si="194"/>
        <v>0</v>
      </c>
      <c r="S640" s="1485">
        <f t="shared" si="194"/>
        <v>600000</v>
      </c>
      <c r="T640" s="1485">
        <f t="shared" si="194"/>
        <v>673240</v>
      </c>
      <c r="U640" s="1485">
        <f t="shared" si="194"/>
        <v>0</v>
      </c>
      <c r="V640" s="1485">
        <f t="shared" si="194"/>
        <v>0</v>
      </c>
      <c r="W640" s="1485">
        <f t="shared" si="194"/>
        <v>0</v>
      </c>
      <c r="X640" s="1485">
        <f t="shared" si="194"/>
        <v>1273240</v>
      </c>
      <c r="Y640" s="1485">
        <f t="shared" si="194"/>
        <v>0</v>
      </c>
      <c r="Z640" s="1485">
        <f t="shared" si="194"/>
        <v>0</v>
      </c>
      <c r="AA640" s="1485">
        <f t="shared" si="194"/>
        <v>0</v>
      </c>
      <c r="AB640" s="1485">
        <f t="shared" si="194"/>
        <v>0</v>
      </c>
      <c r="AC640" s="1485">
        <f t="shared" si="194"/>
        <v>0</v>
      </c>
      <c r="AD640" s="1485">
        <f t="shared" si="194"/>
        <v>0</v>
      </c>
      <c r="AE640" s="1485">
        <f t="shared" si="194"/>
        <v>0</v>
      </c>
      <c r="AF640" s="1485">
        <f t="shared" si="194"/>
        <v>0</v>
      </c>
      <c r="AG640" s="1485">
        <f t="shared" si="194"/>
        <v>0</v>
      </c>
      <c r="AH640" s="1485">
        <f t="shared" si="194"/>
        <v>0</v>
      </c>
      <c r="AI640" s="1485">
        <f t="shared" si="194"/>
        <v>0</v>
      </c>
      <c r="AJ640" s="1485">
        <f t="shared" si="194"/>
        <v>0</v>
      </c>
      <c r="AK640" s="1485">
        <f t="shared" si="194"/>
        <v>0</v>
      </c>
      <c r="AL640" s="1485">
        <f t="shared" si="194"/>
        <v>1273240</v>
      </c>
      <c r="AM640" s="1839"/>
    </row>
    <row r="641" spans="1:39" ht="12" x14ac:dyDescent="0.2">
      <c r="A641" s="1419" t="s">
        <v>1355</v>
      </c>
      <c r="B641" s="269"/>
      <c r="C641" s="1483">
        <f t="shared" ref="C641:D641" si="195">C642-C640</f>
        <v>0</v>
      </c>
      <c r="D641" s="1483">
        <f t="shared" si="195"/>
        <v>0</v>
      </c>
      <c r="E641" s="1483">
        <f>E642-E640</f>
        <v>0</v>
      </c>
      <c r="F641" s="1483">
        <f t="shared" ref="F641:AL641" si="196">F642-F640</f>
        <v>0</v>
      </c>
      <c r="G641" s="1483">
        <f t="shared" si="196"/>
        <v>0</v>
      </c>
      <c r="H641" s="1483">
        <f t="shared" si="196"/>
        <v>0</v>
      </c>
      <c r="I641" s="1483">
        <f t="shared" si="196"/>
        <v>0</v>
      </c>
      <c r="J641" s="1483">
        <f t="shared" si="196"/>
        <v>0</v>
      </c>
      <c r="K641" s="1483">
        <f t="shared" si="196"/>
        <v>0</v>
      </c>
      <c r="L641" s="1483">
        <f t="shared" si="196"/>
        <v>0</v>
      </c>
      <c r="M641" s="1483">
        <f t="shared" si="196"/>
        <v>0</v>
      </c>
      <c r="N641" s="1483">
        <f t="shared" si="196"/>
        <v>0</v>
      </c>
      <c r="O641" s="1483">
        <f t="shared" si="196"/>
        <v>0</v>
      </c>
      <c r="P641" s="1483">
        <f t="shared" si="196"/>
        <v>0</v>
      </c>
      <c r="Q641" s="1483">
        <f t="shared" si="196"/>
        <v>0</v>
      </c>
      <c r="R641" s="1483">
        <f t="shared" si="196"/>
        <v>0</v>
      </c>
      <c r="S641" s="1483">
        <f t="shared" si="196"/>
        <v>0</v>
      </c>
      <c r="T641" s="1483">
        <f t="shared" si="196"/>
        <v>0</v>
      </c>
      <c r="U641" s="1483">
        <f t="shared" si="196"/>
        <v>0</v>
      </c>
      <c r="V641" s="1483">
        <f t="shared" si="196"/>
        <v>0</v>
      </c>
      <c r="W641" s="1483">
        <f t="shared" si="196"/>
        <v>0</v>
      </c>
      <c r="X641" s="1483">
        <f t="shared" si="196"/>
        <v>0</v>
      </c>
      <c r="Y641" s="1483">
        <f t="shared" si="196"/>
        <v>0</v>
      </c>
      <c r="Z641" s="1483">
        <f t="shared" si="196"/>
        <v>0</v>
      </c>
      <c r="AA641" s="1483">
        <f t="shared" si="196"/>
        <v>0</v>
      </c>
      <c r="AB641" s="1483">
        <f t="shared" si="196"/>
        <v>0</v>
      </c>
      <c r="AC641" s="1483">
        <f t="shared" si="196"/>
        <v>0</v>
      </c>
      <c r="AD641" s="1483">
        <f t="shared" si="196"/>
        <v>0</v>
      </c>
      <c r="AE641" s="1483">
        <f t="shared" si="196"/>
        <v>0</v>
      </c>
      <c r="AF641" s="1483">
        <f t="shared" si="196"/>
        <v>0</v>
      </c>
      <c r="AG641" s="1483">
        <f t="shared" si="196"/>
        <v>0</v>
      </c>
      <c r="AH641" s="1483">
        <f t="shared" si="196"/>
        <v>0</v>
      </c>
      <c r="AI641" s="1483">
        <f t="shared" si="196"/>
        <v>0</v>
      </c>
      <c r="AJ641" s="1483">
        <f t="shared" si="196"/>
        <v>0</v>
      </c>
      <c r="AK641" s="1483">
        <f t="shared" si="196"/>
        <v>0</v>
      </c>
      <c r="AL641" s="1483">
        <f t="shared" si="196"/>
        <v>0</v>
      </c>
      <c r="AM641" s="1839"/>
    </row>
    <row r="642" spans="1:39" ht="12" hidden="1" x14ac:dyDescent="0.2">
      <c r="A642" s="1434" t="s">
        <v>204</v>
      </c>
      <c r="B642" s="60"/>
      <c r="C642" s="1486">
        <f t="shared" ref="C642:D642" si="197">SUM(C591:C639)</f>
        <v>0</v>
      </c>
      <c r="D642" s="1486">
        <f t="shared" si="197"/>
        <v>0</v>
      </c>
      <c r="E642" s="1486">
        <f t="shared" ref="E642:AL642" si="198">SUM(E591:E639)</f>
        <v>600000</v>
      </c>
      <c r="F642" s="1486">
        <f t="shared" si="198"/>
        <v>673240</v>
      </c>
      <c r="G642" s="1486">
        <f t="shared" si="198"/>
        <v>0</v>
      </c>
      <c r="H642" s="1486">
        <f t="shared" si="198"/>
        <v>0</v>
      </c>
      <c r="I642" s="1486">
        <f t="shared" si="198"/>
        <v>0</v>
      </c>
      <c r="J642" s="1486">
        <f t="shared" si="198"/>
        <v>0</v>
      </c>
      <c r="K642" s="1486">
        <f t="shared" si="198"/>
        <v>0</v>
      </c>
      <c r="L642" s="1486">
        <f t="shared" si="198"/>
        <v>0</v>
      </c>
      <c r="M642" s="1486">
        <f t="shared" si="198"/>
        <v>0</v>
      </c>
      <c r="N642" s="1486">
        <f t="shared" si="198"/>
        <v>0</v>
      </c>
      <c r="O642" s="1486">
        <f t="shared" si="198"/>
        <v>0</v>
      </c>
      <c r="P642" s="1486">
        <f t="shared" si="198"/>
        <v>0</v>
      </c>
      <c r="Q642" s="1486">
        <f>SUM(Q591:Q639)</f>
        <v>0</v>
      </c>
      <c r="R642" s="1486">
        <f>SUM(R591:R639)</f>
        <v>0</v>
      </c>
      <c r="S642" s="1486">
        <f t="shared" si="198"/>
        <v>600000</v>
      </c>
      <c r="T642" s="1486">
        <f t="shared" si="198"/>
        <v>673240</v>
      </c>
      <c r="U642" s="1486">
        <f t="shared" si="198"/>
        <v>0</v>
      </c>
      <c r="V642" s="1486">
        <f t="shared" si="198"/>
        <v>0</v>
      </c>
      <c r="W642" s="1486">
        <f>SUM(W591:W639)</f>
        <v>0</v>
      </c>
      <c r="X642" s="1486">
        <f t="shared" si="198"/>
        <v>1273240</v>
      </c>
      <c r="Y642" s="1486">
        <f t="shared" si="198"/>
        <v>0</v>
      </c>
      <c r="Z642" s="1486">
        <f t="shared" si="198"/>
        <v>0</v>
      </c>
      <c r="AA642" s="1486">
        <f>SUM(AA591:AA639)</f>
        <v>0</v>
      </c>
      <c r="AB642" s="1486">
        <f t="shared" si="198"/>
        <v>0</v>
      </c>
      <c r="AC642" s="1486">
        <f t="shared" si="198"/>
        <v>0</v>
      </c>
      <c r="AD642" s="1486">
        <f t="shared" si="198"/>
        <v>0</v>
      </c>
      <c r="AE642" s="1486">
        <f>SUM(AE591:AE639)</f>
        <v>0</v>
      </c>
      <c r="AF642" s="1486">
        <f>SUM(AF591:AF639)</f>
        <v>0</v>
      </c>
      <c r="AG642" s="1486">
        <f t="shared" si="198"/>
        <v>0</v>
      </c>
      <c r="AH642" s="1486">
        <f t="shared" si="198"/>
        <v>0</v>
      </c>
      <c r="AI642" s="1486">
        <f t="shared" si="198"/>
        <v>0</v>
      </c>
      <c r="AJ642" s="1486">
        <f>SUM(AJ591:AJ639)</f>
        <v>0</v>
      </c>
      <c r="AK642" s="1486">
        <f t="shared" si="198"/>
        <v>0</v>
      </c>
      <c r="AL642" s="1486">
        <f t="shared" si="198"/>
        <v>1273240</v>
      </c>
      <c r="AM642" s="1839"/>
    </row>
    <row r="643" spans="1:39" ht="12.75" x14ac:dyDescent="0.2">
      <c r="A643" s="1435" t="s">
        <v>1325</v>
      </c>
      <c r="B643" s="1410"/>
      <c r="C643" s="1489">
        <f t="shared" ref="C643:D643" si="199">C588+C589+C640+C641</f>
        <v>0</v>
      </c>
      <c r="D643" s="1489">
        <f t="shared" si="199"/>
        <v>0</v>
      </c>
      <c r="E643" s="1489">
        <f>E588+E589+E640+E641</f>
        <v>1564000</v>
      </c>
      <c r="F643" s="1489">
        <f t="shared" ref="F643:AL643" si="200">F588+F589+F640+F641</f>
        <v>4156240</v>
      </c>
      <c r="G643" s="1489">
        <f t="shared" si="200"/>
        <v>0</v>
      </c>
      <c r="H643" s="1489">
        <f t="shared" si="200"/>
        <v>0</v>
      </c>
      <c r="I643" s="1489">
        <f t="shared" si="200"/>
        <v>0</v>
      </c>
      <c r="J643" s="1489">
        <f t="shared" si="200"/>
        <v>0</v>
      </c>
      <c r="K643" s="1489">
        <f t="shared" si="200"/>
        <v>0</v>
      </c>
      <c r="L643" s="1489">
        <f t="shared" si="200"/>
        <v>0</v>
      </c>
      <c r="M643" s="1489">
        <f t="shared" si="200"/>
        <v>0</v>
      </c>
      <c r="N643" s="1489">
        <f t="shared" si="200"/>
        <v>0</v>
      </c>
      <c r="O643" s="1489">
        <f t="shared" si="200"/>
        <v>0</v>
      </c>
      <c r="P643" s="1489">
        <f t="shared" si="200"/>
        <v>0</v>
      </c>
      <c r="Q643" s="1489">
        <f t="shared" si="200"/>
        <v>0</v>
      </c>
      <c r="R643" s="1489">
        <f t="shared" si="200"/>
        <v>0</v>
      </c>
      <c r="S643" s="1489">
        <f t="shared" si="200"/>
        <v>1564000</v>
      </c>
      <c r="T643" s="1489">
        <f t="shared" si="200"/>
        <v>4156240</v>
      </c>
      <c r="U643" s="1489">
        <f t="shared" si="200"/>
        <v>0</v>
      </c>
      <c r="V643" s="1489">
        <f t="shared" si="200"/>
        <v>0</v>
      </c>
      <c r="W643" s="1489">
        <f t="shared" si="200"/>
        <v>0</v>
      </c>
      <c r="X643" s="1489">
        <f t="shared" si="200"/>
        <v>5720240</v>
      </c>
      <c r="Y643" s="1489">
        <f t="shared" si="200"/>
        <v>0</v>
      </c>
      <c r="Z643" s="1489">
        <f t="shared" si="200"/>
        <v>244000</v>
      </c>
      <c r="AA643" s="1489">
        <f t="shared" si="200"/>
        <v>0</v>
      </c>
      <c r="AB643" s="1489">
        <f t="shared" si="200"/>
        <v>10640</v>
      </c>
      <c r="AC643" s="1489">
        <f t="shared" si="200"/>
        <v>0</v>
      </c>
      <c r="AD643" s="1489">
        <f t="shared" si="200"/>
        <v>190050</v>
      </c>
      <c r="AE643" s="1489">
        <f t="shared" si="200"/>
        <v>0</v>
      </c>
      <c r="AF643" s="1489">
        <f t="shared" si="200"/>
        <v>0</v>
      </c>
      <c r="AG643" s="1489">
        <f t="shared" si="200"/>
        <v>0</v>
      </c>
      <c r="AH643" s="1489">
        <f t="shared" si="200"/>
        <v>434050</v>
      </c>
      <c r="AI643" s="1489">
        <f t="shared" si="200"/>
        <v>10640</v>
      </c>
      <c r="AJ643" s="1489">
        <f t="shared" si="200"/>
        <v>0</v>
      </c>
      <c r="AK643" s="1489">
        <f t="shared" si="200"/>
        <v>444690</v>
      </c>
      <c r="AL643" s="1489">
        <f t="shared" si="200"/>
        <v>6164930</v>
      </c>
      <c r="AM643" s="1436" t="s">
        <v>740</v>
      </c>
    </row>
    <row r="644" spans="1:39" ht="11.25" hidden="1" customHeight="1" x14ac:dyDescent="0.2">
      <c r="A644" s="1437" t="s">
        <v>832</v>
      </c>
      <c r="B644" s="269">
        <v>111</v>
      </c>
      <c r="C644" s="123">
        <f t="shared" ref="C644:AL644" si="201">C329+C381+C434+C486+C539+C591</f>
        <v>0</v>
      </c>
      <c r="D644" s="964">
        <f t="shared" si="201"/>
        <v>0</v>
      </c>
      <c r="E644" s="1490">
        <f t="shared" si="201"/>
        <v>2465798.2999999998</v>
      </c>
      <c r="F644" s="1490">
        <f t="shared" si="201"/>
        <v>7059160</v>
      </c>
      <c r="G644" s="1490">
        <f t="shared" si="201"/>
        <v>0</v>
      </c>
      <c r="H644" s="1490">
        <f t="shared" si="201"/>
        <v>0</v>
      </c>
      <c r="I644" s="1490">
        <f t="shared" si="201"/>
        <v>0</v>
      </c>
      <c r="J644" s="1490">
        <f t="shared" si="201"/>
        <v>0</v>
      </c>
      <c r="K644" s="1490">
        <f t="shared" si="201"/>
        <v>0</v>
      </c>
      <c r="L644" s="1490">
        <f t="shared" si="201"/>
        <v>0</v>
      </c>
      <c r="M644" s="1490">
        <f t="shared" si="201"/>
        <v>0</v>
      </c>
      <c r="N644" s="1490">
        <f t="shared" si="201"/>
        <v>0</v>
      </c>
      <c r="O644" s="1490">
        <f t="shared" si="201"/>
        <v>0</v>
      </c>
      <c r="P644" s="1490">
        <f t="shared" si="201"/>
        <v>0</v>
      </c>
      <c r="Q644" s="1490">
        <f t="shared" si="201"/>
        <v>0</v>
      </c>
      <c r="R644" s="1490">
        <f t="shared" si="201"/>
        <v>0</v>
      </c>
      <c r="S644" s="1490">
        <f t="shared" si="201"/>
        <v>2465798.2999999998</v>
      </c>
      <c r="T644" s="1490">
        <f t="shared" si="201"/>
        <v>7059160</v>
      </c>
      <c r="U644" s="1490">
        <f t="shared" si="201"/>
        <v>0</v>
      </c>
      <c r="V644" s="1490">
        <f t="shared" si="201"/>
        <v>0</v>
      </c>
      <c r="W644" s="1490">
        <f t="shared" si="201"/>
        <v>0</v>
      </c>
      <c r="X644" s="1490">
        <f t="shared" si="201"/>
        <v>9524958.3000000007</v>
      </c>
      <c r="Y644" s="1490">
        <f t="shared" si="201"/>
        <v>0</v>
      </c>
      <c r="Z644" s="1490">
        <f t="shared" si="201"/>
        <v>594500</v>
      </c>
      <c r="AA644" s="1490">
        <f t="shared" si="201"/>
        <v>0</v>
      </c>
      <c r="AB644" s="1490">
        <f t="shared" si="201"/>
        <v>152000</v>
      </c>
      <c r="AC644" s="1490">
        <f t="shared" si="201"/>
        <v>0</v>
      </c>
      <c r="AD644" s="1490">
        <f t="shared" si="201"/>
        <v>492250</v>
      </c>
      <c r="AE644" s="1490">
        <f t="shared" si="201"/>
        <v>0</v>
      </c>
      <c r="AF644" s="1490">
        <f t="shared" si="201"/>
        <v>0</v>
      </c>
      <c r="AG644" s="1490">
        <f t="shared" si="201"/>
        <v>0</v>
      </c>
      <c r="AH644" s="1490">
        <f t="shared" si="201"/>
        <v>1086750</v>
      </c>
      <c r="AI644" s="1490">
        <f t="shared" si="201"/>
        <v>152000</v>
      </c>
      <c r="AJ644" s="1490">
        <f t="shared" si="201"/>
        <v>0</v>
      </c>
      <c r="AK644" s="1490">
        <f t="shared" si="201"/>
        <v>1238750</v>
      </c>
      <c r="AL644" s="1490">
        <f t="shared" si="201"/>
        <v>10763708.300000001</v>
      </c>
      <c r="AM644" s="1840" t="s">
        <v>259</v>
      </c>
    </row>
    <row r="645" spans="1:39" ht="12" hidden="1" x14ac:dyDescent="0.2">
      <c r="A645" s="1437" t="s">
        <v>833</v>
      </c>
      <c r="B645" s="269">
        <v>112</v>
      </c>
      <c r="C645" s="123">
        <f t="shared" ref="C645:AL645" si="202">C330+C382+C435+C487+C540+C592</f>
        <v>0</v>
      </c>
      <c r="D645" s="964">
        <f t="shared" si="202"/>
        <v>0</v>
      </c>
      <c r="E645" s="1490">
        <f t="shared" si="202"/>
        <v>0</v>
      </c>
      <c r="F645" s="1490">
        <f t="shared" si="202"/>
        <v>0</v>
      </c>
      <c r="G645" s="1490">
        <f t="shared" si="202"/>
        <v>0</v>
      </c>
      <c r="H645" s="1490">
        <f t="shared" si="202"/>
        <v>0</v>
      </c>
      <c r="I645" s="1490">
        <f t="shared" si="202"/>
        <v>0</v>
      </c>
      <c r="J645" s="1490">
        <f t="shared" si="202"/>
        <v>0</v>
      </c>
      <c r="K645" s="1490">
        <f t="shared" si="202"/>
        <v>0</v>
      </c>
      <c r="L645" s="1490">
        <f t="shared" si="202"/>
        <v>0</v>
      </c>
      <c r="M645" s="1490">
        <f t="shared" si="202"/>
        <v>0</v>
      </c>
      <c r="N645" s="1490">
        <f t="shared" si="202"/>
        <v>0</v>
      </c>
      <c r="O645" s="1490">
        <f t="shared" si="202"/>
        <v>0</v>
      </c>
      <c r="P645" s="1490">
        <f t="shared" si="202"/>
        <v>0</v>
      </c>
      <c r="Q645" s="1490">
        <f t="shared" si="202"/>
        <v>0</v>
      </c>
      <c r="R645" s="1490">
        <f t="shared" si="202"/>
        <v>0</v>
      </c>
      <c r="S645" s="1490">
        <f t="shared" si="202"/>
        <v>0</v>
      </c>
      <c r="T645" s="1490">
        <f t="shared" si="202"/>
        <v>0</v>
      </c>
      <c r="U645" s="1490">
        <f t="shared" si="202"/>
        <v>0</v>
      </c>
      <c r="V645" s="1490">
        <f t="shared" si="202"/>
        <v>0</v>
      </c>
      <c r="W645" s="1490">
        <f t="shared" si="202"/>
        <v>0</v>
      </c>
      <c r="X645" s="1490">
        <f t="shared" si="202"/>
        <v>0</v>
      </c>
      <c r="Y645" s="1490">
        <f t="shared" si="202"/>
        <v>0</v>
      </c>
      <c r="Z645" s="1490">
        <f t="shared" si="202"/>
        <v>0</v>
      </c>
      <c r="AA645" s="1490">
        <f t="shared" si="202"/>
        <v>0</v>
      </c>
      <c r="AB645" s="1490">
        <f t="shared" si="202"/>
        <v>0</v>
      </c>
      <c r="AC645" s="1490">
        <f t="shared" si="202"/>
        <v>0</v>
      </c>
      <c r="AD645" s="1490">
        <f t="shared" si="202"/>
        <v>0</v>
      </c>
      <c r="AE645" s="1490">
        <f t="shared" si="202"/>
        <v>0</v>
      </c>
      <c r="AF645" s="1490">
        <f t="shared" si="202"/>
        <v>0</v>
      </c>
      <c r="AG645" s="1490">
        <f t="shared" si="202"/>
        <v>0</v>
      </c>
      <c r="AH645" s="1490">
        <f t="shared" si="202"/>
        <v>0</v>
      </c>
      <c r="AI645" s="1490">
        <f t="shared" si="202"/>
        <v>0</v>
      </c>
      <c r="AJ645" s="1490">
        <f t="shared" si="202"/>
        <v>0</v>
      </c>
      <c r="AK645" s="1490">
        <f t="shared" si="202"/>
        <v>0</v>
      </c>
      <c r="AL645" s="1490">
        <f t="shared" si="202"/>
        <v>0</v>
      </c>
      <c r="AM645" s="1841"/>
    </row>
    <row r="646" spans="1:39" ht="12" hidden="1" x14ac:dyDescent="0.2">
      <c r="A646" s="1438" t="s">
        <v>834</v>
      </c>
      <c r="B646" s="268">
        <v>119</v>
      </c>
      <c r="C646" s="123">
        <f t="shared" ref="C646:AL646" si="203">C331+C383+C436+C488+C541+C593</f>
        <v>0</v>
      </c>
      <c r="D646" s="964">
        <f t="shared" si="203"/>
        <v>0</v>
      </c>
      <c r="E646" s="1490">
        <f t="shared" si="203"/>
        <v>360000</v>
      </c>
      <c r="F646" s="1490">
        <f t="shared" si="203"/>
        <v>1650000</v>
      </c>
      <c r="G646" s="1490">
        <f t="shared" si="203"/>
        <v>0</v>
      </c>
      <c r="H646" s="1490">
        <f t="shared" si="203"/>
        <v>0</v>
      </c>
      <c r="I646" s="1490">
        <f t="shared" si="203"/>
        <v>0</v>
      </c>
      <c r="J646" s="1490">
        <f t="shared" si="203"/>
        <v>0</v>
      </c>
      <c r="K646" s="1490">
        <f t="shared" si="203"/>
        <v>0</v>
      </c>
      <c r="L646" s="1490">
        <f t="shared" si="203"/>
        <v>0</v>
      </c>
      <c r="M646" s="1490">
        <f t="shared" si="203"/>
        <v>0</v>
      </c>
      <c r="N646" s="1490">
        <f t="shared" si="203"/>
        <v>0</v>
      </c>
      <c r="O646" s="1490">
        <f t="shared" si="203"/>
        <v>0</v>
      </c>
      <c r="P646" s="1490">
        <f t="shared" si="203"/>
        <v>0</v>
      </c>
      <c r="Q646" s="1490">
        <f t="shared" si="203"/>
        <v>0</v>
      </c>
      <c r="R646" s="1490">
        <f t="shared" si="203"/>
        <v>0</v>
      </c>
      <c r="S646" s="1490">
        <f t="shared" si="203"/>
        <v>360000</v>
      </c>
      <c r="T646" s="1490">
        <f t="shared" si="203"/>
        <v>1650000</v>
      </c>
      <c r="U646" s="1490">
        <f t="shared" si="203"/>
        <v>0</v>
      </c>
      <c r="V646" s="1490">
        <f t="shared" si="203"/>
        <v>0</v>
      </c>
      <c r="W646" s="1490">
        <f t="shared" si="203"/>
        <v>0</v>
      </c>
      <c r="X646" s="1490">
        <f t="shared" si="203"/>
        <v>2010000</v>
      </c>
      <c r="Y646" s="1490">
        <f t="shared" si="203"/>
        <v>0</v>
      </c>
      <c r="Z646" s="1490">
        <f t="shared" si="203"/>
        <v>192000</v>
      </c>
      <c r="AA646" s="1490">
        <f t="shared" si="203"/>
        <v>0</v>
      </c>
      <c r="AB646" s="1490">
        <f t="shared" si="203"/>
        <v>48640</v>
      </c>
      <c r="AC646" s="1490">
        <f t="shared" si="203"/>
        <v>0</v>
      </c>
      <c r="AD646" s="1490">
        <f t="shared" si="203"/>
        <v>168400</v>
      </c>
      <c r="AE646" s="1490">
        <f t="shared" si="203"/>
        <v>0</v>
      </c>
      <c r="AF646" s="1490">
        <f t="shared" si="203"/>
        <v>0</v>
      </c>
      <c r="AG646" s="1490">
        <f t="shared" si="203"/>
        <v>0</v>
      </c>
      <c r="AH646" s="1490">
        <f t="shared" si="203"/>
        <v>360400</v>
      </c>
      <c r="AI646" s="1490">
        <f t="shared" si="203"/>
        <v>48640</v>
      </c>
      <c r="AJ646" s="1490">
        <f t="shared" si="203"/>
        <v>0</v>
      </c>
      <c r="AK646" s="1490">
        <f t="shared" si="203"/>
        <v>409040</v>
      </c>
      <c r="AL646" s="1490">
        <f t="shared" si="203"/>
        <v>2419040</v>
      </c>
      <c r="AM646" s="1841"/>
    </row>
    <row r="647" spans="1:39" ht="12" hidden="1" x14ac:dyDescent="0.2">
      <c r="A647" s="1439">
        <v>214</v>
      </c>
      <c r="B647" s="1053">
        <v>112</v>
      </c>
      <c r="C647" s="12"/>
      <c r="D647" s="964">
        <f t="shared" ref="D647:AL647" si="204">D332+D384+D437+D489+D542+D594</f>
        <v>0</v>
      </c>
      <c r="E647" s="1490">
        <f t="shared" si="204"/>
        <v>0</v>
      </c>
      <c r="F647" s="1490">
        <f t="shared" si="204"/>
        <v>0</v>
      </c>
      <c r="G647" s="1490">
        <f t="shared" si="204"/>
        <v>0</v>
      </c>
      <c r="H647" s="1490">
        <f t="shared" si="204"/>
        <v>0</v>
      </c>
      <c r="I647" s="1490">
        <f t="shared" si="204"/>
        <v>0</v>
      </c>
      <c r="J647" s="1490">
        <f t="shared" si="204"/>
        <v>0</v>
      </c>
      <c r="K647" s="1490">
        <f t="shared" si="204"/>
        <v>0</v>
      </c>
      <c r="L647" s="1490">
        <f t="shared" si="204"/>
        <v>0</v>
      </c>
      <c r="M647" s="1490">
        <f t="shared" si="204"/>
        <v>0</v>
      </c>
      <c r="N647" s="1490">
        <f t="shared" si="204"/>
        <v>0</v>
      </c>
      <c r="O647" s="1490">
        <f t="shared" si="204"/>
        <v>0</v>
      </c>
      <c r="P647" s="1490">
        <f t="shared" si="204"/>
        <v>0</v>
      </c>
      <c r="Q647" s="1490">
        <f t="shared" si="204"/>
        <v>0</v>
      </c>
      <c r="R647" s="1490">
        <f t="shared" si="204"/>
        <v>0</v>
      </c>
      <c r="S647" s="1490">
        <f t="shared" si="204"/>
        <v>0</v>
      </c>
      <c r="T647" s="1490">
        <f t="shared" si="204"/>
        <v>0</v>
      </c>
      <c r="U647" s="1490">
        <f t="shared" si="204"/>
        <v>0</v>
      </c>
      <c r="V647" s="1490">
        <f t="shared" si="204"/>
        <v>0</v>
      </c>
      <c r="W647" s="1490">
        <f t="shared" si="204"/>
        <v>0</v>
      </c>
      <c r="X647" s="1490">
        <f t="shared" si="204"/>
        <v>0</v>
      </c>
      <c r="Y647" s="1490">
        <f t="shared" si="204"/>
        <v>0</v>
      </c>
      <c r="Z647" s="1490">
        <f t="shared" si="204"/>
        <v>0</v>
      </c>
      <c r="AA647" s="1490">
        <f t="shared" si="204"/>
        <v>0</v>
      </c>
      <c r="AB647" s="1490">
        <f t="shared" si="204"/>
        <v>0</v>
      </c>
      <c r="AC647" s="1490">
        <f t="shared" si="204"/>
        <v>0</v>
      </c>
      <c r="AD647" s="1490">
        <f t="shared" si="204"/>
        <v>0</v>
      </c>
      <c r="AE647" s="1490">
        <f t="shared" si="204"/>
        <v>0</v>
      </c>
      <c r="AF647" s="1490">
        <f t="shared" si="204"/>
        <v>0</v>
      </c>
      <c r="AG647" s="1490">
        <f t="shared" si="204"/>
        <v>0</v>
      </c>
      <c r="AH647" s="1490">
        <f t="shared" si="204"/>
        <v>0</v>
      </c>
      <c r="AI647" s="1490">
        <f t="shared" si="204"/>
        <v>0</v>
      </c>
      <c r="AJ647" s="1490">
        <f t="shared" si="204"/>
        <v>0</v>
      </c>
      <c r="AK647" s="1490">
        <f t="shared" si="204"/>
        <v>0</v>
      </c>
      <c r="AL647" s="1490">
        <f t="shared" si="204"/>
        <v>0</v>
      </c>
      <c r="AM647" s="1841"/>
    </row>
    <row r="648" spans="1:39" ht="11.25" hidden="1" customHeight="1" x14ac:dyDescent="0.2">
      <c r="A648" s="1437" t="s">
        <v>835</v>
      </c>
      <c r="B648" s="269">
        <v>244</v>
      </c>
      <c r="C648" s="123">
        <f t="shared" ref="C648:AL648" si="205">C333+C385+C438+C490+C543+C595</f>
        <v>0</v>
      </c>
      <c r="D648" s="964">
        <f t="shared" si="205"/>
        <v>0</v>
      </c>
      <c r="E648" s="1490">
        <f t="shared" si="205"/>
        <v>8000</v>
      </c>
      <c r="F648" s="1490">
        <f t="shared" si="205"/>
        <v>2000</v>
      </c>
      <c r="G648" s="1490">
        <f t="shared" si="205"/>
        <v>0</v>
      </c>
      <c r="H648" s="1490">
        <f t="shared" si="205"/>
        <v>0</v>
      </c>
      <c r="I648" s="1490">
        <f t="shared" si="205"/>
        <v>0</v>
      </c>
      <c r="J648" s="1490">
        <f t="shared" si="205"/>
        <v>0</v>
      </c>
      <c r="K648" s="1490">
        <f t="shared" si="205"/>
        <v>0</v>
      </c>
      <c r="L648" s="1490">
        <f t="shared" si="205"/>
        <v>0</v>
      </c>
      <c r="M648" s="1490">
        <f t="shared" si="205"/>
        <v>0</v>
      </c>
      <c r="N648" s="1490">
        <f t="shared" si="205"/>
        <v>0</v>
      </c>
      <c r="O648" s="1490">
        <f t="shared" si="205"/>
        <v>0</v>
      </c>
      <c r="P648" s="1490">
        <f t="shared" si="205"/>
        <v>0</v>
      </c>
      <c r="Q648" s="1490">
        <f t="shared" si="205"/>
        <v>0</v>
      </c>
      <c r="R648" s="1490">
        <f t="shared" si="205"/>
        <v>0</v>
      </c>
      <c r="S648" s="1490">
        <f t="shared" si="205"/>
        <v>8000</v>
      </c>
      <c r="T648" s="1490">
        <f t="shared" si="205"/>
        <v>2000</v>
      </c>
      <c r="U648" s="1490">
        <f t="shared" si="205"/>
        <v>0</v>
      </c>
      <c r="V648" s="1490">
        <f t="shared" si="205"/>
        <v>0</v>
      </c>
      <c r="W648" s="1490">
        <f t="shared" si="205"/>
        <v>0</v>
      </c>
      <c r="X648" s="1490">
        <f t="shared" si="205"/>
        <v>10000</v>
      </c>
      <c r="Y648" s="1490">
        <f t="shared" si="205"/>
        <v>0</v>
      </c>
      <c r="Z648" s="1490">
        <f t="shared" si="205"/>
        <v>0</v>
      </c>
      <c r="AA648" s="1490">
        <f>AA333+AA385+AA438+AA490+AA543+AA595</f>
        <v>0</v>
      </c>
      <c r="AB648" s="1490">
        <f t="shared" si="205"/>
        <v>0</v>
      </c>
      <c r="AC648" s="1490">
        <f t="shared" si="205"/>
        <v>0</v>
      </c>
      <c r="AD648" s="1490">
        <f t="shared" si="205"/>
        <v>0</v>
      </c>
      <c r="AE648" s="1490">
        <f t="shared" si="205"/>
        <v>0</v>
      </c>
      <c r="AF648" s="1490">
        <f t="shared" si="205"/>
        <v>0</v>
      </c>
      <c r="AG648" s="1490">
        <f t="shared" si="205"/>
        <v>0</v>
      </c>
      <c r="AH648" s="1490">
        <f t="shared" si="205"/>
        <v>0</v>
      </c>
      <c r="AI648" s="1490">
        <f t="shared" si="205"/>
        <v>0</v>
      </c>
      <c r="AJ648" s="1490">
        <f t="shared" si="205"/>
        <v>0</v>
      </c>
      <c r="AK648" s="1490">
        <f t="shared" si="205"/>
        <v>0</v>
      </c>
      <c r="AL648" s="1490">
        <f t="shared" si="205"/>
        <v>10000</v>
      </c>
      <c r="AM648" s="1841"/>
    </row>
    <row r="649" spans="1:39" ht="12" hidden="1" customHeight="1" x14ac:dyDescent="0.2">
      <c r="A649" s="1440" t="s">
        <v>831</v>
      </c>
      <c r="B649" s="272"/>
      <c r="C649" s="1059">
        <f t="shared" ref="C649:AL649" si="206">C650+C651</f>
        <v>0</v>
      </c>
      <c r="D649" s="1059">
        <f t="shared" si="206"/>
        <v>0</v>
      </c>
      <c r="E649" s="1491">
        <f t="shared" si="206"/>
        <v>0</v>
      </c>
      <c r="F649" s="1491">
        <f t="shared" si="206"/>
        <v>0</v>
      </c>
      <c r="G649" s="1491">
        <f t="shared" si="206"/>
        <v>0</v>
      </c>
      <c r="H649" s="1491">
        <f t="shared" si="206"/>
        <v>0</v>
      </c>
      <c r="I649" s="1491">
        <f t="shared" si="206"/>
        <v>0</v>
      </c>
      <c r="J649" s="1491">
        <f t="shared" si="206"/>
        <v>0</v>
      </c>
      <c r="K649" s="1491">
        <f t="shared" si="206"/>
        <v>0</v>
      </c>
      <c r="L649" s="1491">
        <f t="shared" si="206"/>
        <v>0</v>
      </c>
      <c r="M649" s="1491">
        <f t="shared" si="206"/>
        <v>0</v>
      </c>
      <c r="N649" s="1491">
        <f t="shared" si="206"/>
        <v>0</v>
      </c>
      <c r="O649" s="1491">
        <f t="shared" si="206"/>
        <v>0</v>
      </c>
      <c r="P649" s="1491">
        <f t="shared" si="206"/>
        <v>0</v>
      </c>
      <c r="Q649" s="1491">
        <f>Q650+Q651</f>
        <v>0</v>
      </c>
      <c r="R649" s="1491">
        <f>R650+R651</f>
        <v>0</v>
      </c>
      <c r="S649" s="1491">
        <f t="shared" si="206"/>
        <v>0</v>
      </c>
      <c r="T649" s="1491">
        <f t="shared" si="206"/>
        <v>0</v>
      </c>
      <c r="U649" s="1491">
        <f t="shared" si="206"/>
        <v>0</v>
      </c>
      <c r="V649" s="1491">
        <f t="shared" si="206"/>
        <v>0</v>
      </c>
      <c r="W649" s="1491">
        <f>W650+W651</f>
        <v>0</v>
      </c>
      <c r="X649" s="1491">
        <f t="shared" si="206"/>
        <v>0</v>
      </c>
      <c r="Y649" s="1491">
        <f t="shared" si="206"/>
        <v>0</v>
      </c>
      <c r="Z649" s="1491">
        <f t="shared" si="206"/>
        <v>0</v>
      </c>
      <c r="AA649" s="1491">
        <f>AA650+AA651</f>
        <v>0</v>
      </c>
      <c r="AB649" s="1491">
        <f t="shared" si="206"/>
        <v>0</v>
      </c>
      <c r="AC649" s="1491">
        <f t="shared" si="206"/>
        <v>0</v>
      </c>
      <c r="AD649" s="1491">
        <f t="shared" si="206"/>
        <v>0</v>
      </c>
      <c r="AE649" s="1491">
        <f>AE650+AE651</f>
        <v>0</v>
      </c>
      <c r="AF649" s="1491">
        <f>AF650+AF651</f>
        <v>0</v>
      </c>
      <c r="AG649" s="1491">
        <f t="shared" si="206"/>
        <v>0</v>
      </c>
      <c r="AH649" s="1491">
        <f t="shared" si="206"/>
        <v>0</v>
      </c>
      <c r="AI649" s="1491">
        <f t="shared" si="206"/>
        <v>0</v>
      </c>
      <c r="AJ649" s="1491">
        <f>AJ650+AJ651</f>
        <v>0</v>
      </c>
      <c r="AK649" s="1491">
        <f t="shared" si="206"/>
        <v>0</v>
      </c>
      <c r="AL649" s="1491">
        <f t="shared" si="206"/>
        <v>0</v>
      </c>
      <c r="AM649" s="1841"/>
    </row>
    <row r="650" spans="1:39" ht="12" hidden="1" x14ac:dyDescent="0.2">
      <c r="A650" s="1426">
        <v>222</v>
      </c>
      <c r="B650" s="1053">
        <v>112</v>
      </c>
      <c r="C650" s="123">
        <f t="shared" ref="C650:AL650" si="207">C334+C386+C439+C491+C544+C596</f>
        <v>0</v>
      </c>
      <c r="D650" s="964">
        <f t="shared" si="207"/>
        <v>0</v>
      </c>
      <c r="E650" s="1490">
        <f t="shared" si="207"/>
        <v>0</v>
      </c>
      <c r="F650" s="1490">
        <f t="shared" si="207"/>
        <v>0</v>
      </c>
      <c r="G650" s="1490">
        <f t="shared" si="207"/>
        <v>0</v>
      </c>
      <c r="H650" s="1490">
        <f t="shared" si="207"/>
        <v>0</v>
      </c>
      <c r="I650" s="1490">
        <f t="shared" si="207"/>
        <v>0</v>
      </c>
      <c r="J650" s="1490">
        <f t="shared" si="207"/>
        <v>0</v>
      </c>
      <c r="K650" s="1490">
        <f t="shared" si="207"/>
        <v>0</v>
      </c>
      <c r="L650" s="1490">
        <f t="shared" si="207"/>
        <v>0</v>
      </c>
      <c r="M650" s="1490">
        <f t="shared" si="207"/>
        <v>0</v>
      </c>
      <c r="N650" s="1490">
        <f t="shared" si="207"/>
        <v>0</v>
      </c>
      <c r="O650" s="1490">
        <f t="shared" si="207"/>
        <v>0</v>
      </c>
      <c r="P650" s="1490">
        <f t="shared" si="207"/>
        <v>0</v>
      </c>
      <c r="Q650" s="1490">
        <f t="shared" si="207"/>
        <v>0</v>
      </c>
      <c r="R650" s="1490">
        <f t="shared" si="207"/>
        <v>0</v>
      </c>
      <c r="S650" s="1490">
        <f t="shared" si="207"/>
        <v>0</v>
      </c>
      <c r="T650" s="1490">
        <f t="shared" si="207"/>
        <v>0</v>
      </c>
      <c r="U650" s="1490">
        <f t="shared" si="207"/>
        <v>0</v>
      </c>
      <c r="V650" s="1490">
        <f t="shared" si="207"/>
        <v>0</v>
      </c>
      <c r="W650" s="1490">
        <f t="shared" si="207"/>
        <v>0</v>
      </c>
      <c r="X650" s="1490">
        <f t="shared" si="207"/>
        <v>0</v>
      </c>
      <c r="Y650" s="1490">
        <f t="shared" si="207"/>
        <v>0</v>
      </c>
      <c r="Z650" s="1490">
        <f t="shared" si="207"/>
        <v>0</v>
      </c>
      <c r="AA650" s="1490">
        <f t="shared" si="207"/>
        <v>0</v>
      </c>
      <c r="AB650" s="1490">
        <f t="shared" si="207"/>
        <v>0</v>
      </c>
      <c r="AC650" s="1490">
        <f t="shared" si="207"/>
        <v>0</v>
      </c>
      <c r="AD650" s="1490">
        <f t="shared" si="207"/>
        <v>0</v>
      </c>
      <c r="AE650" s="1490">
        <f t="shared" si="207"/>
        <v>0</v>
      </c>
      <c r="AF650" s="1490">
        <f t="shared" si="207"/>
        <v>0</v>
      </c>
      <c r="AG650" s="1490">
        <f t="shared" si="207"/>
        <v>0</v>
      </c>
      <c r="AH650" s="1490">
        <f t="shared" si="207"/>
        <v>0</v>
      </c>
      <c r="AI650" s="1490">
        <f t="shared" si="207"/>
        <v>0</v>
      </c>
      <c r="AJ650" s="1490">
        <f t="shared" si="207"/>
        <v>0</v>
      </c>
      <c r="AK650" s="1490">
        <f t="shared" si="207"/>
        <v>0</v>
      </c>
      <c r="AL650" s="1490">
        <f t="shared" si="207"/>
        <v>0</v>
      </c>
      <c r="AM650" s="1841"/>
    </row>
    <row r="651" spans="1:39" ht="12" hidden="1" x14ac:dyDescent="0.2">
      <c r="A651" s="1426">
        <v>222</v>
      </c>
      <c r="B651" s="1053">
        <v>244</v>
      </c>
      <c r="C651" s="123">
        <f t="shared" ref="C651:AL651" si="208">C335+C387+C440+C492+C545+C597</f>
        <v>0</v>
      </c>
      <c r="D651" s="964">
        <f t="shared" si="208"/>
        <v>0</v>
      </c>
      <c r="E651" s="1490">
        <f t="shared" si="208"/>
        <v>0</v>
      </c>
      <c r="F651" s="1490">
        <f t="shared" si="208"/>
        <v>0</v>
      </c>
      <c r="G651" s="1490">
        <f t="shared" si="208"/>
        <v>0</v>
      </c>
      <c r="H651" s="1490">
        <f t="shared" si="208"/>
        <v>0</v>
      </c>
      <c r="I651" s="1490">
        <f t="shared" si="208"/>
        <v>0</v>
      </c>
      <c r="J651" s="1490">
        <f t="shared" si="208"/>
        <v>0</v>
      </c>
      <c r="K651" s="1490">
        <f t="shared" si="208"/>
        <v>0</v>
      </c>
      <c r="L651" s="1490">
        <f t="shared" si="208"/>
        <v>0</v>
      </c>
      <c r="M651" s="1490">
        <f t="shared" si="208"/>
        <v>0</v>
      </c>
      <c r="N651" s="1490">
        <f t="shared" si="208"/>
        <v>0</v>
      </c>
      <c r="O651" s="1490">
        <f t="shared" si="208"/>
        <v>0</v>
      </c>
      <c r="P651" s="1490">
        <f t="shared" si="208"/>
        <v>0</v>
      </c>
      <c r="Q651" s="1490">
        <f t="shared" si="208"/>
        <v>0</v>
      </c>
      <c r="R651" s="1490">
        <f t="shared" si="208"/>
        <v>0</v>
      </c>
      <c r="S651" s="1490">
        <f t="shared" si="208"/>
        <v>0</v>
      </c>
      <c r="T651" s="1490">
        <f t="shared" si="208"/>
        <v>0</v>
      </c>
      <c r="U651" s="1490">
        <f t="shared" si="208"/>
        <v>0</v>
      </c>
      <c r="V651" s="1490">
        <f t="shared" si="208"/>
        <v>0</v>
      </c>
      <c r="W651" s="1490">
        <f t="shared" si="208"/>
        <v>0</v>
      </c>
      <c r="X651" s="1490">
        <f t="shared" si="208"/>
        <v>0</v>
      </c>
      <c r="Y651" s="1490">
        <f t="shared" si="208"/>
        <v>0</v>
      </c>
      <c r="Z651" s="1490">
        <f t="shared" si="208"/>
        <v>0</v>
      </c>
      <c r="AA651" s="1490">
        <f t="shared" si="208"/>
        <v>0</v>
      </c>
      <c r="AB651" s="1490">
        <f t="shared" si="208"/>
        <v>0</v>
      </c>
      <c r="AC651" s="1490">
        <f t="shared" si="208"/>
        <v>0</v>
      </c>
      <c r="AD651" s="1490">
        <f t="shared" si="208"/>
        <v>0</v>
      </c>
      <c r="AE651" s="1490">
        <f t="shared" si="208"/>
        <v>0</v>
      </c>
      <c r="AF651" s="1490">
        <f t="shared" si="208"/>
        <v>0</v>
      </c>
      <c r="AG651" s="1490">
        <f t="shared" si="208"/>
        <v>0</v>
      </c>
      <c r="AH651" s="1490">
        <f t="shared" si="208"/>
        <v>0</v>
      </c>
      <c r="AI651" s="1490">
        <f t="shared" si="208"/>
        <v>0</v>
      </c>
      <c r="AJ651" s="1490">
        <f t="shared" si="208"/>
        <v>0</v>
      </c>
      <c r="AK651" s="1490">
        <f t="shared" si="208"/>
        <v>0</v>
      </c>
      <c r="AL651" s="1490">
        <f t="shared" si="208"/>
        <v>0</v>
      </c>
      <c r="AM651" s="1841"/>
    </row>
    <row r="652" spans="1:39" ht="12" hidden="1" x14ac:dyDescent="0.2">
      <c r="A652" s="1441" t="s">
        <v>823</v>
      </c>
      <c r="B652" s="268"/>
      <c r="C652" s="1059">
        <f>C653+C654+C655</f>
        <v>0</v>
      </c>
      <c r="D652" s="1059">
        <f>D653+D654+D655+D656</f>
        <v>0</v>
      </c>
      <c r="E652" s="1491">
        <f t="shared" ref="E652:AL652" si="209">E653+E654+E655+E656</f>
        <v>0</v>
      </c>
      <c r="F652" s="1491">
        <f t="shared" si="209"/>
        <v>0</v>
      </c>
      <c r="G652" s="1491">
        <f t="shared" si="209"/>
        <v>0</v>
      </c>
      <c r="H652" s="1491">
        <f t="shared" si="209"/>
        <v>0</v>
      </c>
      <c r="I652" s="1491">
        <f t="shared" si="209"/>
        <v>0</v>
      </c>
      <c r="J652" s="1491">
        <f t="shared" si="209"/>
        <v>0</v>
      </c>
      <c r="K652" s="1491">
        <f t="shared" si="209"/>
        <v>0</v>
      </c>
      <c r="L652" s="1491">
        <f t="shared" si="209"/>
        <v>0</v>
      </c>
      <c r="M652" s="1491">
        <f t="shared" si="209"/>
        <v>0</v>
      </c>
      <c r="N652" s="1491">
        <f t="shared" si="209"/>
        <v>0</v>
      </c>
      <c r="O652" s="1491">
        <f t="shared" si="209"/>
        <v>0</v>
      </c>
      <c r="P652" s="1491">
        <f t="shared" si="209"/>
        <v>0</v>
      </c>
      <c r="Q652" s="1491">
        <f>Q653+Q654+Q655+Q656</f>
        <v>0</v>
      </c>
      <c r="R652" s="1491">
        <f>R653+R654+R655+R656</f>
        <v>0</v>
      </c>
      <c r="S652" s="1491">
        <f t="shared" si="209"/>
        <v>0</v>
      </c>
      <c r="T652" s="1491">
        <f t="shared" si="209"/>
        <v>0</v>
      </c>
      <c r="U652" s="1491">
        <f t="shared" si="209"/>
        <v>0</v>
      </c>
      <c r="V652" s="1491">
        <f t="shared" si="209"/>
        <v>0</v>
      </c>
      <c r="W652" s="1491">
        <f t="shared" si="209"/>
        <v>0</v>
      </c>
      <c r="X652" s="1491">
        <f t="shared" si="209"/>
        <v>0</v>
      </c>
      <c r="Y652" s="1491">
        <f t="shared" si="209"/>
        <v>0</v>
      </c>
      <c r="Z652" s="1491">
        <f t="shared" si="209"/>
        <v>1147799.74</v>
      </c>
      <c r="AA652" s="1491">
        <f>AA653+AA654+AA655+AA656</f>
        <v>0</v>
      </c>
      <c r="AB652" s="1491">
        <f t="shared" si="209"/>
        <v>0</v>
      </c>
      <c r="AC652" s="1491">
        <f t="shared" si="209"/>
        <v>0</v>
      </c>
      <c r="AD652" s="1491">
        <f t="shared" si="209"/>
        <v>0</v>
      </c>
      <c r="AE652" s="1491">
        <f t="shared" si="209"/>
        <v>0</v>
      </c>
      <c r="AF652" s="1491">
        <f t="shared" si="209"/>
        <v>0</v>
      </c>
      <c r="AG652" s="1491">
        <f t="shared" si="209"/>
        <v>0</v>
      </c>
      <c r="AH652" s="1491">
        <f t="shared" si="209"/>
        <v>1147799.74</v>
      </c>
      <c r="AI652" s="1491">
        <f t="shared" si="209"/>
        <v>0</v>
      </c>
      <c r="AJ652" s="1491">
        <f t="shared" si="209"/>
        <v>0</v>
      </c>
      <c r="AK652" s="1491">
        <f t="shared" si="209"/>
        <v>1147799.74</v>
      </c>
      <c r="AL652" s="1491">
        <f t="shared" si="209"/>
        <v>1147799.74</v>
      </c>
      <c r="AM652" s="1841"/>
    </row>
    <row r="653" spans="1:39" ht="12" hidden="1" x14ac:dyDescent="0.2">
      <c r="A653" s="1427" t="s">
        <v>196</v>
      </c>
      <c r="B653" s="1053">
        <v>247</v>
      </c>
      <c r="C653" s="123">
        <f>C337+C389+C442+C494+C547+C599</f>
        <v>0</v>
      </c>
      <c r="D653" s="964">
        <f t="shared" ref="D653:AL653" si="210">D336+D388+D441+D493+D546+D598</f>
        <v>0</v>
      </c>
      <c r="E653" s="1490">
        <f t="shared" si="210"/>
        <v>0</v>
      </c>
      <c r="F653" s="1490">
        <f t="shared" si="210"/>
        <v>0</v>
      </c>
      <c r="G653" s="1490">
        <f t="shared" si="210"/>
        <v>0</v>
      </c>
      <c r="H653" s="1490">
        <f t="shared" si="210"/>
        <v>0</v>
      </c>
      <c r="I653" s="1490">
        <f t="shared" si="210"/>
        <v>0</v>
      </c>
      <c r="J653" s="1490">
        <f t="shared" si="210"/>
        <v>0</v>
      </c>
      <c r="K653" s="1490">
        <f t="shared" si="210"/>
        <v>0</v>
      </c>
      <c r="L653" s="1490">
        <f t="shared" si="210"/>
        <v>0</v>
      </c>
      <c r="M653" s="1490">
        <f t="shared" si="210"/>
        <v>0</v>
      </c>
      <c r="N653" s="1490">
        <f t="shared" si="210"/>
        <v>0</v>
      </c>
      <c r="O653" s="1490">
        <f t="shared" si="210"/>
        <v>0</v>
      </c>
      <c r="P653" s="1490">
        <f t="shared" si="210"/>
        <v>0</v>
      </c>
      <c r="Q653" s="1490">
        <f t="shared" si="210"/>
        <v>0</v>
      </c>
      <c r="R653" s="1490">
        <f t="shared" si="210"/>
        <v>0</v>
      </c>
      <c r="S653" s="1490">
        <f t="shared" si="210"/>
        <v>0</v>
      </c>
      <c r="T653" s="1490">
        <f t="shared" si="210"/>
        <v>0</v>
      </c>
      <c r="U653" s="1490">
        <f t="shared" si="210"/>
        <v>0</v>
      </c>
      <c r="V653" s="1490">
        <f t="shared" si="210"/>
        <v>0</v>
      </c>
      <c r="W653" s="1490">
        <f t="shared" si="210"/>
        <v>0</v>
      </c>
      <c r="X653" s="1490">
        <f t="shared" si="210"/>
        <v>0</v>
      </c>
      <c r="Y653" s="1490">
        <f t="shared" si="210"/>
        <v>0</v>
      </c>
      <c r="Z653" s="1490">
        <f t="shared" si="210"/>
        <v>815313</v>
      </c>
      <c r="AA653" s="1490">
        <f t="shared" si="210"/>
        <v>0</v>
      </c>
      <c r="AB653" s="1490">
        <f t="shared" si="210"/>
        <v>0</v>
      </c>
      <c r="AC653" s="1490">
        <f t="shared" si="210"/>
        <v>0</v>
      </c>
      <c r="AD653" s="1490">
        <f t="shared" si="210"/>
        <v>0</v>
      </c>
      <c r="AE653" s="1490">
        <f t="shared" si="210"/>
        <v>0</v>
      </c>
      <c r="AF653" s="1490">
        <f t="shared" si="210"/>
        <v>0</v>
      </c>
      <c r="AG653" s="1490">
        <f t="shared" si="210"/>
        <v>0</v>
      </c>
      <c r="AH653" s="1490">
        <f t="shared" si="210"/>
        <v>815313</v>
      </c>
      <c r="AI653" s="1490">
        <f t="shared" si="210"/>
        <v>0</v>
      </c>
      <c r="AJ653" s="1490">
        <f t="shared" si="210"/>
        <v>0</v>
      </c>
      <c r="AK653" s="1490">
        <f t="shared" si="210"/>
        <v>815313</v>
      </c>
      <c r="AL653" s="1490">
        <f t="shared" si="210"/>
        <v>815313</v>
      </c>
      <c r="AM653" s="1841"/>
    </row>
    <row r="654" spans="1:39" ht="12" hidden="1" x14ac:dyDescent="0.2">
      <c r="A654" s="1427" t="s">
        <v>197</v>
      </c>
      <c r="B654" s="1053">
        <v>247</v>
      </c>
      <c r="C654" s="123">
        <f>C338+C390+C443+C495+C548+C600</f>
        <v>0</v>
      </c>
      <c r="D654" s="964">
        <f t="shared" ref="D654:AL654" si="211">D337+D389+D442+D494+D547+D599</f>
        <v>0</v>
      </c>
      <c r="E654" s="1490">
        <f t="shared" si="211"/>
        <v>0</v>
      </c>
      <c r="F654" s="1490">
        <f t="shared" si="211"/>
        <v>0</v>
      </c>
      <c r="G654" s="1490">
        <f t="shared" si="211"/>
        <v>0</v>
      </c>
      <c r="H654" s="1490">
        <f t="shared" si="211"/>
        <v>0</v>
      </c>
      <c r="I654" s="1490">
        <f t="shared" si="211"/>
        <v>0</v>
      </c>
      <c r="J654" s="1490">
        <f t="shared" si="211"/>
        <v>0</v>
      </c>
      <c r="K654" s="1490">
        <f t="shared" si="211"/>
        <v>0</v>
      </c>
      <c r="L654" s="1490">
        <f t="shared" si="211"/>
        <v>0</v>
      </c>
      <c r="M654" s="1490">
        <f t="shared" si="211"/>
        <v>0</v>
      </c>
      <c r="N654" s="1490">
        <f t="shared" si="211"/>
        <v>0</v>
      </c>
      <c r="O654" s="1490">
        <f t="shared" si="211"/>
        <v>0</v>
      </c>
      <c r="P654" s="1490">
        <f t="shared" si="211"/>
        <v>0</v>
      </c>
      <c r="Q654" s="1490">
        <f t="shared" si="211"/>
        <v>0</v>
      </c>
      <c r="R654" s="1490">
        <f t="shared" si="211"/>
        <v>0</v>
      </c>
      <c r="S654" s="1490">
        <f t="shared" si="211"/>
        <v>0</v>
      </c>
      <c r="T654" s="1490">
        <f t="shared" si="211"/>
        <v>0</v>
      </c>
      <c r="U654" s="1490">
        <f t="shared" si="211"/>
        <v>0</v>
      </c>
      <c r="V654" s="1490">
        <f t="shared" si="211"/>
        <v>0</v>
      </c>
      <c r="W654" s="1490">
        <f t="shared" si="211"/>
        <v>0</v>
      </c>
      <c r="X654" s="1490">
        <f t="shared" si="211"/>
        <v>0</v>
      </c>
      <c r="Y654" s="1490">
        <f t="shared" si="211"/>
        <v>0</v>
      </c>
      <c r="Z654" s="1490">
        <f t="shared" si="211"/>
        <v>280000</v>
      </c>
      <c r="AA654" s="1490">
        <f t="shared" si="211"/>
        <v>0</v>
      </c>
      <c r="AB654" s="1490">
        <f t="shared" si="211"/>
        <v>0</v>
      </c>
      <c r="AC654" s="1490">
        <f t="shared" si="211"/>
        <v>0</v>
      </c>
      <c r="AD654" s="1490">
        <f t="shared" si="211"/>
        <v>0</v>
      </c>
      <c r="AE654" s="1490">
        <f t="shared" si="211"/>
        <v>0</v>
      </c>
      <c r="AF654" s="1490">
        <f t="shared" si="211"/>
        <v>0</v>
      </c>
      <c r="AG654" s="1490">
        <f t="shared" si="211"/>
        <v>0</v>
      </c>
      <c r="AH654" s="1490">
        <f t="shared" si="211"/>
        <v>280000</v>
      </c>
      <c r="AI654" s="1490">
        <f t="shared" si="211"/>
        <v>0</v>
      </c>
      <c r="AJ654" s="1490">
        <f t="shared" si="211"/>
        <v>0</v>
      </c>
      <c r="AK654" s="1490">
        <f t="shared" si="211"/>
        <v>280000</v>
      </c>
      <c r="AL654" s="1490">
        <f t="shared" si="211"/>
        <v>280000</v>
      </c>
      <c r="AM654" s="1841"/>
    </row>
    <row r="655" spans="1:39" ht="12" hidden="1" x14ac:dyDescent="0.2">
      <c r="A655" s="1427" t="s">
        <v>198</v>
      </c>
      <c r="B655" s="1053">
        <v>244</v>
      </c>
      <c r="C655" s="123">
        <f>C340+C392+C445+C497+C550+C602</f>
        <v>0</v>
      </c>
      <c r="D655" s="964">
        <f t="shared" ref="D655:AL655" si="212">D338+D390+D443+D495+D548+D600</f>
        <v>0</v>
      </c>
      <c r="E655" s="1490">
        <f t="shared" si="212"/>
        <v>0</v>
      </c>
      <c r="F655" s="1490">
        <f t="shared" si="212"/>
        <v>0</v>
      </c>
      <c r="G655" s="1490">
        <f t="shared" si="212"/>
        <v>0</v>
      </c>
      <c r="H655" s="1490">
        <f t="shared" si="212"/>
        <v>0</v>
      </c>
      <c r="I655" s="1490">
        <f t="shared" si="212"/>
        <v>0</v>
      </c>
      <c r="J655" s="1490">
        <f t="shared" si="212"/>
        <v>0</v>
      </c>
      <c r="K655" s="1490">
        <f t="shared" si="212"/>
        <v>0</v>
      </c>
      <c r="L655" s="1490">
        <f t="shared" si="212"/>
        <v>0</v>
      </c>
      <c r="M655" s="1490">
        <f t="shared" si="212"/>
        <v>0</v>
      </c>
      <c r="N655" s="1490">
        <f t="shared" si="212"/>
        <v>0</v>
      </c>
      <c r="O655" s="1490">
        <f t="shared" si="212"/>
        <v>0</v>
      </c>
      <c r="P655" s="1490">
        <f t="shared" si="212"/>
        <v>0</v>
      </c>
      <c r="Q655" s="1490">
        <f t="shared" si="212"/>
        <v>0</v>
      </c>
      <c r="R655" s="1490">
        <f t="shared" si="212"/>
        <v>0</v>
      </c>
      <c r="S655" s="1490">
        <f t="shared" si="212"/>
        <v>0</v>
      </c>
      <c r="T655" s="1490">
        <f t="shared" si="212"/>
        <v>0</v>
      </c>
      <c r="U655" s="1490">
        <f t="shared" si="212"/>
        <v>0</v>
      </c>
      <c r="V655" s="1490">
        <f t="shared" si="212"/>
        <v>0</v>
      </c>
      <c r="W655" s="1490">
        <f t="shared" si="212"/>
        <v>0</v>
      </c>
      <c r="X655" s="1490">
        <f t="shared" si="212"/>
        <v>0</v>
      </c>
      <c r="Y655" s="1490">
        <f t="shared" si="212"/>
        <v>0</v>
      </c>
      <c r="Z655" s="1490">
        <f t="shared" si="212"/>
        <v>31290.739999999998</v>
      </c>
      <c r="AA655" s="1490">
        <f t="shared" si="212"/>
        <v>0</v>
      </c>
      <c r="AB655" s="1490">
        <f t="shared" si="212"/>
        <v>0</v>
      </c>
      <c r="AC655" s="1490">
        <f t="shared" si="212"/>
        <v>0</v>
      </c>
      <c r="AD655" s="1490">
        <f t="shared" si="212"/>
        <v>0</v>
      </c>
      <c r="AE655" s="1490">
        <f t="shared" si="212"/>
        <v>0</v>
      </c>
      <c r="AF655" s="1490">
        <f t="shared" si="212"/>
        <v>0</v>
      </c>
      <c r="AG655" s="1490">
        <f t="shared" si="212"/>
        <v>0</v>
      </c>
      <c r="AH655" s="1490">
        <f t="shared" si="212"/>
        <v>31290.739999999998</v>
      </c>
      <c r="AI655" s="1490">
        <f t="shared" si="212"/>
        <v>0</v>
      </c>
      <c r="AJ655" s="1490">
        <f t="shared" si="212"/>
        <v>0</v>
      </c>
      <c r="AK655" s="1490">
        <f t="shared" si="212"/>
        <v>31290.739999999998</v>
      </c>
      <c r="AL655" s="1490">
        <f t="shared" si="212"/>
        <v>31290.739999999998</v>
      </c>
      <c r="AM655" s="1841"/>
    </row>
    <row r="656" spans="1:39" ht="12" hidden="1" x14ac:dyDescent="0.2">
      <c r="A656" s="1427" t="s">
        <v>878</v>
      </c>
      <c r="B656" s="268">
        <v>244</v>
      </c>
      <c r="C656" s="42"/>
      <c r="D656" s="964">
        <f t="shared" ref="D656:AL656" si="213">D339+D391+D444+D496+D549+D601</f>
        <v>0</v>
      </c>
      <c r="E656" s="1490">
        <f t="shared" si="213"/>
        <v>0</v>
      </c>
      <c r="F656" s="1490">
        <f t="shared" si="213"/>
        <v>0</v>
      </c>
      <c r="G656" s="1490">
        <f t="shared" si="213"/>
        <v>0</v>
      </c>
      <c r="H656" s="1490">
        <f t="shared" si="213"/>
        <v>0</v>
      </c>
      <c r="I656" s="1490">
        <f t="shared" si="213"/>
        <v>0</v>
      </c>
      <c r="J656" s="1490">
        <f t="shared" si="213"/>
        <v>0</v>
      </c>
      <c r="K656" s="1490">
        <f t="shared" si="213"/>
        <v>0</v>
      </c>
      <c r="L656" s="1490">
        <f t="shared" si="213"/>
        <v>0</v>
      </c>
      <c r="M656" s="1490">
        <f t="shared" si="213"/>
        <v>0</v>
      </c>
      <c r="N656" s="1490">
        <f t="shared" si="213"/>
        <v>0</v>
      </c>
      <c r="O656" s="1490">
        <f t="shared" si="213"/>
        <v>0</v>
      </c>
      <c r="P656" s="1490">
        <f t="shared" si="213"/>
        <v>0</v>
      </c>
      <c r="Q656" s="1490">
        <f t="shared" si="213"/>
        <v>0</v>
      </c>
      <c r="R656" s="1490">
        <f t="shared" si="213"/>
        <v>0</v>
      </c>
      <c r="S656" s="1490">
        <f t="shared" si="213"/>
        <v>0</v>
      </c>
      <c r="T656" s="1490">
        <f t="shared" si="213"/>
        <v>0</v>
      </c>
      <c r="U656" s="1490">
        <f t="shared" si="213"/>
        <v>0</v>
      </c>
      <c r="V656" s="1490">
        <f t="shared" si="213"/>
        <v>0</v>
      </c>
      <c r="W656" s="1490">
        <f t="shared" si="213"/>
        <v>0</v>
      </c>
      <c r="X656" s="1490">
        <f t="shared" si="213"/>
        <v>0</v>
      </c>
      <c r="Y656" s="1490">
        <f t="shared" si="213"/>
        <v>0</v>
      </c>
      <c r="Z656" s="1490">
        <f t="shared" si="213"/>
        <v>21196</v>
      </c>
      <c r="AA656" s="1490">
        <f t="shared" si="213"/>
        <v>0</v>
      </c>
      <c r="AB656" s="1490">
        <f t="shared" si="213"/>
        <v>0</v>
      </c>
      <c r="AC656" s="1490">
        <f t="shared" si="213"/>
        <v>0</v>
      </c>
      <c r="AD656" s="1490">
        <f t="shared" si="213"/>
        <v>0</v>
      </c>
      <c r="AE656" s="1490">
        <f t="shared" si="213"/>
        <v>0</v>
      </c>
      <c r="AF656" s="1490">
        <f t="shared" si="213"/>
        <v>0</v>
      </c>
      <c r="AG656" s="1490">
        <f t="shared" si="213"/>
        <v>0</v>
      </c>
      <c r="AH656" s="1490">
        <f t="shared" si="213"/>
        <v>21196</v>
      </c>
      <c r="AI656" s="1490">
        <f t="shared" si="213"/>
        <v>0</v>
      </c>
      <c r="AJ656" s="1490">
        <f t="shared" si="213"/>
        <v>0</v>
      </c>
      <c r="AK656" s="1490">
        <f t="shared" si="213"/>
        <v>21196</v>
      </c>
      <c r="AL656" s="1490">
        <f t="shared" si="213"/>
        <v>21196</v>
      </c>
      <c r="AM656" s="1841"/>
    </row>
    <row r="657" spans="1:39" ht="12" hidden="1" x14ac:dyDescent="0.2">
      <c r="A657" s="1438" t="s">
        <v>821</v>
      </c>
      <c r="B657" s="268">
        <v>244</v>
      </c>
      <c r="C657" s="123">
        <f t="shared" ref="C657:C662" si="214">C341+C393+C446+C498+C551+C603</f>
        <v>0</v>
      </c>
      <c r="D657" s="964">
        <f t="shared" ref="D657:AL657" si="215">D340+D392+D445+D497+D550+D602</f>
        <v>0</v>
      </c>
      <c r="E657" s="1490">
        <f t="shared" si="215"/>
        <v>0</v>
      </c>
      <c r="F657" s="1490">
        <f t="shared" si="215"/>
        <v>0</v>
      </c>
      <c r="G657" s="1490">
        <f t="shared" si="215"/>
        <v>0</v>
      </c>
      <c r="H657" s="1490">
        <f t="shared" si="215"/>
        <v>0</v>
      </c>
      <c r="I657" s="1490">
        <f t="shared" si="215"/>
        <v>0</v>
      </c>
      <c r="J657" s="1490">
        <f t="shared" si="215"/>
        <v>0</v>
      </c>
      <c r="K657" s="1490">
        <f t="shared" si="215"/>
        <v>0</v>
      </c>
      <c r="L657" s="1490">
        <f t="shared" si="215"/>
        <v>0</v>
      </c>
      <c r="M657" s="1490">
        <f t="shared" si="215"/>
        <v>0</v>
      </c>
      <c r="N657" s="1490">
        <f t="shared" si="215"/>
        <v>0</v>
      </c>
      <c r="O657" s="1490">
        <f t="shared" si="215"/>
        <v>0</v>
      </c>
      <c r="P657" s="1490">
        <f t="shared" si="215"/>
        <v>0</v>
      </c>
      <c r="Q657" s="1490">
        <f t="shared" si="215"/>
        <v>0</v>
      </c>
      <c r="R657" s="1490">
        <f t="shared" si="215"/>
        <v>0</v>
      </c>
      <c r="S657" s="1490">
        <f t="shared" si="215"/>
        <v>0</v>
      </c>
      <c r="T657" s="1490">
        <f t="shared" si="215"/>
        <v>0</v>
      </c>
      <c r="U657" s="1490">
        <f t="shared" si="215"/>
        <v>0</v>
      </c>
      <c r="V657" s="1490">
        <f t="shared" si="215"/>
        <v>0</v>
      </c>
      <c r="W657" s="1490">
        <f t="shared" si="215"/>
        <v>0</v>
      </c>
      <c r="X657" s="1490">
        <f t="shared" si="215"/>
        <v>0</v>
      </c>
      <c r="Y657" s="1490">
        <f t="shared" si="215"/>
        <v>0</v>
      </c>
      <c r="Z657" s="1490">
        <f t="shared" si="215"/>
        <v>2000</v>
      </c>
      <c r="AA657" s="1490">
        <f t="shared" si="215"/>
        <v>0</v>
      </c>
      <c r="AB657" s="1490">
        <f t="shared" si="215"/>
        <v>0</v>
      </c>
      <c r="AC657" s="1490">
        <f t="shared" si="215"/>
        <v>0</v>
      </c>
      <c r="AD657" s="1490">
        <f t="shared" si="215"/>
        <v>0</v>
      </c>
      <c r="AE657" s="1490">
        <f t="shared" si="215"/>
        <v>0</v>
      </c>
      <c r="AF657" s="1490">
        <f t="shared" si="215"/>
        <v>0</v>
      </c>
      <c r="AG657" s="1490">
        <f t="shared" si="215"/>
        <v>0</v>
      </c>
      <c r="AH657" s="1490">
        <f t="shared" si="215"/>
        <v>2000</v>
      </c>
      <c r="AI657" s="1490">
        <f t="shared" si="215"/>
        <v>0</v>
      </c>
      <c r="AJ657" s="1490">
        <f t="shared" si="215"/>
        <v>0</v>
      </c>
      <c r="AK657" s="1490">
        <f t="shared" si="215"/>
        <v>2000</v>
      </c>
      <c r="AL657" s="1490">
        <f t="shared" si="215"/>
        <v>2000</v>
      </c>
      <c r="AM657" s="1841"/>
    </row>
    <row r="658" spans="1:39" ht="12" hidden="1" x14ac:dyDescent="0.2">
      <c r="A658" s="1442" t="s">
        <v>822</v>
      </c>
      <c r="B658" s="268">
        <v>244</v>
      </c>
      <c r="C658" s="1059">
        <f t="shared" si="214"/>
        <v>0</v>
      </c>
      <c r="D658" s="1059">
        <f>D659+D660+D661+D662</f>
        <v>0</v>
      </c>
      <c r="E658" s="1491">
        <f t="shared" ref="E658:AL658" si="216">E659+E660+E661+E662</f>
        <v>0</v>
      </c>
      <c r="F658" s="1491">
        <f t="shared" si="216"/>
        <v>14000</v>
      </c>
      <c r="G658" s="1491">
        <f t="shared" si="216"/>
        <v>0</v>
      </c>
      <c r="H658" s="1491">
        <f t="shared" si="216"/>
        <v>0</v>
      </c>
      <c r="I658" s="1491">
        <f t="shared" si="216"/>
        <v>0</v>
      </c>
      <c r="J658" s="1491">
        <f t="shared" si="216"/>
        <v>0</v>
      </c>
      <c r="K658" s="1491">
        <f t="shared" si="216"/>
        <v>0</v>
      </c>
      <c r="L658" s="1491">
        <f t="shared" si="216"/>
        <v>0</v>
      </c>
      <c r="M658" s="1491">
        <f t="shared" si="216"/>
        <v>0</v>
      </c>
      <c r="N658" s="1491">
        <f t="shared" si="216"/>
        <v>0</v>
      </c>
      <c r="O658" s="1491">
        <f t="shared" si="216"/>
        <v>0</v>
      </c>
      <c r="P658" s="1491">
        <f t="shared" si="216"/>
        <v>0</v>
      </c>
      <c r="Q658" s="1491">
        <f t="shared" si="216"/>
        <v>0</v>
      </c>
      <c r="R658" s="1491">
        <f t="shared" si="216"/>
        <v>0</v>
      </c>
      <c r="S658" s="1491">
        <f t="shared" si="216"/>
        <v>0</v>
      </c>
      <c r="T658" s="1491">
        <f t="shared" si="216"/>
        <v>14000</v>
      </c>
      <c r="U658" s="1491">
        <f t="shared" si="216"/>
        <v>0</v>
      </c>
      <c r="V658" s="1491">
        <f t="shared" si="216"/>
        <v>0</v>
      </c>
      <c r="W658" s="1491">
        <f t="shared" si="216"/>
        <v>0</v>
      </c>
      <c r="X658" s="1491">
        <f t="shared" si="216"/>
        <v>14000</v>
      </c>
      <c r="Y658" s="1491">
        <f t="shared" si="216"/>
        <v>0</v>
      </c>
      <c r="Z658" s="1491">
        <f t="shared" si="216"/>
        <v>68800</v>
      </c>
      <c r="AA658" s="1491">
        <f>AA659+AA660+AA661+AA662</f>
        <v>0</v>
      </c>
      <c r="AB658" s="1491">
        <f t="shared" si="216"/>
        <v>0</v>
      </c>
      <c r="AC658" s="1491">
        <f t="shared" si="216"/>
        <v>0</v>
      </c>
      <c r="AD658" s="1491">
        <f t="shared" si="216"/>
        <v>0</v>
      </c>
      <c r="AE658" s="1491">
        <f t="shared" si="216"/>
        <v>0</v>
      </c>
      <c r="AF658" s="1491">
        <f t="shared" si="216"/>
        <v>0</v>
      </c>
      <c r="AG658" s="1491">
        <f t="shared" si="216"/>
        <v>0</v>
      </c>
      <c r="AH658" s="1491">
        <f t="shared" si="216"/>
        <v>68800</v>
      </c>
      <c r="AI658" s="1491">
        <f t="shared" si="216"/>
        <v>0</v>
      </c>
      <c r="AJ658" s="1491">
        <f t="shared" si="216"/>
        <v>0</v>
      </c>
      <c r="AK658" s="1491">
        <f t="shared" si="216"/>
        <v>68800</v>
      </c>
      <c r="AL658" s="1491">
        <f t="shared" si="216"/>
        <v>82800</v>
      </c>
      <c r="AM658" s="1841"/>
    </row>
    <row r="659" spans="1:39" ht="12" hidden="1" x14ac:dyDescent="0.2">
      <c r="A659" s="1428" t="s">
        <v>199</v>
      </c>
      <c r="B659" s="271">
        <v>244</v>
      </c>
      <c r="C659" s="123">
        <f t="shared" si="214"/>
        <v>0</v>
      </c>
      <c r="D659" s="964">
        <f t="shared" ref="D659:AL659" si="217">D341+D393+D446+D498+D551+D603</f>
        <v>0</v>
      </c>
      <c r="E659" s="1490">
        <f t="shared" si="217"/>
        <v>0</v>
      </c>
      <c r="F659" s="1490">
        <f t="shared" si="217"/>
        <v>0</v>
      </c>
      <c r="G659" s="1490">
        <f t="shared" si="217"/>
        <v>0</v>
      </c>
      <c r="H659" s="1490">
        <f t="shared" si="217"/>
        <v>0</v>
      </c>
      <c r="I659" s="1490">
        <f t="shared" si="217"/>
        <v>0</v>
      </c>
      <c r="J659" s="1490">
        <f t="shared" si="217"/>
        <v>0</v>
      </c>
      <c r="K659" s="1490">
        <f t="shared" si="217"/>
        <v>0</v>
      </c>
      <c r="L659" s="1490">
        <f t="shared" si="217"/>
        <v>0</v>
      </c>
      <c r="M659" s="1490">
        <f t="shared" si="217"/>
        <v>0</v>
      </c>
      <c r="N659" s="1490">
        <f t="shared" si="217"/>
        <v>0</v>
      </c>
      <c r="O659" s="1490">
        <f t="shared" si="217"/>
        <v>0</v>
      </c>
      <c r="P659" s="1490">
        <f t="shared" si="217"/>
        <v>0</v>
      </c>
      <c r="Q659" s="1490">
        <f t="shared" si="217"/>
        <v>0</v>
      </c>
      <c r="R659" s="1490">
        <f t="shared" si="217"/>
        <v>0</v>
      </c>
      <c r="S659" s="1490">
        <f t="shared" si="217"/>
        <v>0</v>
      </c>
      <c r="T659" s="1490">
        <f t="shared" si="217"/>
        <v>0</v>
      </c>
      <c r="U659" s="1490">
        <f t="shared" si="217"/>
        <v>0</v>
      </c>
      <c r="V659" s="1490">
        <f t="shared" si="217"/>
        <v>0</v>
      </c>
      <c r="W659" s="1490">
        <f t="shared" si="217"/>
        <v>0</v>
      </c>
      <c r="X659" s="1490">
        <f t="shared" si="217"/>
        <v>0</v>
      </c>
      <c r="Y659" s="1490">
        <f t="shared" si="217"/>
        <v>0</v>
      </c>
      <c r="Z659" s="1490">
        <f t="shared" si="217"/>
        <v>16000</v>
      </c>
      <c r="AA659" s="1490">
        <f t="shared" si="217"/>
        <v>0</v>
      </c>
      <c r="AB659" s="1490">
        <f t="shared" si="217"/>
        <v>0</v>
      </c>
      <c r="AC659" s="1490">
        <f t="shared" si="217"/>
        <v>0</v>
      </c>
      <c r="AD659" s="1490">
        <f t="shared" si="217"/>
        <v>0</v>
      </c>
      <c r="AE659" s="1490">
        <f t="shared" si="217"/>
        <v>0</v>
      </c>
      <c r="AF659" s="1490">
        <f t="shared" si="217"/>
        <v>0</v>
      </c>
      <c r="AG659" s="1490">
        <f t="shared" si="217"/>
        <v>0</v>
      </c>
      <c r="AH659" s="1490">
        <f t="shared" si="217"/>
        <v>16000</v>
      </c>
      <c r="AI659" s="1490">
        <f t="shared" si="217"/>
        <v>0</v>
      </c>
      <c r="AJ659" s="1490">
        <f t="shared" si="217"/>
        <v>0</v>
      </c>
      <c r="AK659" s="1490">
        <f t="shared" si="217"/>
        <v>16000</v>
      </c>
      <c r="AL659" s="1490">
        <f t="shared" si="217"/>
        <v>16000</v>
      </c>
      <c r="AM659" s="1841"/>
    </row>
    <row r="660" spans="1:39" ht="12" hidden="1" x14ac:dyDescent="0.2">
      <c r="A660" s="1428" t="s">
        <v>200</v>
      </c>
      <c r="B660" s="271">
        <v>244</v>
      </c>
      <c r="C660" s="123">
        <f t="shared" si="214"/>
        <v>0</v>
      </c>
      <c r="D660" s="964">
        <f t="shared" ref="D660:AL660" si="218">D342+D394+D447+D499+D552+D604</f>
        <v>0</v>
      </c>
      <c r="E660" s="1490">
        <f t="shared" si="218"/>
        <v>0</v>
      </c>
      <c r="F660" s="1490">
        <f t="shared" si="218"/>
        <v>0</v>
      </c>
      <c r="G660" s="1490">
        <f t="shared" si="218"/>
        <v>0</v>
      </c>
      <c r="H660" s="1490">
        <f t="shared" si="218"/>
        <v>0</v>
      </c>
      <c r="I660" s="1490">
        <f t="shared" si="218"/>
        <v>0</v>
      </c>
      <c r="J660" s="1490">
        <f t="shared" si="218"/>
        <v>0</v>
      </c>
      <c r="K660" s="1490">
        <f t="shared" si="218"/>
        <v>0</v>
      </c>
      <c r="L660" s="1490">
        <f t="shared" si="218"/>
        <v>0</v>
      </c>
      <c r="M660" s="1490">
        <f t="shared" si="218"/>
        <v>0</v>
      </c>
      <c r="N660" s="1490">
        <f t="shared" si="218"/>
        <v>0</v>
      </c>
      <c r="O660" s="1490">
        <f t="shared" si="218"/>
        <v>0</v>
      </c>
      <c r="P660" s="1490">
        <f t="shared" si="218"/>
        <v>0</v>
      </c>
      <c r="Q660" s="1490">
        <f t="shared" si="218"/>
        <v>0</v>
      </c>
      <c r="R660" s="1490">
        <f t="shared" si="218"/>
        <v>0</v>
      </c>
      <c r="S660" s="1490">
        <f t="shared" si="218"/>
        <v>0</v>
      </c>
      <c r="T660" s="1490">
        <f t="shared" si="218"/>
        <v>0</v>
      </c>
      <c r="U660" s="1490">
        <f t="shared" si="218"/>
        <v>0</v>
      </c>
      <c r="V660" s="1490">
        <f t="shared" si="218"/>
        <v>0</v>
      </c>
      <c r="W660" s="1490">
        <f t="shared" si="218"/>
        <v>0</v>
      </c>
      <c r="X660" s="1490">
        <f t="shared" si="218"/>
        <v>0</v>
      </c>
      <c r="Y660" s="1490">
        <f t="shared" si="218"/>
        <v>0</v>
      </c>
      <c r="Z660" s="1490">
        <f t="shared" si="218"/>
        <v>0</v>
      </c>
      <c r="AA660" s="1490">
        <f t="shared" si="218"/>
        <v>0</v>
      </c>
      <c r="AB660" s="1490">
        <f t="shared" si="218"/>
        <v>0</v>
      </c>
      <c r="AC660" s="1490">
        <f t="shared" si="218"/>
        <v>0</v>
      </c>
      <c r="AD660" s="1490">
        <f t="shared" si="218"/>
        <v>0</v>
      </c>
      <c r="AE660" s="1490">
        <f t="shared" si="218"/>
        <v>0</v>
      </c>
      <c r="AF660" s="1490">
        <f t="shared" si="218"/>
        <v>0</v>
      </c>
      <c r="AG660" s="1490">
        <f t="shared" si="218"/>
        <v>0</v>
      </c>
      <c r="AH660" s="1490">
        <f t="shared" si="218"/>
        <v>0</v>
      </c>
      <c r="AI660" s="1490">
        <f t="shared" si="218"/>
        <v>0</v>
      </c>
      <c r="AJ660" s="1490">
        <f t="shared" si="218"/>
        <v>0</v>
      </c>
      <c r="AK660" s="1490">
        <f t="shared" si="218"/>
        <v>0</v>
      </c>
      <c r="AL660" s="1490">
        <f t="shared" si="218"/>
        <v>0</v>
      </c>
      <c r="AM660" s="1841"/>
    </row>
    <row r="661" spans="1:39" ht="12" hidden="1" x14ac:dyDescent="0.2">
      <c r="A661" s="1428" t="s">
        <v>201</v>
      </c>
      <c r="B661" s="271">
        <v>244</v>
      </c>
      <c r="C661" s="123">
        <f t="shared" si="214"/>
        <v>0</v>
      </c>
      <c r="D661" s="964">
        <f t="shared" ref="D661:AL661" si="219">D343+D395+D448+D500+D553+D605</f>
        <v>0</v>
      </c>
      <c r="E661" s="1490">
        <f t="shared" si="219"/>
        <v>0</v>
      </c>
      <c r="F661" s="1490">
        <f t="shared" si="219"/>
        <v>14000</v>
      </c>
      <c r="G661" s="1490">
        <f t="shared" si="219"/>
        <v>0</v>
      </c>
      <c r="H661" s="1490">
        <f t="shared" si="219"/>
        <v>0</v>
      </c>
      <c r="I661" s="1490">
        <f t="shared" si="219"/>
        <v>0</v>
      </c>
      <c r="J661" s="1490">
        <f t="shared" si="219"/>
        <v>0</v>
      </c>
      <c r="K661" s="1490">
        <f t="shared" si="219"/>
        <v>0</v>
      </c>
      <c r="L661" s="1490">
        <f t="shared" si="219"/>
        <v>0</v>
      </c>
      <c r="M661" s="1490">
        <f t="shared" si="219"/>
        <v>0</v>
      </c>
      <c r="N661" s="1490">
        <f t="shared" si="219"/>
        <v>0</v>
      </c>
      <c r="O661" s="1490">
        <f t="shared" si="219"/>
        <v>0</v>
      </c>
      <c r="P661" s="1490">
        <f t="shared" si="219"/>
        <v>0</v>
      </c>
      <c r="Q661" s="1490">
        <f t="shared" si="219"/>
        <v>0</v>
      </c>
      <c r="R661" s="1490">
        <f t="shared" si="219"/>
        <v>0</v>
      </c>
      <c r="S661" s="1490">
        <f t="shared" si="219"/>
        <v>0</v>
      </c>
      <c r="T661" s="1490">
        <f t="shared" si="219"/>
        <v>14000</v>
      </c>
      <c r="U661" s="1490">
        <f t="shared" si="219"/>
        <v>0</v>
      </c>
      <c r="V661" s="1490">
        <f t="shared" si="219"/>
        <v>0</v>
      </c>
      <c r="W661" s="1490">
        <f t="shared" si="219"/>
        <v>0</v>
      </c>
      <c r="X661" s="1490">
        <f t="shared" si="219"/>
        <v>14000</v>
      </c>
      <c r="Y661" s="1490">
        <f t="shared" si="219"/>
        <v>0</v>
      </c>
      <c r="Z661" s="1490">
        <f t="shared" si="219"/>
        <v>52800</v>
      </c>
      <c r="AA661" s="1490">
        <f t="shared" si="219"/>
        <v>0</v>
      </c>
      <c r="AB661" s="1490">
        <f t="shared" si="219"/>
        <v>0</v>
      </c>
      <c r="AC661" s="1490">
        <f t="shared" si="219"/>
        <v>0</v>
      </c>
      <c r="AD661" s="1490">
        <f t="shared" si="219"/>
        <v>0</v>
      </c>
      <c r="AE661" s="1490">
        <f t="shared" si="219"/>
        <v>0</v>
      </c>
      <c r="AF661" s="1490">
        <f t="shared" si="219"/>
        <v>0</v>
      </c>
      <c r="AG661" s="1490">
        <f t="shared" si="219"/>
        <v>0</v>
      </c>
      <c r="AH661" s="1490">
        <f t="shared" si="219"/>
        <v>52800</v>
      </c>
      <c r="AI661" s="1490">
        <f t="shared" si="219"/>
        <v>0</v>
      </c>
      <c r="AJ661" s="1490">
        <f t="shared" si="219"/>
        <v>0</v>
      </c>
      <c r="AK661" s="1490">
        <f t="shared" si="219"/>
        <v>52800</v>
      </c>
      <c r="AL661" s="1490">
        <f t="shared" si="219"/>
        <v>66800</v>
      </c>
      <c r="AM661" s="1841"/>
    </row>
    <row r="662" spans="1:39" ht="12" hidden="1" x14ac:dyDescent="0.2">
      <c r="A662" s="1428" t="s">
        <v>202</v>
      </c>
      <c r="B662" s="271">
        <v>244</v>
      </c>
      <c r="C662" s="123">
        <f t="shared" si="214"/>
        <v>0</v>
      </c>
      <c r="D662" s="964">
        <f t="shared" ref="D662:AL662" si="220">D344+D396+D449+D501+D554+D606</f>
        <v>0</v>
      </c>
      <c r="E662" s="1490">
        <f t="shared" si="220"/>
        <v>0</v>
      </c>
      <c r="F662" s="1490">
        <f t="shared" si="220"/>
        <v>0</v>
      </c>
      <c r="G662" s="1490">
        <f t="shared" si="220"/>
        <v>0</v>
      </c>
      <c r="H662" s="1490">
        <f t="shared" si="220"/>
        <v>0</v>
      </c>
      <c r="I662" s="1490">
        <f t="shared" si="220"/>
        <v>0</v>
      </c>
      <c r="J662" s="1490">
        <f t="shared" si="220"/>
        <v>0</v>
      </c>
      <c r="K662" s="1490">
        <f t="shared" si="220"/>
        <v>0</v>
      </c>
      <c r="L662" s="1490">
        <f t="shared" si="220"/>
        <v>0</v>
      </c>
      <c r="M662" s="1490">
        <f t="shared" si="220"/>
        <v>0</v>
      </c>
      <c r="N662" s="1490">
        <f t="shared" si="220"/>
        <v>0</v>
      </c>
      <c r="O662" s="1490">
        <f t="shared" si="220"/>
        <v>0</v>
      </c>
      <c r="P662" s="1490">
        <f t="shared" si="220"/>
        <v>0</v>
      </c>
      <c r="Q662" s="1490">
        <f t="shared" si="220"/>
        <v>0</v>
      </c>
      <c r="R662" s="1490">
        <f t="shared" si="220"/>
        <v>0</v>
      </c>
      <c r="S662" s="1490">
        <f t="shared" si="220"/>
        <v>0</v>
      </c>
      <c r="T662" s="1490">
        <f t="shared" si="220"/>
        <v>0</v>
      </c>
      <c r="U662" s="1490">
        <f t="shared" si="220"/>
        <v>0</v>
      </c>
      <c r="V662" s="1490">
        <f t="shared" si="220"/>
        <v>0</v>
      </c>
      <c r="W662" s="1490">
        <f t="shared" si="220"/>
        <v>0</v>
      </c>
      <c r="X662" s="1490">
        <f t="shared" si="220"/>
        <v>0</v>
      </c>
      <c r="Y662" s="1490">
        <f t="shared" si="220"/>
        <v>0</v>
      </c>
      <c r="Z662" s="1490">
        <f t="shared" si="220"/>
        <v>0</v>
      </c>
      <c r="AA662" s="1490">
        <f t="shared" si="220"/>
        <v>0</v>
      </c>
      <c r="AB662" s="1490">
        <f t="shared" si="220"/>
        <v>0</v>
      </c>
      <c r="AC662" s="1490">
        <f t="shared" si="220"/>
        <v>0</v>
      </c>
      <c r="AD662" s="1490">
        <f t="shared" si="220"/>
        <v>0</v>
      </c>
      <c r="AE662" s="1490">
        <f t="shared" si="220"/>
        <v>0</v>
      </c>
      <c r="AF662" s="1490">
        <f t="shared" si="220"/>
        <v>0</v>
      </c>
      <c r="AG662" s="1490">
        <f t="shared" si="220"/>
        <v>0</v>
      </c>
      <c r="AH662" s="1490">
        <f t="shared" si="220"/>
        <v>0</v>
      </c>
      <c r="AI662" s="1490">
        <f t="shared" si="220"/>
        <v>0</v>
      </c>
      <c r="AJ662" s="1490">
        <f t="shared" si="220"/>
        <v>0</v>
      </c>
      <c r="AK662" s="1490">
        <f t="shared" si="220"/>
        <v>0</v>
      </c>
      <c r="AL662" s="1490">
        <f t="shared" si="220"/>
        <v>0</v>
      </c>
      <c r="AM662" s="1841"/>
    </row>
    <row r="663" spans="1:39" s="228" customFormat="1" ht="12" hidden="1" x14ac:dyDescent="0.2">
      <c r="A663" s="1443" t="s">
        <v>836</v>
      </c>
      <c r="B663" s="271">
        <v>244</v>
      </c>
      <c r="C663" s="1059">
        <f>C348+C400+C453+C505+C558+C610</f>
        <v>0</v>
      </c>
      <c r="D663" s="1059">
        <f>D664+D665</f>
        <v>0</v>
      </c>
      <c r="E663" s="1491">
        <f t="shared" ref="E663:AL663" si="221">E664+E665</f>
        <v>40000</v>
      </c>
      <c r="F663" s="1491">
        <f t="shared" si="221"/>
        <v>170000</v>
      </c>
      <c r="G663" s="1491">
        <f t="shared" si="221"/>
        <v>0</v>
      </c>
      <c r="H663" s="1491">
        <f t="shared" si="221"/>
        <v>0</v>
      </c>
      <c r="I663" s="1491">
        <f t="shared" si="221"/>
        <v>0</v>
      </c>
      <c r="J663" s="1491">
        <f t="shared" si="221"/>
        <v>0</v>
      </c>
      <c r="K663" s="1491">
        <f t="shared" si="221"/>
        <v>0</v>
      </c>
      <c r="L663" s="1491">
        <f t="shared" si="221"/>
        <v>0</v>
      </c>
      <c r="M663" s="1491">
        <f t="shared" si="221"/>
        <v>0</v>
      </c>
      <c r="N663" s="1491">
        <f t="shared" si="221"/>
        <v>0</v>
      </c>
      <c r="O663" s="1491">
        <f t="shared" si="221"/>
        <v>0</v>
      </c>
      <c r="P663" s="1491">
        <f t="shared" si="221"/>
        <v>0</v>
      </c>
      <c r="Q663" s="1491">
        <f t="shared" si="221"/>
        <v>0</v>
      </c>
      <c r="R663" s="1491">
        <f t="shared" si="221"/>
        <v>0</v>
      </c>
      <c r="S663" s="1491">
        <f t="shared" si="221"/>
        <v>40000</v>
      </c>
      <c r="T663" s="1491">
        <f t="shared" si="221"/>
        <v>170000</v>
      </c>
      <c r="U663" s="1491">
        <f t="shared" si="221"/>
        <v>0</v>
      </c>
      <c r="V663" s="1491">
        <f t="shared" si="221"/>
        <v>0</v>
      </c>
      <c r="W663" s="1491">
        <f t="shared" si="221"/>
        <v>0</v>
      </c>
      <c r="X663" s="1491">
        <f t="shared" si="221"/>
        <v>210000</v>
      </c>
      <c r="Y663" s="1491">
        <f t="shared" si="221"/>
        <v>0</v>
      </c>
      <c r="Z663" s="1491">
        <f t="shared" si="221"/>
        <v>58252</v>
      </c>
      <c r="AA663" s="1491">
        <f>AA664+AA665</f>
        <v>0</v>
      </c>
      <c r="AB663" s="1491">
        <f t="shared" si="221"/>
        <v>0</v>
      </c>
      <c r="AC663" s="1491">
        <f t="shared" si="221"/>
        <v>0</v>
      </c>
      <c r="AD663" s="1491">
        <f t="shared" si="221"/>
        <v>0</v>
      </c>
      <c r="AE663" s="1491">
        <f t="shared" si="221"/>
        <v>0</v>
      </c>
      <c r="AF663" s="1491">
        <f t="shared" si="221"/>
        <v>0</v>
      </c>
      <c r="AG663" s="1491">
        <f t="shared" si="221"/>
        <v>0</v>
      </c>
      <c r="AH663" s="1491">
        <f t="shared" si="221"/>
        <v>58252</v>
      </c>
      <c r="AI663" s="1491">
        <f t="shared" si="221"/>
        <v>0</v>
      </c>
      <c r="AJ663" s="1491">
        <f t="shared" si="221"/>
        <v>0</v>
      </c>
      <c r="AK663" s="1491">
        <f t="shared" si="221"/>
        <v>58252</v>
      </c>
      <c r="AL663" s="1491">
        <f t="shared" si="221"/>
        <v>268252</v>
      </c>
      <c r="AM663" s="1841"/>
    </row>
    <row r="664" spans="1:39" ht="12" hidden="1" x14ac:dyDescent="0.2">
      <c r="A664" s="1429" t="s">
        <v>246</v>
      </c>
      <c r="B664" s="272">
        <v>244</v>
      </c>
      <c r="C664" s="123">
        <f t="shared" ref="C664:AL664" si="222">C345+C397+C450+C502+C555+C607</f>
        <v>0</v>
      </c>
      <c r="D664" s="964">
        <f t="shared" si="222"/>
        <v>0</v>
      </c>
      <c r="E664" s="1490">
        <f t="shared" si="222"/>
        <v>40000</v>
      </c>
      <c r="F664" s="1490">
        <f t="shared" si="222"/>
        <v>170000</v>
      </c>
      <c r="G664" s="1490">
        <f t="shared" si="222"/>
        <v>0</v>
      </c>
      <c r="H664" s="1490">
        <f t="shared" si="222"/>
        <v>0</v>
      </c>
      <c r="I664" s="1490">
        <f t="shared" si="222"/>
        <v>0</v>
      </c>
      <c r="J664" s="1490">
        <f t="shared" si="222"/>
        <v>0</v>
      </c>
      <c r="K664" s="1490">
        <f t="shared" si="222"/>
        <v>0</v>
      </c>
      <c r="L664" s="1490">
        <f t="shared" si="222"/>
        <v>0</v>
      </c>
      <c r="M664" s="1490">
        <f t="shared" si="222"/>
        <v>0</v>
      </c>
      <c r="N664" s="1490">
        <f t="shared" si="222"/>
        <v>0</v>
      </c>
      <c r="O664" s="1490">
        <f t="shared" si="222"/>
        <v>0</v>
      </c>
      <c r="P664" s="1490">
        <f t="shared" si="222"/>
        <v>0</v>
      </c>
      <c r="Q664" s="1490">
        <f t="shared" si="222"/>
        <v>0</v>
      </c>
      <c r="R664" s="1490">
        <f t="shared" si="222"/>
        <v>0</v>
      </c>
      <c r="S664" s="1490">
        <f t="shared" si="222"/>
        <v>40000</v>
      </c>
      <c r="T664" s="1490">
        <f t="shared" si="222"/>
        <v>170000</v>
      </c>
      <c r="U664" s="1490">
        <f t="shared" si="222"/>
        <v>0</v>
      </c>
      <c r="V664" s="1490">
        <f t="shared" si="222"/>
        <v>0</v>
      </c>
      <c r="W664" s="1490">
        <f t="shared" si="222"/>
        <v>0</v>
      </c>
      <c r="X664" s="1490">
        <f t="shared" si="222"/>
        <v>210000</v>
      </c>
      <c r="Y664" s="1490">
        <f t="shared" si="222"/>
        <v>0</v>
      </c>
      <c r="Z664" s="1490">
        <f t="shared" si="222"/>
        <v>58252</v>
      </c>
      <c r="AA664" s="1490">
        <f t="shared" si="222"/>
        <v>0</v>
      </c>
      <c r="AB664" s="1490">
        <f t="shared" si="222"/>
        <v>0</v>
      </c>
      <c r="AC664" s="1490">
        <f t="shared" si="222"/>
        <v>0</v>
      </c>
      <c r="AD664" s="1490">
        <f t="shared" si="222"/>
        <v>0</v>
      </c>
      <c r="AE664" s="1490">
        <f t="shared" si="222"/>
        <v>0</v>
      </c>
      <c r="AF664" s="1490">
        <f t="shared" si="222"/>
        <v>0</v>
      </c>
      <c r="AG664" s="1490">
        <f t="shared" si="222"/>
        <v>0</v>
      </c>
      <c r="AH664" s="1490">
        <f t="shared" si="222"/>
        <v>58252</v>
      </c>
      <c r="AI664" s="1490">
        <f t="shared" si="222"/>
        <v>0</v>
      </c>
      <c r="AJ664" s="1490">
        <f t="shared" si="222"/>
        <v>0</v>
      </c>
      <c r="AK664" s="1490">
        <f t="shared" si="222"/>
        <v>58252</v>
      </c>
      <c r="AL664" s="1490">
        <f t="shared" si="222"/>
        <v>268252</v>
      </c>
      <c r="AM664" s="1841"/>
    </row>
    <row r="665" spans="1:39" ht="12" hidden="1" x14ac:dyDescent="0.2">
      <c r="A665" s="1429" t="s">
        <v>248</v>
      </c>
      <c r="B665" s="1049">
        <v>244</v>
      </c>
      <c r="C665" s="123">
        <f t="shared" ref="C665:AL665" si="223">C346+C398+C451+C503+C556+C608</f>
        <v>0</v>
      </c>
      <c r="D665" s="964">
        <f t="shared" si="223"/>
        <v>0</v>
      </c>
      <c r="E665" s="1490">
        <f t="shared" si="223"/>
        <v>0</v>
      </c>
      <c r="F665" s="1490">
        <f t="shared" si="223"/>
        <v>0</v>
      </c>
      <c r="G665" s="1490">
        <f t="shared" si="223"/>
        <v>0</v>
      </c>
      <c r="H665" s="1490">
        <f t="shared" si="223"/>
        <v>0</v>
      </c>
      <c r="I665" s="1490">
        <f t="shared" si="223"/>
        <v>0</v>
      </c>
      <c r="J665" s="1490">
        <f t="shared" si="223"/>
        <v>0</v>
      </c>
      <c r="K665" s="1490">
        <f t="shared" si="223"/>
        <v>0</v>
      </c>
      <c r="L665" s="1490">
        <f t="shared" si="223"/>
        <v>0</v>
      </c>
      <c r="M665" s="1490">
        <f t="shared" si="223"/>
        <v>0</v>
      </c>
      <c r="N665" s="1490">
        <f t="shared" si="223"/>
        <v>0</v>
      </c>
      <c r="O665" s="1490">
        <f t="shared" si="223"/>
        <v>0</v>
      </c>
      <c r="P665" s="1490">
        <f t="shared" si="223"/>
        <v>0</v>
      </c>
      <c r="Q665" s="1490">
        <f t="shared" si="223"/>
        <v>0</v>
      </c>
      <c r="R665" s="1490">
        <f t="shared" si="223"/>
        <v>0</v>
      </c>
      <c r="S665" s="1490">
        <f t="shared" si="223"/>
        <v>0</v>
      </c>
      <c r="T665" s="1490">
        <f t="shared" si="223"/>
        <v>0</v>
      </c>
      <c r="U665" s="1490">
        <f t="shared" si="223"/>
        <v>0</v>
      </c>
      <c r="V665" s="1490">
        <f t="shared" si="223"/>
        <v>0</v>
      </c>
      <c r="W665" s="1490">
        <f t="shared" si="223"/>
        <v>0</v>
      </c>
      <c r="X665" s="1490">
        <f t="shared" si="223"/>
        <v>0</v>
      </c>
      <c r="Y665" s="1490">
        <f t="shared" si="223"/>
        <v>0</v>
      </c>
      <c r="Z665" s="1490">
        <f t="shared" si="223"/>
        <v>0</v>
      </c>
      <c r="AA665" s="1490">
        <f t="shared" si="223"/>
        <v>0</v>
      </c>
      <c r="AB665" s="1490">
        <f t="shared" si="223"/>
        <v>0</v>
      </c>
      <c r="AC665" s="1490">
        <f t="shared" si="223"/>
        <v>0</v>
      </c>
      <c r="AD665" s="1490">
        <f t="shared" si="223"/>
        <v>0</v>
      </c>
      <c r="AE665" s="1490">
        <f t="shared" si="223"/>
        <v>0</v>
      </c>
      <c r="AF665" s="1490">
        <f t="shared" si="223"/>
        <v>0</v>
      </c>
      <c r="AG665" s="1490">
        <f t="shared" si="223"/>
        <v>0</v>
      </c>
      <c r="AH665" s="1490">
        <f t="shared" si="223"/>
        <v>0</v>
      </c>
      <c r="AI665" s="1490">
        <f t="shared" si="223"/>
        <v>0</v>
      </c>
      <c r="AJ665" s="1490">
        <f t="shared" si="223"/>
        <v>0</v>
      </c>
      <c r="AK665" s="1490">
        <f t="shared" si="223"/>
        <v>0</v>
      </c>
      <c r="AL665" s="1490">
        <f t="shared" si="223"/>
        <v>0</v>
      </c>
      <c r="AM665" s="1841"/>
    </row>
    <row r="666" spans="1:39" ht="12" hidden="1" x14ac:dyDescent="0.2">
      <c r="A666" s="1444">
        <v>227</v>
      </c>
      <c r="B666" s="1051">
        <v>244</v>
      </c>
      <c r="C666" s="123">
        <f t="shared" ref="C666:AL666" si="224">C347+C399+C452+C504+C557+C609</f>
        <v>0</v>
      </c>
      <c r="D666" s="964">
        <f t="shared" si="224"/>
        <v>0</v>
      </c>
      <c r="E666" s="1490">
        <f t="shared" si="224"/>
        <v>0</v>
      </c>
      <c r="F666" s="1490">
        <f t="shared" si="224"/>
        <v>0</v>
      </c>
      <c r="G666" s="1490">
        <f t="shared" si="224"/>
        <v>0</v>
      </c>
      <c r="H666" s="1490">
        <f t="shared" si="224"/>
        <v>0</v>
      </c>
      <c r="I666" s="1490">
        <f t="shared" si="224"/>
        <v>0</v>
      </c>
      <c r="J666" s="1490">
        <f t="shared" si="224"/>
        <v>0</v>
      </c>
      <c r="K666" s="1490">
        <f t="shared" si="224"/>
        <v>0</v>
      </c>
      <c r="L666" s="1490">
        <f t="shared" si="224"/>
        <v>0</v>
      </c>
      <c r="M666" s="1490">
        <f t="shared" si="224"/>
        <v>0</v>
      </c>
      <c r="N666" s="1490">
        <f t="shared" si="224"/>
        <v>0</v>
      </c>
      <c r="O666" s="1490">
        <f t="shared" si="224"/>
        <v>0</v>
      </c>
      <c r="P666" s="1490">
        <f t="shared" si="224"/>
        <v>0</v>
      </c>
      <c r="Q666" s="1490">
        <f t="shared" si="224"/>
        <v>0</v>
      </c>
      <c r="R666" s="1490">
        <f t="shared" si="224"/>
        <v>0</v>
      </c>
      <c r="S666" s="1490">
        <f t="shared" si="224"/>
        <v>0</v>
      </c>
      <c r="T666" s="1490">
        <f t="shared" si="224"/>
        <v>0</v>
      </c>
      <c r="U666" s="1490">
        <f t="shared" si="224"/>
        <v>0</v>
      </c>
      <c r="V666" s="1490">
        <f t="shared" si="224"/>
        <v>0</v>
      </c>
      <c r="W666" s="1490">
        <f t="shared" si="224"/>
        <v>0</v>
      </c>
      <c r="X666" s="1490">
        <f t="shared" si="224"/>
        <v>0</v>
      </c>
      <c r="Y666" s="1490">
        <f t="shared" si="224"/>
        <v>0</v>
      </c>
      <c r="Z666" s="1490">
        <f t="shared" si="224"/>
        <v>0</v>
      </c>
      <c r="AA666" s="1490">
        <f t="shared" si="224"/>
        <v>0</v>
      </c>
      <c r="AB666" s="1490">
        <f t="shared" si="224"/>
        <v>0</v>
      </c>
      <c r="AC666" s="1490">
        <f t="shared" si="224"/>
        <v>0</v>
      </c>
      <c r="AD666" s="1490">
        <f t="shared" si="224"/>
        <v>0</v>
      </c>
      <c r="AE666" s="1490">
        <f t="shared" si="224"/>
        <v>0</v>
      </c>
      <c r="AF666" s="1490">
        <f t="shared" si="224"/>
        <v>0</v>
      </c>
      <c r="AG666" s="1490">
        <f t="shared" si="224"/>
        <v>0</v>
      </c>
      <c r="AH666" s="1490">
        <f t="shared" si="224"/>
        <v>0</v>
      </c>
      <c r="AI666" s="1490">
        <f t="shared" si="224"/>
        <v>0</v>
      </c>
      <c r="AJ666" s="1490">
        <f t="shared" si="224"/>
        <v>0</v>
      </c>
      <c r="AK666" s="1490">
        <f t="shared" si="224"/>
        <v>0</v>
      </c>
      <c r="AL666" s="1490">
        <f t="shared" si="224"/>
        <v>0</v>
      </c>
      <c r="AM666" s="1841"/>
    </row>
    <row r="667" spans="1:39" ht="12" hidden="1" x14ac:dyDescent="0.2">
      <c r="A667" s="1443" t="s">
        <v>825</v>
      </c>
      <c r="B667" s="1049">
        <v>112</v>
      </c>
      <c r="C667" s="123">
        <f t="shared" ref="C667:AL667" si="225">C348+C400+C453+C505+C558+C610</f>
        <v>0</v>
      </c>
      <c r="D667" s="964">
        <f t="shared" si="225"/>
        <v>0</v>
      </c>
      <c r="E667" s="1490">
        <f t="shared" si="225"/>
        <v>0</v>
      </c>
      <c r="F667" s="1490">
        <f t="shared" si="225"/>
        <v>0</v>
      </c>
      <c r="G667" s="1490">
        <f t="shared" si="225"/>
        <v>0</v>
      </c>
      <c r="H667" s="1490">
        <f t="shared" si="225"/>
        <v>0</v>
      </c>
      <c r="I667" s="1490">
        <f t="shared" si="225"/>
        <v>0</v>
      </c>
      <c r="J667" s="1490">
        <f t="shared" si="225"/>
        <v>0</v>
      </c>
      <c r="K667" s="1490">
        <f t="shared" si="225"/>
        <v>0</v>
      </c>
      <c r="L667" s="1490">
        <f t="shared" si="225"/>
        <v>0</v>
      </c>
      <c r="M667" s="1490">
        <f t="shared" si="225"/>
        <v>0</v>
      </c>
      <c r="N667" s="1490">
        <f t="shared" si="225"/>
        <v>0</v>
      </c>
      <c r="O667" s="1490">
        <f t="shared" si="225"/>
        <v>0</v>
      </c>
      <c r="P667" s="1490">
        <f t="shared" si="225"/>
        <v>0</v>
      </c>
      <c r="Q667" s="1490">
        <f t="shared" si="225"/>
        <v>0</v>
      </c>
      <c r="R667" s="1490">
        <f t="shared" si="225"/>
        <v>0</v>
      </c>
      <c r="S667" s="1490">
        <f t="shared" si="225"/>
        <v>0</v>
      </c>
      <c r="T667" s="1490">
        <f t="shared" si="225"/>
        <v>0</v>
      </c>
      <c r="U667" s="1490">
        <f t="shared" si="225"/>
        <v>0</v>
      </c>
      <c r="V667" s="1490">
        <f t="shared" si="225"/>
        <v>0</v>
      </c>
      <c r="W667" s="1490">
        <f t="shared" si="225"/>
        <v>0</v>
      </c>
      <c r="X667" s="1490">
        <f t="shared" si="225"/>
        <v>0</v>
      </c>
      <c r="Y667" s="1490">
        <f t="shared" si="225"/>
        <v>0</v>
      </c>
      <c r="Z667" s="1490">
        <f t="shared" si="225"/>
        <v>0</v>
      </c>
      <c r="AA667" s="1490">
        <f t="shared" si="225"/>
        <v>0</v>
      </c>
      <c r="AB667" s="1490">
        <f t="shared" si="225"/>
        <v>0</v>
      </c>
      <c r="AC667" s="1490">
        <f t="shared" si="225"/>
        <v>0</v>
      </c>
      <c r="AD667" s="1490">
        <f t="shared" si="225"/>
        <v>0</v>
      </c>
      <c r="AE667" s="1490">
        <f t="shared" si="225"/>
        <v>0</v>
      </c>
      <c r="AF667" s="1490">
        <f t="shared" si="225"/>
        <v>0</v>
      </c>
      <c r="AG667" s="1490">
        <f t="shared" si="225"/>
        <v>0</v>
      </c>
      <c r="AH667" s="1490">
        <f t="shared" si="225"/>
        <v>0</v>
      </c>
      <c r="AI667" s="1490">
        <f t="shared" si="225"/>
        <v>0</v>
      </c>
      <c r="AJ667" s="1490">
        <f t="shared" si="225"/>
        <v>0</v>
      </c>
      <c r="AK667" s="1490">
        <f t="shared" si="225"/>
        <v>0</v>
      </c>
      <c r="AL667" s="1490">
        <f t="shared" si="225"/>
        <v>0</v>
      </c>
      <c r="AM667" s="1841"/>
    </row>
    <row r="668" spans="1:39" ht="12.75" hidden="1" customHeight="1" x14ac:dyDescent="0.2">
      <c r="A668" s="1440" t="s">
        <v>46</v>
      </c>
      <c r="B668" s="1049">
        <v>119</v>
      </c>
      <c r="C668" s="123">
        <f t="shared" ref="C668:AL668" si="226">C349+C401+C454+C506+C559+C611</f>
        <v>0</v>
      </c>
      <c r="D668" s="964">
        <f t="shared" si="226"/>
        <v>0</v>
      </c>
      <c r="E668" s="1490">
        <f t="shared" si="226"/>
        <v>0</v>
      </c>
      <c r="F668" s="1490">
        <f t="shared" si="226"/>
        <v>0</v>
      </c>
      <c r="G668" s="1490">
        <f t="shared" si="226"/>
        <v>0</v>
      </c>
      <c r="H668" s="1490">
        <f t="shared" si="226"/>
        <v>0</v>
      </c>
      <c r="I668" s="1490">
        <f t="shared" si="226"/>
        <v>0</v>
      </c>
      <c r="J668" s="1490">
        <f t="shared" si="226"/>
        <v>0</v>
      </c>
      <c r="K668" s="1490">
        <f t="shared" si="226"/>
        <v>0</v>
      </c>
      <c r="L668" s="1490">
        <f t="shared" si="226"/>
        <v>0</v>
      </c>
      <c r="M668" s="1490">
        <f t="shared" si="226"/>
        <v>0</v>
      </c>
      <c r="N668" s="1490">
        <f t="shared" si="226"/>
        <v>0</v>
      </c>
      <c r="O668" s="1490">
        <f t="shared" si="226"/>
        <v>0</v>
      </c>
      <c r="P668" s="1490">
        <f t="shared" si="226"/>
        <v>0</v>
      </c>
      <c r="Q668" s="1490">
        <f t="shared" si="226"/>
        <v>0</v>
      </c>
      <c r="R668" s="1490">
        <f t="shared" si="226"/>
        <v>0</v>
      </c>
      <c r="S668" s="1490">
        <f t="shared" si="226"/>
        <v>0</v>
      </c>
      <c r="T668" s="1490">
        <f t="shared" si="226"/>
        <v>0</v>
      </c>
      <c r="U668" s="1490">
        <f t="shared" si="226"/>
        <v>0</v>
      </c>
      <c r="V668" s="1490">
        <f t="shared" si="226"/>
        <v>0</v>
      </c>
      <c r="W668" s="1490">
        <f t="shared" si="226"/>
        <v>0</v>
      </c>
      <c r="X668" s="1490">
        <f t="shared" si="226"/>
        <v>0</v>
      </c>
      <c r="Y668" s="1490">
        <f t="shared" si="226"/>
        <v>0</v>
      </c>
      <c r="Z668" s="1490">
        <f t="shared" si="226"/>
        <v>0</v>
      </c>
      <c r="AA668" s="1490">
        <f t="shared" si="226"/>
        <v>0</v>
      </c>
      <c r="AB668" s="1490">
        <f t="shared" si="226"/>
        <v>0</v>
      </c>
      <c r="AC668" s="1490">
        <f t="shared" si="226"/>
        <v>0</v>
      </c>
      <c r="AD668" s="1490">
        <f t="shared" si="226"/>
        <v>0</v>
      </c>
      <c r="AE668" s="1490">
        <f t="shared" si="226"/>
        <v>0</v>
      </c>
      <c r="AF668" s="1490">
        <f t="shared" si="226"/>
        <v>0</v>
      </c>
      <c r="AG668" s="1490">
        <f t="shared" si="226"/>
        <v>0</v>
      </c>
      <c r="AH668" s="1490">
        <f t="shared" si="226"/>
        <v>0</v>
      </c>
      <c r="AI668" s="1490">
        <f t="shared" si="226"/>
        <v>0</v>
      </c>
      <c r="AJ668" s="1490">
        <f t="shared" si="226"/>
        <v>0</v>
      </c>
      <c r="AK668" s="1490">
        <f t="shared" si="226"/>
        <v>0</v>
      </c>
      <c r="AL668" s="1490">
        <f t="shared" si="226"/>
        <v>0</v>
      </c>
      <c r="AM668" s="1841"/>
    </row>
    <row r="669" spans="1:39" ht="12" hidden="1" customHeight="1" x14ac:dyDescent="0.2">
      <c r="A669" s="1429" t="s">
        <v>824</v>
      </c>
      <c r="B669" s="1049"/>
      <c r="C669" s="1059">
        <f t="shared" ref="C669:AL669" si="227">C670+C671+C672</f>
        <v>0</v>
      </c>
      <c r="D669" s="1059">
        <f t="shared" si="227"/>
        <v>0</v>
      </c>
      <c r="E669" s="1491">
        <f t="shared" si="227"/>
        <v>0</v>
      </c>
      <c r="F669" s="1491">
        <f t="shared" si="227"/>
        <v>70000</v>
      </c>
      <c r="G669" s="1491">
        <f t="shared" si="227"/>
        <v>0</v>
      </c>
      <c r="H669" s="1491">
        <f t="shared" si="227"/>
        <v>0</v>
      </c>
      <c r="I669" s="1491">
        <f t="shared" si="227"/>
        <v>0</v>
      </c>
      <c r="J669" s="1491">
        <f t="shared" si="227"/>
        <v>0</v>
      </c>
      <c r="K669" s="1491">
        <f t="shared" si="227"/>
        <v>0</v>
      </c>
      <c r="L669" s="1491">
        <f t="shared" si="227"/>
        <v>0</v>
      </c>
      <c r="M669" s="1491">
        <f t="shared" si="227"/>
        <v>0</v>
      </c>
      <c r="N669" s="1491">
        <f t="shared" si="227"/>
        <v>0</v>
      </c>
      <c r="O669" s="1491">
        <f t="shared" si="227"/>
        <v>0</v>
      </c>
      <c r="P669" s="1491">
        <f t="shared" si="227"/>
        <v>0</v>
      </c>
      <c r="Q669" s="1491">
        <f>Q670+Q671+Q672</f>
        <v>0</v>
      </c>
      <c r="R669" s="1491">
        <f>R670+R671+R672</f>
        <v>0</v>
      </c>
      <c r="S669" s="1491">
        <f t="shared" si="227"/>
        <v>0</v>
      </c>
      <c r="T669" s="1491">
        <f t="shared" si="227"/>
        <v>70000</v>
      </c>
      <c r="U669" s="1491">
        <f t="shared" si="227"/>
        <v>0</v>
      </c>
      <c r="V669" s="1491">
        <f t="shared" si="227"/>
        <v>0</v>
      </c>
      <c r="W669" s="1491">
        <f>W670+W671+W672</f>
        <v>0</v>
      </c>
      <c r="X669" s="1491">
        <f t="shared" si="227"/>
        <v>70000</v>
      </c>
      <c r="Y669" s="1491">
        <f t="shared" si="227"/>
        <v>0</v>
      </c>
      <c r="Z669" s="1491">
        <f t="shared" si="227"/>
        <v>0</v>
      </c>
      <c r="AA669" s="1491">
        <f>AA670+AA671+AA672</f>
        <v>0</v>
      </c>
      <c r="AB669" s="1491">
        <f t="shared" si="227"/>
        <v>0</v>
      </c>
      <c r="AC669" s="1491">
        <f t="shared" si="227"/>
        <v>0</v>
      </c>
      <c r="AD669" s="1491">
        <f t="shared" si="227"/>
        <v>0</v>
      </c>
      <c r="AE669" s="1491">
        <f>AE670+AE671+AE672</f>
        <v>0</v>
      </c>
      <c r="AF669" s="1491">
        <f>AF670+AF671+AF672</f>
        <v>0</v>
      </c>
      <c r="AG669" s="1491">
        <f t="shared" si="227"/>
        <v>0</v>
      </c>
      <c r="AH669" s="1491">
        <f t="shared" si="227"/>
        <v>0</v>
      </c>
      <c r="AI669" s="1491">
        <f t="shared" si="227"/>
        <v>0</v>
      </c>
      <c r="AJ669" s="1491">
        <f>AJ670+AJ671+AJ672</f>
        <v>0</v>
      </c>
      <c r="AK669" s="1491">
        <f t="shared" si="227"/>
        <v>0</v>
      </c>
      <c r="AL669" s="1491">
        <f t="shared" si="227"/>
        <v>70000</v>
      </c>
      <c r="AM669" s="1841"/>
    </row>
    <row r="670" spans="1:39" ht="12" hidden="1" x14ac:dyDescent="0.2">
      <c r="A670" s="1445">
        <v>266</v>
      </c>
      <c r="B670" s="1051">
        <v>111</v>
      </c>
      <c r="C670" s="123">
        <f t="shared" ref="C670:AL670" si="228">C350+C402+C455+C507+C560+C612</f>
        <v>0</v>
      </c>
      <c r="D670" s="964">
        <f t="shared" si="228"/>
        <v>0</v>
      </c>
      <c r="E670" s="1490">
        <f t="shared" si="228"/>
        <v>0</v>
      </c>
      <c r="F670" s="1490">
        <f t="shared" si="228"/>
        <v>70000</v>
      </c>
      <c r="G670" s="1490">
        <f t="shared" si="228"/>
        <v>0</v>
      </c>
      <c r="H670" s="1490">
        <f t="shared" si="228"/>
        <v>0</v>
      </c>
      <c r="I670" s="1490">
        <f t="shared" si="228"/>
        <v>0</v>
      </c>
      <c r="J670" s="1490">
        <f t="shared" si="228"/>
        <v>0</v>
      </c>
      <c r="K670" s="1490">
        <f t="shared" si="228"/>
        <v>0</v>
      </c>
      <c r="L670" s="1490">
        <f t="shared" si="228"/>
        <v>0</v>
      </c>
      <c r="M670" s="1490">
        <f t="shared" si="228"/>
        <v>0</v>
      </c>
      <c r="N670" s="1490">
        <f t="shared" si="228"/>
        <v>0</v>
      </c>
      <c r="O670" s="1490">
        <f t="shared" si="228"/>
        <v>0</v>
      </c>
      <c r="P670" s="1490">
        <f t="shared" si="228"/>
        <v>0</v>
      </c>
      <c r="Q670" s="1490">
        <f t="shared" si="228"/>
        <v>0</v>
      </c>
      <c r="R670" s="1490">
        <f t="shared" si="228"/>
        <v>0</v>
      </c>
      <c r="S670" s="1490">
        <f t="shared" si="228"/>
        <v>0</v>
      </c>
      <c r="T670" s="1490">
        <f t="shared" si="228"/>
        <v>70000</v>
      </c>
      <c r="U670" s="1490">
        <f t="shared" si="228"/>
        <v>0</v>
      </c>
      <c r="V670" s="1490">
        <f t="shared" si="228"/>
        <v>0</v>
      </c>
      <c r="W670" s="1490">
        <f t="shared" si="228"/>
        <v>0</v>
      </c>
      <c r="X670" s="1490">
        <f t="shared" si="228"/>
        <v>70000</v>
      </c>
      <c r="Y670" s="1490">
        <f t="shared" si="228"/>
        <v>0</v>
      </c>
      <c r="Z670" s="1490">
        <f t="shared" si="228"/>
        <v>0</v>
      </c>
      <c r="AA670" s="1490">
        <f t="shared" si="228"/>
        <v>0</v>
      </c>
      <c r="AB670" s="1490">
        <f t="shared" si="228"/>
        <v>0</v>
      </c>
      <c r="AC670" s="1490">
        <f t="shared" si="228"/>
        <v>0</v>
      </c>
      <c r="AD670" s="1490">
        <f t="shared" si="228"/>
        <v>0</v>
      </c>
      <c r="AE670" s="1490">
        <f t="shared" si="228"/>
        <v>0</v>
      </c>
      <c r="AF670" s="1490">
        <f t="shared" si="228"/>
        <v>0</v>
      </c>
      <c r="AG670" s="1490">
        <f t="shared" si="228"/>
        <v>0</v>
      </c>
      <c r="AH670" s="1490">
        <f t="shared" si="228"/>
        <v>0</v>
      </c>
      <c r="AI670" s="1490">
        <f t="shared" si="228"/>
        <v>0</v>
      </c>
      <c r="AJ670" s="1490">
        <f t="shared" si="228"/>
        <v>0</v>
      </c>
      <c r="AK670" s="1490">
        <f t="shared" si="228"/>
        <v>0</v>
      </c>
      <c r="AL670" s="1490">
        <f t="shared" si="228"/>
        <v>70000</v>
      </c>
      <c r="AM670" s="1841"/>
    </row>
    <row r="671" spans="1:39" ht="12" hidden="1" x14ac:dyDescent="0.2">
      <c r="A671" s="1445">
        <v>266</v>
      </c>
      <c r="B671" s="1051">
        <v>112</v>
      </c>
      <c r="C671" s="123">
        <f t="shared" ref="C671:AL671" si="229">C351+C403+C456+C508+C561+C613</f>
        <v>0</v>
      </c>
      <c r="D671" s="964">
        <f t="shared" si="229"/>
        <v>0</v>
      </c>
      <c r="E671" s="1490">
        <f t="shared" si="229"/>
        <v>0</v>
      </c>
      <c r="F671" s="1490">
        <f t="shared" si="229"/>
        <v>0</v>
      </c>
      <c r="G671" s="1490">
        <f t="shared" si="229"/>
        <v>0</v>
      </c>
      <c r="H671" s="1490">
        <f t="shared" si="229"/>
        <v>0</v>
      </c>
      <c r="I671" s="1490">
        <f t="shared" si="229"/>
        <v>0</v>
      </c>
      <c r="J671" s="1490">
        <f t="shared" si="229"/>
        <v>0</v>
      </c>
      <c r="K671" s="1490">
        <f t="shared" si="229"/>
        <v>0</v>
      </c>
      <c r="L671" s="1490">
        <f t="shared" si="229"/>
        <v>0</v>
      </c>
      <c r="M671" s="1490">
        <f t="shared" si="229"/>
        <v>0</v>
      </c>
      <c r="N671" s="1490">
        <f t="shared" si="229"/>
        <v>0</v>
      </c>
      <c r="O671" s="1490">
        <f t="shared" si="229"/>
        <v>0</v>
      </c>
      <c r="P671" s="1490">
        <f t="shared" si="229"/>
        <v>0</v>
      </c>
      <c r="Q671" s="1490">
        <f t="shared" si="229"/>
        <v>0</v>
      </c>
      <c r="R671" s="1490">
        <f t="shared" si="229"/>
        <v>0</v>
      </c>
      <c r="S671" s="1490">
        <f t="shared" si="229"/>
        <v>0</v>
      </c>
      <c r="T671" s="1490">
        <f t="shared" si="229"/>
        <v>0</v>
      </c>
      <c r="U671" s="1490">
        <f t="shared" si="229"/>
        <v>0</v>
      </c>
      <c r="V671" s="1490">
        <f t="shared" si="229"/>
        <v>0</v>
      </c>
      <c r="W671" s="1490">
        <f t="shared" si="229"/>
        <v>0</v>
      </c>
      <c r="X671" s="1490">
        <f t="shared" si="229"/>
        <v>0</v>
      </c>
      <c r="Y671" s="1490">
        <f t="shared" si="229"/>
        <v>0</v>
      </c>
      <c r="Z671" s="1490">
        <f t="shared" si="229"/>
        <v>0</v>
      </c>
      <c r="AA671" s="1490">
        <f t="shared" si="229"/>
        <v>0</v>
      </c>
      <c r="AB671" s="1490">
        <f t="shared" si="229"/>
        <v>0</v>
      </c>
      <c r="AC671" s="1490">
        <f t="shared" si="229"/>
        <v>0</v>
      </c>
      <c r="AD671" s="1490">
        <f t="shared" si="229"/>
        <v>0</v>
      </c>
      <c r="AE671" s="1490">
        <f t="shared" si="229"/>
        <v>0</v>
      </c>
      <c r="AF671" s="1490">
        <f t="shared" si="229"/>
        <v>0</v>
      </c>
      <c r="AG671" s="1490">
        <f t="shared" si="229"/>
        <v>0</v>
      </c>
      <c r="AH671" s="1490">
        <f t="shared" si="229"/>
        <v>0</v>
      </c>
      <c r="AI671" s="1490">
        <f t="shared" si="229"/>
        <v>0</v>
      </c>
      <c r="AJ671" s="1490">
        <f t="shared" si="229"/>
        <v>0</v>
      </c>
      <c r="AK671" s="1490">
        <f t="shared" si="229"/>
        <v>0</v>
      </c>
      <c r="AL671" s="1490">
        <f t="shared" si="229"/>
        <v>0</v>
      </c>
      <c r="AM671" s="1841"/>
    </row>
    <row r="672" spans="1:39" ht="12" hidden="1" customHeight="1" x14ac:dyDescent="0.2">
      <c r="A672" s="1445">
        <v>266</v>
      </c>
      <c r="B672" s="1051">
        <v>119</v>
      </c>
      <c r="C672" s="123">
        <f t="shared" ref="C672:AL672" si="230">C352+C404+C457+C509+C562+C614</f>
        <v>0</v>
      </c>
      <c r="D672" s="964">
        <f t="shared" si="230"/>
        <v>0</v>
      </c>
      <c r="E672" s="1490">
        <f t="shared" si="230"/>
        <v>0</v>
      </c>
      <c r="F672" s="1490">
        <f t="shared" si="230"/>
        <v>0</v>
      </c>
      <c r="G672" s="1490">
        <f t="shared" si="230"/>
        <v>0</v>
      </c>
      <c r="H672" s="1490">
        <f t="shared" si="230"/>
        <v>0</v>
      </c>
      <c r="I672" s="1490">
        <f t="shared" si="230"/>
        <v>0</v>
      </c>
      <c r="J672" s="1490">
        <f t="shared" si="230"/>
        <v>0</v>
      </c>
      <c r="K672" s="1490">
        <f t="shared" si="230"/>
        <v>0</v>
      </c>
      <c r="L672" s="1490">
        <f t="shared" si="230"/>
        <v>0</v>
      </c>
      <c r="M672" s="1490">
        <f t="shared" si="230"/>
        <v>0</v>
      </c>
      <c r="N672" s="1490">
        <f t="shared" si="230"/>
        <v>0</v>
      </c>
      <c r="O672" s="1490">
        <f t="shared" si="230"/>
        <v>0</v>
      </c>
      <c r="P672" s="1490">
        <f t="shared" si="230"/>
        <v>0</v>
      </c>
      <c r="Q672" s="1490">
        <f t="shared" si="230"/>
        <v>0</v>
      </c>
      <c r="R672" s="1490">
        <f t="shared" si="230"/>
        <v>0</v>
      </c>
      <c r="S672" s="1490">
        <f t="shared" si="230"/>
        <v>0</v>
      </c>
      <c r="T672" s="1490">
        <f t="shared" si="230"/>
        <v>0</v>
      </c>
      <c r="U672" s="1490">
        <f t="shared" si="230"/>
        <v>0</v>
      </c>
      <c r="V672" s="1490">
        <f t="shared" si="230"/>
        <v>0</v>
      </c>
      <c r="W672" s="1490">
        <f t="shared" si="230"/>
        <v>0</v>
      </c>
      <c r="X672" s="1490">
        <f t="shared" si="230"/>
        <v>0</v>
      </c>
      <c r="Y672" s="1490">
        <f t="shared" si="230"/>
        <v>0</v>
      </c>
      <c r="Z672" s="1490">
        <f t="shared" si="230"/>
        <v>0</v>
      </c>
      <c r="AA672" s="1490">
        <f t="shared" si="230"/>
        <v>0</v>
      </c>
      <c r="AB672" s="1490">
        <f t="shared" si="230"/>
        <v>0</v>
      </c>
      <c r="AC672" s="1490">
        <f t="shared" si="230"/>
        <v>0</v>
      </c>
      <c r="AD672" s="1490">
        <f t="shared" si="230"/>
        <v>0</v>
      </c>
      <c r="AE672" s="1490">
        <f t="shared" si="230"/>
        <v>0</v>
      </c>
      <c r="AF672" s="1490">
        <f t="shared" si="230"/>
        <v>0</v>
      </c>
      <c r="AG672" s="1490">
        <f t="shared" si="230"/>
        <v>0</v>
      </c>
      <c r="AH672" s="1490">
        <f t="shared" si="230"/>
        <v>0</v>
      </c>
      <c r="AI672" s="1490">
        <f t="shared" si="230"/>
        <v>0</v>
      </c>
      <c r="AJ672" s="1490">
        <f t="shared" si="230"/>
        <v>0</v>
      </c>
      <c r="AK672" s="1490">
        <f t="shared" si="230"/>
        <v>0</v>
      </c>
      <c r="AL672" s="1490">
        <f t="shared" si="230"/>
        <v>0</v>
      </c>
      <c r="AM672" s="1841"/>
    </row>
    <row r="673" spans="1:39" ht="12" hidden="1" x14ac:dyDescent="0.2">
      <c r="A673" s="1444">
        <v>267</v>
      </c>
      <c r="B673" s="1051">
        <v>112</v>
      </c>
      <c r="C673" s="11"/>
      <c r="D673" s="964">
        <f t="shared" ref="D673:AL673" si="231">D353+D405+D458+D510+D563+D615</f>
        <v>0</v>
      </c>
      <c r="E673" s="1490">
        <f t="shared" si="231"/>
        <v>0</v>
      </c>
      <c r="F673" s="1490">
        <f t="shared" si="231"/>
        <v>0</v>
      </c>
      <c r="G673" s="1490">
        <f t="shared" si="231"/>
        <v>0</v>
      </c>
      <c r="H673" s="1490">
        <f t="shared" si="231"/>
        <v>0</v>
      </c>
      <c r="I673" s="1490">
        <f t="shared" si="231"/>
        <v>0</v>
      </c>
      <c r="J673" s="1490">
        <f t="shared" si="231"/>
        <v>0</v>
      </c>
      <c r="K673" s="1490">
        <f t="shared" si="231"/>
        <v>0</v>
      </c>
      <c r="L673" s="1490">
        <f t="shared" si="231"/>
        <v>0</v>
      </c>
      <c r="M673" s="1490">
        <f t="shared" si="231"/>
        <v>0</v>
      </c>
      <c r="N673" s="1490">
        <f t="shared" si="231"/>
        <v>0</v>
      </c>
      <c r="O673" s="1490">
        <f t="shared" si="231"/>
        <v>0</v>
      </c>
      <c r="P673" s="1490">
        <f t="shared" si="231"/>
        <v>0</v>
      </c>
      <c r="Q673" s="1490">
        <f t="shared" si="231"/>
        <v>0</v>
      </c>
      <c r="R673" s="1490">
        <f t="shared" si="231"/>
        <v>0</v>
      </c>
      <c r="S673" s="1490">
        <f t="shared" si="231"/>
        <v>0</v>
      </c>
      <c r="T673" s="1490">
        <f t="shared" si="231"/>
        <v>0</v>
      </c>
      <c r="U673" s="1490">
        <f t="shared" si="231"/>
        <v>0</v>
      </c>
      <c r="V673" s="1490">
        <f t="shared" si="231"/>
        <v>0</v>
      </c>
      <c r="W673" s="1490">
        <f t="shared" si="231"/>
        <v>0</v>
      </c>
      <c r="X673" s="1490">
        <f t="shared" si="231"/>
        <v>0</v>
      </c>
      <c r="Y673" s="1490">
        <f t="shared" si="231"/>
        <v>0</v>
      </c>
      <c r="Z673" s="1490">
        <f t="shared" si="231"/>
        <v>0</v>
      </c>
      <c r="AA673" s="1490">
        <f t="shared" si="231"/>
        <v>0</v>
      </c>
      <c r="AB673" s="1490">
        <f t="shared" si="231"/>
        <v>0</v>
      </c>
      <c r="AC673" s="1490">
        <f t="shared" si="231"/>
        <v>0</v>
      </c>
      <c r="AD673" s="1490">
        <f t="shared" si="231"/>
        <v>0</v>
      </c>
      <c r="AE673" s="1490">
        <f t="shared" si="231"/>
        <v>0</v>
      </c>
      <c r="AF673" s="1490">
        <f t="shared" si="231"/>
        <v>0</v>
      </c>
      <c r="AG673" s="1490">
        <f t="shared" si="231"/>
        <v>0</v>
      </c>
      <c r="AH673" s="1490">
        <f t="shared" si="231"/>
        <v>0</v>
      </c>
      <c r="AI673" s="1490">
        <f t="shared" si="231"/>
        <v>0</v>
      </c>
      <c r="AJ673" s="1490">
        <f t="shared" si="231"/>
        <v>0</v>
      </c>
      <c r="AK673" s="1490">
        <f t="shared" si="231"/>
        <v>0</v>
      </c>
      <c r="AL673" s="1490">
        <f t="shared" si="231"/>
        <v>0</v>
      </c>
      <c r="AM673" s="1841"/>
    </row>
    <row r="674" spans="1:39" ht="12" hidden="1" x14ac:dyDescent="0.2">
      <c r="A674" s="1443" t="s">
        <v>837</v>
      </c>
      <c r="B674" s="1049"/>
      <c r="C674" s="1059">
        <f>C675+C676+C677+C678+C679+C680+C681+C682+C683+C684+C685+C686</f>
        <v>0</v>
      </c>
      <c r="D674" s="1059">
        <f t="shared" ref="D674:AL674" si="232">D675+D676+D677+D678+D679+D680+D681+D682+D683+D684+D685+D686</f>
        <v>0</v>
      </c>
      <c r="E674" s="1491">
        <f t="shared" si="232"/>
        <v>0</v>
      </c>
      <c r="F674" s="1491">
        <f t="shared" si="232"/>
        <v>0</v>
      </c>
      <c r="G674" s="1491">
        <f t="shared" si="232"/>
        <v>0</v>
      </c>
      <c r="H674" s="1491">
        <f t="shared" si="232"/>
        <v>0</v>
      </c>
      <c r="I674" s="1491">
        <f t="shared" si="232"/>
        <v>0</v>
      </c>
      <c r="J674" s="1491">
        <f t="shared" si="232"/>
        <v>0</v>
      </c>
      <c r="K674" s="1491">
        <f t="shared" si="232"/>
        <v>0</v>
      </c>
      <c r="L674" s="1491">
        <f t="shared" si="232"/>
        <v>0</v>
      </c>
      <c r="M674" s="1491">
        <f t="shared" si="232"/>
        <v>0</v>
      </c>
      <c r="N674" s="1491">
        <f t="shared" si="232"/>
        <v>0</v>
      </c>
      <c r="O674" s="1491">
        <f t="shared" si="232"/>
        <v>0</v>
      </c>
      <c r="P674" s="1491">
        <f t="shared" si="232"/>
        <v>0</v>
      </c>
      <c r="Q674" s="1491">
        <f>Q675+Q676+Q677+Q678+Q679+Q680+Q681+Q682+Q683+Q684+Q685+Q686</f>
        <v>0</v>
      </c>
      <c r="R674" s="1491">
        <f>R675+R676+R677+R678+R679+R680+R681+R682+R683+R684+R685+R686</f>
        <v>0</v>
      </c>
      <c r="S674" s="1491">
        <f t="shared" si="232"/>
        <v>0</v>
      </c>
      <c r="T674" s="1491">
        <f t="shared" si="232"/>
        <v>0</v>
      </c>
      <c r="U674" s="1491">
        <f t="shared" si="232"/>
        <v>0</v>
      </c>
      <c r="V674" s="1491">
        <f t="shared" si="232"/>
        <v>0</v>
      </c>
      <c r="W674" s="1491">
        <f>W675+W676+W677+W678+W679+W680+W681+W682+W683+W684+W685+W686</f>
        <v>0</v>
      </c>
      <c r="X674" s="1491">
        <f t="shared" si="232"/>
        <v>0</v>
      </c>
      <c r="Y674" s="1491">
        <f t="shared" si="232"/>
        <v>0</v>
      </c>
      <c r="Z674" s="1491">
        <f t="shared" si="232"/>
        <v>114687</v>
      </c>
      <c r="AA674" s="1491">
        <f>AA675+AA676+AA677+AA678+AA679+AA680+AA681+AA682+AA683+AA684+AA685+AA686</f>
        <v>0</v>
      </c>
      <c r="AB674" s="1491">
        <f t="shared" si="232"/>
        <v>0</v>
      </c>
      <c r="AC674" s="1491">
        <f t="shared" si="232"/>
        <v>0</v>
      </c>
      <c r="AD674" s="1491">
        <f t="shared" si="232"/>
        <v>0</v>
      </c>
      <c r="AE674" s="1491">
        <f>AE675+AE676+AE677+AE678+AE679+AE680+AE681+AE682+AE683+AE684+AE685+AE686</f>
        <v>0</v>
      </c>
      <c r="AF674" s="1491">
        <f>AF675+AF676+AF677+AF678+AF679+AF680+AF681+AF682+AF683+AF684+AF685+AF686</f>
        <v>0</v>
      </c>
      <c r="AG674" s="1491">
        <f t="shared" si="232"/>
        <v>0</v>
      </c>
      <c r="AH674" s="1491">
        <f t="shared" si="232"/>
        <v>114687</v>
      </c>
      <c r="AI674" s="1491">
        <f t="shared" si="232"/>
        <v>0</v>
      </c>
      <c r="AJ674" s="1491">
        <f>AJ675+AJ676+AJ677+AJ678+AJ679+AJ680+AJ681+AJ682+AJ683+AJ684+AJ685+AJ686</f>
        <v>0</v>
      </c>
      <c r="AK674" s="1491">
        <f t="shared" si="232"/>
        <v>114687</v>
      </c>
      <c r="AL674" s="1491">
        <f t="shared" si="232"/>
        <v>114687</v>
      </c>
      <c r="AM674" s="1841"/>
    </row>
    <row r="675" spans="1:39" ht="12" hidden="1" x14ac:dyDescent="0.2">
      <c r="A675" s="1446">
        <v>291</v>
      </c>
      <c r="B675" s="1147">
        <v>851</v>
      </c>
      <c r="C675" s="123">
        <f t="shared" ref="C675:AL675" si="233">C354+C406+C459+C511+C564+C616</f>
        <v>0</v>
      </c>
      <c r="D675" s="964">
        <f t="shared" si="233"/>
        <v>0</v>
      </c>
      <c r="E675" s="1490">
        <f t="shared" si="233"/>
        <v>0</v>
      </c>
      <c r="F675" s="1490">
        <f t="shared" si="233"/>
        <v>0</v>
      </c>
      <c r="G675" s="1490">
        <f t="shared" si="233"/>
        <v>0</v>
      </c>
      <c r="H675" s="1490">
        <f t="shared" si="233"/>
        <v>0</v>
      </c>
      <c r="I675" s="1490">
        <f t="shared" si="233"/>
        <v>0</v>
      </c>
      <c r="J675" s="1490">
        <f t="shared" si="233"/>
        <v>0</v>
      </c>
      <c r="K675" s="1490">
        <f t="shared" si="233"/>
        <v>0</v>
      </c>
      <c r="L675" s="1490">
        <f t="shared" si="233"/>
        <v>0</v>
      </c>
      <c r="M675" s="1490">
        <f t="shared" si="233"/>
        <v>0</v>
      </c>
      <c r="N675" s="1490">
        <f t="shared" si="233"/>
        <v>0</v>
      </c>
      <c r="O675" s="1490">
        <f t="shared" si="233"/>
        <v>0</v>
      </c>
      <c r="P675" s="1490">
        <f t="shared" si="233"/>
        <v>0</v>
      </c>
      <c r="Q675" s="1490">
        <f t="shared" si="233"/>
        <v>0</v>
      </c>
      <c r="R675" s="1490">
        <f t="shared" si="233"/>
        <v>0</v>
      </c>
      <c r="S675" s="1490">
        <f t="shared" si="233"/>
        <v>0</v>
      </c>
      <c r="T675" s="1490">
        <f t="shared" si="233"/>
        <v>0</v>
      </c>
      <c r="U675" s="1490">
        <f t="shared" si="233"/>
        <v>0</v>
      </c>
      <c r="V675" s="1490">
        <f t="shared" si="233"/>
        <v>0</v>
      </c>
      <c r="W675" s="1490">
        <f t="shared" si="233"/>
        <v>0</v>
      </c>
      <c r="X675" s="1490">
        <f t="shared" si="233"/>
        <v>0</v>
      </c>
      <c r="Y675" s="1490">
        <f t="shared" si="233"/>
        <v>0</v>
      </c>
      <c r="Z675" s="1490">
        <f t="shared" si="233"/>
        <v>60000</v>
      </c>
      <c r="AA675" s="1490">
        <f t="shared" si="233"/>
        <v>0</v>
      </c>
      <c r="AB675" s="1490">
        <f t="shared" si="233"/>
        <v>0</v>
      </c>
      <c r="AC675" s="1490">
        <f t="shared" si="233"/>
        <v>0</v>
      </c>
      <c r="AD675" s="1490">
        <f t="shared" si="233"/>
        <v>0</v>
      </c>
      <c r="AE675" s="1490">
        <f t="shared" si="233"/>
        <v>0</v>
      </c>
      <c r="AF675" s="1490">
        <f t="shared" si="233"/>
        <v>0</v>
      </c>
      <c r="AG675" s="1490">
        <f t="shared" si="233"/>
        <v>0</v>
      </c>
      <c r="AH675" s="1490">
        <f t="shared" si="233"/>
        <v>60000</v>
      </c>
      <c r="AI675" s="1490">
        <f t="shared" si="233"/>
        <v>0</v>
      </c>
      <c r="AJ675" s="1490">
        <f t="shared" si="233"/>
        <v>0</v>
      </c>
      <c r="AK675" s="1490">
        <f t="shared" si="233"/>
        <v>60000</v>
      </c>
      <c r="AL675" s="1490">
        <f t="shared" si="233"/>
        <v>60000</v>
      </c>
      <c r="AM675" s="1841"/>
    </row>
    <row r="676" spans="1:39" ht="12" hidden="1" x14ac:dyDescent="0.2">
      <c r="A676" s="1446">
        <v>291</v>
      </c>
      <c r="B676" s="1147">
        <v>851</v>
      </c>
      <c r="C676" s="123">
        <f t="shared" ref="C676:AL676" si="234">C355+C407+C460+C512+C565+C617</f>
        <v>0</v>
      </c>
      <c r="D676" s="964">
        <f t="shared" si="234"/>
        <v>0</v>
      </c>
      <c r="E676" s="1490">
        <f t="shared" si="234"/>
        <v>0</v>
      </c>
      <c r="F676" s="1490">
        <f t="shared" si="234"/>
        <v>0</v>
      </c>
      <c r="G676" s="1490">
        <f t="shared" si="234"/>
        <v>0</v>
      </c>
      <c r="H676" s="1490">
        <f t="shared" si="234"/>
        <v>0</v>
      </c>
      <c r="I676" s="1490">
        <f t="shared" si="234"/>
        <v>0</v>
      </c>
      <c r="J676" s="1490">
        <f t="shared" si="234"/>
        <v>0</v>
      </c>
      <c r="K676" s="1490">
        <f t="shared" si="234"/>
        <v>0</v>
      </c>
      <c r="L676" s="1490">
        <f t="shared" si="234"/>
        <v>0</v>
      </c>
      <c r="M676" s="1490">
        <f t="shared" si="234"/>
        <v>0</v>
      </c>
      <c r="N676" s="1490">
        <f t="shared" si="234"/>
        <v>0</v>
      </c>
      <c r="O676" s="1490">
        <f t="shared" si="234"/>
        <v>0</v>
      </c>
      <c r="P676" s="1490">
        <f t="shared" si="234"/>
        <v>0</v>
      </c>
      <c r="Q676" s="1490">
        <f t="shared" si="234"/>
        <v>0</v>
      </c>
      <c r="R676" s="1490">
        <f t="shared" si="234"/>
        <v>0</v>
      </c>
      <c r="S676" s="1490">
        <f t="shared" si="234"/>
        <v>0</v>
      </c>
      <c r="T676" s="1490">
        <f t="shared" si="234"/>
        <v>0</v>
      </c>
      <c r="U676" s="1490">
        <f t="shared" si="234"/>
        <v>0</v>
      </c>
      <c r="V676" s="1490">
        <f t="shared" si="234"/>
        <v>0</v>
      </c>
      <c r="W676" s="1490">
        <f t="shared" si="234"/>
        <v>0</v>
      </c>
      <c r="X676" s="1490">
        <f t="shared" si="234"/>
        <v>0</v>
      </c>
      <c r="Y676" s="1490">
        <f t="shared" si="234"/>
        <v>0</v>
      </c>
      <c r="Z676" s="1490">
        <f t="shared" si="234"/>
        <v>54687</v>
      </c>
      <c r="AA676" s="1490">
        <f t="shared" si="234"/>
        <v>0</v>
      </c>
      <c r="AB676" s="1490">
        <f t="shared" si="234"/>
        <v>0</v>
      </c>
      <c r="AC676" s="1490">
        <f t="shared" si="234"/>
        <v>0</v>
      </c>
      <c r="AD676" s="1490">
        <f t="shared" si="234"/>
        <v>0</v>
      </c>
      <c r="AE676" s="1490">
        <f t="shared" si="234"/>
        <v>0</v>
      </c>
      <c r="AF676" s="1490">
        <f t="shared" si="234"/>
        <v>0</v>
      </c>
      <c r="AG676" s="1490">
        <f t="shared" si="234"/>
        <v>0</v>
      </c>
      <c r="AH676" s="1490">
        <f t="shared" si="234"/>
        <v>54687</v>
      </c>
      <c r="AI676" s="1490">
        <f t="shared" si="234"/>
        <v>0</v>
      </c>
      <c r="AJ676" s="1490">
        <f t="shared" si="234"/>
        <v>0</v>
      </c>
      <c r="AK676" s="1490">
        <f t="shared" si="234"/>
        <v>54687</v>
      </c>
      <c r="AL676" s="1490">
        <f t="shared" si="234"/>
        <v>54687</v>
      </c>
      <c r="AM676" s="1841"/>
    </row>
    <row r="677" spans="1:39" ht="12" hidden="1" x14ac:dyDescent="0.2">
      <c r="A677" s="1446">
        <v>291</v>
      </c>
      <c r="B677" s="1049">
        <v>852</v>
      </c>
      <c r="C677" s="123">
        <f t="shared" ref="C677:AL677" si="235">C356+C408+C461+C513+C566+C618</f>
        <v>0</v>
      </c>
      <c r="D677" s="964">
        <f t="shared" si="235"/>
        <v>0</v>
      </c>
      <c r="E677" s="1490">
        <f t="shared" si="235"/>
        <v>0</v>
      </c>
      <c r="F677" s="1490">
        <f t="shared" si="235"/>
        <v>0</v>
      </c>
      <c r="G677" s="1490">
        <f t="shared" si="235"/>
        <v>0</v>
      </c>
      <c r="H677" s="1490">
        <f t="shared" si="235"/>
        <v>0</v>
      </c>
      <c r="I677" s="1490">
        <f t="shared" si="235"/>
        <v>0</v>
      </c>
      <c r="J677" s="1490">
        <f t="shared" si="235"/>
        <v>0</v>
      </c>
      <c r="K677" s="1490">
        <f t="shared" si="235"/>
        <v>0</v>
      </c>
      <c r="L677" s="1490">
        <f t="shared" si="235"/>
        <v>0</v>
      </c>
      <c r="M677" s="1490">
        <f t="shared" si="235"/>
        <v>0</v>
      </c>
      <c r="N677" s="1490">
        <f t="shared" si="235"/>
        <v>0</v>
      </c>
      <c r="O677" s="1490">
        <f t="shared" si="235"/>
        <v>0</v>
      </c>
      <c r="P677" s="1490">
        <f t="shared" si="235"/>
        <v>0</v>
      </c>
      <c r="Q677" s="1490">
        <f t="shared" si="235"/>
        <v>0</v>
      </c>
      <c r="R677" s="1490">
        <f t="shared" si="235"/>
        <v>0</v>
      </c>
      <c r="S677" s="1490">
        <f t="shared" si="235"/>
        <v>0</v>
      </c>
      <c r="T677" s="1490">
        <f t="shared" si="235"/>
        <v>0</v>
      </c>
      <c r="U677" s="1490">
        <f t="shared" si="235"/>
        <v>0</v>
      </c>
      <c r="V677" s="1490">
        <f t="shared" si="235"/>
        <v>0</v>
      </c>
      <c r="W677" s="1490">
        <f t="shared" si="235"/>
        <v>0</v>
      </c>
      <c r="X677" s="1490">
        <f t="shared" si="235"/>
        <v>0</v>
      </c>
      <c r="Y677" s="1490">
        <f t="shared" si="235"/>
        <v>0</v>
      </c>
      <c r="Z677" s="1490">
        <f t="shared" si="235"/>
        <v>0</v>
      </c>
      <c r="AA677" s="1490">
        <f t="shared" si="235"/>
        <v>0</v>
      </c>
      <c r="AB677" s="1490">
        <f t="shared" si="235"/>
        <v>0</v>
      </c>
      <c r="AC677" s="1490">
        <f t="shared" si="235"/>
        <v>0</v>
      </c>
      <c r="AD677" s="1490">
        <f t="shared" si="235"/>
        <v>0</v>
      </c>
      <c r="AE677" s="1490">
        <f t="shared" si="235"/>
        <v>0</v>
      </c>
      <c r="AF677" s="1490">
        <f t="shared" si="235"/>
        <v>0</v>
      </c>
      <c r="AG677" s="1490">
        <f t="shared" si="235"/>
        <v>0</v>
      </c>
      <c r="AH677" s="1490">
        <f t="shared" si="235"/>
        <v>0</v>
      </c>
      <c r="AI677" s="1490">
        <f t="shared" si="235"/>
        <v>0</v>
      </c>
      <c r="AJ677" s="1490">
        <f t="shared" si="235"/>
        <v>0</v>
      </c>
      <c r="AK677" s="1490">
        <f t="shared" si="235"/>
        <v>0</v>
      </c>
      <c r="AL677" s="1490">
        <f t="shared" si="235"/>
        <v>0</v>
      </c>
      <c r="AM677" s="1841"/>
    </row>
    <row r="678" spans="1:39" ht="12" hidden="1" x14ac:dyDescent="0.2">
      <c r="A678" s="1446">
        <v>291</v>
      </c>
      <c r="B678" s="1147">
        <v>853</v>
      </c>
      <c r="C678" s="123">
        <f t="shared" ref="C678:AL678" si="236">C357+C409+C462+C514+C567+C619</f>
        <v>0</v>
      </c>
      <c r="D678" s="964">
        <f t="shared" si="236"/>
        <v>0</v>
      </c>
      <c r="E678" s="1490">
        <f t="shared" si="236"/>
        <v>0</v>
      </c>
      <c r="F678" s="1490">
        <f t="shared" si="236"/>
        <v>0</v>
      </c>
      <c r="G678" s="1490">
        <f t="shared" si="236"/>
        <v>0</v>
      </c>
      <c r="H678" s="1490">
        <f t="shared" si="236"/>
        <v>0</v>
      </c>
      <c r="I678" s="1490">
        <f t="shared" si="236"/>
        <v>0</v>
      </c>
      <c r="J678" s="1490">
        <f t="shared" si="236"/>
        <v>0</v>
      </c>
      <c r="K678" s="1490">
        <f t="shared" si="236"/>
        <v>0</v>
      </c>
      <c r="L678" s="1490">
        <f t="shared" si="236"/>
        <v>0</v>
      </c>
      <c r="M678" s="1490">
        <f t="shared" si="236"/>
        <v>0</v>
      </c>
      <c r="N678" s="1490">
        <f t="shared" si="236"/>
        <v>0</v>
      </c>
      <c r="O678" s="1490">
        <f t="shared" si="236"/>
        <v>0</v>
      </c>
      <c r="P678" s="1490">
        <f t="shared" si="236"/>
        <v>0</v>
      </c>
      <c r="Q678" s="1490">
        <f t="shared" si="236"/>
        <v>0</v>
      </c>
      <c r="R678" s="1490">
        <f t="shared" si="236"/>
        <v>0</v>
      </c>
      <c r="S678" s="1490">
        <f t="shared" si="236"/>
        <v>0</v>
      </c>
      <c r="T678" s="1490">
        <f t="shared" si="236"/>
        <v>0</v>
      </c>
      <c r="U678" s="1490">
        <f t="shared" si="236"/>
        <v>0</v>
      </c>
      <c r="V678" s="1490">
        <f t="shared" si="236"/>
        <v>0</v>
      </c>
      <c r="W678" s="1490">
        <f t="shared" si="236"/>
        <v>0</v>
      </c>
      <c r="X678" s="1490">
        <f t="shared" si="236"/>
        <v>0</v>
      </c>
      <c r="Y678" s="1490">
        <f t="shared" si="236"/>
        <v>0</v>
      </c>
      <c r="Z678" s="1490">
        <f t="shared" si="236"/>
        <v>0</v>
      </c>
      <c r="AA678" s="1490">
        <f t="shared" si="236"/>
        <v>0</v>
      </c>
      <c r="AB678" s="1490">
        <f t="shared" si="236"/>
        <v>0</v>
      </c>
      <c r="AC678" s="1490">
        <f t="shared" si="236"/>
        <v>0</v>
      </c>
      <c r="AD678" s="1490">
        <f t="shared" si="236"/>
        <v>0</v>
      </c>
      <c r="AE678" s="1490">
        <f t="shared" si="236"/>
        <v>0</v>
      </c>
      <c r="AF678" s="1490">
        <f t="shared" si="236"/>
        <v>0</v>
      </c>
      <c r="AG678" s="1490">
        <f t="shared" si="236"/>
        <v>0</v>
      </c>
      <c r="AH678" s="1490">
        <f t="shared" si="236"/>
        <v>0</v>
      </c>
      <c r="AI678" s="1490">
        <f t="shared" si="236"/>
        <v>0</v>
      </c>
      <c r="AJ678" s="1490">
        <f t="shared" si="236"/>
        <v>0</v>
      </c>
      <c r="AK678" s="1490">
        <f t="shared" si="236"/>
        <v>0</v>
      </c>
      <c r="AL678" s="1490">
        <f t="shared" si="236"/>
        <v>0</v>
      </c>
      <c r="AM678" s="1841"/>
    </row>
    <row r="679" spans="1:39" ht="12" hidden="1" x14ac:dyDescent="0.2">
      <c r="A679" s="1446">
        <v>292</v>
      </c>
      <c r="B679" s="1049">
        <v>853</v>
      </c>
      <c r="C679" s="123">
        <f t="shared" ref="C679:AL679" si="237">C358+C410+C463+C515+C568+C620</f>
        <v>0</v>
      </c>
      <c r="D679" s="964">
        <f t="shared" si="237"/>
        <v>0</v>
      </c>
      <c r="E679" s="1490">
        <f t="shared" si="237"/>
        <v>0</v>
      </c>
      <c r="F679" s="1490">
        <f t="shared" si="237"/>
        <v>0</v>
      </c>
      <c r="G679" s="1490">
        <f t="shared" si="237"/>
        <v>0</v>
      </c>
      <c r="H679" s="1490">
        <f t="shared" si="237"/>
        <v>0</v>
      </c>
      <c r="I679" s="1490">
        <f t="shared" si="237"/>
        <v>0</v>
      </c>
      <c r="J679" s="1490">
        <f t="shared" si="237"/>
        <v>0</v>
      </c>
      <c r="K679" s="1490">
        <f t="shared" si="237"/>
        <v>0</v>
      </c>
      <c r="L679" s="1490">
        <f t="shared" si="237"/>
        <v>0</v>
      </c>
      <c r="M679" s="1490">
        <f t="shared" si="237"/>
        <v>0</v>
      </c>
      <c r="N679" s="1490">
        <f t="shared" si="237"/>
        <v>0</v>
      </c>
      <c r="O679" s="1490">
        <f t="shared" si="237"/>
        <v>0</v>
      </c>
      <c r="P679" s="1490">
        <f t="shared" si="237"/>
        <v>0</v>
      </c>
      <c r="Q679" s="1490">
        <f t="shared" si="237"/>
        <v>0</v>
      </c>
      <c r="R679" s="1490">
        <f t="shared" si="237"/>
        <v>0</v>
      </c>
      <c r="S679" s="1490">
        <f t="shared" si="237"/>
        <v>0</v>
      </c>
      <c r="T679" s="1490">
        <f t="shared" si="237"/>
        <v>0</v>
      </c>
      <c r="U679" s="1490">
        <f t="shared" si="237"/>
        <v>0</v>
      </c>
      <c r="V679" s="1490">
        <f t="shared" si="237"/>
        <v>0</v>
      </c>
      <c r="W679" s="1490">
        <f t="shared" si="237"/>
        <v>0</v>
      </c>
      <c r="X679" s="1490">
        <f t="shared" si="237"/>
        <v>0</v>
      </c>
      <c r="Y679" s="1490">
        <f t="shared" si="237"/>
        <v>0</v>
      </c>
      <c r="Z679" s="1490">
        <f t="shared" si="237"/>
        <v>0</v>
      </c>
      <c r="AA679" s="1490">
        <f t="shared" si="237"/>
        <v>0</v>
      </c>
      <c r="AB679" s="1490">
        <f t="shared" si="237"/>
        <v>0</v>
      </c>
      <c r="AC679" s="1490">
        <f t="shared" si="237"/>
        <v>0</v>
      </c>
      <c r="AD679" s="1490">
        <f t="shared" si="237"/>
        <v>0</v>
      </c>
      <c r="AE679" s="1490">
        <f t="shared" si="237"/>
        <v>0</v>
      </c>
      <c r="AF679" s="1490">
        <f t="shared" si="237"/>
        <v>0</v>
      </c>
      <c r="AG679" s="1490">
        <f t="shared" si="237"/>
        <v>0</v>
      </c>
      <c r="AH679" s="1490">
        <f t="shared" si="237"/>
        <v>0</v>
      </c>
      <c r="AI679" s="1490">
        <f t="shared" si="237"/>
        <v>0</v>
      </c>
      <c r="AJ679" s="1490">
        <f t="shared" si="237"/>
        <v>0</v>
      </c>
      <c r="AK679" s="1490">
        <f t="shared" si="237"/>
        <v>0</v>
      </c>
      <c r="AL679" s="1490">
        <f t="shared" si="237"/>
        <v>0</v>
      </c>
      <c r="AM679" s="1841"/>
    </row>
    <row r="680" spans="1:39" ht="12" hidden="1" x14ac:dyDescent="0.2">
      <c r="A680" s="1446">
        <v>293</v>
      </c>
      <c r="B680" s="1049">
        <v>851</v>
      </c>
      <c r="C680" s="123">
        <f t="shared" ref="C680:AL680" si="238">C359+C411+C464+C516+C569+C621</f>
        <v>0</v>
      </c>
      <c r="D680" s="964">
        <f t="shared" si="238"/>
        <v>0</v>
      </c>
      <c r="E680" s="1490">
        <f t="shared" si="238"/>
        <v>0</v>
      </c>
      <c r="F680" s="1490">
        <f t="shared" si="238"/>
        <v>0</v>
      </c>
      <c r="G680" s="1490">
        <f t="shared" si="238"/>
        <v>0</v>
      </c>
      <c r="H680" s="1490">
        <f t="shared" si="238"/>
        <v>0</v>
      </c>
      <c r="I680" s="1490">
        <f t="shared" si="238"/>
        <v>0</v>
      </c>
      <c r="J680" s="1490">
        <f t="shared" si="238"/>
        <v>0</v>
      </c>
      <c r="K680" s="1490">
        <f t="shared" si="238"/>
        <v>0</v>
      </c>
      <c r="L680" s="1490">
        <f t="shared" si="238"/>
        <v>0</v>
      </c>
      <c r="M680" s="1490">
        <f t="shared" si="238"/>
        <v>0</v>
      </c>
      <c r="N680" s="1490">
        <f t="shared" si="238"/>
        <v>0</v>
      </c>
      <c r="O680" s="1490">
        <f t="shared" si="238"/>
        <v>0</v>
      </c>
      <c r="P680" s="1490">
        <f t="shared" si="238"/>
        <v>0</v>
      </c>
      <c r="Q680" s="1490">
        <f t="shared" si="238"/>
        <v>0</v>
      </c>
      <c r="R680" s="1490">
        <f t="shared" si="238"/>
        <v>0</v>
      </c>
      <c r="S680" s="1490">
        <f t="shared" si="238"/>
        <v>0</v>
      </c>
      <c r="T680" s="1490">
        <f t="shared" si="238"/>
        <v>0</v>
      </c>
      <c r="U680" s="1490">
        <f t="shared" si="238"/>
        <v>0</v>
      </c>
      <c r="V680" s="1490">
        <f t="shared" si="238"/>
        <v>0</v>
      </c>
      <c r="W680" s="1490">
        <f t="shared" si="238"/>
        <v>0</v>
      </c>
      <c r="X680" s="1490">
        <f t="shared" si="238"/>
        <v>0</v>
      </c>
      <c r="Y680" s="1490">
        <f t="shared" si="238"/>
        <v>0</v>
      </c>
      <c r="Z680" s="1490">
        <f t="shared" si="238"/>
        <v>0</v>
      </c>
      <c r="AA680" s="1490">
        <f t="shared" si="238"/>
        <v>0</v>
      </c>
      <c r="AB680" s="1490">
        <f t="shared" si="238"/>
        <v>0</v>
      </c>
      <c r="AC680" s="1490">
        <f t="shared" si="238"/>
        <v>0</v>
      </c>
      <c r="AD680" s="1490">
        <f t="shared" si="238"/>
        <v>0</v>
      </c>
      <c r="AE680" s="1490">
        <f t="shared" si="238"/>
        <v>0</v>
      </c>
      <c r="AF680" s="1490">
        <f t="shared" si="238"/>
        <v>0</v>
      </c>
      <c r="AG680" s="1490">
        <f t="shared" si="238"/>
        <v>0</v>
      </c>
      <c r="AH680" s="1490">
        <f t="shared" si="238"/>
        <v>0</v>
      </c>
      <c r="AI680" s="1490">
        <f t="shared" si="238"/>
        <v>0</v>
      </c>
      <c r="AJ680" s="1490">
        <f t="shared" si="238"/>
        <v>0</v>
      </c>
      <c r="AK680" s="1490">
        <f t="shared" si="238"/>
        <v>0</v>
      </c>
      <c r="AL680" s="1490">
        <f t="shared" si="238"/>
        <v>0</v>
      </c>
      <c r="AM680" s="1841"/>
    </row>
    <row r="681" spans="1:39" ht="12" hidden="1" x14ac:dyDescent="0.2">
      <c r="A681" s="1446">
        <v>293</v>
      </c>
      <c r="B681" s="1049">
        <v>853</v>
      </c>
      <c r="C681" s="123">
        <f t="shared" ref="C681:AL681" si="239">C360+C412+C465+C517+C570+C622</f>
        <v>0</v>
      </c>
      <c r="D681" s="964">
        <f t="shared" si="239"/>
        <v>0</v>
      </c>
      <c r="E681" s="1490">
        <f t="shared" si="239"/>
        <v>0</v>
      </c>
      <c r="F681" s="1490">
        <f t="shared" si="239"/>
        <v>0</v>
      </c>
      <c r="G681" s="1490">
        <f t="shared" si="239"/>
        <v>0</v>
      </c>
      <c r="H681" s="1490">
        <f t="shared" si="239"/>
        <v>0</v>
      </c>
      <c r="I681" s="1490">
        <f t="shared" si="239"/>
        <v>0</v>
      </c>
      <c r="J681" s="1490">
        <f t="shared" si="239"/>
        <v>0</v>
      </c>
      <c r="K681" s="1490">
        <f t="shared" si="239"/>
        <v>0</v>
      </c>
      <c r="L681" s="1490">
        <f t="shared" si="239"/>
        <v>0</v>
      </c>
      <c r="M681" s="1490">
        <f t="shared" si="239"/>
        <v>0</v>
      </c>
      <c r="N681" s="1490">
        <f t="shared" si="239"/>
        <v>0</v>
      </c>
      <c r="O681" s="1490">
        <f t="shared" si="239"/>
        <v>0</v>
      </c>
      <c r="P681" s="1490">
        <f t="shared" si="239"/>
        <v>0</v>
      </c>
      <c r="Q681" s="1490">
        <f t="shared" si="239"/>
        <v>0</v>
      </c>
      <c r="R681" s="1490">
        <f t="shared" si="239"/>
        <v>0</v>
      </c>
      <c r="S681" s="1490">
        <f t="shared" si="239"/>
        <v>0</v>
      </c>
      <c r="T681" s="1490">
        <f t="shared" si="239"/>
        <v>0</v>
      </c>
      <c r="U681" s="1490">
        <f t="shared" si="239"/>
        <v>0</v>
      </c>
      <c r="V681" s="1490">
        <f t="shared" si="239"/>
        <v>0</v>
      </c>
      <c r="W681" s="1490">
        <f t="shared" si="239"/>
        <v>0</v>
      </c>
      <c r="X681" s="1490">
        <f t="shared" si="239"/>
        <v>0</v>
      </c>
      <c r="Y681" s="1490">
        <f t="shared" si="239"/>
        <v>0</v>
      </c>
      <c r="Z681" s="1490">
        <f t="shared" si="239"/>
        <v>0</v>
      </c>
      <c r="AA681" s="1490">
        <f t="shared" si="239"/>
        <v>0</v>
      </c>
      <c r="AB681" s="1490">
        <f t="shared" si="239"/>
        <v>0</v>
      </c>
      <c r="AC681" s="1490">
        <f t="shared" si="239"/>
        <v>0</v>
      </c>
      <c r="AD681" s="1490">
        <f t="shared" si="239"/>
        <v>0</v>
      </c>
      <c r="AE681" s="1490">
        <f t="shared" si="239"/>
        <v>0</v>
      </c>
      <c r="AF681" s="1490">
        <f t="shared" si="239"/>
        <v>0</v>
      </c>
      <c r="AG681" s="1490">
        <f t="shared" si="239"/>
        <v>0</v>
      </c>
      <c r="AH681" s="1490">
        <f t="shared" si="239"/>
        <v>0</v>
      </c>
      <c r="AI681" s="1490">
        <f t="shared" si="239"/>
        <v>0</v>
      </c>
      <c r="AJ681" s="1490">
        <f t="shared" si="239"/>
        <v>0</v>
      </c>
      <c r="AK681" s="1490">
        <f t="shared" si="239"/>
        <v>0</v>
      </c>
      <c r="AL681" s="1490">
        <f t="shared" si="239"/>
        <v>0</v>
      </c>
      <c r="AM681" s="1841"/>
    </row>
    <row r="682" spans="1:39" ht="12" hidden="1" x14ac:dyDescent="0.2">
      <c r="A682" s="1446">
        <v>296</v>
      </c>
      <c r="B682" s="1049">
        <v>244</v>
      </c>
      <c r="C682" s="123">
        <f t="shared" ref="C682:AL682" si="240">C361+C413+C466+C518+C571+C623</f>
        <v>0</v>
      </c>
      <c r="D682" s="964">
        <f t="shared" si="240"/>
        <v>0</v>
      </c>
      <c r="E682" s="1490">
        <f t="shared" si="240"/>
        <v>0</v>
      </c>
      <c r="F682" s="1490">
        <f t="shared" si="240"/>
        <v>0</v>
      </c>
      <c r="G682" s="1490">
        <f t="shared" si="240"/>
        <v>0</v>
      </c>
      <c r="H682" s="1490">
        <f t="shared" si="240"/>
        <v>0</v>
      </c>
      <c r="I682" s="1490">
        <f t="shared" si="240"/>
        <v>0</v>
      </c>
      <c r="J682" s="1490">
        <f t="shared" si="240"/>
        <v>0</v>
      </c>
      <c r="K682" s="1490">
        <f t="shared" si="240"/>
        <v>0</v>
      </c>
      <c r="L682" s="1490">
        <f t="shared" si="240"/>
        <v>0</v>
      </c>
      <c r="M682" s="1490">
        <f t="shared" si="240"/>
        <v>0</v>
      </c>
      <c r="N682" s="1490">
        <f t="shared" si="240"/>
        <v>0</v>
      </c>
      <c r="O682" s="1490">
        <f t="shared" si="240"/>
        <v>0</v>
      </c>
      <c r="P682" s="1490">
        <f t="shared" si="240"/>
        <v>0</v>
      </c>
      <c r="Q682" s="1490">
        <f t="shared" si="240"/>
        <v>0</v>
      </c>
      <c r="R682" s="1490">
        <f t="shared" si="240"/>
        <v>0</v>
      </c>
      <c r="S682" s="1490">
        <f t="shared" si="240"/>
        <v>0</v>
      </c>
      <c r="T682" s="1490">
        <f t="shared" si="240"/>
        <v>0</v>
      </c>
      <c r="U682" s="1490">
        <f t="shared" si="240"/>
        <v>0</v>
      </c>
      <c r="V682" s="1490">
        <f t="shared" si="240"/>
        <v>0</v>
      </c>
      <c r="W682" s="1490">
        <f t="shared" si="240"/>
        <v>0</v>
      </c>
      <c r="X682" s="1490">
        <f t="shared" si="240"/>
        <v>0</v>
      </c>
      <c r="Y682" s="1490">
        <f t="shared" si="240"/>
        <v>0</v>
      </c>
      <c r="Z682" s="1490">
        <f t="shared" si="240"/>
        <v>0</v>
      </c>
      <c r="AA682" s="1490">
        <f t="shared" si="240"/>
        <v>0</v>
      </c>
      <c r="AB682" s="1490">
        <f t="shared" si="240"/>
        <v>0</v>
      </c>
      <c r="AC682" s="1490">
        <f t="shared" si="240"/>
        <v>0</v>
      </c>
      <c r="AD682" s="1490">
        <f t="shared" si="240"/>
        <v>0</v>
      </c>
      <c r="AE682" s="1490">
        <f t="shared" si="240"/>
        <v>0</v>
      </c>
      <c r="AF682" s="1490">
        <f t="shared" si="240"/>
        <v>0</v>
      </c>
      <c r="AG682" s="1490">
        <f t="shared" si="240"/>
        <v>0</v>
      </c>
      <c r="AH682" s="1490">
        <f t="shared" si="240"/>
        <v>0</v>
      </c>
      <c r="AI682" s="1490">
        <f t="shared" si="240"/>
        <v>0</v>
      </c>
      <c r="AJ682" s="1490">
        <f t="shared" si="240"/>
        <v>0</v>
      </c>
      <c r="AK682" s="1490">
        <f t="shared" si="240"/>
        <v>0</v>
      </c>
      <c r="AL682" s="1490">
        <f t="shared" si="240"/>
        <v>0</v>
      </c>
      <c r="AM682" s="1841"/>
    </row>
    <row r="683" spans="1:39" ht="12" hidden="1" x14ac:dyDescent="0.2">
      <c r="A683" s="1446">
        <v>296</v>
      </c>
      <c r="B683" s="1049">
        <v>340</v>
      </c>
      <c r="C683" s="123">
        <f t="shared" ref="C683:AL683" si="241">C362+C414+C467+C519+C572+C624</f>
        <v>0</v>
      </c>
      <c r="D683" s="964">
        <f t="shared" si="241"/>
        <v>0</v>
      </c>
      <c r="E683" s="1490">
        <f t="shared" si="241"/>
        <v>0</v>
      </c>
      <c r="F683" s="1490">
        <f t="shared" si="241"/>
        <v>0</v>
      </c>
      <c r="G683" s="1490">
        <f t="shared" si="241"/>
        <v>0</v>
      </c>
      <c r="H683" s="1490">
        <f t="shared" si="241"/>
        <v>0</v>
      </c>
      <c r="I683" s="1490">
        <f t="shared" si="241"/>
        <v>0</v>
      </c>
      <c r="J683" s="1490">
        <f t="shared" si="241"/>
        <v>0</v>
      </c>
      <c r="K683" s="1490">
        <f t="shared" si="241"/>
        <v>0</v>
      </c>
      <c r="L683" s="1490">
        <f t="shared" si="241"/>
        <v>0</v>
      </c>
      <c r="M683" s="1490">
        <f t="shared" si="241"/>
        <v>0</v>
      </c>
      <c r="N683" s="1490">
        <f t="shared" si="241"/>
        <v>0</v>
      </c>
      <c r="O683" s="1490">
        <f t="shared" si="241"/>
        <v>0</v>
      </c>
      <c r="P683" s="1490">
        <f t="shared" si="241"/>
        <v>0</v>
      </c>
      <c r="Q683" s="1490">
        <f t="shared" si="241"/>
        <v>0</v>
      </c>
      <c r="R683" s="1490">
        <f t="shared" si="241"/>
        <v>0</v>
      </c>
      <c r="S683" s="1490">
        <f t="shared" si="241"/>
        <v>0</v>
      </c>
      <c r="T683" s="1490">
        <f t="shared" si="241"/>
        <v>0</v>
      </c>
      <c r="U683" s="1490">
        <f t="shared" si="241"/>
        <v>0</v>
      </c>
      <c r="V683" s="1490">
        <f t="shared" si="241"/>
        <v>0</v>
      </c>
      <c r="W683" s="1490">
        <f t="shared" si="241"/>
        <v>0</v>
      </c>
      <c r="X683" s="1490">
        <f t="shared" si="241"/>
        <v>0</v>
      </c>
      <c r="Y683" s="1490">
        <f t="shared" si="241"/>
        <v>0</v>
      </c>
      <c r="Z683" s="1490">
        <f t="shared" si="241"/>
        <v>0</v>
      </c>
      <c r="AA683" s="1490">
        <f t="shared" si="241"/>
        <v>0</v>
      </c>
      <c r="AB683" s="1490">
        <f t="shared" si="241"/>
        <v>0</v>
      </c>
      <c r="AC683" s="1490">
        <f t="shared" si="241"/>
        <v>0</v>
      </c>
      <c r="AD683" s="1490">
        <f t="shared" si="241"/>
        <v>0</v>
      </c>
      <c r="AE683" s="1490">
        <f t="shared" si="241"/>
        <v>0</v>
      </c>
      <c r="AF683" s="1490">
        <f t="shared" si="241"/>
        <v>0</v>
      </c>
      <c r="AG683" s="1490">
        <f t="shared" si="241"/>
        <v>0</v>
      </c>
      <c r="AH683" s="1490">
        <f t="shared" si="241"/>
        <v>0</v>
      </c>
      <c r="AI683" s="1490">
        <f t="shared" si="241"/>
        <v>0</v>
      </c>
      <c r="AJ683" s="1490">
        <f t="shared" si="241"/>
        <v>0</v>
      </c>
      <c r="AK683" s="1490">
        <f t="shared" si="241"/>
        <v>0</v>
      </c>
      <c r="AL683" s="1490">
        <f t="shared" si="241"/>
        <v>0</v>
      </c>
      <c r="AM683" s="1841"/>
    </row>
    <row r="684" spans="1:39" ht="12" hidden="1" x14ac:dyDescent="0.2">
      <c r="A684" s="1446">
        <v>296</v>
      </c>
      <c r="B684" s="1049">
        <v>360</v>
      </c>
      <c r="C684" s="123">
        <f t="shared" ref="C684:AL684" si="242">C363+C415+C468+C520+C573+C625</f>
        <v>0</v>
      </c>
      <c r="D684" s="964">
        <f t="shared" si="242"/>
        <v>0</v>
      </c>
      <c r="E684" s="1490">
        <f t="shared" si="242"/>
        <v>0</v>
      </c>
      <c r="F684" s="1490">
        <f t="shared" si="242"/>
        <v>0</v>
      </c>
      <c r="G684" s="1490">
        <f t="shared" si="242"/>
        <v>0</v>
      </c>
      <c r="H684" s="1490">
        <f t="shared" si="242"/>
        <v>0</v>
      </c>
      <c r="I684" s="1490">
        <f t="shared" si="242"/>
        <v>0</v>
      </c>
      <c r="J684" s="1490">
        <f t="shared" si="242"/>
        <v>0</v>
      </c>
      <c r="K684" s="1490">
        <f t="shared" si="242"/>
        <v>0</v>
      </c>
      <c r="L684" s="1490">
        <f t="shared" si="242"/>
        <v>0</v>
      </c>
      <c r="M684" s="1490">
        <f t="shared" si="242"/>
        <v>0</v>
      </c>
      <c r="N684" s="1490">
        <f t="shared" si="242"/>
        <v>0</v>
      </c>
      <c r="O684" s="1490">
        <f t="shared" si="242"/>
        <v>0</v>
      </c>
      <c r="P684" s="1490">
        <f t="shared" si="242"/>
        <v>0</v>
      </c>
      <c r="Q684" s="1490">
        <f t="shared" si="242"/>
        <v>0</v>
      </c>
      <c r="R684" s="1490">
        <f t="shared" si="242"/>
        <v>0</v>
      </c>
      <c r="S684" s="1490">
        <f t="shared" si="242"/>
        <v>0</v>
      </c>
      <c r="T684" s="1490">
        <f t="shared" si="242"/>
        <v>0</v>
      </c>
      <c r="U684" s="1490">
        <f t="shared" si="242"/>
        <v>0</v>
      </c>
      <c r="V684" s="1490">
        <f t="shared" si="242"/>
        <v>0</v>
      </c>
      <c r="W684" s="1490">
        <f t="shared" si="242"/>
        <v>0</v>
      </c>
      <c r="X684" s="1490">
        <f t="shared" si="242"/>
        <v>0</v>
      </c>
      <c r="Y684" s="1490">
        <f t="shared" si="242"/>
        <v>0</v>
      </c>
      <c r="Z684" s="1490">
        <f t="shared" si="242"/>
        <v>0</v>
      </c>
      <c r="AA684" s="1490">
        <f t="shared" si="242"/>
        <v>0</v>
      </c>
      <c r="AB684" s="1490">
        <f t="shared" si="242"/>
        <v>0</v>
      </c>
      <c r="AC684" s="1490">
        <f t="shared" si="242"/>
        <v>0</v>
      </c>
      <c r="AD684" s="1490">
        <f t="shared" si="242"/>
        <v>0</v>
      </c>
      <c r="AE684" s="1490">
        <f t="shared" si="242"/>
        <v>0</v>
      </c>
      <c r="AF684" s="1490">
        <f t="shared" si="242"/>
        <v>0</v>
      </c>
      <c r="AG684" s="1490">
        <f t="shared" si="242"/>
        <v>0</v>
      </c>
      <c r="AH684" s="1490">
        <f t="shared" si="242"/>
        <v>0</v>
      </c>
      <c r="AI684" s="1490">
        <f t="shared" si="242"/>
        <v>0</v>
      </c>
      <c r="AJ684" s="1490">
        <f t="shared" si="242"/>
        <v>0</v>
      </c>
      <c r="AK684" s="1490">
        <f t="shared" si="242"/>
        <v>0</v>
      </c>
      <c r="AL684" s="1490">
        <f t="shared" si="242"/>
        <v>0</v>
      </c>
      <c r="AM684" s="1841"/>
    </row>
    <row r="685" spans="1:39" ht="12" hidden="1" x14ac:dyDescent="0.2">
      <c r="A685" s="1446">
        <v>296</v>
      </c>
      <c r="B685" s="1049">
        <v>831</v>
      </c>
      <c r="C685" s="123">
        <f t="shared" ref="C685:AL685" si="243">C364+C416+C469+C521+C574+C626</f>
        <v>0</v>
      </c>
      <c r="D685" s="964">
        <f t="shared" si="243"/>
        <v>0</v>
      </c>
      <c r="E685" s="1490">
        <f t="shared" si="243"/>
        <v>0</v>
      </c>
      <c r="F685" s="1490">
        <f t="shared" si="243"/>
        <v>0</v>
      </c>
      <c r="G685" s="1490">
        <f t="shared" si="243"/>
        <v>0</v>
      </c>
      <c r="H685" s="1490">
        <f t="shared" si="243"/>
        <v>0</v>
      </c>
      <c r="I685" s="1490">
        <f t="shared" si="243"/>
        <v>0</v>
      </c>
      <c r="J685" s="1490">
        <f t="shared" si="243"/>
        <v>0</v>
      </c>
      <c r="K685" s="1490">
        <f t="shared" si="243"/>
        <v>0</v>
      </c>
      <c r="L685" s="1490">
        <f t="shared" si="243"/>
        <v>0</v>
      </c>
      <c r="M685" s="1490">
        <f t="shared" si="243"/>
        <v>0</v>
      </c>
      <c r="N685" s="1490">
        <f t="shared" si="243"/>
        <v>0</v>
      </c>
      <c r="O685" s="1490">
        <f t="shared" si="243"/>
        <v>0</v>
      </c>
      <c r="P685" s="1490">
        <f t="shared" si="243"/>
        <v>0</v>
      </c>
      <c r="Q685" s="1490">
        <f t="shared" si="243"/>
        <v>0</v>
      </c>
      <c r="R685" s="1490">
        <f t="shared" si="243"/>
        <v>0</v>
      </c>
      <c r="S685" s="1490">
        <f t="shared" si="243"/>
        <v>0</v>
      </c>
      <c r="T685" s="1490">
        <f t="shared" si="243"/>
        <v>0</v>
      </c>
      <c r="U685" s="1490">
        <f t="shared" si="243"/>
        <v>0</v>
      </c>
      <c r="V685" s="1490">
        <f t="shared" si="243"/>
        <v>0</v>
      </c>
      <c r="W685" s="1490">
        <f t="shared" si="243"/>
        <v>0</v>
      </c>
      <c r="X685" s="1490">
        <f t="shared" si="243"/>
        <v>0</v>
      </c>
      <c r="Y685" s="1490">
        <f t="shared" si="243"/>
        <v>0</v>
      </c>
      <c r="Z685" s="1490">
        <f t="shared" si="243"/>
        <v>0</v>
      </c>
      <c r="AA685" s="1490">
        <f t="shared" si="243"/>
        <v>0</v>
      </c>
      <c r="AB685" s="1490">
        <f t="shared" si="243"/>
        <v>0</v>
      </c>
      <c r="AC685" s="1490">
        <f t="shared" si="243"/>
        <v>0</v>
      </c>
      <c r="AD685" s="1490">
        <f t="shared" si="243"/>
        <v>0</v>
      </c>
      <c r="AE685" s="1490">
        <f t="shared" si="243"/>
        <v>0</v>
      </c>
      <c r="AF685" s="1490">
        <f t="shared" si="243"/>
        <v>0</v>
      </c>
      <c r="AG685" s="1490">
        <f t="shared" si="243"/>
        <v>0</v>
      </c>
      <c r="AH685" s="1490">
        <f t="shared" si="243"/>
        <v>0</v>
      </c>
      <c r="AI685" s="1490">
        <f t="shared" si="243"/>
        <v>0</v>
      </c>
      <c r="AJ685" s="1490">
        <f t="shared" si="243"/>
        <v>0</v>
      </c>
      <c r="AK685" s="1490">
        <f t="shared" si="243"/>
        <v>0</v>
      </c>
      <c r="AL685" s="1490">
        <f t="shared" si="243"/>
        <v>0</v>
      </c>
      <c r="AM685" s="1841"/>
    </row>
    <row r="686" spans="1:39" ht="12" hidden="1" x14ac:dyDescent="0.2">
      <c r="A686" s="1446">
        <v>296</v>
      </c>
      <c r="B686" s="1049">
        <v>853</v>
      </c>
      <c r="C686" s="123">
        <f t="shared" ref="C686:AL686" si="244">C365+C417+C470+C522+C575+C627</f>
        <v>0</v>
      </c>
      <c r="D686" s="964">
        <f t="shared" si="244"/>
        <v>0</v>
      </c>
      <c r="E686" s="1490">
        <f t="shared" si="244"/>
        <v>0</v>
      </c>
      <c r="F686" s="1490">
        <f t="shared" si="244"/>
        <v>0</v>
      </c>
      <c r="G686" s="1490">
        <f t="shared" si="244"/>
        <v>0</v>
      </c>
      <c r="H686" s="1490">
        <f t="shared" si="244"/>
        <v>0</v>
      </c>
      <c r="I686" s="1490">
        <f t="shared" si="244"/>
        <v>0</v>
      </c>
      <c r="J686" s="1490">
        <f t="shared" si="244"/>
        <v>0</v>
      </c>
      <c r="K686" s="1490">
        <f t="shared" si="244"/>
        <v>0</v>
      </c>
      <c r="L686" s="1490">
        <f t="shared" si="244"/>
        <v>0</v>
      </c>
      <c r="M686" s="1490">
        <f t="shared" si="244"/>
        <v>0</v>
      </c>
      <c r="N686" s="1490">
        <f t="shared" si="244"/>
        <v>0</v>
      </c>
      <c r="O686" s="1490">
        <f t="shared" si="244"/>
        <v>0</v>
      </c>
      <c r="P686" s="1490">
        <f t="shared" si="244"/>
        <v>0</v>
      </c>
      <c r="Q686" s="1490">
        <f t="shared" si="244"/>
        <v>0</v>
      </c>
      <c r="R686" s="1490">
        <f t="shared" si="244"/>
        <v>0</v>
      </c>
      <c r="S686" s="1490">
        <f t="shared" si="244"/>
        <v>0</v>
      </c>
      <c r="T686" s="1490">
        <f t="shared" si="244"/>
        <v>0</v>
      </c>
      <c r="U686" s="1490">
        <f t="shared" si="244"/>
        <v>0</v>
      </c>
      <c r="V686" s="1490">
        <f t="shared" si="244"/>
        <v>0</v>
      </c>
      <c r="W686" s="1490">
        <f t="shared" si="244"/>
        <v>0</v>
      </c>
      <c r="X686" s="1490">
        <f t="shared" si="244"/>
        <v>0</v>
      </c>
      <c r="Y686" s="1490">
        <f t="shared" si="244"/>
        <v>0</v>
      </c>
      <c r="Z686" s="1490">
        <f t="shared" si="244"/>
        <v>0</v>
      </c>
      <c r="AA686" s="1490">
        <f t="shared" si="244"/>
        <v>0</v>
      </c>
      <c r="AB686" s="1490">
        <f t="shared" si="244"/>
        <v>0</v>
      </c>
      <c r="AC686" s="1490">
        <f t="shared" si="244"/>
        <v>0</v>
      </c>
      <c r="AD686" s="1490">
        <f t="shared" si="244"/>
        <v>0</v>
      </c>
      <c r="AE686" s="1490">
        <f t="shared" si="244"/>
        <v>0</v>
      </c>
      <c r="AF686" s="1490">
        <f t="shared" si="244"/>
        <v>0</v>
      </c>
      <c r="AG686" s="1490">
        <f t="shared" si="244"/>
        <v>0</v>
      </c>
      <c r="AH686" s="1490">
        <f t="shared" si="244"/>
        <v>0</v>
      </c>
      <c r="AI686" s="1490">
        <f t="shared" si="244"/>
        <v>0</v>
      </c>
      <c r="AJ686" s="1490">
        <f t="shared" si="244"/>
        <v>0</v>
      </c>
      <c r="AK686" s="1490">
        <f t="shared" si="244"/>
        <v>0</v>
      </c>
      <c r="AL686" s="1490">
        <f t="shared" si="244"/>
        <v>0</v>
      </c>
      <c r="AM686" s="1841"/>
    </row>
    <row r="687" spans="1:39" ht="12" hidden="1" x14ac:dyDescent="0.2">
      <c r="A687" s="1437" t="s">
        <v>826</v>
      </c>
      <c r="B687" s="1057">
        <v>244</v>
      </c>
      <c r="C687" s="123">
        <f t="shared" ref="C687:AL687" si="245">C366+C418+C471+C523+C576+C628</f>
        <v>0</v>
      </c>
      <c r="D687" s="964">
        <f t="shared" si="245"/>
        <v>0</v>
      </c>
      <c r="E687" s="1490">
        <f t="shared" si="245"/>
        <v>5000</v>
      </c>
      <c r="F687" s="1490">
        <f t="shared" si="245"/>
        <v>170000</v>
      </c>
      <c r="G687" s="1490">
        <f t="shared" si="245"/>
        <v>0</v>
      </c>
      <c r="H687" s="1490">
        <f t="shared" si="245"/>
        <v>0</v>
      </c>
      <c r="I687" s="1490">
        <f t="shared" si="245"/>
        <v>0</v>
      </c>
      <c r="J687" s="1490">
        <f t="shared" si="245"/>
        <v>0</v>
      </c>
      <c r="K687" s="1490">
        <f t="shared" si="245"/>
        <v>0</v>
      </c>
      <c r="L687" s="1490">
        <f t="shared" si="245"/>
        <v>0</v>
      </c>
      <c r="M687" s="1490">
        <f t="shared" si="245"/>
        <v>0</v>
      </c>
      <c r="N687" s="1490">
        <f t="shared" si="245"/>
        <v>0</v>
      </c>
      <c r="O687" s="1490">
        <f t="shared" si="245"/>
        <v>0</v>
      </c>
      <c r="P687" s="1490">
        <f t="shared" si="245"/>
        <v>0</v>
      </c>
      <c r="Q687" s="1490">
        <f t="shared" si="245"/>
        <v>0</v>
      </c>
      <c r="R687" s="1490">
        <f t="shared" si="245"/>
        <v>0</v>
      </c>
      <c r="S687" s="1490">
        <f t="shared" si="245"/>
        <v>5000</v>
      </c>
      <c r="T687" s="1490">
        <f t="shared" si="245"/>
        <v>170000</v>
      </c>
      <c r="U687" s="1490">
        <f t="shared" si="245"/>
        <v>0</v>
      </c>
      <c r="V687" s="1490">
        <f t="shared" si="245"/>
        <v>0</v>
      </c>
      <c r="W687" s="1490">
        <f t="shared" si="245"/>
        <v>0</v>
      </c>
      <c r="X687" s="1490">
        <f t="shared" si="245"/>
        <v>175000</v>
      </c>
      <c r="Y687" s="1490">
        <f t="shared" si="245"/>
        <v>0</v>
      </c>
      <c r="Z687" s="1490">
        <f t="shared" si="245"/>
        <v>0</v>
      </c>
      <c r="AA687" s="1490">
        <f t="shared" si="245"/>
        <v>0</v>
      </c>
      <c r="AB687" s="1490">
        <f t="shared" si="245"/>
        <v>0</v>
      </c>
      <c r="AC687" s="1490">
        <f t="shared" si="245"/>
        <v>0</v>
      </c>
      <c r="AD687" s="1490">
        <f t="shared" si="245"/>
        <v>0</v>
      </c>
      <c r="AE687" s="1490">
        <f t="shared" si="245"/>
        <v>0</v>
      </c>
      <c r="AF687" s="1490">
        <f t="shared" si="245"/>
        <v>0</v>
      </c>
      <c r="AG687" s="1490">
        <f t="shared" si="245"/>
        <v>0</v>
      </c>
      <c r="AH687" s="1490">
        <f t="shared" si="245"/>
        <v>0</v>
      </c>
      <c r="AI687" s="1490">
        <f t="shared" si="245"/>
        <v>0</v>
      </c>
      <c r="AJ687" s="1490">
        <f t="shared" si="245"/>
        <v>0</v>
      </c>
      <c r="AK687" s="1490">
        <f t="shared" si="245"/>
        <v>0</v>
      </c>
      <c r="AL687" s="1490">
        <f t="shared" si="245"/>
        <v>175000</v>
      </c>
      <c r="AM687" s="1841"/>
    </row>
    <row r="688" spans="1:39" ht="12" hidden="1" x14ac:dyDescent="0.2">
      <c r="A688" s="1430" t="s">
        <v>828</v>
      </c>
      <c r="B688" s="1045">
        <v>244</v>
      </c>
      <c r="C688" s="123">
        <f t="shared" ref="C688:AL688" si="246">C367+C419+C472+C524+C577+C629</f>
        <v>0</v>
      </c>
      <c r="D688" s="964">
        <f t="shared" si="246"/>
        <v>0</v>
      </c>
      <c r="E688" s="1490">
        <f t="shared" si="246"/>
        <v>0</v>
      </c>
      <c r="F688" s="1490">
        <f t="shared" si="246"/>
        <v>0</v>
      </c>
      <c r="G688" s="1490">
        <f t="shared" si="246"/>
        <v>0</v>
      </c>
      <c r="H688" s="1490">
        <f t="shared" si="246"/>
        <v>0</v>
      </c>
      <c r="I688" s="1490">
        <f t="shared" si="246"/>
        <v>0</v>
      </c>
      <c r="J688" s="1490">
        <f t="shared" si="246"/>
        <v>0</v>
      </c>
      <c r="K688" s="1490">
        <f t="shared" si="246"/>
        <v>0</v>
      </c>
      <c r="L688" s="1490">
        <f t="shared" si="246"/>
        <v>0</v>
      </c>
      <c r="M688" s="1490">
        <f t="shared" si="246"/>
        <v>0</v>
      </c>
      <c r="N688" s="1490">
        <f t="shared" si="246"/>
        <v>0</v>
      </c>
      <c r="O688" s="1490">
        <f t="shared" si="246"/>
        <v>0</v>
      </c>
      <c r="P688" s="1490">
        <f t="shared" si="246"/>
        <v>0</v>
      </c>
      <c r="Q688" s="1490">
        <f t="shared" si="246"/>
        <v>0</v>
      </c>
      <c r="R688" s="1490">
        <f t="shared" si="246"/>
        <v>0</v>
      </c>
      <c r="S688" s="1490">
        <f t="shared" si="246"/>
        <v>0</v>
      </c>
      <c r="T688" s="1490">
        <f t="shared" si="246"/>
        <v>0</v>
      </c>
      <c r="U688" s="1490">
        <f t="shared" si="246"/>
        <v>0</v>
      </c>
      <c r="V688" s="1490">
        <f t="shared" si="246"/>
        <v>0</v>
      </c>
      <c r="W688" s="1490">
        <f t="shared" si="246"/>
        <v>0</v>
      </c>
      <c r="X688" s="1490">
        <f t="shared" si="246"/>
        <v>0</v>
      </c>
      <c r="Y688" s="1490">
        <f t="shared" si="246"/>
        <v>0</v>
      </c>
      <c r="Z688" s="1490">
        <f t="shared" si="246"/>
        <v>0</v>
      </c>
      <c r="AA688" s="1490">
        <f t="shared" si="246"/>
        <v>0</v>
      </c>
      <c r="AB688" s="1490">
        <f t="shared" si="246"/>
        <v>0</v>
      </c>
      <c r="AC688" s="1490">
        <f t="shared" si="246"/>
        <v>0</v>
      </c>
      <c r="AD688" s="1490">
        <f t="shared" si="246"/>
        <v>0</v>
      </c>
      <c r="AE688" s="1490">
        <f t="shared" si="246"/>
        <v>0</v>
      </c>
      <c r="AF688" s="1490">
        <f t="shared" si="246"/>
        <v>0</v>
      </c>
      <c r="AG688" s="1490">
        <f t="shared" si="246"/>
        <v>0</v>
      </c>
      <c r="AH688" s="1490">
        <f t="shared" si="246"/>
        <v>0</v>
      </c>
      <c r="AI688" s="1490">
        <f t="shared" si="246"/>
        <v>0</v>
      </c>
      <c r="AJ688" s="1490">
        <f t="shared" si="246"/>
        <v>0</v>
      </c>
      <c r="AK688" s="1490">
        <f t="shared" si="246"/>
        <v>0</v>
      </c>
      <c r="AL688" s="1490">
        <f t="shared" si="246"/>
        <v>0</v>
      </c>
      <c r="AM688" s="1841"/>
    </row>
    <row r="689" spans="1:39" ht="12" hidden="1" x14ac:dyDescent="0.2">
      <c r="A689" s="1437" t="s">
        <v>827</v>
      </c>
      <c r="B689" s="271">
        <v>244</v>
      </c>
      <c r="C689" s="123">
        <f>C368+C420+C473+C525+C578+C630</f>
        <v>0</v>
      </c>
      <c r="D689" s="1059">
        <f>D690+D691+D692+D693+D694+D695+D696</f>
        <v>0</v>
      </c>
      <c r="E689" s="1491">
        <f t="shared" ref="E689:AL689" si="247">E690+E691+E692+E693+E694+E695+E696</f>
        <v>71201.7</v>
      </c>
      <c r="F689" s="1491">
        <f t="shared" si="247"/>
        <v>299080</v>
      </c>
      <c r="G689" s="1491">
        <f t="shared" si="247"/>
        <v>0</v>
      </c>
      <c r="H689" s="1491">
        <f t="shared" si="247"/>
        <v>0</v>
      </c>
      <c r="I689" s="1491">
        <f t="shared" si="247"/>
        <v>0</v>
      </c>
      <c r="J689" s="1491">
        <f t="shared" si="247"/>
        <v>0</v>
      </c>
      <c r="K689" s="1491">
        <f t="shared" si="247"/>
        <v>0</v>
      </c>
      <c r="L689" s="1491">
        <f t="shared" si="247"/>
        <v>0</v>
      </c>
      <c r="M689" s="1491">
        <f t="shared" si="247"/>
        <v>0</v>
      </c>
      <c r="N689" s="1491">
        <f t="shared" si="247"/>
        <v>0</v>
      </c>
      <c r="O689" s="1491">
        <f t="shared" si="247"/>
        <v>0</v>
      </c>
      <c r="P689" s="1491">
        <f t="shared" si="247"/>
        <v>0</v>
      </c>
      <c r="Q689" s="1491">
        <f>Q690+Q691+Q692+Q693+Q694+Q695+Q696</f>
        <v>0</v>
      </c>
      <c r="R689" s="1491">
        <f>R690+R691+R692+R693+R694+R695+R696</f>
        <v>0</v>
      </c>
      <c r="S689" s="1491">
        <f t="shared" si="247"/>
        <v>71201.7</v>
      </c>
      <c r="T689" s="1491">
        <f t="shared" si="247"/>
        <v>299080</v>
      </c>
      <c r="U689" s="1491">
        <f t="shared" si="247"/>
        <v>0</v>
      </c>
      <c r="V689" s="1491">
        <f t="shared" si="247"/>
        <v>0</v>
      </c>
      <c r="W689" s="1491">
        <f>W690+W691+W692+W693+W694+W695+W696</f>
        <v>0</v>
      </c>
      <c r="X689" s="1491">
        <f t="shared" si="247"/>
        <v>370281.7</v>
      </c>
      <c r="Y689" s="1491">
        <f t="shared" si="247"/>
        <v>0</v>
      </c>
      <c r="Z689" s="1491">
        <f t="shared" si="247"/>
        <v>0</v>
      </c>
      <c r="AA689" s="1491">
        <f>AA690+AA691+AA692+AA693+AA694+AA695+AA696</f>
        <v>0</v>
      </c>
      <c r="AB689" s="1491">
        <f t="shared" si="247"/>
        <v>0</v>
      </c>
      <c r="AC689" s="1491">
        <f t="shared" si="247"/>
        <v>0</v>
      </c>
      <c r="AD689" s="1491">
        <f t="shared" si="247"/>
        <v>0</v>
      </c>
      <c r="AE689" s="1491">
        <f>AE690+AE691+AE692+AE693+AE694+AE695+AE696</f>
        <v>0</v>
      </c>
      <c r="AF689" s="1491">
        <f>AF690+AF691+AF692+AF693+AF694+AF695+AF696</f>
        <v>0</v>
      </c>
      <c r="AG689" s="1491">
        <f t="shared" si="247"/>
        <v>0</v>
      </c>
      <c r="AH689" s="1491">
        <f t="shared" si="247"/>
        <v>0</v>
      </c>
      <c r="AI689" s="1491">
        <f t="shared" si="247"/>
        <v>0</v>
      </c>
      <c r="AJ689" s="1491">
        <f>AJ690+AJ691+AJ692+AJ693+AJ694+AJ695+AJ696</f>
        <v>0</v>
      </c>
      <c r="AK689" s="1491">
        <f t="shared" si="247"/>
        <v>0</v>
      </c>
      <c r="AL689" s="1491">
        <f t="shared" si="247"/>
        <v>370281.7</v>
      </c>
      <c r="AM689" s="1841"/>
    </row>
    <row r="690" spans="1:39" ht="12" hidden="1" x14ac:dyDescent="0.2">
      <c r="A690" s="1445">
        <v>341</v>
      </c>
      <c r="B690" s="1057">
        <v>244</v>
      </c>
      <c r="C690" s="11"/>
      <c r="D690" s="964">
        <f t="shared" ref="D690:AL690" si="248">D369+D421+D474+D526+D579+D631</f>
        <v>0</v>
      </c>
      <c r="E690" s="1490">
        <f t="shared" si="248"/>
        <v>0</v>
      </c>
      <c r="F690" s="1490">
        <f t="shared" si="248"/>
        <v>0</v>
      </c>
      <c r="G690" s="1490">
        <f t="shared" si="248"/>
        <v>0</v>
      </c>
      <c r="H690" s="1490">
        <f t="shared" si="248"/>
        <v>0</v>
      </c>
      <c r="I690" s="1490">
        <f t="shared" si="248"/>
        <v>0</v>
      </c>
      <c r="J690" s="1490">
        <f t="shared" si="248"/>
        <v>0</v>
      </c>
      <c r="K690" s="1490">
        <f t="shared" si="248"/>
        <v>0</v>
      </c>
      <c r="L690" s="1490">
        <f t="shared" si="248"/>
        <v>0</v>
      </c>
      <c r="M690" s="1490">
        <f t="shared" si="248"/>
        <v>0</v>
      </c>
      <c r="N690" s="1490">
        <f t="shared" si="248"/>
        <v>0</v>
      </c>
      <c r="O690" s="1490">
        <f t="shared" si="248"/>
        <v>0</v>
      </c>
      <c r="P690" s="1490">
        <f t="shared" si="248"/>
        <v>0</v>
      </c>
      <c r="Q690" s="1490">
        <f t="shared" si="248"/>
        <v>0</v>
      </c>
      <c r="R690" s="1490">
        <f t="shared" si="248"/>
        <v>0</v>
      </c>
      <c r="S690" s="1490">
        <f t="shared" si="248"/>
        <v>0</v>
      </c>
      <c r="T690" s="1490">
        <f t="shared" si="248"/>
        <v>0</v>
      </c>
      <c r="U690" s="1490">
        <f t="shared" si="248"/>
        <v>0</v>
      </c>
      <c r="V690" s="1490">
        <f t="shared" si="248"/>
        <v>0</v>
      </c>
      <c r="W690" s="1490">
        <f t="shared" si="248"/>
        <v>0</v>
      </c>
      <c r="X690" s="1490">
        <f t="shared" si="248"/>
        <v>0</v>
      </c>
      <c r="Y690" s="1490">
        <f t="shared" si="248"/>
        <v>0</v>
      </c>
      <c r="Z690" s="1490">
        <f t="shared" si="248"/>
        <v>0</v>
      </c>
      <c r="AA690" s="1490">
        <f t="shared" si="248"/>
        <v>0</v>
      </c>
      <c r="AB690" s="1490">
        <f t="shared" si="248"/>
        <v>0</v>
      </c>
      <c r="AC690" s="1490">
        <f t="shared" si="248"/>
        <v>0</v>
      </c>
      <c r="AD690" s="1490">
        <f t="shared" si="248"/>
        <v>0</v>
      </c>
      <c r="AE690" s="1490">
        <f t="shared" si="248"/>
        <v>0</v>
      </c>
      <c r="AF690" s="1490">
        <f t="shared" si="248"/>
        <v>0</v>
      </c>
      <c r="AG690" s="1490">
        <f t="shared" si="248"/>
        <v>0</v>
      </c>
      <c r="AH690" s="1490">
        <f t="shared" si="248"/>
        <v>0</v>
      </c>
      <c r="AI690" s="1490">
        <f t="shared" si="248"/>
        <v>0</v>
      </c>
      <c r="AJ690" s="1490">
        <f t="shared" si="248"/>
        <v>0</v>
      </c>
      <c r="AK690" s="1490">
        <f t="shared" si="248"/>
        <v>0</v>
      </c>
      <c r="AL690" s="1490">
        <f t="shared" si="248"/>
        <v>0</v>
      </c>
      <c r="AM690" s="1841"/>
    </row>
    <row r="691" spans="1:39" ht="12" hidden="1" x14ac:dyDescent="0.2">
      <c r="A691" s="1445">
        <v>342</v>
      </c>
      <c r="B691" s="1057">
        <v>244</v>
      </c>
      <c r="C691" s="11"/>
      <c r="D691" s="964">
        <f t="shared" ref="D691:AL691" si="249">D370+D422+D475+D527+D580+D632</f>
        <v>0</v>
      </c>
      <c r="E691" s="1490">
        <f t="shared" si="249"/>
        <v>0</v>
      </c>
      <c r="F691" s="1490">
        <f t="shared" si="249"/>
        <v>0</v>
      </c>
      <c r="G691" s="1490">
        <f t="shared" si="249"/>
        <v>0</v>
      </c>
      <c r="H691" s="1490">
        <f t="shared" si="249"/>
        <v>0</v>
      </c>
      <c r="I691" s="1490">
        <f t="shared" si="249"/>
        <v>0</v>
      </c>
      <c r="J691" s="1490">
        <f t="shared" si="249"/>
        <v>0</v>
      </c>
      <c r="K691" s="1490">
        <f t="shared" si="249"/>
        <v>0</v>
      </c>
      <c r="L691" s="1490">
        <f t="shared" si="249"/>
        <v>0</v>
      </c>
      <c r="M691" s="1490">
        <f t="shared" si="249"/>
        <v>0</v>
      </c>
      <c r="N691" s="1490">
        <f t="shared" si="249"/>
        <v>0</v>
      </c>
      <c r="O691" s="1490">
        <f t="shared" si="249"/>
        <v>0</v>
      </c>
      <c r="P691" s="1490">
        <f t="shared" si="249"/>
        <v>0</v>
      </c>
      <c r="Q691" s="1490">
        <f t="shared" si="249"/>
        <v>0</v>
      </c>
      <c r="R691" s="1490">
        <f t="shared" si="249"/>
        <v>0</v>
      </c>
      <c r="S691" s="1490">
        <f t="shared" si="249"/>
        <v>0</v>
      </c>
      <c r="T691" s="1490">
        <f t="shared" si="249"/>
        <v>0</v>
      </c>
      <c r="U691" s="1490">
        <f t="shared" si="249"/>
        <v>0</v>
      </c>
      <c r="V691" s="1490">
        <f t="shared" si="249"/>
        <v>0</v>
      </c>
      <c r="W691" s="1490">
        <f t="shared" si="249"/>
        <v>0</v>
      </c>
      <c r="X691" s="1490">
        <f t="shared" si="249"/>
        <v>0</v>
      </c>
      <c r="Y691" s="1490">
        <f t="shared" si="249"/>
        <v>0</v>
      </c>
      <c r="Z691" s="1490">
        <f t="shared" si="249"/>
        <v>0</v>
      </c>
      <c r="AA691" s="1490">
        <f t="shared" si="249"/>
        <v>0</v>
      </c>
      <c r="AB691" s="1490">
        <f t="shared" si="249"/>
        <v>0</v>
      </c>
      <c r="AC691" s="1490">
        <f t="shared" si="249"/>
        <v>0</v>
      </c>
      <c r="AD691" s="1490">
        <f t="shared" si="249"/>
        <v>0</v>
      </c>
      <c r="AE691" s="1490">
        <f t="shared" si="249"/>
        <v>0</v>
      </c>
      <c r="AF691" s="1490">
        <f t="shared" si="249"/>
        <v>0</v>
      </c>
      <c r="AG691" s="1490">
        <f t="shared" si="249"/>
        <v>0</v>
      </c>
      <c r="AH691" s="1490">
        <f t="shared" si="249"/>
        <v>0</v>
      </c>
      <c r="AI691" s="1490">
        <f t="shared" si="249"/>
        <v>0</v>
      </c>
      <c r="AJ691" s="1490">
        <f t="shared" si="249"/>
        <v>0</v>
      </c>
      <c r="AK691" s="1490">
        <f t="shared" si="249"/>
        <v>0</v>
      </c>
      <c r="AL691" s="1490">
        <f t="shared" si="249"/>
        <v>0</v>
      </c>
      <c r="AM691" s="1841"/>
    </row>
    <row r="692" spans="1:39" ht="12" hidden="1" x14ac:dyDescent="0.2">
      <c r="A692" s="1445">
        <v>343</v>
      </c>
      <c r="B692" s="1057">
        <v>244</v>
      </c>
      <c r="C692" s="11"/>
      <c r="D692" s="964">
        <f t="shared" ref="D692:AL692" si="250">D371+D423+D476+D528+D581+D633</f>
        <v>0</v>
      </c>
      <c r="E692" s="1490">
        <f t="shared" si="250"/>
        <v>0</v>
      </c>
      <c r="F692" s="1490">
        <f t="shared" si="250"/>
        <v>0</v>
      </c>
      <c r="G692" s="1490">
        <f t="shared" si="250"/>
        <v>0</v>
      </c>
      <c r="H692" s="1490">
        <f t="shared" si="250"/>
        <v>0</v>
      </c>
      <c r="I692" s="1490">
        <f t="shared" si="250"/>
        <v>0</v>
      </c>
      <c r="J692" s="1490">
        <f t="shared" si="250"/>
        <v>0</v>
      </c>
      <c r="K692" s="1490">
        <f t="shared" si="250"/>
        <v>0</v>
      </c>
      <c r="L692" s="1490">
        <f t="shared" si="250"/>
        <v>0</v>
      </c>
      <c r="M692" s="1490">
        <f t="shared" si="250"/>
        <v>0</v>
      </c>
      <c r="N692" s="1490">
        <f t="shared" si="250"/>
        <v>0</v>
      </c>
      <c r="O692" s="1490">
        <f t="shared" si="250"/>
        <v>0</v>
      </c>
      <c r="P692" s="1490">
        <f t="shared" si="250"/>
        <v>0</v>
      </c>
      <c r="Q692" s="1490">
        <f t="shared" si="250"/>
        <v>0</v>
      </c>
      <c r="R692" s="1490">
        <f t="shared" si="250"/>
        <v>0</v>
      </c>
      <c r="S692" s="1490">
        <f t="shared" si="250"/>
        <v>0</v>
      </c>
      <c r="T692" s="1490">
        <f t="shared" si="250"/>
        <v>0</v>
      </c>
      <c r="U692" s="1490">
        <f t="shared" si="250"/>
        <v>0</v>
      </c>
      <c r="V692" s="1490">
        <f t="shared" si="250"/>
        <v>0</v>
      </c>
      <c r="W692" s="1490">
        <f t="shared" si="250"/>
        <v>0</v>
      </c>
      <c r="X692" s="1490">
        <f t="shared" si="250"/>
        <v>0</v>
      </c>
      <c r="Y692" s="1490">
        <f t="shared" si="250"/>
        <v>0</v>
      </c>
      <c r="Z692" s="1490">
        <f t="shared" si="250"/>
        <v>0</v>
      </c>
      <c r="AA692" s="1490">
        <f t="shared" si="250"/>
        <v>0</v>
      </c>
      <c r="AB692" s="1490">
        <f t="shared" si="250"/>
        <v>0</v>
      </c>
      <c r="AC692" s="1490">
        <f t="shared" si="250"/>
        <v>0</v>
      </c>
      <c r="AD692" s="1490">
        <f t="shared" si="250"/>
        <v>0</v>
      </c>
      <c r="AE692" s="1490">
        <f t="shared" si="250"/>
        <v>0</v>
      </c>
      <c r="AF692" s="1490">
        <f t="shared" si="250"/>
        <v>0</v>
      </c>
      <c r="AG692" s="1490">
        <f t="shared" si="250"/>
        <v>0</v>
      </c>
      <c r="AH692" s="1490">
        <f t="shared" si="250"/>
        <v>0</v>
      </c>
      <c r="AI692" s="1490">
        <f t="shared" si="250"/>
        <v>0</v>
      </c>
      <c r="AJ692" s="1490">
        <f t="shared" si="250"/>
        <v>0</v>
      </c>
      <c r="AK692" s="1490">
        <f t="shared" si="250"/>
        <v>0</v>
      </c>
      <c r="AL692" s="1490">
        <f t="shared" si="250"/>
        <v>0</v>
      </c>
      <c r="AM692" s="1841"/>
    </row>
    <row r="693" spans="1:39" ht="12" hidden="1" x14ac:dyDescent="0.2">
      <c r="A693" s="1445">
        <v>344</v>
      </c>
      <c r="B693" s="1057">
        <v>244</v>
      </c>
      <c r="C693" s="11"/>
      <c r="D693" s="964">
        <f t="shared" ref="D693:AL693" si="251">D372+D424+D477+D529+D582+D634</f>
        <v>0</v>
      </c>
      <c r="E693" s="1490">
        <f t="shared" si="251"/>
        <v>6287</v>
      </c>
      <c r="F693" s="1490">
        <f t="shared" si="251"/>
        <v>19080</v>
      </c>
      <c r="G693" s="1490">
        <f t="shared" si="251"/>
        <v>0</v>
      </c>
      <c r="H693" s="1490">
        <f t="shared" si="251"/>
        <v>0</v>
      </c>
      <c r="I693" s="1490">
        <f t="shared" si="251"/>
        <v>0</v>
      </c>
      <c r="J693" s="1490">
        <f t="shared" si="251"/>
        <v>0</v>
      </c>
      <c r="K693" s="1490">
        <f t="shared" si="251"/>
        <v>0</v>
      </c>
      <c r="L693" s="1490">
        <f t="shared" si="251"/>
        <v>0</v>
      </c>
      <c r="M693" s="1490">
        <f t="shared" si="251"/>
        <v>0</v>
      </c>
      <c r="N693" s="1490">
        <f t="shared" si="251"/>
        <v>0</v>
      </c>
      <c r="O693" s="1490">
        <f t="shared" si="251"/>
        <v>0</v>
      </c>
      <c r="P693" s="1490">
        <f t="shared" si="251"/>
        <v>0</v>
      </c>
      <c r="Q693" s="1490">
        <f t="shared" si="251"/>
        <v>0</v>
      </c>
      <c r="R693" s="1490">
        <f t="shared" si="251"/>
        <v>0</v>
      </c>
      <c r="S693" s="1490">
        <f t="shared" si="251"/>
        <v>6287</v>
      </c>
      <c r="T693" s="1490">
        <f t="shared" si="251"/>
        <v>19080</v>
      </c>
      <c r="U693" s="1490">
        <f t="shared" si="251"/>
        <v>0</v>
      </c>
      <c r="V693" s="1490">
        <f t="shared" si="251"/>
        <v>0</v>
      </c>
      <c r="W693" s="1490">
        <f t="shared" si="251"/>
        <v>0</v>
      </c>
      <c r="X693" s="1490">
        <f t="shared" si="251"/>
        <v>25367</v>
      </c>
      <c r="Y693" s="1490">
        <f t="shared" si="251"/>
        <v>0</v>
      </c>
      <c r="Z693" s="1490">
        <f t="shared" si="251"/>
        <v>0</v>
      </c>
      <c r="AA693" s="1490">
        <f t="shared" si="251"/>
        <v>0</v>
      </c>
      <c r="AB693" s="1490">
        <f t="shared" si="251"/>
        <v>0</v>
      </c>
      <c r="AC693" s="1490">
        <f t="shared" si="251"/>
        <v>0</v>
      </c>
      <c r="AD693" s="1490">
        <f t="shared" si="251"/>
        <v>0</v>
      </c>
      <c r="AE693" s="1490">
        <f t="shared" si="251"/>
        <v>0</v>
      </c>
      <c r="AF693" s="1490">
        <f t="shared" si="251"/>
        <v>0</v>
      </c>
      <c r="AG693" s="1490">
        <f t="shared" si="251"/>
        <v>0</v>
      </c>
      <c r="AH693" s="1490">
        <f t="shared" si="251"/>
        <v>0</v>
      </c>
      <c r="AI693" s="1490">
        <f t="shared" si="251"/>
        <v>0</v>
      </c>
      <c r="AJ693" s="1490">
        <f t="shared" si="251"/>
        <v>0</v>
      </c>
      <c r="AK693" s="1490">
        <f t="shared" si="251"/>
        <v>0</v>
      </c>
      <c r="AL693" s="1490">
        <f t="shared" si="251"/>
        <v>25367</v>
      </c>
      <c r="AM693" s="1841"/>
    </row>
    <row r="694" spans="1:39" ht="12" hidden="1" x14ac:dyDescent="0.2">
      <c r="A694" s="1445">
        <v>345</v>
      </c>
      <c r="B694" s="1057">
        <v>244</v>
      </c>
      <c r="C694" s="11"/>
      <c r="D694" s="964">
        <f t="shared" ref="D694:AL694" si="252">D373+D425+D478+D530+D583+D635</f>
        <v>0</v>
      </c>
      <c r="E694" s="1490">
        <f t="shared" si="252"/>
        <v>0</v>
      </c>
      <c r="F694" s="1490">
        <f t="shared" si="252"/>
        <v>0</v>
      </c>
      <c r="G694" s="1490">
        <f t="shared" si="252"/>
        <v>0</v>
      </c>
      <c r="H694" s="1490">
        <f t="shared" si="252"/>
        <v>0</v>
      </c>
      <c r="I694" s="1490">
        <f t="shared" si="252"/>
        <v>0</v>
      </c>
      <c r="J694" s="1490">
        <f t="shared" si="252"/>
        <v>0</v>
      </c>
      <c r="K694" s="1490">
        <f t="shared" si="252"/>
        <v>0</v>
      </c>
      <c r="L694" s="1490">
        <f t="shared" si="252"/>
        <v>0</v>
      </c>
      <c r="M694" s="1490">
        <f t="shared" si="252"/>
        <v>0</v>
      </c>
      <c r="N694" s="1490">
        <f t="shared" si="252"/>
        <v>0</v>
      </c>
      <c r="O694" s="1490">
        <f t="shared" si="252"/>
        <v>0</v>
      </c>
      <c r="P694" s="1490">
        <f t="shared" si="252"/>
        <v>0</v>
      </c>
      <c r="Q694" s="1490">
        <f t="shared" si="252"/>
        <v>0</v>
      </c>
      <c r="R694" s="1490">
        <f t="shared" si="252"/>
        <v>0</v>
      </c>
      <c r="S694" s="1490">
        <f t="shared" si="252"/>
        <v>0</v>
      </c>
      <c r="T694" s="1490">
        <f t="shared" si="252"/>
        <v>0</v>
      </c>
      <c r="U694" s="1490">
        <f t="shared" si="252"/>
        <v>0</v>
      </c>
      <c r="V694" s="1490">
        <f t="shared" si="252"/>
        <v>0</v>
      </c>
      <c r="W694" s="1490">
        <f t="shared" si="252"/>
        <v>0</v>
      </c>
      <c r="X694" s="1490">
        <f t="shared" si="252"/>
        <v>0</v>
      </c>
      <c r="Y694" s="1490">
        <f t="shared" si="252"/>
        <v>0</v>
      </c>
      <c r="Z694" s="1490">
        <f t="shared" si="252"/>
        <v>0</v>
      </c>
      <c r="AA694" s="1490">
        <f t="shared" si="252"/>
        <v>0</v>
      </c>
      <c r="AB694" s="1490">
        <f t="shared" si="252"/>
        <v>0</v>
      </c>
      <c r="AC694" s="1490">
        <f t="shared" si="252"/>
        <v>0</v>
      </c>
      <c r="AD694" s="1490">
        <f t="shared" si="252"/>
        <v>0</v>
      </c>
      <c r="AE694" s="1490">
        <f t="shared" si="252"/>
        <v>0</v>
      </c>
      <c r="AF694" s="1490">
        <f t="shared" si="252"/>
        <v>0</v>
      </c>
      <c r="AG694" s="1490">
        <f t="shared" si="252"/>
        <v>0</v>
      </c>
      <c r="AH694" s="1490">
        <f t="shared" si="252"/>
        <v>0</v>
      </c>
      <c r="AI694" s="1490">
        <f t="shared" si="252"/>
        <v>0</v>
      </c>
      <c r="AJ694" s="1490">
        <f t="shared" si="252"/>
        <v>0</v>
      </c>
      <c r="AK694" s="1490">
        <f t="shared" si="252"/>
        <v>0</v>
      </c>
      <c r="AL694" s="1490">
        <f t="shared" si="252"/>
        <v>0</v>
      </c>
      <c r="AM694" s="1841"/>
    </row>
    <row r="695" spans="1:39" ht="12" hidden="1" x14ac:dyDescent="0.2">
      <c r="A695" s="1445">
        <v>346</v>
      </c>
      <c r="B695" s="1057">
        <v>244</v>
      </c>
      <c r="C695" s="11"/>
      <c r="D695" s="964">
        <f t="shared" ref="D695:AL695" si="253">D374+D426+D479+D531+D584+D636</f>
        <v>0</v>
      </c>
      <c r="E695" s="1490">
        <f t="shared" si="253"/>
        <v>64914.7</v>
      </c>
      <c r="F695" s="1490">
        <f t="shared" si="253"/>
        <v>240000</v>
      </c>
      <c r="G695" s="1490">
        <f t="shared" si="253"/>
        <v>0</v>
      </c>
      <c r="H695" s="1490">
        <f t="shared" si="253"/>
        <v>0</v>
      </c>
      <c r="I695" s="1490">
        <f t="shared" si="253"/>
        <v>0</v>
      </c>
      <c r="J695" s="1490">
        <f t="shared" si="253"/>
        <v>0</v>
      </c>
      <c r="K695" s="1490">
        <f t="shared" si="253"/>
        <v>0</v>
      </c>
      <c r="L695" s="1490">
        <f t="shared" si="253"/>
        <v>0</v>
      </c>
      <c r="M695" s="1490">
        <f t="shared" si="253"/>
        <v>0</v>
      </c>
      <c r="N695" s="1490">
        <f t="shared" si="253"/>
        <v>0</v>
      </c>
      <c r="O695" s="1490">
        <f t="shared" si="253"/>
        <v>0</v>
      </c>
      <c r="P695" s="1490">
        <f t="shared" si="253"/>
        <v>0</v>
      </c>
      <c r="Q695" s="1490">
        <f t="shared" si="253"/>
        <v>0</v>
      </c>
      <c r="R695" s="1490">
        <f t="shared" si="253"/>
        <v>0</v>
      </c>
      <c r="S695" s="1490">
        <f t="shared" si="253"/>
        <v>64914.7</v>
      </c>
      <c r="T695" s="1490">
        <f t="shared" si="253"/>
        <v>240000</v>
      </c>
      <c r="U695" s="1490">
        <f t="shared" si="253"/>
        <v>0</v>
      </c>
      <c r="V695" s="1490">
        <f t="shared" si="253"/>
        <v>0</v>
      </c>
      <c r="W695" s="1490">
        <f t="shared" si="253"/>
        <v>0</v>
      </c>
      <c r="X695" s="1490">
        <f t="shared" si="253"/>
        <v>304914.7</v>
      </c>
      <c r="Y695" s="1490">
        <f t="shared" si="253"/>
        <v>0</v>
      </c>
      <c r="Z695" s="1490">
        <f t="shared" si="253"/>
        <v>0</v>
      </c>
      <c r="AA695" s="1490">
        <f t="shared" si="253"/>
        <v>0</v>
      </c>
      <c r="AB695" s="1490">
        <f t="shared" si="253"/>
        <v>0</v>
      </c>
      <c r="AC695" s="1490">
        <f t="shared" si="253"/>
        <v>0</v>
      </c>
      <c r="AD695" s="1490">
        <f t="shared" si="253"/>
        <v>0</v>
      </c>
      <c r="AE695" s="1490">
        <f t="shared" si="253"/>
        <v>0</v>
      </c>
      <c r="AF695" s="1490">
        <f t="shared" si="253"/>
        <v>0</v>
      </c>
      <c r="AG695" s="1490">
        <f t="shared" si="253"/>
        <v>0</v>
      </c>
      <c r="AH695" s="1490">
        <f t="shared" si="253"/>
        <v>0</v>
      </c>
      <c r="AI695" s="1490">
        <f t="shared" si="253"/>
        <v>0</v>
      </c>
      <c r="AJ695" s="1490">
        <f t="shared" si="253"/>
        <v>0</v>
      </c>
      <c r="AK695" s="1490">
        <f t="shared" si="253"/>
        <v>0</v>
      </c>
      <c r="AL695" s="1490">
        <f t="shared" si="253"/>
        <v>304914.7</v>
      </c>
      <c r="AM695" s="1841"/>
    </row>
    <row r="696" spans="1:39" ht="12" hidden="1" x14ac:dyDescent="0.2">
      <c r="A696" s="1445">
        <v>349</v>
      </c>
      <c r="B696" s="1057">
        <v>244</v>
      </c>
      <c r="C696" s="11"/>
      <c r="D696" s="964">
        <f t="shared" ref="D696:AL696" si="254">D375+D427+D480+D532+D585+D637</f>
        <v>0</v>
      </c>
      <c r="E696" s="1490">
        <f t="shared" si="254"/>
        <v>0</v>
      </c>
      <c r="F696" s="1490">
        <f t="shared" si="254"/>
        <v>40000</v>
      </c>
      <c r="G696" s="1490">
        <f t="shared" si="254"/>
        <v>0</v>
      </c>
      <c r="H696" s="1490">
        <f t="shared" si="254"/>
        <v>0</v>
      </c>
      <c r="I696" s="1490">
        <f t="shared" si="254"/>
        <v>0</v>
      </c>
      <c r="J696" s="1490">
        <f t="shared" si="254"/>
        <v>0</v>
      </c>
      <c r="K696" s="1490">
        <f t="shared" si="254"/>
        <v>0</v>
      </c>
      <c r="L696" s="1490">
        <f t="shared" si="254"/>
        <v>0</v>
      </c>
      <c r="M696" s="1490">
        <f t="shared" si="254"/>
        <v>0</v>
      </c>
      <c r="N696" s="1490">
        <f t="shared" si="254"/>
        <v>0</v>
      </c>
      <c r="O696" s="1490">
        <f t="shared" si="254"/>
        <v>0</v>
      </c>
      <c r="P696" s="1490">
        <f t="shared" si="254"/>
        <v>0</v>
      </c>
      <c r="Q696" s="1490">
        <f t="shared" si="254"/>
        <v>0</v>
      </c>
      <c r="R696" s="1490">
        <f t="shared" si="254"/>
        <v>0</v>
      </c>
      <c r="S696" s="1490">
        <f t="shared" si="254"/>
        <v>0</v>
      </c>
      <c r="T696" s="1490">
        <f t="shared" si="254"/>
        <v>40000</v>
      </c>
      <c r="U696" s="1490">
        <f t="shared" si="254"/>
        <v>0</v>
      </c>
      <c r="V696" s="1490">
        <f t="shared" si="254"/>
        <v>0</v>
      </c>
      <c r="W696" s="1490">
        <f t="shared" si="254"/>
        <v>0</v>
      </c>
      <c r="X696" s="1490">
        <f t="shared" si="254"/>
        <v>40000</v>
      </c>
      <c r="Y696" s="1490">
        <f t="shared" si="254"/>
        <v>0</v>
      </c>
      <c r="Z696" s="1490">
        <f t="shared" si="254"/>
        <v>0</v>
      </c>
      <c r="AA696" s="1490">
        <f t="shared" si="254"/>
        <v>0</v>
      </c>
      <c r="AB696" s="1490">
        <f t="shared" si="254"/>
        <v>0</v>
      </c>
      <c r="AC696" s="1490">
        <f t="shared" si="254"/>
        <v>0</v>
      </c>
      <c r="AD696" s="1490">
        <f t="shared" si="254"/>
        <v>0</v>
      </c>
      <c r="AE696" s="1490">
        <f t="shared" si="254"/>
        <v>0</v>
      </c>
      <c r="AF696" s="1490">
        <f t="shared" si="254"/>
        <v>0</v>
      </c>
      <c r="AG696" s="1490">
        <f t="shared" si="254"/>
        <v>0</v>
      </c>
      <c r="AH696" s="1490">
        <f t="shared" si="254"/>
        <v>0</v>
      </c>
      <c r="AI696" s="1490">
        <f t="shared" si="254"/>
        <v>0</v>
      </c>
      <c r="AJ696" s="1490">
        <f t="shared" si="254"/>
        <v>0</v>
      </c>
      <c r="AK696" s="1490">
        <f t="shared" si="254"/>
        <v>0</v>
      </c>
      <c r="AL696" s="1490">
        <f t="shared" si="254"/>
        <v>40000</v>
      </c>
      <c r="AM696" s="1841"/>
    </row>
    <row r="697" spans="1:39" ht="12" hidden="1" x14ac:dyDescent="0.2">
      <c r="A697" s="1431" t="s">
        <v>829</v>
      </c>
      <c r="B697" s="269">
        <v>244</v>
      </c>
      <c r="C697" s="123">
        <f>C376+C428+C481+C533+C586+C638</f>
        <v>0</v>
      </c>
      <c r="D697" s="964">
        <f t="shared" ref="D697:AL697" si="255">D376+D428+D481+D533+D586+D638</f>
        <v>0</v>
      </c>
      <c r="E697" s="1490">
        <f t="shared" si="255"/>
        <v>0</v>
      </c>
      <c r="F697" s="1490">
        <f t="shared" si="255"/>
        <v>0</v>
      </c>
      <c r="G697" s="1490">
        <f t="shared" si="255"/>
        <v>0</v>
      </c>
      <c r="H697" s="1490">
        <f t="shared" si="255"/>
        <v>0</v>
      </c>
      <c r="I697" s="1490">
        <f t="shared" si="255"/>
        <v>0</v>
      </c>
      <c r="J697" s="1490">
        <f t="shared" si="255"/>
        <v>0</v>
      </c>
      <c r="K697" s="1490">
        <f t="shared" si="255"/>
        <v>0</v>
      </c>
      <c r="L697" s="1490">
        <f t="shared" si="255"/>
        <v>0</v>
      </c>
      <c r="M697" s="1490">
        <f t="shared" si="255"/>
        <v>0</v>
      </c>
      <c r="N697" s="1490">
        <f t="shared" si="255"/>
        <v>0</v>
      </c>
      <c r="O697" s="1490">
        <f t="shared" si="255"/>
        <v>0</v>
      </c>
      <c r="P697" s="1490">
        <f t="shared" si="255"/>
        <v>0</v>
      </c>
      <c r="Q697" s="1490">
        <f t="shared" si="255"/>
        <v>0</v>
      </c>
      <c r="R697" s="1490">
        <f t="shared" si="255"/>
        <v>0</v>
      </c>
      <c r="S697" s="1490">
        <f t="shared" si="255"/>
        <v>0</v>
      </c>
      <c r="T697" s="1490">
        <f t="shared" si="255"/>
        <v>0</v>
      </c>
      <c r="U697" s="1490">
        <f t="shared" si="255"/>
        <v>0</v>
      </c>
      <c r="V697" s="1490">
        <f t="shared" si="255"/>
        <v>0</v>
      </c>
      <c r="W697" s="1490">
        <f t="shared" si="255"/>
        <v>0</v>
      </c>
      <c r="X697" s="1490">
        <f t="shared" si="255"/>
        <v>0</v>
      </c>
      <c r="Y697" s="1490">
        <f t="shared" si="255"/>
        <v>0</v>
      </c>
      <c r="Z697" s="1490">
        <f t="shared" si="255"/>
        <v>0</v>
      </c>
      <c r="AA697" s="1490">
        <f t="shared" si="255"/>
        <v>0</v>
      </c>
      <c r="AB697" s="1490">
        <f t="shared" si="255"/>
        <v>0</v>
      </c>
      <c r="AC697" s="1490">
        <f t="shared" si="255"/>
        <v>0</v>
      </c>
      <c r="AD697" s="1490">
        <f t="shared" si="255"/>
        <v>0</v>
      </c>
      <c r="AE697" s="1490">
        <f t="shared" si="255"/>
        <v>0</v>
      </c>
      <c r="AF697" s="1490">
        <f t="shared" si="255"/>
        <v>0</v>
      </c>
      <c r="AG697" s="1490">
        <f t="shared" si="255"/>
        <v>0</v>
      </c>
      <c r="AH697" s="1490">
        <f t="shared" si="255"/>
        <v>0</v>
      </c>
      <c r="AI697" s="1490">
        <f t="shared" si="255"/>
        <v>0</v>
      </c>
      <c r="AJ697" s="1490">
        <f t="shared" si="255"/>
        <v>0</v>
      </c>
      <c r="AK697" s="1490">
        <f t="shared" si="255"/>
        <v>0</v>
      </c>
      <c r="AL697" s="1490">
        <f t="shared" si="255"/>
        <v>0</v>
      </c>
      <c r="AM697" s="1841"/>
    </row>
    <row r="698" spans="1:39" ht="12" hidden="1" x14ac:dyDescent="0.2">
      <c r="A698" s="1431" t="s">
        <v>830</v>
      </c>
      <c r="B698" s="269">
        <v>244</v>
      </c>
      <c r="C698" s="123">
        <f>C377+C429+C482+C534+C587+C639</f>
        <v>0</v>
      </c>
      <c r="D698" s="964">
        <f t="shared" ref="D698:AL698" si="256">D377+D429+D482+D534+D587+D639</f>
        <v>0</v>
      </c>
      <c r="E698" s="1490">
        <f t="shared" si="256"/>
        <v>0</v>
      </c>
      <c r="F698" s="1490">
        <f t="shared" si="256"/>
        <v>0</v>
      </c>
      <c r="G698" s="1490">
        <f t="shared" si="256"/>
        <v>0</v>
      </c>
      <c r="H698" s="1490">
        <f t="shared" si="256"/>
        <v>0</v>
      </c>
      <c r="I698" s="1490">
        <f t="shared" si="256"/>
        <v>0</v>
      </c>
      <c r="J698" s="1490">
        <f t="shared" si="256"/>
        <v>0</v>
      </c>
      <c r="K698" s="1490">
        <f t="shared" si="256"/>
        <v>0</v>
      </c>
      <c r="L698" s="1490">
        <f t="shared" si="256"/>
        <v>0</v>
      </c>
      <c r="M698" s="1490">
        <f t="shared" si="256"/>
        <v>0</v>
      </c>
      <c r="N698" s="1490">
        <f t="shared" si="256"/>
        <v>0</v>
      </c>
      <c r="O698" s="1490">
        <f t="shared" si="256"/>
        <v>0</v>
      </c>
      <c r="P698" s="1490">
        <f t="shared" si="256"/>
        <v>0</v>
      </c>
      <c r="Q698" s="1490">
        <f t="shared" si="256"/>
        <v>0</v>
      </c>
      <c r="R698" s="1490">
        <f t="shared" si="256"/>
        <v>0</v>
      </c>
      <c r="S698" s="1490">
        <f t="shared" si="256"/>
        <v>0</v>
      </c>
      <c r="T698" s="1490">
        <f t="shared" si="256"/>
        <v>0</v>
      </c>
      <c r="U698" s="1490">
        <f t="shared" si="256"/>
        <v>0</v>
      </c>
      <c r="V698" s="1490">
        <f t="shared" si="256"/>
        <v>0</v>
      </c>
      <c r="W698" s="1490">
        <f t="shared" si="256"/>
        <v>0</v>
      </c>
      <c r="X698" s="1490">
        <f t="shared" si="256"/>
        <v>0</v>
      </c>
      <c r="Y698" s="1490">
        <f t="shared" si="256"/>
        <v>0</v>
      </c>
      <c r="Z698" s="1490">
        <f t="shared" si="256"/>
        <v>0</v>
      </c>
      <c r="AA698" s="1490">
        <f>AA377+AA429+AA482+AA534+AA587+AA639</f>
        <v>0</v>
      </c>
      <c r="AB698" s="1490">
        <f t="shared" si="256"/>
        <v>0</v>
      </c>
      <c r="AC698" s="1490">
        <f t="shared" si="256"/>
        <v>0</v>
      </c>
      <c r="AD698" s="1490">
        <f t="shared" si="256"/>
        <v>0</v>
      </c>
      <c r="AE698" s="1490">
        <f t="shared" si="256"/>
        <v>0</v>
      </c>
      <c r="AF698" s="1490">
        <f t="shared" si="256"/>
        <v>0</v>
      </c>
      <c r="AG698" s="1490">
        <f t="shared" si="256"/>
        <v>0</v>
      </c>
      <c r="AH698" s="1490">
        <f t="shared" si="256"/>
        <v>0</v>
      </c>
      <c r="AI698" s="1490">
        <f t="shared" si="256"/>
        <v>0</v>
      </c>
      <c r="AJ698" s="1490">
        <f t="shared" si="256"/>
        <v>0</v>
      </c>
      <c r="AK698" s="1490">
        <f t="shared" si="256"/>
        <v>0</v>
      </c>
      <c r="AL698" s="1490">
        <f t="shared" si="256"/>
        <v>0</v>
      </c>
      <c r="AM698" s="1841"/>
    </row>
    <row r="699" spans="1:39" ht="12" hidden="1" x14ac:dyDescent="0.2">
      <c r="A699" s="1447" t="s">
        <v>204</v>
      </c>
      <c r="B699" s="433"/>
      <c r="C699" s="1059">
        <f>C644+C645+C646+C648+C649+C652+C657+C658+C663+C667+C668+C669+C674+C687+C688+C689+C697+C698</f>
        <v>0</v>
      </c>
      <c r="D699" s="1059">
        <f>D644+D645+D646+D648+D649+D652+D657+D658+D663+D667+D668+D669+D674+D687+D688+D689+D697+D698+D673+D666+D647</f>
        <v>0</v>
      </c>
      <c r="E699" s="1491">
        <f t="shared" ref="E699:AL699" si="257">E644+E645+E646+E648+E649+E652+E657+E658+E663+E667+E668+E669+E674+E687+E688+E689+E697+E698+E673+E666+E647</f>
        <v>2950000</v>
      </c>
      <c r="F699" s="1491">
        <f t="shared" si="257"/>
        <v>9434240</v>
      </c>
      <c r="G699" s="1491">
        <f t="shared" si="257"/>
        <v>0</v>
      </c>
      <c r="H699" s="1491">
        <f t="shared" si="257"/>
        <v>0</v>
      </c>
      <c r="I699" s="1491">
        <f t="shared" si="257"/>
        <v>0</v>
      </c>
      <c r="J699" s="1491">
        <f t="shared" si="257"/>
        <v>0</v>
      </c>
      <c r="K699" s="1491">
        <f t="shared" si="257"/>
        <v>0</v>
      </c>
      <c r="L699" s="1491">
        <f t="shared" si="257"/>
        <v>0</v>
      </c>
      <c r="M699" s="1491">
        <f t="shared" si="257"/>
        <v>0</v>
      </c>
      <c r="N699" s="1491">
        <f t="shared" si="257"/>
        <v>0</v>
      </c>
      <c r="O699" s="1491">
        <f t="shared" si="257"/>
        <v>0</v>
      </c>
      <c r="P699" s="1491">
        <f t="shared" si="257"/>
        <v>0</v>
      </c>
      <c r="Q699" s="1491">
        <f t="shared" si="257"/>
        <v>0</v>
      </c>
      <c r="R699" s="1491">
        <f t="shared" si="257"/>
        <v>0</v>
      </c>
      <c r="S699" s="1491">
        <f t="shared" si="257"/>
        <v>2950000</v>
      </c>
      <c r="T699" s="1491">
        <f t="shared" si="257"/>
        <v>9434240</v>
      </c>
      <c r="U699" s="1491">
        <f t="shared" si="257"/>
        <v>0</v>
      </c>
      <c r="V699" s="1491">
        <f t="shared" si="257"/>
        <v>0</v>
      </c>
      <c r="W699" s="1491">
        <f t="shared" si="257"/>
        <v>0</v>
      </c>
      <c r="X699" s="1491">
        <f t="shared" si="257"/>
        <v>12384240</v>
      </c>
      <c r="Y699" s="1491">
        <f t="shared" si="257"/>
        <v>0</v>
      </c>
      <c r="Z699" s="1491">
        <f t="shared" si="257"/>
        <v>2178038.7400000002</v>
      </c>
      <c r="AA699" s="1491">
        <f>AA644+AA645+AA646+AA648+AA649+AA652+AA657+AA658+AA663+AA667+AA668+AA669+AA674+AA687+AA688+AA689+AA697+AA698+AA673+AA666+AA647</f>
        <v>0</v>
      </c>
      <c r="AB699" s="1491">
        <f t="shared" si="257"/>
        <v>200640</v>
      </c>
      <c r="AC699" s="1491">
        <f t="shared" si="257"/>
        <v>0</v>
      </c>
      <c r="AD699" s="1491">
        <f t="shared" si="257"/>
        <v>660650</v>
      </c>
      <c r="AE699" s="1491">
        <f t="shared" si="257"/>
        <v>0</v>
      </c>
      <c r="AF699" s="1491">
        <f t="shared" si="257"/>
        <v>0</v>
      </c>
      <c r="AG699" s="1491">
        <f t="shared" si="257"/>
        <v>0</v>
      </c>
      <c r="AH699" s="1491">
        <f t="shared" si="257"/>
        <v>2838688.74</v>
      </c>
      <c r="AI699" s="1491">
        <f t="shared" si="257"/>
        <v>200640</v>
      </c>
      <c r="AJ699" s="1491">
        <f t="shared" si="257"/>
        <v>0</v>
      </c>
      <c r="AK699" s="1491">
        <f t="shared" si="257"/>
        <v>3039328.74</v>
      </c>
      <c r="AL699" s="1491">
        <f t="shared" si="257"/>
        <v>15423568.74</v>
      </c>
      <c r="AM699" s="1842"/>
    </row>
    <row r="700" spans="1:39" ht="11.25" hidden="1" customHeight="1" x14ac:dyDescent="0.2">
      <c r="A700" s="1425">
        <v>211</v>
      </c>
      <c r="B700" s="1051">
        <v>111</v>
      </c>
      <c r="C700" s="11"/>
      <c r="D700" s="58"/>
      <c r="E700" s="1487">
        <f>'НЗ 2-экз'!E695</f>
        <v>400000</v>
      </c>
      <c r="F700" s="1487">
        <f>'НЗ 2-экз'!F695</f>
        <v>2340900.4500000002</v>
      </c>
      <c r="G700" s="1487">
        <f>'НЗ 2-экз'!G695</f>
        <v>0</v>
      </c>
      <c r="H700" s="1487">
        <f>'НЗ 2-экз'!H695</f>
        <v>0</v>
      </c>
      <c r="I700" s="1487">
        <f>'НЗ 2-экз'!I695</f>
        <v>0</v>
      </c>
      <c r="J700" s="1487">
        <f>'НЗ 2-экз'!J695</f>
        <v>0</v>
      </c>
      <c r="K700" s="1487">
        <f>'НЗ 2-экз'!K695</f>
        <v>0</v>
      </c>
      <c r="L700" s="1487">
        <f>'НЗ 2-экз'!L695</f>
        <v>0</v>
      </c>
      <c r="M700" s="1487">
        <f>'НЗ 2-экз'!M695</f>
        <v>0</v>
      </c>
      <c r="N700" s="1487">
        <f>'НЗ 2-экз'!N695</f>
        <v>0</v>
      </c>
      <c r="O700" s="1487">
        <f>'НЗ 2-экз'!O695</f>
        <v>0</v>
      </c>
      <c r="P700" s="1487">
        <f>'НЗ 2-экз'!P695</f>
        <v>0</v>
      </c>
      <c r="Q700" s="1487">
        <f>'НЗ 2-экз'!Q695</f>
        <v>0</v>
      </c>
      <c r="R700" s="1487">
        <f>'НЗ 2-экз'!R695</f>
        <v>0</v>
      </c>
      <c r="S700" s="1487">
        <f>'НЗ 2-экз'!S695</f>
        <v>400000</v>
      </c>
      <c r="T700" s="1487">
        <f>'НЗ 2-экз'!T695</f>
        <v>2340900.4500000002</v>
      </c>
      <c r="U700" s="1487">
        <f>'НЗ 2-экз'!U695</f>
        <v>0</v>
      </c>
      <c r="V700" s="1487">
        <f>'НЗ 2-экз'!V695</f>
        <v>0</v>
      </c>
      <c r="W700" s="1487">
        <f>'НЗ 2-экз'!W695</f>
        <v>0</v>
      </c>
      <c r="X700" s="1487">
        <f>'НЗ 2-экз'!X695</f>
        <v>2740900.45</v>
      </c>
      <c r="Y700" s="1487">
        <f>'НЗ 2-экз'!Y695</f>
        <v>0</v>
      </c>
      <c r="Z700" s="1487">
        <f>'НЗ 2-экз'!Z695</f>
        <v>0</v>
      </c>
      <c r="AA700" s="1487">
        <f>'НЗ 2-экз'!AA695</f>
        <v>0</v>
      </c>
      <c r="AB700" s="1487">
        <f>'НЗ 2-экз'!AB695</f>
        <v>0</v>
      </c>
      <c r="AC700" s="1487">
        <f>'НЗ 2-экз'!AC695</f>
        <v>0</v>
      </c>
      <c r="AD700" s="1487">
        <f>'НЗ 2-экз'!AD695</f>
        <v>0</v>
      </c>
      <c r="AE700" s="1488"/>
      <c r="AF700" s="1488"/>
      <c r="AG700" s="1488">
        <f t="shared" ref="AG700:AG748" si="258">Y700+AC700</f>
        <v>0</v>
      </c>
      <c r="AH700" s="1488">
        <f>Z700+AD700+AA700</f>
        <v>0</v>
      </c>
      <c r="AI700" s="1488">
        <f t="shared" ref="AI700:AI748" si="259">AB700</f>
        <v>0</v>
      </c>
      <c r="AJ700" s="1488">
        <f>AE700+AF700</f>
        <v>0</v>
      </c>
      <c r="AK700" s="1488">
        <f>SUM(Y700:AF700)</f>
        <v>0</v>
      </c>
      <c r="AL700" s="1488">
        <f t="shared" ref="AL700:AL748" si="260">C700+X700+AK700</f>
        <v>2740900.45</v>
      </c>
      <c r="AM700" s="1839" t="s">
        <v>1326</v>
      </c>
    </row>
    <row r="701" spans="1:39" ht="11.25" hidden="1" customHeight="1" x14ac:dyDescent="0.2">
      <c r="A701" s="1425">
        <v>212</v>
      </c>
      <c r="B701" s="1051">
        <v>112</v>
      </c>
      <c r="C701" s="11"/>
      <c r="D701" s="58"/>
      <c r="E701" s="1487">
        <f>'НЗ 2-экз'!E696</f>
        <v>0</v>
      </c>
      <c r="F701" s="1487">
        <f>'НЗ 2-экз'!F696</f>
        <v>0</v>
      </c>
      <c r="G701" s="1487">
        <f>'НЗ 2-экз'!G696</f>
        <v>0</v>
      </c>
      <c r="H701" s="1487">
        <f>'НЗ 2-экз'!H696</f>
        <v>0</v>
      </c>
      <c r="I701" s="1487">
        <f>'НЗ 2-экз'!I696</f>
        <v>0</v>
      </c>
      <c r="J701" s="1487">
        <f>'НЗ 2-экз'!J696</f>
        <v>0</v>
      </c>
      <c r="K701" s="1487">
        <f>'НЗ 2-экз'!K696</f>
        <v>0</v>
      </c>
      <c r="L701" s="1487">
        <f>'НЗ 2-экз'!L696</f>
        <v>0</v>
      </c>
      <c r="M701" s="1487">
        <f>'НЗ 2-экз'!M696</f>
        <v>0</v>
      </c>
      <c r="N701" s="1487">
        <f>'НЗ 2-экз'!N696</f>
        <v>0</v>
      </c>
      <c r="O701" s="1487">
        <f>'НЗ 2-экз'!O696</f>
        <v>0</v>
      </c>
      <c r="P701" s="1487">
        <f>'НЗ 2-экз'!P696</f>
        <v>0</v>
      </c>
      <c r="Q701" s="1487">
        <f>'НЗ 2-экз'!Q696</f>
        <v>0</v>
      </c>
      <c r="R701" s="1487">
        <f>'НЗ 2-экз'!R696</f>
        <v>0</v>
      </c>
      <c r="S701" s="1487">
        <f>'НЗ 2-экз'!S696</f>
        <v>0</v>
      </c>
      <c r="T701" s="1487">
        <f>'НЗ 2-экз'!T696</f>
        <v>0</v>
      </c>
      <c r="U701" s="1487">
        <f>'НЗ 2-экз'!U696</f>
        <v>0</v>
      </c>
      <c r="V701" s="1487">
        <f>'НЗ 2-экз'!V696</f>
        <v>0</v>
      </c>
      <c r="W701" s="1487">
        <f>'НЗ 2-экз'!W696</f>
        <v>0</v>
      </c>
      <c r="X701" s="1487">
        <f>'НЗ 2-экз'!X696</f>
        <v>0</v>
      </c>
      <c r="Y701" s="1487">
        <f>'НЗ 2-экз'!Y696</f>
        <v>0</v>
      </c>
      <c r="Z701" s="1487">
        <f>'НЗ 2-экз'!Z696</f>
        <v>0</v>
      </c>
      <c r="AA701" s="1487">
        <f>'НЗ 2-экз'!AA696</f>
        <v>0</v>
      </c>
      <c r="AB701" s="1487">
        <f>'НЗ 2-экз'!AB696</f>
        <v>0</v>
      </c>
      <c r="AC701" s="1487">
        <f>'НЗ 2-экз'!AC696</f>
        <v>0</v>
      </c>
      <c r="AD701" s="1487">
        <f>'НЗ 2-экз'!AD696</f>
        <v>0</v>
      </c>
      <c r="AE701" s="1488"/>
      <c r="AF701" s="1488"/>
      <c r="AG701" s="1488">
        <f t="shared" si="258"/>
        <v>0</v>
      </c>
      <c r="AH701" s="1488">
        <f t="shared" ref="AH701:AH746" si="261">Z701+AD701+AA701</f>
        <v>0</v>
      </c>
      <c r="AI701" s="1488">
        <f t="shared" si="259"/>
        <v>0</v>
      </c>
      <c r="AJ701" s="1488">
        <f t="shared" ref="AJ701:AJ746" si="262">AE701+AF701</f>
        <v>0</v>
      </c>
      <c r="AK701" s="1488">
        <f t="shared" ref="AK701:AK746" si="263">SUM(Y701:AF701)</f>
        <v>0</v>
      </c>
      <c r="AL701" s="1488">
        <f t="shared" si="260"/>
        <v>0</v>
      </c>
      <c r="AM701" s="1839"/>
    </row>
    <row r="702" spans="1:39" ht="11.25" hidden="1" customHeight="1" x14ac:dyDescent="0.2">
      <c r="A702" s="1426">
        <v>213</v>
      </c>
      <c r="B702" s="1053">
        <v>119</v>
      </c>
      <c r="C702" s="12"/>
      <c r="D702" s="58"/>
      <c r="E702" s="1487">
        <f>'НЗ 2-экз'!E697</f>
        <v>350000</v>
      </c>
      <c r="F702" s="1487">
        <f>'НЗ 2-экз'!F697</f>
        <v>324953.55000000005</v>
      </c>
      <c r="G702" s="1487">
        <f>'НЗ 2-экз'!G697</f>
        <v>0</v>
      </c>
      <c r="H702" s="1487">
        <f>'НЗ 2-экз'!H697</f>
        <v>0</v>
      </c>
      <c r="I702" s="1487">
        <f>'НЗ 2-экз'!I697</f>
        <v>0</v>
      </c>
      <c r="J702" s="1487">
        <f>'НЗ 2-экз'!J697</f>
        <v>0</v>
      </c>
      <c r="K702" s="1487">
        <f>'НЗ 2-экз'!K697</f>
        <v>0</v>
      </c>
      <c r="L702" s="1487">
        <f>'НЗ 2-экз'!L697</f>
        <v>0</v>
      </c>
      <c r="M702" s="1487">
        <f>'НЗ 2-экз'!M697</f>
        <v>0</v>
      </c>
      <c r="N702" s="1487">
        <f>'НЗ 2-экз'!N697</f>
        <v>0</v>
      </c>
      <c r="O702" s="1487">
        <f>'НЗ 2-экз'!O697</f>
        <v>0</v>
      </c>
      <c r="P702" s="1487">
        <f>'НЗ 2-экз'!P697</f>
        <v>0</v>
      </c>
      <c r="Q702" s="1487">
        <f>'НЗ 2-экз'!Q697</f>
        <v>0</v>
      </c>
      <c r="R702" s="1487">
        <f>'НЗ 2-экз'!R697</f>
        <v>0</v>
      </c>
      <c r="S702" s="1487">
        <f>'НЗ 2-экз'!S697</f>
        <v>350000</v>
      </c>
      <c r="T702" s="1487">
        <f>'НЗ 2-экз'!T697</f>
        <v>324953.55000000005</v>
      </c>
      <c r="U702" s="1487">
        <f>'НЗ 2-экз'!U697</f>
        <v>0</v>
      </c>
      <c r="V702" s="1487">
        <f>'НЗ 2-экз'!V697</f>
        <v>0</v>
      </c>
      <c r="W702" s="1487">
        <f>'НЗ 2-экз'!W697</f>
        <v>0</v>
      </c>
      <c r="X702" s="1487">
        <f>'НЗ 2-экз'!X697</f>
        <v>674953.55</v>
      </c>
      <c r="Y702" s="1487">
        <f>'НЗ 2-экз'!Y697</f>
        <v>0</v>
      </c>
      <c r="Z702" s="1487">
        <f>'НЗ 2-экз'!Z697</f>
        <v>0</v>
      </c>
      <c r="AA702" s="1487">
        <f>'НЗ 2-экз'!AA697</f>
        <v>0</v>
      </c>
      <c r="AB702" s="1487">
        <f>'НЗ 2-экз'!AB697</f>
        <v>0</v>
      </c>
      <c r="AC702" s="1487">
        <f>'НЗ 2-экз'!AC697</f>
        <v>0</v>
      </c>
      <c r="AD702" s="1487">
        <f>'НЗ 2-экз'!AD697</f>
        <v>0</v>
      </c>
      <c r="AE702" s="1488"/>
      <c r="AF702" s="1488"/>
      <c r="AG702" s="1488">
        <f t="shared" si="258"/>
        <v>0</v>
      </c>
      <c r="AH702" s="1488">
        <f t="shared" si="261"/>
        <v>0</v>
      </c>
      <c r="AI702" s="1488">
        <f t="shared" si="259"/>
        <v>0</v>
      </c>
      <c r="AJ702" s="1488">
        <f t="shared" si="262"/>
        <v>0</v>
      </c>
      <c r="AK702" s="1488">
        <f t="shared" si="263"/>
        <v>0</v>
      </c>
      <c r="AL702" s="1488">
        <f t="shared" si="260"/>
        <v>674953.55</v>
      </c>
      <c r="AM702" s="1839"/>
    </row>
    <row r="703" spans="1:39" ht="11.25" hidden="1" customHeight="1" x14ac:dyDescent="0.2">
      <c r="A703" s="1426">
        <v>214</v>
      </c>
      <c r="B703" s="1053">
        <v>112</v>
      </c>
      <c r="C703" s="12"/>
      <c r="D703" s="58"/>
      <c r="E703" s="1487">
        <f>'НЗ 2-экз'!E698</f>
        <v>0</v>
      </c>
      <c r="F703" s="1487">
        <f>'НЗ 2-экз'!F698</f>
        <v>0</v>
      </c>
      <c r="G703" s="1487">
        <f>'НЗ 2-экз'!G698</f>
        <v>0</v>
      </c>
      <c r="H703" s="1487">
        <f>'НЗ 2-экз'!H698</f>
        <v>0</v>
      </c>
      <c r="I703" s="1487">
        <f>'НЗ 2-экз'!I698</f>
        <v>0</v>
      </c>
      <c r="J703" s="1487">
        <f>'НЗ 2-экз'!J698</f>
        <v>0</v>
      </c>
      <c r="K703" s="1487">
        <f>'НЗ 2-экз'!K698</f>
        <v>0</v>
      </c>
      <c r="L703" s="1487">
        <f>'НЗ 2-экз'!L698</f>
        <v>0</v>
      </c>
      <c r="M703" s="1487">
        <f>'НЗ 2-экз'!M698</f>
        <v>0</v>
      </c>
      <c r="N703" s="1487">
        <f>'НЗ 2-экз'!N698</f>
        <v>0</v>
      </c>
      <c r="O703" s="1487">
        <f>'НЗ 2-экз'!O698</f>
        <v>0</v>
      </c>
      <c r="P703" s="1487">
        <f>'НЗ 2-экз'!P698</f>
        <v>0</v>
      </c>
      <c r="Q703" s="1487">
        <f>'НЗ 2-экз'!Q698</f>
        <v>0</v>
      </c>
      <c r="R703" s="1487">
        <f>'НЗ 2-экз'!R698</f>
        <v>0</v>
      </c>
      <c r="S703" s="1487">
        <f>'НЗ 2-экз'!S698</f>
        <v>0</v>
      </c>
      <c r="T703" s="1487">
        <f>'НЗ 2-экз'!T698</f>
        <v>0</v>
      </c>
      <c r="U703" s="1487">
        <f>'НЗ 2-экз'!U698</f>
        <v>0</v>
      </c>
      <c r="V703" s="1487">
        <f>'НЗ 2-экз'!V698</f>
        <v>0</v>
      </c>
      <c r="W703" s="1487">
        <f>'НЗ 2-экз'!W698</f>
        <v>0</v>
      </c>
      <c r="X703" s="1487">
        <f>'НЗ 2-экз'!X698</f>
        <v>0</v>
      </c>
      <c r="Y703" s="1487">
        <f>'НЗ 2-экз'!Y698</f>
        <v>0</v>
      </c>
      <c r="Z703" s="1487">
        <f>'НЗ 2-экз'!Z698</f>
        <v>0</v>
      </c>
      <c r="AA703" s="1487">
        <f>'НЗ 2-экз'!AA698</f>
        <v>0</v>
      </c>
      <c r="AB703" s="1487">
        <f>'НЗ 2-экз'!AB698</f>
        <v>0</v>
      </c>
      <c r="AC703" s="1487">
        <f>'НЗ 2-экз'!AC698</f>
        <v>0</v>
      </c>
      <c r="AD703" s="1487">
        <f>'НЗ 2-экз'!AD698</f>
        <v>0</v>
      </c>
      <c r="AE703" s="1488"/>
      <c r="AF703" s="1488"/>
      <c r="AG703" s="1488">
        <f t="shared" si="258"/>
        <v>0</v>
      </c>
      <c r="AH703" s="1488">
        <f t="shared" si="261"/>
        <v>0</v>
      </c>
      <c r="AI703" s="1488">
        <f t="shared" si="259"/>
        <v>0</v>
      </c>
      <c r="AJ703" s="1488">
        <f t="shared" si="262"/>
        <v>0</v>
      </c>
      <c r="AK703" s="1488">
        <f t="shared" si="263"/>
        <v>0</v>
      </c>
      <c r="AL703" s="1488">
        <f t="shared" si="260"/>
        <v>0</v>
      </c>
      <c r="AM703" s="1839"/>
    </row>
    <row r="704" spans="1:39" ht="11.25" hidden="1" customHeight="1" x14ac:dyDescent="0.2">
      <c r="A704" s="1425">
        <v>221</v>
      </c>
      <c r="B704" s="1051">
        <v>244</v>
      </c>
      <c r="C704" s="11"/>
      <c r="D704" s="58"/>
      <c r="E704" s="1487">
        <f>'НЗ 2-экз'!E699</f>
        <v>4000</v>
      </c>
      <c r="F704" s="1487">
        <f>'НЗ 2-экз'!F699</f>
        <v>1000</v>
      </c>
      <c r="G704" s="1487">
        <f>'НЗ 2-экз'!G699</f>
        <v>0</v>
      </c>
      <c r="H704" s="1487">
        <f>'НЗ 2-экз'!H699</f>
        <v>0</v>
      </c>
      <c r="I704" s="1487">
        <f>'НЗ 2-экз'!I699</f>
        <v>0</v>
      </c>
      <c r="J704" s="1487">
        <f>'НЗ 2-экз'!J699</f>
        <v>0</v>
      </c>
      <c r="K704" s="1487">
        <f>'НЗ 2-экз'!K699</f>
        <v>0</v>
      </c>
      <c r="L704" s="1487">
        <f>'НЗ 2-экз'!L699</f>
        <v>0</v>
      </c>
      <c r="M704" s="1487">
        <f>'НЗ 2-экз'!M699</f>
        <v>0</v>
      </c>
      <c r="N704" s="1487">
        <f>'НЗ 2-экз'!N699</f>
        <v>0</v>
      </c>
      <c r="O704" s="1487">
        <f>'НЗ 2-экз'!O699</f>
        <v>0</v>
      </c>
      <c r="P704" s="1487">
        <f>'НЗ 2-экз'!P699</f>
        <v>0</v>
      </c>
      <c r="Q704" s="1487">
        <f>'НЗ 2-экз'!Q699</f>
        <v>0</v>
      </c>
      <c r="R704" s="1487">
        <f>'НЗ 2-экз'!R699</f>
        <v>0</v>
      </c>
      <c r="S704" s="1487">
        <f>'НЗ 2-экз'!S699</f>
        <v>4000</v>
      </c>
      <c r="T704" s="1487">
        <f>'НЗ 2-экз'!T699</f>
        <v>1000</v>
      </c>
      <c r="U704" s="1487">
        <f>'НЗ 2-экз'!U699</f>
        <v>0</v>
      </c>
      <c r="V704" s="1487">
        <f>'НЗ 2-экз'!V699</f>
        <v>0</v>
      </c>
      <c r="W704" s="1487">
        <f>'НЗ 2-экз'!W699</f>
        <v>0</v>
      </c>
      <c r="X704" s="1487">
        <f>'НЗ 2-экз'!X699</f>
        <v>5000</v>
      </c>
      <c r="Y704" s="1487">
        <f>'НЗ 2-экз'!Y699</f>
        <v>0</v>
      </c>
      <c r="Z704" s="1487">
        <f>'НЗ 2-экз'!Z699</f>
        <v>0</v>
      </c>
      <c r="AA704" s="1487">
        <f>'НЗ 2-экз'!AA699</f>
        <v>0</v>
      </c>
      <c r="AB704" s="1487">
        <f>'НЗ 2-экз'!AB699</f>
        <v>0</v>
      </c>
      <c r="AC704" s="1487">
        <f>'НЗ 2-экз'!AC699</f>
        <v>0</v>
      </c>
      <c r="AD704" s="1487">
        <f>'НЗ 2-экз'!AD699</f>
        <v>0</v>
      </c>
      <c r="AE704" s="1488"/>
      <c r="AF704" s="1488"/>
      <c r="AG704" s="1488">
        <f t="shared" si="258"/>
        <v>0</v>
      </c>
      <c r="AH704" s="1488">
        <f t="shared" si="261"/>
        <v>0</v>
      </c>
      <c r="AI704" s="1488">
        <f t="shared" si="259"/>
        <v>0</v>
      </c>
      <c r="AJ704" s="1488">
        <f t="shared" si="262"/>
        <v>0</v>
      </c>
      <c r="AK704" s="1488">
        <f t="shared" si="263"/>
        <v>0</v>
      </c>
      <c r="AL704" s="1488">
        <f t="shared" si="260"/>
        <v>5000</v>
      </c>
      <c r="AM704" s="1839"/>
    </row>
    <row r="705" spans="1:39" ht="11.25" hidden="1" customHeight="1" x14ac:dyDescent="0.2">
      <c r="A705" s="1426">
        <v>222</v>
      </c>
      <c r="B705" s="1053">
        <v>112</v>
      </c>
      <c r="C705" s="12"/>
      <c r="D705" s="58"/>
      <c r="E705" s="1487">
        <f>'НЗ 2-экз'!E700</f>
        <v>0</v>
      </c>
      <c r="F705" s="1487">
        <f>'НЗ 2-экз'!F700</f>
        <v>0</v>
      </c>
      <c r="G705" s="1487">
        <f>'НЗ 2-экз'!G700</f>
        <v>0</v>
      </c>
      <c r="H705" s="1487">
        <f>'НЗ 2-экз'!H700</f>
        <v>0</v>
      </c>
      <c r="I705" s="1487">
        <f>'НЗ 2-экз'!I700</f>
        <v>0</v>
      </c>
      <c r="J705" s="1487">
        <f>'НЗ 2-экз'!J700</f>
        <v>0</v>
      </c>
      <c r="K705" s="1487">
        <f>'НЗ 2-экз'!K700</f>
        <v>0</v>
      </c>
      <c r="L705" s="1487">
        <f>'НЗ 2-экз'!L700</f>
        <v>0</v>
      </c>
      <c r="M705" s="1487">
        <f>'НЗ 2-экз'!M700</f>
        <v>0</v>
      </c>
      <c r="N705" s="1487">
        <f>'НЗ 2-экз'!N700</f>
        <v>0</v>
      </c>
      <c r="O705" s="1487">
        <f>'НЗ 2-экз'!O700</f>
        <v>0</v>
      </c>
      <c r="P705" s="1487">
        <f>'НЗ 2-экз'!P700</f>
        <v>0</v>
      </c>
      <c r="Q705" s="1487">
        <f>'НЗ 2-экз'!Q700</f>
        <v>0</v>
      </c>
      <c r="R705" s="1487">
        <f>'НЗ 2-экз'!R700</f>
        <v>0</v>
      </c>
      <c r="S705" s="1487">
        <f>'НЗ 2-экз'!S700</f>
        <v>0</v>
      </c>
      <c r="T705" s="1487">
        <f>'НЗ 2-экз'!T700</f>
        <v>0</v>
      </c>
      <c r="U705" s="1487">
        <f>'НЗ 2-экз'!U700</f>
        <v>0</v>
      </c>
      <c r="V705" s="1487">
        <f>'НЗ 2-экз'!V700</f>
        <v>0</v>
      </c>
      <c r="W705" s="1487">
        <f>'НЗ 2-экз'!W700</f>
        <v>0</v>
      </c>
      <c r="X705" s="1487">
        <f>'НЗ 2-экз'!X700</f>
        <v>0</v>
      </c>
      <c r="Y705" s="1487">
        <f>'НЗ 2-экз'!Y700</f>
        <v>0</v>
      </c>
      <c r="Z705" s="1487">
        <f>'НЗ 2-экз'!Z700</f>
        <v>0</v>
      </c>
      <c r="AA705" s="1487">
        <f>'НЗ 2-экз'!AA700</f>
        <v>0</v>
      </c>
      <c r="AB705" s="1487">
        <f>'НЗ 2-экз'!AB700</f>
        <v>0</v>
      </c>
      <c r="AC705" s="1487">
        <f>'НЗ 2-экз'!AC700</f>
        <v>0</v>
      </c>
      <c r="AD705" s="1487">
        <f>'НЗ 2-экз'!AD700</f>
        <v>0</v>
      </c>
      <c r="AE705" s="1488"/>
      <c r="AF705" s="1488"/>
      <c r="AG705" s="1488">
        <f t="shared" si="258"/>
        <v>0</v>
      </c>
      <c r="AH705" s="1488">
        <f t="shared" si="261"/>
        <v>0</v>
      </c>
      <c r="AI705" s="1488">
        <f t="shared" si="259"/>
        <v>0</v>
      </c>
      <c r="AJ705" s="1488">
        <f t="shared" si="262"/>
        <v>0</v>
      </c>
      <c r="AK705" s="1488">
        <f t="shared" si="263"/>
        <v>0</v>
      </c>
      <c r="AL705" s="1488">
        <f t="shared" si="260"/>
        <v>0</v>
      </c>
      <c r="AM705" s="1839"/>
    </row>
    <row r="706" spans="1:39" ht="11.25" hidden="1" customHeight="1" x14ac:dyDescent="0.2">
      <c r="A706" s="1426">
        <v>222</v>
      </c>
      <c r="B706" s="1053">
        <v>244</v>
      </c>
      <c r="C706" s="12"/>
      <c r="D706" s="58"/>
      <c r="E706" s="1487">
        <f>'НЗ 2-экз'!E701</f>
        <v>0</v>
      </c>
      <c r="F706" s="1487">
        <f>'НЗ 2-экз'!F701</f>
        <v>0</v>
      </c>
      <c r="G706" s="1487">
        <f>'НЗ 2-экз'!G701</f>
        <v>0</v>
      </c>
      <c r="H706" s="1487">
        <f>'НЗ 2-экз'!H701</f>
        <v>0</v>
      </c>
      <c r="I706" s="1487">
        <f>'НЗ 2-экз'!I701</f>
        <v>0</v>
      </c>
      <c r="J706" s="1487">
        <f>'НЗ 2-экз'!J701</f>
        <v>0</v>
      </c>
      <c r="K706" s="1487">
        <f>'НЗ 2-экз'!K701</f>
        <v>0</v>
      </c>
      <c r="L706" s="1487">
        <f>'НЗ 2-экз'!L701</f>
        <v>0</v>
      </c>
      <c r="M706" s="1487">
        <f>'НЗ 2-экз'!M701</f>
        <v>0</v>
      </c>
      <c r="N706" s="1487">
        <f>'НЗ 2-экз'!N701</f>
        <v>0</v>
      </c>
      <c r="O706" s="1487">
        <f>'НЗ 2-экз'!O701</f>
        <v>0</v>
      </c>
      <c r="P706" s="1487">
        <f>'НЗ 2-экз'!P701</f>
        <v>0</v>
      </c>
      <c r="Q706" s="1487">
        <f>'НЗ 2-экз'!Q701</f>
        <v>0</v>
      </c>
      <c r="R706" s="1487">
        <f>'НЗ 2-экз'!R701</f>
        <v>0</v>
      </c>
      <c r="S706" s="1487">
        <f>'НЗ 2-экз'!S701</f>
        <v>0</v>
      </c>
      <c r="T706" s="1487">
        <f>'НЗ 2-экз'!T701</f>
        <v>0</v>
      </c>
      <c r="U706" s="1487">
        <f>'НЗ 2-экз'!U701</f>
        <v>0</v>
      </c>
      <c r="V706" s="1487">
        <f>'НЗ 2-экз'!V701</f>
        <v>0</v>
      </c>
      <c r="W706" s="1487">
        <f>'НЗ 2-экз'!W701</f>
        <v>0</v>
      </c>
      <c r="X706" s="1487">
        <f>'НЗ 2-экз'!X701</f>
        <v>0</v>
      </c>
      <c r="Y706" s="1487">
        <f>'НЗ 2-экз'!Y701</f>
        <v>0</v>
      </c>
      <c r="Z706" s="1487">
        <f>'НЗ 2-экз'!Z701</f>
        <v>0</v>
      </c>
      <c r="AA706" s="1487">
        <f>'НЗ 2-экз'!AA701</f>
        <v>0</v>
      </c>
      <c r="AB706" s="1487">
        <f>'НЗ 2-экз'!AB701</f>
        <v>0</v>
      </c>
      <c r="AC706" s="1487">
        <f>'НЗ 2-экз'!AC701</f>
        <v>0</v>
      </c>
      <c r="AD706" s="1487">
        <f>'НЗ 2-экз'!AD701</f>
        <v>0</v>
      </c>
      <c r="AE706" s="1488"/>
      <c r="AF706" s="1488"/>
      <c r="AG706" s="1488">
        <f t="shared" si="258"/>
        <v>0</v>
      </c>
      <c r="AH706" s="1488">
        <f t="shared" si="261"/>
        <v>0</v>
      </c>
      <c r="AI706" s="1488">
        <f t="shared" si="259"/>
        <v>0</v>
      </c>
      <c r="AJ706" s="1488">
        <f t="shared" si="262"/>
        <v>0</v>
      </c>
      <c r="AK706" s="1488">
        <f t="shared" si="263"/>
        <v>0</v>
      </c>
      <c r="AL706" s="1488">
        <f t="shared" si="260"/>
        <v>0</v>
      </c>
      <c r="AM706" s="1839"/>
    </row>
    <row r="707" spans="1:39" ht="11.25" hidden="1" customHeight="1" x14ac:dyDescent="0.2">
      <c r="A707" s="1427" t="s">
        <v>196</v>
      </c>
      <c r="B707" s="1053">
        <v>247</v>
      </c>
      <c r="C707" s="42"/>
      <c r="D707" s="58"/>
      <c r="E707" s="1487">
        <f>'НЗ 2-экз'!E702</f>
        <v>0</v>
      </c>
      <c r="F707" s="1487">
        <f>'НЗ 2-экз'!F702</f>
        <v>0</v>
      </c>
      <c r="G707" s="1487">
        <f>'НЗ 2-экз'!G702</f>
        <v>0</v>
      </c>
      <c r="H707" s="1487">
        <f>'НЗ 2-экз'!H702</f>
        <v>0</v>
      </c>
      <c r="I707" s="1487">
        <f>'НЗ 2-экз'!I702</f>
        <v>0</v>
      </c>
      <c r="J707" s="1487">
        <f>'НЗ 2-экз'!J702</f>
        <v>0</v>
      </c>
      <c r="K707" s="1487">
        <f>'НЗ 2-экз'!K702</f>
        <v>0</v>
      </c>
      <c r="L707" s="1487">
        <f>'НЗ 2-экз'!L702</f>
        <v>0</v>
      </c>
      <c r="M707" s="1487">
        <f>'НЗ 2-экз'!M702</f>
        <v>0</v>
      </c>
      <c r="N707" s="1487">
        <f>'НЗ 2-экз'!N702</f>
        <v>0</v>
      </c>
      <c r="O707" s="1487">
        <f>'НЗ 2-экз'!O702</f>
        <v>0</v>
      </c>
      <c r="P707" s="1487">
        <f>'НЗ 2-экз'!P702</f>
        <v>0</v>
      </c>
      <c r="Q707" s="1487">
        <f>'НЗ 2-экз'!Q702</f>
        <v>0</v>
      </c>
      <c r="R707" s="1487">
        <f>'НЗ 2-экз'!R702</f>
        <v>0</v>
      </c>
      <c r="S707" s="1487">
        <f>'НЗ 2-экз'!S702</f>
        <v>0</v>
      </c>
      <c r="T707" s="1487">
        <f>'НЗ 2-экз'!T702</f>
        <v>0</v>
      </c>
      <c r="U707" s="1487">
        <f>'НЗ 2-экз'!U702</f>
        <v>0</v>
      </c>
      <c r="V707" s="1487">
        <f>'НЗ 2-экз'!V702</f>
        <v>0</v>
      </c>
      <c r="W707" s="1487">
        <f>'НЗ 2-экз'!W702</f>
        <v>0</v>
      </c>
      <c r="X707" s="1487">
        <f>'НЗ 2-экз'!X702</f>
        <v>0</v>
      </c>
      <c r="Y707" s="1487">
        <f>'НЗ 2-экз'!Y702</f>
        <v>0</v>
      </c>
      <c r="Z707" s="1487">
        <f>'НЗ 2-экз'!Z702</f>
        <v>0</v>
      </c>
      <c r="AA707" s="1487">
        <f>'НЗ 2-экз'!AA702</f>
        <v>0</v>
      </c>
      <c r="AB707" s="1487">
        <f>'НЗ 2-экз'!AB702</f>
        <v>0</v>
      </c>
      <c r="AC707" s="1487">
        <f>'НЗ 2-экз'!AC702</f>
        <v>0</v>
      </c>
      <c r="AD707" s="1487">
        <f>'НЗ 2-экз'!AD702</f>
        <v>0</v>
      </c>
      <c r="AE707" s="1488"/>
      <c r="AF707" s="1488"/>
      <c r="AG707" s="1488">
        <f t="shared" si="258"/>
        <v>0</v>
      </c>
      <c r="AH707" s="1488">
        <f t="shared" si="261"/>
        <v>0</v>
      </c>
      <c r="AI707" s="1488">
        <f t="shared" si="259"/>
        <v>0</v>
      </c>
      <c r="AJ707" s="1488">
        <f t="shared" si="262"/>
        <v>0</v>
      </c>
      <c r="AK707" s="1488">
        <f t="shared" si="263"/>
        <v>0</v>
      </c>
      <c r="AL707" s="1488">
        <f t="shared" si="260"/>
        <v>0</v>
      </c>
      <c r="AM707" s="1839"/>
    </row>
    <row r="708" spans="1:39" ht="11.25" hidden="1" customHeight="1" x14ac:dyDescent="0.2">
      <c r="A708" s="1427" t="s">
        <v>197</v>
      </c>
      <c r="B708" s="1053">
        <v>247</v>
      </c>
      <c r="C708" s="42"/>
      <c r="D708" s="58"/>
      <c r="E708" s="1487">
        <f>'НЗ 2-экз'!E703</f>
        <v>0</v>
      </c>
      <c r="F708" s="1487">
        <f>'НЗ 2-экз'!F703</f>
        <v>0</v>
      </c>
      <c r="G708" s="1487">
        <f>'НЗ 2-экз'!G703</f>
        <v>0</v>
      </c>
      <c r="H708" s="1487">
        <f>'НЗ 2-экз'!H703</f>
        <v>0</v>
      </c>
      <c r="I708" s="1487">
        <f>'НЗ 2-экз'!I703</f>
        <v>0</v>
      </c>
      <c r="J708" s="1487">
        <f>'НЗ 2-экз'!J703</f>
        <v>0</v>
      </c>
      <c r="K708" s="1487">
        <f>'НЗ 2-экз'!K703</f>
        <v>0</v>
      </c>
      <c r="L708" s="1487">
        <f>'НЗ 2-экз'!L703</f>
        <v>0</v>
      </c>
      <c r="M708" s="1487">
        <f>'НЗ 2-экз'!M703</f>
        <v>0</v>
      </c>
      <c r="N708" s="1487">
        <f>'НЗ 2-экз'!N703</f>
        <v>0</v>
      </c>
      <c r="O708" s="1487">
        <f>'НЗ 2-экз'!O703</f>
        <v>0</v>
      </c>
      <c r="P708" s="1487">
        <f>'НЗ 2-экз'!P703</f>
        <v>0</v>
      </c>
      <c r="Q708" s="1487">
        <f>'НЗ 2-экз'!Q703</f>
        <v>0</v>
      </c>
      <c r="R708" s="1487">
        <f>'НЗ 2-экз'!R703</f>
        <v>0</v>
      </c>
      <c r="S708" s="1487">
        <f>'НЗ 2-экз'!S703</f>
        <v>0</v>
      </c>
      <c r="T708" s="1487">
        <f>'НЗ 2-экз'!T703</f>
        <v>0</v>
      </c>
      <c r="U708" s="1487">
        <f>'НЗ 2-экз'!U703</f>
        <v>0</v>
      </c>
      <c r="V708" s="1487">
        <f>'НЗ 2-экз'!V703</f>
        <v>0</v>
      </c>
      <c r="W708" s="1487">
        <f>'НЗ 2-экз'!W703</f>
        <v>0</v>
      </c>
      <c r="X708" s="1487">
        <f>'НЗ 2-экз'!X703</f>
        <v>0</v>
      </c>
      <c r="Y708" s="1487">
        <f>'НЗ 2-экз'!Y703</f>
        <v>0</v>
      </c>
      <c r="Z708" s="1487">
        <f>'НЗ 2-экз'!Z703</f>
        <v>70000</v>
      </c>
      <c r="AA708" s="1487">
        <f>'НЗ 2-экз'!AA703</f>
        <v>0</v>
      </c>
      <c r="AB708" s="1487">
        <f>'НЗ 2-экз'!AB703</f>
        <v>0</v>
      </c>
      <c r="AC708" s="1487">
        <f>'НЗ 2-экз'!AC703</f>
        <v>0</v>
      </c>
      <c r="AD708" s="1487">
        <f>'НЗ 2-экз'!AD703</f>
        <v>0</v>
      </c>
      <c r="AE708" s="1488"/>
      <c r="AF708" s="1488"/>
      <c r="AG708" s="1488">
        <f t="shared" si="258"/>
        <v>0</v>
      </c>
      <c r="AH708" s="1488">
        <f t="shared" si="261"/>
        <v>70000</v>
      </c>
      <c r="AI708" s="1488">
        <f t="shared" si="259"/>
        <v>0</v>
      </c>
      <c r="AJ708" s="1488">
        <f t="shared" si="262"/>
        <v>0</v>
      </c>
      <c r="AK708" s="1488">
        <f t="shared" si="263"/>
        <v>70000</v>
      </c>
      <c r="AL708" s="1488">
        <f t="shared" si="260"/>
        <v>70000</v>
      </c>
      <c r="AM708" s="1839"/>
    </row>
    <row r="709" spans="1:39" ht="11.25" hidden="1" customHeight="1" x14ac:dyDescent="0.2">
      <c r="A709" s="1427" t="s">
        <v>198</v>
      </c>
      <c r="B709" s="1053">
        <v>244</v>
      </c>
      <c r="C709" s="42"/>
      <c r="D709" s="58"/>
      <c r="E709" s="1487">
        <f>'НЗ 2-экз'!E704</f>
        <v>0</v>
      </c>
      <c r="F709" s="1487">
        <f>'НЗ 2-экз'!F704</f>
        <v>0</v>
      </c>
      <c r="G709" s="1487">
        <f>'НЗ 2-экз'!G704</f>
        <v>0</v>
      </c>
      <c r="H709" s="1487">
        <f>'НЗ 2-экз'!H704</f>
        <v>0</v>
      </c>
      <c r="I709" s="1487">
        <f>'НЗ 2-экз'!I704</f>
        <v>0</v>
      </c>
      <c r="J709" s="1487">
        <f>'НЗ 2-экз'!J704</f>
        <v>0</v>
      </c>
      <c r="K709" s="1487">
        <f>'НЗ 2-экз'!K704</f>
        <v>0</v>
      </c>
      <c r="L709" s="1487">
        <f>'НЗ 2-экз'!L704</f>
        <v>0</v>
      </c>
      <c r="M709" s="1487">
        <f>'НЗ 2-экз'!M704</f>
        <v>0</v>
      </c>
      <c r="N709" s="1487">
        <f>'НЗ 2-экз'!N704</f>
        <v>0</v>
      </c>
      <c r="O709" s="1487">
        <f>'НЗ 2-экз'!O704</f>
        <v>0</v>
      </c>
      <c r="P709" s="1487">
        <f>'НЗ 2-экз'!P704</f>
        <v>0</v>
      </c>
      <c r="Q709" s="1487">
        <f>'НЗ 2-экз'!Q704</f>
        <v>0</v>
      </c>
      <c r="R709" s="1487">
        <f>'НЗ 2-экз'!R704</f>
        <v>0</v>
      </c>
      <c r="S709" s="1487">
        <f>'НЗ 2-экз'!S704</f>
        <v>0</v>
      </c>
      <c r="T709" s="1487">
        <f>'НЗ 2-экз'!T704</f>
        <v>0</v>
      </c>
      <c r="U709" s="1487">
        <f>'НЗ 2-экз'!U704</f>
        <v>0</v>
      </c>
      <c r="V709" s="1487">
        <f>'НЗ 2-экз'!V704</f>
        <v>0</v>
      </c>
      <c r="W709" s="1487">
        <f>'НЗ 2-экз'!W704</f>
        <v>0</v>
      </c>
      <c r="X709" s="1487">
        <f>'НЗ 2-экз'!X704</f>
        <v>0</v>
      </c>
      <c r="Y709" s="1487">
        <f>'НЗ 2-экз'!Y704</f>
        <v>0</v>
      </c>
      <c r="Z709" s="1487">
        <f>'НЗ 2-экз'!Z704</f>
        <v>13000</v>
      </c>
      <c r="AA709" s="1487">
        <f>'НЗ 2-экз'!AA704</f>
        <v>0</v>
      </c>
      <c r="AB709" s="1487">
        <f>'НЗ 2-экз'!AB704</f>
        <v>0</v>
      </c>
      <c r="AC709" s="1487">
        <f>'НЗ 2-экз'!AC704</f>
        <v>0</v>
      </c>
      <c r="AD709" s="1487">
        <f>'НЗ 2-экз'!AD704</f>
        <v>0</v>
      </c>
      <c r="AE709" s="1488"/>
      <c r="AF709" s="1488"/>
      <c r="AG709" s="1488">
        <f t="shared" si="258"/>
        <v>0</v>
      </c>
      <c r="AH709" s="1488">
        <f t="shared" si="261"/>
        <v>13000</v>
      </c>
      <c r="AI709" s="1488">
        <f t="shared" si="259"/>
        <v>0</v>
      </c>
      <c r="AJ709" s="1488">
        <f t="shared" si="262"/>
        <v>0</v>
      </c>
      <c r="AK709" s="1488">
        <f t="shared" si="263"/>
        <v>13000</v>
      </c>
      <c r="AL709" s="1488">
        <f t="shared" si="260"/>
        <v>13000</v>
      </c>
      <c r="AM709" s="1839"/>
    </row>
    <row r="710" spans="1:39" ht="11.25" hidden="1" customHeight="1" x14ac:dyDescent="0.2">
      <c r="A710" s="1427" t="s">
        <v>878</v>
      </c>
      <c r="B710" s="1053">
        <v>244</v>
      </c>
      <c r="C710" s="42"/>
      <c r="D710" s="58"/>
      <c r="E710" s="1487">
        <f>'НЗ 2-экз'!E705</f>
        <v>0</v>
      </c>
      <c r="F710" s="1487">
        <f>'НЗ 2-экз'!F705</f>
        <v>0</v>
      </c>
      <c r="G710" s="1487">
        <f>'НЗ 2-экз'!G705</f>
        <v>0</v>
      </c>
      <c r="H710" s="1487">
        <f>'НЗ 2-экз'!H705</f>
        <v>0</v>
      </c>
      <c r="I710" s="1487">
        <f>'НЗ 2-экз'!I705</f>
        <v>0</v>
      </c>
      <c r="J710" s="1487">
        <f>'НЗ 2-экз'!J705</f>
        <v>0</v>
      </c>
      <c r="K710" s="1487">
        <f>'НЗ 2-экз'!K705</f>
        <v>0</v>
      </c>
      <c r="L710" s="1487">
        <f>'НЗ 2-экз'!L705</f>
        <v>0</v>
      </c>
      <c r="M710" s="1487">
        <f>'НЗ 2-экз'!M705</f>
        <v>0</v>
      </c>
      <c r="N710" s="1487">
        <f>'НЗ 2-экз'!N705</f>
        <v>0</v>
      </c>
      <c r="O710" s="1487">
        <f>'НЗ 2-экз'!O705</f>
        <v>0</v>
      </c>
      <c r="P710" s="1487">
        <f>'НЗ 2-экз'!P705</f>
        <v>0</v>
      </c>
      <c r="Q710" s="1487">
        <f>'НЗ 2-экз'!Q705</f>
        <v>0</v>
      </c>
      <c r="R710" s="1487">
        <f>'НЗ 2-экз'!R705</f>
        <v>0</v>
      </c>
      <c r="S710" s="1487">
        <f>'НЗ 2-экз'!S705</f>
        <v>0</v>
      </c>
      <c r="T710" s="1487">
        <f>'НЗ 2-экз'!T705</f>
        <v>0</v>
      </c>
      <c r="U710" s="1487">
        <f>'НЗ 2-экз'!U705</f>
        <v>0</v>
      </c>
      <c r="V710" s="1487">
        <f>'НЗ 2-экз'!V705</f>
        <v>0</v>
      </c>
      <c r="W710" s="1487">
        <f>'НЗ 2-экз'!W705</f>
        <v>0</v>
      </c>
      <c r="X710" s="1487">
        <f>'НЗ 2-экз'!X705</f>
        <v>0</v>
      </c>
      <c r="Y710" s="1487">
        <f>'НЗ 2-экз'!Y705</f>
        <v>0</v>
      </c>
      <c r="Z710" s="1487">
        <f>'НЗ 2-экз'!Z705</f>
        <v>5598</v>
      </c>
      <c r="AA710" s="1487">
        <f>'НЗ 2-экз'!AA705</f>
        <v>0</v>
      </c>
      <c r="AB710" s="1487">
        <f>'НЗ 2-экз'!AB705</f>
        <v>0</v>
      </c>
      <c r="AC710" s="1487">
        <f>'НЗ 2-экз'!AC705</f>
        <v>0</v>
      </c>
      <c r="AD710" s="1487">
        <f>'НЗ 2-экз'!AD705</f>
        <v>0</v>
      </c>
      <c r="AE710" s="1488"/>
      <c r="AF710" s="1488"/>
      <c r="AG710" s="1488">
        <f t="shared" si="258"/>
        <v>0</v>
      </c>
      <c r="AH710" s="1488">
        <f t="shared" si="261"/>
        <v>5598</v>
      </c>
      <c r="AI710" s="1488">
        <f t="shared" si="259"/>
        <v>0</v>
      </c>
      <c r="AJ710" s="1488">
        <f t="shared" si="262"/>
        <v>0</v>
      </c>
      <c r="AK710" s="1488">
        <f t="shared" si="263"/>
        <v>5598</v>
      </c>
      <c r="AL710" s="1488">
        <f t="shared" si="260"/>
        <v>5598</v>
      </c>
      <c r="AM710" s="1839"/>
    </row>
    <row r="711" spans="1:39" ht="11.25" hidden="1" customHeight="1" x14ac:dyDescent="0.2">
      <c r="A711" s="1426">
        <v>224</v>
      </c>
      <c r="B711" s="1053">
        <v>244</v>
      </c>
      <c r="C711" s="12"/>
      <c r="D711" s="58"/>
      <c r="E711" s="1487">
        <f>'НЗ 2-экз'!E706</f>
        <v>0</v>
      </c>
      <c r="F711" s="1487">
        <f>'НЗ 2-экз'!F706</f>
        <v>0</v>
      </c>
      <c r="G711" s="1487">
        <f>'НЗ 2-экз'!G706</f>
        <v>0</v>
      </c>
      <c r="H711" s="1487">
        <f>'НЗ 2-экз'!H706</f>
        <v>0</v>
      </c>
      <c r="I711" s="1487">
        <f>'НЗ 2-экз'!I706</f>
        <v>0</v>
      </c>
      <c r="J711" s="1487">
        <f>'НЗ 2-экз'!J706</f>
        <v>0</v>
      </c>
      <c r="K711" s="1487">
        <f>'НЗ 2-экз'!K706</f>
        <v>0</v>
      </c>
      <c r="L711" s="1487">
        <f>'НЗ 2-экз'!L706</f>
        <v>0</v>
      </c>
      <c r="M711" s="1487">
        <f>'НЗ 2-экз'!M706</f>
        <v>0</v>
      </c>
      <c r="N711" s="1487">
        <f>'НЗ 2-экз'!N706</f>
        <v>0</v>
      </c>
      <c r="O711" s="1487">
        <f>'НЗ 2-экз'!O706</f>
        <v>0</v>
      </c>
      <c r="P711" s="1487">
        <f>'НЗ 2-экз'!P706</f>
        <v>0</v>
      </c>
      <c r="Q711" s="1487">
        <f>'НЗ 2-экз'!Q706</f>
        <v>0</v>
      </c>
      <c r="R711" s="1487">
        <f>'НЗ 2-экз'!R706</f>
        <v>0</v>
      </c>
      <c r="S711" s="1487">
        <f>'НЗ 2-экз'!S706</f>
        <v>0</v>
      </c>
      <c r="T711" s="1487">
        <f>'НЗ 2-экз'!T706</f>
        <v>0</v>
      </c>
      <c r="U711" s="1487">
        <f>'НЗ 2-экз'!U706</f>
        <v>0</v>
      </c>
      <c r="V711" s="1487">
        <f>'НЗ 2-экз'!V706</f>
        <v>0</v>
      </c>
      <c r="W711" s="1487">
        <f>'НЗ 2-экз'!W706</f>
        <v>0</v>
      </c>
      <c r="X711" s="1487">
        <f>'НЗ 2-экз'!X706</f>
        <v>0</v>
      </c>
      <c r="Y711" s="1487">
        <f>'НЗ 2-экз'!Y706</f>
        <v>0</v>
      </c>
      <c r="Z711" s="1487">
        <f>'НЗ 2-экз'!Z706</f>
        <v>1000</v>
      </c>
      <c r="AA711" s="1487">
        <f>'НЗ 2-экз'!AA706</f>
        <v>0</v>
      </c>
      <c r="AB711" s="1487">
        <f>'НЗ 2-экз'!AB706</f>
        <v>0</v>
      </c>
      <c r="AC711" s="1487">
        <f>'НЗ 2-экз'!AC706</f>
        <v>0</v>
      </c>
      <c r="AD711" s="1487">
        <f>'НЗ 2-экз'!AD706</f>
        <v>0</v>
      </c>
      <c r="AE711" s="1488"/>
      <c r="AF711" s="1488"/>
      <c r="AG711" s="1488">
        <f t="shared" si="258"/>
        <v>0</v>
      </c>
      <c r="AH711" s="1488">
        <f t="shared" si="261"/>
        <v>1000</v>
      </c>
      <c r="AI711" s="1488">
        <f t="shared" si="259"/>
        <v>0</v>
      </c>
      <c r="AJ711" s="1488">
        <f t="shared" si="262"/>
        <v>0</v>
      </c>
      <c r="AK711" s="1488">
        <f t="shared" si="263"/>
        <v>1000</v>
      </c>
      <c r="AL711" s="1488">
        <f t="shared" si="260"/>
        <v>1000</v>
      </c>
      <c r="AM711" s="1839"/>
    </row>
    <row r="712" spans="1:39" ht="11.25" hidden="1" customHeight="1" x14ac:dyDescent="0.2">
      <c r="A712" s="1428" t="s">
        <v>199</v>
      </c>
      <c r="B712" s="1057">
        <v>244</v>
      </c>
      <c r="C712" s="14"/>
      <c r="D712" s="58"/>
      <c r="E712" s="1487">
        <f>'НЗ 2-экз'!E707</f>
        <v>0</v>
      </c>
      <c r="F712" s="1487">
        <f>'НЗ 2-экз'!F707</f>
        <v>0</v>
      </c>
      <c r="G712" s="1487">
        <f>'НЗ 2-экз'!G707</f>
        <v>0</v>
      </c>
      <c r="H712" s="1487">
        <f>'НЗ 2-экз'!H707</f>
        <v>0</v>
      </c>
      <c r="I712" s="1487">
        <f>'НЗ 2-экз'!I707</f>
        <v>0</v>
      </c>
      <c r="J712" s="1487">
        <f>'НЗ 2-экз'!J707</f>
        <v>0</v>
      </c>
      <c r="K712" s="1487">
        <f>'НЗ 2-экз'!K707</f>
        <v>0</v>
      </c>
      <c r="L712" s="1487">
        <f>'НЗ 2-экз'!L707</f>
        <v>0</v>
      </c>
      <c r="M712" s="1487">
        <f>'НЗ 2-экз'!M707</f>
        <v>0</v>
      </c>
      <c r="N712" s="1487">
        <f>'НЗ 2-экз'!N707</f>
        <v>0</v>
      </c>
      <c r="O712" s="1487">
        <f>'НЗ 2-экз'!O707</f>
        <v>0</v>
      </c>
      <c r="P712" s="1487">
        <f>'НЗ 2-экз'!P707</f>
        <v>0</v>
      </c>
      <c r="Q712" s="1487">
        <f>'НЗ 2-экз'!Q707</f>
        <v>0</v>
      </c>
      <c r="R712" s="1487">
        <f>'НЗ 2-экз'!R707</f>
        <v>0</v>
      </c>
      <c r="S712" s="1487">
        <f>'НЗ 2-экз'!S707</f>
        <v>0</v>
      </c>
      <c r="T712" s="1487">
        <f>'НЗ 2-экз'!T707</f>
        <v>0</v>
      </c>
      <c r="U712" s="1487">
        <f>'НЗ 2-экз'!U707</f>
        <v>0</v>
      </c>
      <c r="V712" s="1487">
        <f>'НЗ 2-экз'!V707</f>
        <v>0</v>
      </c>
      <c r="W712" s="1487">
        <f>'НЗ 2-экз'!W707</f>
        <v>0</v>
      </c>
      <c r="X712" s="1487">
        <f>'НЗ 2-экз'!X707</f>
        <v>0</v>
      </c>
      <c r="Y712" s="1487">
        <f>'НЗ 2-экз'!Y707</f>
        <v>0</v>
      </c>
      <c r="Z712" s="1487">
        <f>'НЗ 2-экз'!Z707</f>
        <v>17000</v>
      </c>
      <c r="AA712" s="1487">
        <f>'НЗ 2-экз'!AA707</f>
        <v>0</v>
      </c>
      <c r="AB712" s="1487">
        <f>'НЗ 2-экз'!AB707</f>
        <v>0</v>
      </c>
      <c r="AC712" s="1487">
        <f>'НЗ 2-экз'!AC707</f>
        <v>0</v>
      </c>
      <c r="AD712" s="1487">
        <f>'НЗ 2-экз'!AD707</f>
        <v>0</v>
      </c>
      <c r="AE712" s="1488"/>
      <c r="AF712" s="1488"/>
      <c r="AG712" s="1488">
        <f t="shared" si="258"/>
        <v>0</v>
      </c>
      <c r="AH712" s="1488">
        <f t="shared" si="261"/>
        <v>17000</v>
      </c>
      <c r="AI712" s="1488">
        <f t="shared" si="259"/>
        <v>0</v>
      </c>
      <c r="AJ712" s="1488">
        <f t="shared" si="262"/>
        <v>0</v>
      </c>
      <c r="AK712" s="1488">
        <f t="shared" si="263"/>
        <v>17000</v>
      </c>
      <c r="AL712" s="1488">
        <f t="shared" si="260"/>
        <v>17000</v>
      </c>
      <c r="AM712" s="1839"/>
    </row>
    <row r="713" spans="1:39" ht="11.25" hidden="1" customHeight="1" x14ac:dyDescent="0.2">
      <c r="A713" s="1428" t="s">
        <v>200</v>
      </c>
      <c r="B713" s="1057">
        <v>244</v>
      </c>
      <c r="C713" s="14"/>
      <c r="D713" s="58"/>
      <c r="E713" s="1487">
        <f>'НЗ 2-экз'!E708</f>
        <v>0</v>
      </c>
      <c r="F713" s="1487">
        <f>'НЗ 2-экз'!F708</f>
        <v>0</v>
      </c>
      <c r="G713" s="1487">
        <f>'НЗ 2-экз'!G708</f>
        <v>0</v>
      </c>
      <c r="H713" s="1487">
        <f>'НЗ 2-экз'!H708</f>
        <v>0</v>
      </c>
      <c r="I713" s="1487">
        <f>'НЗ 2-экз'!I708</f>
        <v>0</v>
      </c>
      <c r="J713" s="1487">
        <f>'НЗ 2-экз'!J708</f>
        <v>0</v>
      </c>
      <c r="K713" s="1487">
        <f>'НЗ 2-экз'!K708</f>
        <v>0</v>
      </c>
      <c r="L713" s="1487">
        <f>'НЗ 2-экз'!L708</f>
        <v>0</v>
      </c>
      <c r="M713" s="1487">
        <f>'НЗ 2-экз'!M708</f>
        <v>0</v>
      </c>
      <c r="N713" s="1487">
        <f>'НЗ 2-экз'!N708</f>
        <v>0</v>
      </c>
      <c r="O713" s="1487">
        <f>'НЗ 2-экз'!O708</f>
        <v>0</v>
      </c>
      <c r="P713" s="1487">
        <f>'НЗ 2-экз'!P708</f>
        <v>0</v>
      </c>
      <c r="Q713" s="1487">
        <f>'НЗ 2-экз'!Q708</f>
        <v>0</v>
      </c>
      <c r="R713" s="1487">
        <f>'НЗ 2-экз'!R708</f>
        <v>0</v>
      </c>
      <c r="S713" s="1487">
        <f>'НЗ 2-экз'!S708</f>
        <v>0</v>
      </c>
      <c r="T713" s="1487">
        <f>'НЗ 2-экз'!T708</f>
        <v>0</v>
      </c>
      <c r="U713" s="1487">
        <f>'НЗ 2-экз'!U708</f>
        <v>0</v>
      </c>
      <c r="V713" s="1487">
        <f>'НЗ 2-экз'!V708</f>
        <v>0</v>
      </c>
      <c r="W713" s="1487">
        <f>'НЗ 2-экз'!W708</f>
        <v>0</v>
      </c>
      <c r="X713" s="1487">
        <f>'НЗ 2-экз'!X708</f>
        <v>0</v>
      </c>
      <c r="Y713" s="1487">
        <f>'НЗ 2-экз'!Y708</f>
        <v>0</v>
      </c>
      <c r="Z713" s="1487">
        <f>'НЗ 2-экз'!Z708</f>
        <v>0</v>
      </c>
      <c r="AA713" s="1487">
        <f>'НЗ 2-экз'!AA708</f>
        <v>0</v>
      </c>
      <c r="AB713" s="1487">
        <f>'НЗ 2-экз'!AB708</f>
        <v>0</v>
      </c>
      <c r="AC713" s="1487">
        <f>'НЗ 2-экз'!AC708</f>
        <v>0</v>
      </c>
      <c r="AD713" s="1487">
        <f>'НЗ 2-экз'!AD708</f>
        <v>0</v>
      </c>
      <c r="AE713" s="1488"/>
      <c r="AF713" s="1488"/>
      <c r="AG713" s="1488">
        <f t="shared" si="258"/>
        <v>0</v>
      </c>
      <c r="AH713" s="1488">
        <f t="shared" si="261"/>
        <v>0</v>
      </c>
      <c r="AI713" s="1488">
        <f t="shared" si="259"/>
        <v>0</v>
      </c>
      <c r="AJ713" s="1488">
        <f t="shared" si="262"/>
        <v>0</v>
      </c>
      <c r="AK713" s="1488">
        <f t="shared" si="263"/>
        <v>0</v>
      </c>
      <c r="AL713" s="1488">
        <f t="shared" si="260"/>
        <v>0</v>
      </c>
      <c r="AM713" s="1839"/>
    </row>
    <row r="714" spans="1:39" ht="11.25" hidden="1" customHeight="1" x14ac:dyDescent="0.2">
      <c r="A714" s="1428" t="s">
        <v>201</v>
      </c>
      <c r="B714" s="1057">
        <v>244</v>
      </c>
      <c r="C714" s="14"/>
      <c r="D714" s="58"/>
      <c r="E714" s="1487">
        <f>'НЗ 2-экз'!E709</f>
        <v>7000</v>
      </c>
      <c r="F714" s="1487">
        <f>'НЗ 2-экз'!F709</f>
        <v>7000</v>
      </c>
      <c r="G714" s="1487">
        <f>'НЗ 2-экз'!G709</f>
        <v>0</v>
      </c>
      <c r="H714" s="1487">
        <f>'НЗ 2-экз'!H709</f>
        <v>0</v>
      </c>
      <c r="I714" s="1487">
        <f>'НЗ 2-экз'!I709</f>
        <v>0</v>
      </c>
      <c r="J714" s="1487">
        <f>'НЗ 2-экз'!J709</f>
        <v>0</v>
      </c>
      <c r="K714" s="1487">
        <f>'НЗ 2-экз'!K709</f>
        <v>0</v>
      </c>
      <c r="L714" s="1487">
        <f>'НЗ 2-экз'!L709</f>
        <v>0</v>
      </c>
      <c r="M714" s="1487">
        <f>'НЗ 2-экз'!M709</f>
        <v>0</v>
      </c>
      <c r="N714" s="1487">
        <f>'НЗ 2-экз'!N709</f>
        <v>0</v>
      </c>
      <c r="O714" s="1487">
        <f>'НЗ 2-экз'!O709</f>
        <v>0</v>
      </c>
      <c r="P714" s="1487">
        <f>'НЗ 2-экз'!P709</f>
        <v>0</v>
      </c>
      <c r="Q714" s="1487">
        <f>'НЗ 2-экз'!Q709</f>
        <v>0</v>
      </c>
      <c r="R714" s="1487">
        <f>'НЗ 2-экз'!R709</f>
        <v>0</v>
      </c>
      <c r="S714" s="1487">
        <f>'НЗ 2-экз'!S709</f>
        <v>7000</v>
      </c>
      <c r="T714" s="1487">
        <f>'НЗ 2-экз'!T709</f>
        <v>7000</v>
      </c>
      <c r="U714" s="1487">
        <f>'НЗ 2-экз'!U709</f>
        <v>0</v>
      </c>
      <c r="V714" s="1487">
        <f>'НЗ 2-экз'!V709</f>
        <v>0</v>
      </c>
      <c r="W714" s="1487">
        <f>'НЗ 2-экз'!W709</f>
        <v>0</v>
      </c>
      <c r="X714" s="1487">
        <f>'НЗ 2-экз'!X709</f>
        <v>14000</v>
      </c>
      <c r="Y714" s="1487">
        <f>'НЗ 2-экз'!Y709</f>
        <v>0</v>
      </c>
      <c r="Z714" s="1487">
        <f>'НЗ 2-экз'!Z709</f>
        <v>5650</v>
      </c>
      <c r="AA714" s="1487">
        <f>'НЗ 2-экз'!AA709</f>
        <v>0</v>
      </c>
      <c r="AB714" s="1487">
        <f>'НЗ 2-экз'!AB709</f>
        <v>0</v>
      </c>
      <c r="AC714" s="1487">
        <f>'НЗ 2-экз'!AC709</f>
        <v>0</v>
      </c>
      <c r="AD714" s="1487">
        <f>'НЗ 2-экз'!AD709</f>
        <v>0</v>
      </c>
      <c r="AE714" s="1488"/>
      <c r="AF714" s="1488"/>
      <c r="AG714" s="1488">
        <f t="shared" si="258"/>
        <v>0</v>
      </c>
      <c r="AH714" s="1488">
        <f t="shared" si="261"/>
        <v>5650</v>
      </c>
      <c r="AI714" s="1488">
        <f t="shared" si="259"/>
        <v>0</v>
      </c>
      <c r="AJ714" s="1488">
        <f t="shared" si="262"/>
        <v>0</v>
      </c>
      <c r="AK714" s="1488">
        <f t="shared" si="263"/>
        <v>5650</v>
      </c>
      <c r="AL714" s="1488">
        <f t="shared" si="260"/>
        <v>19650</v>
      </c>
      <c r="AM714" s="1839"/>
    </row>
    <row r="715" spans="1:39" ht="11.25" hidden="1" customHeight="1" x14ac:dyDescent="0.2">
      <c r="A715" s="1428" t="s">
        <v>202</v>
      </c>
      <c r="B715" s="1057">
        <v>244</v>
      </c>
      <c r="C715" s="14"/>
      <c r="D715" s="58"/>
      <c r="E715" s="1487">
        <f>'НЗ 2-экз'!E710</f>
        <v>0</v>
      </c>
      <c r="F715" s="1487">
        <f>'НЗ 2-экз'!F710</f>
        <v>0</v>
      </c>
      <c r="G715" s="1487">
        <f>'НЗ 2-экз'!G710</f>
        <v>0</v>
      </c>
      <c r="H715" s="1487">
        <f>'НЗ 2-экз'!H710</f>
        <v>0</v>
      </c>
      <c r="I715" s="1487">
        <f>'НЗ 2-экз'!I710</f>
        <v>0</v>
      </c>
      <c r="J715" s="1487">
        <f>'НЗ 2-экз'!J710</f>
        <v>0</v>
      </c>
      <c r="K715" s="1487">
        <f>'НЗ 2-экз'!K710</f>
        <v>0</v>
      </c>
      <c r="L715" s="1487">
        <f>'НЗ 2-экз'!L710</f>
        <v>0</v>
      </c>
      <c r="M715" s="1487">
        <f>'НЗ 2-экз'!M710</f>
        <v>0</v>
      </c>
      <c r="N715" s="1487">
        <f>'НЗ 2-экз'!N710</f>
        <v>0</v>
      </c>
      <c r="O715" s="1487">
        <f>'НЗ 2-экз'!O710</f>
        <v>0</v>
      </c>
      <c r="P715" s="1487">
        <f>'НЗ 2-экз'!P710</f>
        <v>0</v>
      </c>
      <c r="Q715" s="1487">
        <f>'НЗ 2-экз'!Q710</f>
        <v>0</v>
      </c>
      <c r="R715" s="1487">
        <f>'НЗ 2-экз'!R710</f>
        <v>0</v>
      </c>
      <c r="S715" s="1487">
        <f>'НЗ 2-экз'!S710</f>
        <v>0</v>
      </c>
      <c r="T715" s="1487">
        <f>'НЗ 2-экз'!T710</f>
        <v>0</v>
      </c>
      <c r="U715" s="1487">
        <f>'НЗ 2-экз'!U710</f>
        <v>0</v>
      </c>
      <c r="V715" s="1487">
        <f>'НЗ 2-экз'!V710</f>
        <v>0</v>
      </c>
      <c r="W715" s="1487">
        <f>'НЗ 2-экз'!W710</f>
        <v>0</v>
      </c>
      <c r="X715" s="1487">
        <f>'НЗ 2-экз'!X710</f>
        <v>0</v>
      </c>
      <c r="Y715" s="1487">
        <f>'НЗ 2-экз'!Y710</f>
        <v>0</v>
      </c>
      <c r="Z715" s="1487">
        <f>'НЗ 2-экз'!Z710</f>
        <v>0</v>
      </c>
      <c r="AA715" s="1487">
        <f>'НЗ 2-экз'!AA710</f>
        <v>0</v>
      </c>
      <c r="AB715" s="1487">
        <f>'НЗ 2-экз'!AB710</f>
        <v>0</v>
      </c>
      <c r="AC715" s="1487">
        <f>'НЗ 2-экз'!AC710</f>
        <v>0</v>
      </c>
      <c r="AD715" s="1487">
        <f>'НЗ 2-экз'!AD710</f>
        <v>0</v>
      </c>
      <c r="AE715" s="1488"/>
      <c r="AF715" s="1488"/>
      <c r="AG715" s="1488">
        <f t="shared" si="258"/>
        <v>0</v>
      </c>
      <c r="AH715" s="1488">
        <f t="shared" si="261"/>
        <v>0</v>
      </c>
      <c r="AI715" s="1488">
        <f t="shared" si="259"/>
        <v>0</v>
      </c>
      <c r="AJ715" s="1488">
        <f t="shared" si="262"/>
        <v>0</v>
      </c>
      <c r="AK715" s="1488">
        <f t="shared" si="263"/>
        <v>0</v>
      </c>
      <c r="AL715" s="1488">
        <f t="shared" si="260"/>
        <v>0</v>
      </c>
      <c r="AM715" s="1839"/>
    </row>
    <row r="716" spans="1:39" ht="11.25" hidden="1" customHeight="1" x14ac:dyDescent="0.2">
      <c r="A716" s="1429" t="s">
        <v>246</v>
      </c>
      <c r="B716" s="1057">
        <v>244</v>
      </c>
      <c r="C716" s="15"/>
      <c r="D716" s="58"/>
      <c r="E716" s="1487">
        <f>'НЗ 2-экз'!E711</f>
        <v>20000</v>
      </c>
      <c r="F716" s="1487">
        <f>'НЗ 2-экз'!F711</f>
        <v>10000</v>
      </c>
      <c r="G716" s="1487">
        <f>'НЗ 2-экз'!G711</f>
        <v>0</v>
      </c>
      <c r="H716" s="1487">
        <f>'НЗ 2-экз'!H711</f>
        <v>0</v>
      </c>
      <c r="I716" s="1487">
        <f>'НЗ 2-экз'!I711</f>
        <v>0</v>
      </c>
      <c r="J716" s="1487">
        <f>'НЗ 2-экз'!J711</f>
        <v>0</v>
      </c>
      <c r="K716" s="1487">
        <f>'НЗ 2-экз'!K711</f>
        <v>0</v>
      </c>
      <c r="L716" s="1487">
        <f>'НЗ 2-экз'!L711</f>
        <v>0</v>
      </c>
      <c r="M716" s="1487">
        <f>'НЗ 2-экз'!M711</f>
        <v>0</v>
      </c>
      <c r="N716" s="1487">
        <f>'НЗ 2-экз'!N711</f>
        <v>0</v>
      </c>
      <c r="O716" s="1487">
        <f>'НЗ 2-экз'!O711</f>
        <v>0</v>
      </c>
      <c r="P716" s="1487">
        <f>'НЗ 2-экз'!P711</f>
        <v>0</v>
      </c>
      <c r="Q716" s="1487">
        <f>'НЗ 2-экз'!Q711</f>
        <v>0</v>
      </c>
      <c r="R716" s="1487">
        <f>'НЗ 2-экз'!R711</f>
        <v>0</v>
      </c>
      <c r="S716" s="1487">
        <f>'НЗ 2-экз'!S711</f>
        <v>20000</v>
      </c>
      <c r="T716" s="1487">
        <f>'НЗ 2-экз'!T711</f>
        <v>10000</v>
      </c>
      <c r="U716" s="1487">
        <f>'НЗ 2-экз'!U711</f>
        <v>0</v>
      </c>
      <c r="V716" s="1487">
        <f>'НЗ 2-экз'!V711</f>
        <v>0</v>
      </c>
      <c r="W716" s="1487">
        <f>'НЗ 2-экз'!W711</f>
        <v>0</v>
      </c>
      <c r="X716" s="1487">
        <f>'НЗ 2-экз'!X711</f>
        <v>30000</v>
      </c>
      <c r="Y716" s="1487">
        <f>'НЗ 2-экз'!Y711</f>
        <v>0</v>
      </c>
      <c r="Z716" s="1487">
        <f>'НЗ 2-экз'!Z711</f>
        <v>11626</v>
      </c>
      <c r="AA716" s="1487">
        <f>'НЗ 2-экз'!AA711</f>
        <v>0</v>
      </c>
      <c r="AB716" s="1487">
        <f>'НЗ 2-экз'!AB711</f>
        <v>0</v>
      </c>
      <c r="AC716" s="1487">
        <f>'НЗ 2-экз'!AC711</f>
        <v>0</v>
      </c>
      <c r="AD716" s="1487">
        <f>'НЗ 2-экз'!AD711</f>
        <v>0</v>
      </c>
      <c r="AE716" s="1488"/>
      <c r="AF716" s="1488"/>
      <c r="AG716" s="1488">
        <f t="shared" si="258"/>
        <v>0</v>
      </c>
      <c r="AH716" s="1488">
        <f t="shared" si="261"/>
        <v>11626</v>
      </c>
      <c r="AI716" s="1488">
        <f t="shared" si="259"/>
        <v>0</v>
      </c>
      <c r="AJ716" s="1488">
        <f t="shared" si="262"/>
        <v>0</v>
      </c>
      <c r="AK716" s="1488">
        <f t="shared" si="263"/>
        <v>11626</v>
      </c>
      <c r="AL716" s="1488">
        <f t="shared" si="260"/>
        <v>41626</v>
      </c>
      <c r="AM716" s="1839"/>
    </row>
    <row r="717" spans="1:39" ht="11.25" hidden="1" customHeight="1" x14ac:dyDescent="0.2">
      <c r="A717" s="1429" t="s">
        <v>248</v>
      </c>
      <c r="B717" s="1057">
        <v>244</v>
      </c>
      <c r="C717" s="15"/>
      <c r="D717" s="58"/>
      <c r="E717" s="1487">
        <f>'НЗ 2-экз'!E712</f>
        <v>0</v>
      </c>
      <c r="F717" s="1487">
        <f>'НЗ 2-экз'!F712</f>
        <v>0</v>
      </c>
      <c r="G717" s="1487">
        <f>'НЗ 2-экз'!G712</f>
        <v>0</v>
      </c>
      <c r="H717" s="1487">
        <f>'НЗ 2-экз'!H712</f>
        <v>0</v>
      </c>
      <c r="I717" s="1487">
        <f>'НЗ 2-экз'!I712</f>
        <v>0</v>
      </c>
      <c r="J717" s="1487">
        <f>'НЗ 2-экз'!J712</f>
        <v>0</v>
      </c>
      <c r="K717" s="1487">
        <f>'НЗ 2-экз'!K712</f>
        <v>0</v>
      </c>
      <c r="L717" s="1487">
        <f>'НЗ 2-экз'!L712</f>
        <v>0</v>
      </c>
      <c r="M717" s="1487">
        <f>'НЗ 2-экз'!M712</f>
        <v>0</v>
      </c>
      <c r="N717" s="1487">
        <f>'НЗ 2-экз'!N712</f>
        <v>0</v>
      </c>
      <c r="O717" s="1487">
        <f>'НЗ 2-экз'!O712</f>
        <v>0</v>
      </c>
      <c r="P717" s="1487">
        <f>'НЗ 2-экз'!P712</f>
        <v>0</v>
      </c>
      <c r="Q717" s="1487">
        <f>'НЗ 2-экз'!Q712</f>
        <v>0</v>
      </c>
      <c r="R717" s="1487">
        <f>'НЗ 2-экз'!R712</f>
        <v>0</v>
      </c>
      <c r="S717" s="1487">
        <f>'НЗ 2-экз'!S712</f>
        <v>0</v>
      </c>
      <c r="T717" s="1487">
        <f>'НЗ 2-экз'!T712</f>
        <v>0</v>
      </c>
      <c r="U717" s="1487">
        <f>'НЗ 2-экз'!U712</f>
        <v>0</v>
      </c>
      <c r="V717" s="1487">
        <f>'НЗ 2-экз'!V712</f>
        <v>0</v>
      </c>
      <c r="W717" s="1487">
        <f>'НЗ 2-экз'!W712</f>
        <v>0</v>
      </c>
      <c r="X717" s="1487">
        <f>'НЗ 2-экз'!X712</f>
        <v>0</v>
      </c>
      <c r="Y717" s="1487">
        <f>'НЗ 2-экз'!Y712</f>
        <v>0</v>
      </c>
      <c r="Z717" s="1487">
        <f>'НЗ 2-экз'!Z712</f>
        <v>0</v>
      </c>
      <c r="AA717" s="1487">
        <f>'НЗ 2-экз'!AA712</f>
        <v>0</v>
      </c>
      <c r="AB717" s="1487">
        <f>'НЗ 2-экз'!AB712</f>
        <v>0</v>
      </c>
      <c r="AC717" s="1487">
        <f>'НЗ 2-экз'!AC712</f>
        <v>0</v>
      </c>
      <c r="AD717" s="1487">
        <f>'НЗ 2-экз'!AD712</f>
        <v>0</v>
      </c>
      <c r="AE717" s="1488"/>
      <c r="AF717" s="1488"/>
      <c r="AG717" s="1488">
        <f t="shared" si="258"/>
        <v>0</v>
      </c>
      <c r="AH717" s="1488">
        <f t="shared" si="261"/>
        <v>0</v>
      </c>
      <c r="AI717" s="1488">
        <f t="shared" si="259"/>
        <v>0</v>
      </c>
      <c r="AJ717" s="1488">
        <f t="shared" si="262"/>
        <v>0</v>
      </c>
      <c r="AK717" s="1488">
        <f t="shared" si="263"/>
        <v>0</v>
      </c>
      <c r="AL717" s="1488">
        <f t="shared" si="260"/>
        <v>0</v>
      </c>
      <c r="AM717" s="1839"/>
    </row>
    <row r="718" spans="1:39" ht="11.25" hidden="1" customHeight="1" x14ac:dyDescent="0.2">
      <c r="A718" s="1425">
        <v>227</v>
      </c>
      <c r="B718" s="1051">
        <v>244</v>
      </c>
      <c r="C718" s="11"/>
      <c r="D718" s="58"/>
      <c r="E718" s="1487">
        <f>'НЗ 2-экз'!E713</f>
        <v>0</v>
      </c>
      <c r="F718" s="1487">
        <f>'НЗ 2-экз'!F713</f>
        <v>0</v>
      </c>
      <c r="G718" s="1487">
        <f>'НЗ 2-экз'!G713</f>
        <v>0</v>
      </c>
      <c r="H718" s="1487">
        <f>'НЗ 2-экз'!H713</f>
        <v>0</v>
      </c>
      <c r="I718" s="1487">
        <f>'НЗ 2-экз'!I713</f>
        <v>0</v>
      </c>
      <c r="J718" s="1487">
        <f>'НЗ 2-экз'!J713</f>
        <v>0</v>
      </c>
      <c r="K718" s="1487">
        <f>'НЗ 2-экз'!K713</f>
        <v>0</v>
      </c>
      <c r="L718" s="1487">
        <f>'НЗ 2-экз'!L713</f>
        <v>0</v>
      </c>
      <c r="M718" s="1487">
        <f>'НЗ 2-экз'!M713</f>
        <v>0</v>
      </c>
      <c r="N718" s="1487">
        <f>'НЗ 2-экз'!N713</f>
        <v>0</v>
      </c>
      <c r="O718" s="1487">
        <f>'НЗ 2-экз'!O713</f>
        <v>0</v>
      </c>
      <c r="P718" s="1487">
        <f>'НЗ 2-экз'!P713</f>
        <v>0</v>
      </c>
      <c r="Q718" s="1487">
        <f>'НЗ 2-экз'!Q713</f>
        <v>0</v>
      </c>
      <c r="R718" s="1487">
        <f>'НЗ 2-экз'!R713</f>
        <v>0</v>
      </c>
      <c r="S718" s="1487">
        <f>'НЗ 2-экз'!S713</f>
        <v>0</v>
      </c>
      <c r="T718" s="1487">
        <f>'НЗ 2-экз'!T713</f>
        <v>0</v>
      </c>
      <c r="U718" s="1487">
        <f>'НЗ 2-экз'!U713</f>
        <v>0</v>
      </c>
      <c r="V718" s="1487">
        <f>'НЗ 2-экз'!V713</f>
        <v>0</v>
      </c>
      <c r="W718" s="1487">
        <f>'НЗ 2-экз'!W713</f>
        <v>0</v>
      </c>
      <c r="X718" s="1487">
        <f>'НЗ 2-экз'!X713</f>
        <v>0</v>
      </c>
      <c r="Y718" s="1487">
        <f>'НЗ 2-экз'!Y713</f>
        <v>0</v>
      </c>
      <c r="Z718" s="1487">
        <f>'НЗ 2-экз'!Z713</f>
        <v>0</v>
      </c>
      <c r="AA718" s="1487">
        <f>'НЗ 2-экз'!AA713</f>
        <v>0</v>
      </c>
      <c r="AB718" s="1487">
        <f>'НЗ 2-экз'!AB713</f>
        <v>0</v>
      </c>
      <c r="AC718" s="1487">
        <f>'НЗ 2-экз'!AC713</f>
        <v>0</v>
      </c>
      <c r="AD718" s="1487">
        <f>'НЗ 2-экз'!AD713</f>
        <v>0</v>
      </c>
      <c r="AE718" s="1488"/>
      <c r="AF718" s="1488"/>
      <c r="AG718" s="1488">
        <f t="shared" si="258"/>
        <v>0</v>
      </c>
      <c r="AH718" s="1488">
        <f t="shared" si="261"/>
        <v>0</v>
      </c>
      <c r="AI718" s="1488">
        <f t="shared" si="259"/>
        <v>0</v>
      </c>
      <c r="AJ718" s="1488">
        <f t="shared" si="262"/>
        <v>0</v>
      </c>
      <c r="AK718" s="1488">
        <f t="shared" si="263"/>
        <v>0</v>
      </c>
      <c r="AL718" s="1488">
        <f t="shared" si="260"/>
        <v>0</v>
      </c>
      <c r="AM718" s="1839"/>
    </row>
    <row r="719" spans="1:39" ht="11.25" hidden="1" customHeight="1" x14ac:dyDescent="0.2">
      <c r="A719" s="1429">
        <v>262</v>
      </c>
      <c r="B719" s="1049">
        <v>112</v>
      </c>
      <c r="C719" s="15"/>
      <c r="D719" s="58"/>
      <c r="E719" s="1487">
        <f>'НЗ 2-экз'!E714</f>
        <v>0</v>
      </c>
      <c r="F719" s="1487">
        <f>'НЗ 2-экз'!F714</f>
        <v>0</v>
      </c>
      <c r="G719" s="1487">
        <f>'НЗ 2-экз'!G714</f>
        <v>0</v>
      </c>
      <c r="H719" s="1487">
        <f>'НЗ 2-экз'!H714</f>
        <v>0</v>
      </c>
      <c r="I719" s="1487">
        <f>'НЗ 2-экз'!I714</f>
        <v>0</v>
      </c>
      <c r="J719" s="1487">
        <f>'НЗ 2-экз'!J714</f>
        <v>0</v>
      </c>
      <c r="K719" s="1487">
        <f>'НЗ 2-экз'!K714</f>
        <v>0</v>
      </c>
      <c r="L719" s="1487">
        <f>'НЗ 2-экз'!L714</f>
        <v>0</v>
      </c>
      <c r="M719" s="1487">
        <f>'НЗ 2-экз'!M714</f>
        <v>0</v>
      </c>
      <c r="N719" s="1487">
        <f>'НЗ 2-экз'!N714</f>
        <v>0</v>
      </c>
      <c r="O719" s="1487">
        <f>'НЗ 2-экз'!O714</f>
        <v>0</v>
      </c>
      <c r="P719" s="1487">
        <f>'НЗ 2-экз'!P714</f>
        <v>0</v>
      </c>
      <c r="Q719" s="1487">
        <f>'НЗ 2-экз'!Q714</f>
        <v>0</v>
      </c>
      <c r="R719" s="1487">
        <f>'НЗ 2-экз'!R714</f>
        <v>0</v>
      </c>
      <c r="S719" s="1487">
        <f>'НЗ 2-экз'!S714</f>
        <v>0</v>
      </c>
      <c r="T719" s="1487">
        <f>'НЗ 2-экз'!T714</f>
        <v>0</v>
      </c>
      <c r="U719" s="1487">
        <f>'НЗ 2-экз'!U714</f>
        <v>0</v>
      </c>
      <c r="V719" s="1487">
        <f>'НЗ 2-экз'!V714</f>
        <v>0</v>
      </c>
      <c r="W719" s="1487">
        <f>'НЗ 2-экз'!W714</f>
        <v>0</v>
      </c>
      <c r="X719" s="1487">
        <f>'НЗ 2-экз'!X714</f>
        <v>0</v>
      </c>
      <c r="Y719" s="1487">
        <f>'НЗ 2-экз'!Y714</f>
        <v>0</v>
      </c>
      <c r="Z719" s="1487">
        <f>'НЗ 2-экз'!Z714</f>
        <v>0</v>
      </c>
      <c r="AA719" s="1487">
        <f>'НЗ 2-экз'!AA714</f>
        <v>0</v>
      </c>
      <c r="AB719" s="1487">
        <f>'НЗ 2-экз'!AB714</f>
        <v>0</v>
      </c>
      <c r="AC719" s="1487">
        <f>'НЗ 2-экз'!AC714</f>
        <v>0</v>
      </c>
      <c r="AD719" s="1487">
        <f>'НЗ 2-экз'!AD714</f>
        <v>0</v>
      </c>
      <c r="AE719" s="1488"/>
      <c r="AF719" s="1488"/>
      <c r="AG719" s="1488">
        <f t="shared" si="258"/>
        <v>0</v>
      </c>
      <c r="AH719" s="1488">
        <f t="shared" si="261"/>
        <v>0</v>
      </c>
      <c r="AI719" s="1488">
        <f t="shared" si="259"/>
        <v>0</v>
      </c>
      <c r="AJ719" s="1488">
        <f t="shared" si="262"/>
        <v>0</v>
      </c>
      <c r="AK719" s="1488">
        <f t="shared" si="263"/>
        <v>0</v>
      </c>
      <c r="AL719" s="1488">
        <f t="shared" si="260"/>
        <v>0</v>
      </c>
      <c r="AM719" s="1839"/>
    </row>
    <row r="720" spans="1:39" ht="11.25" hidden="1" customHeight="1" x14ac:dyDescent="0.2">
      <c r="A720" s="1429">
        <v>262</v>
      </c>
      <c r="B720" s="1049">
        <v>119</v>
      </c>
      <c r="C720" s="15"/>
      <c r="D720" s="58"/>
      <c r="E720" s="1487">
        <f>'НЗ 2-экз'!E715</f>
        <v>0</v>
      </c>
      <c r="F720" s="1487">
        <f>'НЗ 2-экз'!F715</f>
        <v>0</v>
      </c>
      <c r="G720" s="1487">
        <f>'НЗ 2-экз'!G715</f>
        <v>0</v>
      </c>
      <c r="H720" s="1487">
        <f>'НЗ 2-экз'!H715</f>
        <v>0</v>
      </c>
      <c r="I720" s="1487">
        <f>'НЗ 2-экз'!I715</f>
        <v>0</v>
      </c>
      <c r="J720" s="1487">
        <f>'НЗ 2-экз'!J715</f>
        <v>0</v>
      </c>
      <c r="K720" s="1487">
        <f>'НЗ 2-экз'!K715</f>
        <v>0</v>
      </c>
      <c r="L720" s="1487">
        <f>'НЗ 2-экз'!L715</f>
        <v>0</v>
      </c>
      <c r="M720" s="1487">
        <f>'НЗ 2-экз'!M715</f>
        <v>0</v>
      </c>
      <c r="N720" s="1487">
        <f>'НЗ 2-экз'!N715</f>
        <v>0</v>
      </c>
      <c r="O720" s="1487">
        <f>'НЗ 2-экз'!O715</f>
        <v>0</v>
      </c>
      <c r="P720" s="1487">
        <f>'НЗ 2-экз'!P715</f>
        <v>0</v>
      </c>
      <c r="Q720" s="1487">
        <f>'НЗ 2-экз'!Q715</f>
        <v>0</v>
      </c>
      <c r="R720" s="1487">
        <f>'НЗ 2-экз'!R715</f>
        <v>0</v>
      </c>
      <c r="S720" s="1487">
        <f>'НЗ 2-экз'!S715</f>
        <v>0</v>
      </c>
      <c r="T720" s="1487">
        <f>'НЗ 2-экз'!T715</f>
        <v>0</v>
      </c>
      <c r="U720" s="1487">
        <f>'НЗ 2-экз'!U715</f>
        <v>0</v>
      </c>
      <c r="V720" s="1487">
        <f>'НЗ 2-экз'!V715</f>
        <v>0</v>
      </c>
      <c r="W720" s="1487">
        <f>'НЗ 2-экз'!W715</f>
        <v>0</v>
      </c>
      <c r="X720" s="1487">
        <f>'НЗ 2-экз'!X715</f>
        <v>0</v>
      </c>
      <c r="Y720" s="1487">
        <f>'НЗ 2-экз'!Y715</f>
        <v>0</v>
      </c>
      <c r="Z720" s="1487">
        <f>'НЗ 2-экз'!Z715</f>
        <v>0</v>
      </c>
      <c r="AA720" s="1487">
        <f>'НЗ 2-экз'!AA715</f>
        <v>0</v>
      </c>
      <c r="AB720" s="1487">
        <f>'НЗ 2-экз'!AB715</f>
        <v>0</v>
      </c>
      <c r="AC720" s="1487">
        <f>'НЗ 2-экз'!AC715</f>
        <v>0</v>
      </c>
      <c r="AD720" s="1487">
        <f>'НЗ 2-экз'!AD715</f>
        <v>0</v>
      </c>
      <c r="AE720" s="1488"/>
      <c r="AF720" s="1488"/>
      <c r="AG720" s="1488">
        <f t="shared" si="258"/>
        <v>0</v>
      </c>
      <c r="AH720" s="1488">
        <f t="shared" si="261"/>
        <v>0</v>
      </c>
      <c r="AI720" s="1488">
        <f t="shared" si="259"/>
        <v>0</v>
      </c>
      <c r="AJ720" s="1488">
        <f t="shared" si="262"/>
        <v>0</v>
      </c>
      <c r="AK720" s="1488">
        <f t="shared" si="263"/>
        <v>0</v>
      </c>
      <c r="AL720" s="1488">
        <f t="shared" si="260"/>
        <v>0</v>
      </c>
      <c r="AM720" s="1839"/>
    </row>
    <row r="721" spans="1:39" ht="11.25" hidden="1" customHeight="1" x14ac:dyDescent="0.2">
      <c r="A721" s="1425">
        <v>266</v>
      </c>
      <c r="B721" s="1051">
        <v>111</v>
      </c>
      <c r="C721" s="11"/>
      <c r="D721" s="58"/>
      <c r="E721" s="1487">
        <f>'НЗ 2-экз'!E716</f>
        <v>0</v>
      </c>
      <c r="F721" s="1487">
        <f>'НЗ 2-экз'!F716</f>
        <v>0</v>
      </c>
      <c r="G721" s="1487">
        <f>'НЗ 2-экз'!G716</f>
        <v>0</v>
      </c>
      <c r="H721" s="1487">
        <f>'НЗ 2-экз'!H716</f>
        <v>0</v>
      </c>
      <c r="I721" s="1487">
        <f>'НЗ 2-экз'!I716</f>
        <v>0</v>
      </c>
      <c r="J721" s="1487">
        <f>'НЗ 2-экз'!J716</f>
        <v>0</v>
      </c>
      <c r="K721" s="1487">
        <f>'НЗ 2-экз'!K716</f>
        <v>0</v>
      </c>
      <c r="L721" s="1487">
        <f>'НЗ 2-экз'!L716</f>
        <v>0</v>
      </c>
      <c r="M721" s="1487">
        <f>'НЗ 2-экз'!M716</f>
        <v>0</v>
      </c>
      <c r="N721" s="1487">
        <f>'НЗ 2-экз'!N716</f>
        <v>0</v>
      </c>
      <c r="O721" s="1487">
        <f>'НЗ 2-экз'!O716</f>
        <v>0</v>
      </c>
      <c r="P721" s="1487">
        <f>'НЗ 2-экз'!P716</f>
        <v>0</v>
      </c>
      <c r="Q721" s="1487">
        <f>'НЗ 2-экз'!Q716</f>
        <v>0</v>
      </c>
      <c r="R721" s="1487">
        <f>'НЗ 2-экз'!R716</f>
        <v>0</v>
      </c>
      <c r="S721" s="1487">
        <f>'НЗ 2-экз'!S716</f>
        <v>0</v>
      </c>
      <c r="T721" s="1487">
        <f>'НЗ 2-экз'!T716</f>
        <v>0</v>
      </c>
      <c r="U721" s="1487">
        <f>'НЗ 2-экз'!U716</f>
        <v>0</v>
      </c>
      <c r="V721" s="1487">
        <f>'НЗ 2-экз'!V716</f>
        <v>0</v>
      </c>
      <c r="W721" s="1487">
        <f>'НЗ 2-экз'!W716</f>
        <v>0</v>
      </c>
      <c r="X721" s="1487">
        <f>'НЗ 2-экз'!X716</f>
        <v>0</v>
      </c>
      <c r="Y721" s="1487">
        <f>'НЗ 2-экз'!Y716</f>
        <v>0</v>
      </c>
      <c r="Z721" s="1487">
        <f>'НЗ 2-экз'!Z716</f>
        <v>0</v>
      </c>
      <c r="AA721" s="1487">
        <f>'НЗ 2-экз'!AA716</f>
        <v>0</v>
      </c>
      <c r="AB721" s="1487">
        <f>'НЗ 2-экз'!AB716</f>
        <v>0</v>
      </c>
      <c r="AC721" s="1487">
        <f>'НЗ 2-экз'!AC716</f>
        <v>0</v>
      </c>
      <c r="AD721" s="1487">
        <f>'НЗ 2-экз'!AD716</f>
        <v>0</v>
      </c>
      <c r="AE721" s="1488"/>
      <c r="AF721" s="1488"/>
      <c r="AG721" s="1488">
        <f t="shared" si="258"/>
        <v>0</v>
      </c>
      <c r="AH721" s="1488">
        <f t="shared" si="261"/>
        <v>0</v>
      </c>
      <c r="AI721" s="1488">
        <f t="shared" si="259"/>
        <v>0</v>
      </c>
      <c r="AJ721" s="1488">
        <f t="shared" si="262"/>
        <v>0</v>
      </c>
      <c r="AK721" s="1488">
        <f t="shared" si="263"/>
        <v>0</v>
      </c>
      <c r="AL721" s="1488">
        <f t="shared" si="260"/>
        <v>0</v>
      </c>
      <c r="AM721" s="1839"/>
    </row>
    <row r="722" spans="1:39" ht="11.25" hidden="1" customHeight="1" x14ac:dyDescent="0.2">
      <c r="A722" s="1425">
        <v>266</v>
      </c>
      <c r="B722" s="1051">
        <v>112</v>
      </c>
      <c r="C722" s="11"/>
      <c r="D722" s="58"/>
      <c r="E722" s="1487">
        <f>'НЗ 2-экз'!E717</f>
        <v>0</v>
      </c>
      <c r="F722" s="1487">
        <f>'НЗ 2-экз'!F717</f>
        <v>0</v>
      </c>
      <c r="G722" s="1487">
        <f>'НЗ 2-экз'!G717</f>
        <v>0</v>
      </c>
      <c r="H722" s="1487">
        <f>'НЗ 2-экз'!H717</f>
        <v>0</v>
      </c>
      <c r="I722" s="1487">
        <f>'НЗ 2-экз'!I717</f>
        <v>0</v>
      </c>
      <c r="J722" s="1487">
        <f>'НЗ 2-экз'!J717</f>
        <v>0</v>
      </c>
      <c r="K722" s="1487">
        <f>'НЗ 2-экз'!K717</f>
        <v>0</v>
      </c>
      <c r="L722" s="1487">
        <f>'НЗ 2-экз'!L717</f>
        <v>0</v>
      </c>
      <c r="M722" s="1487">
        <f>'НЗ 2-экз'!M717</f>
        <v>0</v>
      </c>
      <c r="N722" s="1487">
        <f>'НЗ 2-экз'!N717</f>
        <v>0</v>
      </c>
      <c r="O722" s="1487">
        <f>'НЗ 2-экз'!O717</f>
        <v>0</v>
      </c>
      <c r="P722" s="1487">
        <f>'НЗ 2-экз'!P717</f>
        <v>0</v>
      </c>
      <c r="Q722" s="1487">
        <f>'НЗ 2-экз'!Q717</f>
        <v>0</v>
      </c>
      <c r="R722" s="1487">
        <f>'НЗ 2-экз'!R717</f>
        <v>0</v>
      </c>
      <c r="S722" s="1487">
        <f>'НЗ 2-экз'!S717</f>
        <v>0</v>
      </c>
      <c r="T722" s="1487">
        <f>'НЗ 2-экз'!T717</f>
        <v>0</v>
      </c>
      <c r="U722" s="1487">
        <f>'НЗ 2-экз'!U717</f>
        <v>0</v>
      </c>
      <c r="V722" s="1487">
        <f>'НЗ 2-экз'!V717</f>
        <v>0</v>
      </c>
      <c r="W722" s="1487">
        <f>'НЗ 2-экз'!W717</f>
        <v>0</v>
      </c>
      <c r="X722" s="1487">
        <f>'НЗ 2-экз'!X717</f>
        <v>0</v>
      </c>
      <c r="Y722" s="1487">
        <f>'НЗ 2-экз'!Y717</f>
        <v>0</v>
      </c>
      <c r="Z722" s="1487">
        <f>'НЗ 2-экз'!Z717</f>
        <v>0</v>
      </c>
      <c r="AA722" s="1487">
        <f>'НЗ 2-экз'!AA717</f>
        <v>0</v>
      </c>
      <c r="AB722" s="1487">
        <f>'НЗ 2-экз'!AB717</f>
        <v>0</v>
      </c>
      <c r="AC722" s="1487">
        <f>'НЗ 2-экз'!AC717</f>
        <v>0</v>
      </c>
      <c r="AD722" s="1487">
        <f>'НЗ 2-экз'!AD717</f>
        <v>0</v>
      </c>
      <c r="AE722" s="1488"/>
      <c r="AF722" s="1488"/>
      <c r="AG722" s="1488">
        <f t="shared" si="258"/>
        <v>0</v>
      </c>
      <c r="AH722" s="1488">
        <f t="shared" si="261"/>
        <v>0</v>
      </c>
      <c r="AI722" s="1488">
        <f t="shared" si="259"/>
        <v>0</v>
      </c>
      <c r="AJ722" s="1488">
        <f t="shared" si="262"/>
        <v>0</v>
      </c>
      <c r="AK722" s="1488">
        <f t="shared" si="263"/>
        <v>0</v>
      </c>
      <c r="AL722" s="1488">
        <f t="shared" si="260"/>
        <v>0</v>
      </c>
      <c r="AM722" s="1839"/>
    </row>
    <row r="723" spans="1:39" ht="11.25" hidden="1" customHeight="1" x14ac:dyDescent="0.2">
      <c r="A723" s="1425">
        <v>266</v>
      </c>
      <c r="B723" s="1051">
        <v>119</v>
      </c>
      <c r="C723" s="11"/>
      <c r="D723" s="58"/>
      <c r="E723" s="1487">
        <f>'НЗ 2-экз'!E718</f>
        <v>0</v>
      </c>
      <c r="F723" s="1487">
        <f>'НЗ 2-экз'!F718</f>
        <v>0</v>
      </c>
      <c r="G723" s="1487">
        <f>'НЗ 2-экз'!G718</f>
        <v>0</v>
      </c>
      <c r="H723" s="1487">
        <f>'НЗ 2-экз'!H718</f>
        <v>0</v>
      </c>
      <c r="I723" s="1487">
        <f>'НЗ 2-экз'!I718</f>
        <v>0</v>
      </c>
      <c r="J723" s="1487">
        <f>'НЗ 2-экз'!J718</f>
        <v>0</v>
      </c>
      <c r="K723" s="1487">
        <f>'НЗ 2-экз'!K718</f>
        <v>0</v>
      </c>
      <c r="L723" s="1487">
        <f>'НЗ 2-экз'!L718</f>
        <v>0</v>
      </c>
      <c r="M723" s="1487">
        <f>'НЗ 2-экз'!M718</f>
        <v>0</v>
      </c>
      <c r="N723" s="1487">
        <f>'НЗ 2-экз'!N718</f>
        <v>0</v>
      </c>
      <c r="O723" s="1487">
        <f>'НЗ 2-экз'!O718</f>
        <v>0</v>
      </c>
      <c r="P723" s="1487">
        <f>'НЗ 2-экз'!P718</f>
        <v>0</v>
      </c>
      <c r="Q723" s="1487">
        <f>'НЗ 2-экз'!Q718</f>
        <v>0</v>
      </c>
      <c r="R723" s="1487">
        <f>'НЗ 2-экз'!R718</f>
        <v>0</v>
      </c>
      <c r="S723" s="1487">
        <f>'НЗ 2-экз'!S718</f>
        <v>0</v>
      </c>
      <c r="T723" s="1487">
        <f>'НЗ 2-экз'!T718</f>
        <v>0</v>
      </c>
      <c r="U723" s="1487">
        <f>'НЗ 2-экз'!U718</f>
        <v>0</v>
      </c>
      <c r="V723" s="1487">
        <f>'НЗ 2-экз'!V718</f>
        <v>0</v>
      </c>
      <c r="W723" s="1487">
        <f>'НЗ 2-экз'!W718</f>
        <v>0</v>
      </c>
      <c r="X723" s="1487">
        <f>'НЗ 2-экз'!X718</f>
        <v>0</v>
      </c>
      <c r="Y723" s="1487">
        <f>'НЗ 2-экз'!Y718</f>
        <v>0</v>
      </c>
      <c r="Z723" s="1487">
        <f>'НЗ 2-экз'!Z718</f>
        <v>0</v>
      </c>
      <c r="AA723" s="1487">
        <f>'НЗ 2-экз'!AA718</f>
        <v>0</v>
      </c>
      <c r="AB723" s="1487">
        <f>'НЗ 2-экз'!AB718</f>
        <v>0</v>
      </c>
      <c r="AC723" s="1487">
        <f>'НЗ 2-экз'!AC718</f>
        <v>0</v>
      </c>
      <c r="AD723" s="1487">
        <f>'НЗ 2-экз'!AD718</f>
        <v>0</v>
      </c>
      <c r="AE723" s="1488"/>
      <c r="AF723" s="1488"/>
      <c r="AG723" s="1488">
        <f t="shared" si="258"/>
        <v>0</v>
      </c>
      <c r="AH723" s="1488">
        <f t="shared" si="261"/>
        <v>0</v>
      </c>
      <c r="AI723" s="1488">
        <f t="shared" si="259"/>
        <v>0</v>
      </c>
      <c r="AJ723" s="1488">
        <f t="shared" si="262"/>
        <v>0</v>
      </c>
      <c r="AK723" s="1488">
        <f t="shared" si="263"/>
        <v>0</v>
      </c>
      <c r="AL723" s="1488">
        <f t="shared" si="260"/>
        <v>0</v>
      </c>
      <c r="AM723" s="1839"/>
    </row>
    <row r="724" spans="1:39" ht="11.25" hidden="1" customHeight="1" x14ac:dyDescent="0.2">
      <c r="A724" s="1425">
        <v>267</v>
      </c>
      <c r="B724" s="1051">
        <v>112</v>
      </c>
      <c r="C724" s="11"/>
      <c r="D724" s="58"/>
      <c r="E724" s="1487">
        <f>'НЗ 2-экз'!E719</f>
        <v>0</v>
      </c>
      <c r="F724" s="1487">
        <f>'НЗ 2-экз'!F719</f>
        <v>0</v>
      </c>
      <c r="G724" s="1487">
        <f>'НЗ 2-экз'!G719</f>
        <v>0</v>
      </c>
      <c r="H724" s="1487">
        <f>'НЗ 2-экз'!H719</f>
        <v>0</v>
      </c>
      <c r="I724" s="1487">
        <f>'НЗ 2-экз'!I719</f>
        <v>0</v>
      </c>
      <c r="J724" s="1487">
        <f>'НЗ 2-экз'!J719</f>
        <v>0</v>
      </c>
      <c r="K724" s="1487">
        <f>'НЗ 2-экз'!K719</f>
        <v>0</v>
      </c>
      <c r="L724" s="1487">
        <f>'НЗ 2-экз'!L719</f>
        <v>0</v>
      </c>
      <c r="M724" s="1487">
        <f>'НЗ 2-экз'!M719</f>
        <v>0</v>
      </c>
      <c r="N724" s="1487">
        <f>'НЗ 2-экз'!N719</f>
        <v>0</v>
      </c>
      <c r="O724" s="1487">
        <f>'НЗ 2-экз'!O719</f>
        <v>0</v>
      </c>
      <c r="P724" s="1487">
        <f>'НЗ 2-экз'!P719</f>
        <v>0</v>
      </c>
      <c r="Q724" s="1487">
        <f>'НЗ 2-экз'!Q719</f>
        <v>0</v>
      </c>
      <c r="R724" s="1487">
        <f>'НЗ 2-экз'!R719</f>
        <v>0</v>
      </c>
      <c r="S724" s="1487">
        <f>'НЗ 2-экз'!S719</f>
        <v>0</v>
      </c>
      <c r="T724" s="1487">
        <f>'НЗ 2-экз'!T719</f>
        <v>0</v>
      </c>
      <c r="U724" s="1487">
        <f>'НЗ 2-экз'!U719</f>
        <v>0</v>
      </c>
      <c r="V724" s="1487">
        <f>'НЗ 2-экз'!V719</f>
        <v>0</v>
      </c>
      <c r="W724" s="1487">
        <f>'НЗ 2-экз'!W719</f>
        <v>0</v>
      </c>
      <c r="X724" s="1487">
        <f>'НЗ 2-экз'!X719</f>
        <v>0</v>
      </c>
      <c r="Y724" s="1487">
        <f>'НЗ 2-экз'!Y719</f>
        <v>0</v>
      </c>
      <c r="Z724" s="1487">
        <f>'НЗ 2-экз'!Z719</f>
        <v>0</v>
      </c>
      <c r="AA724" s="1487">
        <f>'НЗ 2-экз'!AA719</f>
        <v>0</v>
      </c>
      <c r="AB724" s="1487">
        <f>'НЗ 2-экз'!AB719</f>
        <v>0</v>
      </c>
      <c r="AC724" s="1487">
        <f>'НЗ 2-экз'!AC719</f>
        <v>0</v>
      </c>
      <c r="AD724" s="1487">
        <f>'НЗ 2-экз'!AD719</f>
        <v>0</v>
      </c>
      <c r="AE724" s="1488"/>
      <c r="AF724" s="1488"/>
      <c r="AG724" s="1488">
        <f t="shared" si="258"/>
        <v>0</v>
      </c>
      <c r="AH724" s="1488">
        <f t="shared" si="261"/>
        <v>0</v>
      </c>
      <c r="AI724" s="1488">
        <f t="shared" si="259"/>
        <v>0</v>
      </c>
      <c r="AJ724" s="1488">
        <f t="shared" si="262"/>
        <v>0</v>
      </c>
      <c r="AK724" s="1488">
        <f t="shared" si="263"/>
        <v>0</v>
      </c>
      <c r="AL724" s="1488">
        <f t="shared" si="260"/>
        <v>0</v>
      </c>
      <c r="AM724" s="1839"/>
    </row>
    <row r="725" spans="1:39" ht="11.25" hidden="1" customHeight="1" x14ac:dyDescent="0.2">
      <c r="A725" s="1429">
        <v>291</v>
      </c>
      <c r="B725" s="1147">
        <v>851</v>
      </c>
      <c r="C725" s="15"/>
      <c r="D725" s="58"/>
      <c r="E725" s="1487">
        <f>'НЗ 2-экз'!E720</f>
        <v>0</v>
      </c>
      <c r="F725" s="1487">
        <f>'НЗ 2-экз'!F720</f>
        <v>0</v>
      </c>
      <c r="G725" s="1487">
        <f>'НЗ 2-экз'!G720</f>
        <v>0</v>
      </c>
      <c r="H725" s="1487">
        <f>'НЗ 2-экз'!H720</f>
        <v>0</v>
      </c>
      <c r="I725" s="1487">
        <f>'НЗ 2-экз'!I720</f>
        <v>0</v>
      </c>
      <c r="J725" s="1487">
        <f>'НЗ 2-экз'!J720</f>
        <v>0</v>
      </c>
      <c r="K725" s="1487">
        <f>'НЗ 2-экз'!K720</f>
        <v>0</v>
      </c>
      <c r="L725" s="1487">
        <f>'НЗ 2-экз'!L720</f>
        <v>0</v>
      </c>
      <c r="M725" s="1487">
        <f>'НЗ 2-экз'!M720</f>
        <v>0</v>
      </c>
      <c r="N725" s="1487">
        <f>'НЗ 2-экз'!N720</f>
        <v>0</v>
      </c>
      <c r="O725" s="1487">
        <f>'НЗ 2-экз'!O720</f>
        <v>0</v>
      </c>
      <c r="P725" s="1487">
        <f>'НЗ 2-экз'!P720</f>
        <v>0</v>
      </c>
      <c r="Q725" s="1487">
        <f>'НЗ 2-экз'!Q720</f>
        <v>0</v>
      </c>
      <c r="R725" s="1487">
        <f>'НЗ 2-экз'!R720</f>
        <v>0</v>
      </c>
      <c r="S725" s="1487">
        <f>'НЗ 2-экз'!S720</f>
        <v>0</v>
      </c>
      <c r="T725" s="1487">
        <f>'НЗ 2-экз'!T720</f>
        <v>0</v>
      </c>
      <c r="U725" s="1487">
        <f>'НЗ 2-экз'!U720</f>
        <v>0</v>
      </c>
      <c r="V725" s="1487">
        <f>'НЗ 2-экз'!V720</f>
        <v>0</v>
      </c>
      <c r="W725" s="1487">
        <f>'НЗ 2-экз'!W720</f>
        <v>0</v>
      </c>
      <c r="X725" s="1487">
        <f>'НЗ 2-экз'!X720</f>
        <v>0</v>
      </c>
      <c r="Y725" s="1487">
        <f>'НЗ 2-экз'!Y720</f>
        <v>0</v>
      </c>
      <c r="Z725" s="1487">
        <f>'НЗ 2-экз'!Z720</f>
        <v>10000</v>
      </c>
      <c r="AA725" s="1487">
        <f>'НЗ 2-экз'!AA720</f>
        <v>0</v>
      </c>
      <c r="AB725" s="1487">
        <f>'НЗ 2-экз'!AB720</f>
        <v>0</v>
      </c>
      <c r="AC725" s="1487">
        <f>'НЗ 2-экз'!AC720</f>
        <v>0</v>
      </c>
      <c r="AD725" s="1487">
        <f>'НЗ 2-экз'!AD720</f>
        <v>0</v>
      </c>
      <c r="AE725" s="1488"/>
      <c r="AF725" s="1488"/>
      <c r="AG725" s="1488">
        <f t="shared" si="258"/>
        <v>0</v>
      </c>
      <c r="AH725" s="1488">
        <f t="shared" si="261"/>
        <v>10000</v>
      </c>
      <c r="AI725" s="1488">
        <f t="shared" si="259"/>
        <v>0</v>
      </c>
      <c r="AJ725" s="1488">
        <f t="shared" si="262"/>
        <v>0</v>
      </c>
      <c r="AK725" s="1488">
        <f t="shared" si="263"/>
        <v>10000</v>
      </c>
      <c r="AL725" s="1488">
        <f t="shared" si="260"/>
        <v>10000</v>
      </c>
      <c r="AM725" s="1839"/>
    </row>
    <row r="726" spans="1:39" ht="11.25" hidden="1" customHeight="1" x14ac:dyDescent="0.2">
      <c r="A726" s="1429">
        <v>291</v>
      </c>
      <c r="B726" s="1147">
        <v>851</v>
      </c>
      <c r="C726" s="15"/>
      <c r="D726" s="58"/>
      <c r="E726" s="1487">
        <f>'НЗ 2-экз'!E721</f>
        <v>0</v>
      </c>
      <c r="F726" s="1487">
        <f>'НЗ 2-экз'!F721</f>
        <v>0</v>
      </c>
      <c r="G726" s="1487">
        <f>'НЗ 2-экз'!G721</f>
        <v>0</v>
      </c>
      <c r="H726" s="1487">
        <f>'НЗ 2-экз'!H721</f>
        <v>0</v>
      </c>
      <c r="I726" s="1487">
        <f>'НЗ 2-экз'!I721</f>
        <v>0</v>
      </c>
      <c r="J726" s="1487">
        <f>'НЗ 2-экз'!J721</f>
        <v>0</v>
      </c>
      <c r="K726" s="1487">
        <f>'НЗ 2-экз'!K721</f>
        <v>0</v>
      </c>
      <c r="L726" s="1487">
        <f>'НЗ 2-экз'!L721</f>
        <v>0</v>
      </c>
      <c r="M726" s="1487">
        <f>'НЗ 2-экз'!M721</f>
        <v>0</v>
      </c>
      <c r="N726" s="1487">
        <f>'НЗ 2-экз'!N721</f>
        <v>0</v>
      </c>
      <c r="O726" s="1487">
        <f>'НЗ 2-экз'!O721</f>
        <v>0</v>
      </c>
      <c r="P726" s="1487">
        <f>'НЗ 2-экз'!P721</f>
        <v>0</v>
      </c>
      <c r="Q726" s="1487">
        <f>'НЗ 2-экз'!Q721</f>
        <v>0</v>
      </c>
      <c r="R726" s="1487">
        <f>'НЗ 2-экз'!R721</f>
        <v>0</v>
      </c>
      <c r="S726" s="1487">
        <f>'НЗ 2-экз'!S721</f>
        <v>0</v>
      </c>
      <c r="T726" s="1487">
        <f>'НЗ 2-экз'!T721</f>
        <v>0</v>
      </c>
      <c r="U726" s="1487">
        <f>'НЗ 2-экз'!U721</f>
        <v>0</v>
      </c>
      <c r="V726" s="1487">
        <f>'НЗ 2-экз'!V721</f>
        <v>0</v>
      </c>
      <c r="W726" s="1487">
        <f>'НЗ 2-экз'!W721</f>
        <v>0</v>
      </c>
      <c r="X726" s="1487">
        <f>'НЗ 2-экз'!X721</f>
        <v>0</v>
      </c>
      <c r="Y726" s="1487">
        <f>'НЗ 2-экз'!Y721</f>
        <v>0</v>
      </c>
      <c r="Z726" s="1487">
        <f>'НЗ 2-экз'!Z721</f>
        <v>160000</v>
      </c>
      <c r="AA726" s="1487">
        <f>'НЗ 2-экз'!AA721</f>
        <v>0</v>
      </c>
      <c r="AB726" s="1487">
        <f>'НЗ 2-экз'!AB721</f>
        <v>0</v>
      </c>
      <c r="AC726" s="1487">
        <f>'НЗ 2-экз'!AC721</f>
        <v>0</v>
      </c>
      <c r="AD726" s="1487">
        <f>'НЗ 2-экз'!AD721</f>
        <v>0</v>
      </c>
      <c r="AE726" s="1488"/>
      <c r="AF726" s="1488"/>
      <c r="AG726" s="1488">
        <f t="shared" si="258"/>
        <v>0</v>
      </c>
      <c r="AH726" s="1488">
        <f t="shared" si="261"/>
        <v>160000</v>
      </c>
      <c r="AI726" s="1488">
        <f t="shared" si="259"/>
        <v>0</v>
      </c>
      <c r="AJ726" s="1488">
        <f t="shared" si="262"/>
        <v>0</v>
      </c>
      <c r="AK726" s="1488">
        <f t="shared" si="263"/>
        <v>160000</v>
      </c>
      <c r="AL726" s="1488">
        <f t="shared" si="260"/>
        <v>160000</v>
      </c>
      <c r="AM726" s="1839"/>
    </row>
    <row r="727" spans="1:39" ht="11.25" hidden="1" customHeight="1" x14ac:dyDescent="0.2">
      <c r="A727" s="1429">
        <v>291</v>
      </c>
      <c r="B727" s="1049">
        <v>852</v>
      </c>
      <c r="C727" s="15"/>
      <c r="D727" s="58"/>
      <c r="E727" s="1487">
        <f>'НЗ 2-экз'!E722</f>
        <v>0</v>
      </c>
      <c r="F727" s="1487">
        <f>'НЗ 2-экз'!F722</f>
        <v>0</v>
      </c>
      <c r="G727" s="1487">
        <f>'НЗ 2-экз'!G722</f>
        <v>0</v>
      </c>
      <c r="H727" s="1487">
        <f>'НЗ 2-экз'!H722</f>
        <v>0</v>
      </c>
      <c r="I727" s="1487">
        <f>'НЗ 2-экз'!I722</f>
        <v>0</v>
      </c>
      <c r="J727" s="1487">
        <f>'НЗ 2-экз'!J722</f>
        <v>0</v>
      </c>
      <c r="K727" s="1487">
        <f>'НЗ 2-экз'!K722</f>
        <v>0</v>
      </c>
      <c r="L727" s="1487">
        <f>'НЗ 2-экз'!L722</f>
        <v>0</v>
      </c>
      <c r="M727" s="1487">
        <f>'НЗ 2-экз'!M722</f>
        <v>0</v>
      </c>
      <c r="N727" s="1487">
        <f>'НЗ 2-экз'!N722</f>
        <v>0</v>
      </c>
      <c r="O727" s="1487">
        <f>'НЗ 2-экз'!O722</f>
        <v>0</v>
      </c>
      <c r="P727" s="1487">
        <f>'НЗ 2-экз'!P722</f>
        <v>0</v>
      </c>
      <c r="Q727" s="1487">
        <f>'НЗ 2-экз'!Q722</f>
        <v>0</v>
      </c>
      <c r="R727" s="1487">
        <f>'НЗ 2-экз'!R722</f>
        <v>0</v>
      </c>
      <c r="S727" s="1487">
        <f>'НЗ 2-экз'!S722</f>
        <v>0</v>
      </c>
      <c r="T727" s="1487">
        <f>'НЗ 2-экз'!T722</f>
        <v>0</v>
      </c>
      <c r="U727" s="1487">
        <f>'НЗ 2-экз'!U722</f>
        <v>0</v>
      </c>
      <c r="V727" s="1487">
        <f>'НЗ 2-экз'!V722</f>
        <v>0</v>
      </c>
      <c r="W727" s="1487">
        <f>'НЗ 2-экз'!W722</f>
        <v>0</v>
      </c>
      <c r="X727" s="1487">
        <f>'НЗ 2-экз'!X722</f>
        <v>0</v>
      </c>
      <c r="Y727" s="1487">
        <f>'НЗ 2-экз'!Y722</f>
        <v>0</v>
      </c>
      <c r="Z727" s="1487">
        <f>'НЗ 2-экз'!Z722</f>
        <v>0</v>
      </c>
      <c r="AA727" s="1487">
        <f>'НЗ 2-экз'!AA722</f>
        <v>0</v>
      </c>
      <c r="AB727" s="1487">
        <f>'НЗ 2-экз'!AB722</f>
        <v>0</v>
      </c>
      <c r="AC727" s="1487">
        <f>'НЗ 2-экз'!AC722</f>
        <v>0</v>
      </c>
      <c r="AD727" s="1487">
        <f>'НЗ 2-экз'!AD722</f>
        <v>0</v>
      </c>
      <c r="AE727" s="1488"/>
      <c r="AF727" s="1488"/>
      <c r="AG727" s="1488">
        <f t="shared" si="258"/>
        <v>0</v>
      </c>
      <c r="AH727" s="1488">
        <f t="shared" si="261"/>
        <v>0</v>
      </c>
      <c r="AI727" s="1488">
        <f t="shared" si="259"/>
        <v>0</v>
      </c>
      <c r="AJ727" s="1488">
        <f t="shared" si="262"/>
        <v>0</v>
      </c>
      <c r="AK727" s="1488">
        <f t="shared" si="263"/>
        <v>0</v>
      </c>
      <c r="AL727" s="1488">
        <f t="shared" si="260"/>
        <v>0</v>
      </c>
      <c r="AM727" s="1839"/>
    </row>
    <row r="728" spans="1:39" ht="11.25" hidden="1" customHeight="1" x14ac:dyDescent="0.2">
      <c r="A728" s="1429">
        <v>291</v>
      </c>
      <c r="B728" s="1147">
        <v>853</v>
      </c>
      <c r="C728" s="15"/>
      <c r="D728" s="58"/>
      <c r="E728" s="1487">
        <f>'НЗ 2-экз'!E723</f>
        <v>0</v>
      </c>
      <c r="F728" s="1487">
        <f>'НЗ 2-экз'!F723</f>
        <v>0</v>
      </c>
      <c r="G728" s="1487">
        <f>'НЗ 2-экз'!G723</f>
        <v>0</v>
      </c>
      <c r="H728" s="1487">
        <f>'НЗ 2-экз'!H723</f>
        <v>0</v>
      </c>
      <c r="I728" s="1487">
        <f>'НЗ 2-экз'!I723</f>
        <v>0</v>
      </c>
      <c r="J728" s="1487">
        <f>'НЗ 2-экз'!J723</f>
        <v>0</v>
      </c>
      <c r="K728" s="1487">
        <f>'НЗ 2-экз'!K723</f>
        <v>0</v>
      </c>
      <c r="L728" s="1487">
        <f>'НЗ 2-экз'!L723</f>
        <v>0</v>
      </c>
      <c r="M728" s="1487">
        <f>'НЗ 2-экз'!M723</f>
        <v>0</v>
      </c>
      <c r="N728" s="1487">
        <f>'НЗ 2-экз'!N723</f>
        <v>0</v>
      </c>
      <c r="O728" s="1487">
        <f>'НЗ 2-экз'!O723</f>
        <v>0</v>
      </c>
      <c r="P728" s="1487">
        <f>'НЗ 2-экз'!P723</f>
        <v>0</v>
      </c>
      <c r="Q728" s="1487">
        <f>'НЗ 2-экз'!Q723</f>
        <v>0</v>
      </c>
      <c r="R728" s="1487">
        <f>'НЗ 2-экз'!R723</f>
        <v>0</v>
      </c>
      <c r="S728" s="1487">
        <f>'НЗ 2-экз'!S723</f>
        <v>0</v>
      </c>
      <c r="T728" s="1487">
        <f>'НЗ 2-экз'!T723</f>
        <v>0</v>
      </c>
      <c r="U728" s="1487">
        <f>'НЗ 2-экз'!U723</f>
        <v>0</v>
      </c>
      <c r="V728" s="1487">
        <f>'НЗ 2-экз'!V723</f>
        <v>0</v>
      </c>
      <c r="W728" s="1487">
        <f>'НЗ 2-экз'!W723</f>
        <v>0</v>
      </c>
      <c r="X728" s="1487">
        <f>'НЗ 2-экз'!X723</f>
        <v>0</v>
      </c>
      <c r="Y728" s="1487">
        <f>'НЗ 2-экз'!Y723</f>
        <v>0</v>
      </c>
      <c r="Z728" s="1487">
        <f>'НЗ 2-экз'!Z723</f>
        <v>0</v>
      </c>
      <c r="AA728" s="1487">
        <f>'НЗ 2-экз'!AA723</f>
        <v>0</v>
      </c>
      <c r="AB728" s="1487">
        <f>'НЗ 2-экз'!AB723</f>
        <v>0</v>
      </c>
      <c r="AC728" s="1487">
        <f>'НЗ 2-экз'!AC723</f>
        <v>0</v>
      </c>
      <c r="AD728" s="1487">
        <f>'НЗ 2-экз'!AD723</f>
        <v>0</v>
      </c>
      <c r="AE728" s="1488"/>
      <c r="AF728" s="1488"/>
      <c r="AG728" s="1488">
        <f t="shared" si="258"/>
        <v>0</v>
      </c>
      <c r="AH728" s="1488">
        <f t="shared" si="261"/>
        <v>0</v>
      </c>
      <c r="AI728" s="1488">
        <f t="shared" si="259"/>
        <v>0</v>
      </c>
      <c r="AJ728" s="1488">
        <f t="shared" si="262"/>
        <v>0</v>
      </c>
      <c r="AK728" s="1488">
        <f t="shared" si="263"/>
        <v>0</v>
      </c>
      <c r="AL728" s="1488">
        <f t="shared" si="260"/>
        <v>0</v>
      </c>
      <c r="AM728" s="1839"/>
    </row>
    <row r="729" spans="1:39" ht="11.25" hidden="1" customHeight="1" x14ac:dyDescent="0.2">
      <c r="A729" s="1429">
        <v>292</v>
      </c>
      <c r="B729" s="1049">
        <v>853</v>
      </c>
      <c r="C729" s="15"/>
      <c r="D729" s="58"/>
      <c r="E729" s="1487">
        <f>'НЗ 2-экз'!E724</f>
        <v>0</v>
      </c>
      <c r="F729" s="1487">
        <f>'НЗ 2-экз'!F724</f>
        <v>0</v>
      </c>
      <c r="G729" s="1487">
        <f>'НЗ 2-экз'!G724</f>
        <v>0</v>
      </c>
      <c r="H729" s="1487">
        <f>'НЗ 2-экз'!H724</f>
        <v>0</v>
      </c>
      <c r="I729" s="1487">
        <f>'НЗ 2-экз'!I724</f>
        <v>0</v>
      </c>
      <c r="J729" s="1487">
        <f>'НЗ 2-экз'!J724</f>
        <v>0</v>
      </c>
      <c r="K729" s="1487">
        <f>'НЗ 2-экз'!K724</f>
        <v>0</v>
      </c>
      <c r="L729" s="1487">
        <f>'НЗ 2-экз'!L724</f>
        <v>0</v>
      </c>
      <c r="M729" s="1487">
        <f>'НЗ 2-экз'!M724</f>
        <v>0</v>
      </c>
      <c r="N729" s="1487">
        <f>'НЗ 2-экз'!N724</f>
        <v>0</v>
      </c>
      <c r="O729" s="1487">
        <f>'НЗ 2-экз'!O724</f>
        <v>0</v>
      </c>
      <c r="P729" s="1487">
        <f>'НЗ 2-экз'!P724</f>
        <v>0</v>
      </c>
      <c r="Q729" s="1487">
        <f>'НЗ 2-экз'!Q724</f>
        <v>0</v>
      </c>
      <c r="R729" s="1487">
        <f>'НЗ 2-экз'!R724</f>
        <v>0</v>
      </c>
      <c r="S729" s="1487">
        <f>'НЗ 2-экз'!S724</f>
        <v>0</v>
      </c>
      <c r="T729" s="1487">
        <f>'НЗ 2-экз'!T724</f>
        <v>0</v>
      </c>
      <c r="U729" s="1487">
        <f>'НЗ 2-экз'!U724</f>
        <v>0</v>
      </c>
      <c r="V729" s="1487">
        <f>'НЗ 2-экз'!V724</f>
        <v>0</v>
      </c>
      <c r="W729" s="1487">
        <f>'НЗ 2-экз'!W724</f>
        <v>0</v>
      </c>
      <c r="X729" s="1487">
        <f>'НЗ 2-экз'!X724</f>
        <v>0</v>
      </c>
      <c r="Y729" s="1487">
        <f>'НЗ 2-экз'!Y724</f>
        <v>0</v>
      </c>
      <c r="Z729" s="1487">
        <f>'НЗ 2-экз'!Z724</f>
        <v>0</v>
      </c>
      <c r="AA729" s="1487">
        <f>'НЗ 2-экз'!AA724</f>
        <v>0</v>
      </c>
      <c r="AB729" s="1487">
        <f>'НЗ 2-экз'!AB724</f>
        <v>0</v>
      </c>
      <c r="AC729" s="1487">
        <f>'НЗ 2-экз'!AC724</f>
        <v>0</v>
      </c>
      <c r="AD729" s="1487">
        <f>'НЗ 2-экз'!AD724</f>
        <v>0</v>
      </c>
      <c r="AE729" s="1488"/>
      <c r="AF729" s="1488"/>
      <c r="AG729" s="1488">
        <f t="shared" si="258"/>
        <v>0</v>
      </c>
      <c r="AH729" s="1488">
        <f t="shared" si="261"/>
        <v>0</v>
      </c>
      <c r="AI729" s="1488">
        <f t="shared" si="259"/>
        <v>0</v>
      </c>
      <c r="AJ729" s="1488">
        <f t="shared" si="262"/>
        <v>0</v>
      </c>
      <c r="AK729" s="1488">
        <f t="shared" si="263"/>
        <v>0</v>
      </c>
      <c r="AL729" s="1488">
        <f t="shared" si="260"/>
        <v>0</v>
      </c>
      <c r="AM729" s="1839"/>
    </row>
    <row r="730" spans="1:39" ht="11.25" hidden="1" customHeight="1" x14ac:dyDescent="0.2">
      <c r="A730" s="1429">
        <v>293</v>
      </c>
      <c r="B730" s="1049">
        <v>851</v>
      </c>
      <c r="C730" s="15"/>
      <c r="D730" s="58"/>
      <c r="E730" s="1487">
        <f>'НЗ 2-экз'!E725</f>
        <v>0</v>
      </c>
      <c r="F730" s="1487">
        <f>'НЗ 2-экз'!F725</f>
        <v>0</v>
      </c>
      <c r="G730" s="1487">
        <f>'НЗ 2-экз'!G725</f>
        <v>0</v>
      </c>
      <c r="H730" s="1487">
        <f>'НЗ 2-экз'!H725</f>
        <v>0</v>
      </c>
      <c r="I730" s="1487">
        <f>'НЗ 2-экз'!I725</f>
        <v>0</v>
      </c>
      <c r="J730" s="1487">
        <f>'НЗ 2-экз'!J725</f>
        <v>0</v>
      </c>
      <c r="K730" s="1487">
        <f>'НЗ 2-экз'!K725</f>
        <v>0</v>
      </c>
      <c r="L730" s="1487">
        <f>'НЗ 2-экз'!L725</f>
        <v>0</v>
      </c>
      <c r="M730" s="1487">
        <f>'НЗ 2-экз'!M725</f>
        <v>0</v>
      </c>
      <c r="N730" s="1487">
        <f>'НЗ 2-экз'!N725</f>
        <v>0</v>
      </c>
      <c r="O730" s="1487">
        <f>'НЗ 2-экз'!O725</f>
        <v>0</v>
      </c>
      <c r="P730" s="1487">
        <f>'НЗ 2-экз'!P725</f>
        <v>0</v>
      </c>
      <c r="Q730" s="1487">
        <f>'НЗ 2-экз'!Q725</f>
        <v>0</v>
      </c>
      <c r="R730" s="1487">
        <f>'НЗ 2-экз'!R725</f>
        <v>0</v>
      </c>
      <c r="S730" s="1487">
        <f>'НЗ 2-экз'!S725</f>
        <v>0</v>
      </c>
      <c r="T730" s="1487">
        <f>'НЗ 2-экз'!T725</f>
        <v>0</v>
      </c>
      <c r="U730" s="1487">
        <f>'НЗ 2-экз'!U725</f>
        <v>0</v>
      </c>
      <c r="V730" s="1487">
        <f>'НЗ 2-экз'!V725</f>
        <v>0</v>
      </c>
      <c r="W730" s="1487">
        <f>'НЗ 2-экз'!W725</f>
        <v>0</v>
      </c>
      <c r="X730" s="1487">
        <f>'НЗ 2-экз'!X725</f>
        <v>0</v>
      </c>
      <c r="Y730" s="1487">
        <f>'НЗ 2-экз'!Y725</f>
        <v>0</v>
      </c>
      <c r="Z730" s="1487">
        <f>'НЗ 2-экз'!Z725</f>
        <v>0</v>
      </c>
      <c r="AA730" s="1487">
        <f>'НЗ 2-экз'!AA725</f>
        <v>0</v>
      </c>
      <c r="AB730" s="1487">
        <f>'НЗ 2-экз'!AB725</f>
        <v>0</v>
      </c>
      <c r="AC730" s="1487">
        <f>'НЗ 2-экз'!AC725</f>
        <v>0</v>
      </c>
      <c r="AD730" s="1487">
        <f>'НЗ 2-экз'!AD725</f>
        <v>0</v>
      </c>
      <c r="AE730" s="1488"/>
      <c r="AF730" s="1488"/>
      <c r="AG730" s="1488">
        <f t="shared" si="258"/>
        <v>0</v>
      </c>
      <c r="AH730" s="1488">
        <f t="shared" si="261"/>
        <v>0</v>
      </c>
      <c r="AI730" s="1488">
        <f t="shared" si="259"/>
        <v>0</v>
      </c>
      <c r="AJ730" s="1488">
        <f t="shared" si="262"/>
        <v>0</v>
      </c>
      <c r="AK730" s="1488">
        <f t="shared" si="263"/>
        <v>0</v>
      </c>
      <c r="AL730" s="1488">
        <f t="shared" si="260"/>
        <v>0</v>
      </c>
      <c r="AM730" s="1839"/>
    </row>
    <row r="731" spans="1:39" ht="11.25" hidden="1" customHeight="1" x14ac:dyDescent="0.2">
      <c r="A731" s="1429">
        <v>293</v>
      </c>
      <c r="B731" s="1049">
        <v>853</v>
      </c>
      <c r="C731" s="15"/>
      <c r="D731" s="58"/>
      <c r="E731" s="1487">
        <f>'НЗ 2-экз'!E726</f>
        <v>0</v>
      </c>
      <c r="F731" s="1487">
        <f>'НЗ 2-экз'!F726</f>
        <v>0</v>
      </c>
      <c r="G731" s="1487">
        <f>'НЗ 2-экз'!G726</f>
        <v>0</v>
      </c>
      <c r="H731" s="1487">
        <f>'НЗ 2-экз'!H726</f>
        <v>0</v>
      </c>
      <c r="I731" s="1487">
        <f>'НЗ 2-экз'!I726</f>
        <v>0</v>
      </c>
      <c r="J731" s="1487">
        <f>'НЗ 2-экз'!J726</f>
        <v>0</v>
      </c>
      <c r="K731" s="1487">
        <f>'НЗ 2-экз'!K726</f>
        <v>0</v>
      </c>
      <c r="L731" s="1487">
        <f>'НЗ 2-экз'!L726</f>
        <v>0</v>
      </c>
      <c r="M731" s="1487">
        <f>'НЗ 2-экз'!M726</f>
        <v>0</v>
      </c>
      <c r="N731" s="1487">
        <f>'НЗ 2-экз'!N726</f>
        <v>0</v>
      </c>
      <c r="O731" s="1487">
        <f>'НЗ 2-экз'!O726</f>
        <v>0</v>
      </c>
      <c r="P731" s="1487">
        <f>'НЗ 2-экз'!P726</f>
        <v>0</v>
      </c>
      <c r="Q731" s="1487">
        <f>'НЗ 2-экз'!Q726</f>
        <v>0</v>
      </c>
      <c r="R731" s="1487">
        <f>'НЗ 2-экз'!R726</f>
        <v>0</v>
      </c>
      <c r="S731" s="1487">
        <f>'НЗ 2-экз'!S726</f>
        <v>0</v>
      </c>
      <c r="T731" s="1487">
        <f>'НЗ 2-экз'!T726</f>
        <v>0</v>
      </c>
      <c r="U731" s="1487">
        <f>'НЗ 2-экз'!U726</f>
        <v>0</v>
      </c>
      <c r="V731" s="1487">
        <f>'НЗ 2-экз'!V726</f>
        <v>0</v>
      </c>
      <c r="W731" s="1487">
        <f>'НЗ 2-экз'!W726</f>
        <v>0</v>
      </c>
      <c r="X731" s="1487">
        <f>'НЗ 2-экз'!X726</f>
        <v>0</v>
      </c>
      <c r="Y731" s="1487">
        <f>'НЗ 2-экз'!Y726</f>
        <v>0</v>
      </c>
      <c r="Z731" s="1487">
        <f>'НЗ 2-экз'!Z726</f>
        <v>0</v>
      </c>
      <c r="AA731" s="1487">
        <f>'НЗ 2-экз'!AA726</f>
        <v>0</v>
      </c>
      <c r="AB731" s="1487">
        <f>'НЗ 2-экз'!AB726</f>
        <v>0</v>
      </c>
      <c r="AC731" s="1487">
        <f>'НЗ 2-экз'!AC726</f>
        <v>0</v>
      </c>
      <c r="AD731" s="1487">
        <f>'НЗ 2-экз'!AD726</f>
        <v>0</v>
      </c>
      <c r="AE731" s="1488"/>
      <c r="AF731" s="1488"/>
      <c r="AG731" s="1488">
        <f t="shared" si="258"/>
        <v>0</v>
      </c>
      <c r="AH731" s="1488">
        <f t="shared" si="261"/>
        <v>0</v>
      </c>
      <c r="AI731" s="1488">
        <f t="shared" si="259"/>
        <v>0</v>
      </c>
      <c r="AJ731" s="1488">
        <f t="shared" si="262"/>
        <v>0</v>
      </c>
      <c r="AK731" s="1488">
        <f t="shared" si="263"/>
        <v>0</v>
      </c>
      <c r="AL731" s="1488">
        <f t="shared" si="260"/>
        <v>0</v>
      </c>
      <c r="AM731" s="1839"/>
    </row>
    <row r="732" spans="1:39" ht="11.25" hidden="1" customHeight="1" x14ac:dyDescent="0.2">
      <c r="A732" s="1429">
        <v>296</v>
      </c>
      <c r="B732" s="1049">
        <v>244</v>
      </c>
      <c r="C732" s="15"/>
      <c r="D732" s="58"/>
      <c r="E732" s="1487">
        <f>'НЗ 2-экз'!E727</f>
        <v>0</v>
      </c>
      <c r="F732" s="1487">
        <f>'НЗ 2-экз'!F727</f>
        <v>0</v>
      </c>
      <c r="G732" s="1487">
        <f>'НЗ 2-экз'!G727</f>
        <v>0</v>
      </c>
      <c r="H732" s="1487">
        <f>'НЗ 2-экз'!H727</f>
        <v>0</v>
      </c>
      <c r="I732" s="1487">
        <f>'НЗ 2-экз'!I727</f>
        <v>0</v>
      </c>
      <c r="J732" s="1487">
        <f>'НЗ 2-экз'!J727</f>
        <v>0</v>
      </c>
      <c r="K732" s="1487">
        <f>'НЗ 2-экз'!K727</f>
        <v>0</v>
      </c>
      <c r="L732" s="1487">
        <f>'НЗ 2-экз'!L727</f>
        <v>0</v>
      </c>
      <c r="M732" s="1487">
        <f>'НЗ 2-экз'!M727</f>
        <v>0</v>
      </c>
      <c r="N732" s="1487">
        <f>'НЗ 2-экз'!N727</f>
        <v>0</v>
      </c>
      <c r="O732" s="1487">
        <f>'НЗ 2-экз'!O727</f>
        <v>0</v>
      </c>
      <c r="P732" s="1487">
        <f>'НЗ 2-экз'!P727</f>
        <v>0</v>
      </c>
      <c r="Q732" s="1487">
        <f>'НЗ 2-экз'!Q727</f>
        <v>0</v>
      </c>
      <c r="R732" s="1487">
        <f>'НЗ 2-экз'!R727</f>
        <v>0</v>
      </c>
      <c r="S732" s="1487">
        <f>'НЗ 2-экз'!S727</f>
        <v>0</v>
      </c>
      <c r="T732" s="1487">
        <f>'НЗ 2-экз'!T727</f>
        <v>0</v>
      </c>
      <c r="U732" s="1487">
        <f>'НЗ 2-экз'!U727</f>
        <v>0</v>
      </c>
      <c r="V732" s="1487">
        <f>'НЗ 2-экз'!V727</f>
        <v>0</v>
      </c>
      <c r="W732" s="1487">
        <f>'НЗ 2-экз'!W727</f>
        <v>0</v>
      </c>
      <c r="X732" s="1487">
        <f>'НЗ 2-экз'!X727</f>
        <v>0</v>
      </c>
      <c r="Y732" s="1487">
        <f>'НЗ 2-экз'!Y727</f>
        <v>0</v>
      </c>
      <c r="Z732" s="1487">
        <f>'НЗ 2-экз'!Z727</f>
        <v>0</v>
      </c>
      <c r="AA732" s="1487">
        <f>'НЗ 2-экз'!AA727</f>
        <v>0</v>
      </c>
      <c r="AB732" s="1487">
        <f>'НЗ 2-экз'!AB727</f>
        <v>0</v>
      </c>
      <c r="AC732" s="1487">
        <f>'НЗ 2-экз'!AC727</f>
        <v>0</v>
      </c>
      <c r="AD732" s="1487">
        <f>'НЗ 2-экз'!AD727</f>
        <v>0</v>
      </c>
      <c r="AE732" s="1488"/>
      <c r="AF732" s="1488"/>
      <c r="AG732" s="1488">
        <f t="shared" si="258"/>
        <v>0</v>
      </c>
      <c r="AH732" s="1488">
        <f t="shared" si="261"/>
        <v>0</v>
      </c>
      <c r="AI732" s="1488">
        <f t="shared" si="259"/>
        <v>0</v>
      </c>
      <c r="AJ732" s="1488">
        <f t="shared" si="262"/>
        <v>0</v>
      </c>
      <c r="AK732" s="1488">
        <f t="shared" si="263"/>
        <v>0</v>
      </c>
      <c r="AL732" s="1488">
        <f t="shared" si="260"/>
        <v>0</v>
      </c>
      <c r="AM732" s="1839"/>
    </row>
    <row r="733" spans="1:39" ht="11.25" hidden="1" customHeight="1" x14ac:dyDescent="0.2">
      <c r="A733" s="1429">
        <v>296</v>
      </c>
      <c r="B733" s="1049">
        <v>340</v>
      </c>
      <c r="C733" s="15"/>
      <c r="D733" s="58"/>
      <c r="E733" s="1487">
        <f>'НЗ 2-экз'!E728</f>
        <v>0</v>
      </c>
      <c r="F733" s="1487">
        <f>'НЗ 2-экз'!F728</f>
        <v>0</v>
      </c>
      <c r="G733" s="1487">
        <f>'НЗ 2-экз'!G728</f>
        <v>0</v>
      </c>
      <c r="H733" s="1487">
        <f>'НЗ 2-экз'!H728</f>
        <v>0</v>
      </c>
      <c r="I733" s="1487">
        <f>'НЗ 2-экз'!I728</f>
        <v>0</v>
      </c>
      <c r="J733" s="1487">
        <f>'НЗ 2-экз'!J728</f>
        <v>0</v>
      </c>
      <c r="K733" s="1487">
        <f>'НЗ 2-экз'!K728</f>
        <v>0</v>
      </c>
      <c r="L733" s="1487">
        <f>'НЗ 2-экз'!L728</f>
        <v>0</v>
      </c>
      <c r="M733" s="1487">
        <f>'НЗ 2-экз'!M728</f>
        <v>0</v>
      </c>
      <c r="N733" s="1487">
        <f>'НЗ 2-экз'!N728</f>
        <v>0</v>
      </c>
      <c r="O733" s="1487">
        <f>'НЗ 2-экз'!O728</f>
        <v>0</v>
      </c>
      <c r="P733" s="1487">
        <f>'НЗ 2-экз'!P728</f>
        <v>0</v>
      </c>
      <c r="Q733" s="1487">
        <f>'НЗ 2-экз'!Q728</f>
        <v>0</v>
      </c>
      <c r="R733" s="1487">
        <f>'НЗ 2-экз'!R728</f>
        <v>0</v>
      </c>
      <c r="S733" s="1487">
        <f>'НЗ 2-экз'!S728</f>
        <v>0</v>
      </c>
      <c r="T733" s="1487">
        <f>'НЗ 2-экз'!T728</f>
        <v>0</v>
      </c>
      <c r="U733" s="1487">
        <f>'НЗ 2-экз'!U728</f>
        <v>0</v>
      </c>
      <c r="V733" s="1487">
        <f>'НЗ 2-экз'!V728</f>
        <v>0</v>
      </c>
      <c r="W733" s="1487">
        <f>'НЗ 2-экз'!W728</f>
        <v>0</v>
      </c>
      <c r="X733" s="1487">
        <f>'НЗ 2-экз'!X728</f>
        <v>0</v>
      </c>
      <c r="Y733" s="1487">
        <f>'НЗ 2-экз'!Y728</f>
        <v>0</v>
      </c>
      <c r="Z733" s="1487">
        <f>'НЗ 2-экз'!Z728</f>
        <v>0</v>
      </c>
      <c r="AA733" s="1487">
        <f>'НЗ 2-экз'!AA728</f>
        <v>0</v>
      </c>
      <c r="AB733" s="1487">
        <f>'НЗ 2-экз'!AB728</f>
        <v>0</v>
      </c>
      <c r="AC733" s="1487">
        <f>'НЗ 2-экз'!AC728</f>
        <v>0</v>
      </c>
      <c r="AD733" s="1487">
        <f>'НЗ 2-экз'!AD728</f>
        <v>0</v>
      </c>
      <c r="AE733" s="1488"/>
      <c r="AF733" s="1488"/>
      <c r="AG733" s="1488">
        <f t="shared" si="258"/>
        <v>0</v>
      </c>
      <c r="AH733" s="1488">
        <f t="shared" si="261"/>
        <v>0</v>
      </c>
      <c r="AI733" s="1488">
        <f t="shared" si="259"/>
        <v>0</v>
      </c>
      <c r="AJ733" s="1488">
        <f t="shared" si="262"/>
        <v>0</v>
      </c>
      <c r="AK733" s="1488">
        <f t="shared" si="263"/>
        <v>0</v>
      </c>
      <c r="AL733" s="1488">
        <f t="shared" si="260"/>
        <v>0</v>
      </c>
      <c r="AM733" s="1839"/>
    </row>
    <row r="734" spans="1:39" ht="11.25" hidden="1" customHeight="1" x14ac:dyDescent="0.2">
      <c r="A734" s="1429">
        <v>296</v>
      </c>
      <c r="B734" s="1049">
        <v>360</v>
      </c>
      <c r="C734" s="15"/>
      <c r="D734" s="58"/>
      <c r="E734" s="1487">
        <f>'НЗ 2-экз'!E729</f>
        <v>0</v>
      </c>
      <c r="F734" s="1487">
        <f>'НЗ 2-экз'!F729</f>
        <v>0</v>
      </c>
      <c r="G734" s="1487">
        <f>'НЗ 2-экз'!G729</f>
        <v>0</v>
      </c>
      <c r="H734" s="1487">
        <f>'НЗ 2-экз'!H729</f>
        <v>0</v>
      </c>
      <c r="I734" s="1487">
        <f>'НЗ 2-экз'!I729</f>
        <v>0</v>
      </c>
      <c r="J734" s="1487">
        <f>'НЗ 2-экз'!J729</f>
        <v>0</v>
      </c>
      <c r="K734" s="1487">
        <f>'НЗ 2-экз'!K729</f>
        <v>0</v>
      </c>
      <c r="L734" s="1487">
        <f>'НЗ 2-экз'!L729</f>
        <v>0</v>
      </c>
      <c r="M734" s="1487">
        <f>'НЗ 2-экз'!M729</f>
        <v>0</v>
      </c>
      <c r="N734" s="1487">
        <f>'НЗ 2-экз'!N729</f>
        <v>0</v>
      </c>
      <c r="O734" s="1487">
        <f>'НЗ 2-экз'!O729</f>
        <v>0</v>
      </c>
      <c r="P734" s="1487">
        <f>'НЗ 2-экз'!P729</f>
        <v>0</v>
      </c>
      <c r="Q734" s="1487">
        <f>'НЗ 2-экз'!Q729</f>
        <v>0</v>
      </c>
      <c r="R734" s="1487">
        <f>'НЗ 2-экз'!R729</f>
        <v>0</v>
      </c>
      <c r="S734" s="1487">
        <f>'НЗ 2-экз'!S729</f>
        <v>0</v>
      </c>
      <c r="T734" s="1487">
        <f>'НЗ 2-экз'!T729</f>
        <v>0</v>
      </c>
      <c r="U734" s="1487">
        <f>'НЗ 2-экз'!U729</f>
        <v>0</v>
      </c>
      <c r="V734" s="1487">
        <f>'НЗ 2-экз'!V729</f>
        <v>0</v>
      </c>
      <c r="W734" s="1487">
        <f>'НЗ 2-экз'!W729</f>
        <v>0</v>
      </c>
      <c r="X734" s="1487">
        <f>'НЗ 2-экз'!X729</f>
        <v>0</v>
      </c>
      <c r="Y734" s="1487">
        <f>'НЗ 2-экз'!Y729</f>
        <v>0</v>
      </c>
      <c r="Z734" s="1487">
        <f>'НЗ 2-экз'!Z729</f>
        <v>0</v>
      </c>
      <c r="AA734" s="1487">
        <f>'НЗ 2-экз'!AA729</f>
        <v>0</v>
      </c>
      <c r="AB734" s="1487">
        <f>'НЗ 2-экз'!AB729</f>
        <v>0</v>
      </c>
      <c r="AC734" s="1487">
        <f>'НЗ 2-экз'!AC729</f>
        <v>0</v>
      </c>
      <c r="AD734" s="1487">
        <f>'НЗ 2-экз'!AD729</f>
        <v>0</v>
      </c>
      <c r="AE734" s="1488"/>
      <c r="AF734" s="1488"/>
      <c r="AG734" s="1488">
        <f t="shared" si="258"/>
        <v>0</v>
      </c>
      <c r="AH734" s="1488">
        <f t="shared" si="261"/>
        <v>0</v>
      </c>
      <c r="AI734" s="1488">
        <f t="shared" si="259"/>
        <v>0</v>
      </c>
      <c r="AJ734" s="1488">
        <f t="shared" si="262"/>
        <v>0</v>
      </c>
      <c r="AK734" s="1488">
        <f t="shared" si="263"/>
        <v>0</v>
      </c>
      <c r="AL734" s="1488">
        <f t="shared" si="260"/>
        <v>0</v>
      </c>
      <c r="AM734" s="1839"/>
    </row>
    <row r="735" spans="1:39" ht="11.25" hidden="1" customHeight="1" x14ac:dyDescent="0.2">
      <c r="A735" s="1429">
        <v>296</v>
      </c>
      <c r="B735" s="1049">
        <v>831</v>
      </c>
      <c r="C735" s="15"/>
      <c r="D735" s="58"/>
      <c r="E735" s="1487">
        <f>'НЗ 2-экз'!E730</f>
        <v>0</v>
      </c>
      <c r="F735" s="1487">
        <f>'НЗ 2-экз'!F730</f>
        <v>0</v>
      </c>
      <c r="G735" s="1487">
        <f>'НЗ 2-экз'!G730</f>
        <v>0</v>
      </c>
      <c r="H735" s="1487">
        <f>'НЗ 2-экз'!H730</f>
        <v>0</v>
      </c>
      <c r="I735" s="1487">
        <f>'НЗ 2-экз'!I730</f>
        <v>0</v>
      </c>
      <c r="J735" s="1487">
        <f>'НЗ 2-экз'!J730</f>
        <v>0</v>
      </c>
      <c r="K735" s="1487">
        <f>'НЗ 2-экз'!K730</f>
        <v>0</v>
      </c>
      <c r="L735" s="1487">
        <f>'НЗ 2-экз'!L730</f>
        <v>0</v>
      </c>
      <c r="M735" s="1487">
        <f>'НЗ 2-экз'!M730</f>
        <v>0</v>
      </c>
      <c r="N735" s="1487">
        <f>'НЗ 2-экз'!N730</f>
        <v>0</v>
      </c>
      <c r="O735" s="1487">
        <f>'НЗ 2-экз'!O730</f>
        <v>0</v>
      </c>
      <c r="P735" s="1487">
        <f>'НЗ 2-экз'!P730</f>
        <v>0</v>
      </c>
      <c r="Q735" s="1487">
        <f>'НЗ 2-экз'!Q730</f>
        <v>0</v>
      </c>
      <c r="R735" s="1487">
        <f>'НЗ 2-экз'!R730</f>
        <v>0</v>
      </c>
      <c r="S735" s="1487">
        <f>'НЗ 2-экз'!S730</f>
        <v>0</v>
      </c>
      <c r="T735" s="1487">
        <f>'НЗ 2-экз'!T730</f>
        <v>0</v>
      </c>
      <c r="U735" s="1487">
        <f>'НЗ 2-экз'!U730</f>
        <v>0</v>
      </c>
      <c r="V735" s="1487">
        <f>'НЗ 2-экз'!V730</f>
        <v>0</v>
      </c>
      <c r="W735" s="1487">
        <f>'НЗ 2-экз'!W730</f>
        <v>0</v>
      </c>
      <c r="X735" s="1487">
        <f>'НЗ 2-экз'!X730</f>
        <v>0</v>
      </c>
      <c r="Y735" s="1487">
        <f>'НЗ 2-экз'!Y730</f>
        <v>0</v>
      </c>
      <c r="Z735" s="1487">
        <f>'НЗ 2-экз'!Z730</f>
        <v>0</v>
      </c>
      <c r="AA735" s="1487">
        <f>'НЗ 2-экз'!AA730</f>
        <v>0</v>
      </c>
      <c r="AB735" s="1487">
        <f>'НЗ 2-экз'!AB730</f>
        <v>0</v>
      </c>
      <c r="AC735" s="1487">
        <f>'НЗ 2-экз'!AC730</f>
        <v>0</v>
      </c>
      <c r="AD735" s="1487">
        <f>'НЗ 2-экз'!AD730</f>
        <v>0</v>
      </c>
      <c r="AE735" s="1488"/>
      <c r="AF735" s="1488"/>
      <c r="AG735" s="1488">
        <f t="shared" si="258"/>
        <v>0</v>
      </c>
      <c r="AH735" s="1488">
        <f t="shared" si="261"/>
        <v>0</v>
      </c>
      <c r="AI735" s="1488">
        <f t="shared" si="259"/>
        <v>0</v>
      </c>
      <c r="AJ735" s="1488">
        <f t="shared" si="262"/>
        <v>0</v>
      </c>
      <c r="AK735" s="1488">
        <f t="shared" si="263"/>
        <v>0</v>
      </c>
      <c r="AL735" s="1488">
        <f t="shared" si="260"/>
        <v>0</v>
      </c>
      <c r="AM735" s="1839"/>
    </row>
    <row r="736" spans="1:39" ht="11.25" hidden="1" customHeight="1" x14ac:dyDescent="0.2">
      <c r="A736" s="1429">
        <v>296</v>
      </c>
      <c r="B736" s="1049">
        <v>853</v>
      </c>
      <c r="C736" s="15"/>
      <c r="D736" s="58"/>
      <c r="E736" s="1487">
        <f>'НЗ 2-экз'!E731</f>
        <v>0</v>
      </c>
      <c r="F736" s="1487">
        <f>'НЗ 2-экз'!F731</f>
        <v>0</v>
      </c>
      <c r="G736" s="1487">
        <f>'НЗ 2-экз'!G731</f>
        <v>0</v>
      </c>
      <c r="H736" s="1487">
        <f>'НЗ 2-экз'!H731</f>
        <v>0</v>
      </c>
      <c r="I736" s="1487">
        <f>'НЗ 2-экз'!I731</f>
        <v>0</v>
      </c>
      <c r="J736" s="1487">
        <f>'НЗ 2-экз'!J731</f>
        <v>0</v>
      </c>
      <c r="K736" s="1487">
        <f>'НЗ 2-экз'!K731</f>
        <v>0</v>
      </c>
      <c r="L736" s="1487">
        <f>'НЗ 2-экз'!L731</f>
        <v>0</v>
      </c>
      <c r="M736" s="1487">
        <f>'НЗ 2-экз'!M731</f>
        <v>0</v>
      </c>
      <c r="N736" s="1487">
        <f>'НЗ 2-экз'!N731</f>
        <v>0</v>
      </c>
      <c r="O736" s="1487">
        <f>'НЗ 2-экз'!O731</f>
        <v>0</v>
      </c>
      <c r="P736" s="1487">
        <f>'НЗ 2-экз'!P731</f>
        <v>0</v>
      </c>
      <c r="Q736" s="1487">
        <f>'НЗ 2-экз'!Q731</f>
        <v>0</v>
      </c>
      <c r="R736" s="1487">
        <f>'НЗ 2-экз'!R731</f>
        <v>0</v>
      </c>
      <c r="S736" s="1487">
        <f>'НЗ 2-экз'!S731</f>
        <v>0</v>
      </c>
      <c r="T736" s="1487">
        <f>'НЗ 2-экз'!T731</f>
        <v>0</v>
      </c>
      <c r="U736" s="1487">
        <f>'НЗ 2-экз'!U731</f>
        <v>0</v>
      </c>
      <c r="V736" s="1487">
        <f>'НЗ 2-экз'!V731</f>
        <v>0</v>
      </c>
      <c r="W736" s="1487">
        <f>'НЗ 2-экз'!W731</f>
        <v>0</v>
      </c>
      <c r="X736" s="1487">
        <f>'НЗ 2-экз'!X731</f>
        <v>0</v>
      </c>
      <c r="Y736" s="1487">
        <f>'НЗ 2-экз'!Y731</f>
        <v>0</v>
      </c>
      <c r="Z736" s="1487">
        <f>'НЗ 2-экз'!Z731</f>
        <v>0</v>
      </c>
      <c r="AA736" s="1487">
        <f>'НЗ 2-экз'!AA731</f>
        <v>0</v>
      </c>
      <c r="AB736" s="1487">
        <f>'НЗ 2-экз'!AB731</f>
        <v>0</v>
      </c>
      <c r="AC736" s="1487">
        <f>'НЗ 2-экз'!AC731</f>
        <v>0</v>
      </c>
      <c r="AD736" s="1487">
        <f>'НЗ 2-экз'!AD731</f>
        <v>0</v>
      </c>
      <c r="AE736" s="1488"/>
      <c r="AF736" s="1488"/>
      <c r="AG736" s="1488">
        <f t="shared" si="258"/>
        <v>0</v>
      </c>
      <c r="AH736" s="1488">
        <f t="shared" si="261"/>
        <v>0</v>
      </c>
      <c r="AI736" s="1488">
        <f t="shared" si="259"/>
        <v>0</v>
      </c>
      <c r="AJ736" s="1488">
        <f t="shared" si="262"/>
        <v>0</v>
      </c>
      <c r="AK736" s="1488">
        <f t="shared" si="263"/>
        <v>0</v>
      </c>
      <c r="AL736" s="1488">
        <f t="shared" si="260"/>
        <v>0</v>
      </c>
      <c r="AM736" s="1839"/>
    </row>
    <row r="737" spans="1:39" ht="11.25" hidden="1" customHeight="1" x14ac:dyDescent="0.2">
      <c r="A737" s="1425">
        <v>310</v>
      </c>
      <c r="B737" s="1057">
        <v>244</v>
      </c>
      <c r="C737" s="11"/>
      <c r="D737" s="58"/>
      <c r="E737" s="1487">
        <f>'НЗ 2-экз'!E732</f>
        <v>5000</v>
      </c>
      <c r="F737" s="1487">
        <f>'НЗ 2-экз'!F732</f>
        <v>0</v>
      </c>
      <c r="G737" s="1487">
        <f>'НЗ 2-экз'!G732</f>
        <v>0</v>
      </c>
      <c r="H737" s="1487">
        <f>'НЗ 2-экз'!H732</f>
        <v>0</v>
      </c>
      <c r="I737" s="1487">
        <f>'НЗ 2-экз'!I732</f>
        <v>0</v>
      </c>
      <c r="J737" s="1487">
        <f>'НЗ 2-экз'!J732</f>
        <v>0</v>
      </c>
      <c r="K737" s="1487">
        <f>'НЗ 2-экз'!K732</f>
        <v>0</v>
      </c>
      <c r="L737" s="1487">
        <f>'НЗ 2-экз'!L732</f>
        <v>0</v>
      </c>
      <c r="M737" s="1487">
        <f>'НЗ 2-экз'!M732</f>
        <v>0</v>
      </c>
      <c r="N737" s="1487">
        <f>'НЗ 2-экз'!N732</f>
        <v>0</v>
      </c>
      <c r="O737" s="1487">
        <f>'НЗ 2-экз'!O732</f>
        <v>0</v>
      </c>
      <c r="P737" s="1487">
        <f>'НЗ 2-экз'!P732</f>
        <v>0</v>
      </c>
      <c r="Q737" s="1487">
        <f>'НЗ 2-экз'!Q732</f>
        <v>0</v>
      </c>
      <c r="R737" s="1487">
        <f>'НЗ 2-экз'!R732</f>
        <v>0</v>
      </c>
      <c r="S737" s="1487">
        <f>'НЗ 2-экз'!S732</f>
        <v>5000</v>
      </c>
      <c r="T737" s="1487">
        <f>'НЗ 2-экз'!T732</f>
        <v>0</v>
      </c>
      <c r="U737" s="1487">
        <f>'НЗ 2-экз'!U732</f>
        <v>0</v>
      </c>
      <c r="V737" s="1487">
        <f>'НЗ 2-экз'!V732</f>
        <v>0</v>
      </c>
      <c r="W737" s="1487">
        <f>'НЗ 2-экз'!W732</f>
        <v>0</v>
      </c>
      <c r="X737" s="1487">
        <f>'НЗ 2-экз'!X732</f>
        <v>5000</v>
      </c>
      <c r="Y737" s="1487">
        <f>'НЗ 2-экз'!Y732</f>
        <v>0</v>
      </c>
      <c r="Z737" s="1487">
        <f>'НЗ 2-экз'!Z732</f>
        <v>0</v>
      </c>
      <c r="AA737" s="1487">
        <f>'НЗ 2-экз'!AA732</f>
        <v>0</v>
      </c>
      <c r="AB737" s="1487">
        <f>'НЗ 2-экз'!AB732</f>
        <v>0</v>
      </c>
      <c r="AC737" s="1487">
        <f>'НЗ 2-экз'!AC732</f>
        <v>0</v>
      </c>
      <c r="AD737" s="1487">
        <f>'НЗ 2-экз'!AD732</f>
        <v>0</v>
      </c>
      <c r="AE737" s="1488"/>
      <c r="AF737" s="1488"/>
      <c r="AG737" s="1488">
        <f t="shared" si="258"/>
        <v>0</v>
      </c>
      <c r="AH737" s="1488">
        <f t="shared" si="261"/>
        <v>0</v>
      </c>
      <c r="AI737" s="1488">
        <f t="shared" si="259"/>
        <v>0</v>
      </c>
      <c r="AJ737" s="1488">
        <f t="shared" si="262"/>
        <v>0</v>
      </c>
      <c r="AK737" s="1488">
        <f t="shared" si="263"/>
        <v>0</v>
      </c>
      <c r="AL737" s="1488">
        <f t="shared" si="260"/>
        <v>5000</v>
      </c>
      <c r="AM737" s="1839"/>
    </row>
    <row r="738" spans="1:39" ht="11.25" hidden="1" customHeight="1" x14ac:dyDescent="0.2">
      <c r="A738" s="1430">
        <v>320</v>
      </c>
      <c r="B738" s="1045">
        <v>244</v>
      </c>
      <c r="C738" s="11"/>
      <c r="D738" s="58"/>
      <c r="E738" s="1487">
        <f>'НЗ 2-экз'!E733</f>
        <v>0</v>
      </c>
      <c r="F738" s="1487">
        <f>'НЗ 2-экз'!F733</f>
        <v>0</v>
      </c>
      <c r="G738" s="1487">
        <f>'НЗ 2-экз'!G733</f>
        <v>0</v>
      </c>
      <c r="H738" s="1487">
        <f>'НЗ 2-экз'!H733</f>
        <v>0</v>
      </c>
      <c r="I738" s="1487">
        <f>'НЗ 2-экз'!I733</f>
        <v>0</v>
      </c>
      <c r="J738" s="1487">
        <f>'НЗ 2-экз'!J733</f>
        <v>0</v>
      </c>
      <c r="K738" s="1487">
        <f>'НЗ 2-экз'!K733</f>
        <v>0</v>
      </c>
      <c r="L738" s="1487">
        <f>'НЗ 2-экз'!L733</f>
        <v>0</v>
      </c>
      <c r="M738" s="1487">
        <f>'НЗ 2-экз'!M733</f>
        <v>0</v>
      </c>
      <c r="N738" s="1487">
        <f>'НЗ 2-экз'!N733</f>
        <v>0</v>
      </c>
      <c r="O738" s="1487">
        <f>'НЗ 2-экз'!O733</f>
        <v>0</v>
      </c>
      <c r="P738" s="1487">
        <f>'НЗ 2-экз'!P733</f>
        <v>0</v>
      </c>
      <c r="Q738" s="1487">
        <f>'НЗ 2-экз'!Q733</f>
        <v>0</v>
      </c>
      <c r="R738" s="1487">
        <f>'НЗ 2-экз'!R733</f>
        <v>0</v>
      </c>
      <c r="S738" s="1487">
        <f>'НЗ 2-экз'!S733</f>
        <v>0</v>
      </c>
      <c r="T738" s="1487">
        <f>'НЗ 2-экз'!T733</f>
        <v>0</v>
      </c>
      <c r="U738" s="1487">
        <f>'НЗ 2-экз'!U733</f>
        <v>0</v>
      </c>
      <c r="V738" s="1487">
        <f>'НЗ 2-экз'!V733</f>
        <v>0</v>
      </c>
      <c r="W738" s="1487">
        <f>'НЗ 2-экз'!W733</f>
        <v>0</v>
      </c>
      <c r="X738" s="1487">
        <f>'НЗ 2-экз'!X733</f>
        <v>0</v>
      </c>
      <c r="Y738" s="1487">
        <f>'НЗ 2-экз'!Y733</f>
        <v>0</v>
      </c>
      <c r="Z738" s="1487">
        <f>'НЗ 2-экз'!Z733</f>
        <v>0</v>
      </c>
      <c r="AA738" s="1487">
        <f>'НЗ 2-экз'!AA733</f>
        <v>0</v>
      </c>
      <c r="AB738" s="1487">
        <f>'НЗ 2-экз'!AB733</f>
        <v>0</v>
      </c>
      <c r="AC738" s="1487">
        <f>'НЗ 2-экз'!AC733</f>
        <v>0</v>
      </c>
      <c r="AD738" s="1487">
        <f>'НЗ 2-экз'!AD733</f>
        <v>0</v>
      </c>
      <c r="AE738" s="1488"/>
      <c r="AF738" s="1488"/>
      <c r="AG738" s="1488">
        <f t="shared" si="258"/>
        <v>0</v>
      </c>
      <c r="AH738" s="1488">
        <f t="shared" si="261"/>
        <v>0</v>
      </c>
      <c r="AI738" s="1488">
        <f t="shared" si="259"/>
        <v>0</v>
      </c>
      <c r="AJ738" s="1488">
        <f t="shared" si="262"/>
        <v>0</v>
      </c>
      <c r="AK738" s="1488">
        <f t="shared" si="263"/>
        <v>0</v>
      </c>
      <c r="AL738" s="1488">
        <f t="shared" si="260"/>
        <v>0</v>
      </c>
      <c r="AM738" s="1839"/>
    </row>
    <row r="739" spans="1:39" ht="11.25" hidden="1" customHeight="1" x14ac:dyDescent="0.2">
      <c r="A739" s="1425">
        <v>340</v>
      </c>
      <c r="B739" s="1057">
        <v>244</v>
      </c>
      <c r="C739" s="11"/>
      <c r="D739" s="58"/>
      <c r="E739" s="1487">
        <f>'НЗ 2-экз'!E734</f>
        <v>0</v>
      </c>
      <c r="F739" s="1487">
        <f>'НЗ 2-экз'!F734</f>
        <v>0</v>
      </c>
      <c r="G739" s="1487">
        <f>'НЗ 2-экз'!G734</f>
        <v>0</v>
      </c>
      <c r="H739" s="1487">
        <f>'НЗ 2-экз'!H734</f>
        <v>0</v>
      </c>
      <c r="I739" s="1487">
        <f>'НЗ 2-экз'!I734</f>
        <v>0</v>
      </c>
      <c r="J739" s="1487">
        <f>'НЗ 2-экз'!J734</f>
        <v>0</v>
      </c>
      <c r="K739" s="1487">
        <f>'НЗ 2-экз'!K734</f>
        <v>0</v>
      </c>
      <c r="L739" s="1487">
        <f>'НЗ 2-экз'!L734</f>
        <v>0</v>
      </c>
      <c r="M739" s="1487">
        <f>'НЗ 2-экз'!M734</f>
        <v>0</v>
      </c>
      <c r="N739" s="1487">
        <f>'НЗ 2-экз'!N734</f>
        <v>0</v>
      </c>
      <c r="O739" s="1487">
        <f>'НЗ 2-экз'!O734</f>
        <v>0</v>
      </c>
      <c r="P739" s="1487">
        <f>'НЗ 2-экз'!P734</f>
        <v>0</v>
      </c>
      <c r="Q739" s="1487">
        <f>'НЗ 2-экз'!Q734</f>
        <v>0</v>
      </c>
      <c r="R739" s="1487">
        <f>'НЗ 2-экз'!R734</f>
        <v>0</v>
      </c>
      <c r="S739" s="1487">
        <f>'НЗ 2-экз'!S734</f>
        <v>0</v>
      </c>
      <c r="T739" s="1487">
        <f>'НЗ 2-экз'!T734</f>
        <v>0</v>
      </c>
      <c r="U739" s="1487">
        <f>'НЗ 2-экз'!U734</f>
        <v>0</v>
      </c>
      <c r="V739" s="1487">
        <f>'НЗ 2-экз'!V734</f>
        <v>0</v>
      </c>
      <c r="W739" s="1487">
        <f>'НЗ 2-экз'!W734</f>
        <v>0</v>
      </c>
      <c r="X739" s="1487">
        <f>'НЗ 2-экз'!X734</f>
        <v>0</v>
      </c>
      <c r="Y739" s="1487">
        <f>'НЗ 2-экз'!Y734</f>
        <v>0</v>
      </c>
      <c r="Z739" s="1487">
        <f>'НЗ 2-экз'!Z734</f>
        <v>0</v>
      </c>
      <c r="AA739" s="1487">
        <f>'НЗ 2-экз'!AA734</f>
        <v>0</v>
      </c>
      <c r="AB739" s="1487">
        <f>'НЗ 2-экз'!AB734</f>
        <v>0</v>
      </c>
      <c r="AC739" s="1487">
        <f>'НЗ 2-экз'!AC734</f>
        <v>0</v>
      </c>
      <c r="AD739" s="1487">
        <f>'НЗ 2-экз'!AD734</f>
        <v>0</v>
      </c>
      <c r="AE739" s="1488"/>
      <c r="AF739" s="1488"/>
      <c r="AG739" s="1488">
        <f t="shared" si="258"/>
        <v>0</v>
      </c>
      <c r="AH739" s="1488">
        <f t="shared" si="261"/>
        <v>0</v>
      </c>
      <c r="AI739" s="1488">
        <f t="shared" si="259"/>
        <v>0</v>
      </c>
      <c r="AJ739" s="1488">
        <f t="shared" si="262"/>
        <v>0</v>
      </c>
      <c r="AK739" s="1488">
        <f t="shared" si="263"/>
        <v>0</v>
      </c>
      <c r="AL739" s="1488">
        <f t="shared" si="260"/>
        <v>0</v>
      </c>
      <c r="AM739" s="1839"/>
    </row>
    <row r="740" spans="1:39" ht="11.25" hidden="1" customHeight="1" x14ac:dyDescent="0.2">
      <c r="A740" s="1425">
        <v>341</v>
      </c>
      <c r="B740" s="1057">
        <v>244</v>
      </c>
      <c r="C740" s="11"/>
      <c r="D740" s="58"/>
      <c r="E740" s="1487">
        <f>'НЗ 2-экз'!E735</f>
        <v>0</v>
      </c>
      <c r="F740" s="1487">
        <f>'НЗ 2-экз'!F735</f>
        <v>0</v>
      </c>
      <c r="G740" s="1487">
        <f>'НЗ 2-экз'!G735</f>
        <v>0</v>
      </c>
      <c r="H740" s="1487">
        <f>'НЗ 2-экз'!H735</f>
        <v>0</v>
      </c>
      <c r="I740" s="1487">
        <f>'НЗ 2-экз'!I735</f>
        <v>0</v>
      </c>
      <c r="J740" s="1487">
        <f>'НЗ 2-экз'!J735</f>
        <v>0</v>
      </c>
      <c r="K740" s="1487">
        <f>'НЗ 2-экз'!K735</f>
        <v>0</v>
      </c>
      <c r="L740" s="1487">
        <f>'НЗ 2-экз'!L735</f>
        <v>0</v>
      </c>
      <c r="M740" s="1487">
        <f>'НЗ 2-экз'!M735</f>
        <v>0</v>
      </c>
      <c r="N740" s="1487">
        <f>'НЗ 2-экз'!N735</f>
        <v>0</v>
      </c>
      <c r="O740" s="1487">
        <f>'НЗ 2-экз'!O735</f>
        <v>0</v>
      </c>
      <c r="P740" s="1487">
        <f>'НЗ 2-экз'!P735</f>
        <v>0</v>
      </c>
      <c r="Q740" s="1487">
        <f>'НЗ 2-экз'!Q735</f>
        <v>0</v>
      </c>
      <c r="R740" s="1487">
        <f>'НЗ 2-экз'!R735</f>
        <v>0</v>
      </c>
      <c r="S740" s="1487">
        <f>'НЗ 2-экз'!S735</f>
        <v>0</v>
      </c>
      <c r="T740" s="1487">
        <f>'НЗ 2-экз'!T735</f>
        <v>0</v>
      </c>
      <c r="U740" s="1487">
        <f>'НЗ 2-экз'!U735</f>
        <v>0</v>
      </c>
      <c r="V740" s="1487">
        <f>'НЗ 2-экз'!V735</f>
        <v>0</v>
      </c>
      <c r="W740" s="1487">
        <f>'НЗ 2-экз'!W735</f>
        <v>0</v>
      </c>
      <c r="X740" s="1487">
        <f>'НЗ 2-экз'!X735</f>
        <v>0</v>
      </c>
      <c r="Y740" s="1487">
        <f>'НЗ 2-экз'!Y735</f>
        <v>0</v>
      </c>
      <c r="Z740" s="1487">
        <f>'НЗ 2-экз'!Z735</f>
        <v>0</v>
      </c>
      <c r="AA740" s="1487">
        <f>'НЗ 2-экз'!AA735</f>
        <v>0</v>
      </c>
      <c r="AB740" s="1487">
        <f>'НЗ 2-экз'!AB735</f>
        <v>0</v>
      </c>
      <c r="AC740" s="1487">
        <f>'НЗ 2-экз'!AC735</f>
        <v>0</v>
      </c>
      <c r="AD740" s="1487">
        <f>'НЗ 2-экз'!AD735</f>
        <v>0</v>
      </c>
      <c r="AE740" s="1488"/>
      <c r="AF740" s="1488"/>
      <c r="AG740" s="1488">
        <f t="shared" si="258"/>
        <v>0</v>
      </c>
      <c r="AH740" s="1488">
        <f t="shared" si="261"/>
        <v>0</v>
      </c>
      <c r="AI740" s="1488">
        <f t="shared" si="259"/>
        <v>0</v>
      </c>
      <c r="AJ740" s="1488">
        <f t="shared" si="262"/>
        <v>0</v>
      </c>
      <c r="AK740" s="1488">
        <f t="shared" si="263"/>
        <v>0</v>
      </c>
      <c r="AL740" s="1488">
        <f t="shared" si="260"/>
        <v>0</v>
      </c>
      <c r="AM740" s="1839"/>
    </row>
    <row r="741" spans="1:39" ht="11.25" hidden="1" customHeight="1" x14ac:dyDescent="0.2">
      <c r="A741" s="1425">
        <v>342</v>
      </c>
      <c r="B741" s="1057">
        <v>244</v>
      </c>
      <c r="C741" s="11"/>
      <c r="D741" s="58"/>
      <c r="E741" s="1487">
        <f>'НЗ 2-экз'!E736</f>
        <v>0</v>
      </c>
      <c r="F741" s="1487">
        <f>'НЗ 2-экз'!F736</f>
        <v>0</v>
      </c>
      <c r="G741" s="1487">
        <f>'НЗ 2-экз'!G736</f>
        <v>0</v>
      </c>
      <c r="H741" s="1487">
        <f>'НЗ 2-экз'!H736</f>
        <v>0</v>
      </c>
      <c r="I741" s="1487">
        <f>'НЗ 2-экз'!I736</f>
        <v>0</v>
      </c>
      <c r="J741" s="1487">
        <f>'НЗ 2-экз'!J736</f>
        <v>0</v>
      </c>
      <c r="K741" s="1487">
        <f>'НЗ 2-экз'!K736</f>
        <v>0</v>
      </c>
      <c r="L741" s="1487">
        <f>'НЗ 2-экз'!L736</f>
        <v>0</v>
      </c>
      <c r="M741" s="1487">
        <f>'НЗ 2-экз'!M736</f>
        <v>0</v>
      </c>
      <c r="N741" s="1487">
        <f>'НЗ 2-экз'!N736</f>
        <v>0</v>
      </c>
      <c r="O741" s="1487">
        <f>'НЗ 2-экз'!O736</f>
        <v>0</v>
      </c>
      <c r="P741" s="1487">
        <f>'НЗ 2-экз'!P736</f>
        <v>0</v>
      </c>
      <c r="Q741" s="1487">
        <f>'НЗ 2-экз'!Q736</f>
        <v>0</v>
      </c>
      <c r="R741" s="1487">
        <f>'НЗ 2-экз'!R736</f>
        <v>0</v>
      </c>
      <c r="S741" s="1487">
        <f>'НЗ 2-экз'!S736</f>
        <v>0</v>
      </c>
      <c r="T741" s="1487">
        <f>'НЗ 2-экз'!T736</f>
        <v>0</v>
      </c>
      <c r="U741" s="1487">
        <f>'НЗ 2-экз'!U736</f>
        <v>0</v>
      </c>
      <c r="V741" s="1487">
        <f>'НЗ 2-экз'!V736</f>
        <v>0</v>
      </c>
      <c r="W741" s="1487">
        <f>'НЗ 2-экз'!W736</f>
        <v>0</v>
      </c>
      <c r="X741" s="1487">
        <f>'НЗ 2-экз'!X736</f>
        <v>0</v>
      </c>
      <c r="Y741" s="1487">
        <f>'НЗ 2-экз'!Y736</f>
        <v>0</v>
      </c>
      <c r="Z741" s="1487">
        <f>'НЗ 2-экз'!Z736</f>
        <v>0</v>
      </c>
      <c r="AA741" s="1487">
        <f>'НЗ 2-экз'!AA736</f>
        <v>0</v>
      </c>
      <c r="AB741" s="1487">
        <f>'НЗ 2-экз'!AB736</f>
        <v>0</v>
      </c>
      <c r="AC741" s="1487">
        <f>'НЗ 2-экз'!AC736</f>
        <v>0</v>
      </c>
      <c r="AD741" s="1487">
        <f>'НЗ 2-экз'!AD736</f>
        <v>0</v>
      </c>
      <c r="AE741" s="1488"/>
      <c r="AF741" s="1488"/>
      <c r="AG741" s="1488">
        <f t="shared" si="258"/>
        <v>0</v>
      </c>
      <c r="AH741" s="1488">
        <f t="shared" si="261"/>
        <v>0</v>
      </c>
      <c r="AI741" s="1488">
        <f t="shared" si="259"/>
        <v>0</v>
      </c>
      <c r="AJ741" s="1488">
        <f t="shared" si="262"/>
        <v>0</v>
      </c>
      <c r="AK741" s="1488">
        <f t="shared" si="263"/>
        <v>0</v>
      </c>
      <c r="AL741" s="1488">
        <f t="shared" si="260"/>
        <v>0</v>
      </c>
      <c r="AM741" s="1839"/>
    </row>
    <row r="742" spans="1:39" ht="11.25" hidden="1" customHeight="1" x14ac:dyDescent="0.2">
      <c r="A742" s="1425">
        <v>343</v>
      </c>
      <c r="B742" s="1057">
        <v>244</v>
      </c>
      <c r="C742" s="11"/>
      <c r="D742" s="58"/>
      <c r="E742" s="1487">
        <f>'НЗ 2-экз'!E737</f>
        <v>0</v>
      </c>
      <c r="F742" s="1487">
        <f>'НЗ 2-экз'!F737</f>
        <v>0</v>
      </c>
      <c r="G742" s="1487">
        <f>'НЗ 2-экз'!G737</f>
        <v>0</v>
      </c>
      <c r="H742" s="1487">
        <f>'НЗ 2-экз'!H737</f>
        <v>0</v>
      </c>
      <c r="I742" s="1487">
        <f>'НЗ 2-экз'!I737</f>
        <v>0</v>
      </c>
      <c r="J742" s="1487">
        <f>'НЗ 2-экз'!J737</f>
        <v>0</v>
      </c>
      <c r="K742" s="1487">
        <f>'НЗ 2-экз'!K737</f>
        <v>0</v>
      </c>
      <c r="L742" s="1487">
        <f>'НЗ 2-экз'!L737</f>
        <v>0</v>
      </c>
      <c r="M742" s="1487">
        <f>'НЗ 2-экз'!M737</f>
        <v>0</v>
      </c>
      <c r="N742" s="1487">
        <f>'НЗ 2-экз'!N737</f>
        <v>0</v>
      </c>
      <c r="O742" s="1487">
        <f>'НЗ 2-экз'!O737</f>
        <v>0</v>
      </c>
      <c r="P742" s="1487">
        <f>'НЗ 2-экз'!P737</f>
        <v>0</v>
      </c>
      <c r="Q742" s="1487">
        <f>'НЗ 2-экз'!Q737</f>
        <v>0</v>
      </c>
      <c r="R742" s="1487">
        <f>'НЗ 2-экз'!R737</f>
        <v>0</v>
      </c>
      <c r="S742" s="1487">
        <f>'НЗ 2-экз'!S737</f>
        <v>0</v>
      </c>
      <c r="T742" s="1487">
        <f>'НЗ 2-экз'!T737</f>
        <v>0</v>
      </c>
      <c r="U742" s="1487">
        <f>'НЗ 2-экз'!U737</f>
        <v>0</v>
      </c>
      <c r="V742" s="1487">
        <f>'НЗ 2-экз'!V737</f>
        <v>0</v>
      </c>
      <c r="W742" s="1487">
        <f>'НЗ 2-экз'!W737</f>
        <v>0</v>
      </c>
      <c r="X742" s="1487">
        <f>'НЗ 2-экз'!X737</f>
        <v>0</v>
      </c>
      <c r="Y742" s="1487">
        <f>'НЗ 2-экз'!Y737</f>
        <v>0</v>
      </c>
      <c r="Z742" s="1487">
        <f>'НЗ 2-экз'!Z737</f>
        <v>0</v>
      </c>
      <c r="AA742" s="1487">
        <f>'НЗ 2-экз'!AA737</f>
        <v>0</v>
      </c>
      <c r="AB742" s="1487">
        <f>'НЗ 2-экз'!AB737</f>
        <v>0</v>
      </c>
      <c r="AC742" s="1487">
        <f>'НЗ 2-экз'!AC737</f>
        <v>0</v>
      </c>
      <c r="AD742" s="1487">
        <f>'НЗ 2-экз'!AD737</f>
        <v>0</v>
      </c>
      <c r="AE742" s="1488"/>
      <c r="AF742" s="1488"/>
      <c r="AG742" s="1488">
        <f t="shared" si="258"/>
        <v>0</v>
      </c>
      <c r="AH742" s="1488">
        <f t="shared" si="261"/>
        <v>0</v>
      </c>
      <c r="AI742" s="1488">
        <f t="shared" si="259"/>
        <v>0</v>
      </c>
      <c r="AJ742" s="1488">
        <f t="shared" si="262"/>
        <v>0</v>
      </c>
      <c r="AK742" s="1488">
        <f t="shared" si="263"/>
        <v>0</v>
      </c>
      <c r="AL742" s="1488">
        <f t="shared" si="260"/>
        <v>0</v>
      </c>
      <c r="AM742" s="1839"/>
    </row>
    <row r="743" spans="1:39" ht="11.25" hidden="1" customHeight="1" x14ac:dyDescent="0.2">
      <c r="A743" s="1425">
        <v>344</v>
      </c>
      <c r="B743" s="1057">
        <v>244</v>
      </c>
      <c r="C743" s="11"/>
      <c r="D743" s="58"/>
      <c r="E743" s="1487">
        <f>'НЗ 2-экз'!E738</f>
        <v>5000</v>
      </c>
      <c r="F743" s="1487">
        <f>'НЗ 2-экз'!F738</f>
        <v>5000</v>
      </c>
      <c r="G743" s="1487">
        <f>'НЗ 2-экз'!G738</f>
        <v>0</v>
      </c>
      <c r="H743" s="1487">
        <f>'НЗ 2-экз'!H738</f>
        <v>0</v>
      </c>
      <c r="I743" s="1487">
        <f>'НЗ 2-экз'!I738</f>
        <v>0</v>
      </c>
      <c r="J743" s="1487">
        <f>'НЗ 2-экз'!J738</f>
        <v>0</v>
      </c>
      <c r="K743" s="1487">
        <f>'НЗ 2-экз'!K738</f>
        <v>0</v>
      </c>
      <c r="L743" s="1487">
        <f>'НЗ 2-экз'!L738</f>
        <v>0</v>
      </c>
      <c r="M743" s="1487">
        <f>'НЗ 2-экз'!M738</f>
        <v>0</v>
      </c>
      <c r="N743" s="1487">
        <f>'НЗ 2-экз'!N738</f>
        <v>0</v>
      </c>
      <c r="O743" s="1487">
        <f>'НЗ 2-экз'!O738</f>
        <v>0</v>
      </c>
      <c r="P743" s="1487">
        <f>'НЗ 2-экз'!P738</f>
        <v>0</v>
      </c>
      <c r="Q743" s="1487">
        <f>'НЗ 2-экз'!Q738</f>
        <v>0</v>
      </c>
      <c r="R743" s="1487">
        <f>'НЗ 2-экз'!R738</f>
        <v>0</v>
      </c>
      <c r="S743" s="1487">
        <f>'НЗ 2-экз'!S738</f>
        <v>5000</v>
      </c>
      <c r="T743" s="1487">
        <f>'НЗ 2-экз'!T738</f>
        <v>5000</v>
      </c>
      <c r="U743" s="1487">
        <f>'НЗ 2-экз'!U738</f>
        <v>0</v>
      </c>
      <c r="V743" s="1487">
        <f>'НЗ 2-экз'!V738</f>
        <v>0</v>
      </c>
      <c r="W743" s="1487">
        <f>'НЗ 2-экз'!W738</f>
        <v>0</v>
      </c>
      <c r="X743" s="1487">
        <f>'НЗ 2-экз'!X738</f>
        <v>10000</v>
      </c>
      <c r="Y743" s="1487">
        <f>'НЗ 2-экз'!Y738</f>
        <v>0</v>
      </c>
      <c r="Z743" s="1487">
        <f>'НЗ 2-экз'!Z738</f>
        <v>0</v>
      </c>
      <c r="AA743" s="1487">
        <f>'НЗ 2-экз'!AA738</f>
        <v>0</v>
      </c>
      <c r="AB743" s="1487">
        <f>'НЗ 2-экз'!AB738</f>
        <v>0</v>
      </c>
      <c r="AC743" s="1487">
        <f>'НЗ 2-экз'!AC738</f>
        <v>0</v>
      </c>
      <c r="AD743" s="1487">
        <f>'НЗ 2-экз'!AD738</f>
        <v>0</v>
      </c>
      <c r="AE743" s="1488"/>
      <c r="AF743" s="1488"/>
      <c r="AG743" s="1488">
        <f t="shared" si="258"/>
        <v>0</v>
      </c>
      <c r="AH743" s="1488">
        <f t="shared" si="261"/>
        <v>0</v>
      </c>
      <c r="AI743" s="1488">
        <f t="shared" si="259"/>
        <v>0</v>
      </c>
      <c r="AJ743" s="1488">
        <f t="shared" si="262"/>
        <v>0</v>
      </c>
      <c r="AK743" s="1488">
        <f t="shared" si="263"/>
        <v>0</v>
      </c>
      <c r="AL743" s="1488">
        <f t="shared" si="260"/>
        <v>10000</v>
      </c>
      <c r="AM743" s="1839"/>
    </row>
    <row r="744" spans="1:39" ht="11.25" hidden="1" customHeight="1" x14ac:dyDescent="0.2">
      <c r="A744" s="1425">
        <v>345</v>
      </c>
      <c r="B744" s="1057">
        <v>244</v>
      </c>
      <c r="C744" s="11"/>
      <c r="D744" s="58"/>
      <c r="E744" s="1487">
        <f>'НЗ 2-экз'!E739</f>
        <v>0</v>
      </c>
      <c r="F744" s="1487">
        <f>'НЗ 2-экз'!F739</f>
        <v>0</v>
      </c>
      <c r="G744" s="1487">
        <f>'НЗ 2-экз'!G739</f>
        <v>0</v>
      </c>
      <c r="H744" s="1487">
        <f>'НЗ 2-экз'!H739</f>
        <v>0</v>
      </c>
      <c r="I744" s="1487">
        <f>'НЗ 2-экз'!I739</f>
        <v>0</v>
      </c>
      <c r="J744" s="1487">
        <f>'НЗ 2-экз'!J739</f>
        <v>0</v>
      </c>
      <c r="K744" s="1487">
        <f>'НЗ 2-экз'!K739</f>
        <v>0</v>
      </c>
      <c r="L744" s="1487">
        <f>'НЗ 2-экз'!L739</f>
        <v>0</v>
      </c>
      <c r="M744" s="1487">
        <f>'НЗ 2-экз'!M739</f>
        <v>0</v>
      </c>
      <c r="N744" s="1487">
        <f>'НЗ 2-экз'!N739</f>
        <v>0</v>
      </c>
      <c r="O744" s="1487">
        <f>'НЗ 2-экз'!O739</f>
        <v>0</v>
      </c>
      <c r="P744" s="1487">
        <f>'НЗ 2-экз'!P739</f>
        <v>0</v>
      </c>
      <c r="Q744" s="1487">
        <f>'НЗ 2-экз'!Q739</f>
        <v>0</v>
      </c>
      <c r="R744" s="1487">
        <f>'НЗ 2-экз'!R739</f>
        <v>0</v>
      </c>
      <c r="S744" s="1487">
        <f>'НЗ 2-экз'!S739</f>
        <v>0</v>
      </c>
      <c r="T744" s="1487">
        <f>'НЗ 2-экз'!T739</f>
        <v>0</v>
      </c>
      <c r="U744" s="1487">
        <f>'НЗ 2-экз'!U739</f>
        <v>0</v>
      </c>
      <c r="V744" s="1487">
        <f>'НЗ 2-экз'!V739</f>
        <v>0</v>
      </c>
      <c r="W744" s="1487">
        <f>'НЗ 2-экз'!W739</f>
        <v>0</v>
      </c>
      <c r="X744" s="1487">
        <f>'НЗ 2-экз'!X739</f>
        <v>0</v>
      </c>
      <c r="Y744" s="1487">
        <f>'НЗ 2-экз'!Y739</f>
        <v>0</v>
      </c>
      <c r="Z744" s="1487">
        <f>'НЗ 2-экз'!Z739</f>
        <v>0</v>
      </c>
      <c r="AA744" s="1487">
        <f>'НЗ 2-экз'!AA739</f>
        <v>0</v>
      </c>
      <c r="AB744" s="1487">
        <f>'НЗ 2-экз'!AB739</f>
        <v>0</v>
      </c>
      <c r="AC744" s="1487">
        <f>'НЗ 2-экз'!AC739</f>
        <v>0</v>
      </c>
      <c r="AD744" s="1487">
        <f>'НЗ 2-экз'!AD739</f>
        <v>0</v>
      </c>
      <c r="AE744" s="1488"/>
      <c r="AF744" s="1488"/>
      <c r="AG744" s="1488">
        <f t="shared" si="258"/>
        <v>0</v>
      </c>
      <c r="AH744" s="1488">
        <f t="shared" si="261"/>
        <v>0</v>
      </c>
      <c r="AI744" s="1488">
        <f t="shared" si="259"/>
        <v>0</v>
      </c>
      <c r="AJ744" s="1488">
        <f t="shared" si="262"/>
        <v>0</v>
      </c>
      <c r="AK744" s="1488">
        <f t="shared" si="263"/>
        <v>0</v>
      </c>
      <c r="AL744" s="1488">
        <f t="shared" si="260"/>
        <v>0</v>
      </c>
      <c r="AM744" s="1839"/>
    </row>
    <row r="745" spans="1:39" ht="11.25" hidden="1" customHeight="1" x14ac:dyDescent="0.2">
      <c r="A745" s="1425">
        <v>346</v>
      </c>
      <c r="B745" s="1057">
        <v>244</v>
      </c>
      <c r="C745" s="11"/>
      <c r="D745" s="58"/>
      <c r="E745" s="1487">
        <f>'НЗ 2-экз'!E740</f>
        <v>20000</v>
      </c>
      <c r="F745" s="1487">
        <f>'НЗ 2-экз'!F740</f>
        <v>25000</v>
      </c>
      <c r="G745" s="1487">
        <f>'НЗ 2-экз'!G740</f>
        <v>0</v>
      </c>
      <c r="H745" s="1487">
        <f>'НЗ 2-экз'!H740</f>
        <v>0</v>
      </c>
      <c r="I745" s="1487">
        <f>'НЗ 2-экз'!I740</f>
        <v>0</v>
      </c>
      <c r="J745" s="1487">
        <f>'НЗ 2-экз'!J740</f>
        <v>0</v>
      </c>
      <c r="K745" s="1487">
        <f>'НЗ 2-экз'!K740</f>
        <v>0</v>
      </c>
      <c r="L745" s="1487">
        <f>'НЗ 2-экз'!L740</f>
        <v>0</v>
      </c>
      <c r="M745" s="1487">
        <f>'НЗ 2-экз'!M740</f>
        <v>0</v>
      </c>
      <c r="N745" s="1487">
        <f>'НЗ 2-экз'!N740</f>
        <v>0</v>
      </c>
      <c r="O745" s="1487">
        <f>'НЗ 2-экз'!O740</f>
        <v>0</v>
      </c>
      <c r="P745" s="1487">
        <f>'НЗ 2-экз'!P740</f>
        <v>0</v>
      </c>
      <c r="Q745" s="1487">
        <f>'НЗ 2-экз'!Q740</f>
        <v>0</v>
      </c>
      <c r="R745" s="1487">
        <f>'НЗ 2-экз'!R740</f>
        <v>0</v>
      </c>
      <c r="S745" s="1487">
        <f>'НЗ 2-экз'!S740</f>
        <v>20000</v>
      </c>
      <c r="T745" s="1487">
        <f>'НЗ 2-экз'!T740</f>
        <v>25000</v>
      </c>
      <c r="U745" s="1487">
        <f>'НЗ 2-экз'!U740</f>
        <v>0</v>
      </c>
      <c r="V745" s="1487">
        <f>'НЗ 2-экз'!V740</f>
        <v>0</v>
      </c>
      <c r="W745" s="1487">
        <f>'НЗ 2-экз'!W740</f>
        <v>0</v>
      </c>
      <c r="X745" s="1487">
        <f>'НЗ 2-экз'!X740</f>
        <v>45000</v>
      </c>
      <c r="Y745" s="1487">
        <f>'НЗ 2-экз'!Y740</f>
        <v>0</v>
      </c>
      <c r="Z745" s="1487">
        <f>'НЗ 2-экз'!Z740</f>
        <v>0</v>
      </c>
      <c r="AA745" s="1487">
        <f>'НЗ 2-экз'!AA740</f>
        <v>0</v>
      </c>
      <c r="AB745" s="1487">
        <f>'НЗ 2-экз'!AB740</f>
        <v>0</v>
      </c>
      <c r="AC745" s="1487">
        <f>'НЗ 2-экз'!AC740</f>
        <v>0</v>
      </c>
      <c r="AD745" s="1487">
        <f>'НЗ 2-экз'!AD740</f>
        <v>0</v>
      </c>
      <c r="AE745" s="1488"/>
      <c r="AF745" s="1488"/>
      <c r="AG745" s="1488">
        <f t="shared" si="258"/>
        <v>0</v>
      </c>
      <c r="AH745" s="1488">
        <f t="shared" si="261"/>
        <v>0</v>
      </c>
      <c r="AI745" s="1488">
        <f t="shared" si="259"/>
        <v>0</v>
      </c>
      <c r="AJ745" s="1488">
        <f t="shared" si="262"/>
        <v>0</v>
      </c>
      <c r="AK745" s="1488">
        <f t="shared" si="263"/>
        <v>0</v>
      </c>
      <c r="AL745" s="1488">
        <f t="shared" si="260"/>
        <v>45000</v>
      </c>
      <c r="AM745" s="1839"/>
    </row>
    <row r="746" spans="1:39" ht="11.25" hidden="1" customHeight="1" x14ac:dyDescent="0.2">
      <c r="A746" s="1425">
        <v>349</v>
      </c>
      <c r="B746" s="1057">
        <v>244</v>
      </c>
      <c r="C746" s="11"/>
      <c r="D746" s="58"/>
      <c r="E746" s="1487">
        <f>'НЗ 2-экз'!E741</f>
        <v>0</v>
      </c>
      <c r="F746" s="1487">
        <f>'НЗ 2-экз'!F741</f>
        <v>0</v>
      </c>
      <c r="G746" s="1487">
        <f>'НЗ 2-экз'!G741</f>
        <v>0</v>
      </c>
      <c r="H746" s="1487">
        <f>'НЗ 2-экз'!H741</f>
        <v>0</v>
      </c>
      <c r="I746" s="1487">
        <f>'НЗ 2-экз'!I741</f>
        <v>0</v>
      </c>
      <c r="J746" s="1487">
        <f>'НЗ 2-экз'!J741</f>
        <v>0</v>
      </c>
      <c r="K746" s="1487">
        <f>'НЗ 2-экз'!K741</f>
        <v>0</v>
      </c>
      <c r="L746" s="1487">
        <f>'НЗ 2-экз'!L741</f>
        <v>0</v>
      </c>
      <c r="M746" s="1487">
        <f>'НЗ 2-экз'!M741</f>
        <v>0</v>
      </c>
      <c r="N746" s="1487">
        <f>'НЗ 2-экз'!N741</f>
        <v>0</v>
      </c>
      <c r="O746" s="1487">
        <f>'НЗ 2-экз'!O741</f>
        <v>0</v>
      </c>
      <c r="P746" s="1487">
        <f>'НЗ 2-экз'!P741</f>
        <v>0</v>
      </c>
      <c r="Q746" s="1487">
        <f>'НЗ 2-экз'!Q741</f>
        <v>0</v>
      </c>
      <c r="R746" s="1487">
        <f>'НЗ 2-экз'!R741</f>
        <v>0</v>
      </c>
      <c r="S746" s="1487">
        <f>'НЗ 2-экз'!S741</f>
        <v>0</v>
      </c>
      <c r="T746" s="1487">
        <f>'НЗ 2-экз'!T741</f>
        <v>0</v>
      </c>
      <c r="U746" s="1487">
        <f>'НЗ 2-экз'!U741</f>
        <v>0</v>
      </c>
      <c r="V746" s="1487">
        <f>'НЗ 2-экз'!V741</f>
        <v>0</v>
      </c>
      <c r="W746" s="1487">
        <f>'НЗ 2-экз'!W741</f>
        <v>0</v>
      </c>
      <c r="X746" s="1487">
        <f>'НЗ 2-экз'!X741</f>
        <v>0</v>
      </c>
      <c r="Y746" s="1487">
        <f>'НЗ 2-экз'!Y741</f>
        <v>0</v>
      </c>
      <c r="Z746" s="1487">
        <f>'НЗ 2-экз'!Z741</f>
        <v>0</v>
      </c>
      <c r="AA746" s="1487">
        <f>'НЗ 2-экз'!AA741</f>
        <v>0</v>
      </c>
      <c r="AB746" s="1487">
        <f>'НЗ 2-экз'!AB741</f>
        <v>0</v>
      </c>
      <c r="AC746" s="1487">
        <f>'НЗ 2-экз'!AC741</f>
        <v>0</v>
      </c>
      <c r="AD746" s="1487">
        <f>'НЗ 2-экз'!AD741</f>
        <v>0</v>
      </c>
      <c r="AE746" s="1488"/>
      <c r="AF746" s="1488"/>
      <c r="AG746" s="1488">
        <f t="shared" si="258"/>
        <v>0</v>
      </c>
      <c r="AH746" s="1488">
        <f t="shared" si="261"/>
        <v>0</v>
      </c>
      <c r="AI746" s="1488">
        <f t="shared" si="259"/>
        <v>0</v>
      </c>
      <c r="AJ746" s="1488">
        <f t="shared" si="262"/>
        <v>0</v>
      </c>
      <c r="AK746" s="1488">
        <f t="shared" si="263"/>
        <v>0</v>
      </c>
      <c r="AL746" s="1488">
        <f t="shared" si="260"/>
        <v>0</v>
      </c>
      <c r="AM746" s="1839"/>
    </row>
    <row r="747" spans="1:39" ht="11.25" hidden="1" customHeight="1" x14ac:dyDescent="0.2">
      <c r="A747" s="1431">
        <v>352</v>
      </c>
      <c r="B747" s="269">
        <v>244</v>
      </c>
      <c r="C747" s="11"/>
      <c r="D747" s="58"/>
      <c r="E747" s="1487">
        <f>'НЗ 2-экз'!E742</f>
        <v>0</v>
      </c>
      <c r="F747" s="1487">
        <f>'НЗ 2-экз'!F742</f>
        <v>0</v>
      </c>
      <c r="G747" s="1487">
        <f>'НЗ 2-экз'!G742</f>
        <v>0</v>
      </c>
      <c r="H747" s="1487">
        <f>'НЗ 2-экз'!H742</f>
        <v>0</v>
      </c>
      <c r="I747" s="1487">
        <f>'НЗ 2-экз'!I742</f>
        <v>0</v>
      </c>
      <c r="J747" s="1487">
        <f>'НЗ 2-экз'!J742</f>
        <v>0</v>
      </c>
      <c r="K747" s="1487">
        <f>'НЗ 2-экз'!K742</f>
        <v>0</v>
      </c>
      <c r="L747" s="1487">
        <f>'НЗ 2-экз'!L742</f>
        <v>0</v>
      </c>
      <c r="M747" s="1487">
        <f>'НЗ 2-экз'!M742</f>
        <v>0</v>
      </c>
      <c r="N747" s="1487">
        <f>'НЗ 2-экз'!N742</f>
        <v>0</v>
      </c>
      <c r="O747" s="1487">
        <f>'НЗ 2-экз'!O742</f>
        <v>0</v>
      </c>
      <c r="P747" s="1487">
        <f>'НЗ 2-экз'!P742</f>
        <v>0</v>
      </c>
      <c r="Q747" s="1487">
        <f>'НЗ 2-экз'!Q742</f>
        <v>0</v>
      </c>
      <c r="R747" s="1487">
        <f>'НЗ 2-экз'!R742</f>
        <v>0</v>
      </c>
      <c r="S747" s="1487">
        <f>'НЗ 2-экз'!S742</f>
        <v>0</v>
      </c>
      <c r="T747" s="1487">
        <f>'НЗ 2-экз'!T742</f>
        <v>0</v>
      </c>
      <c r="U747" s="1487">
        <f>'НЗ 2-экз'!U742</f>
        <v>0</v>
      </c>
      <c r="V747" s="1487">
        <f>'НЗ 2-экз'!V742</f>
        <v>0</v>
      </c>
      <c r="W747" s="1487">
        <f>'НЗ 2-экз'!W742</f>
        <v>0</v>
      </c>
      <c r="X747" s="1487">
        <f>'НЗ 2-экз'!X742</f>
        <v>0</v>
      </c>
      <c r="Y747" s="1487">
        <f>'НЗ 2-экз'!Y742</f>
        <v>0</v>
      </c>
      <c r="Z747" s="1487">
        <f>'НЗ 2-экз'!Z742</f>
        <v>0</v>
      </c>
      <c r="AA747" s="1487">
        <f>'НЗ 2-экз'!AA742</f>
        <v>0</v>
      </c>
      <c r="AB747" s="1487">
        <f>'НЗ 2-экз'!AB742</f>
        <v>0</v>
      </c>
      <c r="AC747" s="1487">
        <f>'НЗ 2-экз'!AC742</f>
        <v>0</v>
      </c>
      <c r="AD747" s="1487">
        <f>'НЗ 2-экз'!AD742</f>
        <v>0</v>
      </c>
      <c r="AE747" s="1488"/>
      <c r="AF747" s="1488"/>
      <c r="AG747" s="1488">
        <f t="shared" si="258"/>
        <v>0</v>
      </c>
      <c r="AH747" s="1488">
        <f>Z747+AD747</f>
        <v>0</v>
      </c>
      <c r="AI747" s="1488">
        <f t="shared" si="259"/>
        <v>0</v>
      </c>
      <c r="AJ747" s="1488">
        <f>AC747</f>
        <v>0</v>
      </c>
      <c r="AK747" s="1488">
        <f>SUM(Y747:AD747)</f>
        <v>0</v>
      </c>
      <c r="AL747" s="1488">
        <f t="shared" si="260"/>
        <v>0</v>
      </c>
      <c r="AM747" s="1839"/>
    </row>
    <row r="748" spans="1:39" ht="11.25" hidden="1" customHeight="1" x14ac:dyDescent="0.2">
      <c r="A748" s="1431">
        <v>353</v>
      </c>
      <c r="B748" s="269">
        <v>244</v>
      </c>
      <c r="C748" s="11"/>
      <c r="D748" s="58"/>
      <c r="E748" s="1487">
        <f>'НЗ 2-экз'!E743</f>
        <v>0</v>
      </c>
      <c r="F748" s="1487">
        <f>'НЗ 2-экз'!F743</f>
        <v>0</v>
      </c>
      <c r="G748" s="1487">
        <f>'НЗ 2-экз'!G743</f>
        <v>0</v>
      </c>
      <c r="H748" s="1487">
        <f>'НЗ 2-экз'!H743</f>
        <v>0</v>
      </c>
      <c r="I748" s="1487">
        <f>'НЗ 2-экз'!I743</f>
        <v>0</v>
      </c>
      <c r="J748" s="1487">
        <f>'НЗ 2-экз'!J743</f>
        <v>0</v>
      </c>
      <c r="K748" s="1487">
        <f>'НЗ 2-экз'!K743</f>
        <v>0</v>
      </c>
      <c r="L748" s="1487">
        <f>'НЗ 2-экз'!L743</f>
        <v>0</v>
      </c>
      <c r="M748" s="1487">
        <f>'НЗ 2-экз'!M743</f>
        <v>0</v>
      </c>
      <c r="N748" s="1487">
        <f>'НЗ 2-экз'!N743</f>
        <v>0</v>
      </c>
      <c r="O748" s="1487">
        <f>'НЗ 2-экз'!O743</f>
        <v>0</v>
      </c>
      <c r="P748" s="1487">
        <f>'НЗ 2-экз'!P743</f>
        <v>0</v>
      </c>
      <c r="Q748" s="1487">
        <f>'НЗ 2-экз'!Q743</f>
        <v>0</v>
      </c>
      <c r="R748" s="1487">
        <f>'НЗ 2-экз'!R743</f>
        <v>0</v>
      </c>
      <c r="S748" s="1487">
        <f>'НЗ 2-экз'!S743</f>
        <v>0</v>
      </c>
      <c r="T748" s="1487">
        <f>'НЗ 2-экз'!T743</f>
        <v>0</v>
      </c>
      <c r="U748" s="1487">
        <f>'НЗ 2-экз'!U743</f>
        <v>0</v>
      </c>
      <c r="V748" s="1487">
        <f>'НЗ 2-экз'!V743</f>
        <v>0</v>
      </c>
      <c r="W748" s="1487">
        <f>'НЗ 2-экз'!W743</f>
        <v>0</v>
      </c>
      <c r="X748" s="1487">
        <f>'НЗ 2-экз'!X743</f>
        <v>0</v>
      </c>
      <c r="Y748" s="1487">
        <f>'НЗ 2-экз'!Y743</f>
        <v>0</v>
      </c>
      <c r="Z748" s="1487">
        <f>'НЗ 2-экз'!Z743</f>
        <v>0</v>
      </c>
      <c r="AA748" s="1487">
        <f>'НЗ 2-экз'!AA743</f>
        <v>0</v>
      </c>
      <c r="AB748" s="1487">
        <f>'НЗ 2-экз'!AB743</f>
        <v>0</v>
      </c>
      <c r="AC748" s="1487">
        <f>'НЗ 2-экз'!AC743</f>
        <v>0</v>
      </c>
      <c r="AD748" s="1487">
        <f>'НЗ 2-экз'!AD743</f>
        <v>0</v>
      </c>
      <c r="AE748" s="1488"/>
      <c r="AF748" s="1488"/>
      <c r="AG748" s="1488">
        <f t="shared" si="258"/>
        <v>0</v>
      </c>
      <c r="AH748" s="1488">
        <f>Z748+AD748</f>
        <v>0</v>
      </c>
      <c r="AI748" s="1488">
        <f t="shared" si="259"/>
        <v>0</v>
      </c>
      <c r="AJ748" s="1488">
        <f>AC748</f>
        <v>0</v>
      </c>
      <c r="AK748" s="1488">
        <f>SUM(Y748:AD748)</f>
        <v>0</v>
      </c>
      <c r="AL748" s="1488">
        <f t="shared" si="260"/>
        <v>0</v>
      </c>
      <c r="AM748" s="1839"/>
    </row>
    <row r="749" spans="1:39" ht="12" x14ac:dyDescent="0.2">
      <c r="A749" s="1432" t="s">
        <v>1352</v>
      </c>
      <c r="B749" s="269"/>
      <c r="C749" s="1485">
        <f t="shared" ref="C749:D749" si="264">C700+C701+C702+C703+C719+C720+C721+C722+C723</f>
        <v>0</v>
      </c>
      <c r="D749" s="1485">
        <f t="shared" si="264"/>
        <v>0</v>
      </c>
      <c r="E749" s="1485">
        <f>E700+E701+E702+E703+E719+E720+E721+E722+E723</f>
        <v>750000</v>
      </c>
      <c r="F749" s="1485">
        <f t="shared" ref="F749:AL749" si="265">F700+F701+F702+F703+F719+F720+F721+F722+F723</f>
        <v>2665854</v>
      </c>
      <c r="G749" s="1485">
        <f t="shared" si="265"/>
        <v>0</v>
      </c>
      <c r="H749" s="1485">
        <f t="shared" si="265"/>
        <v>0</v>
      </c>
      <c r="I749" s="1485">
        <f t="shared" si="265"/>
        <v>0</v>
      </c>
      <c r="J749" s="1485">
        <f t="shared" si="265"/>
        <v>0</v>
      </c>
      <c r="K749" s="1485">
        <f t="shared" si="265"/>
        <v>0</v>
      </c>
      <c r="L749" s="1485">
        <f t="shared" si="265"/>
        <v>0</v>
      </c>
      <c r="M749" s="1485">
        <f t="shared" si="265"/>
        <v>0</v>
      </c>
      <c r="N749" s="1485">
        <f t="shared" si="265"/>
        <v>0</v>
      </c>
      <c r="O749" s="1485">
        <f t="shared" si="265"/>
        <v>0</v>
      </c>
      <c r="P749" s="1485">
        <f t="shared" si="265"/>
        <v>0</v>
      </c>
      <c r="Q749" s="1485">
        <f t="shared" si="265"/>
        <v>0</v>
      </c>
      <c r="R749" s="1485">
        <f t="shared" si="265"/>
        <v>0</v>
      </c>
      <c r="S749" s="1485">
        <f t="shared" si="265"/>
        <v>750000</v>
      </c>
      <c r="T749" s="1485">
        <f t="shared" si="265"/>
        <v>2665854</v>
      </c>
      <c r="U749" s="1485">
        <f t="shared" si="265"/>
        <v>0</v>
      </c>
      <c r="V749" s="1485">
        <f t="shared" si="265"/>
        <v>0</v>
      </c>
      <c r="W749" s="1485">
        <f t="shared" si="265"/>
        <v>0</v>
      </c>
      <c r="X749" s="1485">
        <f t="shared" si="265"/>
        <v>3415854</v>
      </c>
      <c r="Y749" s="1485">
        <f t="shared" si="265"/>
        <v>0</v>
      </c>
      <c r="Z749" s="1485">
        <f t="shared" si="265"/>
        <v>0</v>
      </c>
      <c r="AA749" s="1485">
        <f t="shared" si="265"/>
        <v>0</v>
      </c>
      <c r="AB749" s="1485">
        <f t="shared" si="265"/>
        <v>0</v>
      </c>
      <c r="AC749" s="1485">
        <f t="shared" si="265"/>
        <v>0</v>
      </c>
      <c r="AD749" s="1485">
        <f t="shared" si="265"/>
        <v>0</v>
      </c>
      <c r="AE749" s="1485">
        <f t="shared" si="265"/>
        <v>0</v>
      </c>
      <c r="AF749" s="1485">
        <f t="shared" si="265"/>
        <v>0</v>
      </c>
      <c r="AG749" s="1485">
        <f t="shared" si="265"/>
        <v>0</v>
      </c>
      <c r="AH749" s="1485">
        <f t="shared" si="265"/>
        <v>0</v>
      </c>
      <c r="AI749" s="1485">
        <f t="shared" si="265"/>
        <v>0</v>
      </c>
      <c r="AJ749" s="1485">
        <f t="shared" si="265"/>
        <v>0</v>
      </c>
      <c r="AK749" s="1485">
        <f t="shared" si="265"/>
        <v>0</v>
      </c>
      <c r="AL749" s="1485">
        <f t="shared" si="265"/>
        <v>3415854</v>
      </c>
      <c r="AM749" s="1839"/>
    </row>
    <row r="750" spans="1:39" ht="12" x14ac:dyDescent="0.2">
      <c r="A750" s="1419" t="s">
        <v>1353</v>
      </c>
      <c r="B750" s="269"/>
      <c r="C750" s="1483">
        <f t="shared" ref="C750:D750" si="266">C751-C749</f>
        <v>0</v>
      </c>
      <c r="D750" s="1483">
        <f t="shared" si="266"/>
        <v>0</v>
      </c>
      <c r="E750" s="1483">
        <f>E751-E749</f>
        <v>61000</v>
      </c>
      <c r="F750" s="1483">
        <f t="shared" ref="F750:AL750" si="267">F751-F749</f>
        <v>48000</v>
      </c>
      <c r="G750" s="1483">
        <f t="shared" si="267"/>
        <v>0</v>
      </c>
      <c r="H750" s="1483">
        <f t="shared" si="267"/>
        <v>0</v>
      </c>
      <c r="I750" s="1483">
        <f t="shared" si="267"/>
        <v>0</v>
      </c>
      <c r="J750" s="1483">
        <f t="shared" si="267"/>
        <v>0</v>
      </c>
      <c r="K750" s="1483">
        <f t="shared" si="267"/>
        <v>0</v>
      </c>
      <c r="L750" s="1483">
        <f t="shared" si="267"/>
        <v>0</v>
      </c>
      <c r="M750" s="1483">
        <f t="shared" si="267"/>
        <v>0</v>
      </c>
      <c r="N750" s="1483">
        <f t="shared" si="267"/>
        <v>0</v>
      </c>
      <c r="O750" s="1483">
        <f t="shared" si="267"/>
        <v>0</v>
      </c>
      <c r="P750" s="1483">
        <f t="shared" si="267"/>
        <v>0</v>
      </c>
      <c r="Q750" s="1483">
        <f t="shared" si="267"/>
        <v>0</v>
      </c>
      <c r="R750" s="1483">
        <f t="shared" si="267"/>
        <v>0</v>
      </c>
      <c r="S750" s="1483">
        <f t="shared" si="267"/>
        <v>61000</v>
      </c>
      <c r="T750" s="1483">
        <f t="shared" si="267"/>
        <v>48000</v>
      </c>
      <c r="U750" s="1483">
        <f t="shared" si="267"/>
        <v>0</v>
      </c>
      <c r="V750" s="1483">
        <f t="shared" si="267"/>
        <v>0</v>
      </c>
      <c r="W750" s="1483">
        <f t="shared" si="267"/>
        <v>0</v>
      </c>
      <c r="X750" s="1483">
        <f t="shared" si="267"/>
        <v>109000</v>
      </c>
      <c r="Y750" s="1483">
        <f t="shared" si="267"/>
        <v>0</v>
      </c>
      <c r="Z750" s="1483">
        <f t="shared" si="267"/>
        <v>293874</v>
      </c>
      <c r="AA750" s="1483">
        <f t="shared" si="267"/>
        <v>0</v>
      </c>
      <c r="AB750" s="1483">
        <f t="shared" si="267"/>
        <v>0</v>
      </c>
      <c r="AC750" s="1483">
        <f t="shared" si="267"/>
        <v>0</v>
      </c>
      <c r="AD750" s="1483">
        <f t="shared" si="267"/>
        <v>0</v>
      </c>
      <c r="AE750" s="1483">
        <f t="shared" si="267"/>
        <v>0</v>
      </c>
      <c r="AF750" s="1483">
        <f t="shared" si="267"/>
        <v>0</v>
      </c>
      <c r="AG750" s="1483">
        <f t="shared" si="267"/>
        <v>0</v>
      </c>
      <c r="AH750" s="1483">
        <f t="shared" si="267"/>
        <v>293874</v>
      </c>
      <c r="AI750" s="1483">
        <f t="shared" si="267"/>
        <v>0</v>
      </c>
      <c r="AJ750" s="1483">
        <f t="shared" si="267"/>
        <v>0</v>
      </c>
      <c r="AK750" s="1483">
        <f t="shared" si="267"/>
        <v>293874</v>
      </c>
      <c r="AL750" s="1483">
        <f t="shared" si="267"/>
        <v>402874</v>
      </c>
      <c r="AM750" s="1839"/>
    </row>
    <row r="751" spans="1:39" ht="12" hidden="1" x14ac:dyDescent="0.2">
      <c r="A751" s="1434" t="s">
        <v>204</v>
      </c>
      <c r="B751" s="60"/>
      <c r="C751" s="1486">
        <f t="shared" ref="C751:D751" si="268">SUM(C700:C748)</f>
        <v>0</v>
      </c>
      <c r="D751" s="1486">
        <f t="shared" si="268"/>
        <v>0</v>
      </c>
      <c r="E751" s="1486">
        <f t="shared" ref="E751:AL751" si="269">SUM(E700:E748)</f>
        <v>811000</v>
      </c>
      <c r="F751" s="1486">
        <f t="shared" si="269"/>
        <v>2713854</v>
      </c>
      <c r="G751" s="1486">
        <f t="shared" si="269"/>
        <v>0</v>
      </c>
      <c r="H751" s="1486">
        <f t="shared" si="269"/>
        <v>0</v>
      </c>
      <c r="I751" s="1486">
        <f t="shared" si="269"/>
        <v>0</v>
      </c>
      <c r="J751" s="1486">
        <f t="shared" si="269"/>
        <v>0</v>
      </c>
      <c r="K751" s="1486">
        <f t="shared" si="269"/>
        <v>0</v>
      </c>
      <c r="L751" s="1486">
        <f t="shared" si="269"/>
        <v>0</v>
      </c>
      <c r="M751" s="1486">
        <f t="shared" si="269"/>
        <v>0</v>
      </c>
      <c r="N751" s="1486">
        <f t="shared" si="269"/>
        <v>0</v>
      </c>
      <c r="O751" s="1486">
        <f t="shared" si="269"/>
        <v>0</v>
      </c>
      <c r="P751" s="1486">
        <f t="shared" si="269"/>
        <v>0</v>
      </c>
      <c r="Q751" s="1486">
        <f>SUM(Q700:Q748)</f>
        <v>0</v>
      </c>
      <c r="R751" s="1486">
        <f>SUM(R700:R748)</f>
        <v>0</v>
      </c>
      <c r="S751" s="1486">
        <f t="shared" si="269"/>
        <v>811000</v>
      </c>
      <c r="T751" s="1486">
        <f t="shared" si="269"/>
        <v>2713854</v>
      </c>
      <c r="U751" s="1486">
        <f t="shared" si="269"/>
        <v>0</v>
      </c>
      <c r="V751" s="1486">
        <f t="shared" si="269"/>
        <v>0</v>
      </c>
      <c r="W751" s="1486">
        <f>SUM(W700:W748)</f>
        <v>0</v>
      </c>
      <c r="X751" s="1486">
        <f t="shared" si="269"/>
        <v>3524854</v>
      </c>
      <c r="Y751" s="1486">
        <f t="shared" si="269"/>
        <v>0</v>
      </c>
      <c r="Z751" s="1486">
        <f t="shared" si="269"/>
        <v>293874</v>
      </c>
      <c r="AA751" s="1486">
        <f>SUM(AA700:AA748)</f>
        <v>0</v>
      </c>
      <c r="AB751" s="1486">
        <f t="shared" si="269"/>
        <v>0</v>
      </c>
      <c r="AC751" s="1486">
        <f t="shared" si="269"/>
        <v>0</v>
      </c>
      <c r="AD751" s="1486">
        <f t="shared" si="269"/>
        <v>0</v>
      </c>
      <c r="AE751" s="1486">
        <f>SUM(AE700:AE748)</f>
        <v>0</v>
      </c>
      <c r="AF751" s="1486">
        <f>SUM(AF700:AF748)</f>
        <v>0</v>
      </c>
      <c r="AG751" s="1486">
        <f t="shared" si="269"/>
        <v>0</v>
      </c>
      <c r="AH751" s="1486">
        <f t="shared" si="269"/>
        <v>293874</v>
      </c>
      <c r="AI751" s="1486">
        <f t="shared" si="269"/>
        <v>0</v>
      </c>
      <c r="AJ751" s="1486">
        <f>SUM(AJ700:AJ748)</f>
        <v>0</v>
      </c>
      <c r="AK751" s="1486">
        <f t="shared" si="269"/>
        <v>293874</v>
      </c>
      <c r="AL751" s="1486">
        <f t="shared" si="269"/>
        <v>3818728</v>
      </c>
      <c r="AM751" s="1839"/>
    </row>
    <row r="752" spans="1:39" ht="11.25" hidden="1" customHeight="1" x14ac:dyDescent="0.2">
      <c r="A752" s="1425">
        <v>211</v>
      </c>
      <c r="B752" s="1051">
        <v>111</v>
      </c>
      <c r="C752" s="1487">
        <f>'НЗ 2-экз'!C747</f>
        <v>0</v>
      </c>
      <c r="D752" s="1487">
        <f>'НЗ 2-экз'!D747</f>
        <v>0</v>
      </c>
      <c r="E752" s="1487">
        <f>'НЗ 2-экз'!E747</f>
        <v>400000</v>
      </c>
      <c r="F752" s="1487">
        <f>'НЗ 2-экз'!F747</f>
        <v>300000</v>
      </c>
      <c r="G752" s="1487">
        <f>'НЗ 2-экз'!G747</f>
        <v>0</v>
      </c>
      <c r="H752" s="1487">
        <f>'НЗ 2-экз'!H747</f>
        <v>0</v>
      </c>
      <c r="I752" s="1487">
        <f>'НЗ 2-экз'!I747</f>
        <v>0</v>
      </c>
      <c r="J752" s="1487">
        <f>'НЗ 2-экз'!J747</f>
        <v>0</v>
      </c>
      <c r="K752" s="1487">
        <f>'НЗ 2-экз'!K747</f>
        <v>0</v>
      </c>
      <c r="L752" s="1487">
        <f>'НЗ 2-экз'!L747</f>
        <v>0</v>
      </c>
      <c r="M752" s="1487">
        <f>'НЗ 2-экз'!M747</f>
        <v>0</v>
      </c>
      <c r="N752" s="1487">
        <f>'НЗ 2-экз'!N747</f>
        <v>0</v>
      </c>
      <c r="O752" s="1487">
        <f>'НЗ 2-экз'!O747</f>
        <v>0</v>
      </c>
      <c r="P752" s="1487">
        <f>'НЗ 2-экз'!P747</f>
        <v>0</v>
      </c>
      <c r="Q752" s="1487">
        <f>'НЗ 2-экз'!Q747</f>
        <v>0</v>
      </c>
      <c r="R752" s="1487">
        <f>'НЗ 2-экз'!R747</f>
        <v>0</v>
      </c>
      <c r="S752" s="1487">
        <f>'НЗ 2-экз'!S747</f>
        <v>400000</v>
      </c>
      <c r="T752" s="1487">
        <f>'НЗ 2-экз'!T747</f>
        <v>300000</v>
      </c>
      <c r="U752" s="1487">
        <f>'НЗ 2-экз'!U747</f>
        <v>0</v>
      </c>
      <c r="V752" s="1487">
        <f>'НЗ 2-экз'!V747</f>
        <v>0</v>
      </c>
      <c r="W752" s="1487">
        <f>'НЗ 2-экз'!W747</f>
        <v>0</v>
      </c>
      <c r="X752" s="1487">
        <f>'НЗ 2-экз'!X747</f>
        <v>700000</v>
      </c>
      <c r="Y752" s="1487">
        <f>'НЗ 2-экз'!Y747</f>
        <v>0</v>
      </c>
      <c r="Z752" s="1487">
        <f>'НЗ 2-экз'!Z747</f>
        <v>36000</v>
      </c>
      <c r="AA752" s="1487">
        <f>'НЗ 2-экз'!AA747</f>
        <v>0</v>
      </c>
      <c r="AB752" s="1487">
        <f>'НЗ 2-экз'!AB747</f>
        <v>0</v>
      </c>
      <c r="AC752" s="1487">
        <f>'НЗ 2-экз'!AC747</f>
        <v>0</v>
      </c>
      <c r="AD752" s="1487">
        <f>'НЗ 2-экз'!AD747</f>
        <v>0</v>
      </c>
      <c r="AE752" s="1488"/>
      <c r="AF752" s="1488"/>
      <c r="AG752" s="1488">
        <f t="shared" ref="AG752:AG800" si="270">Y752+AC752</f>
        <v>0</v>
      </c>
      <c r="AH752" s="1488">
        <f>Z752+AD752+AA752</f>
        <v>36000</v>
      </c>
      <c r="AI752" s="1488">
        <f t="shared" ref="AI752:AI800" si="271">AB752</f>
        <v>0</v>
      </c>
      <c r="AJ752" s="1488">
        <f>AE752+AF752</f>
        <v>0</v>
      </c>
      <c r="AK752" s="1488">
        <f>SUM(Y752:AF752)</f>
        <v>36000</v>
      </c>
      <c r="AL752" s="1488">
        <f t="shared" ref="AL752:AL800" si="272">C752+X752+AK752</f>
        <v>736000</v>
      </c>
      <c r="AM752" s="1839" t="s">
        <v>1327</v>
      </c>
    </row>
    <row r="753" spans="1:39" ht="11.25" hidden="1" customHeight="1" x14ac:dyDescent="0.2">
      <c r="A753" s="1425">
        <v>212</v>
      </c>
      <c r="B753" s="1051">
        <v>112</v>
      </c>
      <c r="C753" s="1487">
        <f>'НЗ 2-экз'!C748</f>
        <v>0</v>
      </c>
      <c r="D753" s="1487">
        <f>'НЗ 2-экз'!D748</f>
        <v>0</v>
      </c>
      <c r="E753" s="1487">
        <f>'НЗ 2-экз'!E748</f>
        <v>0</v>
      </c>
      <c r="F753" s="1487">
        <f>'НЗ 2-экз'!F748</f>
        <v>0</v>
      </c>
      <c r="G753" s="1487">
        <f>'НЗ 2-экз'!G748</f>
        <v>0</v>
      </c>
      <c r="H753" s="1487">
        <f>'НЗ 2-экз'!H748</f>
        <v>0</v>
      </c>
      <c r="I753" s="1487">
        <f>'НЗ 2-экз'!I748</f>
        <v>0</v>
      </c>
      <c r="J753" s="1487">
        <f>'НЗ 2-экз'!J748</f>
        <v>0</v>
      </c>
      <c r="K753" s="1487">
        <f>'НЗ 2-экз'!K748</f>
        <v>0</v>
      </c>
      <c r="L753" s="1487">
        <f>'НЗ 2-экз'!L748</f>
        <v>0</v>
      </c>
      <c r="M753" s="1487">
        <f>'НЗ 2-экз'!M748</f>
        <v>0</v>
      </c>
      <c r="N753" s="1487">
        <f>'НЗ 2-экз'!N748</f>
        <v>0</v>
      </c>
      <c r="O753" s="1487">
        <f>'НЗ 2-экз'!O748</f>
        <v>0</v>
      </c>
      <c r="P753" s="1487">
        <f>'НЗ 2-экз'!P748</f>
        <v>0</v>
      </c>
      <c r="Q753" s="1487">
        <f>'НЗ 2-экз'!Q748</f>
        <v>0</v>
      </c>
      <c r="R753" s="1487">
        <f>'НЗ 2-экз'!R748</f>
        <v>0</v>
      </c>
      <c r="S753" s="1487">
        <f>'НЗ 2-экз'!S748</f>
        <v>0</v>
      </c>
      <c r="T753" s="1487">
        <f>'НЗ 2-экз'!T748</f>
        <v>0</v>
      </c>
      <c r="U753" s="1487">
        <f>'НЗ 2-экз'!U748</f>
        <v>0</v>
      </c>
      <c r="V753" s="1487">
        <f>'НЗ 2-экз'!V748</f>
        <v>0</v>
      </c>
      <c r="W753" s="1487">
        <f>'НЗ 2-экз'!W748</f>
        <v>0</v>
      </c>
      <c r="X753" s="1487">
        <f>'НЗ 2-экз'!X748</f>
        <v>0</v>
      </c>
      <c r="Y753" s="1487">
        <f>'НЗ 2-экз'!Y748</f>
        <v>0</v>
      </c>
      <c r="Z753" s="1487">
        <f>'НЗ 2-экз'!Z748</f>
        <v>0</v>
      </c>
      <c r="AA753" s="1487">
        <f>'НЗ 2-экз'!AA748</f>
        <v>0</v>
      </c>
      <c r="AB753" s="1487">
        <f>'НЗ 2-экз'!AB748</f>
        <v>0</v>
      </c>
      <c r="AC753" s="1487">
        <f>'НЗ 2-экз'!AC748</f>
        <v>0</v>
      </c>
      <c r="AD753" s="1487">
        <f>'НЗ 2-экз'!AD748</f>
        <v>0</v>
      </c>
      <c r="AE753" s="1488"/>
      <c r="AF753" s="1488"/>
      <c r="AG753" s="1488">
        <f t="shared" si="270"/>
        <v>0</v>
      </c>
      <c r="AH753" s="1488">
        <f t="shared" ref="AH753:AH798" si="273">Z753+AD753+AA753</f>
        <v>0</v>
      </c>
      <c r="AI753" s="1488">
        <f t="shared" si="271"/>
        <v>0</v>
      </c>
      <c r="AJ753" s="1488">
        <f t="shared" ref="AJ753:AJ798" si="274">AE753+AF753</f>
        <v>0</v>
      </c>
      <c r="AK753" s="1488">
        <f t="shared" ref="AK753:AK798" si="275">SUM(Y753:AF753)</f>
        <v>0</v>
      </c>
      <c r="AL753" s="1488">
        <f t="shared" si="272"/>
        <v>0</v>
      </c>
      <c r="AM753" s="1839"/>
    </row>
    <row r="754" spans="1:39" ht="11.25" hidden="1" customHeight="1" x14ac:dyDescent="0.2">
      <c r="A754" s="1426">
        <v>213</v>
      </c>
      <c r="B754" s="1053">
        <v>119</v>
      </c>
      <c r="C754" s="1487">
        <f>'НЗ 2-экз'!C749</f>
        <v>0</v>
      </c>
      <c r="D754" s="1487">
        <f>'НЗ 2-экз'!D749</f>
        <v>0</v>
      </c>
      <c r="E754" s="1487">
        <f>'НЗ 2-экз'!E749</f>
        <v>0</v>
      </c>
      <c r="F754" s="1487">
        <f>'НЗ 2-экз'!F749</f>
        <v>0</v>
      </c>
      <c r="G754" s="1487">
        <f>'НЗ 2-экз'!G749</f>
        <v>0</v>
      </c>
      <c r="H754" s="1487">
        <f>'НЗ 2-экз'!H749</f>
        <v>0</v>
      </c>
      <c r="I754" s="1487">
        <f>'НЗ 2-экз'!I749</f>
        <v>0</v>
      </c>
      <c r="J754" s="1487">
        <f>'НЗ 2-экз'!J749</f>
        <v>0</v>
      </c>
      <c r="K754" s="1487">
        <f>'НЗ 2-экз'!K749</f>
        <v>0</v>
      </c>
      <c r="L754" s="1487">
        <f>'НЗ 2-экз'!L749</f>
        <v>0</v>
      </c>
      <c r="M754" s="1487">
        <f>'НЗ 2-экз'!M749</f>
        <v>0</v>
      </c>
      <c r="N754" s="1487">
        <f>'НЗ 2-экз'!N749</f>
        <v>0</v>
      </c>
      <c r="O754" s="1487">
        <f>'НЗ 2-экз'!O749</f>
        <v>0</v>
      </c>
      <c r="P754" s="1487">
        <f>'НЗ 2-экз'!P749</f>
        <v>0</v>
      </c>
      <c r="Q754" s="1487">
        <f>'НЗ 2-экз'!Q749</f>
        <v>0</v>
      </c>
      <c r="R754" s="1487">
        <f>'НЗ 2-экз'!R749</f>
        <v>0</v>
      </c>
      <c r="S754" s="1487">
        <f>'НЗ 2-экз'!S749</f>
        <v>0</v>
      </c>
      <c r="T754" s="1487">
        <f>'НЗ 2-экз'!T749</f>
        <v>0</v>
      </c>
      <c r="U754" s="1487">
        <f>'НЗ 2-экз'!U749</f>
        <v>0</v>
      </c>
      <c r="V754" s="1487">
        <f>'НЗ 2-экз'!V749</f>
        <v>0</v>
      </c>
      <c r="W754" s="1487">
        <f>'НЗ 2-экз'!W749</f>
        <v>0</v>
      </c>
      <c r="X754" s="1487">
        <f>'НЗ 2-экз'!X749</f>
        <v>0</v>
      </c>
      <c r="Y754" s="1487">
        <f>'НЗ 2-экз'!Y749</f>
        <v>0</v>
      </c>
      <c r="Z754" s="1487">
        <f>'НЗ 2-экз'!Z749</f>
        <v>0</v>
      </c>
      <c r="AA754" s="1487">
        <f>'НЗ 2-экз'!AA749</f>
        <v>0</v>
      </c>
      <c r="AB754" s="1487">
        <f>'НЗ 2-экз'!AB749</f>
        <v>0</v>
      </c>
      <c r="AC754" s="1487">
        <f>'НЗ 2-экз'!AC749</f>
        <v>0</v>
      </c>
      <c r="AD754" s="1487">
        <f>'НЗ 2-экз'!AD749</f>
        <v>0</v>
      </c>
      <c r="AE754" s="1488"/>
      <c r="AF754" s="1488"/>
      <c r="AG754" s="1488">
        <f t="shared" si="270"/>
        <v>0</v>
      </c>
      <c r="AH754" s="1488">
        <f t="shared" si="273"/>
        <v>0</v>
      </c>
      <c r="AI754" s="1488">
        <f t="shared" si="271"/>
        <v>0</v>
      </c>
      <c r="AJ754" s="1488">
        <f t="shared" si="274"/>
        <v>0</v>
      </c>
      <c r="AK754" s="1488">
        <f t="shared" si="275"/>
        <v>0</v>
      </c>
      <c r="AL754" s="1488">
        <f t="shared" si="272"/>
        <v>0</v>
      </c>
      <c r="AM754" s="1839"/>
    </row>
    <row r="755" spans="1:39" ht="11.25" hidden="1" customHeight="1" x14ac:dyDescent="0.2">
      <c r="A755" s="1426">
        <v>214</v>
      </c>
      <c r="B755" s="1053">
        <v>112</v>
      </c>
      <c r="C755" s="1487">
        <f>'НЗ 2-экз'!C750</f>
        <v>0</v>
      </c>
      <c r="D755" s="1487">
        <f>'НЗ 2-экз'!D750</f>
        <v>0</v>
      </c>
      <c r="E755" s="1487">
        <f>'НЗ 2-экз'!E750</f>
        <v>0</v>
      </c>
      <c r="F755" s="1487">
        <f>'НЗ 2-экз'!F750</f>
        <v>0</v>
      </c>
      <c r="G755" s="1487">
        <f>'НЗ 2-экз'!G750</f>
        <v>0</v>
      </c>
      <c r="H755" s="1487">
        <f>'НЗ 2-экз'!H750</f>
        <v>0</v>
      </c>
      <c r="I755" s="1487">
        <f>'НЗ 2-экз'!I750</f>
        <v>0</v>
      </c>
      <c r="J755" s="1487">
        <f>'НЗ 2-экз'!J750</f>
        <v>0</v>
      </c>
      <c r="K755" s="1487">
        <f>'НЗ 2-экз'!K750</f>
        <v>0</v>
      </c>
      <c r="L755" s="1487">
        <f>'НЗ 2-экз'!L750</f>
        <v>0</v>
      </c>
      <c r="M755" s="1487">
        <f>'НЗ 2-экз'!M750</f>
        <v>0</v>
      </c>
      <c r="N755" s="1487">
        <f>'НЗ 2-экз'!N750</f>
        <v>0</v>
      </c>
      <c r="O755" s="1487">
        <f>'НЗ 2-экз'!O750</f>
        <v>0</v>
      </c>
      <c r="P755" s="1487">
        <f>'НЗ 2-экз'!P750</f>
        <v>0</v>
      </c>
      <c r="Q755" s="1487">
        <f>'НЗ 2-экз'!Q750</f>
        <v>0</v>
      </c>
      <c r="R755" s="1487">
        <f>'НЗ 2-экз'!R750</f>
        <v>0</v>
      </c>
      <c r="S755" s="1487">
        <f>'НЗ 2-экз'!S750</f>
        <v>0</v>
      </c>
      <c r="T755" s="1487">
        <f>'НЗ 2-экз'!T750</f>
        <v>0</v>
      </c>
      <c r="U755" s="1487">
        <f>'НЗ 2-экз'!U750</f>
        <v>0</v>
      </c>
      <c r="V755" s="1487">
        <f>'НЗ 2-экз'!V750</f>
        <v>0</v>
      </c>
      <c r="W755" s="1487">
        <f>'НЗ 2-экз'!W750</f>
        <v>0</v>
      </c>
      <c r="X755" s="1487">
        <f>'НЗ 2-экз'!X750</f>
        <v>0</v>
      </c>
      <c r="Y755" s="1487">
        <f>'НЗ 2-экз'!Y750</f>
        <v>0</v>
      </c>
      <c r="Z755" s="1487">
        <f>'НЗ 2-экз'!Z750</f>
        <v>0</v>
      </c>
      <c r="AA755" s="1487">
        <f>'НЗ 2-экз'!AA750</f>
        <v>0</v>
      </c>
      <c r="AB755" s="1487">
        <f>'НЗ 2-экз'!AB750</f>
        <v>0</v>
      </c>
      <c r="AC755" s="1487">
        <f>'НЗ 2-экз'!AC750</f>
        <v>0</v>
      </c>
      <c r="AD755" s="1487">
        <f>'НЗ 2-экз'!AD750</f>
        <v>0</v>
      </c>
      <c r="AE755" s="1488"/>
      <c r="AF755" s="1488"/>
      <c r="AG755" s="1488">
        <f t="shared" si="270"/>
        <v>0</v>
      </c>
      <c r="AH755" s="1488">
        <f t="shared" si="273"/>
        <v>0</v>
      </c>
      <c r="AI755" s="1488">
        <f t="shared" si="271"/>
        <v>0</v>
      </c>
      <c r="AJ755" s="1488">
        <f t="shared" si="274"/>
        <v>0</v>
      </c>
      <c r="AK755" s="1488">
        <f t="shared" si="275"/>
        <v>0</v>
      </c>
      <c r="AL755" s="1488">
        <f t="shared" si="272"/>
        <v>0</v>
      </c>
      <c r="AM755" s="1839"/>
    </row>
    <row r="756" spans="1:39" ht="11.25" hidden="1" customHeight="1" x14ac:dyDescent="0.2">
      <c r="A756" s="1425">
        <v>221</v>
      </c>
      <c r="B756" s="1051">
        <v>244</v>
      </c>
      <c r="C756" s="1487">
        <f>'НЗ 2-экз'!C751</f>
        <v>0</v>
      </c>
      <c r="D756" s="1487">
        <f>'НЗ 2-экз'!D751</f>
        <v>0</v>
      </c>
      <c r="E756" s="1487">
        <f>'НЗ 2-экз'!E751</f>
        <v>0</v>
      </c>
      <c r="F756" s="1487">
        <f>'НЗ 2-экз'!F751</f>
        <v>0</v>
      </c>
      <c r="G756" s="1487">
        <f>'НЗ 2-экз'!G751</f>
        <v>0</v>
      </c>
      <c r="H756" s="1487">
        <f>'НЗ 2-экз'!H751</f>
        <v>0</v>
      </c>
      <c r="I756" s="1487">
        <f>'НЗ 2-экз'!I751</f>
        <v>0</v>
      </c>
      <c r="J756" s="1487">
        <f>'НЗ 2-экз'!J751</f>
        <v>0</v>
      </c>
      <c r="K756" s="1487">
        <f>'НЗ 2-экз'!K751</f>
        <v>0</v>
      </c>
      <c r="L756" s="1487">
        <f>'НЗ 2-экз'!L751</f>
        <v>0</v>
      </c>
      <c r="M756" s="1487">
        <f>'НЗ 2-экз'!M751</f>
        <v>0</v>
      </c>
      <c r="N756" s="1487">
        <f>'НЗ 2-экз'!N751</f>
        <v>0</v>
      </c>
      <c r="O756" s="1487">
        <f>'НЗ 2-экз'!O751</f>
        <v>0</v>
      </c>
      <c r="P756" s="1487">
        <f>'НЗ 2-экз'!P751</f>
        <v>0</v>
      </c>
      <c r="Q756" s="1487">
        <f>'НЗ 2-экз'!Q751</f>
        <v>0</v>
      </c>
      <c r="R756" s="1487">
        <f>'НЗ 2-экз'!R751</f>
        <v>0</v>
      </c>
      <c r="S756" s="1487">
        <f>'НЗ 2-экз'!S751</f>
        <v>0</v>
      </c>
      <c r="T756" s="1487">
        <f>'НЗ 2-экз'!T751</f>
        <v>0</v>
      </c>
      <c r="U756" s="1487">
        <f>'НЗ 2-экз'!U751</f>
        <v>0</v>
      </c>
      <c r="V756" s="1487">
        <f>'НЗ 2-экз'!V751</f>
        <v>0</v>
      </c>
      <c r="W756" s="1487">
        <f>'НЗ 2-экз'!W751</f>
        <v>0</v>
      </c>
      <c r="X756" s="1487">
        <f>'НЗ 2-экз'!X751</f>
        <v>0</v>
      </c>
      <c r="Y756" s="1487">
        <f>'НЗ 2-экз'!Y751</f>
        <v>0</v>
      </c>
      <c r="Z756" s="1487">
        <f>'НЗ 2-экз'!Z751</f>
        <v>0</v>
      </c>
      <c r="AA756" s="1487">
        <f>'НЗ 2-экз'!AA751</f>
        <v>0</v>
      </c>
      <c r="AB756" s="1487">
        <f>'НЗ 2-экз'!AB751</f>
        <v>0</v>
      </c>
      <c r="AC756" s="1487">
        <f>'НЗ 2-экз'!AC751</f>
        <v>0</v>
      </c>
      <c r="AD756" s="1487">
        <f>'НЗ 2-экз'!AD751</f>
        <v>0</v>
      </c>
      <c r="AE756" s="1488"/>
      <c r="AF756" s="1488"/>
      <c r="AG756" s="1488">
        <f t="shared" si="270"/>
        <v>0</v>
      </c>
      <c r="AH756" s="1488">
        <f t="shared" si="273"/>
        <v>0</v>
      </c>
      <c r="AI756" s="1488">
        <f t="shared" si="271"/>
        <v>0</v>
      </c>
      <c r="AJ756" s="1488">
        <f t="shared" si="274"/>
        <v>0</v>
      </c>
      <c r="AK756" s="1488">
        <f t="shared" si="275"/>
        <v>0</v>
      </c>
      <c r="AL756" s="1488">
        <f t="shared" si="272"/>
        <v>0</v>
      </c>
      <c r="AM756" s="1839"/>
    </row>
    <row r="757" spans="1:39" ht="11.25" hidden="1" customHeight="1" x14ac:dyDescent="0.2">
      <c r="A757" s="1426">
        <v>222</v>
      </c>
      <c r="B757" s="1053">
        <v>112</v>
      </c>
      <c r="C757" s="1487">
        <f>'НЗ 2-экз'!C752</f>
        <v>0</v>
      </c>
      <c r="D757" s="1487">
        <f>'НЗ 2-экз'!D752</f>
        <v>0</v>
      </c>
      <c r="E757" s="1487">
        <f>'НЗ 2-экз'!E752</f>
        <v>0</v>
      </c>
      <c r="F757" s="1487">
        <f>'НЗ 2-экз'!F752</f>
        <v>0</v>
      </c>
      <c r="G757" s="1487">
        <f>'НЗ 2-экз'!G752</f>
        <v>0</v>
      </c>
      <c r="H757" s="1487">
        <f>'НЗ 2-экз'!H752</f>
        <v>0</v>
      </c>
      <c r="I757" s="1487">
        <f>'НЗ 2-экз'!I752</f>
        <v>0</v>
      </c>
      <c r="J757" s="1487">
        <f>'НЗ 2-экз'!J752</f>
        <v>0</v>
      </c>
      <c r="K757" s="1487">
        <f>'НЗ 2-экз'!K752</f>
        <v>0</v>
      </c>
      <c r="L757" s="1487">
        <f>'НЗ 2-экз'!L752</f>
        <v>0</v>
      </c>
      <c r="M757" s="1487">
        <f>'НЗ 2-экз'!M752</f>
        <v>0</v>
      </c>
      <c r="N757" s="1487">
        <f>'НЗ 2-экз'!N752</f>
        <v>0</v>
      </c>
      <c r="O757" s="1487">
        <f>'НЗ 2-экз'!O752</f>
        <v>0</v>
      </c>
      <c r="P757" s="1487">
        <f>'НЗ 2-экз'!P752</f>
        <v>0</v>
      </c>
      <c r="Q757" s="1487">
        <f>'НЗ 2-экз'!Q752</f>
        <v>0</v>
      </c>
      <c r="R757" s="1487">
        <f>'НЗ 2-экз'!R752</f>
        <v>0</v>
      </c>
      <c r="S757" s="1487">
        <f>'НЗ 2-экз'!S752</f>
        <v>0</v>
      </c>
      <c r="T757" s="1487">
        <f>'НЗ 2-экз'!T752</f>
        <v>0</v>
      </c>
      <c r="U757" s="1487">
        <f>'НЗ 2-экз'!U752</f>
        <v>0</v>
      </c>
      <c r="V757" s="1487">
        <f>'НЗ 2-экз'!V752</f>
        <v>0</v>
      </c>
      <c r="W757" s="1487">
        <f>'НЗ 2-экз'!W752</f>
        <v>0</v>
      </c>
      <c r="X757" s="1487">
        <f>'НЗ 2-экз'!X752</f>
        <v>0</v>
      </c>
      <c r="Y757" s="1487">
        <f>'НЗ 2-экз'!Y752</f>
        <v>0</v>
      </c>
      <c r="Z757" s="1487">
        <f>'НЗ 2-экз'!Z752</f>
        <v>0</v>
      </c>
      <c r="AA757" s="1487">
        <f>'НЗ 2-экз'!AA752</f>
        <v>0</v>
      </c>
      <c r="AB757" s="1487">
        <f>'НЗ 2-экз'!AB752</f>
        <v>0</v>
      </c>
      <c r="AC757" s="1487">
        <f>'НЗ 2-экз'!AC752</f>
        <v>0</v>
      </c>
      <c r="AD757" s="1487">
        <f>'НЗ 2-экз'!AD752</f>
        <v>0</v>
      </c>
      <c r="AE757" s="1488"/>
      <c r="AF757" s="1488"/>
      <c r="AG757" s="1488">
        <f t="shared" si="270"/>
        <v>0</v>
      </c>
      <c r="AH757" s="1488">
        <f t="shared" si="273"/>
        <v>0</v>
      </c>
      <c r="AI757" s="1488">
        <f t="shared" si="271"/>
        <v>0</v>
      </c>
      <c r="AJ757" s="1488">
        <f t="shared" si="274"/>
        <v>0</v>
      </c>
      <c r="AK757" s="1488">
        <f t="shared" si="275"/>
        <v>0</v>
      </c>
      <c r="AL757" s="1488">
        <f t="shared" si="272"/>
        <v>0</v>
      </c>
      <c r="AM757" s="1839"/>
    </row>
    <row r="758" spans="1:39" ht="11.25" hidden="1" customHeight="1" x14ac:dyDescent="0.2">
      <c r="A758" s="1426">
        <v>222</v>
      </c>
      <c r="B758" s="1053">
        <v>244</v>
      </c>
      <c r="C758" s="1487">
        <f>'НЗ 2-экз'!C753</f>
        <v>0</v>
      </c>
      <c r="D758" s="1487">
        <f>'НЗ 2-экз'!D753</f>
        <v>0</v>
      </c>
      <c r="E758" s="1487">
        <f>'НЗ 2-экз'!E753</f>
        <v>0</v>
      </c>
      <c r="F758" s="1487">
        <f>'НЗ 2-экз'!F753</f>
        <v>0</v>
      </c>
      <c r="G758" s="1487">
        <f>'НЗ 2-экз'!G753</f>
        <v>0</v>
      </c>
      <c r="H758" s="1487">
        <f>'НЗ 2-экз'!H753</f>
        <v>0</v>
      </c>
      <c r="I758" s="1487">
        <f>'НЗ 2-экз'!I753</f>
        <v>0</v>
      </c>
      <c r="J758" s="1487">
        <f>'НЗ 2-экз'!J753</f>
        <v>0</v>
      </c>
      <c r="K758" s="1487">
        <f>'НЗ 2-экз'!K753</f>
        <v>0</v>
      </c>
      <c r="L758" s="1487">
        <f>'НЗ 2-экз'!L753</f>
        <v>0</v>
      </c>
      <c r="M758" s="1487">
        <f>'НЗ 2-экз'!M753</f>
        <v>0</v>
      </c>
      <c r="N758" s="1487">
        <f>'НЗ 2-экз'!N753</f>
        <v>0</v>
      </c>
      <c r="O758" s="1487">
        <f>'НЗ 2-экз'!O753</f>
        <v>0</v>
      </c>
      <c r="P758" s="1487">
        <f>'НЗ 2-экз'!P753</f>
        <v>0</v>
      </c>
      <c r="Q758" s="1487">
        <f>'НЗ 2-экз'!Q753</f>
        <v>0</v>
      </c>
      <c r="R758" s="1487">
        <f>'НЗ 2-экз'!R753</f>
        <v>0</v>
      </c>
      <c r="S758" s="1487">
        <f>'НЗ 2-экз'!S753</f>
        <v>0</v>
      </c>
      <c r="T758" s="1487">
        <f>'НЗ 2-экз'!T753</f>
        <v>0</v>
      </c>
      <c r="U758" s="1487">
        <f>'НЗ 2-экз'!U753</f>
        <v>0</v>
      </c>
      <c r="V758" s="1487">
        <f>'НЗ 2-экз'!V753</f>
        <v>0</v>
      </c>
      <c r="W758" s="1487">
        <f>'НЗ 2-экз'!W753</f>
        <v>0</v>
      </c>
      <c r="X758" s="1487">
        <f>'НЗ 2-экз'!X753</f>
        <v>0</v>
      </c>
      <c r="Y758" s="1487">
        <f>'НЗ 2-экз'!Y753</f>
        <v>0</v>
      </c>
      <c r="Z758" s="1487">
        <f>'НЗ 2-экз'!Z753</f>
        <v>0</v>
      </c>
      <c r="AA758" s="1487">
        <f>'НЗ 2-экз'!AA753</f>
        <v>0</v>
      </c>
      <c r="AB758" s="1487">
        <f>'НЗ 2-экз'!AB753</f>
        <v>0</v>
      </c>
      <c r="AC758" s="1487">
        <f>'НЗ 2-экз'!AC753</f>
        <v>0</v>
      </c>
      <c r="AD758" s="1487">
        <f>'НЗ 2-экз'!AD753</f>
        <v>0</v>
      </c>
      <c r="AE758" s="1488"/>
      <c r="AF758" s="1488"/>
      <c r="AG758" s="1488">
        <f t="shared" si="270"/>
        <v>0</v>
      </c>
      <c r="AH758" s="1488">
        <f t="shared" si="273"/>
        <v>0</v>
      </c>
      <c r="AI758" s="1488">
        <f t="shared" si="271"/>
        <v>0</v>
      </c>
      <c r="AJ758" s="1488">
        <f t="shared" si="274"/>
        <v>0</v>
      </c>
      <c r="AK758" s="1488">
        <f t="shared" si="275"/>
        <v>0</v>
      </c>
      <c r="AL758" s="1488">
        <f t="shared" si="272"/>
        <v>0</v>
      </c>
      <c r="AM758" s="1839"/>
    </row>
    <row r="759" spans="1:39" ht="11.25" hidden="1" customHeight="1" x14ac:dyDescent="0.2">
      <c r="A759" s="1427" t="s">
        <v>196</v>
      </c>
      <c r="B759" s="1053">
        <v>247</v>
      </c>
      <c r="C759" s="1487">
        <f>'НЗ 2-экз'!C754</f>
        <v>0</v>
      </c>
      <c r="D759" s="1487">
        <f>'НЗ 2-экз'!D754</f>
        <v>0</v>
      </c>
      <c r="E759" s="1487">
        <f>'НЗ 2-экз'!E754</f>
        <v>0</v>
      </c>
      <c r="F759" s="1487">
        <f>'НЗ 2-экз'!F754</f>
        <v>0</v>
      </c>
      <c r="G759" s="1487">
        <f>'НЗ 2-экз'!G754</f>
        <v>0</v>
      </c>
      <c r="H759" s="1487">
        <f>'НЗ 2-экз'!H754</f>
        <v>0</v>
      </c>
      <c r="I759" s="1487">
        <f>'НЗ 2-экз'!I754</f>
        <v>0</v>
      </c>
      <c r="J759" s="1487">
        <f>'НЗ 2-экз'!J754</f>
        <v>0</v>
      </c>
      <c r="K759" s="1487">
        <f>'НЗ 2-экз'!K754</f>
        <v>0</v>
      </c>
      <c r="L759" s="1487">
        <f>'НЗ 2-экз'!L754</f>
        <v>0</v>
      </c>
      <c r="M759" s="1487">
        <f>'НЗ 2-экз'!M754</f>
        <v>0</v>
      </c>
      <c r="N759" s="1487">
        <f>'НЗ 2-экз'!N754</f>
        <v>0</v>
      </c>
      <c r="O759" s="1487">
        <f>'НЗ 2-экз'!O754</f>
        <v>0</v>
      </c>
      <c r="P759" s="1487">
        <f>'НЗ 2-экз'!P754</f>
        <v>0</v>
      </c>
      <c r="Q759" s="1487">
        <f>'НЗ 2-экз'!Q754</f>
        <v>0</v>
      </c>
      <c r="R759" s="1487">
        <f>'НЗ 2-экз'!R754</f>
        <v>0</v>
      </c>
      <c r="S759" s="1487">
        <f>'НЗ 2-экз'!S754</f>
        <v>0</v>
      </c>
      <c r="T759" s="1487">
        <f>'НЗ 2-экз'!T754</f>
        <v>0</v>
      </c>
      <c r="U759" s="1487">
        <f>'НЗ 2-экз'!U754</f>
        <v>0</v>
      </c>
      <c r="V759" s="1487">
        <f>'НЗ 2-экз'!V754</f>
        <v>0</v>
      </c>
      <c r="W759" s="1487">
        <f>'НЗ 2-экз'!W754</f>
        <v>0</v>
      </c>
      <c r="X759" s="1487">
        <f>'НЗ 2-экз'!X754</f>
        <v>0</v>
      </c>
      <c r="Y759" s="1487">
        <f>'НЗ 2-экз'!Y754</f>
        <v>0</v>
      </c>
      <c r="Z759" s="1487">
        <f>'НЗ 2-экз'!Z754</f>
        <v>0</v>
      </c>
      <c r="AA759" s="1487">
        <f>'НЗ 2-экз'!AA754</f>
        <v>0</v>
      </c>
      <c r="AB759" s="1487">
        <f>'НЗ 2-экз'!AB754</f>
        <v>0</v>
      </c>
      <c r="AC759" s="1487">
        <f>'НЗ 2-экз'!AC754</f>
        <v>0</v>
      </c>
      <c r="AD759" s="1487">
        <f>'НЗ 2-экз'!AD754</f>
        <v>0</v>
      </c>
      <c r="AE759" s="1488"/>
      <c r="AF759" s="1488"/>
      <c r="AG759" s="1488">
        <f t="shared" si="270"/>
        <v>0</v>
      </c>
      <c r="AH759" s="1488">
        <f t="shared" si="273"/>
        <v>0</v>
      </c>
      <c r="AI759" s="1488">
        <f t="shared" si="271"/>
        <v>0</v>
      </c>
      <c r="AJ759" s="1488">
        <f t="shared" si="274"/>
        <v>0</v>
      </c>
      <c r="AK759" s="1488">
        <f t="shared" si="275"/>
        <v>0</v>
      </c>
      <c r="AL759" s="1488">
        <f t="shared" si="272"/>
        <v>0</v>
      </c>
      <c r="AM759" s="1839"/>
    </row>
    <row r="760" spans="1:39" ht="11.25" hidden="1" customHeight="1" x14ac:dyDescent="0.2">
      <c r="A760" s="1427" t="s">
        <v>197</v>
      </c>
      <c r="B760" s="1053">
        <v>247</v>
      </c>
      <c r="C760" s="1487">
        <f>'НЗ 2-экз'!C755</f>
        <v>0</v>
      </c>
      <c r="D760" s="1487">
        <f>'НЗ 2-экз'!D755</f>
        <v>0</v>
      </c>
      <c r="E760" s="1487">
        <f>'НЗ 2-экз'!E755</f>
        <v>0</v>
      </c>
      <c r="F760" s="1487">
        <f>'НЗ 2-экз'!F755</f>
        <v>0</v>
      </c>
      <c r="G760" s="1487">
        <f>'НЗ 2-экз'!G755</f>
        <v>0</v>
      </c>
      <c r="H760" s="1487">
        <f>'НЗ 2-экз'!H755</f>
        <v>0</v>
      </c>
      <c r="I760" s="1487">
        <f>'НЗ 2-экз'!I755</f>
        <v>0</v>
      </c>
      <c r="J760" s="1487">
        <f>'НЗ 2-экз'!J755</f>
        <v>0</v>
      </c>
      <c r="K760" s="1487">
        <f>'НЗ 2-экз'!K755</f>
        <v>0</v>
      </c>
      <c r="L760" s="1487">
        <f>'НЗ 2-экз'!L755</f>
        <v>0</v>
      </c>
      <c r="M760" s="1487">
        <f>'НЗ 2-экз'!M755</f>
        <v>0</v>
      </c>
      <c r="N760" s="1487">
        <f>'НЗ 2-экз'!N755</f>
        <v>0</v>
      </c>
      <c r="O760" s="1487">
        <f>'НЗ 2-экз'!O755</f>
        <v>0</v>
      </c>
      <c r="P760" s="1487">
        <f>'НЗ 2-экз'!P755</f>
        <v>0</v>
      </c>
      <c r="Q760" s="1487">
        <f>'НЗ 2-экз'!Q755</f>
        <v>0</v>
      </c>
      <c r="R760" s="1487">
        <f>'НЗ 2-экз'!R755</f>
        <v>0</v>
      </c>
      <c r="S760" s="1487">
        <f>'НЗ 2-экз'!S755</f>
        <v>0</v>
      </c>
      <c r="T760" s="1487">
        <f>'НЗ 2-экз'!T755</f>
        <v>0</v>
      </c>
      <c r="U760" s="1487">
        <f>'НЗ 2-экз'!U755</f>
        <v>0</v>
      </c>
      <c r="V760" s="1487">
        <f>'НЗ 2-экз'!V755</f>
        <v>0</v>
      </c>
      <c r="W760" s="1487">
        <f>'НЗ 2-экз'!W755</f>
        <v>0</v>
      </c>
      <c r="X760" s="1487">
        <f>'НЗ 2-экз'!X755</f>
        <v>0</v>
      </c>
      <c r="Y760" s="1487">
        <f>'НЗ 2-экз'!Y755</f>
        <v>0</v>
      </c>
      <c r="Z760" s="1487">
        <f>'НЗ 2-экз'!Z755</f>
        <v>0</v>
      </c>
      <c r="AA760" s="1487">
        <f>'НЗ 2-экз'!AA755</f>
        <v>0</v>
      </c>
      <c r="AB760" s="1487">
        <f>'НЗ 2-экз'!AB755</f>
        <v>0</v>
      </c>
      <c r="AC760" s="1487">
        <f>'НЗ 2-экз'!AC755</f>
        <v>0</v>
      </c>
      <c r="AD760" s="1487">
        <f>'НЗ 2-экз'!AD755</f>
        <v>0</v>
      </c>
      <c r="AE760" s="1488"/>
      <c r="AF760" s="1488"/>
      <c r="AG760" s="1488">
        <f t="shared" si="270"/>
        <v>0</v>
      </c>
      <c r="AH760" s="1488">
        <f t="shared" si="273"/>
        <v>0</v>
      </c>
      <c r="AI760" s="1488">
        <f t="shared" si="271"/>
        <v>0</v>
      </c>
      <c r="AJ760" s="1488">
        <f t="shared" si="274"/>
        <v>0</v>
      </c>
      <c r="AK760" s="1488">
        <f t="shared" si="275"/>
        <v>0</v>
      </c>
      <c r="AL760" s="1488">
        <f t="shared" si="272"/>
        <v>0</v>
      </c>
      <c r="AM760" s="1839"/>
    </row>
    <row r="761" spans="1:39" ht="11.25" hidden="1" customHeight="1" x14ac:dyDescent="0.2">
      <c r="A761" s="1427" t="s">
        <v>198</v>
      </c>
      <c r="B761" s="1053">
        <v>244</v>
      </c>
      <c r="C761" s="1487">
        <f>'НЗ 2-экз'!C756</f>
        <v>0</v>
      </c>
      <c r="D761" s="1487">
        <f>'НЗ 2-экз'!D756</f>
        <v>0</v>
      </c>
      <c r="E761" s="1487">
        <f>'НЗ 2-экз'!E756</f>
        <v>0</v>
      </c>
      <c r="F761" s="1487">
        <f>'НЗ 2-экз'!F756</f>
        <v>0</v>
      </c>
      <c r="G761" s="1487">
        <f>'НЗ 2-экз'!G756</f>
        <v>0</v>
      </c>
      <c r="H761" s="1487">
        <f>'НЗ 2-экз'!H756</f>
        <v>0</v>
      </c>
      <c r="I761" s="1487">
        <f>'НЗ 2-экз'!I756</f>
        <v>0</v>
      </c>
      <c r="J761" s="1487">
        <f>'НЗ 2-экз'!J756</f>
        <v>0</v>
      </c>
      <c r="K761" s="1487">
        <f>'НЗ 2-экз'!K756</f>
        <v>0</v>
      </c>
      <c r="L761" s="1487">
        <f>'НЗ 2-экз'!L756</f>
        <v>0</v>
      </c>
      <c r="M761" s="1487">
        <f>'НЗ 2-экз'!M756</f>
        <v>0</v>
      </c>
      <c r="N761" s="1487">
        <f>'НЗ 2-экз'!N756</f>
        <v>0</v>
      </c>
      <c r="O761" s="1487">
        <f>'НЗ 2-экз'!O756</f>
        <v>0</v>
      </c>
      <c r="P761" s="1487">
        <f>'НЗ 2-экз'!P756</f>
        <v>0</v>
      </c>
      <c r="Q761" s="1487">
        <f>'НЗ 2-экз'!Q756</f>
        <v>0</v>
      </c>
      <c r="R761" s="1487">
        <f>'НЗ 2-экз'!R756</f>
        <v>0</v>
      </c>
      <c r="S761" s="1487">
        <f>'НЗ 2-экз'!S756</f>
        <v>0</v>
      </c>
      <c r="T761" s="1487">
        <f>'НЗ 2-экз'!T756</f>
        <v>0</v>
      </c>
      <c r="U761" s="1487">
        <f>'НЗ 2-экз'!U756</f>
        <v>0</v>
      </c>
      <c r="V761" s="1487">
        <f>'НЗ 2-экз'!V756</f>
        <v>0</v>
      </c>
      <c r="W761" s="1487">
        <f>'НЗ 2-экз'!W756</f>
        <v>0</v>
      </c>
      <c r="X761" s="1487">
        <f>'НЗ 2-экз'!X756</f>
        <v>0</v>
      </c>
      <c r="Y761" s="1487">
        <f>'НЗ 2-экз'!Y756</f>
        <v>0</v>
      </c>
      <c r="Z761" s="1487">
        <f>'НЗ 2-экз'!Z756</f>
        <v>0</v>
      </c>
      <c r="AA761" s="1487">
        <f>'НЗ 2-экз'!AA756</f>
        <v>0</v>
      </c>
      <c r="AB761" s="1487">
        <f>'НЗ 2-экз'!AB756</f>
        <v>0</v>
      </c>
      <c r="AC761" s="1487">
        <f>'НЗ 2-экз'!AC756</f>
        <v>0</v>
      </c>
      <c r="AD761" s="1487">
        <f>'НЗ 2-экз'!AD756</f>
        <v>0</v>
      </c>
      <c r="AE761" s="1488"/>
      <c r="AF761" s="1488"/>
      <c r="AG761" s="1488">
        <f t="shared" si="270"/>
        <v>0</v>
      </c>
      <c r="AH761" s="1488">
        <f t="shared" si="273"/>
        <v>0</v>
      </c>
      <c r="AI761" s="1488">
        <f t="shared" si="271"/>
        <v>0</v>
      </c>
      <c r="AJ761" s="1488">
        <f t="shared" si="274"/>
        <v>0</v>
      </c>
      <c r="AK761" s="1488">
        <f t="shared" si="275"/>
        <v>0</v>
      </c>
      <c r="AL761" s="1488">
        <f t="shared" si="272"/>
        <v>0</v>
      </c>
      <c r="AM761" s="1839"/>
    </row>
    <row r="762" spans="1:39" ht="11.25" hidden="1" customHeight="1" x14ac:dyDescent="0.2">
      <c r="A762" s="1427" t="s">
        <v>878</v>
      </c>
      <c r="B762" s="1053">
        <v>244</v>
      </c>
      <c r="C762" s="1487">
        <f>'НЗ 2-экз'!C757</f>
        <v>0</v>
      </c>
      <c r="D762" s="1487">
        <f>'НЗ 2-экз'!D757</f>
        <v>0</v>
      </c>
      <c r="E762" s="1487">
        <f>'НЗ 2-экз'!E757</f>
        <v>0</v>
      </c>
      <c r="F762" s="1487">
        <f>'НЗ 2-экз'!F757</f>
        <v>0</v>
      </c>
      <c r="G762" s="1487">
        <f>'НЗ 2-экз'!G757</f>
        <v>0</v>
      </c>
      <c r="H762" s="1487">
        <f>'НЗ 2-экз'!H757</f>
        <v>0</v>
      </c>
      <c r="I762" s="1487">
        <f>'НЗ 2-экз'!I757</f>
        <v>0</v>
      </c>
      <c r="J762" s="1487">
        <f>'НЗ 2-экз'!J757</f>
        <v>0</v>
      </c>
      <c r="K762" s="1487">
        <f>'НЗ 2-экз'!K757</f>
        <v>0</v>
      </c>
      <c r="L762" s="1487">
        <f>'НЗ 2-экз'!L757</f>
        <v>0</v>
      </c>
      <c r="M762" s="1487">
        <f>'НЗ 2-экз'!M757</f>
        <v>0</v>
      </c>
      <c r="N762" s="1487">
        <f>'НЗ 2-экз'!N757</f>
        <v>0</v>
      </c>
      <c r="O762" s="1487">
        <f>'НЗ 2-экз'!O757</f>
        <v>0</v>
      </c>
      <c r="P762" s="1487">
        <f>'НЗ 2-экз'!P757</f>
        <v>0</v>
      </c>
      <c r="Q762" s="1487">
        <f>'НЗ 2-экз'!Q757</f>
        <v>0</v>
      </c>
      <c r="R762" s="1487">
        <f>'НЗ 2-экз'!R757</f>
        <v>0</v>
      </c>
      <c r="S762" s="1487">
        <f>'НЗ 2-экз'!S757</f>
        <v>0</v>
      </c>
      <c r="T762" s="1487">
        <f>'НЗ 2-экз'!T757</f>
        <v>0</v>
      </c>
      <c r="U762" s="1487">
        <f>'НЗ 2-экз'!U757</f>
        <v>0</v>
      </c>
      <c r="V762" s="1487">
        <f>'НЗ 2-экз'!V757</f>
        <v>0</v>
      </c>
      <c r="W762" s="1487">
        <f>'НЗ 2-экз'!W757</f>
        <v>0</v>
      </c>
      <c r="X762" s="1487">
        <f>'НЗ 2-экз'!X757</f>
        <v>0</v>
      </c>
      <c r="Y762" s="1487">
        <f>'НЗ 2-экз'!Y757</f>
        <v>0</v>
      </c>
      <c r="Z762" s="1487">
        <f>'НЗ 2-экз'!Z757</f>
        <v>0</v>
      </c>
      <c r="AA762" s="1487">
        <f>'НЗ 2-экз'!AA757</f>
        <v>0</v>
      </c>
      <c r="AB762" s="1487">
        <f>'НЗ 2-экз'!AB757</f>
        <v>0</v>
      </c>
      <c r="AC762" s="1487">
        <f>'НЗ 2-экз'!AC757</f>
        <v>0</v>
      </c>
      <c r="AD762" s="1487">
        <f>'НЗ 2-экз'!AD757</f>
        <v>0</v>
      </c>
      <c r="AE762" s="1488"/>
      <c r="AF762" s="1488"/>
      <c r="AG762" s="1488">
        <f t="shared" si="270"/>
        <v>0</v>
      </c>
      <c r="AH762" s="1488">
        <f t="shared" si="273"/>
        <v>0</v>
      </c>
      <c r="AI762" s="1488">
        <f t="shared" si="271"/>
        <v>0</v>
      </c>
      <c r="AJ762" s="1488">
        <f t="shared" si="274"/>
        <v>0</v>
      </c>
      <c r="AK762" s="1488">
        <f t="shared" si="275"/>
        <v>0</v>
      </c>
      <c r="AL762" s="1488">
        <f t="shared" si="272"/>
        <v>0</v>
      </c>
      <c r="AM762" s="1839"/>
    </row>
    <row r="763" spans="1:39" ht="11.25" hidden="1" customHeight="1" x14ac:dyDescent="0.2">
      <c r="A763" s="1426">
        <v>224</v>
      </c>
      <c r="B763" s="1053">
        <v>244</v>
      </c>
      <c r="C763" s="1487">
        <f>'НЗ 2-экз'!C758</f>
        <v>0</v>
      </c>
      <c r="D763" s="1487">
        <f>'НЗ 2-экз'!D758</f>
        <v>0</v>
      </c>
      <c r="E763" s="1487">
        <f>'НЗ 2-экз'!E758</f>
        <v>0</v>
      </c>
      <c r="F763" s="1487">
        <f>'НЗ 2-экз'!F758</f>
        <v>0</v>
      </c>
      <c r="G763" s="1487">
        <f>'НЗ 2-экз'!G758</f>
        <v>0</v>
      </c>
      <c r="H763" s="1487">
        <f>'НЗ 2-экз'!H758</f>
        <v>0</v>
      </c>
      <c r="I763" s="1487">
        <f>'НЗ 2-экз'!I758</f>
        <v>0</v>
      </c>
      <c r="J763" s="1487">
        <f>'НЗ 2-экз'!J758</f>
        <v>0</v>
      </c>
      <c r="K763" s="1487">
        <f>'НЗ 2-экз'!K758</f>
        <v>0</v>
      </c>
      <c r="L763" s="1487">
        <f>'НЗ 2-экз'!L758</f>
        <v>0</v>
      </c>
      <c r="M763" s="1487">
        <f>'НЗ 2-экз'!M758</f>
        <v>0</v>
      </c>
      <c r="N763" s="1487">
        <f>'НЗ 2-экз'!N758</f>
        <v>0</v>
      </c>
      <c r="O763" s="1487">
        <f>'НЗ 2-экз'!O758</f>
        <v>0</v>
      </c>
      <c r="P763" s="1487">
        <f>'НЗ 2-экз'!P758</f>
        <v>0</v>
      </c>
      <c r="Q763" s="1487">
        <f>'НЗ 2-экз'!Q758</f>
        <v>0</v>
      </c>
      <c r="R763" s="1487">
        <f>'НЗ 2-экз'!R758</f>
        <v>0</v>
      </c>
      <c r="S763" s="1487">
        <f>'НЗ 2-экз'!S758</f>
        <v>0</v>
      </c>
      <c r="T763" s="1487">
        <f>'НЗ 2-экз'!T758</f>
        <v>0</v>
      </c>
      <c r="U763" s="1487">
        <f>'НЗ 2-экз'!U758</f>
        <v>0</v>
      </c>
      <c r="V763" s="1487">
        <f>'НЗ 2-экз'!V758</f>
        <v>0</v>
      </c>
      <c r="W763" s="1487">
        <f>'НЗ 2-экз'!W758</f>
        <v>0</v>
      </c>
      <c r="X763" s="1487">
        <f>'НЗ 2-экз'!X758</f>
        <v>0</v>
      </c>
      <c r="Y763" s="1487">
        <f>'НЗ 2-экз'!Y758</f>
        <v>0</v>
      </c>
      <c r="Z763" s="1487">
        <f>'НЗ 2-экз'!Z758</f>
        <v>0</v>
      </c>
      <c r="AA763" s="1487">
        <f>'НЗ 2-экз'!AA758</f>
        <v>0</v>
      </c>
      <c r="AB763" s="1487">
        <f>'НЗ 2-экз'!AB758</f>
        <v>0</v>
      </c>
      <c r="AC763" s="1487">
        <f>'НЗ 2-экз'!AC758</f>
        <v>0</v>
      </c>
      <c r="AD763" s="1487">
        <f>'НЗ 2-экз'!AD758</f>
        <v>0</v>
      </c>
      <c r="AE763" s="1488"/>
      <c r="AF763" s="1488"/>
      <c r="AG763" s="1488">
        <f t="shared" si="270"/>
        <v>0</v>
      </c>
      <c r="AH763" s="1488">
        <f t="shared" si="273"/>
        <v>0</v>
      </c>
      <c r="AI763" s="1488">
        <f t="shared" si="271"/>
        <v>0</v>
      </c>
      <c r="AJ763" s="1488">
        <f t="shared" si="274"/>
        <v>0</v>
      </c>
      <c r="AK763" s="1488">
        <f t="shared" si="275"/>
        <v>0</v>
      </c>
      <c r="AL763" s="1488">
        <f t="shared" si="272"/>
        <v>0</v>
      </c>
      <c r="AM763" s="1839"/>
    </row>
    <row r="764" spans="1:39" ht="11.25" hidden="1" customHeight="1" x14ac:dyDescent="0.2">
      <c r="A764" s="1428" t="s">
        <v>199</v>
      </c>
      <c r="B764" s="1057">
        <v>244</v>
      </c>
      <c r="C764" s="1487">
        <f>'НЗ 2-экз'!C759</f>
        <v>0</v>
      </c>
      <c r="D764" s="1487">
        <f>'НЗ 2-экз'!D759</f>
        <v>0</v>
      </c>
      <c r="E764" s="1487">
        <f>'НЗ 2-экз'!E759</f>
        <v>0</v>
      </c>
      <c r="F764" s="1487">
        <f>'НЗ 2-экз'!F759</f>
        <v>0</v>
      </c>
      <c r="G764" s="1487">
        <f>'НЗ 2-экз'!G759</f>
        <v>0</v>
      </c>
      <c r="H764" s="1487">
        <f>'НЗ 2-экз'!H759</f>
        <v>0</v>
      </c>
      <c r="I764" s="1487">
        <f>'НЗ 2-экз'!I759</f>
        <v>0</v>
      </c>
      <c r="J764" s="1487">
        <f>'НЗ 2-экз'!J759</f>
        <v>0</v>
      </c>
      <c r="K764" s="1487">
        <f>'НЗ 2-экз'!K759</f>
        <v>0</v>
      </c>
      <c r="L764" s="1487">
        <f>'НЗ 2-экз'!L759</f>
        <v>0</v>
      </c>
      <c r="M764" s="1487">
        <f>'НЗ 2-экз'!M759</f>
        <v>0</v>
      </c>
      <c r="N764" s="1487">
        <f>'НЗ 2-экз'!N759</f>
        <v>0</v>
      </c>
      <c r="O764" s="1487">
        <f>'НЗ 2-экз'!O759</f>
        <v>0</v>
      </c>
      <c r="P764" s="1487">
        <f>'НЗ 2-экз'!P759</f>
        <v>0</v>
      </c>
      <c r="Q764" s="1487">
        <f>'НЗ 2-экз'!Q759</f>
        <v>0</v>
      </c>
      <c r="R764" s="1487">
        <f>'НЗ 2-экз'!R759</f>
        <v>0</v>
      </c>
      <c r="S764" s="1487">
        <f>'НЗ 2-экз'!S759</f>
        <v>0</v>
      </c>
      <c r="T764" s="1487">
        <f>'НЗ 2-экз'!T759</f>
        <v>0</v>
      </c>
      <c r="U764" s="1487">
        <f>'НЗ 2-экз'!U759</f>
        <v>0</v>
      </c>
      <c r="V764" s="1487">
        <f>'НЗ 2-экз'!V759</f>
        <v>0</v>
      </c>
      <c r="W764" s="1487">
        <f>'НЗ 2-экз'!W759</f>
        <v>0</v>
      </c>
      <c r="X764" s="1487">
        <f>'НЗ 2-экз'!X759</f>
        <v>0</v>
      </c>
      <c r="Y764" s="1487">
        <f>'НЗ 2-экз'!Y759</f>
        <v>0</v>
      </c>
      <c r="Z764" s="1487">
        <f>'НЗ 2-экз'!Z759</f>
        <v>0</v>
      </c>
      <c r="AA764" s="1487">
        <f>'НЗ 2-экз'!AA759</f>
        <v>0</v>
      </c>
      <c r="AB764" s="1487">
        <f>'НЗ 2-экз'!AB759</f>
        <v>0</v>
      </c>
      <c r="AC764" s="1487">
        <f>'НЗ 2-экз'!AC759</f>
        <v>0</v>
      </c>
      <c r="AD764" s="1487">
        <f>'НЗ 2-экз'!AD759</f>
        <v>0</v>
      </c>
      <c r="AE764" s="1488"/>
      <c r="AF764" s="1488"/>
      <c r="AG764" s="1488">
        <f t="shared" si="270"/>
        <v>0</v>
      </c>
      <c r="AH764" s="1488">
        <f t="shared" si="273"/>
        <v>0</v>
      </c>
      <c r="AI764" s="1488">
        <f t="shared" si="271"/>
        <v>0</v>
      </c>
      <c r="AJ764" s="1488">
        <f t="shared" si="274"/>
        <v>0</v>
      </c>
      <c r="AK764" s="1488">
        <f t="shared" si="275"/>
        <v>0</v>
      </c>
      <c r="AL764" s="1488">
        <f t="shared" si="272"/>
        <v>0</v>
      </c>
      <c r="AM764" s="1839"/>
    </row>
    <row r="765" spans="1:39" ht="11.25" hidden="1" customHeight="1" x14ac:dyDescent="0.2">
      <c r="A765" s="1428" t="s">
        <v>200</v>
      </c>
      <c r="B765" s="1057">
        <v>244</v>
      </c>
      <c r="C765" s="1487">
        <f>'НЗ 2-экз'!C760</f>
        <v>0</v>
      </c>
      <c r="D765" s="1487">
        <f>'НЗ 2-экз'!D760</f>
        <v>0</v>
      </c>
      <c r="E765" s="1487">
        <f>'НЗ 2-экз'!E760</f>
        <v>0</v>
      </c>
      <c r="F765" s="1487">
        <f>'НЗ 2-экз'!F760</f>
        <v>0</v>
      </c>
      <c r="G765" s="1487">
        <f>'НЗ 2-экз'!G760</f>
        <v>0</v>
      </c>
      <c r="H765" s="1487">
        <f>'НЗ 2-экз'!H760</f>
        <v>0</v>
      </c>
      <c r="I765" s="1487">
        <f>'НЗ 2-экз'!I760</f>
        <v>0</v>
      </c>
      <c r="J765" s="1487">
        <f>'НЗ 2-экз'!J760</f>
        <v>0</v>
      </c>
      <c r="K765" s="1487">
        <f>'НЗ 2-экз'!K760</f>
        <v>0</v>
      </c>
      <c r="L765" s="1487">
        <f>'НЗ 2-экз'!L760</f>
        <v>0</v>
      </c>
      <c r="M765" s="1487">
        <f>'НЗ 2-экз'!M760</f>
        <v>0</v>
      </c>
      <c r="N765" s="1487">
        <f>'НЗ 2-экз'!N760</f>
        <v>0</v>
      </c>
      <c r="O765" s="1487">
        <f>'НЗ 2-экз'!O760</f>
        <v>0</v>
      </c>
      <c r="P765" s="1487">
        <f>'НЗ 2-экз'!P760</f>
        <v>0</v>
      </c>
      <c r="Q765" s="1487">
        <f>'НЗ 2-экз'!Q760</f>
        <v>0</v>
      </c>
      <c r="R765" s="1487">
        <f>'НЗ 2-экз'!R760</f>
        <v>0</v>
      </c>
      <c r="S765" s="1487">
        <f>'НЗ 2-экз'!S760</f>
        <v>0</v>
      </c>
      <c r="T765" s="1487">
        <f>'НЗ 2-экз'!T760</f>
        <v>0</v>
      </c>
      <c r="U765" s="1487">
        <f>'НЗ 2-экз'!U760</f>
        <v>0</v>
      </c>
      <c r="V765" s="1487">
        <f>'НЗ 2-экз'!V760</f>
        <v>0</v>
      </c>
      <c r="W765" s="1487">
        <f>'НЗ 2-экз'!W760</f>
        <v>0</v>
      </c>
      <c r="X765" s="1487">
        <f>'НЗ 2-экз'!X760</f>
        <v>0</v>
      </c>
      <c r="Y765" s="1487">
        <f>'НЗ 2-экз'!Y760</f>
        <v>0</v>
      </c>
      <c r="Z765" s="1487">
        <f>'НЗ 2-экз'!Z760</f>
        <v>0</v>
      </c>
      <c r="AA765" s="1487">
        <f>'НЗ 2-экз'!AA760</f>
        <v>0</v>
      </c>
      <c r="AB765" s="1487">
        <f>'НЗ 2-экз'!AB760</f>
        <v>0</v>
      </c>
      <c r="AC765" s="1487">
        <f>'НЗ 2-экз'!AC760</f>
        <v>0</v>
      </c>
      <c r="AD765" s="1487">
        <f>'НЗ 2-экз'!AD760</f>
        <v>0</v>
      </c>
      <c r="AE765" s="1488"/>
      <c r="AF765" s="1488"/>
      <c r="AG765" s="1488">
        <f t="shared" si="270"/>
        <v>0</v>
      </c>
      <c r="AH765" s="1488">
        <f t="shared" si="273"/>
        <v>0</v>
      </c>
      <c r="AI765" s="1488">
        <f t="shared" si="271"/>
        <v>0</v>
      </c>
      <c r="AJ765" s="1488">
        <f t="shared" si="274"/>
        <v>0</v>
      </c>
      <c r="AK765" s="1488">
        <f t="shared" si="275"/>
        <v>0</v>
      </c>
      <c r="AL765" s="1488">
        <f t="shared" si="272"/>
        <v>0</v>
      </c>
      <c r="AM765" s="1839"/>
    </row>
    <row r="766" spans="1:39" ht="11.25" hidden="1" customHeight="1" x14ac:dyDescent="0.2">
      <c r="A766" s="1428" t="s">
        <v>201</v>
      </c>
      <c r="B766" s="1057">
        <v>244</v>
      </c>
      <c r="C766" s="1487">
        <f>'НЗ 2-экз'!C761</f>
        <v>0</v>
      </c>
      <c r="D766" s="1487">
        <f>'НЗ 2-экз'!D761</f>
        <v>0</v>
      </c>
      <c r="E766" s="1487">
        <f>'НЗ 2-экз'!E761</f>
        <v>0</v>
      </c>
      <c r="F766" s="1487">
        <f>'НЗ 2-экз'!F761</f>
        <v>0</v>
      </c>
      <c r="G766" s="1487">
        <f>'НЗ 2-экз'!G761</f>
        <v>0</v>
      </c>
      <c r="H766" s="1487">
        <f>'НЗ 2-экз'!H761</f>
        <v>0</v>
      </c>
      <c r="I766" s="1487">
        <f>'НЗ 2-экз'!I761</f>
        <v>0</v>
      </c>
      <c r="J766" s="1487">
        <f>'НЗ 2-экз'!J761</f>
        <v>0</v>
      </c>
      <c r="K766" s="1487">
        <f>'НЗ 2-экз'!K761</f>
        <v>0</v>
      </c>
      <c r="L766" s="1487">
        <f>'НЗ 2-экз'!L761</f>
        <v>0</v>
      </c>
      <c r="M766" s="1487">
        <f>'НЗ 2-экз'!M761</f>
        <v>0</v>
      </c>
      <c r="N766" s="1487">
        <f>'НЗ 2-экз'!N761</f>
        <v>0</v>
      </c>
      <c r="O766" s="1487">
        <f>'НЗ 2-экз'!O761</f>
        <v>0</v>
      </c>
      <c r="P766" s="1487">
        <f>'НЗ 2-экз'!P761</f>
        <v>0</v>
      </c>
      <c r="Q766" s="1487">
        <f>'НЗ 2-экз'!Q761</f>
        <v>0</v>
      </c>
      <c r="R766" s="1487">
        <f>'НЗ 2-экз'!R761</f>
        <v>0</v>
      </c>
      <c r="S766" s="1487">
        <f>'НЗ 2-экз'!S761</f>
        <v>0</v>
      </c>
      <c r="T766" s="1487">
        <f>'НЗ 2-экз'!T761</f>
        <v>0</v>
      </c>
      <c r="U766" s="1487">
        <f>'НЗ 2-экз'!U761</f>
        <v>0</v>
      </c>
      <c r="V766" s="1487">
        <f>'НЗ 2-экз'!V761</f>
        <v>0</v>
      </c>
      <c r="W766" s="1487">
        <f>'НЗ 2-экз'!W761</f>
        <v>0</v>
      </c>
      <c r="X766" s="1487">
        <f>'НЗ 2-экз'!X761</f>
        <v>0</v>
      </c>
      <c r="Y766" s="1487">
        <f>'НЗ 2-экз'!Y761</f>
        <v>0</v>
      </c>
      <c r="Z766" s="1487">
        <f>'НЗ 2-экз'!Z761</f>
        <v>0</v>
      </c>
      <c r="AA766" s="1487">
        <f>'НЗ 2-экз'!AA761</f>
        <v>0</v>
      </c>
      <c r="AB766" s="1487">
        <f>'НЗ 2-экз'!AB761</f>
        <v>0</v>
      </c>
      <c r="AC766" s="1487">
        <f>'НЗ 2-экз'!AC761</f>
        <v>0</v>
      </c>
      <c r="AD766" s="1487">
        <f>'НЗ 2-экз'!AD761</f>
        <v>0</v>
      </c>
      <c r="AE766" s="1488"/>
      <c r="AF766" s="1488"/>
      <c r="AG766" s="1488">
        <f t="shared" si="270"/>
        <v>0</v>
      </c>
      <c r="AH766" s="1488">
        <f t="shared" si="273"/>
        <v>0</v>
      </c>
      <c r="AI766" s="1488">
        <f t="shared" si="271"/>
        <v>0</v>
      </c>
      <c r="AJ766" s="1488">
        <f t="shared" si="274"/>
        <v>0</v>
      </c>
      <c r="AK766" s="1488">
        <f t="shared" si="275"/>
        <v>0</v>
      </c>
      <c r="AL766" s="1488">
        <f t="shared" si="272"/>
        <v>0</v>
      </c>
      <c r="AM766" s="1839"/>
    </row>
    <row r="767" spans="1:39" ht="11.25" hidden="1" customHeight="1" x14ac:dyDescent="0.2">
      <c r="A767" s="1428" t="s">
        <v>202</v>
      </c>
      <c r="B767" s="1057">
        <v>244</v>
      </c>
      <c r="C767" s="1487">
        <f>'НЗ 2-экз'!C762</f>
        <v>0</v>
      </c>
      <c r="D767" s="1487">
        <f>'НЗ 2-экз'!D762</f>
        <v>0</v>
      </c>
      <c r="E767" s="1487">
        <f>'НЗ 2-экз'!E762</f>
        <v>0</v>
      </c>
      <c r="F767" s="1487">
        <f>'НЗ 2-экз'!F762</f>
        <v>0</v>
      </c>
      <c r="G767" s="1487">
        <f>'НЗ 2-экз'!G762</f>
        <v>0</v>
      </c>
      <c r="H767" s="1487">
        <f>'НЗ 2-экз'!H762</f>
        <v>0</v>
      </c>
      <c r="I767" s="1487">
        <f>'НЗ 2-экз'!I762</f>
        <v>0</v>
      </c>
      <c r="J767" s="1487">
        <f>'НЗ 2-экз'!J762</f>
        <v>0</v>
      </c>
      <c r="K767" s="1487">
        <f>'НЗ 2-экз'!K762</f>
        <v>0</v>
      </c>
      <c r="L767" s="1487">
        <f>'НЗ 2-экз'!L762</f>
        <v>0</v>
      </c>
      <c r="M767" s="1487">
        <f>'НЗ 2-экз'!M762</f>
        <v>0</v>
      </c>
      <c r="N767" s="1487">
        <f>'НЗ 2-экз'!N762</f>
        <v>0</v>
      </c>
      <c r="O767" s="1487">
        <f>'НЗ 2-экз'!O762</f>
        <v>0</v>
      </c>
      <c r="P767" s="1487">
        <f>'НЗ 2-экз'!P762</f>
        <v>0</v>
      </c>
      <c r="Q767" s="1487">
        <f>'НЗ 2-экз'!Q762</f>
        <v>0</v>
      </c>
      <c r="R767" s="1487">
        <f>'НЗ 2-экз'!R762</f>
        <v>0</v>
      </c>
      <c r="S767" s="1487">
        <f>'НЗ 2-экз'!S762</f>
        <v>0</v>
      </c>
      <c r="T767" s="1487">
        <f>'НЗ 2-экз'!T762</f>
        <v>0</v>
      </c>
      <c r="U767" s="1487">
        <f>'НЗ 2-экз'!U762</f>
        <v>0</v>
      </c>
      <c r="V767" s="1487">
        <f>'НЗ 2-экз'!V762</f>
        <v>0</v>
      </c>
      <c r="W767" s="1487">
        <f>'НЗ 2-экз'!W762</f>
        <v>0</v>
      </c>
      <c r="X767" s="1487">
        <f>'НЗ 2-экз'!X762</f>
        <v>0</v>
      </c>
      <c r="Y767" s="1487">
        <f>'НЗ 2-экз'!Y762</f>
        <v>0</v>
      </c>
      <c r="Z767" s="1487">
        <f>'НЗ 2-экз'!Z762</f>
        <v>0</v>
      </c>
      <c r="AA767" s="1487">
        <f>'НЗ 2-экз'!AA762</f>
        <v>0</v>
      </c>
      <c r="AB767" s="1487">
        <f>'НЗ 2-экз'!AB762</f>
        <v>0</v>
      </c>
      <c r="AC767" s="1487">
        <f>'НЗ 2-экз'!AC762</f>
        <v>0</v>
      </c>
      <c r="AD767" s="1487">
        <f>'НЗ 2-экз'!AD762</f>
        <v>0</v>
      </c>
      <c r="AE767" s="1488"/>
      <c r="AF767" s="1488"/>
      <c r="AG767" s="1488">
        <f t="shared" si="270"/>
        <v>0</v>
      </c>
      <c r="AH767" s="1488">
        <f t="shared" si="273"/>
        <v>0</v>
      </c>
      <c r="AI767" s="1488">
        <f t="shared" si="271"/>
        <v>0</v>
      </c>
      <c r="AJ767" s="1488">
        <f t="shared" si="274"/>
        <v>0</v>
      </c>
      <c r="AK767" s="1488">
        <f t="shared" si="275"/>
        <v>0</v>
      </c>
      <c r="AL767" s="1488">
        <f t="shared" si="272"/>
        <v>0</v>
      </c>
      <c r="AM767" s="1839"/>
    </row>
    <row r="768" spans="1:39" ht="11.25" hidden="1" customHeight="1" x14ac:dyDescent="0.2">
      <c r="A768" s="1429" t="s">
        <v>246</v>
      </c>
      <c r="B768" s="1057">
        <v>244</v>
      </c>
      <c r="C768" s="1487">
        <f>'НЗ 2-экз'!C763</f>
        <v>0</v>
      </c>
      <c r="D768" s="1487">
        <f>'НЗ 2-экз'!D763</f>
        <v>0</v>
      </c>
      <c r="E768" s="1487">
        <f>'НЗ 2-экз'!E763</f>
        <v>0</v>
      </c>
      <c r="F768" s="1487">
        <f>'НЗ 2-экз'!F763</f>
        <v>0</v>
      </c>
      <c r="G768" s="1487">
        <f>'НЗ 2-экз'!G763</f>
        <v>0</v>
      </c>
      <c r="H768" s="1487">
        <f>'НЗ 2-экз'!H763</f>
        <v>0</v>
      </c>
      <c r="I768" s="1487">
        <f>'НЗ 2-экз'!I763</f>
        <v>0</v>
      </c>
      <c r="J768" s="1487">
        <f>'НЗ 2-экз'!J763</f>
        <v>0</v>
      </c>
      <c r="K768" s="1487">
        <f>'НЗ 2-экз'!K763</f>
        <v>0</v>
      </c>
      <c r="L768" s="1487">
        <f>'НЗ 2-экз'!L763</f>
        <v>0</v>
      </c>
      <c r="M768" s="1487">
        <f>'НЗ 2-экз'!M763</f>
        <v>0</v>
      </c>
      <c r="N768" s="1487">
        <f>'НЗ 2-экз'!N763</f>
        <v>0</v>
      </c>
      <c r="O768" s="1487">
        <f>'НЗ 2-экз'!O763</f>
        <v>0</v>
      </c>
      <c r="P768" s="1487">
        <f>'НЗ 2-экз'!P763</f>
        <v>0</v>
      </c>
      <c r="Q768" s="1487">
        <f>'НЗ 2-экз'!Q763</f>
        <v>0</v>
      </c>
      <c r="R768" s="1487">
        <f>'НЗ 2-экз'!R763</f>
        <v>0</v>
      </c>
      <c r="S768" s="1487">
        <f>'НЗ 2-экз'!S763</f>
        <v>0</v>
      </c>
      <c r="T768" s="1487">
        <f>'НЗ 2-экз'!T763</f>
        <v>0</v>
      </c>
      <c r="U768" s="1487">
        <f>'НЗ 2-экз'!U763</f>
        <v>0</v>
      </c>
      <c r="V768" s="1487">
        <f>'НЗ 2-экз'!V763</f>
        <v>0</v>
      </c>
      <c r="W768" s="1487">
        <f>'НЗ 2-экз'!W763</f>
        <v>0</v>
      </c>
      <c r="X768" s="1487">
        <f>'НЗ 2-экз'!X763</f>
        <v>0</v>
      </c>
      <c r="Y768" s="1487">
        <f>'НЗ 2-экз'!Y763</f>
        <v>0</v>
      </c>
      <c r="Z768" s="1487">
        <f>'НЗ 2-экз'!Z763</f>
        <v>0</v>
      </c>
      <c r="AA768" s="1487">
        <f>'НЗ 2-экз'!AA763</f>
        <v>0</v>
      </c>
      <c r="AB768" s="1487">
        <f>'НЗ 2-экз'!AB763</f>
        <v>0</v>
      </c>
      <c r="AC768" s="1487">
        <f>'НЗ 2-экз'!AC763</f>
        <v>0</v>
      </c>
      <c r="AD768" s="1487">
        <f>'НЗ 2-экз'!AD763</f>
        <v>0</v>
      </c>
      <c r="AE768" s="1488"/>
      <c r="AF768" s="1488"/>
      <c r="AG768" s="1488">
        <f t="shared" si="270"/>
        <v>0</v>
      </c>
      <c r="AH768" s="1488">
        <f t="shared" si="273"/>
        <v>0</v>
      </c>
      <c r="AI768" s="1488">
        <f t="shared" si="271"/>
        <v>0</v>
      </c>
      <c r="AJ768" s="1488">
        <f t="shared" si="274"/>
        <v>0</v>
      </c>
      <c r="AK768" s="1488">
        <f t="shared" si="275"/>
        <v>0</v>
      </c>
      <c r="AL768" s="1488">
        <f t="shared" si="272"/>
        <v>0</v>
      </c>
      <c r="AM768" s="1839"/>
    </row>
    <row r="769" spans="1:39" ht="11.25" hidden="1" customHeight="1" x14ac:dyDescent="0.2">
      <c r="A769" s="1429" t="s">
        <v>248</v>
      </c>
      <c r="B769" s="1057">
        <v>244</v>
      </c>
      <c r="C769" s="1487">
        <f>'НЗ 2-экз'!C764</f>
        <v>0</v>
      </c>
      <c r="D769" s="1487">
        <f>'НЗ 2-экз'!D764</f>
        <v>0</v>
      </c>
      <c r="E769" s="1487">
        <f>'НЗ 2-экз'!E764</f>
        <v>0</v>
      </c>
      <c r="F769" s="1487">
        <f>'НЗ 2-экз'!F764</f>
        <v>0</v>
      </c>
      <c r="G769" s="1487">
        <f>'НЗ 2-экз'!G764</f>
        <v>0</v>
      </c>
      <c r="H769" s="1487">
        <f>'НЗ 2-экз'!H764</f>
        <v>0</v>
      </c>
      <c r="I769" s="1487">
        <f>'НЗ 2-экз'!I764</f>
        <v>0</v>
      </c>
      <c r="J769" s="1487">
        <f>'НЗ 2-экз'!J764</f>
        <v>0</v>
      </c>
      <c r="K769" s="1487">
        <f>'НЗ 2-экз'!K764</f>
        <v>0</v>
      </c>
      <c r="L769" s="1487">
        <f>'НЗ 2-экз'!L764</f>
        <v>0</v>
      </c>
      <c r="M769" s="1487">
        <f>'НЗ 2-экз'!M764</f>
        <v>0</v>
      </c>
      <c r="N769" s="1487">
        <f>'НЗ 2-экз'!N764</f>
        <v>0</v>
      </c>
      <c r="O769" s="1487">
        <f>'НЗ 2-экз'!O764</f>
        <v>0</v>
      </c>
      <c r="P769" s="1487">
        <f>'НЗ 2-экз'!P764</f>
        <v>0</v>
      </c>
      <c r="Q769" s="1487">
        <f>'НЗ 2-экз'!Q764</f>
        <v>0</v>
      </c>
      <c r="R769" s="1487">
        <f>'НЗ 2-экз'!R764</f>
        <v>0</v>
      </c>
      <c r="S769" s="1487">
        <f>'НЗ 2-экз'!S764</f>
        <v>0</v>
      </c>
      <c r="T769" s="1487">
        <f>'НЗ 2-экз'!T764</f>
        <v>0</v>
      </c>
      <c r="U769" s="1487">
        <f>'НЗ 2-экз'!U764</f>
        <v>0</v>
      </c>
      <c r="V769" s="1487">
        <f>'НЗ 2-экз'!V764</f>
        <v>0</v>
      </c>
      <c r="W769" s="1487">
        <f>'НЗ 2-экз'!W764</f>
        <v>0</v>
      </c>
      <c r="X769" s="1487">
        <f>'НЗ 2-экз'!X764</f>
        <v>0</v>
      </c>
      <c r="Y769" s="1487">
        <f>'НЗ 2-экз'!Y764</f>
        <v>0</v>
      </c>
      <c r="Z769" s="1487">
        <f>'НЗ 2-экз'!Z764</f>
        <v>0</v>
      </c>
      <c r="AA769" s="1487">
        <f>'НЗ 2-экз'!AA764</f>
        <v>0</v>
      </c>
      <c r="AB769" s="1487">
        <f>'НЗ 2-экз'!AB764</f>
        <v>0</v>
      </c>
      <c r="AC769" s="1487">
        <f>'НЗ 2-экз'!AC764</f>
        <v>0</v>
      </c>
      <c r="AD769" s="1487">
        <f>'НЗ 2-экз'!AD764</f>
        <v>0</v>
      </c>
      <c r="AE769" s="1488"/>
      <c r="AF769" s="1488"/>
      <c r="AG769" s="1488">
        <f t="shared" si="270"/>
        <v>0</v>
      </c>
      <c r="AH769" s="1488">
        <f t="shared" si="273"/>
        <v>0</v>
      </c>
      <c r="AI769" s="1488">
        <f t="shared" si="271"/>
        <v>0</v>
      </c>
      <c r="AJ769" s="1488">
        <f t="shared" si="274"/>
        <v>0</v>
      </c>
      <c r="AK769" s="1488">
        <f t="shared" si="275"/>
        <v>0</v>
      </c>
      <c r="AL769" s="1488">
        <f t="shared" si="272"/>
        <v>0</v>
      </c>
      <c r="AM769" s="1839"/>
    </row>
    <row r="770" spans="1:39" ht="11.25" hidden="1" customHeight="1" x14ac:dyDescent="0.2">
      <c r="A770" s="1425">
        <v>227</v>
      </c>
      <c r="B770" s="1051">
        <v>244</v>
      </c>
      <c r="C770" s="1487">
        <f>'НЗ 2-экз'!C765</f>
        <v>0</v>
      </c>
      <c r="D770" s="1487">
        <f>'НЗ 2-экз'!D765</f>
        <v>0</v>
      </c>
      <c r="E770" s="1487">
        <f>'НЗ 2-экз'!E765</f>
        <v>0</v>
      </c>
      <c r="F770" s="1487">
        <f>'НЗ 2-экз'!F765</f>
        <v>0</v>
      </c>
      <c r="G770" s="1487">
        <f>'НЗ 2-экз'!G765</f>
        <v>0</v>
      </c>
      <c r="H770" s="1487">
        <f>'НЗ 2-экз'!H765</f>
        <v>0</v>
      </c>
      <c r="I770" s="1487">
        <f>'НЗ 2-экз'!I765</f>
        <v>0</v>
      </c>
      <c r="J770" s="1487">
        <f>'НЗ 2-экз'!J765</f>
        <v>0</v>
      </c>
      <c r="K770" s="1487">
        <f>'НЗ 2-экз'!K765</f>
        <v>0</v>
      </c>
      <c r="L770" s="1487">
        <f>'НЗ 2-экз'!L765</f>
        <v>0</v>
      </c>
      <c r="M770" s="1487">
        <f>'НЗ 2-экз'!M765</f>
        <v>0</v>
      </c>
      <c r="N770" s="1487">
        <f>'НЗ 2-экз'!N765</f>
        <v>0</v>
      </c>
      <c r="O770" s="1487">
        <f>'НЗ 2-экз'!O765</f>
        <v>0</v>
      </c>
      <c r="P770" s="1487">
        <f>'НЗ 2-экз'!P765</f>
        <v>0</v>
      </c>
      <c r="Q770" s="1487">
        <f>'НЗ 2-экз'!Q765</f>
        <v>0</v>
      </c>
      <c r="R770" s="1487">
        <f>'НЗ 2-экз'!R765</f>
        <v>0</v>
      </c>
      <c r="S770" s="1487">
        <f>'НЗ 2-экз'!S765</f>
        <v>0</v>
      </c>
      <c r="T770" s="1487">
        <f>'НЗ 2-экз'!T765</f>
        <v>0</v>
      </c>
      <c r="U770" s="1487">
        <f>'НЗ 2-экз'!U765</f>
        <v>0</v>
      </c>
      <c r="V770" s="1487">
        <f>'НЗ 2-экз'!V765</f>
        <v>0</v>
      </c>
      <c r="W770" s="1487">
        <f>'НЗ 2-экз'!W765</f>
        <v>0</v>
      </c>
      <c r="X770" s="1487">
        <f>'НЗ 2-экз'!X765</f>
        <v>0</v>
      </c>
      <c r="Y770" s="1487">
        <f>'НЗ 2-экз'!Y765</f>
        <v>0</v>
      </c>
      <c r="Z770" s="1487">
        <f>'НЗ 2-экз'!Z765</f>
        <v>0</v>
      </c>
      <c r="AA770" s="1487">
        <f>'НЗ 2-экз'!AA765</f>
        <v>0</v>
      </c>
      <c r="AB770" s="1487">
        <f>'НЗ 2-экз'!AB765</f>
        <v>0</v>
      </c>
      <c r="AC770" s="1487">
        <f>'НЗ 2-экз'!AC765</f>
        <v>0</v>
      </c>
      <c r="AD770" s="1487">
        <f>'НЗ 2-экз'!AD765</f>
        <v>0</v>
      </c>
      <c r="AE770" s="1488"/>
      <c r="AF770" s="1488"/>
      <c r="AG770" s="1488">
        <f t="shared" si="270"/>
        <v>0</v>
      </c>
      <c r="AH770" s="1488">
        <f t="shared" si="273"/>
        <v>0</v>
      </c>
      <c r="AI770" s="1488">
        <f t="shared" si="271"/>
        <v>0</v>
      </c>
      <c r="AJ770" s="1488">
        <f t="shared" si="274"/>
        <v>0</v>
      </c>
      <c r="AK770" s="1488">
        <f t="shared" si="275"/>
        <v>0</v>
      </c>
      <c r="AL770" s="1488">
        <f t="shared" si="272"/>
        <v>0</v>
      </c>
      <c r="AM770" s="1839"/>
    </row>
    <row r="771" spans="1:39" ht="11.25" hidden="1" customHeight="1" x14ac:dyDescent="0.2">
      <c r="A771" s="1429">
        <v>262</v>
      </c>
      <c r="B771" s="1049">
        <v>112</v>
      </c>
      <c r="C771" s="1487">
        <f>'НЗ 2-экз'!C766</f>
        <v>0</v>
      </c>
      <c r="D771" s="1487">
        <f>'НЗ 2-экз'!D766</f>
        <v>0</v>
      </c>
      <c r="E771" s="1487">
        <f>'НЗ 2-экз'!E766</f>
        <v>0</v>
      </c>
      <c r="F771" s="1487">
        <f>'НЗ 2-экз'!F766</f>
        <v>0</v>
      </c>
      <c r="G771" s="1487">
        <f>'НЗ 2-экз'!G766</f>
        <v>0</v>
      </c>
      <c r="H771" s="1487">
        <f>'НЗ 2-экз'!H766</f>
        <v>0</v>
      </c>
      <c r="I771" s="1487">
        <f>'НЗ 2-экз'!I766</f>
        <v>0</v>
      </c>
      <c r="J771" s="1487">
        <f>'НЗ 2-экз'!J766</f>
        <v>0</v>
      </c>
      <c r="K771" s="1487">
        <f>'НЗ 2-экз'!K766</f>
        <v>0</v>
      </c>
      <c r="L771" s="1487">
        <f>'НЗ 2-экз'!L766</f>
        <v>0</v>
      </c>
      <c r="M771" s="1487">
        <f>'НЗ 2-экз'!M766</f>
        <v>0</v>
      </c>
      <c r="N771" s="1487">
        <f>'НЗ 2-экз'!N766</f>
        <v>0</v>
      </c>
      <c r="O771" s="1487">
        <f>'НЗ 2-экз'!O766</f>
        <v>0</v>
      </c>
      <c r="P771" s="1487">
        <f>'НЗ 2-экз'!P766</f>
        <v>0</v>
      </c>
      <c r="Q771" s="1487">
        <f>'НЗ 2-экз'!Q766</f>
        <v>0</v>
      </c>
      <c r="R771" s="1487">
        <f>'НЗ 2-экз'!R766</f>
        <v>0</v>
      </c>
      <c r="S771" s="1487">
        <f>'НЗ 2-экз'!S766</f>
        <v>0</v>
      </c>
      <c r="T771" s="1487">
        <f>'НЗ 2-экз'!T766</f>
        <v>0</v>
      </c>
      <c r="U771" s="1487">
        <f>'НЗ 2-экз'!U766</f>
        <v>0</v>
      </c>
      <c r="V771" s="1487">
        <f>'НЗ 2-экз'!V766</f>
        <v>0</v>
      </c>
      <c r="W771" s="1487">
        <f>'НЗ 2-экз'!W766</f>
        <v>0</v>
      </c>
      <c r="X771" s="1487">
        <f>'НЗ 2-экз'!X766</f>
        <v>0</v>
      </c>
      <c r="Y771" s="1487">
        <f>'НЗ 2-экз'!Y766</f>
        <v>0</v>
      </c>
      <c r="Z771" s="1487">
        <f>'НЗ 2-экз'!Z766</f>
        <v>0</v>
      </c>
      <c r="AA771" s="1487">
        <f>'НЗ 2-экз'!AA766</f>
        <v>0</v>
      </c>
      <c r="AB771" s="1487">
        <f>'НЗ 2-экз'!AB766</f>
        <v>0</v>
      </c>
      <c r="AC771" s="1487">
        <f>'НЗ 2-экз'!AC766</f>
        <v>0</v>
      </c>
      <c r="AD771" s="1487">
        <f>'НЗ 2-экз'!AD766</f>
        <v>0</v>
      </c>
      <c r="AE771" s="1488"/>
      <c r="AF771" s="1488"/>
      <c r="AG771" s="1488">
        <f t="shared" si="270"/>
        <v>0</v>
      </c>
      <c r="AH771" s="1488">
        <f t="shared" si="273"/>
        <v>0</v>
      </c>
      <c r="AI771" s="1488">
        <f t="shared" si="271"/>
        <v>0</v>
      </c>
      <c r="AJ771" s="1488">
        <f t="shared" si="274"/>
        <v>0</v>
      </c>
      <c r="AK771" s="1488">
        <f t="shared" si="275"/>
        <v>0</v>
      </c>
      <c r="AL771" s="1488">
        <f t="shared" si="272"/>
        <v>0</v>
      </c>
      <c r="AM771" s="1839"/>
    </row>
    <row r="772" spans="1:39" ht="11.25" hidden="1" customHeight="1" x14ac:dyDescent="0.2">
      <c r="A772" s="1429">
        <v>262</v>
      </c>
      <c r="B772" s="1049">
        <v>119</v>
      </c>
      <c r="C772" s="1487">
        <f>'НЗ 2-экз'!C767</f>
        <v>0</v>
      </c>
      <c r="D772" s="1487">
        <f>'НЗ 2-экз'!D767</f>
        <v>0</v>
      </c>
      <c r="E772" s="1487">
        <f>'НЗ 2-экз'!E767</f>
        <v>0</v>
      </c>
      <c r="F772" s="1487">
        <f>'НЗ 2-экз'!F767</f>
        <v>0</v>
      </c>
      <c r="G772" s="1487">
        <f>'НЗ 2-экз'!G767</f>
        <v>0</v>
      </c>
      <c r="H772" s="1487">
        <f>'НЗ 2-экз'!H767</f>
        <v>0</v>
      </c>
      <c r="I772" s="1487">
        <f>'НЗ 2-экз'!I767</f>
        <v>0</v>
      </c>
      <c r="J772" s="1487">
        <f>'НЗ 2-экз'!J767</f>
        <v>0</v>
      </c>
      <c r="K772" s="1487">
        <f>'НЗ 2-экз'!K767</f>
        <v>0</v>
      </c>
      <c r="L772" s="1487">
        <f>'НЗ 2-экз'!L767</f>
        <v>0</v>
      </c>
      <c r="M772" s="1487">
        <f>'НЗ 2-экз'!M767</f>
        <v>0</v>
      </c>
      <c r="N772" s="1487">
        <f>'НЗ 2-экз'!N767</f>
        <v>0</v>
      </c>
      <c r="O772" s="1487">
        <f>'НЗ 2-экз'!O767</f>
        <v>0</v>
      </c>
      <c r="P772" s="1487">
        <f>'НЗ 2-экз'!P767</f>
        <v>0</v>
      </c>
      <c r="Q772" s="1487">
        <f>'НЗ 2-экз'!Q767</f>
        <v>0</v>
      </c>
      <c r="R772" s="1487">
        <f>'НЗ 2-экз'!R767</f>
        <v>0</v>
      </c>
      <c r="S772" s="1487">
        <f>'НЗ 2-экз'!S767</f>
        <v>0</v>
      </c>
      <c r="T772" s="1487">
        <f>'НЗ 2-экз'!T767</f>
        <v>0</v>
      </c>
      <c r="U772" s="1487">
        <f>'НЗ 2-экз'!U767</f>
        <v>0</v>
      </c>
      <c r="V772" s="1487">
        <f>'НЗ 2-экз'!V767</f>
        <v>0</v>
      </c>
      <c r="W772" s="1487">
        <f>'НЗ 2-экз'!W767</f>
        <v>0</v>
      </c>
      <c r="X772" s="1487">
        <f>'НЗ 2-экз'!X767</f>
        <v>0</v>
      </c>
      <c r="Y772" s="1487">
        <f>'НЗ 2-экз'!Y767</f>
        <v>0</v>
      </c>
      <c r="Z772" s="1487">
        <f>'НЗ 2-экз'!Z767</f>
        <v>0</v>
      </c>
      <c r="AA772" s="1487">
        <f>'НЗ 2-экз'!AA767</f>
        <v>0</v>
      </c>
      <c r="AB772" s="1487">
        <f>'НЗ 2-экз'!AB767</f>
        <v>0</v>
      </c>
      <c r="AC772" s="1487">
        <f>'НЗ 2-экз'!AC767</f>
        <v>0</v>
      </c>
      <c r="AD772" s="1487">
        <f>'НЗ 2-экз'!AD767</f>
        <v>0</v>
      </c>
      <c r="AE772" s="1488"/>
      <c r="AF772" s="1488"/>
      <c r="AG772" s="1488">
        <f t="shared" si="270"/>
        <v>0</v>
      </c>
      <c r="AH772" s="1488">
        <f t="shared" si="273"/>
        <v>0</v>
      </c>
      <c r="AI772" s="1488">
        <f t="shared" si="271"/>
        <v>0</v>
      </c>
      <c r="AJ772" s="1488">
        <f t="shared" si="274"/>
        <v>0</v>
      </c>
      <c r="AK772" s="1488">
        <f t="shared" si="275"/>
        <v>0</v>
      </c>
      <c r="AL772" s="1488">
        <f t="shared" si="272"/>
        <v>0</v>
      </c>
      <c r="AM772" s="1839"/>
    </row>
    <row r="773" spans="1:39" ht="11.25" hidden="1" customHeight="1" x14ac:dyDescent="0.2">
      <c r="A773" s="1425">
        <v>266</v>
      </c>
      <c r="B773" s="1051">
        <v>111</v>
      </c>
      <c r="C773" s="1487">
        <f>'НЗ 2-экз'!C768</f>
        <v>0</v>
      </c>
      <c r="D773" s="1487">
        <f>'НЗ 2-экз'!D768</f>
        <v>0</v>
      </c>
      <c r="E773" s="1487">
        <f>'НЗ 2-экз'!E768</f>
        <v>0</v>
      </c>
      <c r="F773" s="1487">
        <f>'НЗ 2-экз'!F768</f>
        <v>0</v>
      </c>
      <c r="G773" s="1487">
        <f>'НЗ 2-экз'!G768</f>
        <v>0</v>
      </c>
      <c r="H773" s="1487">
        <f>'НЗ 2-экз'!H768</f>
        <v>0</v>
      </c>
      <c r="I773" s="1487">
        <f>'НЗ 2-экз'!I768</f>
        <v>0</v>
      </c>
      <c r="J773" s="1487">
        <f>'НЗ 2-экз'!J768</f>
        <v>0</v>
      </c>
      <c r="K773" s="1487">
        <f>'НЗ 2-экз'!K768</f>
        <v>0</v>
      </c>
      <c r="L773" s="1487">
        <f>'НЗ 2-экз'!L768</f>
        <v>0</v>
      </c>
      <c r="M773" s="1487">
        <f>'НЗ 2-экз'!M768</f>
        <v>0</v>
      </c>
      <c r="N773" s="1487">
        <f>'НЗ 2-экз'!N768</f>
        <v>0</v>
      </c>
      <c r="O773" s="1487">
        <f>'НЗ 2-экз'!O768</f>
        <v>0</v>
      </c>
      <c r="P773" s="1487">
        <f>'НЗ 2-экз'!P768</f>
        <v>0</v>
      </c>
      <c r="Q773" s="1487">
        <f>'НЗ 2-экз'!Q768</f>
        <v>0</v>
      </c>
      <c r="R773" s="1487">
        <f>'НЗ 2-экз'!R768</f>
        <v>0</v>
      </c>
      <c r="S773" s="1487">
        <f>'НЗ 2-экз'!S768</f>
        <v>0</v>
      </c>
      <c r="T773" s="1487">
        <f>'НЗ 2-экз'!T768</f>
        <v>0</v>
      </c>
      <c r="U773" s="1487">
        <f>'НЗ 2-экз'!U768</f>
        <v>0</v>
      </c>
      <c r="V773" s="1487">
        <f>'НЗ 2-экз'!V768</f>
        <v>0</v>
      </c>
      <c r="W773" s="1487">
        <f>'НЗ 2-экз'!W768</f>
        <v>0</v>
      </c>
      <c r="X773" s="1487">
        <f>'НЗ 2-экз'!X768</f>
        <v>0</v>
      </c>
      <c r="Y773" s="1487">
        <f>'НЗ 2-экз'!Y768</f>
        <v>0</v>
      </c>
      <c r="Z773" s="1487">
        <f>'НЗ 2-экз'!Z768</f>
        <v>0</v>
      </c>
      <c r="AA773" s="1487">
        <f>'НЗ 2-экз'!AA768</f>
        <v>0</v>
      </c>
      <c r="AB773" s="1487">
        <f>'НЗ 2-экз'!AB768</f>
        <v>0</v>
      </c>
      <c r="AC773" s="1487">
        <f>'НЗ 2-экз'!AC768</f>
        <v>0</v>
      </c>
      <c r="AD773" s="1487">
        <f>'НЗ 2-экз'!AD768</f>
        <v>0</v>
      </c>
      <c r="AE773" s="1488"/>
      <c r="AF773" s="1488"/>
      <c r="AG773" s="1488">
        <f t="shared" si="270"/>
        <v>0</v>
      </c>
      <c r="AH773" s="1488">
        <f t="shared" si="273"/>
        <v>0</v>
      </c>
      <c r="AI773" s="1488">
        <f t="shared" si="271"/>
        <v>0</v>
      </c>
      <c r="AJ773" s="1488">
        <f t="shared" si="274"/>
        <v>0</v>
      </c>
      <c r="AK773" s="1488">
        <f t="shared" si="275"/>
        <v>0</v>
      </c>
      <c r="AL773" s="1488">
        <f t="shared" si="272"/>
        <v>0</v>
      </c>
      <c r="AM773" s="1839"/>
    </row>
    <row r="774" spans="1:39" ht="11.25" hidden="1" customHeight="1" x14ac:dyDescent="0.2">
      <c r="A774" s="1425">
        <v>266</v>
      </c>
      <c r="B774" s="1051">
        <v>112</v>
      </c>
      <c r="C774" s="1487">
        <f>'НЗ 2-экз'!C769</f>
        <v>0</v>
      </c>
      <c r="D774" s="1487">
        <f>'НЗ 2-экз'!D769</f>
        <v>0</v>
      </c>
      <c r="E774" s="1487">
        <f>'НЗ 2-экз'!E769</f>
        <v>0</v>
      </c>
      <c r="F774" s="1487">
        <f>'НЗ 2-экз'!F769</f>
        <v>0</v>
      </c>
      <c r="G774" s="1487">
        <f>'НЗ 2-экз'!G769</f>
        <v>0</v>
      </c>
      <c r="H774" s="1487">
        <f>'НЗ 2-экз'!H769</f>
        <v>0</v>
      </c>
      <c r="I774" s="1487">
        <f>'НЗ 2-экз'!I769</f>
        <v>0</v>
      </c>
      <c r="J774" s="1487">
        <f>'НЗ 2-экз'!J769</f>
        <v>0</v>
      </c>
      <c r="K774" s="1487">
        <f>'НЗ 2-экз'!K769</f>
        <v>0</v>
      </c>
      <c r="L774" s="1487">
        <f>'НЗ 2-экз'!L769</f>
        <v>0</v>
      </c>
      <c r="M774" s="1487">
        <f>'НЗ 2-экз'!M769</f>
        <v>0</v>
      </c>
      <c r="N774" s="1487">
        <f>'НЗ 2-экз'!N769</f>
        <v>0</v>
      </c>
      <c r="O774" s="1487">
        <f>'НЗ 2-экз'!O769</f>
        <v>0</v>
      </c>
      <c r="P774" s="1487">
        <f>'НЗ 2-экз'!P769</f>
        <v>0</v>
      </c>
      <c r="Q774" s="1487">
        <f>'НЗ 2-экз'!Q769</f>
        <v>0</v>
      </c>
      <c r="R774" s="1487">
        <f>'НЗ 2-экз'!R769</f>
        <v>0</v>
      </c>
      <c r="S774" s="1487">
        <f>'НЗ 2-экз'!S769</f>
        <v>0</v>
      </c>
      <c r="T774" s="1487">
        <f>'НЗ 2-экз'!T769</f>
        <v>0</v>
      </c>
      <c r="U774" s="1487">
        <f>'НЗ 2-экз'!U769</f>
        <v>0</v>
      </c>
      <c r="V774" s="1487">
        <f>'НЗ 2-экз'!V769</f>
        <v>0</v>
      </c>
      <c r="W774" s="1487">
        <f>'НЗ 2-экз'!W769</f>
        <v>0</v>
      </c>
      <c r="X774" s="1487">
        <f>'НЗ 2-экз'!X769</f>
        <v>0</v>
      </c>
      <c r="Y774" s="1487">
        <f>'НЗ 2-экз'!Y769</f>
        <v>0</v>
      </c>
      <c r="Z774" s="1487">
        <f>'НЗ 2-экз'!Z769</f>
        <v>0</v>
      </c>
      <c r="AA774" s="1487">
        <f>'НЗ 2-экз'!AA769</f>
        <v>0</v>
      </c>
      <c r="AB774" s="1487">
        <f>'НЗ 2-экз'!AB769</f>
        <v>0</v>
      </c>
      <c r="AC774" s="1487">
        <f>'НЗ 2-экз'!AC769</f>
        <v>0</v>
      </c>
      <c r="AD774" s="1487">
        <f>'НЗ 2-экз'!AD769</f>
        <v>0</v>
      </c>
      <c r="AE774" s="1488"/>
      <c r="AF774" s="1488"/>
      <c r="AG774" s="1488">
        <f t="shared" si="270"/>
        <v>0</v>
      </c>
      <c r="AH774" s="1488">
        <f t="shared" si="273"/>
        <v>0</v>
      </c>
      <c r="AI774" s="1488">
        <f t="shared" si="271"/>
        <v>0</v>
      </c>
      <c r="AJ774" s="1488">
        <f t="shared" si="274"/>
        <v>0</v>
      </c>
      <c r="AK774" s="1488">
        <f t="shared" si="275"/>
        <v>0</v>
      </c>
      <c r="AL774" s="1488">
        <f t="shared" si="272"/>
        <v>0</v>
      </c>
      <c r="AM774" s="1839"/>
    </row>
    <row r="775" spans="1:39" ht="11.25" hidden="1" customHeight="1" x14ac:dyDescent="0.2">
      <c r="A775" s="1425">
        <v>266</v>
      </c>
      <c r="B775" s="1051">
        <v>119</v>
      </c>
      <c r="C775" s="1487">
        <f>'НЗ 2-экз'!C770</f>
        <v>0</v>
      </c>
      <c r="D775" s="1487">
        <f>'НЗ 2-экз'!D770</f>
        <v>0</v>
      </c>
      <c r="E775" s="1487">
        <f>'НЗ 2-экз'!E770</f>
        <v>0</v>
      </c>
      <c r="F775" s="1487">
        <f>'НЗ 2-экз'!F770</f>
        <v>0</v>
      </c>
      <c r="G775" s="1487">
        <f>'НЗ 2-экз'!G770</f>
        <v>0</v>
      </c>
      <c r="H775" s="1487">
        <f>'НЗ 2-экз'!H770</f>
        <v>0</v>
      </c>
      <c r="I775" s="1487">
        <f>'НЗ 2-экз'!I770</f>
        <v>0</v>
      </c>
      <c r="J775" s="1487">
        <f>'НЗ 2-экз'!J770</f>
        <v>0</v>
      </c>
      <c r="K775" s="1487">
        <f>'НЗ 2-экз'!K770</f>
        <v>0</v>
      </c>
      <c r="L775" s="1487">
        <f>'НЗ 2-экз'!L770</f>
        <v>0</v>
      </c>
      <c r="M775" s="1487">
        <f>'НЗ 2-экз'!M770</f>
        <v>0</v>
      </c>
      <c r="N775" s="1487">
        <f>'НЗ 2-экз'!N770</f>
        <v>0</v>
      </c>
      <c r="O775" s="1487">
        <f>'НЗ 2-экз'!O770</f>
        <v>0</v>
      </c>
      <c r="P775" s="1487">
        <f>'НЗ 2-экз'!P770</f>
        <v>0</v>
      </c>
      <c r="Q775" s="1487">
        <f>'НЗ 2-экз'!Q770</f>
        <v>0</v>
      </c>
      <c r="R775" s="1487">
        <f>'НЗ 2-экз'!R770</f>
        <v>0</v>
      </c>
      <c r="S775" s="1487">
        <f>'НЗ 2-экз'!S770</f>
        <v>0</v>
      </c>
      <c r="T775" s="1487">
        <f>'НЗ 2-экз'!T770</f>
        <v>0</v>
      </c>
      <c r="U775" s="1487">
        <f>'НЗ 2-экз'!U770</f>
        <v>0</v>
      </c>
      <c r="V775" s="1487">
        <f>'НЗ 2-экз'!V770</f>
        <v>0</v>
      </c>
      <c r="W775" s="1487">
        <f>'НЗ 2-экз'!W770</f>
        <v>0</v>
      </c>
      <c r="X775" s="1487">
        <f>'НЗ 2-экз'!X770</f>
        <v>0</v>
      </c>
      <c r="Y775" s="1487">
        <f>'НЗ 2-экз'!Y770</f>
        <v>0</v>
      </c>
      <c r="Z775" s="1487">
        <f>'НЗ 2-экз'!Z770</f>
        <v>0</v>
      </c>
      <c r="AA775" s="1487">
        <f>'НЗ 2-экз'!AA770</f>
        <v>0</v>
      </c>
      <c r="AB775" s="1487">
        <f>'НЗ 2-экз'!AB770</f>
        <v>0</v>
      </c>
      <c r="AC775" s="1487">
        <f>'НЗ 2-экз'!AC770</f>
        <v>0</v>
      </c>
      <c r="AD775" s="1487">
        <f>'НЗ 2-экз'!AD770</f>
        <v>0</v>
      </c>
      <c r="AE775" s="1488"/>
      <c r="AF775" s="1488"/>
      <c r="AG775" s="1488">
        <f t="shared" si="270"/>
        <v>0</v>
      </c>
      <c r="AH775" s="1488">
        <f t="shared" si="273"/>
        <v>0</v>
      </c>
      <c r="AI775" s="1488">
        <f t="shared" si="271"/>
        <v>0</v>
      </c>
      <c r="AJ775" s="1488">
        <f t="shared" si="274"/>
        <v>0</v>
      </c>
      <c r="AK775" s="1488">
        <f t="shared" si="275"/>
        <v>0</v>
      </c>
      <c r="AL775" s="1488">
        <f t="shared" si="272"/>
        <v>0</v>
      </c>
      <c r="AM775" s="1839"/>
    </row>
    <row r="776" spans="1:39" ht="11.25" hidden="1" customHeight="1" x14ac:dyDescent="0.2">
      <c r="A776" s="1425">
        <v>267</v>
      </c>
      <c r="B776" s="1051">
        <v>112</v>
      </c>
      <c r="C776" s="1487">
        <f>'НЗ 2-экз'!C771</f>
        <v>0</v>
      </c>
      <c r="D776" s="1487">
        <f>'НЗ 2-экз'!D771</f>
        <v>0</v>
      </c>
      <c r="E776" s="1487">
        <f>'НЗ 2-экз'!E771</f>
        <v>0</v>
      </c>
      <c r="F776" s="1487">
        <f>'НЗ 2-экз'!F771</f>
        <v>0</v>
      </c>
      <c r="G776" s="1487">
        <f>'НЗ 2-экз'!G771</f>
        <v>0</v>
      </c>
      <c r="H776" s="1487">
        <f>'НЗ 2-экз'!H771</f>
        <v>0</v>
      </c>
      <c r="I776" s="1487">
        <f>'НЗ 2-экз'!I771</f>
        <v>0</v>
      </c>
      <c r="J776" s="1487">
        <f>'НЗ 2-экз'!J771</f>
        <v>0</v>
      </c>
      <c r="K776" s="1487">
        <f>'НЗ 2-экз'!K771</f>
        <v>0</v>
      </c>
      <c r="L776" s="1487">
        <f>'НЗ 2-экз'!L771</f>
        <v>0</v>
      </c>
      <c r="M776" s="1487">
        <f>'НЗ 2-экз'!M771</f>
        <v>0</v>
      </c>
      <c r="N776" s="1487">
        <f>'НЗ 2-экз'!N771</f>
        <v>0</v>
      </c>
      <c r="O776" s="1487">
        <f>'НЗ 2-экз'!O771</f>
        <v>0</v>
      </c>
      <c r="P776" s="1487">
        <f>'НЗ 2-экз'!P771</f>
        <v>0</v>
      </c>
      <c r="Q776" s="1487">
        <f>'НЗ 2-экз'!Q771</f>
        <v>0</v>
      </c>
      <c r="R776" s="1487">
        <f>'НЗ 2-экз'!R771</f>
        <v>0</v>
      </c>
      <c r="S776" s="1487">
        <f>'НЗ 2-экз'!S771</f>
        <v>0</v>
      </c>
      <c r="T776" s="1487">
        <f>'НЗ 2-экз'!T771</f>
        <v>0</v>
      </c>
      <c r="U776" s="1487">
        <f>'НЗ 2-экз'!U771</f>
        <v>0</v>
      </c>
      <c r="V776" s="1487">
        <f>'НЗ 2-экз'!V771</f>
        <v>0</v>
      </c>
      <c r="W776" s="1487">
        <f>'НЗ 2-экз'!W771</f>
        <v>0</v>
      </c>
      <c r="X776" s="1487">
        <f>'НЗ 2-экз'!X771</f>
        <v>0</v>
      </c>
      <c r="Y776" s="1487">
        <f>'НЗ 2-экз'!Y771</f>
        <v>0</v>
      </c>
      <c r="Z776" s="1487">
        <f>'НЗ 2-экз'!Z771</f>
        <v>0</v>
      </c>
      <c r="AA776" s="1487">
        <f>'НЗ 2-экз'!AA771</f>
        <v>0</v>
      </c>
      <c r="AB776" s="1487">
        <f>'НЗ 2-экз'!AB771</f>
        <v>0</v>
      </c>
      <c r="AC776" s="1487">
        <f>'НЗ 2-экз'!AC771</f>
        <v>0</v>
      </c>
      <c r="AD776" s="1487">
        <f>'НЗ 2-экз'!AD771</f>
        <v>0</v>
      </c>
      <c r="AE776" s="1488"/>
      <c r="AF776" s="1488"/>
      <c r="AG776" s="1488">
        <f t="shared" si="270"/>
        <v>0</v>
      </c>
      <c r="AH776" s="1488">
        <f t="shared" si="273"/>
        <v>0</v>
      </c>
      <c r="AI776" s="1488">
        <f t="shared" si="271"/>
        <v>0</v>
      </c>
      <c r="AJ776" s="1488">
        <f t="shared" si="274"/>
        <v>0</v>
      </c>
      <c r="AK776" s="1488">
        <f t="shared" si="275"/>
        <v>0</v>
      </c>
      <c r="AL776" s="1488">
        <f t="shared" si="272"/>
        <v>0</v>
      </c>
      <c r="AM776" s="1839"/>
    </row>
    <row r="777" spans="1:39" ht="11.25" hidden="1" customHeight="1" x14ac:dyDescent="0.2">
      <c r="A777" s="1429">
        <v>291</v>
      </c>
      <c r="B777" s="1147">
        <v>851</v>
      </c>
      <c r="C777" s="1487">
        <f>'НЗ 2-экз'!C772</f>
        <v>0</v>
      </c>
      <c r="D777" s="1487">
        <f>'НЗ 2-экз'!D772</f>
        <v>0</v>
      </c>
      <c r="E777" s="1487">
        <f>'НЗ 2-экз'!E772</f>
        <v>0</v>
      </c>
      <c r="F777" s="1487">
        <f>'НЗ 2-экз'!F772</f>
        <v>0</v>
      </c>
      <c r="G777" s="1487">
        <f>'НЗ 2-экз'!G772</f>
        <v>0</v>
      </c>
      <c r="H777" s="1487">
        <f>'НЗ 2-экз'!H772</f>
        <v>0</v>
      </c>
      <c r="I777" s="1487">
        <f>'НЗ 2-экз'!I772</f>
        <v>0</v>
      </c>
      <c r="J777" s="1487">
        <f>'НЗ 2-экз'!J772</f>
        <v>0</v>
      </c>
      <c r="K777" s="1487">
        <f>'НЗ 2-экз'!K772</f>
        <v>0</v>
      </c>
      <c r="L777" s="1487">
        <f>'НЗ 2-экз'!L772</f>
        <v>0</v>
      </c>
      <c r="M777" s="1487">
        <f>'НЗ 2-экз'!M772</f>
        <v>0</v>
      </c>
      <c r="N777" s="1487">
        <f>'НЗ 2-экз'!N772</f>
        <v>0</v>
      </c>
      <c r="O777" s="1487">
        <f>'НЗ 2-экз'!O772</f>
        <v>0</v>
      </c>
      <c r="P777" s="1487">
        <f>'НЗ 2-экз'!P772</f>
        <v>0</v>
      </c>
      <c r="Q777" s="1487">
        <f>'НЗ 2-экз'!Q772</f>
        <v>0</v>
      </c>
      <c r="R777" s="1487">
        <f>'НЗ 2-экз'!R772</f>
        <v>0</v>
      </c>
      <c r="S777" s="1487">
        <f>'НЗ 2-экз'!S772</f>
        <v>0</v>
      </c>
      <c r="T777" s="1487">
        <f>'НЗ 2-экз'!T772</f>
        <v>0</v>
      </c>
      <c r="U777" s="1487">
        <f>'НЗ 2-экз'!U772</f>
        <v>0</v>
      </c>
      <c r="V777" s="1487">
        <f>'НЗ 2-экз'!V772</f>
        <v>0</v>
      </c>
      <c r="W777" s="1487">
        <f>'НЗ 2-экз'!W772</f>
        <v>0</v>
      </c>
      <c r="X777" s="1487">
        <f>'НЗ 2-экз'!X772</f>
        <v>0</v>
      </c>
      <c r="Y777" s="1487">
        <f>'НЗ 2-экз'!Y772</f>
        <v>0</v>
      </c>
      <c r="Z777" s="1487">
        <f>'НЗ 2-экз'!Z772</f>
        <v>0</v>
      </c>
      <c r="AA777" s="1487">
        <f>'НЗ 2-экз'!AA772</f>
        <v>0</v>
      </c>
      <c r="AB777" s="1487">
        <f>'НЗ 2-экз'!AB772</f>
        <v>0</v>
      </c>
      <c r="AC777" s="1487">
        <f>'НЗ 2-экз'!AC772</f>
        <v>0</v>
      </c>
      <c r="AD777" s="1487">
        <f>'НЗ 2-экз'!AD772</f>
        <v>0</v>
      </c>
      <c r="AE777" s="1488"/>
      <c r="AF777" s="1488"/>
      <c r="AG777" s="1488">
        <f t="shared" si="270"/>
        <v>0</v>
      </c>
      <c r="AH777" s="1488">
        <f t="shared" si="273"/>
        <v>0</v>
      </c>
      <c r="AI777" s="1488">
        <f t="shared" si="271"/>
        <v>0</v>
      </c>
      <c r="AJ777" s="1488">
        <f t="shared" si="274"/>
        <v>0</v>
      </c>
      <c r="AK777" s="1488">
        <f t="shared" si="275"/>
        <v>0</v>
      </c>
      <c r="AL777" s="1488">
        <f t="shared" si="272"/>
        <v>0</v>
      </c>
      <c r="AM777" s="1839"/>
    </row>
    <row r="778" spans="1:39" ht="11.25" hidden="1" customHeight="1" x14ac:dyDescent="0.2">
      <c r="A778" s="1429">
        <v>291</v>
      </c>
      <c r="B778" s="1147">
        <v>851</v>
      </c>
      <c r="C778" s="1487">
        <f>'НЗ 2-экз'!C773</f>
        <v>0</v>
      </c>
      <c r="D778" s="1487">
        <f>'НЗ 2-экз'!D773</f>
        <v>0</v>
      </c>
      <c r="E778" s="1487">
        <f>'НЗ 2-экз'!E773</f>
        <v>0</v>
      </c>
      <c r="F778" s="1487">
        <f>'НЗ 2-экз'!F773</f>
        <v>0</v>
      </c>
      <c r="G778" s="1487">
        <f>'НЗ 2-экз'!G773</f>
        <v>0</v>
      </c>
      <c r="H778" s="1487">
        <f>'НЗ 2-экз'!H773</f>
        <v>0</v>
      </c>
      <c r="I778" s="1487">
        <f>'НЗ 2-экз'!I773</f>
        <v>0</v>
      </c>
      <c r="J778" s="1487">
        <f>'НЗ 2-экз'!J773</f>
        <v>0</v>
      </c>
      <c r="K778" s="1487">
        <f>'НЗ 2-экз'!K773</f>
        <v>0</v>
      </c>
      <c r="L778" s="1487">
        <f>'НЗ 2-экз'!L773</f>
        <v>0</v>
      </c>
      <c r="M778" s="1487">
        <f>'НЗ 2-экз'!M773</f>
        <v>0</v>
      </c>
      <c r="N778" s="1487">
        <f>'НЗ 2-экз'!N773</f>
        <v>0</v>
      </c>
      <c r="O778" s="1487">
        <f>'НЗ 2-экз'!O773</f>
        <v>0</v>
      </c>
      <c r="P778" s="1487">
        <f>'НЗ 2-экз'!P773</f>
        <v>0</v>
      </c>
      <c r="Q778" s="1487">
        <f>'НЗ 2-экз'!Q773</f>
        <v>0</v>
      </c>
      <c r="R778" s="1487">
        <f>'НЗ 2-экз'!R773</f>
        <v>0</v>
      </c>
      <c r="S778" s="1487">
        <f>'НЗ 2-экз'!S773</f>
        <v>0</v>
      </c>
      <c r="T778" s="1487">
        <f>'НЗ 2-экз'!T773</f>
        <v>0</v>
      </c>
      <c r="U778" s="1487">
        <f>'НЗ 2-экз'!U773</f>
        <v>0</v>
      </c>
      <c r="V778" s="1487">
        <f>'НЗ 2-экз'!V773</f>
        <v>0</v>
      </c>
      <c r="W778" s="1487">
        <f>'НЗ 2-экз'!W773</f>
        <v>0</v>
      </c>
      <c r="X778" s="1487">
        <f>'НЗ 2-экз'!X773</f>
        <v>0</v>
      </c>
      <c r="Y778" s="1487">
        <f>'НЗ 2-экз'!Y773</f>
        <v>0</v>
      </c>
      <c r="Z778" s="1487">
        <f>'НЗ 2-экз'!Z773</f>
        <v>0</v>
      </c>
      <c r="AA778" s="1487">
        <f>'НЗ 2-экз'!AA773</f>
        <v>0</v>
      </c>
      <c r="AB778" s="1487">
        <f>'НЗ 2-экз'!AB773</f>
        <v>0</v>
      </c>
      <c r="AC778" s="1487">
        <f>'НЗ 2-экз'!AC773</f>
        <v>0</v>
      </c>
      <c r="AD778" s="1487">
        <f>'НЗ 2-экз'!AD773</f>
        <v>0</v>
      </c>
      <c r="AE778" s="1488"/>
      <c r="AF778" s="1488"/>
      <c r="AG778" s="1488">
        <f t="shared" si="270"/>
        <v>0</v>
      </c>
      <c r="AH778" s="1488">
        <f t="shared" si="273"/>
        <v>0</v>
      </c>
      <c r="AI778" s="1488">
        <f t="shared" si="271"/>
        <v>0</v>
      </c>
      <c r="AJ778" s="1488">
        <f t="shared" si="274"/>
        <v>0</v>
      </c>
      <c r="AK778" s="1488">
        <f t="shared" si="275"/>
        <v>0</v>
      </c>
      <c r="AL778" s="1488">
        <f t="shared" si="272"/>
        <v>0</v>
      </c>
      <c r="AM778" s="1839"/>
    </row>
    <row r="779" spans="1:39" ht="11.25" hidden="1" customHeight="1" x14ac:dyDescent="0.2">
      <c r="A779" s="1429">
        <v>291</v>
      </c>
      <c r="B779" s="1049">
        <v>852</v>
      </c>
      <c r="C779" s="1487">
        <f>'НЗ 2-экз'!C774</f>
        <v>0</v>
      </c>
      <c r="D779" s="1487">
        <f>'НЗ 2-экз'!D774</f>
        <v>0</v>
      </c>
      <c r="E779" s="1487">
        <f>'НЗ 2-экз'!E774</f>
        <v>0</v>
      </c>
      <c r="F779" s="1487">
        <f>'НЗ 2-экз'!F774</f>
        <v>0</v>
      </c>
      <c r="G779" s="1487">
        <f>'НЗ 2-экз'!G774</f>
        <v>0</v>
      </c>
      <c r="H779" s="1487">
        <f>'НЗ 2-экз'!H774</f>
        <v>0</v>
      </c>
      <c r="I779" s="1487">
        <f>'НЗ 2-экз'!I774</f>
        <v>0</v>
      </c>
      <c r="J779" s="1487">
        <f>'НЗ 2-экз'!J774</f>
        <v>0</v>
      </c>
      <c r="K779" s="1487">
        <f>'НЗ 2-экз'!K774</f>
        <v>0</v>
      </c>
      <c r="L779" s="1487">
        <f>'НЗ 2-экз'!L774</f>
        <v>0</v>
      </c>
      <c r="M779" s="1487">
        <f>'НЗ 2-экз'!M774</f>
        <v>0</v>
      </c>
      <c r="N779" s="1487">
        <f>'НЗ 2-экз'!N774</f>
        <v>0</v>
      </c>
      <c r="O779" s="1487">
        <f>'НЗ 2-экз'!O774</f>
        <v>0</v>
      </c>
      <c r="P779" s="1487">
        <f>'НЗ 2-экз'!P774</f>
        <v>0</v>
      </c>
      <c r="Q779" s="1487">
        <f>'НЗ 2-экз'!Q774</f>
        <v>0</v>
      </c>
      <c r="R779" s="1487">
        <f>'НЗ 2-экз'!R774</f>
        <v>0</v>
      </c>
      <c r="S779" s="1487">
        <f>'НЗ 2-экз'!S774</f>
        <v>0</v>
      </c>
      <c r="T779" s="1487">
        <f>'НЗ 2-экз'!T774</f>
        <v>0</v>
      </c>
      <c r="U779" s="1487">
        <f>'НЗ 2-экз'!U774</f>
        <v>0</v>
      </c>
      <c r="V779" s="1487">
        <f>'НЗ 2-экз'!V774</f>
        <v>0</v>
      </c>
      <c r="W779" s="1487">
        <f>'НЗ 2-экз'!W774</f>
        <v>0</v>
      </c>
      <c r="X779" s="1487">
        <f>'НЗ 2-экз'!X774</f>
        <v>0</v>
      </c>
      <c r="Y779" s="1487">
        <f>'НЗ 2-экз'!Y774</f>
        <v>0</v>
      </c>
      <c r="Z779" s="1487">
        <f>'НЗ 2-экз'!Z774</f>
        <v>0</v>
      </c>
      <c r="AA779" s="1487">
        <f>'НЗ 2-экз'!AA774</f>
        <v>0</v>
      </c>
      <c r="AB779" s="1487">
        <f>'НЗ 2-экз'!AB774</f>
        <v>0</v>
      </c>
      <c r="AC779" s="1487">
        <f>'НЗ 2-экз'!AC774</f>
        <v>0</v>
      </c>
      <c r="AD779" s="1487">
        <f>'НЗ 2-экз'!AD774</f>
        <v>0</v>
      </c>
      <c r="AE779" s="1488"/>
      <c r="AF779" s="1488"/>
      <c r="AG779" s="1488">
        <f t="shared" si="270"/>
        <v>0</v>
      </c>
      <c r="AH779" s="1488">
        <f t="shared" si="273"/>
        <v>0</v>
      </c>
      <c r="AI779" s="1488">
        <f t="shared" si="271"/>
        <v>0</v>
      </c>
      <c r="AJ779" s="1488">
        <f t="shared" si="274"/>
        <v>0</v>
      </c>
      <c r="AK779" s="1488">
        <f t="shared" si="275"/>
        <v>0</v>
      </c>
      <c r="AL779" s="1488">
        <f t="shared" si="272"/>
        <v>0</v>
      </c>
      <c r="AM779" s="1839"/>
    </row>
    <row r="780" spans="1:39" ht="11.25" hidden="1" customHeight="1" x14ac:dyDescent="0.2">
      <c r="A780" s="1429">
        <v>291</v>
      </c>
      <c r="B780" s="1147">
        <v>853</v>
      </c>
      <c r="C780" s="1487">
        <f>'НЗ 2-экз'!C775</f>
        <v>0</v>
      </c>
      <c r="D780" s="1487">
        <f>'НЗ 2-экз'!D775</f>
        <v>0</v>
      </c>
      <c r="E780" s="1487">
        <f>'НЗ 2-экз'!E775</f>
        <v>0</v>
      </c>
      <c r="F780" s="1487">
        <f>'НЗ 2-экз'!F775</f>
        <v>0</v>
      </c>
      <c r="G780" s="1487">
        <f>'НЗ 2-экз'!G775</f>
        <v>0</v>
      </c>
      <c r="H780" s="1487">
        <f>'НЗ 2-экз'!H775</f>
        <v>0</v>
      </c>
      <c r="I780" s="1487">
        <f>'НЗ 2-экз'!I775</f>
        <v>0</v>
      </c>
      <c r="J780" s="1487">
        <f>'НЗ 2-экз'!J775</f>
        <v>0</v>
      </c>
      <c r="K780" s="1487">
        <f>'НЗ 2-экз'!K775</f>
        <v>0</v>
      </c>
      <c r="L780" s="1487">
        <f>'НЗ 2-экз'!L775</f>
        <v>0</v>
      </c>
      <c r="M780" s="1487">
        <f>'НЗ 2-экз'!M775</f>
        <v>0</v>
      </c>
      <c r="N780" s="1487">
        <f>'НЗ 2-экз'!N775</f>
        <v>0</v>
      </c>
      <c r="O780" s="1487">
        <f>'НЗ 2-экз'!O775</f>
        <v>0</v>
      </c>
      <c r="P780" s="1487">
        <f>'НЗ 2-экз'!P775</f>
        <v>0</v>
      </c>
      <c r="Q780" s="1487">
        <f>'НЗ 2-экз'!Q775</f>
        <v>0</v>
      </c>
      <c r="R780" s="1487">
        <f>'НЗ 2-экз'!R775</f>
        <v>0</v>
      </c>
      <c r="S780" s="1487">
        <f>'НЗ 2-экз'!S775</f>
        <v>0</v>
      </c>
      <c r="T780" s="1487">
        <f>'НЗ 2-экз'!T775</f>
        <v>0</v>
      </c>
      <c r="U780" s="1487">
        <f>'НЗ 2-экз'!U775</f>
        <v>0</v>
      </c>
      <c r="V780" s="1487">
        <f>'НЗ 2-экз'!V775</f>
        <v>0</v>
      </c>
      <c r="W780" s="1487">
        <f>'НЗ 2-экз'!W775</f>
        <v>0</v>
      </c>
      <c r="X780" s="1487">
        <f>'НЗ 2-экз'!X775</f>
        <v>0</v>
      </c>
      <c r="Y780" s="1487">
        <f>'НЗ 2-экз'!Y775</f>
        <v>0</v>
      </c>
      <c r="Z780" s="1487">
        <f>'НЗ 2-экз'!Z775</f>
        <v>0</v>
      </c>
      <c r="AA780" s="1487">
        <f>'НЗ 2-экз'!AA775</f>
        <v>0</v>
      </c>
      <c r="AB780" s="1487">
        <f>'НЗ 2-экз'!AB775</f>
        <v>0</v>
      </c>
      <c r="AC780" s="1487">
        <f>'НЗ 2-экз'!AC775</f>
        <v>0</v>
      </c>
      <c r="AD780" s="1487">
        <f>'НЗ 2-экз'!AD775</f>
        <v>0</v>
      </c>
      <c r="AE780" s="1488"/>
      <c r="AF780" s="1488"/>
      <c r="AG780" s="1488">
        <f t="shared" si="270"/>
        <v>0</v>
      </c>
      <c r="AH780" s="1488">
        <f t="shared" si="273"/>
        <v>0</v>
      </c>
      <c r="AI780" s="1488">
        <f t="shared" si="271"/>
        <v>0</v>
      </c>
      <c r="AJ780" s="1488">
        <f t="shared" si="274"/>
        <v>0</v>
      </c>
      <c r="AK780" s="1488">
        <f t="shared" si="275"/>
        <v>0</v>
      </c>
      <c r="AL780" s="1488">
        <f t="shared" si="272"/>
        <v>0</v>
      </c>
      <c r="AM780" s="1839"/>
    </row>
    <row r="781" spans="1:39" ht="11.25" hidden="1" customHeight="1" x14ac:dyDescent="0.2">
      <c r="A781" s="1429">
        <v>292</v>
      </c>
      <c r="B781" s="1049">
        <v>853</v>
      </c>
      <c r="C781" s="1487">
        <f>'НЗ 2-экз'!C776</f>
        <v>0</v>
      </c>
      <c r="D781" s="1487">
        <f>'НЗ 2-экз'!D776</f>
        <v>0</v>
      </c>
      <c r="E781" s="1487">
        <f>'НЗ 2-экз'!E776</f>
        <v>0</v>
      </c>
      <c r="F781" s="1487">
        <f>'НЗ 2-экз'!F776</f>
        <v>0</v>
      </c>
      <c r="G781" s="1487">
        <f>'НЗ 2-экз'!G776</f>
        <v>0</v>
      </c>
      <c r="H781" s="1487">
        <f>'НЗ 2-экз'!H776</f>
        <v>0</v>
      </c>
      <c r="I781" s="1487">
        <f>'НЗ 2-экз'!I776</f>
        <v>0</v>
      </c>
      <c r="J781" s="1487">
        <f>'НЗ 2-экз'!J776</f>
        <v>0</v>
      </c>
      <c r="K781" s="1487">
        <f>'НЗ 2-экз'!K776</f>
        <v>0</v>
      </c>
      <c r="L781" s="1487">
        <f>'НЗ 2-экз'!L776</f>
        <v>0</v>
      </c>
      <c r="M781" s="1487">
        <f>'НЗ 2-экз'!M776</f>
        <v>0</v>
      </c>
      <c r="N781" s="1487">
        <f>'НЗ 2-экз'!N776</f>
        <v>0</v>
      </c>
      <c r="O781" s="1487">
        <f>'НЗ 2-экз'!O776</f>
        <v>0</v>
      </c>
      <c r="P781" s="1487">
        <f>'НЗ 2-экз'!P776</f>
        <v>0</v>
      </c>
      <c r="Q781" s="1487">
        <f>'НЗ 2-экз'!Q776</f>
        <v>0</v>
      </c>
      <c r="R781" s="1487">
        <f>'НЗ 2-экз'!R776</f>
        <v>0</v>
      </c>
      <c r="S781" s="1487">
        <f>'НЗ 2-экз'!S776</f>
        <v>0</v>
      </c>
      <c r="T781" s="1487">
        <f>'НЗ 2-экз'!T776</f>
        <v>0</v>
      </c>
      <c r="U781" s="1487">
        <f>'НЗ 2-экз'!U776</f>
        <v>0</v>
      </c>
      <c r="V781" s="1487">
        <f>'НЗ 2-экз'!V776</f>
        <v>0</v>
      </c>
      <c r="W781" s="1487">
        <f>'НЗ 2-экз'!W776</f>
        <v>0</v>
      </c>
      <c r="X781" s="1487">
        <f>'НЗ 2-экз'!X776</f>
        <v>0</v>
      </c>
      <c r="Y781" s="1487">
        <f>'НЗ 2-экз'!Y776</f>
        <v>0</v>
      </c>
      <c r="Z781" s="1487">
        <f>'НЗ 2-экз'!Z776</f>
        <v>0</v>
      </c>
      <c r="AA781" s="1487">
        <f>'НЗ 2-экз'!AA776</f>
        <v>0</v>
      </c>
      <c r="AB781" s="1487">
        <f>'НЗ 2-экз'!AB776</f>
        <v>0</v>
      </c>
      <c r="AC781" s="1487">
        <f>'НЗ 2-экз'!AC776</f>
        <v>0</v>
      </c>
      <c r="AD781" s="1487">
        <f>'НЗ 2-экз'!AD776</f>
        <v>0</v>
      </c>
      <c r="AE781" s="1488"/>
      <c r="AF781" s="1488"/>
      <c r="AG781" s="1488">
        <f t="shared" si="270"/>
        <v>0</v>
      </c>
      <c r="AH781" s="1488">
        <f t="shared" si="273"/>
        <v>0</v>
      </c>
      <c r="AI781" s="1488">
        <f t="shared" si="271"/>
        <v>0</v>
      </c>
      <c r="AJ781" s="1488">
        <f t="shared" si="274"/>
        <v>0</v>
      </c>
      <c r="AK781" s="1488">
        <f t="shared" si="275"/>
        <v>0</v>
      </c>
      <c r="AL781" s="1488">
        <f t="shared" si="272"/>
        <v>0</v>
      </c>
      <c r="AM781" s="1839"/>
    </row>
    <row r="782" spans="1:39" ht="11.25" hidden="1" customHeight="1" x14ac:dyDescent="0.2">
      <c r="A782" s="1429">
        <v>293</v>
      </c>
      <c r="B782" s="1049">
        <v>851</v>
      </c>
      <c r="C782" s="1487">
        <f>'НЗ 2-экз'!C777</f>
        <v>0</v>
      </c>
      <c r="D782" s="1487">
        <f>'НЗ 2-экз'!D777</f>
        <v>0</v>
      </c>
      <c r="E782" s="1487">
        <f>'НЗ 2-экз'!E777</f>
        <v>0</v>
      </c>
      <c r="F782" s="1487">
        <f>'НЗ 2-экз'!F777</f>
        <v>0</v>
      </c>
      <c r="G782" s="1487">
        <f>'НЗ 2-экз'!G777</f>
        <v>0</v>
      </c>
      <c r="H782" s="1487">
        <f>'НЗ 2-экз'!H777</f>
        <v>0</v>
      </c>
      <c r="I782" s="1487">
        <f>'НЗ 2-экз'!I777</f>
        <v>0</v>
      </c>
      <c r="J782" s="1487">
        <f>'НЗ 2-экз'!J777</f>
        <v>0</v>
      </c>
      <c r="K782" s="1487">
        <f>'НЗ 2-экз'!K777</f>
        <v>0</v>
      </c>
      <c r="L782" s="1487">
        <f>'НЗ 2-экз'!L777</f>
        <v>0</v>
      </c>
      <c r="M782" s="1487">
        <f>'НЗ 2-экз'!M777</f>
        <v>0</v>
      </c>
      <c r="N782" s="1487">
        <f>'НЗ 2-экз'!N777</f>
        <v>0</v>
      </c>
      <c r="O782" s="1487">
        <f>'НЗ 2-экз'!O777</f>
        <v>0</v>
      </c>
      <c r="P782" s="1487">
        <f>'НЗ 2-экз'!P777</f>
        <v>0</v>
      </c>
      <c r="Q782" s="1487">
        <f>'НЗ 2-экз'!Q777</f>
        <v>0</v>
      </c>
      <c r="R782" s="1487">
        <f>'НЗ 2-экз'!R777</f>
        <v>0</v>
      </c>
      <c r="S782" s="1487">
        <f>'НЗ 2-экз'!S777</f>
        <v>0</v>
      </c>
      <c r="T782" s="1487">
        <f>'НЗ 2-экз'!T777</f>
        <v>0</v>
      </c>
      <c r="U782" s="1487">
        <f>'НЗ 2-экз'!U777</f>
        <v>0</v>
      </c>
      <c r="V782" s="1487">
        <f>'НЗ 2-экз'!V777</f>
        <v>0</v>
      </c>
      <c r="W782" s="1487">
        <f>'НЗ 2-экз'!W777</f>
        <v>0</v>
      </c>
      <c r="X782" s="1487">
        <f>'НЗ 2-экз'!X777</f>
        <v>0</v>
      </c>
      <c r="Y782" s="1487">
        <f>'НЗ 2-экз'!Y777</f>
        <v>0</v>
      </c>
      <c r="Z782" s="1487">
        <f>'НЗ 2-экз'!Z777</f>
        <v>0</v>
      </c>
      <c r="AA782" s="1487">
        <f>'НЗ 2-экз'!AA777</f>
        <v>0</v>
      </c>
      <c r="AB782" s="1487">
        <f>'НЗ 2-экз'!AB777</f>
        <v>0</v>
      </c>
      <c r="AC782" s="1487">
        <f>'НЗ 2-экз'!AC777</f>
        <v>0</v>
      </c>
      <c r="AD782" s="1487">
        <f>'НЗ 2-экз'!AD777</f>
        <v>0</v>
      </c>
      <c r="AE782" s="1488"/>
      <c r="AF782" s="1488"/>
      <c r="AG782" s="1488">
        <f t="shared" si="270"/>
        <v>0</v>
      </c>
      <c r="AH782" s="1488">
        <f t="shared" si="273"/>
        <v>0</v>
      </c>
      <c r="AI782" s="1488">
        <f t="shared" si="271"/>
        <v>0</v>
      </c>
      <c r="AJ782" s="1488">
        <f t="shared" si="274"/>
        <v>0</v>
      </c>
      <c r="AK782" s="1488">
        <f t="shared" si="275"/>
        <v>0</v>
      </c>
      <c r="AL782" s="1488">
        <f t="shared" si="272"/>
        <v>0</v>
      </c>
      <c r="AM782" s="1839"/>
    </row>
    <row r="783" spans="1:39" ht="11.25" hidden="1" customHeight="1" x14ac:dyDescent="0.2">
      <c r="A783" s="1429">
        <v>293</v>
      </c>
      <c r="B783" s="1049">
        <v>853</v>
      </c>
      <c r="C783" s="1487">
        <f>'НЗ 2-экз'!C778</f>
        <v>0</v>
      </c>
      <c r="D783" s="1487">
        <f>'НЗ 2-экз'!D778</f>
        <v>0</v>
      </c>
      <c r="E783" s="1487">
        <f>'НЗ 2-экз'!E778</f>
        <v>0</v>
      </c>
      <c r="F783" s="1487">
        <f>'НЗ 2-экз'!F778</f>
        <v>0</v>
      </c>
      <c r="G783" s="1487">
        <f>'НЗ 2-экз'!G778</f>
        <v>0</v>
      </c>
      <c r="H783" s="1487">
        <f>'НЗ 2-экз'!H778</f>
        <v>0</v>
      </c>
      <c r="I783" s="1487">
        <f>'НЗ 2-экз'!I778</f>
        <v>0</v>
      </c>
      <c r="J783" s="1487">
        <f>'НЗ 2-экз'!J778</f>
        <v>0</v>
      </c>
      <c r="K783" s="1487">
        <f>'НЗ 2-экз'!K778</f>
        <v>0</v>
      </c>
      <c r="L783" s="1487">
        <f>'НЗ 2-экз'!L778</f>
        <v>0</v>
      </c>
      <c r="M783" s="1487">
        <f>'НЗ 2-экз'!M778</f>
        <v>0</v>
      </c>
      <c r="N783" s="1487">
        <f>'НЗ 2-экз'!N778</f>
        <v>0</v>
      </c>
      <c r="O783" s="1487">
        <f>'НЗ 2-экз'!O778</f>
        <v>0</v>
      </c>
      <c r="P783" s="1487">
        <f>'НЗ 2-экз'!P778</f>
        <v>0</v>
      </c>
      <c r="Q783" s="1487">
        <f>'НЗ 2-экз'!Q778</f>
        <v>0</v>
      </c>
      <c r="R783" s="1487">
        <f>'НЗ 2-экз'!R778</f>
        <v>0</v>
      </c>
      <c r="S783" s="1487">
        <f>'НЗ 2-экз'!S778</f>
        <v>0</v>
      </c>
      <c r="T783" s="1487">
        <f>'НЗ 2-экз'!T778</f>
        <v>0</v>
      </c>
      <c r="U783" s="1487">
        <f>'НЗ 2-экз'!U778</f>
        <v>0</v>
      </c>
      <c r="V783" s="1487">
        <f>'НЗ 2-экз'!V778</f>
        <v>0</v>
      </c>
      <c r="W783" s="1487">
        <f>'НЗ 2-экз'!W778</f>
        <v>0</v>
      </c>
      <c r="X783" s="1487">
        <f>'НЗ 2-экз'!X778</f>
        <v>0</v>
      </c>
      <c r="Y783" s="1487">
        <f>'НЗ 2-экз'!Y778</f>
        <v>0</v>
      </c>
      <c r="Z783" s="1487">
        <f>'НЗ 2-экз'!Z778</f>
        <v>0</v>
      </c>
      <c r="AA783" s="1487">
        <f>'НЗ 2-экз'!AA778</f>
        <v>0</v>
      </c>
      <c r="AB783" s="1487">
        <f>'НЗ 2-экз'!AB778</f>
        <v>0</v>
      </c>
      <c r="AC783" s="1487">
        <f>'НЗ 2-экз'!AC778</f>
        <v>0</v>
      </c>
      <c r="AD783" s="1487">
        <f>'НЗ 2-экз'!AD778</f>
        <v>0</v>
      </c>
      <c r="AE783" s="1488"/>
      <c r="AF783" s="1488"/>
      <c r="AG783" s="1488">
        <f t="shared" si="270"/>
        <v>0</v>
      </c>
      <c r="AH783" s="1488">
        <f t="shared" si="273"/>
        <v>0</v>
      </c>
      <c r="AI783" s="1488">
        <f t="shared" si="271"/>
        <v>0</v>
      </c>
      <c r="AJ783" s="1488">
        <f t="shared" si="274"/>
        <v>0</v>
      </c>
      <c r="AK783" s="1488">
        <f t="shared" si="275"/>
        <v>0</v>
      </c>
      <c r="AL783" s="1488">
        <f t="shared" si="272"/>
        <v>0</v>
      </c>
      <c r="AM783" s="1839"/>
    </row>
    <row r="784" spans="1:39" ht="11.25" hidden="1" customHeight="1" x14ac:dyDescent="0.2">
      <c r="A784" s="1429">
        <v>296</v>
      </c>
      <c r="B784" s="1049">
        <v>244</v>
      </c>
      <c r="C784" s="1487">
        <f>'НЗ 2-экз'!C779</f>
        <v>0</v>
      </c>
      <c r="D784" s="1487">
        <f>'НЗ 2-экз'!D779</f>
        <v>0</v>
      </c>
      <c r="E784" s="1487">
        <f>'НЗ 2-экз'!E779</f>
        <v>0</v>
      </c>
      <c r="F784" s="1487">
        <f>'НЗ 2-экз'!F779</f>
        <v>0</v>
      </c>
      <c r="G784" s="1487">
        <f>'НЗ 2-экз'!G779</f>
        <v>0</v>
      </c>
      <c r="H784" s="1487">
        <f>'НЗ 2-экз'!H779</f>
        <v>0</v>
      </c>
      <c r="I784" s="1487">
        <f>'НЗ 2-экз'!I779</f>
        <v>0</v>
      </c>
      <c r="J784" s="1487">
        <f>'НЗ 2-экз'!J779</f>
        <v>0</v>
      </c>
      <c r="K784" s="1487">
        <f>'НЗ 2-экз'!K779</f>
        <v>0</v>
      </c>
      <c r="L784" s="1487">
        <f>'НЗ 2-экз'!L779</f>
        <v>0</v>
      </c>
      <c r="M784" s="1487">
        <f>'НЗ 2-экз'!M779</f>
        <v>0</v>
      </c>
      <c r="N784" s="1487">
        <f>'НЗ 2-экз'!N779</f>
        <v>0</v>
      </c>
      <c r="O784" s="1487">
        <f>'НЗ 2-экз'!O779</f>
        <v>0</v>
      </c>
      <c r="P784" s="1487">
        <f>'НЗ 2-экз'!P779</f>
        <v>0</v>
      </c>
      <c r="Q784" s="1487">
        <f>'НЗ 2-экз'!Q779</f>
        <v>0</v>
      </c>
      <c r="R784" s="1487">
        <f>'НЗ 2-экз'!R779</f>
        <v>0</v>
      </c>
      <c r="S784" s="1487">
        <f>'НЗ 2-экз'!S779</f>
        <v>0</v>
      </c>
      <c r="T784" s="1487">
        <f>'НЗ 2-экз'!T779</f>
        <v>0</v>
      </c>
      <c r="U784" s="1487">
        <f>'НЗ 2-экз'!U779</f>
        <v>0</v>
      </c>
      <c r="V784" s="1487">
        <f>'НЗ 2-экз'!V779</f>
        <v>0</v>
      </c>
      <c r="W784" s="1487">
        <f>'НЗ 2-экз'!W779</f>
        <v>0</v>
      </c>
      <c r="X784" s="1487">
        <f>'НЗ 2-экз'!X779</f>
        <v>0</v>
      </c>
      <c r="Y784" s="1487">
        <f>'НЗ 2-экз'!Y779</f>
        <v>0</v>
      </c>
      <c r="Z784" s="1487">
        <f>'НЗ 2-экз'!Z779</f>
        <v>0</v>
      </c>
      <c r="AA784" s="1487">
        <f>'НЗ 2-экз'!AA779</f>
        <v>0</v>
      </c>
      <c r="AB784" s="1487">
        <f>'НЗ 2-экз'!AB779</f>
        <v>0</v>
      </c>
      <c r="AC784" s="1487">
        <f>'НЗ 2-экз'!AC779</f>
        <v>0</v>
      </c>
      <c r="AD784" s="1487">
        <f>'НЗ 2-экз'!AD779</f>
        <v>0</v>
      </c>
      <c r="AE784" s="1488"/>
      <c r="AF784" s="1488"/>
      <c r="AG784" s="1488">
        <f t="shared" si="270"/>
        <v>0</v>
      </c>
      <c r="AH784" s="1488">
        <f t="shared" si="273"/>
        <v>0</v>
      </c>
      <c r="AI784" s="1488">
        <f t="shared" si="271"/>
        <v>0</v>
      </c>
      <c r="AJ784" s="1488">
        <f t="shared" si="274"/>
        <v>0</v>
      </c>
      <c r="AK784" s="1488">
        <f t="shared" si="275"/>
        <v>0</v>
      </c>
      <c r="AL784" s="1488">
        <f t="shared" si="272"/>
        <v>0</v>
      </c>
      <c r="AM784" s="1839"/>
    </row>
    <row r="785" spans="1:39" ht="11.25" hidden="1" customHeight="1" x14ac:dyDescent="0.2">
      <c r="A785" s="1429">
        <v>296</v>
      </c>
      <c r="B785" s="1049">
        <v>340</v>
      </c>
      <c r="C785" s="1487">
        <f>'НЗ 2-экз'!C780</f>
        <v>0</v>
      </c>
      <c r="D785" s="1487">
        <f>'НЗ 2-экз'!D780</f>
        <v>0</v>
      </c>
      <c r="E785" s="1487">
        <f>'НЗ 2-экз'!E780</f>
        <v>0</v>
      </c>
      <c r="F785" s="1487">
        <f>'НЗ 2-экз'!F780</f>
        <v>0</v>
      </c>
      <c r="G785" s="1487">
        <f>'НЗ 2-экз'!G780</f>
        <v>0</v>
      </c>
      <c r="H785" s="1487">
        <f>'НЗ 2-экз'!H780</f>
        <v>0</v>
      </c>
      <c r="I785" s="1487">
        <f>'НЗ 2-экз'!I780</f>
        <v>0</v>
      </c>
      <c r="J785" s="1487">
        <f>'НЗ 2-экз'!J780</f>
        <v>0</v>
      </c>
      <c r="K785" s="1487">
        <f>'НЗ 2-экз'!K780</f>
        <v>0</v>
      </c>
      <c r="L785" s="1487">
        <f>'НЗ 2-экз'!L780</f>
        <v>0</v>
      </c>
      <c r="M785" s="1487">
        <f>'НЗ 2-экз'!M780</f>
        <v>0</v>
      </c>
      <c r="N785" s="1487">
        <f>'НЗ 2-экз'!N780</f>
        <v>0</v>
      </c>
      <c r="O785" s="1487">
        <f>'НЗ 2-экз'!O780</f>
        <v>0</v>
      </c>
      <c r="P785" s="1487">
        <f>'НЗ 2-экз'!P780</f>
        <v>0</v>
      </c>
      <c r="Q785" s="1487">
        <f>'НЗ 2-экз'!Q780</f>
        <v>0</v>
      </c>
      <c r="R785" s="1487">
        <f>'НЗ 2-экз'!R780</f>
        <v>0</v>
      </c>
      <c r="S785" s="1487">
        <f>'НЗ 2-экз'!S780</f>
        <v>0</v>
      </c>
      <c r="T785" s="1487">
        <f>'НЗ 2-экз'!T780</f>
        <v>0</v>
      </c>
      <c r="U785" s="1487">
        <f>'НЗ 2-экз'!U780</f>
        <v>0</v>
      </c>
      <c r="V785" s="1487">
        <f>'НЗ 2-экз'!V780</f>
        <v>0</v>
      </c>
      <c r="W785" s="1487">
        <f>'НЗ 2-экз'!W780</f>
        <v>0</v>
      </c>
      <c r="X785" s="1487">
        <f>'НЗ 2-экз'!X780</f>
        <v>0</v>
      </c>
      <c r="Y785" s="1487">
        <f>'НЗ 2-экз'!Y780</f>
        <v>0</v>
      </c>
      <c r="Z785" s="1487">
        <f>'НЗ 2-экз'!Z780</f>
        <v>0</v>
      </c>
      <c r="AA785" s="1487">
        <f>'НЗ 2-экз'!AA780</f>
        <v>0</v>
      </c>
      <c r="AB785" s="1487">
        <f>'НЗ 2-экз'!AB780</f>
        <v>0</v>
      </c>
      <c r="AC785" s="1487">
        <f>'НЗ 2-экз'!AC780</f>
        <v>0</v>
      </c>
      <c r="AD785" s="1487">
        <f>'НЗ 2-экз'!AD780</f>
        <v>0</v>
      </c>
      <c r="AE785" s="1488"/>
      <c r="AF785" s="1488"/>
      <c r="AG785" s="1488">
        <f t="shared" si="270"/>
        <v>0</v>
      </c>
      <c r="AH785" s="1488">
        <f t="shared" si="273"/>
        <v>0</v>
      </c>
      <c r="AI785" s="1488">
        <f t="shared" si="271"/>
        <v>0</v>
      </c>
      <c r="AJ785" s="1488">
        <f t="shared" si="274"/>
        <v>0</v>
      </c>
      <c r="AK785" s="1488">
        <f t="shared" si="275"/>
        <v>0</v>
      </c>
      <c r="AL785" s="1488">
        <f t="shared" si="272"/>
        <v>0</v>
      </c>
      <c r="AM785" s="1839"/>
    </row>
    <row r="786" spans="1:39" ht="11.25" hidden="1" customHeight="1" x14ac:dyDescent="0.2">
      <c r="A786" s="1429">
        <v>296</v>
      </c>
      <c r="B786" s="1049">
        <v>360</v>
      </c>
      <c r="C786" s="1487">
        <f>'НЗ 2-экз'!C781</f>
        <v>0</v>
      </c>
      <c r="D786" s="1487">
        <f>'НЗ 2-экз'!D781</f>
        <v>0</v>
      </c>
      <c r="E786" s="1487">
        <f>'НЗ 2-экз'!E781</f>
        <v>0</v>
      </c>
      <c r="F786" s="1487">
        <f>'НЗ 2-экз'!F781</f>
        <v>0</v>
      </c>
      <c r="G786" s="1487">
        <f>'НЗ 2-экз'!G781</f>
        <v>0</v>
      </c>
      <c r="H786" s="1487">
        <f>'НЗ 2-экз'!H781</f>
        <v>0</v>
      </c>
      <c r="I786" s="1487">
        <f>'НЗ 2-экз'!I781</f>
        <v>0</v>
      </c>
      <c r="J786" s="1487">
        <f>'НЗ 2-экз'!J781</f>
        <v>0</v>
      </c>
      <c r="K786" s="1487">
        <f>'НЗ 2-экз'!K781</f>
        <v>0</v>
      </c>
      <c r="L786" s="1487">
        <f>'НЗ 2-экз'!L781</f>
        <v>0</v>
      </c>
      <c r="M786" s="1487">
        <f>'НЗ 2-экз'!M781</f>
        <v>0</v>
      </c>
      <c r="N786" s="1487">
        <f>'НЗ 2-экз'!N781</f>
        <v>0</v>
      </c>
      <c r="O786" s="1487">
        <f>'НЗ 2-экз'!O781</f>
        <v>0</v>
      </c>
      <c r="P786" s="1487">
        <f>'НЗ 2-экз'!P781</f>
        <v>0</v>
      </c>
      <c r="Q786" s="1487">
        <f>'НЗ 2-экз'!Q781</f>
        <v>0</v>
      </c>
      <c r="R786" s="1487">
        <f>'НЗ 2-экз'!R781</f>
        <v>0</v>
      </c>
      <c r="S786" s="1487">
        <f>'НЗ 2-экз'!S781</f>
        <v>0</v>
      </c>
      <c r="T786" s="1487">
        <f>'НЗ 2-экз'!T781</f>
        <v>0</v>
      </c>
      <c r="U786" s="1487">
        <f>'НЗ 2-экз'!U781</f>
        <v>0</v>
      </c>
      <c r="V786" s="1487">
        <f>'НЗ 2-экз'!V781</f>
        <v>0</v>
      </c>
      <c r="W786" s="1487">
        <f>'НЗ 2-экз'!W781</f>
        <v>0</v>
      </c>
      <c r="X786" s="1487">
        <f>'НЗ 2-экз'!X781</f>
        <v>0</v>
      </c>
      <c r="Y786" s="1487">
        <f>'НЗ 2-экз'!Y781</f>
        <v>0</v>
      </c>
      <c r="Z786" s="1487">
        <f>'НЗ 2-экз'!Z781</f>
        <v>0</v>
      </c>
      <c r="AA786" s="1487">
        <f>'НЗ 2-экз'!AA781</f>
        <v>0</v>
      </c>
      <c r="AB786" s="1487">
        <f>'НЗ 2-экз'!AB781</f>
        <v>0</v>
      </c>
      <c r="AC786" s="1487">
        <f>'НЗ 2-экз'!AC781</f>
        <v>0</v>
      </c>
      <c r="AD786" s="1487">
        <f>'НЗ 2-экз'!AD781</f>
        <v>0</v>
      </c>
      <c r="AE786" s="1488"/>
      <c r="AF786" s="1488"/>
      <c r="AG786" s="1488">
        <f t="shared" si="270"/>
        <v>0</v>
      </c>
      <c r="AH786" s="1488">
        <f t="shared" si="273"/>
        <v>0</v>
      </c>
      <c r="AI786" s="1488">
        <f t="shared" si="271"/>
        <v>0</v>
      </c>
      <c r="AJ786" s="1488">
        <f t="shared" si="274"/>
        <v>0</v>
      </c>
      <c r="AK786" s="1488">
        <f t="shared" si="275"/>
        <v>0</v>
      </c>
      <c r="AL786" s="1488">
        <f t="shared" si="272"/>
        <v>0</v>
      </c>
      <c r="AM786" s="1839"/>
    </row>
    <row r="787" spans="1:39" ht="11.25" hidden="1" customHeight="1" x14ac:dyDescent="0.2">
      <c r="A787" s="1429">
        <v>296</v>
      </c>
      <c r="B787" s="1049">
        <v>831</v>
      </c>
      <c r="C787" s="1487">
        <f>'НЗ 2-экз'!C782</f>
        <v>0</v>
      </c>
      <c r="D787" s="1487">
        <f>'НЗ 2-экз'!D782</f>
        <v>0</v>
      </c>
      <c r="E787" s="1487">
        <f>'НЗ 2-экз'!E782</f>
        <v>0</v>
      </c>
      <c r="F787" s="1487">
        <f>'НЗ 2-экз'!F782</f>
        <v>0</v>
      </c>
      <c r="G787" s="1487">
        <f>'НЗ 2-экз'!G782</f>
        <v>0</v>
      </c>
      <c r="H787" s="1487">
        <f>'НЗ 2-экз'!H782</f>
        <v>0</v>
      </c>
      <c r="I787" s="1487">
        <f>'НЗ 2-экз'!I782</f>
        <v>0</v>
      </c>
      <c r="J787" s="1487">
        <f>'НЗ 2-экз'!J782</f>
        <v>0</v>
      </c>
      <c r="K787" s="1487">
        <f>'НЗ 2-экз'!K782</f>
        <v>0</v>
      </c>
      <c r="L787" s="1487">
        <f>'НЗ 2-экз'!L782</f>
        <v>0</v>
      </c>
      <c r="M787" s="1487">
        <f>'НЗ 2-экз'!M782</f>
        <v>0</v>
      </c>
      <c r="N787" s="1487">
        <f>'НЗ 2-экз'!N782</f>
        <v>0</v>
      </c>
      <c r="O787" s="1487">
        <f>'НЗ 2-экз'!O782</f>
        <v>0</v>
      </c>
      <c r="P787" s="1487">
        <f>'НЗ 2-экз'!P782</f>
        <v>0</v>
      </c>
      <c r="Q787" s="1487">
        <f>'НЗ 2-экз'!Q782</f>
        <v>0</v>
      </c>
      <c r="R787" s="1487">
        <f>'НЗ 2-экз'!R782</f>
        <v>0</v>
      </c>
      <c r="S787" s="1487">
        <f>'НЗ 2-экз'!S782</f>
        <v>0</v>
      </c>
      <c r="T787" s="1487">
        <f>'НЗ 2-экз'!T782</f>
        <v>0</v>
      </c>
      <c r="U787" s="1487">
        <f>'НЗ 2-экз'!U782</f>
        <v>0</v>
      </c>
      <c r="V787" s="1487">
        <f>'НЗ 2-экз'!V782</f>
        <v>0</v>
      </c>
      <c r="W787" s="1487">
        <f>'НЗ 2-экз'!W782</f>
        <v>0</v>
      </c>
      <c r="X787" s="1487">
        <f>'НЗ 2-экз'!X782</f>
        <v>0</v>
      </c>
      <c r="Y787" s="1487">
        <f>'НЗ 2-экз'!Y782</f>
        <v>0</v>
      </c>
      <c r="Z787" s="1487">
        <f>'НЗ 2-экз'!Z782</f>
        <v>0</v>
      </c>
      <c r="AA787" s="1487">
        <f>'НЗ 2-экз'!AA782</f>
        <v>0</v>
      </c>
      <c r="AB787" s="1487">
        <f>'НЗ 2-экз'!AB782</f>
        <v>0</v>
      </c>
      <c r="AC787" s="1487">
        <f>'НЗ 2-экз'!AC782</f>
        <v>0</v>
      </c>
      <c r="AD787" s="1487">
        <f>'НЗ 2-экз'!AD782</f>
        <v>0</v>
      </c>
      <c r="AE787" s="1488"/>
      <c r="AF787" s="1488"/>
      <c r="AG787" s="1488">
        <f t="shared" si="270"/>
        <v>0</v>
      </c>
      <c r="AH787" s="1488">
        <f t="shared" si="273"/>
        <v>0</v>
      </c>
      <c r="AI787" s="1488">
        <f t="shared" si="271"/>
        <v>0</v>
      </c>
      <c r="AJ787" s="1488">
        <f t="shared" si="274"/>
        <v>0</v>
      </c>
      <c r="AK787" s="1488">
        <f t="shared" si="275"/>
        <v>0</v>
      </c>
      <c r="AL787" s="1488">
        <f t="shared" si="272"/>
        <v>0</v>
      </c>
      <c r="AM787" s="1839"/>
    </row>
    <row r="788" spans="1:39" ht="11.25" hidden="1" customHeight="1" x14ac:dyDescent="0.2">
      <c r="A788" s="1429">
        <v>296</v>
      </c>
      <c r="B788" s="1049">
        <v>853</v>
      </c>
      <c r="C788" s="1487">
        <f>'НЗ 2-экз'!C783</f>
        <v>0</v>
      </c>
      <c r="D788" s="1487">
        <f>'НЗ 2-экз'!D783</f>
        <v>0</v>
      </c>
      <c r="E788" s="1487">
        <f>'НЗ 2-экз'!E783</f>
        <v>0</v>
      </c>
      <c r="F788" s="1487">
        <f>'НЗ 2-экз'!F783</f>
        <v>0</v>
      </c>
      <c r="G788" s="1487">
        <f>'НЗ 2-экз'!G783</f>
        <v>0</v>
      </c>
      <c r="H788" s="1487">
        <f>'НЗ 2-экз'!H783</f>
        <v>0</v>
      </c>
      <c r="I788" s="1487">
        <f>'НЗ 2-экз'!I783</f>
        <v>0</v>
      </c>
      <c r="J788" s="1487">
        <f>'НЗ 2-экз'!J783</f>
        <v>0</v>
      </c>
      <c r="K788" s="1487">
        <f>'НЗ 2-экз'!K783</f>
        <v>0</v>
      </c>
      <c r="L788" s="1487">
        <f>'НЗ 2-экз'!L783</f>
        <v>0</v>
      </c>
      <c r="M788" s="1487">
        <f>'НЗ 2-экз'!M783</f>
        <v>0</v>
      </c>
      <c r="N788" s="1487">
        <f>'НЗ 2-экз'!N783</f>
        <v>0</v>
      </c>
      <c r="O788" s="1487">
        <f>'НЗ 2-экз'!O783</f>
        <v>0</v>
      </c>
      <c r="P788" s="1487">
        <f>'НЗ 2-экз'!P783</f>
        <v>0</v>
      </c>
      <c r="Q788" s="1487">
        <f>'НЗ 2-экз'!Q783</f>
        <v>0</v>
      </c>
      <c r="R788" s="1487">
        <f>'НЗ 2-экз'!R783</f>
        <v>0</v>
      </c>
      <c r="S788" s="1487">
        <f>'НЗ 2-экз'!S783</f>
        <v>0</v>
      </c>
      <c r="T788" s="1487">
        <f>'НЗ 2-экз'!T783</f>
        <v>0</v>
      </c>
      <c r="U788" s="1487">
        <f>'НЗ 2-экз'!U783</f>
        <v>0</v>
      </c>
      <c r="V788" s="1487">
        <f>'НЗ 2-экз'!V783</f>
        <v>0</v>
      </c>
      <c r="W788" s="1487">
        <f>'НЗ 2-экз'!W783</f>
        <v>0</v>
      </c>
      <c r="X788" s="1487">
        <f>'НЗ 2-экз'!X783</f>
        <v>0</v>
      </c>
      <c r="Y788" s="1487">
        <f>'НЗ 2-экз'!Y783</f>
        <v>0</v>
      </c>
      <c r="Z788" s="1487">
        <f>'НЗ 2-экз'!Z783</f>
        <v>0</v>
      </c>
      <c r="AA788" s="1487">
        <f>'НЗ 2-экз'!AA783</f>
        <v>0</v>
      </c>
      <c r="AB788" s="1487">
        <f>'НЗ 2-экз'!AB783</f>
        <v>0</v>
      </c>
      <c r="AC788" s="1487">
        <f>'НЗ 2-экз'!AC783</f>
        <v>0</v>
      </c>
      <c r="AD788" s="1487">
        <f>'НЗ 2-экз'!AD783</f>
        <v>0</v>
      </c>
      <c r="AE788" s="1488"/>
      <c r="AF788" s="1488"/>
      <c r="AG788" s="1488">
        <f t="shared" si="270"/>
        <v>0</v>
      </c>
      <c r="AH788" s="1488">
        <f t="shared" si="273"/>
        <v>0</v>
      </c>
      <c r="AI788" s="1488">
        <f t="shared" si="271"/>
        <v>0</v>
      </c>
      <c r="AJ788" s="1488">
        <f t="shared" si="274"/>
        <v>0</v>
      </c>
      <c r="AK788" s="1488">
        <f t="shared" si="275"/>
        <v>0</v>
      </c>
      <c r="AL788" s="1488">
        <f t="shared" si="272"/>
        <v>0</v>
      </c>
      <c r="AM788" s="1839"/>
    </row>
    <row r="789" spans="1:39" ht="11.25" hidden="1" customHeight="1" x14ac:dyDescent="0.2">
      <c r="A789" s="1425">
        <v>310</v>
      </c>
      <c r="B789" s="1057">
        <v>244</v>
      </c>
      <c r="C789" s="1487">
        <f>'НЗ 2-экз'!C784</f>
        <v>0</v>
      </c>
      <c r="D789" s="1487">
        <f>'НЗ 2-экз'!D784</f>
        <v>0</v>
      </c>
      <c r="E789" s="1487">
        <f>'НЗ 2-экз'!E784</f>
        <v>0</v>
      </c>
      <c r="F789" s="1487">
        <f>'НЗ 2-экз'!F784</f>
        <v>0</v>
      </c>
      <c r="G789" s="1487">
        <f>'НЗ 2-экз'!G784</f>
        <v>0</v>
      </c>
      <c r="H789" s="1487">
        <f>'НЗ 2-экз'!H784</f>
        <v>0</v>
      </c>
      <c r="I789" s="1487">
        <f>'НЗ 2-экз'!I784</f>
        <v>0</v>
      </c>
      <c r="J789" s="1487">
        <f>'НЗ 2-экз'!J784</f>
        <v>0</v>
      </c>
      <c r="K789" s="1487">
        <f>'НЗ 2-экз'!K784</f>
        <v>0</v>
      </c>
      <c r="L789" s="1487">
        <f>'НЗ 2-экз'!L784</f>
        <v>0</v>
      </c>
      <c r="M789" s="1487">
        <f>'НЗ 2-экз'!M784</f>
        <v>0</v>
      </c>
      <c r="N789" s="1487">
        <f>'НЗ 2-экз'!N784</f>
        <v>0</v>
      </c>
      <c r="O789" s="1487">
        <f>'НЗ 2-экз'!O784</f>
        <v>0</v>
      </c>
      <c r="P789" s="1487">
        <f>'НЗ 2-экз'!P784</f>
        <v>0</v>
      </c>
      <c r="Q789" s="1487">
        <f>'НЗ 2-экз'!Q784</f>
        <v>0</v>
      </c>
      <c r="R789" s="1487">
        <f>'НЗ 2-экз'!R784</f>
        <v>0</v>
      </c>
      <c r="S789" s="1487">
        <f>'НЗ 2-экз'!S784</f>
        <v>0</v>
      </c>
      <c r="T789" s="1487">
        <f>'НЗ 2-экз'!T784</f>
        <v>0</v>
      </c>
      <c r="U789" s="1487">
        <f>'НЗ 2-экз'!U784</f>
        <v>0</v>
      </c>
      <c r="V789" s="1487">
        <f>'НЗ 2-экз'!V784</f>
        <v>0</v>
      </c>
      <c r="W789" s="1487">
        <f>'НЗ 2-экз'!W784</f>
        <v>0</v>
      </c>
      <c r="X789" s="1487">
        <f>'НЗ 2-экз'!X784</f>
        <v>0</v>
      </c>
      <c r="Y789" s="1487">
        <f>'НЗ 2-экз'!Y784</f>
        <v>0</v>
      </c>
      <c r="Z789" s="1487">
        <f>'НЗ 2-экз'!Z784</f>
        <v>0</v>
      </c>
      <c r="AA789" s="1487">
        <f>'НЗ 2-экз'!AA784</f>
        <v>0</v>
      </c>
      <c r="AB789" s="1487">
        <f>'НЗ 2-экз'!AB784</f>
        <v>0</v>
      </c>
      <c r="AC789" s="1487">
        <f>'НЗ 2-экз'!AC784</f>
        <v>0</v>
      </c>
      <c r="AD789" s="1487">
        <f>'НЗ 2-экз'!AD784</f>
        <v>0</v>
      </c>
      <c r="AE789" s="1488"/>
      <c r="AF789" s="1488"/>
      <c r="AG789" s="1488">
        <f t="shared" si="270"/>
        <v>0</v>
      </c>
      <c r="AH789" s="1488">
        <f t="shared" si="273"/>
        <v>0</v>
      </c>
      <c r="AI789" s="1488">
        <f t="shared" si="271"/>
        <v>0</v>
      </c>
      <c r="AJ789" s="1488">
        <f t="shared" si="274"/>
        <v>0</v>
      </c>
      <c r="AK789" s="1488">
        <f t="shared" si="275"/>
        <v>0</v>
      </c>
      <c r="AL789" s="1488">
        <f t="shared" si="272"/>
        <v>0</v>
      </c>
      <c r="AM789" s="1839"/>
    </row>
    <row r="790" spans="1:39" ht="11.25" hidden="1" customHeight="1" x14ac:dyDescent="0.2">
      <c r="A790" s="1430">
        <v>320</v>
      </c>
      <c r="B790" s="1045">
        <v>244</v>
      </c>
      <c r="C790" s="1487">
        <f>'НЗ 2-экз'!C785</f>
        <v>0</v>
      </c>
      <c r="D790" s="1487">
        <f>'НЗ 2-экз'!D785</f>
        <v>0</v>
      </c>
      <c r="E790" s="1487">
        <f>'НЗ 2-экз'!E785</f>
        <v>0</v>
      </c>
      <c r="F790" s="1487">
        <f>'НЗ 2-экз'!F785</f>
        <v>0</v>
      </c>
      <c r="G790" s="1487">
        <f>'НЗ 2-экз'!G785</f>
        <v>0</v>
      </c>
      <c r="H790" s="1487">
        <f>'НЗ 2-экз'!H785</f>
        <v>0</v>
      </c>
      <c r="I790" s="1487">
        <f>'НЗ 2-экз'!I785</f>
        <v>0</v>
      </c>
      <c r="J790" s="1487">
        <f>'НЗ 2-экз'!J785</f>
        <v>0</v>
      </c>
      <c r="K790" s="1487">
        <f>'НЗ 2-экз'!K785</f>
        <v>0</v>
      </c>
      <c r="L790" s="1487">
        <f>'НЗ 2-экз'!L785</f>
        <v>0</v>
      </c>
      <c r="M790" s="1487">
        <f>'НЗ 2-экз'!M785</f>
        <v>0</v>
      </c>
      <c r="N790" s="1487">
        <f>'НЗ 2-экз'!N785</f>
        <v>0</v>
      </c>
      <c r="O790" s="1487">
        <f>'НЗ 2-экз'!O785</f>
        <v>0</v>
      </c>
      <c r="P790" s="1487">
        <f>'НЗ 2-экз'!P785</f>
        <v>0</v>
      </c>
      <c r="Q790" s="1487">
        <f>'НЗ 2-экз'!Q785</f>
        <v>0</v>
      </c>
      <c r="R790" s="1487">
        <f>'НЗ 2-экз'!R785</f>
        <v>0</v>
      </c>
      <c r="S790" s="1487">
        <f>'НЗ 2-экз'!S785</f>
        <v>0</v>
      </c>
      <c r="T790" s="1487">
        <f>'НЗ 2-экз'!T785</f>
        <v>0</v>
      </c>
      <c r="U790" s="1487">
        <f>'НЗ 2-экз'!U785</f>
        <v>0</v>
      </c>
      <c r="V790" s="1487">
        <f>'НЗ 2-экз'!V785</f>
        <v>0</v>
      </c>
      <c r="W790" s="1487">
        <f>'НЗ 2-экз'!W785</f>
        <v>0</v>
      </c>
      <c r="X790" s="1487">
        <f>'НЗ 2-экз'!X785</f>
        <v>0</v>
      </c>
      <c r="Y790" s="1487">
        <f>'НЗ 2-экз'!Y785</f>
        <v>0</v>
      </c>
      <c r="Z790" s="1487">
        <f>'НЗ 2-экз'!Z785</f>
        <v>0</v>
      </c>
      <c r="AA790" s="1487">
        <f>'НЗ 2-экз'!AA785</f>
        <v>0</v>
      </c>
      <c r="AB790" s="1487">
        <f>'НЗ 2-экз'!AB785</f>
        <v>0</v>
      </c>
      <c r="AC790" s="1487">
        <f>'НЗ 2-экз'!AC785</f>
        <v>0</v>
      </c>
      <c r="AD790" s="1487">
        <f>'НЗ 2-экз'!AD785</f>
        <v>0</v>
      </c>
      <c r="AE790" s="1488"/>
      <c r="AF790" s="1488"/>
      <c r="AG790" s="1488">
        <f t="shared" si="270"/>
        <v>0</v>
      </c>
      <c r="AH790" s="1488">
        <f t="shared" si="273"/>
        <v>0</v>
      </c>
      <c r="AI790" s="1488">
        <f t="shared" si="271"/>
        <v>0</v>
      </c>
      <c r="AJ790" s="1488">
        <f t="shared" si="274"/>
        <v>0</v>
      </c>
      <c r="AK790" s="1488">
        <f t="shared" si="275"/>
        <v>0</v>
      </c>
      <c r="AL790" s="1488">
        <f t="shared" si="272"/>
        <v>0</v>
      </c>
      <c r="AM790" s="1839"/>
    </row>
    <row r="791" spans="1:39" ht="11.25" hidden="1" customHeight="1" x14ac:dyDescent="0.2">
      <c r="A791" s="1425">
        <v>340</v>
      </c>
      <c r="B791" s="1057">
        <v>244</v>
      </c>
      <c r="C791" s="1487">
        <f>'НЗ 2-экз'!C786</f>
        <v>0</v>
      </c>
      <c r="D791" s="1487">
        <f>'НЗ 2-экз'!D786</f>
        <v>0</v>
      </c>
      <c r="E791" s="1487">
        <f>'НЗ 2-экз'!E786</f>
        <v>0</v>
      </c>
      <c r="F791" s="1487">
        <f>'НЗ 2-экз'!F786</f>
        <v>0</v>
      </c>
      <c r="G791" s="1487">
        <f>'НЗ 2-экз'!G786</f>
        <v>0</v>
      </c>
      <c r="H791" s="1487">
        <f>'НЗ 2-экз'!H786</f>
        <v>0</v>
      </c>
      <c r="I791" s="1487">
        <f>'НЗ 2-экз'!I786</f>
        <v>0</v>
      </c>
      <c r="J791" s="1487">
        <f>'НЗ 2-экз'!J786</f>
        <v>0</v>
      </c>
      <c r="K791" s="1487">
        <f>'НЗ 2-экз'!K786</f>
        <v>0</v>
      </c>
      <c r="L791" s="1487">
        <f>'НЗ 2-экз'!L786</f>
        <v>0</v>
      </c>
      <c r="M791" s="1487">
        <f>'НЗ 2-экз'!M786</f>
        <v>0</v>
      </c>
      <c r="N791" s="1487">
        <f>'НЗ 2-экз'!N786</f>
        <v>0</v>
      </c>
      <c r="O791" s="1487">
        <f>'НЗ 2-экз'!O786</f>
        <v>0</v>
      </c>
      <c r="P791" s="1487">
        <f>'НЗ 2-экз'!P786</f>
        <v>0</v>
      </c>
      <c r="Q791" s="1487">
        <f>'НЗ 2-экз'!Q786</f>
        <v>0</v>
      </c>
      <c r="R791" s="1487">
        <f>'НЗ 2-экз'!R786</f>
        <v>0</v>
      </c>
      <c r="S791" s="1487">
        <f>'НЗ 2-экз'!S786</f>
        <v>0</v>
      </c>
      <c r="T791" s="1487">
        <f>'НЗ 2-экз'!T786</f>
        <v>0</v>
      </c>
      <c r="U791" s="1487">
        <f>'НЗ 2-экз'!U786</f>
        <v>0</v>
      </c>
      <c r="V791" s="1487">
        <f>'НЗ 2-экз'!V786</f>
        <v>0</v>
      </c>
      <c r="W791" s="1487">
        <f>'НЗ 2-экз'!W786</f>
        <v>0</v>
      </c>
      <c r="X791" s="1487">
        <f>'НЗ 2-экз'!X786</f>
        <v>0</v>
      </c>
      <c r="Y791" s="1487">
        <f>'НЗ 2-экз'!Y786</f>
        <v>0</v>
      </c>
      <c r="Z791" s="1487">
        <f>'НЗ 2-экз'!Z786</f>
        <v>0</v>
      </c>
      <c r="AA791" s="1487">
        <f>'НЗ 2-экз'!AA786</f>
        <v>0</v>
      </c>
      <c r="AB791" s="1487">
        <f>'НЗ 2-экз'!AB786</f>
        <v>0</v>
      </c>
      <c r="AC791" s="1487">
        <f>'НЗ 2-экз'!AC786</f>
        <v>0</v>
      </c>
      <c r="AD791" s="1487">
        <f>'НЗ 2-экз'!AD786</f>
        <v>0</v>
      </c>
      <c r="AE791" s="1488"/>
      <c r="AF791" s="1488"/>
      <c r="AG791" s="1488">
        <f t="shared" si="270"/>
        <v>0</v>
      </c>
      <c r="AH791" s="1488">
        <f t="shared" si="273"/>
        <v>0</v>
      </c>
      <c r="AI791" s="1488">
        <f t="shared" si="271"/>
        <v>0</v>
      </c>
      <c r="AJ791" s="1488">
        <f t="shared" si="274"/>
        <v>0</v>
      </c>
      <c r="AK791" s="1488">
        <f t="shared" si="275"/>
        <v>0</v>
      </c>
      <c r="AL791" s="1488">
        <f t="shared" si="272"/>
        <v>0</v>
      </c>
      <c r="AM791" s="1839"/>
    </row>
    <row r="792" spans="1:39" ht="11.25" hidden="1" customHeight="1" x14ac:dyDescent="0.2">
      <c r="A792" s="1425">
        <v>341</v>
      </c>
      <c r="B792" s="1057">
        <v>244</v>
      </c>
      <c r="C792" s="1487">
        <f>'НЗ 2-экз'!C787</f>
        <v>0</v>
      </c>
      <c r="D792" s="1487">
        <f>'НЗ 2-экз'!D787</f>
        <v>0</v>
      </c>
      <c r="E792" s="1487">
        <f>'НЗ 2-экз'!E787</f>
        <v>0</v>
      </c>
      <c r="F792" s="1487">
        <f>'НЗ 2-экз'!F787</f>
        <v>0</v>
      </c>
      <c r="G792" s="1487">
        <f>'НЗ 2-экз'!G787</f>
        <v>0</v>
      </c>
      <c r="H792" s="1487">
        <f>'НЗ 2-экз'!H787</f>
        <v>0</v>
      </c>
      <c r="I792" s="1487">
        <f>'НЗ 2-экз'!I787</f>
        <v>0</v>
      </c>
      <c r="J792" s="1487">
        <f>'НЗ 2-экз'!J787</f>
        <v>0</v>
      </c>
      <c r="K792" s="1487">
        <f>'НЗ 2-экз'!K787</f>
        <v>0</v>
      </c>
      <c r="L792" s="1487">
        <f>'НЗ 2-экз'!L787</f>
        <v>0</v>
      </c>
      <c r="M792" s="1487">
        <f>'НЗ 2-экз'!M787</f>
        <v>0</v>
      </c>
      <c r="N792" s="1487">
        <f>'НЗ 2-экз'!N787</f>
        <v>0</v>
      </c>
      <c r="O792" s="1487">
        <f>'НЗ 2-экз'!O787</f>
        <v>0</v>
      </c>
      <c r="P792" s="1487">
        <f>'НЗ 2-экз'!P787</f>
        <v>0</v>
      </c>
      <c r="Q792" s="1487">
        <f>'НЗ 2-экз'!Q787</f>
        <v>0</v>
      </c>
      <c r="R792" s="1487">
        <f>'НЗ 2-экз'!R787</f>
        <v>0</v>
      </c>
      <c r="S792" s="1487">
        <f>'НЗ 2-экз'!S787</f>
        <v>0</v>
      </c>
      <c r="T792" s="1487">
        <f>'НЗ 2-экз'!T787</f>
        <v>0</v>
      </c>
      <c r="U792" s="1487">
        <f>'НЗ 2-экз'!U787</f>
        <v>0</v>
      </c>
      <c r="V792" s="1487">
        <f>'НЗ 2-экз'!V787</f>
        <v>0</v>
      </c>
      <c r="W792" s="1487">
        <f>'НЗ 2-экз'!W787</f>
        <v>0</v>
      </c>
      <c r="X792" s="1487">
        <f>'НЗ 2-экз'!X787</f>
        <v>0</v>
      </c>
      <c r="Y792" s="1487">
        <f>'НЗ 2-экз'!Y787</f>
        <v>0</v>
      </c>
      <c r="Z792" s="1487">
        <f>'НЗ 2-экз'!Z787</f>
        <v>0</v>
      </c>
      <c r="AA792" s="1487">
        <f>'НЗ 2-экз'!AA787</f>
        <v>0</v>
      </c>
      <c r="AB792" s="1487">
        <f>'НЗ 2-экз'!AB787</f>
        <v>0</v>
      </c>
      <c r="AC792" s="1487">
        <f>'НЗ 2-экз'!AC787</f>
        <v>0</v>
      </c>
      <c r="AD792" s="1487">
        <f>'НЗ 2-экз'!AD787</f>
        <v>0</v>
      </c>
      <c r="AE792" s="1488"/>
      <c r="AF792" s="1488"/>
      <c r="AG792" s="1488">
        <f t="shared" si="270"/>
        <v>0</v>
      </c>
      <c r="AH792" s="1488">
        <f t="shared" si="273"/>
        <v>0</v>
      </c>
      <c r="AI792" s="1488">
        <f t="shared" si="271"/>
        <v>0</v>
      </c>
      <c r="AJ792" s="1488">
        <f t="shared" si="274"/>
        <v>0</v>
      </c>
      <c r="AK792" s="1488">
        <f t="shared" si="275"/>
        <v>0</v>
      </c>
      <c r="AL792" s="1488">
        <f t="shared" si="272"/>
        <v>0</v>
      </c>
      <c r="AM792" s="1839"/>
    </row>
    <row r="793" spans="1:39" ht="11.25" hidden="1" customHeight="1" x14ac:dyDescent="0.2">
      <c r="A793" s="1425">
        <v>342</v>
      </c>
      <c r="B793" s="1057">
        <v>244</v>
      </c>
      <c r="C793" s="1487">
        <f>'НЗ 2-экз'!C788</f>
        <v>0</v>
      </c>
      <c r="D793" s="1487">
        <f>'НЗ 2-экз'!D788</f>
        <v>0</v>
      </c>
      <c r="E793" s="1487">
        <f>'НЗ 2-экз'!E788</f>
        <v>0</v>
      </c>
      <c r="F793" s="1487">
        <f>'НЗ 2-экз'!F788</f>
        <v>0</v>
      </c>
      <c r="G793" s="1487">
        <f>'НЗ 2-экз'!G788</f>
        <v>0</v>
      </c>
      <c r="H793" s="1487">
        <f>'НЗ 2-экз'!H788</f>
        <v>0</v>
      </c>
      <c r="I793" s="1487">
        <f>'НЗ 2-экз'!I788</f>
        <v>0</v>
      </c>
      <c r="J793" s="1487">
        <f>'НЗ 2-экз'!J788</f>
        <v>0</v>
      </c>
      <c r="K793" s="1487">
        <f>'НЗ 2-экз'!K788</f>
        <v>0</v>
      </c>
      <c r="L793" s="1487">
        <f>'НЗ 2-экз'!L788</f>
        <v>0</v>
      </c>
      <c r="M793" s="1487">
        <f>'НЗ 2-экз'!M788</f>
        <v>0</v>
      </c>
      <c r="N793" s="1487">
        <f>'НЗ 2-экз'!N788</f>
        <v>0</v>
      </c>
      <c r="O793" s="1487">
        <f>'НЗ 2-экз'!O788</f>
        <v>0</v>
      </c>
      <c r="P793" s="1487">
        <f>'НЗ 2-экз'!P788</f>
        <v>0</v>
      </c>
      <c r="Q793" s="1487">
        <f>'НЗ 2-экз'!Q788</f>
        <v>0</v>
      </c>
      <c r="R793" s="1487">
        <f>'НЗ 2-экз'!R788</f>
        <v>0</v>
      </c>
      <c r="S793" s="1487">
        <f>'НЗ 2-экз'!S788</f>
        <v>0</v>
      </c>
      <c r="T793" s="1487">
        <f>'НЗ 2-экз'!T788</f>
        <v>0</v>
      </c>
      <c r="U793" s="1487">
        <f>'НЗ 2-экз'!U788</f>
        <v>0</v>
      </c>
      <c r="V793" s="1487">
        <f>'НЗ 2-экз'!V788</f>
        <v>0</v>
      </c>
      <c r="W793" s="1487">
        <f>'НЗ 2-экз'!W788</f>
        <v>0</v>
      </c>
      <c r="X793" s="1487">
        <f>'НЗ 2-экз'!X788</f>
        <v>0</v>
      </c>
      <c r="Y793" s="1487">
        <f>'НЗ 2-экз'!Y788</f>
        <v>0</v>
      </c>
      <c r="Z793" s="1487">
        <f>'НЗ 2-экз'!Z788</f>
        <v>0</v>
      </c>
      <c r="AA793" s="1487">
        <f>'НЗ 2-экз'!AA788</f>
        <v>0</v>
      </c>
      <c r="AB793" s="1487">
        <f>'НЗ 2-экз'!AB788</f>
        <v>0</v>
      </c>
      <c r="AC793" s="1487">
        <f>'НЗ 2-экз'!AC788</f>
        <v>0</v>
      </c>
      <c r="AD793" s="1487">
        <f>'НЗ 2-экз'!AD788</f>
        <v>0</v>
      </c>
      <c r="AE793" s="1488"/>
      <c r="AF793" s="1488"/>
      <c r="AG793" s="1488">
        <f t="shared" si="270"/>
        <v>0</v>
      </c>
      <c r="AH793" s="1488">
        <f t="shared" si="273"/>
        <v>0</v>
      </c>
      <c r="AI793" s="1488">
        <f t="shared" si="271"/>
        <v>0</v>
      </c>
      <c r="AJ793" s="1488">
        <f t="shared" si="274"/>
        <v>0</v>
      </c>
      <c r="AK793" s="1488">
        <f t="shared" si="275"/>
        <v>0</v>
      </c>
      <c r="AL793" s="1488">
        <f t="shared" si="272"/>
        <v>0</v>
      </c>
      <c r="AM793" s="1839"/>
    </row>
    <row r="794" spans="1:39" ht="11.25" hidden="1" customHeight="1" x14ac:dyDescent="0.2">
      <c r="A794" s="1425">
        <v>343</v>
      </c>
      <c r="B794" s="1057">
        <v>244</v>
      </c>
      <c r="C794" s="1487">
        <f>'НЗ 2-экз'!C789</f>
        <v>0</v>
      </c>
      <c r="D794" s="1487">
        <f>'НЗ 2-экз'!D789</f>
        <v>0</v>
      </c>
      <c r="E794" s="1487">
        <f>'НЗ 2-экз'!E789</f>
        <v>0</v>
      </c>
      <c r="F794" s="1487">
        <f>'НЗ 2-экз'!F789</f>
        <v>0</v>
      </c>
      <c r="G794" s="1487">
        <f>'НЗ 2-экз'!G789</f>
        <v>0</v>
      </c>
      <c r="H794" s="1487">
        <f>'НЗ 2-экз'!H789</f>
        <v>0</v>
      </c>
      <c r="I794" s="1487">
        <f>'НЗ 2-экз'!I789</f>
        <v>0</v>
      </c>
      <c r="J794" s="1487">
        <f>'НЗ 2-экз'!J789</f>
        <v>0</v>
      </c>
      <c r="K794" s="1487">
        <f>'НЗ 2-экз'!K789</f>
        <v>0</v>
      </c>
      <c r="L794" s="1487">
        <f>'НЗ 2-экз'!L789</f>
        <v>0</v>
      </c>
      <c r="M794" s="1487">
        <f>'НЗ 2-экз'!M789</f>
        <v>0</v>
      </c>
      <c r="N794" s="1487">
        <f>'НЗ 2-экз'!N789</f>
        <v>0</v>
      </c>
      <c r="O794" s="1487">
        <f>'НЗ 2-экз'!O789</f>
        <v>0</v>
      </c>
      <c r="P794" s="1487">
        <f>'НЗ 2-экз'!P789</f>
        <v>0</v>
      </c>
      <c r="Q794" s="1487">
        <f>'НЗ 2-экз'!Q789</f>
        <v>0</v>
      </c>
      <c r="R794" s="1487">
        <f>'НЗ 2-экз'!R789</f>
        <v>0</v>
      </c>
      <c r="S794" s="1487">
        <f>'НЗ 2-экз'!S789</f>
        <v>0</v>
      </c>
      <c r="T794" s="1487">
        <f>'НЗ 2-экз'!T789</f>
        <v>0</v>
      </c>
      <c r="U794" s="1487">
        <f>'НЗ 2-экз'!U789</f>
        <v>0</v>
      </c>
      <c r="V794" s="1487">
        <f>'НЗ 2-экз'!V789</f>
        <v>0</v>
      </c>
      <c r="W794" s="1487">
        <f>'НЗ 2-экз'!W789</f>
        <v>0</v>
      </c>
      <c r="X794" s="1487">
        <f>'НЗ 2-экз'!X789</f>
        <v>0</v>
      </c>
      <c r="Y794" s="1487">
        <f>'НЗ 2-экз'!Y789</f>
        <v>0</v>
      </c>
      <c r="Z794" s="1487">
        <f>'НЗ 2-экз'!Z789</f>
        <v>0</v>
      </c>
      <c r="AA794" s="1487">
        <f>'НЗ 2-экз'!AA789</f>
        <v>0</v>
      </c>
      <c r="AB794" s="1487">
        <f>'НЗ 2-экз'!AB789</f>
        <v>0</v>
      </c>
      <c r="AC794" s="1487">
        <f>'НЗ 2-экз'!AC789</f>
        <v>0</v>
      </c>
      <c r="AD794" s="1487">
        <f>'НЗ 2-экз'!AD789</f>
        <v>0</v>
      </c>
      <c r="AE794" s="1488"/>
      <c r="AF794" s="1488"/>
      <c r="AG794" s="1488">
        <f t="shared" si="270"/>
        <v>0</v>
      </c>
      <c r="AH794" s="1488">
        <f t="shared" si="273"/>
        <v>0</v>
      </c>
      <c r="AI794" s="1488">
        <f t="shared" si="271"/>
        <v>0</v>
      </c>
      <c r="AJ794" s="1488">
        <f t="shared" si="274"/>
        <v>0</v>
      </c>
      <c r="AK794" s="1488">
        <f t="shared" si="275"/>
        <v>0</v>
      </c>
      <c r="AL794" s="1488">
        <f t="shared" si="272"/>
        <v>0</v>
      </c>
      <c r="AM794" s="1839"/>
    </row>
    <row r="795" spans="1:39" ht="11.25" hidden="1" customHeight="1" x14ac:dyDescent="0.2">
      <c r="A795" s="1425">
        <v>344</v>
      </c>
      <c r="B795" s="1057">
        <v>244</v>
      </c>
      <c r="C795" s="1487">
        <f>'НЗ 2-экз'!C790</f>
        <v>0</v>
      </c>
      <c r="D795" s="1487">
        <f>'НЗ 2-экз'!D790</f>
        <v>0</v>
      </c>
      <c r="E795" s="1487">
        <f>'НЗ 2-экз'!E790</f>
        <v>0</v>
      </c>
      <c r="F795" s="1487">
        <f>'НЗ 2-экз'!F790</f>
        <v>0</v>
      </c>
      <c r="G795" s="1487">
        <f>'НЗ 2-экз'!G790</f>
        <v>0</v>
      </c>
      <c r="H795" s="1487">
        <f>'НЗ 2-экз'!H790</f>
        <v>0</v>
      </c>
      <c r="I795" s="1487">
        <f>'НЗ 2-экз'!I790</f>
        <v>0</v>
      </c>
      <c r="J795" s="1487">
        <f>'НЗ 2-экз'!J790</f>
        <v>0</v>
      </c>
      <c r="K795" s="1487">
        <f>'НЗ 2-экз'!K790</f>
        <v>0</v>
      </c>
      <c r="L795" s="1487">
        <f>'НЗ 2-экз'!L790</f>
        <v>0</v>
      </c>
      <c r="M795" s="1487">
        <f>'НЗ 2-экз'!M790</f>
        <v>0</v>
      </c>
      <c r="N795" s="1487">
        <f>'НЗ 2-экз'!N790</f>
        <v>0</v>
      </c>
      <c r="O795" s="1487">
        <f>'НЗ 2-экз'!O790</f>
        <v>0</v>
      </c>
      <c r="P795" s="1487">
        <f>'НЗ 2-экз'!P790</f>
        <v>0</v>
      </c>
      <c r="Q795" s="1487">
        <f>'НЗ 2-экз'!Q790</f>
        <v>0</v>
      </c>
      <c r="R795" s="1487">
        <f>'НЗ 2-экз'!R790</f>
        <v>0</v>
      </c>
      <c r="S795" s="1487">
        <f>'НЗ 2-экз'!S790</f>
        <v>0</v>
      </c>
      <c r="T795" s="1487">
        <f>'НЗ 2-экз'!T790</f>
        <v>0</v>
      </c>
      <c r="U795" s="1487">
        <f>'НЗ 2-экз'!U790</f>
        <v>0</v>
      </c>
      <c r="V795" s="1487">
        <f>'НЗ 2-экз'!V790</f>
        <v>0</v>
      </c>
      <c r="W795" s="1487">
        <f>'НЗ 2-экз'!W790</f>
        <v>0</v>
      </c>
      <c r="X795" s="1487">
        <f>'НЗ 2-экз'!X790</f>
        <v>0</v>
      </c>
      <c r="Y795" s="1487">
        <f>'НЗ 2-экз'!Y790</f>
        <v>0</v>
      </c>
      <c r="Z795" s="1487">
        <f>'НЗ 2-экз'!Z790</f>
        <v>0</v>
      </c>
      <c r="AA795" s="1487">
        <f>'НЗ 2-экз'!AA790</f>
        <v>0</v>
      </c>
      <c r="AB795" s="1487">
        <f>'НЗ 2-экз'!AB790</f>
        <v>0</v>
      </c>
      <c r="AC795" s="1487">
        <f>'НЗ 2-экз'!AC790</f>
        <v>0</v>
      </c>
      <c r="AD795" s="1487">
        <f>'НЗ 2-экз'!AD790</f>
        <v>0</v>
      </c>
      <c r="AE795" s="1488"/>
      <c r="AF795" s="1488"/>
      <c r="AG795" s="1488">
        <f t="shared" si="270"/>
        <v>0</v>
      </c>
      <c r="AH795" s="1488">
        <f t="shared" si="273"/>
        <v>0</v>
      </c>
      <c r="AI795" s="1488">
        <f t="shared" si="271"/>
        <v>0</v>
      </c>
      <c r="AJ795" s="1488">
        <f t="shared" si="274"/>
        <v>0</v>
      </c>
      <c r="AK795" s="1488">
        <f t="shared" si="275"/>
        <v>0</v>
      </c>
      <c r="AL795" s="1488">
        <f t="shared" si="272"/>
        <v>0</v>
      </c>
      <c r="AM795" s="1839"/>
    </row>
    <row r="796" spans="1:39" ht="11.25" hidden="1" customHeight="1" x14ac:dyDescent="0.2">
      <c r="A796" s="1425">
        <v>345</v>
      </c>
      <c r="B796" s="1057">
        <v>244</v>
      </c>
      <c r="C796" s="1487">
        <f>'НЗ 2-экз'!C791</f>
        <v>0</v>
      </c>
      <c r="D796" s="1487">
        <f>'НЗ 2-экз'!D791</f>
        <v>0</v>
      </c>
      <c r="E796" s="1487">
        <f>'НЗ 2-экз'!E791</f>
        <v>0</v>
      </c>
      <c r="F796" s="1487">
        <f>'НЗ 2-экз'!F791</f>
        <v>0</v>
      </c>
      <c r="G796" s="1487">
        <f>'НЗ 2-экз'!G791</f>
        <v>0</v>
      </c>
      <c r="H796" s="1487">
        <f>'НЗ 2-экз'!H791</f>
        <v>0</v>
      </c>
      <c r="I796" s="1487">
        <f>'НЗ 2-экз'!I791</f>
        <v>0</v>
      </c>
      <c r="J796" s="1487">
        <f>'НЗ 2-экз'!J791</f>
        <v>0</v>
      </c>
      <c r="K796" s="1487">
        <f>'НЗ 2-экз'!K791</f>
        <v>0</v>
      </c>
      <c r="L796" s="1487">
        <f>'НЗ 2-экз'!L791</f>
        <v>0</v>
      </c>
      <c r="M796" s="1487">
        <f>'НЗ 2-экз'!M791</f>
        <v>0</v>
      </c>
      <c r="N796" s="1487">
        <f>'НЗ 2-экз'!N791</f>
        <v>0</v>
      </c>
      <c r="O796" s="1487">
        <f>'НЗ 2-экз'!O791</f>
        <v>0</v>
      </c>
      <c r="P796" s="1487">
        <f>'НЗ 2-экз'!P791</f>
        <v>0</v>
      </c>
      <c r="Q796" s="1487">
        <f>'НЗ 2-экз'!Q791</f>
        <v>0</v>
      </c>
      <c r="R796" s="1487">
        <f>'НЗ 2-экз'!R791</f>
        <v>0</v>
      </c>
      <c r="S796" s="1487">
        <f>'НЗ 2-экз'!S791</f>
        <v>0</v>
      </c>
      <c r="T796" s="1487">
        <f>'НЗ 2-экз'!T791</f>
        <v>0</v>
      </c>
      <c r="U796" s="1487">
        <f>'НЗ 2-экз'!U791</f>
        <v>0</v>
      </c>
      <c r="V796" s="1487">
        <f>'НЗ 2-экз'!V791</f>
        <v>0</v>
      </c>
      <c r="W796" s="1487">
        <f>'НЗ 2-экз'!W791</f>
        <v>0</v>
      </c>
      <c r="X796" s="1487">
        <f>'НЗ 2-экз'!X791</f>
        <v>0</v>
      </c>
      <c r="Y796" s="1487">
        <f>'НЗ 2-экз'!Y791</f>
        <v>0</v>
      </c>
      <c r="Z796" s="1487">
        <f>'НЗ 2-экз'!Z791</f>
        <v>0</v>
      </c>
      <c r="AA796" s="1487">
        <f>'НЗ 2-экз'!AA791</f>
        <v>0</v>
      </c>
      <c r="AB796" s="1487">
        <f>'НЗ 2-экз'!AB791</f>
        <v>0</v>
      </c>
      <c r="AC796" s="1487">
        <f>'НЗ 2-экз'!AC791</f>
        <v>0</v>
      </c>
      <c r="AD796" s="1487">
        <f>'НЗ 2-экз'!AD791</f>
        <v>0</v>
      </c>
      <c r="AE796" s="1488"/>
      <c r="AF796" s="1488"/>
      <c r="AG796" s="1488">
        <f t="shared" si="270"/>
        <v>0</v>
      </c>
      <c r="AH796" s="1488">
        <f t="shared" si="273"/>
        <v>0</v>
      </c>
      <c r="AI796" s="1488">
        <f t="shared" si="271"/>
        <v>0</v>
      </c>
      <c r="AJ796" s="1488">
        <f t="shared" si="274"/>
        <v>0</v>
      </c>
      <c r="AK796" s="1488">
        <f t="shared" si="275"/>
        <v>0</v>
      </c>
      <c r="AL796" s="1488">
        <f t="shared" si="272"/>
        <v>0</v>
      </c>
      <c r="AM796" s="1839"/>
    </row>
    <row r="797" spans="1:39" ht="11.25" hidden="1" customHeight="1" x14ac:dyDescent="0.2">
      <c r="A797" s="1425">
        <v>346</v>
      </c>
      <c r="B797" s="1057">
        <v>244</v>
      </c>
      <c r="C797" s="1487">
        <f>'НЗ 2-экз'!C792</f>
        <v>0</v>
      </c>
      <c r="D797" s="1487">
        <f>'НЗ 2-экз'!D792</f>
        <v>0</v>
      </c>
      <c r="E797" s="1487">
        <f>'НЗ 2-экз'!E792</f>
        <v>0</v>
      </c>
      <c r="F797" s="1487">
        <f>'НЗ 2-экз'!F792</f>
        <v>0</v>
      </c>
      <c r="G797" s="1487">
        <f>'НЗ 2-экз'!G792</f>
        <v>0</v>
      </c>
      <c r="H797" s="1487">
        <f>'НЗ 2-экз'!H792</f>
        <v>0</v>
      </c>
      <c r="I797" s="1487">
        <f>'НЗ 2-экз'!I792</f>
        <v>0</v>
      </c>
      <c r="J797" s="1487">
        <f>'НЗ 2-экз'!J792</f>
        <v>0</v>
      </c>
      <c r="K797" s="1487">
        <f>'НЗ 2-экз'!K792</f>
        <v>0</v>
      </c>
      <c r="L797" s="1487">
        <f>'НЗ 2-экз'!L792</f>
        <v>0</v>
      </c>
      <c r="M797" s="1487">
        <f>'НЗ 2-экз'!M792</f>
        <v>0</v>
      </c>
      <c r="N797" s="1487">
        <f>'НЗ 2-экз'!N792</f>
        <v>0</v>
      </c>
      <c r="O797" s="1487">
        <f>'НЗ 2-экз'!O792</f>
        <v>0</v>
      </c>
      <c r="P797" s="1487">
        <f>'НЗ 2-экз'!P792</f>
        <v>0</v>
      </c>
      <c r="Q797" s="1487">
        <f>'НЗ 2-экз'!Q792</f>
        <v>0</v>
      </c>
      <c r="R797" s="1487">
        <f>'НЗ 2-экз'!R792</f>
        <v>0</v>
      </c>
      <c r="S797" s="1487">
        <f>'НЗ 2-экз'!S792</f>
        <v>0</v>
      </c>
      <c r="T797" s="1487">
        <f>'НЗ 2-экз'!T792</f>
        <v>0</v>
      </c>
      <c r="U797" s="1487">
        <f>'НЗ 2-экз'!U792</f>
        <v>0</v>
      </c>
      <c r="V797" s="1487">
        <f>'НЗ 2-экз'!V792</f>
        <v>0</v>
      </c>
      <c r="W797" s="1487">
        <f>'НЗ 2-экз'!W792</f>
        <v>0</v>
      </c>
      <c r="X797" s="1487">
        <f>'НЗ 2-экз'!X792</f>
        <v>0</v>
      </c>
      <c r="Y797" s="1487">
        <f>'НЗ 2-экз'!Y792</f>
        <v>0</v>
      </c>
      <c r="Z797" s="1487">
        <f>'НЗ 2-экз'!Z792</f>
        <v>0</v>
      </c>
      <c r="AA797" s="1487">
        <f>'НЗ 2-экз'!AA792</f>
        <v>0</v>
      </c>
      <c r="AB797" s="1487">
        <f>'НЗ 2-экз'!AB792</f>
        <v>0</v>
      </c>
      <c r="AC797" s="1487">
        <f>'НЗ 2-экз'!AC792</f>
        <v>0</v>
      </c>
      <c r="AD797" s="1487">
        <f>'НЗ 2-экз'!AD792</f>
        <v>0</v>
      </c>
      <c r="AE797" s="1488"/>
      <c r="AF797" s="1488"/>
      <c r="AG797" s="1488">
        <f t="shared" si="270"/>
        <v>0</v>
      </c>
      <c r="AH797" s="1488">
        <f t="shared" si="273"/>
        <v>0</v>
      </c>
      <c r="AI797" s="1488">
        <f t="shared" si="271"/>
        <v>0</v>
      </c>
      <c r="AJ797" s="1488">
        <f t="shared" si="274"/>
        <v>0</v>
      </c>
      <c r="AK797" s="1488">
        <f t="shared" si="275"/>
        <v>0</v>
      </c>
      <c r="AL797" s="1488">
        <f t="shared" si="272"/>
        <v>0</v>
      </c>
      <c r="AM797" s="1839"/>
    </row>
    <row r="798" spans="1:39" ht="11.25" hidden="1" customHeight="1" x14ac:dyDescent="0.2">
      <c r="A798" s="1425">
        <v>349</v>
      </c>
      <c r="B798" s="1057">
        <v>244</v>
      </c>
      <c r="C798" s="1487">
        <f>'НЗ 2-экз'!C793</f>
        <v>0</v>
      </c>
      <c r="D798" s="1487">
        <f>'НЗ 2-экз'!D793</f>
        <v>0</v>
      </c>
      <c r="E798" s="1487">
        <f>'НЗ 2-экз'!E793</f>
        <v>0</v>
      </c>
      <c r="F798" s="1487">
        <f>'НЗ 2-экз'!F793</f>
        <v>0</v>
      </c>
      <c r="G798" s="1487">
        <f>'НЗ 2-экз'!G793</f>
        <v>0</v>
      </c>
      <c r="H798" s="1487">
        <f>'НЗ 2-экз'!H793</f>
        <v>0</v>
      </c>
      <c r="I798" s="1487">
        <f>'НЗ 2-экз'!I793</f>
        <v>0</v>
      </c>
      <c r="J798" s="1487">
        <f>'НЗ 2-экз'!J793</f>
        <v>0</v>
      </c>
      <c r="K798" s="1487">
        <f>'НЗ 2-экз'!K793</f>
        <v>0</v>
      </c>
      <c r="L798" s="1487">
        <f>'НЗ 2-экз'!L793</f>
        <v>0</v>
      </c>
      <c r="M798" s="1487">
        <f>'НЗ 2-экз'!M793</f>
        <v>0</v>
      </c>
      <c r="N798" s="1487">
        <f>'НЗ 2-экз'!N793</f>
        <v>0</v>
      </c>
      <c r="O798" s="1487">
        <f>'НЗ 2-экз'!O793</f>
        <v>0</v>
      </c>
      <c r="P798" s="1487">
        <f>'НЗ 2-экз'!P793</f>
        <v>0</v>
      </c>
      <c r="Q798" s="1487">
        <f>'НЗ 2-экз'!Q793</f>
        <v>0</v>
      </c>
      <c r="R798" s="1487">
        <f>'НЗ 2-экз'!R793</f>
        <v>0</v>
      </c>
      <c r="S798" s="1487">
        <f>'НЗ 2-экз'!S793</f>
        <v>0</v>
      </c>
      <c r="T798" s="1487">
        <f>'НЗ 2-экз'!T793</f>
        <v>0</v>
      </c>
      <c r="U798" s="1487">
        <f>'НЗ 2-экз'!U793</f>
        <v>0</v>
      </c>
      <c r="V798" s="1487">
        <f>'НЗ 2-экз'!V793</f>
        <v>0</v>
      </c>
      <c r="W798" s="1487">
        <f>'НЗ 2-экз'!W793</f>
        <v>0</v>
      </c>
      <c r="X798" s="1487">
        <f>'НЗ 2-экз'!X793</f>
        <v>0</v>
      </c>
      <c r="Y798" s="1487">
        <f>'НЗ 2-экз'!Y793</f>
        <v>0</v>
      </c>
      <c r="Z798" s="1487">
        <f>'НЗ 2-экз'!Z793</f>
        <v>0</v>
      </c>
      <c r="AA798" s="1487">
        <f>'НЗ 2-экз'!AA793</f>
        <v>0</v>
      </c>
      <c r="AB798" s="1487">
        <f>'НЗ 2-экз'!AB793</f>
        <v>0</v>
      </c>
      <c r="AC798" s="1487">
        <f>'НЗ 2-экз'!AC793</f>
        <v>0</v>
      </c>
      <c r="AD798" s="1487">
        <f>'НЗ 2-экз'!AD793</f>
        <v>0</v>
      </c>
      <c r="AE798" s="1488"/>
      <c r="AF798" s="1488"/>
      <c r="AG798" s="1488">
        <f t="shared" si="270"/>
        <v>0</v>
      </c>
      <c r="AH798" s="1488">
        <f t="shared" si="273"/>
        <v>0</v>
      </c>
      <c r="AI798" s="1488">
        <f t="shared" si="271"/>
        <v>0</v>
      </c>
      <c r="AJ798" s="1488">
        <f t="shared" si="274"/>
        <v>0</v>
      </c>
      <c r="AK798" s="1488">
        <f t="shared" si="275"/>
        <v>0</v>
      </c>
      <c r="AL798" s="1488">
        <f t="shared" si="272"/>
        <v>0</v>
      </c>
      <c r="AM798" s="1839"/>
    </row>
    <row r="799" spans="1:39" ht="11.25" hidden="1" customHeight="1" x14ac:dyDescent="0.2">
      <c r="A799" s="1431">
        <v>352</v>
      </c>
      <c r="B799" s="269">
        <v>244</v>
      </c>
      <c r="C799" s="1487">
        <f>'НЗ 2-экз'!C794</f>
        <v>0</v>
      </c>
      <c r="D799" s="1487">
        <f>'НЗ 2-экз'!D794</f>
        <v>0</v>
      </c>
      <c r="E799" s="1487">
        <f>'НЗ 2-экз'!E794</f>
        <v>0</v>
      </c>
      <c r="F799" s="1487">
        <f>'НЗ 2-экз'!F794</f>
        <v>0</v>
      </c>
      <c r="G799" s="1487">
        <f>'НЗ 2-экз'!G794</f>
        <v>0</v>
      </c>
      <c r="H799" s="1487">
        <f>'НЗ 2-экз'!H794</f>
        <v>0</v>
      </c>
      <c r="I799" s="1487">
        <f>'НЗ 2-экз'!I794</f>
        <v>0</v>
      </c>
      <c r="J799" s="1487">
        <f>'НЗ 2-экз'!J794</f>
        <v>0</v>
      </c>
      <c r="K799" s="1487">
        <f>'НЗ 2-экз'!K794</f>
        <v>0</v>
      </c>
      <c r="L799" s="1487">
        <f>'НЗ 2-экз'!L794</f>
        <v>0</v>
      </c>
      <c r="M799" s="1487">
        <f>'НЗ 2-экз'!M794</f>
        <v>0</v>
      </c>
      <c r="N799" s="1487">
        <f>'НЗ 2-экз'!N794</f>
        <v>0</v>
      </c>
      <c r="O799" s="1487">
        <f>'НЗ 2-экз'!O794</f>
        <v>0</v>
      </c>
      <c r="P799" s="1487">
        <f>'НЗ 2-экз'!P794</f>
        <v>0</v>
      </c>
      <c r="Q799" s="1487">
        <f>'НЗ 2-экз'!Q794</f>
        <v>0</v>
      </c>
      <c r="R799" s="1487">
        <f>'НЗ 2-экз'!R794</f>
        <v>0</v>
      </c>
      <c r="S799" s="1487">
        <f>'НЗ 2-экз'!S794</f>
        <v>0</v>
      </c>
      <c r="T799" s="1487">
        <f>'НЗ 2-экз'!T794</f>
        <v>0</v>
      </c>
      <c r="U799" s="1487">
        <f>'НЗ 2-экз'!U794</f>
        <v>0</v>
      </c>
      <c r="V799" s="1487">
        <f>'НЗ 2-экз'!V794</f>
        <v>0</v>
      </c>
      <c r="W799" s="1487">
        <f>'НЗ 2-экз'!W794</f>
        <v>0</v>
      </c>
      <c r="X799" s="1487">
        <f>'НЗ 2-экз'!X794</f>
        <v>0</v>
      </c>
      <c r="Y799" s="1487">
        <f>'НЗ 2-экз'!Y794</f>
        <v>0</v>
      </c>
      <c r="Z799" s="1487">
        <f>'НЗ 2-экз'!Z794</f>
        <v>0</v>
      </c>
      <c r="AA799" s="1487">
        <f>'НЗ 2-экз'!AA794</f>
        <v>0</v>
      </c>
      <c r="AB799" s="1487">
        <f>'НЗ 2-экз'!AB794</f>
        <v>0</v>
      </c>
      <c r="AC799" s="1487">
        <f>'НЗ 2-экз'!AC794</f>
        <v>0</v>
      </c>
      <c r="AD799" s="1487">
        <f>'НЗ 2-экз'!AD794</f>
        <v>0</v>
      </c>
      <c r="AE799" s="1488"/>
      <c r="AF799" s="1488"/>
      <c r="AG799" s="1488">
        <f t="shared" si="270"/>
        <v>0</v>
      </c>
      <c r="AH799" s="1488">
        <f>Z799+AD799</f>
        <v>0</v>
      </c>
      <c r="AI799" s="1488">
        <f t="shared" si="271"/>
        <v>0</v>
      </c>
      <c r="AJ799" s="1488">
        <f>AC799</f>
        <v>0</v>
      </c>
      <c r="AK799" s="1488">
        <f>SUM(Y799:AD799)</f>
        <v>0</v>
      </c>
      <c r="AL799" s="1488">
        <f t="shared" si="272"/>
        <v>0</v>
      </c>
      <c r="AM799" s="1839"/>
    </row>
    <row r="800" spans="1:39" ht="11.25" hidden="1" customHeight="1" x14ac:dyDescent="0.2">
      <c r="A800" s="1431">
        <v>353</v>
      </c>
      <c r="B800" s="269">
        <v>244</v>
      </c>
      <c r="C800" s="1487">
        <f>'НЗ 2-экз'!C795</f>
        <v>0</v>
      </c>
      <c r="D800" s="1487">
        <f>'НЗ 2-экз'!D795</f>
        <v>0</v>
      </c>
      <c r="E800" s="1487">
        <f>'НЗ 2-экз'!E795</f>
        <v>0</v>
      </c>
      <c r="F800" s="1487">
        <f>'НЗ 2-экз'!F795</f>
        <v>0</v>
      </c>
      <c r="G800" s="1487">
        <f>'НЗ 2-экз'!G795</f>
        <v>0</v>
      </c>
      <c r="H800" s="1487">
        <f>'НЗ 2-экз'!H795</f>
        <v>0</v>
      </c>
      <c r="I800" s="1487">
        <f>'НЗ 2-экз'!I795</f>
        <v>0</v>
      </c>
      <c r="J800" s="1487">
        <f>'НЗ 2-экз'!J795</f>
        <v>0</v>
      </c>
      <c r="K800" s="1487">
        <f>'НЗ 2-экз'!K795</f>
        <v>0</v>
      </c>
      <c r="L800" s="1487">
        <f>'НЗ 2-экз'!L795</f>
        <v>0</v>
      </c>
      <c r="M800" s="1487">
        <f>'НЗ 2-экз'!M795</f>
        <v>0</v>
      </c>
      <c r="N800" s="1487">
        <f>'НЗ 2-экз'!N795</f>
        <v>0</v>
      </c>
      <c r="O800" s="1487">
        <f>'НЗ 2-экз'!O795</f>
        <v>0</v>
      </c>
      <c r="P800" s="1487">
        <f>'НЗ 2-экз'!P795</f>
        <v>0</v>
      </c>
      <c r="Q800" s="1487">
        <f>'НЗ 2-экз'!Q795</f>
        <v>0</v>
      </c>
      <c r="R800" s="1487">
        <f>'НЗ 2-экз'!R795</f>
        <v>0</v>
      </c>
      <c r="S800" s="1487">
        <f>'НЗ 2-экз'!S795</f>
        <v>0</v>
      </c>
      <c r="T800" s="1487">
        <f>'НЗ 2-экз'!T795</f>
        <v>0</v>
      </c>
      <c r="U800" s="1487">
        <f>'НЗ 2-экз'!U795</f>
        <v>0</v>
      </c>
      <c r="V800" s="1487">
        <f>'НЗ 2-экз'!V795</f>
        <v>0</v>
      </c>
      <c r="W800" s="1487">
        <f>'НЗ 2-экз'!W795</f>
        <v>0</v>
      </c>
      <c r="X800" s="1487">
        <f>'НЗ 2-экз'!X795</f>
        <v>0</v>
      </c>
      <c r="Y800" s="1487">
        <f>'НЗ 2-экз'!Y795</f>
        <v>0</v>
      </c>
      <c r="Z800" s="1487">
        <f>'НЗ 2-экз'!Z795</f>
        <v>0</v>
      </c>
      <c r="AA800" s="1487">
        <f>'НЗ 2-экз'!AA795</f>
        <v>0</v>
      </c>
      <c r="AB800" s="1487">
        <f>'НЗ 2-экз'!AB795</f>
        <v>0</v>
      </c>
      <c r="AC800" s="1487">
        <f>'НЗ 2-экз'!AC795</f>
        <v>0</v>
      </c>
      <c r="AD800" s="1487">
        <f>'НЗ 2-экз'!AD795</f>
        <v>0</v>
      </c>
      <c r="AE800" s="1488"/>
      <c r="AF800" s="1488"/>
      <c r="AG800" s="1488">
        <f t="shared" si="270"/>
        <v>0</v>
      </c>
      <c r="AH800" s="1488">
        <f>Z800+AD800</f>
        <v>0</v>
      </c>
      <c r="AI800" s="1488">
        <f t="shared" si="271"/>
        <v>0</v>
      </c>
      <c r="AJ800" s="1488">
        <f>AC800</f>
        <v>0</v>
      </c>
      <c r="AK800" s="1488">
        <f>SUM(Y800:AD800)</f>
        <v>0</v>
      </c>
      <c r="AL800" s="1488">
        <f t="shared" si="272"/>
        <v>0</v>
      </c>
      <c r="AM800" s="1839"/>
    </row>
    <row r="801" spans="1:39" ht="12" x14ac:dyDescent="0.2">
      <c r="A801" s="1432" t="s">
        <v>1354</v>
      </c>
      <c r="B801" s="269"/>
      <c r="C801" s="1485">
        <f t="shared" ref="C801:D801" si="276">C752+C753+C754+C755+C771+C772+C773+C774+C775</f>
        <v>0</v>
      </c>
      <c r="D801" s="1485">
        <f t="shared" si="276"/>
        <v>0</v>
      </c>
      <c r="E801" s="1485">
        <f>E752+E753+E754+E755+E771+E772+E773+E774+E775</f>
        <v>400000</v>
      </c>
      <c r="F801" s="1485">
        <f t="shared" ref="F801:AL801" si="277">F752+F753+F754+F755+F771+F772+F773+F774+F775</f>
        <v>300000</v>
      </c>
      <c r="G801" s="1485">
        <f t="shared" si="277"/>
        <v>0</v>
      </c>
      <c r="H801" s="1485">
        <f t="shared" si="277"/>
        <v>0</v>
      </c>
      <c r="I801" s="1485">
        <f t="shared" si="277"/>
        <v>0</v>
      </c>
      <c r="J801" s="1485">
        <f t="shared" si="277"/>
        <v>0</v>
      </c>
      <c r="K801" s="1485">
        <f t="shared" si="277"/>
        <v>0</v>
      </c>
      <c r="L801" s="1485">
        <f t="shared" si="277"/>
        <v>0</v>
      </c>
      <c r="M801" s="1485">
        <f t="shared" si="277"/>
        <v>0</v>
      </c>
      <c r="N801" s="1485">
        <f t="shared" si="277"/>
        <v>0</v>
      </c>
      <c r="O801" s="1485">
        <f t="shared" si="277"/>
        <v>0</v>
      </c>
      <c r="P801" s="1485">
        <f t="shared" si="277"/>
        <v>0</v>
      </c>
      <c r="Q801" s="1485">
        <f t="shared" si="277"/>
        <v>0</v>
      </c>
      <c r="R801" s="1485">
        <f t="shared" si="277"/>
        <v>0</v>
      </c>
      <c r="S801" s="1485">
        <f t="shared" si="277"/>
        <v>400000</v>
      </c>
      <c r="T801" s="1485">
        <f t="shared" si="277"/>
        <v>300000</v>
      </c>
      <c r="U801" s="1485">
        <f t="shared" si="277"/>
        <v>0</v>
      </c>
      <c r="V801" s="1485">
        <f t="shared" si="277"/>
        <v>0</v>
      </c>
      <c r="W801" s="1485">
        <f t="shared" si="277"/>
        <v>0</v>
      </c>
      <c r="X801" s="1485">
        <f t="shared" si="277"/>
        <v>700000</v>
      </c>
      <c r="Y801" s="1485">
        <f t="shared" si="277"/>
        <v>0</v>
      </c>
      <c r="Z801" s="1485">
        <f t="shared" si="277"/>
        <v>36000</v>
      </c>
      <c r="AA801" s="1485">
        <f t="shared" si="277"/>
        <v>0</v>
      </c>
      <c r="AB801" s="1485">
        <f t="shared" si="277"/>
        <v>0</v>
      </c>
      <c r="AC801" s="1485">
        <f t="shared" si="277"/>
        <v>0</v>
      </c>
      <c r="AD801" s="1485">
        <f t="shared" si="277"/>
        <v>0</v>
      </c>
      <c r="AE801" s="1485">
        <f t="shared" si="277"/>
        <v>0</v>
      </c>
      <c r="AF801" s="1485">
        <f t="shared" si="277"/>
        <v>0</v>
      </c>
      <c r="AG801" s="1485">
        <f t="shared" si="277"/>
        <v>0</v>
      </c>
      <c r="AH801" s="1485">
        <f t="shared" si="277"/>
        <v>36000</v>
      </c>
      <c r="AI801" s="1485">
        <f t="shared" si="277"/>
        <v>0</v>
      </c>
      <c r="AJ801" s="1485">
        <f t="shared" si="277"/>
        <v>0</v>
      </c>
      <c r="AK801" s="1485">
        <f t="shared" si="277"/>
        <v>36000</v>
      </c>
      <c r="AL801" s="1485">
        <f t="shared" si="277"/>
        <v>736000</v>
      </c>
      <c r="AM801" s="1839"/>
    </row>
    <row r="802" spans="1:39" ht="12" x14ac:dyDescent="0.2">
      <c r="A802" s="1419" t="s">
        <v>1355</v>
      </c>
      <c r="B802" s="269"/>
      <c r="C802" s="1483">
        <f t="shared" ref="C802:D802" si="278">C803-C801</f>
        <v>0</v>
      </c>
      <c r="D802" s="1483">
        <f t="shared" si="278"/>
        <v>0</v>
      </c>
      <c r="E802" s="1483">
        <f>E803-E801</f>
        <v>0</v>
      </c>
      <c r="F802" s="1483">
        <f t="shared" ref="F802:AL802" si="279">F803-F801</f>
        <v>0</v>
      </c>
      <c r="G802" s="1483">
        <f t="shared" si="279"/>
        <v>0</v>
      </c>
      <c r="H802" s="1483">
        <f t="shared" si="279"/>
        <v>0</v>
      </c>
      <c r="I802" s="1483">
        <f t="shared" si="279"/>
        <v>0</v>
      </c>
      <c r="J802" s="1483">
        <f t="shared" si="279"/>
        <v>0</v>
      </c>
      <c r="K802" s="1483">
        <f t="shared" si="279"/>
        <v>0</v>
      </c>
      <c r="L802" s="1483">
        <f t="shared" si="279"/>
        <v>0</v>
      </c>
      <c r="M802" s="1483">
        <f t="shared" si="279"/>
        <v>0</v>
      </c>
      <c r="N802" s="1483">
        <f t="shared" si="279"/>
        <v>0</v>
      </c>
      <c r="O802" s="1483">
        <f t="shared" si="279"/>
        <v>0</v>
      </c>
      <c r="P802" s="1483">
        <f t="shared" si="279"/>
        <v>0</v>
      </c>
      <c r="Q802" s="1483">
        <f t="shared" si="279"/>
        <v>0</v>
      </c>
      <c r="R802" s="1483">
        <f t="shared" si="279"/>
        <v>0</v>
      </c>
      <c r="S802" s="1483">
        <f t="shared" si="279"/>
        <v>0</v>
      </c>
      <c r="T802" s="1483">
        <f t="shared" si="279"/>
        <v>0</v>
      </c>
      <c r="U802" s="1483">
        <f t="shared" si="279"/>
        <v>0</v>
      </c>
      <c r="V802" s="1483">
        <f t="shared" si="279"/>
        <v>0</v>
      </c>
      <c r="W802" s="1483">
        <f t="shared" si="279"/>
        <v>0</v>
      </c>
      <c r="X802" s="1483">
        <f t="shared" si="279"/>
        <v>0</v>
      </c>
      <c r="Y802" s="1483">
        <f t="shared" si="279"/>
        <v>0</v>
      </c>
      <c r="Z802" s="1483">
        <f t="shared" si="279"/>
        <v>0</v>
      </c>
      <c r="AA802" s="1483">
        <f t="shared" si="279"/>
        <v>0</v>
      </c>
      <c r="AB802" s="1483">
        <f t="shared" si="279"/>
        <v>0</v>
      </c>
      <c r="AC802" s="1483">
        <f t="shared" si="279"/>
        <v>0</v>
      </c>
      <c r="AD802" s="1483">
        <f t="shared" si="279"/>
        <v>0</v>
      </c>
      <c r="AE802" s="1483">
        <f t="shared" si="279"/>
        <v>0</v>
      </c>
      <c r="AF802" s="1483">
        <f t="shared" si="279"/>
        <v>0</v>
      </c>
      <c r="AG802" s="1483">
        <f t="shared" si="279"/>
        <v>0</v>
      </c>
      <c r="AH802" s="1483">
        <f t="shared" si="279"/>
        <v>0</v>
      </c>
      <c r="AI802" s="1483">
        <f t="shared" si="279"/>
        <v>0</v>
      </c>
      <c r="AJ802" s="1483">
        <f t="shared" si="279"/>
        <v>0</v>
      </c>
      <c r="AK802" s="1483">
        <f t="shared" si="279"/>
        <v>0</v>
      </c>
      <c r="AL802" s="1483">
        <f t="shared" si="279"/>
        <v>0</v>
      </c>
      <c r="AM802" s="1839"/>
    </row>
    <row r="803" spans="1:39" ht="12" hidden="1" x14ac:dyDescent="0.2">
      <c r="A803" s="1434" t="s">
        <v>204</v>
      </c>
      <c r="B803" s="60"/>
      <c r="C803" s="1486">
        <f t="shared" ref="C803:D803" si="280">SUM(C752:C800)</f>
        <v>0</v>
      </c>
      <c r="D803" s="1486">
        <f t="shared" si="280"/>
        <v>0</v>
      </c>
      <c r="E803" s="1486">
        <f t="shared" ref="E803:AL803" si="281">SUM(E752:E800)</f>
        <v>400000</v>
      </c>
      <c r="F803" s="1486">
        <f t="shared" si="281"/>
        <v>300000</v>
      </c>
      <c r="G803" s="1486">
        <f t="shared" si="281"/>
        <v>0</v>
      </c>
      <c r="H803" s="1486">
        <f t="shared" si="281"/>
        <v>0</v>
      </c>
      <c r="I803" s="1486">
        <f t="shared" si="281"/>
        <v>0</v>
      </c>
      <c r="J803" s="1486">
        <f t="shared" si="281"/>
        <v>0</v>
      </c>
      <c r="K803" s="1486">
        <f t="shared" si="281"/>
        <v>0</v>
      </c>
      <c r="L803" s="1486">
        <f t="shared" si="281"/>
        <v>0</v>
      </c>
      <c r="M803" s="1486">
        <f t="shared" si="281"/>
        <v>0</v>
      </c>
      <c r="N803" s="1486">
        <f t="shared" si="281"/>
        <v>0</v>
      </c>
      <c r="O803" s="1486">
        <f t="shared" si="281"/>
        <v>0</v>
      </c>
      <c r="P803" s="1486">
        <f t="shared" si="281"/>
        <v>0</v>
      </c>
      <c r="Q803" s="1486">
        <f>SUM(Q752:Q800)</f>
        <v>0</v>
      </c>
      <c r="R803" s="1486">
        <f>SUM(R752:R800)</f>
        <v>0</v>
      </c>
      <c r="S803" s="1486">
        <f t="shared" si="281"/>
        <v>400000</v>
      </c>
      <c r="T803" s="1486">
        <f t="shared" si="281"/>
        <v>300000</v>
      </c>
      <c r="U803" s="1486">
        <f t="shared" si="281"/>
        <v>0</v>
      </c>
      <c r="V803" s="1486">
        <f t="shared" si="281"/>
        <v>0</v>
      </c>
      <c r="W803" s="1486">
        <f>SUM(W752:W800)</f>
        <v>0</v>
      </c>
      <c r="X803" s="1486">
        <f t="shared" si="281"/>
        <v>700000</v>
      </c>
      <c r="Y803" s="1486">
        <f t="shared" si="281"/>
        <v>0</v>
      </c>
      <c r="Z803" s="1486">
        <f t="shared" si="281"/>
        <v>36000</v>
      </c>
      <c r="AA803" s="1486">
        <f>SUM(AA752:AA800)</f>
        <v>0</v>
      </c>
      <c r="AB803" s="1486">
        <f t="shared" si="281"/>
        <v>0</v>
      </c>
      <c r="AC803" s="1486">
        <f t="shared" si="281"/>
        <v>0</v>
      </c>
      <c r="AD803" s="1486">
        <f t="shared" si="281"/>
        <v>0</v>
      </c>
      <c r="AE803" s="1486">
        <f>SUM(AE752:AE800)</f>
        <v>0</v>
      </c>
      <c r="AF803" s="1486">
        <f>SUM(AF752:AF800)</f>
        <v>0</v>
      </c>
      <c r="AG803" s="1486">
        <f t="shared" si="281"/>
        <v>0</v>
      </c>
      <c r="AH803" s="1486">
        <f t="shared" si="281"/>
        <v>36000</v>
      </c>
      <c r="AI803" s="1486">
        <f t="shared" si="281"/>
        <v>0</v>
      </c>
      <c r="AJ803" s="1486">
        <f>SUM(AJ752:AJ800)</f>
        <v>0</v>
      </c>
      <c r="AK803" s="1486">
        <f t="shared" si="281"/>
        <v>36000</v>
      </c>
      <c r="AL803" s="1486">
        <f t="shared" si="281"/>
        <v>736000</v>
      </c>
      <c r="AM803" s="1839"/>
    </row>
    <row r="804" spans="1:39" ht="12.75" x14ac:dyDescent="0.2">
      <c r="A804" s="1435" t="s">
        <v>1330</v>
      </c>
      <c r="B804" s="1410"/>
      <c r="C804" s="1489">
        <f t="shared" ref="C804:D804" si="282">C749+C750+C801+C802</f>
        <v>0</v>
      </c>
      <c r="D804" s="1489">
        <f t="shared" si="282"/>
        <v>0</v>
      </c>
      <c r="E804" s="1489">
        <f>E749+E750+E801+E802</f>
        <v>1211000</v>
      </c>
      <c r="F804" s="1489">
        <f t="shared" ref="F804:AL804" si="283">F749+F750+F801+F802</f>
        <v>3013854</v>
      </c>
      <c r="G804" s="1489">
        <f t="shared" si="283"/>
        <v>0</v>
      </c>
      <c r="H804" s="1489">
        <f t="shared" si="283"/>
        <v>0</v>
      </c>
      <c r="I804" s="1489">
        <f t="shared" si="283"/>
        <v>0</v>
      </c>
      <c r="J804" s="1489">
        <f t="shared" si="283"/>
        <v>0</v>
      </c>
      <c r="K804" s="1489">
        <f t="shared" si="283"/>
        <v>0</v>
      </c>
      <c r="L804" s="1489">
        <f t="shared" si="283"/>
        <v>0</v>
      </c>
      <c r="M804" s="1489">
        <f t="shared" si="283"/>
        <v>0</v>
      </c>
      <c r="N804" s="1489">
        <f t="shared" si="283"/>
        <v>0</v>
      </c>
      <c r="O804" s="1489">
        <f t="shared" si="283"/>
        <v>0</v>
      </c>
      <c r="P804" s="1489">
        <f t="shared" si="283"/>
        <v>0</v>
      </c>
      <c r="Q804" s="1489">
        <f t="shared" si="283"/>
        <v>0</v>
      </c>
      <c r="R804" s="1489">
        <f t="shared" si="283"/>
        <v>0</v>
      </c>
      <c r="S804" s="1489">
        <f t="shared" si="283"/>
        <v>1211000</v>
      </c>
      <c r="T804" s="1489">
        <f t="shared" si="283"/>
        <v>3013854</v>
      </c>
      <c r="U804" s="1489">
        <f t="shared" si="283"/>
        <v>0</v>
      </c>
      <c r="V804" s="1489">
        <f t="shared" si="283"/>
        <v>0</v>
      </c>
      <c r="W804" s="1489">
        <f t="shared" si="283"/>
        <v>0</v>
      </c>
      <c r="X804" s="1489">
        <f t="shared" si="283"/>
        <v>4224854</v>
      </c>
      <c r="Y804" s="1489">
        <f t="shared" si="283"/>
        <v>0</v>
      </c>
      <c r="Z804" s="1489">
        <f t="shared" si="283"/>
        <v>329874</v>
      </c>
      <c r="AA804" s="1489">
        <f t="shared" si="283"/>
        <v>0</v>
      </c>
      <c r="AB804" s="1489">
        <f t="shared" si="283"/>
        <v>0</v>
      </c>
      <c r="AC804" s="1489">
        <f t="shared" si="283"/>
        <v>0</v>
      </c>
      <c r="AD804" s="1489">
        <f t="shared" si="283"/>
        <v>0</v>
      </c>
      <c r="AE804" s="1489">
        <f t="shared" si="283"/>
        <v>0</v>
      </c>
      <c r="AF804" s="1489">
        <f t="shared" si="283"/>
        <v>0</v>
      </c>
      <c r="AG804" s="1489">
        <f t="shared" si="283"/>
        <v>0</v>
      </c>
      <c r="AH804" s="1489">
        <f t="shared" si="283"/>
        <v>329874</v>
      </c>
      <c r="AI804" s="1489">
        <f t="shared" si="283"/>
        <v>0</v>
      </c>
      <c r="AJ804" s="1489">
        <f t="shared" si="283"/>
        <v>0</v>
      </c>
      <c r="AK804" s="1489">
        <f t="shared" si="283"/>
        <v>329874</v>
      </c>
      <c r="AL804" s="1489">
        <f t="shared" si="283"/>
        <v>4554728</v>
      </c>
      <c r="AM804" s="1436" t="s">
        <v>817</v>
      </c>
    </row>
    <row r="805" spans="1:39" ht="11.25" hidden="1" customHeight="1" x14ac:dyDescent="0.2">
      <c r="A805" s="1425">
        <v>211</v>
      </c>
      <c r="B805" s="1051">
        <v>111</v>
      </c>
      <c r="C805" s="11"/>
      <c r="D805" s="58"/>
      <c r="E805" s="1487">
        <f>'НЗ 2-экз'!E799</f>
        <v>463615</v>
      </c>
      <c r="F805" s="1487">
        <f>'НЗ 2-экз'!F799</f>
        <v>544500</v>
      </c>
      <c r="G805" s="1487">
        <f>'НЗ 2-экз'!G799</f>
        <v>0</v>
      </c>
      <c r="H805" s="1487">
        <f>'НЗ 2-экз'!H799</f>
        <v>0</v>
      </c>
      <c r="I805" s="1487">
        <f>'НЗ 2-экз'!I799</f>
        <v>0</v>
      </c>
      <c r="J805" s="1487">
        <f>'НЗ 2-экз'!J799</f>
        <v>0</v>
      </c>
      <c r="K805" s="1487">
        <f>'НЗ 2-экз'!K799</f>
        <v>0</v>
      </c>
      <c r="L805" s="1487">
        <f>'НЗ 2-экз'!L799</f>
        <v>0</v>
      </c>
      <c r="M805" s="1487">
        <f>'НЗ 2-экз'!M799</f>
        <v>0</v>
      </c>
      <c r="N805" s="1487">
        <f>'НЗ 2-экз'!N799</f>
        <v>0</v>
      </c>
      <c r="O805" s="1487">
        <f>'НЗ 2-экз'!O799</f>
        <v>0</v>
      </c>
      <c r="P805" s="1487">
        <f>'НЗ 2-экз'!P799</f>
        <v>0</v>
      </c>
      <c r="Q805" s="1487">
        <f>'НЗ 2-экз'!Q799</f>
        <v>0</v>
      </c>
      <c r="R805" s="1487">
        <f>'НЗ 2-экз'!R799</f>
        <v>0</v>
      </c>
      <c r="S805" s="1487">
        <f>'НЗ 2-экз'!S799</f>
        <v>463615</v>
      </c>
      <c r="T805" s="1487">
        <f>'НЗ 2-экз'!T799</f>
        <v>544500</v>
      </c>
      <c r="U805" s="1487">
        <f>'НЗ 2-экз'!U799</f>
        <v>0</v>
      </c>
      <c r="V805" s="1487">
        <f>'НЗ 2-экз'!V799</f>
        <v>0</v>
      </c>
      <c r="W805" s="1487">
        <f>'НЗ 2-экз'!W799</f>
        <v>0</v>
      </c>
      <c r="X805" s="1487">
        <f>'НЗ 2-экз'!X799</f>
        <v>1008115</v>
      </c>
      <c r="Y805" s="1487">
        <f>'НЗ 2-экз'!Y799</f>
        <v>0</v>
      </c>
      <c r="Z805" s="1487">
        <f>'НЗ 2-экз'!Z799</f>
        <v>150000</v>
      </c>
      <c r="AA805" s="1487">
        <f>'НЗ 2-экз'!AA799</f>
        <v>0</v>
      </c>
      <c r="AB805" s="1487">
        <f>'НЗ 2-экз'!AB799</f>
        <v>0</v>
      </c>
      <c r="AC805" s="1487">
        <f>'НЗ 2-экз'!AC799</f>
        <v>0</v>
      </c>
      <c r="AD805" s="1487">
        <f>'НЗ 2-экз'!AD799</f>
        <v>115000</v>
      </c>
      <c r="AE805" s="1488"/>
      <c r="AF805" s="1488"/>
      <c r="AG805" s="1488">
        <f t="shared" ref="AG805:AG853" si="284">Y805+AC805</f>
        <v>0</v>
      </c>
      <c r="AH805" s="1488">
        <f>Z805+AD805+AA805</f>
        <v>265000</v>
      </c>
      <c r="AI805" s="1488">
        <f t="shared" ref="AI805:AI851" si="285">AB805</f>
        <v>0</v>
      </c>
      <c r="AJ805" s="1488">
        <f>AE805+AF805</f>
        <v>0</v>
      </c>
      <c r="AK805" s="1488">
        <f>SUM(Y805:AF805)</f>
        <v>265000</v>
      </c>
      <c r="AL805" s="1488">
        <f t="shared" ref="AL805:AL853" si="286">C805+X805+AK805</f>
        <v>1273115</v>
      </c>
      <c r="AM805" s="1839" t="s">
        <v>1328</v>
      </c>
    </row>
    <row r="806" spans="1:39" ht="11.25" hidden="1" customHeight="1" x14ac:dyDescent="0.2">
      <c r="A806" s="1425">
        <v>212</v>
      </c>
      <c r="B806" s="1051">
        <v>112</v>
      </c>
      <c r="C806" s="11"/>
      <c r="D806" s="58"/>
      <c r="E806" s="1487">
        <f>'НЗ 2-экз'!E800</f>
        <v>0</v>
      </c>
      <c r="F806" s="1487">
        <f>'НЗ 2-экз'!F800</f>
        <v>5500</v>
      </c>
      <c r="G806" s="1487">
        <f>'НЗ 2-экз'!G800</f>
        <v>0</v>
      </c>
      <c r="H806" s="1487">
        <f>'НЗ 2-экз'!H800</f>
        <v>0</v>
      </c>
      <c r="I806" s="1487">
        <f>'НЗ 2-экз'!I800</f>
        <v>0</v>
      </c>
      <c r="J806" s="1487">
        <f>'НЗ 2-экз'!J800</f>
        <v>0</v>
      </c>
      <c r="K806" s="1487">
        <f>'НЗ 2-экз'!K800</f>
        <v>0</v>
      </c>
      <c r="L806" s="1487">
        <f>'НЗ 2-экз'!L800</f>
        <v>0</v>
      </c>
      <c r="M806" s="1487">
        <f>'НЗ 2-экз'!M800</f>
        <v>0</v>
      </c>
      <c r="N806" s="1487">
        <f>'НЗ 2-экз'!N800</f>
        <v>0</v>
      </c>
      <c r="O806" s="1487">
        <f>'НЗ 2-экз'!O800</f>
        <v>0</v>
      </c>
      <c r="P806" s="1487">
        <f>'НЗ 2-экз'!P800</f>
        <v>0</v>
      </c>
      <c r="Q806" s="1487">
        <f>'НЗ 2-экз'!Q800</f>
        <v>0</v>
      </c>
      <c r="R806" s="1487">
        <f>'НЗ 2-экз'!R800</f>
        <v>0</v>
      </c>
      <c r="S806" s="1487">
        <f>'НЗ 2-экз'!S800</f>
        <v>0</v>
      </c>
      <c r="T806" s="1487">
        <f>'НЗ 2-экз'!T800</f>
        <v>5500</v>
      </c>
      <c r="U806" s="1487">
        <f>'НЗ 2-экз'!U800</f>
        <v>0</v>
      </c>
      <c r="V806" s="1487">
        <f>'НЗ 2-экз'!V800</f>
        <v>0</v>
      </c>
      <c r="W806" s="1487">
        <f>'НЗ 2-экз'!W800</f>
        <v>0</v>
      </c>
      <c r="X806" s="1487">
        <f>'НЗ 2-экз'!X800</f>
        <v>5500</v>
      </c>
      <c r="Y806" s="1487">
        <f>'НЗ 2-экз'!Y800</f>
        <v>0</v>
      </c>
      <c r="Z806" s="1487">
        <f>'НЗ 2-экз'!Z800</f>
        <v>0</v>
      </c>
      <c r="AA806" s="1487">
        <f>'НЗ 2-экз'!AA800</f>
        <v>0</v>
      </c>
      <c r="AB806" s="1487">
        <f>'НЗ 2-экз'!AB800</f>
        <v>0</v>
      </c>
      <c r="AC806" s="1487">
        <f>'НЗ 2-экз'!AC800</f>
        <v>0</v>
      </c>
      <c r="AD806" s="1487">
        <f>'НЗ 2-экз'!AD800</f>
        <v>0</v>
      </c>
      <c r="AE806" s="1488"/>
      <c r="AF806" s="1488"/>
      <c r="AG806" s="1488">
        <f t="shared" si="284"/>
        <v>0</v>
      </c>
      <c r="AH806" s="1488">
        <f t="shared" ref="AH806:AH851" si="287">Z806+AD806+AA806</f>
        <v>0</v>
      </c>
      <c r="AI806" s="1488">
        <f t="shared" si="285"/>
        <v>0</v>
      </c>
      <c r="AJ806" s="1488">
        <f t="shared" ref="AJ806:AJ851" si="288">AE806+AF806</f>
        <v>0</v>
      </c>
      <c r="AK806" s="1488">
        <f t="shared" ref="AK806:AK851" si="289">SUM(Y806:AF806)</f>
        <v>0</v>
      </c>
      <c r="AL806" s="1488">
        <f t="shared" si="286"/>
        <v>5500</v>
      </c>
      <c r="AM806" s="1839"/>
    </row>
    <row r="807" spans="1:39" ht="11.25" hidden="1" customHeight="1" x14ac:dyDescent="0.2">
      <c r="A807" s="1426">
        <v>213</v>
      </c>
      <c r="B807" s="1053">
        <v>119</v>
      </c>
      <c r="C807" s="12"/>
      <c r="D807" s="58"/>
      <c r="E807" s="1487">
        <f>'НЗ 2-экз'!E801</f>
        <v>370000</v>
      </c>
      <c r="F807" s="1487">
        <f>'НЗ 2-экз'!F801</f>
        <v>230000</v>
      </c>
      <c r="G807" s="1487">
        <f>'НЗ 2-экз'!G801</f>
        <v>0</v>
      </c>
      <c r="H807" s="1487">
        <f>'НЗ 2-экз'!H801</f>
        <v>0</v>
      </c>
      <c r="I807" s="1487">
        <f>'НЗ 2-экз'!I801</f>
        <v>0</v>
      </c>
      <c r="J807" s="1487">
        <f>'НЗ 2-экз'!J801</f>
        <v>0</v>
      </c>
      <c r="K807" s="1487">
        <f>'НЗ 2-экз'!K801</f>
        <v>0</v>
      </c>
      <c r="L807" s="1487">
        <f>'НЗ 2-экз'!L801</f>
        <v>0</v>
      </c>
      <c r="M807" s="1487">
        <f>'НЗ 2-экз'!M801</f>
        <v>0</v>
      </c>
      <c r="N807" s="1487">
        <f>'НЗ 2-экз'!N801</f>
        <v>0</v>
      </c>
      <c r="O807" s="1487">
        <f>'НЗ 2-экз'!O801</f>
        <v>0</v>
      </c>
      <c r="P807" s="1487">
        <f>'НЗ 2-экз'!P801</f>
        <v>0</v>
      </c>
      <c r="Q807" s="1487">
        <f>'НЗ 2-экз'!Q801</f>
        <v>0</v>
      </c>
      <c r="R807" s="1487">
        <f>'НЗ 2-экз'!R801</f>
        <v>0</v>
      </c>
      <c r="S807" s="1487">
        <f>'НЗ 2-экз'!S801</f>
        <v>370000</v>
      </c>
      <c r="T807" s="1487">
        <f>'НЗ 2-экз'!T801</f>
        <v>230000</v>
      </c>
      <c r="U807" s="1487">
        <f>'НЗ 2-экз'!U801</f>
        <v>0</v>
      </c>
      <c r="V807" s="1487">
        <f>'НЗ 2-экз'!V801</f>
        <v>0</v>
      </c>
      <c r="W807" s="1487">
        <f>'НЗ 2-экз'!W801</f>
        <v>0</v>
      </c>
      <c r="X807" s="1487">
        <f>'НЗ 2-экз'!X801</f>
        <v>600000</v>
      </c>
      <c r="Y807" s="1487">
        <f>'НЗ 2-экз'!Y801</f>
        <v>0</v>
      </c>
      <c r="Z807" s="1487">
        <f>'НЗ 2-экз'!Z801</f>
        <v>69000</v>
      </c>
      <c r="AA807" s="1487">
        <f>'НЗ 2-экз'!AA801</f>
        <v>0</v>
      </c>
      <c r="AB807" s="1487">
        <f>'НЗ 2-экз'!AB801</f>
        <v>0</v>
      </c>
      <c r="AC807" s="1487">
        <f>'НЗ 2-экз'!AC801</f>
        <v>0</v>
      </c>
      <c r="AD807" s="1487">
        <f>'НЗ 2-экз'!AD801</f>
        <v>52800</v>
      </c>
      <c r="AE807" s="1488"/>
      <c r="AF807" s="1488"/>
      <c r="AG807" s="1488">
        <f t="shared" si="284"/>
        <v>0</v>
      </c>
      <c r="AH807" s="1488">
        <f t="shared" si="287"/>
        <v>121800</v>
      </c>
      <c r="AI807" s="1488">
        <f t="shared" si="285"/>
        <v>0</v>
      </c>
      <c r="AJ807" s="1488">
        <f t="shared" si="288"/>
        <v>0</v>
      </c>
      <c r="AK807" s="1488">
        <f t="shared" si="289"/>
        <v>121800</v>
      </c>
      <c r="AL807" s="1488">
        <f t="shared" si="286"/>
        <v>721800</v>
      </c>
      <c r="AM807" s="1839"/>
    </row>
    <row r="808" spans="1:39" ht="11.25" hidden="1" customHeight="1" x14ac:dyDescent="0.2">
      <c r="A808" s="1426">
        <v>214</v>
      </c>
      <c r="B808" s="1053">
        <v>112</v>
      </c>
      <c r="C808" s="12"/>
      <c r="D808" s="58"/>
      <c r="E808" s="1487">
        <f>'НЗ 2-экз'!E802</f>
        <v>0</v>
      </c>
      <c r="F808" s="1487">
        <f>'НЗ 2-экз'!F802</f>
        <v>0</v>
      </c>
      <c r="G808" s="1487">
        <f>'НЗ 2-экз'!G802</f>
        <v>0</v>
      </c>
      <c r="H808" s="1487">
        <f>'НЗ 2-экз'!H802</f>
        <v>0</v>
      </c>
      <c r="I808" s="1487">
        <f>'НЗ 2-экз'!I802</f>
        <v>0</v>
      </c>
      <c r="J808" s="1487">
        <f>'НЗ 2-экз'!J802</f>
        <v>0</v>
      </c>
      <c r="K808" s="1487">
        <f>'НЗ 2-экз'!K802</f>
        <v>0</v>
      </c>
      <c r="L808" s="1487">
        <f>'НЗ 2-экз'!L802</f>
        <v>0</v>
      </c>
      <c r="M808" s="1487">
        <f>'НЗ 2-экз'!M802</f>
        <v>0</v>
      </c>
      <c r="N808" s="1487">
        <f>'НЗ 2-экз'!N802</f>
        <v>0</v>
      </c>
      <c r="O808" s="1487">
        <f>'НЗ 2-экз'!O802</f>
        <v>0</v>
      </c>
      <c r="P808" s="1487">
        <f>'НЗ 2-экз'!P802</f>
        <v>0</v>
      </c>
      <c r="Q808" s="1487">
        <f>'НЗ 2-экз'!Q802</f>
        <v>0</v>
      </c>
      <c r="R808" s="1487">
        <f>'НЗ 2-экз'!R802</f>
        <v>0</v>
      </c>
      <c r="S808" s="1487">
        <f>'НЗ 2-экз'!S802</f>
        <v>0</v>
      </c>
      <c r="T808" s="1487">
        <f>'НЗ 2-экз'!T802</f>
        <v>0</v>
      </c>
      <c r="U808" s="1487">
        <f>'НЗ 2-экз'!U802</f>
        <v>0</v>
      </c>
      <c r="V808" s="1487">
        <f>'НЗ 2-экз'!V802</f>
        <v>0</v>
      </c>
      <c r="W808" s="1487">
        <f>'НЗ 2-экз'!W802</f>
        <v>0</v>
      </c>
      <c r="X808" s="1487">
        <f>'НЗ 2-экз'!X802</f>
        <v>0</v>
      </c>
      <c r="Y808" s="1487">
        <f>'НЗ 2-экз'!Y802</f>
        <v>0</v>
      </c>
      <c r="Z808" s="1487">
        <f>'НЗ 2-экз'!Z802</f>
        <v>0</v>
      </c>
      <c r="AA808" s="1487">
        <f>'НЗ 2-экз'!AA802</f>
        <v>0</v>
      </c>
      <c r="AB808" s="1487">
        <f>'НЗ 2-экз'!AB802</f>
        <v>0</v>
      </c>
      <c r="AC808" s="1487">
        <f>'НЗ 2-экз'!AC802</f>
        <v>0</v>
      </c>
      <c r="AD808" s="1487">
        <f>'НЗ 2-экз'!AD802</f>
        <v>0</v>
      </c>
      <c r="AE808" s="1488"/>
      <c r="AF808" s="1488"/>
      <c r="AG808" s="1488">
        <f t="shared" si="284"/>
        <v>0</v>
      </c>
      <c r="AH808" s="1488">
        <f t="shared" si="287"/>
        <v>0</v>
      </c>
      <c r="AI808" s="1488">
        <f t="shared" si="285"/>
        <v>0</v>
      </c>
      <c r="AJ808" s="1488">
        <f t="shared" si="288"/>
        <v>0</v>
      </c>
      <c r="AK808" s="1488">
        <f t="shared" si="289"/>
        <v>0</v>
      </c>
      <c r="AL808" s="1488">
        <f t="shared" si="286"/>
        <v>0</v>
      </c>
      <c r="AM808" s="1839"/>
    </row>
    <row r="809" spans="1:39" ht="11.25" hidden="1" customHeight="1" x14ac:dyDescent="0.2">
      <c r="A809" s="1425">
        <v>221</v>
      </c>
      <c r="B809" s="1051">
        <v>244</v>
      </c>
      <c r="C809" s="11"/>
      <c r="D809" s="58"/>
      <c r="E809" s="1487">
        <f>'НЗ 2-экз'!E803</f>
        <v>4000</v>
      </c>
      <c r="F809" s="1487">
        <f>'НЗ 2-экз'!F803</f>
        <v>1000</v>
      </c>
      <c r="G809" s="1487">
        <f>'НЗ 2-экз'!G803</f>
        <v>0</v>
      </c>
      <c r="H809" s="1487">
        <f>'НЗ 2-экз'!H803</f>
        <v>0</v>
      </c>
      <c r="I809" s="1487">
        <f>'НЗ 2-экз'!I803</f>
        <v>0</v>
      </c>
      <c r="J809" s="1487">
        <f>'НЗ 2-экз'!J803</f>
        <v>0</v>
      </c>
      <c r="K809" s="1487">
        <f>'НЗ 2-экз'!K803</f>
        <v>0</v>
      </c>
      <c r="L809" s="1487">
        <f>'НЗ 2-экз'!L803</f>
        <v>0</v>
      </c>
      <c r="M809" s="1487">
        <f>'НЗ 2-экз'!M803</f>
        <v>0</v>
      </c>
      <c r="N809" s="1487">
        <f>'НЗ 2-экз'!N803</f>
        <v>0</v>
      </c>
      <c r="O809" s="1487">
        <f>'НЗ 2-экз'!O803</f>
        <v>0</v>
      </c>
      <c r="P809" s="1487">
        <f>'НЗ 2-экз'!P803</f>
        <v>0</v>
      </c>
      <c r="Q809" s="1487">
        <f>'НЗ 2-экз'!Q803</f>
        <v>0</v>
      </c>
      <c r="R809" s="1487">
        <f>'НЗ 2-экз'!R803</f>
        <v>0</v>
      </c>
      <c r="S809" s="1487">
        <f>'НЗ 2-экз'!S803</f>
        <v>4000</v>
      </c>
      <c r="T809" s="1487">
        <f>'НЗ 2-экз'!T803</f>
        <v>1000</v>
      </c>
      <c r="U809" s="1487">
        <f>'НЗ 2-экз'!U803</f>
        <v>0</v>
      </c>
      <c r="V809" s="1487">
        <f>'НЗ 2-экз'!V803</f>
        <v>0</v>
      </c>
      <c r="W809" s="1487">
        <f>'НЗ 2-экз'!W803</f>
        <v>0</v>
      </c>
      <c r="X809" s="1487">
        <f>'НЗ 2-экз'!X803</f>
        <v>5000</v>
      </c>
      <c r="Y809" s="1487">
        <f>'НЗ 2-экз'!Y803</f>
        <v>0</v>
      </c>
      <c r="Z809" s="1487">
        <f>'НЗ 2-экз'!Z803</f>
        <v>0</v>
      </c>
      <c r="AA809" s="1487">
        <f>'НЗ 2-экз'!AA803</f>
        <v>0</v>
      </c>
      <c r="AB809" s="1487">
        <f>'НЗ 2-экз'!AB803</f>
        <v>0</v>
      </c>
      <c r="AC809" s="1487">
        <f>'НЗ 2-экз'!AC803</f>
        <v>0</v>
      </c>
      <c r="AD809" s="1487">
        <f>'НЗ 2-экз'!AD803</f>
        <v>0</v>
      </c>
      <c r="AE809" s="1488"/>
      <c r="AF809" s="1488"/>
      <c r="AG809" s="1488">
        <f t="shared" si="284"/>
        <v>0</v>
      </c>
      <c r="AH809" s="1488">
        <f t="shared" si="287"/>
        <v>0</v>
      </c>
      <c r="AI809" s="1488">
        <f t="shared" si="285"/>
        <v>0</v>
      </c>
      <c r="AJ809" s="1488">
        <f t="shared" si="288"/>
        <v>0</v>
      </c>
      <c r="AK809" s="1488">
        <f t="shared" si="289"/>
        <v>0</v>
      </c>
      <c r="AL809" s="1488">
        <f t="shared" si="286"/>
        <v>5000</v>
      </c>
      <c r="AM809" s="1839"/>
    </row>
    <row r="810" spans="1:39" ht="11.25" hidden="1" customHeight="1" x14ac:dyDescent="0.2">
      <c r="A810" s="1426">
        <v>222</v>
      </c>
      <c r="B810" s="1053">
        <v>112</v>
      </c>
      <c r="C810" s="12"/>
      <c r="D810" s="58"/>
      <c r="E810" s="1487">
        <f>'НЗ 2-экз'!E804</f>
        <v>0</v>
      </c>
      <c r="F810" s="1487">
        <f>'НЗ 2-экз'!F804</f>
        <v>0</v>
      </c>
      <c r="G810" s="1487">
        <f>'НЗ 2-экз'!G804</f>
        <v>0</v>
      </c>
      <c r="H810" s="1487">
        <f>'НЗ 2-экз'!H804</f>
        <v>0</v>
      </c>
      <c r="I810" s="1487">
        <f>'НЗ 2-экз'!I804</f>
        <v>0</v>
      </c>
      <c r="J810" s="1487">
        <f>'НЗ 2-экз'!J804</f>
        <v>0</v>
      </c>
      <c r="K810" s="1487">
        <f>'НЗ 2-экз'!K804</f>
        <v>0</v>
      </c>
      <c r="L810" s="1487">
        <f>'НЗ 2-экз'!L804</f>
        <v>0</v>
      </c>
      <c r="M810" s="1487">
        <f>'НЗ 2-экз'!M804</f>
        <v>0</v>
      </c>
      <c r="N810" s="1487">
        <f>'НЗ 2-экз'!N804</f>
        <v>0</v>
      </c>
      <c r="O810" s="1487">
        <f>'НЗ 2-экз'!O804</f>
        <v>0</v>
      </c>
      <c r="P810" s="1487">
        <f>'НЗ 2-экз'!P804</f>
        <v>0</v>
      </c>
      <c r="Q810" s="1487">
        <f>'НЗ 2-экз'!Q804</f>
        <v>0</v>
      </c>
      <c r="R810" s="1487">
        <f>'НЗ 2-экз'!R804</f>
        <v>0</v>
      </c>
      <c r="S810" s="1487">
        <f>'НЗ 2-экз'!S804</f>
        <v>0</v>
      </c>
      <c r="T810" s="1487">
        <f>'НЗ 2-экз'!T804</f>
        <v>0</v>
      </c>
      <c r="U810" s="1487">
        <f>'НЗ 2-экз'!U804</f>
        <v>0</v>
      </c>
      <c r="V810" s="1487">
        <f>'НЗ 2-экз'!V804</f>
        <v>0</v>
      </c>
      <c r="W810" s="1487">
        <f>'НЗ 2-экз'!W804</f>
        <v>0</v>
      </c>
      <c r="X810" s="1487">
        <f>'НЗ 2-экз'!X804</f>
        <v>0</v>
      </c>
      <c r="Y810" s="1487">
        <f>'НЗ 2-экз'!Y804</f>
        <v>0</v>
      </c>
      <c r="Z810" s="1487">
        <f>'НЗ 2-экз'!Z804</f>
        <v>0</v>
      </c>
      <c r="AA810" s="1487">
        <f>'НЗ 2-экз'!AA804</f>
        <v>0</v>
      </c>
      <c r="AB810" s="1487">
        <f>'НЗ 2-экз'!AB804</f>
        <v>0</v>
      </c>
      <c r="AC810" s="1487">
        <f>'НЗ 2-экз'!AC804</f>
        <v>0</v>
      </c>
      <c r="AD810" s="1487">
        <f>'НЗ 2-экз'!AD804</f>
        <v>0</v>
      </c>
      <c r="AE810" s="1488"/>
      <c r="AF810" s="1488"/>
      <c r="AG810" s="1488">
        <f t="shared" si="284"/>
        <v>0</v>
      </c>
      <c r="AH810" s="1488">
        <f t="shared" si="287"/>
        <v>0</v>
      </c>
      <c r="AI810" s="1488">
        <f t="shared" si="285"/>
        <v>0</v>
      </c>
      <c r="AJ810" s="1488">
        <f t="shared" si="288"/>
        <v>0</v>
      </c>
      <c r="AK810" s="1488">
        <f t="shared" si="289"/>
        <v>0</v>
      </c>
      <c r="AL810" s="1488">
        <f t="shared" si="286"/>
        <v>0</v>
      </c>
      <c r="AM810" s="1839"/>
    </row>
    <row r="811" spans="1:39" ht="11.25" hidden="1" customHeight="1" x14ac:dyDescent="0.2">
      <c r="A811" s="1426">
        <v>222</v>
      </c>
      <c r="B811" s="1053">
        <v>244</v>
      </c>
      <c r="C811" s="12"/>
      <c r="D811" s="58"/>
      <c r="E811" s="1487">
        <f>'НЗ 2-экз'!E805</f>
        <v>0</v>
      </c>
      <c r="F811" s="1487">
        <f>'НЗ 2-экз'!F805</f>
        <v>0</v>
      </c>
      <c r="G811" s="1487">
        <f>'НЗ 2-экз'!G805</f>
        <v>0</v>
      </c>
      <c r="H811" s="1487">
        <f>'НЗ 2-экз'!H805</f>
        <v>0</v>
      </c>
      <c r="I811" s="1487">
        <f>'НЗ 2-экз'!I805</f>
        <v>0</v>
      </c>
      <c r="J811" s="1487">
        <f>'НЗ 2-экз'!J805</f>
        <v>0</v>
      </c>
      <c r="K811" s="1487">
        <f>'НЗ 2-экз'!K805</f>
        <v>0</v>
      </c>
      <c r="L811" s="1487">
        <f>'НЗ 2-экз'!L805</f>
        <v>0</v>
      </c>
      <c r="M811" s="1487">
        <f>'НЗ 2-экз'!M805</f>
        <v>0</v>
      </c>
      <c r="N811" s="1487">
        <f>'НЗ 2-экз'!N805</f>
        <v>0</v>
      </c>
      <c r="O811" s="1487">
        <f>'НЗ 2-экз'!O805</f>
        <v>0</v>
      </c>
      <c r="P811" s="1487">
        <f>'НЗ 2-экз'!P805</f>
        <v>0</v>
      </c>
      <c r="Q811" s="1487">
        <f>'НЗ 2-экз'!Q805</f>
        <v>0</v>
      </c>
      <c r="R811" s="1487">
        <f>'НЗ 2-экз'!R805</f>
        <v>0</v>
      </c>
      <c r="S811" s="1487">
        <f>'НЗ 2-экз'!S805</f>
        <v>0</v>
      </c>
      <c r="T811" s="1487">
        <f>'НЗ 2-экз'!T805</f>
        <v>0</v>
      </c>
      <c r="U811" s="1487">
        <f>'НЗ 2-экз'!U805</f>
        <v>0</v>
      </c>
      <c r="V811" s="1487">
        <f>'НЗ 2-экз'!V805</f>
        <v>0</v>
      </c>
      <c r="W811" s="1487">
        <f>'НЗ 2-экз'!W805</f>
        <v>0</v>
      </c>
      <c r="X811" s="1487">
        <f>'НЗ 2-экз'!X805</f>
        <v>0</v>
      </c>
      <c r="Y811" s="1487">
        <f>'НЗ 2-экз'!Y805</f>
        <v>0</v>
      </c>
      <c r="Z811" s="1487">
        <f>'НЗ 2-экз'!Z805</f>
        <v>0</v>
      </c>
      <c r="AA811" s="1487">
        <f>'НЗ 2-экз'!AA805</f>
        <v>0</v>
      </c>
      <c r="AB811" s="1487">
        <f>'НЗ 2-экз'!AB805</f>
        <v>0</v>
      </c>
      <c r="AC811" s="1487">
        <f>'НЗ 2-экз'!AC805</f>
        <v>0</v>
      </c>
      <c r="AD811" s="1487">
        <f>'НЗ 2-экз'!AD805</f>
        <v>0</v>
      </c>
      <c r="AE811" s="1488"/>
      <c r="AF811" s="1488"/>
      <c r="AG811" s="1488">
        <f t="shared" si="284"/>
        <v>0</v>
      </c>
      <c r="AH811" s="1488">
        <f t="shared" si="287"/>
        <v>0</v>
      </c>
      <c r="AI811" s="1488">
        <f t="shared" si="285"/>
        <v>0</v>
      </c>
      <c r="AJ811" s="1488">
        <f t="shared" si="288"/>
        <v>0</v>
      </c>
      <c r="AK811" s="1488">
        <f t="shared" si="289"/>
        <v>0</v>
      </c>
      <c r="AL811" s="1488">
        <f t="shared" si="286"/>
        <v>0</v>
      </c>
      <c r="AM811" s="1839"/>
    </row>
    <row r="812" spans="1:39" ht="11.25" hidden="1" customHeight="1" x14ac:dyDescent="0.2">
      <c r="A812" s="1427" t="s">
        <v>196</v>
      </c>
      <c r="B812" s="1053">
        <v>247</v>
      </c>
      <c r="C812" s="42"/>
      <c r="D812" s="58"/>
      <c r="E812" s="1487">
        <f>'НЗ 2-экз'!E806</f>
        <v>0</v>
      </c>
      <c r="F812" s="1487">
        <f>'НЗ 2-экз'!F806</f>
        <v>0</v>
      </c>
      <c r="G812" s="1487">
        <f>'НЗ 2-экз'!G806</f>
        <v>0</v>
      </c>
      <c r="H812" s="1487">
        <f>'НЗ 2-экз'!H806</f>
        <v>0</v>
      </c>
      <c r="I812" s="1487">
        <f>'НЗ 2-экз'!I806</f>
        <v>0</v>
      </c>
      <c r="J812" s="1487">
        <f>'НЗ 2-экз'!J806</f>
        <v>0</v>
      </c>
      <c r="K812" s="1487">
        <f>'НЗ 2-экз'!K806</f>
        <v>0</v>
      </c>
      <c r="L812" s="1487">
        <f>'НЗ 2-экз'!L806</f>
        <v>0</v>
      </c>
      <c r="M812" s="1487">
        <f>'НЗ 2-экз'!M806</f>
        <v>0</v>
      </c>
      <c r="N812" s="1487">
        <f>'НЗ 2-экз'!N806</f>
        <v>0</v>
      </c>
      <c r="O812" s="1487">
        <f>'НЗ 2-экз'!O806</f>
        <v>0</v>
      </c>
      <c r="P812" s="1487">
        <f>'НЗ 2-экз'!P806</f>
        <v>0</v>
      </c>
      <c r="Q812" s="1487">
        <f>'НЗ 2-экз'!Q806</f>
        <v>0</v>
      </c>
      <c r="R812" s="1487">
        <f>'НЗ 2-экз'!R806</f>
        <v>0</v>
      </c>
      <c r="S812" s="1487">
        <f>'НЗ 2-экз'!S806</f>
        <v>0</v>
      </c>
      <c r="T812" s="1487">
        <f>'НЗ 2-экз'!T806</f>
        <v>0</v>
      </c>
      <c r="U812" s="1487">
        <f>'НЗ 2-экз'!U806</f>
        <v>0</v>
      </c>
      <c r="V812" s="1487">
        <f>'НЗ 2-экз'!V806</f>
        <v>0</v>
      </c>
      <c r="W812" s="1487">
        <f>'НЗ 2-экз'!W806</f>
        <v>0</v>
      </c>
      <c r="X812" s="1487">
        <f>'НЗ 2-экз'!X806</f>
        <v>0</v>
      </c>
      <c r="Y812" s="1487">
        <f>'НЗ 2-экз'!Y806</f>
        <v>0</v>
      </c>
      <c r="Z812" s="1487">
        <f>'НЗ 2-экз'!Z806</f>
        <v>0</v>
      </c>
      <c r="AA812" s="1487">
        <f>'НЗ 2-экз'!AA806</f>
        <v>0</v>
      </c>
      <c r="AB812" s="1487">
        <f>'НЗ 2-экз'!AB806</f>
        <v>0</v>
      </c>
      <c r="AC812" s="1487">
        <f>'НЗ 2-экз'!AC806</f>
        <v>0</v>
      </c>
      <c r="AD812" s="1487">
        <f>'НЗ 2-экз'!AD806</f>
        <v>0</v>
      </c>
      <c r="AE812" s="1488"/>
      <c r="AF812" s="1488"/>
      <c r="AG812" s="1488">
        <f t="shared" si="284"/>
        <v>0</v>
      </c>
      <c r="AH812" s="1488">
        <f t="shared" si="287"/>
        <v>0</v>
      </c>
      <c r="AI812" s="1488">
        <f t="shared" si="285"/>
        <v>0</v>
      </c>
      <c r="AJ812" s="1488">
        <f t="shared" si="288"/>
        <v>0</v>
      </c>
      <c r="AK812" s="1488">
        <f t="shared" si="289"/>
        <v>0</v>
      </c>
      <c r="AL812" s="1488">
        <f t="shared" si="286"/>
        <v>0</v>
      </c>
      <c r="AM812" s="1839"/>
    </row>
    <row r="813" spans="1:39" ht="11.25" hidden="1" customHeight="1" x14ac:dyDescent="0.2">
      <c r="A813" s="1427" t="s">
        <v>197</v>
      </c>
      <c r="B813" s="1053">
        <v>247</v>
      </c>
      <c r="C813" s="42"/>
      <c r="D813" s="58"/>
      <c r="E813" s="1487">
        <f>'НЗ 2-экз'!E807</f>
        <v>0</v>
      </c>
      <c r="F813" s="1487">
        <f>'НЗ 2-экз'!F807</f>
        <v>0</v>
      </c>
      <c r="G813" s="1487">
        <f>'НЗ 2-экз'!G807</f>
        <v>0</v>
      </c>
      <c r="H813" s="1487">
        <f>'НЗ 2-экз'!H807</f>
        <v>0</v>
      </c>
      <c r="I813" s="1487">
        <f>'НЗ 2-экз'!I807</f>
        <v>0</v>
      </c>
      <c r="J813" s="1487">
        <f>'НЗ 2-экз'!J807</f>
        <v>0</v>
      </c>
      <c r="K813" s="1487">
        <f>'НЗ 2-экз'!K807</f>
        <v>0</v>
      </c>
      <c r="L813" s="1487">
        <f>'НЗ 2-экз'!L807</f>
        <v>0</v>
      </c>
      <c r="M813" s="1487">
        <f>'НЗ 2-экз'!M807</f>
        <v>0</v>
      </c>
      <c r="N813" s="1487">
        <f>'НЗ 2-экз'!N807</f>
        <v>0</v>
      </c>
      <c r="O813" s="1487">
        <f>'НЗ 2-экз'!O807</f>
        <v>0</v>
      </c>
      <c r="P813" s="1487">
        <f>'НЗ 2-экз'!P807</f>
        <v>0</v>
      </c>
      <c r="Q813" s="1487">
        <f>'НЗ 2-экз'!Q807</f>
        <v>0</v>
      </c>
      <c r="R813" s="1487">
        <f>'НЗ 2-экз'!R807</f>
        <v>0</v>
      </c>
      <c r="S813" s="1487">
        <f>'НЗ 2-экз'!S807</f>
        <v>0</v>
      </c>
      <c r="T813" s="1487">
        <f>'НЗ 2-экз'!T807</f>
        <v>0</v>
      </c>
      <c r="U813" s="1487">
        <f>'НЗ 2-экз'!U807</f>
        <v>0</v>
      </c>
      <c r="V813" s="1487">
        <f>'НЗ 2-экз'!V807</f>
        <v>0</v>
      </c>
      <c r="W813" s="1487">
        <f>'НЗ 2-экз'!W807</f>
        <v>0</v>
      </c>
      <c r="X813" s="1487">
        <f>'НЗ 2-экз'!X807</f>
        <v>0</v>
      </c>
      <c r="Y813" s="1487">
        <f>'НЗ 2-экз'!Y807</f>
        <v>0</v>
      </c>
      <c r="Z813" s="1487">
        <f>'НЗ 2-экз'!Z807</f>
        <v>50000</v>
      </c>
      <c r="AA813" s="1487">
        <f>'НЗ 2-экз'!AA807</f>
        <v>0</v>
      </c>
      <c r="AB813" s="1487">
        <f>'НЗ 2-экз'!AB807</f>
        <v>0</v>
      </c>
      <c r="AC813" s="1487">
        <f>'НЗ 2-экз'!AC807</f>
        <v>0</v>
      </c>
      <c r="AD813" s="1487">
        <f>'НЗ 2-экз'!AD807</f>
        <v>0</v>
      </c>
      <c r="AE813" s="1488"/>
      <c r="AF813" s="1488"/>
      <c r="AG813" s="1488">
        <f t="shared" si="284"/>
        <v>0</v>
      </c>
      <c r="AH813" s="1488">
        <f t="shared" si="287"/>
        <v>50000</v>
      </c>
      <c r="AI813" s="1488">
        <f t="shared" si="285"/>
        <v>0</v>
      </c>
      <c r="AJ813" s="1488">
        <f t="shared" si="288"/>
        <v>0</v>
      </c>
      <c r="AK813" s="1488">
        <f t="shared" si="289"/>
        <v>50000</v>
      </c>
      <c r="AL813" s="1488">
        <f t="shared" si="286"/>
        <v>50000</v>
      </c>
      <c r="AM813" s="1839"/>
    </row>
    <row r="814" spans="1:39" ht="11.25" hidden="1" customHeight="1" x14ac:dyDescent="0.2">
      <c r="A814" s="1427" t="s">
        <v>198</v>
      </c>
      <c r="B814" s="1053">
        <v>244</v>
      </c>
      <c r="C814" s="42"/>
      <c r="D814" s="58"/>
      <c r="E814" s="1487">
        <f>'НЗ 2-экз'!E808</f>
        <v>0</v>
      </c>
      <c r="F814" s="1487">
        <f>'НЗ 2-экз'!F808</f>
        <v>0</v>
      </c>
      <c r="G814" s="1487">
        <f>'НЗ 2-экз'!G808</f>
        <v>0</v>
      </c>
      <c r="H814" s="1487">
        <f>'НЗ 2-экз'!H808</f>
        <v>0</v>
      </c>
      <c r="I814" s="1487">
        <f>'НЗ 2-экз'!I808</f>
        <v>0</v>
      </c>
      <c r="J814" s="1487">
        <f>'НЗ 2-экз'!J808</f>
        <v>0</v>
      </c>
      <c r="K814" s="1487">
        <f>'НЗ 2-экз'!K808</f>
        <v>0</v>
      </c>
      <c r="L814" s="1487">
        <f>'НЗ 2-экз'!L808</f>
        <v>0</v>
      </c>
      <c r="M814" s="1487">
        <f>'НЗ 2-экз'!M808</f>
        <v>0</v>
      </c>
      <c r="N814" s="1487">
        <f>'НЗ 2-экз'!N808</f>
        <v>0</v>
      </c>
      <c r="O814" s="1487">
        <f>'НЗ 2-экз'!O808</f>
        <v>0</v>
      </c>
      <c r="P814" s="1487">
        <f>'НЗ 2-экз'!P808</f>
        <v>0</v>
      </c>
      <c r="Q814" s="1487">
        <f>'НЗ 2-экз'!Q808</f>
        <v>0</v>
      </c>
      <c r="R814" s="1487">
        <f>'НЗ 2-экз'!R808</f>
        <v>0</v>
      </c>
      <c r="S814" s="1487">
        <f>'НЗ 2-экз'!S808</f>
        <v>0</v>
      </c>
      <c r="T814" s="1487">
        <f>'НЗ 2-экз'!T808</f>
        <v>0</v>
      </c>
      <c r="U814" s="1487">
        <f>'НЗ 2-экз'!U808</f>
        <v>0</v>
      </c>
      <c r="V814" s="1487">
        <f>'НЗ 2-экз'!V808</f>
        <v>0</v>
      </c>
      <c r="W814" s="1487">
        <f>'НЗ 2-экз'!W808</f>
        <v>0</v>
      </c>
      <c r="X814" s="1487">
        <f>'НЗ 2-экз'!X808</f>
        <v>0</v>
      </c>
      <c r="Y814" s="1487">
        <f>'НЗ 2-экз'!Y808</f>
        <v>0</v>
      </c>
      <c r="Z814" s="1487">
        <f>'НЗ 2-экз'!Z808</f>
        <v>12000</v>
      </c>
      <c r="AA814" s="1487">
        <f>'НЗ 2-экз'!AA808</f>
        <v>0</v>
      </c>
      <c r="AB814" s="1487">
        <f>'НЗ 2-экз'!AB808</f>
        <v>0</v>
      </c>
      <c r="AC814" s="1487">
        <f>'НЗ 2-экз'!AC808</f>
        <v>0</v>
      </c>
      <c r="AD814" s="1487">
        <f>'НЗ 2-экз'!AD808</f>
        <v>0</v>
      </c>
      <c r="AE814" s="1488"/>
      <c r="AF814" s="1488"/>
      <c r="AG814" s="1488">
        <f t="shared" si="284"/>
        <v>0</v>
      </c>
      <c r="AH814" s="1488">
        <f t="shared" si="287"/>
        <v>12000</v>
      </c>
      <c r="AI814" s="1488">
        <f t="shared" si="285"/>
        <v>0</v>
      </c>
      <c r="AJ814" s="1488">
        <f t="shared" si="288"/>
        <v>0</v>
      </c>
      <c r="AK814" s="1488">
        <f t="shared" si="289"/>
        <v>12000</v>
      </c>
      <c r="AL814" s="1488">
        <f t="shared" si="286"/>
        <v>12000</v>
      </c>
      <c r="AM814" s="1839"/>
    </row>
    <row r="815" spans="1:39" ht="11.25" hidden="1" customHeight="1" x14ac:dyDescent="0.2">
      <c r="A815" s="1427" t="s">
        <v>878</v>
      </c>
      <c r="B815" s="1053">
        <v>244</v>
      </c>
      <c r="C815" s="42"/>
      <c r="D815" s="58"/>
      <c r="E815" s="1487">
        <f>'НЗ 2-экз'!E809</f>
        <v>0</v>
      </c>
      <c r="F815" s="1487">
        <f>'НЗ 2-экз'!F809</f>
        <v>0</v>
      </c>
      <c r="G815" s="1487">
        <f>'НЗ 2-экз'!G809</f>
        <v>0</v>
      </c>
      <c r="H815" s="1487">
        <f>'НЗ 2-экз'!H809</f>
        <v>0</v>
      </c>
      <c r="I815" s="1487">
        <f>'НЗ 2-экз'!I809</f>
        <v>0</v>
      </c>
      <c r="J815" s="1487">
        <f>'НЗ 2-экз'!J809</f>
        <v>0</v>
      </c>
      <c r="K815" s="1487">
        <f>'НЗ 2-экз'!K809</f>
        <v>0</v>
      </c>
      <c r="L815" s="1487">
        <f>'НЗ 2-экз'!L809</f>
        <v>0</v>
      </c>
      <c r="M815" s="1487">
        <f>'НЗ 2-экз'!M809</f>
        <v>0</v>
      </c>
      <c r="N815" s="1487">
        <f>'НЗ 2-экз'!N809</f>
        <v>0</v>
      </c>
      <c r="O815" s="1487">
        <f>'НЗ 2-экз'!O809</f>
        <v>0</v>
      </c>
      <c r="P815" s="1487">
        <f>'НЗ 2-экз'!P809</f>
        <v>0</v>
      </c>
      <c r="Q815" s="1487">
        <f>'НЗ 2-экз'!Q809</f>
        <v>0</v>
      </c>
      <c r="R815" s="1487">
        <f>'НЗ 2-экз'!R809</f>
        <v>0</v>
      </c>
      <c r="S815" s="1487">
        <f>'НЗ 2-экз'!S809</f>
        <v>0</v>
      </c>
      <c r="T815" s="1487">
        <f>'НЗ 2-экз'!T809</f>
        <v>0</v>
      </c>
      <c r="U815" s="1487">
        <f>'НЗ 2-экз'!U809</f>
        <v>0</v>
      </c>
      <c r="V815" s="1487">
        <f>'НЗ 2-экз'!V809</f>
        <v>0</v>
      </c>
      <c r="W815" s="1487">
        <f>'НЗ 2-экз'!W809</f>
        <v>0</v>
      </c>
      <c r="X815" s="1487">
        <f>'НЗ 2-экз'!X809</f>
        <v>0</v>
      </c>
      <c r="Y815" s="1487">
        <f>'НЗ 2-экз'!Y809</f>
        <v>0</v>
      </c>
      <c r="Z815" s="1487">
        <f>'НЗ 2-экз'!Z809</f>
        <v>5598</v>
      </c>
      <c r="AA815" s="1487">
        <f>'НЗ 2-экз'!AA809</f>
        <v>0</v>
      </c>
      <c r="AB815" s="1487">
        <f>'НЗ 2-экз'!AB809</f>
        <v>0</v>
      </c>
      <c r="AC815" s="1487">
        <f>'НЗ 2-экз'!AC809</f>
        <v>0</v>
      </c>
      <c r="AD815" s="1487">
        <f>'НЗ 2-экз'!AD809</f>
        <v>0</v>
      </c>
      <c r="AE815" s="1488"/>
      <c r="AF815" s="1488"/>
      <c r="AG815" s="1488">
        <f t="shared" si="284"/>
        <v>0</v>
      </c>
      <c r="AH815" s="1488">
        <f t="shared" si="287"/>
        <v>5598</v>
      </c>
      <c r="AI815" s="1488">
        <f t="shared" si="285"/>
        <v>0</v>
      </c>
      <c r="AJ815" s="1488">
        <f t="shared" si="288"/>
        <v>0</v>
      </c>
      <c r="AK815" s="1488">
        <f t="shared" si="289"/>
        <v>5598</v>
      </c>
      <c r="AL815" s="1488">
        <f t="shared" si="286"/>
        <v>5598</v>
      </c>
      <c r="AM815" s="1839"/>
    </row>
    <row r="816" spans="1:39" ht="11.25" hidden="1" customHeight="1" x14ac:dyDescent="0.2">
      <c r="A816" s="1426">
        <v>224</v>
      </c>
      <c r="B816" s="1053">
        <v>244</v>
      </c>
      <c r="C816" s="12"/>
      <c r="D816" s="58"/>
      <c r="E816" s="1487">
        <f>'НЗ 2-экз'!E810</f>
        <v>0</v>
      </c>
      <c r="F816" s="1487">
        <f>'НЗ 2-экз'!F810</f>
        <v>0</v>
      </c>
      <c r="G816" s="1487">
        <f>'НЗ 2-экз'!G810</f>
        <v>0</v>
      </c>
      <c r="H816" s="1487">
        <f>'НЗ 2-экз'!H810</f>
        <v>0</v>
      </c>
      <c r="I816" s="1487">
        <f>'НЗ 2-экз'!I810</f>
        <v>0</v>
      </c>
      <c r="J816" s="1487">
        <f>'НЗ 2-экз'!J810</f>
        <v>0</v>
      </c>
      <c r="K816" s="1487">
        <f>'НЗ 2-экз'!K810</f>
        <v>0</v>
      </c>
      <c r="L816" s="1487">
        <f>'НЗ 2-экз'!L810</f>
        <v>0</v>
      </c>
      <c r="M816" s="1487">
        <f>'НЗ 2-экз'!M810</f>
        <v>0</v>
      </c>
      <c r="N816" s="1487">
        <f>'НЗ 2-экз'!N810</f>
        <v>0</v>
      </c>
      <c r="O816" s="1487">
        <f>'НЗ 2-экз'!O810</f>
        <v>0</v>
      </c>
      <c r="P816" s="1487">
        <f>'НЗ 2-экз'!P810</f>
        <v>0</v>
      </c>
      <c r="Q816" s="1487">
        <f>'НЗ 2-экз'!Q810</f>
        <v>0</v>
      </c>
      <c r="R816" s="1487">
        <f>'НЗ 2-экз'!R810</f>
        <v>0</v>
      </c>
      <c r="S816" s="1487">
        <f>'НЗ 2-экз'!S810</f>
        <v>0</v>
      </c>
      <c r="T816" s="1487">
        <f>'НЗ 2-экз'!T810</f>
        <v>0</v>
      </c>
      <c r="U816" s="1487">
        <f>'НЗ 2-экз'!U810</f>
        <v>0</v>
      </c>
      <c r="V816" s="1487">
        <f>'НЗ 2-экз'!V810</f>
        <v>0</v>
      </c>
      <c r="W816" s="1487">
        <f>'НЗ 2-экз'!W810</f>
        <v>0</v>
      </c>
      <c r="X816" s="1487">
        <f>'НЗ 2-экз'!X810</f>
        <v>0</v>
      </c>
      <c r="Y816" s="1487">
        <f>'НЗ 2-экз'!Y810</f>
        <v>0</v>
      </c>
      <c r="Z816" s="1487">
        <f>'НЗ 2-экз'!Z810</f>
        <v>1000</v>
      </c>
      <c r="AA816" s="1487">
        <f>'НЗ 2-экз'!AA810</f>
        <v>0</v>
      </c>
      <c r="AB816" s="1487">
        <f>'НЗ 2-экз'!AB810</f>
        <v>0</v>
      </c>
      <c r="AC816" s="1487">
        <f>'НЗ 2-экз'!AC810</f>
        <v>0</v>
      </c>
      <c r="AD816" s="1487">
        <f>'НЗ 2-экз'!AD810</f>
        <v>0</v>
      </c>
      <c r="AE816" s="1488"/>
      <c r="AF816" s="1488"/>
      <c r="AG816" s="1488">
        <f t="shared" si="284"/>
        <v>0</v>
      </c>
      <c r="AH816" s="1488">
        <f t="shared" si="287"/>
        <v>1000</v>
      </c>
      <c r="AI816" s="1488">
        <f t="shared" si="285"/>
        <v>0</v>
      </c>
      <c r="AJ816" s="1488">
        <f t="shared" si="288"/>
        <v>0</v>
      </c>
      <c r="AK816" s="1488">
        <f t="shared" si="289"/>
        <v>1000</v>
      </c>
      <c r="AL816" s="1488">
        <f t="shared" si="286"/>
        <v>1000</v>
      </c>
      <c r="AM816" s="1839"/>
    </row>
    <row r="817" spans="1:39" ht="11.25" hidden="1" customHeight="1" x14ac:dyDescent="0.2">
      <c r="A817" s="1428" t="s">
        <v>199</v>
      </c>
      <c r="B817" s="1057">
        <v>244</v>
      </c>
      <c r="C817" s="14"/>
      <c r="D817" s="58"/>
      <c r="E817" s="1487">
        <f>'НЗ 2-экз'!E811</f>
        <v>0</v>
      </c>
      <c r="F817" s="1487">
        <f>'НЗ 2-экз'!F811</f>
        <v>0</v>
      </c>
      <c r="G817" s="1487">
        <f>'НЗ 2-экз'!G811</f>
        <v>0</v>
      </c>
      <c r="H817" s="1487">
        <f>'НЗ 2-экз'!H811</f>
        <v>0</v>
      </c>
      <c r="I817" s="1487">
        <f>'НЗ 2-экз'!I811</f>
        <v>0</v>
      </c>
      <c r="J817" s="1487">
        <f>'НЗ 2-экз'!J811</f>
        <v>0</v>
      </c>
      <c r="K817" s="1487">
        <f>'НЗ 2-экз'!K811</f>
        <v>0</v>
      </c>
      <c r="L817" s="1487">
        <f>'НЗ 2-экз'!L811</f>
        <v>0</v>
      </c>
      <c r="M817" s="1487">
        <f>'НЗ 2-экз'!M811</f>
        <v>0</v>
      </c>
      <c r="N817" s="1487">
        <f>'НЗ 2-экз'!N811</f>
        <v>0</v>
      </c>
      <c r="O817" s="1487">
        <f>'НЗ 2-экз'!O811</f>
        <v>0</v>
      </c>
      <c r="P817" s="1487">
        <f>'НЗ 2-экз'!P811</f>
        <v>0</v>
      </c>
      <c r="Q817" s="1487">
        <f>'НЗ 2-экз'!Q811</f>
        <v>0</v>
      </c>
      <c r="R817" s="1487">
        <f>'НЗ 2-экз'!R811</f>
        <v>0</v>
      </c>
      <c r="S817" s="1487">
        <f>'НЗ 2-экз'!S811</f>
        <v>0</v>
      </c>
      <c r="T817" s="1487">
        <f>'НЗ 2-экз'!T811</f>
        <v>0</v>
      </c>
      <c r="U817" s="1487">
        <f>'НЗ 2-экз'!U811</f>
        <v>0</v>
      </c>
      <c r="V817" s="1487">
        <f>'НЗ 2-экз'!V811</f>
        <v>0</v>
      </c>
      <c r="W817" s="1487">
        <f>'НЗ 2-экз'!W811</f>
        <v>0</v>
      </c>
      <c r="X817" s="1487">
        <f>'НЗ 2-экз'!X811</f>
        <v>0</v>
      </c>
      <c r="Y817" s="1487">
        <f>'НЗ 2-экз'!Y811</f>
        <v>0</v>
      </c>
      <c r="Z817" s="1487">
        <f>'НЗ 2-экз'!Z811</f>
        <v>15000</v>
      </c>
      <c r="AA817" s="1487">
        <f>'НЗ 2-экз'!AA811</f>
        <v>0</v>
      </c>
      <c r="AB817" s="1487">
        <f>'НЗ 2-экз'!AB811</f>
        <v>0</v>
      </c>
      <c r="AC817" s="1487">
        <f>'НЗ 2-экз'!AC811</f>
        <v>0</v>
      </c>
      <c r="AD817" s="1487">
        <f>'НЗ 2-экз'!AD811</f>
        <v>0</v>
      </c>
      <c r="AE817" s="1488"/>
      <c r="AF817" s="1488"/>
      <c r="AG817" s="1488">
        <f t="shared" si="284"/>
        <v>0</v>
      </c>
      <c r="AH817" s="1488">
        <f t="shared" si="287"/>
        <v>15000</v>
      </c>
      <c r="AI817" s="1488">
        <f t="shared" si="285"/>
        <v>0</v>
      </c>
      <c r="AJ817" s="1488">
        <f t="shared" si="288"/>
        <v>0</v>
      </c>
      <c r="AK817" s="1488">
        <f t="shared" si="289"/>
        <v>15000</v>
      </c>
      <c r="AL817" s="1488">
        <f t="shared" si="286"/>
        <v>15000</v>
      </c>
      <c r="AM817" s="1839"/>
    </row>
    <row r="818" spans="1:39" ht="11.25" hidden="1" customHeight="1" x14ac:dyDescent="0.2">
      <c r="A818" s="1428" t="s">
        <v>200</v>
      </c>
      <c r="B818" s="1057">
        <v>244</v>
      </c>
      <c r="C818" s="14"/>
      <c r="D818" s="58"/>
      <c r="E818" s="1487">
        <f>'НЗ 2-экз'!E812</f>
        <v>0</v>
      </c>
      <c r="F818" s="1487">
        <f>'НЗ 2-экз'!F812</f>
        <v>0</v>
      </c>
      <c r="G818" s="1487">
        <f>'НЗ 2-экз'!G812</f>
        <v>0</v>
      </c>
      <c r="H818" s="1487">
        <f>'НЗ 2-экз'!H812</f>
        <v>0</v>
      </c>
      <c r="I818" s="1487">
        <f>'НЗ 2-экз'!I812</f>
        <v>0</v>
      </c>
      <c r="J818" s="1487">
        <f>'НЗ 2-экз'!J812</f>
        <v>0</v>
      </c>
      <c r="K818" s="1487">
        <f>'НЗ 2-экз'!K812</f>
        <v>0</v>
      </c>
      <c r="L818" s="1487">
        <f>'НЗ 2-экз'!L812</f>
        <v>0</v>
      </c>
      <c r="M818" s="1487">
        <f>'НЗ 2-экз'!M812</f>
        <v>0</v>
      </c>
      <c r="N818" s="1487">
        <f>'НЗ 2-экз'!N812</f>
        <v>0</v>
      </c>
      <c r="O818" s="1487">
        <f>'НЗ 2-экз'!O812</f>
        <v>0</v>
      </c>
      <c r="P818" s="1487">
        <f>'НЗ 2-экз'!P812</f>
        <v>0</v>
      </c>
      <c r="Q818" s="1487">
        <f>'НЗ 2-экз'!Q812</f>
        <v>0</v>
      </c>
      <c r="R818" s="1487">
        <f>'НЗ 2-экз'!R812</f>
        <v>0</v>
      </c>
      <c r="S818" s="1487">
        <f>'НЗ 2-экз'!S812</f>
        <v>0</v>
      </c>
      <c r="T818" s="1487">
        <f>'НЗ 2-экз'!T812</f>
        <v>0</v>
      </c>
      <c r="U818" s="1487">
        <f>'НЗ 2-экз'!U812</f>
        <v>0</v>
      </c>
      <c r="V818" s="1487">
        <f>'НЗ 2-экз'!V812</f>
        <v>0</v>
      </c>
      <c r="W818" s="1487">
        <f>'НЗ 2-экз'!W812</f>
        <v>0</v>
      </c>
      <c r="X818" s="1487">
        <f>'НЗ 2-экз'!X812</f>
        <v>0</v>
      </c>
      <c r="Y818" s="1487">
        <f>'НЗ 2-экз'!Y812</f>
        <v>0</v>
      </c>
      <c r="Z818" s="1487">
        <f>'НЗ 2-экз'!Z812</f>
        <v>0</v>
      </c>
      <c r="AA818" s="1487">
        <f>'НЗ 2-экз'!AA812</f>
        <v>0</v>
      </c>
      <c r="AB818" s="1487">
        <f>'НЗ 2-экз'!AB812</f>
        <v>0</v>
      </c>
      <c r="AC818" s="1487">
        <f>'НЗ 2-экз'!AC812</f>
        <v>0</v>
      </c>
      <c r="AD818" s="1487">
        <f>'НЗ 2-экз'!AD812</f>
        <v>0</v>
      </c>
      <c r="AE818" s="1488"/>
      <c r="AF818" s="1488"/>
      <c r="AG818" s="1488">
        <f t="shared" si="284"/>
        <v>0</v>
      </c>
      <c r="AH818" s="1488">
        <f t="shared" si="287"/>
        <v>0</v>
      </c>
      <c r="AI818" s="1488">
        <f t="shared" si="285"/>
        <v>0</v>
      </c>
      <c r="AJ818" s="1488">
        <f t="shared" si="288"/>
        <v>0</v>
      </c>
      <c r="AK818" s="1488">
        <f t="shared" si="289"/>
        <v>0</v>
      </c>
      <c r="AL818" s="1488">
        <f t="shared" si="286"/>
        <v>0</v>
      </c>
      <c r="AM818" s="1839"/>
    </row>
    <row r="819" spans="1:39" ht="11.25" hidden="1" customHeight="1" x14ac:dyDescent="0.2">
      <c r="A819" s="1428" t="s">
        <v>201</v>
      </c>
      <c r="B819" s="1057">
        <v>244</v>
      </c>
      <c r="C819" s="14"/>
      <c r="D819" s="58"/>
      <c r="E819" s="1487">
        <f>'НЗ 2-экз'!E813</f>
        <v>0</v>
      </c>
      <c r="F819" s="1487">
        <f>'НЗ 2-экз'!F813</f>
        <v>7000</v>
      </c>
      <c r="G819" s="1487">
        <f>'НЗ 2-экз'!G813</f>
        <v>0</v>
      </c>
      <c r="H819" s="1487">
        <f>'НЗ 2-экз'!H813</f>
        <v>0</v>
      </c>
      <c r="I819" s="1487">
        <f>'НЗ 2-экз'!I813</f>
        <v>0</v>
      </c>
      <c r="J819" s="1487">
        <f>'НЗ 2-экз'!J813</f>
        <v>0</v>
      </c>
      <c r="K819" s="1487">
        <f>'НЗ 2-экз'!K813</f>
        <v>0</v>
      </c>
      <c r="L819" s="1487">
        <f>'НЗ 2-экз'!L813</f>
        <v>0</v>
      </c>
      <c r="M819" s="1487">
        <f>'НЗ 2-экз'!M813</f>
        <v>0</v>
      </c>
      <c r="N819" s="1487">
        <f>'НЗ 2-экз'!N813</f>
        <v>0</v>
      </c>
      <c r="O819" s="1487">
        <f>'НЗ 2-экз'!O813</f>
        <v>0</v>
      </c>
      <c r="P819" s="1487">
        <f>'НЗ 2-экз'!P813</f>
        <v>0</v>
      </c>
      <c r="Q819" s="1487">
        <f>'НЗ 2-экз'!Q813</f>
        <v>0</v>
      </c>
      <c r="R819" s="1487">
        <f>'НЗ 2-экз'!R813</f>
        <v>0</v>
      </c>
      <c r="S819" s="1487">
        <f>'НЗ 2-экз'!S813</f>
        <v>0</v>
      </c>
      <c r="T819" s="1487">
        <f>'НЗ 2-экз'!T813</f>
        <v>7000</v>
      </c>
      <c r="U819" s="1487">
        <f>'НЗ 2-экз'!U813</f>
        <v>0</v>
      </c>
      <c r="V819" s="1487">
        <f>'НЗ 2-экз'!V813</f>
        <v>0</v>
      </c>
      <c r="W819" s="1487">
        <f>'НЗ 2-экз'!W813</f>
        <v>0</v>
      </c>
      <c r="X819" s="1487">
        <f>'НЗ 2-экз'!X813</f>
        <v>7000</v>
      </c>
      <c r="Y819" s="1487">
        <f>'НЗ 2-экз'!Y813</f>
        <v>0</v>
      </c>
      <c r="Z819" s="1487">
        <f>'НЗ 2-экз'!Z813</f>
        <v>5650</v>
      </c>
      <c r="AA819" s="1487">
        <f>'НЗ 2-экз'!AA813</f>
        <v>0</v>
      </c>
      <c r="AB819" s="1487">
        <f>'НЗ 2-экз'!AB813</f>
        <v>0</v>
      </c>
      <c r="AC819" s="1487">
        <f>'НЗ 2-экз'!AC813</f>
        <v>0</v>
      </c>
      <c r="AD819" s="1487">
        <f>'НЗ 2-экз'!AD813</f>
        <v>0</v>
      </c>
      <c r="AE819" s="1488"/>
      <c r="AF819" s="1488"/>
      <c r="AG819" s="1488">
        <f t="shared" si="284"/>
        <v>0</v>
      </c>
      <c r="AH819" s="1488">
        <f t="shared" si="287"/>
        <v>5650</v>
      </c>
      <c r="AI819" s="1488">
        <f t="shared" si="285"/>
        <v>0</v>
      </c>
      <c r="AJ819" s="1488">
        <f t="shared" si="288"/>
        <v>0</v>
      </c>
      <c r="AK819" s="1488">
        <f t="shared" si="289"/>
        <v>5650</v>
      </c>
      <c r="AL819" s="1488">
        <f t="shared" si="286"/>
        <v>12650</v>
      </c>
      <c r="AM819" s="1839"/>
    </row>
    <row r="820" spans="1:39" ht="11.25" hidden="1" customHeight="1" x14ac:dyDescent="0.2">
      <c r="A820" s="1428" t="s">
        <v>202</v>
      </c>
      <c r="B820" s="1057">
        <v>244</v>
      </c>
      <c r="C820" s="14"/>
      <c r="D820" s="58"/>
      <c r="E820" s="1487">
        <f>'НЗ 2-экз'!E814</f>
        <v>0</v>
      </c>
      <c r="F820" s="1487">
        <f>'НЗ 2-экз'!F814</f>
        <v>0</v>
      </c>
      <c r="G820" s="1487">
        <f>'НЗ 2-экз'!G814</f>
        <v>0</v>
      </c>
      <c r="H820" s="1487">
        <f>'НЗ 2-экз'!H814</f>
        <v>0</v>
      </c>
      <c r="I820" s="1487">
        <f>'НЗ 2-экз'!I814</f>
        <v>0</v>
      </c>
      <c r="J820" s="1487">
        <f>'НЗ 2-экз'!J814</f>
        <v>0</v>
      </c>
      <c r="K820" s="1487">
        <f>'НЗ 2-экз'!K814</f>
        <v>0</v>
      </c>
      <c r="L820" s="1487">
        <f>'НЗ 2-экз'!L814</f>
        <v>0</v>
      </c>
      <c r="M820" s="1487">
        <f>'НЗ 2-экз'!M814</f>
        <v>0</v>
      </c>
      <c r="N820" s="1487">
        <f>'НЗ 2-экз'!N814</f>
        <v>0</v>
      </c>
      <c r="O820" s="1487">
        <f>'НЗ 2-экз'!O814</f>
        <v>0</v>
      </c>
      <c r="P820" s="1487">
        <f>'НЗ 2-экз'!P814</f>
        <v>0</v>
      </c>
      <c r="Q820" s="1487">
        <f>'НЗ 2-экз'!Q814</f>
        <v>0</v>
      </c>
      <c r="R820" s="1487">
        <f>'НЗ 2-экз'!R814</f>
        <v>0</v>
      </c>
      <c r="S820" s="1487">
        <f>'НЗ 2-экз'!S814</f>
        <v>0</v>
      </c>
      <c r="T820" s="1487">
        <f>'НЗ 2-экз'!T814</f>
        <v>0</v>
      </c>
      <c r="U820" s="1487">
        <f>'НЗ 2-экз'!U814</f>
        <v>0</v>
      </c>
      <c r="V820" s="1487">
        <f>'НЗ 2-экз'!V814</f>
        <v>0</v>
      </c>
      <c r="W820" s="1487">
        <f>'НЗ 2-экз'!W814</f>
        <v>0</v>
      </c>
      <c r="X820" s="1487">
        <f>'НЗ 2-экз'!X814</f>
        <v>0</v>
      </c>
      <c r="Y820" s="1487">
        <f>'НЗ 2-экз'!Y814</f>
        <v>0</v>
      </c>
      <c r="Z820" s="1487">
        <f>'НЗ 2-экз'!Z814</f>
        <v>0</v>
      </c>
      <c r="AA820" s="1487">
        <f>'НЗ 2-экз'!AA814</f>
        <v>0</v>
      </c>
      <c r="AB820" s="1487">
        <f>'НЗ 2-экз'!AB814</f>
        <v>0</v>
      </c>
      <c r="AC820" s="1487">
        <f>'НЗ 2-экз'!AC814</f>
        <v>0</v>
      </c>
      <c r="AD820" s="1487">
        <f>'НЗ 2-экз'!AD814</f>
        <v>0</v>
      </c>
      <c r="AE820" s="1488"/>
      <c r="AF820" s="1488"/>
      <c r="AG820" s="1488">
        <f t="shared" si="284"/>
        <v>0</v>
      </c>
      <c r="AH820" s="1488">
        <f t="shared" si="287"/>
        <v>0</v>
      </c>
      <c r="AI820" s="1488">
        <f t="shared" si="285"/>
        <v>0</v>
      </c>
      <c r="AJ820" s="1488">
        <f t="shared" si="288"/>
        <v>0</v>
      </c>
      <c r="AK820" s="1488">
        <f t="shared" si="289"/>
        <v>0</v>
      </c>
      <c r="AL820" s="1488">
        <f t="shared" si="286"/>
        <v>0</v>
      </c>
      <c r="AM820" s="1839"/>
    </row>
    <row r="821" spans="1:39" ht="11.25" hidden="1" customHeight="1" x14ac:dyDescent="0.2">
      <c r="A821" s="1429" t="s">
        <v>246</v>
      </c>
      <c r="B821" s="1057">
        <v>244</v>
      </c>
      <c r="C821" s="15"/>
      <c r="D821" s="58"/>
      <c r="E821" s="1487">
        <f>'НЗ 2-экз'!E815</f>
        <v>50000</v>
      </c>
      <c r="F821" s="1487">
        <f>'НЗ 2-экз'!F815</f>
        <v>55000</v>
      </c>
      <c r="G821" s="1487">
        <f>'НЗ 2-экз'!G815</f>
        <v>0</v>
      </c>
      <c r="H821" s="1487">
        <f>'НЗ 2-экз'!H815</f>
        <v>0</v>
      </c>
      <c r="I821" s="1487">
        <f>'НЗ 2-экз'!I815</f>
        <v>0</v>
      </c>
      <c r="J821" s="1487">
        <f>'НЗ 2-экз'!J815</f>
        <v>0</v>
      </c>
      <c r="K821" s="1487">
        <f>'НЗ 2-экз'!K815</f>
        <v>0</v>
      </c>
      <c r="L821" s="1487">
        <f>'НЗ 2-экз'!L815</f>
        <v>0</v>
      </c>
      <c r="M821" s="1487">
        <f>'НЗ 2-экз'!M815</f>
        <v>0</v>
      </c>
      <c r="N821" s="1487">
        <f>'НЗ 2-экз'!N815</f>
        <v>0</v>
      </c>
      <c r="O821" s="1487">
        <f>'НЗ 2-экз'!O815</f>
        <v>0</v>
      </c>
      <c r="P821" s="1487">
        <f>'НЗ 2-экз'!P815</f>
        <v>0</v>
      </c>
      <c r="Q821" s="1487">
        <f>'НЗ 2-экз'!Q815</f>
        <v>0</v>
      </c>
      <c r="R821" s="1487">
        <f>'НЗ 2-экз'!R815</f>
        <v>0</v>
      </c>
      <c r="S821" s="1487">
        <f>'НЗ 2-экз'!S815</f>
        <v>50000</v>
      </c>
      <c r="T821" s="1487">
        <f>'НЗ 2-экз'!T815</f>
        <v>55000</v>
      </c>
      <c r="U821" s="1487">
        <f>'НЗ 2-экз'!U815</f>
        <v>0</v>
      </c>
      <c r="V821" s="1487">
        <f>'НЗ 2-экз'!V815</f>
        <v>0</v>
      </c>
      <c r="W821" s="1487">
        <f>'НЗ 2-экз'!W815</f>
        <v>0</v>
      </c>
      <c r="X821" s="1487">
        <f>'НЗ 2-экз'!X815</f>
        <v>105000</v>
      </c>
      <c r="Y821" s="1487">
        <f>'НЗ 2-экз'!Y815</f>
        <v>0</v>
      </c>
      <c r="Z821" s="1487">
        <f>'НЗ 2-экз'!Z815</f>
        <v>11626</v>
      </c>
      <c r="AA821" s="1487">
        <f>'НЗ 2-экз'!AA815</f>
        <v>0</v>
      </c>
      <c r="AB821" s="1487">
        <f>'НЗ 2-экз'!AB815</f>
        <v>0</v>
      </c>
      <c r="AC821" s="1487">
        <f>'НЗ 2-экз'!AC815</f>
        <v>0</v>
      </c>
      <c r="AD821" s="1487">
        <f>'НЗ 2-экз'!AD815</f>
        <v>0</v>
      </c>
      <c r="AE821" s="1488"/>
      <c r="AF821" s="1488"/>
      <c r="AG821" s="1488">
        <f t="shared" si="284"/>
        <v>0</v>
      </c>
      <c r="AH821" s="1488">
        <f t="shared" si="287"/>
        <v>11626</v>
      </c>
      <c r="AI821" s="1488">
        <f t="shared" si="285"/>
        <v>0</v>
      </c>
      <c r="AJ821" s="1488">
        <f t="shared" si="288"/>
        <v>0</v>
      </c>
      <c r="AK821" s="1488">
        <f t="shared" si="289"/>
        <v>11626</v>
      </c>
      <c r="AL821" s="1488">
        <f t="shared" si="286"/>
        <v>116626</v>
      </c>
      <c r="AM821" s="1839"/>
    </row>
    <row r="822" spans="1:39" ht="11.25" hidden="1" customHeight="1" x14ac:dyDescent="0.2">
      <c r="A822" s="1429" t="s">
        <v>248</v>
      </c>
      <c r="B822" s="1057">
        <v>244</v>
      </c>
      <c r="C822" s="15"/>
      <c r="D822" s="58"/>
      <c r="E822" s="1487">
        <f>'НЗ 2-экз'!E816</f>
        <v>0</v>
      </c>
      <c r="F822" s="1487">
        <f>'НЗ 2-экз'!F816</f>
        <v>0</v>
      </c>
      <c r="G822" s="1487">
        <f>'НЗ 2-экз'!G816</f>
        <v>0</v>
      </c>
      <c r="H822" s="1487">
        <f>'НЗ 2-экз'!H816</f>
        <v>0</v>
      </c>
      <c r="I822" s="1487">
        <f>'НЗ 2-экз'!I816</f>
        <v>0</v>
      </c>
      <c r="J822" s="1487">
        <f>'НЗ 2-экз'!J816</f>
        <v>0</v>
      </c>
      <c r="K822" s="1487">
        <f>'НЗ 2-экз'!K816</f>
        <v>0</v>
      </c>
      <c r="L822" s="1487">
        <f>'НЗ 2-экз'!L816</f>
        <v>0</v>
      </c>
      <c r="M822" s="1487">
        <f>'НЗ 2-экз'!M816</f>
        <v>0</v>
      </c>
      <c r="N822" s="1487">
        <f>'НЗ 2-экз'!N816</f>
        <v>0</v>
      </c>
      <c r="O822" s="1487">
        <f>'НЗ 2-экз'!O816</f>
        <v>0</v>
      </c>
      <c r="P822" s="1487">
        <f>'НЗ 2-экз'!P816</f>
        <v>0</v>
      </c>
      <c r="Q822" s="1487">
        <f>'НЗ 2-экз'!Q816</f>
        <v>0</v>
      </c>
      <c r="R822" s="1487">
        <f>'НЗ 2-экз'!R816</f>
        <v>0</v>
      </c>
      <c r="S822" s="1487">
        <f>'НЗ 2-экз'!S816</f>
        <v>0</v>
      </c>
      <c r="T822" s="1487">
        <f>'НЗ 2-экз'!T816</f>
        <v>0</v>
      </c>
      <c r="U822" s="1487">
        <f>'НЗ 2-экз'!U816</f>
        <v>0</v>
      </c>
      <c r="V822" s="1487">
        <f>'НЗ 2-экз'!V816</f>
        <v>0</v>
      </c>
      <c r="W822" s="1487">
        <f>'НЗ 2-экз'!W816</f>
        <v>0</v>
      </c>
      <c r="X822" s="1487">
        <f>'НЗ 2-экз'!X816</f>
        <v>0</v>
      </c>
      <c r="Y822" s="1487">
        <f>'НЗ 2-экз'!Y816</f>
        <v>0</v>
      </c>
      <c r="Z822" s="1487">
        <f>'НЗ 2-экз'!Z816</f>
        <v>0</v>
      </c>
      <c r="AA822" s="1487">
        <f>'НЗ 2-экз'!AA816</f>
        <v>0</v>
      </c>
      <c r="AB822" s="1487">
        <f>'НЗ 2-экз'!AB816</f>
        <v>0</v>
      </c>
      <c r="AC822" s="1487">
        <f>'НЗ 2-экз'!AC816</f>
        <v>0</v>
      </c>
      <c r="AD822" s="1487">
        <f>'НЗ 2-экз'!AD816</f>
        <v>0</v>
      </c>
      <c r="AE822" s="1488"/>
      <c r="AF822" s="1488"/>
      <c r="AG822" s="1488">
        <f t="shared" si="284"/>
        <v>0</v>
      </c>
      <c r="AH822" s="1488">
        <f t="shared" si="287"/>
        <v>0</v>
      </c>
      <c r="AI822" s="1488">
        <f t="shared" si="285"/>
        <v>0</v>
      </c>
      <c r="AJ822" s="1488">
        <f t="shared" si="288"/>
        <v>0</v>
      </c>
      <c r="AK822" s="1488">
        <f t="shared" si="289"/>
        <v>0</v>
      </c>
      <c r="AL822" s="1488">
        <f t="shared" si="286"/>
        <v>0</v>
      </c>
      <c r="AM822" s="1839"/>
    </row>
    <row r="823" spans="1:39" ht="11.25" hidden="1" customHeight="1" x14ac:dyDescent="0.2">
      <c r="A823" s="1425">
        <v>227</v>
      </c>
      <c r="B823" s="1051">
        <v>244</v>
      </c>
      <c r="C823" s="11"/>
      <c r="D823" s="58"/>
      <c r="E823" s="1487">
        <f>'НЗ 2-экз'!E817</f>
        <v>0</v>
      </c>
      <c r="F823" s="1487">
        <f>'НЗ 2-экз'!F817</f>
        <v>0</v>
      </c>
      <c r="G823" s="1487">
        <f>'НЗ 2-экз'!G817</f>
        <v>0</v>
      </c>
      <c r="H823" s="1487">
        <f>'НЗ 2-экз'!H817</f>
        <v>0</v>
      </c>
      <c r="I823" s="1487">
        <f>'НЗ 2-экз'!I817</f>
        <v>0</v>
      </c>
      <c r="J823" s="1487">
        <f>'НЗ 2-экз'!J817</f>
        <v>0</v>
      </c>
      <c r="K823" s="1487">
        <f>'НЗ 2-экз'!K817</f>
        <v>0</v>
      </c>
      <c r="L823" s="1487">
        <f>'НЗ 2-экз'!L817</f>
        <v>0</v>
      </c>
      <c r="M823" s="1487">
        <f>'НЗ 2-экз'!M817</f>
        <v>0</v>
      </c>
      <c r="N823" s="1487">
        <f>'НЗ 2-экз'!N817</f>
        <v>0</v>
      </c>
      <c r="O823" s="1487">
        <f>'НЗ 2-экз'!O817</f>
        <v>0</v>
      </c>
      <c r="P823" s="1487">
        <f>'НЗ 2-экз'!P817</f>
        <v>0</v>
      </c>
      <c r="Q823" s="1487">
        <f>'НЗ 2-экз'!Q817</f>
        <v>0</v>
      </c>
      <c r="R823" s="1487">
        <f>'НЗ 2-экз'!R817</f>
        <v>0</v>
      </c>
      <c r="S823" s="1487">
        <f>'НЗ 2-экз'!S817</f>
        <v>0</v>
      </c>
      <c r="T823" s="1487">
        <f>'НЗ 2-экз'!T817</f>
        <v>0</v>
      </c>
      <c r="U823" s="1487">
        <f>'НЗ 2-экз'!U817</f>
        <v>0</v>
      </c>
      <c r="V823" s="1487">
        <f>'НЗ 2-экз'!V817</f>
        <v>0</v>
      </c>
      <c r="W823" s="1487">
        <f>'НЗ 2-экз'!W817</f>
        <v>0</v>
      </c>
      <c r="X823" s="1487">
        <f>'НЗ 2-экз'!X817</f>
        <v>0</v>
      </c>
      <c r="Y823" s="1487">
        <f>'НЗ 2-экз'!Y817</f>
        <v>0</v>
      </c>
      <c r="Z823" s="1487">
        <f>'НЗ 2-экз'!Z817</f>
        <v>0</v>
      </c>
      <c r="AA823" s="1487">
        <f>'НЗ 2-экз'!AA817</f>
        <v>0</v>
      </c>
      <c r="AB823" s="1487">
        <f>'НЗ 2-экз'!AB817</f>
        <v>0</v>
      </c>
      <c r="AC823" s="1487">
        <f>'НЗ 2-экз'!AC817</f>
        <v>0</v>
      </c>
      <c r="AD823" s="1487">
        <f>'НЗ 2-экз'!AD817</f>
        <v>0</v>
      </c>
      <c r="AE823" s="1488"/>
      <c r="AF823" s="1488"/>
      <c r="AG823" s="1488">
        <f t="shared" si="284"/>
        <v>0</v>
      </c>
      <c r="AH823" s="1488">
        <f t="shared" si="287"/>
        <v>0</v>
      </c>
      <c r="AI823" s="1488">
        <f t="shared" si="285"/>
        <v>0</v>
      </c>
      <c r="AJ823" s="1488">
        <f t="shared" si="288"/>
        <v>0</v>
      </c>
      <c r="AK823" s="1488">
        <f t="shared" si="289"/>
        <v>0</v>
      </c>
      <c r="AL823" s="1488">
        <f t="shared" si="286"/>
        <v>0</v>
      </c>
      <c r="AM823" s="1839"/>
    </row>
    <row r="824" spans="1:39" ht="11.25" hidden="1" customHeight="1" x14ac:dyDescent="0.2">
      <c r="A824" s="1429">
        <v>262</v>
      </c>
      <c r="B824" s="1049">
        <v>112</v>
      </c>
      <c r="C824" s="15"/>
      <c r="D824" s="58"/>
      <c r="E824" s="1487">
        <f>'НЗ 2-экз'!E818</f>
        <v>0</v>
      </c>
      <c r="F824" s="1487">
        <f>'НЗ 2-экз'!F818</f>
        <v>0</v>
      </c>
      <c r="G824" s="1487">
        <f>'НЗ 2-экз'!G818</f>
        <v>0</v>
      </c>
      <c r="H824" s="1487">
        <f>'НЗ 2-экз'!H818</f>
        <v>0</v>
      </c>
      <c r="I824" s="1487">
        <f>'НЗ 2-экз'!I818</f>
        <v>0</v>
      </c>
      <c r="J824" s="1487">
        <f>'НЗ 2-экз'!J818</f>
        <v>0</v>
      </c>
      <c r="K824" s="1487">
        <f>'НЗ 2-экз'!K818</f>
        <v>0</v>
      </c>
      <c r="L824" s="1487">
        <f>'НЗ 2-экз'!L818</f>
        <v>0</v>
      </c>
      <c r="M824" s="1487">
        <f>'НЗ 2-экз'!M818</f>
        <v>0</v>
      </c>
      <c r="N824" s="1487">
        <f>'НЗ 2-экз'!N818</f>
        <v>0</v>
      </c>
      <c r="O824" s="1487">
        <f>'НЗ 2-экз'!O818</f>
        <v>0</v>
      </c>
      <c r="P824" s="1487">
        <f>'НЗ 2-экз'!P818</f>
        <v>0</v>
      </c>
      <c r="Q824" s="1487">
        <f>'НЗ 2-экз'!Q818</f>
        <v>0</v>
      </c>
      <c r="R824" s="1487">
        <f>'НЗ 2-экз'!R818</f>
        <v>0</v>
      </c>
      <c r="S824" s="1487">
        <f>'НЗ 2-экз'!S818</f>
        <v>0</v>
      </c>
      <c r="T824" s="1487">
        <f>'НЗ 2-экз'!T818</f>
        <v>0</v>
      </c>
      <c r="U824" s="1487">
        <f>'НЗ 2-экз'!U818</f>
        <v>0</v>
      </c>
      <c r="V824" s="1487">
        <f>'НЗ 2-экз'!V818</f>
        <v>0</v>
      </c>
      <c r="W824" s="1487">
        <f>'НЗ 2-экз'!W818</f>
        <v>0</v>
      </c>
      <c r="X824" s="1487">
        <f>'НЗ 2-экз'!X818</f>
        <v>0</v>
      </c>
      <c r="Y824" s="1487">
        <f>'НЗ 2-экз'!Y818</f>
        <v>0</v>
      </c>
      <c r="Z824" s="1487">
        <f>'НЗ 2-экз'!Z818</f>
        <v>0</v>
      </c>
      <c r="AA824" s="1487">
        <f>'НЗ 2-экз'!AA818</f>
        <v>0</v>
      </c>
      <c r="AB824" s="1487">
        <f>'НЗ 2-экз'!AB818</f>
        <v>0</v>
      </c>
      <c r="AC824" s="1487">
        <f>'НЗ 2-экз'!AC818</f>
        <v>0</v>
      </c>
      <c r="AD824" s="1487">
        <f>'НЗ 2-экз'!AD818</f>
        <v>0</v>
      </c>
      <c r="AE824" s="1488"/>
      <c r="AF824" s="1488"/>
      <c r="AG824" s="1488">
        <f t="shared" si="284"/>
        <v>0</v>
      </c>
      <c r="AH824" s="1488">
        <f t="shared" si="287"/>
        <v>0</v>
      </c>
      <c r="AI824" s="1488">
        <f t="shared" si="285"/>
        <v>0</v>
      </c>
      <c r="AJ824" s="1488">
        <f t="shared" si="288"/>
        <v>0</v>
      </c>
      <c r="AK824" s="1488">
        <f t="shared" si="289"/>
        <v>0</v>
      </c>
      <c r="AL824" s="1488">
        <f t="shared" si="286"/>
        <v>0</v>
      </c>
      <c r="AM824" s="1839"/>
    </row>
    <row r="825" spans="1:39" ht="11.25" hidden="1" customHeight="1" x14ac:dyDescent="0.2">
      <c r="A825" s="1429">
        <v>262</v>
      </c>
      <c r="B825" s="1049">
        <v>119</v>
      </c>
      <c r="C825" s="15"/>
      <c r="D825" s="58"/>
      <c r="E825" s="1487">
        <f>'НЗ 2-экз'!E819</f>
        <v>0</v>
      </c>
      <c r="F825" s="1487">
        <f>'НЗ 2-экз'!F819</f>
        <v>0</v>
      </c>
      <c r="G825" s="1487">
        <f>'НЗ 2-экз'!G819</f>
        <v>0</v>
      </c>
      <c r="H825" s="1487">
        <f>'НЗ 2-экз'!H819</f>
        <v>0</v>
      </c>
      <c r="I825" s="1487">
        <f>'НЗ 2-экз'!I819</f>
        <v>0</v>
      </c>
      <c r="J825" s="1487">
        <f>'НЗ 2-экз'!J819</f>
        <v>0</v>
      </c>
      <c r="K825" s="1487">
        <f>'НЗ 2-экз'!K819</f>
        <v>0</v>
      </c>
      <c r="L825" s="1487">
        <f>'НЗ 2-экз'!L819</f>
        <v>0</v>
      </c>
      <c r="M825" s="1487">
        <f>'НЗ 2-экз'!M819</f>
        <v>0</v>
      </c>
      <c r="N825" s="1487">
        <f>'НЗ 2-экз'!N819</f>
        <v>0</v>
      </c>
      <c r="O825" s="1487">
        <f>'НЗ 2-экз'!O819</f>
        <v>0</v>
      </c>
      <c r="P825" s="1487">
        <f>'НЗ 2-экз'!P819</f>
        <v>0</v>
      </c>
      <c r="Q825" s="1487">
        <f>'НЗ 2-экз'!Q819</f>
        <v>0</v>
      </c>
      <c r="R825" s="1487">
        <f>'НЗ 2-экз'!R819</f>
        <v>0</v>
      </c>
      <c r="S825" s="1487">
        <f>'НЗ 2-экз'!S819</f>
        <v>0</v>
      </c>
      <c r="T825" s="1487">
        <f>'НЗ 2-экз'!T819</f>
        <v>0</v>
      </c>
      <c r="U825" s="1487">
        <f>'НЗ 2-экз'!U819</f>
        <v>0</v>
      </c>
      <c r="V825" s="1487">
        <f>'НЗ 2-экз'!V819</f>
        <v>0</v>
      </c>
      <c r="W825" s="1487">
        <f>'НЗ 2-экз'!W819</f>
        <v>0</v>
      </c>
      <c r="X825" s="1487">
        <f>'НЗ 2-экз'!X819</f>
        <v>0</v>
      </c>
      <c r="Y825" s="1487">
        <f>'НЗ 2-экз'!Y819</f>
        <v>0</v>
      </c>
      <c r="Z825" s="1487">
        <f>'НЗ 2-экз'!Z819</f>
        <v>0</v>
      </c>
      <c r="AA825" s="1487">
        <f>'НЗ 2-экз'!AA819</f>
        <v>0</v>
      </c>
      <c r="AB825" s="1487">
        <f>'НЗ 2-экз'!AB819</f>
        <v>0</v>
      </c>
      <c r="AC825" s="1487">
        <f>'НЗ 2-экз'!AC819</f>
        <v>0</v>
      </c>
      <c r="AD825" s="1487">
        <f>'НЗ 2-экз'!AD819</f>
        <v>0</v>
      </c>
      <c r="AE825" s="1488"/>
      <c r="AF825" s="1488"/>
      <c r="AG825" s="1488">
        <f t="shared" si="284"/>
        <v>0</v>
      </c>
      <c r="AH825" s="1488">
        <f t="shared" si="287"/>
        <v>0</v>
      </c>
      <c r="AI825" s="1488">
        <f t="shared" si="285"/>
        <v>0</v>
      </c>
      <c r="AJ825" s="1488">
        <f t="shared" si="288"/>
        <v>0</v>
      </c>
      <c r="AK825" s="1488">
        <f t="shared" si="289"/>
        <v>0</v>
      </c>
      <c r="AL825" s="1488">
        <f t="shared" si="286"/>
        <v>0</v>
      </c>
      <c r="AM825" s="1839"/>
    </row>
    <row r="826" spans="1:39" ht="11.25" hidden="1" customHeight="1" x14ac:dyDescent="0.2">
      <c r="A826" s="1425">
        <v>266</v>
      </c>
      <c r="B826" s="1051">
        <v>111</v>
      </c>
      <c r="C826" s="11"/>
      <c r="D826" s="58"/>
      <c r="E826" s="1487">
        <f>'НЗ 2-экз'!E820</f>
        <v>0</v>
      </c>
      <c r="F826" s="1487">
        <f>'НЗ 2-экз'!F820</f>
        <v>0</v>
      </c>
      <c r="G826" s="1487">
        <f>'НЗ 2-экз'!G820</f>
        <v>0</v>
      </c>
      <c r="H826" s="1487">
        <f>'НЗ 2-экз'!H820</f>
        <v>0</v>
      </c>
      <c r="I826" s="1487">
        <f>'НЗ 2-экз'!I820</f>
        <v>0</v>
      </c>
      <c r="J826" s="1487">
        <f>'НЗ 2-экз'!J820</f>
        <v>0</v>
      </c>
      <c r="K826" s="1487">
        <f>'НЗ 2-экз'!K820</f>
        <v>0</v>
      </c>
      <c r="L826" s="1487">
        <f>'НЗ 2-экз'!L820</f>
        <v>0</v>
      </c>
      <c r="M826" s="1487">
        <f>'НЗ 2-экз'!M820</f>
        <v>0</v>
      </c>
      <c r="N826" s="1487">
        <f>'НЗ 2-экз'!N820</f>
        <v>0</v>
      </c>
      <c r="O826" s="1487">
        <f>'НЗ 2-экз'!O820</f>
        <v>0</v>
      </c>
      <c r="P826" s="1487">
        <f>'НЗ 2-экз'!P820</f>
        <v>0</v>
      </c>
      <c r="Q826" s="1487">
        <f>'НЗ 2-экз'!Q820</f>
        <v>0</v>
      </c>
      <c r="R826" s="1487">
        <f>'НЗ 2-экз'!R820</f>
        <v>0</v>
      </c>
      <c r="S826" s="1487">
        <f>'НЗ 2-экз'!S820</f>
        <v>0</v>
      </c>
      <c r="T826" s="1487">
        <f>'НЗ 2-экз'!T820</f>
        <v>0</v>
      </c>
      <c r="U826" s="1487">
        <f>'НЗ 2-экз'!U820</f>
        <v>0</v>
      </c>
      <c r="V826" s="1487">
        <f>'НЗ 2-экз'!V820</f>
        <v>0</v>
      </c>
      <c r="W826" s="1487">
        <f>'НЗ 2-экз'!W820</f>
        <v>0</v>
      </c>
      <c r="X826" s="1487">
        <f>'НЗ 2-экз'!X820</f>
        <v>0</v>
      </c>
      <c r="Y826" s="1487">
        <f>'НЗ 2-экз'!Y820</f>
        <v>0</v>
      </c>
      <c r="Z826" s="1487">
        <f>'НЗ 2-экз'!Z820</f>
        <v>0</v>
      </c>
      <c r="AA826" s="1487">
        <f>'НЗ 2-экз'!AA820</f>
        <v>0</v>
      </c>
      <c r="AB826" s="1487">
        <f>'НЗ 2-экз'!AB820</f>
        <v>0</v>
      </c>
      <c r="AC826" s="1487">
        <f>'НЗ 2-экз'!AC820</f>
        <v>0</v>
      </c>
      <c r="AD826" s="1487">
        <f>'НЗ 2-экз'!AD820</f>
        <v>0</v>
      </c>
      <c r="AE826" s="1488"/>
      <c r="AF826" s="1488"/>
      <c r="AG826" s="1488">
        <f t="shared" si="284"/>
        <v>0</v>
      </c>
      <c r="AH826" s="1488">
        <f t="shared" si="287"/>
        <v>0</v>
      </c>
      <c r="AI826" s="1488">
        <f t="shared" si="285"/>
        <v>0</v>
      </c>
      <c r="AJ826" s="1488">
        <f t="shared" si="288"/>
        <v>0</v>
      </c>
      <c r="AK826" s="1488">
        <f t="shared" si="289"/>
        <v>0</v>
      </c>
      <c r="AL826" s="1488">
        <f t="shared" si="286"/>
        <v>0</v>
      </c>
      <c r="AM826" s="1839"/>
    </row>
    <row r="827" spans="1:39" ht="11.25" hidden="1" customHeight="1" x14ac:dyDescent="0.2">
      <c r="A827" s="1425">
        <v>266</v>
      </c>
      <c r="B827" s="1051">
        <v>112</v>
      </c>
      <c r="C827" s="11"/>
      <c r="D827" s="58"/>
      <c r="E827" s="1487">
        <f>'НЗ 2-экз'!E821</f>
        <v>0</v>
      </c>
      <c r="F827" s="1487">
        <f>'НЗ 2-экз'!F821</f>
        <v>0</v>
      </c>
      <c r="G827" s="1487">
        <f>'НЗ 2-экз'!G821</f>
        <v>0</v>
      </c>
      <c r="H827" s="1487">
        <f>'НЗ 2-экз'!H821</f>
        <v>0</v>
      </c>
      <c r="I827" s="1487">
        <f>'НЗ 2-экз'!I821</f>
        <v>0</v>
      </c>
      <c r="J827" s="1487">
        <f>'НЗ 2-экз'!J821</f>
        <v>0</v>
      </c>
      <c r="K827" s="1487">
        <f>'НЗ 2-экз'!K821</f>
        <v>0</v>
      </c>
      <c r="L827" s="1487">
        <f>'НЗ 2-экз'!L821</f>
        <v>0</v>
      </c>
      <c r="M827" s="1487">
        <f>'НЗ 2-экз'!M821</f>
        <v>0</v>
      </c>
      <c r="N827" s="1487">
        <f>'НЗ 2-экз'!N821</f>
        <v>0</v>
      </c>
      <c r="O827" s="1487">
        <f>'НЗ 2-экз'!O821</f>
        <v>0</v>
      </c>
      <c r="P827" s="1487">
        <f>'НЗ 2-экз'!P821</f>
        <v>0</v>
      </c>
      <c r="Q827" s="1487">
        <f>'НЗ 2-экз'!Q821</f>
        <v>0</v>
      </c>
      <c r="R827" s="1487">
        <f>'НЗ 2-экз'!R821</f>
        <v>0</v>
      </c>
      <c r="S827" s="1487">
        <f>'НЗ 2-экз'!S821</f>
        <v>0</v>
      </c>
      <c r="T827" s="1487">
        <f>'НЗ 2-экз'!T821</f>
        <v>0</v>
      </c>
      <c r="U827" s="1487">
        <f>'НЗ 2-экз'!U821</f>
        <v>0</v>
      </c>
      <c r="V827" s="1487">
        <f>'НЗ 2-экз'!V821</f>
        <v>0</v>
      </c>
      <c r="W827" s="1487">
        <f>'НЗ 2-экз'!W821</f>
        <v>0</v>
      </c>
      <c r="X827" s="1487">
        <f>'НЗ 2-экз'!X821</f>
        <v>0</v>
      </c>
      <c r="Y827" s="1487">
        <f>'НЗ 2-экз'!Y821</f>
        <v>0</v>
      </c>
      <c r="Z827" s="1487">
        <f>'НЗ 2-экз'!Z821</f>
        <v>0</v>
      </c>
      <c r="AA827" s="1487">
        <f>'НЗ 2-экз'!AA821</f>
        <v>0</v>
      </c>
      <c r="AB827" s="1487">
        <f>'НЗ 2-экз'!AB821</f>
        <v>0</v>
      </c>
      <c r="AC827" s="1487">
        <f>'НЗ 2-экз'!AC821</f>
        <v>0</v>
      </c>
      <c r="AD827" s="1487">
        <f>'НЗ 2-экз'!AD821</f>
        <v>0</v>
      </c>
      <c r="AE827" s="1488"/>
      <c r="AF827" s="1488"/>
      <c r="AG827" s="1488">
        <f t="shared" si="284"/>
        <v>0</v>
      </c>
      <c r="AH827" s="1488">
        <f t="shared" si="287"/>
        <v>0</v>
      </c>
      <c r="AI827" s="1488">
        <f t="shared" si="285"/>
        <v>0</v>
      </c>
      <c r="AJ827" s="1488">
        <f t="shared" si="288"/>
        <v>0</v>
      </c>
      <c r="AK827" s="1488">
        <f t="shared" si="289"/>
        <v>0</v>
      </c>
      <c r="AL827" s="1488">
        <f t="shared" si="286"/>
        <v>0</v>
      </c>
      <c r="AM827" s="1839"/>
    </row>
    <row r="828" spans="1:39" ht="12" hidden="1" customHeight="1" x14ac:dyDescent="0.2">
      <c r="A828" s="1425">
        <v>266</v>
      </c>
      <c r="B828" s="1051">
        <v>119</v>
      </c>
      <c r="C828" s="11"/>
      <c r="D828" s="58"/>
      <c r="E828" s="1487">
        <f>'НЗ 2-экз'!E822</f>
        <v>0</v>
      </c>
      <c r="F828" s="1487">
        <f>'НЗ 2-экз'!F822</f>
        <v>0</v>
      </c>
      <c r="G828" s="1487">
        <f>'НЗ 2-экз'!G822</f>
        <v>0</v>
      </c>
      <c r="H828" s="1487">
        <f>'НЗ 2-экз'!H822</f>
        <v>0</v>
      </c>
      <c r="I828" s="1487">
        <f>'НЗ 2-экз'!I822</f>
        <v>0</v>
      </c>
      <c r="J828" s="1487">
        <f>'НЗ 2-экз'!J822</f>
        <v>0</v>
      </c>
      <c r="K828" s="1487">
        <f>'НЗ 2-экз'!K822</f>
        <v>0</v>
      </c>
      <c r="L828" s="1487">
        <f>'НЗ 2-экз'!L822</f>
        <v>0</v>
      </c>
      <c r="M828" s="1487">
        <f>'НЗ 2-экз'!M822</f>
        <v>0</v>
      </c>
      <c r="N828" s="1487">
        <f>'НЗ 2-экз'!N822</f>
        <v>0</v>
      </c>
      <c r="O828" s="1487">
        <f>'НЗ 2-экз'!O822</f>
        <v>0</v>
      </c>
      <c r="P828" s="1487">
        <f>'НЗ 2-экз'!P822</f>
        <v>0</v>
      </c>
      <c r="Q828" s="1487">
        <f>'НЗ 2-экз'!Q822</f>
        <v>0</v>
      </c>
      <c r="R828" s="1487">
        <f>'НЗ 2-экз'!R822</f>
        <v>0</v>
      </c>
      <c r="S828" s="1487">
        <f>'НЗ 2-экз'!S822</f>
        <v>0</v>
      </c>
      <c r="T828" s="1487">
        <f>'НЗ 2-экз'!T822</f>
        <v>0</v>
      </c>
      <c r="U828" s="1487">
        <f>'НЗ 2-экз'!U822</f>
        <v>0</v>
      </c>
      <c r="V828" s="1487">
        <f>'НЗ 2-экз'!V822</f>
        <v>0</v>
      </c>
      <c r="W828" s="1487">
        <f>'НЗ 2-экз'!W822</f>
        <v>0</v>
      </c>
      <c r="X828" s="1487">
        <f>'НЗ 2-экз'!X822</f>
        <v>0</v>
      </c>
      <c r="Y828" s="1487">
        <f>'НЗ 2-экз'!Y822</f>
        <v>0</v>
      </c>
      <c r="Z828" s="1487">
        <f>'НЗ 2-экз'!Z822</f>
        <v>0</v>
      </c>
      <c r="AA828" s="1487">
        <f>'НЗ 2-экз'!AA822</f>
        <v>0</v>
      </c>
      <c r="AB828" s="1487">
        <f>'НЗ 2-экз'!AB822</f>
        <v>0</v>
      </c>
      <c r="AC828" s="1487">
        <f>'НЗ 2-экз'!AC822</f>
        <v>0</v>
      </c>
      <c r="AD828" s="1487">
        <f>'НЗ 2-экз'!AD822</f>
        <v>0</v>
      </c>
      <c r="AE828" s="1488"/>
      <c r="AF828" s="1488"/>
      <c r="AG828" s="1488">
        <f t="shared" si="284"/>
        <v>0</v>
      </c>
      <c r="AH828" s="1488">
        <f t="shared" si="287"/>
        <v>0</v>
      </c>
      <c r="AI828" s="1488">
        <f t="shared" si="285"/>
        <v>0</v>
      </c>
      <c r="AJ828" s="1488">
        <f t="shared" si="288"/>
        <v>0</v>
      </c>
      <c r="AK828" s="1488">
        <f t="shared" si="289"/>
        <v>0</v>
      </c>
      <c r="AL828" s="1488">
        <f t="shared" si="286"/>
        <v>0</v>
      </c>
      <c r="AM828" s="1839"/>
    </row>
    <row r="829" spans="1:39" ht="11.25" hidden="1" customHeight="1" x14ac:dyDescent="0.2">
      <c r="A829" s="1425">
        <v>267</v>
      </c>
      <c r="B829" s="1051">
        <v>112</v>
      </c>
      <c r="C829" s="11"/>
      <c r="D829" s="58"/>
      <c r="E829" s="1487">
        <f>'НЗ 2-экз'!E823</f>
        <v>0</v>
      </c>
      <c r="F829" s="1487">
        <f>'НЗ 2-экз'!F823</f>
        <v>0</v>
      </c>
      <c r="G829" s="1487">
        <f>'НЗ 2-экз'!G823</f>
        <v>0</v>
      </c>
      <c r="H829" s="1487">
        <f>'НЗ 2-экз'!H823</f>
        <v>0</v>
      </c>
      <c r="I829" s="1487">
        <f>'НЗ 2-экз'!I823</f>
        <v>0</v>
      </c>
      <c r="J829" s="1487">
        <f>'НЗ 2-экз'!J823</f>
        <v>0</v>
      </c>
      <c r="K829" s="1487">
        <f>'НЗ 2-экз'!K823</f>
        <v>0</v>
      </c>
      <c r="L829" s="1487">
        <f>'НЗ 2-экз'!L823</f>
        <v>0</v>
      </c>
      <c r="M829" s="1487">
        <f>'НЗ 2-экз'!M823</f>
        <v>0</v>
      </c>
      <c r="N829" s="1487">
        <f>'НЗ 2-экз'!N823</f>
        <v>0</v>
      </c>
      <c r="O829" s="1487">
        <f>'НЗ 2-экз'!O823</f>
        <v>0</v>
      </c>
      <c r="P829" s="1487">
        <f>'НЗ 2-экз'!P823</f>
        <v>0</v>
      </c>
      <c r="Q829" s="1487">
        <f>'НЗ 2-экз'!Q823</f>
        <v>0</v>
      </c>
      <c r="R829" s="1487">
        <f>'НЗ 2-экз'!R823</f>
        <v>0</v>
      </c>
      <c r="S829" s="1487">
        <f>'НЗ 2-экз'!S823</f>
        <v>0</v>
      </c>
      <c r="T829" s="1487">
        <f>'НЗ 2-экз'!T823</f>
        <v>0</v>
      </c>
      <c r="U829" s="1487">
        <f>'НЗ 2-экз'!U823</f>
        <v>0</v>
      </c>
      <c r="V829" s="1487">
        <f>'НЗ 2-экз'!V823</f>
        <v>0</v>
      </c>
      <c r="W829" s="1487">
        <f>'НЗ 2-экз'!W823</f>
        <v>0</v>
      </c>
      <c r="X829" s="1487">
        <f>'НЗ 2-экз'!X823</f>
        <v>0</v>
      </c>
      <c r="Y829" s="1487">
        <f>'НЗ 2-экз'!Y823</f>
        <v>0</v>
      </c>
      <c r="Z829" s="1487">
        <f>'НЗ 2-экз'!Z823</f>
        <v>0</v>
      </c>
      <c r="AA829" s="1487">
        <f>'НЗ 2-экз'!AA823</f>
        <v>0</v>
      </c>
      <c r="AB829" s="1487">
        <f>'НЗ 2-экз'!AB823</f>
        <v>0</v>
      </c>
      <c r="AC829" s="1487">
        <f>'НЗ 2-экз'!AC823</f>
        <v>0</v>
      </c>
      <c r="AD829" s="1487">
        <f>'НЗ 2-экз'!AD823</f>
        <v>0</v>
      </c>
      <c r="AE829" s="1488"/>
      <c r="AF829" s="1488"/>
      <c r="AG829" s="1488">
        <f t="shared" si="284"/>
        <v>0</v>
      </c>
      <c r="AH829" s="1488">
        <f t="shared" si="287"/>
        <v>0</v>
      </c>
      <c r="AI829" s="1488">
        <f t="shared" si="285"/>
        <v>0</v>
      </c>
      <c r="AJ829" s="1488">
        <f t="shared" si="288"/>
        <v>0</v>
      </c>
      <c r="AK829" s="1488">
        <f t="shared" si="289"/>
        <v>0</v>
      </c>
      <c r="AL829" s="1488">
        <f t="shared" si="286"/>
        <v>0</v>
      </c>
      <c r="AM829" s="1839"/>
    </row>
    <row r="830" spans="1:39" ht="11.25" hidden="1" customHeight="1" x14ac:dyDescent="0.2">
      <c r="A830" s="1429">
        <v>291</v>
      </c>
      <c r="B830" s="1147">
        <v>851</v>
      </c>
      <c r="C830" s="15"/>
      <c r="D830" s="58"/>
      <c r="E830" s="1487">
        <f>'НЗ 2-экз'!E824</f>
        <v>0</v>
      </c>
      <c r="F830" s="1487">
        <f>'НЗ 2-экз'!F824</f>
        <v>0</v>
      </c>
      <c r="G830" s="1487">
        <f>'НЗ 2-экз'!G824</f>
        <v>0</v>
      </c>
      <c r="H830" s="1487">
        <f>'НЗ 2-экз'!H824</f>
        <v>0</v>
      </c>
      <c r="I830" s="1487">
        <f>'НЗ 2-экз'!I824</f>
        <v>0</v>
      </c>
      <c r="J830" s="1487">
        <f>'НЗ 2-экз'!J824</f>
        <v>0</v>
      </c>
      <c r="K830" s="1487">
        <f>'НЗ 2-экз'!K824</f>
        <v>0</v>
      </c>
      <c r="L830" s="1487">
        <f>'НЗ 2-экз'!L824</f>
        <v>0</v>
      </c>
      <c r="M830" s="1487">
        <f>'НЗ 2-экз'!M824</f>
        <v>0</v>
      </c>
      <c r="N830" s="1487">
        <f>'НЗ 2-экз'!N824</f>
        <v>0</v>
      </c>
      <c r="O830" s="1487">
        <f>'НЗ 2-экз'!O824</f>
        <v>0</v>
      </c>
      <c r="P830" s="1487">
        <f>'НЗ 2-экз'!P824</f>
        <v>0</v>
      </c>
      <c r="Q830" s="1487">
        <f>'НЗ 2-экз'!Q824</f>
        <v>0</v>
      </c>
      <c r="R830" s="1487">
        <f>'НЗ 2-экз'!R824</f>
        <v>0</v>
      </c>
      <c r="S830" s="1487">
        <f>'НЗ 2-экз'!S824</f>
        <v>0</v>
      </c>
      <c r="T830" s="1487">
        <f>'НЗ 2-экз'!T824</f>
        <v>0</v>
      </c>
      <c r="U830" s="1487">
        <f>'НЗ 2-экз'!U824</f>
        <v>0</v>
      </c>
      <c r="V830" s="1487">
        <f>'НЗ 2-экз'!V824</f>
        <v>0</v>
      </c>
      <c r="W830" s="1487">
        <f>'НЗ 2-экз'!W824</f>
        <v>0</v>
      </c>
      <c r="X830" s="1487">
        <f>'НЗ 2-экз'!X824</f>
        <v>0</v>
      </c>
      <c r="Y830" s="1487">
        <f>'НЗ 2-экз'!Y824</f>
        <v>0</v>
      </c>
      <c r="Z830" s="1487">
        <f>'НЗ 2-экз'!Z824</f>
        <v>0</v>
      </c>
      <c r="AA830" s="1487">
        <f>'НЗ 2-экз'!AA824</f>
        <v>0</v>
      </c>
      <c r="AB830" s="1487">
        <f>'НЗ 2-экз'!AB824</f>
        <v>0</v>
      </c>
      <c r="AC830" s="1487">
        <f>'НЗ 2-экз'!AC824</f>
        <v>0</v>
      </c>
      <c r="AD830" s="1487">
        <f>'НЗ 2-экз'!AD824</f>
        <v>0</v>
      </c>
      <c r="AE830" s="1488"/>
      <c r="AF830" s="1488"/>
      <c r="AG830" s="1488">
        <f t="shared" si="284"/>
        <v>0</v>
      </c>
      <c r="AH830" s="1488">
        <f t="shared" si="287"/>
        <v>0</v>
      </c>
      <c r="AI830" s="1488">
        <f t="shared" si="285"/>
        <v>0</v>
      </c>
      <c r="AJ830" s="1488">
        <f t="shared" si="288"/>
        <v>0</v>
      </c>
      <c r="AK830" s="1488">
        <f t="shared" si="289"/>
        <v>0</v>
      </c>
      <c r="AL830" s="1488">
        <f t="shared" si="286"/>
        <v>0</v>
      </c>
      <c r="AM830" s="1839"/>
    </row>
    <row r="831" spans="1:39" ht="11.25" hidden="1" customHeight="1" x14ac:dyDescent="0.2">
      <c r="A831" s="1429">
        <v>291</v>
      </c>
      <c r="B831" s="1147">
        <v>851</v>
      </c>
      <c r="C831" s="15"/>
      <c r="D831" s="58"/>
      <c r="E831" s="1487">
        <f>'НЗ 2-экз'!E825</f>
        <v>0</v>
      </c>
      <c r="F831" s="1487">
        <f>'НЗ 2-экз'!F825</f>
        <v>0</v>
      </c>
      <c r="G831" s="1487">
        <f>'НЗ 2-экз'!G825</f>
        <v>0</v>
      </c>
      <c r="H831" s="1487">
        <f>'НЗ 2-экз'!H825</f>
        <v>0</v>
      </c>
      <c r="I831" s="1487">
        <f>'НЗ 2-экз'!I825</f>
        <v>0</v>
      </c>
      <c r="J831" s="1487">
        <f>'НЗ 2-экз'!J825</f>
        <v>0</v>
      </c>
      <c r="K831" s="1487">
        <f>'НЗ 2-экз'!K825</f>
        <v>0</v>
      </c>
      <c r="L831" s="1487">
        <f>'НЗ 2-экз'!L825</f>
        <v>0</v>
      </c>
      <c r="M831" s="1487">
        <f>'НЗ 2-экз'!M825</f>
        <v>0</v>
      </c>
      <c r="N831" s="1487">
        <f>'НЗ 2-экз'!N825</f>
        <v>0</v>
      </c>
      <c r="O831" s="1487">
        <f>'НЗ 2-экз'!O825</f>
        <v>0</v>
      </c>
      <c r="P831" s="1487">
        <f>'НЗ 2-экз'!P825</f>
        <v>0</v>
      </c>
      <c r="Q831" s="1487">
        <f>'НЗ 2-экз'!Q825</f>
        <v>0</v>
      </c>
      <c r="R831" s="1487">
        <f>'НЗ 2-экз'!R825</f>
        <v>0</v>
      </c>
      <c r="S831" s="1487">
        <f>'НЗ 2-экз'!S825</f>
        <v>0</v>
      </c>
      <c r="T831" s="1487">
        <f>'НЗ 2-экз'!T825</f>
        <v>0</v>
      </c>
      <c r="U831" s="1487">
        <f>'НЗ 2-экз'!U825</f>
        <v>0</v>
      </c>
      <c r="V831" s="1487">
        <f>'НЗ 2-экз'!V825</f>
        <v>0</v>
      </c>
      <c r="W831" s="1487">
        <f>'НЗ 2-экз'!W825</f>
        <v>0</v>
      </c>
      <c r="X831" s="1487">
        <f>'НЗ 2-экз'!X825</f>
        <v>0</v>
      </c>
      <c r="Y831" s="1487">
        <f>'НЗ 2-экз'!Y825</f>
        <v>0</v>
      </c>
      <c r="Z831" s="1487">
        <f>'НЗ 2-экз'!Z825</f>
        <v>0</v>
      </c>
      <c r="AA831" s="1487">
        <f>'НЗ 2-экз'!AA825</f>
        <v>0</v>
      </c>
      <c r="AB831" s="1487">
        <f>'НЗ 2-экз'!AB825</f>
        <v>0</v>
      </c>
      <c r="AC831" s="1487">
        <f>'НЗ 2-экз'!AC825</f>
        <v>0</v>
      </c>
      <c r="AD831" s="1487">
        <f>'НЗ 2-экз'!AD825</f>
        <v>0</v>
      </c>
      <c r="AE831" s="1488"/>
      <c r="AF831" s="1488"/>
      <c r="AG831" s="1488">
        <f t="shared" si="284"/>
        <v>0</v>
      </c>
      <c r="AH831" s="1488">
        <f t="shared" si="287"/>
        <v>0</v>
      </c>
      <c r="AI831" s="1488">
        <f t="shared" si="285"/>
        <v>0</v>
      </c>
      <c r="AJ831" s="1488">
        <f t="shared" si="288"/>
        <v>0</v>
      </c>
      <c r="AK831" s="1488">
        <f t="shared" si="289"/>
        <v>0</v>
      </c>
      <c r="AL831" s="1488">
        <f t="shared" si="286"/>
        <v>0</v>
      </c>
      <c r="AM831" s="1839"/>
    </row>
    <row r="832" spans="1:39" ht="11.25" hidden="1" customHeight="1" x14ac:dyDescent="0.2">
      <c r="A832" s="1429">
        <v>291</v>
      </c>
      <c r="B832" s="1049">
        <v>852</v>
      </c>
      <c r="C832" s="15"/>
      <c r="D832" s="58"/>
      <c r="E832" s="1487">
        <f>'НЗ 2-экз'!E826</f>
        <v>0</v>
      </c>
      <c r="F832" s="1487">
        <f>'НЗ 2-экз'!F826</f>
        <v>0</v>
      </c>
      <c r="G832" s="1487">
        <f>'НЗ 2-экз'!G826</f>
        <v>0</v>
      </c>
      <c r="H832" s="1487">
        <f>'НЗ 2-экз'!H826</f>
        <v>0</v>
      </c>
      <c r="I832" s="1487">
        <f>'НЗ 2-экз'!I826</f>
        <v>0</v>
      </c>
      <c r="J832" s="1487">
        <f>'НЗ 2-экз'!J826</f>
        <v>0</v>
      </c>
      <c r="K832" s="1487">
        <f>'НЗ 2-экз'!K826</f>
        <v>0</v>
      </c>
      <c r="L832" s="1487">
        <f>'НЗ 2-экз'!L826</f>
        <v>0</v>
      </c>
      <c r="M832" s="1487">
        <f>'НЗ 2-экз'!M826</f>
        <v>0</v>
      </c>
      <c r="N832" s="1487">
        <f>'НЗ 2-экз'!N826</f>
        <v>0</v>
      </c>
      <c r="O832" s="1487">
        <f>'НЗ 2-экз'!O826</f>
        <v>0</v>
      </c>
      <c r="P832" s="1487">
        <f>'НЗ 2-экз'!P826</f>
        <v>0</v>
      </c>
      <c r="Q832" s="1487">
        <f>'НЗ 2-экз'!Q826</f>
        <v>0</v>
      </c>
      <c r="R832" s="1487">
        <f>'НЗ 2-экз'!R826</f>
        <v>0</v>
      </c>
      <c r="S832" s="1487">
        <f>'НЗ 2-экз'!S826</f>
        <v>0</v>
      </c>
      <c r="T832" s="1487">
        <f>'НЗ 2-экз'!T826</f>
        <v>0</v>
      </c>
      <c r="U832" s="1487">
        <f>'НЗ 2-экз'!U826</f>
        <v>0</v>
      </c>
      <c r="V832" s="1487">
        <f>'НЗ 2-экз'!V826</f>
        <v>0</v>
      </c>
      <c r="W832" s="1487">
        <f>'НЗ 2-экз'!W826</f>
        <v>0</v>
      </c>
      <c r="X832" s="1487">
        <f>'НЗ 2-экз'!X826</f>
        <v>0</v>
      </c>
      <c r="Y832" s="1487">
        <f>'НЗ 2-экз'!Y826</f>
        <v>0</v>
      </c>
      <c r="Z832" s="1487">
        <f>'НЗ 2-экз'!Z826</f>
        <v>0</v>
      </c>
      <c r="AA832" s="1487">
        <f>'НЗ 2-экз'!AA826</f>
        <v>0</v>
      </c>
      <c r="AB832" s="1487">
        <f>'НЗ 2-экз'!AB826</f>
        <v>0</v>
      </c>
      <c r="AC832" s="1487">
        <f>'НЗ 2-экз'!AC826</f>
        <v>0</v>
      </c>
      <c r="AD832" s="1487">
        <f>'НЗ 2-экз'!AD826</f>
        <v>0</v>
      </c>
      <c r="AE832" s="1488"/>
      <c r="AF832" s="1488"/>
      <c r="AG832" s="1488">
        <f t="shared" si="284"/>
        <v>0</v>
      </c>
      <c r="AH832" s="1488">
        <f t="shared" si="287"/>
        <v>0</v>
      </c>
      <c r="AI832" s="1488">
        <f t="shared" si="285"/>
        <v>0</v>
      </c>
      <c r="AJ832" s="1488">
        <f t="shared" si="288"/>
        <v>0</v>
      </c>
      <c r="AK832" s="1488">
        <f t="shared" si="289"/>
        <v>0</v>
      </c>
      <c r="AL832" s="1488">
        <f t="shared" si="286"/>
        <v>0</v>
      </c>
      <c r="AM832" s="1839"/>
    </row>
    <row r="833" spans="1:39" ht="11.25" hidden="1" customHeight="1" x14ac:dyDescent="0.2">
      <c r="A833" s="1429">
        <v>291</v>
      </c>
      <c r="B833" s="1147">
        <v>853</v>
      </c>
      <c r="C833" s="15"/>
      <c r="D833" s="58"/>
      <c r="E833" s="1487">
        <f>'НЗ 2-экз'!E827</f>
        <v>0</v>
      </c>
      <c r="F833" s="1487">
        <f>'НЗ 2-экз'!F827</f>
        <v>0</v>
      </c>
      <c r="G833" s="1487">
        <f>'НЗ 2-экз'!G827</f>
        <v>0</v>
      </c>
      <c r="H833" s="1487">
        <f>'НЗ 2-экз'!H827</f>
        <v>0</v>
      </c>
      <c r="I833" s="1487">
        <f>'НЗ 2-экз'!I827</f>
        <v>0</v>
      </c>
      <c r="J833" s="1487">
        <f>'НЗ 2-экз'!J827</f>
        <v>0</v>
      </c>
      <c r="K833" s="1487">
        <f>'НЗ 2-экз'!K827</f>
        <v>0</v>
      </c>
      <c r="L833" s="1487">
        <f>'НЗ 2-экз'!L827</f>
        <v>0</v>
      </c>
      <c r="M833" s="1487">
        <f>'НЗ 2-экз'!M827</f>
        <v>0</v>
      </c>
      <c r="N833" s="1487">
        <f>'НЗ 2-экз'!N827</f>
        <v>0</v>
      </c>
      <c r="O833" s="1487">
        <f>'НЗ 2-экз'!O827</f>
        <v>0</v>
      </c>
      <c r="P833" s="1487">
        <f>'НЗ 2-экз'!P827</f>
        <v>0</v>
      </c>
      <c r="Q833" s="1487">
        <f>'НЗ 2-экз'!Q827</f>
        <v>0</v>
      </c>
      <c r="R833" s="1487">
        <f>'НЗ 2-экз'!R827</f>
        <v>0</v>
      </c>
      <c r="S833" s="1487">
        <f>'НЗ 2-экз'!S827</f>
        <v>0</v>
      </c>
      <c r="T833" s="1487">
        <f>'НЗ 2-экз'!T827</f>
        <v>0</v>
      </c>
      <c r="U833" s="1487">
        <f>'НЗ 2-экз'!U827</f>
        <v>0</v>
      </c>
      <c r="V833" s="1487">
        <f>'НЗ 2-экз'!V827</f>
        <v>0</v>
      </c>
      <c r="W833" s="1487">
        <f>'НЗ 2-экз'!W827</f>
        <v>0</v>
      </c>
      <c r="X833" s="1487">
        <f>'НЗ 2-экз'!X827</f>
        <v>0</v>
      </c>
      <c r="Y833" s="1487">
        <f>'НЗ 2-экз'!Y827</f>
        <v>0</v>
      </c>
      <c r="Z833" s="1487">
        <f>'НЗ 2-экз'!Z827</f>
        <v>0</v>
      </c>
      <c r="AA833" s="1487">
        <f>'НЗ 2-экз'!AA827</f>
        <v>0</v>
      </c>
      <c r="AB833" s="1487">
        <f>'НЗ 2-экз'!AB827</f>
        <v>0</v>
      </c>
      <c r="AC833" s="1487">
        <f>'НЗ 2-экз'!AC827</f>
        <v>0</v>
      </c>
      <c r="AD833" s="1487">
        <f>'НЗ 2-экз'!AD827</f>
        <v>0</v>
      </c>
      <c r="AE833" s="1488"/>
      <c r="AF833" s="1488"/>
      <c r="AG833" s="1488">
        <f t="shared" si="284"/>
        <v>0</v>
      </c>
      <c r="AH833" s="1488">
        <f t="shared" si="287"/>
        <v>0</v>
      </c>
      <c r="AI833" s="1488">
        <f t="shared" si="285"/>
        <v>0</v>
      </c>
      <c r="AJ833" s="1488">
        <f t="shared" si="288"/>
        <v>0</v>
      </c>
      <c r="AK833" s="1488">
        <f t="shared" si="289"/>
        <v>0</v>
      </c>
      <c r="AL833" s="1488">
        <f t="shared" si="286"/>
        <v>0</v>
      </c>
      <c r="AM833" s="1839"/>
    </row>
    <row r="834" spans="1:39" ht="11.25" hidden="1" customHeight="1" x14ac:dyDescent="0.2">
      <c r="A834" s="1429">
        <v>292</v>
      </c>
      <c r="B834" s="1049">
        <v>853</v>
      </c>
      <c r="C834" s="15"/>
      <c r="D834" s="58"/>
      <c r="E834" s="1487">
        <f>'НЗ 2-экз'!E828</f>
        <v>0</v>
      </c>
      <c r="F834" s="1487">
        <f>'НЗ 2-экз'!F828</f>
        <v>0</v>
      </c>
      <c r="G834" s="1487">
        <f>'НЗ 2-экз'!G828</f>
        <v>0</v>
      </c>
      <c r="H834" s="1487">
        <f>'НЗ 2-экз'!H828</f>
        <v>0</v>
      </c>
      <c r="I834" s="1487">
        <f>'НЗ 2-экз'!I828</f>
        <v>0</v>
      </c>
      <c r="J834" s="1487">
        <f>'НЗ 2-экз'!J828</f>
        <v>0</v>
      </c>
      <c r="K834" s="1487">
        <f>'НЗ 2-экз'!K828</f>
        <v>0</v>
      </c>
      <c r="L834" s="1487">
        <f>'НЗ 2-экз'!L828</f>
        <v>0</v>
      </c>
      <c r="M834" s="1487">
        <f>'НЗ 2-экз'!M828</f>
        <v>0</v>
      </c>
      <c r="N834" s="1487">
        <f>'НЗ 2-экз'!N828</f>
        <v>0</v>
      </c>
      <c r="O834" s="1487">
        <f>'НЗ 2-экз'!O828</f>
        <v>0</v>
      </c>
      <c r="P834" s="1487">
        <f>'НЗ 2-экз'!P828</f>
        <v>0</v>
      </c>
      <c r="Q834" s="1487">
        <f>'НЗ 2-экз'!Q828</f>
        <v>0</v>
      </c>
      <c r="R834" s="1487">
        <f>'НЗ 2-экз'!R828</f>
        <v>0</v>
      </c>
      <c r="S834" s="1487">
        <f>'НЗ 2-экз'!S828</f>
        <v>0</v>
      </c>
      <c r="T834" s="1487">
        <f>'НЗ 2-экз'!T828</f>
        <v>0</v>
      </c>
      <c r="U834" s="1487">
        <f>'НЗ 2-экз'!U828</f>
        <v>0</v>
      </c>
      <c r="V834" s="1487">
        <f>'НЗ 2-экз'!V828</f>
        <v>0</v>
      </c>
      <c r="W834" s="1487">
        <f>'НЗ 2-экз'!W828</f>
        <v>0</v>
      </c>
      <c r="X834" s="1487">
        <f>'НЗ 2-экз'!X828</f>
        <v>0</v>
      </c>
      <c r="Y834" s="1487">
        <f>'НЗ 2-экз'!Y828</f>
        <v>0</v>
      </c>
      <c r="Z834" s="1487">
        <f>'НЗ 2-экз'!Z828</f>
        <v>0</v>
      </c>
      <c r="AA834" s="1487">
        <f>'НЗ 2-экз'!AA828</f>
        <v>0</v>
      </c>
      <c r="AB834" s="1487">
        <f>'НЗ 2-экз'!AB828</f>
        <v>0</v>
      </c>
      <c r="AC834" s="1487">
        <f>'НЗ 2-экз'!AC828</f>
        <v>0</v>
      </c>
      <c r="AD834" s="1487">
        <f>'НЗ 2-экз'!AD828</f>
        <v>0</v>
      </c>
      <c r="AE834" s="1488"/>
      <c r="AF834" s="1488"/>
      <c r="AG834" s="1488">
        <f t="shared" si="284"/>
        <v>0</v>
      </c>
      <c r="AH834" s="1488">
        <f t="shared" si="287"/>
        <v>0</v>
      </c>
      <c r="AI834" s="1488">
        <f t="shared" si="285"/>
        <v>0</v>
      </c>
      <c r="AJ834" s="1488">
        <f t="shared" si="288"/>
        <v>0</v>
      </c>
      <c r="AK834" s="1488">
        <f t="shared" si="289"/>
        <v>0</v>
      </c>
      <c r="AL834" s="1488">
        <f t="shared" si="286"/>
        <v>0</v>
      </c>
      <c r="AM834" s="1839"/>
    </row>
    <row r="835" spans="1:39" ht="11.25" hidden="1" customHeight="1" x14ac:dyDescent="0.2">
      <c r="A835" s="1429">
        <v>293</v>
      </c>
      <c r="B835" s="1049">
        <v>851</v>
      </c>
      <c r="C835" s="15"/>
      <c r="D835" s="58"/>
      <c r="E835" s="1487">
        <f>'НЗ 2-экз'!E829</f>
        <v>0</v>
      </c>
      <c r="F835" s="1487">
        <f>'НЗ 2-экз'!F829</f>
        <v>0</v>
      </c>
      <c r="G835" s="1487">
        <f>'НЗ 2-экз'!G829</f>
        <v>0</v>
      </c>
      <c r="H835" s="1487">
        <f>'НЗ 2-экз'!H829</f>
        <v>0</v>
      </c>
      <c r="I835" s="1487">
        <f>'НЗ 2-экз'!I829</f>
        <v>0</v>
      </c>
      <c r="J835" s="1487">
        <f>'НЗ 2-экз'!J829</f>
        <v>0</v>
      </c>
      <c r="K835" s="1487">
        <f>'НЗ 2-экз'!K829</f>
        <v>0</v>
      </c>
      <c r="L835" s="1487">
        <f>'НЗ 2-экз'!L829</f>
        <v>0</v>
      </c>
      <c r="M835" s="1487">
        <f>'НЗ 2-экз'!M829</f>
        <v>0</v>
      </c>
      <c r="N835" s="1487">
        <f>'НЗ 2-экз'!N829</f>
        <v>0</v>
      </c>
      <c r="O835" s="1487">
        <f>'НЗ 2-экз'!O829</f>
        <v>0</v>
      </c>
      <c r="P835" s="1487">
        <f>'НЗ 2-экз'!P829</f>
        <v>0</v>
      </c>
      <c r="Q835" s="1487">
        <f>'НЗ 2-экз'!Q829</f>
        <v>0</v>
      </c>
      <c r="R835" s="1487">
        <f>'НЗ 2-экз'!R829</f>
        <v>0</v>
      </c>
      <c r="S835" s="1487">
        <f>'НЗ 2-экз'!S829</f>
        <v>0</v>
      </c>
      <c r="T835" s="1487">
        <f>'НЗ 2-экз'!T829</f>
        <v>0</v>
      </c>
      <c r="U835" s="1487">
        <f>'НЗ 2-экз'!U829</f>
        <v>0</v>
      </c>
      <c r="V835" s="1487">
        <f>'НЗ 2-экз'!V829</f>
        <v>0</v>
      </c>
      <c r="W835" s="1487">
        <f>'НЗ 2-экз'!W829</f>
        <v>0</v>
      </c>
      <c r="X835" s="1487">
        <f>'НЗ 2-экз'!X829</f>
        <v>0</v>
      </c>
      <c r="Y835" s="1487">
        <f>'НЗ 2-экз'!Y829</f>
        <v>0</v>
      </c>
      <c r="Z835" s="1487">
        <f>'НЗ 2-экз'!Z829</f>
        <v>0</v>
      </c>
      <c r="AA835" s="1487">
        <f>'НЗ 2-экз'!AA829</f>
        <v>0</v>
      </c>
      <c r="AB835" s="1487">
        <f>'НЗ 2-экз'!AB829</f>
        <v>0</v>
      </c>
      <c r="AC835" s="1487">
        <f>'НЗ 2-экз'!AC829</f>
        <v>0</v>
      </c>
      <c r="AD835" s="1487">
        <f>'НЗ 2-экз'!AD829</f>
        <v>0</v>
      </c>
      <c r="AE835" s="1488"/>
      <c r="AF835" s="1488"/>
      <c r="AG835" s="1488">
        <f t="shared" si="284"/>
        <v>0</v>
      </c>
      <c r="AH835" s="1488">
        <f t="shared" si="287"/>
        <v>0</v>
      </c>
      <c r="AI835" s="1488">
        <f t="shared" si="285"/>
        <v>0</v>
      </c>
      <c r="AJ835" s="1488">
        <f t="shared" si="288"/>
        <v>0</v>
      </c>
      <c r="AK835" s="1488">
        <f t="shared" si="289"/>
        <v>0</v>
      </c>
      <c r="AL835" s="1488">
        <f t="shared" si="286"/>
        <v>0</v>
      </c>
      <c r="AM835" s="1839"/>
    </row>
    <row r="836" spans="1:39" ht="11.25" hidden="1" customHeight="1" x14ac:dyDescent="0.2">
      <c r="A836" s="1429">
        <v>293</v>
      </c>
      <c r="B836" s="1049">
        <v>853</v>
      </c>
      <c r="C836" s="15"/>
      <c r="D836" s="58"/>
      <c r="E836" s="1487">
        <f>'НЗ 2-экз'!E830</f>
        <v>0</v>
      </c>
      <c r="F836" s="1487">
        <f>'НЗ 2-экз'!F830</f>
        <v>0</v>
      </c>
      <c r="G836" s="1487">
        <f>'НЗ 2-экз'!G830</f>
        <v>0</v>
      </c>
      <c r="H836" s="1487">
        <f>'НЗ 2-экз'!H830</f>
        <v>0</v>
      </c>
      <c r="I836" s="1487">
        <f>'НЗ 2-экз'!I830</f>
        <v>0</v>
      </c>
      <c r="J836" s="1487">
        <f>'НЗ 2-экз'!J830</f>
        <v>0</v>
      </c>
      <c r="K836" s="1487">
        <f>'НЗ 2-экз'!K830</f>
        <v>0</v>
      </c>
      <c r="L836" s="1487">
        <f>'НЗ 2-экз'!L830</f>
        <v>0</v>
      </c>
      <c r="M836" s="1487">
        <f>'НЗ 2-экз'!M830</f>
        <v>0</v>
      </c>
      <c r="N836" s="1487">
        <f>'НЗ 2-экз'!N830</f>
        <v>0</v>
      </c>
      <c r="O836" s="1487">
        <f>'НЗ 2-экз'!O830</f>
        <v>0</v>
      </c>
      <c r="P836" s="1487">
        <f>'НЗ 2-экз'!P830</f>
        <v>0</v>
      </c>
      <c r="Q836" s="1487">
        <f>'НЗ 2-экз'!Q830</f>
        <v>0</v>
      </c>
      <c r="R836" s="1487">
        <f>'НЗ 2-экз'!R830</f>
        <v>0</v>
      </c>
      <c r="S836" s="1487">
        <f>'НЗ 2-экз'!S830</f>
        <v>0</v>
      </c>
      <c r="T836" s="1487">
        <f>'НЗ 2-экз'!T830</f>
        <v>0</v>
      </c>
      <c r="U836" s="1487">
        <f>'НЗ 2-экз'!U830</f>
        <v>0</v>
      </c>
      <c r="V836" s="1487">
        <f>'НЗ 2-экз'!V830</f>
        <v>0</v>
      </c>
      <c r="W836" s="1487">
        <f>'НЗ 2-экз'!W830</f>
        <v>0</v>
      </c>
      <c r="X836" s="1487">
        <f>'НЗ 2-экз'!X830</f>
        <v>0</v>
      </c>
      <c r="Y836" s="1487">
        <f>'НЗ 2-экз'!Y830</f>
        <v>0</v>
      </c>
      <c r="Z836" s="1487">
        <f>'НЗ 2-экз'!Z830</f>
        <v>0</v>
      </c>
      <c r="AA836" s="1487">
        <f>'НЗ 2-экз'!AA830</f>
        <v>0</v>
      </c>
      <c r="AB836" s="1487">
        <f>'НЗ 2-экз'!AB830</f>
        <v>0</v>
      </c>
      <c r="AC836" s="1487">
        <f>'НЗ 2-экз'!AC830</f>
        <v>0</v>
      </c>
      <c r="AD836" s="1487">
        <f>'НЗ 2-экз'!AD830</f>
        <v>0</v>
      </c>
      <c r="AE836" s="1488"/>
      <c r="AF836" s="1488"/>
      <c r="AG836" s="1488">
        <f t="shared" si="284"/>
        <v>0</v>
      </c>
      <c r="AH836" s="1488">
        <f t="shared" si="287"/>
        <v>0</v>
      </c>
      <c r="AI836" s="1488">
        <f t="shared" si="285"/>
        <v>0</v>
      </c>
      <c r="AJ836" s="1488">
        <f t="shared" si="288"/>
        <v>0</v>
      </c>
      <c r="AK836" s="1488">
        <f t="shared" si="289"/>
        <v>0</v>
      </c>
      <c r="AL836" s="1488">
        <f t="shared" si="286"/>
        <v>0</v>
      </c>
      <c r="AM836" s="1839"/>
    </row>
    <row r="837" spans="1:39" ht="11.25" hidden="1" customHeight="1" x14ac:dyDescent="0.2">
      <c r="A837" s="1429">
        <v>296</v>
      </c>
      <c r="B837" s="1049">
        <v>244</v>
      </c>
      <c r="C837" s="15"/>
      <c r="D837" s="58"/>
      <c r="E837" s="1487">
        <f>'НЗ 2-экз'!E831</f>
        <v>0</v>
      </c>
      <c r="F837" s="1487">
        <f>'НЗ 2-экз'!F831</f>
        <v>0</v>
      </c>
      <c r="G837" s="1487">
        <f>'НЗ 2-экз'!G831</f>
        <v>0</v>
      </c>
      <c r="H837" s="1487">
        <f>'НЗ 2-экз'!H831</f>
        <v>0</v>
      </c>
      <c r="I837" s="1487">
        <f>'НЗ 2-экз'!I831</f>
        <v>0</v>
      </c>
      <c r="J837" s="1487">
        <f>'НЗ 2-экз'!J831</f>
        <v>0</v>
      </c>
      <c r="K837" s="1487">
        <f>'НЗ 2-экз'!K831</f>
        <v>0</v>
      </c>
      <c r="L837" s="1487">
        <f>'НЗ 2-экз'!L831</f>
        <v>0</v>
      </c>
      <c r="M837" s="1487">
        <f>'НЗ 2-экз'!M831</f>
        <v>0</v>
      </c>
      <c r="N837" s="1487">
        <f>'НЗ 2-экз'!N831</f>
        <v>0</v>
      </c>
      <c r="O837" s="1487">
        <f>'НЗ 2-экз'!O831</f>
        <v>0</v>
      </c>
      <c r="P837" s="1487">
        <f>'НЗ 2-экз'!P831</f>
        <v>0</v>
      </c>
      <c r="Q837" s="1487">
        <f>'НЗ 2-экз'!Q831</f>
        <v>0</v>
      </c>
      <c r="R837" s="1487">
        <f>'НЗ 2-экз'!R831</f>
        <v>0</v>
      </c>
      <c r="S837" s="1487">
        <f>'НЗ 2-экз'!S831</f>
        <v>0</v>
      </c>
      <c r="T837" s="1487">
        <f>'НЗ 2-экз'!T831</f>
        <v>0</v>
      </c>
      <c r="U837" s="1487">
        <f>'НЗ 2-экз'!U831</f>
        <v>0</v>
      </c>
      <c r="V837" s="1487">
        <f>'НЗ 2-экз'!V831</f>
        <v>0</v>
      </c>
      <c r="W837" s="1487">
        <f>'НЗ 2-экз'!W831</f>
        <v>0</v>
      </c>
      <c r="X837" s="1487">
        <f>'НЗ 2-экз'!X831</f>
        <v>0</v>
      </c>
      <c r="Y837" s="1487">
        <f>'НЗ 2-экз'!Y831</f>
        <v>0</v>
      </c>
      <c r="Z837" s="1487">
        <f>'НЗ 2-экз'!Z831</f>
        <v>0</v>
      </c>
      <c r="AA837" s="1487">
        <f>'НЗ 2-экз'!AA831</f>
        <v>0</v>
      </c>
      <c r="AB837" s="1487">
        <f>'НЗ 2-экз'!AB831</f>
        <v>0</v>
      </c>
      <c r="AC837" s="1487">
        <f>'НЗ 2-экз'!AC831</f>
        <v>0</v>
      </c>
      <c r="AD837" s="1487">
        <f>'НЗ 2-экз'!AD831</f>
        <v>0</v>
      </c>
      <c r="AE837" s="1488"/>
      <c r="AF837" s="1488"/>
      <c r="AG837" s="1488">
        <f t="shared" si="284"/>
        <v>0</v>
      </c>
      <c r="AH837" s="1488">
        <f t="shared" si="287"/>
        <v>0</v>
      </c>
      <c r="AI837" s="1488">
        <f t="shared" si="285"/>
        <v>0</v>
      </c>
      <c r="AJ837" s="1488">
        <f t="shared" si="288"/>
        <v>0</v>
      </c>
      <c r="AK837" s="1488">
        <f t="shared" si="289"/>
        <v>0</v>
      </c>
      <c r="AL837" s="1488">
        <f t="shared" si="286"/>
        <v>0</v>
      </c>
      <c r="AM837" s="1839"/>
    </row>
    <row r="838" spans="1:39" ht="11.25" hidden="1" customHeight="1" x14ac:dyDescent="0.2">
      <c r="A838" s="1429">
        <v>296</v>
      </c>
      <c r="B838" s="1049">
        <v>340</v>
      </c>
      <c r="C838" s="15"/>
      <c r="D838" s="58"/>
      <c r="E838" s="1487">
        <f>'НЗ 2-экз'!E832</f>
        <v>0</v>
      </c>
      <c r="F838" s="1487">
        <f>'НЗ 2-экз'!F832</f>
        <v>0</v>
      </c>
      <c r="G838" s="1487">
        <f>'НЗ 2-экз'!G832</f>
        <v>0</v>
      </c>
      <c r="H838" s="1487">
        <f>'НЗ 2-экз'!H832</f>
        <v>0</v>
      </c>
      <c r="I838" s="1487">
        <f>'НЗ 2-экз'!I832</f>
        <v>0</v>
      </c>
      <c r="J838" s="1487">
        <f>'НЗ 2-экз'!J832</f>
        <v>0</v>
      </c>
      <c r="K838" s="1487">
        <f>'НЗ 2-экз'!K832</f>
        <v>0</v>
      </c>
      <c r="L838" s="1487">
        <f>'НЗ 2-экз'!L832</f>
        <v>0</v>
      </c>
      <c r="M838" s="1487">
        <f>'НЗ 2-экз'!M832</f>
        <v>0</v>
      </c>
      <c r="N838" s="1487">
        <f>'НЗ 2-экз'!N832</f>
        <v>0</v>
      </c>
      <c r="O838" s="1487">
        <f>'НЗ 2-экз'!O832</f>
        <v>0</v>
      </c>
      <c r="P838" s="1487">
        <f>'НЗ 2-экз'!P832</f>
        <v>0</v>
      </c>
      <c r="Q838" s="1487">
        <f>'НЗ 2-экз'!Q832</f>
        <v>0</v>
      </c>
      <c r="R838" s="1487">
        <f>'НЗ 2-экз'!R832</f>
        <v>0</v>
      </c>
      <c r="S838" s="1487">
        <f>'НЗ 2-экз'!S832</f>
        <v>0</v>
      </c>
      <c r="T838" s="1487">
        <f>'НЗ 2-экз'!T832</f>
        <v>0</v>
      </c>
      <c r="U838" s="1487">
        <f>'НЗ 2-экз'!U832</f>
        <v>0</v>
      </c>
      <c r="V838" s="1487">
        <f>'НЗ 2-экз'!V832</f>
        <v>0</v>
      </c>
      <c r="W838" s="1487">
        <f>'НЗ 2-экз'!W832</f>
        <v>0</v>
      </c>
      <c r="X838" s="1487">
        <f>'НЗ 2-экз'!X832</f>
        <v>0</v>
      </c>
      <c r="Y838" s="1487">
        <f>'НЗ 2-экз'!Y832</f>
        <v>0</v>
      </c>
      <c r="Z838" s="1487">
        <f>'НЗ 2-экз'!Z832</f>
        <v>0</v>
      </c>
      <c r="AA838" s="1487">
        <f>'НЗ 2-экз'!AA832</f>
        <v>0</v>
      </c>
      <c r="AB838" s="1487">
        <f>'НЗ 2-экз'!AB832</f>
        <v>0</v>
      </c>
      <c r="AC838" s="1487">
        <f>'НЗ 2-экз'!AC832</f>
        <v>0</v>
      </c>
      <c r="AD838" s="1487">
        <f>'НЗ 2-экз'!AD832</f>
        <v>0</v>
      </c>
      <c r="AE838" s="1488"/>
      <c r="AF838" s="1488"/>
      <c r="AG838" s="1488">
        <f t="shared" si="284"/>
        <v>0</v>
      </c>
      <c r="AH838" s="1488">
        <f t="shared" si="287"/>
        <v>0</v>
      </c>
      <c r="AI838" s="1488">
        <f t="shared" si="285"/>
        <v>0</v>
      </c>
      <c r="AJ838" s="1488">
        <f t="shared" si="288"/>
        <v>0</v>
      </c>
      <c r="AK838" s="1488">
        <f t="shared" si="289"/>
        <v>0</v>
      </c>
      <c r="AL838" s="1488">
        <f t="shared" si="286"/>
        <v>0</v>
      </c>
      <c r="AM838" s="1839"/>
    </row>
    <row r="839" spans="1:39" ht="11.25" hidden="1" customHeight="1" x14ac:dyDescent="0.2">
      <c r="A839" s="1429">
        <v>296</v>
      </c>
      <c r="B839" s="1049">
        <v>360</v>
      </c>
      <c r="C839" s="15"/>
      <c r="D839" s="58"/>
      <c r="E839" s="1487">
        <f>'НЗ 2-экз'!E833</f>
        <v>0</v>
      </c>
      <c r="F839" s="1487">
        <f>'НЗ 2-экз'!F833</f>
        <v>0</v>
      </c>
      <c r="G839" s="1487">
        <f>'НЗ 2-экз'!G833</f>
        <v>0</v>
      </c>
      <c r="H839" s="1487">
        <f>'НЗ 2-экз'!H833</f>
        <v>0</v>
      </c>
      <c r="I839" s="1487">
        <f>'НЗ 2-экз'!I833</f>
        <v>0</v>
      </c>
      <c r="J839" s="1487">
        <f>'НЗ 2-экз'!J833</f>
        <v>0</v>
      </c>
      <c r="K839" s="1487">
        <f>'НЗ 2-экз'!K833</f>
        <v>0</v>
      </c>
      <c r="L839" s="1487">
        <f>'НЗ 2-экз'!L833</f>
        <v>0</v>
      </c>
      <c r="M839" s="1487">
        <f>'НЗ 2-экз'!M833</f>
        <v>0</v>
      </c>
      <c r="N839" s="1487">
        <f>'НЗ 2-экз'!N833</f>
        <v>0</v>
      </c>
      <c r="O839" s="1487">
        <f>'НЗ 2-экз'!O833</f>
        <v>0</v>
      </c>
      <c r="P839" s="1487">
        <f>'НЗ 2-экз'!P833</f>
        <v>0</v>
      </c>
      <c r="Q839" s="1487">
        <f>'НЗ 2-экз'!Q833</f>
        <v>0</v>
      </c>
      <c r="R839" s="1487">
        <f>'НЗ 2-экз'!R833</f>
        <v>0</v>
      </c>
      <c r="S839" s="1487">
        <f>'НЗ 2-экз'!S833</f>
        <v>0</v>
      </c>
      <c r="T839" s="1487">
        <f>'НЗ 2-экз'!T833</f>
        <v>0</v>
      </c>
      <c r="U839" s="1487">
        <f>'НЗ 2-экз'!U833</f>
        <v>0</v>
      </c>
      <c r="V839" s="1487">
        <f>'НЗ 2-экз'!V833</f>
        <v>0</v>
      </c>
      <c r="W839" s="1487">
        <f>'НЗ 2-экз'!W833</f>
        <v>0</v>
      </c>
      <c r="X839" s="1487">
        <f>'НЗ 2-экз'!X833</f>
        <v>0</v>
      </c>
      <c r="Y839" s="1487">
        <f>'НЗ 2-экз'!Y833</f>
        <v>0</v>
      </c>
      <c r="Z839" s="1487">
        <f>'НЗ 2-экз'!Z833</f>
        <v>0</v>
      </c>
      <c r="AA839" s="1487">
        <f>'НЗ 2-экз'!AA833</f>
        <v>0</v>
      </c>
      <c r="AB839" s="1487">
        <f>'НЗ 2-экз'!AB833</f>
        <v>0</v>
      </c>
      <c r="AC839" s="1487">
        <f>'НЗ 2-экз'!AC833</f>
        <v>0</v>
      </c>
      <c r="AD839" s="1487">
        <f>'НЗ 2-экз'!AD833</f>
        <v>0</v>
      </c>
      <c r="AE839" s="1488"/>
      <c r="AF839" s="1488"/>
      <c r="AG839" s="1488">
        <f t="shared" si="284"/>
        <v>0</v>
      </c>
      <c r="AH839" s="1488">
        <f t="shared" si="287"/>
        <v>0</v>
      </c>
      <c r="AI839" s="1488">
        <f t="shared" si="285"/>
        <v>0</v>
      </c>
      <c r="AJ839" s="1488">
        <f t="shared" si="288"/>
        <v>0</v>
      </c>
      <c r="AK839" s="1488">
        <f t="shared" si="289"/>
        <v>0</v>
      </c>
      <c r="AL839" s="1488">
        <f t="shared" si="286"/>
        <v>0</v>
      </c>
      <c r="AM839" s="1839"/>
    </row>
    <row r="840" spans="1:39" ht="11.25" hidden="1" customHeight="1" x14ac:dyDescent="0.2">
      <c r="A840" s="1429">
        <v>296</v>
      </c>
      <c r="B840" s="1049">
        <v>831</v>
      </c>
      <c r="C840" s="15"/>
      <c r="D840" s="58"/>
      <c r="E840" s="1487">
        <f>'НЗ 2-экз'!E834</f>
        <v>0</v>
      </c>
      <c r="F840" s="1487">
        <f>'НЗ 2-экз'!F834</f>
        <v>0</v>
      </c>
      <c r="G840" s="1487">
        <f>'НЗ 2-экз'!G834</f>
        <v>0</v>
      </c>
      <c r="H840" s="1487">
        <f>'НЗ 2-экз'!H834</f>
        <v>0</v>
      </c>
      <c r="I840" s="1487">
        <f>'НЗ 2-экз'!I834</f>
        <v>0</v>
      </c>
      <c r="J840" s="1487">
        <f>'НЗ 2-экз'!J834</f>
        <v>0</v>
      </c>
      <c r="K840" s="1487">
        <f>'НЗ 2-экз'!K834</f>
        <v>0</v>
      </c>
      <c r="L840" s="1487">
        <f>'НЗ 2-экз'!L834</f>
        <v>0</v>
      </c>
      <c r="M840" s="1487">
        <f>'НЗ 2-экз'!M834</f>
        <v>0</v>
      </c>
      <c r="N840" s="1487">
        <f>'НЗ 2-экз'!N834</f>
        <v>0</v>
      </c>
      <c r="O840" s="1487">
        <f>'НЗ 2-экз'!O834</f>
        <v>0</v>
      </c>
      <c r="P840" s="1487">
        <f>'НЗ 2-экз'!P834</f>
        <v>0</v>
      </c>
      <c r="Q840" s="1487">
        <f>'НЗ 2-экз'!Q834</f>
        <v>0</v>
      </c>
      <c r="R840" s="1487">
        <f>'НЗ 2-экз'!R834</f>
        <v>0</v>
      </c>
      <c r="S840" s="1487">
        <f>'НЗ 2-экз'!S834</f>
        <v>0</v>
      </c>
      <c r="T840" s="1487">
        <f>'НЗ 2-экз'!T834</f>
        <v>0</v>
      </c>
      <c r="U840" s="1487">
        <f>'НЗ 2-экз'!U834</f>
        <v>0</v>
      </c>
      <c r="V840" s="1487">
        <f>'НЗ 2-экз'!V834</f>
        <v>0</v>
      </c>
      <c r="W840" s="1487">
        <f>'НЗ 2-экз'!W834</f>
        <v>0</v>
      </c>
      <c r="X840" s="1487">
        <f>'НЗ 2-экз'!X834</f>
        <v>0</v>
      </c>
      <c r="Y840" s="1487">
        <f>'НЗ 2-экз'!Y834</f>
        <v>0</v>
      </c>
      <c r="Z840" s="1487">
        <f>'НЗ 2-экз'!Z834</f>
        <v>0</v>
      </c>
      <c r="AA840" s="1487">
        <f>'НЗ 2-экз'!AA834</f>
        <v>0</v>
      </c>
      <c r="AB840" s="1487">
        <f>'НЗ 2-экз'!AB834</f>
        <v>0</v>
      </c>
      <c r="AC840" s="1487">
        <f>'НЗ 2-экз'!AC834</f>
        <v>0</v>
      </c>
      <c r="AD840" s="1487">
        <f>'НЗ 2-экз'!AD834</f>
        <v>0</v>
      </c>
      <c r="AE840" s="1488"/>
      <c r="AF840" s="1488"/>
      <c r="AG840" s="1488">
        <f t="shared" si="284"/>
        <v>0</v>
      </c>
      <c r="AH840" s="1488">
        <f t="shared" si="287"/>
        <v>0</v>
      </c>
      <c r="AI840" s="1488">
        <f t="shared" si="285"/>
        <v>0</v>
      </c>
      <c r="AJ840" s="1488">
        <f t="shared" si="288"/>
        <v>0</v>
      </c>
      <c r="AK840" s="1488">
        <f t="shared" si="289"/>
        <v>0</v>
      </c>
      <c r="AL840" s="1488">
        <f t="shared" si="286"/>
        <v>0</v>
      </c>
      <c r="AM840" s="1839"/>
    </row>
    <row r="841" spans="1:39" ht="11.25" hidden="1" customHeight="1" x14ac:dyDescent="0.2">
      <c r="A841" s="1429">
        <v>296</v>
      </c>
      <c r="B841" s="1049">
        <v>853</v>
      </c>
      <c r="C841" s="15"/>
      <c r="D841" s="58"/>
      <c r="E841" s="1487">
        <f>'НЗ 2-экз'!E835</f>
        <v>0</v>
      </c>
      <c r="F841" s="1487">
        <f>'НЗ 2-экз'!F835</f>
        <v>0</v>
      </c>
      <c r="G841" s="1487">
        <f>'НЗ 2-экз'!G835</f>
        <v>0</v>
      </c>
      <c r="H841" s="1487">
        <f>'НЗ 2-экз'!H835</f>
        <v>0</v>
      </c>
      <c r="I841" s="1487">
        <f>'НЗ 2-экз'!I835</f>
        <v>0</v>
      </c>
      <c r="J841" s="1487">
        <f>'НЗ 2-экз'!J835</f>
        <v>0</v>
      </c>
      <c r="K841" s="1487">
        <f>'НЗ 2-экз'!K835</f>
        <v>0</v>
      </c>
      <c r="L841" s="1487">
        <f>'НЗ 2-экз'!L835</f>
        <v>0</v>
      </c>
      <c r="M841" s="1487">
        <f>'НЗ 2-экз'!M835</f>
        <v>0</v>
      </c>
      <c r="N841" s="1487">
        <f>'НЗ 2-экз'!N835</f>
        <v>0</v>
      </c>
      <c r="O841" s="1487">
        <f>'НЗ 2-экз'!O835</f>
        <v>0</v>
      </c>
      <c r="P841" s="1487">
        <f>'НЗ 2-экз'!P835</f>
        <v>0</v>
      </c>
      <c r="Q841" s="1487">
        <f>'НЗ 2-экз'!Q835</f>
        <v>0</v>
      </c>
      <c r="R841" s="1487">
        <f>'НЗ 2-экз'!R835</f>
        <v>0</v>
      </c>
      <c r="S841" s="1487">
        <f>'НЗ 2-экз'!S835</f>
        <v>0</v>
      </c>
      <c r="T841" s="1487">
        <f>'НЗ 2-экз'!T835</f>
        <v>0</v>
      </c>
      <c r="U841" s="1487">
        <f>'НЗ 2-экз'!U835</f>
        <v>0</v>
      </c>
      <c r="V841" s="1487">
        <f>'НЗ 2-экз'!V835</f>
        <v>0</v>
      </c>
      <c r="W841" s="1487">
        <f>'НЗ 2-экз'!W835</f>
        <v>0</v>
      </c>
      <c r="X841" s="1487">
        <f>'НЗ 2-экз'!X835</f>
        <v>0</v>
      </c>
      <c r="Y841" s="1487">
        <f>'НЗ 2-экз'!Y835</f>
        <v>0</v>
      </c>
      <c r="Z841" s="1487">
        <f>'НЗ 2-экз'!Z835</f>
        <v>0</v>
      </c>
      <c r="AA841" s="1487">
        <f>'НЗ 2-экз'!AA835</f>
        <v>0</v>
      </c>
      <c r="AB841" s="1487">
        <f>'НЗ 2-экз'!AB835</f>
        <v>0</v>
      </c>
      <c r="AC841" s="1487">
        <f>'НЗ 2-экз'!AC835</f>
        <v>0</v>
      </c>
      <c r="AD841" s="1487">
        <f>'НЗ 2-экз'!AD835</f>
        <v>0</v>
      </c>
      <c r="AE841" s="1488"/>
      <c r="AF841" s="1488"/>
      <c r="AG841" s="1488">
        <f t="shared" si="284"/>
        <v>0</v>
      </c>
      <c r="AH841" s="1488">
        <f t="shared" si="287"/>
        <v>0</v>
      </c>
      <c r="AI841" s="1488">
        <f t="shared" si="285"/>
        <v>0</v>
      </c>
      <c r="AJ841" s="1488">
        <f t="shared" si="288"/>
        <v>0</v>
      </c>
      <c r="AK841" s="1488">
        <f t="shared" si="289"/>
        <v>0</v>
      </c>
      <c r="AL841" s="1488">
        <f t="shared" si="286"/>
        <v>0</v>
      </c>
      <c r="AM841" s="1839"/>
    </row>
    <row r="842" spans="1:39" ht="11.25" hidden="1" customHeight="1" x14ac:dyDescent="0.2">
      <c r="A842" s="1425">
        <v>310</v>
      </c>
      <c r="B842" s="1057">
        <v>244</v>
      </c>
      <c r="C842" s="11"/>
      <c r="D842" s="58"/>
      <c r="E842" s="1487">
        <f>'НЗ 2-экз'!E836</f>
        <v>0</v>
      </c>
      <c r="F842" s="1487">
        <f>'НЗ 2-экз'!F836</f>
        <v>20000</v>
      </c>
      <c r="G842" s="1487">
        <f>'НЗ 2-экз'!G836</f>
        <v>0</v>
      </c>
      <c r="H842" s="1487">
        <f>'НЗ 2-экз'!H836</f>
        <v>0</v>
      </c>
      <c r="I842" s="1487">
        <f>'НЗ 2-экз'!I836</f>
        <v>0</v>
      </c>
      <c r="J842" s="1487">
        <f>'НЗ 2-экз'!J836</f>
        <v>0</v>
      </c>
      <c r="K842" s="1487">
        <f>'НЗ 2-экз'!K836</f>
        <v>0</v>
      </c>
      <c r="L842" s="1487">
        <f>'НЗ 2-экз'!L836</f>
        <v>0</v>
      </c>
      <c r="M842" s="1487">
        <f>'НЗ 2-экз'!M836</f>
        <v>0</v>
      </c>
      <c r="N842" s="1487">
        <f>'НЗ 2-экз'!N836</f>
        <v>0</v>
      </c>
      <c r="O842" s="1487">
        <f>'НЗ 2-экз'!O836</f>
        <v>0</v>
      </c>
      <c r="P842" s="1487">
        <f>'НЗ 2-экз'!P836</f>
        <v>0</v>
      </c>
      <c r="Q842" s="1487">
        <f>'НЗ 2-экз'!Q836</f>
        <v>0</v>
      </c>
      <c r="R842" s="1487">
        <f>'НЗ 2-экз'!R836</f>
        <v>0</v>
      </c>
      <c r="S842" s="1487">
        <f>'НЗ 2-экз'!S836</f>
        <v>0</v>
      </c>
      <c r="T842" s="1487">
        <f>'НЗ 2-экз'!T836</f>
        <v>20000</v>
      </c>
      <c r="U842" s="1487">
        <f>'НЗ 2-экз'!U836</f>
        <v>0</v>
      </c>
      <c r="V842" s="1487">
        <f>'НЗ 2-экз'!V836</f>
        <v>0</v>
      </c>
      <c r="W842" s="1487">
        <f>'НЗ 2-экз'!W836</f>
        <v>0</v>
      </c>
      <c r="X842" s="1487">
        <f>'НЗ 2-экз'!X836</f>
        <v>20000</v>
      </c>
      <c r="Y842" s="1487">
        <f>'НЗ 2-экз'!Y836</f>
        <v>0</v>
      </c>
      <c r="Z842" s="1487">
        <f>'НЗ 2-экз'!Z836</f>
        <v>0</v>
      </c>
      <c r="AA842" s="1487">
        <f>'НЗ 2-экз'!AA836</f>
        <v>0</v>
      </c>
      <c r="AB842" s="1487">
        <f>'НЗ 2-экз'!AB836</f>
        <v>0</v>
      </c>
      <c r="AC842" s="1487">
        <f>'НЗ 2-экз'!AC836</f>
        <v>0</v>
      </c>
      <c r="AD842" s="1487">
        <f>'НЗ 2-экз'!AD836</f>
        <v>0</v>
      </c>
      <c r="AE842" s="1488"/>
      <c r="AF842" s="1488"/>
      <c r="AG842" s="1488">
        <f t="shared" si="284"/>
        <v>0</v>
      </c>
      <c r="AH842" s="1488">
        <f t="shared" si="287"/>
        <v>0</v>
      </c>
      <c r="AI842" s="1488">
        <f t="shared" si="285"/>
        <v>0</v>
      </c>
      <c r="AJ842" s="1488">
        <f t="shared" si="288"/>
        <v>0</v>
      </c>
      <c r="AK842" s="1488">
        <f t="shared" si="289"/>
        <v>0</v>
      </c>
      <c r="AL842" s="1488">
        <f t="shared" si="286"/>
        <v>20000</v>
      </c>
      <c r="AM842" s="1839"/>
    </row>
    <row r="843" spans="1:39" ht="11.25" hidden="1" customHeight="1" x14ac:dyDescent="0.2">
      <c r="A843" s="1430">
        <v>320</v>
      </c>
      <c r="B843" s="1045">
        <v>244</v>
      </c>
      <c r="C843" s="11"/>
      <c r="D843" s="58"/>
      <c r="E843" s="1487">
        <f>'НЗ 2-экз'!E837</f>
        <v>0</v>
      </c>
      <c r="F843" s="1487">
        <f>'НЗ 2-экз'!F837</f>
        <v>0</v>
      </c>
      <c r="G843" s="1487">
        <f>'НЗ 2-экз'!G837</f>
        <v>0</v>
      </c>
      <c r="H843" s="1487">
        <f>'НЗ 2-экз'!H837</f>
        <v>0</v>
      </c>
      <c r="I843" s="1487">
        <f>'НЗ 2-экз'!I837</f>
        <v>0</v>
      </c>
      <c r="J843" s="1487">
        <f>'НЗ 2-экз'!J837</f>
        <v>0</v>
      </c>
      <c r="K843" s="1487">
        <f>'НЗ 2-экз'!K837</f>
        <v>0</v>
      </c>
      <c r="L843" s="1487">
        <f>'НЗ 2-экз'!L837</f>
        <v>0</v>
      </c>
      <c r="M843" s="1487">
        <f>'НЗ 2-экз'!M837</f>
        <v>0</v>
      </c>
      <c r="N843" s="1487">
        <f>'НЗ 2-экз'!N837</f>
        <v>0</v>
      </c>
      <c r="O843" s="1487">
        <f>'НЗ 2-экз'!O837</f>
        <v>0</v>
      </c>
      <c r="P843" s="1487">
        <f>'НЗ 2-экз'!P837</f>
        <v>0</v>
      </c>
      <c r="Q843" s="1487">
        <f>'НЗ 2-экз'!Q837</f>
        <v>0</v>
      </c>
      <c r="R843" s="1487">
        <f>'НЗ 2-экз'!R837</f>
        <v>0</v>
      </c>
      <c r="S843" s="1487">
        <f>'НЗ 2-экз'!S837</f>
        <v>0</v>
      </c>
      <c r="T843" s="1487">
        <f>'НЗ 2-экз'!T837</f>
        <v>0</v>
      </c>
      <c r="U843" s="1487">
        <f>'НЗ 2-экз'!U837</f>
        <v>0</v>
      </c>
      <c r="V843" s="1487">
        <f>'НЗ 2-экз'!V837</f>
        <v>0</v>
      </c>
      <c r="W843" s="1487">
        <f>'НЗ 2-экз'!W837</f>
        <v>0</v>
      </c>
      <c r="X843" s="1487">
        <f>'НЗ 2-экз'!X837</f>
        <v>0</v>
      </c>
      <c r="Y843" s="1487">
        <f>'НЗ 2-экз'!Y837</f>
        <v>0</v>
      </c>
      <c r="Z843" s="1487">
        <f>'НЗ 2-экз'!Z837</f>
        <v>0</v>
      </c>
      <c r="AA843" s="1487">
        <f>'НЗ 2-экз'!AA837</f>
        <v>0</v>
      </c>
      <c r="AB843" s="1487">
        <f>'НЗ 2-экз'!AB837</f>
        <v>0</v>
      </c>
      <c r="AC843" s="1487">
        <f>'НЗ 2-экз'!AC837</f>
        <v>0</v>
      </c>
      <c r="AD843" s="1487">
        <f>'НЗ 2-экз'!AD837</f>
        <v>0</v>
      </c>
      <c r="AE843" s="1488"/>
      <c r="AF843" s="1488"/>
      <c r="AG843" s="1488">
        <f t="shared" si="284"/>
        <v>0</v>
      </c>
      <c r="AH843" s="1488">
        <f t="shared" si="287"/>
        <v>0</v>
      </c>
      <c r="AI843" s="1488">
        <f t="shared" si="285"/>
        <v>0</v>
      </c>
      <c r="AJ843" s="1488">
        <f t="shared" si="288"/>
        <v>0</v>
      </c>
      <c r="AK843" s="1488">
        <f t="shared" si="289"/>
        <v>0</v>
      </c>
      <c r="AL843" s="1488">
        <f t="shared" si="286"/>
        <v>0</v>
      </c>
      <c r="AM843" s="1839"/>
    </row>
    <row r="844" spans="1:39" ht="11.25" hidden="1" customHeight="1" x14ac:dyDescent="0.2">
      <c r="A844" s="1425">
        <v>340</v>
      </c>
      <c r="B844" s="1057">
        <v>244</v>
      </c>
      <c r="C844" s="11"/>
      <c r="D844" s="58"/>
      <c r="E844" s="1487">
        <f>'НЗ 2-экз'!E838</f>
        <v>0</v>
      </c>
      <c r="F844" s="1487">
        <f>'НЗ 2-экз'!F838</f>
        <v>0</v>
      </c>
      <c r="G844" s="1487">
        <f>'НЗ 2-экз'!G838</f>
        <v>0</v>
      </c>
      <c r="H844" s="1487">
        <f>'НЗ 2-экз'!H838</f>
        <v>0</v>
      </c>
      <c r="I844" s="1487">
        <f>'НЗ 2-экз'!I838</f>
        <v>0</v>
      </c>
      <c r="J844" s="1487">
        <f>'НЗ 2-экз'!J838</f>
        <v>0</v>
      </c>
      <c r="K844" s="1487">
        <f>'НЗ 2-экз'!K838</f>
        <v>0</v>
      </c>
      <c r="L844" s="1487">
        <f>'НЗ 2-экз'!L838</f>
        <v>0</v>
      </c>
      <c r="M844" s="1487">
        <f>'НЗ 2-экз'!M838</f>
        <v>0</v>
      </c>
      <c r="N844" s="1487">
        <f>'НЗ 2-экз'!N838</f>
        <v>0</v>
      </c>
      <c r="O844" s="1487">
        <f>'НЗ 2-экз'!O838</f>
        <v>0</v>
      </c>
      <c r="P844" s="1487">
        <f>'НЗ 2-экз'!P838</f>
        <v>0</v>
      </c>
      <c r="Q844" s="1487">
        <f>'НЗ 2-экз'!Q838</f>
        <v>0</v>
      </c>
      <c r="R844" s="1487">
        <f>'НЗ 2-экз'!R838</f>
        <v>0</v>
      </c>
      <c r="S844" s="1487">
        <f>'НЗ 2-экз'!S838</f>
        <v>0</v>
      </c>
      <c r="T844" s="1487">
        <f>'НЗ 2-экз'!T838</f>
        <v>0</v>
      </c>
      <c r="U844" s="1487">
        <f>'НЗ 2-экз'!U838</f>
        <v>0</v>
      </c>
      <c r="V844" s="1487">
        <f>'НЗ 2-экз'!V838</f>
        <v>0</v>
      </c>
      <c r="W844" s="1487">
        <f>'НЗ 2-экз'!W838</f>
        <v>0</v>
      </c>
      <c r="X844" s="1487">
        <f>'НЗ 2-экз'!X838</f>
        <v>0</v>
      </c>
      <c r="Y844" s="1487">
        <f>'НЗ 2-экз'!Y838</f>
        <v>0</v>
      </c>
      <c r="Z844" s="1487">
        <f>'НЗ 2-экз'!Z838</f>
        <v>0</v>
      </c>
      <c r="AA844" s="1487">
        <f>'НЗ 2-экз'!AA838</f>
        <v>0</v>
      </c>
      <c r="AB844" s="1487">
        <f>'НЗ 2-экз'!AB838</f>
        <v>0</v>
      </c>
      <c r="AC844" s="1487">
        <f>'НЗ 2-экз'!AC838</f>
        <v>0</v>
      </c>
      <c r="AD844" s="1487">
        <f>'НЗ 2-экз'!AD838</f>
        <v>0</v>
      </c>
      <c r="AE844" s="1488"/>
      <c r="AF844" s="1488"/>
      <c r="AG844" s="1488">
        <f t="shared" si="284"/>
        <v>0</v>
      </c>
      <c r="AH844" s="1488">
        <f t="shared" si="287"/>
        <v>0</v>
      </c>
      <c r="AI844" s="1488">
        <f t="shared" si="285"/>
        <v>0</v>
      </c>
      <c r="AJ844" s="1488">
        <f t="shared" si="288"/>
        <v>0</v>
      </c>
      <c r="AK844" s="1488">
        <f t="shared" si="289"/>
        <v>0</v>
      </c>
      <c r="AL844" s="1488">
        <f t="shared" si="286"/>
        <v>0</v>
      </c>
      <c r="AM844" s="1839"/>
    </row>
    <row r="845" spans="1:39" ht="11.25" hidden="1" customHeight="1" x14ac:dyDescent="0.2">
      <c r="A845" s="1425">
        <v>341</v>
      </c>
      <c r="B845" s="1057">
        <v>244</v>
      </c>
      <c r="C845" s="11"/>
      <c r="D845" s="58"/>
      <c r="E845" s="1487">
        <f>'НЗ 2-экз'!E839</f>
        <v>0</v>
      </c>
      <c r="F845" s="1487">
        <f>'НЗ 2-экз'!F839</f>
        <v>0</v>
      </c>
      <c r="G845" s="1487">
        <f>'НЗ 2-экз'!G839</f>
        <v>0</v>
      </c>
      <c r="H845" s="1487">
        <f>'НЗ 2-экз'!H839</f>
        <v>0</v>
      </c>
      <c r="I845" s="1487">
        <f>'НЗ 2-экз'!I839</f>
        <v>0</v>
      </c>
      <c r="J845" s="1487">
        <f>'НЗ 2-экз'!J839</f>
        <v>0</v>
      </c>
      <c r="K845" s="1487">
        <f>'НЗ 2-экз'!K839</f>
        <v>0</v>
      </c>
      <c r="L845" s="1487">
        <f>'НЗ 2-экз'!L839</f>
        <v>0</v>
      </c>
      <c r="M845" s="1487">
        <f>'НЗ 2-экз'!M839</f>
        <v>0</v>
      </c>
      <c r="N845" s="1487">
        <f>'НЗ 2-экз'!N839</f>
        <v>0</v>
      </c>
      <c r="O845" s="1487">
        <f>'НЗ 2-экз'!O839</f>
        <v>0</v>
      </c>
      <c r="P845" s="1487">
        <f>'НЗ 2-экз'!P839</f>
        <v>0</v>
      </c>
      <c r="Q845" s="1487">
        <f>'НЗ 2-экз'!Q839</f>
        <v>0</v>
      </c>
      <c r="R845" s="1487">
        <f>'НЗ 2-экз'!R839</f>
        <v>0</v>
      </c>
      <c r="S845" s="1487">
        <f>'НЗ 2-экз'!S839</f>
        <v>0</v>
      </c>
      <c r="T845" s="1487">
        <f>'НЗ 2-экз'!T839</f>
        <v>0</v>
      </c>
      <c r="U845" s="1487">
        <f>'НЗ 2-экз'!U839</f>
        <v>0</v>
      </c>
      <c r="V845" s="1487">
        <f>'НЗ 2-экз'!V839</f>
        <v>0</v>
      </c>
      <c r="W845" s="1487">
        <f>'НЗ 2-экз'!W839</f>
        <v>0</v>
      </c>
      <c r="X845" s="1487">
        <f>'НЗ 2-экз'!X839</f>
        <v>0</v>
      </c>
      <c r="Y845" s="1487">
        <f>'НЗ 2-экз'!Y839</f>
        <v>0</v>
      </c>
      <c r="Z845" s="1487">
        <f>'НЗ 2-экз'!Z839</f>
        <v>0</v>
      </c>
      <c r="AA845" s="1487">
        <f>'НЗ 2-экз'!AA839</f>
        <v>0</v>
      </c>
      <c r="AB845" s="1487">
        <f>'НЗ 2-экз'!AB839</f>
        <v>0</v>
      </c>
      <c r="AC845" s="1487">
        <f>'НЗ 2-экз'!AC839</f>
        <v>0</v>
      </c>
      <c r="AD845" s="1487">
        <f>'НЗ 2-экз'!AD839</f>
        <v>0</v>
      </c>
      <c r="AE845" s="1488"/>
      <c r="AF845" s="1488"/>
      <c r="AG845" s="1488">
        <f t="shared" si="284"/>
        <v>0</v>
      </c>
      <c r="AH845" s="1488">
        <f t="shared" si="287"/>
        <v>0</v>
      </c>
      <c r="AI845" s="1488">
        <f t="shared" si="285"/>
        <v>0</v>
      </c>
      <c r="AJ845" s="1488">
        <f t="shared" si="288"/>
        <v>0</v>
      </c>
      <c r="AK845" s="1488">
        <f t="shared" si="289"/>
        <v>0</v>
      </c>
      <c r="AL845" s="1488">
        <f t="shared" si="286"/>
        <v>0</v>
      </c>
      <c r="AM845" s="1839"/>
    </row>
    <row r="846" spans="1:39" ht="11.25" hidden="1" customHeight="1" x14ac:dyDescent="0.2">
      <c r="A846" s="1425">
        <v>342</v>
      </c>
      <c r="B846" s="1057">
        <v>244</v>
      </c>
      <c r="C846" s="11"/>
      <c r="D846" s="58"/>
      <c r="E846" s="1487">
        <f>'НЗ 2-экз'!E840</f>
        <v>0</v>
      </c>
      <c r="F846" s="1487">
        <f>'НЗ 2-экз'!F840</f>
        <v>0</v>
      </c>
      <c r="G846" s="1487">
        <f>'НЗ 2-экз'!G840</f>
        <v>0</v>
      </c>
      <c r="H846" s="1487">
        <f>'НЗ 2-экз'!H840</f>
        <v>0</v>
      </c>
      <c r="I846" s="1487">
        <f>'НЗ 2-экз'!I840</f>
        <v>0</v>
      </c>
      <c r="J846" s="1487">
        <f>'НЗ 2-экз'!J840</f>
        <v>0</v>
      </c>
      <c r="K846" s="1487">
        <f>'НЗ 2-экз'!K840</f>
        <v>0</v>
      </c>
      <c r="L846" s="1487">
        <f>'НЗ 2-экз'!L840</f>
        <v>0</v>
      </c>
      <c r="M846" s="1487">
        <f>'НЗ 2-экз'!M840</f>
        <v>0</v>
      </c>
      <c r="N846" s="1487">
        <f>'НЗ 2-экз'!N840</f>
        <v>0</v>
      </c>
      <c r="O846" s="1487">
        <f>'НЗ 2-экз'!O840</f>
        <v>0</v>
      </c>
      <c r="P846" s="1487">
        <f>'НЗ 2-экз'!P840</f>
        <v>0</v>
      </c>
      <c r="Q846" s="1487">
        <f>'НЗ 2-экз'!Q840</f>
        <v>0</v>
      </c>
      <c r="R846" s="1487">
        <f>'НЗ 2-экз'!R840</f>
        <v>0</v>
      </c>
      <c r="S846" s="1487">
        <f>'НЗ 2-экз'!S840</f>
        <v>0</v>
      </c>
      <c r="T846" s="1487">
        <f>'НЗ 2-экз'!T840</f>
        <v>0</v>
      </c>
      <c r="U846" s="1487">
        <f>'НЗ 2-экз'!U840</f>
        <v>0</v>
      </c>
      <c r="V846" s="1487">
        <f>'НЗ 2-экз'!V840</f>
        <v>0</v>
      </c>
      <c r="W846" s="1487">
        <f>'НЗ 2-экз'!W840</f>
        <v>0</v>
      </c>
      <c r="X846" s="1487">
        <f>'НЗ 2-экз'!X840</f>
        <v>0</v>
      </c>
      <c r="Y846" s="1487">
        <f>'НЗ 2-экз'!Y840</f>
        <v>0</v>
      </c>
      <c r="Z846" s="1487">
        <f>'НЗ 2-экз'!Z840</f>
        <v>0</v>
      </c>
      <c r="AA846" s="1487">
        <f>'НЗ 2-экз'!AA840</f>
        <v>0</v>
      </c>
      <c r="AB846" s="1487">
        <f>'НЗ 2-экз'!AB840</f>
        <v>0</v>
      </c>
      <c r="AC846" s="1487">
        <f>'НЗ 2-экз'!AC840</f>
        <v>0</v>
      </c>
      <c r="AD846" s="1487">
        <f>'НЗ 2-экз'!AD840</f>
        <v>0</v>
      </c>
      <c r="AE846" s="1488"/>
      <c r="AF846" s="1488"/>
      <c r="AG846" s="1488">
        <f t="shared" si="284"/>
        <v>0</v>
      </c>
      <c r="AH846" s="1488">
        <f t="shared" si="287"/>
        <v>0</v>
      </c>
      <c r="AI846" s="1488">
        <f t="shared" si="285"/>
        <v>0</v>
      </c>
      <c r="AJ846" s="1488">
        <f t="shared" si="288"/>
        <v>0</v>
      </c>
      <c r="AK846" s="1488">
        <f t="shared" si="289"/>
        <v>0</v>
      </c>
      <c r="AL846" s="1488">
        <f t="shared" si="286"/>
        <v>0</v>
      </c>
      <c r="AM846" s="1839"/>
    </row>
    <row r="847" spans="1:39" ht="11.25" hidden="1" customHeight="1" x14ac:dyDescent="0.2">
      <c r="A847" s="1425">
        <v>343</v>
      </c>
      <c r="B847" s="1057">
        <v>244</v>
      </c>
      <c r="C847" s="11"/>
      <c r="D847" s="58"/>
      <c r="E847" s="1487">
        <f>'НЗ 2-экз'!E841</f>
        <v>0</v>
      </c>
      <c r="F847" s="1487">
        <f>'НЗ 2-экз'!F841</f>
        <v>0</v>
      </c>
      <c r="G847" s="1487">
        <f>'НЗ 2-экз'!G841</f>
        <v>0</v>
      </c>
      <c r="H847" s="1487">
        <f>'НЗ 2-экз'!H841</f>
        <v>0</v>
      </c>
      <c r="I847" s="1487">
        <f>'НЗ 2-экз'!I841</f>
        <v>0</v>
      </c>
      <c r="J847" s="1487">
        <f>'НЗ 2-экз'!J841</f>
        <v>0</v>
      </c>
      <c r="K847" s="1487">
        <f>'НЗ 2-экз'!K841</f>
        <v>0</v>
      </c>
      <c r="L847" s="1487">
        <f>'НЗ 2-экз'!L841</f>
        <v>0</v>
      </c>
      <c r="M847" s="1487">
        <f>'НЗ 2-экз'!M841</f>
        <v>0</v>
      </c>
      <c r="N847" s="1487">
        <f>'НЗ 2-экз'!N841</f>
        <v>0</v>
      </c>
      <c r="O847" s="1487">
        <f>'НЗ 2-экз'!O841</f>
        <v>0</v>
      </c>
      <c r="P847" s="1487">
        <f>'НЗ 2-экз'!P841</f>
        <v>0</v>
      </c>
      <c r="Q847" s="1487">
        <f>'НЗ 2-экз'!Q841</f>
        <v>0</v>
      </c>
      <c r="R847" s="1487">
        <f>'НЗ 2-экз'!R841</f>
        <v>0</v>
      </c>
      <c r="S847" s="1487">
        <f>'НЗ 2-экз'!S841</f>
        <v>0</v>
      </c>
      <c r="T847" s="1487">
        <f>'НЗ 2-экз'!T841</f>
        <v>0</v>
      </c>
      <c r="U847" s="1487">
        <f>'НЗ 2-экз'!U841</f>
        <v>0</v>
      </c>
      <c r="V847" s="1487">
        <f>'НЗ 2-экз'!V841</f>
        <v>0</v>
      </c>
      <c r="W847" s="1487">
        <f>'НЗ 2-экз'!W841</f>
        <v>0</v>
      </c>
      <c r="X847" s="1487">
        <f>'НЗ 2-экз'!X841</f>
        <v>0</v>
      </c>
      <c r="Y847" s="1487">
        <f>'НЗ 2-экз'!Y841</f>
        <v>0</v>
      </c>
      <c r="Z847" s="1487">
        <f>'НЗ 2-экз'!Z841</f>
        <v>0</v>
      </c>
      <c r="AA847" s="1487">
        <f>'НЗ 2-экз'!AA841</f>
        <v>0</v>
      </c>
      <c r="AB847" s="1487">
        <f>'НЗ 2-экз'!AB841</f>
        <v>0</v>
      </c>
      <c r="AC847" s="1487">
        <f>'НЗ 2-экз'!AC841</f>
        <v>0</v>
      </c>
      <c r="AD847" s="1487">
        <f>'НЗ 2-экз'!AD841</f>
        <v>0</v>
      </c>
      <c r="AE847" s="1488"/>
      <c r="AF847" s="1488"/>
      <c r="AG847" s="1488">
        <f t="shared" si="284"/>
        <v>0</v>
      </c>
      <c r="AH847" s="1488">
        <f t="shared" si="287"/>
        <v>0</v>
      </c>
      <c r="AI847" s="1488">
        <f t="shared" si="285"/>
        <v>0</v>
      </c>
      <c r="AJ847" s="1488">
        <f t="shared" si="288"/>
        <v>0</v>
      </c>
      <c r="AK847" s="1488">
        <f t="shared" si="289"/>
        <v>0</v>
      </c>
      <c r="AL847" s="1488">
        <f t="shared" si="286"/>
        <v>0</v>
      </c>
      <c r="AM847" s="1839"/>
    </row>
    <row r="848" spans="1:39" ht="11.25" hidden="1" customHeight="1" x14ac:dyDescent="0.2">
      <c r="A848" s="1425">
        <v>344</v>
      </c>
      <c r="B848" s="1057">
        <v>244</v>
      </c>
      <c r="C848" s="11"/>
      <c r="D848" s="58"/>
      <c r="E848" s="1487">
        <f>'НЗ 2-экз'!E842</f>
        <v>5000</v>
      </c>
      <c r="F848" s="1487">
        <f>'НЗ 2-экз'!F842</f>
        <v>5000</v>
      </c>
      <c r="G848" s="1487">
        <f>'НЗ 2-экз'!G842</f>
        <v>0</v>
      </c>
      <c r="H848" s="1487">
        <f>'НЗ 2-экз'!H842</f>
        <v>0</v>
      </c>
      <c r="I848" s="1487">
        <f>'НЗ 2-экз'!I842</f>
        <v>0</v>
      </c>
      <c r="J848" s="1487">
        <f>'НЗ 2-экз'!J842</f>
        <v>0</v>
      </c>
      <c r="K848" s="1487">
        <f>'НЗ 2-экз'!K842</f>
        <v>0</v>
      </c>
      <c r="L848" s="1487">
        <f>'НЗ 2-экз'!L842</f>
        <v>0</v>
      </c>
      <c r="M848" s="1487">
        <f>'НЗ 2-экз'!M842</f>
        <v>0</v>
      </c>
      <c r="N848" s="1487">
        <f>'НЗ 2-экз'!N842</f>
        <v>0</v>
      </c>
      <c r="O848" s="1487">
        <f>'НЗ 2-экз'!O842</f>
        <v>0</v>
      </c>
      <c r="P848" s="1487">
        <f>'НЗ 2-экз'!P842</f>
        <v>0</v>
      </c>
      <c r="Q848" s="1487">
        <f>'НЗ 2-экз'!Q842</f>
        <v>0</v>
      </c>
      <c r="R848" s="1487">
        <f>'НЗ 2-экз'!R842</f>
        <v>0</v>
      </c>
      <c r="S848" s="1487">
        <f>'НЗ 2-экз'!S842</f>
        <v>5000</v>
      </c>
      <c r="T848" s="1487">
        <f>'НЗ 2-экз'!T842</f>
        <v>5000</v>
      </c>
      <c r="U848" s="1487">
        <f>'НЗ 2-экз'!U842</f>
        <v>0</v>
      </c>
      <c r="V848" s="1487">
        <f>'НЗ 2-экз'!V842</f>
        <v>0</v>
      </c>
      <c r="W848" s="1487">
        <f>'НЗ 2-экз'!W842</f>
        <v>0</v>
      </c>
      <c r="X848" s="1487">
        <f>'НЗ 2-экз'!X842</f>
        <v>10000</v>
      </c>
      <c r="Y848" s="1487">
        <f>'НЗ 2-экз'!Y842</f>
        <v>0</v>
      </c>
      <c r="Z848" s="1487">
        <f>'НЗ 2-экз'!Z842</f>
        <v>0</v>
      </c>
      <c r="AA848" s="1487">
        <f>'НЗ 2-экз'!AA842</f>
        <v>0</v>
      </c>
      <c r="AB848" s="1487">
        <f>'НЗ 2-экз'!AB842</f>
        <v>0</v>
      </c>
      <c r="AC848" s="1487">
        <f>'НЗ 2-экз'!AC842</f>
        <v>0</v>
      </c>
      <c r="AD848" s="1487">
        <f>'НЗ 2-экз'!AD842</f>
        <v>0</v>
      </c>
      <c r="AE848" s="1488"/>
      <c r="AF848" s="1488"/>
      <c r="AG848" s="1488">
        <f t="shared" si="284"/>
        <v>0</v>
      </c>
      <c r="AH848" s="1488">
        <f t="shared" si="287"/>
        <v>0</v>
      </c>
      <c r="AI848" s="1488">
        <f t="shared" si="285"/>
        <v>0</v>
      </c>
      <c r="AJ848" s="1488">
        <f t="shared" si="288"/>
        <v>0</v>
      </c>
      <c r="AK848" s="1488">
        <f t="shared" si="289"/>
        <v>0</v>
      </c>
      <c r="AL848" s="1488">
        <f t="shared" si="286"/>
        <v>10000</v>
      </c>
      <c r="AM848" s="1839"/>
    </row>
    <row r="849" spans="1:39" ht="11.25" hidden="1" customHeight="1" x14ac:dyDescent="0.2">
      <c r="A849" s="1425">
        <v>345</v>
      </c>
      <c r="B849" s="1057">
        <v>244</v>
      </c>
      <c r="C849" s="11"/>
      <c r="D849" s="58"/>
      <c r="E849" s="1487">
        <f>'НЗ 2-экз'!E843</f>
        <v>0</v>
      </c>
      <c r="F849" s="1487">
        <f>'НЗ 2-экз'!F843</f>
        <v>0</v>
      </c>
      <c r="G849" s="1487">
        <f>'НЗ 2-экз'!G843</f>
        <v>0</v>
      </c>
      <c r="H849" s="1487">
        <f>'НЗ 2-экз'!H843</f>
        <v>0</v>
      </c>
      <c r="I849" s="1487">
        <f>'НЗ 2-экз'!I843</f>
        <v>0</v>
      </c>
      <c r="J849" s="1487">
        <f>'НЗ 2-экз'!J843</f>
        <v>0</v>
      </c>
      <c r="K849" s="1487">
        <f>'НЗ 2-экз'!K843</f>
        <v>0</v>
      </c>
      <c r="L849" s="1487">
        <f>'НЗ 2-экз'!L843</f>
        <v>0</v>
      </c>
      <c r="M849" s="1487">
        <f>'НЗ 2-экз'!M843</f>
        <v>0</v>
      </c>
      <c r="N849" s="1487">
        <f>'НЗ 2-экз'!N843</f>
        <v>0</v>
      </c>
      <c r="O849" s="1487">
        <f>'НЗ 2-экз'!O843</f>
        <v>0</v>
      </c>
      <c r="P849" s="1487">
        <f>'НЗ 2-экз'!P843</f>
        <v>0</v>
      </c>
      <c r="Q849" s="1487">
        <f>'НЗ 2-экз'!Q843</f>
        <v>0</v>
      </c>
      <c r="R849" s="1487">
        <f>'НЗ 2-экз'!R843</f>
        <v>0</v>
      </c>
      <c r="S849" s="1487">
        <f>'НЗ 2-экз'!S843</f>
        <v>0</v>
      </c>
      <c r="T849" s="1487">
        <f>'НЗ 2-экз'!T843</f>
        <v>0</v>
      </c>
      <c r="U849" s="1487">
        <f>'НЗ 2-экз'!U843</f>
        <v>0</v>
      </c>
      <c r="V849" s="1487">
        <f>'НЗ 2-экз'!V843</f>
        <v>0</v>
      </c>
      <c r="W849" s="1487">
        <f>'НЗ 2-экз'!W843</f>
        <v>0</v>
      </c>
      <c r="X849" s="1487">
        <f>'НЗ 2-экз'!X843</f>
        <v>0</v>
      </c>
      <c r="Y849" s="1487">
        <f>'НЗ 2-экз'!Y843</f>
        <v>0</v>
      </c>
      <c r="Z849" s="1487">
        <f>'НЗ 2-экз'!Z843</f>
        <v>0</v>
      </c>
      <c r="AA849" s="1487">
        <f>'НЗ 2-экз'!AA843</f>
        <v>0</v>
      </c>
      <c r="AB849" s="1487">
        <f>'НЗ 2-экз'!AB843</f>
        <v>0</v>
      </c>
      <c r="AC849" s="1487">
        <f>'НЗ 2-экз'!AC843</f>
        <v>0</v>
      </c>
      <c r="AD849" s="1487">
        <f>'НЗ 2-экз'!AD843</f>
        <v>0</v>
      </c>
      <c r="AE849" s="1488"/>
      <c r="AF849" s="1488"/>
      <c r="AG849" s="1488">
        <f t="shared" si="284"/>
        <v>0</v>
      </c>
      <c r="AH849" s="1488">
        <f t="shared" si="287"/>
        <v>0</v>
      </c>
      <c r="AI849" s="1488">
        <f t="shared" si="285"/>
        <v>0</v>
      </c>
      <c r="AJ849" s="1488">
        <f t="shared" si="288"/>
        <v>0</v>
      </c>
      <c r="AK849" s="1488">
        <f t="shared" si="289"/>
        <v>0</v>
      </c>
      <c r="AL849" s="1488">
        <f t="shared" si="286"/>
        <v>0</v>
      </c>
      <c r="AM849" s="1839"/>
    </row>
    <row r="850" spans="1:39" ht="11.25" hidden="1" customHeight="1" x14ac:dyDescent="0.2">
      <c r="A850" s="1425">
        <v>346</v>
      </c>
      <c r="B850" s="1057">
        <v>244</v>
      </c>
      <c r="C850" s="11"/>
      <c r="D850" s="58"/>
      <c r="E850" s="1487">
        <f>'НЗ 2-экз'!E844</f>
        <v>20000</v>
      </c>
      <c r="F850" s="1487">
        <f>'НЗ 2-экз'!F844</f>
        <v>25000</v>
      </c>
      <c r="G850" s="1487">
        <f>'НЗ 2-экз'!G844</f>
        <v>0</v>
      </c>
      <c r="H850" s="1487">
        <f>'НЗ 2-экз'!H844</f>
        <v>0</v>
      </c>
      <c r="I850" s="1487">
        <f>'НЗ 2-экз'!I844</f>
        <v>0</v>
      </c>
      <c r="J850" s="1487">
        <f>'НЗ 2-экз'!J844</f>
        <v>0</v>
      </c>
      <c r="K850" s="1487">
        <f>'НЗ 2-экз'!K844</f>
        <v>0</v>
      </c>
      <c r="L850" s="1487">
        <f>'НЗ 2-экз'!L844</f>
        <v>0</v>
      </c>
      <c r="M850" s="1487">
        <f>'НЗ 2-экз'!M844</f>
        <v>0</v>
      </c>
      <c r="N850" s="1487">
        <f>'НЗ 2-экз'!N844</f>
        <v>0</v>
      </c>
      <c r="O850" s="1487">
        <f>'НЗ 2-экз'!O844</f>
        <v>0</v>
      </c>
      <c r="P850" s="1487">
        <f>'НЗ 2-экз'!P844</f>
        <v>0</v>
      </c>
      <c r="Q850" s="1487">
        <f>'НЗ 2-экз'!Q844</f>
        <v>0</v>
      </c>
      <c r="R850" s="1487">
        <f>'НЗ 2-экз'!R844</f>
        <v>0</v>
      </c>
      <c r="S850" s="1487">
        <f>'НЗ 2-экз'!S844</f>
        <v>20000</v>
      </c>
      <c r="T850" s="1487">
        <f>'НЗ 2-экз'!T844</f>
        <v>25000</v>
      </c>
      <c r="U850" s="1487">
        <f>'НЗ 2-экз'!U844</f>
        <v>0</v>
      </c>
      <c r="V850" s="1487">
        <f>'НЗ 2-экз'!V844</f>
        <v>0</v>
      </c>
      <c r="W850" s="1487">
        <f>'НЗ 2-экз'!W844</f>
        <v>0</v>
      </c>
      <c r="X850" s="1487">
        <f>'НЗ 2-экз'!X844</f>
        <v>45000</v>
      </c>
      <c r="Y850" s="1487">
        <f>'НЗ 2-экз'!Y844</f>
        <v>0</v>
      </c>
      <c r="Z850" s="1487">
        <f>'НЗ 2-экз'!Z844</f>
        <v>0</v>
      </c>
      <c r="AA850" s="1487">
        <f>'НЗ 2-экз'!AA844</f>
        <v>0</v>
      </c>
      <c r="AB850" s="1487">
        <f>'НЗ 2-экз'!AB844</f>
        <v>0</v>
      </c>
      <c r="AC850" s="1487">
        <f>'НЗ 2-экз'!AC844</f>
        <v>0</v>
      </c>
      <c r="AD850" s="1487">
        <f>'НЗ 2-экз'!AD844</f>
        <v>0</v>
      </c>
      <c r="AE850" s="1488"/>
      <c r="AF850" s="1488"/>
      <c r="AG850" s="1488">
        <f t="shared" si="284"/>
        <v>0</v>
      </c>
      <c r="AH850" s="1488">
        <f t="shared" si="287"/>
        <v>0</v>
      </c>
      <c r="AI850" s="1488">
        <f t="shared" si="285"/>
        <v>0</v>
      </c>
      <c r="AJ850" s="1488">
        <f t="shared" si="288"/>
        <v>0</v>
      </c>
      <c r="AK850" s="1488">
        <f t="shared" si="289"/>
        <v>0</v>
      </c>
      <c r="AL850" s="1488">
        <f t="shared" si="286"/>
        <v>45000</v>
      </c>
      <c r="AM850" s="1839"/>
    </row>
    <row r="851" spans="1:39" ht="11.25" hidden="1" customHeight="1" x14ac:dyDescent="0.2">
      <c r="A851" s="1425">
        <v>349</v>
      </c>
      <c r="B851" s="1057">
        <v>244</v>
      </c>
      <c r="C851" s="11"/>
      <c r="D851" s="58"/>
      <c r="E851" s="1487">
        <f>'НЗ 2-экз'!E845</f>
        <v>0</v>
      </c>
      <c r="F851" s="1487">
        <f>'НЗ 2-экз'!F845</f>
        <v>0</v>
      </c>
      <c r="G851" s="1487">
        <f>'НЗ 2-экз'!G845</f>
        <v>0</v>
      </c>
      <c r="H851" s="1487">
        <f>'НЗ 2-экз'!H845</f>
        <v>0</v>
      </c>
      <c r="I851" s="1487">
        <f>'НЗ 2-экз'!I845</f>
        <v>0</v>
      </c>
      <c r="J851" s="1487">
        <f>'НЗ 2-экз'!J845</f>
        <v>0</v>
      </c>
      <c r="K851" s="1487">
        <f>'НЗ 2-экз'!K845</f>
        <v>0</v>
      </c>
      <c r="L851" s="1487">
        <f>'НЗ 2-экз'!L845</f>
        <v>0</v>
      </c>
      <c r="M851" s="1487">
        <f>'НЗ 2-экз'!M845</f>
        <v>0</v>
      </c>
      <c r="N851" s="1487">
        <f>'НЗ 2-экз'!N845</f>
        <v>0</v>
      </c>
      <c r="O851" s="1487">
        <f>'НЗ 2-экз'!O845</f>
        <v>0</v>
      </c>
      <c r="P851" s="1487">
        <f>'НЗ 2-экз'!P845</f>
        <v>0</v>
      </c>
      <c r="Q851" s="1487">
        <f>'НЗ 2-экз'!Q845</f>
        <v>0</v>
      </c>
      <c r="R851" s="1487">
        <f>'НЗ 2-экз'!R845</f>
        <v>0</v>
      </c>
      <c r="S851" s="1487">
        <f>'НЗ 2-экз'!S845</f>
        <v>0</v>
      </c>
      <c r="T851" s="1487">
        <f>'НЗ 2-экз'!T845</f>
        <v>0</v>
      </c>
      <c r="U851" s="1487">
        <f>'НЗ 2-экз'!U845</f>
        <v>0</v>
      </c>
      <c r="V851" s="1487">
        <f>'НЗ 2-экз'!V845</f>
        <v>0</v>
      </c>
      <c r="W851" s="1487">
        <f>'НЗ 2-экз'!W845</f>
        <v>0</v>
      </c>
      <c r="X851" s="1487">
        <f>'НЗ 2-экз'!X845</f>
        <v>0</v>
      </c>
      <c r="Y851" s="1487">
        <f>'НЗ 2-экз'!Y845</f>
        <v>0</v>
      </c>
      <c r="Z851" s="1487">
        <f>'НЗ 2-экз'!Z845</f>
        <v>0</v>
      </c>
      <c r="AA851" s="1487">
        <f>'НЗ 2-экз'!AA845</f>
        <v>0</v>
      </c>
      <c r="AB851" s="1487">
        <f>'НЗ 2-экз'!AB845</f>
        <v>0</v>
      </c>
      <c r="AC851" s="1487">
        <f>'НЗ 2-экз'!AC845</f>
        <v>0</v>
      </c>
      <c r="AD851" s="1487">
        <f>'НЗ 2-экз'!AD845</f>
        <v>0</v>
      </c>
      <c r="AE851" s="1488"/>
      <c r="AF851" s="1488"/>
      <c r="AG851" s="1488">
        <f t="shared" si="284"/>
        <v>0</v>
      </c>
      <c r="AH851" s="1488">
        <f t="shared" si="287"/>
        <v>0</v>
      </c>
      <c r="AI851" s="1488">
        <f t="shared" si="285"/>
        <v>0</v>
      </c>
      <c r="AJ851" s="1488">
        <f t="shared" si="288"/>
        <v>0</v>
      </c>
      <c r="AK851" s="1488">
        <f t="shared" si="289"/>
        <v>0</v>
      </c>
      <c r="AL851" s="1488">
        <f t="shared" si="286"/>
        <v>0</v>
      </c>
      <c r="AM851" s="1839"/>
    </row>
    <row r="852" spans="1:39" ht="11.25" hidden="1" customHeight="1" x14ac:dyDescent="0.2">
      <c r="A852" s="1431">
        <v>352</v>
      </c>
      <c r="B852" s="269">
        <v>244</v>
      </c>
      <c r="C852" s="11"/>
      <c r="D852" s="58"/>
      <c r="E852" s="1487">
        <f>'НЗ 2-экз'!E846</f>
        <v>0</v>
      </c>
      <c r="F852" s="1487">
        <f>'НЗ 2-экз'!F846</f>
        <v>0</v>
      </c>
      <c r="G852" s="1487">
        <f>'НЗ 2-экз'!G846</f>
        <v>0</v>
      </c>
      <c r="H852" s="1487">
        <f>'НЗ 2-экз'!H846</f>
        <v>0</v>
      </c>
      <c r="I852" s="1487">
        <f>'НЗ 2-экз'!I846</f>
        <v>0</v>
      </c>
      <c r="J852" s="1487">
        <f>'НЗ 2-экз'!J846</f>
        <v>0</v>
      </c>
      <c r="K852" s="1487">
        <f>'НЗ 2-экз'!K846</f>
        <v>0</v>
      </c>
      <c r="L852" s="1487">
        <f>'НЗ 2-экз'!L846</f>
        <v>0</v>
      </c>
      <c r="M852" s="1487">
        <f>'НЗ 2-экз'!M846</f>
        <v>0</v>
      </c>
      <c r="N852" s="1487">
        <f>'НЗ 2-экз'!N846</f>
        <v>0</v>
      </c>
      <c r="O852" s="1487">
        <f>'НЗ 2-экз'!O846</f>
        <v>0</v>
      </c>
      <c r="P852" s="1487">
        <f>'НЗ 2-экз'!P846</f>
        <v>0</v>
      </c>
      <c r="Q852" s="1487">
        <f>'НЗ 2-экз'!Q846</f>
        <v>0</v>
      </c>
      <c r="R852" s="1487">
        <f>'НЗ 2-экз'!R846</f>
        <v>0</v>
      </c>
      <c r="S852" s="1487">
        <f>'НЗ 2-экз'!S846</f>
        <v>0</v>
      </c>
      <c r="T852" s="1487">
        <f>'НЗ 2-экз'!T846</f>
        <v>0</v>
      </c>
      <c r="U852" s="1487">
        <f>'НЗ 2-экз'!U846</f>
        <v>0</v>
      </c>
      <c r="V852" s="1487">
        <f>'НЗ 2-экз'!V846</f>
        <v>0</v>
      </c>
      <c r="W852" s="1487">
        <f>'НЗ 2-экз'!W846</f>
        <v>0</v>
      </c>
      <c r="X852" s="1487">
        <f>'НЗ 2-экз'!X846</f>
        <v>0</v>
      </c>
      <c r="Y852" s="1487">
        <f>'НЗ 2-экз'!Y846</f>
        <v>0</v>
      </c>
      <c r="Z852" s="1487">
        <f>'НЗ 2-экз'!Z846</f>
        <v>0</v>
      </c>
      <c r="AA852" s="1487">
        <f>'НЗ 2-экз'!AA846</f>
        <v>0</v>
      </c>
      <c r="AB852" s="1487">
        <f>'НЗ 2-экз'!AB846</f>
        <v>0</v>
      </c>
      <c r="AC852" s="1487">
        <f>'НЗ 2-экз'!AC846</f>
        <v>0</v>
      </c>
      <c r="AD852" s="1487">
        <f>'НЗ 2-экз'!AD846</f>
        <v>0</v>
      </c>
      <c r="AE852" s="1488"/>
      <c r="AF852" s="1488"/>
      <c r="AG852" s="1488">
        <f t="shared" si="284"/>
        <v>0</v>
      </c>
      <c r="AH852" s="1488">
        <f>Z852+AD852</f>
        <v>0</v>
      </c>
      <c r="AI852" s="1488">
        <f>AB852</f>
        <v>0</v>
      </c>
      <c r="AJ852" s="1488">
        <f>AC852</f>
        <v>0</v>
      </c>
      <c r="AK852" s="1488">
        <f>SUM(Y852:AD852)</f>
        <v>0</v>
      </c>
      <c r="AL852" s="1488">
        <f t="shared" si="286"/>
        <v>0</v>
      </c>
      <c r="AM852" s="1839"/>
    </row>
    <row r="853" spans="1:39" ht="11.25" hidden="1" customHeight="1" x14ac:dyDescent="0.2">
      <c r="A853" s="1431">
        <v>353</v>
      </c>
      <c r="B853" s="269">
        <v>244</v>
      </c>
      <c r="C853" s="11"/>
      <c r="D853" s="58"/>
      <c r="E853" s="1487">
        <f>'НЗ 2-экз'!E847</f>
        <v>0</v>
      </c>
      <c r="F853" s="1487">
        <f>'НЗ 2-экз'!F847</f>
        <v>0</v>
      </c>
      <c r="G853" s="1487">
        <f>'НЗ 2-экз'!G847</f>
        <v>0</v>
      </c>
      <c r="H853" s="1487">
        <f>'НЗ 2-экз'!H847</f>
        <v>0</v>
      </c>
      <c r="I853" s="1487">
        <f>'НЗ 2-экз'!I847</f>
        <v>0</v>
      </c>
      <c r="J853" s="1487">
        <f>'НЗ 2-экз'!J847</f>
        <v>0</v>
      </c>
      <c r="K853" s="1487">
        <f>'НЗ 2-экз'!K847</f>
        <v>0</v>
      </c>
      <c r="L853" s="1487">
        <f>'НЗ 2-экз'!L847</f>
        <v>0</v>
      </c>
      <c r="M853" s="1487">
        <f>'НЗ 2-экз'!M847</f>
        <v>0</v>
      </c>
      <c r="N853" s="1487">
        <f>'НЗ 2-экз'!N847</f>
        <v>0</v>
      </c>
      <c r="O853" s="1487">
        <f>'НЗ 2-экз'!O847</f>
        <v>0</v>
      </c>
      <c r="P853" s="1487">
        <f>'НЗ 2-экз'!P847</f>
        <v>0</v>
      </c>
      <c r="Q853" s="1487">
        <f>'НЗ 2-экз'!Q847</f>
        <v>0</v>
      </c>
      <c r="R853" s="1487">
        <f>'НЗ 2-экз'!R847</f>
        <v>0</v>
      </c>
      <c r="S853" s="1487">
        <f>'НЗ 2-экз'!S847</f>
        <v>0</v>
      </c>
      <c r="T853" s="1487">
        <f>'НЗ 2-экз'!T847</f>
        <v>0</v>
      </c>
      <c r="U853" s="1487">
        <f>'НЗ 2-экз'!U847</f>
        <v>0</v>
      </c>
      <c r="V853" s="1487">
        <f>'НЗ 2-экз'!V847</f>
        <v>0</v>
      </c>
      <c r="W853" s="1487">
        <f>'НЗ 2-экз'!W847</f>
        <v>0</v>
      </c>
      <c r="X853" s="1487">
        <f>'НЗ 2-экз'!X847</f>
        <v>0</v>
      </c>
      <c r="Y853" s="1487">
        <f>'НЗ 2-экз'!Y847</f>
        <v>0</v>
      </c>
      <c r="Z853" s="1487">
        <f>'НЗ 2-экз'!Z847</f>
        <v>0</v>
      </c>
      <c r="AA853" s="1487">
        <f>'НЗ 2-экз'!AA847</f>
        <v>0</v>
      </c>
      <c r="AB853" s="1487">
        <f>'НЗ 2-экз'!AB847</f>
        <v>0</v>
      </c>
      <c r="AC853" s="1487">
        <f>'НЗ 2-экз'!AC847</f>
        <v>0</v>
      </c>
      <c r="AD853" s="1487">
        <f>'НЗ 2-экз'!AD847</f>
        <v>0</v>
      </c>
      <c r="AE853" s="1488"/>
      <c r="AF853" s="1488"/>
      <c r="AG853" s="1488">
        <f t="shared" si="284"/>
        <v>0</v>
      </c>
      <c r="AH853" s="1488">
        <f>Z853+AD853</f>
        <v>0</v>
      </c>
      <c r="AI853" s="1488">
        <f>AB853</f>
        <v>0</v>
      </c>
      <c r="AJ853" s="1488">
        <f>AC853</f>
        <v>0</v>
      </c>
      <c r="AK853" s="1488">
        <f>SUM(Y853:AD853)</f>
        <v>0</v>
      </c>
      <c r="AL853" s="1488">
        <f t="shared" si="286"/>
        <v>0</v>
      </c>
      <c r="AM853" s="1839"/>
    </row>
    <row r="854" spans="1:39" ht="12" x14ac:dyDescent="0.2">
      <c r="A854" s="1432" t="s">
        <v>1352</v>
      </c>
      <c r="B854" s="269"/>
      <c r="C854" s="1485">
        <f t="shared" ref="C854:D854" si="290">C805+C806+C807+C808+C824+C825+C826+C827+C828</f>
        <v>0</v>
      </c>
      <c r="D854" s="1485">
        <f t="shared" si="290"/>
        <v>0</v>
      </c>
      <c r="E854" s="1485">
        <f>E805+E806+E807+E808+E824+E825+E826+E827+E828</f>
        <v>833615</v>
      </c>
      <c r="F854" s="1485">
        <f t="shared" ref="F854:AL854" si="291">F805+F806+F807+F808+F824+F825+F826+F827+F828</f>
        <v>780000</v>
      </c>
      <c r="G854" s="1485">
        <f t="shared" si="291"/>
        <v>0</v>
      </c>
      <c r="H854" s="1485">
        <f t="shared" si="291"/>
        <v>0</v>
      </c>
      <c r="I854" s="1485">
        <f t="shared" si="291"/>
        <v>0</v>
      </c>
      <c r="J854" s="1485">
        <f t="shared" si="291"/>
        <v>0</v>
      </c>
      <c r="K854" s="1485">
        <f t="shared" si="291"/>
        <v>0</v>
      </c>
      <c r="L854" s="1485">
        <f t="shared" si="291"/>
        <v>0</v>
      </c>
      <c r="M854" s="1485">
        <f t="shared" si="291"/>
        <v>0</v>
      </c>
      <c r="N854" s="1485">
        <f t="shared" si="291"/>
        <v>0</v>
      </c>
      <c r="O854" s="1485">
        <f t="shared" si="291"/>
        <v>0</v>
      </c>
      <c r="P854" s="1485">
        <f t="shared" si="291"/>
        <v>0</v>
      </c>
      <c r="Q854" s="1485">
        <f t="shared" si="291"/>
        <v>0</v>
      </c>
      <c r="R854" s="1485">
        <f t="shared" si="291"/>
        <v>0</v>
      </c>
      <c r="S854" s="1485">
        <f t="shared" si="291"/>
        <v>833615</v>
      </c>
      <c r="T854" s="1485">
        <f t="shared" si="291"/>
        <v>780000</v>
      </c>
      <c r="U854" s="1485">
        <f t="shared" si="291"/>
        <v>0</v>
      </c>
      <c r="V854" s="1485">
        <f t="shared" si="291"/>
        <v>0</v>
      </c>
      <c r="W854" s="1485">
        <f t="shared" si="291"/>
        <v>0</v>
      </c>
      <c r="X854" s="1485">
        <f t="shared" si="291"/>
        <v>1613615</v>
      </c>
      <c r="Y854" s="1485">
        <f t="shared" si="291"/>
        <v>0</v>
      </c>
      <c r="Z854" s="1485">
        <f t="shared" si="291"/>
        <v>219000</v>
      </c>
      <c r="AA854" s="1485">
        <f t="shared" si="291"/>
        <v>0</v>
      </c>
      <c r="AB854" s="1485">
        <f t="shared" si="291"/>
        <v>0</v>
      </c>
      <c r="AC854" s="1485">
        <f t="shared" si="291"/>
        <v>0</v>
      </c>
      <c r="AD854" s="1485">
        <f t="shared" si="291"/>
        <v>167800</v>
      </c>
      <c r="AE854" s="1485">
        <f t="shared" si="291"/>
        <v>0</v>
      </c>
      <c r="AF854" s="1485">
        <f t="shared" si="291"/>
        <v>0</v>
      </c>
      <c r="AG854" s="1485">
        <f t="shared" si="291"/>
        <v>0</v>
      </c>
      <c r="AH854" s="1485">
        <f t="shared" si="291"/>
        <v>386800</v>
      </c>
      <c r="AI854" s="1485">
        <f t="shared" si="291"/>
        <v>0</v>
      </c>
      <c r="AJ854" s="1485">
        <f t="shared" si="291"/>
        <v>0</v>
      </c>
      <c r="AK854" s="1485">
        <f t="shared" si="291"/>
        <v>386800</v>
      </c>
      <c r="AL854" s="1485">
        <f t="shared" si="291"/>
        <v>2000415</v>
      </c>
      <c r="AM854" s="1839"/>
    </row>
    <row r="855" spans="1:39" ht="12" x14ac:dyDescent="0.2">
      <c r="A855" s="1419" t="s">
        <v>1353</v>
      </c>
      <c r="B855" s="269"/>
      <c r="C855" s="1483">
        <f t="shared" ref="C855:D855" si="292">C856-C854</f>
        <v>0</v>
      </c>
      <c r="D855" s="1483">
        <f t="shared" si="292"/>
        <v>0</v>
      </c>
      <c r="E855" s="1483">
        <f>E856-E854</f>
        <v>79000</v>
      </c>
      <c r="F855" s="1483">
        <f t="shared" ref="F855:AL855" si="293">F856-F854</f>
        <v>113000</v>
      </c>
      <c r="G855" s="1483">
        <f t="shared" si="293"/>
        <v>0</v>
      </c>
      <c r="H855" s="1483">
        <f t="shared" si="293"/>
        <v>0</v>
      </c>
      <c r="I855" s="1483">
        <f t="shared" si="293"/>
        <v>0</v>
      </c>
      <c r="J855" s="1483">
        <f t="shared" si="293"/>
        <v>0</v>
      </c>
      <c r="K855" s="1483">
        <f t="shared" si="293"/>
        <v>0</v>
      </c>
      <c r="L855" s="1483">
        <f t="shared" si="293"/>
        <v>0</v>
      </c>
      <c r="M855" s="1483">
        <f t="shared" si="293"/>
        <v>0</v>
      </c>
      <c r="N855" s="1483">
        <f t="shared" si="293"/>
        <v>0</v>
      </c>
      <c r="O855" s="1483">
        <f t="shared" si="293"/>
        <v>0</v>
      </c>
      <c r="P855" s="1483">
        <f t="shared" si="293"/>
        <v>0</v>
      </c>
      <c r="Q855" s="1483">
        <f t="shared" si="293"/>
        <v>0</v>
      </c>
      <c r="R855" s="1483">
        <f t="shared" si="293"/>
        <v>0</v>
      </c>
      <c r="S855" s="1483">
        <f t="shared" si="293"/>
        <v>79000</v>
      </c>
      <c r="T855" s="1483">
        <f t="shared" si="293"/>
        <v>113000</v>
      </c>
      <c r="U855" s="1483">
        <f t="shared" si="293"/>
        <v>0</v>
      </c>
      <c r="V855" s="1483">
        <f t="shared" si="293"/>
        <v>0</v>
      </c>
      <c r="W855" s="1483">
        <f t="shared" si="293"/>
        <v>0</v>
      </c>
      <c r="X855" s="1483">
        <f t="shared" si="293"/>
        <v>192000</v>
      </c>
      <c r="Y855" s="1483">
        <f t="shared" si="293"/>
        <v>0</v>
      </c>
      <c r="Z855" s="1483">
        <f t="shared" si="293"/>
        <v>100874</v>
      </c>
      <c r="AA855" s="1483">
        <f t="shared" si="293"/>
        <v>0</v>
      </c>
      <c r="AB855" s="1483">
        <f t="shared" si="293"/>
        <v>0</v>
      </c>
      <c r="AC855" s="1483">
        <f t="shared" si="293"/>
        <v>0</v>
      </c>
      <c r="AD855" s="1483">
        <f t="shared" si="293"/>
        <v>0</v>
      </c>
      <c r="AE855" s="1483">
        <f t="shared" si="293"/>
        <v>0</v>
      </c>
      <c r="AF855" s="1483">
        <f t="shared" si="293"/>
        <v>0</v>
      </c>
      <c r="AG855" s="1483">
        <f t="shared" si="293"/>
        <v>0</v>
      </c>
      <c r="AH855" s="1483">
        <f t="shared" si="293"/>
        <v>100874</v>
      </c>
      <c r="AI855" s="1483">
        <f t="shared" si="293"/>
        <v>0</v>
      </c>
      <c r="AJ855" s="1483">
        <f t="shared" si="293"/>
        <v>0</v>
      </c>
      <c r="AK855" s="1483">
        <f t="shared" si="293"/>
        <v>100874</v>
      </c>
      <c r="AL855" s="1483">
        <f t="shared" si="293"/>
        <v>292874</v>
      </c>
      <c r="AM855" s="1839"/>
    </row>
    <row r="856" spans="1:39" ht="12" hidden="1" x14ac:dyDescent="0.2">
      <c r="A856" s="1434" t="s">
        <v>204</v>
      </c>
      <c r="B856" s="60"/>
      <c r="C856" s="1486">
        <f t="shared" ref="C856:D856" si="294">SUM(C805:C853)</f>
        <v>0</v>
      </c>
      <c r="D856" s="1486">
        <f t="shared" si="294"/>
        <v>0</v>
      </c>
      <c r="E856" s="1486">
        <f t="shared" ref="E856:AL856" si="295">SUM(E805:E853)</f>
        <v>912615</v>
      </c>
      <c r="F856" s="1486">
        <f t="shared" si="295"/>
        <v>893000</v>
      </c>
      <c r="G856" s="1486">
        <f t="shared" si="295"/>
        <v>0</v>
      </c>
      <c r="H856" s="1486">
        <f t="shared" si="295"/>
        <v>0</v>
      </c>
      <c r="I856" s="1486">
        <f t="shared" si="295"/>
        <v>0</v>
      </c>
      <c r="J856" s="1486">
        <f t="shared" si="295"/>
        <v>0</v>
      </c>
      <c r="K856" s="1486">
        <f t="shared" si="295"/>
        <v>0</v>
      </c>
      <c r="L856" s="1486">
        <f t="shared" si="295"/>
        <v>0</v>
      </c>
      <c r="M856" s="1486">
        <f t="shared" si="295"/>
        <v>0</v>
      </c>
      <c r="N856" s="1486">
        <f t="shared" si="295"/>
        <v>0</v>
      </c>
      <c r="O856" s="1486">
        <f t="shared" si="295"/>
        <v>0</v>
      </c>
      <c r="P856" s="1486">
        <f t="shared" si="295"/>
        <v>0</v>
      </c>
      <c r="Q856" s="1486">
        <f>SUM(Q805:Q853)</f>
        <v>0</v>
      </c>
      <c r="R856" s="1486">
        <f>SUM(R805:R853)</f>
        <v>0</v>
      </c>
      <c r="S856" s="1486">
        <f t="shared" si="295"/>
        <v>912615</v>
      </c>
      <c r="T856" s="1486">
        <f t="shared" si="295"/>
        <v>893000</v>
      </c>
      <c r="U856" s="1486">
        <f t="shared" si="295"/>
        <v>0</v>
      </c>
      <c r="V856" s="1486">
        <f t="shared" si="295"/>
        <v>0</v>
      </c>
      <c r="W856" s="1486">
        <f>SUM(W805:W853)</f>
        <v>0</v>
      </c>
      <c r="X856" s="1486">
        <f t="shared" si="295"/>
        <v>1805615</v>
      </c>
      <c r="Y856" s="1486">
        <f t="shared" si="295"/>
        <v>0</v>
      </c>
      <c r="Z856" s="1486">
        <f t="shared" si="295"/>
        <v>319874</v>
      </c>
      <c r="AA856" s="1486">
        <f>SUM(AA805:AA853)</f>
        <v>0</v>
      </c>
      <c r="AB856" s="1486">
        <f t="shared" si="295"/>
        <v>0</v>
      </c>
      <c r="AC856" s="1486">
        <f t="shared" si="295"/>
        <v>0</v>
      </c>
      <c r="AD856" s="1486">
        <f t="shared" si="295"/>
        <v>167800</v>
      </c>
      <c r="AE856" s="1486">
        <f>SUM(AE805:AE853)</f>
        <v>0</v>
      </c>
      <c r="AF856" s="1486">
        <f>SUM(AF805:AF853)</f>
        <v>0</v>
      </c>
      <c r="AG856" s="1486">
        <f t="shared" si="295"/>
        <v>0</v>
      </c>
      <c r="AH856" s="1486">
        <f t="shared" si="295"/>
        <v>487674</v>
      </c>
      <c r="AI856" s="1486">
        <f t="shared" si="295"/>
        <v>0</v>
      </c>
      <c r="AJ856" s="1486">
        <f>SUM(AJ805:AJ853)</f>
        <v>0</v>
      </c>
      <c r="AK856" s="1486">
        <f t="shared" si="295"/>
        <v>487674</v>
      </c>
      <c r="AL856" s="1486">
        <f t="shared" si="295"/>
        <v>2293289</v>
      </c>
      <c r="AM856" s="1839"/>
    </row>
    <row r="857" spans="1:39" ht="11.25" hidden="1" customHeight="1" x14ac:dyDescent="0.2">
      <c r="A857" s="1425">
        <v>211</v>
      </c>
      <c r="B857" s="1051">
        <v>111</v>
      </c>
      <c r="C857" s="1487">
        <f>'НЗ 2-экз'!C851</f>
        <v>0</v>
      </c>
      <c r="D857" s="1487">
        <f>'НЗ 2-экз'!D851</f>
        <v>0</v>
      </c>
      <c r="E857" s="1487">
        <f>'НЗ 2-экз'!E851</f>
        <v>200000</v>
      </c>
      <c r="F857" s="1487">
        <f>'НЗ 2-экз'!F851</f>
        <v>800000</v>
      </c>
      <c r="G857" s="1487">
        <f>'НЗ 2-экз'!G851</f>
        <v>0</v>
      </c>
      <c r="H857" s="1487">
        <f>'НЗ 2-экз'!H851</f>
        <v>0</v>
      </c>
      <c r="I857" s="1487">
        <f>'НЗ 2-экз'!I851</f>
        <v>0</v>
      </c>
      <c r="J857" s="1487">
        <f>'НЗ 2-экз'!J851</f>
        <v>0</v>
      </c>
      <c r="K857" s="1487">
        <f>'НЗ 2-экз'!K851</f>
        <v>0</v>
      </c>
      <c r="L857" s="1487">
        <f>'НЗ 2-экз'!L851</f>
        <v>0</v>
      </c>
      <c r="M857" s="1487">
        <f>'НЗ 2-экз'!M851</f>
        <v>0</v>
      </c>
      <c r="N857" s="1487">
        <f>'НЗ 2-экз'!N851</f>
        <v>0</v>
      </c>
      <c r="O857" s="1487">
        <f>'НЗ 2-экз'!O851</f>
        <v>0</v>
      </c>
      <c r="P857" s="1487">
        <f>'НЗ 2-экз'!P851</f>
        <v>0</v>
      </c>
      <c r="Q857" s="1487">
        <f>'НЗ 2-экз'!Q851</f>
        <v>0</v>
      </c>
      <c r="R857" s="1487">
        <f>'НЗ 2-экз'!R851</f>
        <v>0</v>
      </c>
      <c r="S857" s="1487">
        <f>'НЗ 2-экз'!S851</f>
        <v>200000</v>
      </c>
      <c r="T857" s="1487">
        <f>'НЗ 2-экз'!T851</f>
        <v>800000</v>
      </c>
      <c r="U857" s="1487">
        <f>'НЗ 2-экз'!U851</f>
        <v>0</v>
      </c>
      <c r="V857" s="1487">
        <f>'НЗ 2-экз'!V851</f>
        <v>0</v>
      </c>
      <c r="W857" s="1487">
        <f>'НЗ 2-экз'!W851</f>
        <v>0</v>
      </c>
      <c r="X857" s="1487">
        <f>'НЗ 2-экз'!X851</f>
        <v>1000000</v>
      </c>
      <c r="Y857" s="1487">
        <f>'НЗ 2-экз'!Y851</f>
        <v>0</v>
      </c>
      <c r="Z857" s="1487">
        <f>'НЗ 2-экз'!Z851</f>
        <v>76000</v>
      </c>
      <c r="AA857" s="1487">
        <f>'НЗ 2-экз'!AA851</f>
        <v>0</v>
      </c>
      <c r="AB857" s="1487">
        <f>'НЗ 2-экз'!AB851</f>
        <v>0</v>
      </c>
      <c r="AC857" s="1487">
        <f>'НЗ 2-экз'!AC851</f>
        <v>0</v>
      </c>
      <c r="AD857" s="1487">
        <f>'НЗ 2-экз'!AD851</f>
        <v>60000</v>
      </c>
      <c r="AE857" s="1488"/>
      <c r="AF857" s="1488"/>
      <c r="AG857" s="1488">
        <f t="shared" ref="AG857:AG905" si="296">Y857+AC857</f>
        <v>0</v>
      </c>
      <c r="AH857" s="1488">
        <f>Z857+AD857+AA857</f>
        <v>136000</v>
      </c>
      <c r="AI857" s="1488">
        <f t="shared" ref="AI857:AI905" si="297">AB857</f>
        <v>0</v>
      </c>
      <c r="AJ857" s="1488">
        <f>AE857+AF857</f>
        <v>0</v>
      </c>
      <c r="AK857" s="1488">
        <f>SUM(Y857:AF857)</f>
        <v>136000</v>
      </c>
      <c r="AL857" s="1488">
        <f t="shared" ref="AL857:AL905" si="298">C857+X857+AK857</f>
        <v>1136000</v>
      </c>
      <c r="AM857" s="1839" t="s">
        <v>1329</v>
      </c>
    </row>
    <row r="858" spans="1:39" ht="11.25" hidden="1" customHeight="1" x14ac:dyDescent="0.2">
      <c r="A858" s="1425">
        <v>212</v>
      </c>
      <c r="B858" s="1051">
        <v>112</v>
      </c>
      <c r="C858" s="1487">
        <f>'НЗ 2-экз'!C852</f>
        <v>0</v>
      </c>
      <c r="D858" s="1487">
        <f>'НЗ 2-экз'!D852</f>
        <v>0</v>
      </c>
      <c r="E858" s="1487">
        <f>'НЗ 2-экз'!E852</f>
        <v>0</v>
      </c>
      <c r="F858" s="1487">
        <f>'НЗ 2-экз'!F852</f>
        <v>0</v>
      </c>
      <c r="G858" s="1487">
        <f>'НЗ 2-экз'!G852</f>
        <v>0</v>
      </c>
      <c r="H858" s="1487">
        <f>'НЗ 2-экз'!H852</f>
        <v>0</v>
      </c>
      <c r="I858" s="1487">
        <f>'НЗ 2-экз'!I852</f>
        <v>0</v>
      </c>
      <c r="J858" s="1487">
        <f>'НЗ 2-экз'!J852</f>
        <v>0</v>
      </c>
      <c r="K858" s="1487">
        <f>'НЗ 2-экз'!K852</f>
        <v>0</v>
      </c>
      <c r="L858" s="1487">
        <f>'НЗ 2-экз'!L852</f>
        <v>0</v>
      </c>
      <c r="M858" s="1487">
        <f>'НЗ 2-экз'!M852</f>
        <v>0</v>
      </c>
      <c r="N858" s="1487">
        <f>'НЗ 2-экз'!N852</f>
        <v>0</v>
      </c>
      <c r="O858" s="1487">
        <f>'НЗ 2-экз'!O852</f>
        <v>0</v>
      </c>
      <c r="P858" s="1487">
        <f>'НЗ 2-экз'!P852</f>
        <v>0</v>
      </c>
      <c r="Q858" s="1487">
        <f>'НЗ 2-экз'!Q852</f>
        <v>0</v>
      </c>
      <c r="R858" s="1487">
        <f>'НЗ 2-экз'!R852</f>
        <v>0</v>
      </c>
      <c r="S858" s="1487">
        <f>'НЗ 2-экз'!S852</f>
        <v>0</v>
      </c>
      <c r="T858" s="1487">
        <f>'НЗ 2-экз'!T852</f>
        <v>0</v>
      </c>
      <c r="U858" s="1487">
        <f>'НЗ 2-экз'!U852</f>
        <v>0</v>
      </c>
      <c r="V858" s="1487">
        <f>'НЗ 2-экз'!V852</f>
        <v>0</v>
      </c>
      <c r="W858" s="1487">
        <f>'НЗ 2-экз'!W852</f>
        <v>0</v>
      </c>
      <c r="X858" s="1487">
        <f>'НЗ 2-экз'!X852</f>
        <v>0</v>
      </c>
      <c r="Y858" s="1487">
        <f>'НЗ 2-экз'!Y852</f>
        <v>0</v>
      </c>
      <c r="Z858" s="1487">
        <f>'НЗ 2-экз'!Z852</f>
        <v>0</v>
      </c>
      <c r="AA858" s="1487">
        <f>'НЗ 2-экз'!AA852</f>
        <v>0</v>
      </c>
      <c r="AB858" s="1487">
        <f>'НЗ 2-экз'!AB852</f>
        <v>0</v>
      </c>
      <c r="AC858" s="1487">
        <f>'НЗ 2-экз'!AC852</f>
        <v>0</v>
      </c>
      <c r="AD858" s="1487">
        <f>'НЗ 2-экз'!AD852</f>
        <v>0</v>
      </c>
      <c r="AE858" s="1488"/>
      <c r="AF858" s="1488"/>
      <c r="AG858" s="1488">
        <f t="shared" si="296"/>
        <v>0</v>
      </c>
      <c r="AH858" s="1488">
        <f t="shared" ref="AH858:AH903" si="299">Z858+AD858+AA858</f>
        <v>0</v>
      </c>
      <c r="AI858" s="1488">
        <f t="shared" si="297"/>
        <v>0</v>
      </c>
      <c r="AJ858" s="1488">
        <f t="shared" ref="AJ858:AJ903" si="300">AE858+AF858</f>
        <v>0</v>
      </c>
      <c r="AK858" s="1488">
        <f t="shared" ref="AK858:AK903" si="301">SUM(Y858:AF858)</f>
        <v>0</v>
      </c>
      <c r="AL858" s="1488">
        <f t="shared" si="298"/>
        <v>0</v>
      </c>
      <c r="AM858" s="1839"/>
    </row>
    <row r="859" spans="1:39" ht="11.25" hidden="1" customHeight="1" x14ac:dyDescent="0.2">
      <c r="A859" s="1426">
        <v>213</v>
      </c>
      <c r="B859" s="1053">
        <v>119</v>
      </c>
      <c r="C859" s="1487">
        <f>'НЗ 2-экз'!C853</f>
        <v>0</v>
      </c>
      <c r="D859" s="1487">
        <f>'НЗ 2-экз'!D853</f>
        <v>0</v>
      </c>
      <c r="E859" s="1487">
        <f>'НЗ 2-экз'!E853</f>
        <v>0</v>
      </c>
      <c r="F859" s="1487">
        <f>'НЗ 2-экз'!F853</f>
        <v>0</v>
      </c>
      <c r="G859" s="1487">
        <f>'НЗ 2-экз'!G853</f>
        <v>0</v>
      </c>
      <c r="H859" s="1487">
        <f>'НЗ 2-экз'!H853</f>
        <v>0</v>
      </c>
      <c r="I859" s="1487">
        <f>'НЗ 2-экз'!I853</f>
        <v>0</v>
      </c>
      <c r="J859" s="1487">
        <f>'НЗ 2-экз'!J853</f>
        <v>0</v>
      </c>
      <c r="K859" s="1487">
        <f>'НЗ 2-экз'!K853</f>
        <v>0</v>
      </c>
      <c r="L859" s="1487">
        <f>'НЗ 2-экз'!L853</f>
        <v>0</v>
      </c>
      <c r="M859" s="1487">
        <f>'НЗ 2-экз'!M853</f>
        <v>0</v>
      </c>
      <c r="N859" s="1487">
        <f>'НЗ 2-экз'!N853</f>
        <v>0</v>
      </c>
      <c r="O859" s="1487">
        <f>'НЗ 2-экз'!O853</f>
        <v>0</v>
      </c>
      <c r="P859" s="1487">
        <f>'НЗ 2-экз'!P853</f>
        <v>0</v>
      </c>
      <c r="Q859" s="1487">
        <f>'НЗ 2-экз'!Q853</f>
        <v>0</v>
      </c>
      <c r="R859" s="1487">
        <f>'НЗ 2-экз'!R853</f>
        <v>0</v>
      </c>
      <c r="S859" s="1487">
        <f>'НЗ 2-экз'!S853</f>
        <v>0</v>
      </c>
      <c r="T859" s="1487">
        <f>'НЗ 2-экз'!T853</f>
        <v>0</v>
      </c>
      <c r="U859" s="1487">
        <f>'НЗ 2-экз'!U853</f>
        <v>0</v>
      </c>
      <c r="V859" s="1487">
        <f>'НЗ 2-экз'!V853</f>
        <v>0</v>
      </c>
      <c r="W859" s="1487">
        <f>'НЗ 2-экз'!W853</f>
        <v>0</v>
      </c>
      <c r="X859" s="1487">
        <f>'НЗ 2-экз'!X853</f>
        <v>0</v>
      </c>
      <c r="Y859" s="1487">
        <f>'НЗ 2-экз'!Y853</f>
        <v>0</v>
      </c>
      <c r="Z859" s="1487">
        <f>'НЗ 2-экз'!Z853</f>
        <v>0</v>
      </c>
      <c r="AA859" s="1487">
        <f>'НЗ 2-экз'!AA853</f>
        <v>0</v>
      </c>
      <c r="AB859" s="1487">
        <f>'НЗ 2-экз'!AB853</f>
        <v>0</v>
      </c>
      <c r="AC859" s="1487">
        <f>'НЗ 2-экз'!AC853</f>
        <v>0</v>
      </c>
      <c r="AD859" s="1487">
        <f>'НЗ 2-экз'!AD853</f>
        <v>0</v>
      </c>
      <c r="AE859" s="1488"/>
      <c r="AF859" s="1488"/>
      <c r="AG859" s="1488">
        <f t="shared" si="296"/>
        <v>0</v>
      </c>
      <c r="AH859" s="1488">
        <f t="shared" si="299"/>
        <v>0</v>
      </c>
      <c r="AI859" s="1488">
        <f t="shared" si="297"/>
        <v>0</v>
      </c>
      <c r="AJ859" s="1488">
        <f t="shared" si="300"/>
        <v>0</v>
      </c>
      <c r="AK859" s="1488">
        <f t="shared" si="301"/>
        <v>0</v>
      </c>
      <c r="AL859" s="1488">
        <f t="shared" si="298"/>
        <v>0</v>
      </c>
      <c r="AM859" s="1839"/>
    </row>
    <row r="860" spans="1:39" ht="11.25" hidden="1" customHeight="1" x14ac:dyDescent="0.2">
      <c r="A860" s="1426">
        <v>214</v>
      </c>
      <c r="B860" s="1053">
        <v>112</v>
      </c>
      <c r="C860" s="1487">
        <f>'НЗ 2-экз'!C854</f>
        <v>0</v>
      </c>
      <c r="D860" s="1487">
        <f>'НЗ 2-экз'!D854</f>
        <v>0</v>
      </c>
      <c r="E860" s="1487">
        <f>'НЗ 2-экз'!E854</f>
        <v>0</v>
      </c>
      <c r="F860" s="1487">
        <f>'НЗ 2-экз'!F854</f>
        <v>0</v>
      </c>
      <c r="G860" s="1487">
        <f>'НЗ 2-экз'!G854</f>
        <v>0</v>
      </c>
      <c r="H860" s="1487">
        <f>'НЗ 2-экз'!H854</f>
        <v>0</v>
      </c>
      <c r="I860" s="1487">
        <f>'НЗ 2-экз'!I854</f>
        <v>0</v>
      </c>
      <c r="J860" s="1487">
        <f>'НЗ 2-экз'!J854</f>
        <v>0</v>
      </c>
      <c r="K860" s="1487">
        <f>'НЗ 2-экз'!K854</f>
        <v>0</v>
      </c>
      <c r="L860" s="1487">
        <f>'НЗ 2-экз'!L854</f>
        <v>0</v>
      </c>
      <c r="M860" s="1487">
        <f>'НЗ 2-экз'!M854</f>
        <v>0</v>
      </c>
      <c r="N860" s="1487">
        <f>'НЗ 2-экз'!N854</f>
        <v>0</v>
      </c>
      <c r="O860" s="1487">
        <f>'НЗ 2-экз'!O854</f>
        <v>0</v>
      </c>
      <c r="P860" s="1487">
        <f>'НЗ 2-экз'!P854</f>
        <v>0</v>
      </c>
      <c r="Q860" s="1487">
        <f>'НЗ 2-экз'!Q854</f>
        <v>0</v>
      </c>
      <c r="R860" s="1487">
        <f>'НЗ 2-экз'!R854</f>
        <v>0</v>
      </c>
      <c r="S860" s="1487">
        <f>'НЗ 2-экз'!S854</f>
        <v>0</v>
      </c>
      <c r="T860" s="1487">
        <f>'НЗ 2-экз'!T854</f>
        <v>0</v>
      </c>
      <c r="U860" s="1487">
        <f>'НЗ 2-экз'!U854</f>
        <v>0</v>
      </c>
      <c r="V860" s="1487">
        <f>'НЗ 2-экз'!V854</f>
        <v>0</v>
      </c>
      <c r="W860" s="1487">
        <f>'НЗ 2-экз'!W854</f>
        <v>0</v>
      </c>
      <c r="X860" s="1487">
        <f>'НЗ 2-экз'!X854</f>
        <v>0</v>
      </c>
      <c r="Y860" s="1487">
        <f>'НЗ 2-экз'!Y854</f>
        <v>0</v>
      </c>
      <c r="Z860" s="1487">
        <f>'НЗ 2-экз'!Z854</f>
        <v>0</v>
      </c>
      <c r="AA860" s="1487">
        <f>'НЗ 2-экз'!AA854</f>
        <v>0</v>
      </c>
      <c r="AB860" s="1487">
        <f>'НЗ 2-экз'!AB854</f>
        <v>0</v>
      </c>
      <c r="AC860" s="1487">
        <f>'НЗ 2-экз'!AC854</f>
        <v>0</v>
      </c>
      <c r="AD860" s="1487">
        <f>'НЗ 2-экз'!AD854</f>
        <v>0</v>
      </c>
      <c r="AE860" s="1488"/>
      <c r="AF860" s="1488"/>
      <c r="AG860" s="1488">
        <f t="shared" si="296"/>
        <v>0</v>
      </c>
      <c r="AH860" s="1488">
        <f t="shared" si="299"/>
        <v>0</v>
      </c>
      <c r="AI860" s="1488">
        <f t="shared" si="297"/>
        <v>0</v>
      </c>
      <c r="AJ860" s="1488">
        <f t="shared" si="300"/>
        <v>0</v>
      </c>
      <c r="AK860" s="1488">
        <f t="shared" si="301"/>
        <v>0</v>
      </c>
      <c r="AL860" s="1488">
        <f t="shared" si="298"/>
        <v>0</v>
      </c>
      <c r="AM860" s="1839"/>
    </row>
    <row r="861" spans="1:39" ht="11.25" hidden="1" customHeight="1" x14ac:dyDescent="0.2">
      <c r="A861" s="1425">
        <v>221</v>
      </c>
      <c r="B861" s="1051">
        <v>244</v>
      </c>
      <c r="C861" s="1487">
        <f>'НЗ 2-экз'!C855</f>
        <v>0</v>
      </c>
      <c r="D861" s="1487">
        <f>'НЗ 2-экз'!D855</f>
        <v>0</v>
      </c>
      <c r="E861" s="1487">
        <f>'НЗ 2-экз'!E855</f>
        <v>0</v>
      </c>
      <c r="F861" s="1487">
        <f>'НЗ 2-экз'!F855</f>
        <v>0</v>
      </c>
      <c r="G861" s="1487">
        <f>'НЗ 2-экз'!G855</f>
        <v>0</v>
      </c>
      <c r="H861" s="1487">
        <f>'НЗ 2-экз'!H855</f>
        <v>0</v>
      </c>
      <c r="I861" s="1487">
        <f>'НЗ 2-экз'!I855</f>
        <v>0</v>
      </c>
      <c r="J861" s="1487">
        <f>'НЗ 2-экз'!J855</f>
        <v>0</v>
      </c>
      <c r="K861" s="1487">
        <f>'НЗ 2-экз'!K855</f>
        <v>0</v>
      </c>
      <c r="L861" s="1487">
        <f>'НЗ 2-экз'!L855</f>
        <v>0</v>
      </c>
      <c r="M861" s="1487">
        <f>'НЗ 2-экз'!M855</f>
        <v>0</v>
      </c>
      <c r="N861" s="1487">
        <f>'НЗ 2-экз'!N855</f>
        <v>0</v>
      </c>
      <c r="O861" s="1487">
        <f>'НЗ 2-экз'!O855</f>
        <v>0</v>
      </c>
      <c r="P861" s="1487">
        <f>'НЗ 2-экз'!P855</f>
        <v>0</v>
      </c>
      <c r="Q861" s="1487">
        <f>'НЗ 2-экз'!Q855</f>
        <v>0</v>
      </c>
      <c r="R861" s="1487">
        <f>'НЗ 2-экз'!R855</f>
        <v>0</v>
      </c>
      <c r="S861" s="1487">
        <f>'НЗ 2-экз'!S855</f>
        <v>0</v>
      </c>
      <c r="T861" s="1487">
        <f>'НЗ 2-экз'!T855</f>
        <v>0</v>
      </c>
      <c r="U861" s="1487">
        <f>'НЗ 2-экз'!U855</f>
        <v>0</v>
      </c>
      <c r="V861" s="1487">
        <f>'НЗ 2-экз'!V855</f>
        <v>0</v>
      </c>
      <c r="W861" s="1487">
        <f>'НЗ 2-экз'!W855</f>
        <v>0</v>
      </c>
      <c r="X861" s="1487">
        <f>'НЗ 2-экз'!X855</f>
        <v>0</v>
      </c>
      <c r="Y861" s="1487">
        <f>'НЗ 2-экз'!Y855</f>
        <v>0</v>
      </c>
      <c r="Z861" s="1487">
        <f>'НЗ 2-экз'!Z855</f>
        <v>0</v>
      </c>
      <c r="AA861" s="1487">
        <f>'НЗ 2-экз'!AA855</f>
        <v>0</v>
      </c>
      <c r="AB861" s="1487">
        <f>'НЗ 2-экз'!AB855</f>
        <v>0</v>
      </c>
      <c r="AC861" s="1487">
        <f>'НЗ 2-экз'!AC855</f>
        <v>0</v>
      </c>
      <c r="AD861" s="1487">
        <f>'НЗ 2-экз'!AD855</f>
        <v>0</v>
      </c>
      <c r="AE861" s="1488"/>
      <c r="AF861" s="1488"/>
      <c r="AG861" s="1488">
        <f t="shared" si="296"/>
        <v>0</v>
      </c>
      <c r="AH861" s="1488">
        <f t="shared" si="299"/>
        <v>0</v>
      </c>
      <c r="AI861" s="1488">
        <f t="shared" si="297"/>
        <v>0</v>
      </c>
      <c r="AJ861" s="1488">
        <f t="shared" si="300"/>
        <v>0</v>
      </c>
      <c r="AK861" s="1488">
        <f t="shared" si="301"/>
        <v>0</v>
      </c>
      <c r="AL861" s="1488">
        <f t="shared" si="298"/>
        <v>0</v>
      </c>
      <c r="AM861" s="1839"/>
    </row>
    <row r="862" spans="1:39" ht="11.25" hidden="1" customHeight="1" x14ac:dyDescent="0.2">
      <c r="A862" s="1426">
        <v>222</v>
      </c>
      <c r="B862" s="1053">
        <v>112</v>
      </c>
      <c r="C862" s="1487">
        <f>'НЗ 2-экз'!C856</f>
        <v>0</v>
      </c>
      <c r="D862" s="1487">
        <f>'НЗ 2-экз'!D856</f>
        <v>0</v>
      </c>
      <c r="E862" s="1487">
        <f>'НЗ 2-экз'!E856</f>
        <v>0</v>
      </c>
      <c r="F862" s="1487">
        <f>'НЗ 2-экз'!F856</f>
        <v>0</v>
      </c>
      <c r="G862" s="1487">
        <f>'НЗ 2-экз'!G856</f>
        <v>0</v>
      </c>
      <c r="H862" s="1487">
        <f>'НЗ 2-экз'!H856</f>
        <v>0</v>
      </c>
      <c r="I862" s="1487">
        <f>'НЗ 2-экз'!I856</f>
        <v>0</v>
      </c>
      <c r="J862" s="1487">
        <f>'НЗ 2-экз'!J856</f>
        <v>0</v>
      </c>
      <c r="K862" s="1487">
        <f>'НЗ 2-экз'!K856</f>
        <v>0</v>
      </c>
      <c r="L862" s="1487">
        <f>'НЗ 2-экз'!L856</f>
        <v>0</v>
      </c>
      <c r="M862" s="1487">
        <f>'НЗ 2-экз'!M856</f>
        <v>0</v>
      </c>
      <c r="N862" s="1487">
        <f>'НЗ 2-экз'!N856</f>
        <v>0</v>
      </c>
      <c r="O862" s="1487">
        <f>'НЗ 2-экз'!O856</f>
        <v>0</v>
      </c>
      <c r="P862" s="1487">
        <f>'НЗ 2-экз'!P856</f>
        <v>0</v>
      </c>
      <c r="Q862" s="1487">
        <f>'НЗ 2-экз'!Q856</f>
        <v>0</v>
      </c>
      <c r="R862" s="1487">
        <f>'НЗ 2-экз'!R856</f>
        <v>0</v>
      </c>
      <c r="S862" s="1487">
        <f>'НЗ 2-экз'!S856</f>
        <v>0</v>
      </c>
      <c r="T862" s="1487">
        <f>'НЗ 2-экз'!T856</f>
        <v>0</v>
      </c>
      <c r="U862" s="1487">
        <f>'НЗ 2-экз'!U856</f>
        <v>0</v>
      </c>
      <c r="V862" s="1487">
        <f>'НЗ 2-экз'!V856</f>
        <v>0</v>
      </c>
      <c r="W862" s="1487">
        <f>'НЗ 2-экз'!W856</f>
        <v>0</v>
      </c>
      <c r="X862" s="1487">
        <f>'НЗ 2-экз'!X856</f>
        <v>0</v>
      </c>
      <c r="Y862" s="1487">
        <f>'НЗ 2-экз'!Y856</f>
        <v>0</v>
      </c>
      <c r="Z862" s="1487">
        <f>'НЗ 2-экз'!Z856</f>
        <v>0</v>
      </c>
      <c r="AA862" s="1487">
        <f>'НЗ 2-экз'!AA856</f>
        <v>0</v>
      </c>
      <c r="AB862" s="1487">
        <f>'НЗ 2-экз'!AB856</f>
        <v>0</v>
      </c>
      <c r="AC862" s="1487">
        <f>'НЗ 2-экз'!AC856</f>
        <v>0</v>
      </c>
      <c r="AD862" s="1487">
        <f>'НЗ 2-экз'!AD856</f>
        <v>0</v>
      </c>
      <c r="AE862" s="1488"/>
      <c r="AF862" s="1488"/>
      <c r="AG862" s="1488">
        <f t="shared" si="296"/>
        <v>0</v>
      </c>
      <c r="AH862" s="1488">
        <f t="shared" si="299"/>
        <v>0</v>
      </c>
      <c r="AI862" s="1488">
        <f t="shared" si="297"/>
        <v>0</v>
      </c>
      <c r="AJ862" s="1488">
        <f t="shared" si="300"/>
        <v>0</v>
      </c>
      <c r="AK862" s="1488">
        <f t="shared" si="301"/>
        <v>0</v>
      </c>
      <c r="AL862" s="1488">
        <f t="shared" si="298"/>
        <v>0</v>
      </c>
      <c r="AM862" s="1839"/>
    </row>
    <row r="863" spans="1:39" ht="11.25" hidden="1" customHeight="1" x14ac:dyDescent="0.2">
      <c r="A863" s="1426">
        <v>222</v>
      </c>
      <c r="B863" s="1053">
        <v>244</v>
      </c>
      <c r="C863" s="1487">
        <f>'НЗ 2-экз'!C857</f>
        <v>0</v>
      </c>
      <c r="D863" s="1487">
        <f>'НЗ 2-экз'!D857</f>
        <v>0</v>
      </c>
      <c r="E863" s="1487">
        <f>'НЗ 2-экз'!E857</f>
        <v>0</v>
      </c>
      <c r="F863" s="1487">
        <f>'НЗ 2-экз'!F857</f>
        <v>0</v>
      </c>
      <c r="G863" s="1487">
        <f>'НЗ 2-экз'!G857</f>
        <v>0</v>
      </c>
      <c r="H863" s="1487">
        <f>'НЗ 2-экз'!H857</f>
        <v>0</v>
      </c>
      <c r="I863" s="1487">
        <f>'НЗ 2-экз'!I857</f>
        <v>0</v>
      </c>
      <c r="J863" s="1487">
        <f>'НЗ 2-экз'!J857</f>
        <v>0</v>
      </c>
      <c r="K863" s="1487">
        <f>'НЗ 2-экз'!K857</f>
        <v>0</v>
      </c>
      <c r="L863" s="1487">
        <f>'НЗ 2-экз'!L857</f>
        <v>0</v>
      </c>
      <c r="M863" s="1487">
        <f>'НЗ 2-экз'!M857</f>
        <v>0</v>
      </c>
      <c r="N863" s="1487">
        <f>'НЗ 2-экз'!N857</f>
        <v>0</v>
      </c>
      <c r="O863" s="1487">
        <f>'НЗ 2-экз'!O857</f>
        <v>0</v>
      </c>
      <c r="P863" s="1487">
        <f>'НЗ 2-экз'!P857</f>
        <v>0</v>
      </c>
      <c r="Q863" s="1487">
        <f>'НЗ 2-экз'!Q857</f>
        <v>0</v>
      </c>
      <c r="R863" s="1487">
        <f>'НЗ 2-экз'!R857</f>
        <v>0</v>
      </c>
      <c r="S863" s="1487">
        <f>'НЗ 2-экз'!S857</f>
        <v>0</v>
      </c>
      <c r="T863" s="1487">
        <f>'НЗ 2-экз'!T857</f>
        <v>0</v>
      </c>
      <c r="U863" s="1487">
        <f>'НЗ 2-экз'!U857</f>
        <v>0</v>
      </c>
      <c r="V863" s="1487">
        <f>'НЗ 2-экз'!V857</f>
        <v>0</v>
      </c>
      <c r="W863" s="1487">
        <f>'НЗ 2-экз'!W857</f>
        <v>0</v>
      </c>
      <c r="X863" s="1487">
        <f>'НЗ 2-экз'!X857</f>
        <v>0</v>
      </c>
      <c r="Y863" s="1487">
        <f>'НЗ 2-экз'!Y857</f>
        <v>0</v>
      </c>
      <c r="Z863" s="1487">
        <f>'НЗ 2-экз'!Z857</f>
        <v>0</v>
      </c>
      <c r="AA863" s="1487">
        <f>'НЗ 2-экз'!AA857</f>
        <v>0</v>
      </c>
      <c r="AB863" s="1487">
        <f>'НЗ 2-экз'!AB857</f>
        <v>0</v>
      </c>
      <c r="AC863" s="1487">
        <f>'НЗ 2-экз'!AC857</f>
        <v>0</v>
      </c>
      <c r="AD863" s="1487">
        <f>'НЗ 2-экз'!AD857</f>
        <v>0</v>
      </c>
      <c r="AE863" s="1488"/>
      <c r="AF863" s="1488"/>
      <c r="AG863" s="1488">
        <f t="shared" si="296"/>
        <v>0</v>
      </c>
      <c r="AH863" s="1488">
        <f t="shared" si="299"/>
        <v>0</v>
      </c>
      <c r="AI863" s="1488">
        <f t="shared" si="297"/>
        <v>0</v>
      </c>
      <c r="AJ863" s="1488">
        <f t="shared" si="300"/>
        <v>0</v>
      </c>
      <c r="AK863" s="1488">
        <f t="shared" si="301"/>
        <v>0</v>
      </c>
      <c r="AL863" s="1488">
        <f t="shared" si="298"/>
        <v>0</v>
      </c>
      <c r="AM863" s="1839"/>
    </row>
    <row r="864" spans="1:39" ht="11.25" hidden="1" customHeight="1" x14ac:dyDescent="0.2">
      <c r="A864" s="1427" t="s">
        <v>196</v>
      </c>
      <c r="B864" s="1053">
        <v>247</v>
      </c>
      <c r="C864" s="1487">
        <f>'НЗ 2-экз'!C858</f>
        <v>0</v>
      </c>
      <c r="D864" s="1487">
        <f>'НЗ 2-экз'!D858</f>
        <v>0</v>
      </c>
      <c r="E864" s="1487">
        <f>'НЗ 2-экз'!E858</f>
        <v>0</v>
      </c>
      <c r="F864" s="1487">
        <f>'НЗ 2-экз'!F858</f>
        <v>0</v>
      </c>
      <c r="G864" s="1487">
        <f>'НЗ 2-экз'!G858</f>
        <v>0</v>
      </c>
      <c r="H864" s="1487">
        <f>'НЗ 2-экз'!H858</f>
        <v>0</v>
      </c>
      <c r="I864" s="1487">
        <f>'НЗ 2-экз'!I858</f>
        <v>0</v>
      </c>
      <c r="J864" s="1487">
        <f>'НЗ 2-экз'!J858</f>
        <v>0</v>
      </c>
      <c r="K864" s="1487">
        <f>'НЗ 2-экз'!K858</f>
        <v>0</v>
      </c>
      <c r="L864" s="1487">
        <f>'НЗ 2-экз'!L858</f>
        <v>0</v>
      </c>
      <c r="M864" s="1487">
        <f>'НЗ 2-экз'!M858</f>
        <v>0</v>
      </c>
      <c r="N864" s="1487">
        <f>'НЗ 2-экз'!N858</f>
        <v>0</v>
      </c>
      <c r="O864" s="1487">
        <f>'НЗ 2-экз'!O858</f>
        <v>0</v>
      </c>
      <c r="P864" s="1487">
        <f>'НЗ 2-экз'!P858</f>
        <v>0</v>
      </c>
      <c r="Q864" s="1487">
        <f>'НЗ 2-экз'!Q858</f>
        <v>0</v>
      </c>
      <c r="R864" s="1487">
        <f>'НЗ 2-экз'!R858</f>
        <v>0</v>
      </c>
      <c r="S864" s="1487">
        <f>'НЗ 2-экз'!S858</f>
        <v>0</v>
      </c>
      <c r="T864" s="1487">
        <f>'НЗ 2-экз'!T858</f>
        <v>0</v>
      </c>
      <c r="U864" s="1487">
        <f>'НЗ 2-экз'!U858</f>
        <v>0</v>
      </c>
      <c r="V864" s="1487">
        <f>'НЗ 2-экз'!V858</f>
        <v>0</v>
      </c>
      <c r="W864" s="1487">
        <f>'НЗ 2-экз'!W858</f>
        <v>0</v>
      </c>
      <c r="X864" s="1487">
        <f>'НЗ 2-экз'!X858</f>
        <v>0</v>
      </c>
      <c r="Y864" s="1487">
        <f>'НЗ 2-экз'!Y858</f>
        <v>0</v>
      </c>
      <c r="Z864" s="1487">
        <f>'НЗ 2-экз'!Z858</f>
        <v>0</v>
      </c>
      <c r="AA864" s="1487">
        <f>'НЗ 2-экз'!AA858</f>
        <v>0</v>
      </c>
      <c r="AB864" s="1487">
        <f>'НЗ 2-экз'!AB858</f>
        <v>0</v>
      </c>
      <c r="AC864" s="1487">
        <f>'НЗ 2-экз'!AC858</f>
        <v>0</v>
      </c>
      <c r="AD864" s="1487">
        <f>'НЗ 2-экз'!AD858</f>
        <v>0</v>
      </c>
      <c r="AE864" s="1488"/>
      <c r="AF864" s="1488"/>
      <c r="AG864" s="1488">
        <f t="shared" si="296"/>
        <v>0</v>
      </c>
      <c r="AH864" s="1488">
        <f t="shared" si="299"/>
        <v>0</v>
      </c>
      <c r="AI864" s="1488">
        <f t="shared" si="297"/>
        <v>0</v>
      </c>
      <c r="AJ864" s="1488">
        <f t="shared" si="300"/>
        <v>0</v>
      </c>
      <c r="AK864" s="1488">
        <f t="shared" si="301"/>
        <v>0</v>
      </c>
      <c r="AL864" s="1488">
        <f t="shared" si="298"/>
        <v>0</v>
      </c>
      <c r="AM864" s="1839"/>
    </row>
    <row r="865" spans="1:39" ht="11.25" hidden="1" customHeight="1" x14ac:dyDescent="0.2">
      <c r="A865" s="1427" t="s">
        <v>197</v>
      </c>
      <c r="B865" s="1053">
        <v>247</v>
      </c>
      <c r="C865" s="1487">
        <f>'НЗ 2-экз'!C859</f>
        <v>0</v>
      </c>
      <c r="D865" s="1487">
        <f>'НЗ 2-экз'!D859</f>
        <v>0</v>
      </c>
      <c r="E865" s="1487">
        <f>'НЗ 2-экз'!E859</f>
        <v>0</v>
      </c>
      <c r="F865" s="1487">
        <f>'НЗ 2-экз'!F859</f>
        <v>0</v>
      </c>
      <c r="G865" s="1487">
        <f>'НЗ 2-экз'!G859</f>
        <v>0</v>
      </c>
      <c r="H865" s="1487">
        <f>'НЗ 2-экз'!H859</f>
        <v>0</v>
      </c>
      <c r="I865" s="1487">
        <f>'НЗ 2-экз'!I859</f>
        <v>0</v>
      </c>
      <c r="J865" s="1487">
        <f>'НЗ 2-экз'!J859</f>
        <v>0</v>
      </c>
      <c r="K865" s="1487">
        <f>'НЗ 2-экз'!K859</f>
        <v>0</v>
      </c>
      <c r="L865" s="1487">
        <f>'НЗ 2-экз'!L859</f>
        <v>0</v>
      </c>
      <c r="M865" s="1487">
        <f>'НЗ 2-экз'!M859</f>
        <v>0</v>
      </c>
      <c r="N865" s="1487">
        <f>'НЗ 2-экз'!N859</f>
        <v>0</v>
      </c>
      <c r="O865" s="1487">
        <f>'НЗ 2-экз'!O859</f>
        <v>0</v>
      </c>
      <c r="P865" s="1487">
        <f>'НЗ 2-экз'!P859</f>
        <v>0</v>
      </c>
      <c r="Q865" s="1487">
        <f>'НЗ 2-экз'!Q859</f>
        <v>0</v>
      </c>
      <c r="R865" s="1487">
        <f>'НЗ 2-экз'!R859</f>
        <v>0</v>
      </c>
      <c r="S865" s="1487">
        <f>'НЗ 2-экз'!S859</f>
        <v>0</v>
      </c>
      <c r="T865" s="1487">
        <f>'НЗ 2-экз'!T859</f>
        <v>0</v>
      </c>
      <c r="U865" s="1487">
        <f>'НЗ 2-экз'!U859</f>
        <v>0</v>
      </c>
      <c r="V865" s="1487">
        <f>'НЗ 2-экз'!V859</f>
        <v>0</v>
      </c>
      <c r="W865" s="1487">
        <f>'НЗ 2-экз'!W859</f>
        <v>0</v>
      </c>
      <c r="X865" s="1487">
        <f>'НЗ 2-экз'!X859</f>
        <v>0</v>
      </c>
      <c r="Y865" s="1487">
        <f>'НЗ 2-экз'!Y859</f>
        <v>0</v>
      </c>
      <c r="Z865" s="1487">
        <f>'НЗ 2-экз'!Z859</f>
        <v>0</v>
      </c>
      <c r="AA865" s="1487">
        <f>'НЗ 2-экз'!AA859</f>
        <v>0</v>
      </c>
      <c r="AB865" s="1487">
        <f>'НЗ 2-экз'!AB859</f>
        <v>0</v>
      </c>
      <c r="AC865" s="1487">
        <f>'НЗ 2-экз'!AC859</f>
        <v>0</v>
      </c>
      <c r="AD865" s="1487">
        <f>'НЗ 2-экз'!AD859</f>
        <v>0</v>
      </c>
      <c r="AE865" s="1488"/>
      <c r="AF865" s="1488"/>
      <c r="AG865" s="1488">
        <f t="shared" si="296"/>
        <v>0</v>
      </c>
      <c r="AH865" s="1488">
        <f t="shared" si="299"/>
        <v>0</v>
      </c>
      <c r="AI865" s="1488">
        <f t="shared" si="297"/>
        <v>0</v>
      </c>
      <c r="AJ865" s="1488">
        <f t="shared" si="300"/>
        <v>0</v>
      </c>
      <c r="AK865" s="1488">
        <f t="shared" si="301"/>
        <v>0</v>
      </c>
      <c r="AL865" s="1488">
        <f t="shared" si="298"/>
        <v>0</v>
      </c>
      <c r="AM865" s="1839"/>
    </row>
    <row r="866" spans="1:39" ht="11.25" hidden="1" customHeight="1" x14ac:dyDescent="0.2">
      <c r="A866" s="1427" t="s">
        <v>198</v>
      </c>
      <c r="B866" s="1053">
        <v>244</v>
      </c>
      <c r="C866" s="1487">
        <f>'НЗ 2-экз'!C860</f>
        <v>0</v>
      </c>
      <c r="D866" s="1487">
        <f>'НЗ 2-экз'!D860</f>
        <v>0</v>
      </c>
      <c r="E866" s="1487">
        <f>'НЗ 2-экз'!E860</f>
        <v>0</v>
      </c>
      <c r="F866" s="1487">
        <f>'НЗ 2-экз'!F860</f>
        <v>0</v>
      </c>
      <c r="G866" s="1487">
        <f>'НЗ 2-экз'!G860</f>
        <v>0</v>
      </c>
      <c r="H866" s="1487">
        <f>'НЗ 2-экз'!H860</f>
        <v>0</v>
      </c>
      <c r="I866" s="1487">
        <f>'НЗ 2-экз'!I860</f>
        <v>0</v>
      </c>
      <c r="J866" s="1487">
        <f>'НЗ 2-экз'!J860</f>
        <v>0</v>
      </c>
      <c r="K866" s="1487">
        <f>'НЗ 2-экз'!K860</f>
        <v>0</v>
      </c>
      <c r="L866" s="1487">
        <f>'НЗ 2-экз'!L860</f>
        <v>0</v>
      </c>
      <c r="M866" s="1487">
        <f>'НЗ 2-экз'!M860</f>
        <v>0</v>
      </c>
      <c r="N866" s="1487">
        <f>'НЗ 2-экз'!N860</f>
        <v>0</v>
      </c>
      <c r="O866" s="1487">
        <f>'НЗ 2-экз'!O860</f>
        <v>0</v>
      </c>
      <c r="P866" s="1487">
        <f>'НЗ 2-экз'!P860</f>
        <v>0</v>
      </c>
      <c r="Q866" s="1487">
        <f>'НЗ 2-экз'!Q860</f>
        <v>0</v>
      </c>
      <c r="R866" s="1487">
        <f>'НЗ 2-экз'!R860</f>
        <v>0</v>
      </c>
      <c r="S866" s="1487">
        <f>'НЗ 2-экз'!S860</f>
        <v>0</v>
      </c>
      <c r="T866" s="1487">
        <f>'НЗ 2-экз'!T860</f>
        <v>0</v>
      </c>
      <c r="U866" s="1487">
        <f>'НЗ 2-экз'!U860</f>
        <v>0</v>
      </c>
      <c r="V866" s="1487">
        <f>'НЗ 2-экз'!V860</f>
        <v>0</v>
      </c>
      <c r="W866" s="1487">
        <f>'НЗ 2-экз'!W860</f>
        <v>0</v>
      </c>
      <c r="X866" s="1487">
        <f>'НЗ 2-экз'!X860</f>
        <v>0</v>
      </c>
      <c r="Y866" s="1487">
        <f>'НЗ 2-экз'!Y860</f>
        <v>0</v>
      </c>
      <c r="Z866" s="1487">
        <f>'НЗ 2-экз'!Z860</f>
        <v>0</v>
      </c>
      <c r="AA866" s="1487">
        <f>'НЗ 2-экз'!AA860</f>
        <v>0</v>
      </c>
      <c r="AB866" s="1487">
        <f>'НЗ 2-экз'!AB860</f>
        <v>0</v>
      </c>
      <c r="AC866" s="1487">
        <f>'НЗ 2-экз'!AC860</f>
        <v>0</v>
      </c>
      <c r="AD866" s="1487">
        <f>'НЗ 2-экз'!AD860</f>
        <v>0</v>
      </c>
      <c r="AE866" s="1488"/>
      <c r="AF866" s="1488"/>
      <c r="AG866" s="1488">
        <f t="shared" si="296"/>
        <v>0</v>
      </c>
      <c r="AH866" s="1488">
        <f t="shared" si="299"/>
        <v>0</v>
      </c>
      <c r="AI866" s="1488">
        <f t="shared" si="297"/>
        <v>0</v>
      </c>
      <c r="AJ866" s="1488">
        <f t="shared" si="300"/>
        <v>0</v>
      </c>
      <c r="AK866" s="1488">
        <f t="shared" si="301"/>
        <v>0</v>
      </c>
      <c r="AL866" s="1488">
        <f t="shared" si="298"/>
        <v>0</v>
      </c>
      <c r="AM866" s="1839"/>
    </row>
    <row r="867" spans="1:39" ht="11.25" hidden="1" customHeight="1" x14ac:dyDescent="0.2">
      <c r="A867" s="1427" t="s">
        <v>878</v>
      </c>
      <c r="B867" s="1053">
        <v>244</v>
      </c>
      <c r="C867" s="1487">
        <f>'НЗ 2-экз'!C861</f>
        <v>0</v>
      </c>
      <c r="D867" s="1487">
        <f>'НЗ 2-экз'!D861</f>
        <v>0</v>
      </c>
      <c r="E867" s="1487">
        <f>'НЗ 2-экз'!E861</f>
        <v>0</v>
      </c>
      <c r="F867" s="1487">
        <f>'НЗ 2-экз'!F861</f>
        <v>0</v>
      </c>
      <c r="G867" s="1487">
        <f>'НЗ 2-экз'!G861</f>
        <v>0</v>
      </c>
      <c r="H867" s="1487">
        <f>'НЗ 2-экз'!H861</f>
        <v>0</v>
      </c>
      <c r="I867" s="1487">
        <f>'НЗ 2-экз'!I861</f>
        <v>0</v>
      </c>
      <c r="J867" s="1487">
        <f>'НЗ 2-экз'!J861</f>
        <v>0</v>
      </c>
      <c r="K867" s="1487">
        <f>'НЗ 2-экз'!K861</f>
        <v>0</v>
      </c>
      <c r="L867" s="1487">
        <f>'НЗ 2-экз'!L861</f>
        <v>0</v>
      </c>
      <c r="M867" s="1487">
        <f>'НЗ 2-экз'!M861</f>
        <v>0</v>
      </c>
      <c r="N867" s="1487">
        <f>'НЗ 2-экз'!N861</f>
        <v>0</v>
      </c>
      <c r="O867" s="1487">
        <f>'НЗ 2-экз'!O861</f>
        <v>0</v>
      </c>
      <c r="P867" s="1487">
        <f>'НЗ 2-экз'!P861</f>
        <v>0</v>
      </c>
      <c r="Q867" s="1487">
        <f>'НЗ 2-экз'!Q861</f>
        <v>0</v>
      </c>
      <c r="R867" s="1487">
        <f>'НЗ 2-экз'!R861</f>
        <v>0</v>
      </c>
      <c r="S867" s="1487">
        <f>'НЗ 2-экз'!S861</f>
        <v>0</v>
      </c>
      <c r="T867" s="1487">
        <f>'НЗ 2-экз'!T861</f>
        <v>0</v>
      </c>
      <c r="U867" s="1487">
        <f>'НЗ 2-экз'!U861</f>
        <v>0</v>
      </c>
      <c r="V867" s="1487">
        <f>'НЗ 2-экз'!V861</f>
        <v>0</v>
      </c>
      <c r="W867" s="1487">
        <f>'НЗ 2-экз'!W861</f>
        <v>0</v>
      </c>
      <c r="X867" s="1487">
        <f>'НЗ 2-экз'!X861</f>
        <v>0</v>
      </c>
      <c r="Y867" s="1487">
        <f>'НЗ 2-экз'!Y861</f>
        <v>0</v>
      </c>
      <c r="Z867" s="1487">
        <f>'НЗ 2-экз'!Z861</f>
        <v>0</v>
      </c>
      <c r="AA867" s="1487">
        <f>'НЗ 2-экз'!AA861</f>
        <v>0</v>
      </c>
      <c r="AB867" s="1487">
        <f>'НЗ 2-экз'!AB861</f>
        <v>0</v>
      </c>
      <c r="AC867" s="1487">
        <f>'НЗ 2-экз'!AC861</f>
        <v>0</v>
      </c>
      <c r="AD867" s="1487">
        <f>'НЗ 2-экз'!AD861</f>
        <v>0</v>
      </c>
      <c r="AE867" s="1488"/>
      <c r="AF867" s="1488"/>
      <c r="AG867" s="1488">
        <f t="shared" si="296"/>
        <v>0</v>
      </c>
      <c r="AH867" s="1488">
        <f t="shared" si="299"/>
        <v>0</v>
      </c>
      <c r="AI867" s="1488">
        <f t="shared" si="297"/>
        <v>0</v>
      </c>
      <c r="AJ867" s="1488">
        <f t="shared" si="300"/>
        <v>0</v>
      </c>
      <c r="AK867" s="1488">
        <f t="shared" si="301"/>
        <v>0</v>
      </c>
      <c r="AL867" s="1488">
        <f t="shared" si="298"/>
        <v>0</v>
      </c>
      <c r="AM867" s="1839"/>
    </row>
    <row r="868" spans="1:39" ht="11.25" hidden="1" customHeight="1" x14ac:dyDescent="0.2">
      <c r="A868" s="1426">
        <v>224</v>
      </c>
      <c r="B868" s="1053">
        <v>244</v>
      </c>
      <c r="C868" s="1487">
        <f>'НЗ 2-экз'!C862</f>
        <v>0</v>
      </c>
      <c r="D868" s="1487">
        <f>'НЗ 2-экз'!D862</f>
        <v>0</v>
      </c>
      <c r="E868" s="1487">
        <f>'НЗ 2-экз'!E862</f>
        <v>0</v>
      </c>
      <c r="F868" s="1487">
        <f>'НЗ 2-экз'!F862</f>
        <v>0</v>
      </c>
      <c r="G868" s="1487">
        <f>'НЗ 2-экз'!G862</f>
        <v>0</v>
      </c>
      <c r="H868" s="1487">
        <f>'НЗ 2-экз'!H862</f>
        <v>0</v>
      </c>
      <c r="I868" s="1487">
        <f>'НЗ 2-экз'!I862</f>
        <v>0</v>
      </c>
      <c r="J868" s="1487">
        <f>'НЗ 2-экз'!J862</f>
        <v>0</v>
      </c>
      <c r="K868" s="1487">
        <f>'НЗ 2-экз'!K862</f>
        <v>0</v>
      </c>
      <c r="L868" s="1487">
        <f>'НЗ 2-экз'!L862</f>
        <v>0</v>
      </c>
      <c r="M868" s="1487">
        <f>'НЗ 2-экз'!M862</f>
        <v>0</v>
      </c>
      <c r="N868" s="1487">
        <f>'НЗ 2-экз'!N862</f>
        <v>0</v>
      </c>
      <c r="O868" s="1487">
        <f>'НЗ 2-экз'!O862</f>
        <v>0</v>
      </c>
      <c r="P868" s="1487">
        <f>'НЗ 2-экз'!P862</f>
        <v>0</v>
      </c>
      <c r="Q868" s="1487">
        <f>'НЗ 2-экз'!Q862</f>
        <v>0</v>
      </c>
      <c r="R868" s="1487">
        <f>'НЗ 2-экз'!R862</f>
        <v>0</v>
      </c>
      <c r="S868" s="1487">
        <f>'НЗ 2-экз'!S862</f>
        <v>0</v>
      </c>
      <c r="T868" s="1487">
        <f>'НЗ 2-экз'!T862</f>
        <v>0</v>
      </c>
      <c r="U868" s="1487">
        <f>'НЗ 2-экз'!U862</f>
        <v>0</v>
      </c>
      <c r="V868" s="1487">
        <f>'НЗ 2-экз'!V862</f>
        <v>0</v>
      </c>
      <c r="W868" s="1487">
        <f>'НЗ 2-экз'!W862</f>
        <v>0</v>
      </c>
      <c r="X868" s="1487">
        <f>'НЗ 2-экз'!X862</f>
        <v>0</v>
      </c>
      <c r="Y868" s="1487">
        <f>'НЗ 2-экз'!Y862</f>
        <v>0</v>
      </c>
      <c r="Z868" s="1487">
        <f>'НЗ 2-экз'!Z862</f>
        <v>0</v>
      </c>
      <c r="AA868" s="1487">
        <f>'НЗ 2-экз'!AA862</f>
        <v>0</v>
      </c>
      <c r="AB868" s="1487">
        <f>'НЗ 2-экз'!AB862</f>
        <v>0</v>
      </c>
      <c r="AC868" s="1487">
        <f>'НЗ 2-экз'!AC862</f>
        <v>0</v>
      </c>
      <c r="AD868" s="1487">
        <f>'НЗ 2-экз'!AD862</f>
        <v>0</v>
      </c>
      <c r="AE868" s="1488"/>
      <c r="AF868" s="1488"/>
      <c r="AG868" s="1488">
        <f t="shared" si="296"/>
        <v>0</v>
      </c>
      <c r="AH868" s="1488">
        <f t="shared" si="299"/>
        <v>0</v>
      </c>
      <c r="AI868" s="1488">
        <f t="shared" si="297"/>
        <v>0</v>
      </c>
      <c r="AJ868" s="1488">
        <f t="shared" si="300"/>
        <v>0</v>
      </c>
      <c r="AK868" s="1488">
        <f t="shared" si="301"/>
        <v>0</v>
      </c>
      <c r="AL868" s="1488">
        <f t="shared" si="298"/>
        <v>0</v>
      </c>
      <c r="AM868" s="1839"/>
    </row>
    <row r="869" spans="1:39" ht="11.25" hidden="1" customHeight="1" x14ac:dyDescent="0.2">
      <c r="A869" s="1428" t="s">
        <v>199</v>
      </c>
      <c r="B869" s="1057">
        <v>244</v>
      </c>
      <c r="C869" s="1487">
        <f>'НЗ 2-экз'!C863</f>
        <v>0</v>
      </c>
      <c r="D869" s="1487">
        <f>'НЗ 2-экз'!D863</f>
        <v>0</v>
      </c>
      <c r="E869" s="1487">
        <f>'НЗ 2-экз'!E863</f>
        <v>0</v>
      </c>
      <c r="F869" s="1487">
        <f>'НЗ 2-экз'!F863</f>
        <v>0</v>
      </c>
      <c r="G869" s="1487">
        <f>'НЗ 2-экз'!G863</f>
        <v>0</v>
      </c>
      <c r="H869" s="1487">
        <f>'НЗ 2-экз'!H863</f>
        <v>0</v>
      </c>
      <c r="I869" s="1487">
        <f>'НЗ 2-экз'!I863</f>
        <v>0</v>
      </c>
      <c r="J869" s="1487">
        <f>'НЗ 2-экз'!J863</f>
        <v>0</v>
      </c>
      <c r="K869" s="1487">
        <f>'НЗ 2-экз'!K863</f>
        <v>0</v>
      </c>
      <c r="L869" s="1487">
        <f>'НЗ 2-экз'!L863</f>
        <v>0</v>
      </c>
      <c r="M869" s="1487">
        <f>'НЗ 2-экз'!M863</f>
        <v>0</v>
      </c>
      <c r="N869" s="1487">
        <f>'НЗ 2-экз'!N863</f>
        <v>0</v>
      </c>
      <c r="O869" s="1487">
        <f>'НЗ 2-экз'!O863</f>
        <v>0</v>
      </c>
      <c r="P869" s="1487">
        <f>'НЗ 2-экз'!P863</f>
        <v>0</v>
      </c>
      <c r="Q869" s="1487">
        <f>'НЗ 2-экз'!Q863</f>
        <v>0</v>
      </c>
      <c r="R869" s="1487">
        <f>'НЗ 2-экз'!R863</f>
        <v>0</v>
      </c>
      <c r="S869" s="1487">
        <f>'НЗ 2-экз'!S863</f>
        <v>0</v>
      </c>
      <c r="T869" s="1487">
        <f>'НЗ 2-экз'!T863</f>
        <v>0</v>
      </c>
      <c r="U869" s="1487">
        <f>'НЗ 2-экз'!U863</f>
        <v>0</v>
      </c>
      <c r="V869" s="1487">
        <f>'НЗ 2-экз'!V863</f>
        <v>0</v>
      </c>
      <c r="W869" s="1487">
        <f>'НЗ 2-экз'!W863</f>
        <v>0</v>
      </c>
      <c r="X869" s="1487">
        <f>'НЗ 2-экз'!X863</f>
        <v>0</v>
      </c>
      <c r="Y869" s="1487">
        <f>'НЗ 2-экз'!Y863</f>
        <v>0</v>
      </c>
      <c r="Z869" s="1487">
        <f>'НЗ 2-экз'!Z863</f>
        <v>0</v>
      </c>
      <c r="AA869" s="1487">
        <f>'НЗ 2-экз'!AA863</f>
        <v>0</v>
      </c>
      <c r="AB869" s="1487">
        <f>'НЗ 2-экз'!AB863</f>
        <v>0</v>
      </c>
      <c r="AC869" s="1487">
        <f>'НЗ 2-экз'!AC863</f>
        <v>0</v>
      </c>
      <c r="AD869" s="1487">
        <f>'НЗ 2-экз'!AD863</f>
        <v>0</v>
      </c>
      <c r="AE869" s="1488"/>
      <c r="AF869" s="1488"/>
      <c r="AG869" s="1488">
        <f t="shared" si="296"/>
        <v>0</v>
      </c>
      <c r="AH869" s="1488">
        <f t="shared" si="299"/>
        <v>0</v>
      </c>
      <c r="AI869" s="1488">
        <f t="shared" si="297"/>
        <v>0</v>
      </c>
      <c r="AJ869" s="1488">
        <f t="shared" si="300"/>
        <v>0</v>
      </c>
      <c r="AK869" s="1488">
        <f t="shared" si="301"/>
        <v>0</v>
      </c>
      <c r="AL869" s="1488">
        <f t="shared" si="298"/>
        <v>0</v>
      </c>
      <c r="AM869" s="1839"/>
    </row>
    <row r="870" spans="1:39" ht="11.25" hidden="1" customHeight="1" x14ac:dyDescent="0.2">
      <c r="A870" s="1428" t="s">
        <v>200</v>
      </c>
      <c r="B870" s="1057">
        <v>244</v>
      </c>
      <c r="C870" s="1487">
        <f>'НЗ 2-экз'!C864</f>
        <v>0</v>
      </c>
      <c r="D870" s="1487">
        <f>'НЗ 2-экз'!D864</f>
        <v>0</v>
      </c>
      <c r="E870" s="1487">
        <f>'НЗ 2-экз'!E864</f>
        <v>0</v>
      </c>
      <c r="F870" s="1487">
        <f>'НЗ 2-экз'!F864</f>
        <v>0</v>
      </c>
      <c r="G870" s="1487">
        <f>'НЗ 2-экз'!G864</f>
        <v>0</v>
      </c>
      <c r="H870" s="1487">
        <f>'НЗ 2-экз'!H864</f>
        <v>0</v>
      </c>
      <c r="I870" s="1487">
        <f>'НЗ 2-экз'!I864</f>
        <v>0</v>
      </c>
      <c r="J870" s="1487">
        <f>'НЗ 2-экз'!J864</f>
        <v>0</v>
      </c>
      <c r="K870" s="1487">
        <f>'НЗ 2-экз'!K864</f>
        <v>0</v>
      </c>
      <c r="L870" s="1487">
        <f>'НЗ 2-экз'!L864</f>
        <v>0</v>
      </c>
      <c r="M870" s="1487">
        <f>'НЗ 2-экз'!M864</f>
        <v>0</v>
      </c>
      <c r="N870" s="1487">
        <f>'НЗ 2-экз'!N864</f>
        <v>0</v>
      </c>
      <c r="O870" s="1487">
        <f>'НЗ 2-экз'!O864</f>
        <v>0</v>
      </c>
      <c r="P870" s="1487">
        <f>'НЗ 2-экз'!P864</f>
        <v>0</v>
      </c>
      <c r="Q870" s="1487">
        <f>'НЗ 2-экз'!Q864</f>
        <v>0</v>
      </c>
      <c r="R870" s="1487">
        <f>'НЗ 2-экз'!R864</f>
        <v>0</v>
      </c>
      <c r="S870" s="1487">
        <f>'НЗ 2-экз'!S864</f>
        <v>0</v>
      </c>
      <c r="T870" s="1487">
        <f>'НЗ 2-экз'!T864</f>
        <v>0</v>
      </c>
      <c r="U870" s="1487">
        <f>'НЗ 2-экз'!U864</f>
        <v>0</v>
      </c>
      <c r="V870" s="1487">
        <f>'НЗ 2-экз'!V864</f>
        <v>0</v>
      </c>
      <c r="W870" s="1487">
        <f>'НЗ 2-экз'!W864</f>
        <v>0</v>
      </c>
      <c r="X870" s="1487">
        <f>'НЗ 2-экз'!X864</f>
        <v>0</v>
      </c>
      <c r="Y870" s="1487">
        <f>'НЗ 2-экз'!Y864</f>
        <v>0</v>
      </c>
      <c r="Z870" s="1487">
        <f>'НЗ 2-экз'!Z864</f>
        <v>0</v>
      </c>
      <c r="AA870" s="1487">
        <f>'НЗ 2-экз'!AA864</f>
        <v>0</v>
      </c>
      <c r="AB870" s="1487">
        <f>'НЗ 2-экз'!AB864</f>
        <v>0</v>
      </c>
      <c r="AC870" s="1487">
        <f>'НЗ 2-экз'!AC864</f>
        <v>0</v>
      </c>
      <c r="AD870" s="1487">
        <f>'НЗ 2-экз'!AD864</f>
        <v>0</v>
      </c>
      <c r="AE870" s="1488"/>
      <c r="AF870" s="1488"/>
      <c r="AG870" s="1488">
        <f t="shared" si="296"/>
        <v>0</v>
      </c>
      <c r="AH870" s="1488">
        <f t="shared" si="299"/>
        <v>0</v>
      </c>
      <c r="AI870" s="1488">
        <f t="shared" si="297"/>
        <v>0</v>
      </c>
      <c r="AJ870" s="1488">
        <f t="shared" si="300"/>
        <v>0</v>
      </c>
      <c r="AK870" s="1488">
        <f t="shared" si="301"/>
        <v>0</v>
      </c>
      <c r="AL870" s="1488">
        <f t="shared" si="298"/>
        <v>0</v>
      </c>
      <c r="AM870" s="1839"/>
    </row>
    <row r="871" spans="1:39" ht="11.25" hidden="1" customHeight="1" x14ac:dyDescent="0.2">
      <c r="A871" s="1428" t="s">
        <v>201</v>
      </c>
      <c r="B871" s="1057">
        <v>244</v>
      </c>
      <c r="C871" s="1487">
        <f>'НЗ 2-экз'!C865</f>
        <v>0</v>
      </c>
      <c r="D871" s="1487">
        <f>'НЗ 2-экз'!D865</f>
        <v>0</v>
      </c>
      <c r="E871" s="1487">
        <f>'НЗ 2-экз'!E865</f>
        <v>0</v>
      </c>
      <c r="F871" s="1487">
        <f>'НЗ 2-экз'!F865</f>
        <v>0</v>
      </c>
      <c r="G871" s="1487">
        <f>'НЗ 2-экз'!G865</f>
        <v>0</v>
      </c>
      <c r="H871" s="1487">
        <f>'НЗ 2-экз'!H865</f>
        <v>0</v>
      </c>
      <c r="I871" s="1487">
        <f>'НЗ 2-экз'!I865</f>
        <v>0</v>
      </c>
      <c r="J871" s="1487">
        <f>'НЗ 2-экз'!J865</f>
        <v>0</v>
      </c>
      <c r="K871" s="1487">
        <f>'НЗ 2-экз'!K865</f>
        <v>0</v>
      </c>
      <c r="L871" s="1487">
        <f>'НЗ 2-экз'!L865</f>
        <v>0</v>
      </c>
      <c r="M871" s="1487">
        <f>'НЗ 2-экз'!M865</f>
        <v>0</v>
      </c>
      <c r="N871" s="1487">
        <f>'НЗ 2-экз'!N865</f>
        <v>0</v>
      </c>
      <c r="O871" s="1487">
        <f>'НЗ 2-экз'!O865</f>
        <v>0</v>
      </c>
      <c r="P871" s="1487">
        <f>'НЗ 2-экз'!P865</f>
        <v>0</v>
      </c>
      <c r="Q871" s="1487">
        <f>'НЗ 2-экз'!Q865</f>
        <v>0</v>
      </c>
      <c r="R871" s="1487">
        <f>'НЗ 2-экз'!R865</f>
        <v>0</v>
      </c>
      <c r="S871" s="1487">
        <f>'НЗ 2-экз'!S865</f>
        <v>0</v>
      </c>
      <c r="T871" s="1487">
        <f>'НЗ 2-экз'!T865</f>
        <v>0</v>
      </c>
      <c r="U871" s="1487">
        <f>'НЗ 2-экз'!U865</f>
        <v>0</v>
      </c>
      <c r="V871" s="1487">
        <f>'НЗ 2-экз'!V865</f>
        <v>0</v>
      </c>
      <c r="W871" s="1487">
        <f>'НЗ 2-экз'!W865</f>
        <v>0</v>
      </c>
      <c r="X871" s="1487">
        <f>'НЗ 2-экз'!X865</f>
        <v>0</v>
      </c>
      <c r="Y871" s="1487">
        <f>'НЗ 2-экз'!Y865</f>
        <v>0</v>
      </c>
      <c r="Z871" s="1487">
        <f>'НЗ 2-экз'!Z865</f>
        <v>0</v>
      </c>
      <c r="AA871" s="1487">
        <f>'НЗ 2-экз'!AA865</f>
        <v>0</v>
      </c>
      <c r="AB871" s="1487">
        <f>'НЗ 2-экз'!AB865</f>
        <v>0</v>
      </c>
      <c r="AC871" s="1487">
        <f>'НЗ 2-экз'!AC865</f>
        <v>0</v>
      </c>
      <c r="AD871" s="1487">
        <f>'НЗ 2-экз'!AD865</f>
        <v>0</v>
      </c>
      <c r="AE871" s="1488"/>
      <c r="AF871" s="1488"/>
      <c r="AG871" s="1488">
        <f t="shared" si="296"/>
        <v>0</v>
      </c>
      <c r="AH871" s="1488">
        <f t="shared" si="299"/>
        <v>0</v>
      </c>
      <c r="AI871" s="1488">
        <f t="shared" si="297"/>
        <v>0</v>
      </c>
      <c r="AJ871" s="1488">
        <f t="shared" si="300"/>
        <v>0</v>
      </c>
      <c r="AK871" s="1488">
        <f t="shared" si="301"/>
        <v>0</v>
      </c>
      <c r="AL871" s="1488">
        <f t="shared" si="298"/>
        <v>0</v>
      </c>
      <c r="AM871" s="1839"/>
    </row>
    <row r="872" spans="1:39" ht="11.25" hidden="1" customHeight="1" x14ac:dyDescent="0.2">
      <c r="A872" s="1428" t="s">
        <v>202</v>
      </c>
      <c r="B872" s="1057">
        <v>244</v>
      </c>
      <c r="C872" s="1487">
        <f>'НЗ 2-экз'!C866</f>
        <v>0</v>
      </c>
      <c r="D872" s="1487">
        <f>'НЗ 2-экз'!D866</f>
        <v>0</v>
      </c>
      <c r="E872" s="1487">
        <f>'НЗ 2-экз'!E866</f>
        <v>0</v>
      </c>
      <c r="F872" s="1487">
        <f>'НЗ 2-экз'!F866</f>
        <v>0</v>
      </c>
      <c r="G872" s="1487">
        <f>'НЗ 2-экз'!G866</f>
        <v>0</v>
      </c>
      <c r="H872" s="1487">
        <f>'НЗ 2-экз'!H866</f>
        <v>0</v>
      </c>
      <c r="I872" s="1487">
        <f>'НЗ 2-экз'!I866</f>
        <v>0</v>
      </c>
      <c r="J872" s="1487">
        <f>'НЗ 2-экз'!J866</f>
        <v>0</v>
      </c>
      <c r="K872" s="1487">
        <f>'НЗ 2-экз'!K866</f>
        <v>0</v>
      </c>
      <c r="L872" s="1487">
        <f>'НЗ 2-экз'!L866</f>
        <v>0</v>
      </c>
      <c r="M872" s="1487">
        <f>'НЗ 2-экз'!M866</f>
        <v>0</v>
      </c>
      <c r="N872" s="1487">
        <f>'НЗ 2-экз'!N866</f>
        <v>0</v>
      </c>
      <c r="O872" s="1487">
        <f>'НЗ 2-экз'!O866</f>
        <v>0</v>
      </c>
      <c r="P872" s="1487">
        <f>'НЗ 2-экз'!P866</f>
        <v>0</v>
      </c>
      <c r="Q872" s="1487">
        <f>'НЗ 2-экз'!Q866</f>
        <v>0</v>
      </c>
      <c r="R872" s="1487">
        <f>'НЗ 2-экз'!R866</f>
        <v>0</v>
      </c>
      <c r="S872" s="1487">
        <f>'НЗ 2-экз'!S866</f>
        <v>0</v>
      </c>
      <c r="T872" s="1487">
        <f>'НЗ 2-экз'!T866</f>
        <v>0</v>
      </c>
      <c r="U872" s="1487">
        <f>'НЗ 2-экз'!U866</f>
        <v>0</v>
      </c>
      <c r="V872" s="1487">
        <f>'НЗ 2-экз'!V866</f>
        <v>0</v>
      </c>
      <c r="W872" s="1487">
        <f>'НЗ 2-экз'!W866</f>
        <v>0</v>
      </c>
      <c r="X872" s="1487">
        <f>'НЗ 2-экз'!X866</f>
        <v>0</v>
      </c>
      <c r="Y872" s="1487">
        <f>'НЗ 2-экз'!Y866</f>
        <v>0</v>
      </c>
      <c r="Z872" s="1487">
        <f>'НЗ 2-экз'!Z866</f>
        <v>0</v>
      </c>
      <c r="AA872" s="1487">
        <f>'НЗ 2-экз'!AA866</f>
        <v>0</v>
      </c>
      <c r="AB872" s="1487">
        <f>'НЗ 2-экз'!AB866</f>
        <v>0</v>
      </c>
      <c r="AC872" s="1487">
        <f>'НЗ 2-экз'!AC866</f>
        <v>0</v>
      </c>
      <c r="AD872" s="1487">
        <f>'НЗ 2-экз'!AD866</f>
        <v>0</v>
      </c>
      <c r="AE872" s="1488"/>
      <c r="AF872" s="1488"/>
      <c r="AG872" s="1488">
        <f t="shared" si="296"/>
        <v>0</v>
      </c>
      <c r="AH872" s="1488">
        <f t="shared" si="299"/>
        <v>0</v>
      </c>
      <c r="AI872" s="1488">
        <f t="shared" si="297"/>
        <v>0</v>
      </c>
      <c r="AJ872" s="1488">
        <f t="shared" si="300"/>
        <v>0</v>
      </c>
      <c r="AK872" s="1488">
        <f t="shared" si="301"/>
        <v>0</v>
      </c>
      <c r="AL872" s="1488">
        <f t="shared" si="298"/>
        <v>0</v>
      </c>
      <c r="AM872" s="1839"/>
    </row>
    <row r="873" spans="1:39" ht="11.25" hidden="1" customHeight="1" x14ac:dyDescent="0.2">
      <c r="A873" s="1429" t="s">
        <v>246</v>
      </c>
      <c r="B873" s="1057">
        <v>244</v>
      </c>
      <c r="C873" s="1487">
        <f>'НЗ 2-экз'!C867</f>
        <v>0</v>
      </c>
      <c r="D873" s="1487">
        <f>'НЗ 2-экз'!D867</f>
        <v>0</v>
      </c>
      <c r="E873" s="1487">
        <f>'НЗ 2-экз'!E867</f>
        <v>0</v>
      </c>
      <c r="F873" s="1487">
        <f>'НЗ 2-экз'!F867</f>
        <v>0</v>
      </c>
      <c r="G873" s="1487">
        <f>'НЗ 2-экз'!G867</f>
        <v>0</v>
      </c>
      <c r="H873" s="1487">
        <f>'НЗ 2-экз'!H867</f>
        <v>0</v>
      </c>
      <c r="I873" s="1487">
        <f>'НЗ 2-экз'!I867</f>
        <v>0</v>
      </c>
      <c r="J873" s="1487">
        <f>'НЗ 2-экз'!J867</f>
        <v>0</v>
      </c>
      <c r="K873" s="1487">
        <f>'НЗ 2-экз'!K867</f>
        <v>0</v>
      </c>
      <c r="L873" s="1487">
        <f>'НЗ 2-экз'!L867</f>
        <v>0</v>
      </c>
      <c r="M873" s="1487">
        <f>'НЗ 2-экз'!M867</f>
        <v>0</v>
      </c>
      <c r="N873" s="1487">
        <f>'НЗ 2-экз'!N867</f>
        <v>0</v>
      </c>
      <c r="O873" s="1487">
        <f>'НЗ 2-экз'!O867</f>
        <v>0</v>
      </c>
      <c r="P873" s="1487">
        <f>'НЗ 2-экз'!P867</f>
        <v>0</v>
      </c>
      <c r="Q873" s="1487">
        <f>'НЗ 2-экз'!Q867</f>
        <v>0</v>
      </c>
      <c r="R873" s="1487">
        <f>'НЗ 2-экз'!R867</f>
        <v>0</v>
      </c>
      <c r="S873" s="1487">
        <f>'НЗ 2-экз'!S867</f>
        <v>0</v>
      </c>
      <c r="T873" s="1487">
        <f>'НЗ 2-экз'!T867</f>
        <v>0</v>
      </c>
      <c r="U873" s="1487">
        <f>'НЗ 2-экз'!U867</f>
        <v>0</v>
      </c>
      <c r="V873" s="1487">
        <f>'НЗ 2-экз'!V867</f>
        <v>0</v>
      </c>
      <c r="W873" s="1487">
        <f>'НЗ 2-экз'!W867</f>
        <v>0</v>
      </c>
      <c r="X873" s="1487">
        <f>'НЗ 2-экз'!X867</f>
        <v>0</v>
      </c>
      <c r="Y873" s="1487">
        <f>'НЗ 2-экз'!Y867</f>
        <v>0</v>
      </c>
      <c r="Z873" s="1487">
        <f>'НЗ 2-экз'!Z867</f>
        <v>0</v>
      </c>
      <c r="AA873" s="1487">
        <f>'НЗ 2-экз'!AA867</f>
        <v>0</v>
      </c>
      <c r="AB873" s="1487">
        <f>'НЗ 2-экз'!AB867</f>
        <v>0</v>
      </c>
      <c r="AC873" s="1487">
        <f>'НЗ 2-экз'!AC867</f>
        <v>0</v>
      </c>
      <c r="AD873" s="1487">
        <f>'НЗ 2-экз'!AD867</f>
        <v>0</v>
      </c>
      <c r="AE873" s="1488"/>
      <c r="AF873" s="1488"/>
      <c r="AG873" s="1488">
        <f t="shared" si="296"/>
        <v>0</v>
      </c>
      <c r="AH873" s="1488">
        <f t="shared" si="299"/>
        <v>0</v>
      </c>
      <c r="AI873" s="1488">
        <f t="shared" si="297"/>
        <v>0</v>
      </c>
      <c r="AJ873" s="1488">
        <f t="shared" si="300"/>
        <v>0</v>
      </c>
      <c r="AK873" s="1488">
        <f t="shared" si="301"/>
        <v>0</v>
      </c>
      <c r="AL873" s="1488">
        <f t="shared" si="298"/>
        <v>0</v>
      </c>
      <c r="AM873" s="1839"/>
    </row>
    <row r="874" spans="1:39" ht="11.25" hidden="1" customHeight="1" x14ac:dyDescent="0.2">
      <c r="A874" s="1429" t="s">
        <v>248</v>
      </c>
      <c r="B874" s="1057">
        <v>244</v>
      </c>
      <c r="C874" s="1487">
        <f>'НЗ 2-экз'!C868</f>
        <v>0</v>
      </c>
      <c r="D874" s="1487">
        <f>'НЗ 2-экз'!D868</f>
        <v>0</v>
      </c>
      <c r="E874" s="1487">
        <f>'НЗ 2-экз'!E868</f>
        <v>0</v>
      </c>
      <c r="F874" s="1487">
        <f>'НЗ 2-экз'!F868</f>
        <v>0</v>
      </c>
      <c r="G874" s="1487">
        <f>'НЗ 2-экз'!G868</f>
        <v>0</v>
      </c>
      <c r="H874" s="1487">
        <f>'НЗ 2-экз'!H868</f>
        <v>0</v>
      </c>
      <c r="I874" s="1487">
        <f>'НЗ 2-экз'!I868</f>
        <v>0</v>
      </c>
      <c r="J874" s="1487">
        <f>'НЗ 2-экз'!J868</f>
        <v>0</v>
      </c>
      <c r="K874" s="1487">
        <f>'НЗ 2-экз'!K868</f>
        <v>0</v>
      </c>
      <c r="L874" s="1487">
        <f>'НЗ 2-экз'!L868</f>
        <v>0</v>
      </c>
      <c r="M874" s="1487">
        <f>'НЗ 2-экз'!M868</f>
        <v>0</v>
      </c>
      <c r="N874" s="1487">
        <f>'НЗ 2-экз'!N868</f>
        <v>0</v>
      </c>
      <c r="O874" s="1487">
        <f>'НЗ 2-экз'!O868</f>
        <v>0</v>
      </c>
      <c r="P874" s="1487">
        <f>'НЗ 2-экз'!P868</f>
        <v>0</v>
      </c>
      <c r="Q874" s="1487">
        <f>'НЗ 2-экз'!Q868</f>
        <v>0</v>
      </c>
      <c r="R874" s="1487">
        <f>'НЗ 2-экз'!R868</f>
        <v>0</v>
      </c>
      <c r="S874" s="1487">
        <f>'НЗ 2-экз'!S868</f>
        <v>0</v>
      </c>
      <c r="T874" s="1487">
        <f>'НЗ 2-экз'!T868</f>
        <v>0</v>
      </c>
      <c r="U874" s="1487">
        <f>'НЗ 2-экз'!U868</f>
        <v>0</v>
      </c>
      <c r="V874" s="1487">
        <f>'НЗ 2-экз'!V868</f>
        <v>0</v>
      </c>
      <c r="W874" s="1487">
        <f>'НЗ 2-экз'!W868</f>
        <v>0</v>
      </c>
      <c r="X874" s="1487">
        <f>'НЗ 2-экз'!X868</f>
        <v>0</v>
      </c>
      <c r="Y874" s="1487">
        <f>'НЗ 2-экз'!Y868</f>
        <v>0</v>
      </c>
      <c r="Z874" s="1487">
        <f>'НЗ 2-экз'!Z868</f>
        <v>0</v>
      </c>
      <c r="AA874" s="1487">
        <f>'НЗ 2-экз'!AA868</f>
        <v>0</v>
      </c>
      <c r="AB874" s="1487">
        <f>'НЗ 2-экз'!AB868</f>
        <v>0</v>
      </c>
      <c r="AC874" s="1487">
        <f>'НЗ 2-экз'!AC868</f>
        <v>0</v>
      </c>
      <c r="AD874" s="1487">
        <f>'НЗ 2-экз'!AD868</f>
        <v>0</v>
      </c>
      <c r="AE874" s="1488"/>
      <c r="AF874" s="1488"/>
      <c r="AG874" s="1488">
        <f t="shared" si="296"/>
        <v>0</v>
      </c>
      <c r="AH874" s="1488">
        <f t="shared" si="299"/>
        <v>0</v>
      </c>
      <c r="AI874" s="1488">
        <f t="shared" si="297"/>
        <v>0</v>
      </c>
      <c r="AJ874" s="1488">
        <f t="shared" si="300"/>
        <v>0</v>
      </c>
      <c r="AK874" s="1488">
        <f t="shared" si="301"/>
        <v>0</v>
      </c>
      <c r="AL874" s="1488">
        <f t="shared" si="298"/>
        <v>0</v>
      </c>
      <c r="AM874" s="1839"/>
    </row>
    <row r="875" spans="1:39" ht="11.25" hidden="1" customHeight="1" x14ac:dyDescent="0.2">
      <c r="A875" s="1425">
        <v>227</v>
      </c>
      <c r="B875" s="1051">
        <v>244</v>
      </c>
      <c r="C875" s="1487">
        <f>'НЗ 2-экз'!C869</f>
        <v>0</v>
      </c>
      <c r="D875" s="1487">
        <f>'НЗ 2-экз'!D869</f>
        <v>0</v>
      </c>
      <c r="E875" s="1487">
        <f>'НЗ 2-экз'!E869</f>
        <v>0</v>
      </c>
      <c r="F875" s="1487">
        <f>'НЗ 2-экз'!F869</f>
        <v>0</v>
      </c>
      <c r="G875" s="1487">
        <f>'НЗ 2-экз'!G869</f>
        <v>0</v>
      </c>
      <c r="H875" s="1487">
        <f>'НЗ 2-экз'!H869</f>
        <v>0</v>
      </c>
      <c r="I875" s="1487">
        <f>'НЗ 2-экз'!I869</f>
        <v>0</v>
      </c>
      <c r="J875" s="1487">
        <f>'НЗ 2-экз'!J869</f>
        <v>0</v>
      </c>
      <c r="K875" s="1487">
        <f>'НЗ 2-экз'!K869</f>
        <v>0</v>
      </c>
      <c r="L875" s="1487">
        <f>'НЗ 2-экз'!L869</f>
        <v>0</v>
      </c>
      <c r="M875" s="1487">
        <f>'НЗ 2-экз'!M869</f>
        <v>0</v>
      </c>
      <c r="N875" s="1487">
        <f>'НЗ 2-экз'!N869</f>
        <v>0</v>
      </c>
      <c r="O875" s="1487">
        <f>'НЗ 2-экз'!O869</f>
        <v>0</v>
      </c>
      <c r="P875" s="1487">
        <f>'НЗ 2-экз'!P869</f>
        <v>0</v>
      </c>
      <c r="Q875" s="1487">
        <f>'НЗ 2-экз'!Q869</f>
        <v>0</v>
      </c>
      <c r="R875" s="1487">
        <f>'НЗ 2-экз'!R869</f>
        <v>0</v>
      </c>
      <c r="S875" s="1487">
        <f>'НЗ 2-экз'!S869</f>
        <v>0</v>
      </c>
      <c r="T875" s="1487">
        <f>'НЗ 2-экз'!T869</f>
        <v>0</v>
      </c>
      <c r="U875" s="1487">
        <f>'НЗ 2-экз'!U869</f>
        <v>0</v>
      </c>
      <c r="V875" s="1487">
        <f>'НЗ 2-экз'!V869</f>
        <v>0</v>
      </c>
      <c r="W875" s="1487">
        <f>'НЗ 2-экз'!W869</f>
        <v>0</v>
      </c>
      <c r="X875" s="1487">
        <f>'НЗ 2-экз'!X869</f>
        <v>0</v>
      </c>
      <c r="Y875" s="1487">
        <f>'НЗ 2-экз'!Y869</f>
        <v>0</v>
      </c>
      <c r="Z875" s="1487">
        <f>'НЗ 2-экз'!Z869</f>
        <v>0</v>
      </c>
      <c r="AA875" s="1487">
        <f>'НЗ 2-экз'!AA869</f>
        <v>0</v>
      </c>
      <c r="AB875" s="1487">
        <f>'НЗ 2-экз'!AB869</f>
        <v>0</v>
      </c>
      <c r="AC875" s="1487">
        <f>'НЗ 2-экз'!AC869</f>
        <v>0</v>
      </c>
      <c r="AD875" s="1487">
        <f>'НЗ 2-экз'!AD869</f>
        <v>0</v>
      </c>
      <c r="AE875" s="1488"/>
      <c r="AF875" s="1488"/>
      <c r="AG875" s="1488">
        <f t="shared" si="296"/>
        <v>0</v>
      </c>
      <c r="AH875" s="1488">
        <f t="shared" si="299"/>
        <v>0</v>
      </c>
      <c r="AI875" s="1488">
        <f t="shared" si="297"/>
        <v>0</v>
      </c>
      <c r="AJ875" s="1488">
        <f t="shared" si="300"/>
        <v>0</v>
      </c>
      <c r="AK875" s="1488">
        <f t="shared" si="301"/>
        <v>0</v>
      </c>
      <c r="AL875" s="1488">
        <f t="shared" si="298"/>
        <v>0</v>
      </c>
      <c r="AM875" s="1839"/>
    </row>
    <row r="876" spans="1:39" ht="11.25" hidden="1" customHeight="1" x14ac:dyDescent="0.2">
      <c r="A876" s="1429">
        <v>262</v>
      </c>
      <c r="B876" s="1049">
        <v>112</v>
      </c>
      <c r="C876" s="1487">
        <f>'НЗ 2-экз'!C870</f>
        <v>0</v>
      </c>
      <c r="D876" s="1487">
        <f>'НЗ 2-экз'!D870</f>
        <v>0</v>
      </c>
      <c r="E876" s="1487">
        <f>'НЗ 2-экз'!E870</f>
        <v>0</v>
      </c>
      <c r="F876" s="1487">
        <f>'НЗ 2-экз'!F870</f>
        <v>0</v>
      </c>
      <c r="G876" s="1487">
        <f>'НЗ 2-экз'!G870</f>
        <v>0</v>
      </c>
      <c r="H876" s="1487">
        <f>'НЗ 2-экз'!H870</f>
        <v>0</v>
      </c>
      <c r="I876" s="1487">
        <f>'НЗ 2-экз'!I870</f>
        <v>0</v>
      </c>
      <c r="J876" s="1487">
        <f>'НЗ 2-экз'!J870</f>
        <v>0</v>
      </c>
      <c r="K876" s="1487">
        <f>'НЗ 2-экз'!K870</f>
        <v>0</v>
      </c>
      <c r="L876" s="1487">
        <f>'НЗ 2-экз'!L870</f>
        <v>0</v>
      </c>
      <c r="M876" s="1487">
        <f>'НЗ 2-экз'!M870</f>
        <v>0</v>
      </c>
      <c r="N876" s="1487">
        <f>'НЗ 2-экз'!N870</f>
        <v>0</v>
      </c>
      <c r="O876" s="1487">
        <f>'НЗ 2-экз'!O870</f>
        <v>0</v>
      </c>
      <c r="P876" s="1487">
        <f>'НЗ 2-экз'!P870</f>
        <v>0</v>
      </c>
      <c r="Q876" s="1487">
        <f>'НЗ 2-экз'!Q870</f>
        <v>0</v>
      </c>
      <c r="R876" s="1487">
        <f>'НЗ 2-экз'!R870</f>
        <v>0</v>
      </c>
      <c r="S876" s="1487">
        <f>'НЗ 2-экз'!S870</f>
        <v>0</v>
      </c>
      <c r="T876" s="1487">
        <f>'НЗ 2-экз'!T870</f>
        <v>0</v>
      </c>
      <c r="U876" s="1487">
        <f>'НЗ 2-экз'!U870</f>
        <v>0</v>
      </c>
      <c r="V876" s="1487">
        <f>'НЗ 2-экз'!V870</f>
        <v>0</v>
      </c>
      <c r="W876" s="1487">
        <f>'НЗ 2-экз'!W870</f>
        <v>0</v>
      </c>
      <c r="X876" s="1487">
        <f>'НЗ 2-экз'!X870</f>
        <v>0</v>
      </c>
      <c r="Y876" s="1487">
        <f>'НЗ 2-экз'!Y870</f>
        <v>0</v>
      </c>
      <c r="Z876" s="1487">
        <f>'НЗ 2-экз'!Z870</f>
        <v>0</v>
      </c>
      <c r="AA876" s="1487">
        <f>'НЗ 2-экз'!AA870</f>
        <v>0</v>
      </c>
      <c r="AB876" s="1487">
        <f>'НЗ 2-экз'!AB870</f>
        <v>0</v>
      </c>
      <c r="AC876" s="1487">
        <f>'НЗ 2-экз'!AC870</f>
        <v>0</v>
      </c>
      <c r="AD876" s="1487">
        <f>'НЗ 2-экз'!AD870</f>
        <v>0</v>
      </c>
      <c r="AE876" s="1488"/>
      <c r="AF876" s="1488"/>
      <c r="AG876" s="1488">
        <f t="shared" si="296"/>
        <v>0</v>
      </c>
      <c r="AH876" s="1488">
        <f t="shared" si="299"/>
        <v>0</v>
      </c>
      <c r="AI876" s="1488">
        <f t="shared" si="297"/>
        <v>0</v>
      </c>
      <c r="AJ876" s="1488">
        <f t="shared" si="300"/>
        <v>0</v>
      </c>
      <c r="AK876" s="1488">
        <f t="shared" si="301"/>
        <v>0</v>
      </c>
      <c r="AL876" s="1488">
        <f t="shared" si="298"/>
        <v>0</v>
      </c>
      <c r="AM876" s="1839"/>
    </row>
    <row r="877" spans="1:39" ht="11.25" hidden="1" customHeight="1" x14ac:dyDescent="0.2">
      <c r="A877" s="1429">
        <v>262</v>
      </c>
      <c r="B877" s="1049">
        <v>119</v>
      </c>
      <c r="C877" s="1487">
        <f>'НЗ 2-экз'!C871</f>
        <v>0</v>
      </c>
      <c r="D877" s="1487">
        <f>'НЗ 2-экз'!D871</f>
        <v>0</v>
      </c>
      <c r="E877" s="1487">
        <f>'НЗ 2-экз'!E871</f>
        <v>0</v>
      </c>
      <c r="F877" s="1487">
        <f>'НЗ 2-экз'!F871</f>
        <v>0</v>
      </c>
      <c r="G877" s="1487">
        <f>'НЗ 2-экз'!G871</f>
        <v>0</v>
      </c>
      <c r="H877" s="1487">
        <f>'НЗ 2-экз'!H871</f>
        <v>0</v>
      </c>
      <c r="I877" s="1487">
        <f>'НЗ 2-экз'!I871</f>
        <v>0</v>
      </c>
      <c r="J877" s="1487">
        <f>'НЗ 2-экз'!J871</f>
        <v>0</v>
      </c>
      <c r="K877" s="1487">
        <f>'НЗ 2-экз'!K871</f>
        <v>0</v>
      </c>
      <c r="L877" s="1487">
        <f>'НЗ 2-экз'!L871</f>
        <v>0</v>
      </c>
      <c r="M877" s="1487">
        <f>'НЗ 2-экз'!M871</f>
        <v>0</v>
      </c>
      <c r="N877" s="1487">
        <f>'НЗ 2-экз'!N871</f>
        <v>0</v>
      </c>
      <c r="O877" s="1487">
        <f>'НЗ 2-экз'!O871</f>
        <v>0</v>
      </c>
      <c r="P877" s="1487">
        <f>'НЗ 2-экз'!P871</f>
        <v>0</v>
      </c>
      <c r="Q877" s="1487">
        <f>'НЗ 2-экз'!Q871</f>
        <v>0</v>
      </c>
      <c r="R877" s="1487">
        <f>'НЗ 2-экз'!R871</f>
        <v>0</v>
      </c>
      <c r="S877" s="1487">
        <f>'НЗ 2-экз'!S871</f>
        <v>0</v>
      </c>
      <c r="T877" s="1487">
        <f>'НЗ 2-экз'!T871</f>
        <v>0</v>
      </c>
      <c r="U877" s="1487">
        <f>'НЗ 2-экз'!U871</f>
        <v>0</v>
      </c>
      <c r="V877" s="1487">
        <f>'НЗ 2-экз'!V871</f>
        <v>0</v>
      </c>
      <c r="W877" s="1487">
        <f>'НЗ 2-экз'!W871</f>
        <v>0</v>
      </c>
      <c r="X877" s="1487">
        <f>'НЗ 2-экз'!X871</f>
        <v>0</v>
      </c>
      <c r="Y877" s="1487">
        <f>'НЗ 2-экз'!Y871</f>
        <v>0</v>
      </c>
      <c r="Z877" s="1487">
        <f>'НЗ 2-экз'!Z871</f>
        <v>0</v>
      </c>
      <c r="AA877" s="1487">
        <f>'НЗ 2-экз'!AA871</f>
        <v>0</v>
      </c>
      <c r="AB877" s="1487">
        <f>'НЗ 2-экз'!AB871</f>
        <v>0</v>
      </c>
      <c r="AC877" s="1487">
        <f>'НЗ 2-экз'!AC871</f>
        <v>0</v>
      </c>
      <c r="AD877" s="1487">
        <f>'НЗ 2-экз'!AD871</f>
        <v>0</v>
      </c>
      <c r="AE877" s="1488"/>
      <c r="AF877" s="1488"/>
      <c r="AG877" s="1488">
        <f t="shared" si="296"/>
        <v>0</v>
      </c>
      <c r="AH877" s="1488">
        <f t="shared" si="299"/>
        <v>0</v>
      </c>
      <c r="AI877" s="1488">
        <f t="shared" si="297"/>
        <v>0</v>
      </c>
      <c r="AJ877" s="1488">
        <f t="shared" si="300"/>
        <v>0</v>
      </c>
      <c r="AK877" s="1488">
        <f t="shared" si="301"/>
        <v>0</v>
      </c>
      <c r="AL877" s="1488">
        <f t="shared" si="298"/>
        <v>0</v>
      </c>
      <c r="AM877" s="1839"/>
    </row>
    <row r="878" spans="1:39" ht="11.25" hidden="1" customHeight="1" x14ac:dyDescent="0.2">
      <c r="A878" s="1425">
        <v>266</v>
      </c>
      <c r="B878" s="1051">
        <v>111</v>
      </c>
      <c r="C878" s="1487">
        <f>'НЗ 2-экз'!C872</f>
        <v>0</v>
      </c>
      <c r="D878" s="1487">
        <f>'НЗ 2-экз'!D872</f>
        <v>0</v>
      </c>
      <c r="E878" s="1487">
        <f>'НЗ 2-экз'!E872</f>
        <v>0</v>
      </c>
      <c r="F878" s="1487">
        <f>'НЗ 2-экз'!F872</f>
        <v>0</v>
      </c>
      <c r="G878" s="1487">
        <f>'НЗ 2-экз'!G872</f>
        <v>0</v>
      </c>
      <c r="H878" s="1487">
        <f>'НЗ 2-экз'!H872</f>
        <v>0</v>
      </c>
      <c r="I878" s="1487">
        <f>'НЗ 2-экз'!I872</f>
        <v>0</v>
      </c>
      <c r="J878" s="1487">
        <f>'НЗ 2-экз'!J872</f>
        <v>0</v>
      </c>
      <c r="K878" s="1487">
        <f>'НЗ 2-экз'!K872</f>
        <v>0</v>
      </c>
      <c r="L878" s="1487">
        <f>'НЗ 2-экз'!L872</f>
        <v>0</v>
      </c>
      <c r="M878" s="1487">
        <f>'НЗ 2-экз'!M872</f>
        <v>0</v>
      </c>
      <c r="N878" s="1487">
        <f>'НЗ 2-экз'!N872</f>
        <v>0</v>
      </c>
      <c r="O878" s="1487">
        <f>'НЗ 2-экз'!O872</f>
        <v>0</v>
      </c>
      <c r="P878" s="1487">
        <f>'НЗ 2-экз'!P872</f>
        <v>0</v>
      </c>
      <c r="Q878" s="1487">
        <f>'НЗ 2-экз'!Q872</f>
        <v>0</v>
      </c>
      <c r="R878" s="1487">
        <f>'НЗ 2-экз'!R872</f>
        <v>0</v>
      </c>
      <c r="S878" s="1487">
        <f>'НЗ 2-экз'!S872</f>
        <v>0</v>
      </c>
      <c r="T878" s="1487">
        <f>'НЗ 2-экз'!T872</f>
        <v>0</v>
      </c>
      <c r="U878" s="1487">
        <f>'НЗ 2-экз'!U872</f>
        <v>0</v>
      </c>
      <c r="V878" s="1487">
        <f>'НЗ 2-экз'!V872</f>
        <v>0</v>
      </c>
      <c r="W878" s="1487">
        <f>'НЗ 2-экз'!W872</f>
        <v>0</v>
      </c>
      <c r="X878" s="1487">
        <f>'НЗ 2-экз'!X872</f>
        <v>0</v>
      </c>
      <c r="Y878" s="1487">
        <f>'НЗ 2-экз'!Y872</f>
        <v>0</v>
      </c>
      <c r="Z878" s="1487">
        <f>'НЗ 2-экз'!Z872</f>
        <v>0</v>
      </c>
      <c r="AA878" s="1487">
        <f>'НЗ 2-экз'!AA872</f>
        <v>0</v>
      </c>
      <c r="AB878" s="1487">
        <f>'НЗ 2-экз'!AB872</f>
        <v>0</v>
      </c>
      <c r="AC878" s="1487">
        <f>'НЗ 2-экз'!AC872</f>
        <v>0</v>
      </c>
      <c r="AD878" s="1487">
        <f>'НЗ 2-экз'!AD872</f>
        <v>0</v>
      </c>
      <c r="AE878" s="1488"/>
      <c r="AF878" s="1488"/>
      <c r="AG878" s="1488">
        <f t="shared" si="296"/>
        <v>0</v>
      </c>
      <c r="AH878" s="1488">
        <f t="shared" si="299"/>
        <v>0</v>
      </c>
      <c r="AI878" s="1488">
        <f t="shared" si="297"/>
        <v>0</v>
      </c>
      <c r="AJ878" s="1488">
        <f t="shared" si="300"/>
        <v>0</v>
      </c>
      <c r="AK878" s="1488">
        <f t="shared" si="301"/>
        <v>0</v>
      </c>
      <c r="AL878" s="1488">
        <f t="shared" si="298"/>
        <v>0</v>
      </c>
      <c r="AM878" s="1839"/>
    </row>
    <row r="879" spans="1:39" ht="11.25" hidden="1" customHeight="1" x14ac:dyDescent="0.2">
      <c r="A879" s="1425">
        <v>266</v>
      </c>
      <c r="B879" s="1051">
        <v>112</v>
      </c>
      <c r="C879" s="1487">
        <f>'НЗ 2-экз'!C873</f>
        <v>0</v>
      </c>
      <c r="D879" s="1487">
        <f>'НЗ 2-экз'!D873</f>
        <v>0</v>
      </c>
      <c r="E879" s="1487">
        <f>'НЗ 2-экз'!E873</f>
        <v>0</v>
      </c>
      <c r="F879" s="1487">
        <f>'НЗ 2-экз'!F873</f>
        <v>0</v>
      </c>
      <c r="G879" s="1487">
        <f>'НЗ 2-экз'!G873</f>
        <v>0</v>
      </c>
      <c r="H879" s="1487">
        <f>'НЗ 2-экз'!H873</f>
        <v>0</v>
      </c>
      <c r="I879" s="1487">
        <f>'НЗ 2-экз'!I873</f>
        <v>0</v>
      </c>
      <c r="J879" s="1487">
        <f>'НЗ 2-экз'!J873</f>
        <v>0</v>
      </c>
      <c r="K879" s="1487">
        <f>'НЗ 2-экз'!K873</f>
        <v>0</v>
      </c>
      <c r="L879" s="1487">
        <f>'НЗ 2-экз'!L873</f>
        <v>0</v>
      </c>
      <c r="M879" s="1487">
        <f>'НЗ 2-экз'!M873</f>
        <v>0</v>
      </c>
      <c r="N879" s="1487">
        <f>'НЗ 2-экз'!N873</f>
        <v>0</v>
      </c>
      <c r="O879" s="1487">
        <f>'НЗ 2-экз'!O873</f>
        <v>0</v>
      </c>
      <c r="P879" s="1487">
        <f>'НЗ 2-экз'!P873</f>
        <v>0</v>
      </c>
      <c r="Q879" s="1487">
        <f>'НЗ 2-экз'!Q873</f>
        <v>0</v>
      </c>
      <c r="R879" s="1487">
        <f>'НЗ 2-экз'!R873</f>
        <v>0</v>
      </c>
      <c r="S879" s="1487">
        <f>'НЗ 2-экз'!S873</f>
        <v>0</v>
      </c>
      <c r="T879" s="1487">
        <f>'НЗ 2-экз'!T873</f>
        <v>0</v>
      </c>
      <c r="U879" s="1487">
        <f>'НЗ 2-экз'!U873</f>
        <v>0</v>
      </c>
      <c r="V879" s="1487">
        <f>'НЗ 2-экз'!V873</f>
        <v>0</v>
      </c>
      <c r="W879" s="1487">
        <f>'НЗ 2-экз'!W873</f>
        <v>0</v>
      </c>
      <c r="X879" s="1487">
        <f>'НЗ 2-экз'!X873</f>
        <v>0</v>
      </c>
      <c r="Y879" s="1487">
        <f>'НЗ 2-экз'!Y873</f>
        <v>0</v>
      </c>
      <c r="Z879" s="1487">
        <f>'НЗ 2-экз'!Z873</f>
        <v>0</v>
      </c>
      <c r="AA879" s="1487">
        <f>'НЗ 2-экз'!AA873</f>
        <v>0</v>
      </c>
      <c r="AB879" s="1487">
        <f>'НЗ 2-экз'!AB873</f>
        <v>0</v>
      </c>
      <c r="AC879" s="1487">
        <f>'НЗ 2-экз'!AC873</f>
        <v>0</v>
      </c>
      <c r="AD879" s="1487">
        <f>'НЗ 2-экз'!AD873</f>
        <v>0</v>
      </c>
      <c r="AE879" s="1488"/>
      <c r="AF879" s="1488"/>
      <c r="AG879" s="1488">
        <f t="shared" si="296"/>
        <v>0</v>
      </c>
      <c r="AH879" s="1488">
        <f t="shared" si="299"/>
        <v>0</v>
      </c>
      <c r="AI879" s="1488">
        <f t="shared" si="297"/>
        <v>0</v>
      </c>
      <c r="AJ879" s="1488">
        <f t="shared" si="300"/>
        <v>0</v>
      </c>
      <c r="AK879" s="1488">
        <f t="shared" si="301"/>
        <v>0</v>
      </c>
      <c r="AL879" s="1488">
        <f t="shared" si="298"/>
        <v>0</v>
      </c>
      <c r="AM879" s="1839"/>
    </row>
    <row r="880" spans="1:39" ht="11.25" hidden="1" customHeight="1" x14ac:dyDescent="0.2">
      <c r="A880" s="1425">
        <v>266</v>
      </c>
      <c r="B880" s="1051">
        <v>119</v>
      </c>
      <c r="C880" s="1487">
        <f>'НЗ 2-экз'!C874</f>
        <v>0</v>
      </c>
      <c r="D880" s="1487">
        <f>'НЗ 2-экз'!D874</f>
        <v>0</v>
      </c>
      <c r="E880" s="1487">
        <f>'НЗ 2-экз'!E874</f>
        <v>0</v>
      </c>
      <c r="F880" s="1487">
        <f>'НЗ 2-экз'!F874</f>
        <v>0</v>
      </c>
      <c r="G880" s="1487">
        <f>'НЗ 2-экз'!G874</f>
        <v>0</v>
      </c>
      <c r="H880" s="1487">
        <f>'НЗ 2-экз'!H874</f>
        <v>0</v>
      </c>
      <c r="I880" s="1487">
        <f>'НЗ 2-экз'!I874</f>
        <v>0</v>
      </c>
      <c r="J880" s="1487">
        <f>'НЗ 2-экз'!J874</f>
        <v>0</v>
      </c>
      <c r="K880" s="1487">
        <f>'НЗ 2-экз'!K874</f>
        <v>0</v>
      </c>
      <c r="L880" s="1487">
        <f>'НЗ 2-экз'!L874</f>
        <v>0</v>
      </c>
      <c r="M880" s="1487">
        <f>'НЗ 2-экз'!M874</f>
        <v>0</v>
      </c>
      <c r="N880" s="1487">
        <f>'НЗ 2-экз'!N874</f>
        <v>0</v>
      </c>
      <c r="O880" s="1487">
        <f>'НЗ 2-экз'!O874</f>
        <v>0</v>
      </c>
      <c r="P880" s="1487">
        <f>'НЗ 2-экз'!P874</f>
        <v>0</v>
      </c>
      <c r="Q880" s="1487">
        <f>'НЗ 2-экз'!Q874</f>
        <v>0</v>
      </c>
      <c r="R880" s="1487">
        <f>'НЗ 2-экз'!R874</f>
        <v>0</v>
      </c>
      <c r="S880" s="1487">
        <f>'НЗ 2-экз'!S874</f>
        <v>0</v>
      </c>
      <c r="T880" s="1487">
        <f>'НЗ 2-экз'!T874</f>
        <v>0</v>
      </c>
      <c r="U880" s="1487">
        <f>'НЗ 2-экз'!U874</f>
        <v>0</v>
      </c>
      <c r="V880" s="1487">
        <f>'НЗ 2-экз'!V874</f>
        <v>0</v>
      </c>
      <c r="W880" s="1487">
        <f>'НЗ 2-экз'!W874</f>
        <v>0</v>
      </c>
      <c r="X880" s="1487">
        <f>'НЗ 2-экз'!X874</f>
        <v>0</v>
      </c>
      <c r="Y880" s="1487">
        <f>'НЗ 2-экз'!Y874</f>
        <v>0</v>
      </c>
      <c r="Z880" s="1487">
        <f>'НЗ 2-экз'!Z874</f>
        <v>0</v>
      </c>
      <c r="AA880" s="1487">
        <f>'НЗ 2-экз'!AA874</f>
        <v>0</v>
      </c>
      <c r="AB880" s="1487">
        <f>'НЗ 2-экз'!AB874</f>
        <v>0</v>
      </c>
      <c r="AC880" s="1487">
        <f>'НЗ 2-экз'!AC874</f>
        <v>0</v>
      </c>
      <c r="AD880" s="1487">
        <f>'НЗ 2-экз'!AD874</f>
        <v>0</v>
      </c>
      <c r="AE880" s="1488"/>
      <c r="AF880" s="1488"/>
      <c r="AG880" s="1488">
        <f t="shared" si="296"/>
        <v>0</v>
      </c>
      <c r="AH880" s="1488">
        <f t="shared" si="299"/>
        <v>0</v>
      </c>
      <c r="AI880" s="1488">
        <f t="shared" si="297"/>
        <v>0</v>
      </c>
      <c r="AJ880" s="1488">
        <f t="shared" si="300"/>
        <v>0</v>
      </c>
      <c r="AK880" s="1488">
        <f t="shared" si="301"/>
        <v>0</v>
      </c>
      <c r="AL880" s="1488">
        <f t="shared" si="298"/>
        <v>0</v>
      </c>
      <c r="AM880" s="1839"/>
    </row>
    <row r="881" spans="1:39" ht="11.25" hidden="1" customHeight="1" x14ac:dyDescent="0.2">
      <c r="A881" s="1425">
        <v>267</v>
      </c>
      <c r="B881" s="1051">
        <v>112</v>
      </c>
      <c r="C881" s="1487">
        <f>'НЗ 2-экз'!C875</f>
        <v>0</v>
      </c>
      <c r="D881" s="1487">
        <f>'НЗ 2-экз'!D875</f>
        <v>0</v>
      </c>
      <c r="E881" s="1487">
        <f>'НЗ 2-экз'!E875</f>
        <v>0</v>
      </c>
      <c r="F881" s="1487">
        <f>'НЗ 2-экз'!F875</f>
        <v>0</v>
      </c>
      <c r="G881" s="1487">
        <f>'НЗ 2-экз'!G875</f>
        <v>0</v>
      </c>
      <c r="H881" s="1487">
        <f>'НЗ 2-экз'!H875</f>
        <v>0</v>
      </c>
      <c r="I881" s="1487">
        <f>'НЗ 2-экз'!I875</f>
        <v>0</v>
      </c>
      <c r="J881" s="1487">
        <f>'НЗ 2-экз'!J875</f>
        <v>0</v>
      </c>
      <c r="K881" s="1487">
        <f>'НЗ 2-экз'!K875</f>
        <v>0</v>
      </c>
      <c r="L881" s="1487">
        <f>'НЗ 2-экз'!L875</f>
        <v>0</v>
      </c>
      <c r="M881" s="1487">
        <f>'НЗ 2-экз'!M875</f>
        <v>0</v>
      </c>
      <c r="N881" s="1487">
        <f>'НЗ 2-экз'!N875</f>
        <v>0</v>
      </c>
      <c r="O881" s="1487">
        <f>'НЗ 2-экз'!O875</f>
        <v>0</v>
      </c>
      <c r="P881" s="1487">
        <f>'НЗ 2-экз'!P875</f>
        <v>0</v>
      </c>
      <c r="Q881" s="1487">
        <f>'НЗ 2-экз'!Q875</f>
        <v>0</v>
      </c>
      <c r="R881" s="1487">
        <f>'НЗ 2-экз'!R875</f>
        <v>0</v>
      </c>
      <c r="S881" s="1487">
        <f>'НЗ 2-экз'!S875</f>
        <v>0</v>
      </c>
      <c r="T881" s="1487">
        <f>'НЗ 2-экз'!T875</f>
        <v>0</v>
      </c>
      <c r="U881" s="1487">
        <f>'НЗ 2-экз'!U875</f>
        <v>0</v>
      </c>
      <c r="V881" s="1487">
        <f>'НЗ 2-экз'!V875</f>
        <v>0</v>
      </c>
      <c r="W881" s="1487">
        <f>'НЗ 2-экз'!W875</f>
        <v>0</v>
      </c>
      <c r="X881" s="1487">
        <f>'НЗ 2-экз'!X875</f>
        <v>0</v>
      </c>
      <c r="Y881" s="1487">
        <f>'НЗ 2-экз'!Y875</f>
        <v>0</v>
      </c>
      <c r="Z881" s="1487">
        <f>'НЗ 2-экз'!Z875</f>
        <v>0</v>
      </c>
      <c r="AA881" s="1487">
        <f>'НЗ 2-экз'!AA875</f>
        <v>0</v>
      </c>
      <c r="AB881" s="1487">
        <f>'НЗ 2-экз'!AB875</f>
        <v>0</v>
      </c>
      <c r="AC881" s="1487">
        <f>'НЗ 2-экз'!AC875</f>
        <v>0</v>
      </c>
      <c r="AD881" s="1487">
        <f>'НЗ 2-экз'!AD875</f>
        <v>0</v>
      </c>
      <c r="AE881" s="1488"/>
      <c r="AF881" s="1488"/>
      <c r="AG881" s="1488">
        <f t="shared" si="296"/>
        <v>0</v>
      </c>
      <c r="AH881" s="1488">
        <f t="shared" si="299"/>
        <v>0</v>
      </c>
      <c r="AI881" s="1488">
        <f t="shared" si="297"/>
        <v>0</v>
      </c>
      <c r="AJ881" s="1488">
        <f t="shared" si="300"/>
        <v>0</v>
      </c>
      <c r="AK881" s="1488">
        <f t="shared" si="301"/>
        <v>0</v>
      </c>
      <c r="AL881" s="1488">
        <f t="shared" si="298"/>
        <v>0</v>
      </c>
      <c r="AM881" s="1839"/>
    </row>
    <row r="882" spans="1:39" ht="11.25" hidden="1" customHeight="1" x14ac:dyDescent="0.2">
      <c r="A882" s="1429">
        <v>291</v>
      </c>
      <c r="B882" s="1147">
        <v>851</v>
      </c>
      <c r="C882" s="1487">
        <f>'НЗ 2-экз'!C876</f>
        <v>0</v>
      </c>
      <c r="D882" s="1487">
        <f>'НЗ 2-экз'!D876</f>
        <v>0</v>
      </c>
      <c r="E882" s="1487">
        <f>'НЗ 2-экз'!E876</f>
        <v>0</v>
      </c>
      <c r="F882" s="1487">
        <f>'НЗ 2-экз'!F876</f>
        <v>0</v>
      </c>
      <c r="G882" s="1487">
        <f>'НЗ 2-экз'!G876</f>
        <v>0</v>
      </c>
      <c r="H882" s="1487">
        <f>'НЗ 2-экз'!H876</f>
        <v>0</v>
      </c>
      <c r="I882" s="1487">
        <f>'НЗ 2-экз'!I876</f>
        <v>0</v>
      </c>
      <c r="J882" s="1487">
        <f>'НЗ 2-экз'!J876</f>
        <v>0</v>
      </c>
      <c r="K882" s="1487">
        <f>'НЗ 2-экз'!K876</f>
        <v>0</v>
      </c>
      <c r="L882" s="1487">
        <f>'НЗ 2-экз'!L876</f>
        <v>0</v>
      </c>
      <c r="M882" s="1487">
        <f>'НЗ 2-экз'!M876</f>
        <v>0</v>
      </c>
      <c r="N882" s="1487">
        <f>'НЗ 2-экз'!N876</f>
        <v>0</v>
      </c>
      <c r="O882" s="1487">
        <f>'НЗ 2-экз'!O876</f>
        <v>0</v>
      </c>
      <c r="P882" s="1487">
        <f>'НЗ 2-экз'!P876</f>
        <v>0</v>
      </c>
      <c r="Q882" s="1487">
        <f>'НЗ 2-экз'!Q876</f>
        <v>0</v>
      </c>
      <c r="R882" s="1487">
        <f>'НЗ 2-экз'!R876</f>
        <v>0</v>
      </c>
      <c r="S882" s="1487">
        <f>'НЗ 2-экз'!S876</f>
        <v>0</v>
      </c>
      <c r="T882" s="1487">
        <f>'НЗ 2-экз'!T876</f>
        <v>0</v>
      </c>
      <c r="U882" s="1487">
        <f>'НЗ 2-экз'!U876</f>
        <v>0</v>
      </c>
      <c r="V882" s="1487">
        <f>'НЗ 2-экз'!V876</f>
        <v>0</v>
      </c>
      <c r="W882" s="1487">
        <f>'НЗ 2-экз'!W876</f>
        <v>0</v>
      </c>
      <c r="X882" s="1487">
        <f>'НЗ 2-экз'!X876</f>
        <v>0</v>
      </c>
      <c r="Y882" s="1487">
        <f>'НЗ 2-экз'!Y876</f>
        <v>0</v>
      </c>
      <c r="Z882" s="1487">
        <f>'НЗ 2-экз'!Z876</f>
        <v>0</v>
      </c>
      <c r="AA882" s="1487">
        <f>'НЗ 2-экз'!AA876</f>
        <v>0</v>
      </c>
      <c r="AB882" s="1487">
        <f>'НЗ 2-экз'!AB876</f>
        <v>0</v>
      </c>
      <c r="AC882" s="1487">
        <f>'НЗ 2-экз'!AC876</f>
        <v>0</v>
      </c>
      <c r="AD882" s="1487">
        <f>'НЗ 2-экз'!AD876</f>
        <v>0</v>
      </c>
      <c r="AE882" s="1488"/>
      <c r="AF882" s="1488"/>
      <c r="AG882" s="1488">
        <f t="shared" si="296"/>
        <v>0</v>
      </c>
      <c r="AH882" s="1488">
        <f t="shared" si="299"/>
        <v>0</v>
      </c>
      <c r="AI882" s="1488">
        <f t="shared" si="297"/>
        <v>0</v>
      </c>
      <c r="AJ882" s="1488">
        <f t="shared" si="300"/>
        <v>0</v>
      </c>
      <c r="AK882" s="1488">
        <f t="shared" si="301"/>
        <v>0</v>
      </c>
      <c r="AL882" s="1488">
        <f t="shared" si="298"/>
        <v>0</v>
      </c>
      <c r="AM882" s="1839"/>
    </row>
    <row r="883" spans="1:39" ht="11.25" hidden="1" customHeight="1" x14ac:dyDescent="0.2">
      <c r="A883" s="1429">
        <v>291</v>
      </c>
      <c r="B883" s="1147">
        <v>851</v>
      </c>
      <c r="C883" s="1487">
        <f>'НЗ 2-экз'!C877</f>
        <v>0</v>
      </c>
      <c r="D883" s="1487">
        <f>'НЗ 2-экз'!D877</f>
        <v>0</v>
      </c>
      <c r="E883" s="1487">
        <f>'НЗ 2-экз'!E877</f>
        <v>0</v>
      </c>
      <c r="F883" s="1487">
        <f>'НЗ 2-экз'!F877</f>
        <v>0</v>
      </c>
      <c r="G883" s="1487">
        <f>'НЗ 2-экз'!G877</f>
        <v>0</v>
      </c>
      <c r="H883" s="1487">
        <f>'НЗ 2-экз'!H877</f>
        <v>0</v>
      </c>
      <c r="I883" s="1487">
        <f>'НЗ 2-экз'!I877</f>
        <v>0</v>
      </c>
      <c r="J883" s="1487">
        <f>'НЗ 2-экз'!J877</f>
        <v>0</v>
      </c>
      <c r="K883" s="1487">
        <f>'НЗ 2-экз'!K877</f>
        <v>0</v>
      </c>
      <c r="L883" s="1487">
        <f>'НЗ 2-экз'!L877</f>
        <v>0</v>
      </c>
      <c r="M883" s="1487">
        <f>'НЗ 2-экз'!M877</f>
        <v>0</v>
      </c>
      <c r="N883" s="1487">
        <f>'НЗ 2-экз'!N877</f>
        <v>0</v>
      </c>
      <c r="O883" s="1487">
        <f>'НЗ 2-экз'!O877</f>
        <v>0</v>
      </c>
      <c r="P883" s="1487">
        <f>'НЗ 2-экз'!P877</f>
        <v>0</v>
      </c>
      <c r="Q883" s="1487">
        <f>'НЗ 2-экз'!Q877</f>
        <v>0</v>
      </c>
      <c r="R883" s="1487">
        <f>'НЗ 2-экз'!R877</f>
        <v>0</v>
      </c>
      <c r="S883" s="1487">
        <f>'НЗ 2-экз'!S877</f>
        <v>0</v>
      </c>
      <c r="T883" s="1487">
        <f>'НЗ 2-экз'!T877</f>
        <v>0</v>
      </c>
      <c r="U883" s="1487">
        <f>'НЗ 2-экз'!U877</f>
        <v>0</v>
      </c>
      <c r="V883" s="1487">
        <f>'НЗ 2-экз'!V877</f>
        <v>0</v>
      </c>
      <c r="W883" s="1487">
        <f>'НЗ 2-экз'!W877</f>
        <v>0</v>
      </c>
      <c r="X883" s="1487">
        <f>'НЗ 2-экз'!X877</f>
        <v>0</v>
      </c>
      <c r="Y883" s="1487">
        <f>'НЗ 2-экз'!Y877</f>
        <v>0</v>
      </c>
      <c r="Z883" s="1487">
        <f>'НЗ 2-экз'!Z877</f>
        <v>0</v>
      </c>
      <c r="AA883" s="1487">
        <f>'НЗ 2-экз'!AA877</f>
        <v>0</v>
      </c>
      <c r="AB883" s="1487">
        <f>'НЗ 2-экз'!AB877</f>
        <v>0</v>
      </c>
      <c r="AC883" s="1487">
        <f>'НЗ 2-экз'!AC877</f>
        <v>0</v>
      </c>
      <c r="AD883" s="1487">
        <f>'НЗ 2-экз'!AD877</f>
        <v>0</v>
      </c>
      <c r="AE883" s="1488"/>
      <c r="AF883" s="1488"/>
      <c r="AG883" s="1488">
        <f t="shared" si="296"/>
        <v>0</v>
      </c>
      <c r="AH883" s="1488">
        <f t="shared" si="299"/>
        <v>0</v>
      </c>
      <c r="AI883" s="1488">
        <f t="shared" si="297"/>
        <v>0</v>
      </c>
      <c r="AJ883" s="1488">
        <f t="shared" si="300"/>
        <v>0</v>
      </c>
      <c r="AK883" s="1488">
        <f t="shared" si="301"/>
        <v>0</v>
      </c>
      <c r="AL883" s="1488">
        <f t="shared" si="298"/>
        <v>0</v>
      </c>
      <c r="AM883" s="1839"/>
    </row>
    <row r="884" spans="1:39" ht="11.25" hidden="1" customHeight="1" x14ac:dyDescent="0.2">
      <c r="A884" s="1429">
        <v>291</v>
      </c>
      <c r="B884" s="1049">
        <v>852</v>
      </c>
      <c r="C884" s="1487">
        <f>'НЗ 2-экз'!C878</f>
        <v>0</v>
      </c>
      <c r="D884" s="1487">
        <f>'НЗ 2-экз'!D878</f>
        <v>0</v>
      </c>
      <c r="E884" s="1487">
        <f>'НЗ 2-экз'!E878</f>
        <v>0</v>
      </c>
      <c r="F884" s="1487">
        <f>'НЗ 2-экз'!F878</f>
        <v>0</v>
      </c>
      <c r="G884" s="1487">
        <f>'НЗ 2-экз'!G878</f>
        <v>0</v>
      </c>
      <c r="H884" s="1487">
        <f>'НЗ 2-экз'!H878</f>
        <v>0</v>
      </c>
      <c r="I884" s="1487">
        <f>'НЗ 2-экз'!I878</f>
        <v>0</v>
      </c>
      <c r="J884" s="1487">
        <f>'НЗ 2-экз'!J878</f>
        <v>0</v>
      </c>
      <c r="K884" s="1487">
        <f>'НЗ 2-экз'!K878</f>
        <v>0</v>
      </c>
      <c r="L884" s="1487">
        <f>'НЗ 2-экз'!L878</f>
        <v>0</v>
      </c>
      <c r="M884" s="1487">
        <f>'НЗ 2-экз'!M878</f>
        <v>0</v>
      </c>
      <c r="N884" s="1487">
        <f>'НЗ 2-экз'!N878</f>
        <v>0</v>
      </c>
      <c r="O884" s="1487">
        <f>'НЗ 2-экз'!O878</f>
        <v>0</v>
      </c>
      <c r="P884" s="1487">
        <f>'НЗ 2-экз'!P878</f>
        <v>0</v>
      </c>
      <c r="Q884" s="1487">
        <f>'НЗ 2-экз'!Q878</f>
        <v>0</v>
      </c>
      <c r="R884" s="1487">
        <f>'НЗ 2-экз'!R878</f>
        <v>0</v>
      </c>
      <c r="S884" s="1487">
        <f>'НЗ 2-экз'!S878</f>
        <v>0</v>
      </c>
      <c r="T884" s="1487">
        <f>'НЗ 2-экз'!T878</f>
        <v>0</v>
      </c>
      <c r="U884" s="1487">
        <f>'НЗ 2-экз'!U878</f>
        <v>0</v>
      </c>
      <c r="V884" s="1487">
        <f>'НЗ 2-экз'!V878</f>
        <v>0</v>
      </c>
      <c r="W884" s="1487">
        <f>'НЗ 2-экз'!W878</f>
        <v>0</v>
      </c>
      <c r="X884" s="1487">
        <f>'НЗ 2-экз'!X878</f>
        <v>0</v>
      </c>
      <c r="Y884" s="1487">
        <f>'НЗ 2-экз'!Y878</f>
        <v>0</v>
      </c>
      <c r="Z884" s="1487">
        <f>'НЗ 2-экз'!Z878</f>
        <v>0</v>
      </c>
      <c r="AA884" s="1487">
        <f>'НЗ 2-экз'!AA878</f>
        <v>0</v>
      </c>
      <c r="AB884" s="1487">
        <f>'НЗ 2-экз'!AB878</f>
        <v>0</v>
      </c>
      <c r="AC884" s="1487">
        <f>'НЗ 2-экз'!AC878</f>
        <v>0</v>
      </c>
      <c r="AD884" s="1487">
        <f>'НЗ 2-экз'!AD878</f>
        <v>0</v>
      </c>
      <c r="AE884" s="1488"/>
      <c r="AF884" s="1488"/>
      <c r="AG884" s="1488">
        <f t="shared" si="296"/>
        <v>0</v>
      </c>
      <c r="AH884" s="1488">
        <f t="shared" si="299"/>
        <v>0</v>
      </c>
      <c r="AI884" s="1488">
        <f t="shared" si="297"/>
        <v>0</v>
      </c>
      <c r="AJ884" s="1488">
        <f t="shared" si="300"/>
        <v>0</v>
      </c>
      <c r="AK884" s="1488">
        <f t="shared" si="301"/>
        <v>0</v>
      </c>
      <c r="AL884" s="1488">
        <f t="shared" si="298"/>
        <v>0</v>
      </c>
      <c r="AM884" s="1839"/>
    </row>
    <row r="885" spans="1:39" ht="11.25" hidden="1" customHeight="1" x14ac:dyDescent="0.2">
      <c r="A885" s="1429">
        <v>291</v>
      </c>
      <c r="B885" s="1147">
        <v>853</v>
      </c>
      <c r="C885" s="1487">
        <f>'НЗ 2-экз'!C879</f>
        <v>0</v>
      </c>
      <c r="D885" s="1487">
        <f>'НЗ 2-экз'!D879</f>
        <v>0</v>
      </c>
      <c r="E885" s="1487">
        <f>'НЗ 2-экз'!E879</f>
        <v>0</v>
      </c>
      <c r="F885" s="1487">
        <f>'НЗ 2-экз'!F879</f>
        <v>0</v>
      </c>
      <c r="G885" s="1487">
        <f>'НЗ 2-экз'!G879</f>
        <v>0</v>
      </c>
      <c r="H885" s="1487">
        <f>'НЗ 2-экз'!H879</f>
        <v>0</v>
      </c>
      <c r="I885" s="1487">
        <f>'НЗ 2-экз'!I879</f>
        <v>0</v>
      </c>
      <c r="J885" s="1487">
        <f>'НЗ 2-экз'!J879</f>
        <v>0</v>
      </c>
      <c r="K885" s="1487">
        <f>'НЗ 2-экз'!K879</f>
        <v>0</v>
      </c>
      <c r="L885" s="1487">
        <f>'НЗ 2-экз'!L879</f>
        <v>0</v>
      </c>
      <c r="M885" s="1487">
        <f>'НЗ 2-экз'!M879</f>
        <v>0</v>
      </c>
      <c r="N885" s="1487">
        <f>'НЗ 2-экз'!N879</f>
        <v>0</v>
      </c>
      <c r="O885" s="1487">
        <f>'НЗ 2-экз'!O879</f>
        <v>0</v>
      </c>
      <c r="P885" s="1487">
        <f>'НЗ 2-экз'!P879</f>
        <v>0</v>
      </c>
      <c r="Q885" s="1487">
        <f>'НЗ 2-экз'!Q879</f>
        <v>0</v>
      </c>
      <c r="R885" s="1487">
        <f>'НЗ 2-экз'!R879</f>
        <v>0</v>
      </c>
      <c r="S885" s="1487">
        <f>'НЗ 2-экз'!S879</f>
        <v>0</v>
      </c>
      <c r="T885" s="1487">
        <f>'НЗ 2-экз'!T879</f>
        <v>0</v>
      </c>
      <c r="U885" s="1487">
        <f>'НЗ 2-экз'!U879</f>
        <v>0</v>
      </c>
      <c r="V885" s="1487">
        <f>'НЗ 2-экз'!V879</f>
        <v>0</v>
      </c>
      <c r="W885" s="1487">
        <f>'НЗ 2-экз'!W879</f>
        <v>0</v>
      </c>
      <c r="X885" s="1487">
        <f>'НЗ 2-экз'!X879</f>
        <v>0</v>
      </c>
      <c r="Y885" s="1487">
        <f>'НЗ 2-экз'!Y879</f>
        <v>0</v>
      </c>
      <c r="Z885" s="1487">
        <f>'НЗ 2-экз'!Z879</f>
        <v>0</v>
      </c>
      <c r="AA885" s="1487">
        <f>'НЗ 2-экз'!AA879</f>
        <v>0</v>
      </c>
      <c r="AB885" s="1487">
        <f>'НЗ 2-экз'!AB879</f>
        <v>0</v>
      </c>
      <c r="AC885" s="1487">
        <f>'НЗ 2-экз'!AC879</f>
        <v>0</v>
      </c>
      <c r="AD885" s="1487">
        <f>'НЗ 2-экз'!AD879</f>
        <v>0</v>
      </c>
      <c r="AE885" s="1488"/>
      <c r="AF885" s="1488"/>
      <c r="AG885" s="1488">
        <f t="shared" si="296"/>
        <v>0</v>
      </c>
      <c r="AH885" s="1488">
        <f t="shared" si="299"/>
        <v>0</v>
      </c>
      <c r="AI885" s="1488">
        <f t="shared" si="297"/>
        <v>0</v>
      </c>
      <c r="AJ885" s="1488">
        <f t="shared" si="300"/>
        <v>0</v>
      </c>
      <c r="AK885" s="1488">
        <f t="shared" si="301"/>
        <v>0</v>
      </c>
      <c r="AL885" s="1488">
        <f t="shared" si="298"/>
        <v>0</v>
      </c>
      <c r="AM885" s="1839"/>
    </row>
    <row r="886" spans="1:39" ht="11.25" hidden="1" customHeight="1" x14ac:dyDescent="0.2">
      <c r="A886" s="1429">
        <v>292</v>
      </c>
      <c r="B886" s="1049">
        <v>853</v>
      </c>
      <c r="C886" s="1487">
        <f>'НЗ 2-экз'!C880</f>
        <v>0</v>
      </c>
      <c r="D886" s="1487">
        <f>'НЗ 2-экз'!D880</f>
        <v>0</v>
      </c>
      <c r="E886" s="1487">
        <f>'НЗ 2-экз'!E880</f>
        <v>0</v>
      </c>
      <c r="F886" s="1487">
        <f>'НЗ 2-экз'!F880</f>
        <v>0</v>
      </c>
      <c r="G886" s="1487">
        <f>'НЗ 2-экз'!G880</f>
        <v>0</v>
      </c>
      <c r="H886" s="1487">
        <f>'НЗ 2-экз'!H880</f>
        <v>0</v>
      </c>
      <c r="I886" s="1487">
        <f>'НЗ 2-экз'!I880</f>
        <v>0</v>
      </c>
      <c r="J886" s="1487">
        <f>'НЗ 2-экз'!J880</f>
        <v>0</v>
      </c>
      <c r="K886" s="1487">
        <f>'НЗ 2-экз'!K880</f>
        <v>0</v>
      </c>
      <c r="L886" s="1487">
        <f>'НЗ 2-экз'!L880</f>
        <v>0</v>
      </c>
      <c r="M886" s="1487">
        <f>'НЗ 2-экз'!M880</f>
        <v>0</v>
      </c>
      <c r="N886" s="1487">
        <f>'НЗ 2-экз'!N880</f>
        <v>0</v>
      </c>
      <c r="O886" s="1487">
        <f>'НЗ 2-экз'!O880</f>
        <v>0</v>
      </c>
      <c r="P886" s="1487">
        <f>'НЗ 2-экз'!P880</f>
        <v>0</v>
      </c>
      <c r="Q886" s="1487">
        <f>'НЗ 2-экз'!Q880</f>
        <v>0</v>
      </c>
      <c r="R886" s="1487">
        <f>'НЗ 2-экз'!R880</f>
        <v>0</v>
      </c>
      <c r="S886" s="1487">
        <f>'НЗ 2-экз'!S880</f>
        <v>0</v>
      </c>
      <c r="T886" s="1487">
        <f>'НЗ 2-экз'!T880</f>
        <v>0</v>
      </c>
      <c r="U886" s="1487">
        <f>'НЗ 2-экз'!U880</f>
        <v>0</v>
      </c>
      <c r="V886" s="1487">
        <f>'НЗ 2-экз'!V880</f>
        <v>0</v>
      </c>
      <c r="W886" s="1487">
        <f>'НЗ 2-экз'!W880</f>
        <v>0</v>
      </c>
      <c r="X886" s="1487">
        <f>'НЗ 2-экз'!X880</f>
        <v>0</v>
      </c>
      <c r="Y886" s="1487">
        <f>'НЗ 2-экз'!Y880</f>
        <v>0</v>
      </c>
      <c r="Z886" s="1487">
        <f>'НЗ 2-экз'!Z880</f>
        <v>0</v>
      </c>
      <c r="AA886" s="1487">
        <f>'НЗ 2-экз'!AA880</f>
        <v>0</v>
      </c>
      <c r="AB886" s="1487">
        <f>'НЗ 2-экз'!AB880</f>
        <v>0</v>
      </c>
      <c r="AC886" s="1487">
        <f>'НЗ 2-экз'!AC880</f>
        <v>0</v>
      </c>
      <c r="AD886" s="1487">
        <f>'НЗ 2-экз'!AD880</f>
        <v>0</v>
      </c>
      <c r="AE886" s="1488"/>
      <c r="AF886" s="1488"/>
      <c r="AG886" s="1488">
        <f t="shared" si="296"/>
        <v>0</v>
      </c>
      <c r="AH886" s="1488">
        <f t="shared" si="299"/>
        <v>0</v>
      </c>
      <c r="AI886" s="1488">
        <f t="shared" si="297"/>
        <v>0</v>
      </c>
      <c r="AJ886" s="1488">
        <f t="shared" si="300"/>
        <v>0</v>
      </c>
      <c r="AK886" s="1488">
        <f t="shared" si="301"/>
        <v>0</v>
      </c>
      <c r="AL886" s="1488">
        <f t="shared" si="298"/>
        <v>0</v>
      </c>
      <c r="AM886" s="1839"/>
    </row>
    <row r="887" spans="1:39" ht="11.25" hidden="1" customHeight="1" x14ac:dyDescent="0.2">
      <c r="A887" s="1429">
        <v>293</v>
      </c>
      <c r="B887" s="1049">
        <v>851</v>
      </c>
      <c r="C887" s="1487">
        <f>'НЗ 2-экз'!C881</f>
        <v>0</v>
      </c>
      <c r="D887" s="1487">
        <f>'НЗ 2-экз'!D881</f>
        <v>0</v>
      </c>
      <c r="E887" s="1487">
        <f>'НЗ 2-экз'!E881</f>
        <v>0</v>
      </c>
      <c r="F887" s="1487">
        <f>'НЗ 2-экз'!F881</f>
        <v>0</v>
      </c>
      <c r="G887" s="1487">
        <f>'НЗ 2-экз'!G881</f>
        <v>0</v>
      </c>
      <c r="H887" s="1487">
        <f>'НЗ 2-экз'!H881</f>
        <v>0</v>
      </c>
      <c r="I887" s="1487">
        <f>'НЗ 2-экз'!I881</f>
        <v>0</v>
      </c>
      <c r="J887" s="1487">
        <f>'НЗ 2-экз'!J881</f>
        <v>0</v>
      </c>
      <c r="K887" s="1487">
        <f>'НЗ 2-экз'!K881</f>
        <v>0</v>
      </c>
      <c r="L887" s="1487">
        <f>'НЗ 2-экз'!L881</f>
        <v>0</v>
      </c>
      <c r="M887" s="1487">
        <f>'НЗ 2-экз'!M881</f>
        <v>0</v>
      </c>
      <c r="N887" s="1487">
        <f>'НЗ 2-экз'!N881</f>
        <v>0</v>
      </c>
      <c r="O887" s="1487">
        <f>'НЗ 2-экз'!O881</f>
        <v>0</v>
      </c>
      <c r="P887" s="1487">
        <f>'НЗ 2-экз'!P881</f>
        <v>0</v>
      </c>
      <c r="Q887" s="1487">
        <f>'НЗ 2-экз'!Q881</f>
        <v>0</v>
      </c>
      <c r="R887" s="1487">
        <f>'НЗ 2-экз'!R881</f>
        <v>0</v>
      </c>
      <c r="S887" s="1487">
        <f>'НЗ 2-экз'!S881</f>
        <v>0</v>
      </c>
      <c r="T887" s="1487">
        <f>'НЗ 2-экз'!T881</f>
        <v>0</v>
      </c>
      <c r="U887" s="1487">
        <f>'НЗ 2-экз'!U881</f>
        <v>0</v>
      </c>
      <c r="V887" s="1487">
        <f>'НЗ 2-экз'!V881</f>
        <v>0</v>
      </c>
      <c r="W887" s="1487">
        <f>'НЗ 2-экз'!W881</f>
        <v>0</v>
      </c>
      <c r="X887" s="1487">
        <f>'НЗ 2-экз'!X881</f>
        <v>0</v>
      </c>
      <c r="Y887" s="1487">
        <f>'НЗ 2-экз'!Y881</f>
        <v>0</v>
      </c>
      <c r="Z887" s="1487">
        <f>'НЗ 2-экз'!Z881</f>
        <v>0</v>
      </c>
      <c r="AA887" s="1487">
        <f>'НЗ 2-экз'!AA881</f>
        <v>0</v>
      </c>
      <c r="AB887" s="1487">
        <f>'НЗ 2-экз'!AB881</f>
        <v>0</v>
      </c>
      <c r="AC887" s="1487">
        <f>'НЗ 2-экз'!AC881</f>
        <v>0</v>
      </c>
      <c r="AD887" s="1487">
        <f>'НЗ 2-экз'!AD881</f>
        <v>0</v>
      </c>
      <c r="AE887" s="1488"/>
      <c r="AF887" s="1488"/>
      <c r="AG887" s="1488">
        <f t="shared" si="296"/>
        <v>0</v>
      </c>
      <c r="AH887" s="1488">
        <f t="shared" si="299"/>
        <v>0</v>
      </c>
      <c r="AI887" s="1488">
        <f t="shared" si="297"/>
        <v>0</v>
      </c>
      <c r="AJ887" s="1488">
        <f t="shared" si="300"/>
        <v>0</v>
      </c>
      <c r="AK887" s="1488">
        <f t="shared" si="301"/>
        <v>0</v>
      </c>
      <c r="AL887" s="1488">
        <f t="shared" si="298"/>
        <v>0</v>
      </c>
      <c r="AM887" s="1839"/>
    </row>
    <row r="888" spans="1:39" ht="11.25" hidden="1" customHeight="1" x14ac:dyDescent="0.2">
      <c r="A888" s="1429">
        <v>293</v>
      </c>
      <c r="B888" s="1049">
        <v>853</v>
      </c>
      <c r="C888" s="1487">
        <f>'НЗ 2-экз'!C882</f>
        <v>0</v>
      </c>
      <c r="D888" s="1487">
        <f>'НЗ 2-экз'!D882</f>
        <v>0</v>
      </c>
      <c r="E888" s="1487">
        <f>'НЗ 2-экз'!E882</f>
        <v>0</v>
      </c>
      <c r="F888" s="1487">
        <f>'НЗ 2-экз'!F882</f>
        <v>0</v>
      </c>
      <c r="G888" s="1487">
        <f>'НЗ 2-экз'!G882</f>
        <v>0</v>
      </c>
      <c r="H888" s="1487">
        <f>'НЗ 2-экз'!H882</f>
        <v>0</v>
      </c>
      <c r="I888" s="1487">
        <f>'НЗ 2-экз'!I882</f>
        <v>0</v>
      </c>
      <c r="J888" s="1487">
        <f>'НЗ 2-экз'!J882</f>
        <v>0</v>
      </c>
      <c r="K888" s="1487">
        <f>'НЗ 2-экз'!K882</f>
        <v>0</v>
      </c>
      <c r="L888" s="1487">
        <f>'НЗ 2-экз'!L882</f>
        <v>0</v>
      </c>
      <c r="M888" s="1487">
        <f>'НЗ 2-экз'!M882</f>
        <v>0</v>
      </c>
      <c r="N888" s="1487">
        <f>'НЗ 2-экз'!N882</f>
        <v>0</v>
      </c>
      <c r="O888" s="1487">
        <f>'НЗ 2-экз'!O882</f>
        <v>0</v>
      </c>
      <c r="P888" s="1487">
        <f>'НЗ 2-экз'!P882</f>
        <v>0</v>
      </c>
      <c r="Q888" s="1487">
        <f>'НЗ 2-экз'!Q882</f>
        <v>0</v>
      </c>
      <c r="R888" s="1487">
        <f>'НЗ 2-экз'!R882</f>
        <v>0</v>
      </c>
      <c r="S888" s="1487">
        <f>'НЗ 2-экз'!S882</f>
        <v>0</v>
      </c>
      <c r="T888" s="1487">
        <f>'НЗ 2-экз'!T882</f>
        <v>0</v>
      </c>
      <c r="U888" s="1487">
        <f>'НЗ 2-экз'!U882</f>
        <v>0</v>
      </c>
      <c r="V888" s="1487">
        <f>'НЗ 2-экз'!V882</f>
        <v>0</v>
      </c>
      <c r="W888" s="1487">
        <f>'НЗ 2-экз'!W882</f>
        <v>0</v>
      </c>
      <c r="X888" s="1487">
        <f>'НЗ 2-экз'!X882</f>
        <v>0</v>
      </c>
      <c r="Y888" s="1487">
        <f>'НЗ 2-экз'!Y882</f>
        <v>0</v>
      </c>
      <c r="Z888" s="1487">
        <f>'НЗ 2-экз'!Z882</f>
        <v>0</v>
      </c>
      <c r="AA888" s="1487">
        <f>'НЗ 2-экз'!AA882</f>
        <v>0</v>
      </c>
      <c r="AB888" s="1487">
        <f>'НЗ 2-экз'!AB882</f>
        <v>0</v>
      </c>
      <c r="AC888" s="1487">
        <f>'НЗ 2-экз'!AC882</f>
        <v>0</v>
      </c>
      <c r="AD888" s="1487">
        <f>'НЗ 2-экз'!AD882</f>
        <v>0</v>
      </c>
      <c r="AE888" s="1488"/>
      <c r="AF888" s="1488"/>
      <c r="AG888" s="1488">
        <f t="shared" si="296"/>
        <v>0</v>
      </c>
      <c r="AH888" s="1488">
        <f t="shared" si="299"/>
        <v>0</v>
      </c>
      <c r="AI888" s="1488">
        <f t="shared" si="297"/>
        <v>0</v>
      </c>
      <c r="AJ888" s="1488">
        <f t="shared" si="300"/>
        <v>0</v>
      </c>
      <c r="AK888" s="1488">
        <f t="shared" si="301"/>
        <v>0</v>
      </c>
      <c r="AL888" s="1488">
        <f t="shared" si="298"/>
        <v>0</v>
      </c>
      <c r="AM888" s="1839"/>
    </row>
    <row r="889" spans="1:39" ht="11.25" hidden="1" customHeight="1" x14ac:dyDescent="0.2">
      <c r="A889" s="1429">
        <v>296</v>
      </c>
      <c r="B889" s="1049">
        <v>244</v>
      </c>
      <c r="C889" s="1487">
        <f>'НЗ 2-экз'!C883</f>
        <v>0</v>
      </c>
      <c r="D889" s="1487">
        <f>'НЗ 2-экз'!D883</f>
        <v>0</v>
      </c>
      <c r="E889" s="1487">
        <f>'НЗ 2-экз'!E883</f>
        <v>0</v>
      </c>
      <c r="F889" s="1487">
        <f>'НЗ 2-экз'!F883</f>
        <v>0</v>
      </c>
      <c r="G889" s="1487">
        <f>'НЗ 2-экз'!G883</f>
        <v>0</v>
      </c>
      <c r="H889" s="1487">
        <f>'НЗ 2-экз'!H883</f>
        <v>0</v>
      </c>
      <c r="I889" s="1487">
        <f>'НЗ 2-экз'!I883</f>
        <v>0</v>
      </c>
      <c r="J889" s="1487">
        <f>'НЗ 2-экз'!J883</f>
        <v>0</v>
      </c>
      <c r="K889" s="1487">
        <f>'НЗ 2-экз'!K883</f>
        <v>0</v>
      </c>
      <c r="L889" s="1487">
        <f>'НЗ 2-экз'!L883</f>
        <v>0</v>
      </c>
      <c r="M889" s="1487">
        <f>'НЗ 2-экз'!M883</f>
        <v>0</v>
      </c>
      <c r="N889" s="1487">
        <f>'НЗ 2-экз'!N883</f>
        <v>0</v>
      </c>
      <c r="O889" s="1487">
        <f>'НЗ 2-экз'!O883</f>
        <v>0</v>
      </c>
      <c r="P889" s="1487">
        <f>'НЗ 2-экз'!P883</f>
        <v>0</v>
      </c>
      <c r="Q889" s="1487">
        <f>'НЗ 2-экз'!Q883</f>
        <v>0</v>
      </c>
      <c r="R889" s="1487">
        <f>'НЗ 2-экз'!R883</f>
        <v>0</v>
      </c>
      <c r="S889" s="1487">
        <f>'НЗ 2-экз'!S883</f>
        <v>0</v>
      </c>
      <c r="T889" s="1487">
        <f>'НЗ 2-экз'!T883</f>
        <v>0</v>
      </c>
      <c r="U889" s="1487">
        <f>'НЗ 2-экз'!U883</f>
        <v>0</v>
      </c>
      <c r="V889" s="1487">
        <f>'НЗ 2-экз'!V883</f>
        <v>0</v>
      </c>
      <c r="W889" s="1487">
        <f>'НЗ 2-экз'!W883</f>
        <v>0</v>
      </c>
      <c r="X889" s="1487">
        <f>'НЗ 2-экз'!X883</f>
        <v>0</v>
      </c>
      <c r="Y889" s="1487">
        <f>'НЗ 2-экз'!Y883</f>
        <v>0</v>
      </c>
      <c r="Z889" s="1487">
        <f>'НЗ 2-экз'!Z883</f>
        <v>0</v>
      </c>
      <c r="AA889" s="1487">
        <f>'НЗ 2-экз'!AA883</f>
        <v>0</v>
      </c>
      <c r="AB889" s="1487">
        <f>'НЗ 2-экз'!AB883</f>
        <v>0</v>
      </c>
      <c r="AC889" s="1487">
        <f>'НЗ 2-экз'!AC883</f>
        <v>0</v>
      </c>
      <c r="AD889" s="1487">
        <f>'НЗ 2-экз'!AD883</f>
        <v>0</v>
      </c>
      <c r="AE889" s="1488"/>
      <c r="AF889" s="1488"/>
      <c r="AG889" s="1488">
        <f t="shared" si="296"/>
        <v>0</v>
      </c>
      <c r="AH889" s="1488">
        <f t="shared" si="299"/>
        <v>0</v>
      </c>
      <c r="AI889" s="1488">
        <f t="shared" si="297"/>
        <v>0</v>
      </c>
      <c r="AJ889" s="1488">
        <f t="shared" si="300"/>
        <v>0</v>
      </c>
      <c r="AK889" s="1488">
        <f t="shared" si="301"/>
        <v>0</v>
      </c>
      <c r="AL889" s="1488">
        <f t="shared" si="298"/>
        <v>0</v>
      </c>
      <c r="AM889" s="1839"/>
    </row>
    <row r="890" spans="1:39" ht="11.25" hidden="1" customHeight="1" x14ac:dyDescent="0.2">
      <c r="A890" s="1429">
        <v>296</v>
      </c>
      <c r="B890" s="1049">
        <v>340</v>
      </c>
      <c r="C890" s="1487">
        <f>'НЗ 2-экз'!C884</f>
        <v>0</v>
      </c>
      <c r="D890" s="1487">
        <f>'НЗ 2-экз'!D884</f>
        <v>0</v>
      </c>
      <c r="E890" s="1487">
        <f>'НЗ 2-экз'!E884</f>
        <v>0</v>
      </c>
      <c r="F890" s="1487">
        <f>'НЗ 2-экз'!F884</f>
        <v>0</v>
      </c>
      <c r="G890" s="1487">
        <f>'НЗ 2-экз'!G884</f>
        <v>0</v>
      </c>
      <c r="H890" s="1487">
        <f>'НЗ 2-экз'!H884</f>
        <v>0</v>
      </c>
      <c r="I890" s="1487">
        <f>'НЗ 2-экз'!I884</f>
        <v>0</v>
      </c>
      <c r="J890" s="1487">
        <f>'НЗ 2-экз'!J884</f>
        <v>0</v>
      </c>
      <c r="K890" s="1487">
        <f>'НЗ 2-экз'!K884</f>
        <v>0</v>
      </c>
      <c r="L890" s="1487">
        <f>'НЗ 2-экз'!L884</f>
        <v>0</v>
      </c>
      <c r="M890" s="1487">
        <f>'НЗ 2-экз'!M884</f>
        <v>0</v>
      </c>
      <c r="N890" s="1487">
        <f>'НЗ 2-экз'!N884</f>
        <v>0</v>
      </c>
      <c r="O890" s="1487">
        <f>'НЗ 2-экз'!O884</f>
        <v>0</v>
      </c>
      <c r="P890" s="1487">
        <f>'НЗ 2-экз'!P884</f>
        <v>0</v>
      </c>
      <c r="Q890" s="1487">
        <f>'НЗ 2-экз'!Q884</f>
        <v>0</v>
      </c>
      <c r="R890" s="1487">
        <f>'НЗ 2-экз'!R884</f>
        <v>0</v>
      </c>
      <c r="S890" s="1487">
        <f>'НЗ 2-экз'!S884</f>
        <v>0</v>
      </c>
      <c r="T890" s="1487">
        <f>'НЗ 2-экз'!T884</f>
        <v>0</v>
      </c>
      <c r="U890" s="1487">
        <f>'НЗ 2-экз'!U884</f>
        <v>0</v>
      </c>
      <c r="V890" s="1487">
        <f>'НЗ 2-экз'!V884</f>
        <v>0</v>
      </c>
      <c r="W890" s="1487">
        <f>'НЗ 2-экз'!W884</f>
        <v>0</v>
      </c>
      <c r="X890" s="1487">
        <f>'НЗ 2-экз'!X884</f>
        <v>0</v>
      </c>
      <c r="Y890" s="1487">
        <f>'НЗ 2-экз'!Y884</f>
        <v>0</v>
      </c>
      <c r="Z890" s="1487">
        <f>'НЗ 2-экз'!Z884</f>
        <v>0</v>
      </c>
      <c r="AA890" s="1487">
        <f>'НЗ 2-экз'!AA884</f>
        <v>0</v>
      </c>
      <c r="AB890" s="1487">
        <f>'НЗ 2-экз'!AB884</f>
        <v>0</v>
      </c>
      <c r="AC890" s="1487">
        <f>'НЗ 2-экз'!AC884</f>
        <v>0</v>
      </c>
      <c r="AD890" s="1487">
        <f>'НЗ 2-экз'!AD884</f>
        <v>0</v>
      </c>
      <c r="AE890" s="1488"/>
      <c r="AF890" s="1488"/>
      <c r="AG890" s="1488">
        <f t="shared" si="296"/>
        <v>0</v>
      </c>
      <c r="AH890" s="1488">
        <f t="shared" si="299"/>
        <v>0</v>
      </c>
      <c r="AI890" s="1488">
        <f t="shared" si="297"/>
        <v>0</v>
      </c>
      <c r="AJ890" s="1488">
        <f t="shared" si="300"/>
        <v>0</v>
      </c>
      <c r="AK890" s="1488">
        <f t="shared" si="301"/>
        <v>0</v>
      </c>
      <c r="AL890" s="1488">
        <f t="shared" si="298"/>
        <v>0</v>
      </c>
      <c r="AM890" s="1839"/>
    </row>
    <row r="891" spans="1:39" ht="11.25" hidden="1" customHeight="1" x14ac:dyDescent="0.2">
      <c r="A891" s="1429">
        <v>296</v>
      </c>
      <c r="B891" s="1049">
        <v>360</v>
      </c>
      <c r="C891" s="1487">
        <f>'НЗ 2-экз'!C885</f>
        <v>0</v>
      </c>
      <c r="D891" s="1487">
        <f>'НЗ 2-экз'!D885</f>
        <v>0</v>
      </c>
      <c r="E891" s="1487">
        <f>'НЗ 2-экз'!E885</f>
        <v>0</v>
      </c>
      <c r="F891" s="1487">
        <f>'НЗ 2-экз'!F885</f>
        <v>0</v>
      </c>
      <c r="G891" s="1487">
        <f>'НЗ 2-экз'!G885</f>
        <v>0</v>
      </c>
      <c r="H891" s="1487">
        <f>'НЗ 2-экз'!H885</f>
        <v>0</v>
      </c>
      <c r="I891" s="1487">
        <f>'НЗ 2-экз'!I885</f>
        <v>0</v>
      </c>
      <c r="J891" s="1487">
        <f>'НЗ 2-экз'!J885</f>
        <v>0</v>
      </c>
      <c r="K891" s="1487">
        <f>'НЗ 2-экз'!K885</f>
        <v>0</v>
      </c>
      <c r="L891" s="1487">
        <f>'НЗ 2-экз'!L885</f>
        <v>0</v>
      </c>
      <c r="M891" s="1487">
        <f>'НЗ 2-экз'!M885</f>
        <v>0</v>
      </c>
      <c r="N891" s="1487">
        <f>'НЗ 2-экз'!N885</f>
        <v>0</v>
      </c>
      <c r="O891" s="1487">
        <f>'НЗ 2-экз'!O885</f>
        <v>0</v>
      </c>
      <c r="P891" s="1487">
        <f>'НЗ 2-экз'!P885</f>
        <v>0</v>
      </c>
      <c r="Q891" s="1487">
        <f>'НЗ 2-экз'!Q885</f>
        <v>0</v>
      </c>
      <c r="R891" s="1487">
        <f>'НЗ 2-экз'!R885</f>
        <v>0</v>
      </c>
      <c r="S891" s="1487">
        <f>'НЗ 2-экз'!S885</f>
        <v>0</v>
      </c>
      <c r="T891" s="1487">
        <f>'НЗ 2-экз'!T885</f>
        <v>0</v>
      </c>
      <c r="U891" s="1487">
        <f>'НЗ 2-экз'!U885</f>
        <v>0</v>
      </c>
      <c r="V891" s="1487">
        <f>'НЗ 2-экз'!V885</f>
        <v>0</v>
      </c>
      <c r="W891" s="1487">
        <f>'НЗ 2-экз'!W885</f>
        <v>0</v>
      </c>
      <c r="X891" s="1487">
        <f>'НЗ 2-экз'!X885</f>
        <v>0</v>
      </c>
      <c r="Y891" s="1487">
        <f>'НЗ 2-экз'!Y885</f>
        <v>0</v>
      </c>
      <c r="Z891" s="1487">
        <f>'НЗ 2-экз'!Z885</f>
        <v>0</v>
      </c>
      <c r="AA891" s="1487">
        <f>'НЗ 2-экз'!AA885</f>
        <v>0</v>
      </c>
      <c r="AB891" s="1487">
        <f>'НЗ 2-экз'!AB885</f>
        <v>0</v>
      </c>
      <c r="AC891" s="1487">
        <f>'НЗ 2-экз'!AC885</f>
        <v>0</v>
      </c>
      <c r="AD891" s="1487">
        <f>'НЗ 2-экз'!AD885</f>
        <v>0</v>
      </c>
      <c r="AE891" s="1488"/>
      <c r="AF891" s="1488"/>
      <c r="AG891" s="1488">
        <f t="shared" si="296"/>
        <v>0</v>
      </c>
      <c r="AH891" s="1488">
        <f t="shared" si="299"/>
        <v>0</v>
      </c>
      <c r="AI891" s="1488">
        <f t="shared" si="297"/>
        <v>0</v>
      </c>
      <c r="AJ891" s="1488">
        <f t="shared" si="300"/>
        <v>0</v>
      </c>
      <c r="AK891" s="1488">
        <f t="shared" si="301"/>
        <v>0</v>
      </c>
      <c r="AL891" s="1488">
        <f t="shared" si="298"/>
        <v>0</v>
      </c>
      <c r="AM891" s="1839"/>
    </row>
    <row r="892" spans="1:39" ht="11.25" hidden="1" customHeight="1" x14ac:dyDescent="0.2">
      <c r="A892" s="1429">
        <v>296</v>
      </c>
      <c r="B892" s="1049">
        <v>831</v>
      </c>
      <c r="C892" s="1487">
        <f>'НЗ 2-экз'!C886</f>
        <v>0</v>
      </c>
      <c r="D892" s="1487">
        <f>'НЗ 2-экз'!D886</f>
        <v>0</v>
      </c>
      <c r="E892" s="1487">
        <f>'НЗ 2-экз'!E886</f>
        <v>0</v>
      </c>
      <c r="F892" s="1487">
        <f>'НЗ 2-экз'!F886</f>
        <v>0</v>
      </c>
      <c r="G892" s="1487">
        <f>'НЗ 2-экз'!G886</f>
        <v>0</v>
      </c>
      <c r="H892" s="1487">
        <f>'НЗ 2-экз'!H886</f>
        <v>0</v>
      </c>
      <c r="I892" s="1487">
        <f>'НЗ 2-экз'!I886</f>
        <v>0</v>
      </c>
      <c r="J892" s="1487">
        <f>'НЗ 2-экз'!J886</f>
        <v>0</v>
      </c>
      <c r="K892" s="1487">
        <f>'НЗ 2-экз'!K886</f>
        <v>0</v>
      </c>
      <c r="L892" s="1487">
        <f>'НЗ 2-экз'!L886</f>
        <v>0</v>
      </c>
      <c r="M892" s="1487">
        <f>'НЗ 2-экз'!M886</f>
        <v>0</v>
      </c>
      <c r="N892" s="1487">
        <f>'НЗ 2-экз'!N886</f>
        <v>0</v>
      </c>
      <c r="O892" s="1487">
        <f>'НЗ 2-экз'!O886</f>
        <v>0</v>
      </c>
      <c r="P892" s="1487">
        <f>'НЗ 2-экз'!P886</f>
        <v>0</v>
      </c>
      <c r="Q892" s="1487">
        <f>'НЗ 2-экз'!Q886</f>
        <v>0</v>
      </c>
      <c r="R892" s="1487">
        <f>'НЗ 2-экз'!R886</f>
        <v>0</v>
      </c>
      <c r="S892" s="1487">
        <f>'НЗ 2-экз'!S886</f>
        <v>0</v>
      </c>
      <c r="T892" s="1487">
        <f>'НЗ 2-экз'!T886</f>
        <v>0</v>
      </c>
      <c r="U892" s="1487">
        <f>'НЗ 2-экз'!U886</f>
        <v>0</v>
      </c>
      <c r="V892" s="1487">
        <f>'НЗ 2-экз'!V886</f>
        <v>0</v>
      </c>
      <c r="W892" s="1487">
        <f>'НЗ 2-экз'!W886</f>
        <v>0</v>
      </c>
      <c r="X892" s="1487">
        <f>'НЗ 2-экз'!X886</f>
        <v>0</v>
      </c>
      <c r="Y892" s="1487">
        <f>'НЗ 2-экз'!Y886</f>
        <v>0</v>
      </c>
      <c r="Z892" s="1487">
        <f>'НЗ 2-экз'!Z886</f>
        <v>0</v>
      </c>
      <c r="AA892" s="1487">
        <f>'НЗ 2-экз'!AA886</f>
        <v>0</v>
      </c>
      <c r="AB892" s="1487">
        <f>'НЗ 2-экз'!AB886</f>
        <v>0</v>
      </c>
      <c r="AC892" s="1487">
        <f>'НЗ 2-экз'!AC886</f>
        <v>0</v>
      </c>
      <c r="AD892" s="1487">
        <f>'НЗ 2-экз'!AD886</f>
        <v>0</v>
      </c>
      <c r="AE892" s="1488"/>
      <c r="AF892" s="1488"/>
      <c r="AG892" s="1488">
        <f t="shared" si="296"/>
        <v>0</v>
      </c>
      <c r="AH892" s="1488">
        <f t="shared" si="299"/>
        <v>0</v>
      </c>
      <c r="AI892" s="1488">
        <f t="shared" si="297"/>
        <v>0</v>
      </c>
      <c r="AJ892" s="1488">
        <f t="shared" si="300"/>
        <v>0</v>
      </c>
      <c r="AK892" s="1488">
        <f t="shared" si="301"/>
        <v>0</v>
      </c>
      <c r="AL892" s="1488">
        <f t="shared" si="298"/>
        <v>0</v>
      </c>
      <c r="AM892" s="1839"/>
    </row>
    <row r="893" spans="1:39" ht="11.25" hidden="1" customHeight="1" x14ac:dyDescent="0.2">
      <c r="A893" s="1429">
        <v>296</v>
      </c>
      <c r="B893" s="1049">
        <v>853</v>
      </c>
      <c r="C893" s="1487">
        <f>'НЗ 2-экз'!C887</f>
        <v>0</v>
      </c>
      <c r="D893" s="1487">
        <f>'НЗ 2-экз'!D887</f>
        <v>0</v>
      </c>
      <c r="E893" s="1487">
        <f>'НЗ 2-экз'!E887</f>
        <v>0</v>
      </c>
      <c r="F893" s="1487">
        <f>'НЗ 2-экз'!F887</f>
        <v>0</v>
      </c>
      <c r="G893" s="1487">
        <f>'НЗ 2-экз'!G887</f>
        <v>0</v>
      </c>
      <c r="H893" s="1487">
        <f>'НЗ 2-экз'!H887</f>
        <v>0</v>
      </c>
      <c r="I893" s="1487">
        <f>'НЗ 2-экз'!I887</f>
        <v>0</v>
      </c>
      <c r="J893" s="1487">
        <f>'НЗ 2-экз'!J887</f>
        <v>0</v>
      </c>
      <c r="K893" s="1487">
        <f>'НЗ 2-экз'!K887</f>
        <v>0</v>
      </c>
      <c r="L893" s="1487">
        <f>'НЗ 2-экз'!L887</f>
        <v>0</v>
      </c>
      <c r="M893" s="1487">
        <f>'НЗ 2-экз'!M887</f>
        <v>0</v>
      </c>
      <c r="N893" s="1487">
        <f>'НЗ 2-экз'!N887</f>
        <v>0</v>
      </c>
      <c r="O893" s="1487">
        <f>'НЗ 2-экз'!O887</f>
        <v>0</v>
      </c>
      <c r="P893" s="1487">
        <f>'НЗ 2-экз'!P887</f>
        <v>0</v>
      </c>
      <c r="Q893" s="1487">
        <f>'НЗ 2-экз'!Q887</f>
        <v>0</v>
      </c>
      <c r="R893" s="1487">
        <f>'НЗ 2-экз'!R887</f>
        <v>0</v>
      </c>
      <c r="S893" s="1487">
        <f>'НЗ 2-экз'!S887</f>
        <v>0</v>
      </c>
      <c r="T893" s="1487">
        <f>'НЗ 2-экз'!T887</f>
        <v>0</v>
      </c>
      <c r="U893" s="1487">
        <f>'НЗ 2-экз'!U887</f>
        <v>0</v>
      </c>
      <c r="V893" s="1487">
        <f>'НЗ 2-экз'!V887</f>
        <v>0</v>
      </c>
      <c r="W893" s="1487">
        <f>'НЗ 2-экз'!W887</f>
        <v>0</v>
      </c>
      <c r="X893" s="1487">
        <f>'НЗ 2-экз'!X887</f>
        <v>0</v>
      </c>
      <c r="Y893" s="1487">
        <f>'НЗ 2-экз'!Y887</f>
        <v>0</v>
      </c>
      <c r="Z893" s="1487">
        <f>'НЗ 2-экз'!Z887</f>
        <v>0</v>
      </c>
      <c r="AA893" s="1487">
        <f>'НЗ 2-экз'!AA887</f>
        <v>0</v>
      </c>
      <c r="AB893" s="1487">
        <f>'НЗ 2-экз'!AB887</f>
        <v>0</v>
      </c>
      <c r="AC893" s="1487">
        <f>'НЗ 2-экз'!AC887</f>
        <v>0</v>
      </c>
      <c r="AD893" s="1487">
        <f>'НЗ 2-экз'!AD887</f>
        <v>0</v>
      </c>
      <c r="AE893" s="1488"/>
      <c r="AF893" s="1488"/>
      <c r="AG893" s="1488">
        <f t="shared" si="296"/>
        <v>0</v>
      </c>
      <c r="AH893" s="1488">
        <f t="shared" si="299"/>
        <v>0</v>
      </c>
      <c r="AI893" s="1488">
        <f t="shared" si="297"/>
        <v>0</v>
      </c>
      <c r="AJ893" s="1488">
        <f t="shared" si="300"/>
        <v>0</v>
      </c>
      <c r="AK893" s="1488">
        <f t="shared" si="301"/>
        <v>0</v>
      </c>
      <c r="AL893" s="1488">
        <f t="shared" si="298"/>
        <v>0</v>
      </c>
      <c r="AM893" s="1839"/>
    </row>
    <row r="894" spans="1:39" ht="11.25" hidden="1" customHeight="1" x14ac:dyDescent="0.2">
      <c r="A894" s="1425">
        <v>310</v>
      </c>
      <c r="B894" s="1057">
        <v>244</v>
      </c>
      <c r="C894" s="1487">
        <f>'НЗ 2-экз'!C888</f>
        <v>0</v>
      </c>
      <c r="D894" s="1487">
        <f>'НЗ 2-экз'!D888</f>
        <v>0</v>
      </c>
      <c r="E894" s="1487">
        <f>'НЗ 2-экз'!E888</f>
        <v>0</v>
      </c>
      <c r="F894" s="1487">
        <f>'НЗ 2-экз'!F888</f>
        <v>0</v>
      </c>
      <c r="G894" s="1487">
        <f>'НЗ 2-экз'!G888</f>
        <v>0</v>
      </c>
      <c r="H894" s="1487">
        <f>'НЗ 2-экз'!H888</f>
        <v>0</v>
      </c>
      <c r="I894" s="1487">
        <f>'НЗ 2-экз'!I888</f>
        <v>0</v>
      </c>
      <c r="J894" s="1487">
        <f>'НЗ 2-экз'!J888</f>
        <v>0</v>
      </c>
      <c r="K894" s="1487">
        <f>'НЗ 2-экз'!K888</f>
        <v>0</v>
      </c>
      <c r="L894" s="1487">
        <f>'НЗ 2-экз'!L888</f>
        <v>0</v>
      </c>
      <c r="M894" s="1487">
        <f>'НЗ 2-экз'!M888</f>
        <v>0</v>
      </c>
      <c r="N894" s="1487">
        <f>'НЗ 2-экз'!N888</f>
        <v>0</v>
      </c>
      <c r="O894" s="1487">
        <f>'НЗ 2-экз'!O888</f>
        <v>0</v>
      </c>
      <c r="P894" s="1487">
        <f>'НЗ 2-экз'!P888</f>
        <v>0</v>
      </c>
      <c r="Q894" s="1487">
        <f>'НЗ 2-экз'!Q888</f>
        <v>0</v>
      </c>
      <c r="R894" s="1487">
        <f>'НЗ 2-экз'!R888</f>
        <v>0</v>
      </c>
      <c r="S894" s="1487">
        <f>'НЗ 2-экз'!S888</f>
        <v>0</v>
      </c>
      <c r="T894" s="1487">
        <f>'НЗ 2-экз'!T888</f>
        <v>0</v>
      </c>
      <c r="U894" s="1487">
        <f>'НЗ 2-экз'!U888</f>
        <v>0</v>
      </c>
      <c r="V894" s="1487">
        <f>'НЗ 2-экз'!V888</f>
        <v>0</v>
      </c>
      <c r="W894" s="1487">
        <f>'НЗ 2-экз'!W888</f>
        <v>0</v>
      </c>
      <c r="X894" s="1487">
        <f>'НЗ 2-экз'!X888</f>
        <v>0</v>
      </c>
      <c r="Y894" s="1487">
        <f>'НЗ 2-экз'!Y888</f>
        <v>0</v>
      </c>
      <c r="Z894" s="1487">
        <f>'НЗ 2-экз'!Z888</f>
        <v>0</v>
      </c>
      <c r="AA894" s="1487">
        <f>'НЗ 2-экз'!AA888</f>
        <v>0</v>
      </c>
      <c r="AB894" s="1487">
        <f>'НЗ 2-экз'!AB888</f>
        <v>0</v>
      </c>
      <c r="AC894" s="1487">
        <f>'НЗ 2-экз'!AC888</f>
        <v>0</v>
      </c>
      <c r="AD894" s="1487">
        <f>'НЗ 2-экз'!AD888</f>
        <v>0</v>
      </c>
      <c r="AE894" s="1488"/>
      <c r="AF894" s="1488"/>
      <c r="AG894" s="1488">
        <f t="shared" si="296"/>
        <v>0</v>
      </c>
      <c r="AH894" s="1488">
        <f t="shared" si="299"/>
        <v>0</v>
      </c>
      <c r="AI894" s="1488">
        <f t="shared" si="297"/>
        <v>0</v>
      </c>
      <c r="AJ894" s="1488">
        <f t="shared" si="300"/>
        <v>0</v>
      </c>
      <c r="AK894" s="1488">
        <f t="shared" si="301"/>
        <v>0</v>
      </c>
      <c r="AL894" s="1488">
        <f t="shared" si="298"/>
        <v>0</v>
      </c>
      <c r="AM894" s="1839"/>
    </row>
    <row r="895" spans="1:39" ht="11.25" hidden="1" customHeight="1" x14ac:dyDescent="0.2">
      <c r="A895" s="1430">
        <v>320</v>
      </c>
      <c r="B895" s="1045">
        <v>244</v>
      </c>
      <c r="C895" s="1487">
        <f>'НЗ 2-экз'!C889</f>
        <v>0</v>
      </c>
      <c r="D895" s="1487">
        <f>'НЗ 2-экз'!D889</f>
        <v>0</v>
      </c>
      <c r="E895" s="1487">
        <f>'НЗ 2-экз'!E889</f>
        <v>0</v>
      </c>
      <c r="F895" s="1487">
        <f>'НЗ 2-экз'!F889</f>
        <v>0</v>
      </c>
      <c r="G895" s="1487">
        <f>'НЗ 2-экз'!G889</f>
        <v>0</v>
      </c>
      <c r="H895" s="1487">
        <f>'НЗ 2-экз'!H889</f>
        <v>0</v>
      </c>
      <c r="I895" s="1487">
        <f>'НЗ 2-экз'!I889</f>
        <v>0</v>
      </c>
      <c r="J895" s="1487">
        <f>'НЗ 2-экз'!J889</f>
        <v>0</v>
      </c>
      <c r="K895" s="1487">
        <f>'НЗ 2-экз'!K889</f>
        <v>0</v>
      </c>
      <c r="L895" s="1487">
        <f>'НЗ 2-экз'!L889</f>
        <v>0</v>
      </c>
      <c r="M895" s="1487">
        <f>'НЗ 2-экз'!M889</f>
        <v>0</v>
      </c>
      <c r="N895" s="1487">
        <f>'НЗ 2-экз'!N889</f>
        <v>0</v>
      </c>
      <c r="O895" s="1487">
        <f>'НЗ 2-экз'!O889</f>
        <v>0</v>
      </c>
      <c r="P895" s="1487">
        <f>'НЗ 2-экз'!P889</f>
        <v>0</v>
      </c>
      <c r="Q895" s="1487">
        <f>'НЗ 2-экз'!Q889</f>
        <v>0</v>
      </c>
      <c r="R895" s="1487">
        <f>'НЗ 2-экз'!R889</f>
        <v>0</v>
      </c>
      <c r="S895" s="1487">
        <f>'НЗ 2-экз'!S889</f>
        <v>0</v>
      </c>
      <c r="T895" s="1487">
        <f>'НЗ 2-экз'!T889</f>
        <v>0</v>
      </c>
      <c r="U895" s="1487">
        <f>'НЗ 2-экз'!U889</f>
        <v>0</v>
      </c>
      <c r="V895" s="1487">
        <f>'НЗ 2-экз'!V889</f>
        <v>0</v>
      </c>
      <c r="W895" s="1487">
        <f>'НЗ 2-экз'!W889</f>
        <v>0</v>
      </c>
      <c r="X895" s="1487">
        <f>'НЗ 2-экз'!X889</f>
        <v>0</v>
      </c>
      <c r="Y895" s="1487">
        <f>'НЗ 2-экз'!Y889</f>
        <v>0</v>
      </c>
      <c r="Z895" s="1487">
        <f>'НЗ 2-экз'!Z889</f>
        <v>0</v>
      </c>
      <c r="AA895" s="1487">
        <f>'НЗ 2-экз'!AA889</f>
        <v>0</v>
      </c>
      <c r="AB895" s="1487">
        <f>'НЗ 2-экз'!AB889</f>
        <v>0</v>
      </c>
      <c r="AC895" s="1487">
        <f>'НЗ 2-экз'!AC889</f>
        <v>0</v>
      </c>
      <c r="AD895" s="1487">
        <f>'НЗ 2-экз'!AD889</f>
        <v>0</v>
      </c>
      <c r="AE895" s="1488"/>
      <c r="AF895" s="1488"/>
      <c r="AG895" s="1488">
        <f t="shared" si="296"/>
        <v>0</v>
      </c>
      <c r="AH895" s="1488">
        <f t="shared" si="299"/>
        <v>0</v>
      </c>
      <c r="AI895" s="1488">
        <f t="shared" si="297"/>
        <v>0</v>
      </c>
      <c r="AJ895" s="1488">
        <f t="shared" si="300"/>
        <v>0</v>
      </c>
      <c r="AK895" s="1488">
        <f t="shared" si="301"/>
        <v>0</v>
      </c>
      <c r="AL895" s="1488">
        <f t="shared" si="298"/>
        <v>0</v>
      </c>
      <c r="AM895" s="1839"/>
    </row>
    <row r="896" spans="1:39" ht="11.25" hidden="1" customHeight="1" x14ac:dyDescent="0.2">
      <c r="A896" s="1425">
        <v>340</v>
      </c>
      <c r="B896" s="1057">
        <v>244</v>
      </c>
      <c r="C896" s="1487">
        <f>'НЗ 2-экз'!C890</f>
        <v>0</v>
      </c>
      <c r="D896" s="1487">
        <f>'НЗ 2-экз'!D890</f>
        <v>0</v>
      </c>
      <c r="E896" s="1487">
        <f>'НЗ 2-экз'!E890</f>
        <v>0</v>
      </c>
      <c r="F896" s="1487">
        <f>'НЗ 2-экз'!F890</f>
        <v>0</v>
      </c>
      <c r="G896" s="1487">
        <f>'НЗ 2-экз'!G890</f>
        <v>0</v>
      </c>
      <c r="H896" s="1487">
        <f>'НЗ 2-экз'!H890</f>
        <v>0</v>
      </c>
      <c r="I896" s="1487">
        <f>'НЗ 2-экз'!I890</f>
        <v>0</v>
      </c>
      <c r="J896" s="1487">
        <f>'НЗ 2-экз'!J890</f>
        <v>0</v>
      </c>
      <c r="K896" s="1487">
        <f>'НЗ 2-экз'!K890</f>
        <v>0</v>
      </c>
      <c r="L896" s="1487">
        <f>'НЗ 2-экз'!L890</f>
        <v>0</v>
      </c>
      <c r="M896" s="1487">
        <f>'НЗ 2-экз'!M890</f>
        <v>0</v>
      </c>
      <c r="N896" s="1487">
        <f>'НЗ 2-экз'!N890</f>
        <v>0</v>
      </c>
      <c r="O896" s="1487">
        <f>'НЗ 2-экз'!O890</f>
        <v>0</v>
      </c>
      <c r="P896" s="1487">
        <f>'НЗ 2-экз'!P890</f>
        <v>0</v>
      </c>
      <c r="Q896" s="1487">
        <f>'НЗ 2-экз'!Q890</f>
        <v>0</v>
      </c>
      <c r="R896" s="1487">
        <f>'НЗ 2-экз'!R890</f>
        <v>0</v>
      </c>
      <c r="S896" s="1487">
        <f>'НЗ 2-экз'!S890</f>
        <v>0</v>
      </c>
      <c r="T896" s="1487">
        <f>'НЗ 2-экз'!T890</f>
        <v>0</v>
      </c>
      <c r="U896" s="1487">
        <f>'НЗ 2-экз'!U890</f>
        <v>0</v>
      </c>
      <c r="V896" s="1487">
        <f>'НЗ 2-экз'!V890</f>
        <v>0</v>
      </c>
      <c r="W896" s="1487">
        <f>'НЗ 2-экз'!W890</f>
        <v>0</v>
      </c>
      <c r="X896" s="1487">
        <f>'НЗ 2-экз'!X890</f>
        <v>0</v>
      </c>
      <c r="Y896" s="1487">
        <f>'НЗ 2-экз'!Y890</f>
        <v>0</v>
      </c>
      <c r="Z896" s="1487">
        <f>'НЗ 2-экз'!Z890</f>
        <v>0</v>
      </c>
      <c r="AA896" s="1487">
        <f>'НЗ 2-экз'!AA890</f>
        <v>0</v>
      </c>
      <c r="AB896" s="1487">
        <f>'НЗ 2-экз'!AB890</f>
        <v>0</v>
      </c>
      <c r="AC896" s="1487">
        <f>'НЗ 2-экз'!AC890</f>
        <v>0</v>
      </c>
      <c r="AD896" s="1487">
        <f>'НЗ 2-экз'!AD890</f>
        <v>0</v>
      </c>
      <c r="AE896" s="1488"/>
      <c r="AF896" s="1488"/>
      <c r="AG896" s="1488">
        <f t="shared" si="296"/>
        <v>0</v>
      </c>
      <c r="AH896" s="1488">
        <f t="shared" si="299"/>
        <v>0</v>
      </c>
      <c r="AI896" s="1488">
        <f t="shared" si="297"/>
        <v>0</v>
      </c>
      <c r="AJ896" s="1488">
        <f t="shared" si="300"/>
        <v>0</v>
      </c>
      <c r="AK896" s="1488">
        <f t="shared" si="301"/>
        <v>0</v>
      </c>
      <c r="AL896" s="1488">
        <f t="shared" si="298"/>
        <v>0</v>
      </c>
      <c r="AM896" s="1839"/>
    </row>
    <row r="897" spans="1:39" ht="11.25" hidden="1" customHeight="1" x14ac:dyDescent="0.2">
      <c r="A897" s="1425">
        <v>341</v>
      </c>
      <c r="B897" s="1057">
        <v>244</v>
      </c>
      <c r="C897" s="1487">
        <f>'НЗ 2-экз'!C891</f>
        <v>0</v>
      </c>
      <c r="D897" s="1487">
        <f>'НЗ 2-экз'!D891</f>
        <v>0</v>
      </c>
      <c r="E897" s="1487">
        <f>'НЗ 2-экз'!E891</f>
        <v>0</v>
      </c>
      <c r="F897" s="1487">
        <f>'НЗ 2-экз'!F891</f>
        <v>0</v>
      </c>
      <c r="G897" s="1487">
        <f>'НЗ 2-экз'!G891</f>
        <v>0</v>
      </c>
      <c r="H897" s="1487">
        <f>'НЗ 2-экз'!H891</f>
        <v>0</v>
      </c>
      <c r="I897" s="1487">
        <f>'НЗ 2-экз'!I891</f>
        <v>0</v>
      </c>
      <c r="J897" s="1487">
        <f>'НЗ 2-экз'!J891</f>
        <v>0</v>
      </c>
      <c r="K897" s="1487">
        <f>'НЗ 2-экз'!K891</f>
        <v>0</v>
      </c>
      <c r="L897" s="1487">
        <f>'НЗ 2-экз'!L891</f>
        <v>0</v>
      </c>
      <c r="M897" s="1487">
        <f>'НЗ 2-экз'!M891</f>
        <v>0</v>
      </c>
      <c r="N897" s="1487">
        <f>'НЗ 2-экз'!N891</f>
        <v>0</v>
      </c>
      <c r="O897" s="1487">
        <f>'НЗ 2-экз'!O891</f>
        <v>0</v>
      </c>
      <c r="P897" s="1487">
        <f>'НЗ 2-экз'!P891</f>
        <v>0</v>
      </c>
      <c r="Q897" s="1487">
        <f>'НЗ 2-экз'!Q891</f>
        <v>0</v>
      </c>
      <c r="R897" s="1487">
        <f>'НЗ 2-экз'!R891</f>
        <v>0</v>
      </c>
      <c r="S897" s="1487">
        <f>'НЗ 2-экз'!S891</f>
        <v>0</v>
      </c>
      <c r="T897" s="1487">
        <f>'НЗ 2-экз'!T891</f>
        <v>0</v>
      </c>
      <c r="U897" s="1487">
        <f>'НЗ 2-экз'!U891</f>
        <v>0</v>
      </c>
      <c r="V897" s="1487">
        <f>'НЗ 2-экз'!V891</f>
        <v>0</v>
      </c>
      <c r="W897" s="1487">
        <f>'НЗ 2-экз'!W891</f>
        <v>0</v>
      </c>
      <c r="X897" s="1487">
        <f>'НЗ 2-экз'!X891</f>
        <v>0</v>
      </c>
      <c r="Y897" s="1487">
        <f>'НЗ 2-экз'!Y891</f>
        <v>0</v>
      </c>
      <c r="Z897" s="1487">
        <f>'НЗ 2-экз'!Z891</f>
        <v>0</v>
      </c>
      <c r="AA897" s="1487">
        <f>'НЗ 2-экз'!AA891</f>
        <v>0</v>
      </c>
      <c r="AB897" s="1487">
        <f>'НЗ 2-экз'!AB891</f>
        <v>0</v>
      </c>
      <c r="AC897" s="1487">
        <f>'НЗ 2-экз'!AC891</f>
        <v>0</v>
      </c>
      <c r="AD897" s="1487">
        <f>'НЗ 2-экз'!AD891</f>
        <v>0</v>
      </c>
      <c r="AE897" s="1488"/>
      <c r="AF897" s="1488"/>
      <c r="AG897" s="1488">
        <f t="shared" si="296"/>
        <v>0</v>
      </c>
      <c r="AH897" s="1488">
        <f t="shared" si="299"/>
        <v>0</v>
      </c>
      <c r="AI897" s="1488">
        <f t="shared" si="297"/>
        <v>0</v>
      </c>
      <c r="AJ897" s="1488">
        <f t="shared" si="300"/>
        <v>0</v>
      </c>
      <c r="AK897" s="1488">
        <f t="shared" si="301"/>
        <v>0</v>
      </c>
      <c r="AL897" s="1488">
        <f t="shared" si="298"/>
        <v>0</v>
      </c>
      <c r="AM897" s="1839"/>
    </row>
    <row r="898" spans="1:39" ht="11.25" hidden="1" customHeight="1" x14ac:dyDescent="0.2">
      <c r="A898" s="1425">
        <v>342</v>
      </c>
      <c r="B898" s="1057">
        <v>244</v>
      </c>
      <c r="C898" s="1487">
        <f>'НЗ 2-экз'!C892</f>
        <v>0</v>
      </c>
      <c r="D898" s="1487">
        <f>'НЗ 2-экз'!D892</f>
        <v>0</v>
      </c>
      <c r="E898" s="1487">
        <f>'НЗ 2-экз'!E892</f>
        <v>0</v>
      </c>
      <c r="F898" s="1487">
        <f>'НЗ 2-экз'!F892</f>
        <v>0</v>
      </c>
      <c r="G898" s="1487">
        <f>'НЗ 2-экз'!G892</f>
        <v>0</v>
      </c>
      <c r="H898" s="1487">
        <f>'НЗ 2-экз'!H892</f>
        <v>0</v>
      </c>
      <c r="I898" s="1487">
        <f>'НЗ 2-экз'!I892</f>
        <v>0</v>
      </c>
      <c r="J898" s="1487">
        <f>'НЗ 2-экз'!J892</f>
        <v>0</v>
      </c>
      <c r="K898" s="1487">
        <f>'НЗ 2-экз'!K892</f>
        <v>0</v>
      </c>
      <c r="L898" s="1487">
        <f>'НЗ 2-экз'!L892</f>
        <v>0</v>
      </c>
      <c r="M898" s="1487">
        <f>'НЗ 2-экз'!M892</f>
        <v>0</v>
      </c>
      <c r="N898" s="1487">
        <f>'НЗ 2-экз'!N892</f>
        <v>0</v>
      </c>
      <c r="O898" s="1487">
        <f>'НЗ 2-экз'!O892</f>
        <v>0</v>
      </c>
      <c r="P898" s="1487">
        <f>'НЗ 2-экз'!P892</f>
        <v>0</v>
      </c>
      <c r="Q898" s="1487">
        <f>'НЗ 2-экз'!Q892</f>
        <v>0</v>
      </c>
      <c r="R898" s="1487">
        <f>'НЗ 2-экз'!R892</f>
        <v>0</v>
      </c>
      <c r="S898" s="1487">
        <f>'НЗ 2-экз'!S892</f>
        <v>0</v>
      </c>
      <c r="T898" s="1487">
        <f>'НЗ 2-экз'!T892</f>
        <v>0</v>
      </c>
      <c r="U898" s="1487">
        <f>'НЗ 2-экз'!U892</f>
        <v>0</v>
      </c>
      <c r="V898" s="1487">
        <f>'НЗ 2-экз'!V892</f>
        <v>0</v>
      </c>
      <c r="W898" s="1487">
        <f>'НЗ 2-экз'!W892</f>
        <v>0</v>
      </c>
      <c r="X898" s="1487">
        <f>'НЗ 2-экз'!X892</f>
        <v>0</v>
      </c>
      <c r="Y898" s="1487">
        <f>'НЗ 2-экз'!Y892</f>
        <v>0</v>
      </c>
      <c r="Z898" s="1487">
        <f>'НЗ 2-экз'!Z892</f>
        <v>0</v>
      </c>
      <c r="AA898" s="1487">
        <f>'НЗ 2-экз'!AA892</f>
        <v>0</v>
      </c>
      <c r="AB898" s="1487">
        <f>'НЗ 2-экз'!AB892</f>
        <v>0</v>
      </c>
      <c r="AC898" s="1487">
        <f>'НЗ 2-экз'!AC892</f>
        <v>0</v>
      </c>
      <c r="AD898" s="1487">
        <f>'НЗ 2-экз'!AD892</f>
        <v>0</v>
      </c>
      <c r="AE898" s="1488"/>
      <c r="AF898" s="1488"/>
      <c r="AG898" s="1488">
        <f t="shared" si="296"/>
        <v>0</v>
      </c>
      <c r="AH898" s="1488">
        <f t="shared" si="299"/>
        <v>0</v>
      </c>
      <c r="AI898" s="1488">
        <f t="shared" si="297"/>
        <v>0</v>
      </c>
      <c r="AJ898" s="1488">
        <f t="shared" si="300"/>
        <v>0</v>
      </c>
      <c r="AK898" s="1488">
        <f t="shared" si="301"/>
        <v>0</v>
      </c>
      <c r="AL898" s="1488">
        <f t="shared" si="298"/>
        <v>0</v>
      </c>
      <c r="AM898" s="1839"/>
    </row>
    <row r="899" spans="1:39" ht="11.25" hidden="1" customHeight="1" x14ac:dyDescent="0.2">
      <c r="A899" s="1425">
        <v>343</v>
      </c>
      <c r="B899" s="1057">
        <v>244</v>
      </c>
      <c r="C899" s="1487">
        <f>'НЗ 2-экз'!C893</f>
        <v>0</v>
      </c>
      <c r="D899" s="1487">
        <f>'НЗ 2-экз'!D893</f>
        <v>0</v>
      </c>
      <c r="E899" s="1487">
        <f>'НЗ 2-экз'!E893</f>
        <v>0</v>
      </c>
      <c r="F899" s="1487">
        <f>'НЗ 2-экз'!F893</f>
        <v>0</v>
      </c>
      <c r="G899" s="1487">
        <f>'НЗ 2-экз'!G893</f>
        <v>0</v>
      </c>
      <c r="H899" s="1487">
        <f>'НЗ 2-экз'!H893</f>
        <v>0</v>
      </c>
      <c r="I899" s="1487">
        <f>'НЗ 2-экз'!I893</f>
        <v>0</v>
      </c>
      <c r="J899" s="1487">
        <f>'НЗ 2-экз'!J893</f>
        <v>0</v>
      </c>
      <c r="K899" s="1487">
        <f>'НЗ 2-экз'!K893</f>
        <v>0</v>
      </c>
      <c r="L899" s="1487">
        <f>'НЗ 2-экз'!L893</f>
        <v>0</v>
      </c>
      <c r="M899" s="1487">
        <f>'НЗ 2-экз'!M893</f>
        <v>0</v>
      </c>
      <c r="N899" s="1487">
        <f>'НЗ 2-экз'!N893</f>
        <v>0</v>
      </c>
      <c r="O899" s="1487">
        <f>'НЗ 2-экз'!O893</f>
        <v>0</v>
      </c>
      <c r="P899" s="1487">
        <f>'НЗ 2-экз'!P893</f>
        <v>0</v>
      </c>
      <c r="Q899" s="1487">
        <f>'НЗ 2-экз'!Q893</f>
        <v>0</v>
      </c>
      <c r="R899" s="1487">
        <f>'НЗ 2-экз'!R893</f>
        <v>0</v>
      </c>
      <c r="S899" s="1487">
        <f>'НЗ 2-экз'!S893</f>
        <v>0</v>
      </c>
      <c r="T899" s="1487">
        <f>'НЗ 2-экз'!T893</f>
        <v>0</v>
      </c>
      <c r="U899" s="1487">
        <f>'НЗ 2-экз'!U893</f>
        <v>0</v>
      </c>
      <c r="V899" s="1487">
        <f>'НЗ 2-экз'!V893</f>
        <v>0</v>
      </c>
      <c r="W899" s="1487">
        <f>'НЗ 2-экз'!W893</f>
        <v>0</v>
      </c>
      <c r="X899" s="1487">
        <f>'НЗ 2-экз'!X893</f>
        <v>0</v>
      </c>
      <c r="Y899" s="1487">
        <f>'НЗ 2-экз'!Y893</f>
        <v>0</v>
      </c>
      <c r="Z899" s="1487">
        <f>'НЗ 2-экз'!Z893</f>
        <v>0</v>
      </c>
      <c r="AA899" s="1487">
        <f>'НЗ 2-экз'!AA893</f>
        <v>0</v>
      </c>
      <c r="AB899" s="1487">
        <f>'НЗ 2-экз'!AB893</f>
        <v>0</v>
      </c>
      <c r="AC899" s="1487">
        <f>'НЗ 2-экз'!AC893</f>
        <v>0</v>
      </c>
      <c r="AD899" s="1487">
        <f>'НЗ 2-экз'!AD893</f>
        <v>0</v>
      </c>
      <c r="AE899" s="1488"/>
      <c r="AF899" s="1488"/>
      <c r="AG899" s="1488">
        <f t="shared" si="296"/>
        <v>0</v>
      </c>
      <c r="AH899" s="1488">
        <f t="shared" si="299"/>
        <v>0</v>
      </c>
      <c r="AI899" s="1488">
        <f t="shared" si="297"/>
        <v>0</v>
      </c>
      <c r="AJ899" s="1488">
        <f t="shared" si="300"/>
        <v>0</v>
      </c>
      <c r="AK899" s="1488">
        <f t="shared" si="301"/>
        <v>0</v>
      </c>
      <c r="AL899" s="1488">
        <f t="shared" si="298"/>
        <v>0</v>
      </c>
      <c r="AM899" s="1839"/>
    </row>
    <row r="900" spans="1:39" ht="11.25" hidden="1" customHeight="1" x14ac:dyDescent="0.2">
      <c r="A900" s="1425">
        <v>344</v>
      </c>
      <c r="B900" s="1057">
        <v>244</v>
      </c>
      <c r="C900" s="1487">
        <f>'НЗ 2-экз'!C894</f>
        <v>0</v>
      </c>
      <c r="D900" s="1487">
        <f>'НЗ 2-экз'!D894</f>
        <v>0</v>
      </c>
      <c r="E900" s="1487">
        <f>'НЗ 2-экз'!E894</f>
        <v>0</v>
      </c>
      <c r="F900" s="1487">
        <f>'НЗ 2-экз'!F894</f>
        <v>0</v>
      </c>
      <c r="G900" s="1487">
        <f>'НЗ 2-экз'!G894</f>
        <v>0</v>
      </c>
      <c r="H900" s="1487">
        <f>'НЗ 2-экз'!H894</f>
        <v>0</v>
      </c>
      <c r="I900" s="1487">
        <f>'НЗ 2-экз'!I894</f>
        <v>0</v>
      </c>
      <c r="J900" s="1487">
        <f>'НЗ 2-экз'!J894</f>
        <v>0</v>
      </c>
      <c r="K900" s="1487">
        <f>'НЗ 2-экз'!K894</f>
        <v>0</v>
      </c>
      <c r="L900" s="1487">
        <f>'НЗ 2-экз'!L894</f>
        <v>0</v>
      </c>
      <c r="M900" s="1487">
        <f>'НЗ 2-экз'!M894</f>
        <v>0</v>
      </c>
      <c r="N900" s="1487">
        <f>'НЗ 2-экз'!N894</f>
        <v>0</v>
      </c>
      <c r="O900" s="1487">
        <f>'НЗ 2-экз'!O894</f>
        <v>0</v>
      </c>
      <c r="P900" s="1487">
        <f>'НЗ 2-экз'!P894</f>
        <v>0</v>
      </c>
      <c r="Q900" s="1487">
        <f>'НЗ 2-экз'!Q894</f>
        <v>0</v>
      </c>
      <c r="R900" s="1487">
        <f>'НЗ 2-экз'!R894</f>
        <v>0</v>
      </c>
      <c r="S900" s="1487">
        <f>'НЗ 2-экз'!S894</f>
        <v>0</v>
      </c>
      <c r="T900" s="1487">
        <f>'НЗ 2-экз'!T894</f>
        <v>0</v>
      </c>
      <c r="U900" s="1487">
        <f>'НЗ 2-экз'!U894</f>
        <v>0</v>
      </c>
      <c r="V900" s="1487">
        <f>'НЗ 2-экз'!V894</f>
        <v>0</v>
      </c>
      <c r="W900" s="1487">
        <f>'НЗ 2-экз'!W894</f>
        <v>0</v>
      </c>
      <c r="X900" s="1487">
        <f>'НЗ 2-экз'!X894</f>
        <v>0</v>
      </c>
      <c r="Y900" s="1487">
        <f>'НЗ 2-экз'!Y894</f>
        <v>0</v>
      </c>
      <c r="Z900" s="1487">
        <f>'НЗ 2-экз'!Z894</f>
        <v>0</v>
      </c>
      <c r="AA900" s="1487">
        <f>'НЗ 2-экз'!AA894</f>
        <v>0</v>
      </c>
      <c r="AB900" s="1487">
        <f>'НЗ 2-экз'!AB894</f>
        <v>0</v>
      </c>
      <c r="AC900" s="1487">
        <f>'НЗ 2-экз'!AC894</f>
        <v>0</v>
      </c>
      <c r="AD900" s="1487">
        <f>'НЗ 2-экз'!AD894</f>
        <v>0</v>
      </c>
      <c r="AE900" s="1488"/>
      <c r="AF900" s="1488"/>
      <c r="AG900" s="1488">
        <f t="shared" si="296"/>
        <v>0</v>
      </c>
      <c r="AH900" s="1488">
        <f t="shared" si="299"/>
        <v>0</v>
      </c>
      <c r="AI900" s="1488">
        <f t="shared" si="297"/>
        <v>0</v>
      </c>
      <c r="AJ900" s="1488">
        <f t="shared" si="300"/>
        <v>0</v>
      </c>
      <c r="AK900" s="1488">
        <f t="shared" si="301"/>
        <v>0</v>
      </c>
      <c r="AL900" s="1488">
        <f t="shared" si="298"/>
        <v>0</v>
      </c>
      <c r="AM900" s="1839"/>
    </row>
    <row r="901" spans="1:39" ht="11.25" hidden="1" customHeight="1" x14ac:dyDescent="0.2">
      <c r="A901" s="1425">
        <v>345</v>
      </c>
      <c r="B901" s="1057">
        <v>244</v>
      </c>
      <c r="C901" s="1487">
        <f>'НЗ 2-экз'!C895</f>
        <v>0</v>
      </c>
      <c r="D901" s="1487">
        <f>'НЗ 2-экз'!D895</f>
        <v>0</v>
      </c>
      <c r="E901" s="1487">
        <f>'НЗ 2-экз'!E895</f>
        <v>0</v>
      </c>
      <c r="F901" s="1487">
        <f>'НЗ 2-экз'!F895</f>
        <v>0</v>
      </c>
      <c r="G901" s="1487">
        <f>'НЗ 2-экз'!G895</f>
        <v>0</v>
      </c>
      <c r="H901" s="1487">
        <f>'НЗ 2-экз'!H895</f>
        <v>0</v>
      </c>
      <c r="I901" s="1487">
        <f>'НЗ 2-экз'!I895</f>
        <v>0</v>
      </c>
      <c r="J901" s="1487">
        <f>'НЗ 2-экз'!J895</f>
        <v>0</v>
      </c>
      <c r="K901" s="1487">
        <f>'НЗ 2-экз'!K895</f>
        <v>0</v>
      </c>
      <c r="L901" s="1487">
        <f>'НЗ 2-экз'!L895</f>
        <v>0</v>
      </c>
      <c r="M901" s="1487">
        <f>'НЗ 2-экз'!M895</f>
        <v>0</v>
      </c>
      <c r="N901" s="1487">
        <f>'НЗ 2-экз'!N895</f>
        <v>0</v>
      </c>
      <c r="O901" s="1487">
        <f>'НЗ 2-экз'!O895</f>
        <v>0</v>
      </c>
      <c r="P901" s="1487">
        <f>'НЗ 2-экз'!P895</f>
        <v>0</v>
      </c>
      <c r="Q901" s="1487">
        <f>'НЗ 2-экз'!Q895</f>
        <v>0</v>
      </c>
      <c r="R901" s="1487">
        <f>'НЗ 2-экз'!R895</f>
        <v>0</v>
      </c>
      <c r="S901" s="1487">
        <f>'НЗ 2-экз'!S895</f>
        <v>0</v>
      </c>
      <c r="T901" s="1487">
        <f>'НЗ 2-экз'!T895</f>
        <v>0</v>
      </c>
      <c r="U901" s="1487">
        <f>'НЗ 2-экз'!U895</f>
        <v>0</v>
      </c>
      <c r="V901" s="1487">
        <f>'НЗ 2-экз'!V895</f>
        <v>0</v>
      </c>
      <c r="W901" s="1487">
        <f>'НЗ 2-экз'!W895</f>
        <v>0</v>
      </c>
      <c r="X901" s="1487">
        <f>'НЗ 2-экз'!X895</f>
        <v>0</v>
      </c>
      <c r="Y901" s="1487">
        <f>'НЗ 2-экз'!Y895</f>
        <v>0</v>
      </c>
      <c r="Z901" s="1487">
        <f>'НЗ 2-экз'!Z895</f>
        <v>0</v>
      </c>
      <c r="AA901" s="1487">
        <f>'НЗ 2-экз'!AA895</f>
        <v>0</v>
      </c>
      <c r="AB901" s="1487">
        <f>'НЗ 2-экз'!AB895</f>
        <v>0</v>
      </c>
      <c r="AC901" s="1487">
        <f>'НЗ 2-экз'!AC895</f>
        <v>0</v>
      </c>
      <c r="AD901" s="1487">
        <f>'НЗ 2-экз'!AD895</f>
        <v>0</v>
      </c>
      <c r="AE901" s="1488"/>
      <c r="AF901" s="1488"/>
      <c r="AG901" s="1488">
        <f t="shared" si="296"/>
        <v>0</v>
      </c>
      <c r="AH901" s="1488">
        <f t="shared" si="299"/>
        <v>0</v>
      </c>
      <c r="AI901" s="1488">
        <f t="shared" si="297"/>
        <v>0</v>
      </c>
      <c r="AJ901" s="1488">
        <f t="shared" si="300"/>
        <v>0</v>
      </c>
      <c r="AK901" s="1488">
        <f t="shared" si="301"/>
        <v>0</v>
      </c>
      <c r="AL901" s="1488">
        <f t="shared" si="298"/>
        <v>0</v>
      </c>
      <c r="AM901" s="1839"/>
    </row>
    <row r="902" spans="1:39" ht="11.25" hidden="1" customHeight="1" x14ac:dyDescent="0.2">
      <c r="A902" s="1425">
        <v>346</v>
      </c>
      <c r="B902" s="1057">
        <v>244</v>
      </c>
      <c r="C902" s="1487">
        <f>'НЗ 2-экз'!C896</f>
        <v>0</v>
      </c>
      <c r="D902" s="1487">
        <f>'НЗ 2-экз'!D896</f>
        <v>0</v>
      </c>
      <c r="E902" s="1487">
        <f>'НЗ 2-экз'!E896</f>
        <v>0</v>
      </c>
      <c r="F902" s="1487">
        <f>'НЗ 2-экз'!F896</f>
        <v>0</v>
      </c>
      <c r="G902" s="1487">
        <f>'НЗ 2-экз'!G896</f>
        <v>0</v>
      </c>
      <c r="H902" s="1487">
        <f>'НЗ 2-экз'!H896</f>
        <v>0</v>
      </c>
      <c r="I902" s="1487">
        <f>'НЗ 2-экз'!I896</f>
        <v>0</v>
      </c>
      <c r="J902" s="1487">
        <f>'НЗ 2-экз'!J896</f>
        <v>0</v>
      </c>
      <c r="K902" s="1487">
        <f>'НЗ 2-экз'!K896</f>
        <v>0</v>
      </c>
      <c r="L902" s="1487">
        <f>'НЗ 2-экз'!L896</f>
        <v>0</v>
      </c>
      <c r="M902" s="1487">
        <f>'НЗ 2-экз'!M896</f>
        <v>0</v>
      </c>
      <c r="N902" s="1487">
        <f>'НЗ 2-экз'!N896</f>
        <v>0</v>
      </c>
      <c r="O902" s="1487">
        <f>'НЗ 2-экз'!O896</f>
        <v>0</v>
      </c>
      <c r="P902" s="1487">
        <f>'НЗ 2-экз'!P896</f>
        <v>0</v>
      </c>
      <c r="Q902" s="1487">
        <f>'НЗ 2-экз'!Q896</f>
        <v>0</v>
      </c>
      <c r="R902" s="1487">
        <f>'НЗ 2-экз'!R896</f>
        <v>0</v>
      </c>
      <c r="S902" s="1487">
        <f>'НЗ 2-экз'!S896</f>
        <v>0</v>
      </c>
      <c r="T902" s="1487">
        <f>'НЗ 2-экз'!T896</f>
        <v>0</v>
      </c>
      <c r="U902" s="1487">
        <f>'НЗ 2-экз'!U896</f>
        <v>0</v>
      </c>
      <c r="V902" s="1487">
        <f>'НЗ 2-экз'!V896</f>
        <v>0</v>
      </c>
      <c r="W902" s="1487">
        <f>'НЗ 2-экз'!W896</f>
        <v>0</v>
      </c>
      <c r="X902" s="1487">
        <f>'НЗ 2-экз'!X896</f>
        <v>0</v>
      </c>
      <c r="Y902" s="1487">
        <f>'НЗ 2-экз'!Y896</f>
        <v>0</v>
      </c>
      <c r="Z902" s="1487">
        <f>'НЗ 2-экз'!Z896</f>
        <v>0</v>
      </c>
      <c r="AA902" s="1487">
        <f>'НЗ 2-экз'!AA896</f>
        <v>0</v>
      </c>
      <c r="AB902" s="1487">
        <f>'НЗ 2-экз'!AB896</f>
        <v>0</v>
      </c>
      <c r="AC902" s="1487">
        <f>'НЗ 2-экз'!AC896</f>
        <v>0</v>
      </c>
      <c r="AD902" s="1487">
        <f>'НЗ 2-экз'!AD896</f>
        <v>0</v>
      </c>
      <c r="AE902" s="1488"/>
      <c r="AF902" s="1488"/>
      <c r="AG902" s="1488">
        <f t="shared" si="296"/>
        <v>0</v>
      </c>
      <c r="AH902" s="1488">
        <f t="shared" si="299"/>
        <v>0</v>
      </c>
      <c r="AI902" s="1488">
        <f t="shared" si="297"/>
        <v>0</v>
      </c>
      <c r="AJ902" s="1488">
        <f t="shared" si="300"/>
        <v>0</v>
      </c>
      <c r="AK902" s="1488">
        <f t="shared" si="301"/>
        <v>0</v>
      </c>
      <c r="AL902" s="1488">
        <f t="shared" si="298"/>
        <v>0</v>
      </c>
      <c r="AM902" s="1839"/>
    </row>
    <row r="903" spans="1:39" ht="11.25" hidden="1" customHeight="1" x14ac:dyDescent="0.2">
      <c r="A903" s="1425">
        <v>349</v>
      </c>
      <c r="B903" s="1057">
        <v>244</v>
      </c>
      <c r="C903" s="1487">
        <f>'НЗ 2-экз'!C897</f>
        <v>0</v>
      </c>
      <c r="D903" s="1487">
        <f>'НЗ 2-экз'!D897</f>
        <v>0</v>
      </c>
      <c r="E903" s="1487">
        <f>'НЗ 2-экз'!E897</f>
        <v>0</v>
      </c>
      <c r="F903" s="1487">
        <f>'НЗ 2-экз'!F897</f>
        <v>0</v>
      </c>
      <c r="G903" s="1487">
        <f>'НЗ 2-экз'!G897</f>
        <v>0</v>
      </c>
      <c r="H903" s="1487">
        <f>'НЗ 2-экз'!H897</f>
        <v>0</v>
      </c>
      <c r="I903" s="1487">
        <f>'НЗ 2-экз'!I897</f>
        <v>0</v>
      </c>
      <c r="J903" s="1487">
        <f>'НЗ 2-экз'!J897</f>
        <v>0</v>
      </c>
      <c r="K903" s="1487">
        <f>'НЗ 2-экз'!K897</f>
        <v>0</v>
      </c>
      <c r="L903" s="1487">
        <f>'НЗ 2-экз'!L897</f>
        <v>0</v>
      </c>
      <c r="M903" s="1487">
        <f>'НЗ 2-экз'!M897</f>
        <v>0</v>
      </c>
      <c r="N903" s="1487">
        <f>'НЗ 2-экз'!N897</f>
        <v>0</v>
      </c>
      <c r="O903" s="1487">
        <f>'НЗ 2-экз'!O897</f>
        <v>0</v>
      </c>
      <c r="P903" s="1487">
        <f>'НЗ 2-экз'!P897</f>
        <v>0</v>
      </c>
      <c r="Q903" s="1487">
        <f>'НЗ 2-экз'!Q897</f>
        <v>0</v>
      </c>
      <c r="R903" s="1487">
        <f>'НЗ 2-экз'!R897</f>
        <v>0</v>
      </c>
      <c r="S903" s="1487">
        <f>'НЗ 2-экз'!S897</f>
        <v>0</v>
      </c>
      <c r="T903" s="1487">
        <f>'НЗ 2-экз'!T897</f>
        <v>0</v>
      </c>
      <c r="U903" s="1487">
        <f>'НЗ 2-экз'!U897</f>
        <v>0</v>
      </c>
      <c r="V903" s="1487">
        <f>'НЗ 2-экз'!V897</f>
        <v>0</v>
      </c>
      <c r="W903" s="1487">
        <f>'НЗ 2-экз'!W897</f>
        <v>0</v>
      </c>
      <c r="X903" s="1487">
        <f>'НЗ 2-экз'!X897</f>
        <v>0</v>
      </c>
      <c r="Y903" s="1487">
        <f>'НЗ 2-экз'!Y897</f>
        <v>0</v>
      </c>
      <c r="Z903" s="1487">
        <f>'НЗ 2-экз'!Z897</f>
        <v>0</v>
      </c>
      <c r="AA903" s="1487">
        <f>'НЗ 2-экз'!AA897</f>
        <v>0</v>
      </c>
      <c r="AB903" s="1487">
        <f>'НЗ 2-экз'!AB897</f>
        <v>0</v>
      </c>
      <c r="AC903" s="1487">
        <f>'НЗ 2-экз'!AC897</f>
        <v>0</v>
      </c>
      <c r="AD903" s="1487">
        <f>'НЗ 2-экз'!AD897</f>
        <v>0</v>
      </c>
      <c r="AE903" s="1488"/>
      <c r="AF903" s="1488"/>
      <c r="AG903" s="1488">
        <f t="shared" si="296"/>
        <v>0</v>
      </c>
      <c r="AH903" s="1488">
        <f t="shared" si="299"/>
        <v>0</v>
      </c>
      <c r="AI903" s="1488">
        <f t="shared" si="297"/>
        <v>0</v>
      </c>
      <c r="AJ903" s="1488">
        <f t="shared" si="300"/>
        <v>0</v>
      </c>
      <c r="AK903" s="1488">
        <f t="shared" si="301"/>
        <v>0</v>
      </c>
      <c r="AL903" s="1488">
        <f t="shared" si="298"/>
        <v>0</v>
      </c>
      <c r="AM903" s="1839"/>
    </row>
    <row r="904" spans="1:39" ht="11.25" hidden="1" customHeight="1" x14ac:dyDescent="0.2">
      <c r="A904" s="1431">
        <v>352</v>
      </c>
      <c r="B904" s="269">
        <v>244</v>
      </c>
      <c r="C904" s="1487">
        <f>'НЗ 2-экз'!C898</f>
        <v>0</v>
      </c>
      <c r="D904" s="1487">
        <f>'НЗ 2-экз'!D898</f>
        <v>0</v>
      </c>
      <c r="E904" s="1487">
        <f>'НЗ 2-экз'!E898</f>
        <v>0</v>
      </c>
      <c r="F904" s="1487">
        <f>'НЗ 2-экз'!F898</f>
        <v>0</v>
      </c>
      <c r="G904" s="1487">
        <f>'НЗ 2-экз'!G898</f>
        <v>0</v>
      </c>
      <c r="H904" s="1487">
        <f>'НЗ 2-экз'!H898</f>
        <v>0</v>
      </c>
      <c r="I904" s="1487">
        <f>'НЗ 2-экз'!I898</f>
        <v>0</v>
      </c>
      <c r="J904" s="1487">
        <f>'НЗ 2-экз'!J898</f>
        <v>0</v>
      </c>
      <c r="K904" s="1487">
        <f>'НЗ 2-экз'!K898</f>
        <v>0</v>
      </c>
      <c r="L904" s="1487">
        <f>'НЗ 2-экз'!L898</f>
        <v>0</v>
      </c>
      <c r="M904" s="1487">
        <f>'НЗ 2-экз'!M898</f>
        <v>0</v>
      </c>
      <c r="N904" s="1487">
        <f>'НЗ 2-экз'!N898</f>
        <v>0</v>
      </c>
      <c r="O904" s="1487">
        <f>'НЗ 2-экз'!O898</f>
        <v>0</v>
      </c>
      <c r="P904" s="1487">
        <f>'НЗ 2-экз'!P898</f>
        <v>0</v>
      </c>
      <c r="Q904" s="1487">
        <f>'НЗ 2-экз'!Q898</f>
        <v>0</v>
      </c>
      <c r="R904" s="1487">
        <f>'НЗ 2-экз'!R898</f>
        <v>0</v>
      </c>
      <c r="S904" s="1487">
        <f>'НЗ 2-экз'!S898</f>
        <v>0</v>
      </c>
      <c r="T904" s="1487">
        <f>'НЗ 2-экз'!T898</f>
        <v>0</v>
      </c>
      <c r="U904" s="1487">
        <f>'НЗ 2-экз'!U898</f>
        <v>0</v>
      </c>
      <c r="V904" s="1487">
        <f>'НЗ 2-экз'!V898</f>
        <v>0</v>
      </c>
      <c r="W904" s="1487">
        <f>'НЗ 2-экз'!W898</f>
        <v>0</v>
      </c>
      <c r="X904" s="1487">
        <f>'НЗ 2-экз'!X898</f>
        <v>0</v>
      </c>
      <c r="Y904" s="1487">
        <f>'НЗ 2-экз'!Y898</f>
        <v>0</v>
      </c>
      <c r="Z904" s="1487">
        <f>'НЗ 2-экз'!Z898</f>
        <v>0</v>
      </c>
      <c r="AA904" s="1487">
        <f>'НЗ 2-экз'!AA898</f>
        <v>0</v>
      </c>
      <c r="AB904" s="1487">
        <f>'НЗ 2-экз'!AB898</f>
        <v>0</v>
      </c>
      <c r="AC904" s="1487">
        <f>'НЗ 2-экз'!AC898</f>
        <v>0</v>
      </c>
      <c r="AD904" s="1487">
        <f>'НЗ 2-экз'!AD898</f>
        <v>0</v>
      </c>
      <c r="AE904" s="1488"/>
      <c r="AF904" s="1488"/>
      <c r="AG904" s="1488">
        <f t="shared" si="296"/>
        <v>0</v>
      </c>
      <c r="AH904" s="1488">
        <f>Z904+AD904</f>
        <v>0</v>
      </c>
      <c r="AI904" s="1488">
        <f t="shared" si="297"/>
        <v>0</v>
      </c>
      <c r="AJ904" s="1488">
        <f>AC904</f>
        <v>0</v>
      </c>
      <c r="AK904" s="1488">
        <f>SUM(Y904:AD904)</f>
        <v>0</v>
      </c>
      <c r="AL904" s="1488">
        <f t="shared" si="298"/>
        <v>0</v>
      </c>
      <c r="AM904" s="1839"/>
    </row>
    <row r="905" spans="1:39" ht="11.25" hidden="1" customHeight="1" x14ac:dyDescent="0.2">
      <c r="A905" s="1431">
        <v>353</v>
      </c>
      <c r="B905" s="269">
        <v>244</v>
      </c>
      <c r="C905" s="1487">
        <f>'НЗ 2-экз'!C899</f>
        <v>0</v>
      </c>
      <c r="D905" s="1487">
        <f>'НЗ 2-экз'!D899</f>
        <v>0</v>
      </c>
      <c r="E905" s="1487">
        <f>'НЗ 2-экз'!E899</f>
        <v>0</v>
      </c>
      <c r="F905" s="1487">
        <f>'НЗ 2-экз'!F899</f>
        <v>0</v>
      </c>
      <c r="G905" s="1487">
        <f>'НЗ 2-экз'!G899</f>
        <v>0</v>
      </c>
      <c r="H905" s="1487">
        <f>'НЗ 2-экз'!H899</f>
        <v>0</v>
      </c>
      <c r="I905" s="1487">
        <f>'НЗ 2-экз'!I899</f>
        <v>0</v>
      </c>
      <c r="J905" s="1487">
        <f>'НЗ 2-экз'!J899</f>
        <v>0</v>
      </c>
      <c r="K905" s="1487">
        <f>'НЗ 2-экз'!K899</f>
        <v>0</v>
      </c>
      <c r="L905" s="1487">
        <f>'НЗ 2-экз'!L899</f>
        <v>0</v>
      </c>
      <c r="M905" s="1487">
        <f>'НЗ 2-экз'!M899</f>
        <v>0</v>
      </c>
      <c r="N905" s="1487">
        <f>'НЗ 2-экз'!N899</f>
        <v>0</v>
      </c>
      <c r="O905" s="1487">
        <f>'НЗ 2-экз'!O899</f>
        <v>0</v>
      </c>
      <c r="P905" s="1487">
        <f>'НЗ 2-экз'!P899</f>
        <v>0</v>
      </c>
      <c r="Q905" s="1487">
        <f>'НЗ 2-экз'!Q899</f>
        <v>0</v>
      </c>
      <c r="R905" s="1487">
        <f>'НЗ 2-экз'!R899</f>
        <v>0</v>
      </c>
      <c r="S905" s="1487">
        <f>'НЗ 2-экз'!S899</f>
        <v>0</v>
      </c>
      <c r="T905" s="1487">
        <f>'НЗ 2-экз'!T899</f>
        <v>0</v>
      </c>
      <c r="U905" s="1487">
        <f>'НЗ 2-экз'!U899</f>
        <v>0</v>
      </c>
      <c r="V905" s="1487">
        <f>'НЗ 2-экз'!V899</f>
        <v>0</v>
      </c>
      <c r="W905" s="1487">
        <f>'НЗ 2-экз'!W899</f>
        <v>0</v>
      </c>
      <c r="X905" s="1487">
        <f>'НЗ 2-экз'!X899</f>
        <v>0</v>
      </c>
      <c r="Y905" s="1487">
        <f>'НЗ 2-экз'!Y899</f>
        <v>0</v>
      </c>
      <c r="Z905" s="1487">
        <f>'НЗ 2-экз'!Z899</f>
        <v>0</v>
      </c>
      <c r="AA905" s="1487">
        <f>'НЗ 2-экз'!AA899</f>
        <v>0</v>
      </c>
      <c r="AB905" s="1487">
        <f>'НЗ 2-экз'!AB899</f>
        <v>0</v>
      </c>
      <c r="AC905" s="1487">
        <f>'НЗ 2-экз'!AC899</f>
        <v>0</v>
      </c>
      <c r="AD905" s="1487">
        <f>'НЗ 2-экз'!AD899</f>
        <v>0</v>
      </c>
      <c r="AE905" s="1488"/>
      <c r="AF905" s="1488"/>
      <c r="AG905" s="1488">
        <f t="shared" si="296"/>
        <v>0</v>
      </c>
      <c r="AH905" s="1488">
        <f>Z905+AD905</f>
        <v>0</v>
      </c>
      <c r="AI905" s="1488">
        <f t="shared" si="297"/>
        <v>0</v>
      </c>
      <c r="AJ905" s="1488">
        <f>AC905</f>
        <v>0</v>
      </c>
      <c r="AK905" s="1488">
        <f>SUM(Y905:AD905)</f>
        <v>0</v>
      </c>
      <c r="AL905" s="1488">
        <f t="shared" si="298"/>
        <v>0</v>
      </c>
      <c r="AM905" s="1839"/>
    </row>
    <row r="906" spans="1:39" ht="12" x14ac:dyDescent="0.2">
      <c r="A906" s="1432" t="s">
        <v>1354</v>
      </c>
      <c r="B906" s="269"/>
      <c r="C906" s="1485">
        <f t="shared" ref="C906:D906" si="302">C857+C858+C859+C860+C876+C877+C878+C879+C880</f>
        <v>0</v>
      </c>
      <c r="D906" s="1485">
        <f t="shared" si="302"/>
        <v>0</v>
      </c>
      <c r="E906" s="1485">
        <f>E857+E858+E859+E860+E876+E877+E878+E879+E880</f>
        <v>200000</v>
      </c>
      <c r="F906" s="1485">
        <f t="shared" ref="F906:AL906" si="303">F857+F858+F859+F860+F876+F877+F878+F879+F880</f>
        <v>800000</v>
      </c>
      <c r="G906" s="1485">
        <f t="shared" si="303"/>
        <v>0</v>
      </c>
      <c r="H906" s="1485">
        <f t="shared" si="303"/>
        <v>0</v>
      </c>
      <c r="I906" s="1485">
        <f t="shared" si="303"/>
        <v>0</v>
      </c>
      <c r="J906" s="1485">
        <f t="shared" si="303"/>
        <v>0</v>
      </c>
      <c r="K906" s="1485">
        <f t="shared" si="303"/>
        <v>0</v>
      </c>
      <c r="L906" s="1485">
        <f t="shared" si="303"/>
        <v>0</v>
      </c>
      <c r="M906" s="1485">
        <f t="shared" si="303"/>
        <v>0</v>
      </c>
      <c r="N906" s="1485">
        <f t="shared" si="303"/>
        <v>0</v>
      </c>
      <c r="O906" s="1485">
        <f t="shared" si="303"/>
        <v>0</v>
      </c>
      <c r="P906" s="1485">
        <f t="shared" si="303"/>
        <v>0</v>
      </c>
      <c r="Q906" s="1485">
        <f t="shared" si="303"/>
        <v>0</v>
      </c>
      <c r="R906" s="1485">
        <f t="shared" si="303"/>
        <v>0</v>
      </c>
      <c r="S906" s="1485">
        <f t="shared" si="303"/>
        <v>200000</v>
      </c>
      <c r="T906" s="1485">
        <f t="shared" si="303"/>
        <v>800000</v>
      </c>
      <c r="U906" s="1485">
        <f t="shared" si="303"/>
        <v>0</v>
      </c>
      <c r="V906" s="1485">
        <f t="shared" si="303"/>
        <v>0</v>
      </c>
      <c r="W906" s="1485">
        <f t="shared" si="303"/>
        <v>0</v>
      </c>
      <c r="X906" s="1485">
        <f t="shared" si="303"/>
        <v>1000000</v>
      </c>
      <c r="Y906" s="1485">
        <f t="shared" si="303"/>
        <v>0</v>
      </c>
      <c r="Z906" s="1485">
        <f t="shared" si="303"/>
        <v>76000</v>
      </c>
      <c r="AA906" s="1485">
        <f t="shared" si="303"/>
        <v>0</v>
      </c>
      <c r="AB906" s="1485">
        <f t="shared" si="303"/>
        <v>0</v>
      </c>
      <c r="AC906" s="1485">
        <f t="shared" si="303"/>
        <v>0</v>
      </c>
      <c r="AD906" s="1485">
        <f t="shared" si="303"/>
        <v>60000</v>
      </c>
      <c r="AE906" s="1485">
        <f t="shared" si="303"/>
        <v>0</v>
      </c>
      <c r="AF906" s="1485">
        <f t="shared" si="303"/>
        <v>0</v>
      </c>
      <c r="AG906" s="1485">
        <f t="shared" si="303"/>
        <v>0</v>
      </c>
      <c r="AH906" s="1485">
        <f t="shared" si="303"/>
        <v>136000</v>
      </c>
      <c r="AI906" s="1485">
        <f t="shared" si="303"/>
        <v>0</v>
      </c>
      <c r="AJ906" s="1485">
        <f t="shared" si="303"/>
        <v>0</v>
      </c>
      <c r="AK906" s="1485">
        <f t="shared" si="303"/>
        <v>136000</v>
      </c>
      <c r="AL906" s="1485">
        <f t="shared" si="303"/>
        <v>1136000</v>
      </c>
      <c r="AM906" s="1839"/>
    </row>
    <row r="907" spans="1:39" ht="12" x14ac:dyDescent="0.2">
      <c r="A907" s="1419" t="s">
        <v>1355</v>
      </c>
      <c r="B907" s="269"/>
      <c r="C907" s="1483">
        <f t="shared" ref="C907:D907" si="304">C908-C906</f>
        <v>0</v>
      </c>
      <c r="D907" s="1483">
        <f t="shared" si="304"/>
        <v>0</v>
      </c>
      <c r="E907" s="1483">
        <f>E908-E906</f>
        <v>0</v>
      </c>
      <c r="F907" s="1483">
        <f t="shared" ref="F907:AL907" si="305">F908-F906</f>
        <v>0</v>
      </c>
      <c r="G907" s="1483">
        <f t="shared" si="305"/>
        <v>0</v>
      </c>
      <c r="H907" s="1483">
        <f t="shared" si="305"/>
        <v>0</v>
      </c>
      <c r="I907" s="1483">
        <f t="shared" si="305"/>
        <v>0</v>
      </c>
      <c r="J907" s="1483">
        <f t="shared" si="305"/>
        <v>0</v>
      </c>
      <c r="K907" s="1483">
        <f t="shared" si="305"/>
        <v>0</v>
      </c>
      <c r="L907" s="1483">
        <f t="shared" si="305"/>
        <v>0</v>
      </c>
      <c r="M907" s="1483">
        <f t="shared" si="305"/>
        <v>0</v>
      </c>
      <c r="N907" s="1483">
        <f t="shared" si="305"/>
        <v>0</v>
      </c>
      <c r="O907" s="1483">
        <f t="shared" si="305"/>
        <v>0</v>
      </c>
      <c r="P907" s="1483">
        <f t="shared" si="305"/>
        <v>0</v>
      </c>
      <c r="Q907" s="1483">
        <f t="shared" si="305"/>
        <v>0</v>
      </c>
      <c r="R907" s="1483">
        <f t="shared" si="305"/>
        <v>0</v>
      </c>
      <c r="S907" s="1483">
        <f t="shared" si="305"/>
        <v>0</v>
      </c>
      <c r="T907" s="1483">
        <f t="shared" si="305"/>
        <v>0</v>
      </c>
      <c r="U907" s="1483">
        <f t="shared" si="305"/>
        <v>0</v>
      </c>
      <c r="V907" s="1483">
        <f t="shared" si="305"/>
        <v>0</v>
      </c>
      <c r="W907" s="1483">
        <f t="shared" si="305"/>
        <v>0</v>
      </c>
      <c r="X907" s="1483">
        <f t="shared" si="305"/>
        <v>0</v>
      </c>
      <c r="Y907" s="1483">
        <f t="shared" si="305"/>
        <v>0</v>
      </c>
      <c r="Z907" s="1483">
        <f t="shared" si="305"/>
        <v>0</v>
      </c>
      <c r="AA907" s="1483">
        <f t="shared" si="305"/>
        <v>0</v>
      </c>
      <c r="AB907" s="1483">
        <f t="shared" si="305"/>
        <v>0</v>
      </c>
      <c r="AC907" s="1483">
        <f t="shared" si="305"/>
        <v>0</v>
      </c>
      <c r="AD907" s="1483">
        <f t="shared" si="305"/>
        <v>0</v>
      </c>
      <c r="AE907" s="1483">
        <f t="shared" si="305"/>
        <v>0</v>
      </c>
      <c r="AF907" s="1483">
        <f t="shared" si="305"/>
        <v>0</v>
      </c>
      <c r="AG907" s="1483">
        <f t="shared" si="305"/>
        <v>0</v>
      </c>
      <c r="AH907" s="1483">
        <f t="shared" si="305"/>
        <v>0</v>
      </c>
      <c r="AI907" s="1483">
        <f t="shared" si="305"/>
        <v>0</v>
      </c>
      <c r="AJ907" s="1483">
        <f t="shared" si="305"/>
        <v>0</v>
      </c>
      <c r="AK907" s="1483">
        <f t="shared" si="305"/>
        <v>0</v>
      </c>
      <c r="AL907" s="1483">
        <f t="shared" si="305"/>
        <v>0</v>
      </c>
      <c r="AM907" s="1839"/>
    </row>
    <row r="908" spans="1:39" ht="12" hidden="1" x14ac:dyDescent="0.2">
      <c r="A908" s="1434" t="s">
        <v>204</v>
      </c>
      <c r="B908" s="60"/>
      <c r="C908" s="1486">
        <f t="shared" ref="C908:D908" si="306">SUM(C857:C905)</f>
        <v>0</v>
      </c>
      <c r="D908" s="1486">
        <f t="shared" si="306"/>
        <v>0</v>
      </c>
      <c r="E908" s="1486">
        <f t="shared" ref="E908:AL908" si="307">SUM(E857:E905)</f>
        <v>200000</v>
      </c>
      <c r="F908" s="1486">
        <f t="shared" si="307"/>
        <v>800000</v>
      </c>
      <c r="G908" s="1486">
        <f t="shared" si="307"/>
        <v>0</v>
      </c>
      <c r="H908" s="1486">
        <f t="shared" si="307"/>
        <v>0</v>
      </c>
      <c r="I908" s="1486">
        <f t="shared" si="307"/>
        <v>0</v>
      </c>
      <c r="J908" s="1486">
        <f t="shared" si="307"/>
        <v>0</v>
      </c>
      <c r="K908" s="1486">
        <f t="shared" si="307"/>
        <v>0</v>
      </c>
      <c r="L908" s="1486">
        <f t="shared" si="307"/>
        <v>0</v>
      </c>
      <c r="M908" s="1486">
        <f t="shared" si="307"/>
        <v>0</v>
      </c>
      <c r="N908" s="1486">
        <f t="shared" si="307"/>
        <v>0</v>
      </c>
      <c r="O908" s="1486">
        <f t="shared" si="307"/>
        <v>0</v>
      </c>
      <c r="P908" s="1486">
        <f t="shared" si="307"/>
        <v>0</v>
      </c>
      <c r="Q908" s="1486">
        <f>SUM(Q857:Q905)</f>
        <v>0</v>
      </c>
      <c r="R908" s="1486">
        <f>SUM(R857:R905)</f>
        <v>0</v>
      </c>
      <c r="S908" s="1486">
        <f t="shared" si="307"/>
        <v>200000</v>
      </c>
      <c r="T908" s="1486">
        <f t="shared" si="307"/>
        <v>800000</v>
      </c>
      <c r="U908" s="1486">
        <f t="shared" si="307"/>
        <v>0</v>
      </c>
      <c r="V908" s="1486">
        <f t="shared" si="307"/>
        <v>0</v>
      </c>
      <c r="W908" s="1486">
        <f>SUM(W857:W905)</f>
        <v>0</v>
      </c>
      <c r="X908" s="1486">
        <f t="shared" si="307"/>
        <v>1000000</v>
      </c>
      <c r="Y908" s="1486">
        <f t="shared" si="307"/>
        <v>0</v>
      </c>
      <c r="Z908" s="1486">
        <f t="shared" si="307"/>
        <v>76000</v>
      </c>
      <c r="AA908" s="1486">
        <f>SUM(AA857:AA905)</f>
        <v>0</v>
      </c>
      <c r="AB908" s="1486">
        <f t="shared" si="307"/>
        <v>0</v>
      </c>
      <c r="AC908" s="1486">
        <f t="shared" si="307"/>
        <v>0</v>
      </c>
      <c r="AD908" s="1486">
        <f t="shared" si="307"/>
        <v>60000</v>
      </c>
      <c r="AE908" s="1486">
        <f>SUM(AE857:AE905)</f>
        <v>0</v>
      </c>
      <c r="AF908" s="1486">
        <f>SUM(AF857:AF905)</f>
        <v>0</v>
      </c>
      <c r="AG908" s="1486">
        <f t="shared" si="307"/>
        <v>0</v>
      </c>
      <c r="AH908" s="1486">
        <f t="shared" si="307"/>
        <v>136000</v>
      </c>
      <c r="AI908" s="1486">
        <f t="shared" si="307"/>
        <v>0</v>
      </c>
      <c r="AJ908" s="1486">
        <f>SUM(AJ857:AJ905)</f>
        <v>0</v>
      </c>
      <c r="AK908" s="1486">
        <f t="shared" si="307"/>
        <v>136000</v>
      </c>
      <c r="AL908" s="1486">
        <f t="shared" si="307"/>
        <v>1136000</v>
      </c>
      <c r="AM908" s="1839"/>
    </row>
    <row r="909" spans="1:39" ht="12.75" x14ac:dyDescent="0.2">
      <c r="A909" s="1435" t="s">
        <v>1331</v>
      </c>
      <c r="B909" s="1410"/>
      <c r="C909" s="1489">
        <f t="shared" ref="C909:D909" si="308">C854+C855+C906+C907</f>
        <v>0</v>
      </c>
      <c r="D909" s="1489">
        <f t="shared" si="308"/>
        <v>0</v>
      </c>
      <c r="E909" s="1489">
        <f>E854+E855+E906+E907</f>
        <v>1112615</v>
      </c>
      <c r="F909" s="1489">
        <f t="shared" ref="F909:AL909" si="309">F854+F855+F906+F907</f>
        <v>1693000</v>
      </c>
      <c r="G909" s="1489">
        <f t="shared" si="309"/>
        <v>0</v>
      </c>
      <c r="H909" s="1489">
        <f t="shared" si="309"/>
        <v>0</v>
      </c>
      <c r="I909" s="1489">
        <f t="shared" si="309"/>
        <v>0</v>
      </c>
      <c r="J909" s="1489">
        <f t="shared" si="309"/>
        <v>0</v>
      </c>
      <c r="K909" s="1489">
        <f t="shared" si="309"/>
        <v>0</v>
      </c>
      <c r="L909" s="1489">
        <f t="shared" si="309"/>
        <v>0</v>
      </c>
      <c r="M909" s="1489">
        <f t="shared" si="309"/>
        <v>0</v>
      </c>
      <c r="N909" s="1489">
        <f t="shared" si="309"/>
        <v>0</v>
      </c>
      <c r="O909" s="1489">
        <f t="shared" si="309"/>
        <v>0</v>
      </c>
      <c r="P909" s="1489">
        <f t="shared" si="309"/>
        <v>0</v>
      </c>
      <c r="Q909" s="1489">
        <f t="shared" si="309"/>
        <v>0</v>
      </c>
      <c r="R909" s="1489">
        <f t="shared" si="309"/>
        <v>0</v>
      </c>
      <c r="S909" s="1489">
        <f t="shared" si="309"/>
        <v>1112615</v>
      </c>
      <c r="T909" s="1489">
        <f t="shared" si="309"/>
        <v>1693000</v>
      </c>
      <c r="U909" s="1489">
        <f t="shared" si="309"/>
        <v>0</v>
      </c>
      <c r="V909" s="1489">
        <f t="shared" si="309"/>
        <v>0</v>
      </c>
      <c r="W909" s="1489">
        <f t="shared" si="309"/>
        <v>0</v>
      </c>
      <c r="X909" s="1489">
        <f t="shared" si="309"/>
        <v>2805615</v>
      </c>
      <c r="Y909" s="1489">
        <f t="shared" si="309"/>
        <v>0</v>
      </c>
      <c r="Z909" s="1489">
        <f t="shared" si="309"/>
        <v>395874</v>
      </c>
      <c r="AA909" s="1489">
        <f t="shared" si="309"/>
        <v>0</v>
      </c>
      <c r="AB909" s="1489">
        <f t="shared" si="309"/>
        <v>0</v>
      </c>
      <c r="AC909" s="1489">
        <f t="shared" si="309"/>
        <v>0</v>
      </c>
      <c r="AD909" s="1489">
        <f t="shared" si="309"/>
        <v>227800</v>
      </c>
      <c r="AE909" s="1489">
        <f t="shared" si="309"/>
        <v>0</v>
      </c>
      <c r="AF909" s="1489">
        <f t="shared" si="309"/>
        <v>0</v>
      </c>
      <c r="AG909" s="1489">
        <f t="shared" si="309"/>
        <v>0</v>
      </c>
      <c r="AH909" s="1489">
        <f t="shared" si="309"/>
        <v>623674</v>
      </c>
      <c r="AI909" s="1489">
        <f t="shared" si="309"/>
        <v>0</v>
      </c>
      <c r="AJ909" s="1489">
        <f t="shared" si="309"/>
        <v>0</v>
      </c>
      <c r="AK909" s="1489">
        <f t="shared" si="309"/>
        <v>623674</v>
      </c>
      <c r="AL909" s="1489">
        <f t="shared" si="309"/>
        <v>3429289</v>
      </c>
      <c r="AM909" s="1436" t="s">
        <v>923</v>
      </c>
    </row>
    <row r="910" spans="1:39" ht="11.25" hidden="1" customHeight="1" x14ac:dyDescent="0.2">
      <c r="A910" s="1425">
        <v>211</v>
      </c>
      <c r="B910" s="1051">
        <v>111</v>
      </c>
      <c r="C910" s="11"/>
      <c r="D910" s="58"/>
      <c r="E910" s="1487">
        <f>'НЗ 2-экз'!E903</f>
        <v>350000</v>
      </c>
      <c r="F910" s="1487">
        <f>'НЗ 2-экз'!F903</f>
        <v>835770</v>
      </c>
      <c r="G910" s="1487">
        <f>'НЗ 2-экз'!G903</f>
        <v>0</v>
      </c>
      <c r="H910" s="1487">
        <f>'НЗ 2-экз'!H903</f>
        <v>0</v>
      </c>
      <c r="I910" s="1487">
        <f>'НЗ 2-экз'!I903</f>
        <v>0</v>
      </c>
      <c r="J910" s="1487">
        <f>'НЗ 2-экз'!J903</f>
        <v>0</v>
      </c>
      <c r="K910" s="1487">
        <f>'НЗ 2-экз'!K903</f>
        <v>0</v>
      </c>
      <c r="L910" s="1487">
        <f>'НЗ 2-экз'!L903</f>
        <v>0</v>
      </c>
      <c r="M910" s="1487">
        <f>'НЗ 2-экз'!M903</f>
        <v>0</v>
      </c>
      <c r="N910" s="1487">
        <f>'НЗ 2-экз'!N903</f>
        <v>0</v>
      </c>
      <c r="O910" s="1487">
        <f>'НЗ 2-экз'!O903</f>
        <v>0</v>
      </c>
      <c r="P910" s="1487">
        <f>'НЗ 2-экз'!P903</f>
        <v>0</v>
      </c>
      <c r="Q910" s="1487">
        <f>'НЗ 2-экз'!Q903</f>
        <v>0</v>
      </c>
      <c r="R910" s="1487">
        <f>'НЗ 2-экз'!R903</f>
        <v>0</v>
      </c>
      <c r="S910" s="1487">
        <f>'НЗ 2-экз'!S903</f>
        <v>350000</v>
      </c>
      <c r="T910" s="1487">
        <f>'НЗ 2-экз'!T903</f>
        <v>835770</v>
      </c>
      <c r="U910" s="1487">
        <f>'НЗ 2-экз'!U903</f>
        <v>0</v>
      </c>
      <c r="V910" s="1487">
        <f>'НЗ 2-экз'!V903</f>
        <v>0</v>
      </c>
      <c r="W910" s="1487">
        <f>'НЗ 2-экз'!W903</f>
        <v>0</v>
      </c>
      <c r="X910" s="1487">
        <f>'НЗ 2-экз'!X903</f>
        <v>1185770</v>
      </c>
      <c r="Y910" s="1487">
        <f>'НЗ 2-экз'!Y903</f>
        <v>0</v>
      </c>
      <c r="Z910" s="1487">
        <f>'НЗ 2-экз'!Z903</f>
        <v>0</v>
      </c>
      <c r="AA910" s="1487">
        <f>'НЗ 2-экз'!AA903</f>
        <v>0</v>
      </c>
      <c r="AB910" s="1487">
        <f>'НЗ 2-экз'!AB903</f>
        <v>0</v>
      </c>
      <c r="AC910" s="1487">
        <f>'НЗ 2-экз'!AC903</f>
        <v>0</v>
      </c>
      <c r="AD910" s="1487">
        <f>'НЗ 2-экз'!AD903</f>
        <v>115000</v>
      </c>
      <c r="AE910" s="1488"/>
      <c r="AF910" s="1488"/>
      <c r="AG910" s="1488">
        <f t="shared" ref="AG910:AG958" si="310">Y910+AC910</f>
        <v>0</v>
      </c>
      <c r="AH910" s="1488">
        <f>Z910+AD910+AA910</f>
        <v>115000</v>
      </c>
      <c r="AI910" s="1488">
        <f t="shared" ref="AI910:AI956" si="311">AB910</f>
        <v>0</v>
      </c>
      <c r="AJ910" s="1488">
        <f>AE910+AF910</f>
        <v>0</v>
      </c>
      <c r="AK910" s="1488">
        <f>SUM(Y910:AF910)</f>
        <v>115000</v>
      </c>
      <c r="AL910" s="1488">
        <f t="shared" ref="AL910:AL958" si="312">C910+X910+AK910</f>
        <v>1300770</v>
      </c>
      <c r="AM910" s="1839" t="s">
        <v>1333</v>
      </c>
    </row>
    <row r="911" spans="1:39" ht="11.25" hidden="1" customHeight="1" x14ac:dyDescent="0.2">
      <c r="A911" s="1425">
        <v>212</v>
      </c>
      <c r="B911" s="1051">
        <v>112</v>
      </c>
      <c r="C911" s="11"/>
      <c r="D911" s="58"/>
      <c r="E911" s="1487">
        <f>'НЗ 2-экз'!E904</f>
        <v>0</v>
      </c>
      <c r="F911" s="1487">
        <f>'НЗ 2-экз'!F904</f>
        <v>0</v>
      </c>
      <c r="G911" s="1487">
        <f>'НЗ 2-экз'!G904</f>
        <v>0</v>
      </c>
      <c r="H911" s="1487">
        <f>'НЗ 2-экз'!H904</f>
        <v>0</v>
      </c>
      <c r="I911" s="1487">
        <f>'НЗ 2-экз'!I904</f>
        <v>0</v>
      </c>
      <c r="J911" s="1487">
        <f>'НЗ 2-экз'!J904</f>
        <v>0</v>
      </c>
      <c r="K911" s="1487">
        <f>'НЗ 2-экз'!K904</f>
        <v>0</v>
      </c>
      <c r="L911" s="1487">
        <f>'НЗ 2-экз'!L904</f>
        <v>0</v>
      </c>
      <c r="M911" s="1487">
        <f>'НЗ 2-экз'!M904</f>
        <v>0</v>
      </c>
      <c r="N911" s="1487">
        <f>'НЗ 2-экз'!N904</f>
        <v>0</v>
      </c>
      <c r="O911" s="1487">
        <f>'НЗ 2-экз'!O904</f>
        <v>0</v>
      </c>
      <c r="P911" s="1487">
        <f>'НЗ 2-экз'!P904</f>
        <v>0</v>
      </c>
      <c r="Q911" s="1487">
        <f>'НЗ 2-экз'!Q904</f>
        <v>0</v>
      </c>
      <c r="R911" s="1487">
        <f>'НЗ 2-экз'!R904</f>
        <v>0</v>
      </c>
      <c r="S911" s="1487">
        <f>'НЗ 2-экз'!S904</f>
        <v>0</v>
      </c>
      <c r="T911" s="1487">
        <f>'НЗ 2-экз'!T904</f>
        <v>0</v>
      </c>
      <c r="U911" s="1487">
        <f>'НЗ 2-экз'!U904</f>
        <v>0</v>
      </c>
      <c r="V911" s="1487">
        <f>'НЗ 2-экз'!V904</f>
        <v>0</v>
      </c>
      <c r="W911" s="1487">
        <f>'НЗ 2-экз'!W904</f>
        <v>0</v>
      </c>
      <c r="X911" s="1487">
        <f>'НЗ 2-экз'!X904</f>
        <v>0</v>
      </c>
      <c r="Y911" s="1487">
        <f>'НЗ 2-экз'!Y904</f>
        <v>0</v>
      </c>
      <c r="Z911" s="1487">
        <f>'НЗ 2-экз'!Z904</f>
        <v>0</v>
      </c>
      <c r="AA911" s="1487">
        <f>'НЗ 2-экз'!AA904</f>
        <v>0</v>
      </c>
      <c r="AB911" s="1487">
        <f>'НЗ 2-экз'!AB904</f>
        <v>0</v>
      </c>
      <c r="AC911" s="1487">
        <f>'НЗ 2-экз'!AC904</f>
        <v>0</v>
      </c>
      <c r="AD911" s="1487">
        <f>'НЗ 2-экз'!AD904</f>
        <v>0</v>
      </c>
      <c r="AE911" s="1488"/>
      <c r="AF911" s="1488"/>
      <c r="AG911" s="1488">
        <f t="shared" si="310"/>
        <v>0</v>
      </c>
      <c r="AH911" s="1488">
        <f t="shared" ref="AH911:AH956" si="313">Z911+AD911+AA911</f>
        <v>0</v>
      </c>
      <c r="AI911" s="1488">
        <f t="shared" si="311"/>
        <v>0</v>
      </c>
      <c r="AJ911" s="1488">
        <f t="shared" ref="AJ911:AJ956" si="314">AE911+AF911</f>
        <v>0</v>
      </c>
      <c r="AK911" s="1488">
        <f t="shared" ref="AK911:AK956" si="315">SUM(Y911:AF911)</f>
        <v>0</v>
      </c>
      <c r="AL911" s="1488">
        <f t="shared" si="312"/>
        <v>0</v>
      </c>
      <c r="AM911" s="1839"/>
    </row>
    <row r="912" spans="1:39" ht="11.25" hidden="1" customHeight="1" x14ac:dyDescent="0.2">
      <c r="A912" s="1426">
        <v>213</v>
      </c>
      <c r="B912" s="1053">
        <v>119</v>
      </c>
      <c r="C912" s="12"/>
      <c r="D912" s="58"/>
      <c r="E912" s="1487">
        <f>'НЗ 2-экз'!E905</f>
        <v>400000</v>
      </c>
      <c r="F912" s="1487">
        <f>'НЗ 2-экз'!F905</f>
        <v>400000</v>
      </c>
      <c r="G912" s="1487">
        <f>'НЗ 2-экз'!G905</f>
        <v>0</v>
      </c>
      <c r="H912" s="1487">
        <f>'НЗ 2-экз'!H905</f>
        <v>0</v>
      </c>
      <c r="I912" s="1487">
        <f>'НЗ 2-экз'!I905</f>
        <v>0</v>
      </c>
      <c r="J912" s="1487">
        <f>'НЗ 2-экз'!J905</f>
        <v>0</v>
      </c>
      <c r="K912" s="1487">
        <f>'НЗ 2-экз'!K905</f>
        <v>0</v>
      </c>
      <c r="L912" s="1487">
        <f>'НЗ 2-экз'!L905</f>
        <v>0</v>
      </c>
      <c r="M912" s="1487">
        <f>'НЗ 2-экз'!M905</f>
        <v>0</v>
      </c>
      <c r="N912" s="1487">
        <f>'НЗ 2-экз'!N905</f>
        <v>0</v>
      </c>
      <c r="O912" s="1487">
        <f>'НЗ 2-экз'!O905</f>
        <v>0</v>
      </c>
      <c r="P912" s="1487">
        <f>'НЗ 2-экз'!P905</f>
        <v>0</v>
      </c>
      <c r="Q912" s="1487">
        <f>'НЗ 2-экз'!Q905</f>
        <v>0</v>
      </c>
      <c r="R912" s="1487">
        <f>'НЗ 2-экз'!R905</f>
        <v>0</v>
      </c>
      <c r="S912" s="1487">
        <f>'НЗ 2-экз'!S905</f>
        <v>400000</v>
      </c>
      <c r="T912" s="1487">
        <f>'НЗ 2-экз'!T905</f>
        <v>400000</v>
      </c>
      <c r="U912" s="1487">
        <f>'НЗ 2-экз'!U905</f>
        <v>0</v>
      </c>
      <c r="V912" s="1487">
        <f>'НЗ 2-экз'!V905</f>
        <v>0</v>
      </c>
      <c r="W912" s="1487">
        <f>'НЗ 2-экз'!W905</f>
        <v>0</v>
      </c>
      <c r="X912" s="1487">
        <f>'НЗ 2-экз'!X905</f>
        <v>800000</v>
      </c>
      <c r="Y912" s="1487">
        <f>'НЗ 2-экз'!Y905</f>
        <v>0</v>
      </c>
      <c r="Z912" s="1487">
        <f>'НЗ 2-экз'!Z905</f>
        <v>0</v>
      </c>
      <c r="AA912" s="1487">
        <f>'НЗ 2-экз'!AA905</f>
        <v>0</v>
      </c>
      <c r="AB912" s="1487">
        <f>'НЗ 2-экз'!AB905</f>
        <v>0</v>
      </c>
      <c r="AC912" s="1487">
        <f>'НЗ 2-экз'!AC905</f>
        <v>0</v>
      </c>
      <c r="AD912" s="1487">
        <f>'НЗ 2-экз'!AD905</f>
        <v>52800</v>
      </c>
      <c r="AE912" s="1488"/>
      <c r="AF912" s="1488"/>
      <c r="AG912" s="1488">
        <f t="shared" si="310"/>
        <v>0</v>
      </c>
      <c r="AH912" s="1488">
        <f t="shared" si="313"/>
        <v>52800</v>
      </c>
      <c r="AI912" s="1488">
        <f t="shared" si="311"/>
        <v>0</v>
      </c>
      <c r="AJ912" s="1488">
        <f t="shared" si="314"/>
        <v>0</v>
      </c>
      <c r="AK912" s="1488">
        <f t="shared" si="315"/>
        <v>52800</v>
      </c>
      <c r="AL912" s="1488">
        <f t="shared" si="312"/>
        <v>852800</v>
      </c>
      <c r="AM912" s="1839"/>
    </row>
    <row r="913" spans="1:39" ht="11.25" hidden="1" customHeight="1" x14ac:dyDescent="0.2">
      <c r="A913" s="1426">
        <v>214</v>
      </c>
      <c r="B913" s="1053">
        <v>112</v>
      </c>
      <c r="C913" s="12"/>
      <c r="D913" s="58"/>
      <c r="E913" s="1487">
        <f>'НЗ 2-экз'!E906</f>
        <v>0</v>
      </c>
      <c r="F913" s="1487">
        <f>'НЗ 2-экз'!F906</f>
        <v>0</v>
      </c>
      <c r="G913" s="1487">
        <f>'НЗ 2-экз'!G906</f>
        <v>0</v>
      </c>
      <c r="H913" s="1487">
        <f>'НЗ 2-экз'!H906</f>
        <v>0</v>
      </c>
      <c r="I913" s="1487">
        <f>'НЗ 2-экз'!I906</f>
        <v>0</v>
      </c>
      <c r="J913" s="1487">
        <f>'НЗ 2-экз'!J906</f>
        <v>0</v>
      </c>
      <c r="K913" s="1487">
        <f>'НЗ 2-экз'!K906</f>
        <v>0</v>
      </c>
      <c r="L913" s="1487">
        <f>'НЗ 2-экз'!L906</f>
        <v>0</v>
      </c>
      <c r="M913" s="1487">
        <f>'НЗ 2-экз'!M906</f>
        <v>0</v>
      </c>
      <c r="N913" s="1487">
        <f>'НЗ 2-экз'!N906</f>
        <v>0</v>
      </c>
      <c r="O913" s="1487">
        <f>'НЗ 2-экз'!O906</f>
        <v>0</v>
      </c>
      <c r="P913" s="1487">
        <f>'НЗ 2-экз'!P906</f>
        <v>0</v>
      </c>
      <c r="Q913" s="1487">
        <f>'НЗ 2-экз'!Q906</f>
        <v>0</v>
      </c>
      <c r="R913" s="1487">
        <f>'НЗ 2-экз'!R906</f>
        <v>0</v>
      </c>
      <c r="S913" s="1487">
        <f>'НЗ 2-экз'!S906</f>
        <v>0</v>
      </c>
      <c r="T913" s="1487">
        <f>'НЗ 2-экз'!T906</f>
        <v>0</v>
      </c>
      <c r="U913" s="1487">
        <f>'НЗ 2-экз'!U906</f>
        <v>0</v>
      </c>
      <c r="V913" s="1487">
        <f>'НЗ 2-экз'!V906</f>
        <v>0</v>
      </c>
      <c r="W913" s="1487">
        <f>'НЗ 2-экз'!W906</f>
        <v>0</v>
      </c>
      <c r="X913" s="1487">
        <f>'НЗ 2-экз'!X906</f>
        <v>0</v>
      </c>
      <c r="Y913" s="1487">
        <f>'НЗ 2-экз'!Y906</f>
        <v>0</v>
      </c>
      <c r="Z913" s="1487">
        <f>'НЗ 2-экз'!Z906</f>
        <v>0</v>
      </c>
      <c r="AA913" s="1487">
        <f>'НЗ 2-экз'!AA906</f>
        <v>0</v>
      </c>
      <c r="AB913" s="1487">
        <f>'НЗ 2-экз'!AB906</f>
        <v>0</v>
      </c>
      <c r="AC913" s="1487">
        <f>'НЗ 2-экз'!AC906</f>
        <v>0</v>
      </c>
      <c r="AD913" s="1487">
        <f>'НЗ 2-экз'!AD906</f>
        <v>0</v>
      </c>
      <c r="AE913" s="1488"/>
      <c r="AF913" s="1488"/>
      <c r="AG913" s="1488">
        <f t="shared" si="310"/>
        <v>0</v>
      </c>
      <c r="AH913" s="1488">
        <f t="shared" si="313"/>
        <v>0</v>
      </c>
      <c r="AI913" s="1488">
        <f t="shared" si="311"/>
        <v>0</v>
      </c>
      <c r="AJ913" s="1488">
        <f t="shared" si="314"/>
        <v>0</v>
      </c>
      <c r="AK913" s="1488">
        <f t="shared" si="315"/>
        <v>0</v>
      </c>
      <c r="AL913" s="1488">
        <f t="shared" si="312"/>
        <v>0</v>
      </c>
      <c r="AM913" s="1839"/>
    </row>
    <row r="914" spans="1:39" ht="11.25" hidden="1" customHeight="1" x14ac:dyDescent="0.2">
      <c r="A914" s="1425">
        <v>221</v>
      </c>
      <c r="B914" s="1051">
        <v>244</v>
      </c>
      <c r="C914" s="11"/>
      <c r="D914" s="58"/>
      <c r="E914" s="1487">
        <f>'НЗ 2-экз'!E907</f>
        <v>4000</v>
      </c>
      <c r="F914" s="1487">
        <f>'НЗ 2-экз'!F907</f>
        <v>1000</v>
      </c>
      <c r="G914" s="1487">
        <f>'НЗ 2-экз'!G907</f>
        <v>0</v>
      </c>
      <c r="H914" s="1487">
        <f>'НЗ 2-экз'!H907</f>
        <v>0</v>
      </c>
      <c r="I914" s="1487">
        <f>'НЗ 2-экз'!I907</f>
        <v>0</v>
      </c>
      <c r="J914" s="1487">
        <f>'НЗ 2-экз'!J907</f>
        <v>0</v>
      </c>
      <c r="K914" s="1487">
        <f>'НЗ 2-экз'!K907</f>
        <v>0</v>
      </c>
      <c r="L914" s="1487">
        <f>'НЗ 2-экз'!L907</f>
        <v>0</v>
      </c>
      <c r="M914" s="1487">
        <f>'НЗ 2-экз'!M907</f>
        <v>0</v>
      </c>
      <c r="N914" s="1487">
        <f>'НЗ 2-экз'!N907</f>
        <v>0</v>
      </c>
      <c r="O914" s="1487">
        <f>'НЗ 2-экз'!O907</f>
        <v>0</v>
      </c>
      <c r="P914" s="1487">
        <f>'НЗ 2-экз'!P907</f>
        <v>0</v>
      </c>
      <c r="Q914" s="1487">
        <f>'НЗ 2-экз'!Q907</f>
        <v>0</v>
      </c>
      <c r="R914" s="1487">
        <f>'НЗ 2-экз'!R907</f>
        <v>0</v>
      </c>
      <c r="S914" s="1487">
        <f>'НЗ 2-экз'!S907</f>
        <v>4000</v>
      </c>
      <c r="T914" s="1487">
        <f>'НЗ 2-экз'!T907</f>
        <v>1000</v>
      </c>
      <c r="U914" s="1487">
        <f>'НЗ 2-экз'!U907</f>
        <v>0</v>
      </c>
      <c r="V914" s="1487">
        <f>'НЗ 2-экз'!V907</f>
        <v>0</v>
      </c>
      <c r="W914" s="1487">
        <f>'НЗ 2-экз'!W907</f>
        <v>0</v>
      </c>
      <c r="X914" s="1487">
        <f>'НЗ 2-экз'!X907</f>
        <v>5000</v>
      </c>
      <c r="Y914" s="1487">
        <f>'НЗ 2-экз'!Y907</f>
        <v>0</v>
      </c>
      <c r="Z914" s="1487">
        <f>'НЗ 2-экз'!Z907</f>
        <v>0</v>
      </c>
      <c r="AA914" s="1487">
        <f>'НЗ 2-экз'!AA907</f>
        <v>0</v>
      </c>
      <c r="AB914" s="1487">
        <f>'НЗ 2-экз'!AB907</f>
        <v>0</v>
      </c>
      <c r="AC914" s="1487">
        <f>'НЗ 2-экз'!AC907</f>
        <v>0</v>
      </c>
      <c r="AD914" s="1487">
        <f>'НЗ 2-экз'!AD907</f>
        <v>0</v>
      </c>
      <c r="AE914" s="1488"/>
      <c r="AF914" s="1488"/>
      <c r="AG914" s="1488">
        <f t="shared" si="310"/>
        <v>0</v>
      </c>
      <c r="AH914" s="1488">
        <f t="shared" si="313"/>
        <v>0</v>
      </c>
      <c r="AI914" s="1488">
        <f t="shared" si="311"/>
        <v>0</v>
      </c>
      <c r="AJ914" s="1488">
        <f t="shared" si="314"/>
        <v>0</v>
      </c>
      <c r="AK914" s="1488">
        <f t="shared" si="315"/>
        <v>0</v>
      </c>
      <c r="AL914" s="1488">
        <f t="shared" si="312"/>
        <v>5000</v>
      </c>
      <c r="AM914" s="1839"/>
    </row>
    <row r="915" spans="1:39" ht="11.25" hidden="1" customHeight="1" x14ac:dyDescent="0.2">
      <c r="A915" s="1426">
        <v>222</v>
      </c>
      <c r="B915" s="1053">
        <v>112</v>
      </c>
      <c r="C915" s="12"/>
      <c r="D915" s="58"/>
      <c r="E915" s="1487">
        <f>'НЗ 2-экз'!E908</f>
        <v>0</v>
      </c>
      <c r="F915" s="1487">
        <f>'НЗ 2-экз'!F908</f>
        <v>0</v>
      </c>
      <c r="G915" s="1487">
        <f>'НЗ 2-экз'!G908</f>
        <v>0</v>
      </c>
      <c r="H915" s="1487">
        <f>'НЗ 2-экз'!H908</f>
        <v>0</v>
      </c>
      <c r="I915" s="1487">
        <f>'НЗ 2-экз'!I908</f>
        <v>0</v>
      </c>
      <c r="J915" s="1487">
        <f>'НЗ 2-экз'!J908</f>
        <v>0</v>
      </c>
      <c r="K915" s="1487">
        <f>'НЗ 2-экз'!K908</f>
        <v>0</v>
      </c>
      <c r="L915" s="1487">
        <f>'НЗ 2-экз'!L908</f>
        <v>0</v>
      </c>
      <c r="M915" s="1487">
        <f>'НЗ 2-экз'!M908</f>
        <v>0</v>
      </c>
      <c r="N915" s="1487">
        <f>'НЗ 2-экз'!N908</f>
        <v>0</v>
      </c>
      <c r="O915" s="1487">
        <f>'НЗ 2-экз'!O908</f>
        <v>0</v>
      </c>
      <c r="P915" s="1487">
        <f>'НЗ 2-экз'!P908</f>
        <v>0</v>
      </c>
      <c r="Q915" s="1487">
        <f>'НЗ 2-экз'!Q908</f>
        <v>0</v>
      </c>
      <c r="R915" s="1487">
        <f>'НЗ 2-экз'!R908</f>
        <v>0</v>
      </c>
      <c r="S915" s="1487">
        <f>'НЗ 2-экз'!S908</f>
        <v>0</v>
      </c>
      <c r="T915" s="1487">
        <f>'НЗ 2-экз'!T908</f>
        <v>0</v>
      </c>
      <c r="U915" s="1487">
        <f>'НЗ 2-экз'!U908</f>
        <v>0</v>
      </c>
      <c r="V915" s="1487">
        <f>'НЗ 2-экз'!V908</f>
        <v>0</v>
      </c>
      <c r="W915" s="1487">
        <f>'НЗ 2-экз'!W908</f>
        <v>0</v>
      </c>
      <c r="X915" s="1487">
        <f>'НЗ 2-экз'!X908</f>
        <v>0</v>
      </c>
      <c r="Y915" s="1487">
        <f>'НЗ 2-экз'!Y908</f>
        <v>0</v>
      </c>
      <c r="Z915" s="1487">
        <f>'НЗ 2-экз'!Z908</f>
        <v>0</v>
      </c>
      <c r="AA915" s="1487">
        <f>'НЗ 2-экз'!AA908</f>
        <v>0</v>
      </c>
      <c r="AB915" s="1487">
        <f>'НЗ 2-экз'!AB908</f>
        <v>0</v>
      </c>
      <c r="AC915" s="1487">
        <f>'НЗ 2-экз'!AC908</f>
        <v>0</v>
      </c>
      <c r="AD915" s="1487">
        <f>'НЗ 2-экз'!AD908</f>
        <v>0</v>
      </c>
      <c r="AE915" s="1488"/>
      <c r="AF915" s="1488"/>
      <c r="AG915" s="1488">
        <f t="shared" si="310"/>
        <v>0</v>
      </c>
      <c r="AH915" s="1488">
        <f t="shared" si="313"/>
        <v>0</v>
      </c>
      <c r="AI915" s="1488">
        <f t="shared" si="311"/>
        <v>0</v>
      </c>
      <c r="AJ915" s="1488">
        <f t="shared" si="314"/>
        <v>0</v>
      </c>
      <c r="AK915" s="1488">
        <f t="shared" si="315"/>
        <v>0</v>
      </c>
      <c r="AL915" s="1488">
        <f t="shared" si="312"/>
        <v>0</v>
      </c>
      <c r="AM915" s="1839"/>
    </row>
    <row r="916" spans="1:39" ht="11.25" hidden="1" customHeight="1" x14ac:dyDescent="0.2">
      <c r="A916" s="1426">
        <v>222</v>
      </c>
      <c r="B916" s="1053">
        <v>244</v>
      </c>
      <c r="C916" s="12"/>
      <c r="D916" s="58"/>
      <c r="E916" s="1487">
        <f>'НЗ 2-экз'!E909</f>
        <v>0</v>
      </c>
      <c r="F916" s="1487">
        <f>'НЗ 2-экз'!F909</f>
        <v>0</v>
      </c>
      <c r="G916" s="1487">
        <f>'НЗ 2-экз'!G909</f>
        <v>0</v>
      </c>
      <c r="H916" s="1487">
        <f>'НЗ 2-экз'!H909</f>
        <v>0</v>
      </c>
      <c r="I916" s="1487">
        <f>'НЗ 2-экз'!I909</f>
        <v>0</v>
      </c>
      <c r="J916" s="1487">
        <f>'НЗ 2-экз'!J909</f>
        <v>0</v>
      </c>
      <c r="K916" s="1487">
        <f>'НЗ 2-экз'!K909</f>
        <v>0</v>
      </c>
      <c r="L916" s="1487">
        <f>'НЗ 2-экз'!L909</f>
        <v>0</v>
      </c>
      <c r="M916" s="1487">
        <f>'НЗ 2-экз'!M909</f>
        <v>0</v>
      </c>
      <c r="N916" s="1487">
        <f>'НЗ 2-экз'!N909</f>
        <v>0</v>
      </c>
      <c r="O916" s="1487">
        <f>'НЗ 2-экз'!O909</f>
        <v>0</v>
      </c>
      <c r="P916" s="1487">
        <f>'НЗ 2-экз'!P909</f>
        <v>0</v>
      </c>
      <c r="Q916" s="1487">
        <f>'НЗ 2-экз'!Q909</f>
        <v>0</v>
      </c>
      <c r="R916" s="1487">
        <f>'НЗ 2-экз'!R909</f>
        <v>0</v>
      </c>
      <c r="S916" s="1487">
        <f>'НЗ 2-экз'!S909</f>
        <v>0</v>
      </c>
      <c r="T916" s="1487">
        <f>'НЗ 2-экз'!T909</f>
        <v>0</v>
      </c>
      <c r="U916" s="1487">
        <f>'НЗ 2-экз'!U909</f>
        <v>0</v>
      </c>
      <c r="V916" s="1487">
        <f>'НЗ 2-экз'!V909</f>
        <v>0</v>
      </c>
      <c r="W916" s="1487">
        <f>'НЗ 2-экз'!W909</f>
        <v>0</v>
      </c>
      <c r="X916" s="1487">
        <f>'НЗ 2-экз'!X909</f>
        <v>0</v>
      </c>
      <c r="Y916" s="1487">
        <f>'НЗ 2-экз'!Y909</f>
        <v>0</v>
      </c>
      <c r="Z916" s="1487">
        <f>'НЗ 2-экз'!Z909</f>
        <v>0</v>
      </c>
      <c r="AA916" s="1487">
        <f>'НЗ 2-экз'!AA909</f>
        <v>0</v>
      </c>
      <c r="AB916" s="1487">
        <f>'НЗ 2-экз'!AB909</f>
        <v>0</v>
      </c>
      <c r="AC916" s="1487">
        <f>'НЗ 2-экз'!AC909</f>
        <v>0</v>
      </c>
      <c r="AD916" s="1487">
        <f>'НЗ 2-экз'!AD909</f>
        <v>0</v>
      </c>
      <c r="AE916" s="1488"/>
      <c r="AF916" s="1488"/>
      <c r="AG916" s="1488">
        <f t="shared" si="310"/>
        <v>0</v>
      </c>
      <c r="AH916" s="1488">
        <f t="shared" si="313"/>
        <v>0</v>
      </c>
      <c r="AI916" s="1488">
        <f t="shared" si="311"/>
        <v>0</v>
      </c>
      <c r="AJ916" s="1488">
        <f t="shared" si="314"/>
        <v>0</v>
      </c>
      <c r="AK916" s="1488">
        <f t="shared" si="315"/>
        <v>0</v>
      </c>
      <c r="AL916" s="1488">
        <f t="shared" si="312"/>
        <v>0</v>
      </c>
      <c r="AM916" s="1839"/>
    </row>
    <row r="917" spans="1:39" ht="11.25" hidden="1" customHeight="1" x14ac:dyDescent="0.2">
      <c r="A917" s="1427" t="s">
        <v>196</v>
      </c>
      <c r="B917" s="1053">
        <v>247</v>
      </c>
      <c r="C917" s="42"/>
      <c r="D917" s="58"/>
      <c r="E917" s="1487">
        <f>'НЗ 2-экз'!E910</f>
        <v>0</v>
      </c>
      <c r="F917" s="1487">
        <f>'НЗ 2-экз'!F910</f>
        <v>0</v>
      </c>
      <c r="G917" s="1487">
        <f>'НЗ 2-экз'!G910</f>
        <v>0</v>
      </c>
      <c r="H917" s="1487">
        <f>'НЗ 2-экз'!H910</f>
        <v>0</v>
      </c>
      <c r="I917" s="1487">
        <f>'НЗ 2-экз'!I910</f>
        <v>0</v>
      </c>
      <c r="J917" s="1487">
        <f>'НЗ 2-экз'!J910</f>
        <v>0</v>
      </c>
      <c r="K917" s="1487">
        <f>'НЗ 2-экз'!K910</f>
        <v>0</v>
      </c>
      <c r="L917" s="1487">
        <f>'НЗ 2-экз'!L910</f>
        <v>0</v>
      </c>
      <c r="M917" s="1487">
        <f>'НЗ 2-экз'!M910</f>
        <v>0</v>
      </c>
      <c r="N917" s="1487">
        <f>'НЗ 2-экз'!N910</f>
        <v>0</v>
      </c>
      <c r="O917" s="1487">
        <f>'НЗ 2-экз'!O910</f>
        <v>0</v>
      </c>
      <c r="P917" s="1487">
        <f>'НЗ 2-экз'!P910</f>
        <v>0</v>
      </c>
      <c r="Q917" s="1487">
        <f>'НЗ 2-экз'!Q910</f>
        <v>0</v>
      </c>
      <c r="R917" s="1487">
        <f>'НЗ 2-экз'!R910</f>
        <v>0</v>
      </c>
      <c r="S917" s="1487">
        <f>'НЗ 2-экз'!S910</f>
        <v>0</v>
      </c>
      <c r="T917" s="1487">
        <f>'НЗ 2-экз'!T910</f>
        <v>0</v>
      </c>
      <c r="U917" s="1487">
        <f>'НЗ 2-экз'!U910</f>
        <v>0</v>
      </c>
      <c r="V917" s="1487">
        <f>'НЗ 2-экз'!V910</f>
        <v>0</v>
      </c>
      <c r="W917" s="1487">
        <f>'НЗ 2-экз'!W910</f>
        <v>0</v>
      </c>
      <c r="X917" s="1487">
        <f>'НЗ 2-экз'!X910</f>
        <v>0</v>
      </c>
      <c r="Y917" s="1487">
        <f>'НЗ 2-экз'!Y910</f>
        <v>0</v>
      </c>
      <c r="Z917" s="1487">
        <f>'НЗ 2-экз'!Z910</f>
        <v>0</v>
      </c>
      <c r="AA917" s="1487">
        <f>'НЗ 2-экз'!AA910</f>
        <v>0</v>
      </c>
      <c r="AB917" s="1487">
        <f>'НЗ 2-экз'!AB910</f>
        <v>0</v>
      </c>
      <c r="AC917" s="1487">
        <f>'НЗ 2-экз'!AC910</f>
        <v>0</v>
      </c>
      <c r="AD917" s="1487">
        <f>'НЗ 2-экз'!AD910</f>
        <v>0</v>
      </c>
      <c r="AE917" s="1488"/>
      <c r="AF917" s="1488"/>
      <c r="AG917" s="1488">
        <f t="shared" si="310"/>
        <v>0</v>
      </c>
      <c r="AH917" s="1488">
        <f t="shared" si="313"/>
        <v>0</v>
      </c>
      <c r="AI917" s="1488">
        <f t="shared" si="311"/>
        <v>0</v>
      </c>
      <c r="AJ917" s="1488">
        <f t="shared" si="314"/>
        <v>0</v>
      </c>
      <c r="AK917" s="1488">
        <f t="shared" si="315"/>
        <v>0</v>
      </c>
      <c r="AL917" s="1488">
        <f t="shared" si="312"/>
        <v>0</v>
      </c>
      <c r="AM917" s="1839"/>
    </row>
    <row r="918" spans="1:39" ht="11.25" hidden="1" customHeight="1" x14ac:dyDescent="0.2">
      <c r="A918" s="1427" t="s">
        <v>197</v>
      </c>
      <c r="B918" s="1053">
        <v>247</v>
      </c>
      <c r="C918" s="42"/>
      <c r="D918" s="58"/>
      <c r="E918" s="1487">
        <f>'НЗ 2-экз'!E911</f>
        <v>0</v>
      </c>
      <c r="F918" s="1487">
        <f>'НЗ 2-экз'!F911</f>
        <v>0</v>
      </c>
      <c r="G918" s="1487">
        <f>'НЗ 2-экз'!G911</f>
        <v>0</v>
      </c>
      <c r="H918" s="1487">
        <f>'НЗ 2-экз'!H911</f>
        <v>0</v>
      </c>
      <c r="I918" s="1487">
        <f>'НЗ 2-экз'!I911</f>
        <v>0</v>
      </c>
      <c r="J918" s="1487">
        <f>'НЗ 2-экз'!J911</f>
        <v>0</v>
      </c>
      <c r="K918" s="1487">
        <f>'НЗ 2-экз'!K911</f>
        <v>0</v>
      </c>
      <c r="L918" s="1487">
        <f>'НЗ 2-экз'!L911</f>
        <v>0</v>
      </c>
      <c r="M918" s="1487">
        <f>'НЗ 2-экз'!M911</f>
        <v>0</v>
      </c>
      <c r="N918" s="1487">
        <f>'НЗ 2-экз'!N911</f>
        <v>0</v>
      </c>
      <c r="O918" s="1487">
        <f>'НЗ 2-экз'!O911</f>
        <v>0</v>
      </c>
      <c r="P918" s="1487">
        <f>'НЗ 2-экз'!P911</f>
        <v>0</v>
      </c>
      <c r="Q918" s="1487">
        <f>'НЗ 2-экз'!Q911</f>
        <v>0</v>
      </c>
      <c r="R918" s="1487">
        <f>'НЗ 2-экз'!R911</f>
        <v>0</v>
      </c>
      <c r="S918" s="1487">
        <f>'НЗ 2-экз'!S911</f>
        <v>0</v>
      </c>
      <c r="T918" s="1487">
        <f>'НЗ 2-экз'!T911</f>
        <v>0</v>
      </c>
      <c r="U918" s="1487">
        <f>'НЗ 2-экз'!U911</f>
        <v>0</v>
      </c>
      <c r="V918" s="1487">
        <f>'НЗ 2-экз'!V911</f>
        <v>0</v>
      </c>
      <c r="W918" s="1487">
        <f>'НЗ 2-экз'!W911</f>
        <v>0</v>
      </c>
      <c r="X918" s="1487">
        <f>'НЗ 2-экз'!X911</f>
        <v>0</v>
      </c>
      <c r="Y918" s="1487">
        <f>'НЗ 2-экз'!Y911</f>
        <v>0</v>
      </c>
      <c r="Z918" s="1487">
        <f>'НЗ 2-экз'!Z911</f>
        <v>50000</v>
      </c>
      <c r="AA918" s="1487">
        <f>'НЗ 2-экз'!AA911</f>
        <v>0</v>
      </c>
      <c r="AB918" s="1487">
        <f>'НЗ 2-экз'!AB911</f>
        <v>0</v>
      </c>
      <c r="AC918" s="1487">
        <f>'НЗ 2-экз'!AC911</f>
        <v>0</v>
      </c>
      <c r="AD918" s="1487">
        <f>'НЗ 2-экз'!AD911</f>
        <v>0</v>
      </c>
      <c r="AE918" s="1488"/>
      <c r="AF918" s="1488"/>
      <c r="AG918" s="1488">
        <f t="shared" si="310"/>
        <v>0</v>
      </c>
      <c r="AH918" s="1488">
        <f t="shared" si="313"/>
        <v>50000</v>
      </c>
      <c r="AI918" s="1488">
        <f t="shared" si="311"/>
        <v>0</v>
      </c>
      <c r="AJ918" s="1488">
        <f t="shared" si="314"/>
        <v>0</v>
      </c>
      <c r="AK918" s="1488">
        <f t="shared" si="315"/>
        <v>50000</v>
      </c>
      <c r="AL918" s="1488">
        <f t="shared" si="312"/>
        <v>50000</v>
      </c>
      <c r="AM918" s="1839"/>
    </row>
    <row r="919" spans="1:39" ht="11.25" hidden="1" customHeight="1" x14ac:dyDescent="0.2">
      <c r="A919" s="1427" t="s">
        <v>198</v>
      </c>
      <c r="B919" s="1053">
        <v>244</v>
      </c>
      <c r="C919" s="42"/>
      <c r="D919" s="58"/>
      <c r="E919" s="1487">
        <f>'НЗ 2-экз'!E912</f>
        <v>0</v>
      </c>
      <c r="F919" s="1487">
        <f>'НЗ 2-экз'!F912</f>
        <v>0</v>
      </c>
      <c r="G919" s="1487">
        <f>'НЗ 2-экз'!G912</f>
        <v>0</v>
      </c>
      <c r="H919" s="1487">
        <f>'НЗ 2-экз'!H912</f>
        <v>0</v>
      </c>
      <c r="I919" s="1487">
        <f>'НЗ 2-экз'!I912</f>
        <v>0</v>
      </c>
      <c r="J919" s="1487">
        <f>'НЗ 2-экз'!J912</f>
        <v>0</v>
      </c>
      <c r="K919" s="1487">
        <f>'НЗ 2-экз'!K912</f>
        <v>0</v>
      </c>
      <c r="L919" s="1487">
        <f>'НЗ 2-экз'!L912</f>
        <v>0</v>
      </c>
      <c r="M919" s="1487">
        <f>'НЗ 2-экз'!M912</f>
        <v>0</v>
      </c>
      <c r="N919" s="1487">
        <f>'НЗ 2-экз'!N912</f>
        <v>0</v>
      </c>
      <c r="O919" s="1487">
        <f>'НЗ 2-экз'!O912</f>
        <v>0</v>
      </c>
      <c r="P919" s="1487">
        <f>'НЗ 2-экз'!P912</f>
        <v>0</v>
      </c>
      <c r="Q919" s="1487">
        <f>'НЗ 2-экз'!Q912</f>
        <v>0</v>
      </c>
      <c r="R919" s="1487">
        <f>'НЗ 2-экз'!R912</f>
        <v>0</v>
      </c>
      <c r="S919" s="1487">
        <f>'НЗ 2-экз'!S912</f>
        <v>0</v>
      </c>
      <c r="T919" s="1487">
        <f>'НЗ 2-экз'!T912</f>
        <v>0</v>
      </c>
      <c r="U919" s="1487">
        <f>'НЗ 2-экз'!U912</f>
        <v>0</v>
      </c>
      <c r="V919" s="1487">
        <f>'НЗ 2-экз'!V912</f>
        <v>0</v>
      </c>
      <c r="W919" s="1487">
        <f>'НЗ 2-экз'!W912</f>
        <v>0</v>
      </c>
      <c r="X919" s="1487">
        <f>'НЗ 2-экз'!X912</f>
        <v>0</v>
      </c>
      <c r="Y919" s="1487">
        <f>'НЗ 2-экз'!Y912</f>
        <v>0</v>
      </c>
      <c r="Z919" s="1487">
        <f>'НЗ 2-экз'!Z912</f>
        <v>16000</v>
      </c>
      <c r="AA919" s="1487">
        <f>'НЗ 2-экз'!AA912</f>
        <v>0</v>
      </c>
      <c r="AB919" s="1487">
        <f>'НЗ 2-экз'!AB912</f>
        <v>0</v>
      </c>
      <c r="AC919" s="1487">
        <f>'НЗ 2-экз'!AC912</f>
        <v>0</v>
      </c>
      <c r="AD919" s="1487">
        <f>'НЗ 2-экз'!AD912</f>
        <v>0</v>
      </c>
      <c r="AE919" s="1488"/>
      <c r="AF919" s="1488"/>
      <c r="AG919" s="1488">
        <f t="shared" si="310"/>
        <v>0</v>
      </c>
      <c r="AH919" s="1488">
        <f t="shared" si="313"/>
        <v>16000</v>
      </c>
      <c r="AI919" s="1488">
        <f t="shared" si="311"/>
        <v>0</v>
      </c>
      <c r="AJ919" s="1488">
        <f t="shared" si="314"/>
        <v>0</v>
      </c>
      <c r="AK919" s="1488">
        <f t="shared" si="315"/>
        <v>16000</v>
      </c>
      <c r="AL919" s="1488">
        <f t="shared" si="312"/>
        <v>16000</v>
      </c>
      <c r="AM919" s="1839"/>
    </row>
    <row r="920" spans="1:39" ht="11.25" hidden="1" customHeight="1" x14ac:dyDescent="0.2">
      <c r="A920" s="1427" t="s">
        <v>878</v>
      </c>
      <c r="B920" s="1053">
        <v>244</v>
      </c>
      <c r="C920" s="42"/>
      <c r="D920" s="58"/>
      <c r="E920" s="1487">
        <f>'НЗ 2-экз'!E913</f>
        <v>0</v>
      </c>
      <c r="F920" s="1487">
        <f>'НЗ 2-экз'!F913</f>
        <v>0</v>
      </c>
      <c r="G920" s="1487">
        <f>'НЗ 2-экз'!G913</f>
        <v>0</v>
      </c>
      <c r="H920" s="1487">
        <f>'НЗ 2-экз'!H913</f>
        <v>0</v>
      </c>
      <c r="I920" s="1487">
        <f>'НЗ 2-экз'!I913</f>
        <v>0</v>
      </c>
      <c r="J920" s="1487">
        <f>'НЗ 2-экз'!J913</f>
        <v>0</v>
      </c>
      <c r="K920" s="1487">
        <f>'НЗ 2-экз'!K913</f>
        <v>0</v>
      </c>
      <c r="L920" s="1487">
        <f>'НЗ 2-экз'!L913</f>
        <v>0</v>
      </c>
      <c r="M920" s="1487">
        <f>'НЗ 2-экз'!M913</f>
        <v>0</v>
      </c>
      <c r="N920" s="1487">
        <f>'НЗ 2-экз'!N913</f>
        <v>0</v>
      </c>
      <c r="O920" s="1487">
        <f>'НЗ 2-экз'!O913</f>
        <v>0</v>
      </c>
      <c r="P920" s="1487">
        <f>'НЗ 2-экз'!P913</f>
        <v>0</v>
      </c>
      <c r="Q920" s="1487">
        <f>'НЗ 2-экз'!Q913</f>
        <v>0</v>
      </c>
      <c r="R920" s="1487">
        <f>'НЗ 2-экз'!R913</f>
        <v>0</v>
      </c>
      <c r="S920" s="1487">
        <f>'НЗ 2-экз'!S913</f>
        <v>0</v>
      </c>
      <c r="T920" s="1487">
        <f>'НЗ 2-экз'!T913</f>
        <v>0</v>
      </c>
      <c r="U920" s="1487">
        <f>'НЗ 2-экз'!U913</f>
        <v>0</v>
      </c>
      <c r="V920" s="1487">
        <f>'НЗ 2-экз'!V913</f>
        <v>0</v>
      </c>
      <c r="W920" s="1487">
        <f>'НЗ 2-экз'!W913</f>
        <v>0</v>
      </c>
      <c r="X920" s="1487">
        <f>'НЗ 2-экз'!X913</f>
        <v>0</v>
      </c>
      <c r="Y920" s="1487">
        <f>'НЗ 2-экз'!Y913</f>
        <v>0</v>
      </c>
      <c r="Z920" s="1487">
        <f>'НЗ 2-экз'!Z913</f>
        <v>5598</v>
      </c>
      <c r="AA920" s="1487">
        <f>'НЗ 2-экз'!AA913</f>
        <v>0</v>
      </c>
      <c r="AB920" s="1487">
        <f>'НЗ 2-экз'!AB913</f>
        <v>0</v>
      </c>
      <c r="AC920" s="1487">
        <f>'НЗ 2-экз'!AC913</f>
        <v>0</v>
      </c>
      <c r="AD920" s="1487">
        <f>'НЗ 2-экз'!AD913</f>
        <v>0</v>
      </c>
      <c r="AE920" s="1488"/>
      <c r="AF920" s="1488"/>
      <c r="AG920" s="1488">
        <f t="shared" si="310"/>
        <v>0</v>
      </c>
      <c r="AH920" s="1488">
        <f t="shared" si="313"/>
        <v>5598</v>
      </c>
      <c r="AI920" s="1488">
        <f t="shared" si="311"/>
        <v>0</v>
      </c>
      <c r="AJ920" s="1488">
        <f t="shared" si="314"/>
        <v>0</v>
      </c>
      <c r="AK920" s="1488">
        <f t="shared" si="315"/>
        <v>5598</v>
      </c>
      <c r="AL920" s="1488">
        <f t="shared" si="312"/>
        <v>5598</v>
      </c>
      <c r="AM920" s="1839"/>
    </row>
    <row r="921" spans="1:39" ht="11.25" hidden="1" customHeight="1" x14ac:dyDescent="0.2">
      <c r="A921" s="1426">
        <v>224</v>
      </c>
      <c r="B921" s="1053">
        <v>244</v>
      </c>
      <c r="C921" s="12"/>
      <c r="D921" s="58"/>
      <c r="E921" s="1487">
        <f>'НЗ 2-экз'!E914</f>
        <v>0</v>
      </c>
      <c r="F921" s="1487">
        <f>'НЗ 2-экз'!F914</f>
        <v>0</v>
      </c>
      <c r="G921" s="1487">
        <f>'НЗ 2-экз'!G914</f>
        <v>0</v>
      </c>
      <c r="H921" s="1487">
        <f>'НЗ 2-экз'!H914</f>
        <v>0</v>
      </c>
      <c r="I921" s="1487">
        <f>'НЗ 2-экз'!I914</f>
        <v>0</v>
      </c>
      <c r="J921" s="1487">
        <f>'НЗ 2-экз'!J914</f>
        <v>0</v>
      </c>
      <c r="K921" s="1487">
        <f>'НЗ 2-экз'!K914</f>
        <v>0</v>
      </c>
      <c r="L921" s="1487">
        <f>'НЗ 2-экз'!L914</f>
        <v>0</v>
      </c>
      <c r="M921" s="1487">
        <f>'НЗ 2-экз'!M914</f>
        <v>0</v>
      </c>
      <c r="N921" s="1487">
        <f>'НЗ 2-экз'!N914</f>
        <v>0</v>
      </c>
      <c r="O921" s="1487">
        <f>'НЗ 2-экз'!O914</f>
        <v>0</v>
      </c>
      <c r="P921" s="1487">
        <f>'НЗ 2-экз'!P914</f>
        <v>0</v>
      </c>
      <c r="Q921" s="1487">
        <f>'НЗ 2-экз'!Q914</f>
        <v>0</v>
      </c>
      <c r="R921" s="1487">
        <f>'НЗ 2-экз'!R914</f>
        <v>0</v>
      </c>
      <c r="S921" s="1487">
        <f>'НЗ 2-экз'!S914</f>
        <v>0</v>
      </c>
      <c r="T921" s="1487">
        <f>'НЗ 2-экз'!T914</f>
        <v>0</v>
      </c>
      <c r="U921" s="1487">
        <f>'НЗ 2-экз'!U914</f>
        <v>0</v>
      </c>
      <c r="V921" s="1487">
        <f>'НЗ 2-экз'!V914</f>
        <v>0</v>
      </c>
      <c r="W921" s="1487">
        <f>'НЗ 2-экз'!W914</f>
        <v>0</v>
      </c>
      <c r="X921" s="1487">
        <f>'НЗ 2-экз'!X914</f>
        <v>0</v>
      </c>
      <c r="Y921" s="1487">
        <f>'НЗ 2-экз'!Y914</f>
        <v>0</v>
      </c>
      <c r="Z921" s="1487">
        <f>'НЗ 2-экз'!Z914</f>
        <v>1000</v>
      </c>
      <c r="AA921" s="1487">
        <f>'НЗ 2-экз'!AA914</f>
        <v>0</v>
      </c>
      <c r="AB921" s="1487">
        <f>'НЗ 2-экз'!AB914</f>
        <v>0</v>
      </c>
      <c r="AC921" s="1487">
        <f>'НЗ 2-экз'!AC914</f>
        <v>0</v>
      </c>
      <c r="AD921" s="1487">
        <f>'НЗ 2-экз'!AD914</f>
        <v>0</v>
      </c>
      <c r="AE921" s="1488"/>
      <c r="AF921" s="1488"/>
      <c r="AG921" s="1488">
        <f t="shared" si="310"/>
        <v>0</v>
      </c>
      <c r="AH921" s="1488">
        <f t="shared" si="313"/>
        <v>1000</v>
      </c>
      <c r="AI921" s="1488">
        <f t="shared" si="311"/>
        <v>0</v>
      </c>
      <c r="AJ921" s="1488">
        <f t="shared" si="314"/>
        <v>0</v>
      </c>
      <c r="AK921" s="1488">
        <f t="shared" si="315"/>
        <v>1000</v>
      </c>
      <c r="AL921" s="1488">
        <f t="shared" si="312"/>
        <v>1000</v>
      </c>
      <c r="AM921" s="1839"/>
    </row>
    <row r="922" spans="1:39" ht="11.25" hidden="1" customHeight="1" x14ac:dyDescent="0.2">
      <c r="A922" s="1428" t="s">
        <v>199</v>
      </c>
      <c r="B922" s="1057">
        <v>244</v>
      </c>
      <c r="C922" s="14"/>
      <c r="D922" s="58"/>
      <c r="E922" s="1487">
        <f>'НЗ 2-экз'!E915</f>
        <v>0</v>
      </c>
      <c r="F922" s="1487">
        <f>'НЗ 2-экз'!F915</f>
        <v>0</v>
      </c>
      <c r="G922" s="1487">
        <f>'НЗ 2-экз'!G915</f>
        <v>0</v>
      </c>
      <c r="H922" s="1487">
        <f>'НЗ 2-экз'!H915</f>
        <v>0</v>
      </c>
      <c r="I922" s="1487">
        <f>'НЗ 2-экз'!I915</f>
        <v>0</v>
      </c>
      <c r="J922" s="1487">
        <f>'НЗ 2-экз'!J915</f>
        <v>0</v>
      </c>
      <c r="K922" s="1487">
        <f>'НЗ 2-экз'!K915</f>
        <v>0</v>
      </c>
      <c r="L922" s="1487">
        <f>'НЗ 2-экз'!L915</f>
        <v>0</v>
      </c>
      <c r="M922" s="1487">
        <f>'НЗ 2-экз'!M915</f>
        <v>0</v>
      </c>
      <c r="N922" s="1487">
        <f>'НЗ 2-экз'!N915</f>
        <v>0</v>
      </c>
      <c r="O922" s="1487">
        <f>'НЗ 2-экз'!O915</f>
        <v>0</v>
      </c>
      <c r="P922" s="1487">
        <f>'НЗ 2-экз'!P915</f>
        <v>0</v>
      </c>
      <c r="Q922" s="1487">
        <f>'НЗ 2-экз'!Q915</f>
        <v>0</v>
      </c>
      <c r="R922" s="1487">
        <f>'НЗ 2-экз'!R915</f>
        <v>0</v>
      </c>
      <c r="S922" s="1487">
        <f>'НЗ 2-экз'!S915</f>
        <v>0</v>
      </c>
      <c r="T922" s="1487">
        <f>'НЗ 2-экз'!T915</f>
        <v>0</v>
      </c>
      <c r="U922" s="1487">
        <f>'НЗ 2-экз'!U915</f>
        <v>0</v>
      </c>
      <c r="V922" s="1487">
        <f>'НЗ 2-экз'!V915</f>
        <v>0</v>
      </c>
      <c r="W922" s="1487">
        <f>'НЗ 2-экз'!W915</f>
        <v>0</v>
      </c>
      <c r="X922" s="1487">
        <f>'НЗ 2-экз'!X915</f>
        <v>0</v>
      </c>
      <c r="Y922" s="1487">
        <f>'НЗ 2-экз'!Y915</f>
        <v>0</v>
      </c>
      <c r="Z922" s="1487">
        <f>'НЗ 2-экз'!Z915</f>
        <v>15000</v>
      </c>
      <c r="AA922" s="1487">
        <f>'НЗ 2-экз'!AA915</f>
        <v>0</v>
      </c>
      <c r="AB922" s="1487">
        <f>'НЗ 2-экз'!AB915</f>
        <v>0</v>
      </c>
      <c r="AC922" s="1487">
        <f>'НЗ 2-экз'!AC915</f>
        <v>0</v>
      </c>
      <c r="AD922" s="1487">
        <f>'НЗ 2-экз'!AD915</f>
        <v>0</v>
      </c>
      <c r="AE922" s="1488"/>
      <c r="AF922" s="1488"/>
      <c r="AG922" s="1488">
        <f t="shared" si="310"/>
        <v>0</v>
      </c>
      <c r="AH922" s="1488">
        <f t="shared" si="313"/>
        <v>15000</v>
      </c>
      <c r="AI922" s="1488">
        <f t="shared" si="311"/>
        <v>0</v>
      </c>
      <c r="AJ922" s="1488">
        <f t="shared" si="314"/>
        <v>0</v>
      </c>
      <c r="AK922" s="1488">
        <f t="shared" si="315"/>
        <v>15000</v>
      </c>
      <c r="AL922" s="1488">
        <f t="shared" si="312"/>
        <v>15000</v>
      </c>
      <c r="AM922" s="1839"/>
    </row>
    <row r="923" spans="1:39" ht="11.25" hidden="1" customHeight="1" x14ac:dyDescent="0.2">
      <c r="A923" s="1428" t="s">
        <v>200</v>
      </c>
      <c r="B923" s="1057">
        <v>244</v>
      </c>
      <c r="C923" s="14"/>
      <c r="D923" s="58"/>
      <c r="E923" s="1487">
        <f>'НЗ 2-экз'!E916</f>
        <v>0</v>
      </c>
      <c r="F923" s="1487">
        <f>'НЗ 2-экз'!F916</f>
        <v>0</v>
      </c>
      <c r="G923" s="1487">
        <f>'НЗ 2-экз'!G916</f>
        <v>0</v>
      </c>
      <c r="H923" s="1487">
        <f>'НЗ 2-экз'!H916</f>
        <v>0</v>
      </c>
      <c r="I923" s="1487">
        <f>'НЗ 2-экз'!I916</f>
        <v>0</v>
      </c>
      <c r="J923" s="1487">
        <f>'НЗ 2-экз'!J916</f>
        <v>0</v>
      </c>
      <c r="K923" s="1487">
        <f>'НЗ 2-экз'!K916</f>
        <v>0</v>
      </c>
      <c r="L923" s="1487">
        <f>'НЗ 2-экз'!L916</f>
        <v>0</v>
      </c>
      <c r="M923" s="1487">
        <f>'НЗ 2-экз'!M916</f>
        <v>0</v>
      </c>
      <c r="N923" s="1487">
        <f>'НЗ 2-экз'!N916</f>
        <v>0</v>
      </c>
      <c r="O923" s="1487">
        <f>'НЗ 2-экз'!O916</f>
        <v>0</v>
      </c>
      <c r="P923" s="1487">
        <f>'НЗ 2-экз'!P916</f>
        <v>0</v>
      </c>
      <c r="Q923" s="1487">
        <f>'НЗ 2-экз'!Q916</f>
        <v>0</v>
      </c>
      <c r="R923" s="1487">
        <f>'НЗ 2-экз'!R916</f>
        <v>0</v>
      </c>
      <c r="S923" s="1487">
        <f>'НЗ 2-экз'!S916</f>
        <v>0</v>
      </c>
      <c r="T923" s="1487">
        <f>'НЗ 2-экз'!T916</f>
        <v>0</v>
      </c>
      <c r="U923" s="1487">
        <f>'НЗ 2-экз'!U916</f>
        <v>0</v>
      </c>
      <c r="V923" s="1487">
        <f>'НЗ 2-экз'!V916</f>
        <v>0</v>
      </c>
      <c r="W923" s="1487">
        <f>'НЗ 2-экз'!W916</f>
        <v>0</v>
      </c>
      <c r="X923" s="1487">
        <f>'НЗ 2-экз'!X916</f>
        <v>0</v>
      </c>
      <c r="Y923" s="1487">
        <f>'НЗ 2-экз'!Y916</f>
        <v>0</v>
      </c>
      <c r="Z923" s="1487">
        <f>'НЗ 2-экз'!Z916</f>
        <v>0</v>
      </c>
      <c r="AA923" s="1487">
        <f>'НЗ 2-экз'!AA916</f>
        <v>0</v>
      </c>
      <c r="AB923" s="1487">
        <f>'НЗ 2-экз'!AB916</f>
        <v>0</v>
      </c>
      <c r="AC923" s="1487">
        <f>'НЗ 2-экз'!AC916</f>
        <v>0</v>
      </c>
      <c r="AD923" s="1487">
        <f>'НЗ 2-экз'!AD916</f>
        <v>0</v>
      </c>
      <c r="AE923" s="1488"/>
      <c r="AF923" s="1488"/>
      <c r="AG923" s="1488">
        <f t="shared" si="310"/>
        <v>0</v>
      </c>
      <c r="AH923" s="1488">
        <f t="shared" si="313"/>
        <v>0</v>
      </c>
      <c r="AI923" s="1488">
        <f t="shared" si="311"/>
        <v>0</v>
      </c>
      <c r="AJ923" s="1488">
        <f t="shared" si="314"/>
        <v>0</v>
      </c>
      <c r="AK923" s="1488">
        <f t="shared" si="315"/>
        <v>0</v>
      </c>
      <c r="AL923" s="1488">
        <f t="shared" si="312"/>
        <v>0</v>
      </c>
      <c r="AM923" s="1839"/>
    </row>
    <row r="924" spans="1:39" ht="11.25" hidden="1" customHeight="1" x14ac:dyDescent="0.2">
      <c r="A924" s="1428" t="s">
        <v>201</v>
      </c>
      <c r="B924" s="1057">
        <v>244</v>
      </c>
      <c r="C924" s="14"/>
      <c r="D924" s="58"/>
      <c r="E924" s="1487">
        <f>'НЗ 2-экз'!E917</f>
        <v>7000</v>
      </c>
      <c r="F924" s="1487">
        <f>'НЗ 2-экз'!F917</f>
        <v>7000</v>
      </c>
      <c r="G924" s="1487">
        <f>'НЗ 2-экз'!G917</f>
        <v>0</v>
      </c>
      <c r="H924" s="1487">
        <f>'НЗ 2-экз'!H917</f>
        <v>0</v>
      </c>
      <c r="I924" s="1487">
        <f>'НЗ 2-экз'!I917</f>
        <v>0</v>
      </c>
      <c r="J924" s="1487">
        <f>'НЗ 2-экз'!J917</f>
        <v>0</v>
      </c>
      <c r="K924" s="1487">
        <f>'НЗ 2-экз'!K917</f>
        <v>0</v>
      </c>
      <c r="L924" s="1487">
        <f>'НЗ 2-экз'!L917</f>
        <v>0</v>
      </c>
      <c r="M924" s="1487">
        <f>'НЗ 2-экз'!M917</f>
        <v>0</v>
      </c>
      <c r="N924" s="1487">
        <f>'НЗ 2-экз'!N917</f>
        <v>0</v>
      </c>
      <c r="O924" s="1487">
        <f>'НЗ 2-экз'!O917</f>
        <v>0</v>
      </c>
      <c r="P924" s="1487">
        <f>'НЗ 2-экз'!P917</f>
        <v>0</v>
      </c>
      <c r="Q924" s="1487">
        <f>'НЗ 2-экз'!Q917</f>
        <v>0</v>
      </c>
      <c r="R924" s="1487">
        <f>'НЗ 2-экз'!R917</f>
        <v>0</v>
      </c>
      <c r="S924" s="1487">
        <f>'НЗ 2-экз'!S917</f>
        <v>7000</v>
      </c>
      <c r="T924" s="1487">
        <f>'НЗ 2-экз'!T917</f>
        <v>7000</v>
      </c>
      <c r="U924" s="1487">
        <f>'НЗ 2-экз'!U917</f>
        <v>0</v>
      </c>
      <c r="V924" s="1487">
        <f>'НЗ 2-экз'!V917</f>
        <v>0</v>
      </c>
      <c r="W924" s="1487">
        <f>'НЗ 2-экз'!W917</f>
        <v>0</v>
      </c>
      <c r="X924" s="1487">
        <f>'НЗ 2-экз'!X917</f>
        <v>14000</v>
      </c>
      <c r="Y924" s="1487">
        <f>'НЗ 2-экз'!Y917</f>
        <v>0</v>
      </c>
      <c r="Z924" s="1487">
        <f>'НЗ 2-экз'!Z917</f>
        <v>5650</v>
      </c>
      <c r="AA924" s="1487">
        <f>'НЗ 2-экз'!AA917</f>
        <v>0</v>
      </c>
      <c r="AB924" s="1487">
        <f>'НЗ 2-экз'!AB917</f>
        <v>0</v>
      </c>
      <c r="AC924" s="1487">
        <f>'НЗ 2-экз'!AC917</f>
        <v>0</v>
      </c>
      <c r="AD924" s="1487">
        <f>'НЗ 2-экз'!AD917</f>
        <v>0</v>
      </c>
      <c r="AE924" s="1488"/>
      <c r="AF924" s="1488"/>
      <c r="AG924" s="1488">
        <f t="shared" si="310"/>
        <v>0</v>
      </c>
      <c r="AH924" s="1488">
        <f t="shared" si="313"/>
        <v>5650</v>
      </c>
      <c r="AI924" s="1488">
        <f t="shared" si="311"/>
        <v>0</v>
      </c>
      <c r="AJ924" s="1488">
        <f t="shared" si="314"/>
        <v>0</v>
      </c>
      <c r="AK924" s="1488">
        <f t="shared" si="315"/>
        <v>5650</v>
      </c>
      <c r="AL924" s="1488">
        <f t="shared" si="312"/>
        <v>19650</v>
      </c>
      <c r="AM924" s="1839"/>
    </row>
    <row r="925" spans="1:39" ht="11.25" hidden="1" customHeight="1" x14ac:dyDescent="0.2">
      <c r="A925" s="1428" t="s">
        <v>202</v>
      </c>
      <c r="B925" s="1057">
        <v>244</v>
      </c>
      <c r="C925" s="14"/>
      <c r="D925" s="58"/>
      <c r="E925" s="1487">
        <f>'НЗ 2-экз'!E918</f>
        <v>0</v>
      </c>
      <c r="F925" s="1487">
        <f>'НЗ 2-экз'!F918</f>
        <v>0</v>
      </c>
      <c r="G925" s="1487">
        <f>'НЗ 2-экз'!G918</f>
        <v>0</v>
      </c>
      <c r="H925" s="1487">
        <f>'НЗ 2-экз'!H918</f>
        <v>0</v>
      </c>
      <c r="I925" s="1487">
        <f>'НЗ 2-экз'!I918</f>
        <v>0</v>
      </c>
      <c r="J925" s="1487">
        <f>'НЗ 2-экз'!J918</f>
        <v>0</v>
      </c>
      <c r="K925" s="1487">
        <f>'НЗ 2-экз'!K918</f>
        <v>0</v>
      </c>
      <c r="L925" s="1487">
        <f>'НЗ 2-экз'!L918</f>
        <v>0</v>
      </c>
      <c r="M925" s="1487">
        <f>'НЗ 2-экз'!M918</f>
        <v>0</v>
      </c>
      <c r="N925" s="1487">
        <f>'НЗ 2-экз'!N918</f>
        <v>0</v>
      </c>
      <c r="O925" s="1487">
        <f>'НЗ 2-экз'!O918</f>
        <v>0</v>
      </c>
      <c r="P925" s="1487">
        <f>'НЗ 2-экз'!P918</f>
        <v>0</v>
      </c>
      <c r="Q925" s="1487">
        <f>'НЗ 2-экз'!Q918</f>
        <v>0</v>
      </c>
      <c r="R925" s="1487">
        <f>'НЗ 2-экз'!R918</f>
        <v>0</v>
      </c>
      <c r="S925" s="1487">
        <f>'НЗ 2-экз'!S918</f>
        <v>0</v>
      </c>
      <c r="T925" s="1487">
        <f>'НЗ 2-экз'!T918</f>
        <v>0</v>
      </c>
      <c r="U925" s="1487">
        <f>'НЗ 2-экз'!U918</f>
        <v>0</v>
      </c>
      <c r="V925" s="1487">
        <f>'НЗ 2-экз'!V918</f>
        <v>0</v>
      </c>
      <c r="W925" s="1487">
        <f>'НЗ 2-экз'!W918</f>
        <v>0</v>
      </c>
      <c r="X925" s="1487">
        <f>'НЗ 2-экз'!X918</f>
        <v>0</v>
      </c>
      <c r="Y925" s="1487">
        <f>'НЗ 2-экз'!Y918</f>
        <v>0</v>
      </c>
      <c r="Z925" s="1487">
        <f>'НЗ 2-экз'!Z918</f>
        <v>0</v>
      </c>
      <c r="AA925" s="1487">
        <f>'НЗ 2-экз'!AA918</f>
        <v>0</v>
      </c>
      <c r="AB925" s="1487">
        <f>'НЗ 2-экз'!AB918</f>
        <v>0</v>
      </c>
      <c r="AC925" s="1487">
        <f>'НЗ 2-экз'!AC918</f>
        <v>0</v>
      </c>
      <c r="AD925" s="1487">
        <f>'НЗ 2-экз'!AD918</f>
        <v>0</v>
      </c>
      <c r="AE925" s="1488"/>
      <c r="AF925" s="1488"/>
      <c r="AG925" s="1488">
        <f t="shared" si="310"/>
        <v>0</v>
      </c>
      <c r="AH925" s="1488">
        <f t="shared" si="313"/>
        <v>0</v>
      </c>
      <c r="AI925" s="1488">
        <f t="shared" si="311"/>
        <v>0</v>
      </c>
      <c r="AJ925" s="1488">
        <f t="shared" si="314"/>
        <v>0</v>
      </c>
      <c r="AK925" s="1488">
        <f t="shared" si="315"/>
        <v>0</v>
      </c>
      <c r="AL925" s="1488">
        <f t="shared" si="312"/>
        <v>0</v>
      </c>
      <c r="AM925" s="1839"/>
    </row>
    <row r="926" spans="1:39" ht="11.25" hidden="1" customHeight="1" x14ac:dyDescent="0.2">
      <c r="A926" s="1429" t="s">
        <v>246</v>
      </c>
      <c r="B926" s="1057">
        <v>244</v>
      </c>
      <c r="C926" s="15"/>
      <c r="D926" s="58"/>
      <c r="E926" s="1487">
        <f>'НЗ 2-экз'!E919</f>
        <v>20000</v>
      </c>
      <c r="F926" s="1487">
        <f>'НЗ 2-экз'!F919</f>
        <v>15000</v>
      </c>
      <c r="G926" s="1487">
        <f>'НЗ 2-экз'!G919</f>
        <v>0</v>
      </c>
      <c r="H926" s="1487">
        <f>'НЗ 2-экз'!H919</f>
        <v>0</v>
      </c>
      <c r="I926" s="1487">
        <f>'НЗ 2-экз'!I919</f>
        <v>0</v>
      </c>
      <c r="J926" s="1487">
        <f>'НЗ 2-экз'!J919</f>
        <v>0</v>
      </c>
      <c r="K926" s="1487">
        <f>'НЗ 2-экз'!K919</f>
        <v>0</v>
      </c>
      <c r="L926" s="1487">
        <f>'НЗ 2-экз'!L919</f>
        <v>0</v>
      </c>
      <c r="M926" s="1487">
        <f>'НЗ 2-экз'!M919</f>
        <v>0</v>
      </c>
      <c r="N926" s="1487">
        <f>'НЗ 2-экз'!N919</f>
        <v>0</v>
      </c>
      <c r="O926" s="1487">
        <f>'НЗ 2-экз'!O919</f>
        <v>0</v>
      </c>
      <c r="P926" s="1487">
        <f>'НЗ 2-экз'!P919</f>
        <v>0</v>
      </c>
      <c r="Q926" s="1487">
        <f>'НЗ 2-экз'!Q919</f>
        <v>0</v>
      </c>
      <c r="R926" s="1487">
        <f>'НЗ 2-экз'!R919</f>
        <v>0</v>
      </c>
      <c r="S926" s="1487">
        <f>'НЗ 2-экз'!S919</f>
        <v>20000</v>
      </c>
      <c r="T926" s="1487">
        <f>'НЗ 2-экз'!T919</f>
        <v>15000</v>
      </c>
      <c r="U926" s="1487">
        <f>'НЗ 2-экз'!U919</f>
        <v>0</v>
      </c>
      <c r="V926" s="1487">
        <f>'НЗ 2-экз'!V919</f>
        <v>0</v>
      </c>
      <c r="W926" s="1487">
        <f>'НЗ 2-экз'!W919</f>
        <v>0</v>
      </c>
      <c r="X926" s="1487">
        <f>'НЗ 2-экз'!X919</f>
        <v>35000</v>
      </c>
      <c r="Y926" s="1487">
        <f>'НЗ 2-экз'!Y919</f>
        <v>0</v>
      </c>
      <c r="Z926" s="1487">
        <f>'НЗ 2-экз'!Z919</f>
        <v>11626</v>
      </c>
      <c r="AA926" s="1487">
        <f>'НЗ 2-экз'!AA919</f>
        <v>0</v>
      </c>
      <c r="AB926" s="1487">
        <f>'НЗ 2-экз'!AB919</f>
        <v>0</v>
      </c>
      <c r="AC926" s="1487">
        <f>'НЗ 2-экз'!AC919</f>
        <v>0</v>
      </c>
      <c r="AD926" s="1487">
        <f>'НЗ 2-экз'!AD919</f>
        <v>0</v>
      </c>
      <c r="AE926" s="1488"/>
      <c r="AF926" s="1488"/>
      <c r="AG926" s="1488">
        <f t="shared" si="310"/>
        <v>0</v>
      </c>
      <c r="AH926" s="1488">
        <f t="shared" si="313"/>
        <v>11626</v>
      </c>
      <c r="AI926" s="1488">
        <f t="shared" si="311"/>
        <v>0</v>
      </c>
      <c r="AJ926" s="1488">
        <f t="shared" si="314"/>
        <v>0</v>
      </c>
      <c r="AK926" s="1488">
        <f t="shared" si="315"/>
        <v>11626</v>
      </c>
      <c r="AL926" s="1488">
        <f t="shared" si="312"/>
        <v>46626</v>
      </c>
      <c r="AM926" s="1839"/>
    </row>
    <row r="927" spans="1:39" ht="11.25" hidden="1" customHeight="1" x14ac:dyDescent="0.2">
      <c r="A927" s="1429" t="s">
        <v>248</v>
      </c>
      <c r="B927" s="1057">
        <v>244</v>
      </c>
      <c r="C927" s="15"/>
      <c r="D927" s="58"/>
      <c r="E927" s="1487">
        <f>'НЗ 2-экз'!E920</f>
        <v>0</v>
      </c>
      <c r="F927" s="1487">
        <f>'НЗ 2-экз'!F920</f>
        <v>0</v>
      </c>
      <c r="G927" s="1487">
        <f>'НЗ 2-экз'!G920</f>
        <v>0</v>
      </c>
      <c r="H927" s="1487">
        <f>'НЗ 2-экз'!H920</f>
        <v>0</v>
      </c>
      <c r="I927" s="1487">
        <f>'НЗ 2-экз'!I920</f>
        <v>0</v>
      </c>
      <c r="J927" s="1487">
        <f>'НЗ 2-экз'!J920</f>
        <v>0</v>
      </c>
      <c r="K927" s="1487">
        <f>'НЗ 2-экз'!K920</f>
        <v>0</v>
      </c>
      <c r="L927" s="1487">
        <f>'НЗ 2-экз'!L920</f>
        <v>0</v>
      </c>
      <c r="M927" s="1487">
        <f>'НЗ 2-экз'!M920</f>
        <v>0</v>
      </c>
      <c r="N927" s="1487">
        <f>'НЗ 2-экз'!N920</f>
        <v>0</v>
      </c>
      <c r="O927" s="1487">
        <f>'НЗ 2-экз'!O920</f>
        <v>0</v>
      </c>
      <c r="P927" s="1487">
        <f>'НЗ 2-экз'!P920</f>
        <v>0</v>
      </c>
      <c r="Q927" s="1487">
        <f>'НЗ 2-экз'!Q920</f>
        <v>0</v>
      </c>
      <c r="R927" s="1487">
        <f>'НЗ 2-экз'!R920</f>
        <v>0</v>
      </c>
      <c r="S927" s="1487">
        <f>'НЗ 2-экз'!S920</f>
        <v>0</v>
      </c>
      <c r="T927" s="1487">
        <f>'НЗ 2-экз'!T920</f>
        <v>0</v>
      </c>
      <c r="U927" s="1487">
        <f>'НЗ 2-экз'!U920</f>
        <v>0</v>
      </c>
      <c r="V927" s="1487">
        <f>'НЗ 2-экз'!V920</f>
        <v>0</v>
      </c>
      <c r="W927" s="1487">
        <f>'НЗ 2-экз'!W920</f>
        <v>0</v>
      </c>
      <c r="X927" s="1487">
        <f>'НЗ 2-экз'!X920</f>
        <v>0</v>
      </c>
      <c r="Y927" s="1487">
        <f>'НЗ 2-экз'!Y920</f>
        <v>0</v>
      </c>
      <c r="Z927" s="1487">
        <f>'НЗ 2-экз'!Z920</f>
        <v>0</v>
      </c>
      <c r="AA927" s="1487">
        <f>'НЗ 2-экз'!AA920</f>
        <v>0</v>
      </c>
      <c r="AB927" s="1487">
        <f>'НЗ 2-экз'!AB920</f>
        <v>0</v>
      </c>
      <c r="AC927" s="1487">
        <f>'НЗ 2-экз'!AC920</f>
        <v>0</v>
      </c>
      <c r="AD927" s="1487">
        <f>'НЗ 2-экз'!AD920</f>
        <v>0</v>
      </c>
      <c r="AE927" s="1488"/>
      <c r="AF927" s="1488"/>
      <c r="AG927" s="1488">
        <f t="shared" si="310"/>
        <v>0</v>
      </c>
      <c r="AH927" s="1488">
        <f t="shared" si="313"/>
        <v>0</v>
      </c>
      <c r="AI927" s="1488">
        <f t="shared" si="311"/>
        <v>0</v>
      </c>
      <c r="AJ927" s="1488">
        <f t="shared" si="314"/>
        <v>0</v>
      </c>
      <c r="AK927" s="1488">
        <f t="shared" si="315"/>
        <v>0</v>
      </c>
      <c r="AL927" s="1488">
        <f t="shared" si="312"/>
        <v>0</v>
      </c>
      <c r="AM927" s="1839"/>
    </row>
    <row r="928" spans="1:39" ht="11.25" hidden="1" customHeight="1" x14ac:dyDescent="0.2">
      <c r="A928" s="1425">
        <v>227</v>
      </c>
      <c r="B928" s="1051">
        <v>244</v>
      </c>
      <c r="C928" s="11"/>
      <c r="D928" s="58"/>
      <c r="E928" s="1487">
        <f>'НЗ 2-экз'!E921</f>
        <v>0</v>
      </c>
      <c r="F928" s="1487">
        <f>'НЗ 2-экз'!F921</f>
        <v>0</v>
      </c>
      <c r="G928" s="1487">
        <f>'НЗ 2-экз'!G921</f>
        <v>0</v>
      </c>
      <c r="H928" s="1487">
        <f>'НЗ 2-экз'!H921</f>
        <v>0</v>
      </c>
      <c r="I928" s="1487">
        <f>'НЗ 2-экз'!I921</f>
        <v>0</v>
      </c>
      <c r="J928" s="1487">
        <f>'НЗ 2-экз'!J921</f>
        <v>0</v>
      </c>
      <c r="K928" s="1487">
        <f>'НЗ 2-экз'!K921</f>
        <v>0</v>
      </c>
      <c r="L928" s="1487">
        <f>'НЗ 2-экз'!L921</f>
        <v>0</v>
      </c>
      <c r="M928" s="1487">
        <f>'НЗ 2-экз'!M921</f>
        <v>0</v>
      </c>
      <c r="N928" s="1487">
        <f>'НЗ 2-экз'!N921</f>
        <v>0</v>
      </c>
      <c r="O928" s="1487">
        <f>'НЗ 2-экз'!O921</f>
        <v>0</v>
      </c>
      <c r="P928" s="1487">
        <f>'НЗ 2-экз'!P921</f>
        <v>0</v>
      </c>
      <c r="Q928" s="1487">
        <f>'НЗ 2-экз'!Q921</f>
        <v>0</v>
      </c>
      <c r="R928" s="1487">
        <f>'НЗ 2-экз'!R921</f>
        <v>0</v>
      </c>
      <c r="S928" s="1487">
        <f>'НЗ 2-экз'!S921</f>
        <v>0</v>
      </c>
      <c r="T928" s="1487">
        <f>'НЗ 2-экз'!T921</f>
        <v>0</v>
      </c>
      <c r="U928" s="1487">
        <f>'НЗ 2-экз'!U921</f>
        <v>0</v>
      </c>
      <c r="V928" s="1487">
        <f>'НЗ 2-экз'!V921</f>
        <v>0</v>
      </c>
      <c r="W928" s="1487">
        <f>'НЗ 2-экз'!W921</f>
        <v>0</v>
      </c>
      <c r="X928" s="1487">
        <f>'НЗ 2-экз'!X921</f>
        <v>0</v>
      </c>
      <c r="Y928" s="1487">
        <f>'НЗ 2-экз'!Y921</f>
        <v>0</v>
      </c>
      <c r="Z928" s="1487">
        <f>'НЗ 2-экз'!Z921</f>
        <v>0</v>
      </c>
      <c r="AA928" s="1487">
        <f>'НЗ 2-экз'!AA921</f>
        <v>0</v>
      </c>
      <c r="AB928" s="1487">
        <f>'НЗ 2-экз'!AB921</f>
        <v>0</v>
      </c>
      <c r="AC928" s="1487">
        <f>'НЗ 2-экз'!AC921</f>
        <v>0</v>
      </c>
      <c r="AD928" s="1487">
        <f>'НЗ 2-экз'!AD921</f>
        <v>0</v>
      </c>
      <c r="AE928" s="1488"/>
      <c r="AF928" s="1488"/>
      <c r="AG928" s="1488">
        <f t="shared" si="310"/>
        <v>0</v>
      </c>
      <c r="AH928" s="1488">
        <f t="shared" si="313"/>
        <v>0</v>
      </c>
      <c r="AI928" s="1488">
        <f t="shared" si="311"/>
        <v>0</v>
      </c>
      <c r="AJ928" s="1488">
        <f t="shared" si="314"/>
        <v>0</v>
      </c>
      <c r="AK928" s="1488">
        <f t="shared" si="315"/>
        <v>0</v>
      </c>
      <c r="AL928" s="1488">
        <f t="shared" si="312"/>
        <v>0</v>
      </c>
      <c r="AM928" s="1839"/>
    </row>
    <row r="929" spans="1:39" ht="11.25" hidden="1" customHeight="1" x14ac:dyDescent="0.2">
      <c r="A929" s="1429">
        <v>262</v>
      </c>
      <c r="B929" s="1049">
        <v>112</v>
      </c>
      <c r="C929" s="15"/>
      <c r="D929" s="58"/>
      <c r="E929" s="1487">
        <f>'НЗ 2-экз'!E922</f>
        <v>0</v>
      </c>
      <c r="F929" s="1487">
        <f>'НЗ 2-экз'!F922</f>
        <v>0</v>
      </c>
      <c r="G929" s="1487">
        <f>'НЗ 2-экз'!G922</f>
        <v>0</v>
      </c>
      <c r="H929" s="1487">
        <f>'НЗ 2-экз'!H922</f>
        <v>0</v>
      </c>
      <c r="I929" s="1487">
        <f>'НЗ 2-экз'!I922</f>
        <v>0</v>
      </c>
      <c r="J929" s="1487">
        <f>'НЗ 2-экз'!J922</f>
        <v>0</v>
      </c>
      <c r="K929" s="1487">
        <f>'НЗ 2-экз'!K922</f>
        <v>0</v>
      </c>
      <c r="L929" s="1487">
        <f>'НЗ 2-экз'!L922</f>
        <v>0</v>
      </c>
      <c r="M929" s="1487">
        <f>'НЗ 2-экз'!M922</f>
        <v>0</v>
      </c>
      <c r="N929" s="1487">
        <f>'НЗ 2-экз'!N922</f>
        <v>0</v>
      </c>
      <c r="O929" s="1487">
        <f>'НЗ 2-экз'!O922</f>
        <v>0</v>
      </c>
      <c r="P929" s="1487">
        <f>'НЗ 2-экз'!P922</f>
        <v>0</v>
      </c>
      <c r="Q929" s="1487">
        <f>'НЗ 2-экз'!Q922</f>
        <v>0</v>
      </c>
      <c r="R929" s="1487">
        <f>'НЗ 2-экз'!R922</f>
        <v>0</v>
      </c>
      <c r="S929" s="1487">
        <f>'НЗ 2-экз'!S922</f>
        <v>0</v>
      </c>
      <c r="T929" s="1487">
        <f>'НЗ 2-экз'!T922</f>
        <v>0</v>
      </c>
      <c r="U929" s="1487">
        <f>'НЗ 2-экз'!U922</f>
        <v>0</v>
      </c>
      <c r="V929" s="1487">
        <f>'НЗ 2-экз'!V922</f>
        <v>0</v>
      </c>
      <c r="W929" s="1487">
        <f>'НЗ 2-экз'!W922</f>
        <v>0</v>
      </c>
      <c r="X929" s="1487">
        <f>'НЗ 2-экз'!X922</f>
        <v>0</v>
      </c>
      <c r="Y929" s="1487">
        <f>'НЗ 2-экз'!Y922</f>
        <v>0</v>
      </c>
      <c r="Z929" s="1487">
        <f>'НЗ 2-экз'!Z922</f>
        <v>0</v>
      </c>
      <c r="AA929" s="1487">
        <f>'НЗ 2-экз'!AA922</f>
        <v>0</v>
      </c>
      <c r="AB929" s="1487">
        <f>'НЗ 2-экз'!AB922</f>
        <v>0</v>
      </c>
      <c r="AC929" s="1487">
        <f>'НЗ 2-экз'!AC922</f>
        <v>0</v>
      </c>
      <c r="AD929" s="1487">
        <f>'НЗ 2-экз'!AD922</f>
        <v>0</v>
      </c>
      <c r="AE929" s="1488"/>
      <c r="AF929" s="1488"/>
      <c r="AG929" s="1488">
        <f t="shared" si="310"/>
        <v>0</v>
      </c>
      <c r="AH929" s="1488">
        <f t="shared" si="313"/>
        <v>0</v>
      </c>
      <c r="AI929" s="1488">
        <f t="shared" si="311"/>
        <v>0</v>
      </c>
      <c r="AJ929" s="1488">
        <f t="shared" si="314"/>
        <v>0</v>
      </c>
      <c r="AK929" s="1488">
        <f t="shared" si="315"/>
        <v>0</v>
      </c>
      <c r="AL929" s="1488">
        <f t="shared" si="312"/>
        <v>0</v>
      </c>
      <c r="AM929" s="1839"/>
    </row>
    <row r="930" spans="1:39" ht="11.25" hidden="1" customHeight="1" x14ac:dyDescent="0.2">
      <c r="A930" s="1429">
        <v>262</v>
      </c>
      <c r="B930" s="1049">
        <v>119</v>
      </c>
      <c r="C930" s="15"/>
      <c r="D930" s="58"/>
      <c r="E930" s="1487">
        <f>'НЗ 2-экз'!E923</f>
        <v>0</v>
      </c>
      <c r="F930" s="1487">
        <f>'НЗ 2-экз'!F923</f>
        <v>0</v>
      </c>
      <c r="G930" s="1487">
        <f>'НЗ 2-экз'!G923</f>
        <v>0</v>
      </c>
      <c r="H930" s="1487">
        <f>'НЗ 2-экз'!H923</f>
        <v>0</v>
      </c>
      <c r="I930" s="1487">
        <f>'НЗ 2-экз'!I923</f>
        <v>0</v>
      </c>
      <c r="J930" s="1487">
        <f>'НЗ 2-экз'!J923</f>
        <v>0</v>
      </c>
      <c r="K930" s="1487">
        <f>'НЗ 2-экз'!K923</f>
        <v>0</v>
      </c>
      <c r="L930" s="1487">
        <f>'НЗ 2-экз'!L923</f>
        <v>0</v>
      </c>
      <c r="M930" s="1487">
        <f>'НЗ 2-экз'!M923</f>
        <v>0</v>
      </c>
      <c r="N930" s="1487">
        <f>'НЗ 2-экз'!N923</f>
        <v>0</v>
      </c>
      <c r="O930" s="1487">
        <f>'НЗ 2-экз'!O923</f>
        <v>0</v>
      </c>
      <c r="P930" s="1487">
        <f>'НЗ 2-экз'!P923</f>
        <v>0</v>
      </c>
      <c r="Q930" s="1487">
        <f>'НЗ 2-экз'!Q923</f>
        <v>0</v>
      </c>
      <c r="R930" s="1487">
        <f>'НЗ 2-экз'!R923</f>
        <v>0</v>
      </c>
      <c r="S930" s="1487">
        <f>'НЗ 2-экз'!S923</f>
        <v>0</v>
      </c>
      <c r="T930" s="1487">
        <f>'НЗ 2-экз'!T923</f>
        <v>0</v>
      </c>
      <c r="U930" s="1487">
        <f>'НЗ 2-экз'!U923</f>
        <v>0</v>
      </c>
      <c r="V930" s="1487">
        <f>'НЗ 2-экз'!V923</f>
        <v>0</v>
      </c>
      <c r="W930" s="1487">
        <f>'НЗ 2-экз'!W923</f>
        <v>0</v>
      </c>
      <c r="X930" s="1487">
        <f>'НЗ 2-экз'!X923</f>
        <v>0</v>
      </c>
      <c r="Y930" s="1487">
        <f>'НЗ 2-экз'!Y923</f>
        <v>0</v>
      </c>
      <c r="Z930" s="1487">
        <f>'НЗ 2-экз'!Z923</f>
        <v>0</v>
      </c>
      <c r="AA930" s="1487">
        <f>'НЗ 2-экз'!AA923</f>
        <v>0</v>
      </c>
      <c r="AB930" s="1487">
        <f>'НЗ 2-экз'!AB923</f>
        <v>0</v>
      </c>
      <c r="AC930" s="1487">
        <f>'НЗ 2-экз'!AC923</f>
        <v>0</v>
      </c>
      <c r="AD930" s="1487">
        <f>'НЗ 2-экз'!AD923</f>
        <v>0</v>
      </c>
      <c r="AE930" s="1488"/>
      <c r="AF930" s="1488"/>
      <c r="AG930" s="1488">
        <f t="shared" si="310"/>
        <v>0</v>
      </c>
      <c r="AH930" s="1488">
        <f t="shared" si="313"/>
        <v>0</v>
      </c>
      <c r="AI930" s="1488">
        <f t="shared" si="311"/>
        <v>0</v>
      </c>
      <c r="AJ930" s="1488">
        <f t="shared" si="314"/>
        <v>0</v>
      </c>
      <c r="AK930" s="1488">
        <f t="shared" si="315"/>
        <v>0</v>
      </c>
      <c r="AL930" s="1488">
        <f t="shared" si="312"/>
        <v>0</v>
      </c>
      <c r="AM930" s="1839"/>
    </row>
    <row r="931" spans="1:39" ht="11.25" hidden="1" customHeight="1" x14ac:dyDescent="0.2">
      <c r="A931" s="1425">
        <v>266</v>
      </c>
      <c r="B931" s="1051">
        <v>111</v>
      </c>
      <c r="C931" s="11"/>
      <c r="D931" s="58"/>
      <c r="E931" s="1487">
        <f>'НЗ 2-экз'!E924</f>
        <v>0</v>
      </c>
      <c r="F931" s="1487">
        <f>'НЗ 2-экз'!F924</f>
        <v>0</v>
      </c>
      <c r="G931" s="1487">
        <f>'НЗ 2-экз'!G924</f>
        <v>0</v>
      </c>
      <c r="H931" s="1487">
        <f>'НЗ 2-экз'!H924</f>
        <v>0</v>
      </c>
      <c r="I931" s="1487">
        <f>'НЗ 2-экз'!I924</f>
        <v>0</v>
      </c>
      <c r="J931" s="1487">
        <f>'НЗ 2-экз'!J924</f>
        <v>0</v>
      </c>
      <c r="K931" s="1487">
        <f>'НЗ 2-экз'!K924</f>
        <v>0</v>
      </c>
      <c r="L931" s="1487">
        <f>'НЗ 2-экз'!L924</f>
        <v>0</v>
      </c>
      <c r="M931" s="1487">
        <f>'НЗ 2-экз'!M924</f>
        <v>0</v>
      </c>
      <c r="N931" s="1487">
        <f>'НЗ 2-экз'!N924</f>
        <v>0</v>
      </c>
      <c r="O931" s="1487">
        <f>'НЗ 2-экз'!O924</f>
        <v>0</v>
      </c>
      <c r="P931" s="1487">
        <f>'НЗ 2-экз'!P924</f>
        <v>0</v>
      </c>
      <c r="Q931" s="1487">
        <f>'НЗ 2-экз'!Q924</f>
        <v>0</v>
      </c>
      <c r="R931" s="1487">
        <f>'НЗ 2-экз'!R924</f>
        <v>0</v>
      </c>
      <c r="S931" s="1487">
        <f>'НЗ 2-экз'!S924</f>
        <v>0</v>
      </c>
      <c r="T931" s="1487">
        <f>'НЗ 2-экз'!T924</f>
        <v>0</v>
      </c>
      <c r="U931" s="1487">
        <f>'НЗ 2-экз'!U924</f>
        <v>0</v>
      </c>
      <c r="V931" s="1487">
        <f>'НЗ 2-экз'!V924</f>
        <v>0</v>
      </c>
      <c r="W931" s="1487">
        <f>'НЗ 2-экз'!W924</f>
        <v>0</v>
      </c>
      <c r="X931" s="1487">
        <f>'НЗ 2-экз'!X924</f>
        <v>0</v>
      </c>
      <c r="Y931" s="1487">
        <f>'НЗ 2-экз'!Y924</f>
        <v>0</v>
      </c>
      <c r="Z931" s="1487">
        <f>'НЗ 2-экз'!Z924</f>
        <v>0</v>
      </c>
      <c r="AA931" s="1487">
        <f>'НЗ 2-экз'!AA924</f>
        <v>0</v>
      </c>
      <c r="AB931" s="1487">
        <f>'НЗ 2-экз'!AB924</f>
        <v>0</v>
      </c>
      <c r="AC931" s="1487">
        <f>'НЗ 2-экз'!AC924</f>
        <v>0</v>
      </c>
      <c r="AD931" s="1487">
        <f>'НЗ 2-экз'!AD924</f>
        <v>0</v>
      </c>
      <c r="AE931" s="1488"/>
      <c r="AF931" s="1488"/>
      <c r="AG931" s="1488">
        <f t="shared" si="310"/>
        <v>0</v>
      </c>
      <c r="AH931" s="1488">
        <f t="shared" si="313"/>
        <v>0</v>
      </c>
      <c r="AI931" s="1488">
        <f t="shared" si="311"/>
        <v>0</v>
      </c>
      <c r="AJ931" s="1488">
        <f t="shared" si="314"/>
        <v>0</v>
      </c>
      <c r="AK931" s="1488">
        <f t="shared" si="315"/>
        <v>0</v>
      </c>
      <c r="AL931" s="1488">
        <f t="shared" si="312"/>
        <v>0</v>
      </c>
      <c r="AM931" s="1839"/>
    </row>
    <row r="932" spans="1:39" ht="11.25" hidden="1" customHeight="1" x14ac:dyDescent="0.2">
      <c r="A932" s="1425">
        <v>266</v>
      </c>
      <c r="B932" s="1051">
        <v>112</v>
      </c>
      <c r="C932" s="11"/>
      <c r="D932" s="58"/>
      <c r="E932" s="1487">
        <f>'НЗ 2-экз'!E925</f>
        <v>0</v>
      </c>
      <c r="F932" s="1487">
        <f>'НЗ 2-экз'!F925</f>
        <v>0</v>
      </c>
      <c r="G932" s="1487">
        <f>'НЗ 2-экз'!G925</f>
        <v>0</v>
      </c>
      <c r="H932" s="1487">
        <f>'НЗ 2-экз'!H925</f>
        <v>0</v>
      </c>
      <c r="I932" s="1487">
        <f>'НЗ 2-экз'!I925</f>
        <v>0</v>
      </c>
      <c r="J932" s="1487">
        <f>'НЗ 2-экз'!J925</f>
        <v>0</v>
      </c>
      <c r="K932" s="1487">
        <f>'НЗ 2-экз'!K925</f>
        <v>0</v>
      </c>
      <c r="L932" s="1487">
        <f>'НЗ 2-экз'!L925</f>
        <v>0</v>
      </c>
      <c r="M932" s="1487">
        <f>'НЗ 2-экз'!M925</f>
        <v>0</v>
      </c>
      <c r="N932" s="1487">
        <f>'НЗ 2-экз'!N925</f>
        <v>0</v>
      </c>
      <c r="O932" s="1487">
        <f>'НЗ 2-экз'!O925</f>
        <v>0</v>
      </c>
      <c r="P932" s="1487">
        <f>'НЗ 2-экз'!P925</f>
        <v>0</v>
      </c>
      <c r="Q932" s="1487">
        <f>'НЗ 2-экз'!Q925</f>
        <v>0</v>
      </c>
      <c r="R932" s="1487">
        <f>'НЗ 2-экз'!R925</f>
        <v>0</v>
      </c>
      <c r="S932" s="1487">
        <f>'НЗ 2-экз'!S925</f>
        <v>0</v>
      </c>
      <c r="T932" s="1487">
        <f>'НЗ 2-экз'!T925</f>
        <v>0</v>
      </c>
      <c r="U932" s="1487">
        <f>'НЗ 2-экз'!U925</f>
        <v>0</v>
      </c>
      <c r="V932" s="1487">
        <f>'НЗ 2-экз'!V925</f>
        <v>0</v>
      </c>
      <c r="W932" s="1487">
        <f>'НЗ 2-экз'!W925</f>
        <v>0</v>
      </c>
      <c r="X932" s="1487">
        <f>'НЗ 2-экз'!X925</f>
        <v>0</v>
      </c>
      <c r="Y932" s="1487">
        <f>'НЗ 2-экз'!Y925</f>
        <v>0</v>
      </c>
      <c r="Z932" s="1487">
        <f>'НЗ 2-экз'!Z925</f>
        <v>0</v>
      </c>
      <c r="AA932" s="1487">
        <f>'НЗ 2-экз'!AA925</f>
        <v>0</v>
      </c>
      <c r="AB932" s="1487">
        <f>'НЗ 2-экз'!AB925</f>
        <v>0</v>
      </c>
      <c r="AC932" s="1487">
        <f>'НЗ 2-экз'!AC925</f>
        <v>0</v>
      </c>
      <c r="AD932" s="1487">
        <f>'НЗ 2-экз'!AD925</f>
        <v>0</v>
      </c>
      <c r="AE932" s="1488"/>
      <c r="AF932" s="1488"/>
      <c r="AG932" s="1488">
        <f t="shared" si="310"/>
        <v>0</v>
      </c>
      <c r="AH932" s="1488">
        <f t="shared" si="313"/>
        <v>0</v>
      </c>
      <c r="AI932" s="1488">
        <f t="shared" si="311"/>
        <v>0</v>
      </c>
      <c r="AJ932" s="1488">
        <f t="shared" si="314"/>
        <v>0</v>
      </c>
      <c r="AK932" s="1488">
        <f t="shared" si="315"/>
        <v>0</v>
      </c>
      <c r="AL932" s="1488">
        <f t="shared" si="312"/>
        <v>0</v>
      </c>
      <c r="AM932" s="1839"/>
    </row>
    <row r="933" spans="1:39" ht="11.25" hidden="1" customHeight="1" x14ac:dyDescent="0.2">
      <c r="A933" s="1425">
        <v>266</v>
      </c>
      <c r="B933" s="1051">
        <v>119</v>
      </c>
      <c r="C933" s="11"/>
      <c r="D933" s="58"/>
      <c r="E933" s="1487">
        <f>'НЗ 2-экз'!E926</f>
        <v>0</v>
      </c>
      <c r="F933" s="1487">
        <f>'НЗ 2-экз'!F926</f>
        <v>0</v>
      </c>
      <c r="G933" s="1487">
        <f>'НЗ 2-экз'!G926</f>
        <v>0</v>
      </c>
      <c r="H933" s="1487">
        <f>'НЗ 2-экз'!H926</f>
        <v>0</v>
      </c>
      <c r="I933" s="1487">
        <f>'НЗ 2-экз'!I926</f>
        <v>0</v>
      </c>
      <c r="J933" s="1487">
        <f>'НЗ 2-экз'!J926</f>
        <v>0</v>
      </c>
      <c r="K933" s="1487">
        <f>'НЗ 2-экз'!K926</f>
        <v>0</v>
      </c>
      <c r="L933" s="1487">
        <f>'НЗ 2-экз'!L926</f>
        <v>0</v>
      </c>
      <c r="M933" s="1487">
        <f>'НЗ 2-экз'!M926</f>
        <v>0</v>
      </c>
      <c r="N933" s="1487">
        <f>'НЗ 2-экз'!N926</f>
        <v>0</v>
      </c>
      <c r="O933" s="1487">
        <f>'НЗ 2-экз'!O926</f>
        <v>0</v>
      </c>
      <c r="P933" s="1487">
        <f>'НЗ 2-экз'!P926</f>
        <v>0</v>
      </c>
      <c r="Q933" s="1487">
        <f>'НЗ 2-экз'!Q926</f>
        <v>0</v>
      </c>
      <c r="R933" s="1487">
        <f>'НЗ 2-экз'!R926</f>
        <v>0</v>
      </c>
      <c r="S933" s="1487">
        <f>'НЗ 2-экз'!S926</f>
        <v>0</v>
      </c>
      <c r="T933" s="1487">
        <f>'НЗ 2-экз'!T926</f>
        <v>0</v>
      </c>
      <c r="U933" s="1487">
        <f>'НЗ 2-экз'!U926</f>
        <v>0</v>
      </c>
      <c r="V933" s="1487">
        <f>'НЗ 2-экз'!V926</f>
        <v>0</v>
      </c>
      <c r="W933" s="1487">
        <f>'НЗ 2-экз'!W926</f>
        <v>0</v>
      </c>
      <c r="X933" s="1487">
        <f>'НЗ 2-экз'!X926</f>
        <v>0</v>
      </c>
      <c r="Y933" s="1487">
        <f>'НЗ 2-экз'!Y926</f>
        <v>0</v>
      </c>
      <c r="Z933" s="1487">
        <f>'НЗ 2-экз'!Z926</f>
        <v>0</v>
      </c>
      <c r="AA933" s="1487">
        <f>'НЗ 2-экз'!AA926</f>
        <v>0</v>
      </c>
      <c r="AB933" s="1487">
        <f>'НЗ 2-экз'!AB926</f>
        <v>0</v>
      </c>
      <c r="AC933" s="1487">
        <f>'НЗ 2-экз'!AC926</f>
        <v>0</v>
      </c>
      <c r="AD933" s="1487">
        <f>'НЗ 2-экз'!AD926</f>
        <v>0</v>
      </c>
      <c r="AE933" s="1488"/>
      <c r="AF933" s="1488"/>
      <c r="AG933" s="1488">
        <f t="shared" si="310"/>
        <v>0</v>
      </c>
      <c r="AH933" s="1488">
        <f t="shared" si="313"/>
        <v>0</v>
      </c>
      <c r="AI933" s="1488">
        <f t="shared" si="311"/>
        <v>0</v>
      </c>
      <c r="AJ933" s="1488">
        <f t="shared" si="314"/>
        <v>0</v>
      </c>
      <c r="AK933" s="1488">
        <f t="shared" si="315"/>
        <v>0</v>
      </c>
      <c r="AL933" s="1488">
        <f t="shared" si="312"/>
        <v>0</v>
      </c>
      <c r="AM933" s="1839"/>
    </row>
    <row r="934" spans="1:39" ht="11.25" hidden="1" customHeight="1" x14ac:dyDescent="0.2">
      <c r="A934" s="1425">
        <v>267</v>
      </c>
      <c r="B934" s="1051">
        <v>112</v>
      </c>
      <c r="C934" s="11"/>
      <c r="D934" s="58"/>
      <c r="E934" s="1487">
        <f>'НЗ 2-экз'!E927</f>
        <v>0</v>
      </c>
      <c r="F934" s="1487">
        <f>'НЗ 2-экз'!F927</f>
        <v>0</v>
      </c>
      <c r="G934" s="1487">
        <f>'НЗ 2-экз'!G927</f>
        <v>0</v>
      </c>
      <c r="H934" s="1487">
        <f>'НЗ 2-экз'!H927</f>
        <v>0</v>
      </c>
      <c r="I934" s="1487">
        <f>'НЗ 2-экз'!I927</f>
        <v>0</v>
      </c>
      <c r="J934" s="1487">
        <f>'НЗ 2-экз'!J927</f>
        <v>0</v>
      </c>
      <c r="K934" s="1487">
        <f>'НЗ 2-экз'!K927</f>
        <v>0</v>
      </c>
      <c r="L934" s="1487">
        <f>'НЗ 2-экз'!L927</f>
        <v>0</v>
      </c>
      <c r="M934" s="1487">
        <f>'НЗ 2-экз'!M927</f>
        <v>0</v>
      </c>
      <c r="N934" s="1487">
        <f>'НЗ 2-экз'!N927</f>
        <v>0</v>
      </c>
      <c r="O934" s="1487">
        <f>'НЗ 2-экз'!O927</f>
        <v>0</v>
      </c>
      <c r="P934" s="1487">
        <f>'НЗ 2-экз'!P927</f>
        <v>0</v>
      </c>
      <c r="Q934" s="1487">
        <f>'НЗ 2-экз'!Q927</f>
        <v>0</v>
      </c>
      <c r="R934" s="1487">
        <f>'НЗ 2-экз'!R927</f>
        <v>0</v>
      </c>
      <c r="S934" s="1487">
        <f>'НЗ 2-экз'!S927</f>
        <v>0</v>
      </c>
      <c r="T934" s="1487">
        <f>'НЗ 2-экз'!T927</f>
        <v>0</v>
      </c>
      <c r="U934" s="1487">
        <f>'НЗ 2-экз'!U927</f>
        <v>0</v>
      </c>
      <c r="V934" s="1487">
        <f>'НЗ 2-экз'!V927</f>
        <v>0</v>
      </c>
      <c r="W934" s="1487">
        <f>'НЗ 2-экз'!W927</f>
        <v>0</v>
      </c>
      <c r="X934" s="1487">
        <f>'НЗ 2-экз'!X927</f>
        <v>0</v>
      </c>
      <c r="Y934" s="1487">
        <f>'НЗ 2-экз'!Y927</f>
        <v>0</v>
      </c>
      <c r="Z934" s="1487">
        <f>'НЗ 2-экз'!Z927</f>
        <v>0</v>
      </c>
      <c r="AA934" s="1487">
        <f>'НЗ 2-экз'!AA927</f>
        <v>0</v>
      </c>
      <c r="AB934" s="1487">
        <f>'НЗ 2-экз'!AB927</f>
        <v>0</v>
      </c>
      <c r="AC934" s="1487">
        <f>'НЗ 2-экз'!AC927</f>
        <v>0</v>
      </c>
      <c r="AD934" s="1487">
        <f>'НЗ 2-экз'!AD927</f>
        <v>0</v>
      </c>
      <c r="AE934" s="1488"/>
      <c r="AF934" s="1488"/>
      <c r="AG934" s="1488">
        <f t="shared" si="310"/>
        <v>0</v>
      </c>
      <c r="AH934" s="1488">
        <f t="shared" si="313"/>
        <v>0</v>
      </c>
      <c r="AI934" s="1488">
        <f t="shared" si="311"/>
        <v>0</v>
      </c>
      <c r="AJ934" s="1488">
        <f t="shared" si="314"/>
        <v>0</v>
      </c>
      <c r="AK934" s="1488">
        <f t="shared" si="315"/>
        <v>0</v>
      </c>
      <c r="AL934" s="1488">
        <f t="shared" si="312"/>
        <v>0</v>
      </c>
      <c r="AM934" s="1839"/>
    </row>
    <row r="935" spans="1:39" ht="11.25" hidden="1" customHeight="1" x14ac:dyDescent="0.2">
      <c r="A935" s="1429">
        <v>291</v>
      </c>
      <c r="B935" s="1147">
        <v>851</v>
      </c>
      <c r="C935" s="15"/>
      <c r="D935" s="58"/>
      <c r="E935" s="1487">
        <f>'НЗ 2-экз'!E928</f>
        <v>0</v>
      </c>
      <c r="F935" s="1487">
        <f>'НЗ 2-экз'!F928</f>
        <v>0</v>
      </c>
      <c r="G935" s="1487">
        <f>'НЗ 2-экз'!G928</f>
        <v>0</v>
      </c>
      <c r="H935" s="1487">
        <f>'НЗ 2-экз'!H928</f>
        <v>0</v>
      </c>
      <c r="I935" s="1487">
        <f>'НЗ 2-экз'!I928</f>
        <v>0</v>
      </c>
      <c r="J935" s="1487">
        <f>'НЗ 2-экз'!J928</f>
        <v>0</v>
      </c>
      <c r="K935" s="1487">
        <f>'НЗ 2-экз'!K928</f>
        <v>0</v>
      </c>
      <c r="L935" s="1487">
        <f>'НЗ 2-экз'!L928</f>
        <v>0</v>
      </c>
      <c r="M935" s="1487">
        <f>'НЗ 2-экз'!M928</f>
        <v>0</v>
      </c>
      <c r="N935" s="1487">
        <f>'НЗ 2-экз'!N928</f>
        <v>0</v>
      </c>
      <c r="O935" s="1487">
        <f>'НЗ 2-экз'!O928</f>
        <v>0</v>
      </c>
      <c r="P935" s="1487">
        <f>'НЗ 2-экз'!P928</f>
        <v>0</v>
      </c>
      <c r="Q935" s="1487">
        <f>'НЗ 2-экз'!Q928</f>
        <v>0</v>
      </c>
      <c r="R935" s="1487">
        <f>'НЗ 2-экз'!R928</f>
        <v>0</v>
      </c>
      <c r="S935" s="1487">
        <f>'НЗ 2-экз'!S928</f>
        <v>0</v>
      </c>
      <c r="T935" s="1487">
        <f>'НЗ 2-экз'!T928</f>
        <v>0</v>
      </c>
      <c r="U935" s="1487">
        <f>'НЗ 2-экз'!U928</f>
        <v>0</v>
      </c>
      <c r="V935" s="1487">
        <f>'НЗ 2-экз'!V928</f>
        <v>0</v>
      </c>
      <c r="W935" s="1487">
        <f>'НЗ 2-экз'!W928</f>
        <v>0</v>
      </c>
      <c r="X935" s="1487">
        <f>'НЗ 2-экз'!X928</f>
        <v>0</v>
      </c>
      <c r="Y935" s="1487">
        <f>'НЗ 2-экз'!Y928</f>
        <v>0</v>
      </c>
      <c r="Z935" s="1487">
        <f>'НЗ 2-экз'!Z928</f>
        <v>0</v>
      </c>
      <c r="AA935" s="1487">
        <f>'НЗ 2-экз'!AA928</f>
        <v>0</v>
      </c>
      <c r="AB935" s="1487">
        <f>'НЗ 2-экз'!AB928</f>
        <v>0</v>
      </c>
      <c r="AC935" s="1487">
        <f>'НЗ 2-экз'!AC928</f>
        <v>0</v>
      </c>
      <c r="AD935" s="1487">
        <f>'НЗ 2-экз'!AD928</f>
        <v>0</v>
      </c>
      <c r="AE935" s="1488"/>
      <c r="AF935" s="1488"/>
      <c r="AG935" s="1488">
        <f t="shared" si="310"/>
        <v>0</v>
      </c>
      <c r="AH935" s="1488">
        <f t="shared" si="313"/>
        <v>0</v>
      </c>
      <c r="AI935" s="1488">
        <f t="shared" si="311"/>
        <v>0</v>
      </c>
      <c r="AJ935" s="1488">
        <f t="shared" si="314"/>
        <v>0</v>
      </c>
      <c r="AK935" s="1488">
        <f t="shared" si="315"/>
        <v>0</v>
      </c>
      <c r="AL935" s="1488">
        <f t="shared" si="312"/>
        <v>0</v>
      </c>
      <c r="AM935" s="1839"/>
    </row>
    <row r="936" spans="1:39" ht="11.25" hidden="1" customHeight="1" x14ac:dyDescent="0.2">
      <c r="A936" s="1429">
        <v>291</v>
      </c>
      <c r="B936" s="1147">
        <v>851</v>
      </c>
      <c r="C936" s="15"/>
      <c r="D936" s="58"/>
      <c r="E936" s="1487">
        <f>'НЗ 2-экз'!E929</f>
        <v>0</v>
      </c>
      <c r="F936" s="1487">
        <f>'НЗ 2-экз'!F929</f>
        <v>0</v>
      </c>
      <c r="G936" s="1487">
        <f>'НЗ 2-экз'!G929</f>
        <v>0</v>
      </c>
      <c r="H936" s="1487">
        <f>'НЗ 2-экз'!H929</f>
        <v>0</v>
      </c>
      <c r="I936" s="1487">
        <f>'НЗ 2-экз'!I929</f>
        <v>0</v>
      </c>
      <c r="J936" s="1487">
        <f>'НЗ 2-экз'!J929</f>
        <v>0</v>
      </c>
      <c r="K936" s="1487">
        <f>'НЗ 2-экз'!K929</f>
        <v>0</v>
      </c>
      <c r="L936" s="1487">
        <f>'НЗ 2-экз'!L929</f>
        <v>0</v>
      </c>
      <c r="M936" s="1487">
        <f>'НЗ 2-экз'!M929</f>
        <v>0</v>
      </c>
      <c r="N936" s="1487">
        <f>'НЗ 2-экз'!N929</f>
        <v>0</v>
      </c>
      <c r="O936" s="1487">
        <f>'НЗ 2-экз'!O929</f>
        <v>0</v>
      </c>
      <c r="P936" s="1487">
        <f>'НЗ 2-экз'!P929</f>
        <v>0</v>
      </c>
      <c r="Q936" s="1487">
        <f>'НЗ 2-экз'!Q929</f>
        <v>0</v>
      </c>
      <c r="R936" s="1487">
        <f>'НЗ 2-экз'!R929</f>
        <v>0</v>
      </c>
      <c r="S936" s="1487">
        <f>'НЗ 2-экз'!S929</f>
        <v>0</v>
      </c>
      <c r="T936" s="1487">
        <f>'НЗ 2-экз'!T929</f>
        <v>0</v>
      </c>
      <c r="U936" s="1487">
        <f>'НЗ 2-экз'!U929</f>
        <v>0</v>
      </c>
      <c r="V936" s="1487">
        <f>'НЗ 2-экз'!V929</f>
        <v>0</v>
      </c>
      <c r="W936" s="1487">
        <f>'НЗ 2-экз'!W929</f>
        <v>0</v>
      </c>
      <c r="X936" s="1487">
        <f>'НЗ 2-экз'!X929</f>
        <v>0</v>
      </c>
      <c r="Y936" s="1487">
        <f>'НЗ 2-экз'!Y929</f>
        <v>0</v>
      </c>
      <c r="Z936" s="1487">
        <f>'НЗ 2-экз'!Z929</f>
        <v>0</v>
      </c>
      <c r="AA936" s="1487">
        <f>'НЗ 2-экз'!AA929</f>
        <v>0</v>
      </c>
      <c r="AB936" s="1487">
        <f>'НЗ 2-экз'!AB929</f>
        <v>0</v>
      </c>
      <c r="AC936" s="1487">
        <f>'НЗ 2-экз'!AC929</f>
        <v>0</v>
      </c>
      <c r="AD936" s="1487">
        <f>'НЗ 2-экз'!AD929</f>
        <v>0</v>
      </c>
      <c r="AE936" s="1488"/>
      <c r="AF936" s="1488"/>
      <c r="AG936" s="1488">
        <f t="shared" si="310"/>
        <v>0</v>
      </c>
      <c r="AH936" s="1488">
        <f t="shared" si="313"/>
        <v>0</v>
      </c>
      <c r="AI936" s="1488">
        <f t="shared" si="311"/>
        <v>0</v>
      </c>
      <c r="AJ936" s="1488">
        <f t="shared" si="314"/>
        <v>0</v>
      </c>
      <c r="AK936" s="1488">
        <f t="shared" si="315"/>
        <v>0</v>
      </c>
      <c r="AL936" s="1488">
        <f t="shared" si="312"/>
        <v>0</v>
      </c>
      <c r="AM936" s="1839"/>
    </row>
    <row r="937" spans="1:39" ht="11.25" hidden="1" customHeight="1" x14ac:dyDescent="0.2">
      <c r="A937" s="1429">
        <v>291</v>
      </c>
      <c r="B937" s="1049">
        <v>852</v>
      </c>
      <c r="C937" s="15"/>
      <c r="D937" s="58"/>
      <c r="E937" s="1487">
        <f>'НЗ 2-экз'!E930</f>
        <v>0</v>
      </c>
      <c r="F937" s="1487">
        <f>'НЗ 2-экз'!F930</f>
        <v>0</v>
      </c>
      <c r="G937" s="1487">
        <f>'НЗ 2-экз'!G930</f>
        <v>0</v>
      </c>
      <c r="H937" s="1487">
        <f>'НЗ 2-экз'!H930</f>
        <v>0</v>
      </c>
      <c r="I937" s="1487">
        <f>'НЗ 2-экз'!I930</f>
        <v>0</v>
      </c>
      <c r="J937" s="1487">
        <f>'НЗ 2-экз'!J930</f>
        <v>0</v>
      </c>
      <c r="K937" s="1487">
        <f>'НЗ 2-экз'!K930</f>
        <v>0</v>
      </c>
      <c r="L937" s="1487">
        <f>'НЗ 2-экз'!L930</f>
        <v>0</v>
      </c>
      <c r="M937" s="1487">
        <f>'НЗ 2-экз'!M930</f>
        <v>0</v>
      </c>
      <c r="N937" s="1487">
        <f>'НЗ 2-экз'!N930</f>
        <v>0</v>
      </c>
      <c r="O937" s="1487">
        <f>'НЗ 2-экз'!O930</f>
        <v>0</v>
      </c>
      <c r="P937" s="1487">
        <f>'НЗ 2-экз'!P930</f>
        <v>0</v>
      </c>
      <c r="Q937" s="1487">
        <f>'НЗ 2-экз'!Q930</f>
        <v>0</v>
      </c>
      <c r="R937" s="1487">
        <f>'НЗ 2-экз'!R930</f>
        <v>0</v>
      </c>
      <c r="S937" s="1487">
        <f>'НЗ 2-экз'!S930</f>
        <v>0</v>
      </c>
      <c r="T937" s="1487">
        <f>'НЗ 2-экз'!T930</f>
        <v>0</v>
      </c>
      <c r="U937" s="1487">
        <f>'НЗ 2-экз'!U930</f>
        <v>0</v>
      </c>
      <c r="V937" s="1487">
        <f>'НЗ 2-экз'!V930</f>
        <v>0</v>
      </c>
      <c r="W937" s="1487">
        <f>'НЗ 2-экз'!W930</f>
        <v>0</v>
      </c>
      <c r="X937" s="1487">
        <f>'НЗ 2-экз'!X930</f>
        <v>0</v>
      </c>
      <c r="Y937" s="1487">
        <f>'НЗ 2-экз'!Y930</f>
        <v>0</v>
      </c>
      <c r="Z937" s="1487">
        <f>'НЗ 2-экз'!Z930</f>
        <v>0</v>
      </c>
      <c r="AA937" s="1487">
        <f>'НЗ 2-экз'!AA930</f>
        <v>0</v>
      </c>
      <c r="AB937" s="1487">
        <f>'НЗ 2-экз'!AB930</f>
        <v>0</v>
      </c>
      <c r="AC937" s="1487">
        <f>'НЗ 2-экз'!AC930</f>
        <v>0</v>
      </c>
      <c r="AD937" s="1487">
        <f>'НЗ 2-экз'!AD930</f>
        <v>0</v>
      </c>
      <c r="AE937" s="1488"/>
      <c r="AF937" s="1488"/>
      <c r="AG937" s="1488">
        <f t="shared" si="310"/>
        <v>0</v>
      </c>
      <c r="AH937" s="1488">
        <f t="shared" si="313"/>
        <v>0</v>
      </c>
      <c r="AI937" s="1488">
        <f t="shared" si="311"/>
        <v>0</v>
      </c>
      <c r="AJ937" s="1488">
        <f t="shared" si="314"/>
        <v>0</v>
      </c>
      <c r="AK937" s="1488">
        <f t="shared" si="315"/>
        <v>0</v>
      </c>
      <c r="AL937" s="1488">
        <f t="shared" si="312"/>
        <v>0</v>
      </c>
      <c r="AM937" s="1839"/>
    </row>
    <row r="938" spans="1:39" ht="11.25" hidden="1" customHeight="1" x14ac:dyDescent="0.2">
      <c r="A938" s="1429">
        <v>291</v>
      </c>
      <c r="B938" s="1147">
        <v>853</v>
      </c>
      <c r="C938" s="15"/>
      <c r="D938" s="58"/>
      <c r="E938" s="1487">
        <f>'НЗ 2-экз'!E931</f>
        <v>0</v>
      </c>
      <c r="F938" s="1487">
        <f>'НЗ 2-экз'!F931</f>
        <v>0</v>
      </c>
      <c r="G938" s="1487">
        <f>'НЗ 2-экз'!G931</f>
        <v>0</v>
      </c>
      <c r="H938" s="1487">
        <f>'НЗ 2-экз'!H931</f>
        <v>0</v>
      </c>
      <c r="I938" s="1487">
        <f>'НЗ 2-экз'!I931</f>
        <v>0</v>
      </c>
      <c r="J938" s="1487">
        <f>'НЗ 2-экз'!J931</f>
        <v>0</v>
      </c>
      <c r="K938" s="1487">
        <f>'НЗ 2-экз'!K931</f>
        <v>0</v>
      </c>
      <c r="L938" s="1487">
        <f>'НЗ 2-экз'!L931</f>
        <v>0</v>
      </c>
      <c r="M938" s="1487">
        <f>'НЗ 2-экз'!M931</f>
        <v>0</v>
      </c>
      <c r="N938" s="1487">
        <f>'НЗ 2-экз'!N931</f>
        <v>0</v>
      </c>
      <c r="O938" s="1487">
        <f>'НЗ 2-экз'!O931</f>
        <v>0</v>
      </c>
      <c r="P938" s="1487">
        <f>'НЗ 2-экз'!P931</f>
        <v>0</v>
      </c>
      <c r="Q938" s="1487">
        <f>'НЗ 2-экз'!Q931</f>
        <v>0</v>
      </c>
      <c r="R938" s="1487">
        <f>'НЗ 2-экз'!R931</f>
        <v>0</v>
      </c>
      <c r="S938" s="1487">
        <f>'НЗ 2-экз'!S931</f>
        <v>0</v>
      </c>
      <c r="T938" s="1487">
        <f>'НЗ 2-экз'!T931</f>
        <v>0</v>
      </c>
      <c r="U938" s="1487">
        <f>'НЗ 2-экз'!U931</f>
        <v>0</v>
      </c>
      <c r="V938" s="1487">
        <f>'НЗ 2-экз'!V931</f>
        <v>0</v>
      </c>
      <c r="W938" s="1487">
        <f>'НЗ 2-экз'!W931</f>
        <v>0</v>
      </c>
      <c r="X938" s="1487">
        <f>'НЗ 2-экз'!X931</f>
        <v>0</v>
      </c>
      <c r="Y938" s="1487">
        <f>'НЗ 2-экз'!Y931</f>
        <v>0</v>
      </c>
      <c r="Z938" s="1487">
        <f>'НЗ 2-экз'!Z931</f>
        <v>0</v>
      </c>
      <c r="AA938" s="1487">
        <f>'НЗ 2-экз'!AA931</f>
        <v>0</v>
      </c>
      <c r="AB938" s="1487">
        <f>'НЗ 2-экз'!AB931</f>
        <v>0</v>
      </c>
      <c r="AC938" s="1487">
        <f>'НЗ 2-экз'!AC931</f>
        <v>0</v>
      </c>
      <c r="AD938" s="1487">
        <f>'НЗ 2-экз'!AD931</f>
        <v>0</v>
      </c>
      <c r="AE938" s="1488"/>
      <c r="AF938" s="1488"/>
      <c r="AG938" s="1488">
        <f t="shared" si="310"/>
        <v>0</v>
      </c>
      <c r="AH938" s="1488">
        <f t="shared" si="313"/>
        <v>0</v>
      </c>
      <c r="AI938" s="1488">
        <f t="shared" si="311"/>
        <v>0</v>
      </c>
      <c r="AJ938" s="1488">
        <f t="shared" si="314"/>
        <v>0</v>
      </c>
      <c r="AK938" s="1488">
        <f t="shared" si="315"/>
        <v>0</v>
      </c>
      <c r="AL938" s="1488">
        <f t="shared" si="312"/>
        <v>0</v>
      </c>
      <c r="AM938" s="1839"/>
    </row>
    <row r="939" spans="1:39" ht="11.25" hidden="1" customHeight="1" x14ac:dyDescent="0.2">
      <c r="A939" s="1429">
        <v>292</v>
      </c>
      <c r="B939" s="1049">
        <v>853</v>
      </c>
      <c r="C939" s="15"/>
      <c r="D939" s="58"/>
      <c r="E939" s="1487">
        <f>'НЗ 2-экз'!E932</f>
        <v>0</v>
      </c>
      <c r="F939" s="1487">
        <f>'НЗ 2-экз'!F932</f>
        <v>0</v>
      </c>
      <c r="G939" s="1487">
        <f>'НЗ 2-экз'!G932</f>
        <v>0</v>
      </c>
      <c r="H939" s="1487">
        <f>'НЗ 2-экз'!H932</f>
        <v>0</v>
      </c>
      <c r="I939" s="1487">
        <f>'НЗ 2-экз'!I932</f>
        <v>0</v>
      </c>
      <c r="J939" s="1487">
        <f>'НЗ 2-экз'!J932</f>
        <v>0</v>
      </c>
      <c r="K939" s="1487">
        <f>'НЗ 2-экз'!K932</f>
        <v>0</v>
      </c>
      <c r="L939" s="1487">
        <f>'НЗ 2-экз'!L932</f>
        <v>0</v>
      </c>
      <c r="M939" s="1487">
        <f>'НЗ 2-экз'!M932</f>
        <v>0</v>
      </c>
      <c r="N939" s="1487">
        <f>'НЗ 2-экз'!N932</f>
        <v>0</v>
      </c>
      <c r="O939" s="1487">
        <f>'НЗ 2-экз'!O932</f>
        <v>0</v>
      </c>
      <c r="P939" s="1487">
        <f>'НЗ 2-экз'!P932</f>
        <v>0</v>
      </c>
      <c r="Q939" s="1487">
        <f>'НЗ 2-экз'!Q932</f>
        <v>0</v>
      </c>
      <c r="R939" s="1487">
        <f>'НЗ 2-экз'!R932</f>
        <v>0</v>
      </c>
      <c r="S939" s="1487">
        <f>'НЗ 2-экз'!S932</f>
        <v>0</v>
      </c>
      <c r="T939" s="1487">
        <f>'НЗ 2-экз'!T932</f>
        <v>0</v>
      </c>
      <c r="U939" s="1487">
        <f>'НЗ 2-экз'!U932</f>
        <v>0</v>
      </c>
      <c r="V939" s="1487">
        <f>'НЗ 2-экз'!V932</f>
        <v>0</v>
      </c>
      <c r="W939" s="1487">
        <f>'НЗ 2-экз'!W932</f>
        <v>0</v>
      </c>
      <c r="X939" s="1487">
        <f>'НЗ 2-экз'!X932</f>
        <v>0</v>
      </c>
      <c r="Y939" s="1487">
        <f>'НЗ 2-экз'!Y932</f>
        <v>0</v>
      </c>
      <c r="Z939" s="1487">
        <f>'НЗ 2-экз'!Z932</f>
        <v>0</v>
      </c>
      <c r="AA939" s="1487">
        <f>'НЗ 2-экз'!AA932</f>
        <v>0</v>
      </c>
      <c r="AB939" s="1487">
        <f>'НЗ 2-экз'!AB932</f>
        <v>0</v>
      </c>
      <c r="AC939" s="1487">
        <f>'НЗ 2-экз'!AC932</f>
        <v>0</v>
      </c>
      <c r="AD939" s="1487">
        <f>'НЗ 2-экз'!AD932</f>
        <v>0</v>
      </c>
      <c r="AE939" s="1488"/>
      <c r="AF939" s="1488"/>
      <c r="AG939" s="1488">
        <f t="shared" si="310"/>
        <v>0</v>
      </c>
      <c r="AH939" s="1488">
        <f t="shared" si="313"/>
        <v>0</v>
      </c>
      <c r="AI939" s="1488">
        <f t="shared" si="311"/>
        <v>0</v>
      </c>
      <c r="AJ939" s="1488">
        <f t="shared" si="314"/>
        <v>0</v>
      </c>
      <c r="AK939" s="1488">
        <f t="shared" si="315"/>
        <v>0</v>
      </c>
      <c r="AL939" s="1488">
        <f t="shared" si="312"/>
        <v>0</v>
      </c>
      <c r="AM939" s="1839"/>
    </row>
    <row r="940" spans="1:39" ht="11.25" hidden="1" customHeight="1" x14ac:dyDescent="0.2">
      <c r="A940" s="1429">
        <v>293</v>
      </c>
      <c r="B940" s="1049">
        <v>851</v>
      </c>
      <c r="C940" s="15"/>
      <c r="D940" s="58"/>
      <c r="E940" s="1487">
        <f>'НЗ 2-экз'!E933</f>
        <v>0</v>
      </c>
      <c r="F940" s="1487">
        <f>'НЗ 2-экз'!F933</f>
        <v>0</v>
      </c>
      <c r="G940" s="1487">
        <f>'НЗ 2-экз'!G933</f>
        <v>0</v>
      </c>
      <c r="H940" s="1487">
        <f>'НЗ 2-экз'!H933</f>
        <v>0</v>
      </c>
      <c r="I940" s="1487">
        <f>'НЗ 2-экз'!I933</f>
        <v>0</v>
      </c>
      <c r="J940" s="1487">
        <f>'НЗ 2-экз'!J933</f>
        <v>0</v>
      </c>
      <c r="K940" s="1487">
        <f>'НЗ 2-экз'!K933</f>
        <v>0</v>
      </c>
      <c r="L940" s="1487">
        <f>'НЗ 2-экз'!L933</f>
        <v>0</v>
      </c>
      <c r="M940" s="1487">
        <f>'НЗ 2-экз'!M933</f>
        <v>0</v>
      </c>
      <c r="N940" s="1487">
        <f>'НЗ 2-экз'!N933</f>
        <v>0</v>
      </c>
      <c r="O940" s="1487">
        <f>'НЗ 2-экз'!O933</f>
        <v>0</v>
      </c>
      <c r="P940" s="1487">
        <f>'НЗ 2-экз'!P933</f>
        <v>0</v>
      </c>
      <c r="Q940" s="1487">
        <f>'НЗ 2-экз'!Q933</f>
        <v>0</v>
      </c>
      <c r="R940" s="1487">
        <f>'НЗ 2-экз'!R933</f>
        <v>0</v>
      </c>
      <c r="S940" s="1487">
        <f>'НЗ 2-экз'!S933</f>
        <v>0</v>
      </c>
      <c r="T940" s="1487">
        <f>'НЗ 2-экз'!T933</f>
        <v>0</v>
      </c>
      <c r="U940" s="1487">
        <f>'НЗ 2-экз'!U933</f>
        <v>0</v>
      </c>
      <c r="V940" s="1487">
        <f>'НЗ 2-экз'!V933</f>
        <v>0</v>
      </c>
      <c r="W940" s="1487">
        <f>'НЗ 2-экз'!W933</f>
        <v>0</v>
      </c>
      <c r="X940" s="1487">
        <f>'НЗ 2-экз'!X933</f>
        <v>0</v>
      </c>
      <c r="Y940" s="1487">
        <f>'НЗ 2-экз'!Y933</f>
        <v>0</v>
      </c>
      <c r="Z940" s="1487">
        <f>'НЗ 2-экз'!Z933</f>
        <v>0</v>
      </c>
      <c r="AA940" s="1487">
        <f>'НЗ 2-экз'!AA933</f>
        <v>0</v>
      </c>
      <c r="AB940" s="1487">
        <f>'НЗ 2-экз'!AB933</f>
        <v>0</v>
      </c>
      <c r="AC940" s="1487">
        <f>'НЗ 2-экз'!AC933</f>
        <v>0</v>
      </c>
      <c r="AD940" s="1487">
        <f>'НЗ 2-экз'!AD933</f>
        <v>0</v>
      </c>
      <c r="AE940" s="1488"/>
      <c r="AF940" s="1488"/>
      <c r="AG940" s="1488">
        <f t="shared" si="310"/>
        <v>0</v>
      </c>
      <c r="AH940" s="1488">
        <f t="shared" si="313"/>
        <v>0</v>
      </c>
      <c r="AI940" s="1488">
        <f t="shared" si="311"/>
        <v>0</v>
      </c>
      <c r="AJ940" s="1488">
        <f t="shared" si="314"/>
        <v>0</v>
      </c>
      <c r="AK940" s="1488">
        <f t="shared" si="315"/>
        <v>0</v>
      </c>
      <c r="AL940" s="1488">
        <f t="shared" si="312"/>
        <v>0</v>
      </c>
      <c r="AM940" s="1839"/>
    </row>
    <row r="941" spans="1:39" ht="11.25" hidden="1" customHeight="1" x14ac:dyDescent="0.2">
      <c r="A941" s="1429">
        <v>293</v>
      </c>
      <c r="B941" s="1049">
        <v>853</v>
      </c>
      <c r="C941" s="15"/>
      <c r="D941" s="58"/>
      <c r="E941" s="1487">
        <f>'НЗ 2-экз'!E934</f>
        <v>0</v>
      </c>
      <c r="F941" s="1487">
        <f>'НЗ 2-экз'!F934</f>
        <v>0</v>
      </c>
      <c r="G941" s="1487">
        <f>'НЗ 2-экз'!G934</f>
        <v>0</v>
      </c>
      <c r="H941" s="1487">
        <f>'НЗ 2-экз'!H934</f>
        <v>0</v>
      </c>
      <c r="I941" s="1487">
        <f>'НЗ 2-экз'!I934</f>
        <v>0</v>
      </c>
      <c r="J941" s="1487">
        <f>'НЗ 2-экз'!J934</f>
        <v>0</v>
      </c>
      <c r="K941" s="1487">
        <f>'НЗ 2-экз'!K934</f>
        <v>0</v>
      </c>
      <c r="L941" s="1487">
        <f>'НЗ 2-экз'!L934</f>
        <v>0</v>
      </c>
      <c r="M941" s="1487">
        <f>'НЗ 2-экз'!M934</f>
        <v>0</v>
      </c>
      <c r="N941" s="1487">
        <f>'НЗ 2-экз'!N934</f>
        <v>0</v>
      </c>
      <c r="O941" s="1487">
        <f>'НЗ 2-экз'!O934</f>
        <v>0</v>
      </c>
      <c r="P941" s="1487">
        <f>'НЗ 2-экз'!P934</f>
        <v>0</v>
      </c>
      <c r="Q941" s="1487">
        <f>'НЗ 2-экз'!Q934</f>
        <v>0</v>
      </c>
      <c r="R941" s="1487">
        <f>'НЗ 2-экз'!R934</f>
        <v>0</v>
      </c>
      <c r="S941" s="1487">
        <f>'НЗ 2-экз'!S934</f>
        <v>0</v>
      </c>
      <c r="T941" s="1487">
        <f>'НЗ 2-экз'!T934</f>
        <v>0</v>
      </c>
      <c r="U941" s="1487">
        <f>'НЗ 2-экз'!U934</f>
        <v>0</v>
      </c>
      <c r="V941" s="1487">
        <f>'НЗ 2-экз'!V934</f>
        <v>0</v>
      </c>
      <c r="W941" s="1487">
        <f>'НЗ 2-экз'!W934</f>
        <v>0</v>
      </c>
      <c r="X941" s="1487">
        <f>'НЗ 2-экз'!X934</f>
        <v>0</v>
      </c>
      <c r="Y941" s="1487">
        <f>'НЗ 2-экз'!Y934</f>
        <v>0</v>
      </c>
      <c r="Z941" s="1487">
        <f>'НЗ 2-экз'!Z934</f>
        <v>0</v>
      </c>
      <c r="AA941" s="1487">
        <f>'НЗ 2-экз'!AA934</f>
        <v>0</v>
      </c>
      <c r="AB941" s="1487">
        <f>'НЗ 2-экз'!AB934</f>
        <v>0</v>
      </c>
      <c r="AC941" s="1487">
        <f>'НЗ 2-экз'!AC934</f>
        <v>0</v>
      </c>
      <c r="AD941" s="1487">
        <f>'НЗ 2-экз'!AD934</f>
        <v>0</v>
      </c>
      <c r="AE941" s="1488"/>
      <c r="AF941" s="1488"/>
      <c r="AG941" s="1488">
        <f t="shared" si="310"/>
        <v>0</v>
      </c>
      <c r="AH941" s="1488">
        <f t="shared" si="313"/>
        <v>0</v>
      </c>
      <c r="AI941" s="1488">
        <f t="shared" si="311"/>
        <v>0</v>
      </c>
      <c r="AJ941" s="1488">
        <f t="shared" si="314"/>
        <v>0</v>
      </c>
      <c r="AK941" s="1488">
        <f t="shared" si="315"/>
        <v>0</v>
      </c>
      <c r="AL941" s="1488">
        <f t="shared" si="312"/>
        <v>0</v>
      </c>
      <c r="AM941" s="1839"/>
    </row>
    <row r="942" spans="1:39" ht="11.25" hidden="1" customHeight="1" x14ac:dyDescent="0.2">
      <c r="A942" s="1429">
        <v>296</v>
      </c>
      <c r="B942" s="1049">
        <v>244</v>
      </c>
      <c r="C942" s="15"/>
      <c r="D942" s="58"/>
      <c r="E942" s="1487">
        <f>'НЗ 2-экз'!E935</f>
        <v>0</v>
      </c>
      <c r="F942" s="1487">
        <f>'НЗ 2-экз'!F935</f>
        <v>0</v>
      </c>
      <c r="G942" s="1487">
        <f>'НЗ 2-экз'!G935</f>
        <v>0</v>
      </c>
      <c r="H942" s="1487">
        <f>'НЗ 2-экз'!H935</f>
        <v>0</v>
      </c>
      <c r="I942" s="1487">
        <f>'НЗ 2-экз'!I935</f>
        <v>0</v>
      </c>
      <c r="J942" s="1487">
        <f>'НЗ 2-экз'!J935</f>
        <v>0</v>
      </c>
      <c r="K942" s="1487">
        <f>'НЗ 2-экз'!K935</f>
        <v>0</v>
      </c>
      <c r="L942" s="1487">
        <f>'НЗ 2-экз'!L935</f>
        <v>0</v>
      </c>
      <c r="M942" s="1487">
        <f>'НЗ 2-экз'!M935</f>
        <v>0</v>
      </c>
      <c r="N942" s="1487">
        <f>'НЗ 2-экз'!N935</f>
        <v>0</v>
      </c>
      <c r="O942" s="1487">
        <f>'НЗ 2-экз'!O935</f>
        <v>0</v>
      </c>
      <c r="P942" s="1487">
        <f>'НЗ 2-экз'!P935</f>
        <v>0</v>
      </c>
      <c r="Q942" s="1487">
        <f>'НЗ 2-экз'!Q935</f>
        <v>0</v>
      </c>
      <c r="R942" s="1487">
        <f>'НЗ 2-экз'!R935</f>
        <v>0</v>
      </c>
      <c r="S942" s="1487">
        <f>'НЗ 2-экз'!S935</f>
        <v>0</v>
      </c>
      <c r="T942" s="1487">
        <f>'НЗ 2-экз'!T935</f>
        <v>0</v>
      </c>
      <c r="U942" s="1487">
        <f>'НЗ 2-экз'!U935</f>
        <v>0</v>
      </c>
      <c r="V942" s="1487">
        <f>'НЗ 2-экз'!V935</f>
        <v>0</v>
      </c>
      <c r="W942" s="1487">
        <f>'НЗ 2-экз'!W935</f>
        <v>0</v>
      </c>
      <c r="X942" s="1487">
        <f>'НЗ 2-экз'!X935</f>
        <v>0</v>
      </c>
      <c r="Y942" s="1487">
        <f>'НЗ 2-экз'!Y935</f>
        <v>0</v>
      </c>
      <c r="Z942" s="1487">
        <f>'НЗ 2-экз'!Z935</f>
        <v>0</v>
      </c>
      <c r="AA942" s="1487">
        <f>'НЗ 2-экз'!AA935</f>
        <v>0</v>
      </c>
      <c r="AB942" s="1487">
        <f>'НЗ 2-экз'!AB935</f>
        <v>0</v>
      </c>
      <c r="AC942" s="1487">
        <f>'НЗ 2-экз'!AC935</f>
        <v>0</v>
      </c>
      <c r="AD942" s="1487">
        <f>'НЗ 2-экз'!AD935</f>
        <v>0</v>
      </c>
      <c r="AE942" s="1488"/>
      <c r="AF942" s="1488"/>
      <c r="AG942" s="1488">
        <f t="shared" si="310"/>
        <v>0</v>
      </c>
      <c r="AH942" s="1488">
        <f t="shared" si="313"/>
        <v>0</v>
      </c>
      <c r="AI942" s="1488">
        <f t="shared" si="311"/>
        <v>0</v>
      </c>
      <c r="AJ942" s="1488">
        <f t="shared" si="314"/>
        <v>0</v>
      </c>
      <c r="AK942" s="1488">
        <f t="shared" si="315"/>
        <v>0</v>
      </c>
      <c r="AL942" s="1488">
        <f t="shared" si="312"/>
        <v>0</v>
      </c>
      <c r="AM942" s="1839"/>
    </row>
    <row r="943" spans="1:39" ht="11.25" hidden="1" customHeight="1" x14ac:dyDescent="0.2">
      <c r="A943" s="1429">
        <v>296</v>
      </c>
      <c r="B943" s="1049">
        <v>340</v>
      </c>
      <c r="C943" s="15"/>
      <c r="D943" s="58"/>
      <c r="E943" s="1487">
        <f>'НЗ 2-экз'!E936</f>
        <v>0</v>
      </c>
      <c r="F943" s="1487">
        <f>'НЗ 2-экз'!F936</f>
        <v>0</v>
      </c>
      <c r="G943" s="1487">
        <f>'НЗ 2-экз'!G936</f>
        <v>0</v>
      </c>
      <c r="H943" s="1487">
        <f>'НЗ 2-экз'!H936</f>
        <v>0</v>
      </c>
      <c r="I943" s="1487">
        <f>'НЗ 2-экз'!I936</f>
        <v>0</v>
      </c>
      <c r="J943" s="1487">
        <f>'НЗ 2-экз'!J936</f>
        <v>0</v>
      </c>
      <c r="K943" s="1487">
        <f>'НЗ 2-экз'!K936</f>
        <v>0</v>
      </c>
      <c r="L943" s="1487">
        <f>'НЗ 2-экз'!L936</f>
        <v>0</v>
      </c>
      <c r="M943" s="1487">
        <f>'НЗ 2-экз'!M936</f>
        <v>0</v>
      </c>
      <c r="N943" s="1487">
        <f>'НЗ 2-экз'!N936</f>
        <v>0</v>
      </c>
      <c r="O943" s="1487">
        <f>'НЗ 2-экз'!O936</f>
        <v>0</v>
      </c>
      <c r="P943" s="1487">
        <f>'НЗ 2-экз'!P936</f>
        <v>0</v>
      </c>
      <c r="Q943" s="1487">
        <f>'НЗ 2-экз'!Q936</f>
        <v>0</v>
      </c>
      <c r="R943" s="1487">
        <f>'НЗ 2-экз'!R936</f>
        <v>0</v>
      </c>
      <c r="S943" s="1487">
        <f>'НЗ 2-экз'!S936</f>
        <v>0</v>
      </c>
      <c r="T943" s="1487">
        <f>'НЗ 2-экз'!T936</f>
        <v>0</v>
      </c>
      <c r="U943" s="1487">
        <f>'НЗ 2-экз'!U936</f>
        <v>0</v>
      </c>
      <c r="V943" s="1487">
        <f>'НЗ 2-экз'!V936</f>
        <v>0</v>
      </c>
      <c r="W943" s="1487">
        <f>'НЗ 2-экз'!W936</f>
        <v>0</v>
      </c>
      <c r="X943" s="1487">
        <f>'НЗ 2-экз'!X936</f>
        <v>0</v>
      </c>
      <c r="Y943" s="1487">
        <f>'НЗ 2-экз'!Y936</f>
        <v>0</v>
      </c>
      <c r="Z943" s="1487">
        <f>'НЗ 2-экз'!Z936</f>
        <v>0</v>
      </c>
      <c r="AA943" s="1487">
        <f>'НЗ 2-экз'!AA936</f>
        <v>0</v>
      </c>
      <c r="AB943" s="1487">
        <f>'НЗ 2-экз'!AB936</f>
        <v>0</v>
      </c>
      <c r="AC943" s="1487">
        <f>'НЗ 2-экз'!AC936</f>
        <v>0</v>
      </c>
      <c r="AD943" s="1487">
        <f>'НЗ 2-экз'!AD936</f>
        <v>0</v>
      </c>
      <c r="AE943" s="1488"/>
      <c r="AF943" s="1488"/>
      <c r="AG943" s="1488">
        <f t="shared" si="310"/>
        <v>0</v>
      </c>
      <c r="AH943" s="1488">
        <f t="shared" si="313"/>
        <v>0</v>
      </c>
      <c r="AI943" s="1488">
        <f t="shared" si="311"/>
        <v>0</v>
      </c>
      <c r="AJ943" s="1488">
        <f t="shared" si="314"/>
        <v>0</v>
      </c>
      <c r="AK943" s="1488">
        <f t="shared" si="315"/>
        <v>0</v>
      </c>
      <c r="AL943" s="1488">
        <f t="shared" si="312"/>
        <v>0</v>
      </c>
      <c r="AM943" s="1839"/>
    </row>
    <row r="944" spans="1:39" ht="11.25" hidden="1" customHeight="1" x14ac:dyDescent="0.2">
      <c r="A944" s="1429">
        <v>296</v>
      </c>
      <c r="B944" s="1049">
        <v>360</v>
      </c>
      <c r="C944" s="15"/>
      <c r="D944" s="58"/>
      <c r="E944" s="1487">
        <f>'НЗ 2-экз'!E937</f>
        <v>0</v>
      </c>
      <c r="F944" s="1487">
        <f>'НЗ 2-экз'!F937</f>
        <v>0</v>
      </c>
      <c r="G944" s="1487">
        <f>'НЗ 2-экз'!G937</f>
        <v>0</v>
      </c>
      <c r="H944" s="1487">
        <f>'НЗ 2-экз'!H937</f>
        <v>0</v>
      </c>
      <c r="I944" s="1487">
        <f>'НЗ 2-экз'!I937</f>
        <v>0</v>
      </c>
      <c r="J944" s="1487">
        <f>'НЗ 2-экз'!J937</f>
        <v>0</v>
      </c>
      <c r="K944" s="1487">
        <f>'НЗ 2-экз'!K937</f>
        <v>0</v>
      </c>
      <c r="L944" s="1487">
        <f>'НЗ 2-экз'!L937</f>
        <v>0</v>
      </c>
      <c r="M944" s="1487">
        <f>'НЗ 2-экз'!M937</f>
        <v>0</v>
      </c>
      <c r="N944" s="1487">
        <f>'НЗ 2-экз'!N937</f>
        <v>0</v>
      </c>
      <c r="O944" s="1487">
        <f>'НЗ 2-экз'!O937</f>
        <v>0</v>
      </c>
      <c r="P944" s="1487">
        <f>'НЗ 2-экз'!P937</f>
        <v>0</v>
      </c>
      <c r="Q944" s="1487">
        <f>'НЗ 2-экз'!Q937</f>
        <v>0</v>
      </c>
      <c r="R944" s="1487">
        <f>'НЗ 2-экз'!R937</f>
        <v>0</v>
      </c>
      <c r="S944" s="1487">
        <f>'НЗ 2-экз'!S937</f>
        <v>0</v>
      </c>
      <c r="T944" s="1487">
        <f>'НЗ 2-экз'!T937</f>
        <v>0</v>
      </c>
      <c r="U944" s="1487">
        <f>'НЗ 2-экз'!U937</f>
        <v>0</v>
      </c>
      <c r="V944" s="1487">
        <f>'НЗ 2-экз'!V937</f>
        <v>0</v>
      </c>
      <c r="W944" s="1487">
        <f>'НЗ 2-экз'!W937</f>
        <v>0</v>
      </c>
      <c r="X944" s="1487">
        <f>'НЗ 2-экз'!X937</f>
        <v>0</v>
      </c>
      <c r="Y944" s="1487">
        <f>'НЗ 2-экз'!Y937</f>
        <v>0</v>
      </c>
      <c r="Z944" s="1487">
        <f>'НЗ 2-экз'!Z937</f>
        <v>0</v>
      </c>
      <c r="AA944" s="1487">
        <f>'НЗ 2-экз'!AA937</f>
        <v>0</v>
      </c>
      <c r="AB944" s="1487">
        <f>'НЗ 2-экз'!AB937</f>
        <v>0</v>
      </c>
      <c r="AC944" s="1487">
        <f>'НЗ 2-экз'!AC937</f>
        <v>0</v>
      </c>
      <c r="AD944" s="1487">
        <f>'НЗ 2-экз'!AD937</f>
        <v>0</v>
      </c>
      <c r="AE944" s="1488"/>
      <c r="AF944" s="1488"/>
      <c r="AG944" s="1488">
        <f t="shared" si="310"/>
        <v>0</v>
      </c>
      <c r="AH944" s="1488">
        <f t="shared" si="313"/>
        <v>0</v>
      </c>
      <c r="AI944" s="1488">
        <f t="shared" si="311"/>
        <v>0</v>
      </c>
      <c r="AJ944" s="1488">
        <f t="shared" si="314"/>
        <v>0</v>
      </c>
      <c r="AK944" s="1488">
        <f t="shared" si="315"/>
        <v>0</v>
      </c>
      <c r="AL944" s="1488">
        <f t="shared" si="312"/>
        <v>0</v>
      </c>
      <c r="AM944" s="1839"/>
    </row>
    <row r="945" spans="1:39" ht="11.25" hidden="1" customHeight="1" x14ac:dyDescent="0.2">
      <c r="A945" s="1429">
        <v>296</v>
      </c>
      <c r="B945" s="1049">
        <v>831</v>
      </c>
      <c r="C945" s="15"/>
      <c r="D945" s="58"/>
      <c r="E945" s="1487">
        <f>'НЗ 2-экз'!E938</f>
        <v>0</v>
      </c>
      <c r="F945" s="1487">
        <f>'НЗ 2-экз'!F938</f>
        <v>0</v>
      </c>
      <c r="G945" s="1487">
        <f>'НЗ 2-экз'!G938</f>
        <v>0</v>
      </c>
      <c r="H945" s="1487">
        <f>'НЗ 2-экз'!H938</f>
        <v>0</v>
      </c>
      <c r="I945" s="1487">
        <f>'НЗ 2-экз'!I938</f>
        <v>0</v>
      </c>
      <c r="J945" s="1487">
        <f>'НЗ 2-экз'!J938</f>
        <v>0</v>
      </c>
      <c r="K945" s="1487">
        <f>'НЗ 2-экз'!K938</f>
        <v>0</v>
      </c>
      <c r="L945" s="1487">
        <f>'НЗ 2-экз'!L938</f>
        <v>0</v>
      </c>
      <c r="M945" s="1487">
        <f>'НЗ 2-экз'!M938</f>
        <v>0</v>
      </c>
      <c r="N945" s="1487">
        <f>'НЗ 2-экз'!N938</f>
        <v>0</v>
      </c>
      <c r="O945" s="1487">
        <f>'НЗ 2-экз'!O938</f>
        <v>0</v>
      </c>
      <c r="P945" s="1487">
        <f>'НЗ 2-экз'!P938</f>
        <v>0</v>
      </c>
      <c r="Q945" s="1487">
        <f>'НЗ 2-экз'!Q938</f>
        <v>0</v>
      </c>
      <c r="R945" s="1487">
        <f>'НЗ 2-экз'!R938</f>
        <v>0</v>
      </c>
      <c r="S945" s="1487">
        <f>'НЗ 2-экз'!S938</f>
        <v>0</v>
      </c>
      <c r="T945" s="1487">
        <f>'НЗ 2-экз'!T938</f>
        <v>0</v>
      </c>
      <c r="U945" s="1487">
        <f>'НЗ 2-экз'!U938</f>
        <v>0</v>
      </c>
      <c r="V945" s="1487">
        <f>'НЗ 2-экз'!V938</f>
        <v>0</v>
      </c>
      <c r="W945" s="1487">
        <f>'НЗ 2-экз'!W938</f>
        <v>0</v>
      </c>
      <c r="X945" s="1487">
        <f>'НЗ 2-экз'!X938</f>
        <v>0</v>
      </c>
      <c r="Y945" s="1487">
        <f>'НЗ 2-экз'!Y938</f>
        <v>0</v>
      </c>
      <c r="Z945" s="1487">
        <f>'НЗ 2-экз'!Z938</f>
        <v>0</v>
      </c>
      <c r="AA945" s="1487">
        <f>'НЗ 2-экз'!AA938</f>
        <v>0</v>
      </c>
      <c r="AB945" s="1487">
        <f>'НЗ 2-экз'!AB938</f>
        <v>0</v>
      </c>
      <c r="AC945" s="1487">
        <f>'НЗ 2-экз'!AC938</f>
        <v>0</v>
      </c>
      <c r="AD945" s="1487">
        <f>'НЗ 2-экз'!AD938</f>
        <v>0</v>
      </c>
      <c r="AE945" s="1488"/>
      <c r="AF945" s="1488"/>
      <c r="AG945" s="1488">
        <f t="shared" si="310"/>
        <v>0</v>
      </c>
      <c r="AH945" s="1488">
        <f t="shared" si="313"/>
        <v>0</v>
      </c>
      <c r="AI945" s="1488">
        <f t="shared" si="311"/>
        <v>0</v>
      </c>
      <c r="AJ945" s="1488">
        <f t="shared" si="314"/>
        <v>0</v>
      </c>
      <c r="AK945" s="1488">
        <f t="shared" si="315"/>
        <v>0</v>
      </c>
      <c r="AL945" s="1488">
        <f t="shared" si="312"/>
        <v>0</v>
      </c>
      <c r="AM945" s="1839"/>
    </row>
    <row r="946" spans="1:39" ht="11.25" hidden="1" customHeight="1" x14ac:dyDescent="0.2">
      <c r="A946" s="1429">
        <v>296</v>
      </c>
      <c r="B946" s="1049">
        <v>853</v>
      </c>
      <c r="C946" s="15"/>
      <c r="D946" s="58"/>
      <c r="E946" s="1487">
        <f>'НЗ 2-экз'!E939</f>
        <v>0</v>
      </c>
      <c r="F946" s="1487">
        <f>'НЗ 2-экз'!F939</f>
        <v>0</v>
      </c>
      <c r="G946" s="1487">
        <f>'НЗ 2-экз'!G939</f>
        <v>0</v>
      </c>
      <c r="H946" s="1487">
        <f>'НЗ 2-экз'!H939</f>
        <v>0</v>
      </c>
      <c r="I946" s="1487">
        <f>'НЗ 2-экз'!I939</f>
        <v>0</v>
      </c>
      <c r="J946" s="1487">
        <f>'НЗ 2-экз'!J939</f>
        <v>0</v>
      </c>
      <c r="K946" s="1487">
        <f>'НЗ 2-экз'!K939</f>
        <v>0</v>
      </c>
      <c r="L946" s="1487">
        <f>'НЗ 2-экз'!L939</f>
        <v>0</v>
      </c>
      <c r="M946" s="1487">
        <f>'НЗ 2-экз'!M939</f>
        <v>0</v>
      </c>
      <c r="N946" s="1487">
        <f>'НЗ 2-экз'!N939</f>
        <v>0</v>
      </c>
      <c r="O946" s="1487">
        <f>'НЗ 2-экз'!O939</f>
        <v>0</v>
      </c>
      <c r="P946" s="1487">
        <f>'НЗ 2-экз'!P939</f>
        <v>0</v>
      </c>
      <c r="Q946" s="1487">
        <f>'НЗ 2-экз'!Q939</f>
        <v>0</v>
      </c>
      <c r="R946" s="1487">
        <f>'НЗ 2-экз'!R939</f>
        <v>0</v>
      </c>
      <c r="S946" s="1487">
        <f>'НЗ 2-экз'!S939</f>
        <v>0</v>
      </c>
      <c r="T946" s="1487">
        <f>'НЗ 2-экз'!T939</f>
        <v>0</v>
      </c>
      <c r="U946" s="1487">
        <f>'НЗ 2-экз'!U939</f>
        <v>0</v>
      </c>
      <c r="V946" s="1487">
        <f>'НЗ 2-экз'!V939</f>
        <v>0</v>
      </c>
      <c r="W946" s="1487">
        <f>'НЗ 2-экз'!W939</f>
        <v>0</v>
      </c>
      <c r="X946" s="1487">
        <f>'НЗ 2-экз'!X939</f>
        <v>0</v>
      </c>
      <c r="Y946" s="1487">
        <f>'НЗ 2-экз'!Y939</f>
        <v>0</v>
      </c>
      <c r="Z946" s="1487">
        <f>'НЗ 2-экз'!Z939</f>
        <v>0</v>
      </c>
      <c r="AA946" s="1487">
        <f>'НЗ 2-экз'!AA939</f>
        <v>0</v>
      </c>
      <c r="AB946" s="1487">
        <f>'НЗ 2-экз'!AB939</f>
        <v>0</v>
      </c>
      <c r="AC946" s="1487">
        <f>'НЗ 2-экз'!AC939</f>
        <v>0</v>
      </c>
      <c r="AD946" s="1487">
        <f>'НЗ 2-экз'!AD939</f>
        <v>0</v>
      </c>
      <c r="AE946" s="1488"/>
      <c r="AF946" s="1488"/>
      <c r="AG946" s="1488">
        <f t="shared" si="310"/>
        <v>0</v>
      </c>
      <c r="AH946" s="1488">
        <f t="shared" si="313"/>
        <v>0</v>
      </c>
      <c r="AI946" s="1488">
        <f t="shared" si="311"/>
        <v>0</v>
      </c>
      <c r="AJ946" s="1488">
        <f t="shared" si="314"/>
        <v>0</v>
      </c>
      <c r="AK946" s="1488">
        <f t="shared" si="315"/>
        <v>0</v>
      </c>
      <c r="AL946" s="1488">
        <f t="shared" si="312"/>
        <v>0</v>
      </c>
      <c r="AM946" s="1839"/>
    </row>
    <row r="947" spans="1:39" ht="11.25" hidden="1" customHeight="1" x14ac:dyDescent="0.2">
      <c r="A947" s="1425">
        <v>310</v>
      </c>
      <c r="B947" s="1057">
        <v>244</v>
      </c>
      <c r="C947" s="11"/>
      <c r="D947" s="58"/>
      <c r="E947" s="1487">
        <f>'НЗ 2-экз'!E940</f>
        <v>5000</v>
      </c>
      <c r="F947" s="1487">
        <f>'НЗ 2-экз'!F940</f>
        <v>0</v>
      </c>
      <c r="G947" s="1487">
        <f>'НЗ 2-экз'!G940</f>
        <v>0</v>
      </c>
      <c r="H947" s="1487">
        <f>'НЗ 2-экз'!H940</f>
        <v>0</v>
      </c>
      <c r="I947" s="1487">
        <f>'НЗ 2-экз'!I940</f>
        <v>0</v>
      </c>
      <c r="J947" s="1487">
        <f>'НЗ 2-экз'!J940</f>
        <v>0</v>
      </c>
      <c r="K947" s="1487">
        <f>'НЗ 2-экз'!K940</f>
        <v>0</v>
      </c>
      <c r="L947" s="1487">
        <f>'НЗ 2-экз'!L940</f>
        <v>0</v>
      </c>
      <c r="M947" s="1487">
        <f>'НЗ 2-экз'!M940</f>
        <v>0</v>
      </c>
      <c r="N947" s="1487">
        <f>'НЗ 2-экз'!N940</f>
        <v>0</v>
      </c>
      <c r="O947" s="1487">
        <f>'НЗ 2-экз'!O940</f>
        <v>0</v>
      </c>
      <c r="P947" s="1487">
        <f>'НЗ 2-экз'!P940</f>
        <v>0</v>
      </c>
      <c r="Q947" s="1487">
        <f>'НЗ 2-экз'!Q940</f>
        <v>0</v>
      </c>
      <c r="R947" s="1487">
        <f>'НЗ 2-экз'!R940</f>
        <v>0</v>
      </c>
      <c r="S947" s="1487">
        <f>'НЗ 2-экз'!S940</f>
        <v>5000</v>
      </c>
      <c r="T947" s="1487">
        <f>'НЗ 2-экз'!T940</f>
        <v>0</v>
      </c>
      <c r="U947" s="1487">
        <f>'НЗ 2-экз'!U940</f>
        <v>0</v>
      </c>
      <c r="V947" s="1487">
        <f>'НЗ 2-экз'!V940</f>
        <v>0</v>
      </c>
      <c r="W947" s="1487">
        <f>'НЗ 2-экз'!W940</f>
        <v>0</v>
      </c>
      <c r="X947" s="1487">
        <f>'НЗ 2-экз'!X940</f>
        <v>5000</v>
      </c>
      <c r="Y947" s="1487">
        <f>'НЗ 2-экз'!Y940</f>
        <v>0</v>
      </c>
      <c r="Z947" s="1487">
        <f>'НЗ 2-экз'!Z940</f>
        <v>0</v>
      </c>
      <c r="AA947" s="1487">
        <f>'НЗ 2-экз'!AA940</f>
        <v>0</v>
      </c>
      <c r="AB947" s="1487">
        <f>'НЗ 2-экз'!AB940</f>
        <v>0</v>
      </c>
      <c r="AC947" s="1487">
        <f>'НЗ 2-экз'!AC940</f>
        <v>0</v>
      </c>
      <c r="AD947" s="1487">
        <f>'НЗ 2-экз'!AD940</f>
        <v>0</v>
      </c>
      <c r="AE947" s="1488"/>
      <c r="AF947" s="1488"/>
      <c r="AG947" s="1488">
        <f t="shared" si="310"/>
        <v>0</v>
      </c>
      <c r="AH947" s="1488">
        <f t="shared" si="313"/>
        <v>0</v>
      </c>
      <c r="AI947" s="1488">
        <f t="shared" si="311"/>
        <v>0</v>
      </c>
      <c r="AJ947" s="1488">
        <f t="shared" si="314"/>
        <v>0</v>
      </c>
      <c r="AK947" s="1488">
        <f t="shared" si="315"/>
        <v>0</v>
      </c>
      <c r="AL947" s="1488">
        <f t="shared" si="312"/>
        <v>5000</v>
      </c>
      <c r="AM947" s="1839"/>
    </row>
    <row r="948" spans="1:39" ht="11.25" hidden="1" customHeight="1" x14ac:dyDescent="0.2">
      <c r="A948" s="1430">
        <v>320</v>
      </c>
      <c r="B948" s="1045">
        <v>244</v>
      </c>
      <c r="C948" s="11"/>
      <c r="D948" s="58"/>
      <c r="E948" s="1487">
        <f>'НЗ 2-экз'!E941</f>
        <v>0</v>
      </c>
      <c r="F948" s="1487">
        <f>'НЗ 2-экз'!F941</f>
        <v>0</v>
      </c>
      <c r="G948" s="1487">
        <f>'НЗ 2-экз'!G941</f>
        <v>0</v>
      </c>
      <c r="H948" s="1487">
        <f>'НЗ 2-экз'!H941</f>
        <v>0</v>
      </c>
      <c r="I948" s="1487">
        <f>'НЗ 2-экз'!I941</f>
        <v>0</v>
      </c>
      <c r="J948" s="1487">
        <f>'НЗ 2-экз'!J941</f>
        <v>0</v>
      </c>
      <c r="K948" s="1487">
        <f>'НЗ 2-экз'!K941</f>
        <v>0</v>
      </c>
      <c r="L948" s="1487">
        <f>'НЗ 2-экз'!L941</f>
        <v>0</v>
      </c>
      <c r="M948" s="1487">
        <f>'НЗ 2-экз'!M941</f>
        <v>0</v>
      </c>
      <c r="N948" s="1487">
        <f>'НЗ 2-экз'!N941</f>
        <v>0</v>
      </c>
      <c r="O948" s="1487">
        <f>'НЗ 2-экз'!O941</f>
        <v>0</v>
      </c>
      <c r="P948" s="1487">
        <f>'НЗ 2-экз'!P941</f>
        <v>0</v>
      </c>
      <c r="Q948" s="1487">
        <f>'НЗ 2-экз'!Q941</f>
        <v>0</v>
      </c>
      <c r="R948" s="1487">
        <f>'НЗ 2-экз'!R941</f>
        <v>0</v>
      </c>
      <c r="S948" s="1487">
        <f>'НЗ 2-экз'!S941</f>
        <v>0</v>
      </c>
      <c r="T948" s="1487">
        <f>'НЗ 2-экз'!T941</f>
        <v>0</v>
      </c>
      <c r="U948" s="1487">
        <f>'НЗ 2-экз'!U941</f>
        <v>0</v>
      </c>
      <c r="V948" s="1487">
        <f>'НЗ 2-экз'!V941</f>
        <v>0</v>
      </c>
      <c r="W948" s="1487">
        <f>'НЗ 2-экз'!W941</f>
        <v>0</v>
      </c>
      <c r="X948" s="1487">
        <f>'НЗ 2-экз'!X941</f>
        <v>0</v>
      </c>
      <c r="Y948" s="1487">
        <f>'НЗ 2-экз'!Y941</f>
        <v>0</v>
      </c>
      <c r="Z948" s="1487">
        <f>'НЗ 2-экз'!Z941</f>
        <v>0</v>
      </c>
      <c r="AA948" s="1487">
        <f>'НЗ 2-экз'!AA941</f>
        <v>0</v>
      </c>
      <c r="AB948" s="1487">
        <f>'НЗ 2-экз'!AB941</f>
        <v>0</v>
      </c>
      <c r="AC948" s="1487">
        <f>'НЗ 2-экз'!AC941</f>
        <v>0</v>
      </c>
      <c r="AD948" s="1487">
        <f>'НЗ 2-экз'!AD941</f>
        <v>0</v>
      </c>
      <c r="AE948" s="1488"/>
      <c r="AF948" s="1488"/>
      <c r="AG948" s="1488">
        <f t="shared" si="310"/>
        <v>0</v>
      </c>
      <c r="AH948" s="1488">
        <f t="shared" si="313"/>
        <v>0</v>
      </c>
      <c r="AI948" s="1488">
        <f t="shared" si="311"/>
        <v>0</v>
      </c>
      <c r="AJ948" s="1488">
        <f t="shared" si="314"/>
        <v>0</v>
      </c>
      <c r="AK948" s="1488">
        <f t="shared" si="315"/>
        <v>0</v>
      </c>
      <c r="AL948" s="1488">
        <f t="shared" si="312"/>
        <v>0</v>
      </c>
      <c r="AM948" s="1839"/>
    </row>
    <row r="949" spans="1:39" ht="11.25" hidden="1" customHeight="1" x14ac:dyDescent="0.2">
      <c r="A949" s="1425">
        <v>340</v>
      </c>
      <c r="B949" s="1057">
        <v>244</v>
      </c>
      <c r="C949" s="11"/>
      <c r="D949" s="58"/>
      <c r="E949" s="1487">
        <f>'НЗ 2-экз'!E942</f>
        <v>0</v>
      </c>
      <c r="F949" s="1487">
        <f>'НЗ 2-экз'!F942</f>
        <v>0</v>
      </c>
      <c r="G949" s="1487">
        <f>'НЗ 2-экз'!G942</f>
        <v>0</v>
      </c>
      <c r="H949" s="1487">
        <f>'НЗ 2-экз'!H942</f>
        <v>0</v>
      </c>
      <c r="I949" s="1487">
        <f>'НЗ 2-экз'!I942</f>
        <v>0</v>
      </c>
      <c r="J949" s="1487">
        <f>'НЗ 2-экз'!J942</f>
        <v>0</v>
      </c>
      <c r="K949" s="1487">
        <f>'НЗ 2-экз'!K942</f>
        <v>0</v>
      </c>
      <c r="L949" s="1487">
        <f>'НЗ 2-экз'!L942</f>
        <v>0</v>
      </c>
      <c r="M949" s="1487">
        <f>'НЗ 2-экз'!M942</f>
        <v>0</v>
      </c>
      <c r="N949" s="1487">
        <f>'НЗ 2-экз'!N942</f>
        <v>0</v>
      </c>
      <c r="O949" s="1487">
        <f>'НЗ 2-экз'!O942</f>
        <v>0</v>
      </c>
      <c r="P949" s="1487">
        <f>'НЗ 2-экз'!P942</f>
        <v>0</v>
      </c>
      <c r="Q949" s="1487">
        <f>'НЗ 2-экз'!Q942</f>
        <v>0</v>
      </c>
      <c r="R949" s="1487">
        <f>'НЗ 2-экз'!R942</f>
        <v>0</v>
      </c>
      <c r="S949" s="1487">
        <f>'НЗ 2-экз'!S942</f>
        <v>0</v>
      </c>
      <c r="T949" s="1487">
        <f>'НЗ 2-экз'!T942</f>
        <v>0</v>
      </c>
      <c r="U949" s="1487">
        <f>'НЗ 2-экз'!U942</f>
        <v>0</v>
      </c>
      <c r="V949" s="1487">
        <f>'НЗ 2-экз'!V942</f>
        <v>0</v>
      </c>
      <c r="W949" s="1487">
        <f>'НЗ 2-экз'!W942</f>
        <v>0</v>
      </c>
      <c r="X949" s="1487">
        <f>'НЗ 2-экз'!X942</f>
        <v>0</v>
      </c>
      <c r="Y949" s="1487">
        <f>'НЗ 2-экз'!Y942</f>
        <v>0</v>
      </c>
      <c r="Z949" s="1487">
        <f>'НЗ 2-экз'!Z942</f>
        <v>0</v>
      </c>
      <c r="AA949" s="1487">
        <f>'НЗ 2-экз'!AA942</f>
        <v>0</v>
      </c>
      <c r="AB949" s="1487">
        <f>'НЗ 2-экз'!AB942</f>
        <v>0</v>
      </c>
      <c r="AC949" s="1487">
        <f>'НЗ 2-экз'!AC942</f>
        <v>0</v>
      </c>
      <c r="AD949" s="1487">
        <f>'НЗ 2-экз'!AD942</f>
        <v>0</v>
      </c>
      <c r="AE949" s="1488"/>
      <c r="AF949" s="1488"/>
      <c r="AG949" s="1488">
        <f t="shared" si="310"/>
        <v>0</v>
      </c>
      <c r="AH949" s="1488">
        <f t="shared" si="313"/>
        <v>0</v>
      </c>
      <c r="AI949" s="1488">
        <f t="shared" si="311"/>
        <v>0</v>
      </c>
      <c r="AJ949" s="1488">
        <f t="shared" si="314"/>
        <v>0</v>
      </c>
      <c r="AK949" s="1488">
        <f t="shared" si="315"/>
        <v>0</v>
      </c>
      <c r="AL949" s="1488">
        <f t="shared" si="312"/>
        <v>0</v>
      </c>
      <c r="AM949" s="1839"/>
    </row>
    <row r="950" spans="1:39" ht="11.25" hidden="1" customHeight="1" x14ac:dyDescent="0.2">
      <c r="A950" s="1425">
        <v>341</v>
      </c>
      <c r="B950" s="1057">
        <v>244</v>
      </c>
      <c r="C950" s="11"/>
      <c r="D950" s="58"/>
      <c r="E950" s="1487">
        <f>'НЗ 2-экз'!E943</f>
        <v>0</v>
      </c>
      <c r="F950" s="1487">
        <f>'НЗ 2-экз'!F943</f>
        <v>0</v>
      </c>
      <c r="G950" s="1487">
        <f>'НЗ 2-экз'!G943</f>
        <v>0</v>
      </c>
      <c r="H950" s="1487">
        <f>'НЗ 2-экз'!H943</f>
        <v>0</v>
      </c>
      <c r="I950" s="1487">
        <f>'НЗ 2-экз'!I943</f>
        <v>0</v>
      </c>
      <c r="J950" s="1487">
        <f>'НЗ 2-экз'!J943</f>
        <v>0</v>
      </c>
      <c r="K950" s="1487">
        <f>'НЗ 2-экз'!K943</f>
        <v>0</v>
      </c>
      <c r="L950" s="1487">
        <f>'НЗ 2-экз'!L943</f>
        <v>0</v>
      </c>
      <c r="M950" s="1487">
        <f>'НЗ 2-экз'!M943</f>
        <v>0</v>
      </c>
      <c r="N950" s="1487">
        <f>'НЗ 2-экз'!N943</f>
        <v>0</v>
      </c>
      <c r="O950" s="1487">
        <f>'НЗ 2-экз'!O943</f>
        <v>0</v>
      </c>
      <c r="P950" s="1487">
        <f>'НЗ 2-экз'!P943</f>
        <v>0</v>
      </c>
      <c r="Q950" s="1487">
        <f>'НЗ 2-экз'!Q943</f>
        <v>0</v>
      </c>
      <c r="R950" s="1487">
        <f>'НЗ 2-экз'!R943</f>
        <v>0</v>
      </c>
      <c r="S950" s="1487">
        <f>'НЗ 2-экз'!S943</f>
        <v>0</v>
      </c>
      <c r="T950" s="1487">
        <f>'НЗ 2-экз'!T943</f>
        <v>0</v>
      </c>
      <c r="U950" s="1487">
        <f>'НЗ 2-экз'!U943</f>
        <v>0</v>
      </c>
      <c r="V950" s="1487">
        <f>'НЗ 2-экз'!V943</f>
        <v>0</v>
      </c>
      <c r="W950" s="1487">
        <f>'НЗ 2-экз'!W943</f>
        <v>0</v>
      </c>
      <c r="X950" s="1487">
        <f>'НЗ 2-экз'!X943</f>
        <v>0</v>
      </c>
      <c r="Y950" s="1487">
        <f>'НЗ 2-экз'!Y943</f>
        <v>0</v>
      </c>
      <c r="Z950" s="1487">
        <f>'НЗ 2-экз'!Z943</f>
        <v>0</v>
      </c>
      <c r="AA950" s="1487">
        <f>'НЗ 2-экз'!AA943</f>
        <v>0</v>
      </c>
      <c r="AB950" s="1487">
        <f>'НЗ 2-экз'!AB943</f>
        <v>0</v>
      </c>
      <c r="AC950" s="1487">
        <f>'НЗ 2-экз'!AC943</f>
        <v>0</v>
      </c>
      <c r="AD950" s="1487">
        <f>'НЗ 2-экз'!AD943</f>
        <v>0</v>
      </c>
      <c r="AE950" s="1488"/>
      <c r="AF950" s="1488"/>
      <c r="AG950" s="1488">
        <f t="shared" si="310"/>
        <v>0</v>
      </c>
      <c r="AH950" s="1488">
        <f t="shared" si="313"/>
        <v>0</v>
      </c>
      <c r="AI950" s="1488">
        <f t="shared" si="311"/>
        <v>0</v>
      </c>
      <c r="AJ950" s="1488">
        <f t="shared" si="314"/>
        <v>0</v>
      </c>
      <c r="AK950" s="1488">
        <f t="shared" si="315"/>
        <v>0</v>
      </c>
      <c r="AL950" s="1488">
        <f t="shared" si="312"/>
        <v>0</v>
      </c>
      <c r="AM950" s="1839"/>
    </row>
    <row r="951" spans="1:39" ht="11.25" hidden="1" customHeight="1" x14ac:dyDescent="0.2">
      <c r="A951" s="1425">
        <v>342</v>
      </c>
      <c r="B951" s="1057">
        <v>244</v>
      </c>
      <c r="C951" s="11"/>
      <c r="D951" s="58"/>
      <c r="E951" s="1487">
        <f>'НЗ 2-экз'!E944</f>
        <v>0</v>
      </c>
      <c r="F951" s="1487">
        <f>'НЗ 2-экз'!F944</f>
        <v>0</v>
      </c>
      <c r="G951" s="1487">
        <f>'НЗ 2-экз'!G944</f>
        <v>0</v>
      </c>
      <c r="H951" s="1487">
        <f>'НЗ 2-экз'!H944</f>
        <v>0</v>
      </c>
      <c r="I951" s="1487">
        <f>'НЗ 2-экз'!I944</f>
        <v>0</v>
      </c>
      <c r="J951" s="1487">
        <f>'НЗ 2-экз'!J944</f>
        <v>0</v>
      </c>
      <c r="K951" s="1487">
        <f>'НЗ 2-экз'!K944</f>
        <v>0</v>
      </c>
      <c r="L951" s="1487">
        <f>'НЗ 2-экз'!L944</f>
        <v>0</v>
      </c>
      <c r="M951" s="1487">
        <f>'НЗ 2-экз'!M944</f>
        <v>0</v>
      </c>
      <c r="N951" s="1487">
        <f>'НЗ 2-экз'!N944</f>
        <v>0</v>
      </c>
      <c r="O951" s="1487">
        <f>'НЗ 2-экз'!O944</f>
        <v>0</v>
      </c>
      <c r="P951" s="1487">
        <f>'НЗ 2-экз'!P944</f>
        <v>0</v>
      </c>
      <c r="Q951" s="1487">
        <f>'НЗ 2-экз'!Q944</f>
        <v>0</v>
      </c>
      <c r="R951" s="1487">
        <f>'НЗ 2-экз'!R944</f>
        <v>0</v>
      </c>
      <c r="S951" s="1487">
        <f>'НЗ 2-экз'!S944</f>
        <v>0</v>
      </c>
      <c r="T951" s="1487">
        <f>'НЗ 2-экз'!T944</f>
        <v>0</v>
      </c>
      <c r="U951" s="1487">
        <f>'НЗ 2-экз'!U944</f>
        <v>0</v>
      </c>
      <c r="V951" s="1487">
        <f>'НЗ 2-экз'!V944</f>
        <v>0</v>
      </c>
      <c r="W951" s="1487">
        <f>'НЗ 2-экз'!W944</f>
        <v>0</v>
      </c>
      <c r="X951" s="1487">
        <f>'НЗ 2-экз'!X944</f>
        <v>0</v>
      </c>
      <c r="Y951" s="1487">
        <f>'НЗ 2-экз'!Y944</f>
        <v>0</v>
      </c>
      <c r="Z951" s="1487">
        <f>'НЗ 2-экз'!Z944</f>
        <v>0</v>
      </c>
      <c r="AA951" s="1487">
        <f>'НЗ 2-экз'!AA944</f>
        <v>0</v>
      </c>
      <c r="AB951" s="1487">
        <f>'НЗ 2-экз'!AB944</f>
        <v>0</v>
      </c>
      <c r="AC951" s="1487">
        <f>'НЗ 2-экз'!AC944</f>
        <v>0</v>
      </c>
      <c r="AD951" s="1487">
        <f>'НЗ 2-экз'!AD944</f>
        <v>0</v>
      </c>
      <c r="AE951" s="1488"/>
      <c r="AF951" s="1488"/>
      <c r="AG951" s="1488">
        <f t="shared" si="310"/>
        <v>0</v>
      </c>
      <c r="AH951" s="1488">
        <f t="shared" si="313"/>
        <v>0</v>
      </c>
      <c r="AI951" s="1488">
        <f t="shared" si="311"/>
        <v>0</v>
      </c>
      <c r="AJ951" s="1488">
        <f t="shared" si="314"/>
        <v>0</v>
      </c>
      <c r="AK951" s="1488">
        <f t="shared" si="315"/>
        <v>0</v>
      </c>
      <c r="AL951" s="1488">
        <f t="shared" si="312"/>
        <v>0</v>
      </c>
      <c r="AM951" s="1839"/>
    </row>
    <row r="952" spans="1:39" ht="11.25" hidden="1" customHeight="1" x14ac:dyDescent="0.2">
      <c r="A952" s="1425">
        <v>343</v>
      </c>
      <c r="B952" s="1057">
        <v>244</v>
      </c>
      <c r="C952" s="11"/>
      <c r="D952" s="58"/>
      <c r="E952" s="1487">
        <f>'НЗ 2-экз'!E945</f>
        <v>0</v>
      </c>
      <c r="F952" s="1487">
        <f>'НЗ 2-экз'!F945</f>
        <v>0</v>
      </c>
      <c r="G952" s="1487">
        <f>'НЗ 2-экз'!G945</f>
        <v>0</v>
      </c>
      <c r="H952" s="1487">
        <f>'НЗ 2-экз'!H945</f>
        <v>0</v>
      </c>
      <c r="I952" s="1487">
        <f>'НЗ 2-экз'!I945</f>
        <v>0</v>
      </c>
      <c r="J952" s="1487">
        <f>'НЗ 2-экз'!J945</f>
        <v>0</v>
      </c>
      <c r="K952" s="1487">
        <f>'НЗ 2-экз'!K945</f>
        <v>0</v>
      </c>
      <c r="L952" s="1487">
        <f>'НЗ 2-экз'!L945</f>
        <v>0</v>
      </c>
      <c r="M952" s="1487">
        <f>'НЗ 2-экз'!M945</f>
        <v>0</v>
      </c>
      <c r="N952" s="1487">
        <f>'НЗ 2-экз'!N945</f>
        <v>0</v>
      </c>
      <c r="O952" s="1487">
        <f>'НЗ 2-экз'!O945</f>
        <v>0</v>
      </c>
      <c r="P952" s="1487">
        <f>'НЗ 2-экз'!P945</f>
        <v>0</v>
      </c>
      <c r="Q952" s="1487">
        <f>'НЗ 2-экз'!Q945</f>
        <v>0</v>
      </c>
      <c r="R952" s="1487">
        <f>'НЗ 2-экз'!R945</f>
        <v>0</v>
      </c>
      <c r="S952" s="1487">
        <f>'НЗ 2-экз'!S945</f>
        <v>0</v>
      </c>
      <c r="T952" s="1487">
        <f>'НЗ 2-экз'!T945</f>
        <v>0</v>
      </c>
      <c r="U952" s="1487">
        <f>'НЗ 2-экз'!U945</f>
        <v>0</v>
      </c>
      <c r="V952" s="1487">
        <f>'НЗ 2-экз'!V945</f>
        <v>0</v>
      </c>
      <c r="W952" s="1487">
        <f>'НЗ 2-экз'!W945</f>
        <v>0</v>
      </c>
      <c r="X952" s="1487">
        <f>'НЗ 2-экз'!X945</f>
        <v>0</v>
      </c>
      <c r="Y952" s="1487">
        <f>'НЗ 2-экз'!Y945</f>
        <v>0</v>
      </c>
      <c r="Z952" s="1487">
        <f>'НЗ 2-экз'!Z945</f>
        <v>0</v>
      </c>
      <c r="AA952" s="1487">
        <f>'НЗ 2-экз'!AA945</f>
        <v>0</v>
      </c>
      <c r="AB952" s="1487">
        <f>'НЗ 2-экз'!AB945</f>
        <v>0</v>
      </c>
      <c r="AC952" s="1487">
        <f>'НЗ 2-экз'!AC945</f>
        <v>0</v>
      </c>
      <c r="AD952" s="1487">
        <f>'НЗ 2-экз'!AD945</f>
        <v>0</v>
      </c>
      <c r="AE952" s="1488"/>
      <c r="AF952" s="1488"/>
      <c r="AG952" s="1488">
        <f t="shared" si="310"/>
        <v>0</v>
      </c>
      <c r="AH952" s="1488">
        <f t="shared" si="313"/>
        <v>0</v>
      </c>
      <c r="AI952" s="1488">
        <f t="shared" si="311"/>
        <v>0</v>
      </c>
      <c r="AJ952" s="1488">
        <f t="shared" si="314"/>
        <v>0</v>
      </c>
      <c r="AK952" s="1488">
        <f t="shared" si="315"/>
        <v>0</v>
      </c>
      <c r="AL952" s="1488">
        <f t="shared" si="312"/>
        <v>0</v>
      </c>
      <c r="AM952" s="1839"/>
    </row>
    <row r="953" spans="1:39" ht="11.25" hidden="1" customHeight="1" x14ac:dyDescent="0.2">
      <c r="A953" s="1425">
        <v>344</v>
      </c>
      <c r="B953" s="1057">
        <v>244</v>
      </c>
      <c r="C953" s="11"/>
      <c r="D953" s="58"/>
      <c r="E953" s="1487">
        <f>'НЗ 2-экз'!E946</f>
        <v>4000</v>
      </c>
      <c r="F953" s="1487">
        <f>'НЗ 2-экз'!F946</f>
        <v>5000</v>
      </c>
      <c r="G953" s="1487">
        <f>'НЗ 2-экз'!G946</f>
        <v>0</v>
      </c>
      <c r="H953" s="1487">
        <f>'НЗ 2-экз'!H946</f>
        <v>0</v>
      </c>
      <c r="I953" s="1487">
        <f>'НЗ 2-экз'!I946</f>
        <v>0</v>
      </c>
      <c r="J953" s="1487">
        <f>'НЗ 2-экз'!J946</f>
        <v>0</v>
      </c>
      <c r="K953" s="1487">
        <f>'НЗ 2-экз'!K946</f>
        <v>0</v>
      </c>
      <c r="L953" s="1487">
        <f>'НЗ 2-экз'!L946</f>
        <v>0</v>
      </c>
      <c r="M953" s="1487">
        <f>'НЗ 2-экз'!M946</f>
        <v>0</v>
      </c>
      <c r="N953" s="1487">
        <f>'НЗ 2-экз'!N946</f>
        <v>0</v>
      </c>
      <c r="O953" s="1487">
        <f>'НЗ 2-экз'!O946</f>
        <v>0</v>
      </c>
      <c r="P953" s="1487">
        <f>'НЗ 2-экз'!P946</f>
        <v>0</v>
      </c>
      <c r="Q953" s="1487">
        <f>'НЗ 2-экз'!Q946</f>
        <v>0</v>
      </c>
      <c r="R953" s="1487">
        <f>'НЗ 2-экз'!R946</f>
        <v>0</v>
      </c>
      <c r="S953" s="1487">
        <f>'НЗ 2-экз'!S946</f>
        <v>4000</v>
      </c>
      <c r="T953" s="1487">
        <f>'НЗ 2-экз'!T946</f>
        <v>5000</v>
      </c>
      <c r="U953" s="1487">
        <f>'НЗ 2-экз'!U946</f>
        <v>0</v>
      </c>
      <c r="V953" s="1487">
        <f>'НЗ 2-экз'!V946</f>
        <v>0</v>
      </c>
      <c r="W953" s="1487">
        <f>'НЗ 2-экз'!W946</f>
        <v>0</v>
      </c>
      <c r="X953" s="1487">
        <f>'НЗ 2-экз'!X946</f>
        <v>9000</v>
      </c>
      <c r="Y953" s="1487">
        <f>'НЗ 2-экз'!Y946</f>
        <v>0</v>
      </c>
      <c r="Z953" s="1487">
        <f>'НЗ 2-экз'!Z946</f>
        <v>0</v>
      </c>
      <c r="AA953" s="1487">
        <f>'НЗ 2-экз'!AA946</f>
        <v>0</v>
      </c>
      <c r="AB953" s="1487">
        <f>'НЗ 2-экз'!AB946</f>
        <v>0</v>
      </c>
      <c r="AC953" s="1487">
        <f>'НЗ 2-экз'!AC946</f>
        <v>0</v>
      </c>
      <c r="AD953" s="1487">
        <f>'НЗ 2-экз'!AD946</f>
        <v>0</v>
      </c>
      <c r="AE953" s="1488"/>
      <c r="AF953" s="1488"/>
      <c r="AG953" s="1488">
        <f t="shared" si="310"/>
        <v>0</v>
      </c>
      <c r="AH953" s="1488">
        <f t="shared" si="313"/>
        <v>0</v>
      </c>
      <c r="AI953" s="1488">
        <f t="shared" si="311"/>
        <v>0</v>
      </c>
      <c r="AJ953" s="1488">
        <f t="shared" si="314"/>
        <v>0</v>
      </c>
      <c r="AK953" s="1488">
        <f t="shared" si="315"/>
        <v>0</v>
      </c>
      <c r="AL953" s="1488">
        <f t="shared" si="312"/>
        <v>9000</v>
      </c>
      <c r="AM953" s="1839"/>
    </row>
    <row r="954" spans="1:39" ht="11.25" hidden="1" customHeight="1" x14ac:dyDescent="0.2">
      <c r="A954" s="1425">
        <v>345</v>
      </c>
      <c r="B954" s="1057">
        <v>244</v>
      </c>
      <c r="C954" s="11"/>
      <c r="D954" s="58"/>
      <c r="E954" s="1487">
        <f>'НЗ 2-экз'!E947</f>
        <v>0</v>
      </c>
      <c r="F954" s="1487">
        <f>'НЗ 2-экз'!F947</f>
        <v>0</v>
      </c>
      <c r="G954" s="1487">
        <f>'НЗ 2-экз'!G947</f>
        <v>0</v>
      </c>
      <c r="H954" s="1487">
        <f>'НЗ 2-экз'!H947</f>
        <v>0</v>
      </c>
      <c r="I954" s="1487">
        <f>'НЗ 2-экз'!I947</f>
        <v>0</v>
      </c>
      <c r="J954" s="1487">
        <f>'НЗ 2-экз'!J947</f>
        <v>0</v>
      </c>
      <c r="K954" s="1487">
        <f>'НЗ 2-экз'!K947</f>
        <v>0</v>
      </c>
      <c r="L954" s="1487">
        <f>'НЗ 2-экз'!L947</f>
        <v>0</v>
      </c>
      <c r="M954" s="1487">
        <f>'НЗ 2-экз'!M947</f>
        <v>0</v>
      </c>
      <c r="N954" s="1487">
        <f>'НЗ 2-экз'!N947</f>
        <v>0</v>
      </c>
      <c r="O954" s="1487">
        <f>'НЗ 2-экз'!O947</f>
        <v>0</v>
      </c>
      <c r="P954" s="1487">
        <f>'НЗ 2-экз'!P947</f>
        <v>0</v>
      </c>
      <c r="Q954" s="1487">
        <f>'НЗ 2-экз'!Q947</f>
        <v>0</v>
      </c>
      <c r="R954" s="1487">
        <f>'НЗ 2-экз'!R947</f>
        <v>0</v>
      </c>
      <c r="S954" s="1487">
        <f>'НЗ 2-экз'!S947</f>
        <v>0</v>
      </c>
      <c r="T954" s="1487">
        <f>'НЗ 2-экз'!T947</f>
        <v>0</v>
      </c>
      <c r="U954" s="1487">
        <f>'НЗ 2-экз'!U947</f>
        <v>0</v>
      </c>
      <c r="V954" s="1487">
        <f>'НЗ 2-экз'!V947</f>
        <v>0</v>
      </c>
      <c r="W954" s="1487">
        <f>'НЗ 2-экз'!W947</f>
        <v>0</v>
      </c>
      <c r="X954" s="1487">
        <f>'НЗ 2-экз'!X947</f>
        <v>0</v>
      </c>
      <c r="Y954" s="1487">
        <f>'НЗ 2-экз'!Y947</f>
        <v>0</v>
      </c>
      <c r="Z954" s="1487">
        <f>'НЗ 2-экз'!Z947</f>
        <v>0</v>
      </c>
      <c r="AA954" s="1487">
        <f>'НЗ 2-экз'!AA947</f>
        <v>0</v>
      </c>
      <c r="AB954" s="1487">
        <f>'НЗ 2-экз'!AB947</f>
        <v>0</v>
      </c>
      <c r="AC954" s="1487">
        <f>'НЗ 2-экз'!AC947</f>
        <v>0</v>
      </c>
      <c r="AD954" s="1487">
        <f>'НЗ 2-экз'!AD947</f>
        <v>0</v>
      </c>
      <c r="AE954" s="1488"/>
      <c r="AF954" s="1488"/>
      <c r="AG954" s="1488">
        <f t="shared" si="310"/>
        <v>0</v>
      </c>
      <c r="AH954" s="1488">
        <f t="shared" si="313"/>
        <v>0</v>
      </c>
      <c r="AI954" s="1488">
        <f t="shared" si="311"/>
        <v>0</v>
      </c>
      <c r="AJ954" s="1488">
        <f t="shared" si="314"/>
        <v>0</v>
      </c>
      <c r="AK954" s="1488">
        <f t="shared" si="315"/>
        <v>0</v>
      </c>
      <c r="AL954" s="1488">
        <f t="shared" si="312"/>
        <v>0</v>
      </c>
      <c r="AM954" s="1839"/>
    </row>
    <row r="955" spans="1:39" ht="11.25" hidden="1" customHeight="1" x14ac:dyDescent="0.2">
      <c r="A955" s="1425">
        <v>346</v>
      </c>
      <c r="B955" s="1057">
        <v>244</v>
      </c>
      <c r="C955" s="11"/>
      <c r="D955" s="58"/>
      <c r="E955" s="1487">
        <f>'НЗ 2-экз'!E948</f>
        <v>20000</v>
      </c>
      <c r="F955" s="1487">
        <f>'НЗ 2-экз'!F948</f>
        <v>25000</v>
      </c>
      <c r="G955" s="1487">
        <f>'НЗ 2-экз'!G948</f>
        <v>0</v>
      </c>
      <c r="H955" s="1487">
        <f>'НЗ 2-экз'!H948</f>
        <v>0</v>
      </c>
      <c r="I955" s="1487">
        <f>'НЗ 2-экз'!I948</f>
        <v>0</v>
      </c>
      <c r="J955" s="1487">
        <f>'НЗ 2-экз'!J948</f>
        <v>0</v>
      </c>
      <c r="K955" s="1487">
        <f>'НЗ 2-экз'!K948</f>
        <v>0</v>
      </c>
      <c r="L955" s="1487">
        <f>'НЗ 2-экз'!L948</f>
        <v>0</v>
      </c>
      <c r="M955" s="1487">
        <f>'НЗ 2-экз'!M948</f>
        <v>0</v>
      </c>
      <c r="N955" s="1487">
        <f>'НЗ 2-экз'!N948</f>
        <v>0</v>
      </c>
      <c r="O955" s="1487">
        <f>'НЗ 2-экз'!O948</f>
        <v>0</v>
      </c>
      <c r="P955" s="1487">
        <f>'НЗ 2-экз'!P948</f>
        <v>0</v>
      </c>
      <c r="Q955" s="1487">
        <f>'НЗ 2-экз'!Q948</f>
        <v>0</v>
      </c>
      <c r="R955" s="1487">
        <f>'НЗ 2-экз'!R948</f>
        <v>0</v>
      </c>
      <c r="S955" s="1487">
        <f>'НЗ 2-экз'!S948</f>
        <v>20000</v>
      </c>
      <c r="T955" s="1487">
        <f>'НЗ 2-экз'!T948</f>
        <v>25000</v>
      </c>
      <c r="U955" s="1487">
        <f>'НЗ 2-экз'!U948</f>
        <v>0</v>
      </c>
      <c r="V955" s="1487">
        <f>'НЗ 2-экз'!V948</f>
        <v>0</v>
      </c>
      <c r="W955" s="1487">
        <f>'НЗ 2-экз'!W948</f>
        <v>0</v>
      </c>
      <c r="X955" s="1487">
        <f>'НЗ 2-экз'!X948</f>
        <v>45000</v>
      </c>
      <c r="Y955" s="1487">
        <f>'НЗ 2-экз'!Y948</f>
        <v>0</v>
      </c>
      <c r="Z955" s="1487">
        <f>'НЗ 2-экз'!Z948</f>
        <v>0</v>
      </c>
      <c r="AA955" s="1487">
        <f>'НЗ 2-экз'!AA948</f>
        <v>0</v>
      </c>
      <c r="AB955" s="1487">
        <f>'НЗ 2-экз'!AB948</f>
        <v>0</v>
      </c>
      <c r="AC955" s="1487">
        <f>'НЗ 2-экз'!AC948</f>
        <v>0</v>
      </c>
      <c r="AD955" s="1487">
        <f>'НЗ 2-экз'!AD948</f>
        <v>0</v>
      </c>
      <c r="AE955" s="1488"/>
      <c r="AF955" s="1488"/>
      <c r="AG955" s="1488">
        <f t="shared" si="310"/>
        <v>0</v>
      </c>
      <c r="AH955" s="1488">
        <f t="shared" si="313"/>
        <v>0</v>
      </c>
      <c r="AI955" s="1488">
        <f t="shared" si="311"/>
        <v>0</v>
      </c>
      <c r="AJ955" s="1488">
        <f t="shared" si="314"/>
        <v>0</v>
      </c>
      <c r="AK955" s="1488">
        <f t="shared" si="315"/>
        <v>0</v>
      </c>
      <c r="AL955" s="1488">
        <f t="shared" si="312"/>
        <v>45000</v>
      </c>
      <c r="AM955" s="1839"/>
    </row>
    <row r="956" spans="1:39" ht="11.25" hidden="1" customHeight="1" x14ac:dyDescent="0.2">
      <c r="A956" s="1425">
        <v>349</v>
      </c>
      <c r="B956" s="1057">
        <v>244</v>
      </c>
      <c r="C956" s="11"/>
      <c r="D956" s="58"/>
      <c r="E956" s="1487">
        <f>'НЗ 2-экз'!E949</f>
        <v>0</v>
      </c>
      <c r="F956" s="1487">
        <f>'НЗ 2-экз'!F949</f>
        <v>0</v>
      </c>
      <c r="G956" s="1487">
        <f>'НЗ 2-экз'!G949</f>
        <v>0</v>
      </c>
      <c r="H956" s="1487">
        <f>'НЗ 2-экз'!H949</f>
        <v>0</v>
      </c>
      <c r="I956" s="1487">
        <f>'НЗ 2-экз'!I949</f>
        <v>0</v>
      </c>
      <c r="J956" s="1487">
        <f>'НЗ 2-экз'!J949</f>
        <v>0</v>
      </c>
      <c r="K956" s="1487">
        <f>'НЗ 2-экз'!K949</f>
        <v>0</v>
      </c>
      <c r="L956" s="1487">
        <f>'НЗ 2-экз'!L949</f>
        <v>0</v>
      </c>
      <c r="M956" s="1487">
        <f>'НЗ 2-экз'!M949</f>
        <v>0</v>
      </c>
      <c r="N956" s="1487">
        <f>'НЗ 2-экз'!N949</f>
        <v>0</v>
      </c>
      <c r="O956" s="1487">
        <f>'НЗ 2-экз'!O949</f>
        <v>0</v>
      </c>
      <c r="P956" s="1487">
        <f>'НЗ 2-экз'!P949</f>
        <v>0</v>
      </c>
      <c r="Q956" s="1487">
        <f>'НЗ 2-экз'!Q949</f>
        <v>0</v>
      </c>
      <c r="R956" s="1487">
        <f>'НЗ 2-экз'!R949</f>
        <v>0</v>
      </c>
      <c r="S956" s="1487">
        <f>'НЗ 2-экз'!S949</f>
        <v>0</v>
      </c>
      <c r="T956" s="1487">
        <f>'НЗ 2-экз'!T949</f>
        <v>0</v>
      </c>
      <c r="U956" s="1487">
        <f>'НЗ 2-экз'!U949</f>
        <v>0</v>
      </c>
      <c r="V956" s="1487">
        <f>'НЗ 2-экз'!V949</f>
        <v>0</v>
      </c>
      <c r="W956" s="1487">
        <f>'НЗ 2-экз'!W949</f>
        <v>0</v>
      </c>
      <c r="X956" s="1487">
        <f>'НЗ 2-экз'!X949</f>
        <v>0</v>
      </c>
      <c r="Y956" s="1487">
        <f>'НЗ 2-экз'!Y949</f>
        <v>0</v>
      </c>
      <c r="Z956" s="1487">
        <f>'НЗ 2-экз'!Z949</f>
        <v>0</v>
      </c>
      <c r="AA956" s="1487">
        <f>'НЗ 2-экз'!AA949</f>
        <v>0</v>
      </c>
      <c r="AB956" s="1487">
        <f>'НЗ 2-экз'!AB949</f>
        <v>0</v>
      </c>
      <c r="AC956" s="1487">
        <f>'НЗ 2-экз'!AC949</f>
        <v>0</v>
      </c>
      <c r="AD956" s="1487">
        <f>'НЗ 2-экз'!AD949</f>
        <v>0</v>
      </c>
      <c r="AE956" s="1488"/>
      <c r="AF956" s="1488"/>
      <c r="AG956" s="1488">
        <f t="shared" si="310"/>
        <v>0</v>
      </c>
      <c r="AH956" s="1488">
        <f t="shared" si="313"/>
        <v>0</v>
      </c>
      <c r="AI956" s="1488">
        <f t="shared" si="311"/>
        <v>0</v>
      </c>
      <c r="AJ956" s="1488">
        <f t="shared" si="314"/>
        <v>0</v>
      </c>
      <c r="AK956" s="1488">
        <f t="shared" si="315"/>
        <v>0</v>
      </c>
      <c r="AL956" s="1488">
        <f t="shared" si="312"/>
        <v>0</v>
      </c>
      <c r="AM956" s="1839"/>
    </row>
    <row r="957" spans="1:39" ht="11.25" hidden="1" customHeight="1" x14ac:dyDescent="0.2">
      <c r="A957" s="1431">
        <v>352</v>
      </c>
      <c r="B957" s="269">
        <v>244</v>
      </c>
      <c r="C957" s="11"/>
      <c r="D957" s="58"/>
      <c r="E957" s="1487">
        <f>'НЗ 2-экз'!E950</f>
        <v>0</v>
      </c>
      <c r="F957" s="1487">
        <f>'НЗ 2-экз'!F950</f>
        <v>0</v>
      </c>
      <c r="G957" s="1487">
        <f>'НЗ 2-экз'!G950</f>
        <v>0</v>
      </c>
      <c r="H957" s="1487">
        <f>'НЗ 2-экз'!H950</f>
        <v>0</v>
      </c>
      <c r="I957" s="1487">
        <f>'НЗ 2-экз'!I950</f>
        <v>0</v>
      </c>
      <c r="J957" s="1487">
        <f>'НЗ 2-экз'!J950</f>
        <v>0</v>
      </c>
      <c r="K957" s="1487">
        <f>'НЗ 2-экз'!K950</f>
        <v>0</v>
      </c>
      <c r="L957" s="1487">
        <f>'НЗ 2-экз'!L950</f>
        <v>0</v>
      </c>
      <c r="M957" s="1487">
        <f>'НЗ 2-экз'!M950</f>
        <v>0</v>
      </c>
      <c r="N957" s="1487">
        <f>'НЗ 2-экз'!N950</f>
        <v>0</v>
      </c>
      <c r="O957" s="1487">
        <f>'НЗ 2-экз'!O950</f>
        <v>0</v>
      </c>
      <c r="P957" s="1487">
        <f>'НЗ 2-экз'!P950</f>
        <v>0</v>
      </c>
      <c r="Q957" s="1487">
        <f>'НЗ 2-экз'!Q950</f>
        <v>0</v>
      </c>
      <c r="R957" s="1487">
        <f>'НЗ 2-экз'!R950</f>
        <v>0</v>
      </c>
      <c r="S957" s="1487">
        <f>'НЗ 2-экз'!S950</f>
        <v>0</v>
      </c>
      <c r="T957" s="1487">
        <f>'НЗ 2-экз'!T950</f>
        <v>0</v>
      </c>
      <c r="U957" s="1487">
        <f>'НЗ 2-экз'!U950</f>
        <v>0</v>
      </c>
      <c r="V957" s="1487">
        <f>'НЗ 2-экз'!V950</f>
        <v>0</v>
      </c>
      <c r="W957" s="1487">
        <f>'НЗ 2-экз'!W950</f>
        <v>0</v>
      </c>
      <c r="X957" s="1487">
        <f>'НЗ 2-экз'!X950</f>
        <v>0</v>
      </c>
      <c r="Y957" s="1487">
        <f>'НЗ 2-экз'!Y950</f>
        <v>0</v>
      </c>
      <c r="Z957" s="1487">
        <f>'НЗ 2-экз'!Z950</f>
        <v>0</v>
      </c>
      <c r="AA957" s="1487">
        <f>'НЗ 2-экз'!AA950</f>
        <v>0</v>
      </c>
      <c r="AB957" s="1487">
        <f>'НЗ 2-экз'!AB950</f>
        <v>0</v>
      </c>
      <c r="AC957" s="1487">
        <f>'НЗ 2-экз'!AC950</f>
        <v>0</v>
      </c>
      <c r="AD957" s="1487">
        <f>'НЗ 2-экз'!AD950</f>
        <v>0</v>
      </c>
      <c r="AE957" s="1488"/>
      <c r="AF957" s="1488"/>
      <c r="AG957" s="1488">
        <f t="shared" si="310"/>
        <v>0</v>
      </c>
      <c r="AH957" s="1488">
        <f>Z957+AD957</f>
        <v>0</v>
      </c>
      <c r="AI957" s="1488">
        <f>AB957</f>
        <v>0</v>
      </c>
      <c r="AJ957" s="1488">
        <f>AC957</f>
        <v>0</v>
      </c>
      <c r="AK957" s="1488">
        <f>SUM(Y957:AD957)</f>
        <v>0</v>
      </c>
      <c r="AL957" s="1488">
        <f t="shared" si="312"/>
        <v>0</v>
      </c>
      <c r="AM957" s="1839"/>
    </row>
    <row r="958" spans="1:39" ht="11.25" hidden="1" customHeight="1" x14ac:dyDescent="0.2">
      <c r="A958" s="1431">
        <v>353</v>
      </c>
      <c r="B958" s="269">
        <v>244</v>
      </c>
      <c r="C958" s="11"/>
      <c r="D958" s="58"/>
      <c r="E958" s="1487">
        <f>'НЗ 2-экз'!E951</f>
        <v>0</v>
      </c>
      <c r="F958" s="1487">
        <f>'НЗ 2-экз'!F951</f>
        <v>0</v>
      </c>
      <c r="G958" s="1487">
        <f>'НЗ 2-экз'!G951</f>
        <v>0</v>
      </c>
      <c r="H958" s="1487">
        <f>'НЗ 2-экз'!H951</f>
        <v>0</v>
      </c>
      <c r="I958" s="1487">
        <f>'НЗ 2-экз'!I951</f>
        <v>0</v>
      </c>
      <c r="J958" s="1487">
        <f>'НЗ 2-экз'!J951</f>
        <v>0</v>
      </c>
      <c r="K958" s="1487">
        <f>'НЗ 2-экз'!K951</f>
        <v>0</v>
      </c>
      <c r="L958" s="1487">
        <f>'НЗ 2-экз'!L951</f>
        <v>0</v>
      </c>
      <c r="M958" s="1487">
        <f>'НЗ 2-экз'!M951</f>
        <v>0</v>
      </c>
      <c r="N958" s="1487">
        <f>'НЗ 2-экз'!N951</f>
        <v>0</v>
      </c>
      <c r="O958" s="1487">
        <f>'НЗ 2-экз'!O951</f>
        <v>0</v>
      </c>
      <c r="P958" s="1487">
        <f>'НЗ 2-экз'!P951</f>
        <v>0</v>
      </c>
      <c r="Q958" s="1487">
        <f>'НЗ 2-экз'!Q951</f>
        <v>0</v>
      </c>
      <c r="R958" s="1487">
        <f>'НЗ 2-экз'!R951</f>
        <v>0</v>
      </c>
      <c r="S958" s="1487">
        <f>'НЗ 2-экз'!S951</f>
        <v>0</v>
      </c>
      <c r="T958" s="1487">
        <f>'НЗ 2-экз'!T951</f>
        <v>0</v>
      </c>
      <c r="U958" s="1487">
        <f>'НЗ 2-экз'!U951</f>
        <v>0</v>
      </c>
      <c r="V958" s="1487">
        <f>'НЗ 2-экз'!V951</f>
        <v>0</v>
      </c>
      <c r="W958" s="1487">
        <f>'НЗ 2-экз'!W951</f>
        <v>0</v>
      </c>
      <c r="X958" s="1487">
        <f>'НЗ 2-экз'!X951</f>
        <v>0</v>
      </c>
      <c r="Y958" s="1487">
        <f>'НЗ 2-экз'!Y951</f>
        <v>0</v>
      </c>
      <c r="Z958" s="1487">
        <f>'НЗ 2-экз'!Z951</f>
        <v>0</v>
      </c>
      <c r="AA958" s="1487">
        <f>'НЗ 2-экз'!AA951</f>
        <v>0</v>
      </c>
      <c r="AB958" s="1487">
        <f>'НЗ 2-экз'!AB951</f>
        <v>0</v>
      </c>
      <c r="AC958" s="1487">
        <f>'НЗ 2-экз'!AC951</f>
        <v>0</v>
      </c>
      <c r="AD958" s="1487">
        <f>'НЗ 2-экз'!AD951</f>
        <v>0</v>
      </c>
      <c r="AE958" s="1488"/>
      <c r="AF958" s="1488"/>
      <c r="AG958" s="1488">
        <f t="shared" si="310"/>
        <v>0</v>
      </c>
      <c r="AH958" s="1488">
        <f>Z958+AD958</f>
        <v>0</v>
      </c>
      <c r="AI958" s="1488">
        <f>AB958</f>
        <v>0</v>
      </c>
      <c r="AJ958" s="1488">
        <f>AC958</f>
        <v>0</v>
      </c>
      <c r="AK958" s="1488">
        <f>SUM(Y958:AD958)</f>
        <v>0</v>
      </c>
      <c r="AL958" s="1488">
        <f t="shared" si="312"/>
        <v>0</v>
      </c>
      <c r="AM958" s="1839"/>
    </row>
    <row r="959" spans="1:39" ht="12" x14ac:dyDescent="0.2">
      <c r="A959" s="1432" t="s">
        <v>1352</v>
      </c>
      <c r="B959" s="269"/>
      <c r="C959" s="1485">
        <f t="shared" ref="C959:D959" si="316">C910+C911+C912+C913+C929+C930+C931+C932+C933</f>
        <v>0</v>
      </c>
      <c r="D959" s="1485">
        <f t="shared" si="316"/>
        <v>0</v>
      </c>
      <c r="E959" s="1485">
        <f>E910+E911+E912+E913+E929+E930+E931+E932+E933</f>
        <v>750000</v>
      </c>
      <c r="F959" s="1485">
        <f t="shared" ref="F959:AL959" si="317">F910+F911+F912+F913+F929+F930+F931+F932+F933</f>
        <v>1235770</v>
      </c>
      <c r="G959" s="1485">
        <f t="shared" si="317"/>
        <v>0</v>
      </c>
      <c r="H959" s="1485">
        <f t="shared" si="317"/>
        <v>0</v>
      </c>
      <c r="I959" s="1485">
        <f t="shared" si="317"/>
        <v>0</v>
      </c>
      <c r="J959" s="1485">
        <f t="shared" si="317"/>
        <v>0</v>
      </c>
      <c r="K959" s="1485">
        <f t="shared" si="317"/>
        <v>0</v>
      </c>
      <c r="L959" s="1485">
        <f t="shared" si="317"/>
        <v>0</v>
      </c>
      <c r="M959" s="1485">
        <f t="shared" si="317"/>
        <v>0</v>
      </c>
      <c r="N959" s="1485">
        <f t="shared" si="317"/>
        <v>0</v>
      </c>
      <c r="O959" s="1485">
        <f t="shared" si="317"/>
        <v>0</v>
      </c>
      <c r="P959" s="1485">
        <f t="shared" si="317"/>
        <v>0</v>
      </c>
      <c r="Q959" s="1485">
        <f t="shared" si="317"/>
        <v>0</v>
      </c>
      <c r="R959" s="1485">
        <f t="shared" si="317"/>
        <v>0</v>
      </c>
      <c r="S959" s="1485">
        <f t="shared" si="317"/>
        <v>750000</v>
      </c>
      <c r="T959" s="1485">
        <f t="shared" si="317"/>
        <v>1235770</v>
      </c>
      <c r="U959" s="1485">
        <f t="shared" si="317"/>
        <v>0</v>
      </c>
      <c r="V959" s="1485">
        <f t="shared" si="317"/>
        <v>0</v>
      </c>
      <c r="W959" s="1485">
        <f t="shared" si="317"/>
        <v>0</v>
      </c>
      <c r="X959" s="1485">
        <f t="shared" si="317"/>
        <v>1985770</v>
      </c>
      <c r="Y959" s="1485">
        <f t="shared" si="317"/>
        <v>0</v>
      </c>
      <c r="Z959" s="1485">
        <f t="shared" si="317"/>
        <v>0</v>
      </c>
      <c r="AA959" s="1485">
        <f t="shared" si="317"/>
        <v>0</v>
      </c>
      <c r="AB959" s="1485">
        <f t="shared" si="317"/>
        <v>0</v>
      </c>
      <c r="AC959" s="1485">
        <f t="shared" si="317"/>
        <v>0</v>
      </c>
      <c r="AD959" s="1485">
        <f t="shared" si="317"/>
        <v>167800</v>
      </c>
      <c r="AE959" s="1485">
        <f t="shared" si="317"/>
        <v>0</v>
      </c>
      <c r="AF959" s="1485">
        <f t="shared" si="317"/>
        <v>0</v>
      </c>
      <c r="AG959" s="1485">
        <f t="shared" si="317"/>
        <v>0</v>
      </c>
      <c r="AH959" s="1485">
        <f t="shared" si="317"/>
        <v>167800</v>
      </c>
      <c r="AI959" s="1485">
        <f t="shared" si="317"/>
        <v>0</v>
      </c>
      <c r="AJ959" s="1485">
        <f t="shared" si="317"/>
        <v>0</v>
      </c>
      <c r="AK959" s="1485">
        <f t="shared" si="317"/>
        <v>167800</v>
      </c>
      <c r="AL959" s="1485">
        <f t="shared" si="317"/>
        <v>2153570</v>
      </c>
      <c r="AM959" s="1839"/>
    </row>
    <row r="960" spans="1:39" ht="12" x14ac:dyDescent="0.2">
      <c r="A960" s="1419" t="s">
        <v>1353</v>
      </c>
      <c r="B960" s="269"/>
      <c r="C960" s="1483">
        <f t="shared" ref="C960:D960" si="318">C961-C959</f>
        <v>0</v>
      </c>
      <c r="D960" s="1483">
        <f t="shared" si="318"/>
        <v>0</v>
      </c>
      <c r="E960" s="1483">
        <f>E961-E959</f>
        <v>60000</v>
      </c>
      <c r="F960" s="1483">
        <f t="shared" ref="F960:AL960" si="319">F961-F959</f>
        <v>53000</v>
      </c>
      <c r="G960" s="1483">
        <f t="shared" si="319"/>
        <v>0</v>
      </c>
      <c r="H960" s="1483">
        <f t="shared" si="319"/>
        <v>0</v>
      </c>
      <c r="I960" s="1483">
        <f t="shared" si="319"/>
        <v>0</v>
      </c>
      <c r="J960" s="1483">
        <f t="shared" si="319"/>
        <v>0</v>
      </c>
      <c r="K960" s="1483">
        <f t="shared" si="319"/>
        <v>0</v>
      </c>
      <c r="L960" s="1483">
        <f t="shared" si="319"/>
        <v>0</v>
      </c>
      <c r="M960" s="1483">
        <f t="shared" si="319"/>
        <v>0</v>
      </c>
      <c r="N960" s="1483">
        <f t="shared" si="319"/>
        <v>0</v>
      </c>
      <c r="O960" s="1483">
        <f t="shared" si="319"/>
        <v>0</v>
      </c>
      <c r="P960" s="1483">
        <f t="shared" si="319"/>
        <v>0</v>
      </c>
      <c r="Q960" s="1483">
        <f t="shared" si="319"/>
        <v>0</v>
      </c>
      <c r="R960" s="1483">
        <f t="shared" si="319"/>
        <v>0</v>
      </c>
      <c r="S960" s="1483">
        <f t="shared" si="319"/>
        <v>60000</v>
      </c>
      <c r="T960" s="1483">
        <f t="shared" si="319"/>
        <v>53000</v>
      </c>
      <c r="U960" s="1483">
        <f t="shared" si="319"/>
        <v>0</v>
      </c>
      <c r="V960" s="1483">
        <f t="shared" si="319"/>
        <v>0</v>
      </c>
      <c r="W960" s="1483">
        <f t="shared" si="319"/>
        <v>0</v>
      </c>
      <c r="X960" s="1483">
        <f t="shared" si="319"/>
        <v>113000</v>
      </c>
      <c r="Y960" s="1483">
        <f t="shared" si="319"/>
        <v>0</v>
      </c>
      <c r="Z960" s="1483">
        <f t="shared" si="319"/>
        <v>104874</v>
      </c>
      <c r="AA960" s="1483">
        <f t="shared" si="319"/>
        <v>0</v>
      </c>
      <c r="AB960" s="1483">
        <f t="shared" si="319"/>
        <v>0</v>
      </c>
      <c r="AC960" s="1483">
        <f t="shared" si="319"/>
        <v>0</v>
      </c>
      <c r="AD960" s="1483">
        <f t="shared" si="319"/>
        <v>0</v>
      </c>
      <c r="AE960" s="1483">
        <f t="shared" si="319"/>
        <v>0</v>
      </c>
      <c r="AF960" s="1483">
        <f t="shared" si="319"/>
        <v>0</v>
      </c>
      <c r="AG960" s="1483">
        <f t="shared" si="319"/>
        <v>0</v>
      </c>
      <c r="AH960" s="1483">
        <f t="shared" si="319"/>
        <v>104874</v>
      </c>
      <c r="AI960" s="1483">
        <f t="shared" si="319"/>
        <v>0</v>
      </c>
      <c r="AJ960" s="1483">
        <f t="shared" si="319"/>
        <v>0</v>
      </c>
      <c r="AK960" s="1483">
        <f t="shared" si="319"/>
        <v>104874</v>
      </c>
      <c r="AL960" s="1483">
        <f t="shared" si="319"/>
        <v>217874</v>
      </c>
      <c r="AM960" s="1839"/>
    </row>
    <row r="961" spans="1:39" ht="12" hidden="1" x14ac:dyDescent="0.2">
      <c r="A961" s="1434" t="s">
        <v>204</v>
      </c>
      <c r="B961" s="60"/>
      <c r="C961" s="1486">
        <f t="shared" ref="C961:D961" si="320">SUM(C910:C958)</f>
        <v>0</v>
      </c>
      <c r="D961" s="1486">
        <f t="shared" si="320"/>
        <v>0</v>
      </c>
      <c r="E961" s="1486">
        <f t="shared" ref="E961:AL961" si="321">SUM(E910:E958)</f>
        <v>810000</v>
      </c>
      <c r="F961" s="1486">
        <f t="shared" si="321"/>
        <v>1288770</v>
      </c>
      <c r="G961" s="1486">
        <f t="shared" si="321"/>
        <v>0</v>
      </c>
      <c r="H961" s="1486">
        <f t="shared" si="321"/>
        <v>0</v>
      </c>
      <c r="I961" s="1486">
        <f t="shared" si="321"/>
        <v>0</v>
      </c>
      <c r="J961" s="1486">
        <f t="shared" si="321"/>
        <v>0</v>
      </c>
      <c r="K961" s="1486">
        <f t="shared" si="321"/>
        <v>0</v>
      </c>
      <c r="L961" s="1486">
        <f t="shared" si="321"/>
        <v>0</v>
      </c>
      <c r="M961" s="1486">
        <f t="shared" si="321"/>
        <v>0</v>
      </c>
      <c r="N961" s="1486">
        <f t="shared" si="321"/>
        <v>0</v>
      </c>
      <c r="O961" s="1486">
        <f t="shared" si="321"/>
        <v>0</v>
      </c>
      <c r="P961" s="1486">
        <f t="shared" si="321"/>
        <v>0</v>
      </c>
      <c r="Q961" s="1486">
        <f>SUM(Q910:Q958)</f>
        <v>0</v>
      </c>
      <c r="R961" s="1486">
        <f>SUM(R910:R958)</f>
        <v>0</v>
      </c>
      <c r="S961" s="1486">
        <f t="shared" si="321"/>
        <v>810000</v>
      </c>
      <c r="T961" s="1486">
        <f t="shared" si="321"/>
        <v>1288770</v>
      </c>
      <c r="U961" s="1486">
        <f t="shared" si="321"/>
        <v>0</v>
      </c>
      <c r="V961" s="1486">
        <f t="shared" si="321"/>
        <v>0</v>
      </c>
      <c r="W961" s="1486">
        <f>SUM(W910:W958)</f>
        <v>0</v>
      </c>
      <c r="X961" s="1486">
        <f t="shared" si="321"/>
        <v>2098770</v>
      </c>
      <c r="Y961" s="1486">
        <f t="shared" si="321"/>
        <v>0</v>
      </c>
      <c r="Z961" s="1486">
        <f t="shared" si="321"/>
        <v>104874</v>
      </c>
      <c r="AA961" s="1486">
        <f>SUM(AA910:AA958)</f>
        <v>0</v>
      </c>
      <c r="AB961" s="1486">
        <f t="shared" si="321"/>
        <v>0</v>
      </c>
      <c r="AC961" s="1486">
        <f t="shared" si="321"/>
        <v>0</v>
      </c>
      <c r="AD961" s="1486">
        <f t="shared" si="321"/>
        <v>167800</v>
      </c>
      <c r="AE961" s="1486">
        <f>SUM(AE910:AE958)</f>
        <v>0</v>
      </c>
      <c r="AF961" s="1486">
        <f>SUM(AF910:AF958)</f>
        <v>0</v>
      </c>
      <c r="AG961" s="1486">
        <f t="shared" si="321"/>
        <v>0</v>
      </c>
      <c r="AH961" s="1486">
        <f t="shared" si="321"/>
        <v>272674</v>
      </c>
      <c r="AI961" s="1486">
        <f t="shared" si="321"/>
        <v>0</v>
      </c>
      <c r="AJ961" s="1486">
        <f>SUM(AJ910:AJ958)</f>
        <v>0</v>
      </c>
      <c r="AK961" s="1486">
        <f t="shared" si="321"/>
        <v>272674</v>
      </c>
      <c r="AL961" s="1486">
        <f t="shared" si="321"/>
        <v>2371444</v>
      </c>
      <c r="AM961" s="1839"/>
    </row>
    <row r="962" spans="1:39" ht="11.25" hidden="1" customHeight="1" x14ac:dyDescent="0.2">
      <c r="A962" s="1425">
        <v>211</v>
      </c>
      <c r="B962" s="1051">
        <v>111</v>
      </c>
      <c r="C962" s="1487">
        <f>'НЗ 2-экз'!C955</f>
        <v>0</v>
      </c>
      <c r="D962" s="1487">
        <f>'НЗ 2-экз'!D955</f>
        <v>0</v>
      </c>
      <c r="E962" s="1487">
        <f>'НЗ 2-экз'!E955</f>
        <v>757000</v>
      </c>
      <c r="F962" s="1487">
        <f>'НЗ 2-экз'!F955</f>
        <v>2250000</v>
      </c>
      <c r="G962" s="1487">
        <f>'НЗ 2-экз'!G955</f>
        <v>0</v>
      </c>
      <c r="H962" s="1487">
        <f>'НЗ 2-экз'!H955</f>
        <v>0</v>
      </c>
      <c r="I962" s="1487">
        <f>'НЗ 2-экз'!I955</f>
        <v>0</v>
      </c>
      <c r="J962" s="1487">
        <f>'НЗ 2-экз'!J955</f>
        <v>0</v>
      </c>
      <c r="K962" s="1487">
        <f>'НЗ 2-экз'!K955</f>
        <v>0</v>
      </c>
      <c r="L962" s="1487">
        <f>'НЗ 2-экз'!L955</f>
        <v>0</v>
      </c>
      <c r="M962" s="1487">
        <f>'НЗ 2-экз'!M955</f>
        <v>0</v>
      </c>
      <c r="N962" s="1487">
        <f>'НЗ 2-экз'!N955</f>
        <v>0</v>
      </c>
      <c r="O962" s="1487">
        <f>'НЗ 2-экз'!O955</f>
        <v>0</v>
      </c>
      <c r="P962" s="1487">
        <f>'НЗ 2-экз'!P955</f>
        <v>0</v>
      </c>
      <c r="Q962" s="1487">
        <f>'НЗ 2-экз'!Q955</f>
        <v>0</v>
      </c>
      <c r="R962" s="1487">
        <f>'НЗ 2-экз'!R955</f>
        <v>0</v>
      </c>
      <c r="S962" s="1487">
        <f>'НЗ 2-экз'!S955</f>
        <v>757000</v>
      </c>
      <c r="T962" s="1487">
        <f>'НЗ 2-экз'!T955</f>
        <v>2250000</v>
      </c>
      <c r="U962" s="1487">
        <f>'НЗ 2-экз'!U955</f>
        <v>0</v>
      </c>
      <c r="V962" s="1487">
        <f>'НЗ 2-экз'!V955</f>
        <v>0</v>
      </c>
      <c r="W962" s="1487">
        <f>'НЗ 2-экз'!W955</f>
        <v>0</v>
      </c>
      <c r="X962" s="1487">
        <f>'НЗ 2-экз'!X955</f>
        <v>3007000</v>
      </c>
      <c r="Y962" s="1487">
        <f>'НЗ 2-экз'!Y955</f>
        <v>0</v>
      </c>
      <c r="Z962" s="1487">
        <f>'НЗ 2-экз'!Z955</f>
        <v>0</v>
      </c>
      <c r="AA962" s="1487">
        <f>'НЗ 2-экз'!AA955</f>
        <v>0</v>
      </c>
      <c r="AB962" s="1487">
        <f>'НЗ 2-экз'!AB955</f>
        <v>0</v>
      </c>
      <c r="AC962" s="1487">
        <f>'НЗ 2-экз'!AC955</f>
        <v>0</v>
      </c>
      <c r="AD962" s="1487">
        <f>'НЗ 2-экз'!AD955</f>
        <v>60000</v>
      </c>
      <c r="AE962" s="1488"/>
      <c r="AF962" s="1488"/>
      <c r="AG962" s="1488">
        <f t="shared" ref="AG962:AG1010" si="322">Y962+AC962</f>
        <v>0</v>
      </c>
      <c r="AH962" s="1488">
        <f>Z962+AD962+AA962</f>
        <v>60000</v>
      </c>
      <c r="AI962" s="1488">
        <f t="shared" ref="AI962:AJ1009" si="323">AB962</f>
        <v>0</v>
      </c>
      <c r="AJ962" s="1488">
        <f>AE962+AF962</f>
        <v>0</v>
      </c>
      <c r="AK962" s="1488">
        <f>SUM(Y962:AF962)</f>
        <v>60000</v>
      </c>
      <c r="AL962" s="1488">
        <f t="shared" ref="AL962:AL1010" si="324">C962+X962+AK962</f>
        <v>3067000</v>
      </c>
      <c r="AM962" s="1839" t="s">
        <v>1334</v>
      </c>
    </row>
    <row r="963" spans="1:39" ht="11.25" hidden="1" customHeight="1" x14ac:dyDescent="0.2">
      <c r="A963" s="1425">
        <v>212</v>
      </c>
      <c r="B963" s="1051">
        <v>112</v>
      </c>
      <c r="C963" s="1487">
        <f>'НЗ 2-экз'!C956</f>
        <v>0</v>
      </c>
      <c r="D963" s="1487">
        <f>'НЗ 2-экз'!D956</f>
        <v>0</v>
      </c>
      <c r="E963" s="1487">
        <f>'НЗ 2-экз'!E956</f>
        <v>0</v>
      </c>
      <c r="F963" s="1487">
        <f>'НЗ 2-экз'!F956</f>
        <v>0</v>
      </c>
      <c r="G963" s="1487">
        <f>'НЗ 2-экз'!G956</f>
        <v>0</v>
      </c>
      <c r="H963" s="1487">
        <f>'НЗ 2-экз'!H956</f>
        <v>0</v>
      </c>
      <c r="I963" s="1487">
        <f>'НЗ 2-экз'!I956</f>
        <v>0</v>
      </c>
      <c r="J963" s="1487">
        <f>'НЗ 2-экз'!J956</f>
        <v>0</v>
      </c>
      <c r="K963" s="1487">
        <f>'НЗ 2-экз'!K956</f>
        <v>0</v>
      </c>
      <c r="L963" s="1487">
        <f>'НЗ 2-экз'!L956</f>
        <v>0</v>
      </c>
      <c r="M963" s="1487">
        <f>'НЗ 2-экз'!M956</f>
        <v>0</v>
      </c>
      <c r="N963" s="1487">
        <f>'НЗ 2-экз'!N956</f>
        <v>0</v>
      </c>
      <c r="O963" s="1487">
        <f>'НЗ 2-экз'!O956</f>
        <v>0</v>
      </c>
      <c r="P963" s="1487">
        <f>'НЗ 2-экз'!P956</f>
        <v>0</v>
      </c>
      <c r="Q963" s="1487">
        <f>'НЗ 2-экз'!Q956</f>
        <v>0</v>
      </c>
      <c r="R963" s="1487">
        <f>'НЗ 2-экз'!R956</f>
        <v>0</v>
      </c>
      <c r="S963" s="1487">
        <f>'НЗ 2-экз'!S956</f>
        <v>0</v>
      </c>
      <c r="T963" s="1487">
        <f>'НЗ 2-экз'!T956</f>
        <v>0</v>
      </c>
      <c r="U963" s="1487">
        <f>'НЗ 2-экз'!U956</f>
        <v>0</v>
      </c>
      <c r="V963" s="1487">
        <f>'НЗ 2-экз'!V956</f>
        <v>0</v>
      </c>
      <c r="W963" s="1487">
        <f>'НЗ 2-экз'!W956</f>
        <v>0</v>
      </c>
      <c r="X963" s="1487">
        <f>'НЗ 2-экз'!X956</f>
        <v>0</v>
      </c>
      <c r="Y963" s="1487">
        <f>'НЗ 2-экз'!Y956</f>
        <v>0</v>
      </c>
      <c r="Z963" s="1487">
        <f>'НЗ 2-экз'!Z956</f>
        <v>0</v>
      </c>
      <c r="AA963" s="1487">
        <f>'НЗ 2-экз'!AA956</f>
        <v>0</v>
      </c>
      <c r="AB963" s="1487">
        <f>'НЗ 2-экз'!AB956</f>
        <v>0</v>
      </c>
      <c r="AC963" s="1487">
        <f>'НЗ 2-экз'!AC956</f>
        <v>0</v>
      </c>
      <c r="AD963" s="1487">
        <f>'НЗ 2-экз'!AD956</f>
        <v>0</v>
      </c>
      <c r="AE963" s="1488"/>
      <c r="AF963" s="1488"/>
      <c r="AG963" s="1488">
        <f t="shared" si="322"/>
        <v>0</v>
      </c>
      <c r="AH963" s="1488">
        <f t="shared" ref="AH963:AH1008" si="325">Z963+AD963+AA963</f>
        <v>0</v>
      </c>
      <c r="AI963" s="1488">
        <f t="shared" si="323"/>
        <v>0</v>
      </c>
      <c r="AJ963" s="1488">
        <f t="shared" ref="AJ963:AJ1008" si="326">AE963+AF963</f>
        <v>0</v>
      </c>
      <c r="AK963" s="1488">
        <f t="shared" ref="AK963:AK1008" si="327">SUM(Y963:AF963)</f>
        <v>0</v>
      </c>
      <c r="AL963" s="1488">
        <f t="shared" si="324"/>
        <v>0</v>
      </c>
      <c r="AM963" s="1839"/>
    </row>
    <row r="964" spans="1:39" ht="11.25" hidden="1" customHeight="1" x14ac:dyDescent="0.2">
      <c r="A964" s="1426">
        <v>213</v>
      </c>
      <c r="B964" s="1053">
        <v>119</v>
      </c>
      <c r="C964" s="1487">
        <f>'НЗ 2-экз'!C957</f>
        <v>0</v>
      </c>
      <c r="D964" s="1487">
        <f>'НЗ 2-экз'!D957</f>
        <v>0</v>
      </c>
      <c r="E964" s="1487">
        <f>'НЗ 2-экз'!E957</f>
        <v>200000</v>
      </c>
      <c r="F964" s="1487">
        <f>'НЗ 2-экз'!F957</f>
        <v>730000</v>
      </c>
      <c r="G964" s="1487">
        <f>'НЗ 2-экз'!G957</f>
        <v>0</v>
      </c>
      <c r="H964" s="1487">
        <f>'НЗ 2-экз'!H957</f>
        <v>0</v>
      </c>
      <c r="I964" s="1487">
        <f>'НЗ 2-экз'!I957</f>
        <v>0</v>
      </c>
      <c r="J964" s="1487">
        <f>'НЗ 2-экз'!J957</f>
        <v>0</v>
      </c>
      <c r="K964" s="1487">
        <f>'НЗ 2-экз'!K957</f>
        <v>0</v>
      </c>
      <c r="L964" s="1487">
        <f>'НЗ 2-экз'!L957</f>
        <v>0</v>
      </c>
      <c r="M964" s="1487">
        <f>'НЗ 2-экз'!M957</f>
        <v>0</v>
      </c>
      <c r="N964" s="1487">
        <f>'НЗ 2-экз'!N957</f>
        <v>0</v>
      </c>
      <c r="O964" s="1487">
        <f>'НЗ 2-экз'!O957</f>
        <v>0</v>
      </c>
      <c r="P964" s="1487">
        <f>'НЗ 2-экз'!P957</f>
        <v>0</v>
      </c>
      <c r="Q964" s="1487">
        <f>'НЗ 2-экз'!Q957</f>
        <v>0</v>
      </c>
      <c r="R964" s="1487">
        <f>'НЗ 2-экз'!R957</f>
        <v>0</v>
      </c>
      <c r="S964" s="1487">
        <f>'НЗ 2-экз'!S957</f>
        <v>200000</v>
      </c>
      <c r="T964" s="1487">
        <f>'НЗ 2-экз'!T957</f>
        <v>730000</v>
      </c>
      <c r="U964" s="1487">
        <f>'НЗ 2-экз'!U957</f>
        <v>0</v>
      </c>
      <c r="V964" s="1487">
        <f>'НЗ 2-экз'!V957</f>
        <v>0</v>
      </c>
      <c r="W964" s="1487">
        <f>'НЗ 2-экз'!W957</f>
        <v>0</v>
      </c>
      <c r="X964" s="1487">
        <f>'НЗ 2-экз'!X957</f>
        <v>930000</v>
      </c>
      <c r="Y964" s="1487">
        <f>'НЗ 2-экз'!Y957</f>
        <v>0</v>
      </c>
      <c r="Z964" s="1487">
        <f>'НЗ 2-экз'!Z957</f>
        <v>0</v>
      </c>
      <c r="AA964" s="1487">
        <f>'НЗ 2-экз'!AA957</f>
        <v>0</v>
      </c>
      <c r="AB964" s="1487">
        <f>'НЗ 2-экз'!AB957</f>
        <v>0</v>
      </c>
      <c r="AC964" s="1487">
        <f>'НЗ 2-экз'!AC957</f>
        <v>0</v>
      </c>
      <c r="AD964" s="1487">
        <f>'НЗ 2-экз'!AD957</f>
        <v>0</v>
      </c>
      <c r="AE964" s="1488"/>
      <c r="AF964" s="1488"/>
      <c r="AG964" s="1488">
        <f t="shared" si="322"/>
        <v>0</v>
      </c>
      <c r="AH964" s="1488">
        <f t="shared" si="325"/>
        <v>0</v>
      </c>
      <c r="AI964" s="1488">
        <f t="shared" si="323"/>
        <v>0</v>
      </c>
      <c r="AJ964" s="1488">
        <f t="shared" si="326"/>
        <v>0</v>
      </c>
      <c r="AK964" s="1488">
        <f t="shared" si="327"/>
        <v>0</v>
      </c>
      <c r="AL964" s="1488">
        <f t="shared" si="324"/>
        <v>930000</v>
      </c>
      <c r="AM964" s="1839"/>
    </row>
    <row r="965" spans="1:39" ht="11.25" hidden="1" customHeight="1" x14ac:dyDescent="0.2">
      <c r="A965" s="1426">
        <v>214</v>
      </c>
      <c r="B965" s="1053">
        <v>112</v>
      </c>
      <c r="C965" s="1487">
        <f>'НЗ 2-экз'!C958</f>
        <v>0</v>
      </c>
      <c r="D965" s="1487">
        <f>'НЗ 2-экз'!D958</f>
        <v>0</v>
      </c>
      <c r="E965" s="1487">
        <f>'НЗ 2-экз'!E958</f>
        <v>0</v>
      </c>
      <c r="F965" s="1487">
        <f>'НЗ 2-экз'!F958</f>
        <v>0</v>
      </c>
      <c r="G965" s="1487">
        <f>'НЗ 2-экз'!G958</f>
        <v>0</v>
      </c>
      <c r="H965" s="1487">
        <f>'НЗ 2-экз'!H958</f>
        <v>0</v>
      </c>
      <c r="I965" s="1487">
        <f>'НЗ 2-экз'!I958</f>
        <v>0</v>
      </c>
      <c r="J965" s="1487">
        <f>'НЗ 2-экз'!J958</f>
        <v>0</v>
      </c>
      <c r="K965" s="1487">
        <f>'НЗ 2-экз'!K958</f>
        <v>0</v>
      </c>
      <c r="L965" s="1487">
        <f>'НЗ 2-экз'!L958</f>
        <v>0</v>
      </c>
      <c r="M965" s="1487">
        <f>'НЗ 2-экз'!M958</f>
        <v>0</v>
      </c>
      <c r="N965" s="1487">
        <f>'НЗ 2-экз'!N958</f>
        <v>0</v>
      </c>
      <c r="O965" s="1487">
        <f>'НЗ 2-экз'!O958</f>
        <v>0</v>
      </c>
      <c r="P965" s="1487">
        <f>'НЗ 2-экз'!P958</f>
        <v>0</v>
      </c>
      <c r="Q965" s="1487">
        <f>'НЗ 2-экз'!Q958</f>
        <v>0</v>
      </c>
      <c r="R965" s="1487">
        <f>'НЗ 2-экз'!R958</f>
        <v>0</v>
      </c>
      <c r="S965" s="1487">
        <f>'НЗ 2-экз'!S958</f>
        <v>0</v>
      </c>
      <c r="T965" s="1487">
        <f>'НЗ 2-экз'!T958</f>
        <v>0</v>
      </c>
      <c r="U965" s="1487">
        <f>'НЗ 2-экз'!U958</f>
        <v>0</v>
      </c>
      <c r="V965" s="1487">
        <f>'НЗ 2-экз'!V958</f>
        <v>0</v>
      </c>
      <c r="W965" s="1487">
        <f>'НЗ 2-экз'!W958</f>
        <v>0</v>
      </c>
      <c r="X965" s="1487">
        <f>'НЗ 2-экз'!X958</f>
        <v>0</v>
      </c>
      <c r="Y965" s="1487">
        <f>'НЗ 2-экз'!Y958</f>
        <v>0</v>
      </c>
      <c r="Z965" s="1487">
        <f>'НЗ 2-экз'!Z958</f>
        <v>0</v>
      </c>
      <c r="AA965" s="1487">
        <f>'НЗ 2-экз'!AA958</f>
        <v>0</v>
      </c>
      <c r="AB965" s="1487">
        <f>'НЗ 2-экз'!AB958</f>
        <v>0</v>
      </c>
      <c r="AC965" s="1487">
        <f>'НЗ 2-экз'!AC958</f>
        <v>0</v>
      </c>
      <c r="AD965" s="1487">
        <f>'НЗ 2-экз'!AD958</f>
        <v>0</v>
      </c>
      <c r="AE965" s="1488"/>
      <c r="AF965" s="1488"/>
      <c r="AG965" s="1488">
        <f t="shared" si="322"/>
        <v>0</v>
      </c>
      <c r="AH965" s="1488">
        <f t="shared" si="325"/>
        <v>0</v>
      </c>
      <c r="AI965" s="1488">
        <f t="shared" si="323"/>
        <v>0</v>
      </c>
      <c r="AJ965" s="1488">
        <f t="shared" si="326"/>
        <v>0</v>
      </c>
      <c r="AK965" s="1488">
        <f t="shared" si="327"/>
        <v>0</v>
      </c>
      <c r="AL965" s="1488">
        <f t="shared" si="324"/>
        <v>0</v>
      </c>
      <c r="AM965" s="1839"/>
    </row>
    <row r="966" spans="1:39" ht="11.25" hidden="1" customHeight="1" x14ac:dyDescent="0.2">
      <c r="A966" s="1425">
        <v>221</v>
      </c>
      <c r="B966" s="1051">
        <v>244</v>
      </c>
      <c r="C966" s="1487">
        <f>'НЗ 2-экз'!C959</f>
        <v>0</v>
      </c>
      <c r="D966" s="1487">
        <f>'НЗ 2-экз'!D959</f>
        <v>0</v>
      </c>
      <c r="E966" s="1487">
        <f>'НЗ 2-экз'!E959</f>
        <v>4000</v>
      </c>
      <c r="F966" s="1487">
        <f>'НЗ 2-экз'!F959</f>
        <v>1000</v>
      </c>
      <c r="G966" s="1487">
        <f>'НЗ 2-экз'!G959</f>
        <v>0</v>
      </c>
      <c r="H966" s="1487">
        <f>'НЗ 2-экз'!H959</f>
        <v>0</v>
      </c>
      <c r="I966" s="1487">
        <f>'НЗ 2-экз'!I959</f>
        <v>0</v>
      </c>
      <c r="J966" s="1487">
        <f>'НЗ 2-экз'!J959</f>
        <v>0</v>
      </c>
      <c r="K966" s="1487">
        <f>'НЗ 2-экз'!K959</f>
        <v>0</v>
      </c>
      <c r="L966" s="1487">
        <f>'НЗ 2-экз'!L959</f>
        <v>0</v>
      </c>
      <c r="M966" s="1487">
        <f>'НЗ 2-экз'!M959</f>
        <v>0</v>
      </c>
      <c r="N966" s="1487">
        <f>'НЗ 2-экз'!N959</f>
        <v>0</v>
      </c>
      <c r="O966" s="1487">
        <f>'НЗ 2-экз'!O959</f>
        <v>0</v>
      </c>
      <c r="P966" s="1487">
        <f>'НЗ 2-экз'!P959</f>
        <v>0</v>
      </c>
      <c r="Q966" s="1487">
        <f>'НЗ 2-экз'!Q959</f>
        <v>0</v>
      </c>
      <c r="R966" s="1487">
        <f>'НЗ 2-экз'!R959</f>
        <v>0</v>
      </c>
      <c r="S966" s="1487">
        <f>'НЗ 2-экз'!S959</f>
        <v>4000</v>
      </c>
      <c r="T966" s="1487">
        <f>'НЗ 2-экз'!T959</f>
        <v>1000</v>
      </c>
      <c r="U966" s="1487">
        <f>'НЗ 2-экз'!U959</f>
        <v>0</v>
      </c>
      <c r="V966" s="1487">
        <f>'НЗ 2-экз'!V959</f>
        <v>0</v>
      </c>
      <c r="W966" s="1487">
        <f>'НЗ 2-экз'!W959</f>
        <v>0</v>
      </c>
      <c r="X966" s="1487">
        <f>'НЗ 2-экз'!X959</f>
        <v>5000</v>
      </c>
      <c r="Y966" s="1487">
        <f>'НЗ 2-экз'!Y959</f>
        <v>0</v>
      </c>
      <c r="Z966" s="1487">
        <f>'НЗ 2-экз'!Z959</f>
        <v>0</v>
      </c>
      <c r="AA966" s="1487">
        <f>'НЗ 2-экз'!AA959</f>
        <v>0</v>
      </c>
      <c r="AB966" s="1487">
        <f>'НЗ 2-экз'!AB959</f>
        <v>0</v>
      </c>
      <c r="AC966" s="1487">
        <f>'НЗ 2-экз'!AC959</f>
        <v>0</v>
      </c>
      <c r="AD966" s="1487">
        <f>'НЗ 2-экз'!AD959</f>
        <v>0</v>
      </c>
      <c r="AE966" s="1488"/>
      <c r="AF966" s="1488"/>
      <c r="AG966" s="1488">
        <f t="shared" si="322"/>
        <v>0</v>
      </c>
      <c r="AH966" s="1488">
        <f t="shared" si="325"/>
        <v>0</v>
      </c>
      <c r="AI966" s="1488">
        <f t="shared" si="323"/>
        <v>0</v>
      </c>
      <c r="AJ966" s="1488">
        <f t="shared" si="326"/>
        <v>0</v>
      </c>
      <c r="AK966" s="1488">
        <f t="shared" si="327"/>
        <v>0</v>
      </c>
      <c r="AL966" s="1488">
        <f t="shared" si="324"/>
        <v>5000</v>
      </c>
      <c r="AM966" s="1839"/>
    </row>
    <row r="967" spans="1:39" ht="11.25" hidden="1" customHeight="1" x14ac:dyDescent="0.2">
      <c r="A967" s="1426">
        <v>222</v>
      </c>
      <c r="B967" s="1053">
        <v>112</v>
      </c>
      <c r="C967" s="1487">
        <f>'НЗ 2-экз'!C960</f>
        <v>0</v>
      </c>
      <c r="D967" s="1487">
        <f>'НЗ 2-экз'!D960</f>
        <v>0</v>
      </c>
      <c r="E967" s="1487">
        <f>'НЗ 2-экз'!E960</f>
        <v>0</v>
      </c>
      <c r="F967" s="1487">
        <f>'НЗ 2-экз'!F960</f>
        <v>0</v>
      </c>
      <c r="G967" s="1487">
        <f>'НЗ 2-экз'!G960</f>
        <v>0</v>
      </c>
      <c r="H967" s="1487">
        <f>'НЗ 2-экз'!H960</f>
        <v>0</v>
      </c>
      <c r="I967" s="1487">
        <f>'НЗ 2-экз'!I960</f>
        <v>0</v>
      </c>
      <c r="J967" s="1487">
        <f>'НЗ 2-экз'!J960</f>
        <v>0</v>
      </c>
      <c r="K967" s="1487">
        <f>'НЗ 2-экз'!K960</f>
        <v>0</v>
      </c>
      <c r="L967" s="1487">
        <f>'НЗ 2-экз'!L960</f>
        <v>0</v>
      </c>
      <c r="M967" s="1487">
        <f>'НЗ 2-экз'!M960</f>
        <v>0</v>
      </c>
      <c r="N967" s="1487">
        <f>'НЗ 2-экз'!N960</f>
        <v>0</v>
      </c>
      <c r="O967" s="1487">
        <f>'НЗ 2-экз'!O960</f>
        <v>0</v>
      </c>
      <c r="P967" s="1487">
        <f>'НЗ 2-экз'!P960</f>
        <v>0</v>
      </c>
      <c r="Q967" s="1487">
        <f>'НЗ 2-экз'!Q960</f>
        <v>0</v>
      </c>
      <c r="R967" s="1487">
        <f>'НЗ 2-экз'!R960</f>
        <v>0</v>
      </c>
      <c r="S967" s="1487">
        <f>'НЗ 2-экз'!S960</f>
        <v>0</v>
      </c>
      <c r="T967" s="1487">
        <f>'НЗ 2-экз'!T960</f>
        <v>0</v>
      </c>
      <c r="U967" s="1487">
        <f>'НЗ 2-экз'!U960</f>
        <v>0</v>
      </c>
      <c r="V967" s="1487">
        <f>'НЗ 2-экз'!V960</f>
        <v>0</v>
      </c>
      <c r="W967" s="1487">
        <f>'НЗ 2-экз'!W960</f>
        <v>0</v>
      </c>
      <c r="X967" s="1487">
        <f>'НЗ 2-экз'!X960</f>
        <v>0</v>
      </c>
      <c r="Y967" s="1487">
        <f>'НЗ 2-экз'!Y960</f>
        <v>0</v>
      </c>
      <c r="Z967" s="1487">
        <f>'НЗ 2-экз'!Z960</f>
        <v>0</v>
      </c>
      <c r="AA967" s="1487">
        <f>'НЗ 2-экз'!AA960</f>
        <v>0</v>
      </c>
      <c r="AB967" s="1487">
        <f>'НЗ 2-экз'!AB960</f>
        <v>0</v>
      </c>
      <c r="AC967" s="1487">
        <f>'НЗ 2-экз'!AC960</f>
        <v>0</v>
      </c>
      <c r="AD967" s="1487">
        <f>'НЗ 2-экз'!AD960</f>
        <v>0</v>
      </c>
      <c r="AE967" s="1488"/>
      <c r="AF967" s="1488"/>
      <c r="AG967" s="1488">
        <f t="shared" si="322"/>
        <v>0</v>
      </c>
      <c r="AH967" s="1488">
        <f t="shared" si="325"/>
        <v>0</v>
      </c>
      <c r="AI967" s="1488">
        <f t="shared" si="323"/>
        <v>0</v>
      </c>
      <c r="AJ967" s="1488">
        <f t="shared" si="326"/>
        <v>0</v>
      </c>
      <c r="AK967" s="1488">
        <f t="shared" si="327"/>
        <v>0</v>
      </c>
      <c r="AL967" s="1488">
        <f t="shared" si="324"/>
        <v>0</v>
      </c>
      <c r="AM967" s="1839"/>
    </row>
    <row r="968" spans="1:39" ht="11.25" hidden="1" customHeight="1" x14ac:dyDescent="0.2">
      <c r="A968" s="1426">
        <v>222</v>
      </c>
      <c r="B968" s="1053">
        <v>244</v>
      </c>
      <c r="C968" s="1487">
        <f>'НЗ 2-экз'!C961</f>
        <v>0</v>
      </c>
      <c r="D968" s="1487">
        <f>'НЗ 2-экз'!D961</f>
        <v>0</v>
      </c>
      <c r="E968" s="1487">
        <f>'НЗ 2-экз'!E961</f>
        <v>0</v>
      </c>
      <c r="F968" s="1487">
        <f>'НЗ 2-экз'!F961</f>
        <v>0</v>
      </c>
      <c r="G968" s="1487">
        <f>'НЗ 2-экз'!G961</f>
        <v>0</v>
      </c>
      <c r="H968" s="1487">
        <f>'НЗ 2-экз'!H961</f>
        <v>0</v>
      </c>
      <c r="I968" s="1487">
        <f>'НЗ 2-экз'!I961</f>
        <v>0</v>
      </c>
      <c r="J968" s="1487">
        <f>'НЗ 2-экз'!J961</f>
        <v>0</v>
      </c>
      <c r="K968" s="1487">
        <f>'НЗ 2-экз'!K961</f>
        <v>0</v>
      </c>
      <c r="L968" s="1487">
        <f>'НЗ 2-экз'!L961</f>
        <v>0</v>
      </c>
      <c r="M968" s="1487">
        <f>'НЗ 2-экз'!M961</f>
        <v>0</v>
      </c>
      <c r="N968" s="1487">
        <f>'НЗ 2-экз'!N961</f>
        <v>0</v>
      </c>
      <c r="O968" s="1487">
        <f>'НЗ 2-экз'!O961</f>
        <v>0</v>
      </c>
      <c r="P968" s="1487">
        <f>'НЗ 2-экз'!P961</f>
        <v>0</v>
      </c>
      <c r="Q968" s="1487">
        <f>'НЗ 2-экз'!Q961</f>
        <v>0</v>
      </c>
      <c r="R968" s="1487">
        <f>'НЗ 2-экз'!R961</f>
        <v>0</v>
      </c>
      <c r="S968" s="1487">
        <f>'НЗ 2-экз'!S961</f>
        <v>0</v>
      </c>
      <c r="T968" s="1487">
        <f>'НЗ 2-экз'!T961</f>
        <v>0</v>
      </c>
      <c r="U968" s="1487">
        <f>'НЗ 2-экз'!U961</f>
        <v>0</v>
      </c>
      <c r="V968" s="1487">
        <f>'НЗ 2-экз'!V961</f>
        <v>0</v>
      </c>
      <c r="W968" s="1487">
        <f>'НЗ 2-экз'!W961</f>
        <v>0</v>
      </c>
      <c r="X968" s="1487">
        <f>'НЗ 2-экз'!X961</f>
        <v>0</v>
      </c>
      <c r="Y968" s="1487">
        <f>'НЗ 2-экз'!Y961</f>
        <v>0</v>
      </c>
      <c r="Z968" s="1487">
        <f>'НЗ 2-экз'!Z961</f>
        <v>0</v>
      </c>
      <c r="AA968" s="1487">
        <f>'НЗ 2-экз'!AA961</f>
        <v>0</v>
      </c>
      <c r="AB968" s="1487">
        <f>'НЗ 2-экз'!AB961</f>
        <v>0</v>
      </c>
      <c r="AC968" s="1487">
        <f>'НЗ 2-экз'!AC961</f>
        <v>0</v>
      </c>
      <c r="AD968" s="1487">
        <f>'НЗ 2-экз'!AD961</f>
        <v>0</v>
      </c>
      <c r="AE968" s="1488"/>
      <c r="AF968" s="1488"/>
      <c r="AG968" s="1488">
        <f t="shared" si="322"/>
        <v>0</v>
      </c>
      <c r="AH968" s="1488">
        <f t="shared" si="325"/>
        <v>0</v>
      </c>
      <c r="AI968" s="1488">
        <f t="shared" si="323"/>
        <v>0</v>
      </c>
      <c r="AJ968" s="1488">
        <f t="shared" si="326"/>
        <v>0</v>
      </c>
      <c r="AK968" s="1488">
        <f t="shared" si="327"/>
        <v>0</v>
      </c>
      <c r="AL968" s="1488">
        <f t="shared" si="324"/>
        <v>0</v>
      </c>
      <c r="AM968" s="1839"/>
    </row>
    <row r="969" spans="1:39" ht="11.25" hidden="1" customHeight="1" x14ac:dyDescent="0.2">
      <c r="A969" s="1427" t="s">
        <v>196</v>
      </c>
      <c r="B969" s="1053">
        <v>247</v>
      </c>
      <c r="C969" s="1487">
        <f>'НЗ 2-экз'!C962</f>
        <v>0</v>
      </c>
      <c r="D969" s="1487">
        <f>'НЗ 2-экз'!D962</f>
        <v>0</v>
      </c>
      <c r="E969" s="1487">
        <f>'НЗ 2-экз'!E962</f>
        <v>0</v>
      </c>
      <c r="F969" s="1487">
        <f>'НЗ 2-экз'!F962</f>
        <v>0</v>
      </c>
      <c r="G969" s="1487">
        <f>'НЗ 2-экз'!G962</f>
        <v>0</v>
      </c>
      <c r="H969" s="1487">
        <f>'НЗ 2-экз'!H962</f>
        <v>0</v>
      </c>
      <c r="I969" s="1487">
        <f>'НЗ 2-экз'!I962</f>
        <v>0</v>
      </c>
      <c r="J969" s="1487">
        <f>'НЗ 2-экз'!J962</f>
        <v>0</v>
      </c>
      <c r="K969" s="1487">
        <f>'НЗ 2-экз'!K962</f>
        <v>0</v>
      </c>
      <c r="L969" s="1487">
        <f>'НЗ 2-экз'!L962</f>
        <v>0</v>
      </c>
      <c r="M969" s="1487">
        <f>'НЗ 2-экз'!M962</f>
        <v>0</v>
      </c>
      <c r="N969" s="1487">
        <f>'НЗ 2-экз'!N962</f>
        <v>0</v>
      </c>
      <c r="O969" s="1487">
        <f>'НЗ 2-экз'!O962</f>
        <v>0</v>
      </c>
      <c r="P969" s="1487">
        <f>'НЗ 2-экз'!P962</f>
        <v>0</v>
      </c>
      <c r="Q969" s="1487">
        <f>'НЗ 2-экз'!Q962</f>
        <v>0</v>
      </c>
      <c r="R969" s="1487">
        <f>'НЗ 2-экз'!R962</f>
        <v>0</v>
      </c>
      <c r="S969" s="1487">
        <f>'НЗ 2-экз'!S962</f>
        <v>0</v>
      </c>
      <c r="T969" s="1487">
        <f>'НЗ 2-экз'!T962</f>
        <v>0</v>
      </c>
      <c r="U969" s="1487">
        <f>'НЗ 2-экз'!U962</f>
        <v>0</v>
      </c>
      <c r="V969" s="1487">
        <f>'НЗ 2-экз'!V962</f>
        <v>0</v>
      </c>
      <c r="W969" s="1487">
        <f>'НЗ 2-экз'!W962</f>
        <v>0</v>
      </c>
      <c r="X969" s="1487">
        <f>'НЗ 2-экз'!X962</f>
        <v>0</v>
      </c>
      <c r="Y969" s="1487">
        <f>'НЗ 2-экз'!Y962</f>
        <v>0</v>
      </c>
      <c r="Z969" s="1487">
        <f>'НЗ 2-экз'!Z962</f>
        <v>0</v>
      </c>
      <c r="AA969" s="1487">
        <f>'НЗ 2-экз'!AA962</f>
        <v>0</v>
      </c>
      <c r="AB969" s="1487">
        <f>'НЗ 2-экз'!AB962</f>
        <v>0</v>
      </c>
      <c r="AC969" s="1487">
        <f>'НЗ 2-экз'!AC962</f>
        <v>0</v>
      </c>
      <c r="AD969" s="1487">
        <f>'НЗ 2-экз'!AD962</f>
        <v>0</v>
      </c>
      <c r="AE969" s="1488"/>
      <c r="AF969" s="1488"/>
      <c r="AG969" s="1488">
        <f t="shared" si="322"/>
        <v>0</v>
      </c>
      <c r="AH969" s="1488">
        <f t="shared" si="325"/>
        <v>0</v>
      </c>
      <c r="AI969" s="1488">
        <f t="shared" si="323"/>
        <v>0</v>
      </c>
      <c r="AJ969" s="1488">
        <f t="shared" si="326"/>
        <v>0</v>
      </c>
      <c r="AK969" s="1488">
        <f t="shared" si="327"/>
        <v>0</v>
      </c>
      <c r="AL969" s="1488">
        <f t="shared" si="324"/>
        <v>0</v>
      </c>
      <c r="AM969" s="1839"/>
    </row>
    <row r="970" spans="1:39" ht="11.25" hidden="1" customHeight="1" x14ac:dyDescent="0.2">
      <c r="A970" s="1427" t="s">
        <v>197</v>
      </c>
      <c r="B970" s="1053">
        <v>247</v>
      </c>
      <c r="C970" s="1487">
        <f>'НЗ 2-экз'!C963</f>
        <v>0</v>
      </c>
      <c r="D970" s="1487">
        <f>'НЗ 2-экз'!D963</f>
        <v>0</v>
      </c>
      <c r="E970" s="1487">
        <f>'НЗ 2-экз'!E963</f>
        <v>0</v>
      </c>
      <c r="F970" s="1487">
        <f>'НЗ 2-экз'!F963</f>
        <v>0</v>
      </c>
      <c r="G970" s="1487">
        <f>'НЗ 2-экз'!G963</f>
        <v>0</v>
      </c>
      <c r="H970" s="1487">
        <f>'НЗ 2-экз'!H963</f>
        <v>0</v>
      </c>
      <c r="I970" s="1487">
        <f>'НЗ 2-экз'!I963</f>
        <v>0</v>
      </c>
      <c r="J970" s="1487">
        <f>'НЗ 2-экз'!J963</f>
        <v>0</v>
      </c>
      <c r="K970" s="1487">
        <f>'НЗ 2-экз'!K963</f>
        <v>0</v>
      </c>
      <c r="L970" s="1487">
        <f>'НЗ 2-экз'!L963</f>
        <v>0</v>
      </c>
      <c r="M970" s="1487">
        <f>'НЗ 2-экз'!M963</f>
        <v>0</v>
      </c>
      <c r="N970" s="1487">
        <f>'НЗ 2-экз'!N963</f>
        <v>0</v>
      </c>
      <c r="O970" s="1487">
        <f>'НЗ 2-экз'!O963</f>
        <v>0</v>
      </c>
      <c r="P970" s="1487">
        <f>'НЗ 2-экз'!P963</f>
        <v>0</v>
      </c>
      <c r="Q970" s="1487">
        <f>'НЗ 2-экз'!Q963</f>
        <v>0</v>
      </c>
      <c r="R970" s="1487">
        <f>'НЗ 2-экз'!R963</f>
        <v>0</v>
      </c>
      <c r="S970" s="1487">
        <f>'НЗ 2-экз'!S963</f>
        <v>0</v>
      </c>
      <c r="T970" s="1487">
        <f>'НЗ 2-экз'!T963</f>
        <v>0</v>
      </c>
      <c r="U970" s="1487">
        <f>'НЗ 2-экз'!U963</f>
        <v>0</v>
      </c>
      <c r="V970" s="1487">
        <f>'НЗ 2-экз'!V963</f>
        <v>0</v>
      </c>
      <c r="W970" s="1487">
        <f>'НЗ 2-экз'!W963</f>
        <v>0</v>
      </c>
      <c r="X970" s="1487">
        <f>'НЗ 2-экз'!X963</f>
        <v>0</v>
      </c>
      <c r="Y970" s="1487">
        <f>'НЗ 2-экз'!Y963</f>
        <v>0</v>
      </c>
      <c r="Z970" s="1487">
        <f>'НЗ 2-экз'!Z963</f>
        <v>0</v>
      </c>
      <c r="AA970" s="1487">
        <f>'НЗ 2-экз'!AA963</f>
        <v>0</v>
      </c>
      <c r="AB970" s="1487">
        <f>'НЗ 2-экз'!AB963</f>
        <v>0</v>
      </c>
      <c r="AC970" s="1487">
        <f>'НЗ 2-экз'!AC963</f>
        <v>0</v>
      </c>
      <c r="AD970" s="1487">
        <f>'НЗ 2-экз'!AD963</f>
        <v>0</v>
      </c>
      <c r="AE970" s="1488"/>
      <c r="AF970" s="1488"/>
      <c r="AG970" s="1488">
        <f t="shared" si="322"/>
        <v>0</v>
      </c>
      <c r="AH970" s="1488">
        <f t="shared" si="325"/>
        <v>0</v>
      </c>
      <c r="AI970" s="1488">
        <f t="shared" si="323"/>
        <v>0</v>
      </c>
      <c r="AJ970" s="1488">
        <f t="shared" si="326"/>
        <v>0</v>
      </c>
      <c r="AK970" s="1488">
        <f t="shared" si="327"/>
        <v>0</v>
      </c>
      <c r="AL970" s="1488">
        <f t="shared" si="324"/>
        <v>0</v>
      </c>
      <c r="AM970" s="1839"/>
    </row>
    <row r="971" spans="1:39" ht="11.25" hidden="1" customHeight="1" x14ac:dyDescent="0.2">
      <c r="A971" s="1427" t="s">
        <v>198</v>
      </c>
      <c r="B971" s="1053">
        <v>244</v>
      </c>
      <c r="C971" s="1487">
        <f>'НЗ 2-экз'!C964</f>
        <v>0</v>
      </c>
      <c r="D971" s="1487">
        <f>'НЗ 2-экз'!D964</f>
        <v>0</v>
      </c>
      <c r="E971" s="1487">
        <f>'НЗ 2-экз'!E964</f>
        <v>0</v>
      </c>
      <c r="F971" s="1487">
        <f>'НЗ 2-экз'!F964</f>
        <v>0</v>
      </c>
      <c r="G971" s="1487">
        <f>'НЗ 2-экз'!G964</f>
        <v>0</v>
      </c>
      <c r="H971" s="1487">
        <f>'НЗ 2-экз'!H964</f>
        <v>0</v>
      </c>
      <c r="I971" s="1487">
        <f>'НЗ 2-экз'!I964</f>
        <v>0</v>
      </c>
      <c r="J971" s="1487">
        <f>'НЗ 2-экз'!J964</f>
        <v>0</v>
      </c>
      <c r="K971" s="1487">
        <f>'НЗ 2-экз'!K964</f>
        <v>0</v>
      </c>
      <c r="L971" s="1487">
        <f>'НЗ 2-экз'!L964</f>
        <v>0</v>
      </c>
      <c r="M971" s="1487">
        <f>'НЗ 2-экз'!M964</f>
        <v>0</v>
      </c>
      <c r="N971" s="1487">
        <f>'НЗ 2-экз'!N964</f>
        <v>0</v>
      </c>
      <c r="O971" s="1487">
        <f>'НЗ 2-экз'!O964</f>
        <v>0</v>
      </c>
      <c r="P971" s="1487">
        <f>'НЗ 2-экз'!P964</f>
        <v>0</v>
      </c>
      <c r="Q971" s="1487">
        <f>'НЗ 2-экз'!Q964</f>
        <v>0</v>
      </c>
      <c r="R971" s="1487">
        <f>'НЗ 2-экз'!R964</f>
        <v>0</v>
      </c>
      <c r="S971" s="1487">
        <f>'НЗ 2-экз'!S964</f>
        <v>0</v>
      </c>
      <c r="T971" s="1487">
        <f>'НЗ 2-экз'!T964</f>
        <v>0</v>
      </c>
      <c r="U971" s="1487">
        <f>'НЗ 2-экз'!U964</f>
        <v>0</v>
      </c>
      <c r="V971" s="1487">
        <f>'НЗ 2-экз'!V964</f>
        <v>0</v>
      </c>
      <c r="W971" s="1487">
        <f>'НЗ 2-экз'!W964</f>
        <v>0</v>
      </c>
      <c r="X971" s="1487">
        <f>'НЗ 2-экз'!X964</f>
        <v>0</v>
      </c>
      <c r="Y971" s="1487">
        <f>'НЗ 2-экз'!Y964</f>
        <v>0</v>
      </c>
      <c r="Z971" s="1487">
        <f>'НЗ 2-экз'!Z964</f>
        <v>0</v>
      </c>
      <c r="AA971" s="1487">
        <f>'НЗ 2-экз'!AA964</f>
        <v>0</v>
      </c>
      <c r="AB971" s="1487">
        <f>'НЗ 2-экз'!AB964</f>
        <v>0</v>
      </c>
      <c r="AC971" s="1487">
        <f>'НЗ 2-экз'!AC964</f>
        <v>0</v>
      </c>
      <c r="AD971" s="1487">
        <f>'НЗ 2-экз'!AD964</f>
        <v>0</v>
      </c>
      <c r="AE971" s="1488"/>
      <c r="AF971" s="1488"/>
      <c r="AG971" s="1488">
        <f t="shared" si="322"/>
        <v>0</v>
      </c>
      <c r="AH971" s="1488">
        <f t="shared" si="325"/>
        <v>0</v>
      </c>
      <c r="AI971" s="1488">
        <f t="shared" si="323"/>
        <v>0</v>
      </c>
      <c r="AJ971" s="1488">
        <f t="shared" si="326"/>
        <v>0</v>
      </c>
      <c r="AK971" s="1488">
        <f t="shared" si="327"/>
        <v>0</v>
      </c>
      <c r="AL971" s="1488">
        <f t="shared" si="324"/>
        <v>0</v>
      </c>
      <c r="AM971" s="1839"/>
    </row>
    <row r="972" spans="1:39" ht="11.25" hidden="1" customHeight="1" x14ac:dyDescent="0.2">
      <c r="A972" s="1427" t="s">
        <v>878</v>
      </c>
      <c r="B972" s="1053">
        <v>244</v>
      </c>
      <c r="C972" s="1487">
        <f>'НЗ 2-экз'!C965</f>
        <v>0</v>
      </c>
      <c r="D972" s="1487">
        <f>'НЗ 2-экз'!D965</f>
        <v>0</v>
      </c>
      <c r="E972" s="1487">
        <f>'НЗ 2-экз'!E965</f>
        <v>0</v>
      </c>
      <c r="F972" s="1487">
        <f>'НЗ 2-экз'!F965</f>
        <v>0</v>
      </c>
      <c r="G972" s="1487">
        <f>'НЗ 2-экз'!G965</f>
        <v>0</v>
      </c>
      <c r="H972" s="1487">
        <f>'НЗ 2-экз'!H965</f>
        <v>0</v>
      </c>
      <c r="I972" s="1487">
        <f>'НЗ 2-экз'!I965</f>
        <v>0</v>
      </c>
      <c r="J972" s="1487">
        <f>'НЗ 2-экз'!J965</f>
        <v>0</v>
      </c>
      <c r="K972" s="1487">
        <f>'НЗ 2-экз'!K965</f>
        <v>0</v>
      </c>
      <c r="L972" s="1487">
        <f>'НЗ 2-экз'!L965</f>
        <v>0</v>
      </c>
      <c r="M972" s="1487">
        <f>'НЗ 2-экз'!M965</f>
        <v>0</v>
      </c>
      <c r="N972" s="1487">
        <f>'НЗ 2-экз'!N965</f>
        <v>0</v>
      </c>
      <c r="O972" s="1487">
        <f>'НЗ 2-экз'!O965</f>
        <v>0</v>
      </c>
      <c r="P972" s="1487">
        <f>'НЗ 2-экз'!P965</f>
        <v>0</v>
      </c>
      <c r="Q972" s="1487">
        <f>'НЗ 2-экз'!Q965</f>
        <v>0</v>
      </c>
      <c r="R972" s="1487">
        <f>'НЗ 2-экз'!R965</f>
        <v>0</v>
      </c>
      <c r="S972" s="1487">
        <f>'НЗ 2-экз'!S965</f>
        <v>0</v>
      </c>
      <c r="T972" s="1487">
        <f>'НЗ 2-экз'!T965</f>
        <v>0</v>
      </c>
      <c r="U972" s="1487">
        <f>'НЗ 2-экз'!U965</f>
        <v>0</v>
      </c>
      <c r="V972" s="1487">
        <f>'НЗ 2-экз'!V965</f>
        <v>0</v>
      </c>
      <c r="W972" s="1487">
        <f>'НЗ 2-экз'!W965</f>
        <v>0</v>
      </c>
      <c r="X972" s="1487">
        <f>'НЗ 2-экз'!X965</f>
        <v>0</v>
      </c>
      <c r="Y972" s="1487">
        <f>'НЗ 2-экз'!Y965</f>
        <v>0</v>
      </c>
      <c r="Z972" s="1487">
        <f>'НЗ 2-экз'!Z965</f>
        <v>0</v>
      </c>
      <c r="AA972" s="1487">
        <f>'НЗ 2-экз'!AA965</f>
        <v>0</v>
      </c>
      <c r="AB972" s="1487">
        <f>'НЗ 2-экз'!AB965</f>
        <v>0</v>
      </c>
      <c r="AC972" s="1487">
        <f>'НЗ 2-экз'!AC965</f>
        <v>0</v>
      </c>
      <c r="AD972" s="1487">
        <f>'НЗ 2-экз'!AD965</f>
        <v>0</v>
      </c>
      <c r="AE972" s="1488"/>
      <c r="AF972" s="1488"/>
      <c r="AG972" s="1488">
        <f t="shared" si="322"/>
        <v>0</v>
      </c>
      <c r="AH972" s="1488">
        <f t="shared" si="325"/>
        <v>0</v>
      </c>
      <c r="AI972" s="1488">
        <f t="shared" si="323"/>
        <v>0</v>
      </c>
      <c r="AJ972" s="1488">
        <f t="shared" si="326"/>
        <v>0</v>
      </c>
      <c r="AK972" s="1488">
        <f t="shared" si="327"/>
        <v>0</v>
      </c>
      <c r="AL972" s="1488">
        <f t="shared" si="324"/>
        <v>0</v>
      </c>
      <c r="AM972" s="1839"/>
    </row>
    <row r="973" spans="1:39" ht="11.25" hidden="1" customHeight="1" x14ac:dyDescent="0.2">
      <c r="A973" s="1426">
        <v>224</v>
      </c>
      <c r="B973" s="1053">
        <v>244</v>
      </c>
      <c r="C973" s="1487">
        <f>'НЗ 2-экз'!C966</f>
        <v>0</v>
      </c>
      <c r="D973" s="1487">
        <f>'НЗ 2-экз'!D966</f>
        <v>0</v>
      </c>
      <c r="E973" s="1487">
        <f>'НЗ 2-экз'!E966</f>
        <v>0</v>
      </c>
      <c r="F973" s="1487">
        <f>'НЗ 2-экз'!F966</f>
        <v>0</v>
      </c>
      <c r="G973" s="1487">
        <f>'НЗ 2-экз'!G966</f>
        <v>0</v>
      </c>
      <c r="H973" s="1487">
        <f>'НЗ 2-экз'!H966</f>
        <v>0</v>
      </c>
      <c r="I973" s="1487">
        <f>'НЗ 2-экз'!I966</f>
        <v>0</v>
      </c>
      <c r="J973" s="1487">
        <f>'НЗ 2-экз'!J966</f>
        <v>0</v>
      </c>
      <c r="K973" s="1487">
        <f>'НЗ 2-экз'!K966</f>
        <v>0</v>
      </c>
      <c r="L973" s="1487">
        <f>'НЗ 2-экз'!L966</f>
        <v>0</v>
      </c>
      <c r="M973" s="1487">
        <f>'НЗ 2-экз'!M966</f>
        <v>0</v>
      </c>
      <c r="N973" s="1487">
        <f>'НЗ 2-экз'!N966</f>
        <v>0</v>
      </c>
      <c r="O973" s="1487">
        <f>'НЗ 2-экз'!O966</f>
        <v>0</v>
      </c>
      <c r="P973" s="1487">
        <f>'НЗ 2-экз'!P966</f>
        <v>0</v>
      </c>
      <c r="Q973" s="1487">
        <f>'НЗ 2-экз'!Q966</f>
        <v>0</v>
      </c>
      <c r="R973" s="1487">
        <f>'НЗ 2-экз'!R966</f>
        <v>0</v>
      </c>
      <c r="S973" s="1487">
        <f>'НЗ 2-экз'!S966</f>
        <v>0</v>
      </c>
      <c r="T973" s="1487">
        <f>'НЗ 2-экз'!T966</f>
        <v>0</v>
      </c>
      <c r="U973" s="1487">
        <f>'НЗ 2-экз'!U966</f>
        <v>0</v>
      </c>
      <c r="V973" s="1487">
        <f>'НЗ 2-экз'!V966</f>
        <v>0</v>
      </c>
      <c r="W973" s="1487">
        <f>'НЗ 2-экз'!W966</f>
        <v>0</v>
      </c>
      <c r="X973" s="1487">
        <f>'НЗ 2-экз'!X966</f>
        <v>0</v>
      </c>
      <c r="Y973" s="1487">
        <f>'НЗ 2-экз'!Y966</f>
        <v>0</v>
      </c>
      <c r="Z973" s="1487">
        <f>'НЗ 2-экз'!Z966</f>
        <v>0</v>
      </c>
      <c r="AA973" s="1487">
        <f>'НЗ 2-экз'!AA966</f>
        <v>0</v>
      </c>
      <c r="AB973" s="1487">
        <f>'НЗ 2-экз'!AB966</f>
        <v>0</v>
      </c>
      <c r="AC973" s="1487">
        <f>'НЗ 2-экз'!AC966</f>
        <v>0</v>
      </c>
      <c r="AD973" s="1487">
        <f>'НЗ 2-экз'!AD966</f>
        <v>0</v>
      </c>
      <c r="AE973" s="1488"/>
      <c r="AF973" s="1488"/>
      <c r="AG973" s="1488">
        <f t="shared" si="322"/>
        <v>0</v>
      </c>
      <c r="AH973" s="1488">
        <f t="shared" si="325"/>
        <v>0</v>
      </c>
      <c r="AI973" s="1488">
        <f t="shared" si="323"/>
        <v>0</v>
      </c>
      <c r="AJ973" s="1488">
        <f t="shared" si="326"/>
        <v>0</v>
      </c>
      <c r="AK973" s="1488">
        <f t="shared" si="327"/>
        <v>0</v>
      </c>
      <c r="AL973" s="1488">
        <f t="shared" si="324"/>
        <v>0</v>
      </c>
      <c r="AM973" s="1839"/>
    </row>
    <row r="974" spans="1:39" ht="11.25" hidden="1" customHeight="1" x14ac:dyDescent="0.2">
      <c r="A974" s="1428" t="s">
        <v>199</v>
      </c>
      <c r="B974" s="1057">
        <v>244</v>
      </c>
      <c r="C974" s="1487">
        <f>'НЗ 2-экз'!C967</f>
        <v>0</v>
      </c>
      <c r="D974" s="1487">
        <f>'НЗ 2-экз'!D967</f>
        <v>0</v>
      </c>
      <c r="E974" s="1487">
        <f>'НЗ 2-экз'!E967</f>
        <v>0</v>
      </c>
      <c r="F974" s="1487">
        <f>'НЗ 2-экз'!F967</f>
        <v>0</v>
      </c>
      <c r="G974" s="1487">
        <f>'НЗ 2-экз'!G967</f>
        <v>0</v>
      </c>
      <c r="H974" s="1487">
        <f>'НЗ 2-экз'!H967</f>
        <v>0</v>
      </c>
      <c r="I974" s="1487">
        <f>'НЗ 2-экз'!I967</f>
        <v>0</v>
      </c>
      <c r="J974" s="1487">
        <f>'НЗ 2-экз'!J967</f>
        <v>0</v>
      </c>
      <c r="K974" s="1487">
        <f>'НЗ 2-экз'!K967</f>
        <v>0</v>
      </c>
      <c r="L974" s="1487">
        <f>'НЗ 2-экз'!L967</f>
        <v>0</v>
      </c>
      <c r="M974" s="1487">
        <f>'НЗ 2-экз'!M967</f>
        <v>0</v>
      </c>
      <c r="N974" s="1487">
        <f>'НЗ 2-экз'!N967</f>
        <v>0</v>
      </c>
      <c r="O974" s="1487">
        <f>'НЗ 2-экз'!O967</f>
        <v>0</v>
      </c>
      <c r="P974" s="1487">
        <f>'НЗ 2-экз'!P967</f>
        <v>0</v>
      </c>
      <c r="Q974" s="1487">
        <f>'НЗ 2-экз'!Q967</f>
        <v>0</v>
      </c>
      <c r="R974" s="1487">
        <f>'НЗ 2-экз'!R967</f>
        <v>0</v>
      </c>
      <c r="S974" s="1487">
        <f>'НЗ 2-экз'!S967</f>
        <v>0</v>
      </c>
      <c r="T974" s="1487">
        <f>'НЗ 2-экз'!T967</f>
        <v>0</v>
      </c>
      <c r="U974" s="1487">
        <f>'НЗ 2-экз'!U967</f>
        <v>0</v>
      </c>
      <c r="V974" s="1487">
        <f>'НЗ 2-экз'!V967</f>
        <v>0</v>
      </c>
      <c r="W974" s="1487">
        <f>'НЗ 2-экз'!W967</f>
        <v>0</v>
      </c>
      <c r="X974" s="1487">
        <f>'НЗ 2-экз'!X967</f>
        <v>0</v>
      </c>
      <c r="Y974" s="1487">
        <f>'НЗ 2-экз'!Y967</f>
        <v>0</v>
      </c>
      <c r="Z974" s="1487">
        <f>'НЗ 2-экз'!Z967</f>
        <v>0</v>
      </c>
      <c r="AA974" s="1487">
        <f>'НЗ 2-экз'!AA967</f>
        <v>0</v>
      </c>
      <c r="AB974" s="1487">
        <f>'НЗ 2-экз'!AB967</f>
        <v>0</v>
      </c>
      <c r="AC974" s="1487">
        <f>'НЗ 2-экз'!AC967</f>
        <v>0</v>
      </c>
      <c r="AD974" s="1487">
        <f>'НЗ 2-экз'!AD967</f>
        <v>0</v>
      </c>
      <c r="AE974" s="1488"/>
      <c r="AF974" s="1488"/>
      <c r="AG974" s="1488">
        <f t="shared" si="322"/>
        <v>0</v>
      </c>
      <c r="AH974" s="1488">
        <f t="shared" si="325"/>
        <v>0</v>
      </c>
      <c r="AI974" s="1488">
        <f t="shared" si="323"/>
        <v>0</v>
      </c>
      <c r="AJ974" s="1488">
        <f t="shared" si="326"/>
        <v>0</v>
      </c>
      <c r="AK974" s="1488">
        <f t="shared" si="327"/>
        <v>0</v>
      </c>
      <c r="AL974" s="1488">
        <f t="shared" si="324"/>
        <v>0</v>
      </c>
      <c r="AM974" s="1839"/>
    </row>
    <row r="975" spans="1:39" ht="11.25" hidden="1" customHeight="1" x14ac:dyDescent="0.2">
      <c r="A975" s="1428" t="s">
        <v>200</v>
      </c>
      <c r="B975" s="1057">
        <v>244</v>
      </c>
      <c r="C975" s="1487">
        <f>'НЗ 2-экз'!C968</f>
        <v>0</v>
      </c>
      <c r="D975" s="1487">
        <f>'НЗ 2-экз'!D968</f>
        <v>0</v>
      </c>
      <c r="E975" s="1487">
        <f>'НЗ 2-экз'!E968</f>
        <v>0</v>
      </c>
      <c r="F975" s="1487">
        <f>'НЗ 2-экз'!F968</f>
        <v>0</v>
      </c>
      <c r="G975" s="1487">
        <f>'НЗ 2-экз'!G968</f>
        <v>0</v>
      </c>
      <c r="H975" s="1487">
        <f>'НЗ 2-экз'!H968</f>
        <v>0</v>
      </c>
      <c r="I975" s="1487">
        <f>'НЗ 2-экз'!I968</f>
        <v>0</v>
      </c>
      <c r="J975" s="1487">
        <f>'НЗ 2-экз'!J968</f>
        <v>0</v>
      </c>
      <c r="K975" s="1487">
        <f>'НЗ 2-экз'!K968</f>
        <v>0</v>
      </c>
      <c r="L975" s="1487">
        <f>'НЗ 2-экз'!L968</f>
        <v>0</v>
      </c>
      <c r="M975" s="1487">
        <f>'НЗ 2-экз'!M968</f>
        <v>0</v>
      </c>
      <c r="N975" s="1487">
        <f>'НЗ 2-экз'!N968</f>
        <v>0</v>
      </c>
      <c r="O975" s="1487">
        <f>'НЗ 2-экз'!O968</f>
        <v>0</v>
      </c>
      <c r="P975" s="1487">
        <f>'НЗ 2-экз'!P968</f>
        <v>0</v>
      </c>
      <c r="Q975" s="1487">
        <f>'НЗ 2-экз'!Q968</f>
        <v>0</v>
      </c>
      <c r="R975" s="1487">
        <f>'НЗ 2-экз'!R968</f>
        <v>0</v>
      </c>
      <c r="S975" s="1487">
        <f>'НЗ 2-экз'!S968</f>
        <v>0</v>
      </c>
      <c r="T975" s="1487">
        <f>'НЗ 2-экз'!T968</f>
        <v>0</v>
      </c>
      <c r="U975" s="1487">
        <f>'НЗ 2-экз'!U968</f>
        <v>0</v>
      </c>
      <c r="V975" s="1487">
        <f>'НЗ 2-экз'!V968</f>
        <v>0</v>
      </c>
      <c r="W975" s="1487">
        <f>'НЗ 2-экз'!W968</f>
        <v>0</v>
      </c>
      <c r="X975" s="1487">
        <f>'НЗ 2-экз'!X968</f>
        <v>0</v>
      </c>
      <c r="Y975" s="1487">
        <f>'НЗ 2-экз'!Y968</f>
        <v>0</v>
      </c>
      <c r="Z975" s="1487">
        <f>'НЗ 2-экз'!Z968</f>
        <v>0</v>
      </c>
      <c r="AA975" s="1487">
        <f>'НЗ 2-экз'!AA968</f>
        <v>0</v>
      </c>
      <c r="AB975" s="1487">
        <f>'НЗ 2-экз'!AB968</f>
        <v>0</v>
      </c>
      <c r="AC975" s="1487">
        <f>'НЗ 2-экз'!AC968</f>
        <v>0</v>
      </c>
      <c r="AD975" s="1487">
        <f>'НЗ 2-экз'!AD968</f>
        <v>0</v>
      </c>
      <c r="AE975" s="1488"/>
      <c r="AF975" s="1488"/>
      <c r="AG975" s="1488">
        <f t="shared" si="322"/>
        <v>0</v>
      </c>
      <c r="AH975" s="1488">
        <f t="shared" si="325"/>
        <v>0</v>
      </c>
      <c r="AI975" s="1488">
        <f t="shared" si="323"/>
        <v>0</v>
      </c>
      <c r="AJ975" s="1488">
        <f t="shared" si="326"/>
        <v>0</v>
      </c>
      <c r="AK975" s="1488">
        <f t="shared" si="327"/>
        <v>0</v>
      </c>
      <c r="AL975" s="1488">
        <f t="shared" si="324"/>
        <v>0</v>
      </c>
      <c r="AM975" s="1839"/>
    </row>
    <row r="976" spans="1:39" ht="11.25" hidden="1" customHeight="1" x14ac:dyDescent="0.2">
      <c r="A976" s="1428" t="s">
        <v>201</v>
      </c>
      <c r="B976" s="1057">
        <v>244</v>
      </c>
      <c r="C976" s="1487">
        <f>'НЗ 2-экз'!C969</f>
        <v>0</v>
      </c>
      <c r="D976" s="1487">
        <f>'НЗ 2-экз'!D969</f>
        <v>0</v>
      </c>
      <c r="E976" s="1487">
        <f>'НЗ 2-экз'!E969</f>
        <v>0</v>
      </c>
      <c r="F976" s="1487">
        <f>'НЗ 2-экз'!F969</f>
        <v>27000</v>
      </c>
      <c r="G976" s="1487">
        <f>'НЗ 2-экз'!G969</f>
        <v>0</v>
      </c>
      <c r="H976" s="1487">
        <f>'НЗ 2-экз'!H969</f>
        <v>0</v>
      </c>
      <c r="I976" s="1487">
        <f>'НЗ 2-экз'!I969</f>
        <v>0</v>
      </c>
      <c r="J976" s="1487">
        <f>'НЗ 2-экз'!J969</f>
        <v>0</v>
      </c>
      <c r="K976" s="1487">
        <f>'НЗ 2-экз'!K969</f>
        <v>0</v>
      </c>
      <c r="L976" s="1487">
        <f>'НЗ 2-экз'!L969</f>
        <v>0</v>
      </c>
      <c r="M976" s="1487">
        <f>'НЗ 2-экз'!M969</f>
        <v>0</v>
      </c>
      <c r="N976" s="1487">
        <f>'НЗ 2-экз'!N969</f>
        <v>0</v>
      </c>
      <c r="O976" s="1487">
        <f>'НЗ 2-экз'!O969</f>
        <v>0</v>
      </c>
      <c r="P976" s="1487">
        <f>'НЗ 2-экз'!P969</f>
        <v>0</v>
      </c>
      <c r="Q976" s="1487">
        <f>'НЗ 2-экз'!Q969</f>
        <v>0</v>
      </c>
      <c r="R976" s="1487">
        <f>'НЗ 2-экз'!R969</f>
        <v>0</v>
      </c>
      <c r="S976" s="1487">
        <f>'НЗ 2-экз'!S969</f>
        <v>0</v>
      </c>
      <c r="T976" s="1487">
        <f>'НЗ 2-экз'!T969</f>
        <v>27000</v>
      </c>
      <c r="U976" s="1487">
        <f>'НЗ 2-экз'!U969</f>
        <v>0</v>
      </c>
      <c r="V976" s="1487">
        <f>'НЗ 2-экз'!V969</f>
        <v>0</v>
      </c>
      <c r="W976" s="1487">
        <f>'НЗ 2-экз'!W969</f>
        <v>0</v>
      </c>
      <c r="X976" s="1487">
        <f>'НЗ 2-экз'!X969</f>
        <v>27000</v>
      </c>
      <c r="Y976" s="1487">
        <f>'НЗ 2-экз'!Y969</f>
        <v>0</v>
      </c>
      <c r="Z976" s="1487">
        <f>'НЗ 2-экз'!Z969</f>
        <v>0</v>
      </c>
      <c r="AA976" s="1487">
        <f>'НЗ 2-экз'!AA969</f>
        <v>0</v>
      </c>
      <c r="AB976" s="1487">
        <f>'НЗ 2-экз'!AB969</f>
        <v>0</v>
      </c>
      <c r="AC976" s="1487">
        <f>'НЗ 2-экз'!AC969</f>
        <v>0</v>
      </c>
      <c r="AD976" s="1487">
        <f>'НЗ 2-экз'!AD969</f>
        <v>0</v>
      </c>
      <c r="AE976" s="1488"/>
      <c r="AF976" s="1488"/>
      <c r="AG976" s="1488">
        <f t="shared" si="322"/>
        <v>0</v>
      </c>
      <c r="AH976" s="1488">
        <f t="shared" si="325"/>
        <v>0</v>
      </c>
      <c r="AI976" s="1488">
        <f t="shared" si="323"/>
        <v>0</v>
      </c>
      <c r="AJ976" s="1488">
        <f t="shared" si="326"/>
        <v>0</v>
      </c>
      <c r="AK976" s="1488">
        <f t="shared" si="327"/>
        <v>0</v>
      </c>
      <c r="AL976" s="1488">
        <f t="shared" si="324"/>
        <v>27000</v>
      </c>
      <c r="AM976" s="1839"/>
    </row>
    <row r="977" spans="1:39" ht="11.25" hidden="1" customHeight="1" x14ac:dyDescent="0.2">
      <c r="A977" s="1428" t="s">
        <v>202</v>
      </c>
      <c r="B977" s="1057">
        <v>244</v>
      </c>
      <c r="C977" s="1487">
        <f>'НЗ 2-экз'!C970</f>
        <v>0</v>
      </c>
      <c r="D977" s="1487">
        <f>'НЗ 2-экз'!D970</f>
        <v>0</v>
      </c>
      <c r="E977" s="1487">
        <f>'НЗ 2-экз'!E970</f>
        <v>0</v>
      </c>
      <c r="F977" s="1487">
        <f>'НЗ 2-экз'!F970</f>
        <v>0</v>
      </c>
      <c r="G977" s="1487">
        <f>'НЗ 2-экз'!G970</f>
        <v>0</v>
      </c>
      <c r="H977" s="1487">
        <f>'НЗ 2-экз'!H970</f>
        <v>0</v>
      </c>
      <c r="I977" s="1487">
        <f>'НЗ 2-экз'!I970</f>
        <v>0</v>
      </c>
      <c r="J977" s="1487">
        <f>'НЗ 2-экз'!J970</f>
        <v>0</v>
      </c>
      <c r="K977" s="1487">
        <f>'НЗ 2-экз'!K970</f>
        <v>0</v>
      </c>
      <c r="L977" s="1487">
        <f>'НЗ 2-экз'!L970</f>
        <v>0</v>
      </c>
      <c r="M977" s="1487">
        <f>'НЗ 2-экз'!M970</f>
        <v>0</v>
      </c>
      <c r="N977" s="1487">
        <f>'НЗ 2-экз'!N970</f>
        <v>0</v>
      </c>
      <c r="O977" s="1487">
        <f>'НЗ 2-экз'!O970</f>
        <v>0</v>
      </c>
      <c r="P977" s="1487">
        <f>'НЗ 2-экз'!P970</f>
        <v>0</v>
      </c>
      <c r="Q977" s="1487">
        <f>'НЗ 2-экз'!Q970</f>
        <v>0</v>
      </c>
      <c r="R977" s="1487">
        <f>'НЗ 2-экз'!R970</f>
        <v>0</v>
      </c>
      <c r="S977" s="1487">
        <f>'НЗ 2-экз'!S970</f>
        <v>0</v>
      </c>
      <c r="T977" s="1487">
        <f>'НЗ 2-экз'!T970</f>
        <v>0</v>
      </c>
      <c r="U977" s="1487">
        <f>'НЗ 2-экз'!U970</f>
        <v>0</v>
      </c>
      <c r="V977" s="1487">
        <f>'НЗ 2-экз'!V970</f>
        <v>0</v>
      </c>
      <c r="W977" s="1487">
        <f>'НЗ 2-экз'!W970</f>
        <v>0</v>
      </c>
      <c r="X977" s="1487">
        <f>'НЗ 2-экз'!X970</f>
        <v>0</v>
      </c>
      <c r="Y977" s="1487">
        <f>'НЗ 2-экз'!Y970</f>
        <v>0</v>
      </c>
      <c r="Z977" s="1487">
        <f>'НЗ 2-экз'!Z970</f>
        <v>0</v>
      </c>
      <c r="AA977" s="1487">
        <f>'НЗ 2-экз'!AA970</f>
        <v>0</v>
      </c>
      <c r="AB977" s="1487">
        <f>'НЗ 2-экз'!AB970</f>
        <v>0</v>
      </c>
      <c r="AC977" s="1487">
        <f>'НЗ 2-экз'!AC970</f>
        <v>0</v>
      </c>
      <c r="AD977" s="1487">
        <f>'НЗ 2-экз'!AD970</f>
        <v>0</v>
      </c>
      <c r="AE977" s="1488"/>
      <c r="AF977" s="1488"/>
      <c r="AG977" s="1488">
        <f t="shared" si="322"/>
        <v>0</v>
      </c>
      <c r="AH977" s="1488">
        <f t="shared" si="325"/>
        <v>0</v>
      </c>
      <c r="AI977" s="1488">
        <f t="shared" si="323"/>
        <v>0</v>
      </c>
      <c r="AJ977" s="1488">
        <f t="shared" si="326"/>
        <v>0</v>
      </c>
      <c r="AK977" s="1488">
        <f t="shared" si="327"/>
        <v>0</v>
      </c>
      <c r="AL977" s="1488">
        <f t="shared" si="324"/>
        <v>0</v>
      </c>
      <c r="AM977" s="1839"/>
    </row>
    <row r="978" spans="1:39" ht="11.25" hidden="1" customHeight="1" x14ac:dyDescent="0.2">
      <c r="A978" s="1429" t="s">
        <v>246</v>
      </c>
      <c r="B978" s="1057">
        <v>244</v>
      </c>
      <c r="C978" s="1487">
        <f>'НЗ 2-экз'!C971</f>
        <v>0</v>
      </c>
      <c r="D978" s="1487">
        <f>'НЗ 2-экз'!D971</f>
        <v>0</v>
      </c>
      <c r="E978" s="1487">
        <f>'НЗ 2-экз'!E971</f>
        <v>0</v>
      </c>
      <c r="F978" s="1487">
        <f>'НЗ 2-экз'!F971</f>
        <v>15000</v>
      </c>
      <c r="G978" s="1487">
        <f>'НЗ 2-экз'!G971</f>
        <v>0</v>
      </c>
      <c r="H978" s="1487">
        <f>'НЗ 2-экз'!H971</f>
        <v>0</v>
      </c>
      <c r="I978" s="1487">
        <f>'НЗ 2-экз'!I971</f>
        <v>0</v>
      </c>
      <c r="J978" s="1487">
        <f>'НЗ 2-экз'!J971</f>
        <v>0</v>
      </c>
      <c r="K978" s="1487">
        <f>'НЗ 2-экз'!K971</f>
        <v>0</v>
      </c>
      <c r="L978" s="1487">
        <f>'НЗ 2-экз'!L971</f>
        <v>0</v>
      </c>
      <c r="M978" s="1487">
        <f>'НЗ 2-экз'!M971</f>
        <v>0</v>
      </c>
      <c r="N978" s="1487">
        <f>'НЗ 2-экз'!N971</f>
        <v>0</v>
      </c>
      <c r="O978" s="1487">
        <f>'НЗ 2-экз'!O971</f>
        <v>0</v>
      </c>
      <c r="P978" s="1487">
        <f>'НЗ 2-экз'!P971</f>
        <v>0</v>
      </c>
      <c r="Q978" s="1487">
        <f>'НЗ 2-экз'!Q971</f>
        <v>0</v>
      </c>
      <c r="R978" s="1487">
        <f>'НЗ 2-экз'!R971</f>
        <v>0</v>
      </c>
      <c r="S978" s="1487">
        <f>'НЗ 2-экз'!S971</f>
        <v>0</v>
      </c>
      <c r="T978" s="1487">
        <f>'НЗ 2-экз'!T971</f>
        <v>15000</v>
      </c>
      <c r="U978" s="1487">
        <f>'НЗ 2-экз'!U971</f>
        <v>0</v>
      </c>
      <c r="V978" s="1487">
        <f>'НЗ 2-экз'!V971</f>
        <v>0</v>
      </c>
      <c r="W978" s="1487">
        <f>'НЗ 2-экз'!W971</f>
        <v>0</v>
      </c>
      <c r="X978" s="1487">
        <f>'НЗ 2-экз'!X971</f>
        <v>15000</v>
      </c>
      <c r="Y978" s="1487">
        <f>'НЗ 2-экз'!Y971</f>
        <v>0</v>
      </c>
      <c r="Z978" s="1487">
        <f>'НЗ 2-экз'!Z971</f>
        <v>0</v>
      </c>
      <c r="AA978" s="1487">
        <f>'НЗ 2-экз'!AA971</f>
        <v>0</v>
      </c>
      <c r="AB978" s="1487">
        <f>'НЗ 2-экз'!AB971</f>
        <v>0</v>
      </c>
      <c r="AC978" s="1487">
        <f>'НЗ 2-экз'!AC971</f>
        <v>0</v>
      </c>
      <c r="AD978" s="1487">
        <f>'НЗ 2-экз'!AD971</f>
        <v>0</v>
      </c>
      <c r="AE978" s="1488"/>
      <c r="AF978" s="1488"/>
      <c r="AG978" s="1488">
        <f t="shared" si="322"/>
        <v>0</v>
      </c>
      <c r="AH978" s="1488">
        <f t="shared" si="325"/>
        <v>0</v>
      </c>
      <c r="AI978" s="1488">
        <f t="shared" si="323"/>
        <v>0</v>
      </c>
      <c r="AJ978" s="1488">
        <f t="shared" si="326"/>
        <v>0</v>
      </c>
      <c r="AK978" s="1488">
        <f t="shared" si="327"/>
        <v>0</v>
      </c>
      <c r="AL978" s="1488">
        <f t="shared" si="324"/>
        <v>15000</v>
      </c>
      <c r="AM978" s="1839"/>
    </row>
    <row r="979" spans="1:39" ht="11.25" hidden="1" customHeight="1" x14ac:dyDescent="0.2">
      <c r="A979" s="1429" t="s">
        <v>248</v>
      </c>
      <c r="B979" s="1057">
        <v>244</v>
      </c>
      <c r="C979" s="1487">
        <f>'НЗ 2-экз'!C972</f>
        <v>0</v>
      </c>
      <c r="D979" s="1487">
        <f>'НЗ 2-экз'!D972</f>
        <v>0</v>
      </c>
      <c r="E979" s="1487">
        <f>'НЗ 2-экз'!E972</f>
        <v>0</v>
      </c>
      <c r="F979" s="1487">
        <f>'НЗ 2-экз'!F972</f>
        <v>0</v>
      </c>
      <c r="G979" s="1487">
        <f>'НЗ 2-экз'!G972</f>
        <v>0</v>
      </c>
      <c r="H979" s="1487">
        <f>'НЗ 2-экз'!H972</f>
        <v>0</v>
      </c>
      <c r="I979" s="1487">
        <f>'НЗ 2-экз'!I972</f>
        <v>0</v>
      </c>
      <c r="J979" s="1487">
        <f>'НЗ 2-экз'!J972</f>
        <v>0</v>
      </c>
      <c r="K979" s="1487">
        <f>'НЗ 2-экз'!K972</f>
        <v>0</v>
      </c>
      <c r="L979" s="1487">
        <f>'НЗ 2-экз'!L972</f>
        <v>0</v>
      </c>
      <c r="M979" s="1487">
        <f>'НЗ 2-экз'!M972</f>
        <v>0</v>
      </c>
      <c r="N979" s="1487">
        <f>'НЗ 2-экз'!N972</f>
        <v>0</v>
      </c>
      <c r="O979" s="1487">
        <f>'НЗ 2-экз'!O972</f>
        <v>0</v>
      </c>
      <c r="P979" s="1487">
        <f>'НЗ 2-экз'!P972</f>
        <v>0</v>
      </c>
      <c r="Q979" s="1487">
        <f>'НЗ 2-экз'!Q972</f>
        <v>0</v>
      </c>
      <c r="R979" s="1487">
        <f>'НЗ 2-экз'!R972</f>
        <v>0</v>
      </c>
      <c r="S979" s="1487">
        <f>'НЗ 2-экз'!S972</f>
        <v>0</v>
      </c>
      <c r="T979" s="1487">
        <f>'НЗ 2-экз'!T972</f>
        <v>0</v>
      </c>
      <c r="U979" s="1487">
        <f>'НЗ 2-экз'!U972</f>
        <v>0</v>
      </c>
      <c r="V979" s="1487">
        <f>'НЗ 2-экз'!V972</f>
        <v>0</v>
      </c>
      <c r="W979" s="1487">
        <f>'НЗ 2-экз'!W972</f>
        <v>0</v>
      </c>
      <c r="X979" s="1487">
        <f>'НЗ 2-экз'!X972</f>
        <v>0</v>
      </c>
      <c r="Y979" s="1487">
        <f>'НЗ 2-экз'!Y972</f>
        <v>0</v>
      </c>
      <c r="Z979" s="1487">
        <f>'НЗ 2-экз'!Z972</f>
        <v>0</v>
      </c>
      <c r="AA979" s="1487">
        <f>'НЗ 2-экз'!AA972</f>
        <v>0</v>
      </c>
      <c r="AB979" s="1487">
        <f>'НЗ 2-экз'!AB972</f>
        <v>0</v>
      </c>
      <c r="AC979" s="1487">
        <f>'НЗ 2-экз'!AC972</f>
        <v>0</v>
      </c>
      <c r="AD979" s="1487">
        <f>'НЗ 2-экз'!AD972</f>
        <v>0</v>
      </c>
      <c r="AE979" s="1488"/>
      <c r="AF979" s="1488"/>
      <c r="AG979" s="1488">
        <f t="shared" si="322"/>
        <v>0</v>
      </c>
      <c r="AH979" s="1488">
        <f t="shared" si="325"/>
        <v>0</v>
      </c>
      <c r="AI979" s="1488">
        <f t="shared" si="323"/>
        <v>0</v>
      </c>
      <c r="AJ979" s="1488">
        <f t="shared" si="326"/>
        <v>0</v>
      </c>
      <c r="AK979" s="1488">
        <f t="shared" si="327"/>
        <v>0</v>
      </c>
      <c r="AL979" s="1488">
        <f t="shared" si="324"/>
        <v>0</v>
      </c>
      <c r="AM979" s="1839"/>
    </row>
    <row r="980" spans="1:39" ht="11.25" hidden="1" customHeight="1" x14ac:dyDescent="0.2">
      <c r="A980" s="1425">
        <v>227</v>
      </c>
      <c r="B980" s="1051">
        <v>244</v>
      </c>
      <c r="C980" s="1487">
        <f>'НЗ 2-экз'!C973</f>
        <v>0</v>
      </c>
      <c r="D980" s="1487">
        <f>'НЗ 2-экз'!D973</f>
        <v>0</v>
      </c>
      <c r="E980" s="1487">
        <f>'НЗ 2-экз'!E973</f>
        <v>0</v>
      </c>
      <c r="F980" s="1487">
        <f>'НЗ 2-экз'!F973</f>
        <v>0</v>
      </c>
      <c r="G980" s="1487">
        <f>'НЗ 2-экз'!G973</f>
        <v>0</v>
      </c>
      <c r="H980" s="1487">
        <f>'НЗ 2-экз'!H973</f>
        <v>0</v>
      </c>
      <c r="I980" s="1487">
        <f>'НЗ 2-экз'!I973</f>
        <v>0</v>
      </c>
      <c r="J980" s="1487">
        <f>'НЗ 2-экз'!J973</f>
        <v>0</v>
      </c>
      <c r="K980" s="1487">
        <f>'НЗ 2-экз'!K973</f>
        <v>0</v>
      </c>
      <c r="L980" s="1487">
        <f>'НЗ 2-экз'!L973</f>
        <v>0</v>
      </c>
      <c r="M980" s="1487">
        <f>'НЗ 2-экз'!M973</f>
        <v>0</v>
      </c>
      <c r="N980" s="1487">
        <f>'НЗ 2-экз'!N973</f>
        <v>0</v>
      </c>
      <c r="O980" s="1487">
        <f>'НЗ 2-экз'!O973</f>
        <v>0</v>
      </c>
      <c r="P980" s="1487">
        <f>'НЗ 2-экз'!P973</f>
        <v>0</v>
      </c>
      <c r="Q980" s="1487">
        <f>'НЗ 2-экз'!Q973</f>
        <v>0</v>
      </c>
      <c r="R980" s="1487">
        <f>'НЗ 2-экз'!R973</f>
        <v>0</v>
      </c>
      <c r="S980" s="1487">
        <f>'НЗ 2-экз'!S973</f>
        <v>0</v>
      </c>
      <c r="T980" s="1487">
        <f>'НЗ 2-экз'!T973</f>
        <v>0</v>
      </c>
      <c r="U980" s="1487">
        <f>'НЗ 2-экз'!U973</f>
        <v>0</v>
      </c>
      <c r="V980" s="1487">
        <f>'НЗ 2-экз'!V973</f>
        <v>0</v>
      </c>
      <c r="W980" s="1487">
        <f>'НЗ 2-экз'!W973</f>
        <v>0</v>
      </c>
      <c r="X980" s="1487">
        <f>'НЗ 2-экз'!X973</f>
        <v>0</v>
      </c>
      <c r="Y980" s="1487">
        <f>'НЗ 2-экз'!Y973</f>
        <v>0</v>
      </c>
      <c r="Z980" s="1487">
        <f>'НЗ 2-экз'!Z973</f>
        <v>0</v>
      </c>
      <c r="AA980" s="1487">
        <f>'НЗ 2-экз'!AA973</f>
        <v>0</v>
      </c>
      <c r="AB980" s="1487">
        <f>'НЗ 2-экз'!AB973</f>
        <v>0</v>
      </c>
      <c r="AC980" s="1487">
        <f>'НЗ 2-экз'!AC973</f>
        <v>0</v>
      </c>
      <c r="AD980" s="1487">
        <f>'НЗ 2-экз'!AD973</f>
        <v>0</v>
      </c>
      <c r="AE980" s="1488"/>
      <c r="AF980" s="1488"/>
      <c r="AG980" s="1488">
        <f t="shared" si="322"/>
        <v>0</v>
      </c>
      <c r="AH980" s="1488">
        <f t="shared" si="325"/>
        <v>0</v>
      </c>
      <c r="AI980" s="1488">
        <f t="shared" si="323"/>
        <v>0</v>
      </c>
      <c r="AJ980" s="1488">
        <f t="shared" si="326"/>
        <v>0</v>
      </c>
      <c r="AK980" s="1488">
        <f t="shared" si="327"/>
        <v>0</v>
      </c>
      <c r="AL980" s="1488">
        <f t="shared" si="324"/>
        <v>0</v>
      </c>
      <c r="AM980" s="1839"/>
    </row>
    <row r="981" spans="1:39" ht="11.25" hidden="1" customHeight="1" x14ac:dyDescent="0.2">
      <c r="A981" s="1429">
        <v>262</v>
      </c>
      <c r="B981" s="1049">
        <v>112</v>
      </c>
      <c r="C981" s="1487">
        <f>'НЗ 2-экз'!C974</f>
        <v>0</v>
      </c>
      <c r="D981" s="1487">
        <f>'НЗ 2-экз'!D974</f>
        <v>0</v>
      </c>
      <c r="E981" s="1487">
        <f>'НЗ 2-экз'!E974</f>
        <v>0</v>
      </c>
      <c r="F981" s="1487">
        <f>'НЗ 2-экз'!F974</f>
        <v>0</v>
      </c>
      <c r="G981" s="1487">
        <f>'НЗ 2-экз'!G974</f>
        <v>0</v>
      </c>
      <c r="H981" s="1487">
        <f>'НЗ 2-экз'!H974</f>
        <v>0</v>
      </c>
      <c r="I981" s="1487">
        <f>'НЗ 2-экз'!I974</f>
        <v>0</v>
      </c>
      <c r="J981" s="1487">
        <f>'НЗ 2-экз'!J974</f>
        <v>0</v>
      </c>
      <c r="K981" s="1487">
        <f>'НЗ 2-экз'!K974</f>
        <v>0</v>
      </c>
      <c r="L981" s="1487">
        <f>'НЗ 2-экз'!L974</f>
        <v>0</v>
      </c>
      <c r="M981" s="1487">
        <f>'НЗ 2-экз'!M974</f>
        <v>0</v>
      </c>
      <c r="N981" s="1487">
        <f>'НЗ 2-экз'!N974</f>
        <v>0</v>
      </c>
      <c r="O981" s="1487">
        <f>'НЗ 2-экз'!O974</f>
        <v>0</v>
      </c>
      <c r="P981" s="1487">
        <f>'НЗ 2-экз'!P974</f>
        <v>0</v>
      </c>
      <c r="Q981" s="1487">
        <f>'НЗ 2-экз'!Q974</f>
        <v>0</v>
      </c>
      <c r="R981" s="1487">
        <f>'НЗ 2-экз'!R974</f>
        <v>0</v>
      </c>
      <c r="S981" s="1487">
        <f>'НЗ 2-экз'!S974</f>
        <v>0</v>
      </c>
      <c r="T981" s="1487">
        <f>'НЗ 2-экз'!T974</f>
        <v>0</v>
      </c>
      <c r="U981" s="1487">
        <f>'НЗ 2-экз'!U974</f>
        <v>0</v>
      </c>
      <c r="V981" s="1487">
        <f>'НЗ 2-экз'!V974</f>
        <v>0</v>
      </c>
      <c r="W981" s="1487">
        <f>'НЗ 2-экз'!W974</f>
        <v>0</v>
      </c>
      <c r="X981" s="1487">
        <f>'НЗ 2-экз'!X974</f>
        <v>0</v>
      </c>
      <c r="Y981" s="1487">
        <f>'НЗ 2-экз'!Y974</f>
        <v>0</v>
      </c>
      <c r="Z981" s="1487">
        <f>'НЗ 2-экз'!Z974</f>
        <v>0</v>
      </c>
      <c r="AA981" s="1487">
        <f>'НЗ 2-экз'!AA974</f>
        <v>0</v>
      </c>
      <c r="AB981" s="1487">
        <f>'НЗ 2-экз'!AB974</f>
        <v>0</v>
      </c>
      <c r="AC981" s="1487">
        <f>'НЗ 2-экз'!AC974</f>
        <v>0</v>
      </c>
      <c r="AD981" s="1487">
        <f>'НЗ 2-экз'!AD974</f>
        <v>0</v>
      </c>
      <c r="AE981" s="1488"/>
      <c r="AF981" s="1488"/>
      <c r="AG981" s="1488">
        <f t="shared" si="322"/>
        <v>0</v>
      </c>
      <c r="AH981" s="1488">
        <f t="shared" si="325"/>
        <v>0</v>
      </c>
      <c r="AI981" s="1488">
        <f t="shared" si="323"/>
        <v>0</v>
      </c>
      <c r="AJ981" s="1488">
        <f t="shared" si="326"/>
        <v>0</v>
      </c>
      <c r="AK981" s="1488">
        <f t="shared" si="327"/>
        <v>0</v>
      </c>
      <c r="AL981" s="1488">
        <f t="shared" si="324"/>
        <v>0</v>
      </c>
      <c r="AM981" s="1839"/>
    </row>
    <row r="982" spans="1:39" ht="11.25" hidden="1" customHeight="1" x14ac:dyDescent="0.2">
      <c r="A982" s="1429">
        <v>262</v>
      </c>
      <c r="B982" s="1049">
        <v>119</v>
      </c>
      <c r="C982" s="1487">
        <f>'НЗ 2-экз'!C975</f>
        <v>0</v>
      </c>
      <c r="D982" s="1487">
        <f>'НЗ 2-экз'!D975</f>
        <v>0</v>
      </c>
      <c r="E982" s="1487">
        <f>'НЗ 2-экз'!E975</f>
        <v>0</v>
      </c>
      <c r="F982" s="1487">
        <f>'НЗ 2-экз'!F975</f>
        <v>0</v>
      </c>
      <c r="G982" s="1487">
        <f>'НЗ 2-экз'!G975</f>
        <v>0</v>
      </c>
      <c r="H982" s="1487">
        <f>'НЗ 2-экз'!H975</f>
        <v>0</v>
      </c>
      <c r="I982" s="1487">
        <f>'НЗ 2-экз'!I975</f>
        <v>0</v>
      </c>
      <c r="J982" s="1487">
        <f>'НЗ 2-экз'!J975</f>
        <v>0</v>
      </c>
      <c r="K982" s="1487">
        <f>'НЗ 2-экз'!K975</f>
        <v>0</v>
      </c>
      <c r="L982" s="1487">
        <f>'НЗ 2-экз'!L975</f>
        <v>0</v>
      </c>
      <c r="M982" s="1487">
        <f>'НЗ 2-экз'!M975</f>
        <v>0</v>
      </c>
      <c r="N982" s="1487">
        <f>'НЗ 2-экз'!N975</f>
        <v>0</v>
      </c>
      <c r="O982" s="1487">
        <f>'НЗ 2-экз'!O975</f>
        <v>0</v>
      </c>
      <c r="P982" s="1487">
        <f>'НЗ 2-экз'!P975</f>
        <v>0</v>
      </c>
      <c r="Q982" s="1487">
        <f>'НЗ 2-экз'!Q975</f>
        <v>0</v>
      </c>
      <c r="R982" s="1487">
        <f>'НЗ 2-экз'!R975</f>
        <v>0</v>
      </c>
      <c r="S982" s="1487">
        <f>'НЗ 2-экз'!S975</f>
        <v>0</v>
      </c>
      <c r="T982" s="1487">
        <f>'НЗ 2-экз'!T975</f>
        <v>0</v>
      </c>
      <c r="U982" s="1487">
        <f>'НЗ 2-экз'!U975</f>
        <v>0</v>
      </c>
      <c r="V982" s="1487">
        <f>'НЗ 2-экз'!V975</f>
        <v>0</v>
      </c>
      <c r="W982" s="1487">
        <f>'НЗ 2-экз'!W975</f>
        <v>0</v>
      </c>
      <c r="X982" s="1487">
        <f>'НЗ 2-экз'!X975</f>
        <v>0</v>
      </c>
      <c r="Y982" s="1487">
        <f>'НЗ 2-экз'!Y975</f>
        <v>0</v>
      </c>
      <c r="Z982" s="1487">
        <f>'НЗ 2-экз'!Z975</f>
        <v>0</v>
      </c>
      <c r="AA982" s="1487">
        <f>'НЗ 2-экз'!AA975</f>
        <v>0</v>
      </c>
      <c r="AB982" s="1487">
        <f>'НЗ 2-экз'!AB975</f>
        <v>0</v>
      </c>
      <c r="AC982" s="1487">
        <f>'НЗ 2-экз'!AC975</f>
        <v>0</v>
      </c>
      <c r="AD982" s="1487">
        <f>'НЗ 2-экз'!AD975</f>
        <v>0</v>
      </c>
      <c r="AE982" s="1488"/>
      <c r="AF982" s="1488"/>
      <c r="AG982" s="1488">
        <f t="shared" si="322"/>
        <v>0</v>
      </c>
      <c r="AH982" s="1488">
        <f t="shared" si="325"/>
        <v>0</v>
      </c>
      <c r="AI982" s="1488">
        <f t="shared" si="323"/>
        <v>0</v>
      </c>
      <c r="AJ982" s="1488">
        <f t="shared" si="326"/>
        <v>0</v>
      </c>
      <c r="AK982" s="1488">
        <f t="shared" si="327"/>
        <v>0</v>
      </c>
      <c r="AL982" s="1488">
        <f t="shared" si="324"/>
        <v>0</v>
      </c>
      <c r="AM982" s="1839"/>
    </row>
    <row r="983" spans="1:39" ht="11.25" hidden="1" customHeight="1" x14ac:dyDescent="0.2">
      <c r="A983" s="1425">
        <v>266</v>
      </c>
      <c r="B983" s="1051">
        <v>111</v>
      </c>
      <c r="C983" s="1487">
        <f>'НЗ 2-экз'!C976</f>
        <v>0</v>
      </c>
      <c r="D983" s="1487">
        <f>'НЗ 2-экз'!D976</f>
        <v>0</v>
      </c>
      <c r="E983" s="1487">
        <f>'НЗ 2-экз'!E976</f>
        <v>0</v>
      </c>
      <c r="F983" s="1487">
        <f>'НЗ 2-экз'!F976</f>
        <v>0</v>
      </c>
      <c r="G983" s="1487">
        <f>'НЗ 2-экз'!G976</f>
        <v>0</v>
      </c>
      <c r="H983" s="1487">
        <f>'НЗ 2-экз'!H976</f>
        <v>0</v>
      </c>
      <c r="I983" s="1487">
        <f>'НЗ 2-экз'!I976</f>
        <v>0</v>
      </c>
      <c r="J983" s="1487">
        <f>'НЗ 2-экз'!J976</f>
        <v>0</v>
      </c>
      <c r="K983" s="1487">
        <f>'НЗ 2-экз'!K976</f>
        <v>0</v>
      </c>
      <c r="L983" s="1487">
        <f>'НЗ 2-экз'!L976</f>
        <v>0</v>
      </c>
      <c r="M983" s="1487">
        <f>'НЗ 2-экз'!M976</f>
        <v>0</v>
      </c>
      <c r="N983" s="1487">
        <f>'НЗ 2-экз'!N976</f>
        <v>0</v>
      </c>
      <c r="O983" s="1487">
        <f>'НЗ 2-экз'!O976</f>
        <v>0</v>
      </c>
      <c r="P983" s="1487">
        <f>'НЗ 2-экз'!P976</f>
        <v>0</v>
      </c>
      <c r="Q983" s="1487">
        <f>'НЗ 2-экз'!Q976</f>
        <v>0</v>
      </c>
      <c r="R983" s="1487">
        <f>'НЗ 2-экз'!R976</f>
        <v>0</v>
      </c>
      <c r="S983" s="1487">
        <f>'НЗ 2-экз'!S976</f>
        <v>0</v>
      </c>
      <c r="T983" s="1487">
        <f>'НЗ 2-экз'!T976</f>
        <v>0</v>
      </c>
      <c r="U983" s="1487">
        <f>'НЗ 2-экз'!U976</f>
        <v>0</v>
      </c>
      <c r="V983" s="1487">
        <f>'НЗ 2-экз'!V976</f>
        <v>0</v>
      </c>
      <c r="W983" s="1487">
        <f>'НЗ 2-экз'!W976</f>
        <v>0</v>
      </c>
      <c r="X983" s="1487">
        <f>'НЗ 2-экз'!X976</f>
        <v>0</v>
      </c>
      <c r="Y983" s="1487">
        <f>'НЗ 2-экз'!Y976</f>
        <v>0</v>
      </c>
      <c r="Z983" s="1487">
        <f>'НЗ 2-экз'!Z976</f>
        <v>0</v>
      </c>
      <c r="AA983" s="1487">
        <f>'НЗ 2-экз'!AA976</f>
        <v>0</v>
      </c>
      <c r="AB983" s="1487">
        <f>'НЗ 2-экз'!AB976</f>
        <v>0</v>
      </c>
      <c r="AC983" s="1487">
        <f>'НЗ 2-экз'!AC976</f>
        <v>0</v>
      </c>
      <c r="AD983" s="1487">
        <f>'НЗ 2-экз'!AD976</f>
        <v>0</v>
      </c>
      <c r="AE983" s="1488"/>
      <c r="AF983" s="1488"/>
      <c r="AG983" s="1488">
        <f t="shared" si="322"/>
        <v>0</v>
      </c>
      <c r="AH983" s="1488">
        <f t="shared" si="325"/>
        <v>0</v>
      </c>
      <c r="AI983" s="1488">
        <f t="shared" si="323"/>
        <v>0</v>
      </c>
      <c r="AJ983" s="1488">
        <f t="shared" si="326"/>
        <v>0</v>
      </c>
      <c r="AK983" s="1488">
        <f t="shared" si="327"/>
        <v>0</v>
      </c>
      <c r="AL983" s="1488">
        <f t="shared" si="324"/>
        <v>0</v>
      </c>
      <c r="AM983" s="1839"/>
    </row>
    <row r="984" spans="1:39" ht="11.25" hidden="1" customHeight="1" x14ac:dyDescent="0.2">
      <c r="A984" s="1425">
        <v>266</v>
      </c>
      <c r="B984" s="1051">
        <v>112</v>
      </c>
      <c r="C984" s="1487">
        <f>'НЗ 2-экз'!C977</f>
        <v>0</v>
      </c>
      <c r="D984" s="1487">
        <f>'НЗ 2-экз'!D977</f>
        <v>0</v>
      </c>
      <c r="E984" s="1487">
        <f>'НЗ 2-экз'!E977</f>
        <v>0</v>
      </c>
      <c r="F984" s="1487">
        <f>'НЗ 2-экз'!F977</f>
        <v>0</v>
      </c>
      <c r="G984" s="1487">
        <f>'НЗ 2-экз'!G977</f>
        <v>0</v>
      </c>
      <c r="H984" s="1487">
        <f>'НЗ 2-экз'!H977</f>
        <v>0</v>
      </c>
      <c r="I984" s="1487">
        <f>'НЗ 2-экз'!I977</f>
        <v>0</v>
      </c>
      <c r="J984" s="1487">
        <f>'НЗ 2-экз'!J977</f>
        <v>0</v>
      </c>
      <c r="K984" s="1487">
        <f>'НЗ 2-экз'!K977</f>
        <v>0</v>
      </c>
      <c r="L984" s="1487">
        <f>'НЗ 2-экз'!L977</f>
        <v>0</v>
      </c>
      <c r="M984" s="1487">
        <f>'НЗ 2-экз'!M977</f>
        <v>0</v>
      </c>
      <c r="N984" s="1487">
        <f>'НЗ 2-экз'!N977</f>
        <v>0</v>
      </c>
      <c r="O984" s="1487">
        <f>'НЗ 2-экз'!O977</f>
        <v>0</v>
      </c>
      <c r="P984" s="1487">
        <f>'НЗ 2-экз'!P977</f>
        <v>0</v>
      </c>
      <c r="Q984" s="1487">
        <f>'НЗ 2-экз'!Q977</f>
        <v>0</v>
      </c>
      <c r="R984" s="1487">
        <f>'НЗ 2-экз'!R977</f>
        <v>0</v>
      </c>
      <c r="S984" s="1487">
        <f>'НЗ 2-экз'!S977</f>
        <v>0</v>
      </c>
      <c r="T984" s="1487">
        <f>'НЗ 2-экз'!T977</f>
        <v>0</v>
      </c>
      <c r="U984" s="1487">
        <f>'НЗ 2-экз'!U977</f>
        <v>0</v>
      </c>
      <c r="V984" s="1487">
        <f>'НЗ 2-экз'!V977</f>
        <v>0</v>
      </c>
      <c r="W984" s="1487">
        <f>'НЗ 2-экз'!W977</f>
        <v>0</v>
      </c>
      <c r="X984" s="1487">
        <f>'НЗ 2-экз'!X977</f>
        <v>0</v>
      </c>
      <c r="Y984" s="1487">
        <f>'НЗ 2-экз'!Y977</f>
        <v>0</v>
      </c>
      <c r="Z984" s="1487">
        <f>'НЗ 2-экз'!Z977</f>
        <v>0</v>
      </c>
      <c r="AA984" s="1487">
        <f>'НЗ 2-экз'!AA977</f>
        <v>0</v>
      </c>
      <c r="AB984" s="1487">
        <f>'НЗ 2-экз'!AB977</f>
        <v>0</v>
      </c>
      <c r="AC984" s="1487">
        <f>'НЗ 2-экз'!AC977</f>
        <v>0</v>
      </c>
      <c r="AD984" s="1487">
        <f>'НЗ 2-экз'!AD977</f>
        <v>0</v>
      </c>
      <c r="AE984" s="1488"/>
      <c r="AF984" s="1488"/>
      <c r="AG984" s="1488">
        <f t="shared" si="322"/>
        <v>0</v>
      </c>
      <c r="AH984" s="1488">
        <f t="shared" si="325"/>
        <v>0</v>
      </c>
      <c r="AI984" s="1488">
        <f t="shared" si="323"/>
        <v>0</v>
      </c>
      <c r="AJ984" s="1488">
        <f t="shared" si="326"/>
        <v>0</v>
      </c>
      <c r="AK984" s="1488">
        <f t="shared" si="327"/>
        <v>0</v>
      </c>
      <c r="AL984" s="1488">
        <f t="shared" si="324"/>
        <v>0</v>
      </c>
      <c r="AM984" s="1839"/>
    </row>
    <row r="985" spans="1:39" ht="11.25" hidden="1" customHeight="1" x14ac:dyDescent="0.2">
      <c r="A985" s="1425">
        <v>266</v>
      </c>
      <c r="B985" s="1051">
        <v>119</v>
      </c>
      <c r="C985" s="1487">
        <f>'НЗ 2-экз'!C978</f>
        <v>0</v>
      </c>
      <c r="D985" s="1487">
        <f>'НЗ 2-экз'!D978</f>
        <v>0</v>
      </c>
      <c r="E985" s="1487">
        <f>'НЗ 2-экз'!E978</f>
        <v>0</v>
      </c>
      <c r="F985" s="1487">
        <f>'НЗ 2-экз'!F978</f>
        <v>0</v>
      </c>
      <c r="G985" s="1487">
        <f>'НЗ 2-экз'!G978</f>
        <v>0</v>
      </c>
      <c r="H985" s="1487">
        <f>'НЗ 2-экз'!H978</f>
        <v>0</v>
      </c>
      <c r="I985" s="1487">
        <f>'НЗ 2-экз'!I978</f>
        <v>0</v>
      </c>
      <c r="J985" s="1487">
        <f>'НЗ 2-экз'!J978</f>
        <v>0</v>
      </c>
      <c r="K985" s="1487">
        <f>'НЗ 2-экз'!K978</f>
        <v>0</v>
      </c>
      <c r="L985" s="1487">
        <f>'НЗ 2-экз'!L978</f>
        <v>0</v>
      </c>
      <c r="M985" s="1487">
        <f>'НЗ 2-экз'!M978</f>
        <v>0</v>
      </c>
      <c r="N985" s="1487">
        <f>'НЗ 2-экз'!N978</f>
        <v>0</v>
      </c>
      <c r="O985" s="1487">
        <f>'НЗ 2-экз'!O978</f>
        <v>0</v>
      </c>
      <c r="P985" s="1487">
        <f>'НЗ 2-экз'!P978</f>
        <v>0</v>
      </c>
      <c r="Q985" s="1487">
        <f>'НЗ 2-экз'!Q978</f>
        <v>0</v>
      </c>
      <c r="R985" s="1487">
        <f>'НЗ 2-экз'!R978</f>
        <v>0</v>
      </c>
      <c r="S985" s="1487">
        <f>'НЗ 2-экз'!S978</f>
        <v>0</v>
      </c>
      <c r="T985" s="1487">
        <f>'НЗ 2-экз'!T978</f>
        <v>0</v>
      </c>
      <c r="U985" s="1487">
        <f>'НЗ 2-экз'!U978</f>
        <v>0</v>
      </c>
      <c r="V985" s="1487">
        <f>'НЗ 2-экз'!V978</f>
        <v>0</v>
      </c>
      <c r="W985" s="1487">
        <f>'НЗ 2-экз'!W978</f>
        <v>0</v>
      </c>
      <c r="X985" s="1487">
        <f>'НЗ 2-экз'!X978</f>
        <v>0</v>
      </c>
      <c r="Y985" s="1487">
        <f>'НЗ 2-экз'!Y978</f>
        <v>0</v>
      </c>
      <c r="Z985" s="1487">
        <f>'НЗ 2-экз'!Z978</f>
        <v>0</v>
      </c>
      <c r="AA985" s="1487">
        <f>'НЗ 2-экз'!AA978</f>
        <v>0</v>
      </c>
      <c r="AB985" s="1487">
        <f>'НЗ 2-экз'!AB978</f>
        <v>0</v>
      </c>
      <c r="AC985" s="1487">
        <f>'НЗ 2-экз'!AC978</f>
        <v>0</v>
      </c>
      <c r="AD985" s="1487">
        <f>'НЗ 2-экз'!AD978</f>
        <v>0</v>
      </c>
      <c r="AE985" s="1488"/>
      <c r="AF985" s="1488"/>
      <c r="AG985" s="1488">
        <f t="shared" si="322"/>
        <v>0</v>
      </c>
      <c r="AH985" s="1488">
        <f t="shared" si="325"/>
        <v>0</v>
      </c>
      <c r="AI985" s="1488">
        <f t="shared" si="323"/>
        <v>0</v>
      </c>
      <c r="AJ985" s="1488">
        <f t="shared" si="326"/>
        <v>0</v>
      </c>
      <c r="AK985" s="1488">
        <f t="shared" si="327"/>
        <v>0</v>
      </c>
      <c r="AL985" s="1488">
        <f t="shared" si="324"/>
        <v>0</v>
      </c>
      <c r="AM985" s="1839"/>
    </row>
    <row r="986" spans="1:39" ht="11.25" hidden="1" customHeight="1" x14ac:dyDescent="0.2">
      <c r="A986" s="1425">
        <v>267</v>
      </c>
      <c r="B986" s="1051">
        <v>112</v>
      </c>
      <c r="C986" s="1487">
        <f>'НЗ 2-экз'!C979</f>
        <v>0</v>
      </c>
      <c r="D986" s="1487">
        <f>'НЗ 2-экз'!D979</f>
        <v>0</v>
      </c>
      <c r="E986" s="1487">
        <f>'НЗ 2-экз'!E979</f>
        <v>0</v>
      </c>
      <c r="F986" s="1487">
        <f>'НЗ 2-экз'!F979</f>
        <v>0</v>
      </c>
      <c r="G986" s="1487">
        <f>'НЗ 2-экз'!G979</f>
        <v>0</v>
      </c>
      <c r="H986" s="1487">
        <f>'НЗ 2-экз'!H979</f>
        <v>0</v>
      </c>
      <c r="I986" s="1487">
        <f>'НЗ 2-экз'!I979</f>
        <v>0</v>
      </c>
      <c r="J986" s="1487">
        <f>'НЗ 2-экз'!J979</f>
        <v>0</v>
      </c>
      <c r="K986" s="1487">
        <f>'НЗ 2-экз'!K979</f>
        <v>0</v>
      </c>
      <c r="L986" s="1487">
        <f>'НЗ 2-экз'!L979</f>
        <v>0</v>
      </c>
      <c r="M986" s="1487">
        <f>'НЗ 2-экз'!M979</f>
        <v>0</v>
      </c>
      <c r="N986" s="1487">
        <f>'НЗ 2-экз'!N979</f>
        <v>0</v>
      </c>
      <c r="O986" s="1487">
        <f>'НЗ 2-экз'!O979</f>
        <v>0</v>
      </c>
      <c r="P986" s="1487">
        <f>'НЗ 2-экз'!P979</f>
        <v>0</v>
      </c>
      <c r="Q986" s="1487">
        <f>'НЗ 2-экз'!Q979</f>
        <v>0</v>
      </c>
      <c r="R986" s="1487">
        <f>'НЗ 2-экз'!R979</f>
        <v>0</v>
      </c>
      <c r="S986" s="1487">
        <f>'НЗ 2-экз'!S979</f>
        <v>0</v>
      </c>
      <c r="T986" s="1487">
        <f>'НЗ 2-экз'!T979</f>
        <v>0</v>
      </c>
      <c r="U986" s="1487">
        <f>'НЗ 2-экз'!U979</f>
        <v>0</v>
      </c>
      <c r="V986" s="1487">
        <f>'НЗ 2-экз'!V979</f>
        <v>0</v>
      </c>
      <c r="W986" s="1487">
        <f>'НЗ 2-экз'!W979</f>
        <v>0</v>
      </c>
      <c r="X986" s="1487">
        <f>'НЗ 2-экз'!X979</f>
        <v>0</v>
      </c>
      <c r="Y986" s="1487">
        <f>'НЗ 2-экз'!Y979</f>
        <v>0</v>
      </c>
      <c r="Z986" s="1487">
        <f>'НЗ 2-экз'!Z979</f>
        <v>0</v>
      </c>
      <c r="AA986" s="1487">
        <f>'НЗ 2-экз'!AA979</f>
        <v>0</v>
      </c>
      <c r="AB986" s="1487">
        <f>'НЗ 2-экз'!AB979</f>
        <v>0</v>
      </c>
      <c r="AC986" s="1487">
        <f>'НЗ 2-экз'!AC979</f>
        <v>0</v>
      </c>
      <c r="AD986" s="1487">
        <f>'НЗ 2-экз'!AD979</f>
        <v>0</v>
      </c>
      <c r="AE986" s="1488"/>
      <c r="AF986" s="1488"/>
      <c r="AG986" s="1488">
        <f t="shared" si="322"/>
        <v>0</v>
      </c>
      <c r="AH986" s="1488">
        <f t="shared" si="325"/>
        <v>0</v>
      </c>
      <c r="AI986" s="1488">
        <f t="shared" si="323"/>
        <v>0</v>
      </c>
      <c r="AJ986" s="1488">
        <f t="shared" si="326"/>
        <v>0</v>
      </c>
      <c r="AK986" s="1488">
        <f t="shared" si="327"/>
        <v>0</v>
      </c>
      <c r="AL986" s="1488">
        <f t="shared" si="324"/>
        <v>0</v>
      </c>
      <c r="AM986" s="1839"/>
    </row>
    <row r="987" spans="1:39" ht="11.25" hidden="1" customHeight="1" x14ac:dyDescent="0.2">
      <c r="A987" s="1429">
        <v>291</v>
      </c>
      <c r="B987" s="1147">
        <v>851</v>
      </c>
      <c r="C987" s="1487">
        <f>'НЗ 2-экз'!C980</f>
        <v>0</v>
      </c>
      <c r="D987" s="1487">
        <f>'НЗ 2-экз'!D980</f>
        <v>0</v>
      </c>
      <c r="E987" s="1487">
        <f>'НЗ 2-экз'!E980</f>
        <v>0</v>
      </c>
      <c r="F987" s="1487">
        <f>'НЗ 2-экз'!F980</f>
        <v>0</v>
      </c>
      <c r="G987" s="1487">
        <f>'НЗ 2-экз'!G980</f>
        <v>0</v>
      </c>
      <c r="H987" s="1487">
        <f>'НЗ 2-экз'!H980</f>
        <v>0</v>
      </c>
      <c r="I987" s="1487">
        <f>'НЗ 2-экз'!I980</f>
        <v>0</v>
      </c>
      <c r="J987" s="1487">
        <f>'НЗ 2-экз'!J980</f>
        <v>0</v>
      </c>
      <c r="K987" s="1487">
        <f>'НЗ 2-экз'!K980</f>
        <v>0</v>
      </c>
      <c r="L987" s="1487">
        <f>'НЗ 2-экз'!L980</f>
        <v>0</v>
      </c>
      <c r="M987" s="1487">
        <f>'НЗ 2-экз'!M980</f>
        <v>0</v>
      </c>
      <c r="N987" s="1487">
        <f>'НЗ 2-экз'!N980</f>
        <v>0</v>
      </c>
      <c r="O987" s="1487">
        <f>'НЗ 2-экз'!O980</f>
        <v>0</v>
      </c>
      <c r="P987" s="1487">
        <f>'НЗ 2-экз'!P980</f>
        <v>0</v>
      </c>
      <c r="Q987" s="1487">
        <f>'НЗ 2-экз'!Q980</f>
        <v>0</v>
      </c>
      <c r="R987" s="1487">
        <f>'НЗ 2-экз'!R980</f>
        <v>0</v>
      </c>
      <c r="S987" s="1487">
        <f>'НЗ 2-экз'!S980</f>
        <v>0</v>
      </c>
      <c r="T987" s="1487">
        <f>'НЗ 2-экз'!T980</f>
        <v>0</v>
      </c>
      <c r="U987" s="1487">
        <f>'НЗ 2-экз'!U980</f>
        <v>0</v>
      </c>
      <c r="V987" s="1487">
        <f>'НЗ 2-экз'!V980</f>
        <v>0</v>
      </c>
      <c r="W987" s="1487">
        <f>'НЗ 2-экз'!W980</f>
        <v>0</v>
      </c>
      <c r="X987" s="1487">
        <f>'НЗ 2-экз'!X980</f>
        <v>0</v>
      </c>
      <c r="Y987" s="1487">
        <f>'НЗ 2-экз'!Y980</f>
        <v>0</v>
      </c>
      <c r="Z987" s="1487">
        <f>'НЗ 2-экз'!Z980</f>
        <v>0</v>
      </c>
      <c r="AA987" s="1487">
        <f>'НЗ 2-экз'!AA980</f>
        <v>0</v>
      </c>
      <c r="AB987" s="1487">
        <f>'НЗ 2-экз'!AB980</f>
        <v>0</v>
      </c>
      <c r="AC987" s="1487">
        <f>'НЗ 2-экз'!AC980</f>
        <v>0</v>
      </c>
      <c r="AD987" s="1487">
        <f>'НЗ 2-экз'!AD980</f>
        <v>0</v>
      </c>
      <c r="AE987" s="1488"/>
      <c r="AF987" s="1488"/>
      <c r="AG987" s="1488">
        <f t="shared" si="322"/>
        <v>0</v>
      </c>
      <c r="AH987" s="1488">
        <f t="shared" si="325"/>
        <v>0</v>
      </c>
      <c r="AI987" s="1488">
        <f t="shared" si="323"/>
        <v>0</v>
      </c>
      <c r="AJ987" s="1488">
        <f t="shared" si="326"/>
        <v>0</v>
      </c>
      <c r="AK987" s="1488">
        <f t="shared" si="327"/>
        <v>0</v>
      </c>
      <c r="AL987" s="1488">
        <f t="shared" si="324"/>
        <v>0</v>
      </c>
      <c r="AM987" s="1839"/>
    </row>
    <row r="988" spans="1:39" ht="11.25" hidden="1" customHeight="1" x14ac:dyDescent="0.2">
      <c r="A988" s="1429">
        <v>291</v>
      </c>
      <c r="B988" s="1147">
        <v>851</v>
      </c>
      <c r="C988" s="1487">
        <f>'НЗ 2-экз'!C981</f>
        <v>0</v>
      </c>
      <c r="D988" s="1487">
        <f>'НЗ 2-экз'!D981</f>
        <v>0</v>
      </c>
      <c r="E988" s="1487">
        <f>'НЗ 2-экз'!E981</f>
        <v>0</v>
      </c>
      <c r="F988" s="1487">
        <f>'НЗ 2-экз'!F981</f>
        <v>0</v>
      </c>
      <c r="G988" s="1487">
        <f>'НЗ 2-экз'!G981</f>
        <v>0</v>
      </c>
      <c r="H988" s="1487">
        <f>'НЗ 2-экз'!H981</f>
        <v>0</v>
      </c>
      <c r="I988" s="1487">
        <f>'НЗ 2-экз'!I981</f>
        <v>0</v>
      </c>
      <c r="J988" s="1487">
        <f>'НЗ 2-экз'!J981</f>
        <v>0</v>
      </c>
      <c r="K988" s="1487">
        <f>'НЗ 2-экз'!K981</f>
        <v>0</v>
      </c>
      <c r="L988" s="1487">
        <f>'НЗ 2-экз'!L981</f>
        <v>0</v>
      </c>
      <c r="M988" s="1487">
        <f>'НЗ 2-экз'!M981</f>
        <v>0</v>
      </c>
      <c r="N988" s="1487">
        <f>'НЗ 2-экз'!N981</f>
        <v>0</v>
      </c>
      <c r="O988" s="1487">
        <f>'НЗ 2-экз'!O981</f>
        <v>0</v>
      </c>
      <c r="P988" s="1487">
        <f>'НЗ 2-экз'!P981</f>
        <v>0</v>
      </c>
      <c r="Q988" s="1487">
        <f>'НЗ 2-экз'!Q981</f>
        <v>0</v>
      </c>
      <c r="R988" s="1487">
        <f>'НЗ 2-экз'!R981</f>
        <v>0</v>
      </c>
      <c r="S988" s="1487">
        <f>'НЗ 2-экз'!S981</f>
        <v>0</v>
      </c>
      <c r="T988" s="1487">
        <f>'НЗ 2-экз'!T981</f>
        <v>0</v>
      </c>
      <c r="U988" s="1487">
        <f>'НЗ 2-экз'!U981</f>
        <v>0</v>
      </c>
      <c r="V988" s="1487">
        <f>'НЗ 2-экз'!V981</f>
        <v>0</v>
      </c>
      <c r="W988" s="1487">
        <f>'НЗ 2-экз'!W981</f>
        <v>0</v>
      </c>
      <c r="X988" s="1487">
        <f>'НЗ 2-экз'!X981</f>
        <v>0</v>
      </c>
      <c r="Y988" s="1487">
        <f>'НЗ 2-экз'!Y981</f>
        <v>0</v>
      </c>
      <c r="Z988" s="1487">
        <f>'НЗ 2-экз'!Z981</f>
        <v>0</v>
      </c>
      <c r="AA988" s="1487">
        <f>'НЗ 2-экз'!AA981</f>
        <v>0</v>
      </c>
      <c r="AB988" s="1487">
        <f>'НЗ 2-экз'!AB981</f>
        <v>0</v>
      </c>
      <c r="AC988" s="1487">
        <f>'НЗ 2-экз'!AC981</f>
        <v>0</v>
      </c>
      <c r="AD988" s="1487">
        <f>'НЗ 2-экз'!AD981</f>
        <v>0</v>
      </c>
      <c r="AE988" s="1488"/>
      <c r="AF988" s="1488"/>
      <c r="AG988" s="1488">
        <f t="shared" si="322"/>
        <v>0</v>
      </c>
      <c r="AH988" s="1488">
        <f t="shared" si="325"/>
        <v>0</v>
      </c>
      <c r="AI988" s="1488">
        <f t="shared" si="323"/>
        <v>0</v>
      </c>
      <c r="AJ988" s="1488">
        <f t="shared" si="326"/>
        <v>0</v>
      </c>
      <c r="AK988" s="1488">
        <f t="shared" si="327"/>
        <v>0</v>
      </c>
      <c r="AL988" s="1488">
        <f t="shared" si="324"/>
        <v>0</v>
      </c>
      <c r="AM988" s="1839"/>
    </row>
    <row r="989" spans="1:39" ht="11.25" hidden="1" customHeight="1" x14ac:dyDescent="0.2">
      <c r="A989" s="1429">
        <v>291</v>
      </c>
      <c r="B989" s="1049">
        <v>852</v>
      </c>
      <c r="C989" s="1487">
        <f>'НЗ 2-экз'!C982</f>
        <v>0</v>
      </c>
      <c r="D989" s="1487">
        <f>'НЗ 2-экз'!D982</f>
        <v>0</v>
      </c>
      <c r="E989" s="1487">
        <f>'НЗ 2-экз'!E982</f>
        <v>0</v>
      </c>
      <c r="F989" s="1487">
        <f>'НЗ 2-экз'!F982</f>
        <v>0</v>
      </c>
      <c r="G989" s="1487">
        <f>'НЗ 2-экз'!G982</f>
        <v>0</v>
      </c>
      <c r="H989" s="1487">
        <f>'НЗ 2-экз'!H982</f>
        <v>0</v>
      </c>
      <c r="I989" s="1487">
        <f>'НЗ 2-экз'!I982</f>
        <v>0</v>
      </c>
      <c r="J989" s="1487">
        <f>'НЗ 2-экз'!J982</f>
        <v>0</v>
      </c>
      <c r="K989" s="1487">
        <f>'НЗ 2-экз'!K982</f>
        <v>0</v>
      </c>
      <c r="L989" s="1487">
        <f>'НЗ 2-экз'!L982</f>
        <v>0</v>
      </c>
      <c r="M989" s="1487">
        <f>'НЗ 2-экз'!M982</f>
        <v>0</v>
      </c>
      <c r="N989" s="1487">
        <f>'НЗ 2-экз'!N982</f>
        <v>0</v>
      </c>
      <c r="O989" s="1487">
        <f>'НЗ 2-экз'!O982</f>
        <v>0</v>
      </c>
      <c r="P989" s="1487">
        <f>'НЗ 2-экз'!P982</f>
        <v>0</v>
      </c>
      <c r="Q989" s="1487">
        <f>'НЗ 2-экз'!Q982</f>
        <v>0</v>
      </c>
      <c r="R989" s="1487">
        <f>'НЗ 2-экз'!R982</f>
        <v>0</v>
      </c>
      <c r="S989" s="1487">
        <f>'НЗ 2-экз'!S982</f>
        <v>0</v>
      </c>
      <c r="T989" s="1487">
        <f>'НЗ 2-экз'!T982</f>
        <v>0</v>
      </c>
      <c r="U989" s="1487">
        <f>'НЗ 2-экз'!U982</f>
        <v>0</v>
      </c>
      <c r="V989" s="1487">
        <f>'НЗ 2-экз'!V982</f>
        <v>0</v>
      </c>
      <c r="W989" s="1487">
        <f>'НЗ 2-экз'!W982</f>
        <v>0</v>
      </c>
      <c r="X989" s="1487">
        <f>'НЗ 2-экз'!X982</f>
        <v>0</v>
      </c>
      <c r="Y989" s="1487">
        <f>'НЗ 2-экз'!Y982</f>
        <v>0</v>
      </c>
      <c r="Z989" s="1487">
        <f>'НЗ 2-экз'!Z982</f>
        <v>0</v>
      </c>
      <c r="AA989" s="1487">
        <f>'НЗ 2-экз'!AA982</f>
        <v>0</v>
      </c>
      <c r="AB989" s="1487">
        <f>'НЗ 2-экз'!AB982</f>
        <v>0</v>
      </c>
      <c r="AC989" s="1487">
        <f>'НЗ 2-экз'!AC982</f>
        <v>0</v>
      </c>
      <c r="AD989" s="1487">
        <f>'НЗ 2-экз'!AD982</f>
        <v>0</v>
      </c>
      <c r="AE989" s="1488"/>
      <c r="AF989" s="1488"/>
      <c r="AG989" s="1488">
        <f t="shared" si="322"/>
        <v>0</v>
      </c>
      <c r="AH989" s="1488">
        <f t="shared" si="325"/>
        <v>0</v>
      </c>
      <c r="AI989" s="1488">
        <f t="shared" si="323"/>
        <v>0</v>
      </c>
      <c r="AJ989" s="1488">
        <f t="shared" si="326"/>
        <v>0</v>
      </c>
      <c r="AK989" s="1488">
        <f t="shared" si="327"/>
        <v>0</v>
      </c>
      <c r="AL989" s="1488">
        <f t="shared" si="324"/>
        <v>0</v>
      </c>
      <c r="AM989" s="1839"/>
    </row>
    <row r="990" spans="1:39" ht="11.25" hidden="1" customHeight="1" x14ac:dyDescent="0.2">
      <c r="A990" s="1429">
        <v>291</v>
      </c>
      <c r="B990" s="1147">
        <v>853</v>
      </c>
      <c r="C990" s="1487">
        <f>'НЗ 2-экз'!C983</f>
        <v>0</v>
      </c>
      <c r="D990" s="1487">
        <f>'НЗ 2-экз'!D983</f>
        <v>0</v>
      </c>
      <c r="E990" s="1487">
        <f>'НЗ 2-экз'!E983</f>
        <v>0</v>
      </c>
      <c r="F990" s="1487">
        <f>'НЗ 2-экз'!F983</f>
        <v>0</v>
      </c>
      <c r="G990" s="1487">
        <f>'НЗ 2-экз'!G983</f>
        <v>0</v>
      </c>
      <c r="H990" s="1487">
        <f>'НЗ 2-экз'!H983</f>
        <v>0</v>
      </c>
      <c r="I990" s="1487">
        <f>'НЗ 2-экз'!I983</f>
        <v>0</v>
      </c>
      <c r="J990" s="1487">
        <f>'НЗ 2-экз'!J983</f>
        <v>0</v>
      </c>
      <c r="K990" s="1487">
        <f>'НЗ 2-экз'!K983</f>
        <v>0</v>
      </c>
      <c r="L990" s="1487">
        <f>'НЗ 2-экз'!L983</f>
        <v>0</v>
      </c>
      <c r="M990" s="1487">
        <f>'НЗ 2-экз'!M983</f>
        <v>0</v>
      </c>
      <c r="N990" s="1487">
        <f>'НЗ 2-экз'!N983</f>
        <v>0</v>
      </c>
      <c r="O990" s="1487">
        <f>'НЗ 2-экз'!O983</f>
        <v>0</v>
      </c>
      <c r="P990" s="1487">
        <f>'НЗ 2-экз'!P983</f>
        <v>0</v>
      </c>
      <c r="Q990" s="1487">
        <f>'НЗ 2-экз'!Q983</f>
        <v>0</v>
      </c>
      <c r="R990" s="1487">
        <f>'НЗ 2-экз'!R983</f>
        <v>0</v>
      </c>
      <c r="S990" s="1487">
        <f>'НЗ 2-экз'!S983</f>
        <v>0</v>
      </c>
      <c r="T990" s="1487">
        <f>'НЗ 2-экз'!T983</f>
        <v>0</v>
      </c>
      <c r="U990" s="1487">
        <f>'НЗ 2-экз'!U983</f>
        <v>0</v>
      </c>
      <c r="V990" s="1487">
        <f>'НЗ 2-экз'!V983</f>
        <v>0</v>
      </c>
      <c r="W990" s="1487">
        <f>'НЗ 2-экз'!W983</f>
        <v>0</v>
      </c>
      <c r="X990" s="1487">
        <f>'НЗ 2-экз'!X983</f>
        <v>0</v>
      </c>
      <c r="Y990" s="1487">
        <f>'НЗ 2-экз'!Y983</f>
        <v>0</v>
      </c>
      <c r="Z990" s="1487">
        <f>'НЗ 2-экз'!Z983</f>
        <v>0</v>
      </c>
      <c r="AA990" s="1487">
        <f>'НЗ 2-экз'!AA983</f>
        <v>0</v>
      </c>
      <c r="AB990" s="1487">
        <f>'НЗ 2-экз'!AB983</f>
        <v>0</v>
      </c>
      <c r="AC990" s="1487">
        <f>'НЗ 2-экз'!AC983</f>
        <v>0</v>
      </c>
      <c r="AD990" s="1487">
        <f>'НЗ 2-экз'!AD983</f>
        <v>0</v>
      </c>
      <c r="AE990" s="1488"/>
      <c r="AF990" s="1488"/>
      <c r="AG990" s="1488">
        <f t="shared" si="322"/>
        <v>0</v>
      </c>
      <c r="AH990" s="1488">
        <f t="shared" si="325"/>
        <v>0</v>
      </c>
      <c r="AI990" s="1488">
        <f t="shared" si="323"/>
        <v>0</v>
      </c>
      <c r="AJ990" s="1488">
        <f t="shared" si="326"/>
        <v>0</v>
      </c>
      <c r="AK990" s="1488">
        <f t="shared" si="327"/>
        <v>0</v>
      </c>
      <c r="AL990" s="1488">
        <f t="shared" si="324"/>
        <v>0</v>
      </c>
      <c r="AM990" s="1839"/>
    </row>
    <row r="991" spans="1:39" ht="11.25" hidden="1" customHeight="1" x14ac:dyDescent="0.2">
      <c r="A991" s="1429">
        <v>292</v>
      </c>
      <c r="B991" s="1049">
        <v>853</v>
      </c>
      <c r="C991" s="1487">
        <f>'НЗ 2-экз'!C984</f>
        <v>0</v>
      </c>
      <c r="D991" s="1487">
        <f>'НЗ 2-экз'!D984</f>
        <v>0</v>
      </c>
      <c r="E991" s="1487">
        <f>'НЗ 2-экз'!E984</f>
        <v>0</v>
      </c>
      <c r="F991" s="1487">
        <f>'НЗ 2-экз'!F984</f>
        <v>0</v>
      </c>
      <c r="G991" s="1487">
        <f>'НЗ 2-экз'!G984</f>
        <v>0</v>
      </c>
      <c r="H991" s="1487">
        <f>'НЗ 2-экз'!H984</f>
        <v>0</v>
      </c>
      <c r="I991" s="1487">
        <f>'НЗ 2-экз'!I984</f>
        <v>0</v>
      </c>
      <c r="J991" s="1487">
        <f>'НЗ 2-экз'!J984</f>
        <v>0</v>
      </c>
      <c r="K991" s="1487">
        <f>'НЗ 2-экз'!K984</f>
        <v>0</v>
      </c>
      <c r="L991" s="1487">
        <f>'НЗ 2-экз'!L984</f>
        <v>0</v>
      </c>
      <c r="M991" s="1487">
        <f>'НЗ 2-экз'!M984</f>
        <v>0</v>
      </c>
      <c r="N991" s="1487">
        <f>'НЗ 2-экз'!N984</f>
        <v>0</v>
      </c>
      <c r="O991" s="1487">
        <f>'НЗ 2-экз'!O984</f>
        <v>0</v>
      </c>
      <c r="P991" s="1487">
        <f>'НЗ 2-экз'!P984</f>
        <v>0</v>
      </c>
      <c r="Q991" s="1487">
        <f>'НЗ 2-экз'!Q984</f>
        <v>0</v>
      </c>
      <c r="R991" s="1487">
        <f>'НЗ 2-экз'!R984</f>
        <v>0</v>
      </c>
      <c r="S991" s="1487">
        <f>'НЗ 2-экз'!S984</f>
        <v>0</v>
      </c>
      <c r="T991" s="1487">
        <f>'НЗ 2-экз'!T984</f>
        <v>0</v>
      </c>
      <c r="U991" s="1487">
        <f>'НЗ 2-экз'!U984</f>
        <v>0</v>
      </c>
      <c r="V991" s="1487">
        <f>'НЗ 2-экз'!V984</f>
        <v>0</v>
      </c>
      <c r="W991" s="1487">
        <f>'НЗ 2-экз'!W984</f>
        <v>0</v>
      </c>
      <c r="X991" s="1487">
        <f>'НЗ 2-экз'!X984</f>
        <v>0</v>
      </c>
      <c r="Y991" s="1487">
        <f>'НЗ 2-экз'!Y984</f>
        <v>0</v>
      </c>
      <c r="Z991" s="1487">
        <f>'НЗ 2-экз'!Z984</f>
        <v>0</v>
      </c>
      <c r="AA991" s="1487">
        <f>'НЗ 2-экз'!AA984</f>
        <v>0</v>
      </c>
      <c r="AB991" s="1487">
        <f>'НЗ 2-экз'!AB984</f>
        <v>0</v>
      </c>
      <c r="AC991" s="1487">
        <f>'НЗ 2-экз'!AC984</f>
        <v>0</v>
      </c>
      <c r="AD991" s="1487">
        <f>'НЗ 2-экз'!AD984</f>
        <v>0</v>
      </c>
      <c r="AE991" s="1488"/>
      <c r="AF991" s="1488"/>
      <c r="AG991" s="1488">
        <f t="shared" si="322"/>
        <v>0</v>
      </c>
      <c r="AH991" s="1488">
        <f t="shared" si="325"/>
        <v>0</v>
      </c>
      <c r="AI991" s="1488">
        <f t="shared" si="323"/>
        <v>0</v>
      </c>
      <c r="AJ991" s="1488">
        <f t="shared" si="326"/>
        <v>0</v>
      </c>
      <c r="AK991" s="1488">
        <f t="shared" si="327"/>
        <v>0</v>
      </c>
      <c r="AL991" s="1488">
        <f t="shared" si="324"/>
        <v>0</v>
      </c>
      <c r="AM991" s="1839"/>
    </row>
    <row r="992" spans="1:39" ht="11.25" hidden="1" customHeight="1" x14ac:dyDescent="0.2">
      <c r="A992" s="1429">
        <v>293</v>
      </c>
      <c r="B992" s="1049">
        <v>851</v>
      </c>
      <c r="C992" s="1487">
        <f>'НЗ 2-экз'!C985</f>
        <v>0</v>
      </c>
      <c r="D992" s="1487">
        <f>'НЗ 2-экз'!D985</f>
        <v>0</v>
      </c>
      <c r="E992" s="1487">
        <f>'НЗ 2-экз'!E985</f>
        <v>0</v>
      </c>
      <c r="F992" s="1487">
        <f>'НЗ 2-экз'!F985</f>
        <v>0</v>
      </c>
      <c r="G992" s="1487">
        <f>'НЗ 2-экз'!G985</f>
        <v>0</v>
      </c>
      <c r="H992" s="1487">
        <f>'НЗ 2-экз'!H985</f>
        <v>0</v>
      </c>
      <c r="I992" s="1487">
        <f>'НЗ 2-экз'!I985</f>
        <v>0</v>
      </c>
      <c r="J992" s="1487">
        <f>'НЗ 2-экз'!J985</f>
        <v>0</v>
      </c>
      <c r="K992" s="1487">
        <f>'НЗ 2-экз'!K985</f>
        <v>0</v>
      </c>
      <c r="L992" s="1487">
        <f>'НЗ 2-экз'!L985</f>
        <v>0</v>
      </c>
      <c r="M992" s="1487">
        <f>'НЗ 2-экз'!M985</f>
        <v>0</v>
      </c>
      <c r="N992" s="1487">
        <f>'НЗ 2-экз'!N985</f>
        <v>0</v>
      </c>
      <c r="O992" s="1487">
        <f>'НЗ 2-экз'!O985</f>
        <v>0</v>
      </c>
      <c r="P992" s="1487">
        <f>'НЗ 2-экз'!P985</f>
        <v>0</v>
      </c>
      <c r="Q992" s="1487">
        <f>'НЗ 2-экз'!Q985</f>
        <v>0</v>
      </c>
      <c r="R992" s="1487">
        <f>'НЗ 2-экз'!R985</f>
        <v>0</v>
      </c>
      <c r="S992" s="1487">
        <f>'НЗ 2-экз'!S985</f>
        <v>0</v>
      </c>
      <c r="T992" s="1487">
        <f>'НЗ 2-экз'!T985</f>
        <v>0</v>
      </c>
      <c r="U992" s="1487">
        <f>'НЗ 2-экз'!U985</f>
        <v>0</v>
      </c>
      <c r="V992" s="1487">
        <f>'НЗ 2-экз'!V985</f>
        <v>0</v>
      </c>
      <c r="W992" s="1487">
        <f>'НЗ 2-экз'!W985</f>
        <v>0</v>
      </c>
      <c r="X992" s="1487">
        <f>'НЗ 2-экз'!X985</f>
        <v>0</v>
      </c>
      <c r="Y992" s="1487">
        <f>'НЗ 2-экз'!Y985</f>
        <v>0</v>
      </c>
      <c r="Z992" s="1487">
        <f>'НЗ 2-экз'!Z985</f>
        <v>0</v>
      </c>
      <c r="AA992" s="1487">
        <f>'НЗ 2-экз'!AA985</f>
        <v>0</v>
      </c>
      <c r="AB992" s="1487">
        <f>'НЗ 2-экз'!AB985</f>
        <v>0</v>
      </c>
      <c r="AC992" s="1487">
        <f>'НЗ 2-экз'!AC985</f>
        <v>0</v>
      </c>
      <c r="AD992" s="1487">
        <f>'НЗ 2-экз'!AD985</f>
        <v>0</v>
      </c>
      <c r="AE992" s="1488"/>
      <c r="AF992" s="1488"/>
      <c r="AG992" s="1488">
        <f t="shared" si="322"/>
        <v>0</v>
      </c>
      <c r="AH992" s="1488">
        <f t="shared" si="325"/>
        <v>0</v>
      </c>
      <c r="AI992" s="1488">
        <f t="shared" si="323"/>
        <v>0</v>
      </c>
      <c r="AJ992" s="1488">
        <f t="shared" si="326"/>
        <v>0</v>
      </c>
      <c r="AK992" s="1488">
        <f t="shared" si="327"/>
        <v>0</v>
      </c>
      <c r="AL992" s="1488">
        <f t="shared" si="324"/>
        <v>0</v>
      </c>
      <c r="AM992" s="1839"/>
    </row>
    <row r="993" spans="1:39" ht="11.25" hidden="1" customHeight="1" x14ac:dyDescent="0.2">
      <c r="A993" s="1429">
        <v>293</v>
      </c>
      <c r="B993" s="1049">
        <v>853</v>
      </c>
      <c r="C993" s="1487">
        <f>'НЗ 2-экз'!C986</f>
        <v>0</v>
      </c>
      <c r="D993" s="1487">
        <f>'НЗ 2-экз'!D986</f>
        <v>0</v>
      </c>
      <c r="E993" s="1487">
        <f>'НЗ 2-экз'!E986</f>
        <v>0</v>
      </c>
      <c r="F993" s="1487">
        <f>'НЗ 2-экз'!F986</f>
        <v>0</v>
      </c>
      <c r="G993" s="1487">
        <f>'НЗ 2-экз'!G986</f>
        <v>0</v>
      </c>
      <c r="H993" s="1487">
        <f>'НЗ 2-экз'!H986</f>
        <v>0</v>
      </c>
      <c r="I993" s="1487">
        <f>'НЗ 2-экз'!I986</f>
        <v>0</v>
      </c>
      <c r="J993" s="1487">
        <f>'НЗ 2-экз'!J986</f>
        <v>0</v>
      </c>
      <c r="K993" s="1487">
        <f>'НЗ 2-экз'!K986</f>
        <v>0</v>
      </c>
      <c r="L993" s="1487">
        <f>'НЗ 2-экз'!L986</f>
        <v>0</v>
      </c>
      <c r="M993" s="1487">
        <f>'НЗ 2-экз'!M986</f>
        <v>0</v>
      </c>
      <c r="N993" s="1487">
        <f>'НЗ 2-экз'!N986</f>
        <v>0</v>
      </c>
      <c r="O993" s="1487">
        <f>'НЗ 2-экз'!O986</f>
        <v>0</v>
      </c>
      <c r="P993" s="1487">
        <f>'НЗ 2-экз'!P986</f>
        <v>0</v>
      </c>
      <c r="Q993" s="1487">
        <f>'НЗ 2-экз'!Q986</f>
        <v>0</v>
      </c>
      <c r="R993" s="1487">
        <f>'НЗ 2-экз'!R986</f>
        <v>0</v>
      </c>
      <c r="S993" s="1487">
        <f>'НЗ 2-экз'!S986</f>
        <v>0</v>
      </c>
      <c r="T993" s="1487">
        <f>'НЗ 2-экз'!T986</f>
        <v>0</v>
      </c>
      <c r="U993" s="1487">
        <f>'НЗ 2-экз'!U986</f>
        <v>0</v>
      </c>
      <c r="V993" s="1487">
        <f>'НЗ 2-экз'!V986</f>
        <v>0</v>
      </c>
      <c r="W993" s="1487">
        <f>'НЗ 2-экз'!W986</f>
        <v>0</v>
      </c>
      <c r="X993" s="1487">
        <f>'НЗ 2-экз'!X986</f>
        <v>0</v>
      </c>
      <c r="Y993" s="1487">
        <f>'НЗ 2-экз'!Y986</f>
        <v>0</v>
      </c>
      <c r="Z993" s="1487">
        <f>'НЗ 2-экз'!Z986</f>
        <v>0</v>
      </c>
      <c r="AA993" s="1487">
        <f>'НЗ 2-экз'!AA986</f>
        <v>0</v>
      </c>
      <c r="AB993" s="1487">
        <f>'НЗ 2-экз'!AB986</f>
        <v>0</v>
      </c>
      <c r="AC993" s="1487">
        <f>'НЗ 2-экз'!AC986</f>
        <v>0</v>
      </c>
      <c r="AD993" s="1487">
        <f>'НЗ 2-экз'!AD986</f>
        <v>0</v>
      </c>
      <c r="AE993" s="1488"/>
      <c r="AF993" s="1488"/>
      <c r="AG993" s="1488">
        <f t="shared" si="322"/>
        <v>0</v>
      </c>
      <c r="AH993" s="1488">
        <f t="shared" si="325"/>
        <v>0</v>
      </c>
      <c r="AI993" s="1488">
        <f t="shared" si="323"/>
        <v>0</v>
      </c>
      <c r="AJ993" s="1488">
        <f t="shared" si="326"/>
        <v>0</v>
      </c>
      <c r="AK993" s="1488">
        <f t="shared" si="327"/>
        <v>0</v>
      </c>
      <c r="AL993" s="1488">
        <f t="shared" si="324"/>
        <v>0</v>
      </c>
      <c r="AM993" s="1839"/>
    </row>
    <row r="994" spans="1:39" ht="11.25" hidden="1" customHeight="1" x14ac:dyDescent="0.2">
      <c r="A994" s="1429">
        <v>296</v>
      </c>
      <c r="B994" s="1049">
        <v>244</v>
      </c>
      <c r="C994" s="1487">
        <f>'НЗ 2-экз'!C987</f>
        <v>0</v>
      </c>
      <c r="D994" s="1487">
        <f>'НЗ 2-экз'!D987</f>
        <v>0</v>
      </c>
      <c r="E994" s="1487">
        <f>'НЗ 2-экз'!E987</f>
        <v>0</v>
      </c>
      <c r="F994" s="1487">
        <f>'НЗ 2-экз'!F987</f>
        <v>0</v>
      </c>
      <c r="G994" s="1487">
        <f>'НЗ 2-экз'!G987</f>
        <v>0</v>
      </c>
      <c r="H994" s="1487">
        <f>'НЗ 2-экз'!H987</f>
        <v>0</v>
      </c>
      <c r="I994" s="1487">
        <f>'НЗ 2-экз'!I987</f>
        <v>0</v>
      </c>
      <c r="J994" s="1487">
        <f>'НЗ 2-экз'!J987</f>
        <v>0</v>
      </c>
      <c r="K994" s="1487">
        <f>'НЗ 2-экз'!K987</f>
        <v>0</v>
      </c>
      <c r="L994" s="1487">
        <f>'НЗ 2-экз'!L987</f>
        <v>0</v>
      </c>
      <c r="M994" s="1487">
        <f>'НЗ 2-экз'!M987</f>
        <v>0</v>
      </c>
      <c r="N994" s="1487">
        <f>'НЗ 2-экз'!N987</f>
        <v>0</v>
      </c>
      <c r="O994" s="1487">
        <f>'НЗ 2-экз'!O987</f>
        <v>0</v>
      </c>
      <c r="P994" s="1487">
        <f>'НЗ 2-экз'!P987</f>
        <v>0</v>
      </c>
      <c r="Q994" s="1487">
        <f>'НЗ 2-экз'!Q987</f>
        <v>0</v>
      </c>
      <c r="R994" s="1487">
        <f>'НЗ 2-экз'!R987</f>
        <v>0</v>
      </c>
      <c r="S994" s="1487">
        <f>'НЗ 2-экз'!S987</f>
        <v>0</v>
      </c>
      <c r="T994" s="1487">
        <f>'НЗ 2-экз'!T987</f>
        <v>0</v>
      </c>
      <c r="U994" s="1487">
        <f>'НЗ 2-экз'!U987</f>
        <v>0</v>
      </c>
      <c r="V994" s="1487">
        <f>'НЗ 2-экз'!V987</f>
        <v>0</v>
      </c>
      <c r="W994" s="1487">
        <f>'НЗ 2-экз'!W987</f>
        <v>0</v>
      </c>
      <c r="X994" s="1487">
        <f>'НЗ 2-экз'!X987</f>
        <v>0</v>
      </c>
      <c r="Y994" s="1487">
        <f>'НЗ 2-экз'!Y987</f>
        <v>0</v>
      </c>
      <c r="Z994" s="1487">
        <f>'НЗ 2-экз'!Z987</f>
        <v>0</v>
      </c>
      <c r="AA994" s="1487">
        <f>'НЗ 2-экз'!AA987</f>
        <v>0</v>
      </c>
      <c r="AB994" s="1487">
        <f>'НЗ 2-экз'!AB987</f>
        <v>0</v>
      </c>
      <c r="AC994" s="1487">
        <f>'НЗ 2-экз'!AC987</f>
        <v>0</v>
      </c>
      <c r="AD994" s="1487">
        <f>'НЗ 2-экз'!AD987</f>
        <v>0</v>
      </c>
      <c r="AE994" s="1488"/>
      <c r="AF994" s="1488"/>
      <c r="AG994" s="1488">
        <f t="shared" si="322"/>
        <v>0</v>
      </c>
      <c r="AH994" s="1488">
        <f t="shared" si="325"/>
        <v>0</v>
      </c>
      <c r="AI994" s="1488">
        <f t="shared" si="323"/>
        <v>0</v>
      </c>
      <c r="AJ994" s="1488">
        <f t="shared" si="326"/>
        <v>0</v>
      </c>
      <c r="AK994" s="1488">
        <f t="shared" si="327"/>
        <v>0</v>
      </c>
      <c r="AL994" s="1488">
        <f t="shared" si="324"/>
        <v>0</v>
      </c>
      <c r="AM994" s="1839"/>
    </row>
    <row r="995" spans="1:39" ht="11.25" hidden="1" customHeight="1" x14ac:dyDescent="0.2">
      <c r="A995" s="1429">
        <v>296</v>
      </c>
      <c r="B995" s="1049">
        <v>340</v>
      </c>
      <c r="C995" s="1487">
        <f>'НЗ 2-экз'!C988</f>
        <v>0</v>
      </c>
      <c r="D995" s="1487">
        <f>'НЗ 2-экз'!D988</f>
        <v>0</v>
      </c>
      <c r="E995" s="1487">
        <f>'НЗ 2-экз'!E988</f>
        <v>0</v>
      </c>
      <c r="F995" s="1487">
        <f>'НЗ 2-экз'!F988</f>
        <v>0</v>
      </c>
      <c r="G995" s="1487">
        <f>'НЗ 2-экз'!G988</f>
        <v>0</v>
      </c>
      <c r="H995" s="1487">
        <f>'НЗ 2-экз'!H988</f>
        <v>0</v>
      </c>
      <c r="I995" s="1487">
        <f>'НЗ 2-экз'!I988</f>
        <v>0</v>
      </c>
      <c r="J995" s="1487">
        <f>'НЗ 2-экз'!J988</f>
        <v>0</v>
      </c>
      <c r="K995" s="1487">
        <f>'НЗ 2-экз'!K988</f>
        <v>0</v>
      </c>
      <c r="L995" s="1487">
        <f>'НЗ 2-экз'!L988</f>
        <v>0</v>
      </c>
      <c r="M995" s="1487">
        <f>'НЗ 2-экз'!M988</f>
        <v>0</v>
      </c>
      <c r="N995" s="1487">
        <f>'НЗ 2-экз'!N988</f>
        <v>0</v>
      </c>
      <c r="O995" s="1487">
        <f>'НЗ 2-экз'!O988</f>
        <v>0</v>
      </c>
      <c r="P995" s="1487">
        <f>'НЗ 2-экз'!P988</f>
        <v>0</v>
      </c>
      <c r="Q995" s="1487">
        <f>'НЗ 2-экз'!Q988</f>
        <v>0</v>
      </c>
      <c r="R995" s="1487">
        <f>'НЗ 2-экз'!R988</f>
        <v>0</v>
      </c>
      <c r="S995" s="1487">
        <f>'НЗ 2-экз'!S988</f>
        <v>0</v>
      </c>
      <c r="T995" s="1487">
        <f>'НЗ 2-экз'!T988</f>
        <v>0</v>
      </c>
      <c r="U995" s="1487">
        <f>'НЗ 2-экз'!U988</f>
        <v>0</v>
      </c>
      <c r="V995" s="1487">
        <f>'НЗ 2-экз'!V988</f>
        <v>0</v>
      </c>
      <c r="W995" s="1487">
        <f>'НЗ 2-экз'!W988</f>
        <v>0</v>
      </c>
      <c r="X995" s="1487">
        <f>'НЗ 2-экз'!X988</f>
        <v>0</v>
      </c>
      <c r="Y995" s="1487">
        <f>'НЗ 2-экз'!Y988</f>
        <v>0</v>
      </c>
      <c r="Z995" s="1487">
        <f>'НЗ 2-экз'!Z988</f>
        <v>0</v>
      </c>
      <c r="AA995" s="1487">
        <f>'НЗ 2-экз'!AA988</f>
        <v>0</v>
      </c>
      <c r="AB995" s="1487">
        <f>'НЗ 2-экз'!AB988</f>
        <v>0</v>
      </c>
      <c r="AC995" s="1487">
        <f>'НЗ 2-экз'!AC988</f>
        <v>0</v>
      </c>
      <c r="AD995" s="1487">
        <f>'НЗ 2-экз'!AD988</f>
        <v>0</v>
      </c>
      <c r="AE995" s="1488"/>
      <c r="AF995" s="1488"/>
      <c r="AG995" s="1488">
        <f t="shared" si="322"/>
        <v>0</v>
      </c>
      <c r="AH995" s="1488">
        <f t="shared" si="325"/>
        <v>0</v>
      </c>
      <c r="AI995" s="1488">
        <f t="shared" si="323"/>
        <v>0</v>
      </c>
      <c r="AJ995" s="1488">
        <f t="shared" si="326"/>
        <v>0</v>
      </c>
      <c r="AK995" s="1488">
        <f t="shared" si="327"/>
        <v>0</v>
      </c>
      <c r="AL995" s="1488">
        <f t="shared" si="324"/>
        <v>0</v>
      </c>
      <c r="AM995" s="1839"/>
    </row>
    <row r="996" spans="1:39" ht="11.25" hidden="1" customHeight="1" x14ac:dyDescent="0.2">
      <c r="A996" s="1429">
        <v>296</v>
      </c>
      <c r="B996" s="1049">
        <v>360</v>
      </c>
      <c r="C996" s="1487">
        <f>'НЗ 2-экз'!C989</f>
        <v>0</v>
      </c>
      <c r="D996" s="1487">
        <f>'НЗ 2-экз'!D989</f>
        <v>0</v>
      </c>
      <c r="E996" s="1487">
        <f>'НЗ 2-экз'!E989</f>
        <v>0</v>
      </c>
      <c r="F996" s="1487">
        <f>'НЗ 2-экз'!F989</f>
        <v>0</v>
      </c>
      <c r="G996" s="1487">
        <f>'НЗ 2-экз'!G989</f>
        <v>0</v>
      </c>
      <c r="H996" s="1487">
        <f>'НЗ 2-экз'!H989</f>
        <v>0</v>
      </c>
      <c r="I996" s="1487">
        <f>'НЗ 2-экз'!I989</f>
        <v>0</v>
      </c>
      <c r="J996" s="1487">
        <f>'НЗ 2-экз'!J989</f>
        <v>0</v>
      </c>
      <c r="K996" s="1487">
        <f>'НЗ 2-экз'!K989</f>
        <v>0</v>
      </c>
      <c r="L996" s="1487">
        <f>'НЗ 2-экз'!L989</f>
        <v>0</v>
      </c>
      <c r="M996" s="1487">
        <f>'НЗ 2-экз'!M989</f>
        <v>0</v>
      </c>
      <c r="N996" s="1487">
        <f>'НЗ 2-экз'!N989</f>
        <v>0</v>
      </c>
      <c r="O996" s="1487">
        <f>'НЗ 2-экз'!O989</f>
        <v>0</v>
      </c>
      <c r="P996" s="1487">
        <f>'НЗ 2-экз'!P989</f>
        <v>0</v>
      </c>
      <c r="Q996" s="1487">
        <f>'НЗ 2-экз'!Q989</f>
        <v>0</v>
      </c>
      <c r="R996" s="1487">
        <f>'НЗ 2-экз'!R989</f>
        <v>0</v>
      </c>
      <c r="S996" s="1487">
        <f>'НЗ 2-экз'!S989</f>
        <v>0</v>
      </c>
      <c r="T996" s="1487">
        <f>'НЗ 2-экз'!T989</f>
        <v>0</v>
      </c>
      <c r="U996" s="1487">
        <f>'НЗ 2-экз'!U989</f>
        <v>0</v>
      </c>
      <c r="V996" s="1487">
        <f>'НЗ 2-экз'!V989</f>
        <v>0</v>
      </c>
      <c r="W996" s="1487">
        <f>'НЗ 2-экз'!W989</f>
        <v>0</v>
      </c>
      <c r="X996" s="1487">
        <f>'НЗ 2-экз'!X989</f>
        <v>0</v>
      </c>
      <c r="Y996" s="1487">
        <f>'НЗ 2-экз'!Y989</f>
        <v>0</v>
      </c>
      <c r="Z996" s="1487">
        <f>'НЗ 2-экз'!Z989</f>
        <v>0</v>
      </c>
      <c r="AA996" s="1487">
        <f>'НЗ 2-экз'!AA989</f>
        <v>0</v>
      </c>
      <c r="AB996" s="1487">
        <f>'НЗ 2-экз'!AB989</f>
        <v>0</v>
      </c>
      <c r="AC996" s="1487">
        <f>'НЗ 2-экз'!AC989</f>
        <v>0</v>
      </c>
      <c r="AD996" s="1487">
        <f>'НЗ 2-экз'!AD989</f>
        <v>0</v>
      </c>
      <c r="AE996" s="1488"/>
      <c r="AF996" s="1488"/>
      <c r="AG996" s="1488">
        <f t="shared" si="322"/>
        <v>0</v>
      </c>
      <c r="AH996" s="1488">
        <f t="shared" si="325"/>
        <v>0</v>
      </c>
      <c r="AI996" s="1488">
        <f t="shared" si="323"/>
        <v>0</v>
      </c>
      <c r="AJ996" s="1488">
        <f t="shared" si="326"/>
        <v>0</v>
      </c>
      <c r="AK996" s="1488">
        <f t="shared" si="327"/>
        <v>0</v>
      </c>
      <c r="AL996" s="1488">
        <f t="shared" si="324"/>
        <v>0</v>
      </c>
      <c r="AM996" s="1839"/>
    </row>
    <row r="997" spans="1:39" ht="11.25" hidden="1" customHeight="1" x14ac:dyDescent="0.2">
      <c r="A997" s="1429">
        <v>296</v>
      </c>
      <c r="B997" s="1049">
        <v>831</v>
      </c>
      <c r="C997" s="1487">
        <f>'НЗ 2-экз'!C990</f>
        <v>0</v>
      </c>
      <c r="D997" s="1487">
        <f>'НЗ 2-экз'!D990</f>
        <v>0</v>
      </c>
      <c r="E997" s="1487">
        <f>'НЗ 2-экз'!E990</f>
        <v>0</v>
      </c>
      <c r="F997" s="1487">
        <f>'НЗ 2-экз'!F990</f>
        <v>0</v>
      </c>
      <c r="G997" s="1487">
        <f>'НЗ 2-экз'!G990</f>
        <v>0</v>
      </c>
      <c r="H997" s="1487">
        <f>'НЗ 2-экз'!H990</f>
        <v>0</v>
      </c>
      <c r="I997" s="1487">
        <f>'НЗ 2-экз'!I990</f>
        <v>0</v>
      </c>
      <c r="J997" s="1487">
        <f>'НЗ 2-экз'!J990</f>
        <v>0</v>
      </c>
      <c r="K997" s="1487">
        <f>'НЗ 2-экз'!K990</f>
        <v>0</v>
      </c>
      <c r="L997" s="1487">
        <f>'НЗ 2-экз'!L990</f>
        <v>0</v>
      </c>
      <c r="M997" s="1487">
        <f>'НЗ 2-экз'!M990</f>
        <v>0</v>
      </c>
      <c r="N997" s="1487">
        <f>'НЗ 2-экз'!N990</f>
        <v>0</v>
      </c>
      <c r="O997" s="1487">
        <f>'НЗ 2-экз'!O990</f>
        <v>0</v>
      </c>
      <c r="P997" s="1487">
        <f>'НЗ 2-экз'!P990</f>
        <v>0</v>
      </c>
      <c r="Q997" s="1487">
        <f>'НЗ 2-экз'!Q990</f>
        <v>0</v>
      </c>
      <c r="R997" s="1487">
        <f>'НЗ 2-экз'!R990</f>
        <v>0</v>
      </c>
      <c r="S997" s="1487">
        <f>'НЗ 2-экз'!S990</f>
        <v>0</v>
      </c>
      <c r="T997" s="1487">
        <f>'НЗ 2-экз'!T990</f>
        <v>0</v>
      </c>
      <c r="U997" s="1487">
        <f>'НЗ 2-экз'!U990</f>
        <v>0</v>
      </c>
      <c r="V997" s="1487">
        <f>'НЗ 2-экз'!V990</f>
        <v>0</v>
      </c>
      <c r="W997" s="1487">
        <f>'НЗ 2-экз'!W990</f>
        <v>0</v>
      </c>
      <c r="X997" s="1487">
        <f>'НЗ 2-экз'!X990</f>
        <v>0</v>
      </c>
      <c r="Y997" s="1487">
        <f>'НЗ 2-экз'!Y990</f>
        <v>0</v>
      </c>
      <c r="Z997" s="1487">
        <f>'НЗ 2-экз'!Z990</f>
        <v>0</v>
      </c>
      <c r="AA997" s="1487">
        <f>'НЗ 2-экз'!AA990</f>
        <v>0</v>
      </c>
      <c r="AB997" s="1487">
        <f>'НЗ 2-экз'!AB990</f>
        <v>0</v>
      </c>
      <c r="AC997" s="1487">
        <f>'НЗ 2-экз'!AC990</f>
        <v>0</v>
      </c>
      <c r="AD997" s="1487">
        <f>'НЗ 2-экз'!AD990</f>
        <v>0</v>
      </c>
      <c r="AE997" s="1488"/>
      <c r="AF997" s="1488"/>
      <c r="AG997" s="1488">
        <f t="shared" si="322"/>
        <v>0</v>
      </c>
      <c r="AH997" s="1488">
        <f t="shared" si="325"/>
        <v>0</v>
      </c>
      <c r="AI997" s="1488">
        <f t="shared" si="323"/>
        <v>0</v>
      </c>
      <c r="AJ997" s="1488">
        <f t="shared" si="326"/>
        <v>0</v>
      </c>
      <c r="AK997" s="1488">
        <f t="shared" si="327"/>
        <v>0</v>
      </c>
      <c r="AL997" s="1488">
        <f t="shared" si="324"/>
        <v>0</v>
      </c>
      <c r="AM997" s="1839"/>
    </row>
    <row r="998" spans="1:39" ht="11.25" hidden="1" customHeight="1" x14ac:dyDescent="0.2">
      <c r="A998" s="1429">
        <v>296</v>
      </c>
      <c r="B998" s="1049">
        <v>853</v>
      </c>
      <c r="C998" s="1487">
        <f>'НЗ 2-экз'!C991</f>
        <v>0</v>
      </c>
      <c r="D998" s="1487">
        <f>'НЗ 2-экз'!D991</f>
        <v>0</v>
      </c>
      <c r="E998" s="1487">
        <f>'НЗ 2-экз'!E991</f>
        <v>0</v>
      </c>
      <c r="F998" s="1487">
        <f>'НЗ 2-экз'!F991</f>
        <v>0</v>
      </c>
      <c r="G998" s="1487">
        <f>'НЗ 2-экз'!G991</f>
        <v>0</v>
      </c>
      <c r="H998" s="1487">
        <f>'НЗ 2-экз'!H991</f>
        <v>0</v>
      </c>
      <c r="I998" s="1487">
        <f>'НЗ 2-экз'!I991</f>
        <v>0</v>
      </c>
      <c r="J998" s="1487">
        <f>'НЗ 2-экз'!J991</f>
        <v>0</v>
      </c>
      <c r="K998" s="1487">
        <f>'НЗ 2-экз'!K991</f>
        <v>0</v>
      </c>
      <c r="L998" s="1487">
        <f>'НЗ 2-экз'!L991</f>
        <v>0</v>
      </c>
      <c r="M998" s="1487">
        <f>'НЗ 2-экз'!M991</f>
        <v>0</v>
      </c>
      <c r="N998" s="1487">
        <f>'НЗ 2-экз'!N991</f>
        <v>0</v>
      </c>
      <c r="O998" s="1487">
        <f>'НЗ 2-экз'!O991</f>
        <v>0</v>
      </c>
      <c r="P998" s="1487">
        <f>'НЗ 2-экз'!P991</f>
        <v>0</v>
      </c>
      <c r="Q998" s="1487">
        <f>'НЗ 2-экз'!Q991</f>
        <v>0</v>
      </c>
      <c r="R998" s="1487">
        <f>'НЗ 2-экз'!R991</f>
        <v>0</v>
      </c>
      <c r="S998" s="1487">
        <f>'НЗ 2-экз'!S991</f>
        <v>0</v>
      </c>
      <c r="T998" s="1487">
        <f>'НЗ 2-экз'!T991</f>
        <v>0</v>
      </c>
      <c r="U998" s="1487">
        <f>'НЗ 2-экз'!U991</f>
        <v>0</v>
      </c>
      <c r="V998" s="1487">
        <f>'НЗ 2-экз'!V991</f>
        <v>0</v>
      </c>
      <c r="W998" s="1487">
        <f>'НЗ 2-экз'!W991</f>
        <v>0</v>
      </c>
      <c r="X998" s="1487">
        <f>'НЗ 2-экз'!X991</f>
        <v>0</v>
      </c>
      <c r="Y998" s="1487">
        <f>'НЗ 2-экз'!Y991</f>
        <v>0</v>
      </c>
      <c r="Z998" s="1487">
        <f>'НЗ 2-экз'!Z991</f>
        <v>0</v>
      </c>
      <c r="AA998" s="1487">
        <f>'НЗ 2-экз'!AA991</f>
        <v>0</v>
      </c>
      <c r="AB998" s="1487">
        <f>'НЗ 2-экз'!AB991</f>
        <v>0</v>
      </c>
      <c r="AC998" s="1487">
        <f>'НЗ 2-экз'!AC991</f>
        <v>0</v>
      </c>
      <c r="AD998" s="1487">
        <f>'НЗ 2-экз'!AD991</f>
        <v>0</v>
      </c>
      <c r="AE998" s="1488"/>
      <c r="AF998" s="1488"/>
      <c r="AG998" s="1488">
        <f t="shared" si="322"/>
        <v>0</v>
      </c>
      <c r="AH998" s="1488">
        <f t="shared" si="325"/>
        <v>0</v>
      </c>
      <c r="AI998" s="1488">
        <f t="shared" si="323"/>
        <v>0</v>
      </c>
      <c r="AJ998" s="1488">
        <f t="shared" si="326"/>
        <v>0</v>
      </c>
      <c r="AK998" s="1488">
        <f t="shared" si="327"/>
        <v>0</v>
      </c>
      <c r="AL998" s="1488">
        <f t="shared" si="324"/>
        <v>0</v>
      </c>
      <c r="AM998" s="1839"/>
    </row>
    <row r="999" spans="1:39" ht="11.25" hidden="1" customHeight="1" x14ac:dyDescent="0.2">
      <c r="A999" s="1425">
        <v>310</v>
      </c>
      <c r="B999" s="1057">
        <v>244</v>
      </c>
      <c r="C999" s="1487">
        <f>'НЗ 2-экз'!C992</f>
        <v>0</v>
      </c>
      <c r="D999" s="1487">
        <f>'НЗ 2-экз'!D992</f>
        <v>0</v>
      </c>
      <c r="E999" s="1487">
        <f>'НЗ 2-экз'!E992</f>
        <v>5000</v>
      </c>
      <c r="F999" s="1487">
        <f>'НЗ 2-экз'!F992</f>
        <v>0</v>
      </c>
      <c r="G999" s="1487">
        <f>'НЗ 2-экз'!G992</f>
        <v>0</v>
      </c>
      <c r="H999" s="1487">
        <f>'НЗ 2-экз'!H992</f>
        <v>0</v>
      </c>
      <c r="I999" s="1487">
        <f>'НЗ 2-экз'!I992</f>
        <v>0</v>
      </c>
      <c r="J999" s="1487">
        <f>'НЗ 2-экз'!J992</f>
        <v>0</v>
      </c>
      <c r="K999" s="1487">
        <f>'НЗ 2-экз'!K992</f>
        <v>0</v>
      </c>
      <c r="L999" s="1487">
        <f>'НЗ 2-экз'!L992</f>
        <v>0</v>
      </c>
      <c r="M999" s="1487">
        <f>'НЗ 2-экз'!M992</f>
        <v>0</v>
      </c>
      <c r="N999" s="1487">
        <f>'НЗ 2-экз'!N992</f>
        <v>0</v>
      </c>
      <c r="O999" s="1487">
        <f>'НЗ 2-экз'!O992</f>
        <v>0</v>
      </c>
      <c r="P999" s="1487">
        <f>'НЗ 2-экз'!P992</f>
        <v>0</v>
      </c>
      <c r="Q999" s="1487">
        <f>'НЗ 2-экз'!Q992</f>
        <v>0</v>
      </c>
      <c r="R999" s="1487">
        <f>'НЗ 2-экз'!R992</f>
        <v>0</v>
      </c>
      <c r="S999" s="1487">
        <f>'НЗ 2-экз'!S992</f>
        <v>5000</v>
      </c>
      <c r="T999" s="1487">
        <f>'НЗ 2-экз'!T992</f>
        <v>0</v>
      </c>
      <c r="U999" s="1487">
        <f>'НЗ 2-экз'!U992</f>
        <v>0</v>
      </c>
      <c r="V999" s="1487">
        <f>'НЗ 2-экз'!V992</f>
        <v>0</v>
      </c>
      <c r="W999" s="1487">
        <f>'НЗ 2-экз'!W992</f>
        <v>0</v>
      </c>
      <c r="X999" s="1487">
        <f>'НЗ 2-экз'!X992</f>
        <v>5000</v>
      </c>
      <c r="Y999" s="1487">
        <f>'НЗ 2-экз'!Y992</f>
        <v>0</v>
      </c>
      <c r="Z999" s="1487">
        <f>'НЗ 2-экз'!Z992</f>
        <v>0</v>
      </c>
      <c r="AA999" s="1487">
        <f>'НЗ 2-экз'!AA992</f>
        <v>0</v>
      </c>
      <c r="AB999" s="1487">
        <f>'НЗ 2-экз'!AB992</f>
        <v>0</v>
      </c>
      <c r="AC999" s="1487">
        <f>'НЗ 2-экз'!AC992</f>
        <v>0</v>
      </c>
      <c r="AD999" s="1487">
        <f>'НЗ 2-экз'!AD992</f>
        <v>0</v>
      </c>
      <c r="AE999" s="1488"/>
      <c r="AF999" s="1488"/>
      <c r="AG999" s="1488">
        <f t="shared" si="322"/>
        <v>0</v>
      </c>
      <c r="AH999" s="1488">
        <f t="shared" si="325"/>
        <v>0</v>
      </c>
      <c r="AI999" s="1488">
        <f t="shared" si="323"/>
        <v>0</v>
      </c>
      <c r="AJ999" s="1488">
        <f t="shared" si="326"/>
        <v>0</v>
      </c>
      <c r="AK999" s="1488">
        <f t="shared" si="327"/>
        <v>0</v>
      </c>
      <c r="AL999" s="1488">
        <f t="shared" si="324"/>
        <v>5000</v>
      </c>
      <c r="AM999" s="1839"/>
    </row>
    <row r="1000" spans="1:39" ht="11.25" hidden="1" customHeight="1" x14ac:dyDescent="0.2">
      <c r="A1000" s="1430">
        <v>320</v>
      </c>
      <c r="B1000" s="1045">
        <v>244</v>
      </c>
      <c r="C1000" s="1487">
        <f>'НЗ 2-экз'!C993</f>
        <v>0</v>
      </c>
      <c r="D1000" s="1487">
        <f>'НЗ 2-экз'!D993</f>
        <v>0</v>
      </c>
      <c r="E1000" s="1487">
        <f>'НЗ 2-экз'!E993</f>
        <v>0</v>
      </c>
      <c r="F1000" s="1487">
        <f>'НЗ 2-экз'!F993</f>
        <v>0</v>
      </c>
      <c r="G1000" s="1487">
        <f>'НЗ 2-экз'!G993</f>
        <v>0</v>
      </c>
      <c r="H1000" s="1487">
        <f>'НЗ 2-экз'!H993</f>
        <v>0</v>
      </c>
      <c r="I1000" s="1487">
        <f>'НЗ 2-экз'!I993</f>
        <v>0</v>
      </c>
      <c r="J1000" s="1487">
        <f>'НЗ 2-экз'!J993</f>
        <v>0</v>
      </c>
      <c r="K1000" s="1487">
        <f>'НЗ 2-экз'!K993</f>
        <v>0</v>
      </c>
      <c r="L1000" s="1487">
        <f>'НЗ 2-экз'!L993</f>
        <v>0</v>
      </c>
      <c r="M1000" s="1487">
        <f>'НЗ 2-экз'!M993</f>
        <v>0</v>
      </c>
      <c r="N1000" s="1487">
        <f>'НЗ 2-экз'!N993</f>
        <v>0</v>
      </c>
      <c r="O1000" s="1487">
        <f>'НЗ 2-экз'!O993</f>
        <v>0</v>
      </c>
      <c r="P1000" s="1487">
        <f>'НЗ 2-экз'!P993</f>
        <v>0</v>
      </c>
      <c r="Q1000" s="1487">
        <f>'НЗ 2-экз'!Q993</f>
        <v>0</v>
      </c>
      <c r="R1000" s="1487">
        <f>'НЗ 2-экз'!R993</f>
        <v>0</v>
      </c>
      <c r="S1000" s="1487">
        <f>'НЗ 2-экз'!S993</f>
        <v>0</v>
      </c>
      <c r="T1000" s="1487">
        <f>'НЗ 2-экз'!T993</f>
        <v>0</v>
      </c>
      <c r="U1000" s="1487">
        <f>'НЗ 2-экз'!U993</f>
        <v>0</v>
      </c>
      <c r="V1000" s="1487">
        <f>'НЗ 2-экз'!V993</f>
        <v>0</v>
      </c>
      <c r="W1000" s="1487">
        <f>'НЗ 2-экз'!W993</f>
        <v>0</v>
      </c>
      <c r="X1000" s="1487">
        <f>'НЗ 2-экз'!X993</f>
        <v>0</v>
      </c>
      <c r="Y1000" s="1487">
        <f>'НЗ 2-экз'!Y993</f>
        <v>0</v>
      </c>
      <c r="Z1000" s="1487">
        <f>'НЗ 2-экз'!Z993</f>
        <v>0</v>
      </c>
      <c r="AA1000" s="1487">
        <f>'НЗ 2-экз'!AA993</f>
        <v>0</v>
      </c>
      <c r="AB1000" s="1487">
        <f>'НЗ 2-экз'!AB993</f>
        <v>0</v>
      </c>
      <c r="AC1000" s="1487">
        <f>'НЗ 2-экз'!AC993</f>
        <v>0</v>
      </c>
      <c r="AD1000" s="1487">
        <f>'НЗ 2-экз'!AD993</f>
        <v>0</v>
      </c>
      <c r="AE1000" s="1488"/>
      <c r="AF1000" s="1488"/>
      <c r="AG1000" s="1488">
        <f t="shared" si="322"/>
        <v>0</v>
      </c>
      <c r="AH1000" s="1488">
        <f t="shared" si="325"/>
        <v>0</v>
      </c>
      <c r="AI1000" s="1488">
        <f t="shared" si="323"/>
        <v>0</v>
      </c>
      <c r="AJ1000" s="1488">
        <f t="shared" si="326"/>
        <v>0</v>
      </c>
      <c r="AK1000" s="1488">
        <f t="shared" si="327"/>
        <v>0</v>
      </c>
      <c r="AL1000" s="1488">
        <f t="shared" si="324"/>
        <v>0</v>
      </c>
      <c r="AM1000" s="1839"/>
    </row>
    <row r="1001" spans="1:39" ht="11.25" hidden="1" customHeight="1" x14ac:dyDescent="0.2">
      <c r="A1001" s="1425">
        <v>340</v>
      </c>
      <c r="B1001" s="1057">
        <v>244</v>
      </c>
      <c r="C1001" s="1487">
        <f>'НЗ 2-экз'!C994</f>
        <v>0</v>
      </c>
      <c r="D1001" s="1487">
        <f>'НЗ 2-экз'!D994</f>
        <v>0</v>
      </c>
      <c r="E1001" s="1487">
        <f>'НЗ 2-экз'!E994</f>
        <v>0</v>
      </c>
      <c r="F1001" s="1487">
        <f>'НЗ 2-экз'!F994</f>
        <v>0</v>
      </c>
      <c r="G1001" s="1487">
        <f>'НЗ 2-экз'!G994</f>
        <v>0</v>
      </c>
      <c r="H1001" s="1487">
        <f>'НЗ 2-экз'!H994</f>
        <v>0</v>
      </c>
      <c r="I1001" s="1487">
        <f>'НЗ 2-экз'!I994</f>
        <v>0</v>
      </c>
      <c r="J1001" s="1487">
        <f>'НЗ 2-экз'!J994</f>
        <v>0</v>
      </c>
      <c r="K1001" s="1487">
        <f>'НЗ 2-экз'!K994</f>
        <v>0</v>
      </c>
      <c r="L1001" s="1487">
        <f>'НЗ 2-экз'!L994</f>
        <v>0</v>
      </c>
      <c r="M1001" s="1487">
        <f>'НЗ 2-экз'!M994</f>
        <v>0</v>
      </c>
      <c r="N1001" s="1487">
        <f>'НЗ 2-экз'!N994</f>
        <v>0</v>
      </c>
      <c r="O1001" s="1487">
        <f>'НЗ 2-экз'!O994</f>
        <v>0</v>
      </c>
      <c r="P1001" s="1487">
        <f>'НЗ 2-экз'!P994</f>
        <v>0</v>
      </c>
      <c r="Q1001" s="1487">
        <f>'НЗ 2-экз'!Q994</f>
        <v>0</v>
      </c>
      <c r="R1001" s="1487">
        <f>'НЗ 2-экз'!R994</f>
        <v>0</v>
      </c>
      <c r="S1001" s="1487">
        <f>'НЗ 2-экз'!S994</f>
        <v>0</v>
      </c>
      <c r="T1001" s="1487">
        <f>'НЗ 2-экз'!T994</f>
        <v>0</v>
      </c>
      <c r="U1001" s="1487">
        <f>'НЗ 2-экз'!U994</f>
        <v>0</v>
      </c>
      <c r="V1001" s="1487">
        <f>'НЗ 2-экз'!V994</f>
        <v>0</v>
      </c>
      <c r="W1001" s="1487">
        <f>'НЗ 2-экз'!W994</f>
        <v>0</v>
      </c>
      <c r="X1001" s="1487">
        <f>'НЗ 2-экз'!X994</f>
        <v>0</v>
      </c>
      <c r="Y1001" s="1487">
        <f>'НЗ 2-экз'!Y994</f>
        <v>0</v>
      </c>
      <c r="Z1001" s="1487">
        <f>'НЗ 2-экз'!Z994</f>
        <v>0</v>
      </c>
      <c r="AA1001" s="1487">
        <f>'НЗ 2-экз'!AA994</f>
        <v>0</v>
      </c>
      <c r="AB1001" s="1487">
        <f>'НЗ 2-экз'!AB994</f>
        <v>0</v>
      </c>
      <c r="AC1001" s="1487">
        <f>'НЗ 2-экз'!AC994</f>
        <v>0</v>
      </c>
      <c r="AD1001" s="1487">
        <f>'НЗ 2-экз'!AD994</f>
        <v>0</v>
      </c>
      <c r="AE1001" s="1488"/>
      <c r="AF1001" s="1488"/>
      <c r="AG1001" s="1488">
        <f t="shared" si="322"/>
        <v>0</v>
      </c>
      <c r="AH1001" s="1488">
        <f t="shared" si="325"/>
        <v>0</v>
      </c>
      <c r="AI1001" s="1488">
        <f t="shared" si="323"/>
        <v>0</v>
      </c>
      <c r="AJ1001" s="1488">
        <f t="shared" si="326"/>
        <v>0</v>
      </c>
      <c r="AK1001" s="1488">
        <f t="shared" si="327"/>
        <v>0</v>
      </c>
      <c r="AL1001" s="1488">
        <f t="shared" si="324"/>
        <v>0</v>
      </c>
      <c r="AM1001" s="1839"/>
    </row>
    <row r="1002" spans="1:39" ht="11.25" hidden="1" customHeight="1" x14ac:dyDescent="0.2">
      <c r="A1002" s="1425">
        <v>341</v>
      </c>
      <c r="B1002" s="1057">
        <v>244</v>
      </c>
      <c r="C1002" s="1487">
        <f>'НЗ 2-экз'!C995</f>
        <v>0</v>
      </c>
      <c r="D1002" s="1487">
        <f>'НЗ 2-экз'!D995</f>
        <v>0</v>
      </c>
      <c r="E1002" s="1487">
        <f>'НЗ 2-экз'!E995</f>
        <v>0</v>
      </c>
      <c r="F1002" s="1487">
        <f>'НЗ 2-экз'!F995</f>
        <v>0</v>
      </c>
      <c r="G1002" s="1487">
        <f>'НЗ 2-экз'!G995</f>
        <v>0</v>
      </c>
      <c r="H1002" s="1487">
        <f>'НЗ 2-экз'!H995</f>
        <v>0</v>
      </c>
      <c r="I1002" s="1487">
        <f>'НЗ 2-экз'!I995</f>
        <v>0</v>
      </c>
      <c r="J1002" s="1487">
        <f>'НЗ 2-экз'!J995</f>
        <v>0</v>
      </c>
      <c r="K1002" s="1487">
        <f>'НЗ 2-экз'!K995</f>
        <v>0</v>
      </c>
      <c r="L1002" s="1487">
        <f>'НЗ 2-экз'!L995</f>
        <v>0</v>
      </c>
      <c r="M1002" s="1487">
        <f>'НЗ 2-экз'!M995</f>
        <v>0</v>
      </c>
      <c r="N1002" s="1487">
        <f>'НЗ 2-экз'!N995</f>
        <v>0</v>
      </c>
      <c r="O1002" s="1487">
        <f>'НЗ 2-экз'!O995</f>
        <v>0</v>
      </c>
      <c r="P1002" s="1487">
        <f>'НЗ 2-экз'!P995</f>
        <v>0</v>
      </c>
      <c r="Q1002" s="1487">
        <f>'НЗ 2-экз'!Q995</f>
        <v>0</v>
      </c>
      <c r="R1002" s="1487">
        <f>'НЗ 2-экз'!R995</f>
        <v>0</v>
      </c>
      <c r="S1002" s="1487">
        <f>'НЗ 2-экз'!S995</f>
        <v>0</v>
      </c>
      <c r="T1002" s="1487">
        <f>'НЗ 2-экз'!T995</f>
        <v>0</v>
      </c>
      <c r="U1002" s="1487">
        <f>'НЗ 2-экз'!U995</f>
        <v>0</v>
      </c>
      <c r="V1002" s="1487">
        <f>'НЗ 2-экз'!V995</f>
        <v>0</v>
      </c>
      <c r="W1002" s="1487">
        <f>'НЗ 2-экз'!W995</f>
        <v>0</v>
      </c>
      <c r="X1002" s="1487">
        <f>'НЗ 2-экз'!X995</f>
        <v>0</v>
      </c>
      <c r="Y1002" s="1487">
        <f>'НЗ 2-экз'!Y995</f>
        <v>0</v>
      </c>
      <c r="Z1002" s="1487">
        <f>'НЗ 2-экз'!Z995</f>
        <v>0</v>
      </c>
      <c r="AA1002" s="1487">
        <f>'НЗ 2-экз'!AA995</f>
        <v>0</v>
      </c>
      <c r="AB1002" s="1487">
        <f>'НЗ 2-экз'!AB995</f>
        <v>0</v>
      </c>
      <c r="AC1002" s="1487">
        <f>'НЗ 2-экз'!AC995</f>
        <v>0</v>
      </c>
      <c r="AD1002" s="1487">
        <f>'НЗ 2-экз'!AD995</f>
        <v>0</v>
      </c>
      <c r="AE1002" s="1488"/>
      <c r="AF1002" s="1488"/>
      <c r="AG1002" s="1488">
        <f t="shared" si="322"/>
        <v>0</v>
      </c>
      <c r="AH1002" s="1488">
        <f t="shared" si="325"/>
        <v>0</v>
      </c>
      <c r="AI1002" s="1488">
        <f t="shared" si="323"/>
        <v>0</v>
      </c>
      <c r="AJ1002" s="1488">
        <f t="shared" si="326"/>
        <v>0</v>
      </c>
      <c r="AK1002" s="1488">
        <f t="shared" si="327"/>
        <v>0</v>
      </c>
      <c r="AL1002" s="1488">
        <f t="shared" si="324"/>
        <v>0</v>
      </c>
      <c r="AM1002" s="1839"/>
    </row>
    <row r="1003" spans="1:39" ht="11.25" hidden="1" customHeight="1" x14ac:dyDescent="0.2">
      <c r="A1003" s="1425">
        <v>342</v>
      </c>
      <c r="B1003" s="1057">
        <v>244</v>
      </c>
      <c r="C1003" s="1487">
        <f>'НЗ 2-экз'!C996</f>
        <v>0</v>
      </c>
      <c r="D1003" s="1487">
        <f>'НЗ 2-экз'!D996</f>
        <v>0</v>
      </c>
      <c r="E1003" s="1487">
        <f>'НЗ 2-экз'!E996</f>
        <v>0</v>
      </c>
      <c r="F1003" s="1487">
        <f>'НЗ 2-экз'!F996</f>
        <v>0</v>
      </c>
      <c r="G1003" s="1487">
        <f>'НЗ 2-экз'!G996</f>
        <v>0</v>
      </c>
      <c r="H1003" s="1487">
        <f>'НЗ 2-экз'!H996</f>
        <v>0</v>
      </c>
      <c r="I1003" s="1487">
        <f>'НЗ 2-экз'!I996</f>
        <v>0</v>
      </c>
      <c r="J1003" s="1487">
        <f>'НЗ 2-экз'!J996</f>
        <v>0</v>
      </c>
      <c r="K1003" s="1487">
        <f>'НЗ 2-экз'!K996</f>
        <v>0</v>
      </c>
      <c r="L1003" s="1487">
        <f>'НЗ 2-экз'!L996</f>
        <v>0</v>
      </c>
      <c r="M1003" s="1487">
        <f>'НЗ 2-экз'!M996</f>
        <v>0</v>
      </c>
      <c r="N1003" s="1487">
        <f>'НЗ 2-экз'!N996</f>
        <v>0</v>
      </c>
      <c r="O1003" s="1487">
        <f>'НЗ 2-экз'!O996</f>
        <v>0</v>
      </c>
      <c r="P1003" s="1487">
        <f>'НЗ 2-экз'!P996</f>
        <v>0</v>
      </c>
      <c r="Q1003" s="1487">
        <f>'НЗ 2-экз'!Q996</f>
        <v>0</v>
      </c>
      <c r="R1003" s="1487">
        <f>'НЗ 2-экз'!R996</f>
        <v>0</v>
      </c>
      <c r="S1003" s="1487">
        <f>'НЗ 2-экз'!S996</f>
        <v>0</v>
      </c>
      <c r="T1003" s="1487">
        <f>'НЗ 2-экз'!T996</f>
        <v>0</v>
      </c>
      <c r="U1003" s="1487">
        <f>'НЗ 2-экз'!U996</f>
        <v>0</v>
      </c>
      <c r="V1003" s="1487">
        <f>'НЗ 2-экз'!V996</f>
        <v>0</v>
      </c>
      <c r="W1003" s="1487">
        <f>'НЗ 2-экз'!W996</f>
        <v>0</v>
      </c>
      <c r="X1003" s="1487">
        <f>'НЗ 2-экз'!X996</f>
        <v>0</v>
      </c>
      <c r="Y1003" s="1487">
        <f>'НЗ 2-экз'!Y996</f>
        <v>0</v>
      </c>
      <c r="Z1003" s="1487">
        <f>'НЗ 2-экз'!Z996</f>
        <v>0</v>
      </c>
      <c r="AA1003" s="1487">
        <f>'НЗ 2-экз'!AA996</f>
        <v>0</v>
      </c>
      <c r="AB1003" s="1487">
        <f>'НЗ 2-экз'!AB996</f>
        <v>0</v>
      </c>
      <c r="AC1003" s="1487">
        <f>'НЗ 2-экз'!AC996</f>
        <v>0</v>
      </c>
      <c r="AD1003" s="1487">
        <f>'НЗ 2-экз'!AD996</f>
        <v>0</v>
      </c>
      <c r="AE1003" s="1488"/>
      <c r="AF1003" s="1488"/>
      <c r="AG1003" s="1488">
        <f t="shared" si="322"/>
        <v>0</v>
      </c>
      <c r="AH1003" s="1488">
        <f t="shared" si="325"/>
        <v>0</v>
      </c>
      <c r="AI1003" s="1488">
        <f t="shared" si="323"/>
        <v>0</v>
      </c>
      <c r="AJ1003" s="1488">
        <f t="shared" si="326"/>
        <v>0</v>
      </c>
      <c r="AK1003" s="1488">
        <f t="shared" si="327"/>
        <v>0</v>
      </c>
      <c r="AL1003" s="1488">
        <f t="shared" si="324"/>
        <v>0</v>
      </c>
      <c r="AM1003" s="1839"/>
    </row>
    <row r="1004" spans="1:39" ht="11.25" hidden="1" customHeight="1" x14ac:dyDescent="0.2">
      <c r="A1004" s="1425">
        <v>343</v>
      </c>
      <c r="B1004" s="1057">
        <v>244</v>
      </c>
      <c r="C1004" s="1487">
        <f>'НЗ 2-экз'!C997</f>
        <v>0</v>
      </c>
      <c r="D1004" s="1487">
        <f>'НЗ 2-экз'!D997</f>
        <v>0</v>
      </c>
      <c r="E1004" s="1487">
        <f>'НЗ 2-экз'!E997</f>
        <v>0</v>
      </c>
      <c r="F1004" s="1487">
        <f>'НЗ 2-экз'!F997</f>
        <v>0</v>
      </c>
      <c r="G1004" s="1487">
        <f>'НЗ 2-экз'!G997</f>
        <v>0</v>
      </c>
      <c r="H1004" s="1487">
        <f>'НЗ 2-экз'!H997</f>
        <v>0</v>
      </c>
      <c r="I1004" s="1487">
        <f>'НЗ 2-экз'!I997</f>
        <v>0</v>
      </c>
      <c r="J1004" s="1487">
        <f>'НЗ 2-экз'!J997</f>
        <v>0</v>
      </c>
      <c r="K1004" s="1487">
        <f>'НЗ 2-экз'!K997</f>
        <v>0</v>
      </c>
      <c r="L1004" s="1487">
        <f>'НЗ 2-экз'!L997</f>
        <v>0</v>
      </c>
      <c r="M1004" s="1487">
        <f>'НЗ 2-экз'!M997</f>
        <v>0</v>
      </c>
      <c r="N1004" s="1487">
        <f>'НЗ 2-экз'!N997</f>
        <v>0</v>
      </c>
      <c r="O1004" s="1487">
        <f>'НЗ 2-экз'!O997</f>
        <v>0</v>
      </c>
      <c r="P1004" s="1487">
        <f>'НЗ 2-экз'!P997</f>
        <v>0</v>
      </c>
      <c r="Q1004" s="1487">
        <f>'НЗ 2-экз'!Q997</f>
        <v>0</v>
      </c>
      <c r="R1004" s="1487">
        <f>'НЗ 2-экз'!R997</f>
        <v>0</v>
      </c>
      <c r="S1004" s="1487">
        <f>'НЗ 2-экз'!S997</f>
        <v>0</v>
      </c>
      <c r="T1004" s="1487">
        <f>'НЗ 2-экз'!T997</f>
        <v>0</v>
      </c>
      <c r="U1004" s="1487">
        <f>'НЗ 2-экз'!U997</f>
        <v>0</v>
      </c>
      <c r="V1004" s="1487">
        <f>'НЗ 2-экз'!V997</f>
        <v>0</v>
      </c>
      <c r="W1004" s="1487">
        <f>'НЗ 2-экз'!W997</f>
        <v>0</v>
      </c>
      <c r="X1004" s="1487">
        <f>'НЗ 2-экз'!X997</f>
        <v>0</v>
      </c>
      <c r="Y1004" s="1487">
        <f>'НЗ 2-экз'!Y997</f>
        <v>0</v>
      </c>
      <c r="Z1004" s="1487">
        <f>'НЗ 2-экз'!Z997</f>
        <v>0</v>
      </c>
      <c r="AA1004" s="1487">
        <f>'НЗ 2-экз'!AA997</f>
        <v>0</v>
      </c>
      <c r="AB1004" s="1487">
        <f>'НЗ 2-экз'!AB997</f>
        <v>0</v>
      </c>
      <c r="AC1004" s="1487">
        <f>'НЗ 2-экз'!AC997</f>
        <v>0</v>
      </c>
      <c r="AD1004" s="1487">
        <f>'НЗ 2-экз'!AD997</f>
        <v>0</v>
      </c>
      <c r="AE1004" s="1488"/>
      <c r="AF1004" s="1488"/>
      <c r="AG1004" s="1488">
        <f t="shared" si="322"/>
        <v>0</v>
      </c>
      <c r="AH1004" s="1488">
        <f t="shared" si="325"/>
        <v>0</v>
      </c>
      <c r="AI1004" s="1488">
        <f t="shared" si="323"/>
        <v>0</v>
      </c>
      <c r="AJ1004" s="1488">
        <f t="shared" si="326"/>
        <v>0</v>
      </c>
      <c r="AK1004" s="1488">
        <f t="shared" si="327"/>
        <v>0</v>
      </c>
      <c r="AL1004" s="1488">
        <f t="shared" si="324"/>
        <v>0</v>
      </c>
      <c r="AM1004" s="1839"/>
    </row>
    <row r="1005" spans="1:39" ht="11.25" hidden="1" customHeight="1" x14ac:dyDescent="0.2">
      <c r="A1005" s="1425">
        <v>344</v>
      </c>
      <c r="B1005" s="1057">
        <v>244</v>
      </c>
      <c r="C1005" s="1487">
        <f>'НЗ 2-экз'!C998</f>
        <v>0</v>
      </c>
      <c r="D1005" s="1487">
        <f>'НЗ 2-экз'!D998</f>
        <v>0</v>
      </c>
      <c r="E1005" s="1487">
        <f>'НЗ 2-экз'!E998</f>
        <v>5000</v>
      </c>
      <c r="F1005" s="1487">
        <f>'НЗ 2-экз'!F998</f>
        <v>5000</v>
      </c>
      <c r="G1005" s="1487">
        <f>'НЗ 2-экз'!G998</f>
        <v>0</v>
      </c>
      <c r="H1005" s="1487">
        <f>'НЗ 2-экз'!H998</f>
        <v>0</v>
      </c>
      <c r="I1005" s="1487">
        <f>'НЗ 2-экз'!I998</f>
        <v>0</v>
      </c>
      <c r="J1005" s="1487">
        <f>'НЗ 2-экз'!J998</f>
        <v>0</v>
      </c>
      <c r="K1005" s="1487">
        <f>'НЗ 2-экз'!K998</f>
        <v>0</v>
      </c>
      <c r="L1005" s="1487">
        <f>'НЗ 2-экз'!L998</f>
        <v>0</v>
      </c>
      <c r="M1005" s="1487">
        <f>'НЗ 2-экз'!M998</f>
        <v>0</v>
      </c>
      <c r="N1005" s="1487">
        <f>'НЗ 2-экз'!N998</f>
        <v>0</v>
      </c>
      <c r="O1005" s="1487">
        <f>'НЗ 2-экз'!O998</f>
        <v>0</v>
      </c>
      <c r="P1005" s="1487">
        <f>'НЗ 2-экз'!P998</f>
        <v>0</v>
      </c>
      <c r="Q1005" s="1487">
        <f>'НЗ 2-экз'!Q998</f>
        <v>0</v>
      </c>
      <c r="R1005" s="1487">
        <f>'НЗ 2-экз'!R998</f>
        <v>0</v>
      </c>
      <c r="S1005" s="1487">
        <f>'НЗ 2-экз'!S998</f>
        <v>5000</v>
      </c>
      <c r="T1005" s="1487">
        <f>'НЗ 2-экз'!T998</f>
        <v>5000</v>
      </c>
      <c r="U1005" s="1487">
        <f>'НЗ 2-экз'!U998</f>
        <v>0</v>
      </c>
      <c r="V1005" s="1487">
        <f>'НЗ 2-экз'!V998</f>
        <v>0</v>
      </c>
      <c r="W1005" s="1487">
        <f>'НЗ 2-экз'!W998</f>
        <v>0</v>
      </c>
      <c r="X1005" s="1487">
        <f>'НЗ 2-экз'!X998</f>
        <v>10000</v>
      </c>
      <c r="Y1005" s="1487">
        <f>'НЗ 2-экз'!Y998</f>
        <v>0</v>
      </c>
      <c r="Z1005" s="1487">
        <f>'НЗ 2-экз'!Z998</f>
        <v>0</v>
      </c>
      <c r="AA1005" s="1487">
        <f>'НЗ 2-экз'!AA998</f>
        <v>0</v>
      </c>
      <c r="AB1005" s="1487">
        <f>'НЗ 2-экз'!AB998</f>
        <v>0</v>
      </c>
      <c r="AC1005" s="1487">
        <f>'НЗ 2-экз'!AC998</f>
        <v>0</v>
      </c>
      <c r="AD1005" s="1487">
        <f>'НЗ 2-экз'!AD998</f>
        <v>0</v>
      </c>
      <c r="AE1005" s="1488"/>
      <c r="AF1005" s="1488"/>
      <c r="AG1005" s="1488">
        <f t="shared" si="322"/>
        <v>0</v>
      </c>
      <c r="AH1005" s="1488">
        <f t="shared" si="325"/>
        <v>0</v>
      </c>
      <c r="AI1005" s="1488">
        <f t="shared" si="323"/>
        <v>0</v>
      </c>
      <c r="AJ1005" s="1488">
        <f t="shared" si="326"/>
        <v>0</v>
      </c>
      <c r="AK1005" s="1488">
        <f t="shared" si="327"/>
        <v>0</v>
      </c>
      <c r="AL1005" s="1488">
        <f t="shared" si="324"/>
        <v>10000</v>
      </c>
      <c r="AM1005" s="1839"/>
    </row>
    <row r="1006" spans="1:39" ht="11.25" hidden="1" customHeight="1" x14ac:dyDescent="0.2">
      <c r="A1006" s="1425">
        <v>345</v>
      </c>
      <c r="B1006" s="1057">
        <v>244</v>
      </c>
      <c r="C1006" s="1487">
        <f>'НЗ 2-экз'!C999</f>
        <v>0</v>
      </c>
      <c r="D1006" s="1487">
        <f>'НЗ 2-экз'!D999</f>
        <v>0</v>
      </c>
      <c r="E1006" s="1487">
        <f>'НЗ 2-экз'!E999</f>
        <v>0</v>
      </c>
      <c r="F1006" s="1487">
        <f>'НЗ 2-экз'!F999</f>
        <v>0</v>
      </c>
      <c r="G1006" s="1487">
        <f>'НЗ 2-экз'!G999</f>
        <v>0</v>
      </c>
      <c r="H1006" s="1487">
        <f>'НЗ 2-экз'!H999</f>
        <v>0</v>
      </c>
      <c r="I1006" s="1487">
        <f>'НЗ 2-экз'!I999</f>
        <v>0</v>
      </c>
      <c r="J1006" s="1487">
        <f>'НЗ 2-экз'!J999</f>
        <v>0</v>
      </c>
      <c r="K1006" s="1487">
        <f>'НЗ 2-экз'!K999</f>
        <v>0</v>
      </c>
      <c r="L1006" s="1487">
        <f>'НЗ 2-экз'!L999</f>
        <v>0</v>
      </c>
      <c r="M1006" s="1487">
        <f>'НЗ 2-экз'!M999</f>
        <v>0</v>
      </c>
      <c r="N1006" s="1487">
        <f>'НЗ 2-экз'!N999</f>
        <v>0</v>
      </c>
      <c r="O1006" s="1487">
        <f>'НЗ 2-экз'!O999</f>
        <v>0</v>
      </c>
      <c r="P1006" s="1487">
        <f>'НЗ 2-экз'!P999</f>
        <v>0</v>
      </c>
      <c r="Q1006" s="1487">
        <f>'НЗ 2-экз'!Q999</f>
        <v>0</v>
      </c>
      <c r="R1006" s="1487">
        <f>'НЗ 2-экз'!R999</f>
        <v>0</v>
      </c>
      <c r="S1006" s="1487">
        <f>'НЗ 2-экз'!S999</f>
        <v>0</v>
      </c>
      <c r="T1006" s="1487">
        <f>'НЗ 2-экз'!T999</f>
        <v>0</v>
      </c>
      <c r="U1006" s="1487">
        <f>'НЗ 2-экз'!U999</f>
        <v>0</v>
      </c>
      <c r="V1006" s="1487">
        <f>'НЗ 2-экз'!V999</f>
        <v>0</v>
      </c>
      <c r="W1006" s="1487">
        <f>'НЗ 2-экз'!W999</f>
        <v>0</v>
      </c>
      <c r="X1006" s="1487">
        <f>'НЗ 2-экз'!X999</f>
        <v>0</v>
      </c>
      <c r="Y1006" s="1487">
        <f>'НЗ 2-экз'!Y999</f>
        <v>0</v>
      </c>
      <c r="Z1006" s="1487">
        <f>'НЗ 2-экз'!Z999</f>
        <v>0</v>
      </c>
      <c r="AA1006" s="1487">
        <f>'НЗ 2-экз'!AA999</f>
        <v>0</v>
      </c>
      <c r="AB1006" s="1487">
        <f>'НЗ 2-экз'!AB999</f>
        <v>0</v>
      </c>
      <c r="AC1006" s="1487">
        <f>'НЗ 2-экз'!AC999</f>
        <v>0</v>
      </c>
      <c r="AD1006" s="1487">
        <f>'НЗ 2-экз'!AD999</f>
        <v>0</v>
      </c>
      <c r="AE1006" s="1488"/>
      <c r="AF1006" s="1488"/>
      <c r="AG1006" s="1488">
        <f t="shared" si="322"/>
        <v>0</v>
      </c>
      <c r="AH1006" s="1488">
        <f t="shared" si="325"/>
        <v>0</v>
      </c>
      <c r="AI1006" s="1488">
        <f t="shared" si="323"/>
        <v>0</v>
      </c>
      <c r="AJ1006" s="1488">
        <f t="shared" si="326"/>
        <v>0</v>
      </c>
      <c r="AK1006" s="1488">
        <f t="shared" si="327"/>
        <v>0</v>
      </c>
      <c r="AL1006" s="1488">
        <f t="shared" si="324"/>
        <v>0</v>
      </c>
      <c r="AM1006" s="1839"/>
    </row>
    <row r="1007" spans="1:39" ht="11.25" hidden="1" customHeight="1" x14ac:dyDescent="0.2">
      <c r="A1007" s="1425">
        <v>346</v>
      </c>
      <c r="B1007" s="1057">
        <v>244</v>
      </c>
      <c r="C1007" s="1487">
        <f>'НЗ 2-экз'!C1000</f>
        <v>0</v>
      </c>
      <c r="D1007" s="1487">
        <f>'НЗ 2-экз'!D1000</f>
        <v>0</v>
      </c>
      <c r="E1007" s="1487">
        <f>'НЗ 2-экз'!E1000</f>
        <v>20000</v>
      </c>
      <c r="F1007" s="1487">
        <f>'НЗ 2-экз'!F1000</f>
        <v>55000</v>
      </c>
      <c r="G1007" s="1487">
        <f>'НЗ 2-экз'!G1000</f>
        <v>0</v>
      </c>
      <c r="H1007" s="1487">
        <f>'НЗ 2-экз'!H1000</f>
        <v>0</v>
      </c>
      <c r="I1007" s="1487">
        <f>'НЗ 2-экз'!I1000</f>
        <v>0</v>
      </c>
      <c r="J1007" s="1487">
        <f>'НЗ 2-экз'!J1000</f>
        <v>0</v>
      </c>
      <c r="K1007" s="1487">
        <f>'НЗ 2-экз'!K1000</f>
        <v>0</v>
      </c>
      <c r="L1007" s="1487">
        <f>'НЗ 2-экз'!L1000</f>
        <v>0</v>
      </c>
      <c r="M1007" s="1487">
        <f>'НЗ 2-экз'!M1000</f>
        <v>0</v>
      </c>
      <c r="N1007" s="1487">
        <f>'НЗ 2-экз'!N1000</f>
        <v>0</v>
      </c>
      <c r="O1007" s="1487">
        <f>'НЗ 2-экз'!O1000</f>
        <v>0</v>
      </c>
      <c r="P1007" s="1487">
        <f>'НЗ 2-экз'!P1000</f>
        <v>0</v>
      </c>
      <c r="Q1007" s="1487">
        <f>'НЗ 2-экз'!Q1000</f>
        <v>0</v>
      </c>
      <c r="R1007" s="1487">
        <f>'НЗ 2-экз'!R1000</f>
        <v>0</v>
      </c>
      <c r="S1007" s="1487">
        <f>'НЗ 2-экз'!S1000</f>
        <v>20000</v>
      </c>
      <c r="T1007" s="1487">
        <f>'НЗ 2-экз'!T1000</f>
        <v>55000</v>
      </c>
      <c r="U1007" s="1487">
        <f>'НЗ 2-экз'!U1000</f>
        <v>0</v>
      </c>
      <c r="V1007" s="1487">
        <f>'НЗ 2-экз'!V1000</f>
        <v>0</v>
      </c>
      <c r="W1007" s="1487">
        <f>'НЗ 2-экз'!W1000</f>
        <v>0</v>
      </c>
      <c r="X1007" s="1487">
        <f>'НЗ 2-экз'!X1000</f>
        <v>75000</v>
      </c>
      <c r="Y1007" s="1487">
        <f>'НЗ 2-экз'!Y1000</f>
        <v>0</v>
      </c>
      <c r="Z1007" s="1487">
        <f>'НЗ 2-экз'!Z1000</f>
        <v>0</v>
      </c>
      <c r="AA1007" s="1487">
        <f>'НЗ 2-экз'!AA1000</f>
        <v>0</v>
      </c>
      <c r="AB1007" s="1487">
        <f>'НЗ 2-экз'!AB1000</f>
        <v>0</v>
      </c>
      <c r="AC1007" s="1487">
        <f>'НЗ 2-экз'!AC1000</f>
        <v>0</v>
      </c>
      <c r="AD1007" s="1487">
        <f>'НЗ 2-экз'!AD1000</f>
        <v>0</v>
      </c>
      <c r="AE1007" s="1488"/>
      <c r="AF1007" s="1488"/>
      <c r="AG1007" s="1488">
        <f t="shared" si="322"/>
        <v>0</v>
      </c>
      <c r="AH1007" s="1488">
        <f t="shared" si="325"/>
        <v>0</v>
      </c>
      <c r="AI1007" s="1488">
        <f t="shared" si="323"/>
        <v>0</v>
      </c>
      <c r="AJ1007" s="1488">
        <f t="shared" si="326"/>
        <v>0</v>
      </c>
      <c r="AK1007" s="1488">
        <f t="shared" si="327"/>
        <v>0</v>
      </c>
      <c r="AL1007" s="1488">
        <f t="shared" si="324"/>
        <v>75000</v>
      </c>
      <c r="AM1007" s="1839"/>
    </row>
    <row r="1008" spans="1:39" ht="11.25" hidden="1" customHeight="1" x14ac:dyDescent="0.2">
      <c r="A1008" s="1425">
        <v>349</v>
      </c>
      <c r="B1008" s="1057">
        <v>244</v>
      </c>
      <c r="C1008" s="1487">
        <f>'НЗ 2-экз'!C1001</f>
        <v>0</v>
      </c>
      <c r="D1008" s="1487">
        <f>'НЗ 2-экз'!D1001</f>
        <v>0</v>
      </c>
      <c r="E1008" s="1487">
        <f>'НЗ 2-экз'!E1001</f>
        <v>0</v>
      </c>
      <c r="F1008" s="1487">
        <f>'НЗ 2-экз'!F1001</f>
        <v>0</v>
      </c>
      <c r="G1008" s="1487">
        <f>'НЗ 2-экз'!G1001</f>
        <v>0</v>
      </c>
      <c r="H1008" s="1487">
        <f>'НЗ 2-экз'!H1001</f>
        <v>0</v>
      </c>
      <c r="I1008" s="1487">
        <f>'НЗ 2-экз'!I1001</f>
        <v>0</v>
      </c>
      <c r="J1008" s="1487">
        <f>'НЗ 2-экз'!J1001</f>
        <v>0</v>
      </c>
      <c r="K1008" s="1487">
        <f>'НЗ 2-экз'!K1001</f>
        <v>0</v>
      </c>
      <c r="L1008" s="1487">
        <f>'НЗ 2-экз'!L1001</f>
        <v>0</v>
      </c>
      <c r="M1008" s="1487">
        <f>'НЗ 2-экз'!M1001</f>
        <v>0</v>
      </c>
      <c r="N1008" s="1487">
        <f>'НЗ 2-экз'!N1001</f>
        <v>0</v>
      </c>
      <c r="O1008" s="1487">
        <f>'НЗ 2-экз'!O1001</f>
        <v>0</v>
      </c>
      <c r="P1008" s="1487">
        <f>'НЗ 2-экз'!P1001</f>
        <v>0</v>
      </c>
      <c r="Q1008" s="1487">
        <f>'НЗ 2-экз'!Q1001</f>
        <v>0</v>
      </c>
      <c r="R1008" s="1487">
        <f>'НЗ 2-экз'!R1001</f>
        <v>0</v>
      </c>
      <c r="S1008" s="1487">
        <f>'НЗ 2-экз'!S1001</f>
        <v>0</v>
      </c>
      <c r="T1008" s="1487">
        <f>'НЗ 2-экз'!T1001</f>
        <v>0</v>
      </c>
      <c r="U1008" s="1487">
        <f>'НЗ 2-экз'!U1001</f>
        <v>0</v>
      </c>
      <c r="V1008" s="1487">
        <f>'НЗ 2-экз'!V1001</f>
        <v>0</v>
      </c>
      <c r="W1008" s="1487">
        <f>'НЗ 2-экз'!W1001</f>
        <v>0</v>
      </c>
      <c r="X1008" s="1487">
        <f>'НЗ 2-экз'!X1001</f>
        <v>0</v>
      </c>
      <c r="Y1008" s="1487">
        <f>'НЗ 2-экз'!Y1001</f>
        <v>0</v>
      </c>
      <c r="Z1008" s="1487">
        <f>'НЗ 2-экз'!Z1001</f>
        <v>0</v>
      </c>
      <c r="AA1008" s="1487">
        <f>'НЗ 2-экз'!AA1001</f>
        <v>0</v>
      </c>
      <c r="AB1008" s="1487">
        <f>'НЗ 2-экз'!AB1001</f>
        <v>0</v>
      </c>
      <c r="AC1008" s="1487">
        <f>'НЗ 2-экз'!AC1001</f>
        <v>0</v>
      </c>
      <c r="AD1008" s="1487">
        <f>'НЗ 2-экз'!AD1001</f>
        <v>0</v>
      </c>
      <c r="AE1008" s="1488"/>
      <c r="AF1008" s="1488"/>
      <c r="AG1008" s="1488">
        <f t="shared" si="322"/>
        <v>0</v>
      </c>
      <c r="AH1008" s="1488">
        <f t="shared" si="325"/>
        <v>0</v>
      </c>
      <c r="AI1008" s="1488">
        <f t="shared" si="323"/>
        <v>0</v>
      </c>
      <c r="AJ1008" s="1488">
        <f t="shared" si="326"/>
        <v>0</v>
      </c>
      <c r="AK1008" s="1488">
        <f t="shared" si="327"/>
        <v>0</v>
      </c>
      <c r="AL1008" s="1488">
        <f t="shared" si="324"/>
        <v>0</v>
      </c>
      <c r="AM1008" s="1839"/>
    </row>
    <row r="1009" spans="1:39" ht="11.25" hidden="1" customHeight="1" x14ac:dyDescent="0.2">
      <c r="A1009" s="1431">
        <v>352</v>
      </c>
      <c r="B1009" s="269">
        <v>244</v>
      </c>
      <c r="C1009" s="1487">
        <f>'НЗ 2-экз'!C1002</f>
        <v>0</v>
      </c>
      <c r="D1009" s="1487">
        <f>'НЗ 2-экз'!D1002</f>
        <v>0</v>
      </c>
      <c r="E1009" s="1487">
        <f>'НЗ 2-экз'!E1002</f>
        <v>0</v>
      </c>
      <c r="F1009" s="1487">
        <f>'НЗ 2-экз'!F1002</f>
        <v>0</v>
      </c>
      <c r="G1009" s="1487">
        <f>'НЗ 2-экз'!G1002</f>
        <v>0</v>
      </c>
      <c r="H1009" s="1487">
        <f>'НЗ 2-экз'!H1002</f>
        <v>0</v>
      </c>
      <c r="I1009" s="1487">
        <f>'НЗ 2-экз'!I1002</f>
        <v>0</v>
      </c>
      <c r="J1009" s="1487">
        <f>'НЗ 2-экз'!J1002</f>
        <v>0</v>
      </c>
      <c r="K1009" s="1487">
        <f>'НЗ 2-экз'!K1002</f>
        <v>0</v>
      </c>
      <c r="L1009" s="1487">
        <f>'НЗ 2-экз'!L1002</f>
        <v>0</v>
      </c>
      <c r="M1009" s="1487">
        <f>'НЗ 2-экз'!M1002</f>
        <v>0</v>
      </c>
      <c r="N1009" s="1487">
        <f>'НЗ 2-экз'!N1002</f>
        <v>0</v>
      </c>
      <c r="O1009" s="1487">
        <f>'НЗ 2-экз'!O1002</f>
        <v>0</v>
      </c>
      <c r="P1009" s="1487">
        <f>'НЗ 2-экз'!P1002</f>
        <v>0</v>
      </c>
      <c r="Q1009" s="1487">
        <f>'НЗ 2-экз'!Q1002</f>
        <v>0</v>
      </c>
      <c r="R1009" s="1487">
        <f>'НЗ 2-экз'!R1002</f>
        <v>0</v>
      </c>
      <c r="S1009" s="1487">
        <f>'НЗ 2-экз'!S1002</f>
        <v>0</v>
      </c>
      <c r="T1009" s="1487">
        <f>'НЗ 2-экз'!T1002</f>
        <v>0</v>
      </c>
      <c r="U1009" s="1487">
        <f>'НЗ 2-экз'!U1002</f>
        <v>0</v>
      </c>
      <c r="V1009" s="1487">
        <f>'НЗ 2-экз'!V1002</f>
        <v>0</v>
      </c>
      <c r="W1009" s="1487">
        <f>'НЗ 2-экз'!W1002</f>
        <v>0</v>
      </c>
      <c r="X1009" s="1487">
        <f>'НЗ 2-экз'!X1002</f>
        <v>0</v>
      </c>
      <c r="Y1009" s="1487">
        <f>'НЗ 2-экз'!Y1002</f>
        <v>0</v>
      </c>
      <c r="Z1009" s="1487">
        <f>'НЗ 2-экз'!Z1002</f>
        <v>0</v>
      </c>
      <c r="AA1009" s="1487">
        <f>'НЗ 2-экз'!AA1002</f>
        <v>0</v>
      </c>
      <c r="AB1009" s="1487">
        <f>'НЗ 2-экз'!AB1002</f>
        <v>0</v>
      </c>
      <c r="AC1009" s="1487">
        <f>'НЗ 2-экз'!AC1002</f>
        <v>0</v>
      </c>
      <c r="AD1009" s="1487">
        <f>'НЗ 2-экз'!AD1002</f>
        <v>0</v>
      </c>
      <c r="AE1009" s="1488"/>
      <c r="AF1009" s="1488"/>
      <c r="AG1009" s="1488">
        <f t="shared" si="322"/>
        <v>0</v>
      </c>
      <c r="AH1009" s="1488">
        <f>Z1009+AD1009</f>
        <v>0</v>
      </c>
      <c r="AI1009" s="1488">
        <f t="shared" si="323"/>
        <v>0</v>
      </c>
      <c r="AJ1009" s="1488">
        <f t="shared" si="323"/>
        <v>0</v>
      </c>
      <c r="AK1009" s="1488">
        <f>SUM(Y1009:AD1009)</f>
        <v>0</v>
      </c>
      <c r="AL1009" s="1488">
        <f t="shared" si="324"/>
        <v>0</v>
      </c>
      <c r="AM1009" s="1839"/>
    </row>
    <row r="1010" spans="1:39" ht="11.25" hidden="1" customHeight="1" x14ac:dyDescent="0.2">
      <c r="A1010" s="1431">
        <v>353</v>
      </c>
      <c r="B1010" s="269">
        <v>244</v>
      </c>
      <c r="C1010" s="1487">
        <f>'НЗ 2-экз'!C1003</f>
        <v>0</v>
      </c>
      <c r="D1010" s="1487">
        <f>'НЗ 2-экз'!D1003</f>
        <v>0</v>
      </c>
      <c r="E1010" s="1487">
        <f>'НЗ 2-экз'!E1003</f>
        <v>0</v>
      </c>
      <c r="F1010" s="1487">
        <f>'НЗ 2-экз'!F1003</f>
        <v>0</v>
      </c>
      <c r="G1010" s="1487">
        <f>'НЗ 2-экз'!G1003</f>
        <v>0</v>
      </c>
      <c r="H1010" s="1487">
        <f>'НЗ 2-экз'!H1003</f>
        <v>0</v>
      </c>
      <c r="I1010" s="1487">
        <f>'НЗ 2-экз'!I1003</f>
        <v>0</v>
      </c>
      <c r="J1010" s="1487">
        <f>'НЗ 2-экз'!J1003</f>
        <v>0</v>
      </c>
      <c r="K1010" s="1487">
        <f>'НЗ 2-экз'!K1003</f>
        <v>0</v>
      </c>
      <c r="L1010" s="1487">
        <f>'НЗ 2-экз'!L1003</f>
        <v>0</v>
      </c>
      <c r="M1010" s="1487">
        <f>'НЗ 2-экз'!M1003</f>
        <v>0</v>
      </c>
      <c r="N1010" s="1487">
        <f>'НЗ 2-экз'!N1003</f>
        <v>0</v>
      </c>
      <c r="O1010" s="1487">
        <f>'НЗ 2-экз'!O1003</f>
        <v>0</v>
      </c>
      <c r="P1010" s="1487">
        <f>'НЗ 2-экз'!P1003</f>
        <v>0</v>
      </c>
      <c r="Q1010" s="1487">
        <f>'НЗ 2-экз'!Q1003</f>
        <v>0</v>
      </c>
      <c r="R1010" s="1487">
        <f>'НЗ 2-экз'!R1003</f>
        <v>0</v>
      </c>
      <c r="S1010" s="1487">
        <f>'НЗ 2-экз'!S1003</f>
        <v>0</v>
      </c>
      <c r="T1010" s="1487">
        <f>'НЗ 2-экз'!T1003</f>
        <v>0</v>
      </c>
      <c r="U1010" s="1487">
        <f>'НЗ 2-экз'!U1003</f>
        <v>0</v>
      </c>
      <c r="V1010" s="1487">
        <f>'НЗ 2-экз'!V1003</f>
        <v>0</v>
      </c>
      <c r="W1010" s="1487">
        <f>'НЗ 2-экз'!W1003</f>
        <v>0</v>
      </c>
      <c r="X1010" s="1487">
        <f>'НЗ 2-экз'!X1003</f>
        <v>0</v>
      </c>
      <c r="Y1010" s="1487">
        <f>'НЗ 2-экз'!Y1003</f>
        <v>0</v>
      </c>
      <c r="Z1010" s="1487">
        <f>'НЗ 2-экз'!Z1003</f>
        <v>0</v>
      </c>
      <c r="AA1010" s="1487">
        <f>'НЗ 2-экз'!AA1003</f>
        <v>0</v>
      </c>
      <c r="AB1010" s="1487">
        <f>'НЗ 2-экз'!AB1003</f>
        <v>0</v>
      </c>
      <c r="AC1010" s="1487">
        <f>'НЗ 2-экз'!AC1003</f>
        <v>0</v>
      </c>
      <c r="AD1010" s="1487">
        <f>'НЗ 2-экз'!AD1003</f>
        <v>0</v>
      </c>
      <c r="AE1010" s="1488"/>
      <c r="AF1010" s="1488"/>
      <c r="AG1010" s="1488">
        <f t="shared" si="322"/>
        <v>0</v>
      </c>
      <c r="AH1010" s="1488">
        <f>Z1010+AD1010</f>
        <v>0</v>
      </c>
      <c r="AI1010" s="1488">
        <f t="shared" ref="AI1010:AJ1010" si="328">AB1010</f>
        <v>0</v>
      </c>
      <c r="AJ1010" s="1488">
        <f t="shared" si="328"/>
        <v>0</v>
      </c>
      <c r="AK1010" s="1488">
        <f>SUM(Y1010:AD1010)</f>
        <v>0</v>
      </c>
      <c r="AL1010" s="1488">
        <f t="shared" si="324"/>
        <v>0</v>
      </c>
      <c r="AM1010" s="1839"/>
    </row>
    <row r="1011" spans="1:39" ht="12" x14ac:dyDescent="0.2">
      <c r="A1011" s="1432" t="s">
        <v>1354</v>
      </c>
      <c r="B1011" s="269"/>
      <c r="C1011" s="1485">
        <f t="shared" ref="C1011:D1011" si="329">C962+C963+C964+C965+C981+C982+C983+C984+C985</f>
        <v>0</v>
      </c>
      <c r="D1011" s="1485">
        <f t="shared" si="329"/>
        <v>0</v>
      </c>
      <c r="E1011" s="1485">
        <f>E962+E963+E964+E965+E981+E982+E983+E984+E985</f>
        <v>957000</v>
      </c>
      <c r="F1011" s="1485">
        <f t="shared" ref="F1011:AL1011" si="330">F962+F963+F964+F965+F981+F982+F983+F984+F985</f>
        <v>2980000</v>
      </c>
      <c r="G1011" s="1485">
        <f t="shared" si="330"/>
        <v>0</v>
      </c>
      <c r="H1011" s="1485">
        <f t="shared" si="330"/>
        <v>0</v>
      </c>
      <c r="I1011" s="1485">
        <f t="shared" si="330"/>
        <v>0</v>
      </c>
      <c r="J1011" s="1485">
        <f t="shared" si="330"/>
        <v>0</v>
      </c>
      <c r="K1011" s="1485">
        <f t="shared" si="330"/>
        <v>0</v>
      </c>
      <c r="L1011" s="1485">
        <f t="shared" si="330"/>
        <v>0</v>
      </c>
      <c r="M1011" s="1485">
        <f t="shared" si="330"/>
        <v>0</v>
      </c>
      <c r="N1011" s="1485">
        <f t="shared" si="330"/>
        <v>0</v>
      </c>
      <c r="O1011" s="1485">
        <f t="shared" si="330"/>
        <v>0</v>
      </c>
      <c r="P1011" s="1485">
        <f t="shared" si="330"/>
        <v>0</v>
      </c>
      <c r="Q1011" s="1485">
        <f t="shared" si="330"/>
        <v>0</v>
      </c>
      <c r="R1011" s="1485">
        <f t="shared" si="330"/>
        <v>0</v>
      </c>
      <c r="S1011" s="1485">
        <f t="shared" si="330"/>
        <v>957000</v>
      </c>
      <c r="T1011" s="1485">
        <f t="shared" si="330"/>
        <v>2980000</v>
      </c>
      <c r="U1011" s="1485">
        <f t="shared" si="330"/>
        <v>0</v>
      </c>
      <c r="V1011" s="1485">
        <f t="shared" si="330"/>
        <v>0</v>
      </c>
      <c r="W1011" s="1485">
        <f t="shared" si="330"/>
        <v>0</v>
      </c>
      <c r="X1011" s="1485">
        <f t="shared" si="330"/>
        <v>3937000</v>
      </c>
      <c r="Y1011" s="1485">
        <f t="shared" si="330"/>
        <v>0</v>
      </c>
      <c r="Z1011" s="1485">
        <f t="shared" si="330"/>
        <v>0</v>
      </c>
      <c r="AA1011" s="1485">
        <f t="shared" si="330"/>
        <v>0</v>
      </c>
      <c r="AB1011" s="1485">
        <f t="shared" si="330"/>
        <v>0</v>
      </c>
      <c r="AC1011" s="1485">
        <f t="shared" si="330"/>
        <v>0</v>
      </c>
      <c r="AD1011" s="1485">
        <f t="shared" si="330"/>
        <v>60000</v>
      </c>
      <c r="AE1011" s="1485">
        <f t="shared" si="330"/>
        <v>0</v>
      </c>
      <c r="AF1011" s="1485">
        <f t="shared" si="330"/>
        <v>0</v>
      </c>
      <c r="AG1011" s="1485">
        <f t="shared" si="330"/>
        <v>0</v>
      </c>
      <c r="AH1011" s="1485">
        <f t="shared" si="330"/>
        <v>60000</v>
      </c>
      <c r="AI1011" s="1485">
        <f t="shared" si="330"/>
        <v>0</v>
      </c>
      <c r="AJ1011" s="1485">
        <f t="shared" si="330"/>
        <v>0</v>
      </c>
      <c r="AK1011" s="1485">
        <f t="shared" si="330"/>
        <v>60000</v>
      </c>
      <c r="AL1011" s="1485">
        <f t="shared" si="330"/>
        <v>3997000</v>
      </c>
      <c r="AM1011" s="1839"/>
    </row>
    <row r="1012" spans="1:39" ht="12" x14ac:dyDescent="0.2">
      <c r="A1012" s="1419" t="s">
        <v>1355</v>
      </c>
      <c r="B1012" s="269"/>
      <c r="C1012" s="1483">
        <f t="shared" ref="C1012:D1012" si="331">C1013-C1011</f>
        <v>0</v>
      </c>
      <c r="D1012" s="1483">
        <f t="shared" si="331"/>
        <v>0</v>
      </c>
      <c r="E1012" s="1483">
        <f>E1013-E1011</f>
        <v>34000</v>
      </c>
      <c r="F1012" s="1483">
        <f t="shared" ref="F1012:AL1012" si="332">F1013-F1011</f>
        <v>103000</v>
      </c>
      <c r="G1012" s="1483">
        <f t="shared" si="332"/>
        <v>0</v>
      </c>
      <c r="H1012" s="1483">
        <f t="shared" si="332"/>
        <v>0</v>
      </c>
      <c r="I1012" s="1483">
        <f t="shared" si="332"/>
        <v>0</v>
      </c>
      <c r="J1012" s="1483">
        <f t="shared" si="332"/>
        <v>0</v>
      </c>
      <c r="K1012" s="1483">
        <f t="shared" si="332"/>
        <v>0</v>
      </c>
      <c r="L1012" s="1483">
        <f t="shared" si="332"/>
        <v>0</v>
      </c>
      <c r="M1012" s="1483">
        <f t="shared" si="332"/>
        <v>0</v>
      </c>
      <c r="N1012" s="1483">
        <f t="shared" si="332"/>
        <v>0</v>
      </c>
      <c r="O1012" s="1483">
        <f t="shared" si="332"/>
        <v>0</v>
      </c>
      <c r="P1012" s="1483">
        <f t="shared" si="332"/>
        <v>0</v>
      </c>
      <c r="Q1012" s="1483">
        <f t="shared" si="332"/>
        <v>0</v>
      </c>
      <c r="R1012" s="1483">
        <f t="shared" si="332"/>
        <v>0</v>
      </c>
      <c r="S1012" s="1483">
        <f t="shared" si="332"/>
        <v>34000</v>
      </c>
      <c r="T1012" s="1483">
        <f t="shared" si="332"/>
        <v>103000</v>
      </c>
      <c r="U1012" s="1483">
        <f t="shared" si="332"/>
        <v>0</v>
      </c>
      <c r="V1012" s="1483">
        <f t="shared" si="332"/>
        <v>0</v>
      </c>
      <c r="W1012" s="1483">
        <f t="shared" si="332"/>
        <v>0</v>
      </c>
      <c r="X1012" s="1483">
        <f t="shared" si="332"/>
        <v>137000</v>
      </c>
      <c r="Y1012" s="1483">
        <f t="shared" si="332"/>
        <v>0</v>
      </c>
      <c r="Z1012" s="1483">
        <f t="shared" si="332"/>
        <v>0</v>
      </c>
      <c r="AA1012" s="1483">
        <f t="shared" si="332"/>
        <v>0</v>
      </c>
      <c r="AB1012" s="1483">
        <f t="shared" si="332"/>
        <v>0</v>
      </c>
      <c r="AC1012" s="1483">
        <f t="shared" si="332"/>
        <v>0</v>
      </c>
      <c r="AD1012" s="1483">
        <f t="shared" si="332"/>
        <v>0</v>
      </c>
      <c r="AE1012" s="1483">
        <f t="shared" si="332"/>
        <v>0</v>
      </c>
      <c r="AF1012" s="1483">
        <f t="shared" si="332"/>
        <v>0</v>
      </c>
      <c r="AG1012" s="1483">
        <f t="shared" si="332"/>
        <v>0</v>
      </c>
      <c r="AH1012" s="1483">
        <f t="shared" si="332"/>
        <v>0</v>
      </c>
      <c r="AI1012" s="1483">
        <f t="shared" si="332"/>
        <v>0</v>
      </c>
      <c r="AJ1012" s="1483">
        <f t="shared" si="332"/>
        <v>0</v>
      </c>
      <c r="AK1012" s="1483">
        <f t="shared" si="332"/>
        <v>0</v>
      </c>
      <c r="AL1012" s="1483">
        <f t="shared" si="332"/>
        <v>137000</v>
      </c>
      <c r="AM1012" s="1839"/>
    </row>
    <row r="1013" spans="1:39" ht="12" hidden="1" x14ac:dyDescent="0.2">
      <c r="A1013" s="1434" t="s">
        <v>204</v>
      </c>
      <c r="B1013" s="60"/>
      <c r="C1013" s="1486">
        <f t="shared" ref="C1013:D1013" si="333">SUM(C962:C1010)</f>
        <v>0</v>
      </c>
      <c r="D1013" s="1486">
        <f t="shared" si="333"/>
        <v>0</v>
      </c>
      <c r="E1013" s="1486">
        <f t="shared" ref="E1013:AL1013" si="334">SUM(E962:E1010)</f>
        <v>991000</v>
      </c>
      <c r="F1013" s="1486">
        <f t="shared" si="334"/>
        <v>3083000</v>
      </c>
      <c r="G1013" s="1486">
        <f t="shared" si="334"/>
        <v>0</v>
      </c>
      <c r="H1013" s="1486">
        <f t="shared" si="334"/>
        <v>0</v>
      </c>
      <c r="I1013" s="1486">
        <f t="shared" si="334"/>
        <v>0</v>
      </c>
      <c r="J1013" s="1486">
        <f t="shared" si="334"/>
        <v>0</v>
      </c>
      <c r="K1013" s="1486">
        <f t="shared" si="334"/>
        <v>0</v>
      </c>
      <c r="L1013" s="1486">
        <f t="shared" si="334"/>
        <v>0</v>
      </c>
      <c r="M1013" s="1486">
        <f t="shared" si="334"/>
        <v>0</v>
      </c>
      <c r="N1013" s="1486">
        <f t="shared" si="334"/>
        <v>0</v>
      </c>
      <c r="O1013" s="1486">
        <f t="shared" si="334"/>
        <v>0</v>
      </c>
      <c r="P1013" s="1486">
        <f t="shared" si="334"/>
        <v>0</v>
      </c>
      <c r="Q1013" s="1486">
        <f>SUM(Q962:Q1010)</f>
        <v>0</v>
      </c>
      <c r="R1013" s="1486">
        <f>SUM(R962:R1010)</f>
        <v>0</v>
      </c>
      <c r="S1013" s="1486">
        <f t="shared" si="334"/>
        <v>991000</v>
      </c>
      <c r="T1013" s="1486">
        <f t="shared" si="334"/>
        <v>3083000</v>
      </c>
      <c r="U1013" s="1486">
        <f t="shared" si="334"/>
        <v>0</v>
      </c>
      <c r="V1013" s="1486">
        <f t="shared" si="334"/>
        <v>0</v>
      </c>
      <c r="W1013" s="1486">
        <f>SUM(W962:W1010)</f>
        <v>0</v>
      </c>
      <c r="X1013" s="1486">
        <f t="shared" si="334"/>
        <v>4074000</v>
      </c>
      <c r="Y1013" s="1486">
        <f t="shared" si="334"/>
        <v>0</v>
      </c>
      <c r="Z1013" s="1486">
        <f t="shared" si="334"/>
        <v>0</v>
      </c>
      <c r="AA1013" s="1486">
        <f>SUM(AA962:AA1010)</f>
        <v>0</v>
      </c>
      <c r="AB1013" s="1486">
        <f t="shared" si="334"/>
        <v>0</v>
      </c>
      <c r="AC1013" s="1486">
        <f t="shared" si="334"/>
        <v>0</v>
      </c>
      <c r="AD1013" s="1486">
        <f t="shared" si="334"/>
        <v>60000</v>
      </c>
      <c r="AE1013" s="1486">
        <f>SUM(AE962:AE1010)</f>
        <v>0</v>
      </c>
      <c r="AF1013" s="1486">
        <f>SUM(AF962:AF1010)</f>
        <v>0</v>
      </c>
      <c r="AG1013" s="1486">
        <f t="shared" si="334"/>
        <v>0</v>
      </c>
      <c r="AH1013" s="1486">
        <f t="shared" si="334"/>
        <v>60000</v>
      </c>
      <c r="AI1013" s="1486">
        <f t="shared" si="334"/>
        <v>0</v>
      </c>
      <c r="AJ1013" s="1486">
        <f>SUM(AJ962:AJ1010)</f>
        <v>0</v>
      </c>
      <c r="AK1013" s="1486">
        <f t="shared" si="334"/>
        <v>60000</v>
      </c>
      <c r="AL1013" s="1486">
        <f t="shared" si="334"/>
        <v>4134000</v>
      </c>
      <c r="AM1013" s="1839"/>
    </row>
    <row r="1014" spans="1:39" ht="12.75" x14ac:dyDescent="0.2">
      <c r="A1014" s="1435" t="s">
        <v>1332</v>
      </c>
      <c r="B1014" s="1410"/>
      <c r="C1014" s="1489">
        <f t="shared" ref="C1014:D1014" si="335">C959+C960+C1011+C1012</f>
        <v>0</v>
      </c>
      <c r="D1014" s="1489">
        <f t="shared" si="335"/>
        <v>0</v>
      </c>
      <c r="E1014" s="1489">
        <f>E959+E960+E1011+E1012</f>
        <v>1801000</v>
      </c>
      <c r="F1014" s="1489">
        <f t="shared" ref="F1014:AL1014" si="336">F959+F960+F1011+F1012</f>
        <v>4371770</v>
      </c>
      <c r="G1014" s="1489">
        <f t="shared" si="336"/>
        <v>0</v>
      </c>
      <c r="H1014" s="1489">
        <f t="shared" si="336"/>
        <v>0</v>
      </c>
      <c r="I1014" s="1489">
        <f t="shared" si="336"/>
        <v>0</v>
      </c>
      <c r="J1014" s="1489">
        <f t="shared" si="336"/>
        <v>0</v>
      </c>
      <c r="K1014" s="1489">
        <f t="shared" si="336"/>
        <v>0</v>
      </c>
      <c r="L1014" s="1489">
        <f t="shared" si="336"/>
        <v>0</v>
      </c>
      <c r="M1014" s="1489">
        <f t="shared" si="336"/>
        <v>0</v>
      </c>
      <c r="N1014" s="1489">
        <f t="shared" si="336"/>
        <v>0</v>
      </c>
      <c r="O1014" s="1489">
        <f t="shared" si="336"/>
        <v>0</v>
      </c>
      <c r="P1014" s="1489">
        <f t="shared" si="336"/>
        <v>0</v>
      </c>
      <c r="Q1014" s="1489">
        <f t="shared" si="336"/>
        <v>0</v>
      </c>
      <c r="R1014" s="1489">
        <f t="shared" si="336"/>
        <v>0</v>
      </c>
      <c r="S1014" s="1489">
        <f t="shared" si="336"/>
        <v>1801000</v>
      </c>
      <c r="T1014" s="1489">
        <f t="shared" si="336"/>
        <v>4371770</v>
      </c>
      <c r="U1014" s="1489">
        <f t="shared" si="336"/>
        <v>0</v>
      </c>
      <c r="V1014" s="1489">
        <f t="shared" si="336"/>
        <v>0</v>
      </c>
      <c r="W1014" s="1489">
        <f t="shared" si="336"/>
        <v>0</v>
      </c>
      <c r="X1014" s="1489">
        <f t="shared" si="336"/>
        <v>6172770</v>
      </c>
      <c r="Y1014" s="1489">
        <f t="shared" si="336"/>
        <v>0</v>
      </c>
      <c r="Z1014" s="1489">
        <f t="shared" si="336"/>
        <v>104874</v>
      </c>
      <c r="AA1014" s="1489">
        <f t="shared" si="336"/>
        <v>0</v>
      </c>
      <c r="AB1014" s="1489">
        <f t="shared" si="336"/>
        <v>0</v>
      </c>
      <c r="AC1014" s="1489">
        <f t="shared" si="336"/>
        <v>0</v>
      </c>
      <c r="AD1014" s="1489">
        <f t="shared" si="336"/>
        <v>227800</v>
      </c>
      <c r="AE1014" s="1489">
        <f t="shared" si="336"/>
        <v>0</v>
      </c>
      <c r="AF1014" s="1489">
        <f t="shared" si="336"/>
        <v>0</v>
      </c>
      <c r="AG1014" s="1489">
        <f t="shared" si="336"/>
        <v>0</v>
      </c>
      <c r="AH1014" s="1489">
        <f t="shared" si="336"/>
        <v>332674</v>
      </c>
      <c r="AI1014" s="1489">
        <f t="shared" si="336"/>
        <v>0</v>
      </c>
      <c r="AJ1014" s="1489">
        <f t="shared" si="336"/>
        <v>0</v>
      </c>
      <c r="AK1014" s="1489">
        <f t="shared" si="336"/>
        <v>332674</v>
      </c>
      <c r="AL1014" s="1489">
        <f t="shared" si="336"/>
        <v>6505444</v>
      </c>
      <c r="AM1014" s="1436" t="s">
        <v>741</v>
      </c>
    </row>
    <row r="1015" spans="1:39" ht="11.25" hidden="1" customHeight="1" x14ac:dyDescent="0.2">
      <c r="A1015" s="1437" t="s">
        <v>832</v>
      </c>
      <c r="B1015" s="269">
        <v>111</v>
      </c>
      <c r="C1015" s="123">
        <f t="shared" ref="C1015:AL1015" si="337">C700+C752+C805+C857+C910+C962</f>
        <v>0</v>
      </c>
      <c r="D1015" s="964">
        <f t="shared" si="337"/>
        <v>0</v>
      </c>
      <c r="E1015" s="1490">
        <f t="shared" si="337"/>
        <v>2570615</v>
      </c>
      <c r="F1015" s="1490">
        <f t="shared" si="337"/>
        <v>7071170.4500000002</v>
      </c>
      <c r="G1015" s="1490">
        <f t="shared" si="337"/>
        <v>0</v>
      </c>
      <c r="H1015" s="1490">
        <f t="shared" si="337"/>
        <v>0</v>
      </c>
      <c r="I1015" s="1490">
        <f t="shared" si="337"/>
        <v>0</v>
      </c>
      <c r="J1015" s="1490">
        <f t="shared" si="337"/>
        <v>0</v>
      </c>
      <c r="K1015" s="1490">
        <f t="shared" si="337"/>
        <v>0</v>
      </c>
      <c r="L1015" s="1490">
        <f t="shared" si="337"/>
        <v>0</v>
      </c>
      <c r="M1015" s="1490">
        <f t="shared" si="337"/>
        <v>0</v>
      </c>
      <c r="N1015" s="1490">
        <f t="shared" si="337"/>
        <v>0</v>
      </c>
      <c r="O1015" s="1490">
        <f t="shared" si="337"/>
        <v>0</v>
      </c>
      <c r="P1015" s="1490">
        <f t="shared" si="337"/>
        <v>0</v>
      </c>
      <c r="Q1015" s="1490">
        <f t="shared" si="337"/>
        <v>0</v>
      </c>
      <c r="R1015" s="1490">
        <f t="shared" si="337"/>
        <v>0</v>
      </c>
      <c r="S1015" s="1490">
        <f t="shared" si="337"/>
        <v>2570615</v>
      </c>
      <c r="T1015" s="1490">
        <f t="shared" si="337"/>
        <v>7071170.4500000002</v>
      </c>
      <c r="U1015" s="1490">
        <f t="shared" si="337"/>
        <v>0</v>
      </c>
      <c r="V1015" s="1490">
        <f t="shared" si="337"/>
        <v>0</v>
      </c>
      <c r="W1015" s="1490">
        <f t="shared" si="337"/>
        <v>0</v>
      </c>
      <c r="X1015" s="1490">
        <f t="shared" si="337"/>
        <v>9641785.4499999993</v>
      </c>
      <c r="Y1015" s="1490">
        <f t="shared" si="337"/>
        <v>0</v>
      </c>
      <c r="Z1015" s="1490">
        <f t="shared" si="337"/>
        <v>262000</v>
      </c>
      <c r="AA1015" s="1490">
        <f t="shared" si="337"/>
        <v>0</v>
      </c>
      <c r="AB1015" s="1490">
        <f t="shared" si="337"/>
        <v>0</v>
      </c>
      <c r="AC1015" s="1490">
        <f t="shared" si="337"/>
        <v>0</v>
      </c>
      <c r="AD1015" s="1490">
        <f t="shared" si="337"/>
        <v>350000</v>
      </c>
      <c r="AE1015" s="1490">
        <f t="shared" si="337"/>
        <v>0</v>
      </c>
      <c r="AF1015" s="1490">
        <f t="shared" si="337"/>
        <v>0</v>
      </c>
      <c r="AG1015" s="1490">
        <f t="shared" si="337"/>
        <v>0</v>
      </c>
      <c r="AH1015" s="1490">
        <f t="shared" si="337"/>
        <v>612000</v>
      </c>
      <c r="AI1015" s="1490">
        <f t="shared" si="337"/>
        <v>0</v>
      </c>
      <c r="AJ1015" s="1490">
        <f t="shared" si="337"/>
        <v>0</v>
      </c>
      <c r="AK1015" s="1490">
        <f t="shared" si="337"/>
        <v>612000</v>
      </c>
      <c r="AL1015" s="1490">
        <f t="shared" si="337"/>
        <v>10253785.449999999</v>
      </c>
      <c r="AM1015" s="1840" t="s">
        <v>262</v>
      </c>
    </row>
    <row r="1016" spans="1:39" ht="12" hidden="1" x14ac:dyDescent="0.2">
      <c r="A1016" s="1437" t="s">
        <v>833</v>
      </c>
      <c r="B1016" s="269">
        <v>112</v>
      </c>
      <c r="C1016" s="123">
        <f t="shared" ref="C1016:AL1016" si="338">C701+C753+C806+C858+C911+C963</f>
        <v>0</v>
      </c>
      <c r="D1016" s="964">
        <f t="shared" si="338"/>
        <v>0</v>
      </c>
      <c r="E1016" s="1490">
        <f t="shared" si="338"/>
        <v>0</v>
      </c>
      <c r="F1016" s="1490">
        <f t="shared" si="338"/>
        <v>5500</v>
      </c>
      <c r="G1016" s="1490">
        <f t="shared" si="338"/>
        <v>0</v>
      </c>
      <c r="H1016" s="1490">
        <f t="shared" si="338"/>
        <v>0</v>
      </c>
      <c r="I1016" s="1490">
        <f t="shared" si="338"/>
        <v>0</v>
      </c>
      <c r="J1016" s="1490">
        <f t="shared" si="338"/>
        <v>0</v>
      </c>
      <c r="K1016" s="1490">
        <f t="shared" si="338"/>
        <v>0</v>
      </c>
      <c r="L1016" s="1490">
        <f t="shared" si="338"/>
        <v>0</v>
      </c>
      <c r="M1016" s="1490">
        <f t="shared" si="338"/>
        <v>0</v>
      </c>
      <c r="N1016" s="1490">
        <f t="shared" si="338"/>
        <v>0</v>
      </c>
      <c r="O1016" s="1490">
        <f t="shared" si="338"/>
        <v>0</v>
      </c>
      <c r="P1016" s="1490">
        <f t="shared" si="338"/>
        <v>0</v>
      </c>
      <c r="Q1016" s="1490">
        <f t="shared" si="338"/>
        <v>0</v>
      </c>
      <c r="R1016" s="1490">
        <f t="shared" si="338"/>
        <v>0</v>
      </c>
      <c r="S1016" s="1490">
        <f t="shared" si="338"/>
        <v>0</v>
      </c>
      <c r="T1016" s="1490">
        <f t="shared" si="338"/>
        <v>5500</v>
      </c>
      <c r="U1016" s="1490">
        <f t="shared" si="338"/>
        <v>0</v>
      </c>
      <c r="V1016" s="1490">
        <f t="shared" si="338"/>
        <v>0</v>
      </c>
      <c r="W1016" s="1490">
        <f t="shared" si="338"/>
        <v>0</v>
      </c>
      <c r="X1016" s="1490">
        <f t="shared" si="338"/>
        <v>5500</v>
      </c>
      <c r="Y1016" s="1490">
        <f t="shared" si="338"/>
        <v>0</v>
      </c>
      <c r="Z1016" s="1490">
        <f t="shared" si="338"/>
        <v>0</v>
      </c>
      <c r="AA1016" s="1490">
        <f t="shared" si="338"/>
        <v>0</v>
      </c>
      <c r="AB1016" s="1490">
        <f t="shared" si="338"/>
        <v>0</v>
      </c>
      <c r="AC1016" s="1490">
        <f t="shared" si="338"/>
        <v>0</v>
      </c>
      <c r="AD1016" s="1490">
        <f t="shared" si="338"/>
        <v>0</v>
      </c>
      <c r="AE1016" s="1490">
        <f t="shared" si="338"/>
        <v>0</v>
      </c>
      <c r="AF1016" s="1490">
        <f t="shared" si="338"/>
        <v>0</v>
      </c>
      <c r="AG1016" s="1490">
        <f t="shared" si="338"/>
        <v>0</v>
      </c>
      <c r="AH1016" s="1490">
        <f t="shared" si="338"/>
        <v>0</v>
      </c>
      <c r="AI1016" s="1490">
        <f t="shared" si="338"/>
        <v>0</v>
      </c>
      <c r="AJ1016" s="1490">
        <f t="shared" si="338"/>
        <v>0</v>
      </c>
      <c r="AK1016" s="1490">
        <f t="shared" si="338"/>
        <v>0</v>
      </c>
      <c r="AL1016" s="1490">
        <f t="shared" si="338"/>
        <v>5500</v>
      </c>
      <c r="AM1016" s="1841"/>
    </row>
    <row r="1017" spans="1:39" ht="12" hidden="1" x14ac:dyDescent="0.2">
      <c r="A1017" s="1438" t="s">
        <v>834</v>
      </c>
      <c r="B1017" s="268">
        <v>119</v>
      </c>
      <c r="C1017" s="123">
        <f t="shared" ref="C1017:AL1017" si="339">C702+C754+C807+C859+C912+C964</f>
        <v>0</v>
      </c>
      <c r="D1017" s="964">
        <f t="shared" si="339"/>
        <v>0</v>
      </c>
      <c r="E1017" s="1490">
        <f t="shared" si="339"/>
        <v>1320000</v>
      </c>
      <c r="F1017" s="1490">
        <f t="shared" si="339"/>
        <v>1684953.55</v>
      </c>
      <c r="G1017" s="1490">
        <f t="shared" si="339"/>
        <v>0</v>
      </c>
      <c r="H1017" s="1490">
        <f t="shared" si="339"/>
        <v>0</v>
      </c>
      <c r="I1017" s="1490">
        <f t="shared" si="339"/>
        <v>0</v>
      </c>
      <c r="J1017" s="1490">
        <f t="shared" si="339"/>
        <v>0</v>
      </c>
      <c r="K1017" s="1490">
        <f t="shared" si="339"/>
        <v>0</v>
      </c>
      <c r="L1017" s="1490">
        <f t="shared" si="339"/>
        <v>0</v>
      </c>
      <c r="M1017" s="1490">
        <f t="shared" si="339"/>
        <v>0</v>
      </c>
      <c r="N1017" s="1490">
        <f t="shared" si="339"/>
        <v>0</v>
      </c>
      <c r="O1017" s="1490">
        <f t="shared" si="339"/>
        <v>0</v>
      </c>
      <c r="P1017" s="1490">
        <f t="shared" si="339"/>
        <v>0</v>
      </c>
      <c r="Q1017" s="1490">
        <f t="shared" si="339"/>
        <v>0</v>
      </c>
      <c r="R1017" s="1490">
        <f t="shared" si="339"/>
        <v>0</v>
      </c>
      <c r="S1017" s="1490">
        <f t="shared" si="339"/>
        <v>1320000</v>
      </c>
      <c r="T1017" s="1490">
        <f t="shared" si="339"/>
        <v>1684953.55</v>
      </c>
      <c r="U1017" s="1490">
        <f t="shared" si="339"/>
        <v>0</v>
      </c>
      <c r="V1017" s="1490">
        <f t="shared" si="339"/>
        <v>0</v>
      </c>
      <c r="W1017" s="1490">
        <f t="shared" si="339"/>
        <v>0</v>
      </c>
      <c r="X1017" s="1490">
        <f t="shared" si="339"/>
        <v>3004953.55</v>
      </c>
      <c r="Y1017" s="1490">
        <f t="shared" si="339"/>
        <v>0</v>
      </c>
      <c r="Z1017" s="1490">
        <f t="shared" si="339"/>
        <v>69000</v>
      </c>
      <c r="AA1017" s="1490">
        <f t="shared" si="339"/>
        <v>0</v>
      </c>
      <c r="AB1017" s="1490">
        <f t="shared" si="339"/>
        <v>0</v>
      </c>
      <c r="AC1017" s="1490">
        <f t="shared" si="339"/>
        <v>0</v>
      </c>
      <c r="AD1017" s="1490">
        <f t="shared" si="339"/>
        <v>105600</v>
      </c>
      <c r="AE1017" s="1490">
        <f t="shared" si="339"/>
        <v>0</v>
      </c>
      <c r="AF1017" s="1490">
        <f t="shared" si="339"/>
        <v>0</v>
      </c>
      <c r="AG1017" s="1490">
        <f t="shared" si="339"/>
        <v>0</v>
      </c>
      <c r="AH1017" s="1490">
        <f t="shared" si="339"/>
        <v>174600</v>
      </c>
      <c r="AI1017" s="1490">
        <f t="shared" si="339"/>
        <v>0</v>
      </c>
      <c r="AJ1017" s="1490">
        <f t="shared" si="339"/>
        <v>0</v>
      </c>
      <c r="AK1017" s="1490">
        <f t="shared" si="339"/>
        <v>174600</v>
      </c>
      <c r="AL1017" s="1490">
        <f t="shared" si="339"/>
        <v>3179553.55</v>
      </c>
      <c r="AM1017" s="1841"/>
    </row>
    <row r="1018" spans="1:39" ht="12" hidden="1" x14ac:dyDescent="0.2">
      <c r="A1018" s="1439">
        <v>214</v>
      </c>
      <c r="B1018" s="1053">
        <v>112</v>
      </c>
      <c r="C1018" s="12"/>
      <c r="D1018" s="964">
        <f t="shared" ref="D1018:AL1018" si="340">D703+D755+D808+D860+D913+D965</f>
        <v>0</v>
      </c>
      <c r="E1018" s="1490">
        <f t="shared" si="340"/>
        <v>0</v>
      </c>
      <c r="F1018" s="1490">
        <f t="shared" si="340"/>
        <v>0</v>
      </c>
      <c r="G1018" s="1490">
        <f t="shared" si="340"/>
        <v>0</v>
      </c>
      <c r="H1018" s="1490">
        <f t="shared" si="340"/>
        <v>0</v>
      </c>
      <c r="I1018" s="1490">
        <f t="shared" si="340"/>
        <v>0</v>
      </c>
      <c r="J1018" s="1490">
        <f t="shared" si="340"/>
        <v>0</v>
      </c>
      <c r="K1018" s="1490">
        <f t="shared" si="340"/>
        <v>0</v>
      </c>
      <c r="L1018" s="1490">
        <f t="shared" si="340"/>
        <v>0</v>
      </c>
      <c r="M1018" s="1490">
        <f t="shared" si="340"/>
        <v>0</v>
      </c>
      <c r="N1018" s="1490">
        <f t="shared" si="340"/>
        <v>0</v>
      </c>
      <c r="O1018" s="1490">
        <f t="shared" si="340"/>
        <v>0</v>
      </c>
      <c r="P1018" s="1490">
        <f t="shared" si="340"/>
        <v>0</v>
      </c>
      <c r="Q1018" s="1490">
        <f t="shared" si="340"/>
        <v>0</v>
      </c>
      <c r="R1018" s="1490">
        <f t="shared" si="340"/>
        <v>0</v>
      </c>
      <c r="S1018" s="1490">
        <f t="shared" si="340"/>
        <v>0</v>
      </c>
      <c r="T1018" s="1490">
        <f t="shared" si="340"/>
        <v>0</v>
      </c>
      <c r="U1018" s="1490">
        <f t="shared" si="340"/>
        <v>0</v>
      </c>
      <c r="V1018" s="1490">
        <f t="shared" si="340"/>
        <v>0</v>
      </c>
      <c r="W1018" s="1490">
        <f t="shared" si="340"/>
        <v>0</v>
      </c>
      <c r="X1018" s="1490">
        <f t="shared" si="340"/>
        <v>0</v>
      </c>
      <c r="Y1018" s="1490">
        <f t="shared" si="340"/>
        <v>0</v>
      </c>
      <c r="Z1018" s="1490">
        <f t="shared" si="340"/>
        <v>0</v>
      </c>
      <c r="AA1018" s="1490">
        <f t="shared" si="340"/>
        <v>0</v>
      </c>
      <c r="AB1018" s="1490">
        <f t="shared" si="340"/>
        <v>0</v>
      </c>
      <c r="AC1018" s="1490">
        <f t="shared" si="340"/>
        <v>0</v>
      </c>
      <c r="AD1018" s="1490">
        <f t="shared" si="340"/>
        <v>0</v>
      </c>
      <c r="AE1018" s="1490">
        <f t="shared" si="340"/>
        <v>0</v>
      </c>
      <c r="AF1018" s="1490">
        <f t="shared" si="340"/>
        <v>0</v>
      </c>
      <c r="AG1018" s="1490">
        <f t="shared" si="340"/>
        <v>0</v>
      </c>
      <c r="AH1018" s="1490">
        <f t="shared" si="340"/>
        <v>0</v>
      </c>
      <c r="AI1018" s="1490">
        <f t="shared" si="340"/>
        <v>0</v>
      </c>
      <c r="AJ1018" s="1490">
        <f t="shared" si="340"/>
        <v>0</v>
      </c>
      <c r="AK1018" s="1490">
        <f t="shared" si="340"/>
        <v>0</v>
      </c>
      <c r="AL1018" s="1490">
        <f t="shared" si="340"/>
        <v>0</v>
      </c>
      <c r="AM1018" s="1841"/>
    </row>
    <row r="1019" spans="1:39" ht="12" hidden="1" x14ac:dyDescent="0.2">
      <c r="A1019" s="1437" t="s">
        <v>835</v>
      </c>
      <c r="B1019" s="269">
        <v>244</v>
      </c>
      <c r="C1019" s="123">
        <f>C704+C756+C809+C861+C914+C966</f>
        <v>0</v>
      </c>
      <c r="D1019" s="964">
        <f t="shared" ref="D1019:AL1019" si="341">D704+D756+D809+D861+D914+D966</f>
        <v>0</v>
      </c>
      <c r="E1019" s="1490">
        <f t="shared" si="341"/>
        <v>16000</v>
      </c>
      <c r="F1019" s="1490">
        <f t="shared" si="341"/>
        <v>4000</v>
      </c>
      <c r="G1019" s="1490">
        <f t="shared" si="341"/>
        <v>0</v>
      </c>
      <c r="H1019" s="1490">
        <f t="shared" si="341"/>
        <v>0</v>
      </c>
      <c r="I1019" s="1490">
        <f t="shared" si="341"/>
        <v>0</v>
      </c>
      <c r="J1019" s="1490">
        <f t="shared" si="341"/>
        <v>0</v>
      </c>
      <c r="K1019" s="1490">
        <f t="shared" si="341"/>
        <v>0</v>
      </c>
      <c r="L1019" s="1490">
        <f t="shared" si="341"/>
        <v>0</v>
      </c>
      <c r="M1019" s="1490">
        <f t="shared" si="341"/>
        <v>0</v>
      </c>
      <c r="N1019" s="1490">
        <f t="shared" si="341"/>
        <v>0</v>
      </c>
      <c r="O1019" s="1490">
        <f t="shared" si="341"/>
        <v>0</v>
      </c>
      <c r="P1019" s="1490">
        <f t="shared" si="341"/>
        <v>0</v>
      </c>
      <c r="Q1019" s="1490">
        <f t="shared" si="341"/>
        <v>0</v>
      </c>
      <c r="R1019" s="1490">
        <f t="shared" si="341"/>
        <v>0</v>
      </c>
      <c r="S1019" s="1490">
        <f t="shared" si="341"/>
        <v>16000</v>
      </c>
      <c r="T1019" s="1490">
        <f t="shared" si="341"/>
        <v>4000</v>
      </c>
      <c r="U1019" s="1490">
        <f t="shared" si="341"/>
        <v>0</v>
      </c>
      <c r="V1019" s="1490">
        <f t="shared" si="341"/>
        <v>0</v>
      </c>
      <c r="W1019" s="1490">
        <f t="shared" si="341"/>
        <v>0</v>
      </c>
      <c r="X1019" s="1490">
        <f t="shared" si="341"/>
        <v>20000</v>
      </c>
      <c r="Y1019" s="1490">
        <f t="shared" si="341"/>
        <v>0</v>
      </c>
      <c r="Z1019" s="1490">
        <f t="shared" si="341"/>
        <v>0</v>
      </c>
      <c r="AA1019" s="1490">
        <f t="shared" si="341"/>
        <v>0</v>
      </c>
      <c r="AB1019" s="1490">
        <f t="shared" si="341"/>
        <v>0</v>
      </c>
      <c r="AC1019" s="1490">
        <f t="shared" si="341"/>
        <v>0</v>
      </c>
      <c r="AD1019" s="1490">
        <f t="shared" si="341"/>
        <v>0</v>
      </c>
      <c r="AE1019" s="1490">
        <f t="shared" si="341"/>
        <v>0</v>
      </c>
      <c r="AF1019" s="1490">
        <f t="shared" si="341"/>
        <v>0</v>
      </c>
      <c r="AG1019" s="1490">
        <f t="shared" si="341"/>
        <v>0</v>
      </c>
      <c r="AH1019" s="1490">
        <f t="shared" si="341"/>
        <v>0</v>
      </c>
      <c r="AI1019" s="1490">
        <f t="shared" si="341"/>
        <v>0</v>
      </c>
      <c r="AJ1019" s="1490">
        <f t="shared" si="341"/>
        <v>0</v>
      </c>
      <c r="AK1019" s="1490">
        <f t="shared" si="341"/>
        <v>0</v>
      </c>
      <c r="AL1019" s="1490">
        <f t="shared" si="341"/>
        <v>20000</v>
      </c>
      <c r="AM1019" s="1841"/>
    </row>
    <row r="1020" spans="1:39" ht="12" hidden="1" customHeight="1" x14ac:dyDescent="0.2">
      <c r="A1020" s="1440" t="s">
        <v>831</v>
      </c>
      <c r="B1020" s="272"/>
      <c r="C1020" s="1059">
        <f t="shared" ref="C1020:AL1020" si="342">C1021+C1022</f>
        <v>0</v>
      </c>
      <c r="D1020" s="1059">
        <f t="shared" si="342"/>
        <v>0</v>
      </c>
      <c r="E1020" s="1491">
        <f t="shared" si="342"/>
        <v>0</v>
      </c>
      <c r="F1020" s="1491">
        <f t="shared" si="342"/>
        <v>0</v>
      </c>
      <c r="G1020" s="1491">
        <f t="shared" si="342"/>
        <v>0</v>
      </c>
      <c r="H1020" s="1491">
        <f t="shared" si="342"/>
        <v>0</v>
      </c>
      <c r="I1020" s="1491">
        <f t="shared" si="342"/>
        <v>0</v>
      </c>
      <c r="J1020" s="1491">
        <f t="shared" si="342"/>
        <v>0</v>
      </c>
      <c r="K1020" s="1491">
        <f t="shared" si="342"/>
        <v>0</v>
      </c>
      <c r="L1020" s="1491">
        <f t="shared" si="342"/>
        <v>0</v>
      </c>
      <c r="M1020" s="1491">
        <f t="shared" si="342"/>
        <v>0</v>
      </c>
      <c r="N1020" s="1491">
        <f t="shared" si="342"/>
        <v>0</v>
      </c>
      <c r="O1020" s="1491">
        <f t="shared" si="342"/>
        <v>0</v>
      </c>
      <c r="P1020" s="1491">
        <f t="shared" si="342"/>
        <v>0</v>
      </c>
      <c r="Q1020" s="1491">
        <f>Q1021+Q1022</f>
        <v>0</v>
      </c>
      <c r="R1020" s="1491">
        <f>R1021+R1022</f>
        <v>0</v>
      </c>
      <c r="S1020" s="1491">
        <f t="shared" si="342"/>
        <v>0</v>
      </c>
      <c r="T1020" s="1491">
        <f t="shared" si="342"/>
        <v>0</v>
      </c>
      <c r="U1020" s="1491">
        <f t="shared" si="342"/>
        <v>0</v>
      </c>
      <c r="V1020" s="1491">
        <f t="shared" si="342"/>
        <v>0</v>
      </c>
      <c r="W1020" s="1491">
        <f>W1021+W1022</f>
        <v>0</v>
      </c>
      <c r="X1020" s="1491">
        <f t="shared" si="342"/>
        <v>0</v>
      </c>
      <c r="Y1020" s="1491">
        <f t="shared" si="342"/>
        <v>0</v>
      </c>
      <c r="Z1020" s="1491">
        <f t="shared" si="342"/>
        <v>0</v>
      </c>
      <c r="AA1020" s="1491">
        <f>AA1021+AA1022</f>
        <v>0</v>
      </c>
      <c r="AB1020" s="1491">
        <f t="shared" si="342"/>
        <v>0</v>
      </c>
      <c r="AC1020" s="1491">
        <f t="shared" si="342"/>
        <v>0</v>
      </c>
      <c r="AD1020" s="1491">
        <f t="shared" si="342"/>
        <v>0</v>
      </c>
      <c r="AE1020" s="1491">
        <f>AE1021+AE1022</f>
        <v>0</v>
      </c>
      <c r="AF1020" s="1491">
        <f>AF1021+AF1022</f>
        <v>0</v>
      </c>
      <c r="AG1020" s="1491">
        <f t="shared" si="342"/>
        <v>0</v>
      </c>
      <c r="AH1020" s="1491">
        <f t="shared" si="342"/>
        <v>0</v>
      </c>
      <c r="AI1020" s="1491">
        <f t="shared" si="342"/>
        <v>0</v>
      </c>
      <c r="AJ1020" s="1491">
        <f>AJ1021+AJ1022</f>
        <v>0</v>
      </c>
      <c r="AK1020" s="1491">
        <f t="shared" si="342"/>
        <v>0</v>
      </c>
      <c r="AL1020" s="1491">
        <f t="shared" si="342"/>
        <v>0</v>
      </c>
      <c r="AM1020" s="1841"/>
    </row>
    <row r="1021" spans="1:39" ht="12" hidden="1" x14ac:dyDescent="0.2">
      <c r="A1021" s="1426">
        <v>222</v>
      </c>
      <c r="B1021" s="1053">
        <v>112</v>
      </c>
      <c r="C1021" s="123">
        <f t="shared" ref="C1021:AL1021" si="343">C705+C757+C810+C862+C915+C967</f>
        <v>0</v>
      </c>
      <c r="D1021" s="964">
        <f t="shared" si="343"/>
        <v>0</v>
      </c>
      <c r="E1021" s="1490">
        <f t="shared" si="343"/>
        <v>0</v>
      </c>
      <c r="F1021" s="1490">
        <f t="shared" si="343"/>
        <v>0</v>
      </c>
      <c r="G1021" s="1490">
        <f t="shared" si="343"/>
        <v>0</v>
      </c>
      <c r="H1021" s="1490">
        <f t="shared" si="343"/>
        <v>0</v>
      </c>
      <c r="I1021" s="1490">
        <f t="shared" si="343"/>
        <v>0</v>
      </c>
      <c r="J1021" s="1490">
        <f t="shared" si="343"/>
        <v>0</v>
      </c>
      <c r="K1021" s="1490">
        <f t="shared" si="343"/>
        <v>0</v>
      </c>
      <c r="L1021" s="1490">
        <f t="shared" si="343"/>
        <v>0</v>
      </c>
      <c r="M1021" s="1490">
        <f t="shared" si="343"/>
        <v>0</v>
      </c>
      <c r="N1021" s="1490">
        <f t="shared" si="343"/>
        <v>0</v>
      </c>
      <c r="O1021" s="1490">
        <f t="shared" si="343"/>
        <v>0</v>
      </c>
      <c r="P1021" s="1490">
        <f t="shared" si="343"/>
        <v>0</v>
      </c>
      <c r="Q1021" s="1490">
        <f t="shared" si="343"/>
        <v>0</v>
      </c>
      <c r="R1021" s="1490">
        <f t="shared" si="343"/>
        <v>0</v>
      </c>
      <c r="S1021" s="1490">
        <f t="shared" si="343"/>
        <v>0</v>
      </c>
      <c r="T1021" s="1490">
        <f t="shared" si="343"/>
        <v>0</v>
      </c>
      <c r="U1021" s="1490">
        <f t="shared" si="343"/>
        <v>0</v>
      </c>
      <c r="V1021" s="1490">
        <f t="shared" si="343"/>
        <v>0</v>
      </c>
      <c r="W1021" s="1490">
        <f t="shared" si="343"/>
        <v>0</v>
      </c>
      <c r="X1021" s="1490">
        <f t="shared" si="343"/>
        <v>0</v>
      </c>
      <c r="Y1021" s="1490">
        <f t="shared" si="343"/>
        <v>0</v>
      </c>
      <c r="Z1021" s="1490">
        <f t="shared" si="343"/>
        <v>0</v>
      </c>
      <c r="AA1021" s="1490">
        <f t="shared" si="343"/>
        <v>0</v>
      </c>
      <c r="AB1021" s="1490">
        <f t="shared" si="343"/>
        <v>0</v>
      </c>
      <c r="AC1021" s="1490">
        <f t="shared" si="343"/>
        <v>0</v>
      </c>
      <c r="AD1021" s="1490">
        <f t="shared" si="343"/>
        <v>0</v>
      </c>
      <c r="AE1021" s="1490">
        <f t="shared" si="343"/>
        <v>0</v>
      </c>
      <c r="AF1021" s="1490">
        <f t="shared" si="343"/>
        <v>0</v>
      </c>
      <c r="AG1021" s="1490">
        <f t="shared" si="343"/>
        <v>0</v>
      </c>
      <c r="AH1021" s="1490">
        <f t="shared" si="343"/>
        <v>0</v>
      </c>
      <c r="AI1021" s="1490">
        <f t="shared" si="343"/>
        <v>0</v>
      </c>
      <c r="AJ1021" s="1490">
        <f t="shared" si="343"/>
        <v>0</v>
      </c>
      <c r="AK1021" s="1490">
        <f t="shared" si="343"/>
        <v>0</v>
      </c>
      <c r="AL1021" s="1490">
        <f t="shared" si="343"/>
        <v>0</v>
      </c>
      <c r="AM1021" s="1841"/>
    </row>
    <row r="1022" spans="1:39" ht="12" hidden="1" x14ac:dyDescent="0.2">
      <c r="A1022" s="1426">
        <v>222</v>
      </c>
      <c r="B1022" s="1053">
        <v>244</v>
      </c>
      <c r="C1022" s="123">
        <f t="shared" ref="C1022:AL1022" si="344">C706+C758+C811+C863+C916+C968</f>
        <v>0</v>
      </c>
      <c r="D1022" s="964">
        <f t="shared" si="344"/>
        <v>0</v>
      </c>
      <c r="E1022" s="1490">
        <f t="shared" si="344"/>
        <v>0</v>
      </c>
      <c r="F1022" s="1490">
        <f t="shared" si="344"/>
        <v>0</v>
      </c>
      <c r="G1022" s="1490">
        <f t="shared" si="344"/>
        <v>0</v>
      </c>
      <c r="H1022" s="1490">
        <f t="shared" si="344"/>
        <v>0</v>
      </c>
      <c r="I1022" s="1490">
        <f t="shared" si="344"/>
        <v>0</v>
      </c>
      <c r="J1022" s="1490">
        <f t="shared" si="344"/>
        <v>0</v>
      </c>
      <c r="K1022" s="1490">
        <f t="shared" si="344"/>
        <v>0</v>
      </c>
      <c r="L1022" s="1490">
        <f t="shared" si="344"/>
        <v>0</v>
      </c>
      <c r="M1022" s="1490">
        <f t="shared" si="344"/>
        <v>0</v>
      </c>
      <c r="N1022" s="1490">
        <f t="shared" si="344"/>
        <v>0</v>
      </c>
      <c r="O1022" s="1490">
        <f t="shared" si="344"/>
        <v>0</v>
      </c>
      <c r="P1022" s="1490">
        <f t="shared" si="344"/>
        <v>0</v>
      </c>
      <c r="Q1022" s="1490">
        <f t="shared" si="344"/>
        <v>0</v>
      </c>
      <c r="R1022" s="1490">
        <f t="shared" si="344"/>
        <v>0</v>
      </c>
      <c r="S1022" s="1490">
        <f t="shared" si="344"/>
        <v>0</v>
      </c>
      <c r="T1022" s="1490">
        <f t="shared" si="344"/>
        <v>0</v>
      </c>
      <c r="U1022" s="1490">
        <f t="shared" si="344"/>
        <v>0</v>
      </c>
      <c r="V1022" s="1490">
        <f t="shared" si="344"/>
        <v>0</v>
      </c>
      <c r="W1022" s="1490">
        <f t="shared" si="344"/>
        <v>0</v>
      </c>
      <c r="X1022" s="1490">
        <f t="shared" si="344"/>
        <v>0</v>
      </c>
      <c r="Y1022" s="1490">
        <f t="shared" si="344"/>
        <v>0</v>
      </c>
      <c r="Z1022" s="1490">
        <f t="shared" si="344"/>
        <v>0</v>
      </c>
      <c r="AA1022" s="1490">
        <f t="shared" si="344"/>
        <v>0</v>
      </c>
      <c r="AB1022" s="1490">
        <f t="shared" si="344"/>
        <v>0</v>
      </c>
      <c r="AC1022" s="1490">
        <f t="shared" si="344"/>
        <v>0</v>
      </c>
      <c r="AD1022" s="1490">
        <f t="shared" si="344"/>
        <v>0</v>
      </c>
      <c r="AE1022" s="1490">
        <f t="shared" si="344"/>
        <v>0</v>
      </c>
      <c r="AF1022" s="1490">
        <f t="shared" si="344"/>
        <v>0</v>
      </c>
      <c r="AG1022" s="1490">
        <f t="shared" si="344"/>
        <v>0</v>
      </c>
      <c r="AH1022" s="1490">
        <f t="shared" si="344"/>
        <v>0</v>
      </c>
      <c r="AI1022" s="1490">
        <f t="shared" si="344"/>
        <v>0</v>
      </c>
      <c r="AJ1022" s="1490">
        <f t="shared" si="344"/>
        <v>0</v>
      </c>
      <c r="AK1022" s="1490">
        <f t="shared" si="344"/>
        <v>0</v>
      </c>
      <c r="AL1022" s="1490">
        <f t="shared" si="344"/>
        <v>0</v>
      </c>
      <c r="AM1022" s="1841"/>
    </row>
    <row r="1023" spans="1:39" ht="12" hidden="1" x14ac:dyDescent="0.2">
      <c r="A1023" s="1441" t="s">
        <v>823</v>
      </c>
      <c r="B1023" s="268"/>
      <c r="C1023" s="1059"/>
      <c r="D1023" s="1059">
        <f>D1024+D1025+D1026+D1027</f>
        <v>0</v>
      </c>
      <c r="E1023" s="1491">
        <f t="shared" ref="E1023:AL1023" si="345">E1024+E1025+E1026+E1027</f>
        <v>0</v>
      </c>
      <c r="F1023" s="1491">
        <f t="shared" si="345"/>
        <v>0</v>
      </c>
      <c r="G1023" s="1491">
        <f t="shared" si="345"/>
        <v>0</v>
      </c>
      <c r="H1023" s="1491">
        <f t="shared" si="345"/>
        <v>0</v>
      </c>
      <c r="I1023" s="1491">
        <f t="shared" si="345"/>
        <v>0</v>
      </c>
      <c r="J1023" s="1491">
        <f t="shared" si="345"/>
        <v>0</v>
      </c>
      <c r="K1023" s="1491">
        <f t="shared" si="345"/>
        <v>0</v>
      </c>
      <c r="L1023" s="1491">
        <f t="shared" si="345"/>
        <v>0</v>
      </c>
      <c r="M1023" s="1491">
        <f t="shared" si="345"/>
        <v>0</v>
      </c>
      <c r="N1023" s="1491">
        <f t="shared" si="345"/>
        <v>0</v>
      </c>
      <c r="O1023" s="1491">
        <f t="shared" si="345"/>
        <v>0</v>
      </c>
      <c r="P1023" s="1491">
        <f t="shared" si="345"/>
        <v>0</v>
      </c>
      <c r="Q1023" s="1491">
        <f t="shared" si="345"/>
        <v>0</v>
      </c>
      <c r="R1023" s="1491">
        <f t="shared" si="345"/>
        <v>0</v>
      </c>
      <c r="S1023" s="1491">
        <f t="shared" si="345"/>
        <v>0</v>
      </c>
      <c r="T1023" s="1491">
        <f t="shared" si="345"/>
        <v>0</v>
      </c>
      <c r="U1023" s="1491">
        <f t="shared" si="345"/>
        <v>0</v>
      </c>
      <c r="V1023" s="1491">
        <f t="shared" si="345"/>
        <v>0</v>
      </c>
      <c r="W1023" s="1491">
        <f t="shared" si="345"/>
        <v>0</v>
      </c>
      <c r="X1023" s="1491">
        <f t="shared" si="345"/>
        <v>0</v>
      </c>
      <c r="Y1023" s="1491">
        <f t="shared" si="345"/>
        <v>0</v>
      </c>
      <c r="Z1023" s="1491">
        <f t="shared" si="345"/>
        <v>227794</v>
      </c>
      <c r="AA1023" s="1491">
        <f>AA1024+AA1025+AA1026+AA1027</f>
        <v>0</v>
      </c>
      <c r="AB1023" s="1491">
        <f t="shared" si="345"/>
        <v>0</v>
      </c>
      <c r="AC1023" s="1491">
        <f t="shared" si="345"/>
        <v>0</v>
      </c>
      <c r="AD1023" s="1491">
        <f t="shared" si="345"/>
        <v>0</v>
      </c>
      <c r="AE1023" s="1491">
        <f t="shared" si="345"/>
        <v>0</v>
      </c>
      <c r="AF1023" s="1491">
        <f t="shared" si="345"/>
        <v>0</v>
      </c>
      <c r="AG1023" s="1491">
        <f t="shared" si="345"/>
        <v>0</v>
      </c>
      <c r="AH1023" s="1491">
        <f t="shared" si="345"/>
        <v>227794</v>
      </c>
      <c r="AI1023" s="1491">
        <f t="shared" si="345"/>
        <v>0</v>
      </c>
      <c r="AJ1023" s="1491">
        <f t="shared" si="345"/>
        <v>0</v>
      </c>
      <c r="AK1023" s="1491">
        <f t="shared" si="345"/>
        <v>227794</v>
      </c>
      <c r="AL1023" s="1491">
        <f t="shared" si="345"/>
        <v>227794</v>
      </c>
      <c r="AM1023" s="1841"/>
    </row>
    <row r="1024" spans="1:39" ht="12" hidden="1" x14ac:dyDescent="0.2">
      <c r="A1024" s="1427" t="s">
        <v>196</v>
      </c>
      <c r="B1024" s="1053">
        <v>247</v>
      </c>
      <c r="C1024" s="123">
        <f t="shared" ref="C1024:AL1024" si="346">C707+C759+C812+C864+C917+C969</f>
        <v>0</v>
      </c>
      <c r="D1024" s="964">
        <f t="shared" si="346"/>
        <v>0</v>
      </c>
      <c r="E1024" s="1490">
        <f t="shared" si="346"/>
        <v>0</v>
      </c>
      <c r="F1024" s="1490">
        <f t="shared" si="346"/>
        <v>0</v>
      </c>
      <c r="G1024" s="1490">
        <f t="shared" si="346"/>
        <v>0</v>
      </c>
      <c r="H1024" s="1490">
        <f t="shared" si="346"/>
        <v>0</v>
      </c>
      <c r="I1024" s="1490">
        <f t="shared" si="346"/>
        <v>0</v>
      </c>
      <c r="J1024" s="1490">
        <f t="shared" si="346"/>
        <v>0</v>
      </c>
      <c r="K1024" s="1490">
        <f t="shared" si="346"/>
        <v>0</v>
      </c>
      <c r="L1024" s="1490">
        <f t="shared" si="346"/>
        <v>0</v>
      </c>
      <c r="M1024" s="1490">
        <f t="shared" si="346"/>
        <v>0</v>
      </c>
      <c r="N1024" s="1490">
        <f t="shared" si="346"/>
        <v>0</v>
      </c>
      <c r="O1024" s="1490">
        <f t="shared" si="346"/>
        <v>0</v>
      </c>
      <c r="P1024" s="1490">
        <f t="shared" si="346"/>
        <v>0</v>
      </c>
      <c r="Q1024" s="1490">
        <f t="shared" si="346"/>
        <v>0</v>
      </c>
      <c r="R1024" s="1490">
        <f t="shared" si="346"/>
        <v>0</v>
      </c>
      <c r="S1024" s="1490">
        <f t="shared" si="346"/>
        <v>0</v>
      </c>
      <c r="T1024" s="1490">
        <f t="shared" si="346"/>
        <v>0</v>
      </c>
      <c r="U1024" s="1490">
        <f t="shared" si="346"/>
        <v>0</v>
      </c>
      <c r="V1024" s="1490">
        <f t="shared" si="346"/>
        <v>0</v>
      </c>
      <c r="W1024" s="1490">
        <f t="shared" si="346"/>
        <v>0</v>
      </c>
      <c r="X1024" s="1490">
        <f t="shared" si="346"/>
        <v>0</v>
      </c>
      <c r="Y1024" s="1490">
        <f t="shared" si="346"/>
        <v>0</v>
      </c>
      <c r="Z1024" s="1490">
        <f t="shared" si="346"/>
        <v>0</v>
      </c>
      <c r="AA1024" s="1490">
        <f t="shared" si="346"/>
        <v>0</v>
      </c>
      <c r="AB1024" s="1490">
        <f t="shared" si="346"/>
        <v>0</v>
      </c>
      <c r="AC1024" s="1490">
        <f t="shared" si="346"/>
        <v>0</v>
      </c>
      <c r="AD1024" s="1490">
        <f t="shared" si="346"/>
        <v>0</v>
      </c>
      <c r="AE1024" s="1490">
        <f t="shared" si="346"/>
        <v>0</v>
      </c>
      <c r="AF1024" s="1490">
        <f t="shared" si="346"/>
        <v>0</v>
      </c>
      <c r="AG1024" s="1490">
        <f t="shared" si="346"/>
        <v>0</v>
      </c>
      <c r="AH1024" s="1490">
        <f t="shared" si="346"/>
        <v>0</v>
      </c>
      <c r="AI1024" s="1490">
        <f t="shared" si="346"/>
        <v>0</v>
      </c>
      <c r="AJ1024" s="1490">
        <f t="shared" si="346"/>
        <v>0</v>
      </c>
      <c r="AK1024" s="1490">
        <f t="shared" si="346"/>
        <v>0</v>
      </c>
      <c r="AL1024" s="1490">
        <f t="shared" si="346"/>
        <v>0</v>
      </c>
      <c r="AM1024" s="1841"/>
    </row>
    <row r="1025" spans="1:39" ht="12" hidden="1" x14ac:dyDescent="0.2">
      <c r="A1025" s="1427" t="s">
        <v>197</v>
      </c>
      <c r="B1025" s="1053">
        <v>247</v>
      </c>
      <c r="C1025" s="123">
        <f t="shared" ref="C1025:AL1025" si="347">C708+C760+C813+C865+C918+C970</f>
        <v>0</v>
      </c>
      <c r="D1025" s="964">
        <f t="shared" si="347"/>
        <v>0</v>
      </c>
      <c r="E1025" s="1490">
        <f t="shared" si="347"/>
        <v>0</v>
      </c>
      <c r="F1025" s="1490">
        <f t="shared" si="347"/>
        <v>0</v>
      </c>
      <c r="G1025" s="1490">
        <f t="shared" si="347"/>
        <v>0</v>
      </c>
      <c r="H1025" s="1490">
        <f t="shared" si="347"/>
        <v>0</v>
      </c>
      <c r="I1025" s="1490">
        <f t="shared" si="347"/>
        <v>0</v>
      </c>
      <c r="J1025" s="1490">
        <f t="shared" si="347"/>
        <v>0</v>
      </c>
      <c r="K1025" s="1490">
        <f t="shared" si="347"/>
        <v>0</v>
      </c>
      <c r="L1025" s="1490">
        <f t="shared" si="347"/>
        <v>0</v>
      </c>
      <c r="M1025" s="1490">
        <f t="shared" si="347"/>
        <v>0</v>
      </c>
      <c r="N1025" s="1490">
        <f t="shared" si="347"/>
        <v>0</v>
      </c>
      <c r="O1025" s="1490">
        <f t="shared" si="347"/>
        <v>0</v>
      </c>
      <c r="P1025" s="1490">
        <f t="shared" si="347"/>
        <v>0</v>
      </c>
      <c r="Q1025" s="1490">
        <f t="shared" si="347"/>
        <v>0</v>
      </c>
      <c r="R1025" s="1490">
        <f t="shared" si="347"/>
        <v>0</v>
      </c>
      <c r="S1025" s="1490">
        <f t="shared" si="347"/>
        <v>0</v>
      </c>
      <c r="T1025" s="1490">
        <f t="shared" si="347"/>
        <v>0</v>
      </c>
      <c r="U1025" s="1490">
        <f t="shared" si="347"/>
        <v>0</v>
      </c>
      <c r="V1025" s="1490">
        <f t="shared" si="347"/>
        <v>0</v>
      </c>
      <c r="W1025" s="1490">
        <f t="shared" si="347"/>
        <v>0</v>
      </c>
      <c r="X1025" s="1490">
        <f t="shared" si="347"/>
        <v>0</v>
      </c>
      <c r="Y1025" s="1490">
        <f t="shared" si="347"/>
        <v>0</v>
      </c>
      <c r="Z1025" s="1490">
        <f t="shared" si="347"/>
        <v>170000</v>
      </c>
      <c r="AA1025" s="1490">
        <f t="shared" si="347"/>
        <v>0</v>
      </c>
      <c r="AB1025" s="1490">
        <f t="shared" si="347"/>
        <v>0</v>
      </c>
      <c r="AC1025" s="1490">
        <f t="shared" si="347"/>
        <v>0</v>
      </c>
      <c r="AD1025" s="1490">
        <f t="shared" si="347"/>
        <v>0</v>
      </c>
      <c r="AE1025" s="1490">
        <f t="shared" si="347"/>
        <v>0</v>
      </c>
      <c r="AF1025" s="1490">
        <f t="shared" si="347"/>
        <v>0</v>
      </c>
      <c r="AG1025" s="1490">
        <f t="shared" si="347"/>
        <v>0</v>
      </c>
      <c r="AH1025" s="1490">
        <f t="shared" si="347"/>
        <v>170000</v>
      </c>
      <c r="AI1025" s="1490">
        <f t="shared" si="347"/>
        <v>0</v>
      </c>
      <c r="AJ1025" s="1490">
        <f t="shared" si="347"/>
        <v>0</v>
      </c>
      <c r="AK1025" s="1490">
        <f t="shared" si="347"/>
        <v>170000</v>
      </c>
      <c r="AL1025" s="1490">
        <f t="shared" si="347"/>
        <v>170000</v>
      </c>
      <c r="AM1025" s="1841"/>
    </row>
    <row r="1026" spans="1:39" ht="12" hidden="1" x14ac:dyDescent="0.2">
      <c r="A1026" s="1427" t="s">
        <v>198</v>
      </c>
      <c r="B1026" s="268">
        <v>244</v>
      </c>
      <c r="C1026" s="123">
        <f t="shared" ref="C1026:AL1026" si="348">C709+C761+C814+C866+C919+C971</f>
        <v>0</v>
      </c>
      <c r="D1026" s="964">
        <f t="shared" si="348"/>
        <v>0</v>
      </c>
      <c r="E1026" s="1490">
        <f t="shared" si="348"/>
        <v>0</v>
      </c>
      <c r="F1026" s="1490">
        <f t="shared" si="348"/>
        <v>0</v>
      </c>
      <c r="G1026" s="1490">
        <f t="shared" si="348"/>
        <v>0</v>
      </c>
      <c r="H1026" s="1490">
        <f t="shared" si="348"/>
        <v>0</v>
      </c>
      <c r="I1026" s="1490">
        <f t="shared" si="348"/>
        <v>0</v>
      </c>
      <c r="J1026" s="1490">
        <f t="shared" si="348"/>
        <v>0</v>
      </c>
      <c r="K1026" s="1490">
        <f t="shared" si="348"/>
        <v>0</v>
      </c>
      <c r="L1026" s="1490">
        <f t="shared" si="348"/>
        <v>0</v>
      </c>
      <c r="M1026" s="1490">
        <f t="shared" si="348"/>
        <v>0</v>
      </c>
      <c r="N1026" s="1490">
        <f t="shared" si="348"/>
        <v>0</v>
      </c>
      <c r="O1026" s="1490">
        <f t="shared" si="348"/>
        <v>0</v>
      </c>
      <c r="P1026" s="1490">
        <f t="shared" si="348"/>
        <v>0</v>
      </c>
      <c r="Q1026" s="1490">
        <f t="shared" si="348"/>
        <v>0</v>
      </c>
      <c r="R1026" s="1490">
        <f t="shared" si="348"/>
        <v>0</v>
      </c>
      <c r="S1026" s="1490">
        <f t="shared" si="348"/>
        <v>0</v>
      </c>
      <c r="T1026" s="1490">
        <f t="shared" si="348"/>
        <v>0</v>
      </c>
      <c r="U1026" s="1490">
        <f t="shared" si="348"/>
        <v>0</v>
      </c>
      <c r="V1026" s="1490">
        <f t="shared" si="348"/>
        <v>0</v>
      </c>
      <c r="W1026" s="1490">
        <f t="shared" si="348"/>
        <v>0</v>
      </c>
      <c r="X1026" s="1490">
        <f t="shared" si="348"/>
        <v>0</v>
      </c>
      <c r="Y1026" s="1490">
        <f t="shared" si="348"/>
        <v>0</v>
      </c>
      <c r="Z1026" s="1490">
        <f t="shared" si="348"/>
        <v>41000</v>
      </c>
      <c r="AA1026" s="1490">
        <f t="shared" si="348"/>
        <v>0</v>
      </c>
      <c r="AB1026" s="1490">
        <f t="shared" si="348"/>
        <v>0</v>
      </c>
      <c r="AC1026" s="1490">
        <f t="shared" si="348"/>
        <v>0</v>
      </c>
      <c r="AD1026" s="1490">
        <f t="shared" si="348"/>
        <v>0</v>
      </c>
      <c r="AE1026" s="1490">
        <f t="shared" si="348"/>
        <v>0</v>
      </c>
      <c r="AF1026" s="1490">
        <f t="shared" si="348"/>
        <v>0</v>
      </c>
      <c r="AG1026" s="1490">
        <f t="shared" si="348"/>
        <v>0</v>
      </c>
      <c r="AH1026" s="1490">
        <f t="shared" si="348"/>
        <v>41000</v>
      </c>
      <c r="AI1026" s="1490">
        <f t="shared" si="348"/>
        <v>0</v>
      </c>
      <c r="AJ1026" s="1490">
        <f t="shared" si="348"/>
        <v>0</v>
      </c>
      <c r="AK1026" s="1490">
        <f t="shared" si="348"/>
        <v>41000</v>
      </c>
      <c r="AL1026" s="1490">
        <f t="shared" si="348"/>
        <v>41000</v>
      </c>
      <c r="AM1026" s="1841"/>
    </row>
    <row r="1027" spans="1:39" ht="12" hidden="1" x14ac:dyDescent="0.2">
      <c r="A1027" s="1427" t="s">
        <v>878</v>
      </c>
      <c r="B1027" s="268">
        <v>244</v>
      </c>
      <c r="C1027" s="42"/>
      <c r="D1027" s="964">
        <f t="shared" ref="D1027:AL1027" si="349">D710+D762+D815+D867+D920+D972</f>
        <v>0</v>
      </c>
      <c r="E1027" s="1490">
        <f t="shared" si="349"/>
        <v>0</v>
      </c>
      <c r="F1027" s="1490">
        <f t="shared" si="349"/>
        <v>0</v>
      </c>
      <c r="G1027" s="1490">
        <f t="shared" si="349"/>
        <v>0</v>
      </c>
      <c r="H1027" s="1490">
        <f t="shared" si="349"/>
        <v>0</v>
      </c>
      <c r="I1027" s="1490">
        <f t="shared" si="349"/>
        <v>0</v>
      </c>
      <c r="J1027" s="1490">
        <f t="shared" si="349"/>
        <v>0</v>
      </c>
      <c r="K1027" s="1490">
        <f t="shared" si="349"/>
        <v>0</v>
      </c>
      <c r="L1027" s="1490">
        <f t="shared" si="349"/>
        <v>0</v>
      </c>
      <c r="M1027" s="1490">
        <f t="shared" si="349"/>
        <v>0</v>
      </c>
      <c r="N1027" s="1490">
        <f t="shared" si="349"/>
        <v>0</v>
      </c>
      <c r="O1027" s="1490">
        <f t="shared" si="349"/>
        <v>0</v>
      </c>
      <c r="P1027" s="1490">
        <f t="shared" si="349"/>
        <v>0</v>
      </c>
      <c r="Q1027" s="1490">
        <f t="shared" si="349"/>
        <v>0</v>
      </c>
      <c r="R1027" s="1490">
        <f t="shared" si="349"/>
        <v>0</v>
      </c>
      <c r="S1027" s="1490">
        <f t="shared" si="349"/>
        <v>0</v>
      </c>
      <c r="T1027" s="1490">
        <f t="shared" si="349"/>
        <v>0</v>
      </c>
      <c r="U1027" s="1490">
        <f t="shared" si="349"/>
        <v>0</v>
      </c>
      <c r="V1027" s="1490">
        <f t="shared" si="349"/>
        <v>0</v>
      </c>
      <c r="W1027" s="1490">
        <f t="shared" si="349"/>
        <v>0</v>
      </c>
      <c r="X1027" s="1490">
        <f t="shared" si="349"/>
        <v>0</v>
      </c>
      <c r="Y1027" s="1490">
        <f t="shared" si="349"/>
        <v>0</v>
      </c>
      <c r="Z1027" s="1490">
        <f t="shared" si="349"/>
        <v>16794</v>
      </c>
      <c r="AA1027" s="1490">
        <f t="shared" si="349"/>
        <v>0</v>
      </c>
      <c r="AB1027" s="1490">
        <f t="shared" si="349"/>
        <v>0</v>
      </c>
      <c r="AC1027" s="1490">
        <f t="shared" si="349"/>
        <v>0</v>
      </c>
      <c r="AD1027" s="1490">
        <f t="shared" si="349"/>
        <v>0</v>
      </c>
      <c r="AE1027" s="1490">
        <f t="shared" si="349"/>
        <v>0</v>
      </c>
      <c r="AF1027" s="1490">
        <f t="shared" si="349"/>
        <v>0</v>
      </c>
      <c r="AG1027" s="1490">
        <f t="shared" si="349"/>
        <v>0</v>
      </c>
      <c r="AH1027" s="1490">
        <f t="shared" si="349"/>
        <v>16794</v>
      </c>
      <c r="AI1027" s="1490">
        <f t="shared" si="349"/>
        <v>0</v>
      </c>
      <c r="AJ1027" s="1490">
        <f t="shared" si="349"/>
        <v>0</v>
      </c>
      <c r="AK1027" s="1490">
        <f t="shared" si="349"/>
        <v>16794</v>
      </c>
      <c r="AL1027" s="1490">
        <f t="shared" si="349"/>
        <v>16794</v>
      </c>
      <c r="AM1027" s="1841"/>
    </row>
    <row r="1028" spans="1:39" ht="12" hidden="1" x14ac:dyDescent="0.2">
      <c r="A1028" s="1438" t="s">
        <v>821</v>
      </c>
      <c r="B1028" s="268">
        <v>244</v>
      </c>
      <c r="C1028" s="123">
        <f>C711+C763+C816+C868+C921+C973</f>
        <v>0</v>
      </c>
      <c r="D1028" s="964">
        <f t="shared" ref="D1028:AL1028" si="350">D711+D763+D816+D868+D921+D973</f>
        <v>0</v>
      </c>
      <c r="E1028" s="1490">
        <f t="shared" si="350"/>
        <v>0</v>
      </c>
      <c r="F1028" s="1490">
        <f t="shared" si="350"/>
        <v>0</v>
      </c>
      <c r="G1028" s="1490">
        <f t="shared" si="350"/>
        <v>0</v>
      </c>
      <c r="H1028" s="1490">
        <f t="shared" si="350"/>
        <v>0</v>
      </c>
      <c r="I1028" s="1490">
        <f t="shared" si="350"/>
        <v>0</v>
      </c>
      <c r="J1028" s="1490">
        <f t="shared" si="350"/>
        <v>0</v>
      </c>
      <c r="K1028" s="1490">
        <f t="shared" si="350"/>
        <v>0</v>
      </c>
      <c r="L1028" s="1490">
        <f t="shared" si="350"/>
        <v>0</v>
      </c>
      <c r="M1028" s="1490">
        <f t="shared" si="350"/>
        <v>0</v>
      </c>
      <c r="N1028" s="1490">
        <f t="shared" si="350"/>
        <v>0</v>
      </c>
      <c r="O1028" s="1490">
        <f t="shared" si="350"/>
        <v>0</v>
      </c>
      <c r="P1028" s="1490">
        <f t="shared" si="350"/>
        <v>0</v>
      </c>
      <c r="Q1028" s="1490">
        <f t="shared" si="350"/>
        <v>0</v>
      </c>
      <c r="R1028" s="1490">
        <f t="shared" si="350"/>
        <v>0</v>
      </c>
      <c r="S1028" s="1490">
        <f t="shared" si="350"/>
        <v>0</v>
      </c>
      <c r="T1028" s="1490">
        <f t="shared" si="350"/>
        <v>0</v>
      </c>
      <c r="U1028" s="1490">
        <f t="shared" si="350"/>
        <v>0</v>
      </c>
      <c r="V1028" s="1490">
        <f t="shared" si="350"/>
        <v>0</v>
      </c>
      <c r="W1028" s="1490">
        <f t="shared" si="350"/>
        <v>0</v>
      </c>
      <c r="X1028" s="1490">
        <f t="shared" si="350"/>
        <v>0</v>
      </c>
      <c r="Y1028" s="1490">
        <f t="shared" si="350"/>
        <v>0</v>
      </c>
      <c r="Z1028" s="1490">
        <f t="shared" si="350"/>
        <v>3000</v>
      </c>
      <c r="AA1028" s="1490">
        <f t="shared" si="350"/>
        <v>0</v>
      </c>
      <c r="AB1028" s="1490">
        <f t="shared" si="350"/>
        <v>0</v>
      </c>
      <c r="AC1028" s="1490">
        <f t="shared" si="350"/>
        <v>0</v>
      </c>
      <c r="AD1028" s="1490">
        <f t="shared" si="350"/>
        <v>0</v>
      </c>
      <c r="AE1028" s="1490">
        <f t="shared" si="350"/>
        <v>0</v>
      </c>
      <c r="AF1028" s="1490">
        <f t="shared" si="350"/>
        <v>0</v>
      </c>
      <c r="AG1028" s="1490">
        <f t="shared" si="350"/>
        <v>0</v>
      </c>
      <c r="AH1028" s="1490">
        <f t="shared" si="350"/>
        <v>3000</v>
      </c>
      <c r="AI1028" s="1490">
        <f t="shared" si="350"/>
        <v>0</v>
      </c>
      <c r="AJ1028" s="1490">
        <f t="shared" si="350"/>
        <v>0</v>
      </c>
      <c r="AK1028" s="1490">
        <f t="shared" si="350"/>
        <v>3000</v>
      </c>
      <c r="AL1028" s="1490">
        <f t="shared" si="350"/>
        <v>3000</v>
      </c>
      <c r="AM1028" s="1841"/>
    </row>
    <row r="1029" spans="1:39" ht="12" hidden="1" x14ac:dyDescent="0.2">
      <c r="A1029" s="1442" t="s">
        <v>822</v>
      </c>
      <c r="B1029" s="268">
        <v>244</v>
      </c>
      <c r="C1029" s="1059">
        <f>C1030+C1031+C1032+C1033</f>
        <v>0</v>
      </c>
      <c r="D1029" s="1059">
        <f>D1030+D1031+D1032+D1033</f>
        <v>0</v>
      </c>
      <c r="E1029" s="1491">
        <f t="shared" ref="E1029:AL1029" si="351">E1030+E1031+E1032+E1033</f>
        <v>14000</v>
      </c>
      <c r="F1029" s="1491">
        <f t="shared" si="351"/>
        <v>48000</v>
      </c>
      <c r="G1029" s="1491">
        <f t="shared" si="351"/>
        <v>0</v>
      </c>
      <c r="H1029" s="1491">
        <f t="shared" si="351"/>
        <v>0</v>
      </c>
      <c r="I1029" s="1491">
        <f t="shared" si="351"/>
        <v>0</v>
      </c>
      <c r="J1029" s="1491">
        <f t="shared" si="351"/>
        <v>0</v>
      </c>
      <c r="K1029" s="1491">
        <f t="shared" si="351"/>
        <v>0</v>
      </c>
      <c r="L1029" s="1491">
        <f t="shared" si="351"/>
        <v>0</v>
      </c>
      <c r="M1029" s="1491">
        <f t="shared" si="351"/>
        <v>0</v>
      </c>
      <c r="N1029" s="1491">
        <f t="shared" si="351"/>
        <v>0</v>
      </c>
      <c r="O1029" s="1491">
        <f t="shared" si="351"/>
        <v>0</v>
      </c>
      <c r="P1029" s="1491">
        <f t="shared" si="351"/>
        <v>0</v>
      </c>
      <c r="Q1029" s="1491">
        <f t="shared" si="351"/>
        <v>0</v>
      </c>
      <c r="R1029" s="1491">
        <f t="shared" si="351"/>
        <v>0</v>
      </c>
      <c r="S1029" s="1491">
        <f t="shared" si="351"/>
        <v>14000</v>
      </c>
      <c r="T1029" s="1491">
        <f t="shared" si="351"/>
        <v>48000</v>
      </c>
      <c r="U1029" s="1491">
        <f t="shared" si="351"/>
        <v>0</v>
      </c>
      <c r="V1029" s="1491">
        <f t="shared" si="351"/>
        <v>0</v>
      </c>
      <c r="W1029" s="1491">
        <f t="shared" si="351"/>
        <v>0</v>
      </c>
      <c r="X1029" s="1491">
        <f t="shared" si="351"/>
        <v>62000</v>
      </c>
      <c r="Y1029" s="1491">
        <f t="shared" si="351"/>
        <v>0</v>
      </c>
      <c r="Z1029" s="1491">
        <f t="shared" si="351"/>
        <v>63950</v>
      </c>
      <c r="AA1029" s="1491">
        <f>AA1030+AA1031+AA1032+AA1033</f>
        <v>0</v>
      </c>
      <c r="AB1029" s="1491">
        <f t="shared" si="351"/>
        <v>0</v>
      </c>
      <c r="AC1029" s="1491">
        <f t="shared" si="351"/>
        <v>0</v>
      </c>
      <c r="AD1029" s="1491">
        <f t="shared" si="351"/>
        <v>0</v>
      </c>
      <c r="AE1029" s="1491">
        <f t="shared" si="351"/>
        <v>0</v>
      </c>
      <c r="AF1029" s="1491">
        <f t="shared" si="351"/>
        <v>0</v>
      </c>
      <c r="AG1029" s="1491">
        <f t="shared" si="351"/>
        <v>0</v>
      </c>
      <c r="AH1029" s="1491">
        <f t="shared" si="351"/>
        <v>63950</v>
      </c>
      <c r="AI1029" s="1491">
        <f t="shared" si="351"/>
        <v>0</v>
      </c>
      <c r="AJ1029" s="1491">
        <f t="shared" si="351"/>
        <v>0</v>
      </c>
      <c r="AK1029" s="1491">
        <f t="shared" si="351"/>
        <v>63950</v>
      </c>
      <c r="AL1029" s="1491">
        <f t="shared" si="351"/>
        <v>125950</v>
      </c>
      <c r="AM1029" s="1841"/>
    </row>
    <row r="1030" spans="1:39" ht="12" hidden="1" x14ac:dyDescent="0.2">
      <c r="A1030" s="1428" t="s">
        <v>199</v>
      </c>
      <c r="B1030" s="271">
        <v>244</v>
      </c>
      <c r="C1030" s="123">
        <f t="shared" ref="C1030:AL1030" si="352">C712+C764+C817+C869+C922+C974</f>
        <v>0</v>
      </c>
      <c r="D1030" s="964">
        <f t="shared" si="352"/>
        <v>0</v>
      </c>
      <c r="E1030" s="1490">
        <f t="shared" si="352"/>
        <v>0</v>
      </c>
      <c r="F1030" s="1490">
        <f t="shared" si="352"/>
        <v>0</v>
      </c>
      <c r="G1030" s="1490">
        <f t="shared" si="352"/>
        <v>0</v>
      </c>
      <c r="H1030" s="1490">
        <f t="shared" si="352"/>
        <v>0</v>
      </c>
      <c r="I1030" s="1490">
        <f t="shared" si="352"/>
        <v>0</v>
      </c>
      <c r="J1030" s="1490">
        <f t="shared" si="352"/>
        <v>0</v>
      </c>
      <c r="K1030" s="1490">
        <f t="shared" si="352"/>
        <v>0</v>
      </c>
      <c r="L1030" s="1490">
        <f t="shared" si="352"/>
        <v>0</v>
      </c>
      <c r="M1030" s="1490">
        <f t="shared" si="352"/>
        <v>0</v>
      </c>
      <c r="N1030" s="1490">
        <f t="shared" si="352"/>
        <v>0</v>
      </c>
      <c r="O1030" s="1490">
        <f t="shared" si="352"/>
        <v>0</v>
      </c>
      <c r="P1030" s="1490">
        <f t="shared" si="352"/>
        <v>0</v>
      </c>
      <c r="Q1030" s="1490">
        <f t="shared" si="352"/>
        <v>0</v>
      </c>
      <c r="R1030" s="1490">
        <f t="shared" si="352"/>
        <v>0</v>
      </c>
      <c r="S1030" s="1490">
        <f t="shared" si="352"/>
        <v>0</v>
      </c>
      <c r="T1030" s="1490">
        <f t="shared" si="352"/>
        <v>0</v>
      </c>
      <c r="U1030" s="1490">
        <f t="shared" si="352"/>
        <v>0</v>
      </c>
      <c r="V1030" s="1490">
        <f t="shared" si="352"/>
        <v>0</v>
      </c>
      <c r="W1030" s="1490">
        <f t="shared" si="352"/>
        <v>0</v>
      </c>
      <c r="X1030" s="1490">
        <f t="shared" si="352"/>
        <v>0</v>
      </c>
      <c r="Y1030" s="1490">
        <f t="shared" si="352"/>
        <v>0</v>
      </c>
      <c r="Z1030" s="1490">
        <f t="shared" si="352"/>
        <v>47000</v>
      </c>
      <c r="AA1030" s="1490">
        <f t="shared" si="352"/>
        <v>0</v>
      </c>
      <c r="AB1030" s="1490">
        <f t="shared" si="352"/>
        <v>0</v>
      </c>
      <c r="AC1030" s="1490">
        <f t="shared" si="352"/>
        <v>0</v>
      </c>
      <c r="AD1030" s="1490">
        <f t="shared" si="352"/>
        <v>0</v>
      </c>
      <c r="AE1030" s="1490">
        <f t="shared" si="352"/>
        <v>0</v>
      </c>
      <c r="AF1030" s="1490">
        <f t="shared" si="352"/>
        <v>0</v>
      </c>
      <c r="AG1030" s="1490">
        <f t="shared" si="352"/>
        <v>0</v>
      </c>
      <c r="AH1030" s="1490">
        <f t="shared" si="352"/>
        <v>47000</v>
      </c>
      <c r="AI1030" s="1490">
        <f t="shared" si="352"/>
        <v>0</v>
      </c>
      <c r="AJ1030" s="1490">
        <f t="shared" si="352"/>
        <v>0</v>
      </c>
      <c r="AK1030" s="1490">
        <f t="shared" si="352"/>
        <v>47000</v>
      </c>
      <c r="AL1030" s="1490">
        <f t="shared" si="352"/>
        <v>47000</v>
      </c>
      <c r="AM1030" s="1841"/>
    </row>
    <row r="1031" spans="1:39" ht="12" hidden="1" x14ac:dyDescent="0.2">
      <c r="A1031" s="1428" t="s">
        <v>200</v>
      </c>
      <c r="B1031" s="271">
        <v>244</v>
      </c>
      <c r="C1031" s="123">
        <f t="shared" ref="C1031:AL1031" si="353">C713+C765+C818+C870+C923+C975</f>
        <v>0</v>
      </c>
      <c r="D1031" s="964">
        <f t="shared" si="353"/>
        <v>0</v>
      </c>
      <c r="E1031" s="1490">
        <f t="shared" si="353"/>
        <v>0</v>
      </c>
      <c r="F1031" s="1490">
        <f t="shared" si="353"/>
        <v>0</v>
      </c>
      <c r="G1031" s="1490">
        <f t="shared" si="353"/>
        <v>0</v>
      </c>
      <c r="H1031" s="1490">
        <f t="shared" si="353"/>
        <v>0</v>
      </c>
      <c r="I1031" s="1490">
        <f t="shared" si="353"/>
        <v>0</v>
      </c>
      <c r="J1031" s="1490">
        <f t="shared" si="353"/>
        <v>0</v>
      </c>
      <c r="K1031" s="1490">
        <f t="shared" si="353"/>
        <v>0</v>
      </c>
      <c r="L1031" s="1490">
        <f t="shared" si="353"/>
        <v>0</v>
      </c>
      <c r="M1031" s="1490">
        <f t="shared" si="353"/>
        <v>0</v>
      </c>
      <c r="N1031" s="1490">
        <f t="shared" si="353"/>
        <v>0</v>
      </c>
      <c r="O1031" s="1490">
        <f t="shared" si="353"/>
        <v>0</v>
      </c>
      <c r="P1031" s="1490">
        <f t="shared" si="353"/>
        <v>0</v>
      </c>
      <c r="Q1031" s="1490">
        <f t="shared" si="353"/>
        <v>0</v>
      </c>
      <c r="R1031" s="1490">
        <f t="shared" si="353"/>
        <v>0</v>
      </c>
      <c r="S1031" s="1490">
        <f t="shared" si="353"/>
        <v>0</v>
      </c>
      <c r="T1031" s="1490">
        <f t="shared" si="353"/>
        <v>0</v>
      </c>
      <c r="U1031" s="1490">
        <f t="shared" si="353"/>
        <v>0</v>
      </c>
      <c r="V1031" s="1490">
        <f t="shared" si="353"/>
        <v>0</v>
      </c>
      <c r="W1031" s="1490">
        <f t="shared" si="353"/>
        <v>0</v>
      </c>
      <c r="X1031" s="1490">
        <f t="shared" si="353"/>
        <v>0</v>
      </c>
      <c r="Y1031" s="1490">
        <f t="shared" si="353"/>
        <v>0</v>
      </c>
      <c r="Z1031" s="1490">
        <f t="shared" si="353"/>
        <v>0</v>
      </c>
      <c r="AA1031" s="1490">
        <f t="shared" si="353"/>
        <v>0</v>
      </c>
      <c r="AB1031" s="1490">
        <f t="shared" si="353"/>
        <v>0</v>
      </c>
      <c r="AC1031" s="1490">
        <f t="shared" si="353"/>
        <v>0</v>
      </c>
      <c r="AD1031" s="1490">
        <f t="shared" si="353"/>
        <v>0</v>
      </c>
      <c r="AE1031" s="1490">
        <f t="shared" si="353"/>
        <v>0</v>
      </c>
      <c r="AF1031" s="1490">
        <f t="shared" si="353"/>
        <v>0</v>
      </c>
      <c r="AG1031" s="1490">
        <f t="shared" si="353"/>
        <v>0</v>
      </c>
      <c r="AH1031" s="1490">
        <f t="shared" si="353"/>
        <v>0</v>
      </c>
      <c r="AI1031" s="1490">
        <f t="shared" si="353"/>
        <v>0</v>
      </c>
      <c r="AJ1031" s="1490">
        <f t="shared" si="353"/>
        <v>0</v>
      </c>
      <c r="AK1031" s="1490">
        <f t="shared" si="353"/>
        <v>0</v>
      </c>
      <c r="AL1031" s="1490">
        <f t="shared" si="353"/>
        <v>0</v>
      </c>
      <c r="AM1031" s="1841"/>
    </row>
    <row r="1032" spans="1:39" ht="12" hidden="1" x14ac:dyDescent="0.2">
      <c r="A1032" s="1428" t="s">
        <v>201</v>
      </c>
      <c r="B1032" s="271">
        <v>244</v>
      </c>
      <c r="C1032" s="123">
        <f t="shared" ref="C1032:AL1032" si="354">C714+C766+C819+C871+C924+C976</f>
        <v>0</v>
      </c>
      <c r="D1032" s="964">
        <f t="shared" si="354"/>
        <v>0</v>
      </c>
      <c r="E1032" s="1490">
        <f t="shared" si="354"/>
        <v>14000</v>
      </c>
      <c r="F1032" s="1490">
        <f t="shared" si="354"/>
        <v>48000</v>
      </c>
      <c r="G1032" s="1490">
        <f t="shared" si="354"/>
        <v>0</v>
      </c>
      <c r="H1032" s="1490">
        <f t="shared" si="354"/>
        <v>0</v>
      </c>
      <c r="I1032" s="1490">
        <f t="shared" si="354"/>
        <v>0</v>
      </c>
      <c r="J1032" s="1490">
        <f t="shared" si="354"/>
        <v>0</v>
      </c>
      <c r="K1032" s="1490">
        <f t="shared" si="354"/>
        <v>0</v>
      </c>
      <c r="L1032" s="1490">
        <f t="shared" si="354"/>
        <v>0</v>
      </c>
      <c r="M1032" s="1490">
        <f t="shared" si="354"/>
        <v>0</v>
      </c>
      <c r="N1032" s="1490">
        <f t="shared" si="354"/>
        <v>0</v>
      </c>
      <c r="O1032" s="1490">
        <f t="shared" si="354"/>
        <v>0</v>
      </c>
      <c r="P1032" s="1490">
        <f t="shared" si="354"/>
        <v>0</v>
      </c>
      <c r="Q1032" s="1490">
        <f t="shared" si="354"/>
        <v>0</v>
      </c>
      <c r="R1032" s="1490">
        <f t="shared" si="354"/>
        <v>0</v>
      </c>
      <c r="S1032" s="1490">
        <f t="shared" si="354"/>
        <v>14000</v>
      </c>
      <c r="T1032" s="1490">
        <f t="shared" si="354"/>
        <v>48000</v>
      </c>
      <c r="U1032" s="1490">
        <f t="shared" si="354"/>
        <v>0</v>
      </c>
      <c r="V1032" s="1490">
        <f t="shared" si="354"/>
        <v>0</v>
      </c>
      <c r="W1032" s="1490">
        <f t="shared" si="354"/>
        <v>0</v>
      </c>
      <c r="X1032" s="1490">
        <f t="shared" si="354"/>
        <v>62000</v>
      </c>
      <c r="Y1032" s="1490">
        <f t="shared" si="354"/>
        <v>0</v>
      </c>
      <c r="Z1032" s="1490">
        <f t="shared" si="354"/>
        <v>16950</v>
      </c>
      <c r="AA1032" s="1490">
        <f t="shared" si="354"/>
        <v>0</v>
      </c>
      <c r="AB1032" s="1490">
        <f t="shared" si="354"/>
        <v>0</v>
      </c>
      <c r="AC1032" s="1490">
        <f t="shared" si="354"/>
        <v>0</v>
      </c>
      <c r="AD1032" s="1490">
        <f t="shared" si="354"/>
        <v>0</v>
      </c>
      <c r="AE1032" s="1490">
        <f t="shared" si="354"/>
        <v>0</v>
      </c>
      <c r="AF1032" s="1490">
        <f t="shared" si="354"/>
        <v>0</v>
      </c>
      <c r="AG1032" s="1490">
        <f t="shared" si="354"/>
        <v>0</v>
      </c>
      <c r="AH1032" s="1490">
        <f t="shared" si="354"/>
        <v>16950</v>
      </c>
      <c r="AI1032" s="1490">
        <f t="shared" si="354"/>
        <v>0</v>
      </c>
      <c r="AJ1032" s="1490">
        <f t="shared" si="354"/>
        <v>0</v>
      </c>
      <c r="AK1032" s="1490">
        <f t="shared" si="354"/>
        <v>16950</v>
      </c>
      <c r="AL1032" s="1490">
        <f t="shared" si="354"/>
        <v>78950</v>
      </c>
      <c r="AM1032" s="1841"/>
    </row>
    <row r="1033" spans="1:39" ht="12" hidden="1" x14ac:dyDescent="0.2">
      <c r="A1033" s="1428" t="s">
        <v>202</v>
      </c>
      <c r="B1033" s="271">
        <v>244</v>
      </c>
      <c r="C1033" s="123">
        <f t="shared" ref="C1033:AL1033" si="355">C715+C767+C820+C872+C925+C977</f>
        <v>0</v>
      </c>
      <c r="D1033" s="964">
        <f t="shared" si="355"/>
        <v>0</v>
      </c>
      <c r="E1033" s="1490">
        <f t="shared" si="355"/>
        <v>0</v>
      </c>
      <c r="F1033" s="1490">
        <f t="shared" si="355"/>
        <v>0</v>
      </c>
      <c r="G1033" s="1490">
        <f t="shared" si="355"/>
        <v>0</v>
      </c>
      <c r="H1033" s="1490">
        <f t="shared" si="355"/>
        <v>0</v>
      </c>
      <c r="I1033" s="1490">
        <f t="shared" si="355"/>
        <v>0</v>
      </c>
      <c r="J1033" s="1490">
        <f t="shared" si="355"/>
        <v>0</v>
      </c>
      <c r="K1033" s="1490">
        <f t="shared" si="355"/>
        <v>0</v>
      </c>
      <c r="L1033" s="1490">
        <f t="shared" si="355"/>
        <v>0</v>
      </c>
      <c r="M1033" s="1490">
        <f t="shared" si="355"/>
        <v>0</v>
      </c>
      <c r="N1033" s="1490">
        <f t="shared" si="355"/>
        <v>0</v>
      </c>
      <c r="O1033" s="1490">
        <f t="shared" si="355"/>
        <v>0</v>
      </c>
      <c r="P1033" s="1490">
        <f t="shared" si="355"/>
        <v>0</v>
      </c>
      <c r="Q1033" s="1490">
        <f t="shared" si="355"/>
        <v>0</v>
      </c>
      <c r="R1033" s="1490">
        <f t="shared" si="355"/>
        <v>0</v>
      </c>
      <c r="S1033" s="1490">
        <f t="shared" si="355"/>
        <v>0</v>
      </c>
      <c r="T1033" s="1490">
        <f t="shared" si="355"/>
        <v>0</v>
      </c>
      <c r="U1033" s="1490">
        <f t="shared" si="355"/>
        <v>0</v>
      </c>
      <c r="V1033" s="1490">
        <f t="shared" si="355"/>
        <v>0</v>
      </c>
      <c r="W1033" s="1490">
        <f t="shared" si="355"/>
        <v>0</v>
      </c>
      <c r="X1033" s="1490">
        <f t="shared" si="355"/>
        <v>0</v>
      </c>
      <c r="Y1033" s="1490">
        <f t="shared" si="355"/>
        <v>0</v>
      </c>
      <c r="Z1033" s="1490">
        <f t="shared" si="355"/>
        <v>0</v>
      </c>
      <c r="AA1033" s="1490">
        <f t="shared" si="355"/>
        <v>0</v>
      </c>
      <c r="AB1033" s="1490">
        <f t="shared" si="355"/>
        <v>0</v>
      </c>
      <c r="AC1033" s="1490">
        <f t="shared" si="355"/>
        <v>0</v>
      </c>
      <c r="AD1033" s="1490">
        <f t="shared" si="355"/>
        <v>0</v>
      </c>
      <c r="AE1033" s="1490">
        <f t="shared" si="355"/>
        <v>0</v>
      </c>
      <c r="AF1033" s="1490">
        <f t="shared" si="355"/>
        <v>0</v>
      </c>
      <c r="AG1033" s="1490">
        <f t="shared" si="355"/>
        <v>0</v>
      </c>
      <c r="AH1033" s="1490">
        <f t="shared" si="355"/>
        <v>0</v>
      </c>
      <c r="AI1033" s="1490">
        <f t="shared" si="355"/>
        <v>0</v>
      </c>
      <c r="AJ1033" s="1490">
        <f t="shared" si="355"/>
        <v>0</v>
      </c>
      <c r="AK1033" s="1490">
        <f t="shared" si="355"/>
        <v>0</v>
      </c>
      <c r="AL1033" s="1490">
        <f t="shared" si="355"/>
        <v>0</v>
      </c>
      <c r="AM1033" s="1841"/>
    </row>
    <row r="1034" spans="1:39" s="228" customFormat="1" ht="12" hidden="1" x14ac:dyDescent="0.2">
      <c r="A1034" s="1443" t="s">
        <v>836</v>
      </c>
      <c r="B1034" s="271">
        <v>244</v>
      </c>
      <c r="C1034" s="1059">
        <f>C1035+C1036</f>
        <v>0</v>
      </c>
      <c r="D1034" s="1059">
        <f>D1035+D1036</f>
        <v>0</v>
      </c>
      <c r="E1034" s="1491">
        <f t="shared" ref="E1034:AL1034" si="356">E1035+E1036</f>
        <v>90000</v>
      </c>
      <c r="F1034" s="1491">
        <f t="shared" si="356"/>
        <v>95000</v>
      </c>
      <c r="G1034" s="1491">
        <f t="shared" si="356"/>
        <v>0</v>
      </c>
      <c r="H1034" s="1491">
        <f t="shared" si="356"/>
        <v>0</v>
      </c>
      <c r="I1034" s="1491">
        <f t="shared" si="356"/>
        <v>0</v>
      </c>
      <c r="J1034" s="1491">
        <f t="shared" si="356"/>
        <v>0</v>
      </c>
      <c r="K1034" s="1491">
        <f t="shared" si="356"/>
        <v>0</v>
      </c>
      <c r="L1034" s="1491">
        <f t="shared" si="356"/>
        <v>0</v>
      </c>
      <c r="M1034" s="1491">
        <f t="shared" si="356"/>
        <v>0</v>
      </c>
      <c r="N1034" s="1491">
        <f t="shared" si="356"/>
        <v>0</v>
      </c>
      <c r="O1034" s="1491">
        <f t="shared" si="356"/>
        <v>0</v>
      </c>
      <c r="P1034" s="1491">
        <f t="shared" si="356"/>
        <v>0</v>
      </c>
      <c r="Q1034" s="1491">
        <f t="shared" si="356"/>
        <v>0</v>
      </c>
      <c r="R1034" s="1491">
        <f t="shared" si="356"/>
        <v>0</v>
      </c>
      <c r="S1034" s="1491">
        <f t="shared" si="356"/>
        <v>90000</v>
      </c>
      <c r="T1034" s="1491">
        <f t="shared" si="356"/>
        <v>95000</v>
      </c>
      <c r="U1034" s="1491">
        <f t="shared" si="356"/>
        <v>0</v>
      </c>
      <c r="V1034" s="1491">
        <f t="shared" si="356"/>
        <v>0</v>
      </c>
      <c r="W1034" s="1491">
        <f t="shared" si="356"/>
        <v>0</v>
      </c>
      <c r="X1034" s="1491">
        <f t="shared" si="356"/>
        <v>185000</v>
      </c>
      <c r="Y1034" s="1491">
        <f t="shared" si="356"/>
        <v>0</v>
      </c>
      <c r="Z1034" s="1491">
        <f t="shared" si="356"/>
        <v>34878</v>
      </c>
      <c r="AA1034" s="1491">
        <f>AA1035+AA1036</f>
        <v>0</v>
      </c>
      <c r="AB1034" s="1491">
        <f t="shared" si="356"/>
        <v>0</v>
      </c>
      <c r="AC1034" s="1491">
        <f t="shared" si="356"/>
        <v>0</v>
      </c>
      <c r="AD1034" s="1491">
        <f t="shared" si="356"/>
        <v>0</v>
      </c>
      <c r="AE1034" s="1491">
        <f t="shared" si="356"/>
        <v>0</v>
      </c>
      <c r="AF1034" s="1491">
        <f t="shared" si="356"/>
        <v>0</v>
      </c>
      <c r="AG1034" s="1491">
        <f t="shared" si="356"/>
        <v>0</v>
      </c>
      <c r="AH1034" s="1491">
        <f t="shared" si="356"/>
        <v>34878</v>
      </c>
      <c r="AI1034" s="1491">
        <f t="shared" si="356"/>
        <v>0</v>
      </c>
      <c r="AJ1034" s="1491">
        <f t="shared" si="356"/>
        <v>0</v>
      </c>
      <c r="AK1034" s="1491">
        <f t="shared" si="356"/>
        <v>34878</v>
      </c>
      <c r="AL1034" s="1491">
        <f t="shared" si="356"/>
        <v>219878</v>
      </c>
      <c r="AM1034" s="1841"/>
    </row>
    <row r="1035" spans="1:39" ht="12" hidden="1" x14ac:dyDescent="0.2">
      <c r="A1035" s="1429" t="s">
        <v>246</v>
      </c>
      <c r="B1035" s="272">
        <v>244</v>
      </c>
      <c r="C1035" s="123">
        <f t="shared" ref="C1035:AL1035" si="357">C716+C768+C821+C873+C926+C978</f>
        <v>0</v>
      </c>
      <c r="D1035" s="964">
        <f t="shared" si="357"/>
        <v>0</v>
      </c>
      <c r="E1035" s="1490">
        <f t="shared" si="357"/>
        <v>90000</v>
      </c>
      <c r="F1035" s="1490">
        <f t="shared" si="357"/>
        <v>95000</v>
      </c>
      <c r="G1035" s="1490">
        <f t="shared" si="357"/>
        <v>0</v>
      </c>
      <c r="H1035" s="1490">
        <f t="shared" si="357"/>
        <v>0</v>
      </c>
      <c r="I1035" s="1490">
        <f t="shared" si="357"/>
        <v>0</v>
      </c>
      <c r="J1035" s="1490">
        <f t="shared" si="357"/>
        <v>0</v>
      </c>
      <c r="K1035" s="1490">
        <f t="shared" si="357"/>
        <v>0</v>
      </c>
      <c r="L1035" s="1490">
        <f t="shared" si="357"/>
        <v>0</v>
      </c>
      <c r="M1035" s="1490">
        <f t="shared" si="357"/>
        <v>0</v>
      </c>
      <c r="N1035" s="1490">
        <f t="shared" si="357"/>
        <v>0</v>
      </c>
      <c r="O1035" s="1490">
        <f t="shared" si="357"/>
        <v>0</v>
      </c>
      <c r="P1035" s="1490">
        <f t="shared" si="357"/>
        <v>0</v>
      </c>
      <c r="Q1035" s="1490">
        <f t="shared" si="357"/>
        <v>0</v>
      </c>
      <c r="R1035" s="1490">
        <f t="shared" si="357"/>
        <v>0</v>
      </c>
      <c r="S1035" s="1490">
        <f t="shared" si="357"/>
        <v>90000</v>
      </c>
      <c r="T1035" s="1490">
        <f t="shared" si="357"/>
        <v>95000</v>
      </c>
      <c r="U1035" s="1490">
        <f t="shared" si="357"/>
        <v>0</v>
      </c>
      <c r="V1035" s="1490">
        <f t="shared" si="357"/>
        <v>0</v>
      </c>
      <c r="W1035" s="1490">
        <f t="shared" si="357"/>
        <v>0</v>
      </c>
      <c r="X1035" s="1490">
        <f t="shared" si="357"/>
        <v>185000</v>
      </c>
      <c r="Y1035" s="1490">
        <f t="shared" si="357"/>
        <v>0</v>
      </c>
      <c r="Z1035" s="1490">
        <f t="shared" si="357"/>
        <v>34878</v>
      </c>
      <c r="AA1035" s="1490">
        <f t="shared" si="357"/>
        <v>0</v>
      </c>
      <c r="AB1035" s="1490">
        <f t="shared" si="357"/>
        <v>0</v>
      </c>
      <c r="AC1035" s="1490">
        <f t="shared" si="357"/>
        <v>0</v>
      </c>
      <c r="AD1035" s="1490">
        <f t="shared" si="357"/>
        <v>0</v>
      </c>
      <c r="AE1035" s="1490">
        <f t="shared" si="357"/>
        <v>0</v>
      </c>
      <c r="AF1035" s="1490">
        <f t="shared" si="357"/>
        <v>0</v>
      </c>
      <c r="AG1035" s="1490">
        <f t="shared" si="357"/>
        <v>0</v>
      </c>
      <c r="AH1035" s="1490">
        <f t="shared" si="357"/>
        <v>34878</v>
      </c>
      <c r="AI1035" s="1490">
        <f t="shared" si="357"/>
        <v>0</v>
      </c>
      <c r="AJ1035" s="1490">
        <f t="shared" si="357"/>
        <v>0</v>
      </c>
      <c r="AK1035" s="1490">
        <f t="shared" si="357"/>
        <v>34878</v>
      </c>
      <c r="AL1035" s="1490">
        <f t="shared" si="357"/>
        <v>219878</v>
      </c>
      <c r="AM1035" s="1841"/>
    </row>
    <row r="1036" spans="1:39" ht="12" hidden="1" x14ac:dyDescent="0.2">
      <c r="A1036" s="1429" t="s">
        <v>248</v>
      </c>
      <c r="B1036" s="1049">
        <v>244</v>
      </c>
      <c r="C1036" s="123">
        <f t="shared" ref="C1036:AL1036" si="358">C717+C769+C822+C874+C927+C979</f>
        <v>0</v>
      </c>
      <c r="D1036" s="964">
        <f t="shared" si="358"/>
        <v>0</v>
      </c>
      <c r="E1036" s="1490">
        <f t="shared" si="358"/>
        <v>0</v>
      </c>
      <c r="F1036" s="1490">
        <f t="shared" si="358"/>
        <v>0</v>
      </c>
      <c r="G1036" s="1490">
        <f t="shared" si="358"/>
        <v>0</v>
      </c>
      <c r="H1036" s="1490">
        <f t="shared" si="358"/>
        <v>0</v>
      </c>
      <c r="I1036" s="1490">
        <f t="shared" si="358"/>
        <v>0</v>
      </c>
      <c r="J1036" s="1490">
        <f t="shared" si="358"/>
        <v>0</v>
      </c>
      <c r="K1036" s="1490">
        <f t="shared" si="358"/>
        <v>0</v>
      </c>
      <c r="L1036" s="1490">
        <f t="shared" si="358"/>
        <v>0</v>
      </c>
      <c r="M1036" s="1490">
        <f t="shared" si="358"/>
        <v>0</v>
      </c>
      <c r="N1036" s="1490">
        <f t="shared" si="358"/>
        <v>0</v>
      </c>
      <c r="O1036" s="1490">
        <f t="shared" si="358"/>
        <v>0</v>
      </c>
      <c r="P1036" s="1490">
        <f t="shared" si="358"/>
        <v>0</v>
      </c>
      <c r="Q1036" s="1490">
        <f t="shared" si="358"/>
        <v>0</v>
      </c>
      <c r="R1036" s="1490">
        <f t="shared" si="358"/>
        <v>0</v>
      </c>
      <c r="S1036" s="1490">
        <f t="shared" si="358"/>
        <v>0</v>
      </c>
      <c r="T1036" s="1490">
        <f t="shared" si="358"/>
        <v>0</v>
      </c>
      <c r="U1036" s="1490">
        <f t="shared" si="358"/>
        <v>0</v>
      </c>
      <c r="V1036" s="1490">
        <f t="shared" si="358"/>
        <v>0</v>
      </c>
      <c r="W1036" s="1490">
        <f t="shared" si="358"/>
        <v>0</v>
      </c>
      <c r="X1036" s="1490">
        <f t="shared" si="358"/>
        <v>0</v>
      </c>
      <c r="Y1036" s="1490">
        <f t="shared" si="358"/>
        <v>0</v>
      </c>
      <c r="Z1036" s="1490">
        <f t="shared" si="358"/>
        <v>0</v>
      </c>
      <c r="AA1036" s="1490">
        <f t="shared" si="358"/>
        <v>0</v>
      </c>
      <c r="AB1036" s="1490">
        <f t="shared" si="358"/>
        <v>0</v>
      </c>
      <c r="AC1036" s="1490">
        <f t="shared" si="358"/>
        <v>0</v>
      </c>
      <c r="AD1036" s="1490">
        <f t="shared" si="358"/>
        <v>0</v>
      </c>
      <c r="AE1036" s="1490">
        <f t="shared" si="358"/>
        <v>0</v>
      </c>
      <c r="AF1036" s="1490">
        <f t="shared" si="358"/>
        <v>0</v>
      </c>
      <c r="AG1036" s="1490">
        <f t="shared" si="358"/>
        <v>0</v>
      </c>
      <c r="AH1036" s="1490">
        <f t="shared" si="358"/>
        <v>0</v>
      </c>
      <c r="AI1036" s="1490">
        <f t="shared" si="358"/>
        <v>0</v>
      </c>
      <c r="AJ1036" s="1490">
        <f t="shared" si="358"/>
        <v>0</v>
      </c>
      <c r="AK1036" s="1490">
        <f t="shared" si="358"/>
        <v>0</v>
      </c>
      <c r="AL1036" s="1490">
        <f t="shared" si="358"/>
        <v>0</v>
      </c>
      <c r="AM1036" s="1841"/>
    </row>
    <row r="1037" spans="1:39" ht="12" hidden="1" x14ac:dyDescent="0.2">
      <c r="A1037" s="1444">
        <v>227</v>
      </c>
      <c r="B1037" s="1051">
        <v>244</v>
      </c>
      <c r="C1037" s="123">
        <f t="shared" ref="C1037:AL1037" si="359">C718+C770+C823+C875+C928+C980</f>
        <v>0</v>
      </c>
      <c r="D1037" s="964">
        <f t="shared" si="359"/>
        <v>0</v>
      </c>
      <c r="E1037" s="1490">
        <f t="shared" si="359"/>
        <v>0</v>
      </c>
      <c r="F1037" s="1490">
        <f t="shared" si="359"/>
        <v>0</v>
      </c>
      <c r="G1037" s="1490">
        <f t="shared" si="359"/>
        <v>0</v>
      </c>
      <c r="H1037" s="1490">
        <f t="shared" si="359"/>
        <v>0</v>
      </c>
      <c r="I1037" s="1490">
        <f t="shared" si="359"/>
        <v>0</v>
      </c>
      <c r="J1037" s="1490">
        <f t="shared" si="359"/>
        <v>0</v>
      </c>
      <c r="K1037" s="1490">
        <f t="shared" si="359"/>
        <v>0</v>
      </c>
      <c r="L1037" s="1490">
        <f t="shared" si="359"/>
        <v>0</v>
      </c>
      <c r="M1037" s="1490">
        <f t="shared" si="359"/>
        <v>0</v>
      </c>
      <c r="N1037" s="1490">
        <f t="shared" si="359"/>
        <v>0</v>
      </c>
      <c r="O1037" s="1490">
        <f t="shared" si="359"/>
        <v>0</v>
      </c>
      <c r="P1037" s="1490">
        <f t="shared" si="359"/>
        <v>0</v>
      </c>
      <c r="Q1037" s="1490">
        <f t="shared" si="359"/>
        <v>0</v>
      </c>
      <c r="R1037" s="1490">
        <f t="shared" si="359"/>
        <v>0</v>
      </c>
      <c r="S1037" s="1490">
        <f t="shared" si="359"/>
        <v>0</v>
      </c>
      <c r="T1037" s="1490">
        <f t="shared" si="359"/>
        <v>0</v>
      </c>
      <c r="U1037" s="1490">
        <f t="shared" si="359"/>
        <v>0</v>
      </c>
      <c r="V1037" s="1490">
        <f t="shared" si="359"/>
        <v>0</v>
      </c>
      <c r="W1037" s="1490">
        <f t="shared" si="359"/>
        <v>0</v>
      </c>
      <c r="X1037" s="1490">
        <f t="shared" si="359"/>
        <v>0</v>
      </c>
      <c r="Y1037" s="1490">
        <f t="shared" si="359"/>
        <v>0</v>
      </c>
      <c r="Z1037" s="1490">
        <f t="shared" si="359"/>
        <v>0</v>
      </c>
      <c r="AA1037" s="1490">
        <f t="shared" si="359"/>
        <v>0</v>
      </c>
      <c r="AB1037" s="1490">
        <f t="shared" si="359"/>
        <v>0</v>
      </c>
      <c r="AC1037" s="1490">
        <f t="shared" si="359"/>
        <v>0</v>
      </c>
      <c r="AD1037" s="1490">
        <f t="shared" si="359"/>
        <v>0</v>
      </c>
      <c r="AE1037" s="1490">
        <f t="shared" si="359"/>
        <v>0</v>
      </c>
      <c r="AF1037" s="1490">
        <f t="shared" si="359"/>
        <v>0</v>
      </c>
      <c r="AG1037" s="1490">
        <f t="shared" si="359"/>
        <v>0</v>
      </c>
      <c r="AH1037" s="1490">
        <f t="shared" si="359"/>
        <v>0</v>
      </c>
      <c r="AI1037" s="1490">
        <f t="shared" si="359"/>
        <v>0</v>
      </c>
      <c r="AJ1037" s="1490">
        <f t="shared" si="359"/>
        <v>0</v>
      </c>
      <c r="AK1037" s="1490">
        <f t="shared" si="359"/>
        <v>0</v>
      </c>
      <c r="AL1037" s="1490">
        <f t="shared" si="359"/>
        <v>0</v>
      </c>
      <c r="AM1037" s="1841"/>
    </row>
    <row r="1038" spans="1:39" ht="12" hidden="1" x14ac:dyDescent="0.2">
      <c r="A1038" s="1443" t="s">
        <v>825</v>
      </c>
      <c r="B1038" s="1049">
        <v>112</v>
      </c>
      <c r="C1038" s="123">
        <f t="shared" ref="C1038:AL1038" si="360">C719+C771+C824+C876+C929+C981</f>
        <v>0</v>
      </c>
      <c r="D1038" s="964">
        <f t="shared" si="360"/>
        <v>0</v>
      </c>
      <c r="E1038" s="1490">
        <f t="shared" si="360"/>
        <v>0</v>
      </c>
      <c r="F1038" s="1490">
        <f t="shared" si="360"/>
        <v>0</v>
      </c>
      <c r="G1038" s="1490">
        <f t="shared" si="360"/>
        <v>0</v>
      </c>
      <c r="H1038" s="1490">
        <f t="shared" si="360"/>
        <v>0</v>
      </c>
      <c r="I1038" s="1490">
        <f t="shared" si="360"/>
        <v>0</v>
      </c>
      <c r="J1038" s="1490">
        <f t="shared" si="360"/>
        <v>0</v>
      </c>
      <c r="K1038" s="1490">
        <f t="shared" si="360"/>
        <v>0</v>
      </c>
      <c r="L1038" s="1490">
        <f t="shared" si="360"/>
        <v>0</v>
      </c>
      <c r="M1038" s="1490">
        <f t="shared" si="360"/>
        <v>0</v>
      </c>
      <c r="N1038" s="1490">
        <f t="shared" si="360"/>
        <v>0</v>
      </c>
      <c r="O1038" s="1490">
        <f t="shared" si="360"/>
        <v>0</v>
      </c>
      <c r="P1038" s="1490">
        <f t="shared" si="360"/>
        <v>0</v>
      </c>
      <c r="Q1038" s="1490">
        <f t="shared" si="360"/>
        <v>0</v>
      </c>
      <c r="R1038" s="1490">
        <f t="shared" si="360"/>
        <v>0</v>
      </c>
      <c r="S1038" s="1490">
        <f t="shared" si="360"/>
        <v>0</v>
      </c>
      <c r="T1038" s="1490">
        <f t="shared" si="360"/>
        <v>0</v>
      </c>
      <c r="U1038" s="1490">
        <f t="shared" si="360"/>
        <v>0</v>
      </c>
      <c r="V1038" s="1490">
        <f t="shared" si="360"/>
        <v>0</v>
      </c>
      <c r="W1038" s="1490">
        <f t="shared" si="360"/>
        <v>0</v>
      </c>
      <c r="X1038" s="1490">
        <f t="shared" si="360"/>
        <v>0</v>
      </c>
      <c r="Y1038" s="1490">
        <f t="shared" si="360"/>
        <v>0</v>
      </c>
      <c r="Z1038" s="1490">
        <f t="shared" si="360"/>
        <v>0</v>
      </c>
      <c r="AA1038" s="1490">
        <f t="shared" si="360"/>
        <v>0</v>
      </c>
      <c r="AB1038" s="1490">
        <f t="shared" si="360"/>
        <v>0</v>
      </c>
      <c r="AC1038" s="1490">
        <f t="shared" si="360"/>
        <v>0</v>
      </c>
      <c r="AD1038" s="1490">
        <f t="shared" si="360"/>
        <v>0</v>
      </c>
      <c r="AE1038" s="1490">
        <f t="shared" si="360"/>
        <v>0</v>
      </c>
      <c r="AF1038" s="1490">
        <f t="shared" si="360"/>
        <v>0</v>
      </c>
      <c r="AG1038" s="1490">
        <f t="shared" si="360"/>
        <v>0</v>
      </c>
      <c r="AH1038" s="1490">
        <f t="shared" si="360"/>
        <v>0</v>
      </c>
      <c r="AI1038" s="1490">
        <f t="shared" si="360"/>
        <v>0</v>
      </c>
      <c r="AJ1038" s="1490">
        <f t="shared" si="360"/>
        <v>0</v>
      </c>
      <c r="AK1038" s="1490">
        <f t="shared" si="360"/>
        <v>0</v>
      </c>
      <c r="AL1038" s="1490">
        <f t="shared" si="360"/>
        <v>0</v>
      </c>
      <c r="AM1038" s="1841"/>
    </row>
    <row r="1039" spans="1:39" ht="12" hidden="1" customHeight="1" x14ac:dyDescent="0.2">
      <c r="A1039" s="1440" t="s">
        <v>46</v>
      </c>
      <c r="B1039" s="1049">
        <v>119</v>
      </c>
      <c r="C1039" s="123">
        <f t="shared" ref="C1039:AL1039" si="361">C720+C772+C825+C877+C930+C982</f>
        <v>0</v>
      </c>
      <c r="D1039" s="964">
        <f t="shared" si="361"/>
        <v>0</v>
      </c>
      <c r="E1039" s="1490">
        <f t="shared" si="361"/>
        <v>0</v>
      </c>
      <c r="F1039" s="1490">
        <f t="shared" si="361"/>
        <v>0</v>
      </c>
      <c r="G1039" s="1490">
        <f t="shared" si="361"/>
        <v>0</v>
      </c>
      <c r="H1039" s="1490">
        <f t="shared" si="361"/>
        <v>0</v>
      </c>
      <c r="I1039" s="1490">
        <f t="shared" si="361"/>
        <v>0</v>
      </c>
      <c r="J1039" s="1490">
        <f t="shared" si="361"/>
        <v>0</v>
      </c>
      <c r="K1039" s="1490">
        <f t="shared" si="361"/>
        <v>0</v>
      </c>
      <c r="L1039" s="1490">
        <f t="shared" si="361"/>
        <v>0</v>
      </c>
      <c r="M1039" s="1490">
        <f t="shared" si="361"/>
        <v>0</v>
      </c>
      <c r="N1039" s="1490">
        <f t="shared" si="361"/>
        <v>0</v>
      </c>
      <c r="O1039" s="1490">
        <f t="shared" si="361"/>
        <v>0</v>
      </c>
      <c r="P1039" s="1490">
        <f t="shared" si="361"/>
        <v>0</v>
      </c>
      <c r="Q1039" s="1490">
        <f t="shared" si="361"/>
        <v>0</v>
      </c>
      <c r="R1039" s="1490">
        <f t="shared" si="361"/>
        <v>0</v>
      </c>
      <c r="S1039" s="1490">
        <f t="shared" si="361"/>
        <v>0</v>
      </c>
      <c r="T1039" s="1490">
        <f t="shared" si="361"/>
        <v>0</v>
      </c>
      <c r="U1039" s="1490">
        <f t="shared" si="361"/>
        <v>0</v>
      </c>
      <c r="V1039" s="1490">
        <f t="shared" si="361"/>
        <v>0</v>
      </c>
      <c r="W1039" s="1490">
        <f t="shared" si="361"/>
        <v>0</v>
      </c>
      <c r="X1039" s="1490">
        <f t="shared" si="361"/>
        <v>0</v>
      </c>
      <c r="Y1039" s="1490">
        <f t="shared" si="361"/>
        <v>0</v>
      </c>
      <c r="Z1039" s="1490">
        <f t="shared" si="361"/>
        <v>0</v>
      </c>
      <c r="AA1039" s="1490">
        <f t="shared" si="361"/>
        <v>0</v>
      </c>
      <c r="AB1039" s="1490">
        <f t="shared" si="361"/>
        <v>0</v>
      </c>
      <c r="AC1039" s="1490">
        <f t="shared" si="361"/>
        <v>0</v>
      </c>
      <c r="AD1039" s="1490">
        <f t="shared" si="361"/>
        <v>0</v>
      </c>
      <c r="AE1039" s="1490">
        <f t="shared" si="361"/>
        <v>0</v>
      </c>
      <c r="AF1039" s="1490">
        <f t="shared" si="361"/>
        <v>0</v>
      </c>
      <c r="AG1039" s="1490">
        <f t="shared" si="361"/>
        <v>0</v>
      </c>
      <c r="AH1039" s="1490">
        <f t="shared" si="361"/>
        <v>0</v>
      </c>
      <c r="AI1039" s="1490">
        <f t="shared" si="361"/>
        <v>0</v>
      </c>
      <c r="AJ1039" s="1490">
        <f t="shared" si="361"/>
        <v>0</v>
      </c>
      <c r="AK1039" s="1490">
        <f t="shared" si="361"/>
        <v>0</v>
      </c>
      <c r="AL1039" s="1490">
        <f t="shared" si="361"/>
        <v>0</v>
      </c>
      <c r="AM1039" s="1841"/>
    </row>
    <row r="1040" spans="1:39" ht="12" hidden="1" customHeight="1" x14ac:dyDescent="0.2">
      <c r="A1040" s="1429" t="s">
        <v>824</v>
      </c>
      <c r="B1040" s="1049"/>
      <c r="C1040" s="1059">
        <f t="shared" ref="C1040:AL1040" si="362">C1041+C1042+C1043</f>
        <v>0</v>
      </c>
      <c r="D1040" s="1059">
        <f t="shared" si="362"/>
        <v>0</v>
      </c>
      <c r="E1040" s="1491">
        <f t="shared" si="362"/>
        <v>0</v>
      </c>
      <c r="F1040" s="1491">
        <f t="shared" si="362"/>
        <v>0</v>
      </c>
      <c r="G1040" s="1491">
        <f t="shared" si="362"/>
        <v>0</v>
      </c>
      <c r="H1040" s="1491">
        <f t="shared" si="362"/>
        <v>0</v>
      </c>
      <c r="I1040" s="1491">
        <f t="shared" si="362"/>
        <v>0</v>
      </c>
      <c r="J1040" s="1491">
        <f t="shared" si="362"/>
        <v>0</v>
      </c>
      <c r="K1040" s="1491">
        <f t="shared" si="362"/>
        <v>0</v>
      </c>
      <c r="L1040" s="1491">
        <f t="shared" si="362"/>
        <v>0</v>
      </c>
      <c r="M1040" s="1491">
        <f t="shared" si="362"/>
        <v>0</v>
      </c>
      <c r="N1040" s="1491">
        <f t="shared" si="362"/>
        <v>0</v>
      </c>
      <c r="O1040" s="1491">
        <f t="shared" si="362"/>
        <v>0</v>
      </c>
      <c r="P1040" s="1491">
        <f t="shared" si="362"/>
        <v>0</v>
      </c>
      <c r="Q1040" s="1491">
        <f>Q1041+Q1042+Q1043</f>
        <v>0</v>
      </c>
      <c r="R1040" s="1491">
        <f>R1041+R1042+R1043</f>
        <v>0</v>
      </c>
      <c r="S1040" s="1491">
        <f t="shared" si="362"/>
        <v>0</v>
      </c>
      <c r="T1040" s="1491">
        <f t="shared" si="362"/>
        <v>0</v>
      </c>
      <c r="U1040" s="1491">
        <f t="shared" si="362"/>
        <v>0</v>
      </c>
      <c r="V1040" s="1491">
        <f t="shared" si="362"/>
        <v>0</v>
      </c>
      <c r="W1040" s="1491">
        <f>W1041+W1042+W1043</f>
        <v>0</v>
      </c>
      <c r="X1040" s="1491">
        <f t="shared" si="362"/>
        <v>0</v>
      </c>
      <c r="Y1040" s="1491">
        <f t="shared" si="362"/>
        <v>0</v>
      </c>
      <c r="Z1040" s="1491">
        <f t="shared" si="362"/>
        <v>0</v>
      </c>
      <c r="AA1040" s="1491">
        <f>AA1041+AA1042+AA1043</f>
        <v>0</v>
      </c>
      <c r="AB1040" s="1491">
        <f t="shared" si="362"/>
        <v>0</v>
      </c>
      <c r="AC1040" s="1491">
        <f t="shared" si="362"/>
        <v>0</v>
      </c>
      <c r="AD1040" s="1491">
        <f t="shared" si="362"/>
        <v>0</v>
      </c>
      <c r="AE1040" s="1491">
        <f>AE1041+AE1042+AE1043</f>
        <v>0</v>
      </c>
      <c r="AF1040" s="1491">
        <f>AF1041+AF1042+AF1043</f>
        <v>0</v>
      </c>
      <c r="AG1040" s="1491">
        <f t="shared" si="362"/>
        <v>0</v>
      </c>
      <c r="AH1040" s="1491">
        <f t="shared" si="362"/>
        <v>0</v>
      </c>
      <c r="AI1040" s="1491">
        <f t="shared" si="362"/>
        <v>0</v>
      </c>
      <c r="AJ1040" s="1491">
        <f>AJ1041+AJ1042+AJ1043</f>
        <v>0</v>
      </c>
      <c r="AK1040" s="1491">
        <f t="shared" si="362"/>
        <v>0</v>
      </c>
      <c r="AL1040" s="1491">
        <f t="shared" si="362"/>
        <v>0</v>
      </c>
      <c r="AM1040" s="1841"/>
    </row>
    <row r="1041" spans="1:39" ht="12" hidden="1" x14ac:dyDescent="0.2">
      <c r="A1041" s="1445">
        <v>266</v>
      </c>
      <c r="B1041" s="1051">
        <v>111</v>
      </c>
      <c r="C1041" s="123">
        <f t="shared" ref="C1041:AL1041" si="363">C721+C773+C826+C878+C931+C983</f>
        <v>0</v>
      </c>
      <c r="D1041" s="964">
        <f t="shared" si="363"/>
        <v>0</v>
      </c>
      <c r="E1041" s="1490">
        <f t="shared" si="363"/>
        <v>0</v>
      </c>
      <c r="F1041" s="1490">
        <f t="shared" si="363"/>
        <v>0</v>
      </c>
      <c r="G1041" s="1490">
        <f t="shared" si="363"/>
        <v>0</v>
      </c>
      <c r="H1041" s="1490">
        <f t="shared" si="363"/>
        <v>0</v>
      </c>
      <c r="I1041" s="1490">
        <f t="shared" si="363"/>
        <v>0</v>
      </c>
      <c r="J1041" s="1490">
        <f t="shared" si="363"/>
        <v>0</v>
      </c>
      <c r="K1041" s="1490">
        <f t="shared" si="363"/>
        <v>0</v>
      </c>
      <c r="L1041" s="1490">
        <f t="shared" si="363"/>
        <v>0</v>
      </c>
      <c r="M1041" s="1490">
        <f t="shared" si="363"/>
        <v>0</v>
      </c>
      <c r="N1041" s="1490">
        <f t="shared" si="363"/>
        <v>0</v>
      </c>
      <c r="O1041" s="1490">
        <f t="shared" si="363"/>
        <v>0</v>
      </c>
      <c r="P1041" s="1490">
        <f t="shared" si="363"/>
        <v>0</v>
      </c>
      <c r="Q1041" s="1490">
        <f t="shared" si="363"/>
        <v>0</v>
      </c>
      <c r="R1041" s="1490">
        <f t="shared" si="363"/>
        <v>0</v>
      </c>
      <c r="S1041" s="1490">
        <f t="shared" si="363"/>
        <v>0</v>
      </c>
      <c r="T1041" s="1490">
        <f t="shared" si="363"/>
        <v>0</v>
      </c>
      <c r="U1041" s="1490">
        <f t="shared" si="363"/>
        <v>0</v>
      </c>
      <c r="V1041" s="1490">
        <f t="shared" si="363"/>
        <v>0</v>
      </c>
      <c r="W1041" s="1490">
        <f t="shared" si="363"/>
        <v>0</v>
      </c>
      <c r="X1041" s="1490">
        <f t="shared" si="363"/>
        <v>0</v>
      </c>
      <c r="Y1041" s="1490">
        <f t="shared" si="363"/>
        <v>0</v>
      </c>
      <c r="Z1041" s="1490">
        <f t="shared" si="363"/>
        <v>0</v>
      </c>
      <c r="AA1041" s="1490">
        <f t="shared" si="363"/>
        <v>0</v>
      </c>
      <c r="AB1041" s="1490">
        <f t="shared" si="363"/>
        <v>0</v>
      </c>
      <c r="AC1041" s="1490">
        <f t="shared" si="363"/>
        <v>0</v>
      </c>
      <c r="AD1041" s="1490">
        <f t="shared" si="363"/>
        <v>0</v>
      </c>
      <c r="AE1041" s="1490">
        <f t="shared" si="363"/>
        <v>0</v>
      </c>
      <c r="AF1041" s="1490">
        <f t="shared" si="363"/>
        <v>0</v>
      </c>
      <c r="AG1041" s="1490">
        <f t="shared" si="363"/>
        <v>0</v>
      </c>
      <c r="AH1041" s="1490">
        <f t="shared" si="363"/>
        <v>0</v>
      </c>
      <c r="AI1041" s="1490">
        <f t="shared" si="363"/>
        <v>0</v>
      </c>
      <c r="AJ1041" s="1490">
        <f t="shared" si="363"/>
        <v>0</v>
      </c>
      <c r="AK1041" s="1490">
        <f t="shared" si="363"/>
        <v>0</v>
      </c>
      <c r="AL1041" s="1490">
        <f t="shared" si="363"/>
        <v>0</v>
      </c>
      <c r="AM1041" s="1841"/>
    </row>
    <row r="1042" spans="1:39" ht="12" hidden="1" x14ac:dyDescent="0.2">
      <c r="A1042" s="1445">
        <v>266</v>
      </c>
      <c r="B1042" s="1051">
        <v>112</v>
      </c>
      <c r="C1042" s="123">
        <f t="shared" ref="C1042:AL1042" si="364">C722+C774+C827+C879+C932+C984</f>
        <v>0</v>
      </c>
      <c r="D1042" s="964">
        <f t="shared" si="364"/>
        <v>0</v>
      </c>
      <c r="E1042" s="1490">
        <f t="shared" si="364"/>
        <v>0</v>
      </c>
      <c r="F1042" s="1490">
        <f t="shared" si="364"/>
        <v>0</v>
      </c>
      <c r="G1042" s="1490">
        <f t="shared" si="364"/>
        <v>0</v>
      </c>
      <c r="H1042" s="1490">
        <f t="shared" si="364"/>
        <v>0</v>
      </c>
      <c r="I1042" s="1490">
        <f t="shared" si="364"/>
        <v>0</v>
      </c>
      <c r="J1042" s="1490">
        <f t="shared" si="364"/>
        <v>0</v>
      </c>
      <c r="K1042" s="1490">
        <f t="shared" si="364"/>
        <v>0</v>
      </c>
      <c r="L1042" s="1490">
        <f t="shared" si="364"/>
        <v>0</v>
      </c>
      <c r="M1042" s="1490">
        <f t="shared" si="364"/>
        <v>0</v>
      </c>
      <c r="N1042" s="1490">
        <f t="shared" si="364"/>
        <v>0</v>
      </c>
      <c r="O1042" s="1490">
        <f t="shared" si="364"/>
        <v>0</v>
      </c>
      <c r="P1042" s="1490">
        <f t="shared" si="364"/>
        <v>0</v>
      </c>
      <c r="Q1042" s="1490">
        <f t="shared" si="364"/>
        <v>0</v>
      </c>
      <c r="R1042" s="1490">
        <f t="shared" si="364"/>
        <v>0</v>
      </c>
      <c r="S1042" s="1490">
        <f t="shared" si="364"/>
        <v>0</v>
      </c>
      <c r="T1042" s="1490">
        <f t="shared" si="364"/>
        <v>0</v>
      </c>
      <c r="U1042" s="1490">
        <f t="shared" si="364"/>
        <v>0</v>
      </c>
      <c r="V1042" s="1490">
        <f t="shared" si="364"/>
        <v>0</v>
      </c>
      <c r="W1042" s="1490">
        <f t="shared" si="364"/>
        <v>0</v>
      </c>
      <c r="X1042" s="1490">
        <f t="shared" si="364"/>
        <v>0</v>
      </c>
      <c r="Y1042" s="1490">
        <f t="shared" si="364"/>
        <v>0</v>
      </c>
      <c r="Z1042" s="1490">
        <f t="shared" si="364"/>
        <v>0</v>
      </c>
      <c r="AA1042" s="1490">
        <f t="shared" si="364"/>
        <v>0</v>
      </c>
      <c r="AB1042" s="1490">
        <f t="shared" si="364"/>
        <v>0</v>
      </c>
      <c r="AC1042" s="1490">
        <f t="shared" si="364"/>
        <v>0</v>
      </c>
      <c r="AD1042" s="1490">
        <f t="shared" si="364"/>
        <v>0</v>
      </c>
      <c r="AE1042" s="1490">
        <f t="shared" si="364"/>
        <v>0</v>
      </c>
      <c r="AF1042" s="1490">
        <f t="shared" si="364"/>
        <v>0</v>
      </c>
      <c r="AG1042" s="1490">
        <f t="shared" si="364"/>
        <v>0</v>
      </c>
      <c r="AH1042" s="1490">
        <f t="shared" si="364"/>
        <v>0</v>
      </c>
      <c r="AI1042" s="1490">
        <f t="shared" si="364"/>
        <v>0</v>
      </c>
      <c r="AJ1042" s="1490">
        <f t="shared" si="364"/>
        <v>0</v>
      </c>
      <c r="AK1042" s="1490">
        <f t="shared" si="364"/>
        <v>0</v>
      </c>
      <c r="AL1042" s="1490">
        <f t="shared" si="364"/>
        <v>0</v>
      </c>
      <c r="AM1042" s="1841"/>
    </row>
    <row r="1043" spans="1:39" ht="12" hidden="1" x14ac:dyDescent="0.2">
      <c r="A1043" s="1445">
        <v>266</v>
      </c>
      <c r="B1043" s="1051">
        <v>119</v>
      </c>
      <c r="C1043" s="123">
        <f t="shared" ref="C1043:AL1043" si="365">C723+C775+C828+C880+C933+C985</f>
        <v>0</v>
      </c>
      <c r="D1043" s="964">
        <f t="shared" si="365"/>
        <v>0</v>
      </c>
      <c r="E1043" s="1490">
        <f t="shared" si="365"/>
        <v>0</v>
      </c>
      <c r="F1043" s="1490">
        <f t="shared" si="365"/>
        <v>0</v>
      </c>
      <c r="G1043" s="1490">
        <f t="shared" si="365"/>
        <v>0</v>
      </c>
      <c r="H1043" s="1490">
        <f t="shared" si="365"/>
        <v>0</v>
      </c>
      <c r="I1043" s="1490">
        <f t="shared" si="365"/>
        <v>0</v>
      </c>
      <c r="J1043" s="1490">
        <f t="shared" si="365"/>
        <v>0</v>
      </c>
      <c r="K1043" s="1490">
        <f t="shared" si="365"/>
        <v>0</v>
      </c>
      <c r="L1043" s="1490">
        <f t="shared" si="365"/>
        <v>0</v>
      </c>
      <c r="M1043" s="1490">
        <f t="shared" si="365"/>
        <v>0</v>
      </c>
      <c r="N1043" s="1490">
        <f t="shared" si="365"/>
        <v>0</v>
      </c>
      <c r="O1043" s="1490">
        <f t="shared" si="365"/>
        <v>0</v>
      </c>
      <c r="P1043" s="1490">
        <f t="shared" si="365"/>
        <v>0</v>
      </c>
      <c r="Q1043" s="1490">
        <f t="shared" si="365"/>
        <v>0</v>
      </c>
      <c r="R1043" s="1490">
        <f t="shared" si="365"/>
        <v>0</v>
      </c>
      <c r="S1043" s="1490">
        <f t="shared" si="365"/>
        <v>0</v>
      </c>
      <c r="T1043" s="1490">
        <f t="shared" si="365"/>
        <v>0</v>
      </c>
      <c r="U1043" s="1490">
        <f t="shared" si="365"/>
        <v>0</v>
      </c>
      <c r="V1043" s="1490">
        <f t="shared" si="365"/>
        <v>0</v>
      </c>
      <c r="W1043" s="1490">
        <f t="shared" si="365"/>
        <v>0</v>
      </c>
      <c r="X1043" s="1490">
        <f t="shared" si="365"/>
        <v>0</v>
      </c>
      <c r="Y1043" s="1490">
        <f t="shared" si="365"/>
        <v>0</v>
      </c>
      <c r="Z1043" s="1490">
        <f t="shared" si="365"/>
        <v>0</v>
      </c>
      <c r="AA1043" s="1490">
        <f t="shared" si="365"/>
        <v>0</v>
      </c>
      <c r="AB1043" s="1490">
        <f t="shared" si="365"/>
        <v>0</v>
      </c>
      <c r="AC1043" s="1490">
        <f t="shared" si="365"/>
        <v>0</v>
      </c>
      <c r="AD1043" s="1490">
        <f t="shared" si="365"/>
        <v>0</v>
      </c>
      <c r="AE1043" s="1490">
        <f t="shared" si="365"/>
        <v>0</v>
      </c>
      <c r="AF1043" s="1490">
        <f t="shared" si="365"/>
        <v>0</v>
      </c>
      <c r="AG1043" s="1490">
        <f t="shared" si="365"/>
        <v>0</v>
      </c>
      <c r="AH1043" s="1490">
        <f t="shared" si="365"/>
        <v>0</v>
      </c>
      <c r="AI1043" s="1490">
        <f t="shared" si="365"/>
        <v>0</v>
      </c>
      <c r="AJ1043" s="1490">
        <f t="shared" si="365"/>
        <v>0</v>
      </c>
      <c r="AK1043" s="1490">
        <f t="shared" si="365"/>
        <v>0</v>
      </c>
      <c r="AL1043" s="1490">
        <f t="shared" si="365"/>
        <v>0</v>
      </c>
      <c r="AM1043" s="1841"/>
    </row>
    <row r="1044" spans="1:39" ht="12" hidden="1" x14ac:dyDescent="0.2">
      <c r="A1044" s="1444">
        <v>267</v>
      </c>
      <c r="B1044" s="1051">
        <v>112</v>
      </c>
      <c r="C1044" s="11"/>
      <c r="D1044" s="964">
        <f t="shared" ref="D1044:AL1044" si="366">D724+D776+D829+D881+D934+D986</f>
        <v>0</v>
      </c>
      <c r="E1044" s="1490">
        <f t="shared" si="366"/>
        <v>0</v>
      </c>
      <c r="F1044" s="1490">
        <f t="shared" si="366"/>
        <v>0</v>
      </c>
      <c r="G1044" s="1490">
        <f t="shared" si="366"/>
        <v>0</v>
      </c>
      <c r="H1044" s="1490">
        <f t="shared" si="366"/>
        <v>0</v>
      </c>
      <c r="I1044" s="1490">
        <f t="shared" si="366"/>
        <v>0</v>
      </c>
      <c r="J1044" s="1490">
        <f t="shared" si="366"/>
        <v>0</v>
      </c>
      <c r="K1044" s="1490">
        <f t="shared" si="366"/>
        <v>0</v>
      </c>
      <c r="L1044" s="1490">
        <f t="shared" si="366"/>
        <v>0</v>
      </c>
      <c r="M1044" s="1490">
        <f t="shared" si="366"/>
        <v>0</v>
      </c>
      <c r="N1044" s="1490">
        <f t="shared" si="366"/>
        <v>0</v>
      </c>
      <c r="O1044" s="1490">
        <f t="shared" si="366"/>
        <v>0</v>
      </c>
      <c r="P1044" s="1490">
        <f t="shared" si="366"/>
        <v>0</v>
      </c>
      <c r="Q1044" s="1490">
        <f t="shared" si="366"/>
        <v>0</v>
      </c>
      <c r="R1044" s="1490">
        <f t="shared" si="366"/>
        <v>0</v>
      </c>
      <c r="S1044" s="1490">
        <f t="shared" si="366"/>
        <v>0</v>
      </c>
      <c r="T1044" s="1490">
        <f t="shared" si="366"/>
        <v>0</v>
      </c>
      <c r="U1044" s="1490">
        <f t="shared" si="366"/>
        <v>0</v>
      </c>
      <c r="V1044" s="1490">
        <f t="shared" si="366"/>
        <v>0</v>
      </c>
      <c r="W1044" s="1490">
        <f t="shared" si="366"/>
        <v>0</v>
      </c>
      <c r="X1044" s="1490">
        <f t="shared" si="366"/>
        <v>0</v>
      </c>
      <c r="Y1044" s="1490">
        <f t="shared" si="366"/>
        <v>0</v>
      </c>
      <c r="Z1044" s="1490">
        <f t="shared" si="366"/>
        <v>0</v>
      </c>
      <c r="AA1044" s="1490">
        <f t="shared" si="366"/>
        <v>0</v>
      </c>
      <c r="AB1044" s="1490">
        <f t="shared" si="366"/>
        <v>0</v>
      </c>
      <c r="AC1044" s="1490">
        <f t="shared" si="366"/>
        <v>0</v>
      </c>
      <c r="AD1044" s="1490">
        <f t="shared" si="366"/>
        <v>0</v>
      </c>
      <c r="AE1044" s="1490">
        <f t="shared" si="366"/>
        <v>0</v>
      </c>
      <c r="AF1044" s="1490">
        <f t="shared" si="366"/>
        <v>0</v>
      </c>
      <c r="AG1044" s="1490">
        <f t="shared" si="366"/>
        <v>0</v>
      </c>
      <c r="AH1044" s="1490">
        <f t="shared" si="366"/>
        <v>0</v>
      </c>
      <c r="AI1044" s="1490">
        <f t="shared" si="366"/>
        <v>0</v>
      </c>
      <c r="AJ1044" s="1490">
        <f t="shared" si="366"/>
        <v>0</v>
      </c>
      <c r="AK1044" s="1490">
        <f t="shared" si="366"/>
        <v>0</v>
      </c>
      <c r="AL1044" s="1490">
        <f t="shared" si="366"/>
        <v>0</v>
      </c>
      <c r="AM1044" s="1841"/>
    </row>
    <row r="1045" spans="1:39" ht="12" hidden="1" x14ac:dyDescent="0.2">
      <c r="A1045" s="1443" t="s">
        <v>837</v>
      </c>
      <c r="B1045" s="1049"/>
      <c r="C1045" s="1059">
        <f>C1046+C1047+C1048+C1049+C1050+C1051+C1052+C1053+C1054+C1055+C1056+C1057</f>
        <v>0</v>
      </c>
      <c r="D1045" s="1059">
        <f t="shared" ref="D1045:AL1045" si="367">D1046+D1047+D1048+D1049+D1050+D1051+D1052+D1053+D1054+D1055+D1056+D1057</f>
        <v>0</v>
      </c>
      <c r="E1045" s="1491">
        <f t="shared" si="367"/>
        <v>0</v>
      </c>
      <c r="F1045" s="1491">
        <f t="shared" si="367"/>
        <v>0</v>
      </c>
      <c r="G1045" s="1491">
        <f t="shared" si="367"/>
        <v>0</v>
      </c>
      <c r="H1045" s="1491">
        <f t="shared" si="367"/>
        <v>0</v>
      </c>
      <c r="I1045" s="1491">
        <f t="shared" si="367"/>
        <v>0</v>
      </c>
      <c r="J1045" s="1491">
        <f t="shared" si="367"/>
        <v>0</v>
      </c>
      <c r="K1045" s="1491">
        <f t="shared" si="367"/>
        <v>0</v>
      </c>
      <c r="L1045" s="1491">
        <f t="shared" si="367"/>
        <v>0</v>
      </c>
      <c r="M1045" s="1491">
        <f t="shared" si="367"/>
        <v>0</v>
      </c>
      <c r="N1045" s="1491">
        <f t="shared" si="367"/>
        <v>0</v>
      </c>
      <c r="O1045" s="1491">
        <f t="shared" si="367"/>
        <v>0</v>
      </c>
      <c r="P1045" s="1491">
        <f t="shared" si="367"/>
        <v>0</v>
      </c>
      <c r="Q1045" s="1491">
        <f>Q1046+Q1047+Q1048+Q1049+Q1050+Q1051+Q1052+Q1053+Q1054+Q1055+Q1056+Q1057</f>
        <v>0</v>
      </c>
      <c r="R1045" s="1491">
        <f>R1046+R1047+R1048+R1049+R1050+R1051+R1052+R1053+R1054+R1055+R1056+R1057</f>
        <v>0</v>
      </c>
      <c r="S1045" s="1491">
        <f t="shared" si="367"/>
        <v>0</v>
      </c>
      <c r="T1045" s="1491">
        <f t="shared" si="367"/>
        <v>0</v>
      </c>
      <c r="U1045" s="1491">
        <f t="shared" si="367"/>
        <v>0</v>
      </c>
      <c r="V1045" s="1491">
        <f t="shared" si="367"/>
        <v>0</v>
      </c>
      <c r="W1045" s="1491">
        <f>W1046+W1047+W1048+W1049+W1050+W1051+W1052+W1053+W1054+W1055+W1056+W1057</f>
        <v>0</v>
      </c>
      <c r="X1045" s="1491">
        <f t="shared" si="367"/>
        <v>0</v>
      </c>
      <c r="Y1045" s="1491">
        <f t="shared" si="367"/>
        <v>0</v>
      </c>
      <c r="Z1045" s="1491">
        <f t="shared" si="367"/>
        <v>170000</v>
      </c>
      <c r="AA1045" s="1491">
        <f>AA1046+AA1047+AA1048+AA1049+AA1050+AA1051+AA1052+AA1053+AA1054+AA1055+AA1056+AA1057</f>
        <v>0</v>
      </c>
      <c r="AB1045" s="1491">
        <f t="shared" si="367"/>
        <v>0</v>
      </c>
      <c r="AC1045" s="1491">
        <f t="shared" si="367"/>
        <v>0</v>
      </c>
      <c r="AD1045" s="1491">
        <f t="shared" si="367"/>
        <v>0</v>
      </c>
      <c r="AE1045" s="1491">
        <f>AE1046+AE1047+AE1048+AE1049+AE1050+AE1051+AE1052+AE1053+AE1054+AE1055+AE1056+AE1057</f>
        <v>0</v>
      </c>
      <c r="AF1045" s="1491">
        <f>AF1046+AF1047+AF1048+AF1049+AF1050+AF1051+AF1052+AF1053+AF1054+AF1055+AF1056+AF1057</f>
        <v>0</v>
      </c>
      <c r="AG1045" s="1491">
        <f t="shared" si="367"/>
        <v>0</v>
      </c>
      <c r="AH1045" s="1491">
        <f t="shared" si="367"/>
        <v>170000</v>
      </c>
      <c r="AI1045" s="1491">
        <f t="shared" si="367"/>
        <v>0</v>
      </c>
      <c r="AJ1045" s="1491">
        <f>AJ1046+AJ1047+AJ1048+AJ1049+AJ1050+AJ1051+AJ1052+AJ1053+AJ1054+AJ1055+AJ1056+AJ1057</f>
        <v>0</v>
      </c>
      <c r="AK1045" s="1491">
        <f t="shared" si="367"/>
        <v>170000</v>
      </c>
      <c r="AL1045" s="1491">
        <f t="shared" si="367"/>
        <v>170000</v>
      </c>
      <c r="AM1045" s="1841"/>
    </row>
    <row r="1046" spans="1:39" ht="12" hidden="1" x14ac:dyDescent="0.2">
      <c r="A1046" s="1446">
        <v>291</v>
      </c>
      <c r="B1046" s="1147">
        <v>851</v>
      </c>
      <c r="C1046" s="123">
        <f t="shared" ref="C1046:AL1046" si="368">C725+C777+C830+C882+C935+C987</f>
        <v>0</v>
      </c>
      <c r="D1046" s="964">
        <f t="shared" si="368"/>
        <v>0</v>
      </c>
      <c r="E1046" s="1490">
        <f t="shared" si="368"/>
        <v>0</v>
      </c>
      <c r="F1046" s="1490">
        <f t="shared" si="368"/>
        <v>0</v>
      </c>
      <c r="G1046" s="1490">
        <f t="shared" si="368"/>
        <v>0</v>
      </c>
      <c r="H1046" s="1490">
        <f t="shared" si="368"/>
        <v>0</v>
      </c>
      <c r="I1046" s="1490">
        <f t="shared" si="368"/>
        <v>0</v>
      </c>
      <c r="J1046" s="1490">
        <f t="shared" si="368"/>
        <v>0</v>
      </c>
      <c r="K1046" s="1490">
        <f t="shared" si="368"/>
        <v>0</v>
      </c>
      <c r="L1046" s="1490">
        <f t="shared" si="368"/>
        <v>0</v>
      </c>
      <c r="M1046" s="1490">
        <f t="shared" si="368"/>
        <v>0</v>
      </c>
      <c r="N1046" s="1490">
        <f t="shared" si="368"/>
        <v>0</v>
      </c>
      <c r="O1046" s="1490">
        <f t="shared" si="368"/>
        <v>0</v>
      </c>
      <c r="P1046" s="1490">
        <f t="shared" si="368"/>
        <v>0</v>
      </c>
      <c r="Q1046" s="1490">
        <f t="shared" si="368"/>
        <v>0</v>
      </c>
      <c r="R1046" s="1490">
        <f t="shared" si="368"/>
        <v>0</v>
      </c>
      <c r="S1046" s="1490">
        <f t="shared" si="368"/>
        <v>0</v>
      </c>
      <c r="T1046" s="1490">
        <f t="shared" si="368"/>
        <v>0</v>
      </c>
      <c r="U1046" s="1490">
        <f t="shared" si="368"/>
        <v>0</v>
      </c>
      <c r="V1046" s="1490">
        <f t="shared" si="368"/>
        <v>0</v>
      </c>
      <c r="W1046" s="1490">
        <f t="shared" si="368"/>
        <v>0</v>
      </c>
      <c r="X1046" s="1490">
        <f t="shared" si="368"/>
        <v>0</v>
      </c>
      <c r="Y1046" s="1490">
        <f t="shared" si="368"/>
        <v>0</v>
      </c>
      <c r="Z1046" s="1490">
        <f t="shared" si="368"/>
        <v>10000</v>
      </c>
      <c r="AA1046" s="1490">
        <f t="shared" si="368"/>
        <v>0</v>
      </c>
      <c r="AB1046" s="1490">
        <f t="shared" si="368"/>
        <v>0</v>
      </c>
      <c r="AC1046" s="1490">
        <f t="shared" si="368"/>
        <v>0</v>
      </c>
      <c r="AD1046" s="1490">
        <f t="shared" si="368"/>
        <v>0</v>
      </c>
      <c r="AE1046" s="1490">
        <f t="shared" si="368"/>
        <v>0</v>
      </c>
      <c r="AF1046" s="1490">
        <f t="shared" si="368"/>
        <v>0</v>
      </c>
      <c r="AG1046" s="1490">
        <f t="shared" si="368"/>
        <v>0</v>
      </c>
      <c r="AH1046" s="1490">
        <f t="shared" si="368"/>
        <v>10000</v>
      </c>
      <c r="AI1046" s="1490">
        <f t="shared" si="368"/>
        <v>0</v>
      </c>
      <c r="AJ1046" s="1490">
        <f t="shared" si="368"/>
        <v>0</v>
      </c>
      <c r="AK1046" s="1490">
        <f t="shared" si="368"/>
        <v>10000</v>
      </c>
      <c r="AL1046" s="1490">
        <f t="shared" si="368"/>
        <v>10000</v>
      </c>
      <c r="AM1046" s="1841"/>
    </row>
    <row r="1047" spans="1:39" ht="12" hidden="1" x14ac:dyDescent="0.2">
      <c r="A1047" s="1446">
        <v>291</v>
      </c>
      <c r="B1047" s="1147">
        <v>851</v>
      </c>
      <c r="C1047" s="123">
        <f t="shared" ref="C1047:AL1047" si="369">C726+C778+C831+C883+C936+C988</f>
        <v>0</v>
      </c>
      <c r="D1047" s="964">
        <f t="shared" si="369"/>
        <v>0</v>
      </c>
      <c r="E1047" s="1490">
        <f t="shared" si="369"/>
        <v>0</v>
      </c>
      <c r="F1047" s="1490">
        <f t="shared" si="369"/>
        <v>0</v>
      </c>
      <c r="G1047" s="1490">
        <f t="shared" si="369"/>
        <v>0</v>
      </c>
      <c r="H1047" s="1490">
        <f t="shared" si="369"/>
        <v>0</v>
      </c>
      <c r="I1047" s="1490">
        <f t="shared" si="369"/>
        <v>0</v>
      </c>
      <c r="J1047" s="1490">
        <f t="shared" si="369"/>
        <v>0</v>
      </c>
      <c r="K1047" s="1490">
        <f t="shared" si="369"/>
        <v>0</v>
      </c>
      <c r="L1047" s="1490">
        <f t="shared" si="369"/>
        <v>0</v>
      </c>
      <c r="M1047" s="1490">
        <f t="shared" si="369"/>
        <v>0</v>
      </c>
      <c r="N1047" s="1490">
        <f t="shared" si="369"/>
        <v>0</v>
      </c>
      <c r="O1047" s="1490">
        <f t="shared" si="369"/>
        <v>0</v>
      </c>
      <c r="P1047" s="1490">
        <f t="shared" si="369"/>
        <v>0</v>
      </c>
      <c r="Q1047" s="1490">
        <f t="shared" si="369"/>
        <v>0</v>
      </c>
      <c r="R1047" s="1490">
        <f t="shared" si="369"/>
        <v>0</v>
      </c>
      <c r="S1047" s="1490">
        <f t="shared" si="369"/>
        <v>0</v>
      </c>
      <c r="T1047" s="1490">
        <f t="shared" si="369"/>
        <v>0</v>
      </c>
      <c r="U1047" s="1490">
        <f t="shared" si="369"/>
        <v>0</v>
      </c>
      <c r="V1047" s="1490">
        <f t="shared" si="369"/>
        <v>0</v>
      </c>
      <c r="W1047" s="1490">
        <f t="shared" si="369"/>
        <v>0</v>
      </c>
      <c r="X1047" s="1490">
        <f t="shared" si="369"/>
        <v>0</v>
      </c>
      <c r="Y1047" s="1490">
        <f t="shared" si="369"/>
        <v>0</v>
      </c>
      <c r="Z1047" s="1490">
        <f t="shared" si="369"/>
        <v>160000</v>
      </c>
      <c r="AA1047" s="1490">
        <f t="shared" si="369"/>
        <v>0</v>
      </c>
      <c r="AB1047" s="1490">
        <f t="shared" si="369"/>
        <v>0</v>
      </c>
      <c r="AC1047" s="1490">
        <f t="shared" si="369"/>
        <v>0</v>
      </c>
      <c r="AD1047" s="1490">
        <f t="shared" si="369"/>
        <v>0</v>
      </c>
      <c r="AE1047" s="1490">
        <f t="shared" si="369"/>
        <v>0</v>
      </c>
      <c r="AF1047" s="1490">
        <f t="shared" si="369"/>
        <v>0</v>
      </c>
      <c r="AG1047" s="1490">
        <f t="shared" si="369"/>
        <v>0</v>
      </c>
      <c r="AH1047" s="1490">
        <f t="shared" si="369"/>
        <v>160000</v>
      </c>
      <c r="AI1047" s="1490">
        <f t="shared" si="369"/>
        <v>0</v>
      </c>
      <c r="AJ1047" s="1490">
        <f t="shared" si="369"/>
        <v>0</v>
      </c>
      <c r="AK1047" s="1490">
        <f t="shared" si="369"/>
        <v>160000</v>
      </c>
      <c r="AL1047" s="1490">
        <f t="shared" si="369"/>
        <v>160000</v>
      </c>
      <c r="AM1047" s="1841"/>
    </row>
    <row r="1048" spans="1:39" ht="12" hidden="1" x14ac:dyDescent="0.2">
      <c r="A1048" s="1446">
        <v>291</v>
      </c>
      <c r="B1048" s="1049">
        <v>852</v>
      </c>
      <c r="C1048" s="123">
        <f t="shared" ref="C1048:AL1048" si="370">C727+C779+C832+C884+C937+C989</f>
        <v>0</v>
      </c>
      <c r="D1048" s="964">
        <f t="shared" si="370"/>
        <v>0</v>
      </c>
      <c r="E1048" s="1490">
        <f t="shared" si="370"/>
        <v>0</v>
      </c>
      <c r="F1048" s="1490">
        <f t="shared" si="370"/>
        <v>0</v>
      </c>
      <c r="G1048" s="1490">
        <f t="shared" si="370"/>
        <v>0</v>
      </c>
      <c r="H1048" s="1490">
        <f t="shared" si="370"/>
        <v>0</v>
      </c>
      <c r="I1048" s="1490">
        <f t="shared" si="370"/>
        <v>0</v>
      </c>
      <c r="J1048" s="1490">
        <f t="shared" si="370"/>
        <v>0</v>
      </c>
      <c r="K1048" s="1490">
        <f t="shared" si="370"/>
        <v>0</v>
      </c>
      <c r="L1048" s="1490">
        <f t="shared" si="370"/>
        <v>0</v>
      </c>
      <c r="M1048" s="1490">
        <f t="shared" si="370"/>
        <v>0</v>
      </c>
      <c r="N1048" s="1490">
        <f t="shared" si="370"/>
        <v>0</v>
      </c>
      <c r="O1048" s="1490">
        <f t="shared" si="370"/>
        <v>0</v>
      </c>
      <c r="P1048" s="1490">
        <f t="shared" si="370"/>
        <v>0</v>
      </c>
      <c r="Q1048" s="1490">
        <f t="shared" si="370"/>
        <v>0</v>
      </c>
      <c r="R1048" s="1490">
        <f t="shared" si="370"/>
        <v>0</v>
      </c>
      <c r="S1048" s="1490">
        <f t="shared" si="370"/>
        <v>0</v>
      </c>
      <c r="T1048" s="1490">
        <f t="shared" si="370"/>
        <v>0</v>
      </c>
      <c r="U1048" s="1490">
        <f t="shared" si="370"/>
        <v>0</v>
      </c>
      <c r="V1048" s="1490">
        <f t="shared" si="370"/>
        <v>0</v>
      </c>
      <c r="W1048" s="1490">
        <f t="shared" si="370"/>
        <v>0</v>
      </c>
      <c r="X1048" s="1490">
        <f t="shared" si="370"/>
        <v>0</v>
      </c>
      <c r="Y1048" s="1490">
        <f t="shared" si="370"/>
        <v>0</v>
      </c>
      <c r="Z1048" s="1490">
        <f t="shared" si="370"/>
        <v>0</v>
      </c>
      <c r="AA1048" s="1490">
        <f t="shared" si="370"/>
        <v>0</v>
      </c>
      <c r="AB1048" s="1490">
        <f t="shared" si="370"/>
        <v>0</v>
      </c>
      <c r="AC1048" s="1490">
        <f t="shared" si="370"/>
        <v>0</v>
      </c>
      <c r="AD1048" s="1490">
        <f t="shared" si="370"/>
        <v>0</v>
      </c>
      <c r="AE1048" s="1490">
        <f t="shared" si="370"/>
        <v>0</v>
      </c>
      <c r="AF1048" s="1490">
        <f t="shared" si="370"/>
        <v>0</v>
      </c>
      <c r="AG1048" s="1490">
        <f t="shared" si="370"/>
        <v>0</v>
      </c>
      <c r="AH1048" s="1490">
        <f t="shared" si="370"/>
        <v>0</v>
      </c>
      <c r="AI1048" s="1490">
        <f t="shared" si="370"/>
        <v>0</v>
      </c>
      <c r="AJ1048" s="1490">
        <f t="shared" si="370"/>
        <v>0</v>
      </c>
      <c r="AK1048" s="1490">
        <f t="shared" si="370"/>
        <v>0</v>
      </c>
      <c r="AL1048" s="1490">
        <f t="shared" si="370"/>
        <v>0</v>
      </c>
      <c r="AM1048" s="1841"/>
    </row>
    <row r="1049" spans="1:39" ht="12" hidden="1" x14ac:dyDescent="0.2">
      <c r="A1049" s="1446">
        <v>291</v>
      </c>
      <c r="B1049" s="1147">
        <v>853</v>
      </c>
      <c r="C1049" s="123">
        <f t="shared" ref="C1049:AL1049" si="371">C728+C780+C833+C885+C938+C990</f>
        <v>0</v>
      </c>
      <c r="D1049" s="964">
        <f t="shared" si="371"/>
        <v>0</v>
      </c>
      <c r="E1049" s="1490">
        <f t="shared" si="371"/>
        <v>0</v>
      </c>
      <c r="F1049" s="1490">
        <f t="shared" si="371"/>
        <v>0</v>
      </c>
      <c r="G1049" s="1490">
        <f t="shared" si="371"/>
        <v>0</v>
      </c>
      <c r="H1049" s="1490">
        <f t="shared" si="371"/>
        <v>0</v>
      </c>
      <c r="I1049" s="1490">
        <f t="shared" si="371"/>
        <v>0</v>
      </c>
      <c r="J1049" s="1490">
        <f t="shared" si="371"/>
        <v>0</v>
      </c>
      <c r="K1049" s="1490">
        <f t="shared" si="371"/>
        <v>0</v>
      </c>
      <c r="L1049" s="1490">
        <f t="shared" si="371"/>
        <v>0</v>
      </c>
      <c r="M1049" s="1490">
        <f t="shared" si="371"/>
        <v>0</v>
      </c>
      <c r="N1049" s="1490">
        <f t="shared" si="371"/>
        <v>0</v>
      </c>
      <c r="O1049" s="1490">
        <f t="shared" si="371"/>
        <v>0</v>
      </c>
      <c r="P1049" s="1490">
        <f t="shared" si="371"/>
        <v>0</v>
      </c>
      <c r="Q1049" s="1490">
        <f t="shared" si="371"/>
        <v>0</v>
      </c>
      <c r="R1049" s="1490">
        <f t="shared" si="371"/>
        <v>0</v>
      </c>
      <c r="S1049" s="1490">
        <f t="shared" si="371"/>
        <v>0</v>
      </c>
      <c r="T1049" s="1490">
        <f t="shared" si="371"/>
        <v>0</v>
      </c>
      <c r="U1049" s="1490">
        <f t="shared" si="371"/>
        <v>0</v>
      </c>
      <c r="V1049" s="1490">
        <f t="shared" si="371"/>
        <v>0</v>
      </c>
      <c r="W1049" s="1490">
        <f t="shared" si="371"/>
        <v>0</v>
      </c>
      <c r="X1049" s="1490">
        <f t="shared" si="371"/>
        <v>0</v>
      </c>
      <c r="Y1049" s="1490">
        <f t="shared" si="371"/>
        <v>0</v>
      </c>
      <c r="Z1049" s="1490">
        <f t="shared" si="371"/>
        <v>0</v>
      </c>
      <c r="AA1049" s="1490">
        <f t="shared" si="371"/>
        <v>0</v>
      </c>
      <c r="AB1049" s="1490">
        <f t="shared" si="371"/>
        <v>0</v>
      </c>
      <c r="AC1049" s="1490">
        <f t="shared" si="371"/>
        <v>0</v>
      </c>
      <c r="AD1049" s="1490">
        <f t="shared" si="371"/>
        <v>0</v>
      </c>
      <c r="AE1049" s="1490">
        <f t="shared" si="371"/>
        <v>0</v>
      </c>
      <c r="AF1049" s="1490">
        <f t="shared" si="371"/>
        <v>0</v>
      </c>
      <c r="AG1049" s="1490">
        <f t="shared" si="371"/>
        <v>0</v>
      </c>
      <c r="AH1049" s="1490">
        <f t="shared" si="371"/>
        <v>0</v>
      </c>
      <c r="AI1049" s="1490">
        <f t="shared" si="371"/>
        <v>0</v>
      </c>
      <c r="AJ1049" s="1490">
        <f t="shared" si="371"/>
        <v>0</v>
      </c>
      <c r="AK1049" s="1490">
        <f t="shared" si="371"/>
        <v>0</v>
      </c>
      <c r="AL1049" s="1490">
        <f t="shared" si="371"/>
        <v>0</v>
      </c>
      <c r="AM1049" s="1841"/>
    </row>
    <row r="1050" spans="1:39" ht="12" hidden="1" x14ac:dyDescent="0.2">
      <c r="A1050" s="1446">
        <v>292</v>
      </c>
      <c r="B1050" s="1049">
        <v>853</v>
      </c>
      <c r="C1050" s="123">
        <f t="shared" ref="C1050:AL1050" si="372">C729+C781+C834+C886+C939+C991</f>
        <v>0</v>
      </c>
      <c r="D1050" s="964">
        <f t="shared" si="372"/>
        <v>0</v>
      </c>
      <c r="E1050" s="1490">
        <f t="shared" si="372"/>
        <v>0</v>
      </c>
      <c r="F1050" s="1490">
        <f t="shared" si="372"/>
        <v>0</v>
      </c>
      <c r="G1050" s="1490">
        <f t="shared" si="372"/>
        <v>0</v>
      </c>
      <c r="H1050" s="1490">
        <f t="shared" si="372"/>
        <v>0</v>
      </c>
      <c r="I1050" s="1490">
        <f t="shared" si="372"/>
        <v>0</v>
      </c>
      <c r="J1050" s="1490">
        <f t="shared" si="372"/>
        <v>0</v>
      </c>
      <c r="K1050" s="1490">
        <f t="shared" si="372"/>
        <v>0</v>
      </c>
      <c r="L1050" s="1490">
        <f t="shared" si="372"/>
        <v>0</v>
      </c>
      <c r="M1050" s="1490">
        <f t="shared" si="372"/>
        <v>0</v>
      </c>
      <c r="N1050" s="1490">
        <f t="shared" si="372"/>
        <v>0</v>
      </c>
      <c r="O1050" s="1490">
        <f t="shared" si="372"/>
        <v>0</v>
      </c>
      <c r="P1050" s="1490">
        <f t="shared" si="372"/>
        <v>0</v>
      </c>
      <c r="Q1050" s="1490">
        <f t="shared" si="372"/>
        <v>0</v>
      </c>
      <c r="R1050" s="1490">
        <f t="shared" si="372"/>
        <v>0</v>
      </c>
      <c r="S1050" s="1490">
        <f t="shared" si="372"/>
        <v>0</v>
      </c>
      <c r="T1050" s="1490">
        <f t="shared" si="372"/>
        <v>0</v>
      </c>
      <c r="U1050" s="1490">
        <f t="shared" si="372"/>
        <v>0</v>
      </c>
      <c r="V1050" s="1490">
        <f t="shared" si="372"/>
        <v>0</v>
      </c>
      <c r="W1050" s="1490">
        <f t="shared" si="372"/>
        <v>0</v>
      </c>
      <c r="X1050" s="1490">
        <f t="shared" si="372"/>
        <v>0</v>
      </c>
      <c r="Y1050" s="1490">
        <f t="shared" si="372"/>
        <v>0</v>
      </c>
      <c r="Z1050" s="1490">
        <f t="shared" si="372"/>
        <v>0</v>
      </c>
      <c r="AA1050" s="1490">
        <f t="shared" si="372"/>
        <v>0</v>
      </c>
      <c r="AB1050" s="1490">
        <f t="shared" si="372"/>
        <v>0</v>
      </c>
      <c r="AC1050" s="1490">
        <f t="shared" si="372"/>
        <v>0</v>
      </c>
      <c r="AD1050" s="1490">
        <f t="shared" si="372"/>
        <v>0</v>
      </c>
      <c r="AE1050" s="1490">
        <f t="shared" si="372"/>
        <v>0</v>
      </c>
      <c r="AF1050" s="1490">
        <f t="shared" si="372"/>
        <v>0</v>
      </c>
      <c r="AG1050" s="1490">
        <f t="shared" si="372"/>
        <v>0</v>
      </c>
      <c r="AH1050" s="1490">
        <f t="shared" si="372"/>
        <v>0</v>
      </c>
      <c r="AI1050" s="1490">
        <f t="shared" si="372"/>
        <v>0</v>
      </c>
      <c r="AJ1050" s="1490">
        <f t="shared" si="372"/>
        <v>0</v>
      </c>
      <c r="AK1050" s="1490">
        <f t="shared" si="372"/>
        <v>0</v>
      </c>
      <c r="AL1050" s="1490">
        <f t="shared" si="372"/>
        <v>0</v>
      </c>
      <c r="AM1050" s="1841"/>
    </row>
    <row r="1051" spans="1:39" ht="12" hidden="1" x14ac:dyDescent="0.2">
      <c r="A1051" s="1446">
        <v>293</v>
      </c>
      <c r="B1051" s="1049">
        <v>851</v>
      </c>
      <c r="C1051" s="123">
        <f t="shared" ref="C1051:AL1051" si="373">C730+C782+C835+C887+C940+C992</f>
        <v>0</v>
      </c>
      <c r="D1051" s="964">
        <f t="shared" si="373"/>
        <v>0</v>
      </c>
      <c r="E1051" s="1490">
        <f t="shared" si="373"/>
        <v>0</v>
      </c>
      <c r="F1051" s="1490">
        <f t="shared" si="373"/>
        <v>0</v>
      </c>
      <c r="G1051" s="1490">
        <f t="shared" si="373"/>
        <v>0</v>
      </c>
      <c r="H1051" s="1490">
        <f t="shared" si="373"/>
        <v>0</v>
      </c>
      <c r="I1051" s="1490">
        <f t="shared" si="373"/>
        <v>0</v>
      </c>
      <c r="J1051" s="1490">
        <f t="shared" si="373"/>
        <v>0</v>
      </c>
      <c r="K1051" s="1490">
        <f t="shared" si="373"/>
        <v>0</v>
      </c>
      <c r="L1051" s="1490">
        <f t="shared" si="373"/>
        <v>0</v>
      </c>
      <c r="M1051" s="1490">
        <f t="shared" si="373"/>
        <v>0</v>
      </c>
      <c r="N1051" s="1490">
        <f t="shared" si="373"/>
        <v>0</v>
      </c>
      <c r="O1051" s="1490">
        <f t="shared" si="373"/>
        <v>0</v>
      </c>
      <c r="P1051" s="1490">
        <f t="shared" si="373"/>
        <v>0</v>
      </c>
      <c r="Q1051" s="1490">
        <f t="shared" si="373"/>
        <v>0</v>
      </c>
      <c r="R1051" s="1490">
        <f t="shared" si="373"/>
        <v>0</v>
      </c>
      <c r="S1051" s="1490">
        <f t="shared" si="373"/>
        <v>0</v>
      </c>
      <c r="T1051" s="1490">
        <f t="shared" si="373"/>
        <v>0</v>
      </c>
      <c r="U1051" s="1490">
        <f t="shared" si="373"/>
        <v>0</v>
      </c>
      <c r="V1051" s="1490">
        <f t="shared" si="373"/>
        <v>0</v>
      </c>
      <c r="W1051" s="1490">
        <f t="shared" si="373"/>
        <v>0</v>
      </c>
      <c r="X1051" s="1490">
        <f t="shared" si="373"/>
        <v>0</v>
      </c>
      <c r="Y1051" s="1490">
        <f t="shared" si="373"/>
        <v>0</v>
      </c>
      <c r="Z1051" s="1490">
        <f t="shared" si="373"/>
        <v>0</v>
      </c>
      <c r="AA1051" s="1490">
        <f t="shared" si="373"/>
        <v>0</v>
      </c>
      <c r="AB1051" s="1490">
        <f t="shared" si="373"/>
        <v>0</v>
      </c>
      <c r="AC1051" s="1490">
        <f t="shared" si="373"/>
        <v>0</v>
      </c>
      <c r="AD1051" s="1490">
        <f t="shared" si="373"/>
        <v>0</v>
      </c>
      <c r="AE1051" s="1490">
        <f t="shared" si="373"/>
        <v>0</v>
      </c>
      <c r="AF1051" s="1490">
        <f t="shared" si="373"/>
        <v>0</v>
      </c>
      <c r="AG1051" s="1490">
        <f t="shared" si="373"/>
        <v>0</v>
      </c>
      <c r="AH1051" s="1490">
        <f t="shared" si="373"/>
        <v>0</v>
      </c>
      <c r="AI1051" s="1490">
        <f t="shared" si="373"/>
        <v>0</v>
      </c>
      <c r="AJ1051" s="1490">
        <f t="shared" si="373"/>
        <v>0</v>
      </c>
      <c r="AK1051" s="1490">
        <f t="shared" si="373"/>
        <v>0</v>
      </c>
      <c r="AL1051" s="1490">
        <f t="shared" si="373"/>
        <v>0</v>
      </c>
      <c r="AM1051" s="1841"/>
    </row>
    <row r="1052" spans="1:39" ht="12" hidden="1" x14ac:dyDescent="0.2">
      <c r="A1052" s="1446">
        <v>293</v>
      </c>
      <c r="B1052" s="1049">
        <v>853</v>
      </c>
      <c r="C1052" s="123">
        <f t="shared" ref="C1052:AL1052" si="374">C731+C783+C836+C888+C941+C993</f>
        <v>0</v>
      </c>
      <c r="D1052" s="964">
        <f t="shared" si="374"/>
        <v>0</v>
      </c>
      <c r="E1052" s="1490">
        <f t="shared" si="374"/>
        <v>0</v>
      </c>
      <c r="F1052" s="1490">
        <f t="shared" si="374"/>
        <v>0</v>
      </c>
      <c r="G1052" s="1490">
        <f t="shared" si="374"/>
        <v>0</v>
      </c>
      <c r="H1052" s="1490">
        <f t="shared" si="374"/>
        <v>0</v>
      </c>
      <c r="I1052" s="1490">
        <f t="shared" si="374"/>
        <v>0</v>
      </c>
      <c r="J1052" s="1490">
        <f t="shared" si="374"/>
        <v>0</v>
      </c>
      <c r="K1052" s="1490">
        <f t="shared" si="374"/>
        <v>0</v>
      </c>
      <c r="L1052" s="1490">
        <f t="shared" si="374"/>
        <v>0</v>
      </c>
      <c r="M1052" s="1490">
        <f t="shared" si="374"/>
        <v>0</v>
      </c>
      <c r="N1052" s="1490">
        <f t="shared" si="374"/>
        <v>0</v>
      </c>
      <c r="O1052" s="1490">
        <f t="shared" si="374"/>
        <v>0</v>
      </c>
      <c r="P1052" s="1490">
        <f t="shared" si="374"/>
        <v>0</v>
      </c>
      <c r="Q1052" s="1490">
        <f t="shared" si="374"/>
        <v>0</v>
      </c>
      <c r="R1052" s="1490">
        <f t="shared" si="374"/>
        <v>0</v>
      </c>
      <c r="S1052" s="1490">
        <f t="shared" si="374"/>
        <v>0</v>
      </c>
      <c r="T1052" s="1490">
        <f t="shared" si="374"/>
        <v>0</v>
      </c>
      <c r="U1052" s="1490">
        <f t="shared" si="374"/>
        <v>0</v>
      </c>
      <c r="V1052" s="1490">
        <f t="shared" si="374"/>
        <v>0</v>
      </c>
      <c r="W1052" s="1490">
        <f t="shared" si="374"/>
        <v>0</v>
      </c>
      <c r="X1052" s="1490">
        <f t="shared" si="374"/>
        <v>0</v>
      </c>
      <c r="Y1052" s="1490">
        <f t="shared" si="374"/>
        <v>0</v>
      </c>
      <c r="Z1052" s="1490">
        <f t="shared" si="374"/>
        <v>0</v>
      </c>
      <c r="AA1052" s="1490">
        <f t="shared" si="374"/>
        <v>0</v>
      </c>
      <c r="AB1052" s="1490">
        <f t="shared" si="374"/>
        <v>0</v>
      </c>
      <c r="AC1052" s="1490">
        <f t="shared" si="374"/>
        <v>0</v>
      </c>
      <c r="AD1052" s="1490">
        <f t="shared" si="374"/>
        <v>0</v>
      </c>
      <c r="AE1052" s="1490">
        <f t="shared" si="374"/>
        <v>0</v>
      </c>
      <c r="AF1052" s="1490">
        <f t="shared" si="374"/>
        <v>0</v>
      </c>
      <c r="AG1052" s="1490">
        <f t="shared" si="374"/>
        <v>0</v>
      </c>
      <c r="AH1052" s="1490">
        <f t="shared" si="374"/>
        <v>0</v>
      </c>
      <c r="AI1052" s="1490">
        <f t="shared" si="374"/>
        <v>0</v>
      </c>
      <c r="AJ1052" s="1490">
        <f t="shared" si="374"/>
        <v>0</v>
      </c>
      <c r="AK1052" s="1490">
        <f t="shared" si="374"/>
        <v>0</v>
      </c>
      <c r="AL1052" s="1490">
        <f t="shared" si="374"/>
        <v>0</v>
      </c>
      <c r="AM1052" s="1841"/>
    </row>
    <row r="1053" spans="1:39" ht="12" hidden="1" x14ac:dyDescent="0.2">
      <c r="A1053" s="1446">
        <v>296</v>
      </c>
      <c r="B1053" s="1049">
        <v>244</v>
      </c>
      <c r="C1053" s="123">
        <f t="shared" ref="C1053:AL1053" si="375">C732+C784+C837+C889+C942+C994</f>
        <v>0</v>
      </c>
      <c r="D1053" s="964">
        <f t="shared" si="375"/>
        <v>0</v>
      </c>
      <c r="E1053" s="1490">
        <f t="shared" si="375"/>
        <v>0</v>
      </c>
      <c r="F1053" s="1490">
        <f t="shared" si="375"/>
        <v>0</v>
      </c>
      <c r="G1053" s="1490">
        <f t="shared" si="375"/>
        <v>0</v>
      </c>
      <c r="H1053" s="1490">
        <f t="shared" si="375"/>
        <v>0</v>
      </c>
      <c r="I1053" s="1490">
        <f t="shared" si="375"/>
        <v>0</v>
      </c>
      <c r="J1053" s="1490">
        <f t="shared" si="375"/>
        <v>0</v>
      </c>
      <c r="K1053" s="1490">
        <f t="shared" si="375"/>
        <v>0</v>
      </c>
      <c r="L1053" s="1490">
        <f t="shared" si="375"/>
        <v>0</v>
      </c>
      <c r="M1053" s="1490">
        <f t="shared" si="375"/>
        <v>0</v>
      </c>
      <c r="N1053" s="1490">
        <f t="shared" si="375"/>
        <v>0</v>
      </c>
      <c r="O1053" s="1490">
        <f t="shared" si="375"/>
        <v>0</v>
      </c>
      <c r="P1053" s="1490">
        <f t="shared" si="375"/>
        <v>0</v>
      </c>
      <c r="Q1053" s="1490">
        <f t="shared" si="375"/>
        <v>0</v>
      </c>
      <c r="R1053" s="1490">
        <f t="shared" si="375"/>
        <v>0</v>
      </c>
      <c r="S1053" s="1490">
        <f t="shared" si="375"/>
        <v>0</v>
      </c>
      <c r="T1053" s="1490">
        <f t="shared" si="375"/>
        <v>0</v>
      </c>
      <c r="U1053" s="1490">
        <f t="shared" si="375"/>
        <v>0</v>
      </c>
      <c r="V1053" s="1490">
        <f t="shared" si="375"/>
        <v>0</v>
      </c>
      <c r="W1053" s="1490">
        <f t="shared" si="375"/>
        <v>0</v>
      </c>
      <c r="X1053" s="1490">
        <f t="shared" si="375"/>
        <v>0</v>
      </c>
      <c r="Y1053" s="1490">
        <f t="shared" si="375"/>
        <v>0</v>
      </c>
      <c r="Z1053" s="1490">
        <f t="shared" si="375"/>
        <v>0</v>
      </c>
      <c r="AA1053" s="1490">
        <f t="shared" si="375"/>
        <v>0</v>
      </c>
      <c r="AB1053" s="1490">
        <f t="shared" si="375"/>
        <v>0</v>
      </c>
      <c r="AC1053" s="1490">
        <f t="shared" si="375"/>
        <v>0</v>
      </c>
      <c r="AD1053" s="1490">
        <f t="shared" si="375"/>
        <v>0</v>
      </c>
      <c r="AE1053" s="1490">
        <f t="shared" si="375"/>
        <v>0</v>
      </c>
      <c r="AF1053" s="1490">
        <f t="shared" si="375"/>
        <v>0</v>
      </c>
      <c r="AG1053" s="1490">
        <f t="shared" si="375"/>
        <v>0</v>
      </c>
      <c r="AH1053" s="1490">
        <f t="shared" si="375"/>
        <v>0</v>
      </c>
      <c r="AI1053" s="1490">
        <f t="shared" si="375"/>
        <v>0</v>
      </c>
      <c r="AJ1053" s="1490">
        <f t="shared" si="375"/>
        <v>0</v>
      </c>
      <c r="AK1053" s="1490">
        <f t="shared" si="375"/>
        <v>0</v>
      </c>
      <c r="AL1053" s="1490">
        <f t="shared" si="375"/>
        <v>0</v>
      </c>
      <c r="AM1053" s="1841"/>
    </row>
    <row r="1054" spans="1:39" ht="12" hidden="1" x14ac:dyDescent="0.2">
      <c r="A1054" s="1446">
        <v>296</v>
      </c>
      <c r="B1054" s="1049">
        <v>340</v>
      </c>
      <c r="C1054" s="123">
        <f t="shared" ref="C1054:AL1054" si="376">C733+C785+C838+C890+C943+C995</f>
        <v>0</v>
      </c>
      <c r="D1054" s="964">
        <f t="shared" si="376"/>
        <v>0</v>
      </c>
      <c r="E1054" s="1490">
        <f t="shared" si="376"/>
        <v>0</v>
      </c>
      <c r="F1054" s="1490">
        <f t="shared" si="376"/>
        <v>0</v>
      </c>
      <c r="G1054" s="1490">
        <f t="shared" si="376"/>
        <v>0</v>
      </c>
      <c r="H1054" s="1490">
        <f t="shared" si="376"/>
        <v>0</v>
      </c>
      <c r="I1054" s="1490">
        <f t="shared" si="376"/>
        <v>0</v>
      </c>
      <c r="J1054" s="1490">
        <f t="shared" si="376"/>
        <v>0</v>
      </c>
      <c r="K1054" s="1490">
        <f t="shared" si="376"/>
        <v>0</v>
      </c>
      <c r="L1054" s="1490">
        <f t="shared" si="376"/>
        <v>0</v>
      </c>
      <c r="M1054" s="1490">
        <f t="shared" si="376"/>
        <v>0</v>
      </c>
      <c r="N1054" s="1490">
        <f t="shared" si="376"/>
        <v>0</v>
      </c>
      <c r="O1054" s="1490">
        <f t="shared" si="376"/>
        <v>0</v>
      </c>
      <c r="P1054" s="1490">
        <f t="shared" si="376"/>
        <v>0</v>
      </c>
      <c r="Q1054" s="1490">
        <f t="shared" si="376"/>
        <v>0</v>
      </c>
      <c r="R1054" s="1490">
        <f t="shared" si="376"/>
        <v>0</v>
      </c>
      <c r="S1054" s="1490">
        <f t="shared" si="376"/>
        <v>0</v>
      </c>
      <c r="T1054" s="1490">
        <f t="shared" si="376"/>
        <v>0</v>
      </c>
      <c r="U1054" s="1490">
        <f t="shared" si="376"/>
        <v>0</v>
      </c>
      <c r="V1054" s="1490">
        <f t="shared" si="376"/>
        <v>0</v>
      </c>
      <c r="W1054" s="1490">
        <f t="shared" si="376"/>
        <v>0</v>
      </c>
      <c r="X1054" s="1490">
        <f t="shared" si="376"/>
        <v>0</v>
      </c>
      <c r="Y1054" s="1490">
        <f t="shared" si="376"/>
        <v>0</v>
      </c>
      <c r="Z1054" s="1490">
        <f t="shared" si="376"/>
        <v>0</v>
      </c>
      <c r="AA1054" s="1490">
        <f t="shared" si="376"/>
        <v>0</v>
      </c>
      <c r="AB1054" s="1490">
        <f t="shared" si="376"/>
        <v>0</v>
      </c>
      <c r="AC1054" s="1490">
        <f t="shared" si="376"/>
        <v>0</v>
      </c>
      <c r="AD1054" s="1490">
        <f t="shared" si="376"/>
        <v>0</v>
      </c>
      <c r="AE1054" s="1490">
        <f t="shared" si="376"/>
        <v>0</v>
      </c>
      <c r="AF1054" s="1490">
        <f t="shared" si="376"/>
        <v>0</v>
      </c>
      <c r="AG1054" s="1490">
        <f t="shared" si="376"/>
        <v>0</v>
      </c>
      <c r="AH1054" s="1490">
        <f t="shared" si="376"/>
        <v>0</v>
      </c>
      <c r="AI1054" s="1490">
        <f t="shared" si="376"/>
        <v>0</v>
      </c>
      <c r="AJ1054" s="1490">
        <f t="shared" si="376"/>
        <v>0</v>
      </c>
      <c r="AK1054" s="1490">
        <f t="shared" si="376"/>
        <v>0</v>
      </c>
      <c r="AL1054" s="1490">
        <f t="shared" si="376"/>
        <v>0</v>
      </c>
      <c r="AM1054" s="1841"/>
    </row>
    <row r="1055" spans="1:39" ht="12" hidden="1" x14ac:dyDescent="0.2">
      <c r="A1055" s="1446">
        <v>296</v>
      </c>
      <c r="B1055" s="1049">
        <v>360</v>
      </c>
      <c r="C1055" s="123">
        <f t="shared" ref="C1055:AL1055" si="377">C734+C786+C839+C891+C944+C996</f>
        <v>0</v>
      </c>
      <c r="D1055" s="964">
        <f t="shared" si="377"/>
        <v>0</v>
      </c>
      <c r="E1055" s="1490">
        <f t="shared" si="377"/>
        <v>0</v>
      </c>
      <c r="F1055" s="1490">
        <f t="shared" si="377"/>
        <v>0</v>
      </c>
      <c r="G1055" s="1490">
        <f t="shared" si="377"/>
        <v>0</v>
      </c>
      <c r="H1055" s="1490">
        <f t="shared" si="377"/>
        <v>0</v>
      </c>
      <c r="I1055" s="1490">
        <f t="shared" si="377"/>
        <v>0</v>
      </c>
      <c r="J1055" s="1490">
        <f t="shared" si="377"/>
        <v>0</v>
      </c>
      <c r="K1055" s="1490">
        <f t="shared" si="377"/>
        <v>0</v>
      </c>
      <c r="L1055" s="1490">
        <f t="shared" si="377"/>
        <v>0</v>
      </c>
      <c r="M1055" s="1490">
        <f t="shared" si="377"/>
        <v>0</v>
      </c>
      <c r="N1055" s="1490">
        <f t="shared" si="377"/>
        <v>0</v>
      </c>
      <c r="O1055" s="1490">
        <f t="shared" si="377"/>
        <v>0</v>
      </c>
      <c r="P1055" s="1490">
        <f t="shared" si="377"/>
        <v>0</v>
      </c>
      <c r="Q1055" s="1490">
        <f t="shared" si="377"/>
        <v>0</v>
      </c>
      <c r="R1055" s="1490">
        <f t="shared" si="377"/>
        <v>0</v>
      </c>
      <c r="S1055" s="1490">
        <f t="shared" si="377"/>
        <v>0</v>
      </c>
      <c r="T1055" s="1490">
        <f t="shared" si="377"/>
        <v>0</v>
      </c>
      <c r="U1055" s="1490">
        <f t="shared" si="377"/>
        <v>0</v>
      </c>
      <c r="V1055" s="1490">
        <f t="shared" si="377"/>
        <v>0</v>
      </c>
      <c r="W1055" s="1490">
        <f t="shared" si="377"/>
        <v>0</v>
      </c>
      <c r="X1055" s="1490">
        <f t="shared" si="377"/>
        <v>0</v>
      </c>
      <c r="Y1055" s="1490">
        <f t="shared" si="377"/>
        <v>0</v>
      </c>
      <c r="Z1055" s="1490">
        <f t="shared" si="377"/>
        <v>0</v>
      </c>
      <c r="AA1055" s="1490">
        <f t="shared" si="377"/>
        <v>0</v>
      </c>
      <c r="AB1055" s="1490">
        <f t="shared" si="377"/>
        <v>0</v>
      </c>
      <c r="AC1055" s="1490">
        <f t="shared" si="377"/>
        <v>0</v>
      </c>
      <c r="AD1055" s="1490">
        <f t="shared" si="377"/>
        <v>0</v>
      </c>
      <c r="AE1055" s="1490">
        <f t="shared" si="377"/>
        <v>0</v>
      </c>
      <c r="AF1055" s="1490">
        <f t="shared" si="377"/>
        <v>0</v>
      </c>
      <c r="AG1055" s="1490">
        <f t="shared" si="377"/>
        <v>0</v>
      </c>
      <c r="AH1055" s="1490">
        <f t="shared" si="377"/>
        <v>0</v>
      </c>
      <c r="AI1055" s="1490">
        <f t="shared" si="377"/>
        <v>0</v>
      </c>
      <c r="AJ1055" s="1490">
        <f t="shared" si="377"/>
        <v>0</v>
      </c>
      <c r="AK1055" s="1490">
        <f t="shared" si="377"/>
        <v>0</v>
      </c>
      <c r="AL1055" s="1490">
        <f t="shared" si="377"/>
        <v>0</v>
      </c>
      <c r="AM1055" s="1841"/>
    </row>
    <row r="1056" spans="1:39" ht="12" hidden="1" x14ac:dyDescent="0.2">
      <c r="A1056" s="1446">
        <v>296</v>
      </c>
      <c r="B1056" s="1049">
        <v>831</v>
      </c>
      <c r="C1056" s="123">
        <f t="shared" ref="C1056:AL1056" si="378">C735+C787+C840+C892+C945+C997</f>
        <v>0</v>
      </c>
      <c r="D1056" s="964">
        <f t="shared" si="378"/>
        <v>0</v>
      </c>
      <c r="E1056" s="1490">
        <f t="shared" si="378"/>
        <v>0</v>
      </c>
      <c r="F1056" s="1490">
        <f t="shared" si="378"/>
        <v>0</v>
      </c>
      <c r="G1056" s="1490">
        <f t="shared" si="378"/>
        <v>0</v>
      </c>
      <c r="H1056" s="1490">
        <f t="shared" si="378"/>
        <v>0</v>
      </c>
      <c r="I1056" s="1490">
        <f t="shared" si="378"/>
        <v>0</v>
      </c>
      <c r="J1056" s="1490">
        <f t="shared" si="378"/>
        <v>0</v>
      </c>
      <c r="K1056" s="1490">
        <f t="shared" si="378"/>
        <v>0</v>
      </c>
      <c r="L1056" s="1490">
        <f t="shared" si="378"/>
        <v>0</v>
      </c>
      <c r="M1056" s="1490">
        <f t="shared" si="378"/>
        <v>0</v>
      </c>
      <c r="N1056" s="1490">
        <f t="shared" si="378"/>
        <v>0</v>
      </c>
      <c r="O1056" s="1490">
        <f t="shared" si="378"/>
        <v>0</v>
      </c>
      <c r="P1056" s="1490">
        <f t="shared" si="378"/>
        <v>0</v>
      </c>
      <c r="Q1056" s="1490">
        <f t="shared" si="378"/>
        <v>0</v>
      </c>
      <c r="R1056" s="1490">
        <f t="shared" si="378"/>
        <v>0</v>
      </c>
      <c r="S1056" s="1490">
        <f t="shared" si="378"/>
        <v>0</v>
      </c>
      <c r="T1056" s="1490">
        <f t="shared" si="378"/>
        <v>0</v>
      </c>
      <c r="U1056" s="1490">
        <f t="shared" si="378"/>
        <v>0</v>
      </c>
      <c r="V1056" s="1490">
        <f t="shared" si="378"/>
        <v>0</v>
      </c>
      <c r="W1056" s="1490">
        <f t="shared" si="378"/>
        <v>0</v>
      </c>
      <c r="X1056" s="1490">
        <f t="shared" si="378"/>
        <v>0</v>
      </c>
      <c r="Y1056" s="1490">
        <f t="shared" si="378"/>
        <v>0</v>
      </c>
      <c r="Z1056" s="1490">
        <f t="shared" si="378"/>
        <v>0</v>
      </c>
      <c r="AA1056" s="1490">
        <f t="shared" si="378"/>
        <v>0</v>
      </c>
      <c r="AB1056" s="1490">
        <f t="shared" si="378"/>
        <v>0</v>
      </c>
      <c r="AC1056" s="1490">
        <f t="shared" si="378"/>
        <v>0</v>
      </c>
      <c r="AD1056" s="1490">
        <f t="shared" si="378"/>
        <v>0</v>
      </c>
      <c r="AE1056" s="1490">
        <f t="shared" si="378"/>
        <v>0</v>
      </c>
      <c r="AF1056" s="1490">
        <f t="shared" si="378"/>
        <v>0</v>
      </c>
      <c r="AG1056" s="1490">
        <f t="shared" si="378"/>
        <v>0</v>
      </c>
      <c r="AH1056" s="1490">
        <f t="shared" si="378"/>
        <v>0</v>
      </c>
      <c r="AI1056" s="1490">
        <f t="shared" si="378"/>
        <v>0</v>
      </c>
      <c r="AJ1056" s="1490">
        <f t="shared" si="378"/>
        <v>0</v>
      </c>
      <c r="AK1056" s="1490">
        <f t="shared" si="378"/>
        <v>0</v>
      </c>
      <c r="AL1056" s="1490">
        <f t="shared" si="378"/>
        <v>0</v>
      </c>
      <c r="AM1056" s="1841"/>
    </row>
    <row r="1057" spans="1:39" ht="12" hidden="1" x14ac:dyDescent="0.2">
      <c r="A1057" s="1446">
        <v>296</v>
      </c>
      <c r="B1057" s="1049">
        <v>853</v>
      </c>
      <c r="C1057" s="123">
        <f t="shared" ref="C1057:AL1057" si="379">C736+C788+C841+C893+C946+C998</f>
        <v>0</v>
      </c>
      <c r="D1057" s="964">
        <f t="shared" si="379"/>
        <v>0</v>
      </c>
      <c r="E1057" s="1490">
        <f t="shared" si="379"/>
        <v>0</v>
      </c>
      <c r="F1057" s="1490">
        <f t="shared" si="379"/>
        <v>0</v>
      </c>
      <c r="G1057" s="1490">
        <f t="shared" si="379"/>
        <v>0</v>
      </c>
      <c r="H1057" s="1490">
        <f t="shared" si="379"/>
        <v>0</v>
      </c>
      <c r="I1057" s="1490">
        <f t="shared" si="379"/>
        <v>0</v>
      </c>
      <c r="J1057" s="1490">
        <f t="shared" si="379"/>
        <v>0</v>
      </c>
      <c r="K1057" s="1490">
        <f t="shared" si="379"/>
        <v>0</v>
      </c>
      <c r="L1057" s="1490">
        <f t="shared" si="379"/>
        <v>0</v>
      </c>
      <c r="M1057" s="1490">
        <f t="shared" si="379"/>
        <v>0</v>
      </c>
      <c r="N1057" s="1490">
        <f t="shared" si="379"/>
        <v>0</v>
      </c>
      <c r="O1057" s="1490">
        <f t="shared" si="379"/>
        <v>0</v>
      </c>
      <c r="P1057" s="1490">
        <f t="shared" si="379"/>
        <v>0</v>
      </c>
      <c r="Q1057" s="1490">
        <f t="shared" si="379"/>
        <v>0</v>
      </c>
      <c r="R1057" s="1490">
        <f t="shared" si="379"/>
        <v>0</v>
      </c>
      <c r="S1057" s="1490">
        <f t="shared" si="379"/>
        <v>0</v>
      </c>
      <c r="T1057" s="1490">
        <f t="shared" si="379"/>
        <v>0</v>
      </c>
      <c r="U1057" s="1490">
        <f t="shared" si="379"/>
        <v>0</v>
      </c>
      <c r="V1057" s="1490">
        <f t="shared" si="379"/>
        <v>0</v>
      </c>
      <c r="W1057" s="1490">
        <f t="shared" si="379"/>
        <v>0</v>
      </c>
      <c r="X1057" s="1490">
        <f t="shared" si="379"/>
        <v>0</v>
      </c>
      <c r="Y1057" s="1490">
        <f t="shared" si="379"/>
        <v>0</v>
      </c>
      <c r="Z1057" s="1490">
        <f t="shared" si="379"/>
        <v>0</v>
      </c>
      <c r="AA1057" s="1490">
        <f t="shared" si="379"/>
        <v>0</v>
      </c>
      <c r="AB1057" s="1490">
        <f t="shared" si="379"/>
        <v>0</v>
      </c>
      <c r="AC1057" s="1490">
        <f t="shared" si="379"/>
        <v>0</v>
      </c>
      <c r="AD1057" s="1490">
        <f t="shared" si="379"/>
        <v>0</v>
      </c>
      <c r="AE1057" s="1490">
        <f t="shared" si="379"/>
        <v>0</v>
      </c>
      <c r="AF1057" s="1490">
        <f t="shared" si="379"/>
        <v>0</v>
      </c>
      <c r="AG1057" s="1490">
        <f t="shared" si="379"/>
        <v>0</v>
      </c>
      <c r="AH1057" s="1490">
        <f t="shared" si="379"/>
        <v>0</v>
      </c>
      <c r="AI1057" s="1490">
        <f t="shared" si="379"/>
        <v>0</v>
      </c>
      <c r="AJ1057" s="1490">
        <f t="shared" si="379"/>
        <v>0</v>
      </c>
      <c r="AK1057" s="1490">
        <f t="shared" si="379"/>
        <v>0</v>
      </c>
      <c r="AL1057" s="1490">
        <f t="shared" si="379"/>
        <v>0</v>
      </c>
      <c r="AM1057" s="1841"/>
    </row>
    <row r="1058" spans="1:39" ht="12" hidden="1" x14ac:dyDescent="0.2">
      <c r="A1058" s="1437" t="s">
        <v>826</v>
      </c>
      <c r="B1058" s="1057">
        <v>244</v>
      </c>
      <c r="C1058" s="123">
        <f t="shared" ref="C1058:AL1058" si="380">C737+C789+C842+C894+C947+C999</f>
        <v>0</v>
      </c>
      <c r="D1058" s="964">
        <f t="shared" si="380"/>
        <v>0</v>
      </c>
      <c r="E1058" s="1490">
        <f t="shared" si="380"/>
        <v>15000</v>
      </c>
      <c r="F1058" s="1490">
        <f t="shared" si="380"/>
        <v>20000</v>
      </c>
      <c r="G1058" s="1490">
        <f t="shared" si="380"/>
        <v>0</v>
      </c>
      <c r="H1058" s="1490">
        <f t="shared" si="380"/>
        <v>0</v>
      </c>
      <c r="I1058" s="1490">
        <f t="shared" si="380"/>
        <v>0</v>
      </c>
      <c r="J1058" s="1490">
        <f t="shared" si="380"/>
        <v>0</v>
      </c>
      <c r="K1058" s="1490">
        <f t="shared" si="380"/>
        <v>0</v>
      </c>
      <c r="L1058" s="1490">
        <f t="shared" si="380"/>
        <v>0</v>
      </c>
      <c r="M1058" s="1490">
        <f t="shared" si="380"/>
        <v>0</v>
      </c>
      <c r="N1058" s="1490">
        <f t="shared" si="380"/>
        <v>0</v>
      </c>
      <c r="O1058" s="1490">
        <f t="shared" si="380"/>
        <v>0</v>
      </c>
      <c r="P1058" s="1490">
        <f t="shared" si="380"/>
        <v>0</v>
      </c>
      <c r="Q1058" s="1490">
        <f t="shared" si="380"/>
        <v>0</v>
      </c>
      <c r="R1058" s="1490">
        <f t="shared" si="380"/>
        <v>0</v>
      </c>
      <c r="S1058" s="1490">
        <f t="shared" si="380"/>
        <v>15000</v>
      </c>
      <c r="T1058" s="1490">
        <f t="shared" si="380"/>
        <v>20000</v>
      </c>
      <c r="U1058" s="1490">
        <f t="shared" si="380"/>
        <v>0</v>
      </c>
      <c r="V1058" s="1490">
        <f t="shared" si="380"/>
        <v>0</v>
      </c>
      <c r="W1058" s="1490">
        <f t="shared" si="380"/>
        <v>0</v>
      </c>
      <c r="X1058" s="1490">
        <f t="shared" si="380"/>
        <v>35000</v>
      </c>
      <c r="Y1058" s="1490">
        <f t="shared" si="380"/>
        <v>0</v>
      </c>
      <c r="Z1058" s="1490">
        <f t="shared" si="380"/>
        <v>0</v>
      </c>
      <c r="AA1058" s="1490">
        <f t="shared" si="380"/>
        <v>0</v>
      </c>
      <c r="AB1058" s="1490">
        <f t="shared" si="380"/>
        <v>0</v>
      </c>
      <c r="AC1058" s="1490">
        <f t="shared" si="380"/>
        <v>0</v>
      </c>
      <c r="AD1058" s="1490">
        <f t="shared" si="380"/>
        <v>0</v>
      </c>
      <c r="AE1058" s="1490">
        <f t="shared" si="380"/>
        <v>0</v>
      </c>
      <c r="AF1058" s="1490">
        <f t="shared" si="380"/>
        <v>0</v>
      </c>
      <c r="AG1058" s="1490">
        <f t="shared" si="380"/>
        <v>0</v>
      </c>
      <c r="AH1058" s="1490">
        <f t="shared" si="380"/>
        <v>0</v>
      </c>
      <c r="AI1058" s="1490">
        <f t="shared" si="380"/>
        <v>0</v>
      </c>
      <c r="AJ1058" s="1490">
        <f t="shared" si="380"/>
        <v>0</v>
      </c>
      <c r="AK1058" s="1490">
        <f t="shared" si="380"/>
        <v>0</v>
      </c>
      <c r="AL1058" s="1490">
        <f t="shared" si="380"/>
        <v>35000</v>
      </c>
      <c r="AM1058" s="1841"/>
    </row>
    <row r="1059" spans="1:39" ht="12" hidden="1" x14ac:dyDescent="0.2">
      <c r="A1059" s="1430" t="s">
        <v>828</v>
      </c>
      <c r="B1059" s="1045">
        <v>244</v>
      </c>
      <c r="C1059" s="123">
        <f t="shared" ref="C1059:AL1059" si="381">C738+C790+C843+C895+C948+C1000</f>
        <v>0</v>
      </c>
      <c r="D1059" s="964">
        <f t="shared" si="381"/>
        <v>0</v>
      </c>
      <c r="E1059" s="1490">
        <f t="shared" si="381"/>
        <v>0</v>
      </c>
      <c r="F1059" s="1490">
        <f t="shared" si="381"/>
        <v>0</v>
      </c>
      <c r="G1059" s="1490">
        <f t="shared" si="381"/>
        <v>0</v>
      </c>
      <c r="H1059" s="1490">
        <f t="shared" si="381"/>
        <v>0</v>
      </c>
      <c r="I1059" s="1490">
        <f t="shared" si="381"/>
        <v>0</v>
      </c>
      <c r="J1059" s="1490">
        <f t="shared" si="381"/>
        <v>0</v>
      </c>
      <c r="K1059" s="1490">
        <f t="shared" si="381"/>
        <v>0</v>
      </c>
      <c r="L1059" s="1490">
        <f t="shared" si="381"/>
        <v>0</v>
      </c>
      <c r="M1059" s="1490">
        <f t="shared" si="381"/>
        <v>0</v>
      </c>
      <c r="N1059" s="1490">
        <f t="shared" si="381"/>
        <v>0</v>
      </c>
      <c r="O1059" s="1490">
        <f t="shared" si="381"/>
        <v>0</v>
      </c>
      <c r="P1059" s="1490">
        <f t="shared" si="381"/>
        <v>0</v>
      </c>
      <c r="Q1059" s="1490">
        <f t="shared" si="381"/>
        <v>0</v>
      </c>
      <c r="R1059" s="1490">
        <f t="shared" si="381"/>
        <v>0</v>
      </c>
      <c r="S1059" s="1490">
        <f t="shared" si="381"/>
        <v>0</v>
      </c>
      <c r="T1059" s="1490">
        <f t="shared" si="381"/>
        <v>0</v>
      </c>
      <c r="U1059" s="1490">
        <f t="shared" si="381"/>
        <v>0</v>
      </c>
      <c r="V1059" s="1490">
        <f t="shared" si="381"/>
        <v>0</v>
      </c>
      <c r="W1059" s="1490">
        <f t="shared" si="381"/>
        <v>0</v>
      </c>
      <c r="X1059" s="1490">
        <f t="shared" si="381"/>
        <v>0</v>
      </c>
      <c r="Y1059" s="1490">
        <f t="shared" si="381"/>
        <v>0</v>
      </c>
      <c r="Z1059" s="1490">
        <f t="shared" si="381"/>
        <v>0</v>
      </c>
      <c r="AA1059" s="1490">
        <f t="shared" si="381"/>
        <v>0</v>
      </c>
      <c r="AB1059" s="1490">
        <f t="shared" si="381"/>
        <v>0</v>
      </c>
      <c r="AC1059" s="1490">
        <f t="shared" si="381"/>
        <v>0</v>
      </c>
      <c r="AD1059" s="1490">
        <f t="shared" si="381"/>
        <v>0</v>
      </c>
      <c r="AE1059" s="1490">
        <f t="shared" si="381"/>
        <v>0</v>
      </c>
      <c r="AF1059" s="1490">
        <f t="shared" si="381"/>
        <v>0</v>
      </c>
      <c r="AG1059" s="1490">
        <f t="shared" si="381"/>
        <v>0</v>
      </c>
      <c r="AH1059" s="1490">
        <f t="shared" si="381"/>
        <v>0</v>
      </c>
      <c r="AI1059" s="1490">
        <f t="shared" si="381"/>
        <v>0</v>
      </c>
      <c r="AJ1059" s="1490">
        <f t="shared" si="381"/>
        <v>0</v>
      </c>
      <c r="AK1059" s="1490">
        <f t="shared" si="381"/>
        <v>0</v>
      </c>
      <c r="AL1059" s="1490">
        <f t="shared" si="381"/>
        <v>0</v>
      </c>
      <c r="AM1059" s="1841"/>
    </row>
    <row r="1060" spans="1:39" ht="12" hidden="1" x14ac:dyDescent="0.2">
      <c r="A1060" s="1437" t="s">
        <v>827</v>
      </c>
      <c r="B1060" s="271">
        <v>244</v>
      </c>
      <c r="C1060" s="123">
        <f>C739+C791+C844+C896+C949+C1001</f>
        <v>0</v>
      </c>
      <c r="D1060" s="1059">
        <f>D1061+D1062+D1063+D1064+D1065+D1066+D1067</f>
        <v>0</v>
      </c>
      <c r="E1060" s="1491">
        <f t="shared" ref="E1060:AL1060" si="382">E1061+E1062+E1063+E1064+E1065+E1066+E1067</f>
        <v>99000</v>
      </c>
      <c r="F1060" s="1491">
        <f t="shared" si="382"/>
        <v>150000</v>
      </c>
      <c r="G1060" s="1491">
        <f t="shared" si="382"/>
        <v>0</v>
      </c>
      <c r="H1060" s="1491">
        <f t="shared" si="382"/>
        <v>0</v>
      </c>
      <c r="I1060" s="1491">
        <f t="shared" si="382"/>
        <v>0</v>
      </c>
      <c r="J1060" s="1491">
        <f t="shared" si="382"/>
        <v>0</v>
      </c>
      <c r="K1060" s="1491">
        <f t="shared" si="382"/>
        <v>0</v>
      </c>
      <c r="L1060" s="1491">
        <f t="shared" si="382"/>
        <v>0</v>
      </c>
      <c r="M1060" s="1491">
        <f t="shared" si="382"/>
        <v>0</v>
      </c>
      <c r="N1060" s="1491">
        <f t="shared" si="382"/>
        <v>0</v>
      </c>
      <c r="O1060" s="1491">
        <f t="shared" si="382"/>
        <v>0</v>
      </c>
      <c r="P1060" s="1491">
        <f t="shared" si="382"/>
        <v>0</v>
      </c>
      <c r="Q1060" s="1491">
        <f>Q1061+Q1062+Q1063+Q1064+Q1065+Q1066+Q1067</f>
        <v>0</v>
      </c>
      <c r="R1060" s="1491">
        <f>R1061+R1062+R1063+R1064+R1065+R1066+R1067</f>
        <v>0</v>
      </c>
      <c r="S1060" s="1491">
        <f t="shared" si="382"/>
        <v>99000</v>
      </c>
      <c r="T1060" s="1491">
        <f t="shared" si="382"/>
        <v>150000</v>
      </c>
      <c r="U1060" s="1491">
        <f t="shared" si="382"/>
        <v>0</v>
      </c>
      <c r="V1060" s="1491">
        <f t="shared" si="382"/>
        <v>0</v>
      </c>
      <c r="W1060" s="1491">
        <f>W1061+W1062+W1063+W1064+W1065+W1066+W1067</f>
        <v>0</v>
      </c>
      <c r="X1060" s="1491">
        <f t="shared" si="382"/>
        <v>249000</v>
      </c>
      <c r="Y1060" s="1491">
        <f t="shared" si="382"/>
        <v>0</v>
      </c>
      <c r="Z1060" s="1491">
        <f t="shared" si="382"/>
        <v>0</v>
      </c>
      <c r="AA1060" s="1491">
        <f>AA1061+AA1062+AA1063+AA1064+AA1065+AA1066+AA1067</f>
        <v>0</v>
      </c>
      <c r="AB1060" s="1491">
        <f t="shared" si="382"/>
        <v>0</v>
      </c>
      <c r="AC1060" s="1491">
        <f t="shared" si="382"/>
        <v>0</v>
      </c>
      <c r="AD1060" s="1491">
        <f t="shared" si="382"/>
        <v>0</v>
      </c>
      <c r="AE1060" s="1491">
        <f>AE1061+AE1062+AE1063+AE1064+AE1065+AE1066+AE1067</f>
        <v>0</v>
      </c>
      <c r="AF1060" s="1491">
        <f>AF1061+AF1062+AF1063+AF1064+AF1065+AF1066+AF1067</f>
        <v>0</v>
      </c>
      <c r="AG1060" s="1491">
        <f t="shared" si="382"/>
        <v>0</v>
      </c>
      <c r="AH1060" s="1491">
        <f t="shared" si="382"/>
        <v>0</v>
      </c>
      <c r="AI1060" s="1491">
        <f t="shared" si="382"/>
        <v>0</v>
      </c>
      <c r="AJ1060" s="1491">
        <f>AJ1061+AJ1062+AJ1063+AJ1064+AJ1065+AJ1066+AJ1067</f>
        <v>0</v>
      </c>
      <c r="AK1060" s="1491">
        <f t="shared" si="382"/>
        <v>0</v>
      </c>
      <c r="AL1060" s="1491">
        <f t="shared" si="382"/>
        <v>249000</v>
      </c>
      <c r="AM1060" s="1841"/>
    </row>
    <row r="1061" spans="1:39" ht="12" hidden="1" x14ac:dyDescent="0.2">
      <c r="A1061" s="1445">
        <v>341</v>
      </c>
      <c r="B1061" s="1057">
        <v>244</v>
      </c>
      <c r="C1061" s="11"/>
      <c r="D1061" s="964">
        <f t="shared" ref="D1061:AL1061" si="383">D740+D792+D845+D897+D950+D1002</f>
        <v>0</v>
      </c>
      <c r="E1061" s="1490">
        <f t="shared" si="383"/>
        <v>0</v>
      </c>
      <c r="F1061" s="1490">
        <f t="shared" si="383"/>
        <v>0</v>
      </c>
      <c r="G1061" s="1490">
        <f t="shared" si="383"/>
        <v>0</v>
      </c>
      <c r="H1061" s="1490">
        <f t="shared" si="383"/>
        <v>0</v>
      </c>
      <c r="I1061" s="1490">
        <f t="shared" si="383"/>
        <v>0</v>
      </c>
      <c r="J1061" s="1490">
        <f t="shared" si="383"/>
        <v>0</v>
      </c>
      <c r="K1061" s="1490">
        <f t="shared" si="383"/>
        <v>0</v>
      </c>
      <c r="L1061" s="1490">
        <f t="shared" si="383"/>
        <v>0</v>
      </c>
      <c r="M1061" s="1490">
        <f t="shared" si="383"/>
        <v>0</v>
      </c>
      <c r="N1061" s="1490">
        <f t="shared" si="383"/>
        <v>0</v>
      </c>
      <c r="O1061" s="1490">
        <f t="shared" si="383"/>
        <v>0</v>
      </c>
      <c r="P1061" s="1490">
        <f t="shared" si="383"/>
        <v>0</v>
      </c>
      <c r="Q1061" s="1490">
        <f t="shared" si="383"/>
        <v>0</v>
      </c>
      <c r="R1061" s="1490">
        <f t="shared" si="383"/>
        <v>0</v>
      </c>
      <c r="S1061" s="1490">
        <f t="shared" si="383"/>
        <v>0</v>
      </c>
      <c r="T1061" s="1490">
        <f t="shared" si="383"/>
        <v>0</v>
      </c>
      <c r="U1061" s="1490">
        <f t="shared" si="383"/>
        <v>0</v>
      </c>
      <c r="V1061" s="1490">
        <f t="shared" si="383"/>
        <v>0</v>
      </c>
      <c r="W1061" s="1490">
        <f t="shared" si="383"/>
        <v>0</v>
      </c>
      <c r="X1061" s="1490">
        <f t="shared" si="383"/>
        <v>0</v>
      </c>
      <c r="Y1061" s="1490">
        <f t="shared" si="383"/>
        <v>0</v>
      </c>
      <c r="Z1061" s="1490">
        <f t="shared" si="383"/>
        <v>0</v>
      </c>
      <c r="AA1061" s="1490">
        <f t="shared" si="383"/>
        <v>0</v>
      </c>
      <c r="AB1061" s="1490">
        <f t="shared" si="383"/>
        <v>0</v>
      </c>
      <c r="AC1061" s="1490">
        <f t="shared" si="383"/>
        <v>0</v>
      </c>
      <c r="AD1061" s="1490">
        <f t="shared" si="383"/>
        <v>0</v>
      </c>
      <c r="AE1061" s="1490">
        <f t="shared" si="383"/>
        <v>0</v>
      </c>
      <c r="AF1061" s="1490">
        <f t="shared" si="383"/>
        <v>0</v>
      </c>
      <c r="AG1061" s="1490">
        <f t="shared" si="383"/>
        <v>0</v>
      </c>
      <c r="AH1061" s="1490">
        <f t="shared" si="383"/>
        <v>0</v>
      </c>
      <c r="AI1061" s="1490">
        <f t="shared" si="383"/>
        <v>0</v>
      </c>
      <c r="AJ1061" s="1490">
        <f t="shared" si="383"/>
        <v>0</v>
      </c>
      <c r="AK1061" s="1490">
        <f t="shared" si="383"/>
        <v>0</v>
      </c>
      <c r="AL1061" s="1490">
        <f t="shared" si="383"/>
        <v>0</v>
      </c>
      <c r="AM1061" s="1841"/>
    </row>
    <row r="1062" spans="1:39" ht="12" hidden="1" x14ac:dyDescent="0.2">
      <c r="A1062" s="1445">
        <v>342</v>
      </c>
      <c r="B1062" s="1057">
        <v>244</v>
      </c>
      <c r="C1062" s="11"/>
      <c r="D1062" s="964">
        <f t="shared" ref="D1062:AL1062" si="384">D741+D793+D846+D898+D951+D1003</f>
        <v>0</v>
      </c>
      <c r="E1062" s="1490">
        <f t="shared" si="384"/>
        <v>0</v>
      </c>
      <c r="F1062" s="1490">
        <f t="shared" si="384"/>
        <v>0</v>
      </c>
      <c r="G1062" s="1490">
        <f t="shared" si="384"/>
        <v>0</v>
      </c>
      <c r="H1062" s="1490">
        <f t="shared" si="384"/>
        <v>0</v>
      </c>
      <c r="I1062" s="1490">
        <f t="shared" si="384"/>
        <v>0</v>
      </c>
      <c r="J1062" s="1490">
        <f t="shared" si="384"/>
        <v>0</v>
      </c>
      <c r="K1062" s="1490">
        <f t="shared" si="384"/>
        <v>0</v>
      </c>
      <c r="L1062" s="1490">
        <f t="shared" si="384"/>
        <v>0</v>
      </c>
      <c r="M1062" s="1490">
        <f t="shared" si="384"/>
        <v>0</v>
      </c>
      <c r="N1062" s="1490">
        <f t="shared" si="384"/>
        <v>0</v>
      </c>
      <c r="O1062" s="1490">
        <f t="shared" si="384"/>
        <v>0</v>
      </c>
      <c r="P1062" s="1490">
        <f t="shared" si="384"/>
        <v>0</v>
      </c>
      <c r="Q1062" s="1490">
        <f t="shared" si="384"/>
        <v>0</v>
      </c>
      <c r="R1062" s="1490">
        <f t="shared" si="384"/>
        <v>0</v>
      </c>
      <c r="S1062" s="1490">
        <f t="shared" si="384"/>
        <v>0</v>
      </c>
      <c r="T1062" s="1490">
        <f t="shared" si="384"/>
        <v>0</v>
      </c>
      <c r="U1062" s="1490">
        <f t="shared" si="384"/>
        <v>0</v>
      </c>
      <c r="V1062" s="1490">
        <f t="shared" si="384"/>
        <v>0</v>
      </c>
      <c r="W1062" s="1490">
        <f t="shared" si="384"/>
        <v>0</v>
      </c>
      <c r="X1062" s="1490">
        <f t="shared" si="384"/>
        <v>0</v>
      </c>
      <c r="Y1062" s="1490">
        <f t="shared" si="384"/>
        <v>0</v>
      </c>
      <c r="Z1062" s="1490">
        <f t="shared" si="384"/>
        <v>0</v>
      </c>
      <c r="AA1062" s="1490">
        <f t="shared" si="384"/>
        <v>0</v>
      </c>
      <c r="AB1062" s="1490">
        <f t="shared" si="384"/>
        <v>0</v>
      </c>
      <c r="AC1062" s="1490">
        <f t="shared" si="384"/>
        <v>0</v>
      </c>
      <c r="AD1062" s="1490">
        <f t="shared" si="384"/>
        <v>0</v>
      </c>
      <c r="AE1062" s="1490">
        <f t="shared" si="384"/>
        <v>0</v>
      </c>
      <c r="AF1062" s="1490">
        <f t="shared" si="384"/>
        <v>0</v>
      </c>
      <c r="AG1062" s="1490">
        <f t="shared" si="384"/>
        <v>0</v>
      </c>
      <c r="AH1062" s="1490">
        <f t="shared" si="384"/>
        <v>0</v>
      </c>
      <c r="AI1062" s="1490">
        <f t="shared" si="384"/>
        <v>0</v>
      </c>
      <c r="AJ1062" s="1490">
        <f t="shared" si="384"/>
        <v>0</v>
      </c>
      <c r="AK1062" s="1490">
        <f t="shared" si="384"/>
        <v>0</v>
      </c>
      <c r="AL1062" s="1490">
        <f t="shared" si="384"/>
        <v>0</v>
      </c>
      <c r="AM1062" s="1841"/>
    </row>
    <row r="1063" spans="1:39" ht="12" hidden="1" x14ac:dyDescent="0.2">
      <c r="A1063" s="1445">
        <v>343</v>
      </c>
      <c r="B1063" s="1057">
        <v>244</v>
      </c>
      <c r="C1063" s="11"/>
      <c r="D1063" s="964">
        <f t="shared" ref="D1063:AL1063" si="385">D742+D794+D847+D899+D952+D1004</f>
        <v>0</v>
      </c>
      <c r="E1063" s="1490">
        <f t="shared" si="385"/>
        <v>0</v>
      </c>
      <c r="F1063" s="1490">
        <f t="shared" si="385"/>
        <v>0</v>
      </c>
      <c r="G1063" s="1490">
        <f t="shared" si="385"/>
        <v>0</v>
      </c>
      <c r="H1063" s="1490">
        <f t="shared" si="385"/>
        <v>0</v>
      </c>
      <c r="I1063" s="1490">
        <f t="shared" si="385"/>
        <v>0</v>
      </c>
      <c r="J1063" s="1490">
        <f t="shared" si="385"/>
        <v>0</v>
      </c>
      <c r="K1063" s="1490">
        <f t="shared" si="385"/>
        <v>0</v>
      </c>
      <c r="L1063" s="1490">
        <f t="shared" si="385"/>
        <v>0</v>
      </c>
      <c r="M1063" s="1490">
        <f t="shared" si="385"/>
        <v>0</v>
      </c>
      <c r="N1063" s="1490">
        <f t="shared" si="385"/>
        <v>0</v>
      </c>
      <c r="O1063" s="1490">
        <f t="shared" si="385"/>
        <v>0</v>
      </c>
      <c r="P1063" s="1490">
        <f t="shared" si="385"/>
        <v>0</v>
      </c>
      <c r="Q1063" s="1490">
        <f t="shared" si="385"/>
        <v>0</v>
      </c>
      <c r="R1063" s="1490">
        <f t="shared" si="385"/>
        <v>0</v>
      </c>
      <c r="S1063" s="1490">
        <f t="shared" si="385"/>
        <v>0</v>
      </c>
      <c r="T1063" s="1490">
        <f t="shared" si="385"/>
        <v>0</v>
      </c>
      <c r="U1063" s="1490">
        <f t="shared" si="385"/>
        <v>0</v>
      </c>
      <c r="V1063" s="1490">
        <f t="shared" si="385"/>
        <v>0</v>
      </c>
      <c r="W1063" s="1490">
        <f t="shared" si="385"/>
        <v>0</v>
      </c>
      <c r="X1063" s="1490">
        <f t="shared" si="385"/>
        <v>0</v>
      </c>
      <c r="Y1063" s="1490">
        <f t="shared" si="385"/>
        <v>0</v>
      </c>
      <c r="Z1063" s="1490">
        <f t="shared" si="385"/>
        <v>0</v>
      </c>
      <c r="AA1063" s="1490">
        <f t="shared" si="385"/>
        <v>0</v>
      </c>
      <c r="AB1063" s="1490">
        <f t="shared" si="385"/>
        <v>0</v>
      </c>
      <c r="AC1063" s="1490">
        <f t="shared" si="385"/>
        <v>0</v>
      </c>
      <c r="AD1063" s="1490">
        <f t="shared" si="385"/>
        <v>0</v>
      </c>
      <c r="AE1063" s="1490">
        <f t="shared" si="385"/>
        <v>0</v>
      </c>
      <c r="AF1063" s="1490">
        <f t="shared" si="385"/>
        <v>0</v>
      </c>
      <c r="AG1063" s="1490">
        <f t="shared" si="385"/>
        <v>0</v>
      </c>
      <c r="AH1063" s="1490">
        <f t="shared" si="385"/>
        <v>0</v>
      </c>
      <c r="AI1063" s="1490">
        <f t="shared" si="385"/>
        <v>0</v>
      </c>
      <c r="AJ1063" s="1490">
        <f t="shared" si="385"/>
        <v>0</v>
      </c>
      <c r="AK1063" s="1490">
        <f t="shared" si="385"/>
        <v>0</v>
      </c>
      <c r="AL1063" s="1490">
        <f t="shared" si="385"/>
        <v>0</v>
      </c>
      <c r="AM1063" s="1841"/>
    </row>
    <row r="1064" spans="1:39" ht="12" hidden="1" x14ac:dyDescent="0.2">
      <c r="A1064" s="1445">
        <v>344</v>
      </c>
      <c r="B1064" s="1057">
        <v>244</v>
      </c>
      <c r="C1064" s="11"/>
      <c r="D1064" s="964">
        <f t="shared" ref="D1064:AL1064" si="386">D743+D795+D848+D900+D953+D1005</f>
        <v>0</v>
      </c>
      <c r="E1064" s="1490">
        <f t="shared" si="386"/>
        <v>19000</v>
      </c>
      <c r="F1064" s="1490">
        <f t="shared" si="386"/>
        <v>20000</v>
      </c>
      <c r="G1064" s="1490">
        <f t="shared" si="386"/>
        <v>0</v>
      </c>
      <c r="H1064" s="1490">
        <f t="shared" si="386"/>
        <v>0</v>
      </c>
      <c r="I1064" s="1490">
        <f t="shared" si="386"/>
        <v>0</v>
      </c>
      <c r="J1064" s="1490">
        <f t="shared" si="386"/>
        <v>0</v>
      </c>
      <c r="K1064" s="1490">
        <f t="shared" si="386"/>
        <v>0</v>
      </c>
      <c r="L1064" s="1490">
        <f t="shared" si="386"/>
        <v>0</v>
      </c>
      <c r="M1064" s="1490">
        <f t="shared" si="386"/>
        <v>0</v>
      </c>
      <c r="N1064" s="1490">
        <f t="shared" si="386"/>
        <v>0</v>
      </c>
      <c r="O1064" s="1490">
        <f t="shared" si="386"/>
        <v>0</v>
      </c>
      <c r="P1064" s="1490">
        <f t="shared" si="386"/>
        <v>0</v>
      </c>
      <c r="Q1064" s="1490">
        <f t="shared" si="386"/>
        <v>0</v>
      </c>
      <c r="R1064" s="1490">
        <f t="shared" si="386"/>
        <v>0</v>
      </c>
      <c r="S1064" s="1490">
        <f t="shared" si="386"/>
        <v>19000</v>
      </c>
      <c r="T1064" s="1490">
        <f t="shared" si="386"/>
        <v>20000</v>
      </c>
      <c r="U1064" s="1490">
        <f t="shared" si="386"/>
        <v>0</v>
      </c>
      <c r="V1064" s="1490">
        <f t="shared" si="386"/>
        <v>0</v>
      </c>
      <c r="W1064" s="1490">
        <f t="shared" si="386"/>
        <v>0</v>
      </c>
      <c r="X1064" s="1490">
        <f t="shared" si="386"/>
        <v>39000</v>
      </c>
      <c r="Y1064" s="1490">
        <f t="shared" si="386"/>
        <v>0</v>
      </c>
      <c r="Z1064" s="1490">
        <f t="shared" si="386"/>
        <v>0</v>
      </c>
      <c r="AA1064" s="1490">
        <f t="shared" si="386"/>
        <v>0</v>
      </c>
      <c r="AB1064" s="1490">
        <f t="shared" si="386"/>
        <v>0</v>
      </c>
      <c r="AC1064" s="1490">
        <f t="shared" si="386"/>
        <v>0</v>
      </c>
      <c r="AD1064" s="1490">
        <f t="shared" si="386"/>
        <v>0</v>
      </c>
      <c r="AE1064" s="1490">
        <f t="shared" si="386"/>
        <v>0</v>
      </c>
      <c r="AF1064" s="1490">
        <f t="shared" si="386"/>
        <v>0</v>
      </c>
      <c r="AG1064" s="1490">
        <f t="shared" si="386"/>
        <v>0</v>
      </c>
      <c r="AH1064" s="1490">
        <f t="shared" si="386"/>
        <v>0</v>
      </c>
      <c r="AI1064" s="1490">
        <f t="shared" si="386"/>
        <v>0</v>
      </c>
      <c r="AJ1064" s="1490">
        <f t="shared" si="386"/>
        <v>0</v>
      </c>
      <c r="AK1064" s="1490">
        <f t="shared" si="386"/>
        <v>0</v>
      </c>
      <c r="AL1064" s="1490">
        <f t="shared" si="386"/>
        <v>39000</v>
      </c>
      <c r="AM1064" s="1841"/>
    </row>
    <row r="1065" spans="1:39" ht="12" hidden="1" x14ac:dyDescent="0.2">
      <c r="A1065" s="1445">
        <v>345</v>
      </c>
      <c r="B1065" s="1057">
        <v>244</v>
      </c>
      <c r="C1065" s="11"/>
      <c r="D1065" s="964">
        <f t="shared" ref="D1065:AL1065" si="387">D744+D796+D849+D901+D954+D1006</f>
        <v>0</v>
      </c>
      <c r="E1065" s="1490">
        <f t="shared" si="387"/>
        <v>0</v>
      </c>
      <c r="F1065" s="1490">
        <f t="shared" si="387"/>
        <v>0</v>
      </c>
      <c r="G1065" s="1490">
        <f t="shared" si="387"/>
        <v>0</v>
      </c>
      <c r="H1065" s="1490">
        <f t="shared" si="387"/>
        <v>0</v>
      </c>
      <c r="I1065" s="1490">
        <f t="shared" si="387"/>
        <v>0</v>
      </c>
      <c r="J1065" s="1490">
        <f t="shared" si="387"/>
        <v>0</v>
      </c>
      <c r="K1065" s="1490">
        <f t="shared" si="387"/>
        <v>0</v>
      </c>
      <c r="L1065" s="1490">
        <f t="shared" si="387"/>
        <v>0</v>
      </c>
      <c r="M1065" s="1490">
        <f t="shared" si="387"/>
        <v>0</v>
      </c>
      <c r="N1065" s="1490">
        <f t="shared" si="387"/>
        <v>0</v>
      </c>
      <c r="O1065" s="1490">
        <f t="shared" si="387"/>
        <v>0</v>
      </c>
      <c r="P1065" s="1490">
        <f t="shared" si="387"/>
        <v>0</v>
      </c>
      <c r="Q1065" s="1490">
        <f t="shared" si="387"/>
        <v>0</v>
      </c>
      <c r="R1065" s="1490">
        <f t="shared" si="387"/>
        <v>0</v>
      </c>
      <c r="S1065" s="1490">
        <f t="shared" si="387"/>
        <v>0</v>
      </c>
      <c r="T1065" s="1490">
        <f t="shared" si="387"/>
        <v>0</v>
      </c>
      <c r="U1065" s="1490">
        <f t="shared" si="387"/>
        <v>0</v>
      </c>
      <c r="V1065" s="1490">
        <f t="shared" si="387"/>
        <v>0</v>
      </c>
      <c r="W1065" s="1490">
        <f t="shared" si="387"/>
        <v>0</v>
      </c>
      <c r="X1065" s="1490">
        <f t="shared" si="387"/>
        <v>0</v>
      </c>
      <c r="Y1065" s="1490">
        <f t="shared" si="387"/>
        <v>0</v>
      </c>
      <c r="Z1065" s="1490">
        <f t="shared" si="387"/>
        <v>0</v>
      </c>
      <c r="AA1065" s="1490">
        <f t="shared" si="387"/>
        <v>0</v>
      </c>
      <c r="AB1065" s="1490">
        <f t="shared" si="387"/>
        <v>0</v>
      </c>
      <c r="AC1065" s="1490">
        <f t="shared" si="387"/>
        <v>0</v>
      </c>
      <c r="AD1065" s="1490">
        <f t="shared" si="387"/>
        <v>0</v>
      </c>
      <c r="AE1065" s="1490">
        <f t="shared" si="387"/>
        <v>0</v>
      </c>
      <c r="AF1065" s="1490">
        <f t="shared" si="387"/>
        <v>0</v>
      </c>
      <c r="AG1065" s="1490">
        <f t="shared" si="387"/>
        <v>0</v>
      </c>
      <c r="AH1065" s="1490">
        <f t="shared" si="387"/>
        <v>0</v>
      </c>
      <c r="AI1065" s="1490">
        <f t="shared" si="387"/>
        <v>0</v>
      </c>
      <c r="AJ1065" s="1490">
        <f t="shared" si="387"/>
        <v>0</v>
      </c>
      <c r="AK1065" s="1490">
        <f t="shared" si="387"/>
        <v>0</v>
      </c>
      <c r="AL1065" s="1490">
        <f t="shared" si="387"/>
        <v>0</v>
      </c>
      <c r="AM1065" s="1841"/>
    </row>
    <row r="1066" spans="1:39" ht="12" hidden="1" x14ac:dyDescent="0.2">
      <c r="A1066" s="1445">
        <v>346</v>
      </c>
      <c r="B1066" s="1057">
        <v>244</v>
      </c>
      <c r="C1066" s="11"/>
      <c r="D1066" s="964">
        <f t="shared" ref="D1066:AL1066" si="388">D745+D797+D850+D902+D955+D1007</f>
        <v>0</v>
      </c>
      <c r="E1066" s="1490">
        <f t="shared" si="388"/>
        <v>80000</v>
      </c>
      <c r="F1066" s="1490">
        <f t="shared" si="388"/>
        <v>130000</v>
      </c>
      <c r="G1066" s="1490">
        <f t="shared" si="388"/>
        <v>0</v>
      </c>
      <c r="H1066" s="1490">
        <f t="shared" si="388"/>
        <v>0</v>
      </c>
      <c r="I1066" s="1490">
        <f t="shared" si="388"/>
        <v>0</v>
      </c>
      <c r="J1066" s="1490">
        <f t="shared" si="388"/>
        <v>0</v>
      </c>
      <c r="K1066" s="1490">
        <f t="shared" si="388"/>
        <v>0</v>
      </c>
      <c r="L1066" s="1490">
        <f t="shared" si="388"/>
        <v>0</v>
      </c>
      <c r="M1066" s="1490">
        <f t="shared" si="388"/>
        <v>0</v>
      </c>
      <c r="N1066" s="1490">
        <f t="shared" si="388"/>
        <v>0</v>
      </c>
      <c r="O1066" s="1490">
        <f t="shared" si="388"/>
        <v>0</v>
      </c>
      <c r="P1066" s="1490">
        <f t="shared" si="388"/>
        <v>0</v>
      </c>
      <c r="Q1066" s="1490">
        <f t="shared" si="388"/>
        <v>0</v>
      </c>
      <c r="R1066" s="1490">
        <f t="shared" si="388"/>
        <v>0</v>
      </c>
      <c r="S1066" s="1490">
        <f t="shared" si="388"/>
        <v>80000</v>
      </c>
      <c r="T1066" s="1490">
        <f t="shared" si="388"/>
        <v>130000</v>
      </c>
      <c r="U1066" s="1490">
        <f t="shared" si="388"/>
        <v>0</v>
      </c>
      <c r="V1066" s="1490">
        <f t="shared" si="388"/>
        <v>0</v>
      </c>
      <c r="W1066" s="1490">
        <f t="shared" si="388"/>
        <v>0</v>
      </c>
      <c r="X1066" s="1490">
        <f t="shared" si="388"/>
        <v>210000</v>
      </c>
      <c r="Y1066" s="1490">
        <f t="shared" si="388"/>
        <v>0</v>
      </c>
      <c r="Z1066" s="1490">
        <f t="shared" si="388"/>
        <v>0</v>
      </c>
      <c r="AA1066" s="1490">
        <f t="shared" si="388"/>
        <v>0</v>
      </c>
      <c r="AB1066" s="1490">
        <f t="shared" si="388"/>
        <v>0</v>
      </c>
      <c r="AC1066" s="1490">
        <f t="shared" si="388"/>
        <v>0</v>
      </c>
      <c r="AD1066" s="1490">
        <f t="shared" si="388"/>
        <v>0</v>
      </c>
      <c r="AE1066" s="1490">
        <f t="shared" si="388"/>
        <v>0</v>
      </c>
      <c r="AF1066" s="1490">
        <f t="shared" si="388"/>
        <v>0</v>
      </c>
      <c r="AG1066" s="1490">
        <f t="shared" si="388"/>
        <v>0</v>
      </c>
      <c r="AH1066" s="1490">
        <f t="shared" si="388"/>
        <v>0</v>
      </c>
      <c r="AI1066" s="1490">
        <f t="shared" si="388"/>
        <v>0</v>
      </c>
      <c r="AJ1066" s="1490">
        <f t="shared" si="388"/>
        <v>0</v>
      </c>
      <c r="AK1066" s="1490">
        <f t="shared" si="388"/>
        <v>0</v>
      </c>
      <c r="AL1066" s="1490">
        <f t="shared" si="388"/>
        <v>210000</v>
      </c>
      <c r="AM1066" s="1841"/>
    </row>
    <row r="1067" spans="1:39" ht="12" hidden="1" x14ac:dyDescent="0.2">
      <c r="A1067" s="1445">
        <v>349</v>
      </c>
      <c r="B1067" s="1057">
        <v>244</v>
      </c>
      <c r="C1067" s="11"/>
      <c r="D1067" s="964">
        <f t="shared" ref="D1067:AL1067" si="389">D746+D798+D851+D903+D956+D1008</f>
        <v>0</v>
      </c>
      <c r="E1067" s="1490">
        <f t="shared" si="389"/>
        <v>0</v>
      </c>
      <c r="F1067" s="1490">
        <f t="shared" si="389"/>
        <v>0</v>
      </c>
      <c r="G1067" s="1490">
        <f t="shared" si="389"/>
        <v>0</v>
      </c>
      <c r="H1067" s="1490">
        <f t="shared" si="389"/>
        <v>0</v>
      </c>
      <c r="I1067" s="1490">
        <f t="shared" si="389"/>
        <v>0</v>
      </c>
      <c r="J1067" s="1490">
        <f t="shared" si="389"/>
        <v>0</v>
      </c>
      <c r="K1067" s="1490">
        <f t="shared" si="389"/>
        <v>0</v>
      </c>
      <c r="L1067" s="1490">
        <f t="shared" si="389"/>
        <v>0</v>
      </c>
      <c r="M1067" s="1490">
        <f t="shared" si="389"/>
        <v>0</v>
      </c>
      <c r="N1067" s="1490">
        <f t="shared" si="389"/>
        <v>0</v>
      </c>
      <c r="O1067" s="1490">
        <f t="shared" si="389"/>
        <v>0</v>
      </c>
      <c r="P1067" s="1490">
        <f t="shared" si="389"/>
        <v>0</v>
      </c>
      <c r="Q1067" s="1490">
        <f t="shared" si="389"/>
        <v>0</v>
      </c>
      <c r="R1067" s="1490">
        <f t="shared" si="389"/>
        <v>0</v>
      </c>
      <c r="S1067" s="1490">
        <f t="shared" si="389"/>
        <v>0</v>
      </c>
      <c r="T1067" s="1490">
        <f t="shared" si="389"/>
        <v>0</v>
      </c>
      <c r="U1067" s="1490">
        <f t="shared" si="389"/>
        <v>0</v>
      </c>
      <c r="V1067" s="1490">
        <f t="shared" si="389"/>
        <v>0</v>
      </c>
      <c r="W1067" s="1490">
        <f t="shared" si="389"/>
        <v>0</v>
      </c>
      <c r="X1067" s="1490">
        <f t="shared" si="389"/>
        <v>0</v>
      </c>
      <c r="Y1067" s="1490">
        <f t="shared" si="389"/>
        <v>0</v>
      </c>
      <c r="Z1067" s="1490">
        <f t="shared" si="389"/>
        <v>0</v>
      </c>
      <c r="AA1067" s="1490">
        <f t="shared" si="389"/>
        <v>0</v>
      </c>
      <c r="AB1067" s="1490">
        <f t="shared" si="389"/>
        <v>0</v>
      </c>
      <c r="AC1067" s="1490">
        <f t="shared" si="389"/>
        <v>0</v>
      </c>
      <c r="AD1067" s="1490">
        <f t="shared" si="389"/>
        <v>0</v>
      </c>
      <c r="AE1067" s="1490">
        <f t="shared" si="389"/>
        <v>0</v>
      </c>
      <c r="AF1067" s="1490">
        <f t="shared" si="389"/>
        <v>0</v>
      </c>
      <c r="AG1067" s="1490">
        <f t="shared" si="389"/>
        <v>0</v>
      </c>
      <c r="AH1067" s="1490">
        <f t="shared" si="389"/>
        <v>0</v>
      </c>
      <c r="AI1067" s="1490">
        <f t="shared" si="389"/>
        <v>0</v>
      </c>
      <c r="AJ1067" s="1490">
        <f t="shared" si="389"/>
        <v>0</v>
      </c>
      <c r="AK1067" s="1490">
        <f t="shared" si="389"/>
        <v>0</v>
      </c>
      <c r="AL1067" s="1490">
        <f t="shared" si="389"/>
        <v>0</v>
      </c>
      <c r="AM1067" s="1841"/>
    </row>
    <row r="1068" spans="1:39" ht="12" hidden="1" x14ac:dyDescent="0.2">
      <c r="A1068" s="1431" t="s">
        <v>829</v>
      </c>
      <c r="B1068" s="269">
        <v>244</v>
      </c>
      <c r="C1068" s="123">
        <f>C747+C799+C852+C904+C957+C1009</f>
        <v>0</v>
      </c>
      <c r="D1068" s="964">
        <f t="shared" ref="D1068:AL1068" si="390">D747+D799+D852+D904+D957+D1009</f>
        <v>0</v>
      </c>
      <c r="E1068" s="1490">
        <f t="shared" si="390"/>
        <v>0</v>
      </c>
      <c r="F1068" s="1490">
        <f t="shared" si="390"/>
        <v>0</v>
      </c>
      <c r="G1068" s="1490">
        <f t="shared" si="390"/>
        <v>0</v>
      </c>
      <c r="H1068" s="1490">
        <f t="shared" si="390"/>
        <v>0</v>
      </c>
      <c r="I1068" s="1490">
        <f t="shared" si="390"/>
        <v>0</v>
      </c>
      <c r="J1068" s="1490">
        <f t="shared" si="390"/>
        <v>0</v>
      </c>
      <c r="K1068" s="1490">
        <f t="shared" si="390"/>
        <v>0</v>
      </c>
      <c r="L1068" s="1490">
        <f t="shared" si="390"/>
        <v>0</v>
      </c>
      <c r="M1068" s="1490">
        <f t="shared" si="390"/>
        <v>0</v>
      </c>
      <c r="N1068" s="1490">
        <f t="shared" si="390"/>
        <v>0</v>
      </c>
      <c r="O1068" s="1490">
        <f t="shared" si="390"/>
        <v>0</v>
      </c>
      <c r="P1068" s="1490">
        <f t="shared" si="390"/>
        <v>0</v>
      </c>
      <c r="Q1068" s="1490">
        <f t="shared" si="390"/>
        <v>0</v>
      </c>
      <c r="R1068" s="1490">
        <f t="shared" si="390"/>
        <v>0</v>
      </c>
      <c r="S1068" s="1490">
        <f t="shared" si="390"/>
        <v>0</v>
      </c>
      <c r="T1068" s="1490">
        <f t="shared" si="390"/>
        <v>0</v>
      </c>
      <c r="U1068" s="1490">
        <f t="shared" si="390"/>
        <v>0</v>
      </c>
      <c r="V1068" s="1490">
        <f t="shared" si="390"/>
        <v>0</v>
      </c>
      <c r="W1068" s="1490">
        <f t="shared" si="390"/>
        <v>0</v>
      </c>
      <c r="X1068" s="1490">
        <f t="shared" si="390"/>
        <v>0</v>
      </c>
      <c r="Y1068" s="1490">
        <f t="shared" si="390"/>
        <v>0</v>
      </c>
      <c r="Z1068" s="1490">
        <f t="shared" si="390"/>
        <v>0</v>
      </c>
      <c r="AA1068" s="1490">
        <f t="shared" si="390"/>
        <v>0</v>
      </c>
      <c r="AB1068" s="1490">
        <f t="shared" si="390"/>
        <v>0</v>
      </c>
      <c r="AC1068" s="1490">
        <f t="shared" si="390"/>
        <v>0</v>
      </c>
      <c r="AD1068" s="1490">
        <f t="shared" si="390"/>
        <v>0</v>
      </c>
      <c r="AE1068" s="1490">
        <f t="shared" si="390"/>
        <v>0</v>
      </c>
      <c r="AF1068" s="1490">
        <f t="shared" si="390"/>
        <v>0</v>
      </c>
      <c r="AG1068" s="1490">
        <f t="shared" si="390"/>
        <v>0</v>
      </c>
      <c r="AH1068" s="1490">
        <f t="shared" si="390"/>
        <v>0</v>
      </c>
      <c r="AI1068" s="1490">
        <f t="shared" si="390"/>
        <v>0</v>
      </c>
      <c r="AJ1068" s="1490">
        <f t="shared" si="390"/>
        <v>0</v>
      </c>
      <c r="AK1068" s="1490">
        <f t="shared" si="390"/>
        <v>0</v>
      </c>
      <c r="AL1068" s="1490">
        <f t="shared" si="390"/>
        <v>0</v>
      </c>
      <c r="AM1068" s="1841"/>
    </row>
    <row r="1069" spans="1:39" ht="12" hidden="1" x14ac:dyDescent="0.2">
      <c r="A1069" s="1431" t="s">
        <v>830</v>
      </c>
      <c r="B1069" s="269">
        <v>244</v>
      </c>
      <c r="C1069" s="123">
        <f>C748+C800+C853+C905+C958+C1010</f>
        <v>0</v>
      </c>
      <c r="D1069" s="964">
        <f t="shared" ref="D1069:AL1069" si="391">D748+D800+D853+D905+D958+D1010</f>
        <v>0</v>
      </c>
      <c r="E1069" s="1490">
        <f t="shared" si="391"/>
        <v>0</v>
      </c>
      <c r="F1069" s="1490">
        <f t="shared" si="391"/>
        <v>0</v>
      </c>
      <c r="G1069" s="1490">
        <f t="shared" si="391"/>
        <v>0</v>
      </c>
      <c r="H1069" s="1490">
        <f t="shared" si="391"/>
        <v>0</v>
      </c>
      <c r="I1069" s="1490">
        <f t="shared" si="391"/>
        <v>0</v>
      </c>
      <c r="J1069" s="1490">
        <f t="shared" si="391"/>
        <v>0</v>
      </c>
      <c r="K1069" s="1490">
        <f t="shared" si="391"/>
        <v>0</v>
      </c>
      <c r="L1069" s="1490">
        <f t="shared" si="391"/>
        <v>0</v>
      </c>
      <c r="M1069" s="1490">
        <f t="shared" si="391"/>
        <v>0</v>
      </c>
      <c r="N1069" s="1490">
        <f t="shared" si="391"/>
        <v>0</v>
      </c>
      <c r="O1069" s="1490">
        <f t="shared" si="391"/>
        <v>0</v>
      </c>
      <c r="P1069" s="1490">
        <f t="shared" si="391"/>
        <v>0</v>
      </c>
      <c r="Q1069" s="1490">
        <f t="shared" si="391"/>
        <v>0</v>
      </c>
      <c r="R1069" s="1490">
        <f t="shared" si="391"/>
        <v>0</v>
      </c>
      <c r="S1069" s="1490">
        <f t="shared" si="391"/>
        <v>0</v>
      </c>
      <c r="T1069" s="1490">
        <f t="shared" si="391"/>
        <v>0</v>
      </c>
      <c r="U1069" s="1490">
        <f t="shared" si="391"/>
        <v>0</v>
      </c>
      <c r="V1069" s="1490">
        <f t="shared" si="391"/>
        <v>0</v>
      </c>
      <c r="W1069" s="1490">
        <f t="shared" si="391"/>
        <v>0</v>
      </c>
      <c r="X1069" s="1490">
        <f t="shared" si="391"/>
        <v>0</v>
      </c>
      <c r="Y1069" s="1490">
        <f t="shared" si="391"/>
        <v>0</v>
      </c>
      <c r="Z1069" s="1490">
        <f t="shared" si="391"/>
        <v>0</v>
      </c>
      <c r="AA1069" s="1490">
        <f>AA748+AA800+AA853+AA905+AA958+AA1010</f>
        <v>0</v>
      </c>
      <c r="AB1069" s="1490">
        <f t="shared" si="391"/>
        <v>0</v>
      </c>
      <c r="AC1069" s="1490">
        <f t="shared" si="391"/>
        <v>0</v>
      </c>
      <c r="AD1069" s="1490">
        <f t="shared" si="391"/>
        <v>0</v>
      </c>
      <c r="AE1069" s="1490">
        <f t="shared" si="391"/>
        <v>0</v>
      </c>
      <c r="AF1069" s="1490">
        <f t="shared" si="391"/>
        <v>0</v>
      </c>
      <c r="AG1069" s="1490">
        <f t="shared" si="391"/>
        <v>0</v>
      </c>
      <c r="AH1069" s="1490">
        <f t="shared" si="391"/>
        <v>0</v>
      </c>
      <c r="AI1069" s="1490">
        <f t="shared" si="391"/>
        <v>0</v>
      </c>
      <c r="AJ1069" s="1490">
        <f t="shared" si="391"/>
        <v>0</v>
      </c>
      <c r="AK1069" s="1490">
        <f t="shared" si="391"/>
        <v>0</v>
      </c>
      <c r="AL1069" s="1490">
        <f t="shared" si="391"/>
        <v>0</v>
      </c>
      <c r="AM1069" s="1841"/>
    </row>
    <row r="1070" spans="1:39" ht="12" hidden="1" x14ac:dyDescent="0.2">
      <c r="A1070" s="1447" t="s">
        <v>204</v>
      </c>
      <c r="B1070" s="433"/>
      <c r="C1070" s="1059">
        <f>C1015+C1016+C1017+C1019+C1020+C1023+C1028+C1029+C1034+C1038+C1039+C1040+C1045+C1058+C1059+C1060+C1068+C1069</f>
        <v>0</v>
      </c>
      <c r="D1070" s="1059">
        <f>D1015+D1016+D1017+D1019+D1020+D1023+D1028+D1029+D1034+D1038+D1039+D1040+D1045+D1058+D1059+D1060+D1068+D1069+D1044+D1037+D1018</f>
        <v>0</v>
      </c>
      <c r="E1070" s="1491">
        <f t="shared" ref="E1070:AL1070" si="392">E1015+E1016+E1017+E1019+E1020+E1023+E1028+E1029+E1034+E1038+E1039+E1040+E1045+E1058+E1059+E1060+E1068+E1069+E1044+E1037+E1018</f>
        <v>4124615</v>
      </c>
      <c r="F1070" s="1491">
        <f t="shared" si="392"/>
        <v>9078624</v>
      </c>
      <c r="G1070" s="1491">
        <f t="shared" si="392"/>
        <v>0</v>
      </c>
      <c r="H1070" s="1491">
        <f t="shared" si="392"/>
        <v>0</v>
      </c>
      <c r="I1070" s="1491">
        <f t="shared" si="392"/>
        <v>0</v>
      </c>
      <c r="J1070" s="1491">
        <f t="shared" si="392"/>
        <v>0</v>
      </c>
      <c r="K1070" s="1491">
        <f t="shared" si="392"/>
        <v>0</v>
      </c>
      <c r="L1070" s="1491">
        <f t="shared" si="392"/>
        <v>0</v>
      </c>
      <c r="M1070" s="1491">
        <f t="shared" si="392"/>
        <v>0</v>
      </c>
      <c r="N1070" s="1491">
        <f t="shared" si="392"/>
        <v>0</v>
      </c>
      <c r="O1070" s="1491">
        <f t="shared" si="392"/>
        <v>0</v>
      </c>
      <c r="P1070" s="1491">
        <f t="shared" si="392"/>
        <v>0</v>
      </c>
      <c r="Q1070" s="1491">
        <f t="shared" si="392"/>
        <v>0</v>
      </c>
      <c r="R1070" s="1491">
        <f t="shared" si="392"/>
        <v>0</v>
      </c>
      <c r="S1070" s="1491">
        <f t="shared" si="392"/>
        <v>4124615</v>
      </c>
      <c r="T1070" s="1491">
        <f t="shared" si="392"/>
        <v>9078624</v>
      </c>
      <c r="U1070" s="1491">
        <f t="shared" si="392"/>
        <v>0</v>
      </c>
      <c r="V1070" s="1491">
        <f t="shared" si="392"/>
        <v>0</v>
      </c>
      <c r="W1070" s="1491">
        <f t="shared" si="392"/>
        <v>0</v>
      </c>
      <c r="X1070" s="1491">
        <f t="shared" si="392"/>
        <v>13203239</v>
      </c>
      <c r="Y1070" s="1491">
        <f t="shared" si="392"/>
        <v>0</v>
      </c>
      <c r="Z1070" s="1491">
        <f t="shared" si="392"/>
        <v>830622</v>
      </c>
      <c r="AA1070" s="1491">
        <f>AA1015+AA1016+AA1017+AA1019+AA1020+AA1023+AA1028+AA1029+AA1034+AA1038+AA1039+AA1040+AA1045+AA1058+AA1059+AA1060+AA1068+AA1069+AA1044+AA1037+AA1018</f>
        <v>0</v>
      </c>
      <c r="AB1070" s="1491">
        <f t="shared" si="392"/>
        <v>0</v>
      </c>
      <c r="AC1070" s="1491">
        <f t="shared" si="392"/>
        <v>0</v>
      </c>
      <c r="AD1070" s="1491">
        <f t="shared" si="392"/>
        <v>455600</v>
      </c>
      <c r="AE1070" s="1491">
        <f t="shared" si="392"/>
        <v>0</v>
      </c>
      <c r="AF1070" s="1491">
        <f t="shared" si="392"/>
        <v>0</v>
      </c>
      <c r="AG1070" s="1491">
        <f t="shared" si="392"/>
        <v>0</v>
      </c>
      <c r="AH1070" s="1491">
        <f t="shared" si="392"/>
        <v>1286222</v>
      </c>
      <c r="AI1070" s="1491">
        <f t="shared" si="392"/>
        <v>0</v>
      </c>
      <c r="AJ1070" s="1491">
        <f t="shared" si="392"/>
        <v>0</v>
      </c>
      <c r="AK1070" s="1491">
        <f t="shared" si="392"/>
        <v>1286222</v>
      </c>
      <c r="AL1070" s="1491">
        <f t="shared" si="392"/>
        <v>14489461</v>
      </c>
      <c r="AM1070" s="1842"/>
    </row>
    <row r="1071" spans="1:39" ht="11.25" hidden="1" customHeight="1" x14ac:dyDescent="0.2">
      <c r="A1071" s="1425">
        <v>211</v>
      </c>
      <c r="B1071" s="1051">
        <v>111</v>
      </c>
      <c r="C1071" s="11"/>
      <c r="D1071" s="58"/>
      <c r="E1071" s="1487">
        <f>'НЗ 2-экз'!E1063</f>
        <v>0</v>
      </c>
      <c r="F1071" s="1487">
        <f>'НЗ 2-экз'!F1063</f>
        <v>0</v>
      </c>
      <c r="G1071" s="1487">
        <f>'НЗ 2-экз'!G1063</f>
        <v>0</v>
      </c>
      <c r="H1071" s="1487">
        <f>'НЗ 2-экз'!H1063</f>
        <v>0</v>
      </c>
      <c r="I1071" s="1487">
        <f>'НЗ 2-экз'!I1063</f>
        <v>0</v>
      </c>
      <c r="J1071" s="1487">
        <f>'НЗ 2-экз'!J1063</f>
        <v>0</v>
      </c>
      <c r="K1071" s="1487">
        <f>'НЗ 2-экз'!K1063</f>
        <v>0</v>
      </c>
      <c r="L1071" s="1487">
        <f>'НЗ 2-экз'!L1063</f>
        <v>0</v>
      </c>
      <c r="M1071" s="1487">
        <f>'НЗ 2-экз'!M1063</f>
        <v>0</v>
      </c>
      <c r="N1071" s="1487">
        <f>'НЗ 2-экз'!N1063</f>
        <v>0</v>
      </c>
      <c r="O1071" s="1487">
        <f>'НЗ 2-экз'!O1063</f>
        <v>0</v>
      </c>
      <c r="P1071" s="1487">
        <f>'НЗ 2-экз'!P1063</f>
        <v>0</v>
      </c>
      <c r="Q1071" s="1487">
        <f>'НЗ 2-экз'!Q1063</f>
        <v>0</v>
      </c>
      <c r="R1071" s="1487">
        <f>'НЗ 2-экз'!R1063</f>
        <v>0</v>
      </c>
      <c r="S1071" s="1487">
        <f>'НЗ 2-экз'!S1063</f>
        <v>0</v>
      </c>
      <c r="T1071" s="1487">
        <f>'НЗ 2-экз'!T1063</f>
        <v>0</v>
      </c>
      <c r="U1071" s="1487">
        <f>'НЗ 2-экз'!U1063</f>
        <v>0</v>
      </c>
      <c r="V1071" s="1487">
        <f>'НЗ 2-экз'!V1063</f>
        <v>0</v>
      </c>
      <c r="W1071" s="1487">
        <f>'НЗ 2-экз'!W1063</f>
        <v>0</v>
      </c>
      <c r="X1071" s="1487">
        <f>'НЗ 2-экз'!X1063</f>
        <v>0</v>
      </c>
      <c r="Y1071" s="1487">
        <f>'НЗ 2-экз'!Y1063</f>
        <v>0</v>
      </c>
      <c r="Z1071" s="1487">
        <f>'НЗ 2-экз'!Z1063</f>
        <v>48056.880000000005</v>
      </c>
      <c r="AA1071" s="1487">
        <f>'НЗ 2-экз'!AA1063</f>
        <v>0</v>
      </c>
      <c r="AB1071" s="1487">
        <f>'НЗ 2-экз'!AB1063</f>
        <v>9000</v>
      </c>
      <c r="AC1071" s="1487">
        <f>'НЗ 2-экз'!AC1063</f>
        <v>0</v>
      </c>
      <c r="AD1071" s="1487">
        <f>'НЗ 2-экз'!AD1063</f>
        <v>85000</v>
      </c>
      <c r="AE1071" s="1488"/>
      <c r="AF1071" s="1488"/>
      <c r="AG1071" s="1488">
        <f t="shared" ref="AG1071:AG1119" si="393">Y1071+AC1071</f>
        <v>0</v>
      </c>
      <c r="AH1071" s="1488">
        <f>Z1071+AD1071+AA1071</f>
        <v>133056.88</v>
      </c>
      <c r="AI1071" s="1488">
        <f t="shared" ref="AI1071:AI1119" si="394">AB1071</f>
        <v>9000</v>
      </c>
      <c r="AJ1071" s="1488">
        <f>AE1071+AF1071</f>
        <v>0</v>
      </c>
      <c r="AK1071" s="1488">
        <f>SUM(Y1071:AF1071)</f>
        <v>142056.88</v>
      </c>
      <c r="AL1071" s="1488">
        <f t="shared" ref="AL1071:AL1119" si="395">C1071+X1071+AK1071</f>
        <v>142056.88</v>
      </c>
      <c r="AM1071" s="1839" t="s">
        <v>1336</v>
      </c>
    </row>
    <row r="1072" spans="1:39" ht="11.25" hidden="1" customHeight="1" x14ac:dyDescent="0.2">
      <c r="A1072" s="1425">
        <v>212</v>
      </c>
      <c r="B1072" s="1051">
        <v>112</v>
      </c>
      <c r="C1072" s="11"/>
      <c r="D1072" s="58"/>
      <c r="E1072" s="1487">
        <f>'НЗ 2-экз'!E1064</f>
        <v>0</v>
      </c>
      <c r="F1072" s="1487">
        <f>'НЗ 2-экз'!F1064</f>
        <v>0</v>
      </c>
      <c r="G1072" s="1487">
        <f>'НЗ 2-экз'!G1064</f>
        <v>0</v>
      </c>
      <c r="H1072" s="1487">
        <f>'НЗ 2-экз'!H1064</f>
        <v>0</v>
      </c>
      <c r="I1072" s="1487">
        <f>'НЗ 2-экз'!I1064</f>
        <v>0</v>
      </c>
      <c r="J1072" s="1487">
        <f>'НЗ 2-экз'!J1064</f>
        <v>0</v>
      </c>
      <c r="K1072" s="1487">
        <f>'НЗ 2-экз'!K1064</f>
        <v>0</v>
      </c>
      <c r="L1072" s="1487">
        <f>'НЗ 2-экз'!L1064</f>
        <v>0</v>
      </c>
      <c r="M1072" s="1487">
        <f>'НЗ 2-экз'!M1064</f>
        <v>0</v>
      </c>
      <c r="N1072" s="1487">
        <f>'НЗ 2-экз'!N1064</f>
        <v>0</v>
      </c>
      <c r="O1072" s="1487">
        <f>'НЗ 2-экз'!O1064</f>
        <v>0</v>
      </c>
      <c r="P1072" s="1487">
        <f>'НЗ 2-экз'!P1064</f>
        <v>0</v>
      </c>
      <c r="Q1072" s="1487">
        <f>'НЗ 2-экз'!Q1064</f>
        <v>0</v>
      </c>
      <c r="R1072" s="1487">
        <f>'НЗ 2-экз'!R1064</f>
        <v>0</v>
      </c>
      <c r="S1072" s="1487">
        <f>'НЗ 2-экз'!S1064</f>
        <v>0</v>
      </c>
      <c r="T1072" s="1487">
        <f>'НЗ 2-экз'!T1064</f>
        <v>0</v>
      </c>
      <c r="U1072" s="1487">
        <f>'НЗ 2-экз'!U1064</f>
        <v>0</v>
      </c>
      <c r="V1072" s="1487">
        <f>'НЗ 2-экз'!V1064</f>
        <v>0</v>
      </c>
      <c r="W1072" s="1487">
        <f>'НЗ 2-экз'!W1064</f>
        <v>0</v>
      </c>
      <c r="X1072" s="1487">
        <f>'НЗ 2-экз'!X1064</f>
        <v>0</v>
      </c>
      <c r="Y1072" s="1487">
        <f>'НЗ 2-экз'!Y1064</f>
        <v>0</v>
      </c>
      <c r="Z1072" s="1487">
        <f>'НЗ 2-экз'!Z1064</f>
        <v>0</v>
      </c>
      <c r="AA1072" s="1487">
        <f>'НЗ 2-экз'!AA1064</f>
        <v>0</v>
      </c>
      <c r="AB1072" s="1487">
        <f>'НЗ 2-экз'!AB1064</f>
        <v>0</v>
      </c>
      <c r="AC1072" s="1487">
        <f>'НЗ 2-экз'!AC1064</f>
        <v>0</v>
      </c>
      <c r="AD1072" s="1487">
        <f>'НЗ 2-экз'!AD1064</f>
        <v>0</v>
      </c>
      <c r="AE1072" s="1488"/>
      <c r="AF1072" s="1488"/>
      <c r="AG1072" s="1488">
        <f t="shared" si="393"/>
        <v>0</v>
      </c>
      <c r="AH1072" s="1488">
        <f t="shared" ref="AH1072:AH1117" si="396">Z1072+AD1072+AA1072</f>
        <v>0</v>
      </c>
      <c r="AI1072" s="1488">
        <f t="shared" si="394"/>
        <v>0</v>
      </c>
      <c r="AJ1072" s="1488">
        <f t="shared" ref="AJ1072:AJ1117" si="397">AE1072+AF1072</f>
        <v>0</v>
      </c>
      <c r="AK1072" s="1488">
        <f t="shared" ref="AK1072:AK1117" si="398">SUM(Y1072:AF1072)</f>
        <v>0</v>
      </c>
      <c r="AL1072" s="1488">
        <f t="shared" si="395"/>
        <v>0</v>
      </c>
      <c r="AM1072" s="1839"/>
    </row>
    <row r="1073" spans="1:39" ht="11.25" hidden="1" customHeight="1" x14ac:dyDescent="0.2">
      <c r="A1073" s="1426">
        <v>213</v>
      </c>
      <c r="B1073" s="1053">
        <v>119</v>
      </c>
      <c r="C1073" s="12"/>
      <c r="D1073" s="58"/>
      <c r="E1073" s="1487">
        <f>'НЗ 2-экз'!E1065</f>
        <v>0</v>
      </c>
      <c r="F1073" s="1487">
        <f>'НЗ 2-экз'!F1065</f>
        <v>0</v>
      </c>
      <c r="G1073" s="1487">
        <f>'НЗ 2-экз'!G1065</f>
        <v>0</v>
      </c>
      <c r="H1073" s="1487">
        <f>'НЗ 2-экз'!H1065</f>
        <v>0</v>
      </c>
      <c r="I1073" s="1487">
        <f>'НЗ 2-экз'!I1065</f>
        <v>0</v>
      </c>
      <c r="J1073" s="1487">
        <f>'НЗ 2-экз'!J1065</f>
        <v>0</v>
      </c>
      <c r="K1073" s="1487">
        <f>'НЗ 2-экз'!K1065</f>
        <v>0</v>
      </c>
      <c r="L1073" s="1487">
        <f>'НЗ 2-экз'!L1065</f>
        <v>0</v>
      </c>
      <c r="M1073" s="1487">
        <f>'НЗ 2-экз'!M1065</f>
        <v>0</v>
      </c>
      <c r="N1073" s="1487">
        <f>'НЗ 2-экз'!N1065</f>
        <v>0</v>
      </c>
      <c r="O1073" s="1487">
        <f>'НЗ 2-экз'!O1065</f>
        <v>0</v>
      </c>
      <c r="P1073" s="1487">
        <f>'НЗ 2-экз'!P1065</f>
        <v>0</v>
      </c>
      <c r="Q1073" s="1487">
        <f>'НЗ 2-экз'!Q1065</f>
        <v>0</v>
      </c>
      <c r="R1073" s="1487">
        <f>'НЗ 2-экз'!R1065</f>
        <v>0</v>
      </c>
      <c r="S1073" s="1487">
        <f>'НЗ 2-экз'!S1065</f>
        <v>0</v>
      </c>
      <c r="T1073" s="1487">
        <f>'НЗ 2-экз'!T1065</f>
        <v>0</v>
      </c>
      <c r="U1073" s="1487">
        <f>'НЗ 2-экз'!U1065</f>
        <v>0</v>
      </c>
      <c r="V1073" s="1487">
        <f>'НЗ 2-экз'!V1065</f>
        <v>0</v>
      </c>
      <c r="W1073" s="1487">
        <f>'НЗ 2-экз'!W1065</f>
        <v>0</v>
      </c>
      <c r="X1073" s="1487">
        <f>'НЗ 2-экз'!X1065</f>
        <v>0</v>
      </c>
      <c r="Y1073" s="1487">
        <f>'НЗ 2-экз'!Y1065</f>
        <v>0</v>
      </c>
      <c r="Z1073" s="1487">
        <f>'НЗ 2-экз'!Z1065</f>
        <v>99000</v>
      </c>
      <c r="AA1073" s="1487">
        <f>'НЗ 2-экз'!AA1065</f>
        <v>0</v>
      </c>
      <c r="AB1073" s="1487">
        <f>'НЗ 2-экз'!AB1065</f>
        <v>13000</v>
      </c>
      <c r="AC1073" s="1487">
        <f>'НЗ 2-экз'!AC1065</f>
        <v>0</v>
      </c>
      <c r="AD1073" s="1487">
        <f>'НЗ 2-экз'!AD1065</f>
        <v>82800</v>
      </c>
      <c r="AE1073" s="1488"/>
      <c r="AF1073" s="1488"/>
      <c r="AG1073" s="1488">
        <f t="shared" si="393"/>
        <v>0</v>
      </c>
      <c r="AH1073" s="1488">
        <f t="shared" si="396"/>
        <v>181800</v>
      </c>
      <c r="AI1073" s="1488">
        <f t="shared" si="394"/>
        <v>13000</v>
      </c>
      <c r="AJ1073" s="1488">
        <f t="shared" si="397"/>
        <v>0</v>
      </c>
      <c r="AK1073" s="1488">
        <f t="shared" si="398"/>
        <v>194800</v>
      </c>
      <c r="AL1073" s="1488">
        <f t="shared" si="395"/>
        <v>194800</v>
      </c>
      <c r="AM1073" s="1839"/>
    </row>
    <row r="1074" spans="1:39" ht="11.25" hidden="1" customHeight="1" x14ac:dyDescent="0.2">
      <c r="A1074" s="1426">
        <v>214</v>
      </c>
      <c r="B1074" s="1053">
        <v>112</v>
      </c>
      <c r="C1074" s="12"/>
      <c r="D1074" s="58"/>
      <c r="E1074" s="1487">
        <f>'НЗ 2-экз'!E1066</f>
        <v>0</v>
      </c>
      <c r="F1074" s="1487">
        <f>'НЗ 2-экз'!F1066</f>
        <v>0</v>
      </c>
      <c r="G1074" s="1487">
        <f>'НЗ 2-экз'!G1066</f>
        <v>0</v>
      </c>
      <c r="H1074" s="1487">
        <f>'НЗ 2-экз'!H1066</f>
        <v>0</v>
      </c>
      <c r="I1074" s="1487">
        <f>'НЗ 2-экз'!I1066</f>
        <v>0</v>
      </c>
      <c r="J1074" s="1487">
        <f>'НЗ 2-экз'!J1066</f>
        <v>0</v>
      </c>
      <c r="K1074" s="1487">
        <f>'НЗ 2-экз'!K1066</f>
        <v>0</v>
      </c>
      <c r="L1074" s="1487">
        <f>'НЗ 2-экз'!L1066</f>
        <v>0</v>
      </c>
      <c r="M1074" s="1487">
        <f>'НЗ 2-экз'!M1066</f>
        <v>0</v>
      </c>
      <c r="N1074" s="1487">
        <f>'НЗ 2-экз'!N1066</f>
        <v>0</v>
      </c>
      <c r="O1074" s="1487">
        <f>'НЗ 2-экз'!O1066</f>
        <v>0</v>
      </c>
      <c r="P1074" s="1487">
        <f>'НЗ 2-экз'!P1066</f>
        <v>0</v>
      </c>
      <c r="Q1074" s="1487">
        <f>'НЗ 2-экз'!Q1066</f>
        <v>0</v>
      </c>
      <c r="R1074" s="1487">
        <f>'НЗ 2-экз'!R1066</f>
        <v>0</v>
      </c>
      <c r="S1074" s="1487">
        <f>'НЗ 2-экз'!S1066</f>
        <v>0</v>
      </c>
      <c r="T1074" s="1487">
        <f>'НЗ 2-экз'!T1066</f>
        <v>0</v>
      </c>
      <c r="U1074" s="1487">
        <f>'НЗ 2-экз'!U1066</f>
        <v>0</v>
      </c>
      <c r="V1074" s="1487">
        <f>'НЗ 2-экз'!V1066</f>
        <v>0</v>
      </c>
      <c r="W1074" s="1487">
        <f>'НЗ 2-экз'!W1066</f>
        <v>0</v>
      </c>
      <c r="X1074" s="1487">
        <f>'НЗ 2-экз'!X1066</f>
        <v>0</v>
      </c>
      <c r="Y1074" s="1487">
        <f>'НЗ 2-экз'!Y1066</f>
        <v>0</v>
      </c>
      <c r="Z1074" s="1487">
        <f>'НЗ 2-экз'!Z1066</f>
        <v>0</v>
      </c>
      <c r="AA1074" s="1487">
        <f>'НЗ 2-экз'!AA1066</f>
        <v>0</v>
      </c>
      <c r="AB1074" s="1487">
        <f>'НЗ 2-экз'!AB1066</f>
        <v>0</v>
      </c>
      <c r="AC1074" s="1487">
        <f>'НЗ 2-экз'!AC1066</f>
        <v>0</v>
      </c>
      <c r="AD1074" s="1487">
        <f>'НЗ 2-экз'!AD1066</f>
        <v>0</v>
      </c>
      <c r="AE1074" s="1488"/>
      <c r="AF1074" s="1488"/>
      <c r="AG1074" s="1488">
        <f t="shared" si="393"/>
        <v>0</v>
      </c>
      <c r="AH1074" s="1488">
        <f t="shared" si="396"/>
        <v>0</v>
      </c>
      <c r="AI1074" s="1488">
        <f t="shared" si="394"/>
        <v>0</v>
      </c>
      <c r="AJ1074" s="1488">
        <f t="shared" si="397"/>
        <v>0</v>
      </c>
      <c r="AK1074" s="1488">
        <f t="shared" si="398"/>
        <v>0</v>
      </c>
      <c r="AL1074" s="1488">
        <f t="shared" si="395"/>
        <v>0</v>
      </c>
      <c r="AM1074" s="1839"/>
    </row>
    <row r="1075" spans="1:39" ht="11.25" hidden="1" customHeight="1" x14ac:dyDescent="0.2">
      <c r="A1075" s="1425">
        <v>221</v>
      </c>
      <c r="B1075" s="1051">
        <v>244</v>
      </c>
      <c r="C1075" s="11"/>
      <c r="D1075" s="58"/>
      <c r="E1075" s="1487">
        <f>'НЗ 2-экз'!E1067</f>
        <v>0</v>
      </c>
      <c r="F1075" s="1487">
        <f>'НЗ 2-экз'!F1067</f>
        <v>0</v>
      </c>
      <c r="G1075" s="1487">
        <f>'НЗ 2-экз'!G1067</f>
        <v>0</v>
      </c>
      <c r="H1075" s="1487">
        <f>'НЗ 2-экз'!H1067</f>
        <v>0</v>
      </c>
      <c r="I1075" s="1487">
        <f>'НЗ 2-экз'!I1067</f>
        <v>0</v>
      </c>
      <c r="J1075" s="1487">
        <f>'НЗ 2-экз'!J1067</f>
        <v>0</v>
      </c>
      <c r="K1075" s="1487">
        <f>'НЗ 2-экз'!K1067</f>
        <v>0</v>
      </c>
      <c r="L1075" s="1487">
        <f>'НЗ 2-экз'!L1067</f>
        <v>0</v>
      </c>
      <c r="M1075" s="1487">
        <f>'НЗ 2-экз'!M1067</f>
        <v>0</v>
      </c>
      <c r="N1075" s="1487">
        <f>'НЗ 2-экз'!N1067</f>
        <v>0</v>
      </c>
      <c r="O1075" s="1487">
        <f>'НЗ 2-экз'!O1067</f>
        <v>0</v>
      </c>
      <c r="P1075" s="1487">
        <f>'НЗ 2-экз'!P1067</f>
        <v>0</v>
      </c>
      <c r="Q1075" s="1487">
        <f>'НЗ 2-экз'!Q1067</f>
        <v>0</v>
      </c>
      <c r="R1075" s="1487">
        <f>'НЗ 2-экз'!R1067</f>
        <v>0</v>
      </c>
      <c r="S1075" s="1487">
        <f>'НЗ 2-экз'!S1067</f>
        <v>0</v>
      </c>
      <c r="T1075" s="1487">
        <f>'НЗ 2-экз'!T1067</f>
        <v>0</v>
      </c>
      <c r="U1075" s="1487">
        <f>'НЗ 2-экз'!U1067</f>
        <v>0</v>
      </c>
      <c r="V1075" s="1487">
        <f>'НЗ 2-экз'!V1067</f>
        <v>0</v>
      </c>
      <c r="W1075" s="1487">
        <f>'НЗ 2-экз'!W1067</f>
        <v>0</v>
      </c>
      <c r="X1075" s="1487">
        <f>'НЗ 2-экз'!X1067</f>
        <v>0</v>
      </c>
      <c r="Y1075" s="1487">
        <f>'НЗ 2-экз'!Y1067</f>
        <v>0</v>
      </c>
      <c r="Z1075" s="1487">
        <f>'НЗ 2-экз'!Z1067</f>
        <v>0</v>
      </c>
      <c r="AA1075" s="1487">
        <f>'НЗ 2-экз'!AA1067</f>
        <v>0</v>
      </c>
      <c r="AB1075" s="1487">
        <f>'НЗ 2-экз'!AB1067</f>
        <v>0</v>
      </c>
      <c r="AC1075" s="1487">
        <f>'НЗ 2-экз'!AC1067</f>
        <v>0</v>
      </c>
      <c r="AD1075" s="1487">
        <f>'НЗ 2-экз'!AD1067</f>
        <v>0</v>
      </c>
      <c r="AE1075" s="1488"/>
      <c r="AF1075" s="1488"/>
      <c r="AG1075" s="1488">
        <f t="shared" si="393"/>
        <v>0</v>
      </c>
      <c r="AH1075" s="1488">
        <f t="shared" si="396"/>
        <v>0</v>
      </c>
      <c r="AI1075" s="1488">
        <f t="shared" si="394"/>
        <v>0</v>
      </c>
      <c r="AJ1075" s="1488">
        <f t="shared" si="397"/>
        <v>0</v>
      </c>
      <c r="AK1075" s="1488">
        <f t="shared" si="398"/>
        <v>0</v>
      </c>
      <c r="AL1075" s="1488">
        <f t="shared" si="395"/>
        <v>0</v>
      </c>
      <c r="AM1075" s="1839"/>
    </row>
    <row r="1076" spans="1:39" ht="11.25" hidden="1" customHeight="1" x14ac:dyDescent="0.2">
      <c r="A1076" s="1426">
        <v>222</v>
      </c>
      <c r="B1076" s="1053">
        <v>112</v>
      </c>
      <c r="C1076" s="12"/>
      <c r="D1076" s="58"/>
      <c r="E1076" s="1487">
        <f>'НЗ 2-экз'!E1068</f>
        <v>0</v>
      </c>
      <c r="F1076" s="1487">
        <f>'НЗ 2-экз'!F1068</f>
        <v>0</v>
      </c>
      <c r="G1076" s="1487">
        <f>'НЗ 2-экз'!G1068</f>
        <v>0</v>
      </c>
      <c r="H1076" s="1487">
        <f>'НЗ 2-экз'!H1068</f>
        <v>0</v>
      </c>
      <c r="I1076" s="1487">
        <f>'НЗ 2-экз'!I1068</f>
        <v>0</v>
      </c>
      <c r="J1076" s="1487">
        <f>'НЗ 2-экз'!J1068</f>
        <v>0</v>
      </c>
      <c r="K1076" s="1487">
        <f>'НЗ 2-экз'!K1068</f>
        <v>0</v>
      </c>
      <c r="L1076" s="1487">
        <f>'НЗ 2-экз'!L1068</f>
        <v>0</v>
      </c>
      <c r="M1076" s="1487">
        <f>'НЗ 2-экз'!M1068</f>
        <v>0</v>
      </c>
      <c r="N1076" s="1487">
        <f>'НЗ 2-экз'!N1068</f>
        <v>0</v>
      </c>
      <c r="O1076" s="1487">
        <f>'НЗ 2-экз'!O1068</f>
        <v>0</v>
      </c>
      <c r="P1076" s="1487">
        <f>'НЗ 2-экз'!P1068</f>
        <v>0</v>
      </c>
      <c r="Q1076" s="1487">
        <f>'НЗ 2-экз'!Q1068</f>
        <v>0</v>
      </c>
      <c r="R1076" s="1487">
        <f>'НЗ 2-экз'!R1068</f>
        <v>0</v>
      </c>
      <c r="S1076" s="1487">
        <f>'НЗ 2-экз'!S1068</f>
        <v>0</v>
      </c>
      <c r="T1076" s="1487">
        <f>'НЗ 2-экз'!T1068</f>
        <v>0</v>
      </c>
      <c r="U1076" s="1487">
        <f>'НЗ 2-экз'!U1068</f>
        <v>0</v>
      </c>
      <c r="V1076" s="1487">
        <f>'НЗ 2-экз'!V1068</f>
        <v>0</v>
      </c>
      <c r="W1076" s="1487">
        <f>'НЗ 2-экз'!W1068</f>
        <v>0</v>
      </c>
      <c r="X1076" s="1487">
        <f>'НЗ 2-экз'!X1068</f>
        <v>0</v>
      </c>
      <c r="Y1076" s="1487">
        <f>'НЗ 2-экз'!Y1068</f>
        <v>0</v>
      </c>
      <c r="Z1076" s="1487">
        <f>'НЗ 2-экз'!Z1068</f>
        <v>0</v>
      </c>
      <c r="AA1076" s="1487">
        <f>'НЗ 2-экз'!AA1068</f>
        <v>0</v>
      </c>
      <c r="AB1076" s="1487">
        <f>'НЗ 2-экз'!AB1068</f>
        <v>0</v>
      </c>
      <c r="AC1076" s="1487">
        <f>'НЗ 2-экз'!AC1068</f>
        <v>0</v>
      </c>
      <c r="AD1076" s="1487">
        <f>'НЗ 2-экз'!AD1068</f>
        <v>0</v>
      </c>
      <c r="AE1076" s="1488"/>
      <c r="AF1076" s="1488"/>
      <c r="AG1076" s="1488">
        <f t="shared" si="393"/>
        <v>0</v>
      </c>
      <c r="AH1076" s="1488">
        <f t="shared" si="396"/>
        <v>0</v>
      </c>
      <c r="AI1076" s="1488">
        <f t="shared" si="394"/>
        <v>0</v>
      </c>
      <c r="AJ1076" s="1488">
        <f t="shared" si="397"/>
        <v>0</v>
      </c>
      <c r="AK1076" s="1488">
        <f t="shared" si="398"/>
        <v>0</v>
      </c>
      <c r="AL1076" s="1488">
        <f t="shared" si="395"/>
        <v>0</v>
      </c>
      <c r="AM1076" s="1839"/>
    </row>
    <row r="1077" spans="1:39" ht="11.25" hidden="1" customHeight="1" x14ac:dyDescent="0.2">
      <c r="A1077" s="1426">
        <v>222</v>
      </c>
      <c r="B1077" s="1053">
        <v>244</v>
      </c>
      <c r="C1077" s="12"/>
      <c r="D1077" s="58"/>
      <c r="E1077" s="1487">
        <f>'НЗ 2-экз'!E1069</f>
        <v>0</v>
      </c>
      <c r="F1077" s="1487">
        <f>'НЗ 2-экз'!F1069</f>
        <v>0</v>
      </c>
      <c r="G1077" s="1487">
        <f>'НЗ 2-экз'!G1069</f>
        <v>0</v>
      </c>
      <c r="H1077" s="1487">
        <f>'НЗ 2-экз'!H1069</f>
        <v>0</v>
      </c>
      <c r="I1077" s="1487">
        <f>'НЗ 2-экз'!I1069</f>
        <v>0</v>
      </c>
      <c r="J1077" s="1487">
        <f>'НЗ 2-экз'!J1069</f>
        <v>0</v>
      </c>
      <c r="K1077" s="1487">
        <f>'НЗ 2-экз'!K1069</f>
        <v>0</v>
      </c>
      <c r="L1077" s="1487">
        <f>'НЗ 2-экз'!L1069</f>
        <v>0</v>
      </c>
      <c r="M1077" s="1487">
        <f>'НЗ 2-экз'!M1069</f>
        <v>0</v>
      </c>
      <c r="N1077" s="1487">
        <f>'НЗ 2-экз'!N1069</f>
        <v>0</v>
      </c>
      <c r="O1077" s="1487">
        <f>'НЗ 2-экз'!O1069</f>
        <v>0</v>
      </c>
      <c r="P1077" s="1487">
        <f>'НЗ 2-экз'!P1069</f>
        <v>0</v>
      </c>
      <c r="Q1077" s="1487">
        <f>'НЗ 2-экз'!Q1069</f>
        <v>0</v>
      </c>
      <c r="R1077" s="1487">
        <f>'НЗ 2-экз'!R1069</f>
        <v>0</v>
      </c>
      <c r="S1077" s="1487">
        <f>'НЗ 2-экз'!S1069</f>
        <v>0</v>
      </c>
      <c r="T1077" s="1487">
        <f>'НЗ 2-экз'!T1069</f>
        <v>0</v>
      </c>
      <c r="U1077" s="1487">
        <f>'НЗ 2-экз'!U1069</f>
        <v>0</v>
      </c>
      <c r="V1077" s="1487">
        <f>'НЗ 2-экз'!V1069</f>
        <v>0</v>
      </c>
      <c r="W1077" s="1487">
        <f>'НЗ 2-экз'!W1069</f>
        <v>0</v>
      </c>
      <c r="X1077" s="1487">
        <f>'НЗ 2-экз'!X1069</f>
        <v>0</v>
      </c>
      <c r="Y1077" s="1487">
        <f>'НЗ 2-экз'!Y1069</f>
        <v>0</v>
      </c>
      <c r="Z1077" s="1487">
        <f>'НЗ 2-экз'!Z1069</f>
        <v>0</v>
      </c>
      <c r="AA1077" s="1487">
        <f>'НЗ 2-экз'!AA1069</f>
        <v>0</v>
      </c>
      <c r="AB1077" s="1487">
        <f>'НЗ 2-экз'!AB1069</f>
        <v>0</v>
      </c>
      <c r="AC1077" s="1487">
        <f>'НЗ 2-экз'!AC1069</f>
        <v>0</v>
      </c>
      <c r="AD1077" s="1487">
        <f>'НЗ 2-экз'!AD1069</f>
        <v>0</v>
      </c>
      <c r="AE1077" s="1488"/>
      <c r="AF1077" s="1488"/>
      <c r="AG1077" s="1488">
        <f t="shared" si="393"/>
        <v>0</v>
      </c>
      <c r="AH1077" s="1488">
        <f t="shared" si="396"/>
        <v>0</v>
      </c>
      <c r="AI1077" s="1488">
        <f t="shared" si="394"/>
        <v>0</v>
      </c>
      <c r="AJ1077" s="1488">
        <f t="shared" si="397"/>
        <v>0</v>
      </c>
      <c r="AK1077" s="1488">
        <f t="shared" si="398"/>
        <v>0</v>
      </c>
      <c r="AL1077" s="1488">
        <f t="shared" si="395"/>
        <v>0</v>
      </c>
      <c r="AM1077" s="1839"/>
    </row>
    <row r="1078" spans="1:39" ht="11.25" hidden="1" customHeight="1" x14ac:dyDescent="0.2">
      <c r="A1078" s="1427" t="s">
        <v>196</v>
      </c>
      <c r="B1078" s="1053">
        <v>247</v>
      </c>
      <c r="C1078" s="42"/>
      <c r="D1078" s="58"/>
      <c r="E1078" s="1487">
        <f>'НЗ 2-экз'!E1070</f>
        <v>0</v>
      </c>
      <c r="F1078" s="1487">
        <f>'НЗ 2-экз'!F1070</f>
        <v>0</v>
      </c>
      <c r="G1078" s="1487">
        <f>'НЗ 2-экз'!G1070</f>
        <v>0</v>
      </c>
      <c r="H1078" s="1487">
        <f>'НЗ 2-экз'!H1070</f>
        <v>0</v>
      </c>
      <c r="I1078" s="1487">
        <f>'НЗ 2-экз'!I1070</f>
        <v>0</v>
      </c>
      <c r="J1078" s="1487">
        <f>'НЗ 2-экз'!J1070</f>
        <v>0</v>
      </c>
      <c r="K1078" s="1487">
        <f>'НЗ 2-экз'!K1070</f>
        <v>0</v>
      </c>
      <c r="L1078" s="1487">
        <f>'НЗ 2-экз'!L1070</f>
        <v>0</v>
      </c>
      <c r="M1078" s="1487">
        <f>'НЗ 2-экз'!M1070</f>
        <v>0</v>
      </c>
      <c r="N1078" s="1487">
        <f>'НЗ 2-экз'!N1070</f>
        <v>0</v>
      </c>
      <c r="O1078" s="1487">
        <f>'НЗ 2-экз'!O1070</f>
        <v>0</v>
      </c>
      <c r="P1078" s="1487">
        <f>'НЗ 2-экз'!P1070</f>
        <v>0</v>
      </c>
      <c r="Q1078" s="1487">
        <f>'НЗ 2-экз'!Q1070</f>
        <v>0</v>
      </c>
      <c r="R1078" s="1487">
        <f>'НЗ 2-экз'!R1070</f>
        <v>0</v>
      </c>
      <c r="S1078" s="1487">
        <f>'НЗ 2-экз'!S1070</f>
        <v>0</v>
      </c>
      <c r="T1078" s="1487">
        <f>'НЗ 2-экз'!T1070</f>
        <v>0</v>
      </c>
      <c r="U1078" s="1487">
        <f>'НЗ 2-экз'!U1070</f>
        <v>0</v>
      </c>
      <c r="V1078" s="1487">
        <f>'НЗ 2-экз'!V1070</f>
        <v>0</v>
      </c>
      <c r="W1078" s="1487">
        <f>'НЗ 2-экз'!W1070</f>
        <v>0</v>
      </c>
      <c r="X1078" s="1487">
        <f>'НЗ 2-экз'!X1070</f>
        <v>0</v>
      </c>
      <c r="Y1078" s="1487">
        <f>'НЗ 2-экз'!Y1070</f>
        <v>0</v>
      </c>
      <c r="Z1078" s="1487">
        <f>'НЗ 2-экз'!Z1070</f>
        <v>0</v>
      </c>
      <c r="AA1078" s="1487">
        <f>'НЗ 2-экз'!AA1070</f>
        <v>0</v>
      </c>
      <c r="AB1078" s="1487">
        <f>'НЗ 2-экз'!AB1070</f>
        <v>0</v>
      </c>
      <c r="AC1078" s="1487">
        <f>'НЗ 2-экз'!AC1070</f>
        <v>0</v>
      </c>
      <c r="AD1078" s="1487">
        <f>'НЗ 2-экз'!AD1070</f>
        <v>0</v>
      </c>
      <c r="AE1078" s="1488"/>
      <c r="AF1078" s="1488"/>
      <c r="AG1078" s="1488">
        <f t="shared" si="393"/>
        <v>0</v>
      </c>
      <c r="AH1078" s="1488">
        <f t="shared" si="396"/>
        <v>0</v>
      </c>
      <c r="AI1078" s="1488">
        <f t="shared" si="394"/>
        <v>0</v>
      </c>
      <c r="AJ1078" s="1488">
        <f t="shared" si="397"/>
        <v>0</v>
      </c>
      <c r="AK1078" s="1488">
        <f t="shared" si="398"/>
        <v>0</v>
      </c>
      <c r="AL1078" s="1488">
        <f t="shared" si="395"/>
        <v>0</v>
      </c>
      <c r="AM1078" s="1839"/>
    </row>
    <row r="1079" spans="1:39" ht="11.25" hidden="1" customHeight="1" x14ac:dyDescent="0.2">
      <c r="A1079" s="1427" t="s">
        <v>197</v>
      </c>
      <c r="B1079" s="1053">
        <v>247</v>
      </c>
      <c r="C1079" s="42"/>
      <c r="D1079" s="58"/>
      <c r="E1079" s="1487">
        <f>'НЗ 2-экз'!E1071</f>
        <v>0</v>
      </c>
      <c r="F1079" s="1487">
        <f>'НЗ 2-экз'!F1071</f>
        <v>0</v>
      </c>
      <c r="G1079" s="1487">
        <f>'НЗ 2-экз'!G1071</f>
        <v>0</v>
      </c>
      <c r="H1079" s="1487">
        <f>'НЗ 2-экз'!H1071</f>
        <v>0</v>
      </c>
      <c r="I1079" s="1487">
        <f>'НЗ 2-экз'!I1071</f>
        <v>0</v>
      </c>
      <c r="J1079" s="1487">
        <f>'НЗ 2-экз'!J1071</f>
        <v>0</v>
      </c>
      <c r="K1079" s="1487">
        <f>'НЗ 2-экз'!K1071</f>
        <v>0</v>
      </c>
      <c r="L1079" s="1487">
        <f>'НЗ 2-экз'!L1071</f>
        <v>0</v>
      </c>
      <c r="M1079" s="1487">
        <f>'НЗ 2-экз'!M1071</f>
        <v>0</v>
      </c>
      <c r="N1079" s="1487">
        <f>'НЗ 2-экз'!N1071</f>
        <v>0</v>
      </c>
      <c r="O1079" s="1487">
        <f>'НЗ 2-экз'!O1071</f>
        <v>0</v>
      </c>
      <c r="P1079" s="1487">
        <f>'НЗ 2-экз'!P1071</f>
        <v>0</v>
      </c>
      <c r="Q1079" s="1487">
        <f>'НЗ 2-экз'!Q1071</f>
        <v>0</v>
      </c>
      <c r="R1079" s="1487">
        <f>'НЗ 2-экз'!R1071</f>
        <v>0</v>
      </c>
      <c r="S1079" s="1487">
        <f>'НЗ 2-экз'!S1071</f>
        <v>0</v>
      </c>
      <c r="T1079" s="1487">
        <f>'НЗ 2-экз'!T1071</f>
        <v>0</v>
      </c>
      <c r="U1079" s="1487">
        <f>'НЗ 2-экз'!U1071</f>
        <v>0</v>
      </c>
      <c r="V1079" s="1487">
        <f>'НЗ 2-экз'!V1071</f>
        <v>0</v>
      </c>
      <c r="W1079" s="1487">
        <f>'НЗ 2-экз'!W1071</f>
        <v>0</v>
      </c>
      <c r="X1079" s="1487">
        <f>'НЗ 2-экз'!X1071</f>
        <v>0</v>
      </c>
      <c r="Y1079" s="1487">
        <f>'НЗ 2-экз'!Y1071</f>
        <v>0</v>
      </c>
      <c r="Z1079" s="1487">
        <f>'НЗ 2-экз'!Z1071</f>
        <v>110000</v>
      </c>
      <c r="AA1079" s="1487">
        <f>'НЗ 2-экз'!AA1071</f>
        <v>0</v>
      </c>
      <c r="AB1079" s="1487">
        <f>'НЗ 2-экз'!AB1071</f>
        <v>0</v>
      </c>
      <c r="AC1079" s="1487">
        <f>'НЗ 2-экз'!AC1071</f>
        <v>0</v>
      </c>
      <c r="AD1079" s="1487">
        <f>'НЗ 2-экз'!AD1071</f>
        <v>0</v>
      </c>
      <c r="AE1079" s="1488"/>
      <c r="AF1079" s="1488"/>
      <c r="AG1079" s="1488">
        <f t="shared" si="393"/>
        <v>0</v>
      </c>
      <c r="AH1079" s="1488">
        <f t="shared" si="396"/>
        <v>110000</v>
      </c>
      <c r="AI1079" s="1488">
        <f t="shared" si="394"/>
        <v>0</v>
      </c>
      <c r="AJ1079" s="1488">
        <f t="shared" si="397"/>
        <v>0</v>
      </c>
      <c r="AK1079" s="1488">
        <f t="shared" si="398"/>
        <v>110000</v>
      </c>
      <c r="AL1079" s="1488">
        <f t="shared" si="395"/>
        <v>110000</v>
      </c>
      <c r="AM1079" s="1839"/>
    </row>
    <row r="1080" spans="1:39" ht="11.25" hidden="1" customHeight="1" x14ac:dyDescent="0.2">
      <c r="A1080" s="1427" t="s">
        <v>198</v>
      </c>
      <c r="B1080" s="1053">
        <v>244</v>
      </c>
      <c r="C1080" s="42"/>
      <c r="D1080" s="58"/>
      <c r="E1080" s="1487">
        <f>'НЗ 2-экз'!E1072</f>
        <v>0</v>
      </c>
      <c r="F1080" s="1487">
        <f>'НЗ 2-экз'!F1072</f>
        <v>0</v>
      </c>
      <c r="G1080" s="1487">
        <f>'НЗ 2-экз'!G1072</f>
        <v>0</v>
      </c>
      <c r="H1080" s="1487">
        <f>'НЗ 2-экз'!H1072</f>
        <v>0</v>
      </c>
      <c r="I1080" s="1487">
        <f>'НЗ 2-экз'!I1072</f>
        <v>0</v>
      </c>
      <c r="J1080" s="1487">
        <f>'НЗ 2-экз'!J1072</f>
        <v>0</v>
      </c>
      <c r="K1080" s="1487">
        <f>'НЗ 2-экз'!K1072</f>
        <v>0</v>
      </c>
      <c r="L1080" s="1487">
        <f>'НЗ 2-экз'!L1072</f>
        <v>0</v>
      </c>
      <c r="M1080" s="1487">
        <f>'НЗ 2-экз'!M1072</f>
        <v>0</v>
      </c>
      <c r="N1080" s="1487">
        <f>'НЗ 2-экз'!N1072</f>
        <v>0</v>
      </c>
      <c r="O1080" s="1487">
        <f>'НЗ 2-экз'!O1072</f>
        <v>0</v>
      </c>
      <c r="P1080" s="1487">
        <f>'НЗ 2-экз'!P1072</f>
        <v>0</v>
      </c>
      <c r="Q1080" s="1487">
        <f>'НЗ 2-экз'!Q1072</f>
        <v>0</v>
      </c>
      <c r="R1080" s="1487">
        <f>'НЗ 2-экз'!R1072</f>
        <v>0</v>
      </c>
      <c r="S1080" s="1487">
        <f>'НЗ 2-экз'!S1072</f>
        <v>0</v>
      </c>
      <c r="T1080" s="1487">
        <f>'НЗ 2-экз'!T1072</f>
        <v>0</v>
      </c>
      <c r="U1080" s="1487">
        <f>'НЗ 2-экз'!U1072</f>
        <v>0</v>
      </c>
      <c r="V1080" s="1487">
        <f>'НЗ 2-экз'!V1072</f>
        <v>0</v>
      </c>
      <c r="W1080" s="1487">
        <f>'НЗ 2-экз'!W1072</f>
        <v>0</v>
      </c>
      <c r="X1080" s="1487">
        <f>'НЗ 2-экз'!X1072</f>
        <v>0</v>
      </c>
      <c r="Y1080" s="1487">
        <f>'НЗ 2-экз'!Y1072</f>
        <v>0</v>
      </c>
      <c r="Z1080" s="1487">
        <f>'НЗ 2-экз'!Z1072</f>
        <v>23000</v>
      </c>
      <c r="AA1080" s="1487">
        <f>'НЗ 2-экз'!AA1072</f>
        <v>0</v>
      </c>
      <c r="AB1080" s="1487">
        <f>'НЗ 2-экз'!AB1072</f>
        <v>0</v>
      </c>
      <c r="AC1080" s="1487">
        <f>'НЗ 2-экз'!AC1072</f>
        <v>0</v>
      </c>
      <c r="AD1080" s="1487">
        <f>'НЗ 2-экз'!AD1072</f>
        <v>0</v>
      </c>
      <c r="AE1080" s="1488"/>
      <c r="AF1080" s="1488"/>
      <c r="AG1080" s="1488">
        <f t="shared" si="393"/>
        <v>0</v>
      </c>
      <c r="AH1080" s="1488">
        <f t="shared" si="396"/>
        <v>23000</v>
      </c>
      <c r="AI1080" s="1488">
        <f t="shared" si="394"/>
        <v>0</v>
      </c>
      <c r="AJ1080" s="1488">
        <f t="shared" si="397"/>
        <v>0</v>
      </c>
      <c r="AK1080" s="1488">
        <f t="shared" si="398"/>
        <v>23000</v>
      </c>
      <c r="AL1080" s="1488">
        <f t="shared" si="395"/>
        <v>23000</v>
      </c>
      <c r="AM1080" s="1839"/>
    </row>
    <row r="1081" spans="1:39" ht="11.25" hidden="1" customHeight="1" x14ac:dyDescent="0.2">
      <c r="A1081" s="1427" t="s">
        <v>878</v>
      </c>
      <c r="B1081" s="1053">
        <v>244</v>
      </c>
      <c r="C1081" s="42"/>
      <c r="D1081" s="58"/>
      <c r="E1081" s="1487">
        <f>'НЗ 2-экз'!E1073</f>
        <v>0</v>
      </c>
      <c r="F1081" s="1487">
        <f>'НЗ 2-экз'!F1073</f>
        <v>0</v>
      </c>
      <c r="G1081" s="1487">
        <f>'НЗ 2-экз'!G1073</f>
        <v>0</v>
      </c>
      <c r="H1081" s="1487">
        <f>'НЗ 2-экз'!H1073</f>
        <v>0</v>
      </c>
      <c r="I1081" s="1487">
        <f>'НЗ 2-экз'!I1073</f>
        <v>0</v>
      </c>
      <c r="J1081" s="1487">
        <f>'НЗ 2-экз'!J1073</f>
        <v>0</v>
      </c>
      <c r="K1081" s="1487">
        <f>'НЗ 2-экз'!K1073</f>
        <v>0</v>
      </c>
      <c r="L1081" s="1487">
        <f>'НЗ 2-экз'!L1073</f>
        <v>0</v>
      </c>
      <c r="M1081" s="1487">
        <f>'НЗ 2-экз'!M1073</f>
        <v>0</v>
      </c>
      <c r="N1081" s="1487">
        <f>'НЗ 2-экз'!N1073</f>
        <v>0</v>
      </c>
      <c r="O1081" s="1487">
        <f>'НЗ 2-экз'!O1073</f>
        <v>0</v>
      </c>
      <c r="P1081" s="1487">
        <f>'НЗ 2-экз'!P1073</f>
        <v>0</v>
      </c>
      <c r="Q1081" s="1487">
        <f>'НЗ 2-экз'!Q1073</f>
        <v>0</v>
      </c>
      <c r="R1081" s="1487">
        <f>'НЗ 2-экз'!R1073</f>
        <v>0</v>
      </c>
      <c r="S1081" s="1487">
        <f>'НЗ 2-экз'!S1073</f>
        <v>0</v>
      </c>
      <c r="T1081" s="1487">
        <f>'НЗ 2-экз'!T1073</f>
        <v>0</v>
      </c>
      <c r="U1081" s="1487">
        <f>'НЗ 2-экз'!U1073</f>
        <v>0</v>
      </c>
      <c r="V1081" s="1487">
        <f>'НЗ 2-экз'!V1073</f>
        <v>0</v>
      </c>
      <c r="W1081" s="1487">
        <f>'НЗ 2-экз'!W1073</f>
        <v>0</v>
      </c>
      <c r="X1081" s="1487">
        <f>'НЗ 2-экз'!X1073</f>
        <v>0</v>
      </c>
      <c r="Y1081" s="1487">
        <f>'НЗ 2-экз'!Y1073</f>
        <v>0</v>
      </c>
      <c r="Z1081" s="1487">
        <f>'НЗ 2-экз'!Z1073</f>
        <v>5598</v>
      </c>
      <c r="AA1081" s="1487">
        <f>'НЗ 2-экз'!AA1073</f>
        <v>0</v>
      </c>
      <c r="AB1081" s="1487">
        <f>'НЗ 2-экз'!AB1073</f>
        <v>0</v>
      </c>
      <c r="AC1081" s="1487">
        <f>'НЗ 2-экз'!AC1073</f>
        <v>0</v>
      </c>
      <c r="AD1081" s="1487">
        <f>'НЗ 2-экз'!AD1073</f>
        <v>0</v>
      </c>
      <c r="AE1081" s="1488"/>
      <c r="AF1081" s="1488"/>
      <c r="AG1081" s="1488">
        <f t="shared" si="393"/>
        <v>0</v>
      </c>
      <c r="AH1081" s="1488">
        <f t="shared" si="396"/>
        <v>5598</v>
      </c>
      <c r="AI1081" s="1488">
        <f t="shared" si="394"/>
        <v>0</v>
      </c>
      <c r="AJ1081" s="1488">
        <f t="shared" si="397"/>
        <v>0</v>
      </c>
      <c r="AK1081" s="1488">
        <f t="shared" si="398"/>
        <v>5598</v>
      </c>
      <c r="AL1081" s="1488">
        <f t="shared" si="395"/>
        <v>5598</v>
      </c>
      <c r="AM1081" s="1839"/>
    </row>
    <row r="1082" spans="1:39" ht="11.25" hidden="1" customHeight="1" x14ac:dyDescent="0.2">
      <c r="A1082" s="1426">
        <v>224</v>
      </c>
      <c r="B1082" s="1053">
        <v>244</v>
      </c>
      <c r="C1082" s="12"/>
      <c r="D1082" s="58"/>
      <c r="E1082" s="1487">
        <f>'НЗ 2-экз'!E1074</f>
        <v>0</v>
      </c>
      <c r="F1082" s="1487">
        <f>'НЗ 2-экз'!F1074</f>
        <v>0</v>
      </c>
      <c r="G1082" s="1487">
        <f>'НЗ 2-экз'!G1074</f>
        <v>0</v>
      </c>
      <c r="H1082" s="1487">
        <f>'НЗ 2-экз'!H1074</f>
        <v>0</v>
      </c>
      <c r="I1082" s="1487">
        <f>'НЗ 2-экз'!I1074</f>
        <v>0</v>
      </c>
      <c r="J1082" s="1487">
        <f>'НЗ 2-экз'!J1074</f>
        <v>0</v>
      </c>
      <c r="K1082" s="1487">
        <f>'НЗ 2-экз'!K1074</f>
        <v>0</v>
      </c>
      <c r="L1082" s="1487">
        <f>'НЗ 2-экз'!L1074</f>
        <v>0</v>
      </c>
      <c r="M1082" s="1487">
        <f>'НЗ 2-экз'!M1074</f>
        <v>0</v>
      </c>
      <c r="N1082" s="1487">
        <f>'НЗ 2-экз'!N1074</f>
        <v>0</v>
      </c>
      <c r="O1082" s="1487">
        <f>'НЗ 2-экз'!O1074</f>
        <v>0</v>
      </c>
      <c r="P1082" s="1487">
        <f>'НЗ 2-экз'!P1074</f>
        <v>0</v>
      </c>
      <c r="Q1082" s="1487">
        <f>'НЗ 2-экз'!Q1074</f>
        <v>0</v>
      </c>
      <c r="R1082" s="1487">
        <f>'НЗ 2-экз'!R1074</f>
        <v>0</v>
      </c>
      <c r="S1082" s="1487">
        <f>'НЗ 2-экз'!S1074</f>
        <v>0</v>
      </c>
      <c r="T1082" s="1487">
        <f>'НЗ 2-экз'!T1074</f>
        <v>0</v>
      </c>
      <c r="U1082" s="1487">
        <f>'НЗ 2-экз'!U1074</f>
        <v>0</v>
      </c>
      <c r="V1082" s="1487">
        <f>'НЗ 2-экз'!V1074</f>
        <v>0</v>
      </c>
      <c r="W1082" s="1487">
        <f>'НЗ 2-экз'!W1074</f>
        <v>0</v>
      </c>
      <c r="X1082" s="1487">
        <f>'НЗ 2-экз'!X1074</f>
        <v>0</v>
      </c>
      <c r="Y1082" s="1487">
        <f>'НЗ 2-экз'!Y1074</f>
        <v>0</v>
      </c>
      <c r="Z1082" s="1487">
        <f>'НЗ 2-экз'!Z1074</f>
        <v>1000</v>
      </c>
      <c r="AA1082" s="1487">
        <f>'НЗ 2-экз'!AA1074</f>
        <v>0</v>
      </c>
      <c r="AB1082" s="1487">
        <f>'НЗ 2-экз'!AB1074</f>
        <v>0</v>
      </c>
      <c r="AC1082" s="1487">
        <f>'НЗ 2-экз'!AC1074</f>
        <v>0</v>
      </c>
      <c r="AD1082" s="1487">
        <f>'НЗ 2-экз'!AD1074</f>
        <v>0</v>
      </c>
      <c r="AE1082" s="1488"/>
      <c r="AF1082" s="1488"/>
      <c r="AG1082" s="1488">
        <f t="shared" si="393"/>
        <v>0</v>
      </c>
      <c r="AH1082" s="1488">
        <f t="shared" si="396"/>
        <v>1000</v>
      </c>
      <c r="AI1082" s="1488">
        <f t="shared" si="394"/>
        <v>0</v>
      </c>
      <c r="AJ1082" s="1488">
        <f t="shared" si="397"/>
        <v>0</v>
      </c>
      <c r="AK1082" s="1488">
        <f t="shared" si="398"/>
        <v>1000</v>
      </c>
      <c r="AL1082" s="1488">
        <f t="shared" si="395"/>
        <v>1000</v>
      </c>
      <c r="AM1082" s="1839"/>
    </row>
    <row r="1083" spans="1:39" ht="11.25" hidden="1" customHeight="1" x14ac:dyDescent="0.2">
      <c r="A1083" s="1428" t="s">
        <v>199</v>
      </c>
      <c r="B1083" s="1057">
        <v>244</v>
      </c>
      <c r="C1083" s="14"/>
      <c r="D1083" s="58"/>
      <c r="E1083" s="1487">
        <f>'НЗ 2-экз'!E1075</f>
        <v>0</v>
      </c>
      <c r="F1083" s="1487">
        <f>'НЗ 2-экз'!F1075</f>
        <v>0</v>
      </c>
      <c r="G1083" s="1487">
        <f>'НЗ 2-экз'!G1075</f>
        <v>0</v>
      </c>
      <c r="H1083" s="1487">
        <f>'НЗ 2-экз'!H1075</f>
        <v>0</v>
      </c>
      <c r="I1083" s="1487">
        <f>'НЗ 2-экз'!I1075</f>
        <v>0</v>
      </c>
      <c r="J1083" s="1487">
        <f>'НЗ 2-экз'!J1075</f>
        <v>0</v>
      </c>
      <c r="K1083" s="1487">
        <f>'НЗ 2-экз'!K1075</f>
        <v>0</v>
      </c>
      <c r="L1083" s="1487">
        <f>'НЗ 2-экз'!L1075</f>
        <v>0</v>
      </c>
      <c r="M1083" s="1487">
        <f>'НЗ 2-экз'!M1075</f>
        <v>0</v>
      </c>
      <c r="N1083" s="1487">
        <f>'НЗ 2-экз'!N1075</f>
        <v>0</v>
      </c>
      <c r="O1083" s="1487">
        <f>'НЗ 2-экз'!O1075</f>
        <v>0</v>
      </c>
      <c r="P1083" s="1487">
        <f>'НЗ 2-экз'!P1075</f>
        <v>0</v>
      </c>
      <c r="Q1083" s="1487">
        <f>'НЗ 2-экз'!Q1075</f>
        <v>0</v>
      </c>
      <c r="R1083" s="1487">
        <f>'НЗ 2-экз'!R1075</f>
        <v>0</v>
      </c>
      <c r="S1083" s="1487">
        <f>'НЗ 2-экз'!S1075</f>
        <v>0</v>
      </c>
      <c r="T1083" s="1487">
        <f>'НЗ 2-экз'!T1075</f>
        <v>0</v>
      </c>
      <c r="U1083" s="1487">
        <f>'НЗ 2-экз'!U1075</f>
        <v>0</v>
      </c>
      <c r="V1083" s="1487">
        <f>'НЗ 2-экз'!V1075</f>
        <v>0</v>
      </c>
      <c r="W1083" s="1487">
        <f>'НЗ 2-экз'!W1075</f>
        <v>0</v>
      </c>
      <c r="X1083" s="1487">
        <f>'НЗ 2-экз'!X1075</f>
        <v>0</v>
      </c>
      <c r="Y1083" s="1487">
        <f>'НЗ 2-экз'!Y1075</f>
        <v>0</v>
      </c>
      <c r="Z1083" s="1487">
        <f>'НЗ 2-экз'!Z1075</f>
        <v>0</v>
      </c>
      <c r="AA1083" s="1487">
        <f>'НЗ 2-экз'!AA1075</f>
        <v>0</v>
      </c>
      <c r="AB1083" s="1487">
        <f>'НЗ 2-экз'!AB1075</f>
        <v>0</v>
      </c>
      <c r="AC1083" s="1487">
        <f>'НЗ 2-экз'!AC1075</f>
        <v>0</v>
      </c>
      <c r="AD1083" s="1487">
        <f>'НЗ 2-экз'!AD1075</f>
        <v>0</v>
      </c>
      <c r="AE1083" s="1488"/>
      <c r="AF1083" s="1488"/>
      <c r="AG1083" s="1488">
        <f t="shared" si="393"/>
        <v>0</v>
      </c>
      <c r="AH1083" s="1488">
        <f t="shared" si="396"/>
        <v>0</v>
      </c>
      <c r="AI1083" s="1488">
        <f t="shared" si="394"/>
        <v>0</v>
      </c>
      <c r="AJ1083" s="1488">
        <f t="shared" si="397"/>
        <v>0</v>
      </c>
      <c r="AK1083" s="1488">
        <f t="shared" si="398"/>
        <v>0</v>
      </c>
      <c r="AL1083" s="1488">
        <f t="shared" si="395"/>
        <v>0</v>
      </c>
      <c r="AM1083" s="1839"/>
    </row>
    <row r="1084" spans="1:39" ht="11.25" hidden="1" customHeight="1" x14ac:dyDescent="0.2">
      <c r="A1084" s="1428" t="s">
        <v>200</v>
      </c>
      <c r="B1084" s="1057">
        <v>244</v>
      </c>
      <c r="C1084" s="14"/>
      <c r="D1084" s="58"/>
      <c r="E1084" s="1487">
        <f>'НЗ 2-экз'!E1076</f>
        <v>0</v>
      </c>
      <c r="F1084" s="1487">
        <f>'НЗ 2-экз'!F1076</f>
        <v>0</v>
      </c>
      <c r="G1084" s="1487">
        <f>'НЗ 2-экз'!G1076</f>
        <v>0</v>
      </c>
      <c r="H1084" s="1487">
        <f>'НЗ 2-экз'!H1076</f>
        <v>0</v>
      </c>
      <c r="I1084" s="1487">
        <f>'НЗ 2-экз'!I1076</f>
        <v>0</v>
      </c>
      <c r="J1084" s="1487">
        <f>'НЗ 2-экз'!J1076</f>
        <v>0</v>
      </c>
      <c r="K1084" s="1487">
        <f>'НЗ 2-экз'!K1076</f>
        <v>0</v>
      </c>
      <c r="L1084" s="1487">
        <f>'НЗ 2-экз'!L1076</f>
        <v>0</v>
      </c>
      <c r="M1084" s="1487">
        <f>'НЗ 2-экз'!M1076</f>
        <v>0</v>
      </c>
      <c r="N1084" s="1487">
        <f>'НЗ 2-экз'!N1076</f>
        <v>0</v>
      </c>
      <c r="O1084" s="1487">
        <f>'НЗ 2-экз'!O1076</f>
        <v>0</v>
      </c>
      <c r="P1084" s="1487">
        <f>'НЗ 2-экз'!P1076</f>
        <v>0</v>
      </c>
      <c r="Q1084" s="1487">
        <f>'НЗ 2-экз'!Q1076</f>
        <v>0</v>
      </c>
      <c r="R1084" s="1487">
        <f>'НЗ 2-экз'!R1076</f>
        <v>0</v>
      </c>
      <c r="S1084" s="1487">
        <f>'НЗ 2-экз'!S1076</f>
        <v>0</v>
      </c>
      <c r="T1084" s="1487">
        <f>'НЗ 2-экз'!T1076</f>
        <v>0</v>
      </c>
      <c r="U1084" s="1487">
        <f>'НЗ 2-экз'!U1076</f>
        <v>0</v>
      </c>
      <c r="V1084" s="1487">
        <f>'НЗ 2-экз'!V1076</f>
        <v>0</v>
      </c>
      <c r="W1084" s="1487">
        <f>'НЗ 2-экз'!W1076</f>
        <v>0</v>
      </c>
      <c r="X1084" s="1487">
        <f>'НЗ 2-экз'!X1076</f>
        <v>0</v>
      </c>
      <c r="Y1084" s="1487">
        <f>'НЗ 2-экз'!Y1076</f>
        <v>0</v>
      </c>
      <c r="Z1084" s="1487">
        <f>'НЗ 2-экз'!Z1076</f>
        <v>0</v>
      </c>
      <c r="AA1084" s="1487">
        <f>'НЗ 2-экз'!AA1076</f>
        <v>0</v>
      </c>
      <c r="AB1084" s="1487">
        <f>'НЗ 2-экз'!AB1076</f>
        <v>0</v>
      </c>
      <c r="AC1084" s="1487">
        <f>'НЗ 2-экз'!AC1076</f>
        <v>0</v>
      </c>
      <c r="AD1084" s="1487">
        <f>'НЗ 2-экз'!AD1076</f>
        <v>0</v>
      </c>
      <c r="AE1084" s="1488"/>
      <c r="AF1084" s="1488"/>
      <c r="AG1084" s="1488">
        <f t="shared" si="393"/>
        <v>0</v>
      </c>
      <c r="AH1084" s="1488">
        <f t="shared" si="396"/>
        <v>0</v>
      </c>
      <c r="AI1084" s="1488">
        <f t="shared" si="394"/>
        <v>0</v>
      </c>
      <c r="AJ1084" s="1488">
        <f t="shared" si="397"/>
        <v>0</v>
      </c>
      <c r="AK1084" s="1488">
        <f t="shared" si="398"/>
        <v>0</v>
      </c>
      <c r="AL1084" s="1488">
        <f t="shared" si="395"/>
        <v>0</v>
      </c>
      <c r="AM1084" s="1839"/>
    </row>
    <row r="1085" spans="1:39" ht="11.25" hidden="1" customHeight="1" x14ac:dyDescent="0.2">
      <c r="A1085" s="1428" t="s">
        <v>201</v>
      </c>
      <c r="B1085" s="1057">
        <v>244</v>
      </c>
      <c r="C1085" s="14"/>
      <c r="D1085" s="58"/>
      <c r="E1085" s="1487">
        <f>'НЗ 2-экз'!E1077</f>
        <v>0</v>
      </c>
      <c r="F1085" s="1487">
        <f>'НЗ 2-экз'!F1077</f>
        <v>0</v>
      </c>
      <c r="G1085" s="1487">
        <f>'НЗ 2-экз'!G1077</f>
        <v>0</v>
      </c>
      <c r="H1085" s="1487">
        <f>'НЗ 2-экз'!H1077</f>
        <v>0</v>
      </c>
      <c r="I1085" s="1487">
        <f>'НЗ 2-экз'!I1077</f>
        <v>0</v>
      </c>
      <c r="J1085" s="1487">
        <f>'НЗ 2-экз'!J1077</f>
        <v>0</v>
      </c>
      <c r="K1085" s="1487">
        <f>'НЗ 2-экз'!K1077</f>
        <v>0</v>
      </c>
      <c r="L1085" s="1487">
        <f>'НЗ 2-экз'!L1077</f>
        <v>0</v>
      </c>
      <c r="M1085" s="1487">
        <f>'НЗ 2-экз'!M1077</f>
        <v>0</v>
      </c>
      <c r="N1085" s="1487">
        <f>'НЗ 2-экз'!N1077</f>
        <v>0</v>
      </c>
      <c r="O1085" s="1487">
        <f>'НЗ 2-экз'!O1077</f>
        <v>0</v>
      </c>
      <c r="P1085" s="1487">
        <f>'НЗ 2-экз'!P1077</f>
        <v>0</v>
      </c>
      <c r="Q1085" s="1487">
        <f>'НЗ 2-экз'!Q1077</f>
        <v>0</v>
      </c>
      <c r="R1085" s="1487">
        <f>'НЗ 2-экз'!R1077</f>
        <v>0</v>
      </c>
      <c r="S1085" s="1487">
        <f>'НЗ 2-экз'!S1077</f>
        <v>0</v>
      </c>
      <c r="T1085" s="1487">
        <f>'НЗ 2-экз'!T1077</f>
        <v>0</v>
      </c>
      <c r="U1085" s="1487">
        <f>'НЗ 2-экз'!U1077</f>
        <v>0</v>
      </c>
      <c r="V1085" s="1487">
        <f>'НЗ 2-экз'!V1077</f>
        <v>0</v>
      </c>
      <c r="W1085" s="1487">
        <f>'НЗ 2-экз'!W1077</f>
        <v>0</v>
      </c>
      <c r="X1085" s="1487">
        <f>'НЗ 2-экз'!X1077</f>
        <v>0</v>
      </c>
      <c r="Y1085" s="1487">
        <f>'НЗ 2-экз'!Y1077</f>
        <v>0</v>
      </c>
      <c r="Z1085" s="1487">
        <f>'НЗ 2-экз'!Z1077</f>
        <v>28943.119999999999</v>
      </c>
      <c r="AA1085" s="1487">
        <f>'НЗ 2-экз'!AA1077</f>
        <v>0</v>
      </c>
      <c r="AB1085" s="1487">
        <f>'НЗ 2-экз'!AB1077</f>
        <v>0</v>
      </c>
      <c r="AC1085" s="1487">
        <f>'НЗ 2-экз'!AC1077</f>
        <v>0</v>
      </c>
      <c r="AD1085" s="1487">
        <f>'НЗ 2-экз'!AD1077</f>
        <v>0</v>
      </c>
      <c r="AE1085" s="1488"/>
      <c r="AF1085" s="1488"/>
      <c r="AG1085" s="1488">
        <f t="shared" si="393"/>
        <v>0</v>
      </c>
      <c r="AH1085" s="1488">
        <f t="shared" si="396"/>
        <v>28943.119999999999</v>
      </c>
      <c r="AI1085" s="1488">
        <f t="shared" si="394"/>
        <v>0</v>
      </c>
      <c r="AJ1085" s="1488">
        <f t="shared" si="397"/>
        <v>0</v>
      </c>
      <c r="AK1085" s="1488">
        <f t="shared" si="398"/>
        <v>28943.119999999999</v>
      </c>
      <c r="AL1085" s="1488">
        <f t="shared" si="395"/>
        <v>28943.119999999999</v>
      </c>
      <c r="AM1085" s="1839"/>
    </row>
    <row r="1086" spans="1:39" ht="11.25" hidden="1" customHeight="1" x14ac:dyDescent="0.2">
      <c r="A1086" s="1428" t="s">
        <v>202</v>
      </c>
      <c r="B1086" s="1057">
        <v>244</v>
      </c>
      <c r="C1086" s="14"/>
      <c r="D1086" s="58"/>
      <c r="E1086" s="1487">
        <f>'НЗ 2-экз'!E1078</f>
        <v>0</v>
      </c>
      <c r="F1086" s="1487">
        <f>'НЗ 2-экз'!F1078</f>
        <v>0</v>
      </c>
      <c r="G1086" s="1487">
        <f>'НЗ 2-экз'!G1078</f>
        <v>0</v>
      </c>
      <c r="H1086" s="1487">
        <f>'НЗ 2-экз'!H1078</f>
        <v>0</v>
      </c>
      <c r="I1086" s="1487">
        <f>'НЗ 2-экз'!I1078</f>
        <v>0</v>
      </c>
      <c r="J1086" s="1487">
        <f>'НЗ 2-экз'!J1078</f>
        <v>0</v>
      </c>
      <c r="K1086" s="1487">
        <f>'НЗ 2-экз'!K1078</f>
        <v>0</v>
      </c>
      <c r="L1086" s="1487">
        <f>'НЗ 2-экз'!L1078</f>
        <v>0</v>
      </c>
      <c r="M1086" s="1487">
        <f>'НЗ 2-экз'!M1078</f>
        <v>0</v>
      </c>
      <c r="N1086" s="1487">
        <f>'НЗ 2-экз'!N1078</f>
        <v>0</v>
      </c>
      <c r="O1086" s="1487">
        <f>'НЗ 2-экз'!O1078</f>
        <v>0</v>
      </c>
      <c r="P1086" s="1487">
        <f>'НЗ 2-экз'!P1078</f>
        <v>0</v>
      </c>
      <c r="Q1086" s="1487">
        <f>'НЗ 2-экз'!Q1078</f>
        <v>0</v>
      </c>
      <c r="R1086" s="1487">
        <f>'НЗ 2-экз'!R1078</f>
        <v>0</v>
      </c>
      <c r="S1086" s="1487">
        <f>'НЗ 2-экз'!S1078</f>
        <v>0</v>
      </c>
      <c r="T1086" s="1487">
        <f>'НЗ 2-экз'!T1078</f>
        <v>0</v>
      </c>
      <c r="U1086" s="1487">
        <f>'НЗ 2-экз'!U1078</f>
        <v>0</v>
      </c>
      <c r="V1086" s="1487">
        <f>'НЗ 2-экз'!V1078</f>
        <v>0</v>
      </c>
      <c r="W1086" s="1487">
        <f>'НЗ 2-экз'!W1078</f>
        <v>0</v>
      </c>
      <c r="X1086" s="1487">
        <f>'НЗ 2-экз'!X1078</f>
        <v>0</v>
      </c>
      <c r="Y1086" s="1487">
        <f>'НЗ 2-экз'!Y1078</f>
        <v>0</v>
      </c>
      <c r="Z1086" s="1487">
        <f>'НЗ 2-экз'!Z1078</f>
        <v>0</v>
      </c>
      <c r="AA1086" s="1487">
        <f>'НЗ 2-экз'!AA1078</f>
        <v>0</v>
      </c>
      <c r="AB1086" s="1487">
        <f>'НЗ 2-экз'!AB1078</f>
        <v>0</v>
      </c>
      <c r="AC1086" s="1487">
        <f>'НЗ 2-экз'!AC1078</f>
        <v>0</v>
      </c>
      <c r="AD1086" s="1487">
        <f>'НЗ 2-экз'!AD1078</f>
        <v>0</v>
      </c>
      <c r="AE1086" s="1488"/>
      <c r="AF1086" s="1488"/>
      <c r="AG1086" s="1488">
        <f t="shared" si="393"/>
        <v>0</v>
      </c>
      <c r="AH1086" s="1488">
        <f t="shared" si="396"/>
        <v>0</v>
      </c>
      <c r="AI1086" s="1488">
        <f t="shared" si="394"/>
        <v>0</v>
      </c>
      <c r="AJ1086" s="1488">
        <f t="shared" si="397"/>
        <v>0</v>
      </c>
      <c r="AK1086" s="1488">
        <f t="shared" si="398"/>
        <v>0</v>
      </c>
      <c r="AL1086" s="1488">
        <f t="shared" si="395"/>
        <v>0</v>
      </c>
      <c r="AM1086" s="1839"/>
    </row>
    <row r="1087" spans="1:39" ht="11.25" hidden="1" customHeight="1" x14ac:dyDescent="0.2">
      <c r="A1087" s="1429" t="s">
        <v>246</v>
      </c>
      <c r="B1087" s="1057">
        <v>244</v>
      </c>
      <c r="C1087" s="15"/>
      <c r="D1087" s="58"/>
      <c r="E1087" s="1487">
        <f>'НЗ 2-экз'!E1079</f>
        <v>0</v>
      </c>
      <c r="F1087" s="1487">
        <f>'НЗ 2-экз'!F1079</f>
        <v>0</v>
      </c>
      <c r="G1087" s="1487">
        <f>'НЗ 2-экз'!G1079</f>
        <v>0</v>
      </c>
      <c r="H1087" s="1487">
        <f>'НЗ 2-экз'!H1079</f>
        <v>0</v>
      </c>
      <c r="I1087" s="1487">
        <f>'НЗ 2-экз'!I1079</f>
        <v>0</v>
      </c>
      <c r="J1087" s="1487">
        <f>'НЗ 2-экз'!J1079</f>
        <v>0</v>
      </c>
      <c r="K1087" s="1487">
        <f>'НЗ 2-экз'!K1079</f>
        <v>0</v>
      </c>
      <c r="L1087" s="1487">
        <f>'НЗ 2-экз'!L1079</f>
        <v>0</v>
      </c>
      <c r="M1087" s="1487">
        <f>'НЗ 2-экз'!M1079</f>
        <v>0</v>
      </c>
      <c r="N1087" s="1487">
        <f>'НЗ 2-экз'!N1079</f>
        <v>0</v>
      </c>
      <c r="O1087" s="1487">
        <f>'НЗ 2-экз'!O1079</f>
        <v>0</v>
      </c>
      <c r="P1087" s="1487">
        <f>'НЗ 2-экз'!P1079</f>
        <v>0</v>
      </c>
      <c r="Q1087" s="1487">
        <f>'НЗ 2-экз'!Q1079</f>
        <v>0</v>
      </c>
      <c r="R1087" s="1487">
        <f>'НЗ 2-экз'!R1079</f>
        <v>0</v>
      </c>
      <c r="S1087" s="1487">
        <f>'НЗ 2-экз'!S1079</f>
        <v>0</v>
      </c>
      <c r="T1087" s="1487">
        <f>'НЗ 2-экз'!T1079</f>
        <v>0</v>
      </c>
      <c r="U1087" s="1487">
        <f>'НЗ 2-экз'!U1079</f>
        <v>0</v>
      </c>
      <c r="V1087" s="1487">
        <f>'НЗ 2-экз'!V1079</f>
        <v>0</v>
      </c>
      <c r="W1087" s="1487">
        <f>'НЗ 2-экз'!W1079</f>
        <v>0</v>
      </c>
      <c r="X1087" s="1487">
        <f>'НЗ 2-экз'!X1079</f>
        <v>0</v>
      </c>
      <c r="Y1087" s="1487">
        <f>'НЗ 2-экз'!Y1079</f>
        <v>0</v>
      </c>
      <c r="Z1087" s="1487">
        <f>'НЗ 2-экз'!Z1079</f>
        <v>43000</v>
      </c>
      <c r="AA1087" s="1487">
        <f>'НЗ 2-экз'!AA1079</f>
        <v>0</v>
      </c>
      <c r="AB1087" s="1487">
        <f>'НЗ 2-экз'!AB1079</f>
        <v>0</v>
      </c>
      <c r="AC1087" s="1487">
        <f>'НЗ 2-экз'!AC1079</f>
        <v>0</v>
      </c>
      <c r="AD1087" s="1487">
        <f>'НЗ 2-экз'!AD1079</f>
        <v>0</v>
      </c>
      <c r="AE1087" s="1488"/>
      <c r="AF1087" s="1488"/>
      <c r="AG1087" s="1488">
        <f t="shared" si="393"/>
        <v>0</v>
      </c>
      <c r="AH1087" s="1488">
        <f t="shared" si="396"/>
        <v>43000</v>
      </c>
      <c r="AI1087" s="1488">
        <f t="shared" si="394"/>
        <v>0</v>
      </c>
      <c r="AJ1087" s="1488">
        <f t="shared" si="397"/>
        <v>0</v>
      </c>
      <c r="AK1087" s="1488">
        <f t="shared" si="398"/>
        <v>43000</v>
      </c>
      <c r="AL1087" s="1488">
        <f t="shared" si="395"/>
        <v>43000</v>
      </c>
      <c r="AM1087" s="1839"/>
    </row>
    <row r="1088" spans="1:39" ht="11.25" hidden="1" customHeight="1" x14ac:dyDescent="0.2">
      <c r="A1088" s="1429" t="s">
        <v>248</v>
      </c>
      <c r="B1088" s="1057">
        <v>244</v>
      </c>
      <c r="C1088" s="15"/>
      <c r="D1088" s="58"/>
      <c r="E1088" s="1487">
        <f>'НЗ 2-экз'!E1080</f>
        <v>0</v>
      </c>
      <c r="F1088" s="1487">
        <f>'НЗ 2-экз'!F1080</f>
        <v>0</v>
      </c>
      <c r="G1088" s="1487">
        <f>'НЗ 2-экз'!G1080</f>
        <v>0</v>
      </c>
      <c r="H1088" s="1487">
        <f>'НЗ 2-экз'!H1080</f>
        <v>0</v>
      </c>
      <c r="I1088" s="1487">
        <f>'НЗ 2-экз'!I1080</f>
        <v>0</v>
      </c>
      <c r="J1088" s="1487">
        <f>'НЗ 2-экз'!J1080</f>
        <v>0</v>
      </c>
      <c r="K1088" s="1487">
        <f>'НЗ 2-экз'!K1080</f>
        <v>0</v>
      </c>
      <c r="L1088" s="1487">
        <f>'НЗ 2-экз'!L1080</f>
        <v>0</v>
      </c>
      <c r="M1088" s="1487">
        <f>'НЗ 2-экз'!M1080</f>
        <v>0</v>
      </c>
      <c r="N1088" s="1487">
        <f>'НЗ 2-экз'!N1080</f>
        <v>0</v>
      </c>
      <c r="O1088" s="1487">
        <f>'НЗ 2-экз'!O1080</f>
        <v>0</v>
      </c>
      <c r="P1088" s="1487">
        <f>'НЗ 2-экз'!P1080</f>
        <v>0</v>
      </c>
      <c r="Q1088" s="1487">
        <f>'НЗ 2-экз'!Q1080</f>
        <v>0</v>
      </c>
      <c r="R1088" s="1487">
        <f>'НЗ 2-экз'!R1080</f>
        <v>0</v>
      </c>
      <c r="S1088" s="1487">
        <f>'НЗ 2-экз'!S1080</f>
        <v>0</v>
      </c>
      <c r="T1088" s="1487">
        <f>'НЗ 2-экз'!T1080</f>
        <v>0</v>
      </c>
      <c r="U1088" s="1487">
        <f>'НЗ 2-экз'!U1080</f>
        <v>0</v>
      </c>
      <c r="V1088" s="1487">
        <f>'НЗ 2-экз'!V1080</f>
        <v>0</v>
      </c>
      <c r="W1088" s="1487">
        <f>'НЗ 2-экз'!W1080</f>
        <v>0</v>
      </c>
      <c r="X1088" s="1487">
        <f>'НЗ 2-экз'!X1080</f>
        <v>0</v>
      </c>
      <c r="Y1088" s="1487">
        <f>'НЗ 2-экз'!Y1080</f>
        <v>0</v>
      </c>
      <c r="Z1088" s="1487">
        <f>'НЗ 2-экз'!Z1080</f>
        <v>0</v>
      </c>
      <c r="AA1088" s="1487">
        <f>'НЗ 2-экз'!AA1080</f>
        <v>0</v>
      </c>
      <c r="AB1088" s="1487">
        <f>'НЗ 2-экз'!AB1080</f>
        <v>0</v>
      </c>
      <c r="AC1088" s="1487">
        <f>'НЗ 2-экз'!AC1080</f>
        <v>0</v>
      </c>
      <c r="AD1088" s="1487">
        <f>'НЗ 2-экз'!AD1080</f>
        <v>0</v>
      </c>
      <c r="AE1088" s="1488"/>
      <c r="AF1088" s="1488"/>
      <c r="AG1088" s="1488">
        <f t="shared" si="393"/>
        <v>0</v>
      </c>
      <c r="AH1088" s="1488">
        <f t="shared" si="396"/>
        <v>0</v>
      </c>
      <c r="AI1088" s="1488">
        <f t="shared" si="394"/>
        <v>0</v>
      </c>
      <c r="AJ1088" s="1488">
        <f t="shared" si="397"/>
        <v>0</v>
      </c>
      <c r="AK1088" s="1488">
        <f t="shared" si="398"/>
        <v>0</v>
      </c>
      <c r="AL1088" s="1488">
        <f t="shared" si="395"/>
        <v>0</v>
      </c>
      <c r="AM1088" s="1839"/>
    </row>
    <row r="1089" spans="1:39" ht="11.25" hidden="1" customHeight="1" x14ac:dyDescent="0.2">
      <c r="A1089" s="1425">
        <v>227</v>
      </c>
      <c r="B1089" s="1051">
        <v>244</v>
      </c>
      <c r="C1089" s="11"/>
      <c r="D1089" s="58"/>
      <c r="E1089" s="1487">
        <f>'НЗ 2-экз'!E1081</f>
        <v>0</v>
      </c>
      <c r="F1089" s="1487">
        <f>'НЗ 2-экз'!F1081</f>
        <v>0</v>
      </c>
      <c r="G1089" s="1487">
        <f>'НЗ 2-экз'!G1081</f>
        <v>0</v>
      </c>
      <c r="H1089" s="1487">
        <f>'НЗ 2-экз'!H1081</f>
        <v>0</v>
      </c>
      <c r="I1089" s="1487">
        <f>'НЗ 2-экз'!I1081</f>
        <v>0</v>
      </c>
      <c r="J1089" s="1487">
        <f>'НЗ 2-экз'!J1081</f>
        <v>0</v>
      </c>
      <c r="K1089" s="1487">
        <f>'НЗ 2-экз'!K1081</f>
        <v>0</v>
      </c>
      <c r="L1089" s="1487">
        <f>'НЗ 2-экз'!L1081</f>
        <v>0</v>
      </c>
      <c r="M1089" s="1487">
        <f>'НЗ 2-экз'!M1081</f>
        <v>0</v>
      </c>
      <c r="N1089" s="1487">
        <f>'НЗ 2-экз'!N1081</f>
        <v>0</v>
      </c>
      <c r="O1089" s="1487">
        <f>'НЗ 2-экз'!O1081</f>
        <v>0</v>
      </c>
      <c r="P1089" s="1487">
        <f>'НЗ 2-экз'!P1081</f>
        <v>0</v>
      </c>
      <c r="Q1089" s="1487">
        <f>'НЗ 2-экз'!Q1081</f>
        <v>0</v>
      </c>
      <c r="R1089" s="1487">
        <f>'НЗ 2-экз'!R1081</f>
        <v>0</v>
      </c>
      <c r="S1089" s="1487">
        <f>'НЗ 2-экз'!S1081</f>
        <v>0</v>
      </c>
      <c r="T1089" s="1487">
        <f>'НЗ 2-экз'!T1081</f>
        <v>0</v>
      </c>
      <c r="U1089" s="1487">
        <f>'НЗ 2-экз'!U1081</f>
        <v>0</v>
      </c>
      <c r="V1089" s="1487">
        <f>'НЗ 2-экз'!V1081</f>
        <v>0</v>
      </c>
      <c r="W1089" s="1487">
        <f>'НЗ 2-экз'!W1081</f>
        <v>0</v>
      </c>
      <c r="X1089" s="1487">
        <f>'НЗ 2-экз'!X1081</f>
        <v>0</v>
      </c>
      <c r="Y1089" s="1487">
        <f>'НЗ 2-экз'!Y1081</f>
        <v>0</v>
      </c>
      <c r="Z1089" s="1487">
        <f>'НЗ 2-экз'!Z1081</f>
        <v>0</v>
      </c>
      <c r="AA1089" s="1487">
        <f>'НЗ 2-экз'!AA1081</f>
        <v>0</v>
      </c>
      <c r="AB1089" s="1487">
        <f>'НЗ 2-экз'!AB1081</f>
        <v>0</v>
      </c>
      <c r="AC1089" s="1487">
        <f>'НЗ 2-экз'!AC1081</f>
        <v>0</v>
      </c>
      <c r="AD1089" s="1487">
        <f>'НЗ 2-экз'!AD1081</f>
        <v>0</v>
      </c>
      <c r="AE1089" s="1488"/>
      <c r="AF1089" s="1488"/>
      <c r="AG1089" s="1488">
        <f t="shared" si="393"/>
        <v>0</v>
      </c>
      <c r="AH1089" s="1488">
        <f t="shared" si="396"/>
        <v>0</v>
      </c>
      <c r="AI1089" s="1488">
        <f t="shared" si="394"/>
        <v>0</v>
      </c>
      <c r="AJ1089" s="1488">
        <f t="shared" si="397"/>
        <v>0</v>
      </c>
      <c r="AK1089" s="1488">
        <f t="shared" si="398"/>
        <v>0</v>
      </c>
      <c r="AL1089" s="1488">
        <f t="shared" si="395"/>
        <v>0</v>
      </c>
      <c r="AM1089" s="1839"/>
    </row>
    <row r="1090" spans="1:39" ht="11.25" hidden="1" customHeight="1" x14ac:dyDescent="0.2">
      <c r="A1090" s="1429">
        <v>262</v>
      </c>
      <c r="B1090" s="1049">
        <v>112</v>
      </c>
      <c r="C1090" s="15"/>
      <c r="D1090" s="58"/>
      <c r="E1090" s="1487">
        <f>'НЗ 2-экз'!E1082</f>
        <v>0</v>
      </c>
      <c r="F1090" s="1487">
        <f>'НЗ 2-экз'!F1082</f>
        <v>0</v>
      </c>
      <c r="G1090" s="1487">
        <f>'НЗ 2-экз'!G1082</f>
        <v>0</v>
      </c>
      <c r="H1090" s="1487">
        <f>'НЗ 2-экз'!H1082</f>
        <v>0</v>
      </c>
      <c r="I1090" s="1487">
        <f>'НЗ 2-экз'!I1082</f>
        <v>0</v>
      </c>
      <c r="J1090" s="1487">
        <f>'НЗ 2-экз'!J1082</f>
        <v>0</v>
      </c>
      <c r="K1090" s="1487">
        <f>'НЗ 2-экз'!K1082</f>
        <v>0</v>
      </c>
      <c r="L1090" s="1487">
        <f>'НЗ 2-экз'!L1082</f>
        <v>0</v>
      </c>
      <c r="M1090" s="1487">
        <f>'НЗ 2-экз'!M1082</f>
        <v>0</v>
      </c>
      <c r="N1090" s="1487">
        <f>'НЗ 2-экз'!N1082</f>
        <v>0</v>
      </c>
      <c r="O1090" s="1487">
        <f>'НЗ 2-экз'!O1082</f>
        <v>0</v>
      </c>
      <c r="P1090" s="1487">
        <f>'НЗ 2-экз'!P1082</f>
        <v>0</v>
      </c>
      <c r="Q1090" s="1487">
        <f>'НЗ 2-экз'!Q1082</f>
        <v>0</v>
      </c>
      <c r="R1090" s="1487">
        <f>'НЗ 2-экз'!R1082</f>
        <v>0</v>
      </c>
      <c r="S1090" s="1487">
        <f>'НЗ 2-экз'!S1082</f>
        <v>0</v>
      </c>
      <c r="T1090" s="1487">
        <f>'НЗ 2-экз'!T1082</f>
        <v>0</v>
      </c>
      <c r="U1090" s="1487">
        <f>'НЗ 2-экз'!U1082</f>
        <v>0</v>
      </c>
      <c r="V1090" s="1487">
        <f>'НЗ 2-экз'!V1082</f>
        <v>0</v>
      </c>
      <c r="W1090" s="1487">
        <f>'НЗ 2-экз'!W1082</f>
        <v>0</v>
      </c>
      <c r="X1090" s="1487">
        <f>'НЗ 2-экз'!X1082</f>
        <v>0</v>
      </c>
      <c r="Y1090" s="1487">
        <f>'НЗ 2-экз'!Y1082</f>
        <v>0</v>
      </c>
      <c r="Z1090" s="1487">
        <f>'НЗ 2-экз'!Z1082</f>
        <v>0</v>
      </c>
      <c r="AA1090" s="1487">
        <f>'НЗ 2-экз'!AA1082</f>
        <v>0</v>
      </c>
      <c r="AB1090" s="1487">
        <f>'НЗ 2-экз'!AB1082</f>
        <v>0</v>
      </c>
      <c r="AC1090" s="1487">
        <f>'НЗ 2-экз'!AC1082</f>
        <v>0</v>
      </c>
      <c r="AD1090" s="1487">
        <f>'НЗ 2-экз'!AD1082</f>
        <v>0</v>
      </c>
      <c r="AE1090" s="1488"/>
      <c r="AF1090" s="1488"/>
      <c r="AG1090" s="1488">
        <f t="shared" si="393"/>
        <v>0</v>
      </c>
      <c r="AH1090" s="1488">
        <f t="shared" si="396"/>
        <v>0</v>
      </c>
      <c r="AI1090" s="1488">
        <f t="shared" si="394"/>
        <v>0</v>
      </c>
      <c r="AJ1090" s="1488">
        <f t="shared" si="397"/>
        <v>0</v>
      </c>
      <c r="AK1090" s="1488">
        <f t="shared" si="398"/>
        <v>0</v>
      </c>
      <c r="AL1090" s="1488">
        <f t="shared" si="395"/>
        <v>0</v>
      </c>
      <c r="AM1090" s="1839"/>
    </row>
    <row r="1091" spans="1:39" ht="11.25" hidden="1" customHeight="1" x14ac:dyDescent="0.2">
      <c r="A1091" s="1429">
        <v>262</v>
      </c>
      <c r="B1091" s="1049">
        <v>119</v>
      </c>
      <c r="C1091" s="15"/>
      <c r="D1091" s="58"/>
      <c r="E1091" s="1487">
        <f>'НЗ 2-экз'!E1083</f>
        <v>0</v>
      </c>
      <c r="F1091" s="1487">
        <f>'НЗ 2-экз'!F1083</f>
        <v>0</v>
      </c>
      <c r="G1091" s="1487">
        <f>'НЗ 2-экз'!G1083</f>
        <v>0</v>
      </c>
      <c r="H1091" s="1487">
        <f>'НЗ 2-экз'!H1083</f>
        <v>0</v>
      </c>
      <c r="I1091" s="1487">
        <f>'НЗ 2-экз'!I1083</f>
        <v>0</v>
      </c>
      <c r="J1091" s="1487">
        <f>'НЗ 2-экз'!J1083</f>
        <v>0</v>
      </c>
      <c r="K1091" s="1487">
        <f>'НЗ 2-экз'!K1083</f>
        <v>0</v>
      </c>
      <c r="L1091" s="1487">
        <f>'НЗ 2-экз'!L1083</f>
        <v>0</v>
      </c>
      <c r="M1091" s="1487">
        <f>'НЗ 2-экз'!M1083</f>
        <v>0</v>
      </c>
      <c r="N1091" s="1487">
        <f>'НЗ 2-экз'!N1083</f>
        <v>0</v>
      </c>
      <c r="O1091" s="1487">
        <f>'НЗ 2-экз'!O1083</f>
        <v>0</v>
      </c>
      <c r="P1091" s="1487">
        <f>'НЗ 2-экз'!P1083</f>
        <v>0</v>
      </c>
      <c r="Q1091" s="1487">
        <f>'НЗ 2-экз'!Q1083</f>
        <v>0</v>
      </c>
      <c r="R1091" s="1487">
        <f>'НЗ 2-экз'!R1083</f>
        <v>0</v>
      </c>
      <c r="S1091" s="1487">
        <f>'НЗ 2-экз'!S1083</f>
        <v>0</v>
      </c>
      <c r="T1091" s="1487">
        <f>'НЗ 2-экз'!T1083</f>
        <v>0</v>
      </c>
      <c r="U1091" s="1487">
        <f>'НЗ 2-экз'!U1083</f>
        <v>0</v>
      </c>
      <c r="V1091" s="1487">
        <f>'НЗ 2-экз'!V1083</f>
        <v>0</v>
      </c>
      <c r="W1091" s="1487">
        <f>'НЗ 2-экз'!W1083</f>
        <v>0</v>
      </c>
      <c r="X1091" s="1487">
        <f>'НЗ 2-экз'!X1083</f>
        <v>0</v>
      </c>
      <c r="Y1091" s="1487">
        <f>'НЗ 2-экз'!Y1083</f>
        <v>0</v>
      </c>
      <c r="Z1091" s="1487">
        <f>'НЗ 2-экз'!Z1083</f>
        <v>0</v>
      </c>
      <c r="AA1091" s="1487">
        <f>'НЗ 2-экз'!AA1083</f>
        <v>0</v>
      </c>
      <c r="AB1091" s="1487">
        <f>'НЗ 2-экз'!AB1083</f>
        <v>0</v>
      </c>
      <c r="AC1091" s="1487">
        <f>'НЗ 2-экз'!AC1083</f>
        <v>0</v>
      </c>
      <c r="AD1091" s="1487">
        <f>'НЗ 2-экз'!AD1083</f>
        <v>0</v>
      </c>
      <c r="AE1091" s="1488"/>
      <c r="AF1091" s="1488"/>
      <c r="AG1091" s="1488">
        <f t="shared" si="393"/>
        <v>0</v>
      </c>
      <c r="AH1091" s="1488">
        <f t="shared" si="396"/>
        <v>0</v>
      </c>
      <c r="AI1091" s="1488">
        <f t="shared" si="394"/>
        <v>0</v>
      </c>
      <c r="AJ1091" s="1488">
        <f t="shared" si="397"/>
        <v>0</v>
      </c>
      <c r="AK1091" s="1488">
        <f t="shared" si="398"/>
        <v>0</v>
      </c>
      <c r="AL1091" s="1488">
        <f t="shared" si="395"/>
        <v>0</v>
      </c>
      <c r="AM1091" s="1839"/>
    </row>
    <row r="1092" spans="1:39" ht="11.25" hidden="1" customHeight="1" x14ac:dyDescent="0.2">
      <c r="A1092" s="1425">
        <v>266</v>
      </c>
      <c r="B1092" s="1051">
        <v>111</v>
      </c>
      <c r="C1092" s="11"/>
      <c r="D1092" s="58"/>
      <c r="E1092" s="1487">
        <f>'НЗ 2-экз'!E1084</f>
        <v>0</v>
      </c>
      <c r="F1092" s="1487">
        <f>'НЗ 2-экз'!F1084</f>
        <v>0</v>
      </c>
      <c r="G1092" s="1487">
        <f>'НЗ 2-экз'!G1084</f>
        <v>0</v>
      </c>
      <c r="H1092" s="1487">
        <f>'НЗ 2-экз'!H1084</f>
        <v>0</v>
      </c>
      <c r="I1092" s="1487">
        <f>'НЗ 2-экз'!I1084</f>
        <v>0</v>
      </c>
      <c r="J1092" s="1487">
        <f>'НЗ 2-экз'!J1084</f>
        <v>0</v>
      </c>
      <c r="K1092" s="1487">
        <f>'НЗ 2-экз'!K1084</f>
        <v>0</v>
      </c>
      <c r="L1092" s="1487">
        <f>'НЗ 2-экз'!L1084</f>
        <v>0</v>
      </c>
      <c r="M1092" s="1487">
        <f>'НЗ 2-экз'!M1084</f>
        <v>0</v>
      </c>
      <c r="N1092" s="1487">
        <f>'НЗ 2-экз'!N1084</f>
        <v>0</v>
      </c>
      <c r="O1092" s="1487">
        <f>'НЗ 2-экз'!O1084</f>
        <v>0</v>
      </c>
      <c r="P1092" s="1487">
        <f>'НЗ 2-экз'!P1084</f>
        <v>0</v>
      </c>
      <c r="Q1092" s="1487">
        <f>'НЗ 2-экз'!Q1084</f>
        <v>0</v>
      </c>
      <c r="R1092" s="1487">
        <f>'НЗ 2-экз'!R1084</f>
        <v>0</v>
      </c>
      <c r="S1092" s="1487">
        <f>'НЗ 2-экз'!S1084</f>
        <v>0</v>
      </c>
      <c r="T1092" s="1487">
        <f>'НЗ 2-экз'!T1084</f>
        <v>0</v>
      </c>
      <c r="U1092" s="1487">
        <f>'НЗ 2-экз'!U1084</f>
        <v>0</v>
      </c>
      <c r="V1092" s="1487">
        <f>'НЗ 2-экз'!V1084</f>
        <v>0</v>
      </c>
      <c r="W1092" s="1487">
        <f>'НЗ 2-экз'!W1084</f>
        <v>0</v>
      </c>
      <c r="X1092" s="1487">
        <f>'НЗ 2-экз'!X1084</f>
        <v>0</v>
      </c>
      <c r="Y1092" s="1487">
        <f>'НЗ 2-экз'!Y1084</f>
        <v>0</v>
      </c>
      <c r="Z1092" s="1487">
        <f>'НЗ 2-экз'!Z1084</f>
        <v>0</v>
      </c>
      <c r="AA1092" s="1487">
        <f>'НЗ 2-экз'!AA1084</f>
        <v>0</v>
      </c>
      <c r="AB1092" s="1487">
        <f>'НЗ 2-экз'!AB1084</f>
        <v>0</v>
      </c>
      <c r="AC1092" s="1487">
        <f>'НЗ 2-экз'!AC1084</f>
        <v>0</v>
      </c>
      <c r="AD1092" s="1487">
        <f>'НЗ 2-экз'!AD1084</f>
        <v>0</v>
      </c>
      <c r="AE1092" s="1488"/>
      <c r="AF1092" s="1488"/>
      <c r="AG1092" s="1488">
        <f t="shared" si="393"/>
        <v>0</v>
      </c>
      <c r="AH1092" s="1488">
        <f t="shared" si="396"/>
        <v>0</v>
      </c>
      <c r="AI1092" s="1488">
        <f t="shared" si="394"/>
        <v>0</v>
      </c>
      <c r="AJ1092" s="1488">
        <f t="shared" si="397"/>
        <v>0</v>
      </c>
      <c r="AK1092" s="1488">
        <f t="shared" si="398"/>
        <v>0</v>
      </c>
      <c r="AL1092" s="1488">
        <f t="shared" si="395"/>
        <v>0</v>
      </c>
      <c r="AM1092" s="1839"/>
    </row>
    <row r="1093" spans="1:39" ht="11.25" hidden="1" customHeight="1" x14ac:dyDescent="0.2">
      <c r="A1093" s="1425">
        <v>266</v>
      </c>
      <c r="B1093" s="1051">
        <v>112</v>
      </c>
      <c r="C1093" s="11"/>
      <c r="D1093" s="58"/>
      <c r="E1093" s="1487">
        <f>'НЗ 2-экз'!E1085</f>
        <v>0</v>
      </c>
      <c r="F1093" s="1487">
        <f>'НЗ 2-экз'!F1085</f>
        <v>0</v>
      </c>
      <c r="G1093" s="1487">
        <f>'НЗ 2-экз'!G1085</f>
        <v>0</v>
      </c>
      <c r="H1093" s="1487">
        <f>'НЗ 2-экз'!H1085</f>
        <v>0</v>
      </c>
      <c r="I1093" s="1487">
        <f>'НЗ 2-экз'!I1085</f>
        <v>0</v>
      </c>
      <c r="J1093" s="1487">
        <f>'НЗ 2-экз'!J1085</f>
        <v>0</v>
      </c>
      <c r="K1093" s="1487">
        <f>'НЗ 2-экз'!K1085</f>
        <v>0</v>
      </c>
      <c r="L1093" s="1487">
        <f>'НЗ 2-экз'!L1085</f>
        <v>0</v>
      </c>
      <c r="M1093" s="1487">
        <f>'НЗ 2-экз'!M1085</f>
        <v>0</v>
      </c>
      <c r="N1093" s="1487">
        <f>'НЗ 2-экз'!N1085</f>
        <v>0</v>
      </c>
      <c r="O1093" s="1487">
        <f>'НЗ 2-экз'!O1085</f>
        <v>0</v>
      </c>
      <c r="P1093" s="1487">
        <f>'НЗ 2-экз'!P1085</f>
        <v>0</v>
      </c>
      <c r="Q1093" s="1487">
        <f>'НЗ 2-экз'!Q1085</f>
        <v>0</v>
      </c>
      <c r="R1093" s="1487">
        <f>'НЗ 2-экз'!R1085</f>
        <v>0</v>
      </c>
      <c r="S1093" s="1487">
        <f>'НЗ 2-экз'!S1085</f>
        <v>0</v>
      </c>
      <c r="T1093" s="1487">
        <f>'НЗ 2-экз'!T1085</f>
        <v>0</v>
      </c>
      <c r="U1093" s="1487">
        <f>'НЗ 2-экз'!U1085</f>
        <v>0</v>
      </c>
      <c r="V1093" s="1487">
        <f>'НЗ 2-экз'!V1085</f>
        <v>0</v>
      </c>
      <c r="W1093" s="1487">
        <f>'НЗ 2-экз'!W1085</f>
        <v>0</v>
      </c>
      <c r="X1093" s="1487">
        <f>'НЗ 2-экз'!X1085</f>
        <v>0</v>
      </c>
      <c r="Y1093" s="1487">
        <f>'НЗ 2-экз'!Y1085</f>
        <v>0</v>
      </c>
      <c r="Z1093" s="1487">
        <f>'НЗ 2-экз'!Z1085</f>
        <v>0</v>
      </c>
      <c r="AA1093" s="1487">
        <f>'НЗ 2-экз'!AA1085</f>
        <v>0</v>
      </c>
      <c r="AB1093" s="1487">
        <f>'НЗ 2-экз'!AB1085</f>
        <v>0</v>
      </c>
      <c r="AC1093" s="1487">
        <f>'НЗ 2-экз'!AC1085</f>
        <v>0</v>
      </c>
      <c r="AD1093" s="1487">
        <f>'НЗ 2-экз'!AD1085</f>
        <v>0</v>
      </c>
      <c r="AE1093" s="1488"/>
      <c r="AF1093" s="1488"/>
      <c r="AG1093" s="1488">
        <f t="shared" si="393"/>
        <v>0</v>
      </c>
      <c r="AH1093" s="1488">
        <f t="shared" si="396"/>
        <v>0</v>
      </c>
      <c r="AI1093" s="1488">
        <f t="shared" si="394"/>
        <v>0</v>
      </c>
      <c r="AJ1093" s="1488">
        <f t="shared" si="397"/>
        <v>0</v>
      </c>
      <c r="AK1093" s="1488">
        <f t="shared" si="398"/>
        <v>0</v>
      </c>
      <c r="AL1093" s="1488">
        <f t="shared" si="395"/>
        <v>0</v>
      </c>
      <c r="AM1093" s="1839"/>
    </row>
    <row r="1094" spans="1:39" ht="11.25" hidden="1" customHeight="1" x14ac:dyDescent="0.2">
      <c r="A1094" s="1425">
        <v>266</v>
      </c>
      <c r="B1094" s="1051">
        <v>119</v>
      </c>
      <c r="C1094" s="11"/>
      <c r="D1094" s="58"/>
      <c r="E1094" s="1487">
        <f>'НЗ 2-экз'!E1086</f>
        <v>0</v>
      </c>
      <c r="F1094" s="1487">
        <f>'НЗ 2-экз'!F1086</f>
        <v>0</v>
      </c>
      <c r="G1094" s="1487">
        <f>'НЗ 2-экз'!G1086</f>
        <v>0</v>
      </c>
      <c r="H1094" s="1487">
        <f>'НЗ 2-экз'!H1086</f>
        <v>0</v>
      </c>
      <c r="I1094" s="1487">
        <f>'НЗ 2-экз'!I1086</f>
        <v>0</v>
      </c>
      <c r="J1094" s="1487">
        <f>'НЗ 2-экз'!J1086</f>
        <v>0</v>
      </c>
      <c r="K1094" s="1487">
        <f>'НЗ 2-экз'!K1086</f>
        <v>0</v>
      </c>
      <c r="L1094" s="1487">
        <f>'НЗ 2-экз'!L1086</f>
        <v>0</v>
      </c>
      <c r="M1094" s="1487">
        <f>'НЗ 2-экз'!M1086</f>
        <v>0</v>
      </c>
      <c r="N1094" s="1487">
        <f>'НЗ 2-экз'!N1086</f>
        <v>0</v>
      </c>
      <c r="O1094" s="1487">
        <f>'НЗ 2-экз'!O1086</f>
        <v>0</v>
      </c>
      <c r="P1094" s="1487">
        <f>'НЗ 2-экз'!P1086</f>
        <v>0</v>
      </c>
      <c r="Q1094" s="1487">
        <f>'НЗ 2-экз'!Q1086</f>
        <v>0</v>
      </c>
      <c r="R1094" s="1487">
        <f>'НЗ 2-экз'!R1086</f>
        <v>0</v>
      </c>
      <c r="S1094" s="1487">
        <f>'НЗ 2-экз'!S1086</f>
        <v>0</v>
      </c>
      <c r="T1094" s="1487">
        <f>'НЗ 2-экз'!T1086</f>
        <v>0</v>
      </c>
      <c r="U1094" s="1487">
        <f>'НЗ 2-экз'!U1086</f>
        <v>0</v>
      </c>
      <c r="V1094" s="1487">
        <f>'НЗ 2-экз'!V1086</f>
        <v>0</v>
      </c>
      <c r="W1094" s="1487">
        <f>'НЗ 2-экз'!W1086</f>
        <v>0</v>
      </c>
      <c r="X1094" s="1487">
        <f>'НЗ 2-экз'!X1086</f>
        <v>0</v>
      </c>
      <c r="Y1094" s="1487">
        <f>'НЗ 2-экз'!Y1086</f>
        <v>0</v>
      </c>
      <c r="Z1094" s="1487">
        <f>'НЗ 2-экз'!Z1086</f>
        <v>0</v>
      </c>
      <c r="AA1094" s="1487">
        <f>'НЗ 2-экз'!AA1086</f>
        <v>0</v>
      </c>
      <c r="AB1094" s="1487">
        <f>'НЗ 2-экз'!AB1086</f>
        <v>0</v>
      </c>
      <c r="AC1094" s="1487">
        <f>'НЗ 2-экз'!AC1086</f>
        <v>0</v>
      </c>
      <c r="AD1094" s="1487">
        <f>'НЗ 2-экз'!AD1086</f>
        <v>0</v>
      </c>
      <c r="AE1094" s="1488"/>
      <c r="AF1094" s="1488"/>
      <c r="AG1094" s="1488">
        <f t="shared" si="393"/>
        <v>0</v>
      </c>
      <c r="AH1094" s="1488">
        <f t="shared" si="396"/>
        <v>0</v>
      </c>
      <c r="AI1094" s="1488">
        <f t="shared" si="394"/>
        <v>0</v>
      </c>
      <c r="AJ1094" s="1488">
        <f t="shared" si="397"/>
        <v>0</v>
      </c>
      <c r="AK1094" s="1488">
        <f t="shared" si="398"/>
        <v>0</v>
      </c>
      <c r="AL1094" s="1488">
        <f t="shared" si="395"/>
        <v>0</v>
      </c>
      <c r="AM1094" s="1839"/>
    </row>
    <row r="1095" spans="1:39" ht="11.25" hidden="1" customHeight="1" x14ac:dyDescent="0.2">
      <c r="A1095" s="1425">
        <v>267</v>
      </c>
      <c r="B1095" s="1051">
        <v>112</v>
      </c>
      <c r="C1095" s="11"/>
      <c r="D1095" s="58"/>
      <c r="E1095" s="1487">
        <f>'НЗ 2-экз'!E1087</f>
        <v>0</v>
      </c>
      <c r="F1095" s="1487">
        <f>'НЗ 2-экз'!F1087</f>
        <v>0</v>
      </c>
      <c r="G1095" s="1487">
        <f>'НЗ 2-экз'!G1087</f>
        <v>0</v>
      </c>
      <c r="H1095" s="1487">
        <f>'НЗ 2-экз'!H1087</f>
        <v>0</v>
      </c>
      <c r="I1095" s="1487">
        <f>'НЗ 2-экз'!I1087</f>
        <v>0</v>
      </c>
      <c r="J1095" s="1487">
        <f>'НЗ 2-экз'!J1087</f>
        <v>0</v>
      </c>
      <c r="K1095" s="1487">
        <f>'НЗ 2-экз'!K1087</f>
        <v>0</v>
      </c>
      <c r="L1095" s="1487">
        <f>'НЗ 2-экз'!L1087</f>
        <v>0</v>
      </c>
      <c r="M1095" s="1487">
        <f>'НЗ 2-экз'!M1087</f>
        <v>0</v>
      </c>
      <c r="N1095" s="1487">
        <f>'НЗ 2-экз'!N1087</f>
        <v>0</v>
      </c>
      <c r="O1095" s="1487">
        <f>'НЗ 2-экз'!O1087</f>
        <v>0</v>
      </c>
      <c r="P1095" s="1487">
        <f>'НЗ 2-экз'!P1087</f>
        <v>0</v>
      </c>
      <c r="Q1095" s="1487">
        <f>'НЗ 2-экз'!Q1087</f>
        <v>0</v>
      </c>
      <c r="R1095" s="1487">
        <f>'НЗ 2-экз'!R1087</f>
        <v>0</v>
      </c>
      <c r="S1095" s="1487">
        <f>'НЗ 2-экз'!S1087</f>
        <v>0</v>
      </c>
      <c r="T1095" s="1487">
        <f>'НЗ 2-экз'!T1087</f>
        <v>0</v>
      </c>
      <c r="U1095" s="1487">
        <f>'НЗ 2-экз'!U1087</f>
        <v>0</v>
      </c>
      <c r="V1095" s="1487">
        <f>'НЗ 2-экз'!V1087</f>
        <v>0</v>
      </c>
      <c r="W1095" s="1487">
        <f>'НЗ 2-экз'!W1087</f>
        <v>0</v>
      </c>
      <c r="X1095" s="1487">
        <f>'НЗ 2-экз'!X1087</f>
        <v>0</v>
      </c>
      <c r="Y1095" s="1487">
        <f>'НЗ 2-экз'!Y1087</f>
        <v>0</v>
      </c>
      <c r="Z1095" s="1487">
        <f>'НЗ 2-экз'!Z1087</f>
        <v>0</v>
      </c>
      <c r="AA1095" s="1487">
        <f>'НЗ 2-экз'!AA1087</f>
        <v>0</v>
      </c>
      <c r="AB1095" s="1487">
        <f>'НЗ 2-экз'!AB1087</f>
        <v>0</v>
      </c>
      <c r="AC1095" s="1487">
        <f>'НЗ 2-экз'!AC1087</f>
        <v>0</v>
      </c>
      <c r="AD1095" s="1487">
        <f>'НЗ 2-экз'!AD1087</f>
        <v>0</v>
      </c>
      <c r="AE1095" s="1488"/>
      <c r="AF1095" s="1488"/>
      <c r="AG1095" s="1488">
        <f t="shared" si="393"/>
        <v>0</v>
      </c>
      <c r="AH1095" s="1488">
        <f t="shared" si="396"/>
        <v>0</v>
      </c>
      <c r="AI1095" s="1488">
        <f t="shared" si="394"/>
        <v>0</v>
      </c>
      <c r="AJ1095" s="1488">
        <f t="shared" si="397"/>
        <v>0</v>
      </c>
      <c r="AK1095" s="1488">
        <f t="shared" si="398"/>
        <v>0</v>
      </c>
      <c r="AL1095" s="1488">
        <f t="shared" si="395"/>
        <v>0</v>
      </c>
      <c r="AM1095" s="1839"/>
    </row>
    <row r="1096" spans="1:39" ht="11.25" hidden="1" customHeight="1" x14ac:dyDescent="0.2">
      <c r="A1096" s="1429">
        <v>291</v>
      </c>
      <c r="B1096" s="1147">
        <v>851</v>
      </c>
      <c r="C1096" s="15"/>
      <c r="D1096" s="58"/>
      <c r="E1096" s="1487">
        <f>'НЗ 2-экз'!E1088</f>
        <v>0</v>
      </c>
      <c r="F1096" s="1487">
        <f>'НЗ 2-экз'!F1088</f>
        <v>0</v>
      </c>
      <c r="G1096" s="1487">
        <f>'НЗ 2-экз'!G1088</f>
        <v>0</v>
      </c>
      <c r="H1096" s="1487">
        <f>'НЗ 2-экз'!H1088</f>
        <v>0</v>
      </c>
      <c r="I1096" s="1487">
        <f>'НЗ 2-экз'!I1088</f>
        <v>0</v>
      </c>
      <c r="J1096" s="1487">
        <f>'НЗ 2-экз'!J1088</f>
        <v>0</v>
      </c>
      <c r="K1096" s="1487">
        <f>'НЗ 2-экз'!K1088</f>
        <v>0</v>
      </c>
      <c r="L1096" s="1487">
        <f>'НЗ 2-экз'!L1088</f>
        <v>0</v>
      </c>
      <c r="M1096" s="1487">
        <f>'НЗ 2-экз'!M1088</f>
        <v>0</v>
      </c>
      <c r="N1096" s="1487">
        <f>'НЗ 2-экз'!N1088</f>
        <v>0</v>
      </c>
      <c r="O1096" s="1487">
        <f>'НЗ 2-экз'!O1088</f>
        <v>0</v>
      </c>
      <c r="P1096" s="1487">
        <f>'НЗ 2-экз'!P1088</f>
        <v>0</v>
      </c>
      <c r="Q1096" s="1487">
        <f>'НЗ 2-экз'!Q1088</f>
        <v>0</v>
      </c>
      <c r="R1096" s="1487">
        <f>'НЗ 2-экз'!R1088</f>
        <v>0</v>
      </c>
      <c r="S1096" s="1487">
        <f>'НЗ 2-экз'!S1088</f>
        <v>0</v>
      </c>
      <c r="T1096" s="1487">
        <f>'НЗ 2-экз'!T1088</f>
        <v>0</v>
      </c>
      <c r="U1096" s="1487">
        <f>'НЗ 2-экз'!U1088</f>
        <v>0</v>
      </c>
      <c r="V1096" s="1487">
        <f>'НЗ 2-экз'!V1088</f>
        <v>0</v>
      </c>
      <c r="W1096" s="1487">
        <f>'НЗ 2-экз'!W1088</f>
        <v>0</v>
      </c>
      <c r="X1096" s="1487">
        <f>'НЗ 2-экз'!X1088</f>
        <v>0</v>
      </c>
      <c r="Y1096" s="1487">
        <f>'НЗ 2-экз'!Y1088</f>
        <v>0</v>
      </c>
      <c r="Z1096" s="1487">
        <f>'НЗ 2-экз'!Z1088</f>
        <v>30000</v>
      </c>
      <c r="AA1096" s="1487">
        <f>'НЗ 2-экз'!AA1088</f>
        <v>0</v>
      </c>
      <c r="AB1096" s="1487">
        <f>'НЗ 2-экз'!AB1088</f>
        <v>0</v>
      </c>
      <c r="AC1096" s="1487">
        <f>'НЗ 2-экз'!AC1088</f>
        <v>0</v>
      </c>
      <c r="AD1096" s="1487">
        <f>'НЗ 2-экз'!AD1088</f>
        <v>0</v>
      </c>
      <c r="AE1096" s="1488"/>
      <c r="AF1096" s="1488"/>
      <c r="AG1096" s="1488">
        <f t="shared" si="393"/>
        <v>0</v>
      </c>
      <c r="AH1096" s="1488">
        <f t="shared" si="396"/>
        <v>30000</v>
      </c>
      <c r="AI1096" s="1488">
        <f t="shared" si="394"/>
        <v>0</v>
      </c>
      <c r="AJ1096" s="1488">
        <f t="shared" si="397"/>
        <v>0</v>
      </c>
      <c r="AK1096" s="1488">
        <f t="shared" si="398"/>
        <v>30000</v>
      </c>
      <c r="AL1096" s="1488">
        <f t="shared" si="395"/>
        <v>30000</v>
      </c>
      <c r="AM1096" s="1839"/>
    </row>
    <row r="1097" spans="1:39" ht="11.25" hidden="1" customHeight="1" x14ac:dyDescent="0.2">
      <c r="A1097" s="1429">
        <v>291</v>
      </c>
      <c r="B1097" s="1147">
        <v>851</v>
      </c>
      <c r="C1097" s="15"/>
      <c r="D1097" s="58"/>
      <c r="E1097" s="1487">
        <f>'НЗ 2-экз'!E1089</f>
        <v>0</v>
      </c>
      <c r="F1097" s="1487">
        <f>'НЗ 2-экз'!F1089</f>
        <v>0</v>
      </c>
      <c r="G1097" s="1487">
        <f>'НЗ 2-экз'!G1089</f>
        <v>0</v>
      </c>
      <c r="H1097" s="1487">
        <f>'НЗ 2-экз'!H1089</f>
        <v>0</v>
      </c>
      <c r="I1097" s="1487">
        <f>'НЗ 2-экз'!I1089</f>
        <v>0</v>
      </c>
      <c r="J1097" s="1487">
        <f>'НЗ 2-экз'!J1089</f>
        <v>0</v>
      </c>
      <c r="K1097" s="1487">
        <f>'НЗ 2-экз'!K1089</f>
        <v>0</v>
      </c>
      <c r="L1097" s="1487">
        <f>'НЗ 2-экз'!L1089</f>
        <v>0</v>
      </c>
      <c r="M1097" s="1487">
        <f>'НЗ 2-экз'!M1089</f>
        <v>0</v>
      </c>
      <c r="N1097" s="1487">
        <f>'НЗ 2-экз'!N1089</f>
        <v>0</v>
      </c>
      <c r="O1097" s="1487">
        <f>'НЗ 2-экз'!O1089</f>
        <v>0</v>
      </c>
      <c r="P1097" s="1487">
        <f>'НЗ 2-экз'!P1089</f>
        <v>0</v>
      </c>
      <c r="Q1097" s="1487">
        <f>'НЗ 2-экз'!Q1089</f>
        <v>0</v>
      </c>
      <c r="R1097" s="1487">
        <f>'НЗ 2-экз'!R1089</f>
        <v>0</v>
      </c>
      <c r="S1097" s="1487">
        <f>'НЗ 2-экз'!S1089</f>
        <v>0</v>
      </c>
      <c r="T1097" s="1487">
        <f>'НЗ 2-экз'!T1089</f>
        <v>0</v>
      </c>
      <c r="U1097" s="1487">
        <f>'НЗ 2-экз'!U1089</f>
        <v>0</v>
      </c>
      <c r="V1097" s="1487">
        <f>'НЗ 2-экз'!V1089</f>
        <v>0</v>
      </c>
      <c r="W1097" s="1487">
        <f>'НЗ 2-экз'!W1089</f>
        <v>0</v>
      </c>
      <c r="X1097" s="1487">
        <f>'НЗ 2-экз'!X1089</f>
        <v>0</v>
      </c>
      <c r="Y1097" s="1487">
        <f>'НЗ 2-экз'!Y1089</f>
        <v>0</v>
      </c>
      <c r="Z1097" s="1487">
        <f>'НЗ 2-экз'!Z1089</f>
        <v>160000</v>
      </c>
      <c r="AA1097" s="1487">
        <f>'НЗ 2-экз'!AA1089</f>
        <v>0</v>
      </c>
      <c r="AB1097" s="1487">
        <f>'НЗ 2-экз'!AB1089</f>
        <v>0</v>
      </c>
      <c r="AC1097" s="1487">
        <f>'НЗ 2-экз'!AC1089</f>
        <v>0</v>
      </c>
      <c r="AD1097" s="1487">
        <f>'НЗ 2-экз'!AD1089</f>
        <v>0</v>
      </c>
      <c r="AE1097" s="1488"/>
      <c r="AF1097" s="1488"/>
      <c r="AG1097" s="1488">
        <f t="shared" si="393"/>
        <v>0</v>
      </c>
      <c r="AH1097" s="1488">
        <f t="shared" si="396"/>
        <v>160000</v>
      </c>
      <c r="AI1097" s="1488">
        <f t="shared" si="394"/>
        <v>0</v>
      </c>
      <c r="AJ1097" s="1488">
        <f t="shared" si="397"/>
        <v>0</v>
      </c>
      <c r="AK1097" s="1488">
        <f t="shared" si="398"/>
        <v>160000</v>
      </c>
      <c r="AL1097" s="1488">
        <f t="shared" si="395"/>
        <v>160000</v>
      </c>
      <c r="AM1097" s="1839"/>
    </row>
    <row r="1098" spans="1:39" ht="11.25" hidden="1" customHeight="1" x14ac:dyDescent="0.2">
      <c r="A1098" s="1429">
        <v>291</v>
      </c>
      <c r="B1098" s="1049">
        <v>852</v>
      </c>
      <c r="C1098" s="15"/>
      <c r="D1098" s="58"/>
      <c r="E1098" s="1487">
        <f>'НЗ 2-экз'!E1090</f>
        <v>0</v>
      </c>
      <c r="F1098" s="1487">
        <f>'НЗ 2-экз'!F1090</f>
        <v>0</v>
      </c>
      <c r="G1098" s="1487">
        <f>'НЗ 2-экз'!G1090</f>
        <v>0</v>
      </c>
      <c r="H1098" s="1487">
        <f>'НЗ 2-экз'!H1090</f>
        <v>0</v>
      </c>
      <c r="I1098" s="1487">
        <f>'НЗ 2-экз'!I1090</f>
        <v>0</v>
      </c>
      <c r="J1098" s="1487">
        <f>'НЗ 2-экз'!J1090</f>
        <v>0</v>
      </c>
      <c r="K1098" s="1487">
        <f>'НЗ 2-экз'!K1090</f>
        <v>0</v>
      </c>
      <c r="L1098" s="1487">
        <f>'НЗ 2-экз'!L1090</f>
        <v>0</v>
      </c>
      <c r="M1098" s="1487">
        <f>'НЗ 2-экз'!M1090</f>
        <v>0</v>
      </c>
      <c r="N1098" s="1487">
        <f>'НЗ 2-экз'!N1090</f>
        <v>0</v>
      </c>
      <c r="O1098" s="1487">
        <f>'НЗ 2-экз'!O1090</f>
        <v>0</v>
      </c>
      <c r="P1098" s="1487">
        <f>'НЗ 2-экз'!P1090</f>
        <v>0</v>
      </c>
      <c r="Q1098" s="1487">
        <f>'НЗ 2-экз'!Q1090</f>
        <v>0</v>
      </c>
      <c r="R1098" s="1487">
        <f>'НЗ 2-экз'!R1090</f>
        <v>0</v>
      </c>
      <c r="S1098" s="1487">
        <f>'НЗ 2-экз'!S1090</f>
        <v>0</v>
      </c>
      <c r="T1098" s="1487">
        <f>'НЗ 2-экз'!T1090</f>
        <v>0</v>
      </c>
      <c r="U1098" s="1487">
        <f>'НЗ 2-экз'!U1090</f>
        <v>0</v>
      </c>
      <c r="V1098" s="1487">
        <f>'НЗ 2-экз'!V1090</f>
        <v>0</v>
      </c>
      <c r="W1098" s="1487">
        <f>'НЗ 2-экз'!W1090</f>
        <v>0</v>
      </c>
      <c r="X1098" s="1487">
        <f>'НЗ 2-экз'!X1090</f>
        <v>0</v>
      </c>
      <c r="Y1098" s="1487">
        <f>'НЗ 2-экз'!Y1090</f>
        <v>0</v>
      </c>
      <c r="Z1098" s="1487">
        <f>'НЗ 2-экз'!Z1090</f>
        <v>0</v>
      </c>
      <c r="AA1098" s="1487">
        <f>'НЗ 2-экз'!AA1090</f>
        <v>0</v>
      </c>
      <c r="AB1098" s="1487">
        <f>'НЗ 2-экз'!AB1090</f>
        <v>0</v>
      </c>
      <c r="AC1098" s="1487">
        <f>'НЗ 2-экз'!AC1090</f>
        <v>0</v>
      </c>
      <c r="AD1098" s="1487">
        <f>'НЗ 2-экз'!AD1090</f>
        <v>0</v>
      </c>
      <c r="AE1098" s="1488"/>
      <c r="AF1098" s="1488"/>
      <c r="AG1098" s="1488">
        <f t="shared" si="393"/>
        <v>0</v>
      </c>
      <c r="AH1098" s="1488">
        <f t="shared" si="396"/>
        <v>0</v>
      </c>
      <c r="AI1098" s="1488">
        <f t="shared" si="394"/>
        <v>0</v>
      </c>
      <c r="AJ1098" s="1488">
        <f t="shared" si="397"/>
        <v>0</v>
      </c>
      <c r="AK1098" s="1488">
        <f t="shared" si="398"/>
        <v>0</v>
      </c>
      <c r="AL1098" s="1488">
        <f t="shared" si="395"/>
        <v>0</v>
      </c>
      <c r="AM1098" s="1839"/>
    </row>
    <row r="1099" spans="1:39" ht="11.25" hidden="1" customHeight="1" x14ac:dyDescent="0.2">
      <c r="A1099" s="1429">
        <v>291</v>
      </c>
      <c r="B1099" s="1147">
        <v>853</v>
      </c>
      <c r="C1099" s="15"/>
      <c r="D1099" s="58"/>
      <c r="E1099" s="1487">
        <f>'НЗ 2-экз'!E1091</f>
        <v>0</v>
      </c>
      <c r="F1099" s="1487">
        <f>'НЗ 2-экз'!F1091</f>
        <v>0</v>
      </c>
      <c r="G1099" s="1487">
        <f>'НЗ 2-экз'!G1091</f>
        <v>0</v>
      </c>
      <c r="H1099" s="1487">
        <f>'НЗ 2-экз'!H1091</f>
        <v>0</v>
      </c>
      <c r="I1099" s="1487">
        <f>'НЗ 2-экз'!I1091</f>
        <v>0</v>
      </c>
      <c r="J1099" s="1487">
        <f>'НЗ 2-экз'!J1091</f>
        <v>0</v>
      </c>
      <c r="K1099" s="1487">
        <f>'НЗ 2-экз'!K1091</f>
        <v>0</v>
      </c>
      <c r="L1099" s="1487">
        <f>'НЗ 2-экз'!L1091</f>
        <v>0</v>
      </c>
      <c r="M1099" s="1487">
        <f>'НЗ 2-экз'!M1091</f>
        <v>0</v>
      </c>
      <c r="N1099" s="1487">
        <f>'НЗ 2-экз'!N1091</f>
        <v>0</v>
      </c>
      <c r="O1099" s="1487">
        <f>'НЗ 2-экз'!O1091</f>
        <v>0</v>
      </c>
      <c r="P1099" s="1487">
        <f>'НЗ 2-экз'!P1091</f>
        <v>0</v>
      </c>
      <c r="Q1099" s="1487">
        <f>'НЗ 2-экз'!Q1091</f>
        <v>0</v>
      </c>
      <c r="R1099" s="1487">
        <f>'НЗ 2-экз'!R1091</f>
        <v>0</v>
      </c>
      <c r="S1099" s="1487">
        <f>'НЗ 2-экз'!S1091</f>
        <v>0</v>
      </c>
      <c r="T1099" s="1487">
        <f>'НЗ 2-экз'!T1091</f>
        <v>0</v>
      </c>
      <c r="U1099" s="1487">
        <f>'НЗ 2-экз'!U1091</f>
        <v>0</v>
      </c>
      <c r="V1099" s="1487">
        <f>'НЗ 2-экз'!V1091</f>
        <v>0</v>
      </c>
      <c r="W1099" s="1487">
        <f>'НЗ 2-экз'!W1091</f>
        <v>0</v>
      </c>
      <c r="X1099" s="1487">
        <f>'НЗ 2-экз'!X1091</f>
        <v>0</v>
      </c>
      <c r="Y1099" s="1487">
        <f>'НЗ 2-экз'!Y1091</f>
        <v>0</v>
      </c>
      <c r="Z1099" s="1487">
        <f>'НЗ 2-экз'!Z1091</f>
        <v>0</v>
      </c>
      <c r="AA1099" s="1487">
        <f>'НЗ 2-экз'!AA1091</f>
        <v>0</v>
      </c>
      <c r="AB1099" s="1487">
        <f>'НЗ 2-экз'!AB1091</f>
        <v>0</v>
      </c>
      <c r="AC1099" s="1487">
        <f>'НЗ 2-экз'!AC1091</f>
        <v>0</v>
      </c>
      <c r="AD1099" s="1487">
        <f>'НЗ 2-экз'!AD1091</f>
        <v>0</v>
      </c>
      <c r="AE1099" s="1488"/>
      <c r="AF1099" s="1488"/>
      <c r="AG1099" s="1488">
        <f t="shared" si="393"/>
        <v>0</v>
      </c>
      <c r="AH1099" s="1488">
        <f t="shared" si="396"/>
        <v>0</v>
      </c>
      <c r="AI1099" s="1488">
        <f t="shared" si="394"/>
        <v>0</v>
      </c>
      <c r="AJ1099" s="1488">
        <f t="shared" si="397"/>
        <v>0</v>
      </c>
      <c r="AK1099" s="1488">
        <f t="shared" si="398"/>
        <v>0</v>
      </c>
      <c r="AL1099" s="1488">
        <f t="shared" si="395"/>
        <v>0</v>
      </c>
      <c r="AM1099" s="1839"/>
    </row>
    <row r="1100" spans="1:39" ht="11.25" hidden="1" customHeight="1" x14ac:dyDescent="0.2">
      <c r="A1100" s="1429">
        <v>292</v>
      </c>
      <c r="B1100" s="1049">
        <v>853</v>
      </c>
      <c r="C1100" s="15"/>
      <c r="D1100" s="58"/>
      <c r="E1100" s="1487">
        <f>'НЗ 2-экз'!E1092</f>
        <v>0</v>
      </c>
      <c r="F1100" s="1487">
        <f>'НЗ 2-экз'!F1092</f>
        <v>0</v>
      </c>
      <c r="G1100" s="1487">
        <f>'НЗ 2-экз'!G1092</f>
        <v>0</v>
      </c>
      <c r="H1100" s="1487">
        <f>'НЗ 2-экз'!H1092</f>
        <v>0</v>
      </c>
      <c r="I1100" s="1487">
        <f>'НЗ 2-экз'!I1092</f>
        <v>0</v>
      </c>
      <c r="J1100" s="1487">
        <f>'НЗ 2-экз'!J1092</f>
        <v>0</v>
      </c>
      <c r="K1100" s="1487">
        <f>'НЗ 2-экз'!K1092</f>
        <v>0</v>
      </c>
      <c r="L1100" s="1487">
        <f>'НЗ 2-экз'!L1092</f>
        <v>0</v>
      </c>
      <c r="M1100" s="1487">
        <f>'НЗ 2-экз'!M1092</f>
        <v>0</v>
      </c>
      <c r="N1100" s="1487">
        <f>'НЗ 2-экз'!N1092</f>
        <v>0</v>
      </c>
      <c r="O1100" s="1487">
        <f>'НЗ 2-экз'!O1092</f>
        <v>0</v>
      </c>
      <c r="P1100" s="1487">
        <f>'НЗ 2-экз'!P1092</f>
        <v>0</v>
      </c>
      <c r="Q1100" s="1487">
        <f>'НЗ 2-экз'!Q1092</f>
        <v>0</v>
      </c>
      <c r="R1100" s="1487">
        <f>'НЗ 2-экз'!R1092</f>
        <v>0</v>
      </c>
      <c r="S1100" s="1487">
        <f>'НЗ 2-экз'!S1092</f>
        <v>0</v>
      </c>
      <c r="T1100" s="1487">
        <f>'НЗ 2-экз'!T1092</f>
        <v>0</v>
      </c>
      <c r="U1100" s="1487">
        <f>'НЗ 2-экз'!U1092</f>
        <v>0</v>
      </c>
      <c r="V1100" s="1487">
        <f>'НЗ 2-экз'!V1092</f>
        <v>0</v>
      </c>
      <c r="W1100" s="1487">
        <f>'НЗ 2-экз'!W1092</f>
        <v>0</v>
      </c>
      <c r="X1100" s="1487">
        <f>'НЗ 2-экз'!X1092</f>
        <v>0</v>
      </c>
      <c r="Y1100" s="1487">
        <f>'НЗ 2-экз'!Y1092</f>
        <v>0</v>
      </c>
      <c r="Z1100" s="1487">
        <f>'НЗ 2-экз'!Z1092</f>
        <v>0</v>
      </c>
      <c r="AA1100" s="1487">
        <f>'НЗ 2-экз'!AA1092</f>
        <v>0</v>
      </c>
      <c r="AB1100" s="1487">
        <f>'НЗ 2-экз'!AB1092</f>
        <v>0</v>
      </c>
      <c r="AC1100" s="1487">
        <f>'НЗ 2-экз'!AC1092</f>
        <v>0</v>
      </c>
      <c r="AD1100" s="1487">
        <f>'НЗ 2-экз'!AD1092</f>
        <v>0</v>
      </c>
      <c r="AE1100" s="1488"/>
      <c r="AF1100" s="1488"/>
      <c r="AG1100" s="1488">
        <f t="shared" si="393"/>
        <v>0</v>
      </c>
      <c r="AH1100" s="1488">
        <f t="shared" si="396"/>
        <v>0</v>
      </c>
      <c r="AI1100" s="1488">
        <f t="shared" si="394"/>
        <v>0</v>
      </c>
      <c r="AJ1100" s="1488">
        <f t="shared" si="397"/>
        <v>0</v>
      </c>
      <c r="AK1100" s="1488">
        <f t="shared" si="398"/>
        <v>0</v>
      </c>
      <c r="AL1100" s="1488">
        <f t="shared" si="395"/>
        <v>0</v>
      </c>
      <c r="AM1100" s="1839"/>
    </row>
    <row r="1101" spans="1:39" ht="11.25" hidden="1" customHeight="1" x14ac:dyDescent="0.2">
      <c r="A1101" s="1429">
        <v>293</v>
      </c>
      <c r="B1101" s="1049">
        <v>851</v>
      </c>
      <c r="C1101" s="15"/>
      <c r="D1101" s="58"/>
      <c r="E1101" s="1487">
        <f>'НЗ 2-экз'!E1093</f>
        <v>0</v>
      </c>
      <c r="F1101" s="1487">
        <f>'НЗ 2-экз'!F1093</f>
        <v>0</v>
      </c>
      <c r="G1101" s="1487">
        <f>'НЗ 2-экз'!G1093</f>
        <v>0</v>
      </c>
      <c r="H1101" s="1487">
        <f>'НЗ 2-экз'!H1093</f>
        <v>0</v>
      </c>
      <c r="I1101" s="1487">
        <f>'НЗ 2-экз'!I1093</f>
        <v>0</v>
      </c>
      <c r="J1101" s="1487">
        <f>'НЗ 2-экз'!J1093</f>
        <v>0</v>
      </c>
      <c r="K1101" s="1487">
        <f>'НЗ 2-экз'!K1093</f>
        <v>0</v>
      </c>
      <c r="L1101" s="1487">
        <f>'НЗ 2-экз'!L1093</f>
        <v>0</v>
      </c>
      <c r="M1101" s="1487">
        <f>'НЗ 2-экз'!M1093</f>
        <v>0</v>
      </c>
      <c r="N1101" s="1487">
        <f>'НЗ 2-экз'!N1093</f>
        <v>0</v>
      </c>
      <c r="O1101" s="1487">
        <f>'НЗ 2-экз'!O1093</f>
        <v>0</v>
      </c>
      <c r="P1101" s="1487">
        <f>'НЗ 2-экз'!P1093</f>
        <v>0</v>
      </c>
      <c r="Q1101" s="1487">
        <f>'НЗ 2-экз'!Q1093</f>
        <v>0</v>
      </c>
      <c r="R1101" s="1487">
        <f>'НЗ 2-экз'!R1093</f>
        <v>0</v>
      </c>
      <c r="S1101" s="1487">
        <f>'НЗ 2-экз'!S1093</f>
        <v>0</v>
      </c>
      <c r="T1101" s="1487">
        <f>'НЗ 2-экз'!T1093</f>
        <v>0</v>
      </c>
      <c r="U1101" s="1487">
        <f>'НЗ 2-экз'!U1093</f>
        <v>0</v>
      </c>
      <c r="V1101" s="1487">
        <f>'НЗ 2-экз'!V1093</f>
        <v>0</v>
      </c>
      <c r="W1101" s="1487">
        <f>'НЗ 2-экз'!W1093</f>
        <v>0</v>
      </c>
      <c r="X1101" s="1487">
        <f>'НЗ 2-экз'!X1093</f>
        <v>0</v>
      </c>
      <c r="Y1101" s="1487">
        <f>'НЗ 2-экз'!Y1093</f>
        <v>0</v>
      </c>
      <c r="Z1101" s="1487">
        <f>'НЗ 2-экз'!Z1093</f>
        <v>0</v>
      </c>
      <c r="AA1101" s="1487">
        <f>'НЗ 2-экз'!AA1093</f>
        <v>0</v>
      </c>
      <c r="AB1101" s="1487">
        <f>'НЗ 2-экз'!AB1093</f>
        <v>0</v>
      </c>
      <c r="AC1101" s="1487">
        <f>'НЗ 2-экз'!AC1093</f>
        <v>0</v>
      </c>
      <c r="AD1101" s="1487">
        <f>'НЗ 2-экз'!AD1093</f>
        <v>0</v>
      </c>
      <c r="AE1101" s="1488"/>
      <c r="AF1101" s="1488"/>
      <c r="AG1101" s="1488">
        <f t="shared" si="393"/>
        <v>0</v>
      </c>
      <c r="AH1101" s="1488">
        <f t="shared" si="396"/>
        <v>0</v>
      </c>
      <c r="AI1101" s="1488">
        <f t="shared" si="394"/>
        <v>0</v>
      </c>
      <c r="AJ1101" s="1488">
        <f t="shared" si="397"/>
        <v>0</v>
      </c>
      <c r="AK1101" s="1488">
        <f t="shared" si="398"/>
        <v>0</v>
      </c>
      <c r="AL1101" s="1488">
        <f t="shared" si="395"/>
        <v>0</v>
      </c>
      <c r="AM1101" s="1839"/>
    </row>
    <row r="1102" spans="1:39" ht="11.25" hidden="1" customHeight="1" x14ac:dyDescent="0.2">
      <c r="A1102" s="1429">
        <v>293</v>
      </c>
      <c r="B1102" s="1049">
        <v>853</v>
      </c>
      <c r="C1102" s="15"/>
      <c r="D1102" s="58"/>
      <c r="E1102" s="1487">
        <f>'НЗ 2-экз'!E1094</f>
        <v>0</v>
      </c>
      <c r="F1102" s="1487">
        <f>'НЗ 2-экз'!F1094</f>
        <v>0</v>
      </c>
      <c r="G1102" s="1487">
        <f>'НЗ 2-экз'!G1094</f>
        <v>0</v>
      </c>
      <c r="H1102" s="1487">
        <f>'НЗ 2-экз'!H1094</f>
        <v>0</v>
      </c>
      <c r="I1102" s="1487">
        <f>'НЗ 2-экз'!I1094</f>
        <v>0</v>
      </c>
      <c r="J1102" s="1487">
        <f>'НЗ 2-экз'!J1094</f>
        <v>0</v>
      </c>
      <c r="K1102" s="1487">
        <f>'НЗ 2-экз'!K1094</f>
        <v>0</v>
      </c>
      <c r="L1102" s="1487">
        <f>'НЗ 2-экз'!L1094</f>
        <v>0</v>
      </c>
      <c r="M1102" s="1487">
        <f>'НЗ 2-экз'!M1094</f>
        <v>0</v>
      </c>
      <c r="N1102" s="1487">
        <f>'НЗ 2-экз'!N1094</f>
        <v>0</v>
      </c>
      <c r="O1102" s="1487">
        <f>'НЗ 2-экз'!O1094</f>
        <v>0</v>
      </c>
      <c r="P1102" s="1487">
        <f>'НЗ 2-экз'!P1094</f>
        <v>0</v>
      </c>
      <c r="Q1102" s="1487">
        <f>'НЗ 2-экз'!Q1094</f>
        <v>0</v>
      </c>
      <c r="R1102" s="1487">
        <f>'НЗ 2-экз'!R1094</f>
        <v>0</v>
      </c>
      <c r="S1102" s="1487">
        <f>'НЗ 2-экз'!S1094</f>
        <v>0</v>
      </c>
      <c r="T1102" s="1487">
        <f>'НЗ 2-экз'!T1094</f>
        <v>0</v>
      </c>
      <c r="U1102" s="1487">
        <f>'НЗ 2-экз'!U1094</f>
        <v>0</v>
      </c>
      <c r="V1102" s="1487">
        <f>'НЗ 2-экз'!V1094</f>
        <v>0</v>
      </c>
      <c r="W1102" s="1487">
        <f>'НЗ 2-экз'!W1094</f>
        <v>0</v>
      </c>
      <c r="X1102" s="1487">
        <f>'НЗ 2-экз'!X1094</f>
        <v>0</v>
      </c>
      <c r="Y1102" s="1487">
        <f>'НЗ 2-экз'!Y1094</f>
        <v>0</v>
      </c>
      <c r="Z1102" s="1487">
        <f>'НЗ 2-экз'!Z1094</f>
        <v>0</v>
      </c>
      <c r="AA1102" s="1487">
        <f>'НЗ 2-экз'!AA1094</f>
        <v>0</v>
      </c>
      <c r="AB1102" s="1487">
        <f>'НЗ 2-экз'!AB1094</f>
        <v>0</v>
      </c>
      <c r="AC1102" s="1487">
        <f>'НЗ 2-экз'!AC1094</f>
        <v>0</v>
      </c>
      <c r="AD1102" s="1487">
        <f>'НЗ 2-экз'!AD1094</f>
        <v>0</v>
      </c>
      <c r="AE1102" s="1488"/>
      <c r="AF1102" s="1488"/>
      <c r="AG1102" s="1488">
        <f t="shared" si="393"/>
        <v>0</v>
      </c>
      <c r="AH1102" s="1488">
        <f t="shared" si="396"/>
        <v>0</v>
      </c>
      <c r="AI1102" s="1488">
        <f t="shared" si="394"/>
        <v>0</v>
      </c>
      <c r="AJ1102" s="1488">
        <f t="shared" si="397"/>
        <v>0</v>
      </c>
      <c r="AK1102" s="1488">
        <f t="shared" si="398"/>
        <v>0</v>
      </c>
      <c r="AL1102" s="1488">
        <f t="shared" si="395"/>
        <v>0</v>
      </c>
      <c r="AM1102" s="1839"/>
    </row>
    <row r="1103" spans="1:39" ht="11.25" hidden="1" customHeight="1" x14ac:dyDescent="0.2">
      <c r="A1103" s="1429">
        <v>296</v>
      </c>
      <c r="B1103" s="1049">
        <v>244</v>
      </c>
      <c r="C1103" s="15"/>
      <c r="D1103" s="58"/>
      <c r="E1103" s="1487">
        <f>'НЗ 2-экз'!E1095</f>
        <v>0</v>
      </c>
      <c r="F1103" s="1487">
        <f>'НЗ 2-экз'!F1095</f>
        <v>0</v>
      </c>
      <c r="G1103" s="1487">
        <f>'НЗ 2-экз'!G1095</f>
        <v>0</v>
      </c>
      <c r="H1103" s="1487">
        <f>'НЗ 2-экз'!H1095</f>
        <v>0</v>
      </c>
      <c r="I1103" s="1487">
        <f>'НЗ 2-экз'!I1095</f>
        <v>0</v>
      </c>
      <c r="J1103" s="1487">
        <f>'НЗ 2-экз'!J1095</f>
        <v>0</v>
      </c>
      <c r="K1103" s="1487">
        <f>'НЗ 2-экз'!K1095</f>
        <v>0</v>
      </c>
      <c r="L1103" s="1487">
        <f>'НЗ 2-экз'!L1095</f>
        <v>0</v>
      </c>
      <c r="M1103" s="1487">
        <f>'НЗ 2-экз'!M1095</f>
        <v>0</v>
      </c>
      <c r="N1103" s="1487">
        <f>'НЗ 2-экз'!N1095</f>
        <v>0</v>
      </c>
      <c r="O1103" s="1487">
        <f>'НЗ 2-экз'!O1095</f>
        <v>0</v>
      </c>
      <c r="P1103" s="1487">
        <f>'НЗ 2-экз'!P1095</f>
        <v>0</v>
      </c>
      <c r="Q1103" s="1487">
        <f>'НЗ 2-экз'!Q1095</f>
        <v>0</v>
      </c>
      <c r="R1103" s="1487">
        <f>'НЗ 2-экз'!R1095</f>
        <v>0</v>
      </c>
      <c r="S1103" s="1487">
        <f>'НЗ 2-экз'!S1095</f>
        <v>0</v>
      </c>
      <c r="T1103" s="1487">
        <f>'НЗ 2-экз'!T1095</f>
        <v>0</v>
      </c>
      <c r="U1103" s="1487">
        <f>'НЗ 2-экз'!U1095</f>
        <v>0</v>
      </c>
      <c r="V1103" s="1487">
        <f>'НЗ 2-экз'!V1095</f>
        <v>0</v>
      </c>
      <c r="W1103" s="1487">
        <f>'НЗ 2-экз'!W1095</f>
        <v>0</v>
      </c>
      <c r="X1103" s="1487">
        <f>'НЗ 2-экз'!X1095</f>
        <v>0</v>
      </c>
      <c r="Y1103" s="1487">
        <f>'НЗ 2-экз'!Y1095</f>
        <v>0</v>
      </c>
      <c r="Z1103" s="1487">
        <f>'НЗ 2-экз'!Z1095</f>
        <v>0</v>
      </c>
      <c r="AA1103" s="1487">
        <f>'НЗ 2-экз'!AA1095</f>
        <v>0</v>
      </c>
      <c r="AB1103" s="1487">
        <f>'НЗ 2-экз'!AB1095</f>
        <v>0</v>
      </c>
      <c r="AC1103" s="1487">
        <f>'НЗ 2-экз'!AC1095</f>
        <v>0</v>
      </c>
      <c r="AD1103" s="1487">
        <f>'НЗ 2-экз'!AD1095</f>
        <v>0</v>
      </c>
      <c r="AE1103" s="1488"/>
      <c r="AF1103" s="1488"/>
      <c r="AG1103" s="1488">
        <f t="shared" si="393"/>
        <v>0</v>
      </c>
      <c r="AH1103" s="1488">
        <f t="shared" si="396"/>
        <v>0</v>
      </c>
      <c r="AI1103" s="1488">
        <f t="shared" si="394"/>
        <v>0</v>
      </c>
      <c r="AJ1103" s="1488">
        <f t="shared" si="397"/>
        <v>0</v>
      </c>
      <c r="AK1103" s="1488">
        <f t="shared" si="398"/>
        <v>0</v>
      </c>
      <c r="AL1103" s="1488">
        <f t="shared" si="395"/>
        <v>0</v>
      </c>
      <c r="AM1103" s="1839"/>
    </row>
    <row r="1104" spans="1:39" ht="11.25" hidden="1" customHeight="1" x14ac:dyDescent="0.2">
      <c r="A1104" s="1429">
        <v>296</v>
      </c>
      <c r="B1104" s="1049">
        <v>340</v>
      </c>
      <c r="C1104" s="15"/>
      <c r="D1104" s="58"/>
      <c r="E1104" s="1487">
        <f>'НЗ 2-экз'!E1096</f>
        <v>0</v>
      </c>
      <c r="F1104" s="1487">
        <f>'НЗ 2-экз'!F1096</f>
        <v>0</v>
      </c>
      <c r="G1104" s="1487">
        <f>'НЗ 2-экз'!G1096</f>
        <v>0</v>
      </c>
      <c r="H1104" s="1487">
        <f>'НЗ 2-экз'!H1096</f>
        <v>0</v>
      </c>
      <c r="I1104" s="1487">
        <f>'НЗ 2-экз'!I1096</f>
        <v>0</v>
      </c>
      <c r="J1104" s="1487">
        <f>'НЗ 2-экз'!J1096</f>
        <v>0</v>
      </c>
      <c r="K1104" s="1487">
        <f>'НЗ 2-экз'!K1096</f>
        <v>0</v>
      </c>
      <c r="L1104" s="1487">
        <f>'НЗ 2-экз'!L1096</f>
        <v>0</v>
      </c>
      <c r="M1104" s="1487">
        <f>'НЗ 2-экз'!M1096</f>
        <v>0</v>
      </c>
      <c r="N1104" s="1487">
        <f>'НЗ 2-экз'!N1096</f>
        <v>0</v>
      </c>
      <c r="O1104" s="1487">
        <f>'НЗ 2-экз'!O1096</f>
        <v>0</v>
      </c>
      <c r="P1104" s="1487">
        <f>'НЗ 2-экз'!P1096</f>
        <v>0</v>
      </c>
      <c r="Q1104" s="1487">
        <f>'НЗ 2-экз'!Q1096</f>
        <v>0</v>
      </c>
      <c r="R1104" s="1487">
        <f>'НЗ 2-экз'!R1096</f>
        <v>0</v>
      </c>
      <c r="S1104" s="1487">
        <f>'НЗ 2-экз'!S1096</f>
        <v>0</v>
      </c>
      <c r="T1104" s="1487">
        <f>'НЗ 2-экз'!T1096</f>
        <v>0</v>
      </c>
      <c r="U1104" s="1487">
        <f>'НЗ 2-экз'!U1096</f>
        <v>0</v>
      </c>
      <c r="V1104" s="1487">
        <f>'НЗ 2-экз'!V1096</f>
        <v>0</v>
      </c>
      <c r="W1104" s="1487">
        <f>'НЗ 2-экз'!W1096</f>
        <v>0</v>
      </c>
      <c r="X1104" s="1487">
        <f>'НЗ 2-экз'!X1096</f>
        <v>0</v>
      </c>
      <c r="Y1104" s="1487">
        <f>'НЗ 2-экз'!Y1096</f>
        <v>0</v>
      </c>
      <c r="Z1104" s="1487">
        <f>'НЗ 2-экз'!Z1096</f>
        <v>0</v>
      </c>
      <c r="AA1104" s="1487">
        <f>'НЗ 2-экз'!AA1096</f>
        <v>0</v>
      </c>
      <c r="AB1104" s="1487">
        <f>'НЗ 2-экз'!AB1096</f>
        <v>0</v>
      </c>
      <c r="AC1104" s="1487">
        <f>'НЗ 2-экз'!AC1096</f>
        <v>0</v>
      </c>
      <c r="AD1104" s="1487">
        <f>'НЗ 2-экз'!AD1096</f>
        <v>0</v>
      </c>
      <c r="AE1104" s="1488"/>
      <c r="AF1104" s="1488"/>
      <c r="AG1104" s="1488">
        <f t="shared" si="393"/>
        <v>0</v>
      </c>
      <c r="AH1104" s="1488">
        <f t="shared" si="396"/>
        <v>0</v>
      </c>
      <c r="AI1104" s="1488">
        <f t="shared" si="394"/>
        <v>0</v>
      </c>
      <c r="AJ1104" s="1488">
        <f t="shared" si="397"/>
        <v>0</v>
      </c>
      <c r="AK1104" s="1488">
        <f t="shared" si="398"/>
        <v>0</v>
      </c>
      <c r="AL1104" s="1488">
        <f t="shared" si="395"/>
        <v>0</v>
      </c>
      <c r="AM1104" s="1839"/>
    </row>
    <row r="1105" spans="1:39" ht="11.25" hidden="1" customHeight="1" x14ac:dyDescent="0.2">
      <c r="A1105" s="1429">
        <v>296</v>
      </c>
      <c r="B1105" s="1049">
        <v>360</v>
      </c>
      <c r="C1105" s="15"/>
      <c r="D1105" s="58"/>
      <c r="E1105" s="1487">
        <f>'НЗ 2-экз'!E1097</f>
        <v>0</v>
      </c>
      <c r="F1105" s="1487">
        <f>'НЗ 2-экз'!F1097</f>
        <v>0</v>
      </c>
      <c r="G1105" s="1487">
        <f>'НЗ 2-экз'!G1097</f>
        <v>0</v>
      </c>
      <c r="H1105" s="1487">
        <f>'НЗ 2-экз'!H1097</f>
        <v>0</v>
      </c>
      <c r="I1105" s="1487">
        <f>'НЗ 2-экз'!I1097</f>
        <v>0</v>
      </c>
      <c r="J1105" s="1487">
        <f>'НЗ 2-экз'!J1097</f>
        <v>0</v>
      </c>
      <c r="K1105" s="1487">
        <f>'НЗ 2-экз'!K1097</f>
        <v>0</v>
      </c>
      <c r="L1105" s="1487">
        <f>'НЗ 2-экз'!L1097</f>
        <v>0</v>
      </c>
      <c r="M1105" s="1487">
        <f>'НЗ 2-экз'!M1097</f>
        <v>0</v>
      </c>
      <c r="N1105" s="1487">
        <f>'НЗ 2-экз'!N1097</f>
        <v>0</v>
      </c>
      <c r="O1105" s="1487">
        <f>'НЗ 2-экз'!O1097</f>
        <v>0</v>
      </c>
      <c r="P1105" s="1487">
        <f>'НЗ 2-экз'!P1097</f>
        <v>0</v>
      </c>
      <c r="Q1105" s="1487">
        <f>'НЗ 2-экз'!Q1097</f>
        <v>0</v>
      </c>
      <c r="R1105" s="1487">
        <f>'НЗ 2-экз'!R1097</f>
        <v>0</v>
      </c>
      <c r="S1105" s="1487">
        <f>'НЗ 2-экз'!S1097</f>
        <v>0</v>
      </c>
      <c r="T1105" s="1487">
        <f>'НЗ 2-экз'!T1097</f>
        <v>0</v>
      </c>
      <c r="U1105" s="1487">
        <f>'НЗ 2-экз'!U1097</f>
        <v>0</v>
      </c>
      <c r="V1105" s="1487">
        <f>'НЗ 2-экз'!V1097</f>
        <v>0</v>
      </c>
      <c r="W1105" s="1487">
        <f>'НЗ 2-экз'!W1097</f>
        <v>0</v>
      </c>
      <c r="X1105" s="1487">
        <f>'НЗ 2-экз'!X1097</f>
        <v>0</v>
      </c>
      <c r="Y1105" s="1487">
        <f>'НЗ 2-экз'!Y1097</f>
        <v>0</v>
      </c>
      <c r="Z1105" s="1487">
        <f>'НЗ 2-экз'!Z1097</f>
        <v>0</v>
      </c>
      <c r="AA1105" s="1487">
        <f>'НЗ 2-экз'!AA1097</f>
        <v>0</v>
      </c>
      <c r="AB1105" s="1487">
        <f>'НЗ 2-экз'!AB1097</f>
        <v>0</v>
      </c>
      <c r="AC1105" s="1487">
        <f>'НЗ 2-экз'!AC1097</f>
        <v>0</v>
      </c>
      <c r="AD1105" s="1487">
        <f>'НЗ 2-экз'!AD1097</f>
        <v>0</v>
      </c>
      <c r="AE1105" s="1488"/>
      <c r="AF1105" s="1488"/>
      <c r="AG1105" s="1488">
        <f t="shared" si="393"/>
        <v>0</v>
      </c>
      <c r="AH1105" s="1488">
        <f t="shared" si="396"/>
        <v>0</v>
      </c>
      <c r="AI1105" s="1488">
        <f t="shared" si="394"/>
        <v>0</v>
      </c>
      <c r="AJ1105" s="1488">
        <f t="shared" si="397"/>
        <v>0</v>
      </c>
      <c r="AK1105" s="1488">
        <f t="shared" si="398"/>
        <v>0</v>
      </c>
      <c r="AL1105" s="1488">
        <f t="shared" si="395"/>
        <v>0</v>
      </c>
      <c r="AM1105" s="1839"/>
    </row>
    <row r="1106" spans="1:39" ht="11.25" hidden="1" customHeight="1" x14ac:dyDescent="0.2">
      <c r="A1106" s="1429">
        <v>296</v>
      </c>
      <c r="B1106" s="1049">
        <v>831</v>
      </c>
      <c r="C1106" s="15"/>
      <c r="D1106" s="58"/>
      <c r="E1106" s="1487">
        <f>'НЗ 2-экз'!E1098</f>
        <v>0</v>
      </c>
      <c r="F1106" s="1487">
        <f>'НЗ 2-экз'!F1098</f>
        <v>0</v>
      </c>
      <c r="G1106" s="1487">
        <f>'НЗ 2-экз'!G1098</f>
        <v>0</v>
      </c>
      <c r="H1106" s="1487">
        <f>'НЗ 2-экз'!H1098</f>
        <v>0</v>
      </c>
      <c r="I1106" s="1487">
        <f>'НЗ 2-экз'!I1098</f>
        <v>0</v>
      </c>
      <c r="J1106" s="1487">
        <f>'НЗ 2-экз'!J1098</f>
        <v>0</v>
      </c>
      <c r="K1106" s="1487">
        <f>'НЗ 2-экз'!K1098</f>
        <v>0</v>
      </c>
      <c r="L1106" s="1487">
        <f>'НЗ 2-экз'!L1098</f>
        <v>0</v>
      </c>
      <c r="M1106" s="1487">
        <f>'НЗ 2-экз'!M1098</f>
        <v>0</v>
      </c>
      <c r="N1106" s="1487">
        <f>'НЗ 2-экз'!N1098</f>
        <v>0</v>
      </c>
      <c r="O1106" s="1487">
        <f>'НЗ 2-экз'!O1098</f>
        <v>0</v>
      </c>
      <c r="P1106" s="1487">
        <f>'НЗ 2-экз'!P1098</f>
        <v>0</v>
      </c>
      <c r="Q1106" s="1487">
        <f>'НЗ 2-экз'!Q1098</f>
        <v>0</v>
      </c>
      <c r="R1106" s="1487">
        <f>'НЗ 2-экз'!R1098</f>
        <v>0</v>
      </c>
      <c r="S1106" s="1487">
        <f>'НЗ 2-экз'!S1098</f>
        <v>0</v>
      </c>
      <c r="T1106" s="1487">
        <f>'НЗ 2-экз'!T1098</f>
        <v>0</v>
      </c>
      <c r="U1106" s="1487">
        <f>'НЗ 2-экз'!U1098</f>
        <v>0</v>
      </c>
      <c r="V1106" s="1487">
        <f>'НЗ 2-экз'!V1098</f>
        <v>0</v>
      </c>
      <c r="W1106" s="1487">
        <f>'НЗ 2-экз'!W1098</f>
        <v>0</v>
      </c>
      <c r="X1106" s="1487">
        <f>'НЗ 2-экз'!X1098</f>
        <v>0</v>
      </c>
      <c r="Y1106" s="1487">
        <f>'НЗ 2-экз'!Y1098</f>
        <v>0</v>
      </c>
      <c r="Z1106" s="1487">
        <f>'НЗ 2-экз'!Z1098</f>
        <v>0</v>
      </c>
      <c r="AA1106" s="1487">
        <f>'НЗ 2-экз'!AA1098</f>
        <v>0</v>
      </c>
      <c r="AB1106" s="1487">
        <f>'НЗ 2-экз'!AB1098</f>
        <v>0</v>
      </c>
      <c r="AC1106" s="1487">
        <f>'НЗ 2-экз'!AC1098</f>
        <v>0</v>
      </c>
      <c r="AD1106" s="1487">
        <f>'НЗ 2-экз'!AD1098</f>
        <v>0</v>
      </c>
      <c r="AE1106" s="1488"/>
      <c r="AF1106" s="1488"/>
      <c r="AG1106" s="1488">
        <f t="shared" si="393"/>
        <v>0</v>
      </c>
      <c r="AH1106" s="1488">
        <f t="shared" si="396"/>
        <v>0</v>
      </c>
      <c r="AI1106" s="1488">
        <f t="shared" si="394"/>
        <v>0</v>
      </c>
      <c r="AJ1106" s="1488">
        <f t="shared" si="397"/>
        <v>0</v>
      </c>
      <c r="AK1106" s="1488">
        <f t="shared" si="398"/>
        <v>0</v>
      </c>
      <c r="AL1106" s="1488">
        <f t="shared" si="395"/>
        <v>0</v>
      </c>
      <c r="AM1106" s="1839"/>
    </row>
    <row r="1107" spans="1:39" ht="11.25" hidden="1" customHeight="1" x14ac:dyDescent="0.2">
      <c r="A1107" s="1429">
        <v>296</v>
      </c>
      <c r="B1107" s="1049">
        <v>853</v>
      </c>
      <c r="C1107" s="15"/>
      <c r="D1107" s="58"/>
      <c r="E1107" s="1487">
        <f>'НЗ 2-экз'!E1099</f>
        <v>0</v>
      </c>
      <c r="F1107" s="1487">
        <f>'НЗ 2-экз'!F1099</f>
        <v>0</v>
      </c>
      <c r="G1107" s="1487">
        <f>'НЗ 2-экз'!G1099</f>
        <v>0</v>
      </c>
      <c r="H1107" s="1487">
        <f>'НЗ 2-экз'!H1099</f>
        <v>0</v>
      </c>
      <c r="I1107" s="1487">
        <f>'НЗ 2-экз'!I1099</f>
        <v>0</v>
      </c>
      <c r="J1107" s="1487">
        <f>'НЗ 2-экз'!J1099</f>
        <v>0</v>
      </c>
      <c r="K1107" s="1487">
        <f>'НЗ 2-экз'!K1099</f>
        <v>0</v>
      </c>
      <c r="L1107" s="1487">
        <f>'НЗ 2-экз'!L1099</f>
        <v>0</v>
      </c>
      <c r="M1107" s="1487">
        <f>'НЗ 2-экз'!M1099</f>
        <v>0</v>
      </c>
      <c r="N1107" s="1487">
        <f>'НЗ 2-экз'!N1099</f>
        <v>0</v>
      </c>
      <c r="O1107" s="1487">
        <f>'НЗ 2-экз'!O1099</f>
        <v>0</v>
      </c>
      <c r="P1107" s="1487">
        <f>'НЗ 2-экз'!P1099</f>
        <v>0</v>
      </c>
      <c r="Q1107" s="1487">
        <f>'НЗ 2-экз'!Q1099</f>
        <v>0</v>
      </c>
      <c r="R1107" s="1487">
        <f>'НЗ 2-экз'!R1099</f>
        <v>0</v>
      </c>
      <c r="S1107" s="1487">
        <f>'НЗ 2-экз'!S1099</f>
        <v>0</v>
      </c>
      <c r="T1107" s="1487">
        <f>'НЗ 2-экз'!T1099</f>
        <v>0</v>
      </c>
      <c r="U1107" s="1487">
        <f>'НЗ 2-экз'!U1099</f>
        <v>0</v>
      </c>
      <c r="V1107" s="1487">
        <f>'НЗ 2-экз'!V1099</f>
        <v>0</v>
      </c>
      <c r="W1107" s="1487">
        <f>'НЗ 2-экз'!W1099</f>
        <v>0</v>
      </c>
      <c r="X1107" s="1487">
        <f>'НЗ 2-экз'!X1099</f>
        <v>0</v>
      </c>
      <c r="Y1107" s="1487">
        <f>'НЗ 2-экз'!Y1099</f>
        <v>0</v>
      </c>
      <c r="Z1107" s="1487">
        <f>'НЗ 2-экз'!Z1099</f>
        <v>0</v>
      </c>
      <c r="AA1107" s="1487">
        <f>'НЗ 2-экз'!AA1099</f>
        <v>0</v>
      </c>
      <c r="AB1107" s="1487">
        <f>'НЗ 2-экз'!AB1099</f>
        <v>0</v>
      </c>
      <c r="AC1107" s="1487">
        <f>'НЗ 2-экз'!AC1099</f>
        <v>0</v>
      </c>
      <c r="AD1107" s="1487">
        <f>'НЗ 2-экз'!AD1099</f>
        <v>0</v>
      </c>
      <c r="AE1107" s="1488"/>
      <c r="AF1107" s="1488"/>
      <c r="AG1107" s="1488">
        <f t="shared" si="393"/>
        <v>0</v>
      </c>
      <c r="AH1107" s="1488">
        <f t="shared" si="396"/>
        <v>0</v>
      </c>
      <c r="AI1107" s="1488">
        <f t="shared" si="394"/>
        <v>0</v>
      </c>
      <c r="AJ1107" s="1488">
        <f t="shared" si="397"/>
        <v>0</v>
      </c>
      <c r="AK1107" s="1488">
        <f t="shared" si="398"/>
        <v>0</v>
      </c>
      <c r="AL1107" s="1488">
        <f t="shared" si="395"/>
        <v>0</v>
      </c>
      <c r="AM1107" s="1839"/>
    </row>
    <row r="1108" spans="1:39" ht="11.25" hidden="1" customHeight="1" x14ac:dyDescent="0.2">
      <c r="A1108" s="1425">
        <v>310</v>
      </c>
      <c r="B1108" s="1057">
        <v>244</v>
      </c>
      <c r="C1108" s="11"/>
      <c r="D1108" s="58"/>
      <c r="E1108" s="1487">
        <f>'НЗ 2-экз'!E1100</f>
        <v>0</v>
      </c>
      <c r="F1108" s="1487">
        <f>'НЗ 2-экз'!F1100</f>
        <v>0</v>
      </c>
      <c r="G1108" s="1487">
        <f>'НЗ 2-экз'!G1100</f>
        <v>0</v>
      </c>
      <c r="H1108" s="1487">
        <f>'НЗ 2-экз'!H1100</f>
        <v>0</v>
      </c>
      <c r="I1108" s="1487">
        <f>'НЗ 2-экз'!I1100</f>
        <v>0</v>
      </c>
      <c r="J1108" s="1487">
        <f>'НЗ 2-экз'!J1100</f>
        <v>0</v>
      </c>
      <c r="K1108" s="1487">
        <f>'НЗ 2-экз'!K1100</f>
        <v>0</v>
      </c>
      <c r="L1108" s="1487">
        <f>'НЗ 2-экз'!L1100</f>
        <v>0</v>
      </c>
      <c r="M1108" s="1487">
        <f>'НЗ 2-экз'!M1100</f>
        <v>0</v>
      </c>
      <c r="N1108" s="1487">
        <f>'НЗ 2-экз'!N1100</f>
        <v>0</v>
      </c>
      <c r="O1108" s="1487">
        <f>'НЗ 2-экз'!O1100</f>
        <v>0</v>
      </c>
      <c r="P1108" s="1487">
        <f>'НЗ 2-экз'!P1100</f>
        <v>0</v>
      </c>
      <c r="Q1108" s="1487">
        <f>'НЗ 2-экз'!Q1100</f>
        <v>0</v>
      </c>
      <c r="R1108" s="1487">
        <f>'НЗ 2-экз'!R1100</f>
        <v>0</v>
      </c>
      <c r="S1108" s="1487">
        <f>'НЗ 2-экз'!S1100</f>
        <v>0</v>
      </c>
      <c r="T1108" s="1487">
        <f>'НЗ 2-экз'!T1100</f>
        <v>0</v>
      </c>
      <c r="U1108" s="1487">
        <f>'НЗ 2-экз'!U1100</f>
        <v>0</v>
      </c>
      <c r="V1108" s="1487">
        <f>'НЗ 2-экз'!V1100</f>
        <v>0</v>
      </c>
      <c r="W1108" s="1487">
        <f>'НЗ 2-экз'!W1100</f>
        <v>0</v>
      </c>
      <c r="X1108" s="1487">
        <f>'НЗ 2-экз'!X1100</f>
        <v>0</v>
      </c>
      <c r="Y1108" s="1487">
        <f>'НЗ 2-экз'!Y1100</f>
        <v>0</v>
      </c>
      <c r="Z1108" s="1487">
        <f>'НЗ 2-экз'!Z1100</f>
        <v>0</v>
      </c>
      <c r="AA1108" s="1487">
        <f>'НЗ 2-экз'!AA1100</f>
        <v>0</v>
      </c>
      <c r="AB1108" s="1487">
        <f>'НЗ 2-экз'!AB1100</f>
        <v>0</v>
      </c>
      <c r="AC1108" s="1487">
        <f>'НЗ 2-экз'!AC1100</f>
        <v>0</v>
      </c>
      <c r="AD1108" s="1487">
        <f>'НЗ 2-экз'!AD1100</f>
        <v>0</v>
      </c>
      <c r="AE1108" s="1488"/>
      <c r="AF1108" s="1488"/>
      <c r="AG1108" s="1488">
        <f t="shared" si="393"/>
        <v>0</v>
      </c>
      <c r="AH1108" s="1488">
        <f t="shared" si="396"/>
        <v>0</v>
      </c>
      <c r="AI1108" s="1488">
        <f t="shared" si="394"/>
        <v>0</v>
      </c>
      <c r="AJ1108" s="1488">
        <f t="shared" si="397"/>
        <v>0</v>
      </c>
      <c r="AK1108" s="1488">
        <f t="shared" si="398"/>
        <v>0</v>
      </c>
      <c r="AL1108" s="1488">
        <f t="shared" si="395"/>
        <v>0</v>
      </c>
      <c r="AM1108" s="1839"/>
    </row>
    <row r="1109" spans="1:39" ht="11.25" hidden="1" customHeight="1" x14ac:dyDescent="0.2">
      <c r="A1109" s="1430">
        <v>320</v>
      </c>
      <c r="B1109" s="1045">
        <v>244</v>
      </c>
      <c r="C1109" s="11"/>
      <c r="D1109" s="58"/>
      <c r="E1109" s="1487">
        <f>'НЗ 2-экз'!E1101</f>
        <v>0</v>
      </c>
      <c r="F1109" s="1487">
        <f>'НЗ 2-экз'!F1101</f>
        <v>0</v>
      </c>
      <c r="G1109" s="1487">
        <f>'НЗ 2-экз'!G1101</f>
        <v>0</v>
      </c>
      <c r="H1109" s="1487">
        <f>'НЗ 2-экз'!H1101</f>
        <v>0</v>
      </c>
      <c r="I1109" s="1487">
        <f>'НЗ 2-экз'!I1101</f>
        <v>0</v>
      </c>
      <c r="J1109" s="1487">
        <f>'НЗ 2-экз'!J1101</f>
        <v>0</v>
      </c>
      <c r="K1109" s="1487">
        <f>'НЗ 2-экз'!K1101</f>
        <v>0</v>
      </c>
      <c r="L1109" s="1487">
        <f>'НЗ 2-экз'!L1101</f>
        <v>0</v>
      </c>
      <c r="M1109" s="1487">
        <f>'НЗ 2-экз'!M1101</f>
        <v>0</v>
      </c>
      <c r="N1109" s="1487">
        <f>'НЗ 2-экз'!N1101</f>
        <v>0</v>
      </c>
      <c r="O1109" s="1487">
        <f>'НЗ 2-экз'!O1101</f>
        <v>0</v>
      </c>
      <c r="P1109" s="1487">
        <f>'НЗ 2-экз'!P1101</f>
        <v>0</v>
      </c>
      <c r="Q1109" s="1487">
        <f>'НЗ 2-экз'!Q1101</f>
        <v>0</v>
      </c>
      <c r="R1109" s="1487">
        <f>'НЗ 2-экз'!R1101</f>
        <v>0</v>
      </c>
      <c r="S1109" s="1487">
        <f>'НЗ 2-экз'!S1101</f>
        <v>0</v>
      </c>
      <c r="T1109" s="1487">
        <f>'НЗ 2-экз'!T1101</f>
        <v>0</v>
      </c>
      <c r="U1109" s="1487">
        <f>'НЗ 2-экз'!U1101</f>
        <v>0</v>
      </c>
      <c r="V1109" s="1487">
        <f>'НЗ 2-экз'!V1101</f>
        <v>0</v>
      </c>
      <c r="W1109" s="1487">
        <f>'НЗ 2-экз'!W1101</f>
        <v>0</v>
      </c>
      <c r="X1109" s="1487">
        <f>'НЗ 2-экз'!X1101</f>
        <v>0</v>
      </c>
      <c r="Y1109" s="1487">
        <f>'НЗ 2-экз'!Y1101</f>
        <v>0</v>
      </c>
      <c r="Z1109" s="1487">
        <f>'НЗ 2-экз'!Z1101</f>
        <v>0</v>
      </c>
      <c r="AA1109" s="1487">
        <f>'НЗ 2-экз'!AA1101</f>
        <v>0</v>
      </c>
      <c r="AB1109" s="1487">
        <f>'НЗ 2-экз'!AB1101</f>
        <v>0</v>
      </c>
      <c r="AC1109" s="1487">
        <f>'НЗ 2-экз'!AC1101</f>
        <v>0</v>
      </c>
      <c r="AD1109" s="1487">
        <f>'НЗ 2-экз'!AD1101</f>
        <v>0</v>
      </c>
      <c r="AE1109" s="1488"/>
      <c r="AF1109" s="1488"/>
      <c r="AG1109" s="1488">
        <f t="shared" si="393"/>
        <v>0</v>
      </c>
      <c r="AH1109" s="1488">
        <f t="shared" si="396"/>
        <v>0</v>
      </c>
      <c r="AI1109" s="1488">
        <f t="shared" si="394"/>
        <v>0</v>
      </c>
      <c r="AJ1109" s="1488">
        <f t="shared" si="397"/>
        <v>0</v>
      </c>
      <c r="AK1109" s="1488">
        <f t="shared" si="398"/>
        <v>0</v>
      </c>
      <c r="AL1109" s="1488">
        <f t="shared" si="395"/>
        <v>0</v>
      </c>
      <c r="AM1109" s="1839"/>
    </row>
    <row r="1110" spans="1:39" ht="11.25" hidden="1" customHeight="1" x14ac:dyDescent="0.2">
      <c r="A1110" s="1425">
        <v>340</v>
      </c>
      <c r="B1110" s="1057">
        <v>244</v>
      </c>
      <c r="C1110" s="11"/>
      <c r="D1110" s="58"/>
      <c r="E1110" s="1487">
        <f>'НЗ 2-экз'!E1102</f>
        <v>0</v>
      </c>
      <c r="F1110" s="1487">
        <f>'НЗ 2-экз'!F1102</f>
        <v>0</v>
      </c>
      <c r="G1110" s="1487">
        <f>'НЗ 2-экз'!G1102</f>
        <v>0</v>
      </c>
      <c r="H1110" s="1487">
        <f>'НЗ 2-экз'!H1102</f>
        <v>0</v>
      </c>
      <c r="I1110" s="1487">
        <f>'НЗ 2-экз'!I1102</f>
        <v>0</v>
      </c>
      <c r="J1110" s="1487">
        <f>'НЗ 2-экз'!J1102</f>
        <v>0</v>
      </c>
      <c r="K1110" s="1487">
        <f>'НЗ 2-экз'!K1102</f>
        <v>0</v>
      </c>
      <c r="L1110" s="1487">
        <f>'НЗ 2-экз'!L1102</f>
        <v>0</v>
      </c>
      <c r="M1110" s="1487">
        <f>'НЗ 2-экз'!M1102</f>
        <v>0</v>
      </c>
      <c r="N1110" s="1487">
        <f>'НЗ 2-экз'!N1102</f>
        <v>0</v>
      </c>
      <c r="O1110" s="1487">
        <f>'НЗ 2-экз'!O1102</f>
        <v>0</v>
      </c>
      <c r="P1110" s="1487">
        <f>'НЗ 2-экз'!P1102</f>
        <v>0</v>
      </c>
      <c r="Q1110" s="1487">
        <f>'НЗ 2-экз'!Q1102</f>
        <v>0</v>
      </c>
      <c r="R1110" s="1487">
        <f>'НЗ 2-экз'!R1102</f>
        <v>0</v>
      </c>
      <c r="S1110" s="1487">
        <f>'НЗ 2-экз'!S1102</f>
        <v>0</v>
      </c>
      <c r="T1110" s="1487">
        <f>'НЗ 2-экз'!T1102</f>
        <v>0</v>
      </c>
      <c r="U1110" s="1487">
        <f>'НЗ 2-экз'!U1102</f>
        <v>0</v>
      </c>
      <c r="V1110" s="1487">
        <f>'НЗ 2-экз'!V1102</f>
        <v>0</v>
      </c>
      <c r="W1110" s="1487">
        <f>'НЗ 2-экз'!W1102</f>
        <v>0</v>
      </c>
      <c r="X1110" s="1487">
        <f>'НЗ 2-экз'!X1102</f>
        <v>0</v>
      </c>
      <c r="Y1110" s="1487">
        <f>'НЗ 2-экз'!Y1102</f>
        <v>0</v>
      </c>
      <c r="Z1110" s="1487">
        <f>'НЗ 2-экз'!Z1102</f>
        <v>0</v>
      </c>
      <c r="AA1110" s="1487">
        <f>'НЗ 2-экз'!AA1102</f>
        <v>0</v>
      </c>
      <c r="AB1110" s="1487">
        <f>'НЗ 2-экз'!AB1102</f>
        <v>0</v>
      </c>
      <c r="AC1110" s="1487">
        <f>'НЗ 2-экз'!AC1102</f>
        <v>0</v>
      </c>
      <c r="AD1110" s="1487">
        <f>'НЗ 2-экз'!AD1102</f>
        <v>0</v>
      </c>
      <c r="AE1110" s="1488"/>
      <c r="AF1110" s="1488"/>
      <c r="AG1110" s="1488">
        <f t="shared" si="393"/>
        <v>0</v>
      </c>
      <c r="AH1110" s="1488">
        <f t="shared" si="396"/>
        <v>0</v>
      </c>
      <c r="AI1110" s="1488">
        <f t="shared" si="394"/>
        <v>0</v>
      </c>
      <c r="AJ1110" s="1488">
        <f t="shared" si="397"/>
        <v>0</v>
      </c>
      <c r="AK1110" s="1488">
        <f t="shared" si="398"/>
        <v>0</v>
      </c>
      <c r="AL1110" s="1488">
        <f t="shared" si="395"/>
        <v>0</v>
      </c>
      <c r="AM1110" s="1839"/>
    </row>
    <row r="1111" spans="1:39" ht="11.25" hidden="1" customHeight="1" x14ac:dyDescent="0.2">
      <c r="A1111" s="1425">
        <v>341</v>
      </c>
      <c r="B1111" s="1057">
        <v>244</v>
      </c>
      <c r="C1111" s="11"/>
      <c r="D1111" s="58"/>
      <c r="E1111" s="1487">
        <f>'НЗ 2-экз'!E1103</f>
        <v>0</v>
      </c>
      <c r="F1111" s="1487">
        <f>'НЗ 2-экз'!F1103</f>
        <v>0</v>
      </c>
      <c r="G1111" s="1487">
        <f>'НЗ 2-экз'!G1103</f>
        <v>0</v>
      </c>
      <c r="H1111" s="1487">
        <f>'НЗ 2-экз'!H1103</f>
        <v>0</v>
      </c>
      <c r="I1111" s="1487">
        <f>'НЗ 2-экз'!I1103</f>
        <v>0</v>
      </c>
      <c r="J1111" s="1487">
        <f>'НЗ 2-экз'!J1103</f>
        <v>0</v>
      </c>
      <c r="K1111" s="1487">
        <f>'НЗ 2-экз'!K1103</f>
        <v>0</v>
      </c>
      <c r="L1111" s="1487">
        <f>'НЗ 2-экз'!L1103</f>
        <v>0</v>
      </c>
      <c r="M1111" s="1487">
        <f>'НЗ 2-экз'!M1103</f>
        <v>0</v>
      </c>
      <c r="N1111" s="1487">
        <f>'НЗ 2-экз'!N1103</f>
        <v>0</v>
      </c>
      <c r="O1111" s="1487">
        <f>'НЗ 2-экз'!O1103</f>
        <v>0</v>
      </c>
      <c r="P1111" s="1487">
        <f>'НЗ 2-экз'!P1103</f>
        <v>0</v>
      </c>
      <c r="Q1111" s="1487">
        <f>'НЗ 2-экз'!Q1103</f>
        <v>0</v>
      </c>
      <c r="R1111" s="1487">
        <f>'НЗ 2-экз'!R1103</f>
        <v>0</v>
      </c>
      <c r="S1111" s="1487">
        <f>'НЗ 2-экз'!S1103</f>
        <v>0</v>
      </c>
      <c r="T1111" s="1487">
        <f>'НЗ 2-экз'!T1103</f>
        <v>0</v>
      </c>
      <c r="U1111" s="1487">
        <f>'НЗ 2-экз'!U1103</f>
        <v>0</v>
      </c>
      <c r="V1111" s="1487">
        <f>'НЗ 2-экз'!V1103</f>
        <v>0</v>
      </c>
      <c r="W1111" s="1487">
        <f>'НЗ 2-экз'!W1103</f>
        <v>0</v>
      </c>
      <c r="X1111" s="1487">
        <f>'НЗ 2-экз'!X1103</f>
        <v>0</v>
      </c>
      <c r="Y1111" s="1487">
        <f>'НЗ 2-экз'!Y1103</f>
        <v>0</v>
      </c>
      <c r="Z1111" s="1487">
        <f>'НЗ 2-экз'!Z1103</f>
        <v>0</v>
      </c>
      <c r="AA1111" s="1487">
        <f>'НЗ 2-экз'!AA1103</f>
        <v>0</v>
      </c>
      <c r="AB1111" s="1487">
        <f>'НЗ 2-экз'!AB1103</f>
        <v>0</v>
      </c>
      <c r="AC1111" s="1487">
        <f>'НЗ 2-экз'!AC1103</f>
        <v>0</v>
      </c>
      <c r="AD1111" s="1487">
        <f>'НЗ 2-экз'!AD1103</f>
        <v>0</v>
      </c>
      <c r="AE1111" s="1488"/>
      <c r="AF1111" s="1488"/>
      <c r="AG1111" s="1488">
        <f t="shared" si="393"/>
        <v>0</v>
      </c>
      <c r="AH1111" s="1488">
        <f t="shared" si="396"/>
        <v>0</v>
      </c>
      <c r="AI1111" s="1488">
        <f t="shared" si="394"/>
        <v>0</v>
      </c>
      <c r="AJ1111" s="1488">
        <f t="shared" si="397"/>
        <v>0</v>
      </c>
      <c r="AK1111" s="1488">
        <f t="shared" si="398"/>
        <v>0</v>
      </c>
      <c r="AL1111" s="1488">
        <f t="shared" si="395"/>
        <v>0</v>
      </c>
      <c r="AM1111" s="1839"/>
    </row>
    <row r="1112" spans="1:39" ht="11.25" hidden="1" customHeight="1" x14ac:dyDescent="0.2">
      <c r="A1112" s="1425">
        <v>342</v>
      </c>
      <c r="B1112" s="1057">
        <v>244</v>
      </c>
      <c r="C1112" s="11"/>
      <c r="D1112" s="58"/>
      <c r="E1112" s="1487">
        <f>'НЗ 2-экз'!E1104</f>
        <v>0</v>
      </c>
      <c r="F1112" s="1487">
        <f>'НЗ 2-экз'!F1104</f>
        <v>0</v>
      </c>
      <c r="G1112" s="1487">
        <f>'НЗ 2-экз'!G1104</f>
        <v>0</v>
      </c>
      <c r="H1112" s="1487">
        <f>'НЗ 2-экз'!H1104</f>
        <v>0</v>
      </c>
      <c r="I1112" s="1487">
        <f>'НЗ 2-экз'!I1104</f>
        <v>0</v>
      </c>
      <c r="J1112" s="1487">
        <f>'НЗ 2-экз'!J1104</f>
        <v>0</v>
      </c>
      <c r="K1112" s="1487">
        <f>'НЗ 2-экз'!K1104</f>
        <v>0</v>
      </c>
      <c r="L1112" s="1487">
        <f>'НЗ 2-экз'!L1104</f>
        <v>0</v>
      </c>
      <c r="M1112" s="1487">
        <f>'НЗ 2-экз'!M1104</f>
        <v>0</v>
      </c>
      <c r="N1112" s="1487">
        <f>'НЗ 2-экз'!N1104</f>
        <v>0</v>
      </c>
      <c r="O1112" s="1487">
        <f>'НЗ 2-экз'!O1104</f>
        <v>0</v>
      </c>
      <c r="P1112" s="1487">
        <f>'НЗ 2-экз'!P1104</f>
        <v>0</v>
      </c>
      <c r="Q1112" s="1487">
        <f>'НЗ 2-экз'!Q1104</f>
        <v>0</v>
      </c>
      <c r="R1112" s="1487">
        <f>'НЗ 2-экз'!R1104</f>
        <v>0</v>
      </c>
      <c r="S1112" s="1487">
        <f>'НЗ 2-экз'!S1104</f>
        <v>0</v>
      </c>
      <c r="T1112" s="1487">
        <f>'НЗ 2-экз'!T1104</f>
        <v>0</v>
      </c>
      <c r="U1112" s="1487">
        <f>'НЗ 2-экз'!U1104</f>
        <v>0</v>
      </c>
      <c r="V1112" s="1487">
        <f>'НЗ 2-экз'!V1104</f>
        <v>0</v>
      </c>
      <c r="W1112" s="1487">
        <f>'НЗ 2-экз'!W1104</f>
        <v>0</v>
      </c>
      <c r="X1112" s="1487">
        <f>'НЗ 2-экз'!X1104</f>
        <v>0</v>
      </c>
      <c r="Y1112" s="1487">
        <f>'НЗ 2-экз'!Y1104</f>
        <v>0</v>
      </c>
      <c r="Z1112" s="1487">
        <f>'НЗ 2-экз'!Z1104</f>
        <v>0</v>
      </c>
      <c r="AA1112" s="1487">
        <f>'НЗ 2-экз'!AA1104</f>
        <v>0</v>
      </c>
      <c r="AB1112" s="1487">
        <f>'НЗ 2-экз'!AB1104</f>
        <v>0</v>
      </c>
      <c r="AC1112" s="1487">
        <f>'НЗ 2-экз'!AC1104</f>
        <v>0</v>
      </c>
      <c r="AD1112" s="1487">
        <f>'НЗ 2-экз'!AD1104</f>
        <v>0</v>
      </c>
      <c r="AE1112" s="1488"/>
      <c r="AF1112" s="1488"/>
      <c r="AG1112" s="1488">
        <f t="shared" si="393"/>
        <v>0</v>
      </c>
      <c r="AH1112" s="1488">
        <f t="shared" si="396"/>
        <v>0</v>
      </c>
      <c r="AI1112" s="1488">
        <f t="shared" si="394"/>
        <v>0</v>
      </c>
      <c r="AJ1112" s="1488">
        <f t="shared" si="397"/>
        <v>0</v>
      </c>
      <c r="AK1112" s="1488">
        <f t="shared" si="398"/>
        <v>0</v>
      </c>
      <c r="AL1112" s="1488">
        <f t="shared" si="395"/>
        <v>0</v>
      </c>
      <c r="AM1112" s="1839"/>
    </row>
    <row r="1113" spans="1:39" ht="11.25" hidden="1" customHeight="1" x14ac:dyDescent="0.2">
      <c r="A1113" s="1425">
        <v>343</v>
      </c>
      <c r="B1113" s="1057">
        <v>244</v>
      </c>
      <c r="C1113" s="11"/>
      <c r="D1113" s="58"/>
      <c r="E1113" s="1487">
        <f>'НЗ 2-экз'!E1105</f>
        <v>0</v>
      </c>
      <c r="F1113" s="1487">
        <f>'НЗ 2-экз'!F1105</f>
        <v>0</v>
      </c>
      <c r="G1113" s="1487">
        <f>'НЗ 2-экз'!G1105</f>
        <v>0</v>
      </c>
      <c r="H1113" s="1487">
        <f>'НЗ 2-экз'!H1105</f>
        <v>0</v>
      </c>
      <c r="I1113" s="1487">
        <f>'НЗ 2-экз'!I1105</f>
        <v>0</v>
      </c>
      <c r="J1113" s="1487">
        <f>'НЗ 2-экз'!J1105</f>
        <v>0</v>
      </c>
      <c r="K1113" s="1487">
        <f>'НЗ 2-экз'!K1105</f>
        <v>0</v>
      </c>
      <c r="L1113" s="1487">
        <f>'НЗ 2-экз'!L1105</f>
        <v>0</v>
      </c>
      <c r="M1113" s="1487">
        <f>'НЗ 2-экз'!M1105</f>
        <v>0</v>
      </c>
      <c r="N1113" s="1487">
        <f>'НЗ 2-экз'!N1105</f>
        <v>0</v>
      </c>
      <c r="O1113" s="1487">
        <f>'НЗ 2-экз'!O1105</f>
        <v>0</v>
      </c>
      <c r="P1113" s="1487">
        <f>'НЗ 2-экз'!P1105</f>
        <v>0</v>
      </c>
      <c r="Q1113" s="1487">
        <f>'НЗ 2-экз'!Q1105</f>
        <v>0</v>
      </c>
      <c r="R1113" s="1487">
        <f>'НЗ 2-экз'!R1105</f>
        <v>0</v>
      </c>
      <c r="S1113" s="1487">
        <f>'НЗ 2-экз'!S1105</f>
        <v>0</v>
      </c>
      <c r="T1113" s="1487">
        <f>'НЗ 2-экз'!T1105</f>
        <v>0</v>
      </c>
      <c r="U1113" s="1487">
        <f>'НЗ 2-экз'!U1105</f>
        <v>0</v>
      </c>
      <c r="V1113" s="1487">
        <f>'НЗ 2-экз'!V1105</f>
        <v>0</v>
      </c>
      <c r="W1113" s="1487">
        <f>'НЗ 2-экз'!W1105</f>
        <v>0</v>
      </c>
      <c r="X1113" s="1487">
        <f>'НЗ 2-экз'!X1105</f>
        <v>0</v>
      </c>
      <c r="Y1113" s="1487">
        <f>'НЗ 2-экз'!Y1105</f>
        <v>0</v>
      </c>
      <c r="Z1113" s="1487">
        <f>'НЗ 2-экз'!Z1105</f>
        <v>0</v>
      </c>
      <c r="AA1113" s="1487">
        <f>'НЗ 2-экз'!AA1105</f>
        <v>0</v>
      </c>
      <c r="AB1113" s="1487">
        <f>'НЗ 2-экз'!AB1105</f>
        <v>0</v>
      </c>
      <c r="AC1113" s="1487">
        <f>'НЗ 2-экз'!AC1105</f>
        <v>0</v>
      </c>
      <c r="AD1113" s="1487">
        <f>'НЗ 2-экз'!AD1105</f>
        <v>0</v>
      </c>
      <c r="AE1113" s="1488"/>
      <c r="AF1113" s="1488"/>
      <c r="AG1113" s="1488">
        <f t="shared" si="393"/>
        <v>0</v>
      </c>
      <c r="AH1113" s="1488">
        <f t="shared" si="396"/>
        <v>0</v>
      </c>
      <c r="AI1113" s="1488">
        <f t="shared" si="394"/>
        <v>0</v>
      </c>
      <c r="AJ1113" s="1488">
        <f t="shared" si="397"/>
        <v>0</v>
      </c>
      <c r="AK1113" s="1488">
        <f t="shared" si="398"/>
        <v>0</v>
      </c>
      <c r="AL1113" s="1488">
        <f t="shared" si="395"/>
        <v>0</v>
      </c>
      <c r="AM1113" s="1839"/>
    </row>
    <row r="1114" spans="1:39" ht="11.25" hidden="1" customHeight="1" x14ac:dyDescent="0.2">
      <c r="A1114" s="1425">
        <v>344</v>
      </c>
      <c r="B1114" s="1057">
        <v>244</v>
      </c>
      <c r="C1114" s="11"/>
      <c r="D1114" s="58"/>
      <c r="E1114" s="1487">
        <f>'НЗ 2-экз'!E1106</f>
        <v>0</v>
      </c>
      <c r="F1114" s="1487">
        <f>'НЗ 2-экз'!F1106</f>
        <v>0</v>
      </c>
      <c r="G1114" s="1487">
        <f>'НЗ 2-экз'!G1106</f>
        <v>0</v>
      </c>
      <c r="H1114" s="1487">
        <f>'НЗ 2-экз'!H1106</f>
        <v>0</v>
      </c>
      <c r="I1114" s="1487">
        <f>'НЗ 2-экз'!I1106</f>
        <v>0</v>
      </c>
      <c r="J1114" s="1487">
        <f>'НЗ 2-экз'!J1106</f>
        <v>0</v>
      </c>
      <c r="K1114" s="1487">
        <f>'НЗ 2-экз'!K1106</f>
        <v>0</v>
      </c>
      <c r="L1114" s="1487">
        <f>'НЗ 2-экз'!L1106</f>
        <v>0</v>
      </c>
      <c r="M1114" s="1487">
        <f>'НЗ 2-экз'!M1106</f>
        <v>0</v>
      </c>
      <c r="N1114" s="1487">
        <f>'НЗ 2-экз'!N1106</f>
        <v>0</v>
      </c>
      <c r="O1114" s="1487">
        <f>'НЗ 2-экз'!O1106</f>
        <v>0</v>
      </c>
      <c r="P1114" s="1487">
        <f>'НЗ 2-экз'!P1106</f>
        <v>0</v>
      </c>
      <c r="Q1114" s="1487">
        <f>'НЗ 2-экз'!Q1106</f>
        <v>0</v>
      </c>
      <c r="R1114" s="1487">
        <f>'НЗ 2-экз'!R1106</f>
        <v>0</v>
      </c>
      <c r="S1114" s="1487">
        <f>'НЗ 2-экз'!S1106</f>
        <v>0</v>
      </c>
      <c r="T1114" s="1487">
        <f>'НЗ 2-экз'!T1106</f>
        <v>0</v>
      </c>
      <c r="U1114" s="1487">
        <f>'НЗ 2-экз'!U1106</f>
        <v>0</v>
      </c>
      <c r="V1114" s="1487">
        <f>'НЗ 2-экз'!V1106</f>
        <v>0</v>
      </c>
      <c r="W1114" s="1487">
        <f>'НЗ 2-экз'!W1106</f>
        <v>0</v>
      </c>
      <c r="X1114" s="1487">
        <f>'НЗ 2-экз'!X1106</f>
        <v>0</v>
      </c>
      <c r="Y1114" s="1487">
        <f>'НЗ 2-экз'!Y1106</f>
        <v>0</v>
      </c>
      <c r="Z1114" s="1487">
        <f>'НЗ 2-экз'!Z1106</f>
        <v>0</v>
      </c>
      <c r="AA1114" s="1487">
        <f>'НЗ 2-экз'!AA1106</f>
        <v>0</v>
      </c>
      <c r="AB1114" s="1487">
        <f>'НЗ 2-экз'!AB1106</f>
        <v>0</v>
      </c>
      <c r="AC1114" s="1487">
        <f>'НЗ 2-экз'!AC1106</f>
        <v>0</v>
      </c>
      <c r="AD1114" s="1487">
        <f>'НЗ 2-экз'!AD1106</f>
        <v>0</v>
      </c>
      <c r="AE1114" s="1488"/>
      <c r="AF1114" s="1488"/>
      <c r="AG1114" s="1488">
        <f t="shared" si="393"/>
        <v>0</v>
      </c>
      <c r="AH1114" s="1488">
        <f t="shared" si="396"/>
        <v>0</v>
      </c>
      <c r="AI1114" s="1488">
        <f t="shared" si="394"/>
        <v>0</v>
      </c>
      <c r="AJ1114" s="1488">
        <f t="shared" si="397"/>
        <v>0</v>
      </c>
      <c r="AK1114" s="1488">
        <f t="shared" si="398"/>
        <v>0</v>
      </c>
      <c r="AL1114" s="1488">
        <f t="shared" si="395"/>
        <v>0</v>
      </c>
      <c r="AM1114" s="1839"/>
    </row>
    <row r="1115" spans="1:39" ht="11.25" hidden="1" customHeight="1" x14ac:dyDescent="0.2">
      <c r="A1115" s="1425">
        <v>345</v>
      </c>
      <c r="B1115" s="1057">
        <v>244</v>
      </c>
      <c r="C1115" s="11"/>
      <c r="D1115" s="58"/>
      <c r="E1115" s="1487">
        <f>'НЗ 2-экз'!E1107</f>
        <v>0</v>
      </c>
      <c r="F1115" s="1487">
        <f>'НЗ 2-экз'!F1107</f>
        <v>0</v>
      </c>
      <c r="G1115" s="1487">
        <f>'НЗ 2-экз'!G1107</f>
        <v>0</v>
      </c>
      <c r="H1115" s="1487">
        <f>'НЗ 2-экз'!H1107</f>
        <v>0</v>
      </c>
      <c r="I1115" s="1487">
        <f>'НЗ 2-экз'!I1107</f>
        <v>0</v>
      </c>
      <c r="J1115" s="1487">
        <f>'НЗ 2-экз'!J1107</f>
        <v>0</v>
      </c>
      <c r="K1115" s="1487">
        <f>'НЗ 2-экз'!K1107</f>
        <v>0</v>
      </c>
      <c r="L1115" s="1487">
        <f>'НЗ 2-экз'!L1107</f>
        <v>0</v>
      </c>
      <c r="M1115" s="1487">
        <f>'НЗ 2-экз'!M1107</f>
        <v>0</v>
      </c>
      <c r="N1115" s="1487">
        <f>'НЗ 2-экз'!N1107</f>
        <v>0</v>
      </c>
      <c r="O1115" s="1487">
        <f>'НЗ 2-экз'!O1107</f>
        <v>0</v>
      </c>
      <c r="P1115" s="1487">
        <f>'НЗ 2-экз'!P1107</f>
        <v>0</v>
      </c>
      <c r="Q1115" s="1487">
        <f>'НЗ 2-экз'!Q1107</f>
        <v>0</v>
      </c>
      <c r="R1115" s="1487">
        <f>'НЗ 2-экз'!R1107</f>
        <v>0</v>
      </c>
      <c r="S1115" s="1487">
        <f>'НЗ 2-экз'!S1107</f>
        <v>0</v>
      </c>
      <c r="T1115" s="1487">
        <f>'НЗ 2-экз'!T1107</f>
        <v>0</v>
      </c>
      <c r="U1115" s="1487">
        <f>'НЗ 2-экз'!U1107</f>
        <v>0</v>
      </c>
      <c r="V1115" s="1487">
        <f>'НЗ 2-экз'!V1107</f>
        <v>0</v>
      </c>
      <c r="W1115" s="1487">
        <f>'НЗ 2-экз'!W1107</f>
        <v>0</v>
      </c>
      <c r="X1115" s="1487">
        <f>'НЗ 2-экз'!X1107</f>
        <v>0</v>
      </c>
      <c r="Y1115" s="1487">
        <f>'НЗ 2-экз'!Y1107</f>
        <v>0</v>
      </c>
      <c r="Z1115" s="1487">
        <f>'НЗ 2-экз'!Z1107</f>
        <v>0</v>
      </c>
      <c r="AA1115" s="1487">
        <f>'НЗ 2-экз'!AA1107</f>
        <v>0</v>
      </c>
      <c r="AB1115" s="1487">
        <f>'НЗ 2-экз'!AB1107</f>
        <v>0</v>
      </c>
      <c r="AC1115" s="1487">
        <f>'НЗ 2-экз'!AC1107</f>
        <v>0</v>
      </c>
      <c r="AD1115" s="1487">
        <f>'НЗ 2-экз'!AD1107</f>
        <v>0</v>
      </c>
      <c r="AE1115" s="1488"/>
      <c r="AF1115" s="1488"/>
      <c r="AG1115" s="1488">
        <f t="shared" si="393"/>
        <v>0</v>
      </c>
      <c r="AH1115" s="1488">
        <f t="shared" si="396"/>
        <v>0</v>
      </c>
      <c r="AI1115" s="1488">
        <f t="shared" si="394"/>
        <v>0</v>
      </c>
      <c r="AJ1115" s="1488">
        <f t="shared" si="397"/>
        <v>0</v>
      </c>
      <c r="AK1115" s="1488">
        <f t="shared" si="398"/>
        <v>0</v>
      </c>
      <c r="AL1115" s="1488">
        <f t="shared" si="395"/>
        <v>0</v>
      </c>
      <c r="AM1115" s="1839"/>
    </row>
    <row r="1116" spans="1:39" ht="11.25" hidden="1" customHeight="1" x14ac:dyDescent="0.2">
      <c r="A1116" s="1425">
        <v>346</v>
      </c>
      <c r="B1116" s="1057">
        <v>244</v>
      </c>
      <c r="C1116" s="11"/>
      <c r="D1116" s="58"/>
      <c r="E1116" s="1487">
        <f>'НЗ 2-экз'!E1108</f>
        <v>0</v>
      </c>
      <c r="F1116" s="1487">
        <f>'НЗ 2-экз'!F1108</f>
        <v>0</v>
      </c>
      <c r="G1116" s="1487">
        <f>'НЗ 2-экз'!G1108</f>
        <v>0</v>
      </c>
      <c r="H1116" s="1487">
        <f>'НЗ 2-экз'!H1108</f>
        <v>0</v>
      </c>
      <c r="I1116" s="1487">
        <f>'НЗ 2-экз'!I1108</f>
        <v>0</v>
      </c>
      <c r="J1116" s="1487">
        <f>'НЗ 2-экз'!J1108</f>
        <v>0</v>
      </c>
      <c r="K1116" s="1487">
        <f>'НЗ 2-экз'!K1108</f>
        <v>0</v>
      </c>
      <c r="L1116" s="1487">
        <f>'НЗ 2-экз'!L1108</f>
        <v>0</v>
      </c>
      <c r="M1116" s="1487">
        <f>'НЗ 2-экз'!M1108</f>
        <v>0</v>
      </c>
      <c r="N1116" s="1487">
        <f>'НЗ 2-экз'!N1108</f>
        <v>0</v>
      </c>
      <c r="O1116" s="1487">
        <f>'НЗ 2-экз'!O1108</f>
        <v>0</v>
      </c>
      <c r="P1116" s="1487">
        <f>'НЗ 2-экз'!P1108</f>
        <v>0</v>
      </c>
      <c r="Q1116" s="1487">
        <f>'НЗ 2-экз'!Q1108</f>
        <v>0</v>
      </c>
      <c r="R1116" s="1487">
        <f>'НЗ 2-экз'!R1108</f>
        <v>0</v>
      </c>
      <c r="S1116" s="1487">
        <f>'НЗ 2-экз'!S1108</f>
        <v>0</v>
      </c>
      <c r="T1116" s="1487">
        <f>'НЗ 2-экз'!T1108</f>
        <v>0</v>
      </c>
      <c r="U1116" s="1487">
        <f>'НЗ 2-экз'!U1108</f>
        <v>0</v>
      </c>
      <c r="V1116" s="1487">
        <f>'НЗ 2-экз'!V1108</f>
        <v>0</v>
      </c>
      <c r="W1116" s="1487">
        <f>'НЗ 2-экз'!W1108</f>
        <v>0</v>
      </c>
      <c r="X1116" s="1487">
        <f>'НЗ 2-экз'!X1108</f>
        <v>0</v>
      </c>
      <c r="Y1116" s="1487">
        <f>'НЗ 2-экз'!Y1108</f>
        <v>0</v>
      </c>
      <c r="Z1116" s="1487">
        <f>'НЗ 2-экз'!Z1108</f>
        <v>0</v>
      </c>
      <c r="AA1116" s="1487">
        <f>'НЗ 2-экз'!AA1108</f>
        <v>0</v>
      </c>
      <c r="AB1116" s="1487">
        <f>'НЗ 2-экз'!AB1108</f>
        <v>0</v>
      </c>
      <c r="AC1116" s="1487">
        <f>'НЗ 2-экз'!AC1108</f>
        <v>0</v>
      </c>
      <c r="AD1116" s="1487">
        <f>'НЗ 2-экз'!AD1108</f>
        <v>0</v>
      </c>
      <c r="AE1116" s="1488"/>
      <c r="AF1116" s="1488"/>
      <c r="AG1116" s="1488">
        <f t="shared" si="393"/>
        <v>0</v>
      </c>
      <c r="AH1116" s="1488">
        <f t="shared" si="396"/>
        <v>0</v>
      </c>
      <c r="AI1116" s="1488">
        <f t="shared" si="394"/>
        <v>0</v>
      </c>
      <c r="AJ1116" s="1488">
        <f t="shared" si="397"/>
        <v>0</v>
      </c>
      <c r="AK1116" s="1488">
        <f t="shared" si="398"/>
        <v>0</v>
      </c>
      <c r="AL1116" s="1488">
        <f t="shared" si="395"/>
        <v>0</v>
      </c>
      <c r="AM1116" s="1839"/>
    </row>
    <row r="1117" spans="1:39" ht="11.25" hidden="1" customHeight="1" x14ac:dyDescent="0.2">
      <c r="A1117" s="1425">
        <v>349</v>
      </c>
      <c r="B1117" s="1057">
        <v>244</v>
      </c>
      <c r="C1117" s="11"/>
      <c r="D1117" s="58"/>
      <c r="E1117" s="1487">
        <f>'НЗ 2-экз'!E1109</f>
        <v>0</v>
      </c>
      <c r="F1117" s="1487">
        <f>'НЗ 2-экз'!F1109</f>
        <v>0</v>
      </c>
      <c r="G1117" s="1487">
        <f>'НЗ 2-экз'!G1109</f>
        <v>0</v>
      </c>
      <c r="H1117" s="1487">
        <f>'НЗ 2-экз'!H1109</f>
        <v>0</v>
      </c>
      <c r="I1117" s="1487">
        <f>'НЗ 2-экз'!I1109</f>
        <v>0</v>
      </c>
      <c r="J1117" s="1487">
        <f>'НЗ 2-экз'!J1109</f>
        <v>0</v>
      </c>
      <c r="K1117" s="1487">
        <f>'НЗ 2-экз'!K1109</f>
        <v>0</v>
      </c>
      <c r="L1117" s="1487">
        <f>'НЗ 2-экз'!L1109</f>
        <v>0</v>
      </c>
      <c r="M1117" s="1487">
        <f>'НЗ 2-экз'!M1109</f>
        <v>0</v>
      </c>
      <c r="N1117" s="1487">
        <f>'НЗ 2-экз'!N1109</f>
        <v>0</v>
      </c>
      <c r="O1117" s="1487">
        <f>'НЗ 2-экз'!O1109</f>
        <v>0</v>
      </c>
      <c r="P1117" s="1487">
        <f>'НЗ 2-экз'!P1109</f>
        <v>0</v>
      </c>
      <c r="Q1117" s="1487">
        <f>'НЗ 2-экз'!Q1109</f>
        <v>0</v>
      </c>
      <c r="R1117" s="1487">
        <f>'НЗ 2-экз'!R1109</f>
        <v>0</v>
      </c>
      <c r="S1117" s="1487">
        <f>'НЗ 2-экз'!S1109</f>
        <v>0</v>
      </c>
      <c r="T1117" s="1487">
        <f>'НЗ 2-экз'!T1109</f>
        <v>0</v>
      </c>
      <c r="U1117" s="1487">
        <f>'НЗ 2-экз'!U1109</f>
        <v>0</v>
      </c>
      <c r="V1117" s="1487">
        <f>'НЗ 2-экз'!V1109</f>
        <v>0</v>
      </c>
      <c r="W1117" s="1487">
        <f>'НЗ 2-экз'!W1109</f>
        <v>0</v>
      </c>
      <c r="X1117" s="1487">
        <f>'НЗ 2-экз'!X1109</f>
        <v>0</v>
      </c>
      <c r="Y1117" s="1487">
        <f>'НЗ 2-экз'!Y1109</f>
        <v>0</v>
      </c>
      <c r="Z1117" s="1487">
        <f>'НЗ 2-экз'!Z1109</f>
        <v>0</v>
      </c>
      <c r="AA1117" s="1487">
        <f>'НЗ 2-экз'!AA1109</f>
        <v>0</v>
      </c>
      <c r="AB1117" s="1487">
        <f>'НЗ 2-экз'!AB1109</f>
        <v>0</v>
      </c>
      <c r="AC1117" s="1487">
        <f>'НЗ 2-экз'!AC1109</f>
        <v>0</v>
      </c>
      <c r="AD1117" s="1487">
        <f>'НЗ 2-экз'!AD1109</f>
        <v>0</v>
      </c>
      <c r="AE1117" s="1488"/>
      <c r="AF1117" s="1488"/>
      <c r="AG1117" s="1488">
        <f t="shared" si="393"/>
        <v>0</v>
      </c>
      <c r="AH1117" s="1488">
        <f t="shared" si="396"/>
        <v>0</v>
      </c>
      <c r="AI1117" s="1488">
        <f t="shared" si="394"/>
        <v>0</v>
      </c>
      <c r="AJ1117" s="1488">
        <f t="shared" si="397"/>
        <v>0</v>
      </c>
      <c r="AK1117" s="1488">
        <f t="shared" si="398"/>
        <v>0</v>
      </c>
      <c r="AL1117" s="1488">
        <f t="shared" si="395"/>
        <v>0</v>
      </c>
      <c r="AM1117" s="1839"/>
    </row>
    <row r="1118" spans="1:39" ht="11.25" hidden="1" customHeight="1" x14ac:dyDescent="0.2">
      <c r="A1118" s="1431">
        <v>352</v>
      </c>
      <c r="B1118" s="269">
        <v>244</v>
      </c>
      <c r="C1118" s="11"/>
      <c r="D1118" s="58"/>
      <c r="E1118" s="1487">
        <f>'НЗ 2-экз'!E1110</f>
        <v>0</v>
      </c>
      <c r="F1118" s="1487">
        <f>'НЗ 2-экз'!F1110</f>
        <v>0</v>
      </c>
      <c r="G1118" s="1487">
        <f>'НЗ 2-экз'!G1110</f>
        <v>0</v>
      </c>
      <c r="H1118" s="1487">
        <f>'НЗ 2-экз'!H1110</f>
        <v>0</v>
      </c>
      <c r="I1118" s="1487">
        <f>'НЗ 2-экз'!I1110</f>
        <v>0</v>
      </c>
      <c r="J1118" s="1487">
        <f>'НЗ 2-экз'!J1110</f>
        <v>0</v>
      </c>
      <c r="K1118" s="1487">
        <f>'НЗ 2-экз'!K1110</f>
        <v>0</v>
      </c>
      <c r="L1118" s="1487">
        <f>'НЗ 2-экз'!L1110</f>
        <v>0</v>
      </c>
      <c r="M1118" s="1487">
        <f>'НЗ 2-экз'!M1110</f>
        <v>0</v>
      </c>
      <c r="N1118" s="1487">
        <f>'НЗ 2-экз'!N1110</f>
        <v>0</v>
      </c>
      <c r="O1118" s="1487">
        <f>'НЗ 2-экз'!O1110</f>
        <v>0</v>
      </c>
      <c r="P1118" s="1487">
        <f>'НЗ 2-экз'!P1110</f>
        <v>0</v>
      </c>
      <c r="Q1118" s="1487">
        <f>'НЗ 2-экз'!Q1110</f>
        <v>0</v>
      </c>
      <c r="R1118" s="1487">
        <f>'НЗ 2-экз'!R1110</f>
        <v>0</v>
      </c>
      <c r="S1118" s="1487">
        <f>'НЗ 2-экз'!S1110</f>
        <v>0</v>
      </c>
      <c r="T1118" s="1487">
        <f>'НЗ 2-экз'!T1110</f>
        <v>0</v>
      </c>
      <c r="U1118" s="1487">
        <f>'НЗ 2-экз'!U1110</f>
        <v>0</v>
      </c>
      <c r="V1118" s="1487">
        <f>'НЗ 2-экз'!V1110</f>
        <v>0</v>
      </c>
      <c r="W1118" s="1487">
        <f>'НЗ 2-экз'!W1110</f>
        <v>0</v>
      </c>
      <c r="X1118" s="1487">
        <f>'НЗ 2-экз'!X1110</f>
        <v>0</v>
      </c>
      <c r="Y1118" s="1487">
        <f>'НЗ 2-экз'!Y1110</f>
        <v>0</v>
      </c>
      <c r="Z1118" s="1487">
        <f>'НЗ 2-экз'!Z1110</f>
        <v>0</v>
      </c>
      <c r="AA1118" s="1487">
        <f>'НЗ 2-экз'!AA1110</f>
        <v>0</v>
      </c>
      <c r="AB1118" s="1487">
        <f>'НЗ 2-экз'!AB1110</f>
        <v>0</v>
      </c>
      <c r="AC1118" s="1487">
        <f>'НЗ 2-экз'!AC1110</f>
        <v>0</v>
      </c>
      <c r="AD1118" s="1487">
        <f>'НЗ 2-экз'!AD1110</f>
        <v>0</v>
      </c>
      <c r="AE1118" s="1488"/>
      <c r="AF1118" s="1488"/>
      <c r="AG1118" s="1488">
        <f t="shared" si="393"/>
        <v>0</v>
      </c>
      <c r="AH1118" s="1488">
        <f>Z1118+AD1118</f>
        <v>0</v>
      </c>
      <c r="AI1118" s="1488">
        <f t="shared" si="394"/>
        <v>0</v>
      </c>
      <c r="AJ1118" s="1488">
        <f>AC1118</f>
        <v>0</v>
      </c>
      <c r="AK1118" s="1488">
        <f>SUM(Y1118:AD1118)</f>
        <v>0</v>
      </c>
      <c r="AL1118" s="1488">
        <f t="shared" si="395"/>
        <v>0</v>
      </c>
      <c r="AM1118" s="1839"/>
    </row>
    <row r="1119" spans="1:39" ht="11.25" hidden="1" customHeight="1" x14ac:dyDescent="0.2">
      <c r="A1119" s="1431">
        <v>353</v>
      </c>
      <c r="B1119" s="269">
        <v>244</v>
      </c>
      <c r="C1119" s="11"/>
      <c r="D1119" s="58"/>
      <c r="E1119" s="1487">
        <f>'НЗ 2-экз'!E1111</f>
        <v>0</v>
      </c>
      <c r="F1119" s="1487">
        <f>'НЗ 2-экз'!F1111</f>
        <v>0</v>
      </c>
      <c r="G1119" s="1487">
        <f>'НЗ 2-экз'!G1111</f>
        <v>0</v>
      </c>
      <c r="H1119" s="1487">
        <f>'НЗ 2-экз'!H1111</f>
        <v>0</v>
      </c>
      <c r="I1119" s="1487">
        <f>'НЗ 2-экз'!I1111</f>
        <v>0</v>
      </c>
      <c r="J1119" s="1487">
        <f>'НЗ 2-экз'!J1111</f>
        <v>0</v>
      </c>
      <c r="K1119" s="1487">
        <f>'НЗ 2-экз'!K1111</f>
        <v>0</v>
      </c>
      <c r="L1119" s="1487">
        <f>'НЗ 2-экз'!L1111</f>
        <v>0</v>
      </c>
      <c r="M1119" s="1487">
        <f>'НЗ 2-экз'!M1111</f>
        <v>0</v>
      </c>
      <c r="N1119" s="1487">
        <f>'НЗ 2-экз'!N1111</f>
        <v>0</v>
      </c>
      <c r="O1119" s="1487">
        <f>'НЗ 2-экз'!O1111</f>
        <v>0</v>
      </c>
      <c r="P1119" s="1487">
        <f>'НЗ 2-экз'!P1111</f>
        <v>0</v>
      </c>
      <c r="Q1119" s="1487">
        <f>'НЗ 2-экз'!Q1111</f>
        <v>0</v>
      </c>
      <c r="R1119" s="1487">
        <f>'НЗ 2-экз'!R1111</f>
        <v>0</v>
      </c>
      <c r="S1119" s="1487">
        <f>'НЗ 2-экз'!S1111</f>
        <v>0</v>
      </c>
      <c r="T1119" s="1487">
        <f>'НЗ 2-экз'!T1111</f>
        <v>0</v>
      </c>
      <c r="U1119" s="1487">
        <f>'НЗ 2-экз'!U1111</f>
        <v>0</v>
      </c>
      <c r="V1119" s="1487">
        <f>'НЗ 2-экз'!V1111</f>
        <v>0</v>
      </c>
      <c r="W1119" s="1487">
        <f>'НЗ 2-экз'!W1111</f>
        <v>0</v>
      </c>
      <c r="X1119" s="1487">
        <f>'НЗ 2-экз'!X1111</f>
        <v>0</v>
      </c>
      <c r="Y1119" s="1487">
        <f>'НЗ 2-экз'!Y1111</f>
        <v>0</v>
      </c>
      <c r="Z1119" s="1487">
        <f>'НЗ 2-экз'!Z1111</f>
        <v>0</v>
      </c>
      <c r="AA1119" s="1487">
        <f>'НЗ 2-экз'!AA1111</f>
        <v>0</v>
      </c>
      <c r="AB1119" s="1487">
        <f>'НЗ 2-экз'!AB1111</f>
        <v>0</v>
      </c>
      <c r="AC1119" s="1487">
        <f>'НЗ 2-экз'!AC1111</f>
        <v>0</v>
      </c>
      <c r="AD1119" s="1487">
        <f>'НЗ 2-экз'!AD1111</f>
        <v>0</v>
      </c>
      <c r="AE1119" s="1488"/>
      <c r="AF1119" s="1488"/>
      <c r="AG1119" s="1488">
        <f t="shared" si="393"/>
        <v>0</v>
      </c>
      <c r="AH1119" s="1488">
        <f>Z1119+AD1119</f>
        <v>0</v>
      </c>
      <c r="AI1119" s="1488">
        <f t="shared" si="394"/>
        <v>0</v>
      </c>
      <c r="AJ1119" s="1488">
        <f>AC1119</f>
        <v>0</v>
      </c>
      <c r="AK1119" s="1488">
        <f>SUM(Y1119:AD1119)</f>
        <v>0</v>
      </c>
      <c r="AL1119" s="1488">
        <f t="shared" si="395"/>
        <v>0</v>
      </c>
      <c r="AM1119" s="1839"/>
    </row>
    <row r="1120" spans="1:39" ht="12" x14ac:dyDescent="0.2">
      <c r="A1120" s="1432" t="s">
        <v>1352</v>
      </c>
      <c r="B1120" s="269"/>
      <c r="C1120" s="1485">
        <f t="shared" ref="C1120:D1120" si="399">C1071+C1072+C1073+C1074+C1090+C1091+C1092+C1093+C1094</f>
        <v>0</v>
      </c>
      <c r="D1120" s="1485">
        <f t="shared" si="399"/>
        <v>0</v>
      </c>
      <c r="E1120" s="1485">
        <f>E1071+E1072+E1073+E1074+E1090+E1091+E1092+E1093+E1094</f>
        <v>0</v>
      </c>
      <c r="F1120" s="1485">
        <f t="shared" ref="F1120:AL1120" si="400">F1071+F1072+F1073+F1074+F1090+F1091+F1092+F1093+F1094</f>
        <v>0</v>
      </c>
      <c r="G1120" s="1485">
        <f t="shared" si="400"/>
        <v>0</v>
      </c>
      <c r="H1120" s="1485">
        <f t="shared" si="400"/>
        <v>0</v>
      </c>
      <c r="I1120" s="1485">
        <f t="shared" si="400"/>
        <v>0</v>
      </c>
      <c r="J1120" s="1485">
        <f t="shared" si="400"/>
        <v>0</v>
      </c>
      <c r="K1120" s="1485">
        <f t="shared" si="400"/>
        <v>0</v>
      </c>
      <c r="L1120" s="1485">
        <f t="shared" si="400"/>
        <v>0</v>
      </c>
      <c r="M1120" s="1485">
        <f t="shared" si="400"/>
        <v>0</v>
      </c>
      <c r="N1120" s="1485">
        <f t="shared" si="400"/>
        <v>0</v>
      </c>
      <c r="O1120" s="1485">
        <f t="shared" si="400"/>
        <v>0</v>
      </c>
      <c r="P1120" s="1485">
        <f t="shared" si="400"/>
        <v>0</v>
      </c>
      <c r="Q1120" s="1485">
        <f t="shared" si="400"/>
        <v>0</v>
      </c>
      <c r="R1120" s="1485">
        <f t="shared" si="400"/>
        <v>0</v>
      </c>
      <c r="S1120" s="1485">
        <f t="shared" si="400"/>
        <v>0</v>
      </c>
      <c r="T1120" s="1485">
        <f t="shared" si="400"/>
        <v>0</v>
      </c>
      <c r="U1120" s="1485">
        <f t="shared" si="400"/>
        <v>0</v>
      </c>
      <c r="V1120" s="1485">
        <f t="shared" si="400"/>
        <v>0</v>
      </c>
      <c r="W1120" s="1485">
        <f t="shared" si="400"/>
        <v>0</v>
      </c>
      <c r="X1120" s="1485">
        <f t="shared" si="400"/>
        <v>0</v>
      </c>
      <c r="Y1120" s="1485">
        <f t="shared" si="400"/>
        <v>0</v>
      </c>
      <c r="Z1120" s="1485">
        <f t="shared" si="400"/>
        <v>147056.88</v>
      </c>
      <c r="AA1120" s="1485">
        <f t="shared" si="400"/>
        <v>0</v>
      </c>
      <c r="AB1120" s="1485">
        <f t="shared" si="400"/>
        <v>22000</v>
      </c>
      <c r="AC1120" s="1485">
        <f t="shared" si="400"/>
        <v>0</v>
      </c>
      <c r="AD1120" s="1485">
        <f t="shared" si="400"/>
        <v>167800</v>
      </c>
      <c r="AE1120" s="1485">
        <f t="shared" si="400"/>
        <v>0</v>
      </c>
      <c r="AF1120" s="1485">
        <f t="shared" si="400"/>
        <v>0</v>
      </c>
      <c r="AG1120" s="1485">
        <f t="shared" si="400"/>
        <v>0</v>
      </c>
      <c r="AH1120" s="1485">
        <f t="shared" si="400"/>
        <v>314856.88</v>
      </c>
      <c r="AI1120" s="1485">
        <f t="shared" si="400"/>
        <v>22000</v>
      </c>
      <c r="AJ1120" s="1485">
        <f t="shared" si="400"/>
        <v>0</v>
      </c>
      <c r="AK1120" s="1485">
        <f t="shared" si="400"/>
        <v>336856.88</v>
      </c>
      <c r="AL1120" s="1485">
        <f t="shared" si="400"/>
        <v>336856.88</v>
      </c>
      <c r="AM1120" s="1839"/>
    </row>
    <row r="1121" spans="1:39" ht="12" x14ac:dyDescent="0.2">
      <c r="A1121" s="1419" t="s">
        <v>1353</v>
      </c>
      <c r="B1121" s="269"/>
      <c r="C1121" s="1483">
        <f t="shared" ref="C1121:D1121" si="401">C1122-C1120</f>
        <v>0</v>
      </c>
      <c r="D1121" s="1483">
        <f t="shared" si="401"/>
        <v>0</v>
      </c>
      <c r="E1121" s="1483">
        <f>E1122-E1120</f>
        <v>0</v>
      </c>
      <c r="F1121" s="1483">
        <f t="shared" ref="F1121:AL1121" si="402">F1122-F1120</f>
        <v>0</v>
      </c>
      <c r="G1121" s="1483">
        <f t="shared" si="402"/>
        <v>0</v>
      </c>
      <c r="H1121" s="1483">
        <f t="shared" si="402"/>
        <v>0</v>
      </c>
      <c r="I1121" s="1483">
        <f t="shared" si="402"/>
        <v>0</v>
      </c>
      <c r="J1121" s="1483">
        <f t="shared" si="402"/>
        <v>0</v>
      </c>
      <c r="K1121" s="1483">
        <f t="shared" si="402"/>
        <v>0</v>
      </c>
      <c r="L1121" s="1483">
        <f t="shared" si="402"/>
        <v>0</v>
      </c>
      <c r="M1121" s="1483">
        <f t="shared" si="402"/>
        <v>0</v>
      </c>
      <c r="N1121" s="1483">
        <f t="shared" si="402"/>
        <v>0</v>
      </c>
      <c r="O1121" s="1483">
        <f t="shared" si="402"/>
        <v>0</v>
      </c>
      <c r="P1121" s="1483">
        <f t="shared" si="402"/>
        <v>0</v>
      </c>
      <c r="Q1121" s="1483">
        <f t="shared" si="402"/>
        <v>0</v>
      </c>
      <c r="R1121" s="1483">
        <f t="shared" si="402"/>
        <v>0</v>
      </c>
      <c r="S1121" s="1483">
        <f t="shared" si="402"/>
        <v>0</v>
      </c>
      <c r="T1121" s="1483">
        <f t="shared" si="402"/>
        <v>0</v>
      </c>
      <c r="U1121" s="1483">
        <f t="shared" si="402"/>
        <v>0</v>
      </c>
      <c r="V1121" s="1483">
        <f t="shared" si="402"/>
        <v>0</v>
      </c>
      <c r="W1121" s="1483">
        <f t="shared" si="402"/>
        <v>0</v>
      </c>
      <c r="X1121" s="1483">
        <f t="shared" si="402"/>
        <v>0</v>
      </c>
      <c r="Y1121" s="1483">
        <f t="shared" si="402"/>
        <v>0</v>
      </c>
      <c r="Z1121" s="1483">
        <f t="shared" si="402"/>
        <v>401541.12</v>
      </c>
      <c r="AA1121" s="1483">
        <f t="shared" si="402"/>
        <v>0</v>
      </c>
      <c r="AB1121" s="1483">
        <f t="shared" si="402"/>
        <v>0</v>
      </c>
      <c r="AC1121" s="1483">
        <f t="shared" si="402"/>
        <v>0</v>
      </c>
      <c r="AD1121" s="1483">
        <f t="shared" si="402"/>
        <v>0</v>
      </c>
      <c r="AE1121" s="1483">
        <f t="shared" si="402"/>
        <v>0</v>
      </c>
      <c r="AF1121" s="1483">
        <f t="shared" si="402"/>
        <v>0</v>
      </c>
      <c r="AG1121" s="1483">
        <f t="shared" si="402"/>
        <v>0</v>
      </c>
      <c r="AH1121" s="1483">
        <f t="shared" si="402"/>
        <v>401541.12</v>
      </c>
      <c r="AI1121" s="1483">
        <f t="shared" si="402"/>
        <v>0</v>
      </c>
      <c r="AJ1121" s="1483">
        <f t="shared" si="402"/>
        <v>0</v>
      </c>
      <c r="AK1121" s="1483">
        <f t="shared" si="402"/>
        <v>401541.12</v>
      </c>
      <c r="AL1121" s="1483">
        <f t="shared" si="402"/>
        <v>401541.12</v>
      </c>
      <c r="AM1121" s="1839"/>
    </row>
    <row r="1122" spans="1:39" ht="12" hidden="1" x14ac:dyDescent="0.2">
      <c r="A1122" s="1434" t="s">
        <v>204</v>
      </c>
      <c r="B1122" s="60"/>
      <c r="C1122" s="1486">
        <f t="shared" ref="C1122:D1122" si="403">SUM(C1071:C1119)</f>
        <v>0</v>
      </c>
      <c r="D1122" s="1486">
        <f t="shared" si="403"/>
        <v>0</v>
      </c>
      <c r="E1122" s="1486">
        <f t="shared" ref="E1122:AL1122" si="404">SUM(E1071:E1119)</f>
        <v>0</v>
      </c>
      <c r="F1122" s="1486">
        <f t="shared" si="404"/>
        <v>0</v>
      </c>
      <c r="G1122" s="1486">
        <f t="shared" si="404"/>
        <v>0</v>
      </c>
      <c r="H1122" s="1486">
        <f t="shared" si="404"/>
        <v>0</v>
      </c>
      <c r="I1122" s="1486">
        <f t="shared" si="404"/>
        <v>0</v>
      </c>
      <c r="J1122" s="1486">
        <f t="shared" si="404"/>
        <v>0</v>
      </c>
      <c r="K1122" s="1486">
        <f t="shared" si="404"/>
        <v>0</v>
      </c>
      <c r="L1122" s="1486">
        <f t="shared" si="404"/>
        <v>0</v>
      </c>
      <c r="M1122" s="1486">
        <f t="shared" si="404"/>
        <v>0</v>
      </c>
      <c r="N1122" s="1486">
        <f t="shared" si="404"/>
        <v>0</v>
      </c>
      <c r="O1122" s="1486">
        <f t="shared" si="404"/>
        <v>0</v>
      </c>
      <c r="P1122" s="1486">
        <f t="shared" si="404"/>
        <v>0</v>
      </c>
      <c r="Q1122" s="1486">
        <f>SUM(Q1071:Q1119)</f>
        <v>0</v>
      </c>
      <c r="R1122" s="1486">
        <f>SUM(R1071:R1119)</f>
        <v>0</v>
      </c>
      <c r="S1122" s="1486">
        <f t="shared" si="404"/>
        <v>0</v>
      </c>
      <c r="T1122" s="1486">
        <f t="shared" si="404"/>
        <v>0</v>
      </c>
      <c r="U1122" s="1486">
        <f t="shared" si="404"/>
        <v>0</v>
      </c>
      <c r="V1122" s="1486">
        <f t="shared" si="404"/>
        <v>0</v>
      </c>
      <c r="W1122" s="1486">
        <f>SUM(W1071:W1119)</f>
        <v>0</v>
      </c>
      <c r="X1122" s="1486">
        <f t="shared" si="404"/>
        <v>0</v>
      </c>
      <c r="Y1122" s="1486">
        <f t="shared" si="404"/>
        <v>0</v>
      </c>
      <c r="Z1122" s="1486">
        <f t="shared" si="404"/>
        <v>548598</v>
      </c>
      <c r="AA1122" s="1486">
        <f>SUM(AA1071:AA1119)</f>
        <v>0</v>
      </c>
      <c r="AB1122" s="1486">
        <f t="shared" si="404"/>
        <v>22000</v>
      </c>
      <c r="AC1122" s="1486">
        <f t="shared" si="404"/>
        <v>0</v>
      </c>
      <c r="AD1122" s="1486">
        <f t="shared" si="404"/>
        <v>167800</v>
      </c>
      <c r="AE1122" s="1486">
        <f>SUM(AE1071:AE1119)</f>
        <v>0</v>
      </c>
      <c r="AF1122" s="1486">
        <f>SUM(AF1071:AF1119)</f>
        <v>0</v>
      </c>
      <c r="AG1122" s="1486">
        <f t="shared" si="404"/>
        <v>0</v>
      </c>
      <c r="AH1122" s="1486">
        <f t="shared" si="404"/>
        <v>716398</v>
      </c>
      <c r="AI1122" s="1486">
        <f t="shared" si="404"/>
        <v>22000</v>
      </c>
      <c r="AJ1122" s="1486">
        <f>SUM(AJ1071:AJ1119)</f>
        <v>0</v>
      </c>
      <c r="AK1122" s="1486">
        <f t="shared" si="404"/>
        <v>738398</v>
      </c>
      <c r="AL1122" s="1486">
        <f t="shared" si="404"/>
        <v>738398</v>
      </c>
      <c r="AM1122" s="1839"/>
    </row>
    <row r="1123" spans="1:39" ht="11.25" hidden="1" customHeight="1" x14ac:dyDescent="0.2">
      <c r="A1123" s="1425">
        <v>211</v>
      </c>
      <c r="B1123" s="1051">
        <v>111</v>
      </c>
      <c r="C1123" s="1487">
        <f>'НЗ 2-экз'!C1115</f>
        <v>0</v>
      </c>
      <c r="D1123" s="1487">
        <f>'НЗ 2-экз'!D1115</f>
        <v>0</v>
      </c>
      <c r="E1123" s="1487">
        <f>'НЗ 2-экз'!E1115</f>
        <v>300000</v>
      </c>
      <c r="F1123" s="1487">
        <f>'НЗ 2-экз'!F1115</f>
        <v>700000</v>
      </c>
      <c r="G1123" s="1487">
        <f>'НЗ 2-экз'!G1115</f>
        <v>0</v>
      </c>
      <c r="H1123" s="1487">
        <f>'НЗ 2-экз'!H1115</f>
        <v>0</v>
      </c>
      <c r="I1123" s="1487">
        <f>'НЗ 2-экз'!I1115</f>
        <v>0</v>
      </c>
      <c r="J1123" s="1487">
        <f>'НЗ 2-экз'!J1115</f>
        <v>0</v>
      </c>
      <c r="K1123" s="1487">
        <f>'НЗ 2-экз'!K1115</f>
        <v>0</v>
      </c>
      <c r="L1123" s="1487">
        <f>'НЗ 2-экз'!L1115</f>
        <v>0</v>
      </c>
      <c r="M1123" s="1487">
        <f>'НЗ 2-экз'!M1115</f>
        <v>0</v>
      </c>
      <c r="N1123" s="1487">
        <f>'НЗ 2-экз'!N1115</f>
        <v>0</v>
      </c>
      <c r="O1123" s="1487">
        <f>'НЗ 2-экз'!O1115</f>
        <v>0</v>
      </c>
      <c r="P1123" s="1487">
        <f>'НЗ 2-экз'!P1115</f>
        <v>0</v>
      </c>
      <c r="Q1123" s="1487">
        <f>'НЗ 2-экз'!Q1115</f>
        <v>0</v>
      </c>
      <c r="R1123" s="1487">
        <f>'НЗ 2-экз'!R1115</f>
        <v>0</v>
      </c>
      <c r="S1123" s="1487">
        <f>'НЗ 2-экз'!S1115</f>
        <v>300000</v>
      </c>
      <c r="T1123" s="1487">
        <f>'НЗ 2-экз'!T1115</f>
        <v>700000</v>
      </c>
      <c r="U1123" s="1487">
        <f>'НЗ 2-экз'!U1115</f>
        <v>0</v>
      </c>
      <c r="V1123" s="1487">
        <f>'НЗ 2-экз'!V1115</f>
        <v>0</v>
      </c>
      <c r="W1123" s="1487">
        <f>'НЗ 2-экз'!W1115</f>
        <v>0</v>
      </c>
      <c r="X1123" s="1487">
        <f>'НЗ 2-экз'!X1115</f>
        <v>1000000</v>
      </c>
      <c r="Y1123" s="1487">
        <f>'НЗ 2-экз'!Y1115</f>
        <v>0</v>
      </c>
      <c r="Z1123" s="1487">
        <f>'НЗ 2-экз'!Z1115</f>
        <v>76000</v>
      </c>
      <c r="AA1123" s="1487">
        <f>'НЗ 2-экз'!AA1115</f>
        <v>0</v>
      </c>
      <c r="AB1123" s="1487">
        <f>'НЗ 2-экз'!AB1115</f>
        <v>12000</v>
      </c>
      <c r="AC1123" s="1487">
        <f>'НЗ 2-экз'!AC1115</f>
        <v>0</v>
      </c>
      <c r="AD1123" s="1487">
        <f>'НЗ 2-экз'!AD1115</f>
        <v>60000</v>
      </c>
      <c r="AE1123" s="1487">
        <f>'НЗ 2-экз'!AE1115</f>
        <v>0</v>
      </c>
      <c r="AF1123" s="1487">
        <f>'НЗ 2-экз'!AF1115</f>
        <v>0</v>
      </c>
      <c r="AG1123" s="1487">
        <f>'НЗ 2-экз'!AG1115</f>
        <v>0</v>
      </c>
      <c r="AH1123" s="1487">
        <f>'НЗ 2-экз'!AH1115</f>
        <v>136000</v>
      </c>
      <c r="AI1123" s="1487">
        <f>'НЗ 2-экз'!AI1115</f>
        <v>12000</v>
      </c>
      <c r="AJ1123" s="1487">
        <f>'НЗ 2-экз'!AJ1115</f>
        <v>0</v>
      </c>
      <c r="AK1123" s="1488">
        <f>SUM(Y1123:AF1123)</f>
        <v>148000</v>
      </c>
      <c r="AL1123" s="1488">
        <f t="shared" ref="AL1123:AL1171" si="405">C1123+X1123+AK1123</f>
        <v>1148000</v>
      </c>
      <c r="AM1123" s="1839" t="s">
        <v>1337</v>
      </c>
    </row>
    <row r="1124" spans="1:39" ht="11.25" hidden="1" customHeight="1" x14ac:dyDescent="0.2">
      <c r="A1124" s="1425">
        <v>212</v>
      </c>
      <c r="B1124" s="1051">
        <v>112</v>
      </c>
      <c r="C1124" s="1487">
        <f>'НЗ 2-экз'!C1116</f>
        <v>0</v>
      </c>
      <c r="D1124" s="1487">
        <f>'НЗ 2-экз'!D1116</f>
        <v>0</v>
      </c>
      <c r="E1124" s="1487">
        <f>'НЗ 2-экз'!E1116</f>
        <v>0</v>
      </c>
      <c r="F1124" s="1487">
        <f>'НЗ 2-экз'!F1116</f>
        <v>0</v>
      </c>
      <c r="G1124" s="1487">
        <f>'НЗ 2-экз'!G1116</f>
        <v>0</v>
      </c>
      <c r="H1124" s="1487">
        <f>'НЗ 2-экз'!H1116</f>
        <v>0</v>
      </c>
      <c r="I1124" s="1487">
        <f>'НЗ 2-экз'!I1116</f>
        <v>0</v>
      </c>
      <c r="J1124" s="1487">
        <f>'НЗ 2-экз'!J1116</f>
        <v>0</v>
      </c>
      <c r="K1124" s="1487">
        <f>'НЗ 2-экз'!K1116</f>
        <v>0</v>
      </c>
      <c r="L1124" s="1487">
        <f>'НЗ 2-экз'!L1116</f>
        <v>0</v>
      </c>
      <c r="M1124" s="1487">
        <f>'НЗ 2-экз'!M1116</f>
        <v>0</v>
      </c>
      <c r="N1124" s="1487">
        <f>'НЗ 2-экз'!N1116</f>
        <v>0</v>
      </c>
      <c r="O1124" s="1487">
        <f>'НЗ 2-экз'!O1116</f>
        <v>0</v>
      </c>
      <c r="P1124" s="1487">
        <f>'НЗ 2-экз'!P1116</f>
        <v>0</v>
      </c>
      <c r="Q1124" s="1487">
        <f>'НЗ 2-экз'!Q1116</f>
        <v>0</v>
      </c>
      <c r="R1124" s="1487">
        <f>'НЗ 2-экз'!R1116</f>
        <v>0</v>
      </c>
      <c r="S1124" s="1487">
        <f>'НЗ 2-экз'!S1116</f>
        <v>0</v>
      </c>
      <c r="T1124" s="1487">
        <f>'НЗ 2-экз'!T1116</f>
        <v>0</v>
      </c>
      <c r="U1124" s="1487">
        <f>'НЗ 2-экз'!U1116</f>
        <v>0</v>
      </c>
      <c r="V1124" s="1487">
        <f>'НЗ 2-экз'!V1116</f>
        <v>0</v>
      </c>
      <c r="W1124" s="1487">
        <f>'НЗ 2-экз'!W1116</f>
        <v>0</v>
      </c>
      <c r="X1124" s="1487">
        <f>'НЗ 2-экз'!X1116</f>
        <v>0</v>
      </c>
      <c r="Y1124" s="1487">
        <f>'НЗ 2-экз'!Y1116</f>
        <v>0</v>
      </c>
      <c r="Z1124" s="1487">
        <f>'НЗ 2-экз'!Z1116</f>
        <v>0</v>
      </c>
      <c r="AA1124" s="1487">
        <f>'НЗ 2-экз'!AA1116</f>
        <v>0</v>
      </c>
      <c r="AB1124" s="1487">
        <f>'НЗ 2-экз'!AB1116</f>
        <v>0</v>
      </c>
      <c r="AC1124" s="1487">
        <f>'НЗ 2-экз'!AC1116</f>
        <v>0</v>
      </c>
      <c r="AD1124" s="1487">
        <f>'НЗ 2-экз'!AD1116</f>
        <v>0</v>
      </c>
      <c r="AE1124" s="1487">
        <f>'НЗ 2-экз'!AE1116</f>
        <v>0</v>
      </c>
      <c r="AF1124" s="1487">
        <f>'НЗ 2-экз'!AF1116</f>
        <v>0</v>
      </c>
      <c r="AG1124" s="1487">
        <f>'НЗ 2-экз'!AG1116</f>
        <v>0</v>
      </c>
      <c r="AH1124" s="1487">
        <f>'НЗ 2-экз'!AH1116</f>
        <v>0</v>
      </c>
      <c r="AI1124" s="1487">
        <f>'НЗ 2-экз'!AI1116</f>
        <v>0</v>
      </c>
      <c r="AJ1124" s="1487">
        <f>'НЗ 2-экз'!AJ1116</f>
        <v>0</v>
      </c>
      <c r="AK1124" s="1488">
        <f t="shared" ref="AK1124:AK1169" si="406">SUM(Y1124:AF1124)</f>
        <v>0</v>
      </c>
      <c r="AL1124" s="1488">
        <f t="shared" si="405"/>
        <v>0</v>
      </c>
      <c r="AM1124" s="1839"/>
    </row>
    <row r="1125" spans="1:39" ht="11.25" hidden="1" customHeight="1" x14ac:dyDescent="0.2">
      <c r="A1125" s="1426">
        <v>213</v>
      </c>
      <c r="B1125" s="1053">
        <v>119</v>
      </c>
      <c r="C1125" s="1487">
        <f>'НЗ 2-экз'!C1117</f>
        <v>0</v>
      </c>
      <c r="D1125" s="1487">
        <f>'НЗ 2-экз'!D1117</f>
        <v>0</v>
      </c>
      <c r="E1125" s="1487">
        <f>'НЗ 2-экз'!E1117</f>
        <v>0</v>
      </c>
      <c r="F1125" s="1487">
        <f>'НЗ 2-экз'!F1117</f>
        <v>0</v>
      </c>
      <c r="G1125" s="1487">
        <f>'НЗ 2-экз'!G1117</f>
        <v>0</v>
      </c>
      <c r="H1125" s="1487">
        <f>'НЗ 2-экз'!H1117</f>
        <v>0</v>
      </c>
      <c r="I1125" s="1487">
        <f>'НЗ 2-экз'!I1117</f>
        <v>0</v>
      </c>
      <c r="J1125" s="1487">
        <f>'НЗ 2-экз'!J1117</f>
        <v>0</v>
      </c>
      <c r="K1125" s="1487">
        <f>'НЗ 2-экз'!K1117</f>
        <v>0</v>
      </c>
      <c r="L1125" s="1487">
        <f>'НЗ 2-экз'!L1117</f>
        <v>0</v>
      </c>
      <c r="M1125" s="1487">
        <f>'НЗ 2-экз'!M1117</f>
        <v>0</v>
      </c>
      <c r="N1125" s="1487">
        <f>'НЗ 2-экз'!N1117</f>
        <v>0</v>
      </c>
      <c r="O1125" s="1487">
        <f>'НЗ 2-экз'!O1117</f>
        <v>0</v>
      </c>
      <c r="P1125" s="1487">
        <f>'НЗ 2-экз'!P1117</f>
        <v>0</v>
      </c>
      <c r="Q1125" s="1487">
        <f>'НЗ 2-экз'!Q1117</f>
        <v>0</v>
      </c>
      <c r="R1125" s="1487">
        <f>'НЗ 2-экз'!R1117</f>
        <v>0</v>
      </c>
      <c r="S1125" s="1487">
        <f>'НЗ 2-экз'!S1117</f>
        <v>0</v>
      </c>
      <c r="T1125" s="1487">
        <f>'НЗ 2-экз'!T1117</f>
        <v>0</v>
      </c>
      <c r="U1125" s="1487">
        <f>'НЗ 2-экз'!U1117</f>
        <v>0</v>
      </c>
      <c r="V1125" s="1487">
        <f>'НЗ 2-экз'!V1117</f>
        <v>0</v>
      </c>
      <c r="W1125" s="1487">
        <f>'НЗ 2-экз'!W1117</f>
        <v>0</v>
      </c>
      <c r="X1125" s="1487">
        <f>'НЗ 2-экз'!X1117</f>
        <v>0</v>
      </c>
      <c r="Y1125" s="1487">
        <f>'НЗ 2-экз'!Y1117</f>
        <v>0</v>
      </c>
      <c r="Z1125" s="1487">
        <f>'НЗ 2-экз'!Z1117</f>
        <v>0</v>
      </c>
      <c r="AA1125" s="1487">
        <f>'НЗ 2-экз'!AA1117</f>
        <v>0</v>
      </c>
      <c r="AB1125" s="1487">
        <f>'НЗ 2-экз'!AB1117</f>
        <v>0</v>
      </c>
      <c r="AC1125" s="1487">
        <f>'НЗ 2-экз'!AC1117</f>
        <v>0</v>
      </c>
      <c r="AD1125" s="1487">
        <f>'НЗ 2-экз'!AD1117</f>
        <v>0</v>
      </c>
      <c r="AE1125" s="1487">
        <f>'НЗ 2-экз'!AE1117</f>
        <v>0</v>
      </c>
      <c r="AF1125" s="1487">
        <f>'НЗ 2-экз'!AF1117</f>
        <v>0</v>
      </c>
      <c r="AG1125" s="1487">
        <f>'НЗ 2-экз'!AG1117</f>
        <v>0</v>
      </c>
      <c r="AH1125" s="1487">
        <f>'НЗ 2-экз'!AH1117</f>
        <v>0</v>
      </c>
      <c r="AI1125" s="1487">
        <f>'НЗ 2-экз'!AI1117</f>
        <v>0</v>
      </c>
      <c r="AJ1125" s="1487">
        <f>'НЗ 2-экз'!AJ1117</f>
        <v>0</v>
      </c>
      <c r="AK1125" s="1488">
        <f t="shared" si="406"/>
        <v>0</v>
      </c>
      <c r="AL1125" s="1488">
        <f t="shared" si="405"/>
        <v>0</v>
      </c>
      <c r="AM1125" s="1839"/>
    </row>
    <row r="1126" spans="1:39" ht="11.25" hidden="1" customHeight="1" x14ac:dyDescent="0.2">
      <c r="A1126" s="1426">
        <v>214</v>
      </c>
      <c r="B1126" s="1053">
        <v>112</v>
      </c>
      <c r="C1126" s="1487">
        <f>'НЗ 2-экз'!C1118</f>
        <v>0</v>
      </c>
      <c r="D1126" s="1487">
        <f>'НЗ 2-экз'!D1118</f>
        <v>0</v>
      </c>
      <c r="E1126" s="1487">
        <f>'НЗ 2-экз'!E1118</f>
        <v>0</v>
      </c>
      <c r="F1126" s="1487">
        <f>'НЗ 2-экз'!F1118</f>
        <v>0</v>
      </c>
      <c r="G1126" s="1487">
        <f>'НЗ 2-экз'!G1118</f>
        <v>0</v>
      </c>
      <c r="H1126" s="1487">
        <f>'НЗ 2-экз'!H1118</f>
        <v>0</v>
      </c>
      <c r="I1126" s="1487">
        <f>'НЗ 2-экз'!I1118</f>
        <v>0</v>
      </c>
      <c r="J1126" s="1487">
        <f>'НЗ 2-экз'!J1118</f>
        <v>0</v>
      </c>
      <c r="K1126" s="1487">
        <f>'НЗ 2-экз'!K1118</f>
        <v>0</v>
      </c>
      <c r="L1126" s="1487">
        <f>'НЗ 2-экз'!L1118</f>
        <v>0</v>
      </c>
      <c r="M1126" s="1487">
        <f>'НЗ 2-экз'!M1118</f>
        <v>0</v>
      </c>
      <c r="N1126" s="1487">
        <f>'НЗ 2-экз'!N1118</f>
        <v>0</v>
      </c>
      <c r="O1126" s="1487">
        <f>'НЗ 2-экз'!O1118</f>
        <v>0</v>
      </c>
      <c r="P1126" s="1487">
        <f>'НЗ 2-экз'!P1118</f>
        <v>0</v>
      </c>
      <c r="Q1126" s="1487">
        <f>'НЗ 2-экз'!Q1118</f>
        <v>0</v>
      </c>
      <c r="R1126" s="1487">
        <f>'НЗ 2-экз'!R1118</f>
        <v>0</v>
      </c>
      <c r="S1126" s="1487">
        <f>'НЗ 2-экз'!S1118</f>
        <v>0</v>
      </c>
      <c r="T1126" s="1487">
        <f>'НЗ 2-экз'!T1118</f>
        <v>0</v>
      </c>
      <c r="U1126" s="1487">
        <f>'НЗ 2-экз'!U1118</f>
        <v>0</v>
      </c>
      <c r="V1126" s="1487">
        <f>'НЗ 2-экз'!V1118</f>
        <v>0</v>
      </c>
      <c r="W1126" s="1487">
        <f>'НЗ 2-экз'!W1118</f>
        <v>0</v>
      </c>
      <c r="X1126" s="1487">
        <f>'НЗ 2-экз'!X1118</f>
        <v>0</v>
      </c>
      <c r="Y1126" s="1487">
        <f>'НЗ 2-экз'!Y1118</f>
        <v>0</v>
      </c>
      <c r="Z1126" s="1487">
        <f>'НЗ 2-экз'!Z1118</f>
        <v>0</v>
      </c>
      <c r="AA1126" s="1487">
        <f>'НЗ 2-экз'!AA1118</f>
        <v>0</v>
      </c>
      <c r="AB1126" s="1487">
        <f>'НЗ 2-экз'!AB1118</f>
        <v>0</v>
      </c>
      <c r="AC1126" s="1487">
        <f>'НЗ 2-экз'!AC1118</f>
        <v>0</v>
      </c>
      <c r="AD1126" s="1487">
        <f>'НЗ 2-экз'!AD1118</f>
        <v>0</v>
      </c>
      <c r="AE1126" s="1487">
        <f>'НЗ 2-экз'!AE1118</f>
        <v>0</v>
      </c>
      <c r="AF1126" s="1487">
        <f>'НЗ 2-экз'!AF1118</f>
        <v>0</v>
      </c>
      <c r="AG1126" s="1487">
        <f>'НЗ 2-экз'!AG1118</f>
        <v>0</v>
      </c>
      <c r="AH1126" s="1487">
        <f>'НЗ 2-экз'!AH1118</f>
        <v>0</v>
      </c>
      <c r="AI1126" s="1487">
        <f>'НЗ 2-экз'!AI1118</f>
        <v>0</v>
      </c>
      <c r="AJ1126" s="1487">
        <f>'НЗ 2-экз'!AJ1118</f>
        <v>0</v>
      </c>
      <c r="AK1126" s="1488">
        <f t="shared" si="406"/>
        <v>0</v>
      </c>
      <c r="AL1126" s="1488">
        <f t="shared" si="405"/>
        <v>0</v>
      </c>
      <c r="AM1126" s="1839"/>
    </row>
    <row r="1127" spans="1:39" ht="11.25" hidden="1" customHeight="1" x14ac:dyDescent="0.2">
      <c r="A1127" s="1425">
        <v>221</v>
      </c>
      <c r="B1127" s="1051">
        <v>244</v>
      </c>
      <c r="C1127" s="1487">
        <f>'НЗ 2-экз'!C1119</f>
        <v>0</v>
      </c>
      <c r="D1127" s="1487">
        <f>'НЗ 2-экз'!D1119</f>
        <v>0</v>
      </c>
      <c r="E1127" s="1487">
        <f>'НЗ 2-экз'!E1119</f>
        <v>0</v>
      </c>
      <c r="F1127" s="1487">
        <f>'НЗ 2-экз'!F1119</f>
        <v>0</v>
      </c>
      <c r="G1127" s="1487">
        <f>'НЗ 2-экз'!G1119</f>
        <v>0</v>
      </c>
      <c r="H1127" s="1487">
        <f>'НЗ 2-экз'!H1119</f>
        <v>0</v>
      </c>
      <c r="I1127" s="1487">
        <f>'НЗ 2-экз'!I1119</f>
        <v>0</v>
      </c>
      <c r="J1127" s="1487">
        <f>'НЗ 2-экз'!J1119</f>
        <v>0</v>
      </c>
      <c r="K1127" s="1487">
        <f>'НЗ 2-экз'!K1119</f>
        <v>0</v>
      </c>
      <c r="L1127" s="1487">
        <f>'НЗ 2-экз'!L1119</f>
        <v>0</v>
      </c>
      <c r="M1127" s="1487">
        <f>'НЗ 2-экз'!M1119</f>
        <v>0</v>
      </c>
      <c r="N1127" s="1487">
        <f>'НЗ 2-экз'!N1119</f>
        <v>0</v>
      </c>
      <c r="O1127" s="1487">
        <f>'НЗ 2-экз'!O1119</f>
        <v>0</v>
      </c>
      <c r="P1127" s="1487">
        <f>'НЗ 2-экз'!P1119</f>
        <v>0</v>
      </c>
      <c r="Q1127" s="1487">
        <f>'НЗ 2-экз'!Q1119</f>
        <v>0</v>
      </c>
      <c r="R1127" s="1487">
        <f>'НЗ 2-экз'!R1119</f>
        <v>0</v>
      </c>
      <c r="S1127" s="1487">
        <f>'НЗ 2-экз'!S1119</f>
        <v>0</v>
      </c>
      <c r="T1127" s="1487">
        <f>'НЗ 2-экз'!T1119</f>
        <v>0</v>
      </c>
      <c r="U1127" s="1487">
        <f>'НЗ 2-экз'!U1119</f>
        <v>0</v>
      </c>
      <c r="V1127" s="1487">
        <f>'НЗ 2-экз'!V1119</f>
        <v>0</v>
      </c>
      <c r="W1127" s="1487">
        <f>'НЗ 2-экз'!W1119</f>
        <v>0</v>
      </c>
      <c r="X1127" s="1487">
        <f>'НЗ 2-экз'!X1119</f>
        <v>0</v>
      </c>
      <c r="Y1127" s="1487">
        <f>'НЗ 2-экз'!Y1119</f>
        <v>0</v>
      </c>
      <c r="Z1127" s="1487">
        <f>'НЗ 2-экз'!Z1119</f>
        <v>0</v>
      </c>
      <c r="AA1127" s="1487">
        <f>'НЗ 2-экз'!AA1119</f>
        <v>0</v>
      </c>
      <c r="AB1127" s="1487">
        <f>'НЗ 2-экз'!AB1119</f>
        <v>0</v>
      </c>
      <c r="AC1127" s="1487">
        <f>'НЗ 2-экз'!AC1119</f>
        <v>0</v>
      </c>
      <c r="AD1127" s="1487">
        <f>'НЗ 2-экз'!AD1119</f>
        <v>0</v>
      </c>
      <c r="AE1127" s="1487">
        <f>'НЗ 2-экз'!AE1119</f>
        <v>0</v>
      </c>
      <c r="AF1127" s="1487">
        <f>'НЗ 2-экз'!AF1119</f>
        <v>0</v>
      </c>
      <c r="AG1127" s="1487">
        <f>'НЗ 2-экз'!AG1119</f>
        <v>0</v>
      </c>
      <c r="AH1127" s="1487">
        <f>'НЗ 2-экз'!AH1119</f>
        <v>0</v>
      </c>
      <c r="AI1127" s="1487">
        <f>'НЗ 2-экз'!AI1119</f>
        <v>0</v>
      </c>
      <c r="AJ1127" s="1487">
        <f>'НЗ 2-экз'!AJ1119</f>
        <v>0</v>
      </c>
      <c r="AK1127" s="1488">
        <f t="shared" si="406"/>
        <v>0</v>
      </c>
      <c r="AL1127" s="1488">
        <f t="shared" si="405"/>
        <v>0</v>
      </c>
      <c r="AM1127" s="1839"/>
    </row>
    <row r="1128" spans="1:39" ht="11.25" hidden="1" customHeight="1" x14ac:dyDescent="0.2">
      <c r="A1128" s="1426">
        <v>222</v>
      </c>
      <c r="B1128" s="1053">
        <v>112</v>
      </c>
      <c r="C1128" s="1487">
        <f>'НЗ 2-экз'!C1120</f>
        <v>0</v>
      </c>
      <c r="D1128" s="1487">
        <f>'НЗ 2-экз'!D1120</f>
        <v>0</v>
      </c>
      <c r="E1128" s="1487">
        <f>'НЗ 2-экз'!E1120</f>
        <v>0</v>
      </c>
      <c r="F1128" s="1487">
        <f>'НЗ 2-экз'!F1120</f>
        <v>0</v>
      </c>
      <c r="G1128" s="1487">
        <f>'НЗ 2-экз'!G1120</f>
        <v>0</v>
      </c>
      <c r="H1128" s="1487">
        <f>'НЗ 2-экз'!H1120</f>
        <v>0</v>
      </c>
      <c r="I1128" s="1487">
        <f>'НЗ 2-экз'!I1120</f>
        <v>0</v>
      </c>
      <c r="J1128" s="1487">
        <f>'НЗ 2-экз'!J1120</f>
        <v>0</v>
      </c>
      <c r="K1128" s="1487">
        <f>'НЗ 2-экз'!K1120</f>
        <v>0</v>
      </c>
      <c r="L1128" s="1487">
        <f>'НЗ 2-экз'!L1120</f>
        <v>0</v>
      </c>
      <c r="M1128" s="1487">
        <f>'НЗ 2-экз'!M1120</f>
        <v>0</v>
      </c>
      <c r="N1128" s="1487">
        <f>'НЗ 2-экз'!N1120</f>
        <v>0</v>
      </c>
      <c r="O1128" s="1487">
        <f>'НЗ 2-экз'!O1120</f>
        <v>0</v>
      </c>
      <c r="P1128" s="1487">
        <f>'НЗ 2-экз'!P1120</f>
        <v>0</v>
      </c>
      <c r="Q1128" s="1487">
        <f>'НЗ 2-экз'!Q1120</f>
        <v>0</v>
      </c>
      <c r="R1128" s="1487">
        <f>'НЗ 2-экз'!R1120</f>
        <v>0</v>
      </c>
      <c r="S1128" s="1487">
        <f>'НЗ 2-экз'!S1120</f>
        <v>0</v>
      </c>
      <c r="T1128" s="1487">
        <f>'НЗ 2-экз'!T1120</f>
        <v>0</v>
      </c>
      <c r="U1128" s="1487">
        <f>'НЗ 2-экз'!U1120</f>
        <v>0</v>
      </c>
      <c r="V1128" s="1487">
        <f>'НЗ 2-экз'!V1120</f>
        <v>0</v>
      </c>
      <c r="W1128" s="1487">
        <f>'НЗ 2-экз'!W1120</f>
        <v>0</v>
      </c>
      <c r="X1128" s="1487">
        <f>'НЗ 2-экз'!X1120</f>
        <v>0</v>
      </c>
      <c r="Y1128" s="1487">
        <f>'НЗ 2-экз'!Y1120</f>
        <v>0</v>
      </c>
      <c r="Z1128" s="1487">
        <f>'НЗ 2-экз'!Z1120</f>
        <v>0</v>
      </c>
      <c r="AA1128" s="1487">
        <f>'НЗ 2-экз'!AA1120</f>
        <v>0</v>
      </c>
      <c r="AB1128" s="1487">
        <f>'НЗ 2-экз'!AB1120</f>
        <v>0</v>
      </c>
      <c r="AC1128" s="1487">
        <f>'НЗ 2-экз'!AC1120</f>
        <v>0</v>
      </c>
      <c r="AD1128" s="1487">
        <f>'НЗ 2-экз'!AD1120</f>
        <v>0</v>
      </c>
      <c r="AE1128" s="1487">
        <f>'НЗ 2-экз'!AE1120</f>
        <v>0</v>
      </c>
      <c r="AF1128" s="1487">
        <f>'НЗ 2-экз'!AF1120</f>
        <v>0</v>
      </c>
      <c r="AG1128" s="1487">
        <f>'НЗ 2-экз'!AG1120</f>
        <v>0</v>
      </c>
      <c r="AH1128" s="1487">
        <f>'НЗ 2-экз'!AH1120</f>
        <v>0</v>
      </c>
      <c r="AI1128" s="1487">
        <f>'НЗ 2-экз'!AI1120</f>
        <v>0</v>
      </c>
      <c r="AJ1128" s="1487">
        <f>'НЗ 2-экз'!AJ1120</f>
        <v>0</v>
      </c>
      <c r="AK1128" s="1488">
        <f t="shared" si="406"/>
        <v>0</v>
      </c>
      <c r="AL1128" s="1488">
        <f t="shared" si="405"/>
        <v>0</v>
      </c>
      <c r="AM1128" s="1839"/>
    </row>
    <row r="1129" spans="1:39" ht="11.25" hidden="1" customHeight="1" x14ac:dyDescent="0.2">
      <c r="A1129" s="1426">
        <v>222</v>
      </c>
      <c r="B1129" s="1053">
        <v>244</v>
      </c>
      <c r="C1129" s="1487">
        <f>'НЗ 2-экз'!C1121</f>
        <v>0</v>
      </c>
      <c r="D1129" s="1487">
        <f>'НЗ 2-экз'!D1121</f>
        <v>0</v>
      </c>
      <c r="E1129" s="1487">
        <f>'НЗ 2-экз'!E1121</f>
        <v>0</v>
      </c>
      <c r="F1129" s="1487">
        <f>'НЗ 2-экз'!F1121</f>
        <v>0</v>
      </c>
      <c r="G1129" s="1487">
        <f>'НЗ 2-экз'!G1121</f>
        <v>0</v>
      </c>
      <c r="H1129" s="1487">
        <f>'НЗ 2-экз'!H1121</f>
        <v>0</v>
      </c>
      <c r="I1129" s="1487">
        <f>'НЗ 2-экз'!I1121</f>
        <v>0</v>
      </c>
      <c r="J1129" s="1487">
        <f>'НЗ 2-экз'!J1121</f>
        <v>0</v>
      </c>
      <c r="K1129" s="1487">
        <f>'НЗ 2-экз'!K1121</f>
        <v>0</v>
      </c>
      <c r="L1129" s="1487">
        <f>'НЗ 2-экз'!L1121</f>
        <v>0</v>
      </c>
      <c r="M1129" s="1487">
        <f>'НЗ 2-экз'!M1121</f>
        <v>0</v>
      </c>
      <c r="N1129" s="1487">
        <f>'НЗ 2-экз'!N1121</f>
        <v>0</v>
      </c>
      <c r="O1129" s="1487">
        <f>'НЗ 2-экз'!O1121</f>
        <v>0</v>
      </c>
      <c r="P1129" s="1487">
        <f>'НЗ 2-экз'!P1121</f>
        <v>0</v>
      </c>
      <c r="Q1129" s="1487">
        <f>'НЗ 2-экз'!Q1121</f>
        <v>0</v>
      </c>
      <c r="R1129" s="1487">
        <f>'НЗ 2-экз'!R1121</f>
        <v>0</v>
      </c>
      <c r="S1129" s="1487">
        <f>'НЗ 2-экз'!S1121</f>
        <v>0</v>
      </c>
      <c r="T1129" s="1487">
        <f>'НЗ 2-экз'!T1121</f>
        <v>0</v>
      </c>
      <c r="U1129" s="1487">
        <f>'НЗ 2-экз'!U1121</f>
        <v>0</v>
      </c>
      <c r="V1129" s="1487">
        <f>'НЗ 2-экз'!V1121</f>
        <v>0</v>
      </c>
      <c r="W1129" s="1487">
        <f>'НЗ 2-экз'!W1121</f>
        <v>0</v>
      </c>
      <c r="X1129" s="1487">
        <f>'НЗ 2-экз'!X1121</f>
        <v>0</v>
      </c>
      <c r="Y1129" s="1487">
        <f>'НЗ 2-экз'!Y1121</f>
        <v>0</v>
      </c>
      <c r="Z1129" s="1487">
        <f>'НЗ 2-экз'!Z1121</f>
        <v>0</v>
      </c>
      <c r="AA1129" s="1487">
        <f>'НЗ 2-экз'!AA1121</f>
        <v>0</v>
      </c>
      <c r="AB1129" s="1487">
        <f>'НЗ 2-экз'!AB1121</f>
        <v>0</v>
      </c>
      <c r="AC1129" s="1487">
        <f>'НЗ 2-экз'!AC1121</f>
        <v>0</v>
      </c>
      <c r="AD1129" s="1487">
        <f>'НЗ 2-экз'!AD1121</f>
        <v>0</v>
      </c>
      <c r="AE1129" s="1487">
        <f>'НЗ 2-экз'!AE1121</f>
        <v>0</v>
      </c>
      <c r="AF1129" s="1487">
        <f>'НЗ 2-экз'!AF1121</f>
        <v>0</v>
      </c>
      <c r="AG1129" s="1487">
        <f>'НЗ 2-экз'!AG1121</f>
        <v>0</v>
      </c>
      <c r="AH1129" s="1487">
        <f>'НЗ 2-экз'!AH1121</f>
        <v>0</v>
      </c>
      <c r="AI1129" s="1487">
        <f>'НЗ 2-экз'!AI1121</f>
        <v>0</v>
      </c>
      <c r="AJ1129" s="1487">
        <f>'НЗ 2-экз'!AJ1121</f>
        <v>0</v>
      </c>
      <c r="AK1129" s="1488">
        <f t="shared" si="406"/>
        <v>0</v>
      </c>
      <c r="AL1129" s="1488">
        <f t="shared" si="405"/>
        <v>0</v>
      </c>
      <c r="AM1129" s="1839"/>
    </row>
    <row r="1130" spans="1:39" ht="11.25" hidden="1" customHeight="1" x14ac:dyDescent="0.2">
      <c r="A1130" s="1427" t="s">
        <v>196</v>
      </c>
      <c r="B1130" s="1053">
        <v>247</v>
      </c>
      <c r="C1130" s="1487">
        <f>'НЗ 2-экз'!C1122</f>
        <v>0</v>
      </c>
      <c r="D1130" s="1487">
        <f>'НЗ 2-экз'!D1122</f>
        <v>0</v>
      </c>
      <c r="E1130" s="1487">
        <f>'НЗ 2-экз'!E1122</f>
        <v>0</v>
      </c>
      <c r="F1130" s="1487">
        <f>'НЗ 2-экз'!F1122</f>
        <v>0</v>
      </c>
      <c r="G1130" s="1487">
        <f>'НЗ 2-экз'!G1122</f>
        <v>0</v>
      </c>
      <c r="H1130" s="1487">
        <f>'НЗ 2-экз'!H1122</f>
        <v>0</v>
      </c>
      <c r="I1130" s="1487">
        <f>'НЗ 2-экз'!I1122</f>
        <v>0</v>
      </c>
      <c r="J1130" s="1487">
        <f>'НЗ 2-экз'!J1122</f>
        <v>0</v>
      </c>
      <c r="K1130" s="1487">
        <f>'НЗ 2-экз'!K1122</f>
        <v>0</v>
      </c>
      <c r="L1130" s="1487">
        <f>'НЗ 2-экз'!L1122</f>
        <v>0</v>
      </c>
      <c r="M1130" s="1487">
        <f>'НЗ 2-экз'!M1122</f>
        <v>0</v>
      </c>
      <c r="N1130" s="1487">
        <f>'НЗ 2-экз'!N1122</f>
        <v>0</v>
      </c>
      <c r="O1130" s="1487">
        <f>'НЗ 2-экз'!O1122</f>
        <v>0</v>
      </c>
      <c r="P1130" s="1487">
        <f>'НЗ 2-экз'!P1122</f>
        <v>0</v>
      </c>
      <c r="Q1130" s="1487">
        <f>'НЗ 2-экз'!Q1122</f>
        <v>0</v>
      </c>
      <c r="R1130" s="1487">
        <f>'НЗ 2-экз'!R1122</f>
        <v>0</v>
      </c>
      <c r="S1130" s="1487">
        <f>'НЗ 2-экз'!S1122</f>
        <v>0</v>
      </c>
      <c r="T1130" s="1487">
        <f>'НЗ 2-экз'!T1122</f>
        <v>0</v>
      </c>
      <c r="U1130" s="1487">
        <f>'НЗ 2-экз'!U1122</f>
        <v>0</v>
      </c>
      <c r="V1130" s="1487">
        <f>'НЗ 2-экз'!V1122</f>
        <v>0</v>
      </c>
      <c r="W1130" s="1487">
        <f>'НЗ 2-экз'!W1122</f>
        <v>0</v>
      </c>
      <c r="X1130" s="1487">
        <f>'НЗ 2-экз'!X1122</f>
        <v>0</v>
      </c>
      <c r="Y1130" s="1487">
        <f>'НЗ 2-экз'!Y1122</f>
        <v>0</v>
      </c>
      <c r="Z1130" s="1487">
        <f>'НЗ 2-экз'!Z1122</f>
        <v>0</v>
      </c>
      <c r="AA1130" s="1487">
        <f>'НЗ 2-экз'!AA1122</f>
        <v>0</v>
      </c>
      <c r="AB1130" s="1487">
        <f>'НЗ 2-экз'!AB1122</f>
        <v>0</v>
      </c>
      <c r="AC1130" s="1487">
        <f>'НЗ 2-экз'!AC1122</f>
        <v>0</v>
      </c>
      <c r="AD1130" s="1487">
        <f>'НЗ 2-экз'!AD1122</f>
        <v>0</v>
      </c>
      <c r="AE1130" s="1487">
        <f>'НЗ 2-экз'!AE1122</f>
        <v>0</v>
      </c>
      <c r="AF1130" s="1487">
        <f>'НЗ 2-экз'!AF1122</f>
        <v>0</v>
      </c>
      <c r="AG1130" s="1487">
        <f>'НЗ 2-экз'!AG1122</f>
        <v>0</v>
      </c>
      <c r="AH1130" s="1487">
        <f>'НЗ 2-экз'!AH1122</f>
        <v>0</v>
      </c>
      <c r="AI1130" s="1487">
        <f>'НЗ 2-экз'!AI1122</f>
        <v>0</v>
      </c>
      <c r="AJ1130" s="1487">
        <f>'НЗ 2-экз'!AJ1122</f>
        <v>0</v>
      </c>
      <c r="AK1130" s="1488">
        <f t="shared" si="406"/>
        <v>0</v>
      </c>
      <c r="AL1130" s="1488">
        <f t="shared" si="405"/>
        <v>0</v>
      </c>
      <c r="AM1130" s="1839"/>
    </row>
    <row r="1131" spans="1:39" ht="11.25" hidden="1" customHeight="1" x14ac:dyDescent="0.2">
      <c r="A1131" s="1427" t="s">
        <v>197</v>
      </c>
      <c r="B1131" s="1053">
        <v>247</v>
      </c>
      <c r="C1131" s="1487">
        <f>'НЗ 2-экз'!C1123</f>
        <v>0</v>
      </c>
      <c r="D1131" s="1487">
        <f>'НЗ 2-экз'!D1123</f>
        <v>0</v>
      </c>
      <c r="E1131" s="1487">
        <f>'НЗ 2-экз'!E1123</f>
        <v>0</v>
      </c>
      <c r="F1131" s="1487">
        <f>'НЗ 2-экз'!F1123</f>
        <v>0</v>
      </c>
      <c r="G1131" s="1487">
        <f>'НЗ 2-экз'!G1123</f>
        <v>0</v>
      </c>
      <c r="H1131" s="1487">
        <f>'НЗ 2-экз'!H1123</f>
        <v>0</v>
      </c>
      <c r="I1131" s="1487">
        <f>'НЗ 2-экз'!I1123</f>
        <v>0</v>
      </c>
      <c r="J1131" s="1487">
        <f>'НЗ 2-экз'!J1123</f>
        <v>0</v>
      </c>
      <c r="K1131" s="1487">
        <f>'НЗ 2-экз'!K1123</f>
        <v>0</v>
      </c>
      <c r="L1131" s="1487">
        <f>'НЗ 2-экз'!L1123</f>
        <v>0</v>
      </c>
      <c r="M1131" s="1487">
        <f>'НЗ 2-экз'!M1123</f>
        <v>0</v>
      </c>
      <c r="N1131" s="1487">
        <f>'НЗ 2-экз'!N1123</f>
        <v>0</v>
      </c>
      <c r="O1131" s="1487">
        <f>'НЗ 2-экз'!O1123</f>
        <v>0</v>
      </c>
      <c r="P1131" s="1487">
        <f>'НЗ 2-экз'!P1123</f>
        <v>0</v>
      </c>
      <c r="Q1131" s="1487">
        <f>'НЗ 2-экз'!Q1123</f>
        <v>0</v>
      </c>
      <c r="R1131" s="1487">
        <f>'НЗ 2-экз'!R1123</f>
        <v>0</v>
      </c>
      <c r="S1131" s="1487">
        <f>'НЗ 2-экз'!S1123</f>
        <v>0</v>
      </c>
      <c r="T1131" s="1487">
        <f>'НЗ 2-экз'!T1123</f>
        <v>0</v>
      </c>
      <c r="U1131" s="1487">
        <f>'НЗ 2-экз'!U1123</f>
        <v>0</v>
      </c>
      <c r="V1131" s="1487">
        <f>'НЗ 2-экз'!V1123</f>
        <v>0</v>
      </c>
      <c r="W1131" s="1487">
        <f>'НЗ 2-экз'!W1123</f>
        <v>0</v>
      </c>
      <c r="X1131" s="1487">
        <f>'НЗ 2-экз'!X1123</f>
        <v>0</v>
      </c>
      <c r="Y1131" s="1487">
        <f>'НЗ 2-экз'!Y1123</f>
        <v>0</v>
      </c>
      <c r="Z1131" s="1487">
        <f>'НЗ 2-экз'!Z1123</f>
        <v>0</v>
      </c>
      <c r="AA1131" s="1487">
        <f>'НЗ 2-экз'!AA1123</f>
        <v>0</v>
      </c>
      <c r="AB1131" s="1487">
        <f>'НЗ 2-экз'!AB1123</f>
        <v>0</v>
      </c>
      <c r="AC1131" s="1487">
        <f>'НЗ 2-экз'!AC1123</f>
        <v>0</v>
      </c>
      <c r="AD1131" s="1487">
        <f>'НЗ 2-экз'!AD1123</f>
        <v>0</v>
      </c>
      <c r="AE1131" s="1487">
        <f>'НЗ 2-экз'!AE1123</f>
        <v>0</v>
      </c>
      <c r="AF1131" s="1487">
        <f>'НЗ 2-экз'!AF1123</f>
        <v>0</v>
      </c>
      <c r="AG1131" s="1487">
        <f>'НЗ 2-экз'!AG1123</f>
        <v>0</v>
      </c>
      <c r="AH1131" s="1487">
        <f>'НЗ 2-экз'!AH1123</f>
        <v>0</v>
      </c>
      <c r="AI1131" s="1487">
        <f>'НЗ 2-экз'!AI1123</f>
        <v>0</v>
      </c>
      <c r="AJ1131" s="1487">
        <f>'НЗ 2-экз'!AJ1123</f>
        <v>0</v>
      </c>
      <c r="AK1131" s="1488">
        <f t="shared" si="406"/>
        <v>0</v>
      </c>
      <c r="AL1131" s="1488">
        <f t="shared" si="405"/>
        <v>0</v>
      </c>
      <c r="AM1131" s="1839"/>
    </row>
    <row r="1132" spans="1:39" ht="11.25" hidden="1" customHeight="1" x14ac:dyDescent="0.2">
      <c r="A1132" s="1427" t="s">
        <v>198</v>
      </c>
      <c r="B1132" s="1053">
        <v>244</v>
      </c>
      <c r="C1132" s="1487">
        <f>'НЗ 2-экз'!C1124</f>
        <v>0</v>
      </c>
      <c r="D1132" s="1487">
        <f>'НЗ 2-экз'!D1124</f>
        <v>0</v>
      </c>
      <c r="E1132" s="1487">
        <f>'НЗ 2-экз'!E1124</f>
        <v>0</v>
      </c>
      <c r="F1132" s="1487">
        <f>'НЗ 2-экз'!F1124</f>
        <v>0</v>
      </c>
      <c r="G1132" s="1487">
        <f>'НЗ 2-экз'!G1124</f>
        <v>0</v>
      </c>
      <c r="H1132" s="1487">
        <f>'НЗ 2-экз'!H1124</f>
        <v>0</v>
      </c>
      <c r="I1132" s="1487">
        <f>'НЗ 2-экз'!I1124</f>
        <v>0</v>
      </c>
      <c r="J1132" s="1487">
        <f>'НЗ 2-экз'!J1124</f>
        <v>0</v>
      </c>
      <c r="K1132" s="1487">
        <f>'НЗ 2-экз'!K1124</f>
        <v>0</v>
      </c>
      <c r="L1132" s="1487">
        <f>'НЗ 2-экз'!L1124</f>
        <v>0</v>
      </c>
      <c r="M1132" s="1487">
        <f>'НЗ 2-экз'!M1124</f>
        <v>0</v>
      </c>
      <c r="N1132" s="1487">
        <f>'НЗ 2-экз'!N1124</f>
        <v>0</v>
      </c>
      <c r="O1132" s="1487">
        <f>'НЗ 2-экз'!O1124</f>
        <v>0</v>
      </c>
      <c r="P1132" s="1487">
        <f>'НЗ 2-экз'!P1124</f>
        <v>0</v>
      </c>
      <c r="Q1132" s="1487">
        <f>'НЗ 2-экз'!Q1124</f>
        <v>0</v>
      </c>
      <c r="R1132" s="1487">
        <f>'НЗ 2-экз'!R1124</f>
        <v>0</v>
      </c>
      <c r="S1132" s="1487">
        <f>'НЗ 2-экз'!S1124</f>
        <v>0</v>
      </c>
      <c r="T1132" s="1487">
        <f>'НЗ 2-экз'!T1124</f>
        <v>0</v>
      </c>
      <c r="U1132" s="1487">
        <f>'НЗ 2-экз'!U1124</f>
        <v>0</v>
      </c>
      <c r="V1132" s="1487">
        <f>'НЗ 2-экз'!V1124</f>
        <v>0</v>
      </c>
      <c r="W1132" s="1487">
        <f>'НЗ 2-экз'!W1124</f>
        <v>0</v>
      </c>
      <c r="X1132" s="1487">
        <f>'НЗ 2-экз'!X1124</f>
        <v>0</v>
      </c>
      <c r="Y1132" s="1487">
        <f>'НЗ 2-экз'!Y1124</f>
        <v>0</v>
      </c>
      <c r="Z1132" s="1487">
        <f>'НЗ 2-экз'!Z1124</f>
        <v>0</v>
      </c>
      <c r="AA1132" s="1487">
        <f>'НЗ 2-экз'!AA1124</f>
        <v>0</v>
      </c>
      <c r="AB1132" s="1487">
        <f>'НЗ 2-экз'!AB1124</f>
        <v>0</v>
      </c>
      <c r="AC1132" s="1487">
        <f>'НЗ 2-экз'!AC1124</f>
        <v>0</v>
      </c>
      <c r="AD1132" s="1487">
        <f>'НЗ 2-экз'!AD1124</f>
        <v>0</v>
      </c>
      <c r="AE1132" s="1487">
        <f>'НЗ 2-экз'!AE1124</f>
        <v>0</v>
      </c>
      <c r="AF1132" s="1487">
        <f>'НЗ 2-экз'!AF1124</f>
        <v>0</v>
      </c>
      <c r="AG1132" s="1487">
        <f>'НЗ 2-экз'!AG1124</f>
        <v>0</v>
      </c>
      <c r="AH1132" s="1487">
        <f>'НЗ 2-экз'!AH1124</f>
        <v>0</v>
      </c>
      <c r="AI1132" s="1487">
        <f>'НЗ 2-экз'!AI1124</f>
        <v>0</v>
      </c>
      <c r="AJ1132" s="1487">
        <f>'НЗ 2-экз'!AJ1124</f>
        <v>0</v>
      </c>
      <c r="AK1132" s="1488">
        <f t="shared" si="406"/>
        <v>0</v>
      </c>
      <c r="AL1132" s="1488">
        <f t="shared" si="405"/>
        <v>0</v>
      </c>
      <c r="AM1132" s="1839"/>
    </row>
    <row r="1133" spans="1:39" ht="11.25" hidden="1" customHeight="1" x14ac:dyDescent="0.2">
      <c r="A1133" s="1427" t="s">
        <v>878</v>
      </c>
      <c r="B1133" s="1053">
        <v>244</v>
      </c>
      <c r="C1133" s="1487">
        <f>'НЗ 2-экз'!C1125</f>
        <v>0</v>
      </c>
      <c r="D1133" s="1487">
        <f>'НЗ 2-экз'!D1125</f>
        <v>0</v>
      </c>
      <c r="E1133" s="1487">
        <f>'НЗ 2-экз'!E1125</f>
        <v>0</v>
      </c>
      <c r="F1133" s="1487">
        <f>'НЗ 2-экз'!F1125</f>
        <v>0</v>
      </c>
      <c r="G1133" s="1487">
        <f>'НЗ 2-экз'!G1125</f>
        <v>0</v>
      </c>
      <c r="H1133" s="1487">
        <f>'НЗ 2-экз'!H1125</f>
        <v>0</v>
      </c>
      <c r="I1133" s="1487">
        <f>'НЗ 2-экз'!I1125</f>
        <v>0</v>
      </c>
      <c r="J1133" s="1487">
        <f>'НЗ 2-экз'!J1125</f>
        <v>0</v>
      </c>
      <c r="K1133" s="1487">
        <f>'НЗ 2-экз'!K1125</f>
        <v>0</v>
      </c>
      <c r="L1133" s="1487">
        <f>'НЗ 2-экз'!L1125</f>
        <v>0</v>
      </c>
      <c r="M1133" s="1487">
        <f>'НЗ 2-экз'!M1125</f>
        <v>0</v>
      </c>
      <c r="N1133" s="1487">
        <f>'НЗ 2-экз'!N1125</f>
        <v>0</v>
      </c>
      <c r="O1133" s="1487">
        <f>'НЗ 2-экз'!O1125</f>
        <v>0</v>
      </c>
      <c r="P1133" s="1487">
        <f>'НЗ 2-экз'!P1125</f>
        <v>0</v>
      </c>
      <c r="Q1133" s="1487">
        <f>'НЗ 2-экз'!Q1125</f>
        <v>0</v>
      </c>
      <c r="R1133" s="1487">
        <f>'НЗ 2-экз'!R1125</f>
        <v>0</v>
      </c>
      <c r="S1133" s="1487">
        <f>'НЗ 2-экз'!S1125</f>
        <v>0</v>
      </c>
      <c r="T1133" s="1487">
        <f>'НЗ 2-экз'!T1125</f>
        <v>0</v>
      </c>
      <c r="U1133" s="1487">
        <f>'НЗ 2-экз'!U1125</f>
        <v>0</v>
      </c>
      <c r="V1133" s="1487">
        <f>'НЗ 2-экз'!V1125</f>
        <v>0</v>
      </c>
      <c r="W1133" s="1487">
        <f>'НЗ 2-экз'!W1125</f>
        <v>0</v>
      </c>
      <c r="X1133" s="1487">
        <f>'НЗ 2-экз'!X1125</f>
        <v>0</v>
      </c>
      <c r="Y1133" s="1487">
        <f>'НЗ 2-экз'!Y1125</f>
        <v>0</v>
      </c>
      <c r="Z1133" s="1487">
        <f>'НЗ 2-экз'!Z1125</f>
        <v>0</v>
      </c>
      <c r="AA1133" s="1487">
        <f>'НЗ 2-экз'!AA1125</f>
        <v>0</v>
      </c>
      <c r="AB1133" s="1487">
        <f>'НЗ 2-экз'!AB1125</f>
        <v>0</v>
      </c>
      <c r="AC1133" s="1487">
        <f>'НЗ 2-экз'!AC1125</f>
        <v>0</v>
      </c>
      <c r="AD1133" s="1487">
        <f>'НЗ 2-экз'!AD1125</f>
        <v>0</v>
      </c>
      <c r="AE1133" s="1487">
        <f>'НЗ 2-экз'!AE1125</f>
        <v>0</v>
      </c>
      <c r="AF1133" s="1487">
        <f>'НЗ 2-экз'!AF1125</f>
        <v>0</v>
      </c>
      <c r="AG1133" s="1487">
        <f>'НЗ 2-экз'!AG1125</f>
        <v>0</v>
      </c>
      <c r="AH1133" s="1487">
        <f>'НЗ 2-экз'!AH1125</f>
        <v>0</v>
      </c>
      <c r="AI1133" s="1487">
        <f>'НЗ 2-экз'!AI1125</f>
        <v>0</v>
      </c>
      <c r="AJ1133" s="1487">
        <f>'НЗ 2-экз'!AJ1125</f>
        <v>0</v>
      </c>
      <c r="AK1133" s="1488">
        <f t="shared" si="406"/>
        <v>0</v>
      </c>
      <c r="AL1133" s="1488">
        <f t="shared" si="405"/>
        <v>0</v>
      </c>
      <c r="AM1133" s="1839"/>
    </row>
    <row r="1134" spans="1:39" ht="11.25" hidden="1" customHeight="1" x14ac:dyDescent="0.2">
      <c r="A1134" s="1426">
        <v>224</v>
      </c>
      <c r="B1134" s="1053">
        <v>244</v>
      </c>
      <c r="C1134" s="1487">
        <f>'НЗ 2-экз'!C1126</f>
        <v>0</v>
      </c>
      <c r="D1134" s="1487">
        <f>'НЗ 2-экз'!D1126</f>
        <v>0</v>
      </c>
      <c r="E1134" s="1487">
        <f>'НЗ 2-экз'!E1126</f>
        <v>0</v>
      </c>
      <c r="F1134" s="1487">
        <f>'НЗ 2-экз'!F1126</f>
        <v>0</v>
      </c>
      <c r="G1134" s="1487">
        <f>'НЗ 2-экз'!G1126</f>
        <v>0</v>
      </c>
      <c r="H1134" s="1487">
        <f>'НЗ 2-экз'!H1126</f>
        <v>0</v>
      </c>
      <c r="I1134" s="1487">
        <f>'НЗ 2-экз'!I1126</f>
        <v>0</v>
      </c>
      <c r="J1134" s="1487">
        <f>'НЗ 2-экз'!J1126</f>
        <v>0</v>
      </c>
      <c r="K1134" s="1487">
        <f>'НЗ 2-экз'!K1126</f>
        <v>0</v>
      </c>
      <c r="L1134" s="1487">
        <f>'НЗ 2-экз'!L1126</f>
        <v>0</v>
      </c>
      <c r="M1134" s="1487">
        <f>'НЗ 2-экз'!M1126</f>
        <v>0</v>
      </c>
      <c r="N1134" s="1487">
        <f>'НЗ 2-экз'!N1126</f>
        <v>0</v>
      </c>
      <c r="O1134" s="1487">
        <f>'НЗ 2-экз'!O1126</f>
        <v>0</v>
      </c>
      <c r="P1134" s="1487">
        <f>'НЗ 2-экз'!P1126</f>
        <v>0</v>
      </c>
      <c r="Q1134" s="1487">
        <f>'НЗ 2-экз'!Q1126</f>
        <v>0</v>
      </c>
      <c r="R1134" s="1487">
        <f>'НЗ 2-экз'!R1126</f>
        <v>0</v>
      </c>
      <c r="S1134" s="1487">
        <f>'НЗ 2-экз'!S1126</f>
        <v>0</v>
      </c>
      <c r="T1134" s="1487">
        <f>'НЗ 2-экз'!T1126</f>
        <v>0</v>
      </c>
      <c r="U1134" s="1487">
        <f>'НЗ 2-экз'!U1126</f>
        <v>0</v>
      </c>
      <c r="V1134" s="1487">
        <f>'НЗ 2-экз'!V1126</f>
        <v>0</v>
      </c>
      <c r="W1134" s="1487">
        <f>'НЗ 2-экз'!W1126</f>
        <v>0</v>
      </c>
      <c r="X1134" s="1487">
        <f>'НЗ 2-экз'!X1126</f>
        <v>0</v>
      </c>
      <c r="Y1134" s="1487">
        <f>'НЗ 2-экз'!Y1126</f>
        <v>0</v>
      </c>
      <c r="Z1134" s="1487">
        <f>'НЗ 2-экз'!Z1126</f>
        <v>0</v>
      </c>
      <c r="AA1134" s="1487">
        <f>'НЗ 2-экз'!AA1126</f>
        <v>0</v>
      </c>
      <c r="AB1134" s="1487">
        <f>'НЗ 2-экз'!AB1126</f>
        <v>0</v>
      </c>
      <c r="AC1134" s="1487">
        <f>'НЗ 2-экз'!AC1126</f>
        <v>0</v>
      </c>
      <c r="AD1134" s="1487">
        <f>'НЗ 2-экз'!AD1126</f>
        <v>0</v>
      </c>
      <c r="AE1134" s="1487">
        <f>'НЗ 2-экз'!AE1126</f>
        <v>0</v>
      </c>
      <c r="AF1134" s="1487">
        <f>'НЗ 2-экз'!AF1126</f>
        <v>0</v>
      </c>
      <c r="AG1134" s="1487">
        <f>'НЗ 2-экз'!AG1126</f>
        <v>0</v>
      </c>
      <c r="AH1134" s="1487">
        <f>'НЗ 2-экз'!AH1126</f>
        <v>0</v>
      </c>
      <c r="AI1134" s="1487">
        <f>'НЗ 2-экз'!AI1126</f>
        <v>0</v>
      </c>
      <c r="AJ1134" s="1487">
        <f>'НЗ 2-экз'!AJ1126</f>
        <v>0</v>
      </c>
      <c r="AK1134" s="1488">
        <f t="shared" si="406"/>
        <v>0</v>
      </c>
      <c r="AL1134" s="1488">
        <f t="shared" si="405"/>
        <v>0</v>
      </c>
      <c r="AM1134" s="1839"/>
    </row>
    <row r="1135" spans="1:39" ht="11.25" hidden="1" customHeight="1" x14ac:dyDescent="0.2">
      <c r="A1135" s="1428" t="s">
        <v>199</v>
      </c>
      <c r="B1135" s="1057">
        <v>244</v>
      </c>
      <c r="C1135" s="1487">
        <f>'НЗ 2-экз'!C1127</f>
        <v>0</v>
      </c>
      <c r="D1135" s="1487">
        <f>'НЗ 2-экз'!D1127</f>
        <v>0</v>
      </c>
      <c r="E1135" s="1487">
        <f>'НЗ 2-экз'!E1127</f>
        <v>0</v>
      </c>
      <c r="F1135" s="1487">
        <f>'НЗ 2-экз'!F1127</f>
        <v>0</v>
      </c>
      <c r="G1135" s="1487">
        <f>'НЗ 2-экз'!G1127</f>
        <v>0</v>
      </c>
      <c r="H1135" s="1487">
        <f>'НЗ 2-экз'!H1127</f>
        <v>0</v>
      </c>
      <c r="I1135" s="1487">
        <f>'НЗ 2-экз'!I1127</f>
        <v>0</v>
      </c>
      <c r="J1135" s="1487">
        <f>'НЗ 2-экз'!J1127</f>
        <v>0</v>
      </c>
      <c r="K1135" s="1487">
        <f>'НЗ 2-экз'!K1127</f>
        <v>0</v>
      </c>
      <c r="L1135" s="1487">
        <f>'НЗ 2-экз'!L1127</f>
        <v>0</v>
      </c>
      <c r="M1135" s="1487">
        <f>'НЗ 2-экз'!M1127</f>
        <v>0</v>
      </c>
      <c r="N1135" s="1487">
        <f>'НЗ 2-экз'!N1127</f>
        <v>0</v>
      </c>
      <c r="O1135" s="1487">
        <f>'НЗ 2-экз'!O1127</f>
        <v>0</v>
      </c>
      <c r="P1135" s="1487">
        <f>'НЗ 2-экз'!P1127</f>
        <v>0</v>
      </c>
      <c r="Q1135" s="1487">
        <f>'НЗ 2-экз'!Q1127</f>
        <v>0</v>
      </c>
      <c r="R1135" s="1487">
        <f>'НЗ 2-экз'!R1127</f>
        <v>0</v>
      </c>
      <c r="S1135" s="1487">
        <f>'НЗ 2-экз'!S1127</f>
        <v>0</v>
      </c>
      <c r="T1135" s="1487">
        <f>'НЗ 2-экз'!T1127</f>
        <v>0</v>
      </c>
      <c r="U1135" s="1487">
        <f>'НЗ 2-экз'!U1127</f>
        <v>0</v>
      </c>
      <c r="V1135" s="1487">
        <f>'НЗ 2-экз'!V1127</f>
        <v>0</v>
      </c>
      <c r="W1135" s="1487">
        <f>'НЗ 2-экз'!W1127</f>
        <v>0</v>
      </c>
      <c r="X1135" s="1487">
        <f>'НЗ 2-экз'!X1127</f>
        <v>0</v>
      </c>
      <c r="Y1135" s="1487">
        <f>'НЗ 2-экз'!Y1127</f>
        <v>0</v>
      </c>
      <c r="Z1135" s="1487">
        <f>'НЗ 2-экз'!Z1127</f>
        <v>0</v>
      </c>
      <c r="AA1135" s="1487">
        <f>'НЗ 2-экз'!AA1127</f>
        <v>0</v>
      </c>
      <c r="AB1135" s="1487">
        <f>'НЗ 2-экз'!AB1127</f>
        <v>0</v>
      </c>
      <c r="AC1135" s="1487">
        <f>'НЗ 2-экз'!AC1127</f>
        <v>0</v>
      </c>
      <c r="AD1135" s="1487">
        <f>'НЗ 2-экз'!AD1127</f>
        <v>0</v>
      </c>
      <c r="AE1135" s="1487">
        <f>'НЗ 2-экз'!AE1127</f>
        <v>0</v>
      </c>
      <c r="AF1135" s="1487">
        <f>'НЗ 2-экз'!AF1127</f>
        <v>0</v>
      </c>
      <c r="AG1135" s="1487">
        <f>'НЗ 2-экз'!AG1127</f>
        <v>0</v>
      </c>
      <c r="AH1135" s="1487">
        <f>'НЗ 2-экз'!AH1127</f>
        <v>0</v>
      </c>
      <c r="AI1135" s="1487">
        <f>'НЗ 2-экз'!AI1127</f>
        <v>0</v>
      </c>
      <c r="AJ1135" s="1487">
        <f>'НЗ 2-экз'!AJ1127</f>
        <v>0</v>
      </c>
      <c r="AK1135" s="1488">
        <f t="shared" si="406"/>
        <v>0</v>
      </c>
      <c r="AL1135" s="1488">
        <f t="shared" si="405"/>
        <v>0</v>
      </c>
      <c r="AM1135" s="1839"/>
    </row>
    <row r="1136" spans="1:39" ht="11.25" hidden="1" customHeight="1" x14ac:dyDescent="0.2">
      <c r="A1136" s="1428" t="s">
        <v>200</v>
      </c>
      <c r="B1136" s="1057">
        <v>244</v>
      </c>
      <c r="C1136" s="1487">
        <f>'НЗ 2-экз'!C1128</f>
        <v>0</v>
      </c>
      <c r="D1136" s="1487">
        <f>'НЗ 2-экз'!D1128</f>
        <v>0</v>
      </c>
      <c r="E1136" s="1487">
        <f>'НЗ 2-экз'!E1128</f>
        <v>0</v>
      </c>
      <c r="F1136" s="1487">
        <f>'НЗ 2-экз'!F1128</f>
        <v>0</v>
      </c>
      <c r="G1136" s="1487">
        <f>'НЗ 2-экз'!G1128</f>
        <v>0</v>
      </c>
      <c r="H1136" s="1487">
        <f>'НЗ 2-экз'!H1128</f>
        <v>0</v>
      </c>
      <c r="I1136" s="1487">
        <f>'НЗ 2-экз'!I1128</f>
        <v>0</v>
      </c>
      <c r="J1136" s="1487">
        <f>'НЗ 2-экз'!J1128</f>
        <v>0</v>
      </c>
      <c r="K1136" s="1487">
        <f>'НЗ 2-экз'!K1128</f>
        <v>0</v>
      </c>
      <c r="L1136" s="1487">
        <f>'НЗ 2-экз'!L1128</f>
        <v>0</v>
      </c>
      <c r="M1136" s="1487">
        <f>'НЗ 2-экз'!M1128</f>
        <v>0</v>
      </c>
      <c r="N1136" s="1487">
        <f>'НЗ 2-экз'!N1128</f>
        <v>0</v>
      </c>
      <c r="O1136" s="1487">
        <f>'НЗ 2-экз'!O1128</f>
        <v>0</v>
      </c>
      <c r="P1136" s="1487">
        <f>'НЗ 2-экз'!P1128</f>
        <v>0</v>
      </c>
      <c r="Q1136" s="1487">
        <f>'НЗ 2-экз'!Q1128</f>
        <v>0</v>
      </c>
      <c r="R1136" s="1487">
        <f>'НЗ 2-экз'!R1128</f>
        <v>0</v>
      </c>
      <c r="S1136" s="1487">
        <f>'НЗ 2-экз'!S1128</f>
        <v>0</v>
      </c>
      <c r="T1136" s="1487">
        <f>'НЗ 2-экз'!T1128</f>
        <v>0</v>
      </c>
      <c r="U1136" s="1487">
        <f>'НЗ 2-экз'!U1128</f>
        <v>0</v>
      </c>
      <c r="V1136" s="1487">
        <f>'НЗ 2-экз'!V1128</f>
        <v>0</v>
      </c>
      <c r="W1136" s="1487">
        <f>'НЗ 2-экз'!W1128</f>
        <v>0</v>
      </c>
      <c r="X1136" s="1487">
        <f>'НЗ 2-экз'!X1128</f>
        <v>0</v>
      </c>
      <c r="Y1136" s="1487">
        <f>'НЗ 2-экз'!Y1128</f>
        <v>0</v>
      </c>
      <c r="Z1136" s="1487">
        <f>'НЗ 2-экз'!Z1128</f>
        <v>0</v>
      </c>
      <c r="AA1136" s="1487">
        <f>'НЗ 2-экз'!AA1128</f>
        <v>0</v>
      </c>
      <c r="AB1136" s="1487">
        <f>'НЗ 2-экз'!AB1128</f>
        <v>0</v>
      </c>
      <c r="AC1136" s="1487">
        <f>'НЗ 2-экз'!AC1128</f>
        <v>0</v>
      </c>
      <c r="AD1136" s="1487">
        <f>'НЗ 2-экз'!AD1128</f>
        <v>0</v>
      </c>
      <c r="AE1136" s="1487">
        <f>'НЗ 2-экз'!AE1128</f>
        <v>0</v>
      </c>
      <c r="AF1136" s="1487">
        <f>'НЗ 2-экз'!AF1128</f>
        <v>0</v>
      </c>
      <c r="AG1136" s="1487">
        <f>'НЗ 2-экз'!AG1128</f>
        <v>0</v>
      </c>
      <c r="AH1136" s="1487">
        <f>'НЗ 2-экз'!AH1128</f>
        <v>0</v>
      </c>
      <c r="AI1136" s="1487">
        <f>'НЗ 2-экз'!AI1128</f>
        <v>0</v>
      </c>
      <c r="AJ1136" s="1487">
        <f>'НЗ 2-экз'!AJ1128</f>
        <v>0</v>
      </c>
      <c r="AK1136" s="1488">
        <f t="shared" si="406"/>
        <v>0</v>
      </c>
      <c r="AL1136" s="1488">
        <f t="shared" si="405"/>
        <v>0</v>
      </c>
      <c r="AM1136" s="1839"/>
    </row>
    <row r="1137" spans="1:39" ht="11.25" hidden="1" customHeight="1" x14ac:dyDescent="0.2">
      <c r="A1137" s="1428" t="s">
        <v>201</v>
      </c>
      <c r="B1137" s="1057">
        <v>244</v>
      </c>
      <c r="C1137" s="1487">
        <f>'НЗ 2-экз'!C1129</f>
        <v>0</v>
      </c>
      <c r="D1137" s="1487">
        <f>'НЗ 2-экз'!D1129</f>
        <v>0</v>
      </c>
      <c r="E1137" s="1487">
        <f>'НЗ 2-экз'!E1129</f>
        <v>0</v>
      </c>
      <c r="F1137" s="1487">
        <f>'НЗ 2-экз'!F1129</f>
        <v>0</v>
      </c>
      <c r="G1137" s="1487">
        <f>'НЗ 2-экз'!G1129</f>
        <v>0</v>
      </c>
      <c r="H1137" s="1487">
        <f>'НЗ 2-экз'!H1129</f>
        <v>0</v>
      </c>
      <c r="I1137" s="1487">
        <f>'НЗ 2-экз'!I1129</f>
        <v>0</v>
      </c>
      <c r="J1137" s="1487">
        <f>'НЗ 2-экз'!J1129</f>
        <v>0</v>
      </c>
      <c r="K1137" s="1487">
        <f>'НЗ 2-экз'!K1129</f>
        <v>0</v>
      </c>
      <c r="L1137" s="1487">
        <f>'НЗ 2-экз'!L1129</f>
        <v>0</v>
      </c>
      <c r="M1137" s="1487">
        <f>'НЗ 2-экз'!M1129</f>
        <v>0</v>
      </c>
      <c r="N1137" s="1487">
        <f>'НЗ 2-экз'!N1129</f>
        <v>0</v>
      </c>
      <c r="O1137" s="1487">
        <f>'НЗ 2-экз'!O1129</f>
        <v>0</v>
      </c>
      <c r="P1137" s="1487">
        <f>'НЗ 2-экз'!P1129</f>
        <v>0</v>
      </c>
      <c r="Q1137" s="1487">
        <f>'НЗ 2-экз'!Q1129</f>
        <v>0</v>
      </c>
      <c r="R1137" s="1487">
        <f>'НЗ 2-экз'!R1129</f>
        <v>0</v>
      </c>
      <c r="S1137" s="1487">
        <f>'НЗ 2-экз'!S1129</f>
        <v>0</v>
      </c>
      <c r="T1137" s="1487">
        <f>'НЗ 2-экз'!T1129</f>
        <v>0</v>
      </c>
      <c r="U1137" s="1487">
        <f>'НЗ 2-экз'!U1129</f>
        <v>0</v>
      </c>
      <c r="V1137" s="1487">
        <f>'НЗ 2-экз'!V1129</f>
        <v>0</v>
      </c>
      <c r="W1137" s="1487">
        <f>'НЗ 2-экз'!W1129</f>
        <v>0</v>
      </c>
      <c r="X1137" s="1487">
        <f>'НЗ 2-экз'!X1129</f>
        <v>0</v>
      </c>
      <c r="Y1137" s="1487">
        <f>'НЗ 2-экз'!Y1129</f>
        <v>0</v>
      </c>
      <c r="Z1137" s="1487">
        <f>'НЗ 2-экз'!Z1129</f>
        <v>0</v>
      </c>
      <c r="AA1137" s="1487">
        <f>'НЗ 2-экз'!AA1129</f>
        <v>0</v>
      </c>
      <c r="AB1137" s="1487">
        <f>'НЗ 2-экз'!AB1129</f>
        <v>0</v>
      </c>
      <c r="AC1137" s="1487">
        <f>'НЗ 2-экз'!AC1129</f>
        <v>0</v>
      </c>
      <c r="AD1137" s="1487">
        <f>'НЗ 2-экз'!AD1129</f>
        <v>0</v>
      </c>
      <c r="AE1137" s="1487">
        <f>'НЗ 2-экз'!AE1129</f>
        <v>0</v>
      </c>
      <c r="AF1137" s="1487">
        <f>'НЗ 2-экз'!AF1129</f>
        <v>0</v>
      </c>
      <c r="AG1137" s="1487">
        <f>'НЗ 2-экз'!AG1129</f>
        <v>0</v>
      </c>
      <c r="AH1137" s="1487">
        <f>'НЗ 2-экз'!AH1129</f>
        <v>0</v>
      </c>
      <c r="AI1137" s="1487">
        <f>'НЗ 2-экз'!AI1129</f>
        <v>0</v>
      </c>
      <c r="AJ1137" s="1487">
        <f>'НЗ 2-экз'!AJ1129</f>
        <v>0</v>
      </c>
      <c r="AK1137" s="1488">
        <f t="shared" si="406"/>
        <v>0</v>
      </c>
      <c r="AL1137" s="1488">
        <f t="shared" si="405"/>
        <v>0</v>
      </c>
      <c r="AM1137" s="1839"/>
    </row>
    <row r="1138" spans="1:39" ht="11.25" hidden="1" customHeight="1" x14ac:dyDescent="0.2">
      <c r="A1138" s="1428" t="s">
        <v>202</v>
      </c>
      <c r="B1138" s="1057">
        <v>244</v>
      </c>
      <c r="C1138" s="1487">
        <f>'НЗ 2-экз'!C1130</f>
        <v>0</v>
      </c>
      <c r="D1138" s="1487">
        <f>'НЗ 2-экз'!D1130</f>
        <v>0</v>
      </c>
      <c r="E1138" s="1487">
        <f>'НЗ 2-экз'!E1130</f>
        <v>0</v>
      </c>
      <c r="F1138" s="1487">
        <f>'НЗ 2-экз'!F1130</f>
        <v>0</v>
      </c>
      <c r="G1138" s="1487">
        <f>'НЗ 2-экз'!G1130</f>
        <v>0</v>
      </c>
      <c r="H1138" s="1487">
        <f>'НЗ 2-экз'!H1130</f>
        <v>0</v>
      </c>
      <c r="I1138" s="1487">
        <f>'НЗ 2-экз'!I1130</f>
        <v>0</v>
      </c>
      <c r="J1138" s="1487">
        <f>'НЗ 2-экз'!J1130</f>
        <v>0</v>
      </c>
      <c r="K1138" s="1487">
        <f>'НЗ 2-экз'!K1130</f>
        <v>0</v>
      </c>
      <c r="L1138" s="1487">
        <f>'НЗ 2-экз'!L1130</f>
        <v>0</v>
      </c>
      <c r="M1138" s="1487">
        <f>'НЗ 2-экз'!M1130</f>
        <v>0</v>
      </c>
      <c r="N1138" s="1487">
        <f>'НЗ 2-экз'!N1130</f>
        <v>0</v>
      </c>
      <c r="O1138" s="1487">
        <f>'НЗ 2-экз'!O1130</f>
        <v>0</v>
      </c>
      <c r="P1138" s="1487">
        <f>'НЗ 2-экз'!P1130</f>
        <v>0</v>
      </c>
      <c r="Q1138" s="1487">
        <f>'НЗ 2-экз'!Q1130</f>
        <v>0</v>
      </c>
      <c r="R1138" s="1487">
        <f>'НЗ 2-экз'!R1130</f>
        <v>0</v>
      </c>
      <c r="S1138" s="1487">
        <f>'НЗ 2-экз'!S1130</f>
        <v>0</v>
      </c>
      <c r="T1138" s="1487">
        <f>'НЗ 2-экз'!T1130</f>
        <v>0</v>
      </c>
      <c r="U1138" s="1487">
        <f>'НЗ 2-экз'!U1130</f>
        <v>0</v>
      </c>
      <c r="V1138" s="1487">
        <f>'НЗ 2-экз'!V1130</f>
        <v>0</v>
      </c>
      <c r="W1138" s="1487">
        <f>'НЗ 2-экз'!W1130</f>
        <v>0</v>
      </c>
      <c r="X1138" s="1487">
        <f>'НЗ 2-экз'!X1130</f>
        <v>0</v>
      </c>
      <c r="Y1138" s="1487">
        <f>'НЗ 2-экз'!Y1130</f>
        <v>0</v>
      </c>
      <c r="Z1138" s="1487">
        <f>'НЗ 2-экз'!Z1130</f>
        <v>0</v>
      </c>
      <c r="AA1138" s="1487">
        <f>'НЗ 2-экз'!AA1130</f>
        <v>0</v>
      </c>
      <c r="AB1138" s="1487">
        <f>'НЗ 2-экз'!AB1130</f>
        <v>0</v>
      </c>
      <c r="AC1138" s="1487">
        <f>'НЗ 2-экз'!AC1130</f>
        <v>0</v>
      </c>
      <c r="AD1138" s="1487">
        <f>'НЗ 2-экз'!AD1130</f>
        <v>0</v>
      </c>
      <c r="AE1138" s="1487">
        <f>'НЗ 2-экз'!AE1130</f>
        <v>0</v>
      </c>
      <c r="AF1138" s="1487">
        <f>'НЗ 2-экз'!AF1130</f>
        <v>0</v>
      </c>
      <c r="AG1138" s="1487">
        <f>'НЗ 2-экз'!AG1130</f>
        <v>0</v>
      </c>
      <c r="AH1138" s="1487">
        <f>'НЗ 2-экз'!AH1130</f>
        <v>0</v>
      </c>
      <c r="AI1138" s="1487">
        <f>'НЗ 2-экз'!AI1130</f>
        <v>0</v>
      </c>
      <c r="AJ1138" s="1487">
        <f>'НЗ 2-экз'!AJ1130</f>
        <v>0</v>
      </c>
      <c r="AK1138" s="1488">
        <f t="shared" si="406"/>
        <v>0</v>
      </c>
      <c r="AL1138" s="1488">
        <f t="shared" si="405"/>
        <v>0</v>
      </c>
      <c r="AM1138" s="1839"/>
    </row>
    <row r="1139" spans="1:39" ht="11.25" hidden="1" customHeight="1" x14ac:dyDescent="0.2">
      <c r="A1139" s="1429" t="s">
        <v>246</v>
      </c>
      <c r="B1139" s="1057">
        <v>244</v>
      </c>
      <c r="C1139" s="1487">
        <f>'НЗ 2-экз'!C1131</f>
        <v>0</v>
      </c>
      <c r="D1139" s="1487">
        <f>'НЗ 2-экз'!D1131</f>
        <v>0</v>
      </c>
      <c r="E1139" s="1487">
        <f>'НЗ 2-экз'!E1131</f>
        <v>0</v>
      </c>
      <c r="F1139" s="1487">
        <f>'НЗ 2-экз'!F1131</f>
        <v>0</v>
      </c>
      <c r="G1139" s="1487">
        <f>'НЗ 2-экз'!G1131</f>
        <v>0</v>
      </c>
      <c r="H1139" s="1487">
        <f>'НЗ 2-экз'!H1131</f>
        <v>0</v>
      </c>
      <c r="I1139" s="1487">
        <f>'НЗ 2-экз'!I1131</f>
        <v>0</v>
      </c>
      <c r="J1139" s="1487">
        <f>'НЗ 2-экз'!J1131</f>
        <v>0</v>
      </c>
      <c r="K1139" s="1487">
        <f>'НЗ 2-экз'!K1131</f>
        <v>0</v>
      </c>
      <c r="L1139" s="1487">
        <f>'НЗ 2-экз'!L1131</f>
        <v>0</v>
      </c>
      <c r="M1139" s="1487">
        <f>'НЗ 2-экз'!M1131</f>
        <v>0</v>
      </c>
      <c r="N1139" s="1487">
        <f>'НЗ 2-экз'!N1131</f>
        <v>0</v>
      </c>
      <c r="O1139" s="1487">
        <f>'НЗ 2-экз'!O1131</f>
        <v>0</v>
      </c>
      <c r="P1139" s="1487">
        <f>'НЗ 2-экз'!P1131</f>
        <v>0</v>
      </c>
      <c r="Q1139" s="1487">
        <f>'НЗ 2-экз'!Q1131</f>
        <v>0</v>
      </c>
      <c r="R1139" s="1487">
        <f>'НЗ 2-экз'!R1131</f>
        <v>0</v>
      </c>
      <c r="S1139" s="1487">
        <f>'НЗ 2-экз'!S1131</f>
        <v>0</v>
      </c>
      <c r="T1139" s="1487">
        <f>'НЗ 2-экз'!T1131</f>
        <v>0</v>
      </c>
      <c r="U1139" s="1487">
        <f>'НЗ 2-экз'!U1131</f>
        <v>0</v>
      </c>
      <c r="V1139" s="1487">
        <f>'НЗ 2-экз'!V1131</f>
        <v>0</v>
      </c>
      <c r="W1139" s="1487">
        <f>'НЗ 2-экз'!W1131</f>
        <v>0</v>
      </c>
      <c r="X1139" s="1487">
        <f>'НЗ 2-экз'!X1131</f>
        <v>0</v>
      </c>
      <c r="Y1139" s="1487">
        <f>'НЗ 2-экз'!Y1131</f>
        <v>0</v>
      </c>
      <c r="Z1139" s="1487">
        <f>'НЗ 2-экз'!Z1131</f>
        <v>0</v>
      </c>
      <c r="AA1139" s="1487">
        <f>'НЗ 2-экз'!AA1131</f>
        <v>0</v>
      </c>
      <c r="AB1139" s="1487">
        <f>'НЗ 2-экз'!AB1131</f>
        <v>0</v>
      </c>
      <c r="AC1139" s="1487">
        <f>'НЗ 2-экз'!AC1131</f>
        <v>0</v>
      </c>
      <c r="AD1139" s="1487">
        <f>'НЗ 2-экз'!AD1131</f>
        <v>0</v>
      </c>
      <c r="AE1139" s="1487">
        <f>'НЗ 2-экз'!AE1131</f>
        <v>0</v>
      </c>
      <c r="AF1139" s="1487">
        <f>'НЗ 2-экз'!AF1131</f>
        <v>0</v>
      </c>
      <c r="AG1139" s="1487">
        <f>'НЗ 2-экз'!AG1131</f>
        <v>0</v>
      </c>
      <c r="AH1139" s="1487">
        <f>'НЗ 2-экз'!AH1131</f>
        <v>0</v>
      </c>
      <c r="AI1139" s="1487">
        <f>'НЗ 2-экз'!AI1131</f>
        <v>0</v>
      </c>
      <c r="AJ1139" s="1487">
        <f>'НЗ 2-экз'!AJ1131</f>
        <v>0</v>
      </c>
      <c r="AK1139" s="1488">
        <f t="shared" si="406"/>
        <v>0</v>
      </c>
      <c r="AL1139" s="1488">
        <f t="shared" si="405"/>
        <v>0</v>
      </c>
      <c r="AM1139" s="1839"/>
    </row>
    <row r="1140" spans="1:39" ht="11.25" hidden="1" customHeight="1" x14ac:dyDescent="0.2">
      <c r="A1140" s="1429" t="s">
        <v>248</v>
      </c>
      <c r="B1140" s="1057">
        <v>244</v>
      </c>
      <c r="C1140" s="1487">
        <f>'НЗ 2-экз'!C1132</f>
        <v>0</v>
      </c>
      <c r="D1140" s="1487">
        <f>'НЗ 2-экз'!D1132</f>
        <v>0</v>
      </c>
      <c r="E1140" s="1487">
        <f>'НЗ 2-экз'!E1132</f>
        <v>0</v>
      </c>
      <c r="F1140" s="1487">
        <f>'НЗ 2-экз'!F1132</f>
        <v>0</v>
      </c>
      <c r="G1140" s="1487">
        <f>'НЗ 2-экз'!G1132</f>
        <v>0</v>
      </c>
      <c r="H1140" s="1487">
        <f>'НЗ 2-экз'!H1132</f>
        <v>0</v>
      </c>
      <c r="I1140" s="1487">
        <f>'НЗ 2-экз'!I1132</f>
        <v>0</v>
      </c>
      <c r="J1140" s="1487">
        <f>'НЗ 2-экз'!J1132</f>
        <v>0</v>
      </c>
      <c r="K1140" s="1487">
        <f>'НЗ 2-экз'!K1132</f>
        <v>0</v>
      </c>
      <c r="L1140" s="1487">
        <f>'НЗ 2-экз'!L1132</f>
        <v>0</v>
      </c>
      <c r="M1140" s="1487">
        <f>'НЗ 2-экз'!M1132</f>
        <v>0</v>
      </c>
      <c r="N1140" s="1487">
        <f>'НЗ 2-экз'!N1132</f>
        <v>0</v>
      </c>
      <c r="O1140" s="1487">
        <f>'НЗ 2-экз'!O1132</f>
        <v>0</v>
      </c>
      <c r="P1140" s="1487">
        <f>'НЗ 2-экз'!P1132</f>
        <v>0</v>
      </c>
      <c r="Q1140" s="1487">
        <f>'НЗ 2-экз'!Q1132</f>
        <v>0</v>
      </c>
      <c r="R1140" s="1487">
        <f>'НЗ 2-экз'!R1132</f>
        <v>0</v>
      </c>
      <c r="S1140" s="1487">
        <f>'НЗ 2-экз'!S1132</f>
        <v>0</v>
      </c>
      <c r="T1140" s="1487">
        <f>'НЗ 2-экз'!T1132</f>
        <v>0</v>
      </c>
      <c r="U1140" s="1487">
        <f>'НЗ 2-экз'!U1132</f>
        <v>0</v>
      </c>
      <c r="V1140" s="1487">
        <f>'НЗ 2-экз'!V1132</f>
        <v>0</v>
      </c>
      <c r="W1140" s="1487">
        <f>'НЗ 2-экз'!W1132</f>
        <v>0</v>
      </c>
      <c r="X1140" s="1487">
        <f>'НЗ 2-экз'!X1132</f>
        <v>0</v>
      </c>
      <c r="Y1140" s="1487">
        <f>'НЗ 2-экз'!Y1132</f>
        <v>0</v>
      </c>
      <c r="Z1140" s="1487">
        <f>'НЗ 2-экз'!Z1132</f>
        <v>0</v>
      </c>
      <c r="AA1140" s="1487">
        <f>'НЗ 2-экз'!AA1132</f>
        <v>0</v>
      </c>
      <c r="AB1140" s="1487">
        <f>'НЗ 2-экз'!AB1132</f>
        <v>0</v>
      </c>
      <c r="AC1140" s="1487">
        <f>'НЗ 2-экз'!AC1132</f>
        <v>0</v>
      </c>
      <c r="AD1140" s="1487">
        <f>'НЗ 2-экз'!AD1132</f>
        <v>0</v>
      </c>
      <c r="AE1140" s="1487">
        <f>'НЗ 2-экз'!AE1132</f>
        <v>0</v>
      </c>
      <c r="AF1140" s="1487">
        <f>'НЗ 2-экз'!AF1132</f>
        <v>0</v>
      </c>
      <c r="AG1140" s="1487">
        <f>'НЗ 2-экз'!AG1132</f>
        <v>0</v>
      </c>
      <c r="AH1140" s="1487">
        <f>'НЗ 2-экз'!AH1132</f>
        <v>0</v>
      </c>
      <c r="AI1140" s="1487">
        <f>'НЗ 2-экз'!AI1132</f>
        <v>0</v>
      </c>
      <c r="AJ1140" s="1487">
        <f>'НЗ 2-экз'!AJ1132</f>
        <v>0</v>
      </c>
      <c r="AK1140" s="1488">
        <f t="shared" si="406"/>
        <v>0</v>
      </c>
      <c r="AL1140" s="1488">
        <f t="shared" si="405"/>
        <v>0</v>
      </c>
      <c r="AM1140" s="1839"/>
    </row>
    <row r="1141" spans="1:39" ht="11.25" hidden="1" customHeight="1" x14ac:dyDescent="0.2">
      <c r="A1141" s="1425">
        <v>227</v>
      </c>
      <c r="B1141" s="1051">
        <v>244</v>
      </c>
      <c r="C1141" s="1487">
        <f>'НЗ 2-экз'!C1133</f>
        <v>0</v>
      </c>
      <c r="D1141" s="1487">
        <f>'НЗ 2-экз'!D1133</f>
        <v>0</v>
      </c>
      <c r="E1141" s="1487">
        <f>'НЗ 2-экз'!E1133</f>
        <v>0</v>
      </c>
      <c r="F1141" s="1487">
        <f>'НЗ 2-экз'!F1133</f>
        <v>0</v>
      </c>
      <c r="G1141" s="1487">
        <f>'НЗ 2-экз'!G1133</f>
        <v>0</v>
      </c>
      <c r="H1141" s="1487">
        <f>'НЗ 2-экз'!H1133</f>
        <v>0</v>
      </c>
      <c r="I1141" s="1487">
        <f>'НЗ 2-экз'!I1133</f>
        <v>0</v>
      </c>
      <c r="J1141" s="1487">
        <f>'НЗ 2-экз'!J1133</f>
        <v>0</v>
      </c>
      <c r="K1141" s="1487">
        <f>'НЗ 2-экз'!K1133</f>
        <v>0</v>
      </c>
      <c r="L1141" s="1487">
        <f>'НЗ 2-экз'!L1133</f>
        <v>0</v>
      </c>
      <c r="M1141" s="1487">
        <f>'НЗ 2-экз'!M1133</f>
        <v>0</v>
      </c>
      <c r="N1141" s="1487">
        <f>'НЗ 2-экз'!N1133</f>
        <v>0</v>
      </c>
      <c r="O1141" s="1487">
        <f>'НЗ 2-экз'!O1133</f>
        <v>0</v>
      </c>
      <c r="P1141" s="1487">
        <f>'НЗ 2-экз'!P1133</f>
        <v>0</v>
      </c>
      <c r="Q1141" s="1487">
        <f>'НЗ 2-экз'!Q1133</f>
        <v>0</v>
      </c>
      <c r="R1141" s="1487">
        <f>'НЗ 2-экз'!R1133</f>
        <v>0</v>
      </c>
      <c r="S1141" s="1487">
        <f>'НЗ 2-экз'!S1133</f>
        <v>0</v>
      </c>
      <c r="T1141" s="1487">
        <f>'НЗ 2-экз'!T1133</f>
        <v>0</v>
      </c>
      <c r="U1141" s="1487">
        <f>'НЗ 2-экз'!U1133</f>
        <v>0</v>
      </c>
      <c r="V1141" s="1487">
        <f>'НЗ 2-экз'!V1133</f>
        <v>0</v>
      </c>
      <c r="W1141" s="1487">
        <f>'НЗ 2-экз'!W1133</f>
        <v>0</v>
      </c>
      <c r="X1141" s="1487">
        <f>'НЗ 2-экз'!X1133</f>
        <v>0</v>
      </c>
      <c r="Y1141" s="1487">
        <f>'НЗ 2-экз'!Y1133</f>
        <v>0</v>
      </c>
      <c r="Z1141" s="1487">
        <f>'НЗ 2-экз'!Z1133</f>
        <v>0</v>
      </c>
      <c r="AA1141" s="1487">
        <f>'НЗ 2-экз'!AA1133</f>
        <v>0</v>
      </c>
      <c r="AB1141" s="1487">
        <f>'НЗ 2-экз'!AB1133</f>
        <v>0</v>
      </c>
      <c r="AC1141" s="1487">
        <f>'НЗ 2-экз'!AC1133</f>
        <v>0</v>
      </c>
      <c r="AD1141" s="1487">
        <f>'НЗ 2-экз'!AD1133</f>
        <v>0</v>
      </c>
      <c r="AE1141" s="1487">
        <f>'НЗ 2-экз'!AE1133</f>
        <v>0</v>
      </c>
      <c r="AF1141" s="1487">
        <f>'НЗ 2-экз'!AF1133</f>
        <v>0</v>
      </c>
      <c r="AG1141" s="1487">
        <f>'НЗ 2-экз'!AG1133</f>
        <v>0</v>
      </c>
      <c r="AH1141" s="1487">
        <f>'НЗ 2-экз'!AH1133</f>
        <v>0</v>
      </c>
      <c r="AI1141" s="1487">
        <f>'НЗ 2-экз'!AI1133</f>
        <v>0</v>
      </c>
      <c r="AJ1141" s="1487">
        <f>'НЗ 2-экз'!AJ1133</f>
        <v>0</v>
      </c>
      <c r="AK1141" s="1488">
        <f t="shared" si="406"/>
        <v>0</v>
      </c>
      <c r="AL1141" s="1488">
        <f t="shared" si="405"/>
        <v>0</v>
      </c>
      <c r="AM1141" s="1839"/>
    </row>
    <row r="1142" spans="1:39" ht="11.25" hidden="1" customHeight="1" x14ac:dyDescent="0.2">
      <c r="A1142" s="1429">
        <v>262</v>
      </c>
      <c r="B1142" s="1049">
        <v>112</v>
      </c>
      <c r="C1142" s="1487">
        <f>'НЗ 2-экз'!C1134</f>
        <v>0</v>
      </c>
      <c r="D1142" s="1487">
        <f>'НЗ 2-экз'!D1134</f>
        <v>0</v>
      </c>
      <c r="E1142" s="1487">
        <f>'НЗ 2-экз'!E1134</f>
        <v>0</v>
      </c>
      <c r="F1142" s="1487">
        <f>'НЗ 2-экз'!F1134</f>
        <v>0</v>
      </c>
      <c r="G1142" s="1487">
        <f>'НЗ 2-экз'!G1134</f>
        <v>0</v>
      </c>
      <c r="H1142" s="1487">
        <f>'НЗ 2-экз'!H1134</f>
        <v>0</v>
      </c>
      <c r="I1142" s="1487">
        <f>'НЗ 2-экз'!I1134</f>
        <v>0</v>
      </c>
      <c r="J1142" s="1487">
        <f>'НЗ 2-экз'!J1134</f>
        <v>0</v>
      </c>
      <c r="K1142" s="1487">
        <f>'НЗ 2-экз'!K1134</f>
        <v>0</v>
      </c>
      <c r="L1142" s="1487">
        <f>'НЗ 2-экз'!L1134</f>
        <v>0</v>
      </c>
      <c r="M1142" s="1487">
        <f>'НЗ 2-экз'!M1134</f>
        <v>0</v>
      </c>
      <c r="N1142" s="1487">
        <f>'НЗ 2-экз'!N1134</f>
        <v>0</v>
      </c>
      <c r="O1142" s="1487">
        <f>'НЗ 2-экз'!O1134</f>
        <v>0</v>
      </c>
      <c r="P1142" s="1487">
        <f>'НЗ 2-экз'!P1134</f>
        <v>0</v>
      </c>
      <c r="Q1142" s="1487">
        <f>'НЗ 2-экз'!Q1134</f>
        <v>0</v>
      </c>
      <c r="R1142" s="1487">
        <f>'НЗ 2-экз'!R1134</f>
        <v>0</v>
      </c>
      <c r="S1142" s="1487">
        <f>'НЗ 2-экз'!S1134</f>
        <v>0</v>
      </c>
      <c r="T1142" s="1487">
        <f>'НЗ 2-экз'!T1134</f>
        <v>0</v>
      </c>
      <c r="U1142" s="1487">
        <f>'НЗ 2-экз'!U1134</f>
        <v>0</v>
      </c>
      <c r="V1142" s="1487">
        <f>'НЗ 2-экз'!V1134</f>
        <v>0</v>
      </c>
      <c r="W1142" s="1487">
        <f>'НЗ 2-экз'!W1134</f>
        <v>0</v>
      </c>
      <c r="X1142" s="1487">
        <f>'НЗ 2-экз'!X1134</f>
        <v>0</v>
      </c>
      <c r="Y1142" s="1487">
        <f>'НЗ 2-экз'!Y1134</f>
        <v>0</v>
      </c>
      <c r="Z1142" s="1487">
        <f>'НЗ 2-экз'!Z1134</f>
        <v>0</v>
      </c>
      <c r="AA1142" s="1487">
        <f>'НЗ 2-экз'!AA1134</f>
        <v>0</v>
      </c>
      <c r="AB1142" s="1487">
        <f>'НЗ 2-экз'!AB1134</f>
        <v>0</v>
      </c>
      <c r="AC1142" s="1487">
        <f>'НЗ 2-экз'!AC1134</f>
        <v>0</v>
      </c>
      <c r="AD1142" s="1487">
        <f>'НЗ 2-экз'!AD1134</f>
        <v>0</v>
      </c>
      <c r="AE1142" s="1487">
        <f>'НЗ 2-экз'!AE1134</f>
        <v>0</v>
      </c>
      <c r="AF1142" s="1487">
        <f>'НЗ 2-экз'!AF1134</f>
        <v>0</v>
      </c>
      <c r="AG1142" s="1487">
        <f>'НЗ 2-экз'!AG1134</f>
        <v>0</v>
      </c>
      <c r="AH1142" s="1487">
        <f>'НЗ 2-экз'!AH1134</f>
        <v>0</v>
      </c>
      <c r="AI1142" s="1487">
        <f>'НЗ 2-экз'!AI1134</f>
        <v>0</v>
      </c>
      <c r="AJ1142" s="1487">
        <f>'НЗ 2-экз'!AJ1134</f>
        <v>0</v>
      </c>
      <c r="AK1142" s="1488">
        <f t="shared" si="406"/>
        <v>0</v>
      </c>
      <c r="AL1142" s="1488">
        <f t="shared" si="405"/>
        <v>0</v>
      </c>
      <c r="AM1142" s="1839"/>
    </row>
    <row r="1143" spans="1:39" ht="11.25" hidden="1" customHeight="1" x14ac:dyDescent="0.2">
      <c r="A1143" s="1429">
        <v>262</v>
      </c>
      <c r="B1143" s="1049">
        <v>119</v>
      </c>
      <c r="C1143" s="1487">
        <f>'НЗ 2-экз'!C1135</f>
        <v>0</v>
      </c>
      <c r="D1143" s="1487">
        <f>'НЗ 2-экз'!D1135</f>
        <v>0</v>
      </c>
      <c r="E1143" s="1487">
        <f>'НЗ 2-экз'!E1135</f>
        <v>0</v>
      </c>
      <c r="F1143" s="1487">
        <f>'НЗ 2-экз'!F1135</f>
        <v>0</v>
      </c>
      <c r="G1143" s="1487">
        <f>'НЗ 2-экз'!G1135</f>
        <v>0</v>
      </c>
      <c r="H1143" s="1487">
        <f>'НЗ 2-экз'!H1135</f>
        <v>0</v>
      </c>
      <c r="I1143" s="1487">
        <f>'НЗ 2-экз'!I1135</f>
        <v>0</v>
      </c>
      <c r="J1143" s="1487">
        <f>'НЗ 2-экз'!J1135</f>
        <v>0</v>
      </c>
      <c r="K1143" s="1487">
        <f>'НЗ 2-экз'!K1135</f>
        <v>0</v>
      </c>
      <c r="L1143" s="1487">
        <f>'НЗ 2-экз'!L1135</f>
        <v>0</v>
      </c>
      <c r="M1143" s="1487">
        <f>'НЗ 2-экз'!M1135</f>
        <v>0</v>
      </c>
      <c r="N1143" s="1487">
        <f>'НЗ 2-экз'!N1135</f>
        <v>0</v>
      </c>
      <c r="O1143" s="1487">
        <f>'НЗ 2-экз'!O1135</f>
        <v>0</v>
      </c>
      <c r="P1143" s="1487">
        <f>'НЗ 2-экз'!P1135</f>
        <v>0</v>
      </c>
      <c r="Q1143" s="1487">
        <f>'НЗ 2-экз'!Q1135</f>
        <v>0</v>
      </c>
      <c r="R1143" s="1487">
        <f>'НЗ 2-экз'!R1135</f>
        <v>0</v>
      </c>
      <c r="S1143" s="1487">
        <f>'НЗ 2-экз'!S1135</f>
        <v>0</v>
      </c>
      <c r="T1143" s="1487">
        <f>'НЗ 2-экз'!T1135</f>
        <v>0</v>
      </c>
      <c r="U1143" s="1487">
        <f>'НЗ 2-экз'!U1135</f>
        <v>0</v>
      </c>
      <c r="V1143" s="1487">
        <f>'НЗ 2-экз'!V1135</f>
        <v>0</v>
      </c>
      <c r="W1143" s="1487">
        <f>'НЗ 2-экз'!W1135</f>
        <v>0</v>
      </c>
      <c r="X1143" s="1487">
        <f>'НЗ 2-экз'!X1135</f>
        <v>0</v>
      </c>
      <c r="Y1143" s="1487">
        <f>'НЗ 2-экз'!Y1135</f>
        <v>0</v>
      </c>
      <c r="Z1143" s="1487">
        <f>'НЗ 2-экз'!Z1135</f>
        <v>0</v>
      </c>
      <c r="AA1143" s="1487">
        <f>'НЗ 2-экз'!AA1135</f>
        <v>0</v>
      </c>
      <c r="AB1143" s="1487">
        <f>'НЗ 2-экз'!AB1135</f>
        <v>0</v>
      </c>
      <c r="AC1143" s="1487">
        <f>'НЗ 2-экз'!AC1135</f>
        <v>0</v>
      </c>
      <c r="AD1143" s="1487">
        <f>'НЗ 2-экз'!AD1135</f>
        <v>0</v>
      </c>
      <c r="AE1143" s="1487">
        <f>'НЗ 2-экз'!AE1135</f>
        <v>0</v>
      </c>
      <c r="AF1143" s="1487">
        <f>'НЗ 2-экз'!AF1135</f>
        <v>0</v>
      </c>
      <c r="AG1143" s="1487">
        <f>'НЗ 2-экз'!AG1135</f>
        <v>0</v>
      </c>
      <c r="AH1143" s="1487">
        <f>'НЗ 2-экз'!AH1135</f>
        <v>0</v>
      </c>
      <c r="AI1143" s="1487">
        <f>'НЗ 2-экз'!AI1135</f>
        <v>0</v>
      </c>
      <c r="AJ1143" s="1487">
        <f>'НЗ 2-экз'!AJ1135</f>
        <v>0</v>
      </c>
      <c r="AK1143" s="1488">
        <f t="shared" si="406"/>
        <v>0</v>
      </c>
      <c r="AL1143" s="1488">
        <f t="shared" si="405"/>
        <v>0</v>
      </c>
      <c r="AM1143" s="1839"/>
    </row>
    <row r="1144" spans="1:39" ht="11.25" hidden="1" customHeight="1" x14ac:dyDescent="0.2">
      <c r="A1144" s="1425">
        <v>266</v>
      </c>
      <c r="B1144" s="1051">
        <v>111</v>
      </c>
      <c r="C1144" s="1487">
        <f>'НЗ 2-экз'!C1136</f>
        <v>0</v>
      </c>
      <c r="D1144" s="1487">
        <f>'НЗ 2-экз'!D1136</f>
        <v>0</v>
      </c>
      <c r="E1144" s="1487">
        <f>'НЗ 2-экз'!E1136</f>
        <v>0</v>
      </c>
      <c r="F1144" s="1487">
        <f>'НЗ 2-экз'!F1136</f>
        <v>0</v>
      </c>
      <c r="G1144" s="1487">
        <f>'НЗ 2-экз'!G1136</f>
        <v>0</v>
      </c>
      <c r="H1144" s="1487">
        <f>'НЗ 2-экз'!H1136</f>
        <v>0</v>
      </c>
      <c r="I1144" s="1487">
        <f>'НЗ 2-экз'!I1136</f>
        <v>0</v>
      </c>
      <c r="J1144" s="1487">
        <f>'НЗ 2-экз'!J1136</f>
        <v>0</v>
      </c>
      <c r="K1144" s="1487">
        <f>'НЗ 2-экз'!K1136</f>
        <v>0</v>
      </c>
      <c r="L1144" s="1487">
        <f>'НЗ 2-экз'!L1136</f>
        <v>0</v>
      </c>
      <c r="M1144" s="1487">
        <f>'НЗ 2-экз'!M1136</f>
        <v>0</v>
      </c>
      <c r="N1144" s="1487">
        <f>'НЗ 2-экз'!N1136</f>
        <v>0</v>
      </c>
      <c r="O1144" s="1487">
        <f>'НЗ 2-экз'!O1136</f>
        <v>0</v>
      </c>
      <c r="P1144" s="1487">
        <f>'НЗ 2-экз'!P1136</f>
        <v>0</v>
      </c>
      <c r="Q1144" s="1487">
        <f>'НЗ 2-экз'!Q1136</f>
        <v>0</v>
      </c>
      <c r="R1144" s="1487">
        <f>'НЗ 2-экз'!R1136</f>
        <v>0</v>
      </c>
      <c r="S1144" s="1487">
        <f>'НЗ 2-экз'!S1136</f>
        <v>0</v>
      </c>
      <c r="T1144" s="1487">
        <f>'НЗ 2-экз'!T1136</f>
        <v>0</v>
      </c>
      <c r="U1144" s="1487">
        <f>'НЗ 2-экз'!U1136</f>
        <v>0</v>
      </c>
      <c r="V1144" s="1487">
        <f>'НЗ 2-экз'!V1136</f>
        <v>0</v>
      </c>
      <c r="W1144" s="1487">
        <f>'НЗ 2-экз'!W1136</f>
        <v>0</v>
      </c>
      <c r="X1144" s="1487">
        <f>'НЗ 2-экз'!X1136</f>
        <v>0</v>
      </c>
      <c r="Y1144" s="1487">
        <f>'НЗ 2-экз'!Y1136</f>
        <v>0</v>
      </c>
      <c r="Z1144" s="1487">
        <f>'НЗ 2-экз'!Z1136</f>
        <v>0</v>
      </c>
      <c r="AA1144" s="1487">
        <f>'НЗ 2-экз'!AA1136</f>
        <v>0</v>
      </c>
      <c r="AB1144" s="1487">
        <f>'НЗ 2-экз'!AB1136</f>
        <v>0</v>
      </c>
      <c r="AC1144" s="1487">
        <f>'НЗ 2-экз'!AC1136</f>
        <v>0</v>
      </c>
      <c r="AD1144" s="1487">
        <f>'НЗ 2-экз'!AD1136</f>
        <v>0</v>
      </c>
      <c r="AE1144" s="1487">
        <f>'НЗ 2-экз'!AE1136</f>
        <v>0</v>
      </c>
      <c r="AF1144" s="1487">
        <f>'НЗ 2-экз'!AF1136</f>
        <v>0</v>
      </c>
      <c r="AG1144" s="1487">
        <f>'НЗ 2-экз'!AG1136</f>
        <v>0</v>
      </c>
      <c r="AH1144" s="1487">
        <f>'НЗ 2-экз'!AH1136</f>
        <v>0</v>
      </c>
      <c r="AI1144" s="1487">
        <f>'НЗ 2-экз'!AI1136</f>
        <v>0</v>
      </c>
      <c r="AJ1144" s="1487">
        <f>'НЗ 2-экз'!AJ1136</f>
        <v>0</v>
      </c>
      <c r="AK1144" s="1488">
        <f t="shared" si="406"/>
        <v>0</v>
      </c>
      <c r="AL1144" s="1488">
        <f t="shared" si="405"/>
        <v>0</v>
      </c>
      <c r="AM1144" s="1839"/>
    </row>
    <row r="1145" spans="1:39" ht="11.25" hidden="1" customHeight="1" x14ac:dyDescent="0.2">
      <c r="A1145" s="1425">
        <v>266</v>
      </c>
      <c r="B1145" s="1051">
        <v>112</v>
      </c>
      <c r="C1145" s="1487">
        <f>'НЗ 2-экз'!C1137</f>
        <v>0</v>
      </c>
      <c r="D1145" s="1487">
        <f>'НЗ 2-экз'!D1137</f>
        <v>0</v>
      </c>
      <c r="E1145" s="1487">
        <f>'НЗ 2-экз'!E1137</f>
        <v>0</v>
      </c>
      <c r="F1145" s="1487">
        <f>'НЗ 2-экз'!F1137</f>
        <v>0</v>
      </c>
      <c r="G1145" s="1487">
        <f>'НЗ 2-экз'!G1137</f>
        <v>0</v>
      </c>
      <c r="H1145" s="1487">
        <f>'НЗ 2-экз'!H1137</f>
        <v>0</v>
      </c>
      <c r="I1145" s="1487">
        <f>'НЗ 2-экз'!I1137</f>
        <v>0</v>
      </c>
      <c r="J1145" s="1487">
        <f>'НЗ 2-экз'!J1137</f>
        <v>0</v>
      </c>
      <c r="K1145" s="1487">
        <f>'НЗ 2-экз'!K1137</f>
        <v>0</v>
      </c>
      <c r="L1145" s="1487">
        <f>'НЗ 2-экз'!L1137</f>
        <v>0</v>
      </c>
      <c r="M1145" s="1487">
        <f>'НЗ 2-экз'!M1137</f>
        <v>0</v>
      </c>
      <c r="N1145" s="1487">
        <f>'НЗ 2-экз'!N1137</f>
        <v>0</v>
      </c>
      <c r="O1145" s="1487">
        <f>'НЗ 2-экз'!O1137</f>
        <v>0</v>
      </c>
      <c r="P1145" s="1487">
        <f>'НЗ 2-экз'!P1137</f>
        <v>0</v>
      </c>
      <c r="Q1145" s="1487">
        <f>'НЗ 2-экз'!Q1137</f>
        <v>0</v>
      </c>
      <c r="R1145" s="1487">
        <f>'НЗ 2-экз'!R1137</f>
        <v>0</v>
      </c>
      <c r="S1145" s="1487">
        <f>'НЗ 2-экз'!S1137</f>
        <v>0</v>
      </c>
      <c r="T1145" s="1487">
        <f>'НЗ 2-экз'!T1137</f>
        <v>0</v>
      </c>
      <c r="U1145" s="1487">
        <f>'НЗ 2-экз'!U1137</f>
        <v>0</v>
      </c>
      <c r="V1145" s="1487">
        <f>'НЗ 2-экз'!V1137</f>
        <v>0</v>
      </c>
      <c r="W1145" s="1487">
        <f>'НЗ 2-экз'!W1137</f>
        <v>0</v>
      </c>
      <c r="X1145" s="1487">
        <f>'НЗ 2-экз'!X1137</f>
        <v>0</v>
      </c>
      <c r="Y1145" s="1487">
        <f>'НЗ 2-экз'!Y1137</f>
        <v>0</v>
      </c>
      <c r="Z1145" s="1487">
        <f>'НЗ 2-экз'!Z1137</f>
        <v>0</v>
      </c>
      <c r="AA1145" s="1487">
        <f>'НЗ 2-экз'!AA1137</f>
        <v>0</v>
      </c>
      <c r="AB1145" s="1487">
        <f>'НЗ 2-экз'!AB1137</f>
        <v>0</v>
      </c>
      <c r="AC1145" s="1487">
        <f>'НЗ 2-экз'!AC1137</f>
        <v>0</v>
      </c>
      <c r="AD1145" s="1487">
        <f>'НЗ 2-экз'!AD1137</f>
        <v>0</v>
      </c>
      <c r="AE1145" s="1487">
        <f>'НЗ 2-экз'!AE1137</f>
        <v>0</v>
      </c>
      <c r="AF1145" s="1487">
        <f>'НЗ 2-экз'!AF1137</f>
        <v>0</v>
      </c>
      <c r="AG1145" s="1487">
        <f>'НЗ 2-экз'!AG1137</f>
        <v>0</v>
      </c>
      <c r="AH1145" s="1487">
        <f>'НЗ 2-экз'!AH1137</f>
        <v>0</v>
      </c>
      <c r="AI1145" s="1487">
        <f>'НЗ 2-экз'!AI1137</f>
        <v>0</v>
      </c>
      <c r="AJ1145" s="1487">
        <f>'НЗ 2-экз'!AJ1137</f>
        <v>0</v>
      </c>
      <c r="AK1145" s="1488">
        <f t="shared" si="406"/>
        <v>0</v>
      </c>
      <c r="AL1145" s="1488">
        <f t="shared" si="405"/>
        <v>0</v>
      </c>
      <c r="AM1145" s="1839"/>
    </row>
    <row r="1146" spans="1:39" ht="11.25" hidden="1" customHeight="1" x14ac:dyDescent="0.2">
      <c r="A1146" s="1425">
        <v>266</v>
      </c>
      <c r="B1146" s="1051">
        <v>119</v>
      </c>
      <c r="C1146" s="1487">
        <f>'НЗ 2-экз'!C1138</f>
        <v>0</v>
      </c>
      <c r="D1146" s="1487">
        <f>'НЗ 2-экз'!D1138</f>
        <v>0</v>
      </c>
      <c r="E1146" s="1487">
        <f>'НЗ 2-экз'!E1138</f>
        <v>0</v>
      </c>
      <c r="F1146" s="1487">
        <f>'НЗ 2-экз'!F1138</f>
        <v>0</v>
      </c>
      <c r="G1146" s="1487">
        <f>'НЗ 2-экз'!G1138</f>
        <v>0</v>
      </c>
      <c r="H1146" s="1487">
        <f>'НЗ 2-экз'!H1138</f>
        <v>0</v>
      </c>
      <c r="I1146" s="1487">
        <f>'НЗ 2-экз'!I1138</f>
        <v>0</v>
      </c>
      <c r="J1146" s="1487">
        <f>'НЗ 2-экз'!J1138</f>
        <v>0</v>
      </c>
      <c r="K1146" s="1487">
        <f>'НЗ 2-экз'!K1138</f>
        <v>0</v>
      </c>
      <c r="L1146" s="1487">
        <f>'НЗ 2-экз'!L1138</f>
        <v>0</v>
      </c>
      <c r="M1146" s="1487">
        <f>'НЗ 2-экз'!M1138</f>
        <v>0</v>
      </c>
      <c r="N1146" s="1487">
        <f>'НЗ 2-экз'!N1138</f>
        <v>0</v>
      </c>
      <c r="O1146" s="1487">
        <f>'НЗ 2-экз'!O1138</f>
        <v>0</v>
      </c>
      <c r="P1146" s="1487">
        <f>'НЗ 2-экз'!P1138</f>
        <v>0</v>
      </c>
      <c r="Q1146" s="1487">
        <f>'НЗ 2-экз'!Q1138</f>
        <v>0</v>
      </c>
      <c r="R1146" s="1487">
        <f>'НЗ 2-экз'!R1138</f>
        <v>0</v>
      </c>
      <c r="S1146" s="1487">
        <f>'НЗ 2-экз'!S1138</f>
        <v>0</v>
      </c>
      <c r="T1146" s="1487">
        <f>'НЗ 2-экз'!T1138</f>
        <v>0</v>
      </c>
      <c r="U1146" s="1487">
        <f>'НЗ 2-экз'!U1138</f>
        <v>0</v>
      </c>
      <c r="V1146" s="1487">
        <f>'НЗ 2-экз'!V1138</f>
        <v>0</v>
      </c>
      <c r="W1146" s="1487">
        <f>'НЗ 2-экз'!W1138</f>
        <v>0</v>
      </c>
      <c r="X1146" s="1487">
        <f>'НЗ 2-экз'!X1138</f>
        <v>0</v>
      </c>
      <c r="Y1146" s="1487">
        <f>'НЗ 2-экз'!Y1138</f>
        <v>0</v>
      </c>
      <c r="Z1146" s="1487">
        <f>'НЗ 2-экз'!Z1138</f>
        <v>0</v>
      </c>
      <c r="AA1146" s="1487">
        <f>'НЗ 2-экз'!AA1138</f>
        <v>0</v>
      </c>
      <c r="AB1146" s="1487">
        <f>'НЗ 2-экз'!AB1138</f>
        <v>0</v>
      </c>
      <c r="AC1146" s="1487">
        <f>'НЗ 2-экз'!AC1138</f>
        <v>0</v>
      </c>
      <c r="AD1146" s="1487">
        <f>'НЗ 2-экз'!AD1138</f>
        <v>0</v>
      </c>
      <c r="AE1146" s="1487">
        <f>'НЗ 2-экз'!AE1138</f>
        <v>0</v>
      </c>
      <c r="AF1146" s="1487">
        <f>'НЗ 2-экз'!AF1138</f>
        <v>0</v>
      </c>
      <c r="AG1146" s="1487">
        <f>'НЗ 2-экз'!AG1138</f>
        <v>0</v>
      </c>
      <c r="AH1146" s="1487">
        <f>'НЗ 2-экз'!AH1138</f>
        <v>0</v>
      </c>
      <c r="AI1146" s="1487">
        <f>'НЗ 2-экз'!AI1138</f>
        <v>0</v>
      </c>
      <c r="AJ1146" s="1487">
        <f>'НЗ 2-экз'!AJ1138</f>
        <v>0</v>
      </c>
      <c r="AK1146" s="1488">
        <f t="shared" si="406"/>
        <v>0</v>
      </c>
      <c r="AL1146" s="1488">
        <f t="shared" si="405"/>
        <v>0</v>
      </c>
      <c r="AM1146" s="1839"/>
    </row>
    <row r="1147" spans="1:39" ht="11.25" hidden="1" customHeight="1" x14ac:dyDescent="0.2">
      <c r="A1147" s="1425">
        <v>267</v>
      </c>
      <c r="B1147" s="1051">
        <v>112</v>
      </c>
      <c r="C1147" s="1487">
        <f>'НЗ 2-экз'!C1139</f>
        <v>0</v>
      </c>
      <c r="D1147" s="1487">
        <f>'НЗ 2-экз'!D1139</f>
        <v>0</v>
      </c>
      <c r="E1147" s="1487">
        <f>'НЗ 2-экз'!E1139</f>
        <v>0</v>
      </c>
      <c r="F1147" s="1487">
        <f>'НЗ 2-экз'!F1139</f>
        <v>0</v>
      </c>
      <c r="G1147" s="1487">
        <f>'НЗ 2-экз'!G1139</f>
        <v>0</v>
      </c>
      <c r="H1147" s="1487">
        <f>'НЗ 2-экз'!H1139</f>
        <v>0</v>
      </c>
      <c r="I1147" s="1487">
        <f>'НЗ 2-экз'!I1139</f>
        <v>0</v>
      </c>
      <c r="J1147" s="1487">
        <f>'НЗ 2-экз'!J1139</f>
        <v>0</v>
      </c>
      <c r="K1147" s="1487">
        <f>'НЗ 2-экз'!K1139</f>
        <v>0</v>
      </c>
      <c r="L1147" s="1487">
        <f>'НЗ 2-экз'!L1139</f>
        <v>0</v>
      </c>
      <c r="M1147" s="1487">
        <f>'НЗ 2-экз'!M1139</f>
        <v>0</v>
      </c>
      <c r="N1147" s="1487">
        <f>'НЗ 2-экз'!N1139</f>
        <v>0</v>
      </c>
      <c r="O1147" s="1487">
        <f>'НЗ 2-экз'!O1139</f>
        <v>0</v>
      </c>
      <c r="P1147" s="1487">
        <f>'НЗ 2-экз'!P1139</f>
        <v>0</v>
      </c>
      <c r="Q1147" s="1487">
        <f>'НЗ 2-экз'!Q1139</f>
        <v>0</v>
      </c>
      <c r="R1147" s="1487">
        <f>'НЗ 2-экз'!R1139</f>
        <v>0</v>
      </c>
      <c r="S1147" s="1487">
        <f>'НЗ 2-экз'!S1139</f>
        <v>0</v>
      </c>
      <c r="T1147" s="1487">
        <f>'НЗ 2-экз'!T1139</f>
        <v>0</v>
      </c>
      <c r="U1147" s="1487">
        <f>'НЗ 2-экз'!U1139</f>
        <v>0</v>
      </c>
      <c r="V1147" s="1487">
        <f>'НЗ 2-экз'!V1139</f>
        <v>0</v>
      </c>
      <c r="W1147" s="1487">
        <f>'НЗ 2-экз'!W1139</f>
        <v>0</v>
      </c>
      <c r="X1147" s="1487">
        <f>'НЗ 2-экз'!X1139</f>
        <v>0</v>
      </c>
      <c r="Y1147" s="1487">
        <f>'НЗ 2-экз'!Y1139</f>
        <v>0</v>
      </c>
      <c r="Z1147" s="1487">
        <f>'НЗ 2-экз'!Z1139</f>
        <v>0</v>
      </c>
      <c r="AA1147" s="1487">
        <f>'НЗ 2-экз'!AA1139</f>
        <v>0</v>
      </c>
      <c r="AB1147" s="1487">
        <f>'НЗ 2-экз'!AB1139</f>
        <v>0</v>
      </c>
      <c r="AC1147" s="1487">
        <f>'НЗ 2-экз'!AC1139</f>
        <v>0</v>
      </c>
      <c r="AD1147" s="1487">
        <f>'НЗ 2-экз'!AD1139</f>
        <v>0</v>
      </c>
      <c r="AE1147" s="1487">
        <f>'НЗ 2-экз'!AE1139</f>
        <v>0</v>
      </c>
      <c r="AF1147" s="1487">
        <f>'НЗ 2-экз'!AF1139</f>
        <v>0</v>
      </c>
      <c r="AG1147" s="1487">
        <f>'НЗ 2-экз'!AG1139</f>
        <v>0</v>
      </c>
      <c r="AH1147" s="1487">
        <f>'НЗ 2-экз'!AH1139</f>
        <v>0</v>
      </c>
      <c r="AI1147" s="1487">
        <f>'НЗ 2-экз'!AI1139</f>
        <v>0</v>
      </c>
      <c r="AJ1147" s="1487">
        <f>'НЗ 2-экз'!AJ1139</f>
        <v>0</v>
      </c>
      <c r="AK1147" s="1488">
        <f t="shared" si="406"/>
        <v>0</v>
      </c>
      <c r="AL1147" s="1488">
        <f t="shared" si="405"/>
        <v>0</v>
      </c>
      <c r="AM1147" s="1839"/>
    </row>
    <row r="1148" spans="1:39" ht="11.25" hidden="1" customHeight="1" x14ac:dyDescent="0.2">
      <c r="A1148" s="1429">
        <v>291</v>
      </c>
      <c r="B1148" s="1147">
        <v>851</v>
      </c>
      <c r="C1148" s="1487">
        <f>'НЗ 2-экз'!C1140</f>
        <v>0</v>
      </c>
      <c r="D1148" s="1487">
        <f>'НЗ 2-экз'!D1140</f>
        <v>0</v>
      </c>
      <c r="E1148" s="1487">
        <f>'НЗ 2-экз'!E1140</f>
        <v>0</v>
      </c>
      <c r="F1148" s="1487">
        <f>'НЗ 2-экз'!F1140</f>
        <v>0</v>
      </c>
      <c r="G1148" s="1487">
        <f>'НЗ 2-экз'!G1140</f>
        <v>0</v>
      </c>
      <c r="H1148" s="1487">
        <f>'НЗ 2-экз'!H1140</f>
        <v>0</v>
      </c>
      <c r="I1148" s="1487">
        <f>'НЗ 2-экз'!I1140</f>
        <v>0</v>
      </c>
      <c r="J1148" s="1487">
        <f>'НЗ 2-экз'!J1140</f>
        <v>0</v>
      </c>
      <c r="K1148" s="1487">
        <f>'НЗ 2-экз'!K1140</f>
        <v>0</v>
      </c>
      <c r="L1148" s="1487">
        <f>'НЗ 2-экз'!L1140</f>
        <v>0</v>
      </c>
      <c r="M1148" s="1487">
        <f>'НЗ 2-экз'!M1140</f>
        <v>0</v>
      </c>
      <c r="N1148" s="1487">
        <f>'НЗ 2-экз'!N1140</f>
        <v>0</v>
      </c>
      <c r="O1148" s="1487">
        <f>'НЗ 2-экз'!O1140</f>
        <v>0</v>
      </c>
      <c r="P1148" s="1487">
        <f>'НЗ 2-экз'!P1140</f>
        <v>0</v>
      </c>
      <c r="Q1148" s="1487">
        <f>'НЗ 2-экз'!Q1140</f>
        <v>0</v>
      </c>
      <c r="R1148" s="1487">
        <f>'НЗ 2-экз'!R1140</f>
        <v>0</v>
      </c>
      <c r="S1148" s="1487">
        <f>'НЗ 2-экз'!S1140</f>
        <v>0</v>
      </c>
      <c r="T1148" s="1487">
        <f>'НЗ 2-экз'!T1140</f>
        <v>0</v>
      </c>
      <c r="U1148" s="1487">
        <f>'НЗ 2-экз'!U1140</f>
        <v>0</v>
      </c>
      <c r="V1148" s="1487">
        <f>'НЗ 2-экз'!V1140</f>
        <v>0</v>
      </c>
      <c r="W1148" s="1487">
        <f>'НЗ 2-экз'!W1140</f>
        <v>0</v>
      </c>
      <c r="X1148" s="1487">
        <f>'НЗ 2-экз'!X1140</f>
        <v>0</v>
      </c>
      <c r="Y1148" s="1487">
        <f>'НЗ 2-экз'!Y1140</f>
        <v>0</v>
      </c>
      <c r="Z1148" s="1487">
        <f>'НЗ 2-экз'!Z1140</f>
        <v>0</v>
      </c>
      <c r="AA1148" s="1487">
        <f>'НЗ 2-экз'!AA1140</f>
        <v>0</v>
      </c>
      <c r="AB1148" s="1487">
        <f>'НЗ 2-экз'!AB1140</f>
        <v>0</v>
      </c>
      <c r="AC1148" s="1487">
        <f>'НЗ 2-экз'!AC1140</f>
        <v>0</v>
      </c>
      <c r="AD1148" s="1487">
        <f>'НЗ 2-экз'!AD1140</f>
        <v>0</v>
      </c>
      <c r="AE1148" s="1487">
        <f>'НЗ 2-экз'!AE1140</f>
        <v>0</v>
      </c>
      <c r="AF1148" s="1487">
        <f>'НЗ 2-экз'!AF1140</f>
        <v>0</v>
      </c>
      <c r="AG1148" s="1487">
        <f>'НЗ 2-экз'!AG1140</f>
        <v>0</v>
      </c>
      <c r="AH1148" s="1487">
        <f>'НЗ 2-экз'!AH1140</f>
        <v>0</v>
      </c>
      <c r="AI1148" s="1487">
        <f>'НЗ 2-экз'!AI1140</f>
        <v>0</v>
      </c>
      <c r="AJ1148" s="1487">
        <f>'НЗ 2-экз'!AJ1140</f>
        <v>0</v>
      </c>
      <c r="AK1148" s="1488">
        <f t="shared" si="406"/>
        <v>0</v>
      </c>
      <c r="AL1148" s="1488">
        <f t="shared" si="405"/>
        <v>0</v>
      </c>
      <c r="AM1148" s="1839"/>
    </row>
    <row r="1149" spans="1:39" ht="11.25" hidden="1" customHeight="1" x14ac:dyDescent="0.2">
      <c r="A1149" s="1429">
        <v>291</v>
      </c>
      <c r="B1149" s="1147">
        <v>851</v>
      </c>
      <c r="C1149" s="1487">
        <f>'НЗ 2-экз'!C1141</f>
        <v>0</v>
      </c>
      <c r="D1149" s="1487">
        <f>'НЗ 2-экз'!D1141</f>
        <v>0</v>
      </c>
      <c r="E1149" s="1487">
        <f>'НЗ 2-экз'!E1141</f>
        <v>0</v>
      </c>
      <c r="F1149" s="1487">
        <f>'НЗ 2-экз'!F1141</f>
        <v>0</v>
      </c>
      <c r="G1149" s="1487">
        <f>'НЗ 2-экз'!G1141</f>
        <v>0</v>
      </c>
      <c r="H1149" s="1487">
        <f>'НЗ 2-экз'!H1141</f>
        <v>0</v>
      </c>
      <c r="I1149" s="1487">
        <f>'НЗ 2-экз'!I1141</f>
        <v>0</v>
      </c>
      <c r="J1149" s="1487">
        <f>'НЗ 2-экз'!J1141</f>
        <v>0</v>
      </c>
      <c r="K1149" s="1487">
        <f>'НЗ 2-экз'!K1141</f>
        <v>0</v>
      </c>
      <c r="L1149" s="1487">
        <f>'НЗ 2-экз'!L1141</f>
        <v>0</v>
      </c>
      <c r="M1149" s="1487">
        <f>'НЗ 2-экз'!M1141</f>
        <v>0</v>
      </c>
      <c r="N1149" s="1487">
        <f>'НЗ 2-экз'!N1141</f>
        <v>0</v>
      </c>
      <c r="O1149" s="1487">
        <f>'НЗ 2-экз'!O1141</f>
        <v>0</v>
      </c>
      <c r="P1149" s="1487">
        <f>'НЗ 2-экз'!P1141</f>
        <v>0</v>
      </c>
      <c r="Q1149" s="1487">
        <f>'НЗ 2-экз'!Q1141</f>
        <v>0</v>
      </c>
      <c r="R1149" s="1487">
        <f>'НЗ 2-экз'!R1141</f>
        <v>0</v>
      </c>
      <c r="S1149" s="1487">
        <f>'НЗ 2-экз'!S1141</f>
        <v>0</v>
      </c>
      <c r="T1149" s="1487">
        <f>'НЗ 2-экз'!T1141</f>
        <v>0</v>
      </c>
      <c r="U1149" s="1487">
        <f>'НЗ 2-экз'!U1141</f>
        <v>0</v>
      </c>
      <c r="V1149" s="1487">
        <f>'НЗ 2-экз'!V1141</f>
        <v>0</v>
      </c>
      <c r="W1149" s="1487">
        <f>'НЗ 2-экз'!W1141</f>
        <v>0</v>
      </c>
      <c r="X1149" s="1487">
        <f>'НЗ 2-экз'!X1141</f>
        <v>0</v>
      </c>
      <c r="Y1149" s="1487">
        <f>'НЗ 2-экз'!Y1141</f>
        <v>0</v>
      </c>
      <c r="Z1149" s="1487">
        <f>'НЗ 2-экз'!Z1141</f>
        <v>0</v>
      </c>
      <c r="AA1149" s="1487">
        <f>'НЗ 2-экз'!AA1141</f>
        <v>0</v>
      </c>
      <c r="AB1149" s="1487">
        <f>'НЗ 2-экз'!AB1141</f>
        <v>0</v>
      </c>
      <c r="AC1149" s="1487">
        <f>'НЗ 2-экз'!AC1141</f>
        <v>0</v>
      </c>
      <c r="AD1149" s="1487">
        <f>'НЗ 2-экз'!AD1141</f>
        <v>0</v>
      </c>
      <c r="AE1149" s="1487">
        <f>'НЗ 2-экз'!AE1141</f>
        <v>0</v>
      </c>
      <c r="AF1149" s="1487">
        <f>'НЗ 2-экз'!AF1141</f>
        <v>0</v>
      </c>
      <c r="AG1149" s="1487">
        <f>'НЗ 2-экз'!AG1141</f>
        <v>0</v>
      </c>
      <c r="AH1149" s="1487">
        <f>'НЗ 2-экз'!AH1141</f>
        <v>0</v>
      </c>
      <c r="AI1149" s="1487">
        <f>'НЗ 2-экз'!AI1141</f>
        <v>0</v>
      </c>
      <c r="AJ1149" s="1487">
        <f>'НЗ 2-экз'!AJ1141</f>
        <v>0</v>
      </c>
      <c r="AK1149" s="1488">
        <f t="shared" si="406"/>
        <v>0</v>
      </c>
      <c r="AL1149" s="1488">
        <f t="shared" si="405"/>
        <v>0</v>
      </c>
      <c r="AM1149" s="1839"/>
    </row>
    <row r="1150" spans="1:39" ht="11.25" hidden="1" customHeight="1" x14ac:dyDescent="0.2">
      <c r="A1150" s="1429">
        <v>291</v>
      </c>
      <c r="B1150" s="1049">
        <v>852</v>
      </c>
      <c r="C1150" s="1487">
        <f>'НЗ 2-экз'!C1142</f>
        <v>0</v>
      </c>
      <c r="D1150" s="1487">
        <f>'НЗ 2-экз'!D1142</f>
        <v>0</v>
      </c>
      <c r="E1150" s="1487">
        <f>'НЗ 2-экз'!E1142</f>
        <v>0</v>
      </c>
      <c r="F1150" s="1487">
        <f>'НЗ 2-экз'!F1142</f>
        <v>0</v>
      </c>
      <c r="G1150" s="1487">
        <f>'НЗ 2-экз'!G1142</f>
        <v>0</v>
      </c>
      <c r="H1150" s="1487">
        <f>'НЗ 2-экз'!H1142</f>
        <v>0</v>
      </c>
      <c r="I1150" s="1487">
        <f>'НЗ 2-экз'!I1142</f>
        <v>0</v>
      </c>
      <c r="J1150" s="1487">
        <f>'НЗ 2-экз'!J1142</f>
        <v>0</v>
      </c>
      <c r="K1150" s="1487">
        <f>'НЗ 2-экз'!K1142</f>
        <v>0</v>
      </c>
      <c r="L1150" s="1487">
        <f>'НЗ 2-экз'!L1142</f>
        <v>0</v>
      </c>
      <c r="M1150" s="1487">
        <f>'НЗ 2-экз'!M1142</f>
        <v>0</v>
      </c>
      <c r="N1150" s="1487">
        <f>'НЗ 2-экз'!N1142</f>
        <v>0</v>
      </c>
      <c r="O1150" s="1487">
        <f>'НЗ 2-экз'!O1142</f>
        <v>0</v>
      </c>
      <c r="P1150" s="1487">
        <f>'НЗ 2-экз'!P1142</f>
        <v>0</v>
      </c>
      <c r="Q1150" s="1487">
        <f>'НЗ 2-экз'!Q1142</f>
        <v>0</v>
      </c>
      <c r="R1150" s="1487">
        <f>'НЗ 2-экз'!R1142</f>
        <v>0</v>
      </c>
      <c r="S1150" s="1487">
        <f>'НЗ 2-экз'!S1142</f>
        <v>0</v>
      </c>
      <c r="T1150" s="1487">
        <f>'НЗ 2-экз'!T1142</f>
        <v>0</v>
      </c>
      <c r="U1150" s="1487">
        <f>'НЗ 2-экз'!U1142</f>
        <v>0</v>
      </c>
      <c r="V1150" s="1487">
        <f>'НЗ 2-экз'!V1142</f>
        <v>0</v>
      </c>
      <c r="W1150" s="1487">
        <f>'НЗ 2-экз'!W1142</f>
        <v>0</v>
      </c>
      <c r="X1150" s="1487">
        <f>'НЗ 2-экз'!X1142</f>
        <v>0</v>
      </c>
      <c r="Y1150" s="1487">
        <f>'НЗ 2-экз'!Y1142</f>
        <v>0</v>
      </c>
      <c r="Z1150" s="1487">
        <f>'НЗ 2-экз'!Z1142</f>
        <v>0</v>
      </c>
      <c r="AA1150" s="1487">
        <f>'НЗ 2-экз'!AA1142</f>
        <v>0</v>
      </c>
      <c r="AB1150" s="1487">
        <f>'НЗ 2-экз'!AB1142</f>
        <v>0</v>
      </c>
      <c r="AC1150" s="1487">
        <f>'НЗ 2-экз'!AC1142</f>
        <v>0</v>
      </c>
      <c r="AD1150" s="1487">
        <f>'НЗ 2-экз'!AD1142</f>
        <v>0</v>
      </c>
      <c r="AE1150" s="1487">
        <f>'НЗ 2-экз'!AE1142</f>
        <v>0</v>
      </c>
      <c r="AF1150" s="1487">
        <f>'НЗ 2-экз'!AF1142</f>
        <v>0</v>
      </c>
      <c r="AG1150" s="1487">
        <f>'НЗ 2-экз'!AG1142</f>
        <v>0</v>
      </c>
      <c r="AH1150" s="1487">
        <f>'НЗ 2-экз'!AH1142</f>
        <v>0</v>
      </c>
      <c r="AI1150" s="1487">
        <f>'НЗ 2-экз'!AI1142</f>
        <v>0</v>
      </c>
      <c r="AJ1150" s="1487">
        <f>'НЗ 2-экз'!AJ1142</f>
        <v>0</v>
      </c>
      <c r="AK1150" s="1488">
        <f t="shared" si="406"/>
        <v>0</v>
      </c>
      <c r="AL1150" s="1488">
        <f t="shared" si="405"/>
        <v>0</v>
      </c>
      <c r="AM1150" s="1839"/>
    </row>
    <row r="1151" spans="1:39" ht="11.25" hidden="1" customHeight="1" x14ac:dyDescent="0.2">
      <c r="A1151" s="1429">
        <v>291</v>
      </c>
      <c r="B1151" s="1147">
        <v>853</v>
      </c>
      <c r="C1151" s="1487">
        <f>'НЗ 2-экз'!C1143</f>
        <v>0</v>
      </c>
      <c r="D1151" s="1487">
        <f>'НЗ 2-экз'!D1143</f>
        <v>0</v>
      </c>
      <c r="E1151" s="1487">
        <f>'НЗ 2-экз'!E1143</f>
        <v>0</v>
      </c>
      <c r="F1151" s="1487">
        <f>'НЗ 2-экз'!F1143</f>
        <v>0</v>
      </c>
      <c r="G1151" s="1487">
        <f>'НЗ 2-экз'!G1143</f>
        <v>0</v>
      </c>
      <c r="H1151" s="1487">
        <f>'НЗ 2-экз'!H1143</f>
        <v>0</v>
      </c>
      <c r="I1151" s="1487">
        <f>'НЗ 2-экз'!I1143</f>
        <v>0</v>
      </c>
      <c r="J1151" s="1487">
        <f>'НЗ 2-экз'!J1143</f>
        <v>0</v>
      </c>
      <c r="K1151" s="1487">
        <f>'НЗ 2-экз'!K1143</f>
        <v>0</v>
      </c>
      <c r="L1151" s="1487">
        <f>'НЗ 2-экз'!L1143</f>
        <v>0</v>
      </c>
      <c r="M1151" s="1487">
        <f>'НЗ 2-экз'!M1143</f>
        <v>0</v>
      </c>
      <c r="N1151" s="1487">
        <f>'НЗ 2-экз'!N1143</f>
        <v>0</v>
      </c>
      <c r="O1151" s="1487">
        <f>'НЗ 2-экз'!O1143</f>
        <v>0</v>
      </c>
      <c r="P1151" s="1487">
        <f>'НЗ 2-экз'!P1143</f>
        <v>0</v>
      </c>
      <c r="Q1151" s="1487">
        <f>'НЗ 2-экз'!Q1143</f>
        <v>0</v>
      </c>
      <c r="R1151" s="1487">
        <f>'НЗ 2-экз'!R1143</f>
        <v>0</v>
      </c>
      <c r="S1151" s="1487">
        <f>'НЗ 2-экз'!S1143</f>
        <v>0</v>
      </c>
      <c r="T1151" s="1487">
        <f>'НЗ 2-экз'!T1143</f>
        <v>0</v>
      </c>
      <c r="U1151" s="1487">
        <f>'НЗ 2-экз'!U1143</f>
        <v>0</v>
      </c>
      <c r="V1151" s="1487">
        <f>'НЗ 2-экз'!V1143</f>
        <v>0</v>
      </c>
      <c r="W1151" s="1487">
        <f>'НЗ 2-экз'!W1143</f>
        <v>0</v>
      </c>
      <c r="X1151" s="1487">
        <f>'НЗ 2-экз'!X1143</f>
        <v>0</v>
      </c>
      <c r="Y1151" s="1487">
        <f>'НЗ 2-экз'!Y1143</f>
        <v>0</v>
      </c>
      <c r="Z1151" s="1487">
        <f>'НЗ 2-экз'!Z1143</f>
        <v>0</v>
      </c>
      <c r="AA1151" s="1487">
        <f>'НЗ 2-экз'!AA1143</f>
        <v>0</v>
      </c>
      <c r="AB1151" s="1487">
        <f>'НЗ 2-экз'!AB1143</f>
        <v>0</v>
      </c>
      <c r="AC1151" s="1487">
        <f>'НЗ 2-экз'!AC1143</f>
        <v>0</v>
      </c>
      <c r="AD1151" s="1487">
        <f>'НЗ 2-экз'!AD1143</f>
        <v>0</v>
      </c>
      <c r="AE1151" s="1487">
        <f>'НЗ 2-экз'!AE1143</f>
        <v>0</v>
      </c>
      <c r="AF1151" s="1487">
        <f>'НЗ 2-экз'!AF1143</f>
        <v>0</v>
      </c>
      <c r="AG1151" s="1487">
        <f>'НЗ 2-экз'!AG1143</f>
        <v>0</v>
      </c>
      <c r="AH1151" s="1487">
        <f>'НЗ 2-экз'!AH1143</f>
        <v>0</v>
      </c>
      <c r="AI1151" s="1487">
        <f>'НЗ 2-экз'!AI1143</f>
        <v>0</v>
      </c>
      <c r="AJ1151" s="1487">
        <f>'НЗ 2-экз'!AJ1143</f>
        <v>0</v>
      </c>
      <c r="AK1151" s="1488">
        <f t="shared" si="406"/>
        <v>0</v>
      </c>
      <c r="AL1151" s="1488">
        <f t="shared" si="405"/>
        <v>0</v>
      </c>
      <c r="AM1151" s="1839"/>
    </row>
    <row r="1152" spans="1:39" ht="11.25" hidden="1" customHeight="1" x14ac:dyDescent="0.2">
      <c r="A1152" s="1429">
        <v>292</v>
      </c>
      <c r="B1152" s="1049">
        <v>853</v>
      </c>
      <c r="C1152" s="1487">
        <f>'НЗ 2-экз'!C1144</f>
        <v>0</v>
      </c>
      <c r="D1152" s="1487">
        <f>'НЗ 2-экз'!D1144</f>
        <v>0</v>
      </c>
      <c r="E1152" s="1487">
        <f>'НЗ 2-экз'!E1144</f>
        <v>0</v>
      </c>
      <c r="F1152" s="1487">
        <f>'НЗ 2-экз'!F1144</f>
        <v>0</v>
      </c>
      <c r="G1152" s="1487">
        <f>'НЗ 2-экз'!G1144</f>
        <v>0</v>
      </c>
      <c r="H1152" s="1487">
        <f>'НЗ 2-экз'!H1144</f>
        <v>0</v>
      </c>
      <c r="I1152" s="1487">
        <f>'НЗ 2-экз'!I1144</f>
        <v>0</v>
      </c>
      <c r="J1152" s="1487">
        <f>'НЗ 2-экз'!J1144</f>
        <v>0</v>
      </c>
      <c r="K1152" s="1487">
        <f>'НЗ 2-экз'!K1144</f>
        <v>0</v>
      </c>
      <c r="L1152" s="1487">
        <f>'НЗ 2-экз'!L1144</f>
        <v>0</v>
      </c>
      <c r="M1152" s="1487">
        <f>'НЗ 2-экз'!M1144</f>
        <v>0</v>
      </c>
      <c r="N1152" s="1487">
        <f>'НЗ 2-экз'!N1144</f>
        <v>0</v>
      </c>
      <c r="O1152" s="1487">
        <f>'НЗ 2-экз'!O1144</f>
        <v>0</v>
      </c>
      <c r="P1152" s="1487">
        <f>'НЗ 2-экз'!P1144</f>
        <v>0</v>
      </c>
      <c r="Q1152" s="1487">
        <f>'НЗ 2-экз'!Q1144</f>
        <v>0</v>
      </c>
      <c r="R1152" s="1487">
        <f>'НЗ 2-экз'!R1144</f>
        <v>0</v>
      </c>
      <c r="S1152" s="1487">
        <f>'НЗ 2-экз'!S1144</f>
        <v>0</v>
      </c>
      <c r="T1152" s="1487">
        <f>'НЗ 2-экз'!T1144</f>
        <v>0</v>
      </c>
      <c r="U1152" s="1487">
        <f>'НЗ 2-экз'!U1144</f>
        <v>0</v>
      </c>
      <c r="V1152" s="1487">
        <f>'НЗ 2-экз'!V1144</f>
        <v>0</v>
      </c>
      <c r="W1152" s="1487">
        <f>'НЗ 2-экз'!W1144</f>
        <v>0</v>
      </c>
      <c r="X1152" s="1487">
        <f>'НЗ 2-экз'!X1144</f>
        <v>0</v>
      </c>
      <c r="Y1152" s="1487">
        <f>'НЗ 2-экз'!Y1144</f>
        <v>0</v>
      </c>
      <c r="Z1152" s="1487">
        <f>'НЗ 2-экз'!Z1144</f>
        <v>0</v>
      </c>
      <c r="AA1152" s="1487">
        <f>'НЗ 2-экз'!AA1144</f>
        <v>0</v>
      </c>
      <c r="AB1152" s="1487">
        <f>'НЗ 2-экз'!AB1144</f>
        <v>0</v>
      </c>
      <c r="AC1152" s="1487">
        <f>'НЗ 2-экз'!AC1144</f>
        <v>0</v>
      </c>
      <c r="AD1152" s="1487">
        <f>'НЗ 2-экз'!AD1144</f>
        <v>0</v>
      </c>
      <c r="AE1152" s="1487">
        <f>'НЗ 2-экз'!AE1144</f>
        <v>0</v>
      </c>
      <c r="AF1152" s="1487">
        <f>'НЗ 2-экз'!AF1144</f>
        <v>0</v>
      </c>
      <c r="AG1152" s="1487">
        <f>'НЗ 2-экз'!AG1144</f>
        <v>0</v>
      </c>
      <c r="AH1152" s="1487">
        <f>'НЗ 2-экз'!AH1144</f>
        <v>0</v>
      </c>
      <c r="AI1152" s="1487">
        <f>'НЗ 2-экз'!AI1144</f>
        <v>0</v>
      </c>
      <c r="AJ1152" s="1487">
        <f>'НЗ 2-экз'!AJ1144</f>
        <v>0</v>
      </c>
      <c r="AK1152" s="1488">
        <f t="shared" si="406"/>
        <v>0</v>
      </c>
      <c r="AL1152" s="1488">
        <f t="shared" si="405"/>
        <v>0</v>
      </c>
      <c r="AM1152" s="1839"/>
    </row>
    <row r="1153" spans="1:39" ht="11.25" hidden="1" customHeight="1" x14ac:dyDescent="0.2">
      <c r="A1153" s="1429">
        <v>293</v>
      </c>
      <c r="B1153" s="1049">
        <v>851</v>
      </c>
      <c r="C1153" s="1487">
        <f>'НЗ 2-экз'!C1145</f>
        <v>0</v>
      </c>
      <c r="D1153" s="1487">
        <f>'НЗ 2-экз'!D1145</f>
        <v>0</v>
      </c>
      <c r="E1153" s="1487">
        <f>'НЗ 2-экз'!E1145</f>
        <v>0</v>
      </c>
      <c r="F1153" s="1487">
        <f>'НЗ 2-экз'!F1145</f>
        <v>0</v>
      </c>
      <c r="G1153" s="1487">
        <f>'НЗ 2-экз'!G1145</f>
        <v>0</v>
      </c>
      <c r="H1153" s="1487">
        <f>'НЗ 2-экз'!H1145</f>
        <v>0</v>
      </c>
      <c r="I1153" s="1487">
        <f>'НЗ 2-экз'!I1145</f>
        <v>0</v>
      </c>
      <c r="J1153" s="1487">
        <f>'НЗ 2-экз'!J1145</f>
        <v>0</v>
      </c>
      <c r="K1153" s="1487">
        <f>'НЗ 2-экз'!K1145</f>
        <v>0</v>
      </c>
      <c r="L1153" s="1487">
        <f>'НЗ 2-экз'!L1145</f>
        <v>0</v>
      </c>
      <c r="M1153" s="1487">
        <f>'НЗ 2-экз'!M1145</f>
        <v>0</v>
      </c>
      <c r="N1153" s="1487">
        <f>'НЗ 2-экз'!N1145</f>
        <v>0</v>
      </c>
      <c r="O1153" s="1487">
        <f>'НЗ 2-экз'!O1145</f>
        <v>0</v>
      </c>
      <c r="P1153" s="1487">
        <f>'НЗ 2-экз'!P1145</f>
        <v>0</v>
      </c>
      <c r="Q1153" s="1487">
        <f>'НЗ 2-экз'!Q1145</f>
        <v>0</v>
      </c>
      <c r="R1153" s="1487">
        <f>'НЗ 2-экз'!R1145</f>
        <v>0</v>
      </c>
      <c r="S1153" s="1487">
        <f>'НЗ 2-экз'!S1145</f>
        <v>0</v>
      </c>
      <c r="T1153" s="1487">
        <f>'НЗ 2-экз'!T1145</f>
        <v>0</v>
      </c>
      <c r="U1153" s="1487">
        <f>'НЗ 2-экз'!U1145</f>
        <v>0</v>
      </c>
      <c r="V1153" s="1487">
        <f>'НЗ 2-экз'!V1145</f>
        <v>0</v>
      </c>
      <c r="W1153" s="1487">
        <f>'НЗ 2-экз'!W1145</f>
        <v>0</v>
      </c>
      <c r="X1153" s="1487">
        <f>'НЗ 2-экз'!X1145</f>
        <v>0</v>
      </c>
      <c r="Y1153" s="1487">
        <f>'НЗ 2-экз'!Y1145</f>
        <v>0</v>
      </c>
      <c r="Z1153" s="1487">
        <f>'НЗ 2-экз'!Z1145</f>
        <v>0</v>
      </c>
      <c r="AA1153" s="1487">
        <f>'НЗ 2-экз'!AA1145</f>
        <v>0</v>
      </c>
      <c r="AB1153" s="1487">
        <f>'НЗ 2-экз'!AB1145</f>
        <v>0</v>
      </c>
      <c r="AC1153" s="1487">
        <f>'НЗ 2-экз'!AC1145</f>
        <v>0</v>
      </c>
      <c r="AD1153" s="1487">
        <f>'НЗ 2-экз'!AD1145</f>
        <v>0</v>
      </c>
      <c r="AE1153" s="1487">
        <f>'НЗ 2-экз'!AE1145</f>
        <v>0</v>
      </c>
      <c r="AF1153" s="1487">
        <f>'НЗ 2-экз'!AF1145</f>
        <v>0</v>
      </c>
      <c r="AG1153" s="1487">
        <f>'НЗ 2-экз'!AG1145</f>
        <v>0</v>
      </c>
      <c r="AH1153" s="1487">
        <f>'НЗ 2-экз'!AH1145</f>
        <v>0</v>
      </c>
      <c r="AI1153" s="1487">
        <f>'НЗ 2-экз'!AI1145</f>
        <v>0</v>
      </c>
      <c r="AJ1153" s="1487">
        <f>'НЗ 2-экз'!AJ1145</f>
        <v>0</v>
      </c>
      <c r="AK1153" s="1488">
        <f t="shared" si="406"/>
        <v>0</v>
      </c>
      <c r="AL1153" s="1488">
        <f t="shared" si="405"/>
        <v>0</v>
      </c>
      <c r="AM1153" s="1839"/>
    </row>
    <row r="1154" spans="1:39" ht="11.25" hidden="1" customHeight="1" x14ac:dyDescent="0.2">
      <c r="A1154" s="1429">
        <v>293</v>
      </c>
      <c r="B1154" s="1049">
        <v>853</v>
      </c>
      <c r="C1154" s="1487">
        <f>'НЗ 2-экз'!C1146</f>
        <v>0</v>
      </c>
      <c r="D1154" s="1487">
        <f>'НЗ 2-экз'!D1146</f>
        <v>0</v>
      </c>
      <c r="E1154" s="1487">
        <f>'НЗ 2-экз'!E1146</f>
        <v>0</v>
      </c>
      <c r="F1154" s="1487">
        <f>'НЗ 2-экз'!F1146</f>
        <v>0</v>
      </c>
      <c r="G1154" s="1487">
        <f>'НЗ 2-экз'!G1146</f>
        <v>0</v>
      </c>
      <c r="H1154" s="1487">
        <f>'НЗ 2-экз'!H1146</f>
        <v>0</v>
      </c>
      <c r="I1154" s="1487">
        <f>'НЗ 2-экз'!I1146</f>
        <v>0</v>
      </c>
      <c r="J1154" s="1487">
        <f>'НЗ 2-экз'!J1146</f>
        <v>0</v>
      </c>
      <c r="K1154" s="1487">
        <f>'НЗ 2-экз'!K1146</f>
        <v>0</v>
      </c>
      <c r="L1154" s="1487">
        <f>'НЗ 2-экз'!L1146</f>
        <v>0</v>
      </c>
      <c r="M1154" s="1487">
        <f>'НЗ 2-экз'!M1146</f>
        <v>0</v>
      </c>
      <c r="N1154" s="1487">
        <f>'НЗ 2-экз'!N1146</f>
        <v>0</v>
      </c>
      <c r="O1154" s="1487">
        <f>'НЗ 2-экз'!O1146</f>
        <v>0</v>
      </c>
      <c r="P1154" s="1487">
        <f>'НЗ 2-экз'!P1146</f>
        <v>0</v>
      </c>
      <c r="Q1154" s="1487">
        <f>'НЗ 2-экз'!Q1146</f>
        <v>0</v>
      </c>
      <c r="R1154" s="1487">
        <f>'НЗ 2-экз'!R1146</f>
        <v>0</v>
      </c>
      <c r="S1154" s="1487">
        <f>'НЗ 2-экз'!S1146</f>
        <v>0</v>
      </c>
      <c r="T1154" s="1487">
        <f>'НЗ 2-экз'!T1146</f>
        <v>0</v>
      </c>
      <c r="U1154" s="1487">
        <f>'НЗ 2-экз'!U1146</f>
        <v>0</v>
      </c>
      <c r="V1154" s="1487">
        <f>'НЗ 2-экз'!V1146</f>
        <v>0</v>
      </c>
      <c r="W1154" s="1487">
        <f>'НЗ 2-экз'!W1146</f>
        <v>0</v>
      </c>
      <c r="X1154" s="1487">
        <f>'НЗ 2-экз'!X1146</f>
        <v>0</v>
      </c>
      <c r="Y1154" s="1487">
        <f>'НЗ 2-экз'!Y1146</f>
        <v>0</v>
      </c>
      <c r="Z1154" s="1487">
        <f>'НЗ 2-экз'!Z1146</f>
        <v>0</v>
      </c>
      <c r="AA1154" s="1487">
        <f>'НЗ 2-экз'!AA1146</f>
        <v>0</v>
      </c>
      <c r="AB1154" s="1487">
        <f>'НЗ 2-экз'!AB1146</f>
        <v>0</v>
      </c>
      <c r="AC1154" s="1487">
        <f>'НЗ 2-экз'!AC1146</f>
        <v>0</v>
      </c>
      <c r="AD1154" s="1487">
        <f>'НЗ 2-экз'!AD1146</f>
        <v>0</v>
      </c>
      <c r="AE1154" s="1487">
        <f>'НЗ 2-экз'!AE1146</f>
        <v>0</v>
      </c>
      <c r="AF1154" s="1487">
        <f>'НЗ 2-экз'!AF1146</f>
        <v>0</v>
      </c>
      <c r="AG1154" s="1487">
        <f>'НЗ 2-экз'!AG1146</f>
        <v>0</v>
      </c>
      <c r="AH1154" s="1487">
        <f>'НЗ 2-экз'!AH1146</f>
        <v>0</v>
      </c>
      <c r="AI1154" s="1487">
        <f>'НЗ 2-экз'!AI1146</f>
        <v>0</v>
      </c>
      <c r="AJ1154" s="1487">
        <f>'НЗ 2-экз'!AJ1146</f>
        <v>0</v>
      </c>
      <c r="AK1154" s="1488">
        <f t="shared" si="406"/>
        <v>0</v>
      </c>
      <c r="AL1154" s="1488">
        <f t="shared" si="405"/>
        <v>0</v>
      </c>
      <c r="AM1154" s="1839"/>
    </row>
    <row r="1155" spans="1:39" ht="11.25" hidden="1" customHeight="1" x14ac:dyDescent="0.2">
      <c r="A1155" s="1429">
        <v>296</v>
      </c>
      <c r="B1155" s="1049">
        <v>244</v>
      </c>
      <c r="C1155" s="1487">
        <f>'НЗ 2-экз'!C1147</f>
        <v>0</v>
      </c>
      <c r="D1155" s="1487">
        <f>'НЗ 2-экз'!D1147</f>
        <v>0</v>
      </c>
      <c r="E1155" s="1487">
        <f>'НЗ 2-экз'!E1147</f>
        <v>0</v>
      </c>
      <c r="F1155" s="1487">
        <f>'НЗ 2-экз'!F1147</f>
        <v>0</v>
      </c>
      <c r="G1155" s="1487">
        <f>'НЗ 2-экз'!G1147</f>
        <v>0</v>
      </c>
      <c r="H1155" s="1487">
        <f>'НЗ 2-экз'!H1147</f>
        <v>0</v>
      </c>
      <c r="I1155" s="1487">
        <f>'НЗ 2-экз'!I1147</f>
        <v>0</v>
      </c>
      <c r="J1155" s="1487">
        <f>'НЗ 2-экз'!J1147</f>
        <v>0</v>
      </c>
      <c r="K1155" s="1487">
        <f>'НЗ 2-экз'!K1147</f>
        <v>0</v>
      </c>
      <c r="L1155" s="1487">
        <f>'НЗ 2-экз'!L1147</f>
        <v>0</v>
      </c>
      <c r="M1155" s="1487">
        <f>'НЗ 2-экз'!M1147</f>
        <v>0</v>
      </c>
      <c r="N1155" s="1487">
        <f>'НЗ 2-экз'!N1147</f>
        <v>0</v>
      </c>
      <c r="O1155" s="1487">
        <f>'НЗ 2-экз'!O1147</f>
        <v>0</v>
      </c>
      <c r="P1155" s="1487">
        <f>'НЗ 2-экз'!P1147</f>
        <v>0</v>
      </c>
      <c r="Q1155" s="1487">
        <f>'НЗ 2-экз'!Q1147</f>
        <v>0</v>
      </c>
      <c r="R1155" s="1487">
        <f>'НЗ 2-экз'!R1147</f>
        <v>0</v>
      </c>
      <c r="S1155" s="1487">
        <f>'НЗ 2-экз'!S1147</f>
        <v>0</v>
      </c>
      <c r="T1155" s="1487">
        <f>'НЗ 2-экз'!T1147</f>
        <v>0</v>
      </c>
      <c r="U1155" s="1487">
        <f>'НЗ 2-экз'!U1147</f>
        <v>0</v>
      </c>
      <c r="V1155" s="1487">
        <f>'НЗ 2-экз'!V1147</f>
        <v>0</v>
      </c>
      <c r="W1155" s="1487">
        <f>'НЗ 2-экз'!W1147</f>
        <v>0</v>
      </c>
      <c r="X1155" s="1487">
        <f>'НЗ 2-экз'!X1147</f>
        <v>0</v>
      </c>
      <c r="Y1155" s="1487">
        <f>'НЗ 2-экз'!Y1147</f>
        <v>0</v>
      </c>
      <c r="Z1155" s="1487">
        <f>'НЗ 2-экз'!Z1147</f>
        <v>0</v>
      </c>
      <c r="AA1155" s="1487">
        <f>'НЗ 2-экз'!AA1147</f>
        <v>0</v>
      </c>
      <c r="AB1155" s="1487">
        <f>'НЗ 2-экз'!AB1147</f>
        <v>0</v>
      </c>
      <c r="AC1155" s="1487">
        <f>'НЗ 2-экз'!AC1147</f>
        <v>0</v>
      </c>
      <c r="AD1155" s="1487">
        <f>'НЗ 2-экз'!AD1147</f>
        <v>0</v>
      </c>
      <c r="AE1155" s="1487">
        <f>'НЗ 2-экз'!AE1147</f>
        <v>0</v>
      </c>
      <c r="AF1155" s="1487">
        <f>'НЗ 2-экз'!AF1147</f>
        <v>0</v>
      </c>
      <c r="AG1155" s="1487">
        <f>'НЗ 2-экз'!AG1147</f>
        <v>0</v>
      </c>
      <c r="AH1155" s="1487">
        <f>'НЗ 2-экз'!AH1147</f>
        <v>0</v>
      </c>
      <c r="AI1155" s="1487">
        <f>'НЗ 2-экз'!AI1147</f>
        <v>0</v>
      </c>
      <c r="AJ1155" s="1487">
        <f>'НЗ 2-экз'!AJ1147</f>
        <v>0</v>
      </c>
      <c r="AK1155" s="1488">
        <f t="shared" si="406"/>
        <v>0</v>
      </c>
      <c r="AL1155" s="1488">
        <f t="shared" si="405"/>
        <v>0</v>
      </c>
      <c r="AM1155" s="1839"/>
    </row>
    <row r="1156" spans="1:39" ht="11.25" hidden="1" customHeight="1" x14ac:dyDescent="0.2">
      <c r="A1156" s="1429">
        <v>296</v>
      </c>
      <c r="B1156" s="1049">
        <v>340</v>
      </c>
      <c r="C1156" s="1487">
        <f>'НЗ 2-экз'!C1148</f>
        <v>0</v>
      </c>
      <c r="D1156" s="1487">
        <f>'НЗ 2-экз'!D1148</f>
        <v>0</v>
      </c>
      <c r="E1156" s="1487">
        <f>'НЗ 2-экз'!E1148</f>
        <v>0</v>
      </c>
      <c r="F1156" s="1487">
        <f>'НЗ 2-экз'!F1148</f>
        <v>0</v>
      </c>
      <c r="G1156" s="1487">
        <f>'НЗ 2-экз'!G1148</f>
        <v>0</v>
      </c>
      <c r="H1156" s="1487">
        <f>'НЗ 2-экз'!H1148</f>
        <v>0</v>
      </c>
      <c r="I1156" s="1487">
        <f>'НЗ 2-экз'!I1148</f>
        <v>0</v>
      </c>
      <c r="J1156" s="1487">
        <f>'НЗ 2-экз'!J1148</f>
        <v>0</v>
      </c>
      <c r="K1156" s="1487">
        <f>'НЗ 2-экз'!K1148</f>
        <v>0</v>
      </c>
      <c r="L1156" s="1487">
        <f>'НЗ 2-экз'!L1148</f>
        <v>0</v>
      </c>
      <c r="M1156" s="1487">
        <f>'НЗ 2-экз'!M1148</f>
        <v>0</v>
      </c>
      <c r="N1156" s="1487">
        <f>'НЗ 2-экз'!N1148</f>
        <v>0</v>
      </c>
      <c r="O1156" s="1487">
        <f>'НЗ 2-экз'!O1148</f>
        <v>0</v>
      </c>
      <c r="P1156" s="1487">
        <f>'НЗ 2-экз'!P1148</f>
        <v>0</v>
      </c>
      <c r="Q1156" s="1487">
        <f>'НЗ 2-экз'!Q1148</f>
        <v>0</v>
      </c>
      <c r="R1156" s="1487">
        <f>'НЗ 2-экз'!R1148</f>
        <v>0</v>
      </c>
      <c r="S1156" s="1487">
        <f>'НЗ 2-экз'!S1148</f>
        <v>0</v>
      </c>
      <c r="T1156" s="1487">
        <f>'НЗ 2-экз'!T1148</f>
        <v>0</v>
      </c>
      <c r="U1156" s="1487">
        <f>'НЗ 2-экз'!U1148</f>
        <v>0</v>
      </c>
      <c r="V1156" s="1487">
        <f>'НЗ 2-экз'!V1148</f>
        <v>0</v>
      </c>
      <c r="W1156" s="1487">
        <f>'НЗ 2-экз'!W1148</f>
        <v>0</v>
      </c>
      <c r="X1156" s="1487">
        <f>'НЗ 2-экз'!X1148</f>
        <v>0</v>
      </c>
      <c r="Y1156" s="1487">
        <f>'НЗ 2-экз'!Y1148</f>
        <v>0</v>
      </c>
      <c r="Z1156" s="1487">
        <f>'НЗ 2-экз'!Z1148</f>
        <v>0</v>
      </c>
      <c r="AA1156" s="1487">
        <f>'НЗ 2-экз'!AA1148</f>
        <v>0</v>
      </c>
      <c r="AB1156" s="1487">
        <f>'НЗ 2-экз'!AB1148</f>
        <v>0</v>
      </c>
      <c r="AC1156" s="1487">
        <f>'НЗ 2-экз'!AC1148</f>
        <v>0</v>
      </c>
      <c r="AD1156" s="1487">
        <f>'НЗ 2-экз'!AD1148</f>
        <v>0</v>
      </c>
      <c r="AE1156" s="1487">
        <f>'НЗ 2-экз'!AE1148</f>
        <v>0</v>
      </c>
      <c r="AF1156" s="1487">
        <f>'НЗ 2-экз'!AF1148</f>
        <v>0</v>
      </c>
      <c r="AG1156" s="1487">
        <f>'НЗ 2-экз'!AG1148</f>
        <v>0</v>
      </c>
      <c r="AH1156" s="1487">
        <f>'НЗ 2-экз'!AH1148</f>
        <v>0</v>
      </c>
      <c r="AI1156" s="1487">
        <f>'НЗ 2-экз'!AI1148</f>
        <v>0</v>
      </c>
      <c r="AJ1156" s="1487">
        <f>'НЗ 2-экз'!AJ1148</f>
        <v>0</v>
      </c>
      <c r="AK1156" s="1488">
        <f t="shared" si="406"/>
        <v>0</v>
      </c>
      <c r="AL1156" s="1488">
        <f t="shared" si="405"/>
        <v>0</v>
      </c>
      <c r="AM1156" s="1839"/>
    </row>
    <row r="1157" spans="1:39" ht="11.25" hidden="1" customHeight="1" x14ac:dyDescent="0.2">
      <c r="A1157" s="1429">
        <v>296</v>
      </c>
      <c r="B1157" s="1049">
        <v>360</v>
      </c>
      <c r="C1157" s="1487">
        <f>'НЗ 2-экз'!C1149</f>
        <v>0</v>
      </c>
      <c r="D1157" s="1487">
        <f>'НЗ 2-экз'!D1149</f>
        <v>0</v>
      </c>
      <c r="E1157" s="1487">
        <f>'НЗ 2-экз'!E1149</f>
        <v>0</v>
      </c>
      <c r="F1157" s="1487">
        <f>'НЗ 2-экз'!F1149</f>
        <v>0</v>
      </c>
      <c r="G1157" s="1487">
        <f>'НЗ 2-экз'!G1149</f>
        <v>0</v>
      </c>
      <c r="H1157" s="1487">
        <f>'НЗ 2-экз'!H1149</f>
        <v>0</v>
      </c>
      <c r="I1157" s="1487">
        <f>'НЗ 2-экз'!I1149</f>
        <v>0</v>
      </c>
      <c r="J1157" s="1487">
        <f>'НЗ 2-экз'!J1149</f>
        <v>0</v>
      </c>
      <c r="K1157" s="1487">
        <f>'НЗ 2-экз'!K1149</f>
        <v>0</v>
      </c>
      <c r="L1157" s="1487">
        <f>'НЗ 2-экз'!L1149</f>
        <v>0</v>
      </c>
      <c r="M1157" s="1487">
        <f>'НЗ 2-экз'!M1149</f>
        <v>0</v>
      </c>
      <c r="N1157" s="1487">
        <f>'НЗ 2-экз'!N1149</f>
        <v>0</v>
      </c>
      <c r="O1157" s="1487">
        <f>'НЗ 2-экз'!O1149</f>
        <v>0</v>
      </c>
      <c r="P1157" s="1487">
        <f>'НЗ 2-экз'!P1149</f>
        <v>0</v>
      </c>
      <c r="Q1157" s="1487">
        <f>'НЗ 2-экз'!Q1149</f>
        <v>0</v>
      </c>
      <c r="R1157" s="1487">
        <f>'НЗ 2-экз'!R1149</f>
        <v>0</v>
      </c>
      <c r="S1157" s="1487">
        <f>'НЗ 2-экз'!S1149</f>
        <v>0</v>
      </c>
      <c r="T1157" s="1487">
        <f>'НЗ 2-экз'!T1149</f>
        <v>0</v>
      </c>
      <c r="U1157" s="1487">
        <f>'НЗ 2-экз'!U1149</f>
        <v>0</v>
      </c>
      <c r="V1157" s="1487">
        <f>'НЗ 2-экз'!V1149</f>
        <v>0</v>
      </c>
      <c r="W1157" s="1487">
        <f>'НЗ 2-экз'!W1149</f>
        <v>0</v>
      </c>
      <c r="X1157" s="1487">
        <f>'НЗ 2-экз'!X1149</f>
        <v>0</v>
      </c>
      <c r="Y1157" s="1487">
        <f>'НЗ 2-экз'!Y1149</f>
        <v>0</v>
      </c>
      <c r="Z1157" s="1487">
        <f>'НЗ 2-экз'!Z1149</f>
        <v>0</v>
      </c>
      <c r="AA1157" s="1487">
        <f>'НЗ 2-экз'!AA1149</f>
        <v>0</v>
      </c>
      <c r="AB1157" s="1487">
        <f>'НЗ 2-экз'!AB1149</f>
        <v>0</v>
      </c>
      <c r="AC1157" s="1487">
        <f>'НЗ 2-экз'!AC1149</f>
        <v>0</v>
      </c>
      <c r="AD1157" s="1487">
        <f>'НЗ 2-экз'!AD1149</f>
        <v>0</v>
      </c>
      <c r="AE1157" s="1487">
        <f>'НЗ 2-экз'!AE1149</f>
        <v>0</v>
      </c>
      <c r="AF1157" s="1487">
        <f>'НЗ 2-экз'!AF1149</f>
        <v>0</v>
      </c>
      <c r="AG1157" s="1487">
        <f>'НЗ 2-экз'!AG1149</f>
        <v>0</v>
      </c>
      <c r="AH1157" s="1487">
        <f>'НЗ 2-экз'!AH1149</f>
        <v>0</v>
      </c>
      <c r="AI1157" s="1487">
        <f>'НЗ 2-экз'!AI1149</f>
        <v>0</v>
      </c>
      <c r="AJ1157" s="1487">
        <f>'НЗ 2-экз'!AJ1149</f>
        <v>0</v>
      </c>
      <c r="AK1157" s="1488">
        <f t="shared" si="406"/>
        <v>0</v>
      </c>
      <c r="AL1157" s="1488">
        <f t="shared" si="405"/>
        <v>0</v>
      </c>
      <c r="AM1157" s="1839"/>
    </row>
    <row r="1158" spans="1:39" ht="11.25" hidden="1" customHeight="1" x14ac:dyDescent="0.2">
      <c r="A1158" s="1429">
        <v>296</v>
      </c>
      <c r="B1158" s="1049">
        <v>831</v>
      </c>
      <c r="C1158" s="1487">
        <f>'НЗ 2-экз'!C1150</f>
        <v>0</v>
      </c>
      <c r="D1158" s="1487">
        <f>'НЗ 2-экз'!D1150</f>
        <v>0</v>
      </c>
      <c r="E1158" s="1487">
        <f>'НЗ 2-экз'!E1150</f>
        <v>0</v>
      </c>
      <c r="F1158" s="1487">
        <f>'НЗ 2-экз'!F1150</f>
        <v>0</v>
      </c>
      <c r="G1158" s="1487">
        <f>'НЗ 2-экз'!G1150</f>
        <v>0</v>
      </c>
      <c r="H1158" s="1487">
        <f>'НЗ 2-экз'!H1150</f>
        <v>0</v>
      </c>
      <c r="I1158" s="1487">
        <f>'НЗ 2-экз'!I1150</f>
        <v>0</v>
      </c>
      <c r="J1158" s="1487">
        <f>'НЗ 2-экз'!J1150</f>
        <v>0</v>
      </c>
      <c r="K1158" s="1487">
        <f>'НЗ 2-экз'!K1150</f>
        <v>0</v>
      </c>
      <c r="L1158" s="1487">
        <f>'НЗ 2-экз'!L1150</f>
        <v>0</v>
      </c>
      <c r="M1158" s="1487">
        <f>'НЗ 2-экз'!M1150</f>
        <v>0</v>
      </c>
      <c r="N1158" s="1487">
        <f>'НЗ 2-экз'!N1150</f>
        <v>0</v>
      </c>
      <c r="O1158" s="1487">
        <f>'НЗ 2-экз'!O1150</f>
        <v>0</v>
      </c>
      <c r="P1158" s="1487">
        <f>'НЗ 2-экз'!P1150</f>
        <v>0</v>
      </c>
      <c r="Q1158" s="1487">
        <f>'НЗ 2-экз'!Q1150</f>
        <v>0</v>
      </c>
      <c r="R1158" s="1487">
        <f>'НЗ 2-экз'!R1150</f>
        <v>0</v>
      </c>
      <c r="S1158" s="1487">
        <f>'НЗ 2-экз'!S1150</f>
        <v>0</v>
      </c>
      <c r="T1158" s="1487">
        <f>'НЗ 2-экз'!T1150</f>
        <v>0</v>
      </c>
      <c r="U1158" s="1487">
        <f>'НЗ 2-экз'!U1150</f>
        <v>0</v>
      </c>
      <c r="V1158" s="1487">
        <f>'НЗ 2-экз'!V1150</f>
        <v>0</v>
      </c>
      <c r="W1158" s="1487">
        <f>'НЗ 2-экз'!W1150</f>
        <v>0</v>
      </c>
      <c r="X1158" s="1487">
        <f>'НЗ 2-экз'!X1150</f>
        <v>0</v>
      </c>
      <c r="Y1158" s="1487">
        <f>'НЗ 2-экз'!Y1150</f>
        <v>0</v>
      </c>
      <c r="Z1158" s="1487">
        <f>'НЗ 2-экз'!Z1150</f>
        <v>0</v>
      </c>
      <c r="AA1158" s="1487">
        <f>'НЗ 2-экз'!AA1150</f>
        <v>0</v>
      </c>
      <c r="AB1158" s="1487">
        <f>'НЗ 2-экз'!AB1150</f>
        <v>0</v>
      </c>
      <c r="AC1158" s="1487">
        <f>'НЗ 2-экз'!AC1150</f>
        <v>0</v>
      </c>
      <c r="AD1158" s="1487">
        <f>'НЗ 2-экз'!AD1150</f>
        <v>0</v>
      </c>
      <c r="AE1158" s="1487">
        <f>'НЗ 2-экз'!AE1150</f>
        <v>0</v>
      </c>
      <c r="AF1158" s="1487">
        <f>'НЗ 2-экз'!AF1150</f>
        <v>0</v>
      </c>
      <c r="AG1158" s="1487">
        <f>'НЗ 2-экз'!AG1150</f>
        <v>0</v>
      </c>
      <c r="AH1158" s="1487">
        <f>'НЗ 2-экз'!AH1150</f>
        <v>0</v>
      </c>
      <c r="AI1158" s="1487">
        <f>'НЗ 2-экз'!AI1150</f>
        <v>0</v>
      </c>
      <c r="AJ1158" s="1487">
        <f>'НЗ 2-экз'!AJ1150</f>
        <v>0</v>
      </c>
      <c r="AK1158" s="1488">
        <f t="shared" si="406"/>
        <v>0</v>
      </c>
      <c r="AL1158" s="1488">
        <f t="shared" si="405"/>
        <v>0</v>
      </c>
      <c r="AM1158" s="1839"/>
    </row>
    <row r="1159" spans="1:39" ht="11.25" hidden="1" customHeight="1" x14ac:dyDescent="0.2">
      <c r="A1159" s="1429">
        <v>296</v>
      </c>
      <c r="B1159" s="1049">
        <v>853</v>
      </c>
      <c r="C1159" s="1487">
        <f>'НЗ 2-экз'!C1151</f>
        <v>0</v>
      </c>
      <c r="D1159" s="1487">
        <f>'НЗ 2-экз'!D1151</f>
        <v>0</v>
      </c>
      <c r="E1159" s="1487">
        <f>'НЗ 2-экз'!E1151</f>
        <v>0</v>
      </c>
      <c r="F1159" s="1487">
        <f>'НЗ 2-экз'!F1151</f>
        <v>0</v>
      </c>
      <c r="G1159" s="1487">
        <f>'НЗ 2-экз'!G1151</f>
        <v>0</v>
      </c>
      <c r="H1159" s="1487">
        <f>'НЗ 2-экз'!H1151</f>
        <v>0</v>
      </c>
      <c r="I1159" s="1487">
        <f>'НЗ 2-экз'!I1151</f>
        <v>0</v>
      </c>
      <c r="J1159" s="1487">
        <f>'НЗ 2-экз'!J1151</f>
        <v>0</v>
      </c>
      <c r="K1159" s="1487">
        <f>'НЗ 2-экз'!K1151</f>
        <v>0</v>
      </c>
      <c r="L1159" s="1487">
        <f>'НЗ 2-экз'!L1151</f>
        <v>0</v>
      </c>
      <c r="M1159" s="1487">
        <f>'НЗ 2-экз'!M1151</f>
        <v>0</v>
      </c>
      <c r="N1159" s="1487">
        <f>'НЗ 2-экз'!N1151</f>
        <v>0</v>
      </c>
      <c r="O1159" s="1487">
        <f>'НЗ 2-экз'!O1151</f>
        <v>0</v>
      </c>
      <c r="P1159" s="1487">
        <f>'НЗ 2-экз'!P1151</f>
        <v>0</v>
      </c>
      <c r="Q1159" s="1487">
        <f>'НЗ 2-экз'!Q1151</f>
        <v>0</v>
      </c>
      <c r="R1159" s="1487">
        <f>'НЗ 2-экз'!R1151</f>
        <v>0</v>
      </c>
      <c r="S1159" s="1487">
        <f>'НЗ 2-экз'!S1151</f>
        <v>0</v>
      </c>
      <c r="T1159" s="1487">
        <f>'НЗ 2-экз'!T1151</f>
        <v>0</v>
      </c>
      <c r="U1159" s="1487">
        <f>'НЗ 2-экз'!U1151</f>
        <v>0</v>
      </c>
      <c r="V1159" s="1487">
        <f>'НЗ 2-экз'!V1151</f>
        <v>0</v>
      </c>
      <c r="W1159" s="1487">
        <f>'НЗ 2-экз'!W1151</f>
        <v>0</v>
      </c>
      <c r="X1159" s="1487">
        <f>'НЗ 2-экз'!X1151</f>
        <v>0</v>
      </c>
      <c r="Y1159" s="1487">
        <f>'НЗ 2-экз'!Y1151</f>
        <v>0</v>
      </c>
      <c r="Z1159" s="1487">
        <f>'НЗ 2-экз'!Z1151</f>
        <v>0</v>
      </c>
      <c r="AA1159" s="1487">
        <f>'НЗ 2-экз'!AA1151</f>
        <v>0</v>
      </c>
      <c r="AB1159" s="1487">
        <f>'НЗ 2-экз'!AB1151</f>
        <v>0</v>
      </c>
      <c r="AC1159" s="1487">
        <f>'НЗ 2-экз'!AC1151</f>
        <v>0</v>
      </c>
      <c r="AD1159" s="1487">
        <f>'НЗ 2-экз'!AD1151</f>
        <v>0</v>
      </c>
      <c r="AE1159" s="1487">
        <f>'НЗ 2-экз'!AE1151</f>
        <v>0</v>
      </c>
      <c r="AF1159" s="1487">
        <f>'НЗ 2-экз'!AF1151</f>
        <v>0</v>
      </c>
      <c r="AG1159" s="1487">
        <f>'НЗ 2-экз'!AG1151</f>
        <v>0</v>
      </c>
      <c r="AH1159" s="1487">
        <f>'НЗ 2-экз'!AH1151</f>
        <v>0</v>
      </c>
      <c r="AI1159" s="1487">
        <f>'НЗ 2-экз'!AI1151</f>
        <v>0</v>
      </c>
      <c r="AJ1159" s="1487">
        <f>'НЗ 2-экз'!AJ1151</f>
        <v>0</v>
      </c>
      <c r="AK1159" s="1488">
        <f t="shared" si="406"/>
        <v>0</v>
      </c>
      <c r="AL1159" s="1488">
        <f t="shared" si="405"/>
        <v>0</v>
      </c>
      <c r="AM1159" s="1839"/>
    </row>
    <row r="1160" spans="1:39" ht="11.25" hidden="1" customHeight="1" x14ac:dyDescent="0.2">
      <c r="A1160" s="1425">
        <v>310</v>
      </c>
      <c r="B1160" s="1057">
        <v>244</v>
      </c>
      <c r="C1160" s="1487">
        <f>'НЗ 2-экз'!C1152</f>
        <v>0</v>
      </c>
      <c r="D1160" s="1487">
        <f>'НЗ 2-экз'!D1152</f>
        <v>0</v>
      </c>
      <c r="E1160" s="1487">
        <f>'НЗ 2-экз'!E1152</f>
        <v>0</v>
      </c>
      <c r="F1160" s="1487">
        <f>'НЗ 2-экз'!F1152</f>
        <v>0</v>
      </c>
      <c r="G1160" s="1487">
        <f>'НЗ 2-экз'!G1152</f>
        <v>0</v>
      </c>
      <c r="H1160" s="1487">
        <f>'НЗ 2-экз'!H1152</f>
        <v>0</v>
      </c>
      <c r="I1160" s="1487">
        <f>'НЗ 2-экз'!I1152</f>
        <v>0</v>
      </c>
      <c r="J1160" s="1487">
        <f>'НЗ 2-экз'!J1152</f>
        <v>0</v>
      </c>
      <c r="K1160" s="1487">
        <f>'НЗ 2-экз'!K1152</f>
        <v>0</v>
      </c>
      <c r="L1160" s="1487">
        <f>'НЗ 2-экз'!L1152</f>
        <v>0</v>
      </c>
      <c r="M1160" s="1487">
        <f>'НЗ 2-экз'!M1152</f>
        <v>0</v>
      </c>
      <c r="N1160" s="1487">
        <f>'НЗ 2-экз'!N1152</f>
        <v>0</v>
      </c>
      <c r="O1160" s="1487">
        <f>'НЗ 2-экз'!O1152</f>
        <v>0</v>
      </c>
      <c r="P1160" s="1487">
        <f>'НЗ 2-экз'!P1152</f>
        <v>0</v>
      </c>
      <c r="Q1160" s="1487">
        <f>'НЗ 2-экз'!Q1152</f>
        <v>0</v>
      </c>
      <c r="R1160" s="1487">
        <f>'НЗ 2-экз'!R1152</f>
        <v>0</v>
      </c>
      <c r="S1160" s="1487">
        <f>'НЗ 2-экз'!S1152</f>
        <v>0</v>
      </c>
      <c r="T1160" s="1487">
        <f>'НЗ 2-экз'!T1152</f>
        <v>0</v>
      </c>
      <c r="U1160" s="1487">
        <f>'НЗ 2-экз'!U1152</f>
        <v>0</v>
      </c>
      <c r="V1160" s="1487">
        <f>'НЗ 2-экз'!V1152</f>
        <v>0</v>
      </c>
      <c r="W1160" s="1487">
        <f>'НЗ 2-экз'!W1152</f>
        <v>0</v>
      </c>
      <c r="X1160" s="1487">
        <f>'НЗ 2-экз'!X1152</f>
        <v>0</v>
      </c>
      <c r="Y1160" s="1487">
        <f>'НЗ 2-экз'!Y1152</f>
        <v>0</v>
      </c>
      <c r="Z1160" s="1487">
        <f>'НЗ 2-экз'!Z1152</f>
        <v>0</v>
      </c>
      <c r="AA1160" s="1487">
        <f>'НЗ 2-экз'!AA1152</f>
        <v>0</v>
      </c>
      <c r="AB1160" s="1487">
        <f>'НЗ 2-экз'!AB1152</f>
        <v>0</v>
      </c>
      <c r="AC1160" s="1487">
        <f>'НЗ 2-экз'!AC1152</f>
        <v>0</v>
      </c>
      <c r="AD1160" s="1487">
        <f>'НЗ 2-экз'!AD1152</f>
        <v>0</v>
      </c>
      <c r="AE1160" s="1487">
        <f>'НЗ 2-экз'!AE1152</f>
        <v>0</v>
      </c>
      <c r="AF1160" s="1487">
        <f>'НЗ 2-экз'!AF1152</f>
        <v>0</v>
      </c>
      <c r="AG1160" s="1487">
        <f>'НЗ 2-экз'!AG1152</f>
        <v>0</v>
      </c>
      <c r="AH1160" s="1487">
        <f>'НЗ 2-экз'!AH1152</f>
        <v>0</v>
      </c>
      <c r="AI1160" s="1487">
        <f>'НЗ 2-экз'!AI1152</f>
        <v>0</v>
      </c>
      <c r="AJ1160" s="1487">
        <f>'НЗ 2-экз'!AJ1152</f>
        <v>0</v>
      </c>
      <c r="AK1160" s="1488">
        <f t="shared" si="406"/>
        <v>0</v>
      </c>
      <c r="AL1160" s="1488">
        <f t="shared" si="405"/>
        <v>0</v>
      </c>
      <c r="AM1160" s="1839"/>
    </row>
    <row r="1161" spans="1:39" ht="11.25" hidden="1" customHeight="1" x14ac:dyDescent="0.2">
      <c r="A1161" s="1430">
        <v>320</v>
      </c>
      <c r="B1161" s="1045">
        <v>244</v>
      </c>
      <c r="C1161" s="1487">
        <f>'НЗ 2-экз'!C1153</f>
        <v>0</v>
      </c>
      <c r="D1161" s="1487">
        <f>'НЗ 2-экз'!D1153</f>
        <v>0</v>
      </c>
      <c r="E1161" s="1487">
        <f>'НЗ 2-экз'!E1153</f>
        <v>0</v>
      </c>
      <c r="F1161" s="1487">
        <f>'НЗ 2-экз'!F1153</f>
        <v>0</v>
      </c>
      <c r="G1161" s="1487">
        <f>'НЗ 2-экз'!G1153</f>
        <v>0</v>
      </c>
      <c r="H1161" s="1487">
        <f>'НЗ 2-экз'!H1153</f>
        <v>0</v>
      </c>
      <c r="I1161" s="1487">
        <f>'НЗ 2-экз'!I1153</f>
        <v>0</v>
      </c>
      <c r="J1161" s="1487">
        <f>'НЗ 2-экз'!J1153</f>
        <v>0</v>
      </c>
      <c r="K1161" s="1487">
        <f>'НЗ 2-экз'!K1153</f>
        <v>0</v>
      </c>
      <c r="L1161" s="1487">
        <f>'НЗ 2-экз'!L1153</f>
        <v>0</v>
      </c>
      <c r="M1161" s="1487">
        <f>'НЗ 2-экз'!M1153</f>
        <v>0</v>
      </c>
      <c r="N1161" s="1487">
        <f>'НЗ 2-экз'!N1153</f>
        <v>0</v>
      </c>
      <c r="O1161" s="1487">
        <f>'НЗ 2-экз'!O1153</f>
        <v>0</v>
      </c>
      <c r="P1161" s="1487">
        <f>'НЗ 2-экз'!P1153</f>
        <v>0</v>
      </c>
      <c r="Q1161" s="1487">
        <f>'НЗ 2-экз'!Q1153</f>
        <v>0</v>
      </c>
      <c r="R1161" s="1487">
        <f>'НЗ 2-экз'!R1153</f>
        <v>0</v>
      </c>
      <c r="S1161" s="1487">
        <f>'НЗ 2-экз'!S1153</f>
        <v>0</v>
      </c>
      <c r="T1161" s="1487">
        <f>'НЗ 2-экз'!T1153</f>
        <v>0</v>
      </c>
      <c r="U1161" s="1487">
        <f>'НЗ 2-экз'!U1153</f>
        <v>0</v>
      </c>
      <c r="V1161" s="1487">
        <f>'НЗ 2-экз'!V1153</f>
        <v>0</v>
      </c>
      <c r="W1161" s="1487">
        <f>'НЗ 2-экз'!W1153</f>
        <v>0</v>
      </c>
      <c r="X1161" s="1487">
        <f>'НЗ 2-экз'!X1153</f>
        <v>0</v>
      </c>
      <c r="Y1161" s="1487">
        <f>'НЗ 2-экз'!Y1153</f>
        <v>0</v>
      </c>
      <c r="Z1161" s="1487">
        <f>'НЗ 2-экз'!Z1153</f>
        <v>0</v>
      </c>
      <c r="AA1161" s="1487">
        <f>'НЗ 2-экз'!AA1153</f>
        <v>0</v>
      </c>
      <c r="AB1161" s="1487">
        <f>'НЗ 2-экз'!AB1153</f>
        <v>0</v>
      </c>
      <c r="AC1161" s="1487">
        <f>'НЗ 2-экз'!AC1153</f>
        <v>0</v>
      </c>
      <c r="AD1161" s="1487">
        <f>'НЗ 2-экз'!AD1153</f>
        <v>0</v>
      </c>
      <c r="AE1161" s="1487">
        <f>'НЗ 2-экз'!AE1153</f>
        <v>0</v>
      </c>
      <c r="AF1161" s="1487">
        <f>'НЗ 2-экз'!AF1153</f>
        <v>0</v>
      </c>
      <c r="AG1161" s="1487">
        <f>'НЗ 2-экз'!AG1153</f>
        <v>0</v>
      </c>
      <c r="AH1161" s="1487">
        <f>'НЗ 2-экз'!AH1153</f>
        <v>0</v>
      </c>
      <c r="AI1161" s="1487">
        <f>'НЗ 2-экз'!AI1153</f>
        <v>0</v>
      </c>
      <c r="AJ1161" s="1487">
        <f>'НЗ 2-экз'!AJ1153</f>
        <v>0</v>
      </c>
      <c r="AK1161" s="1488">
        <f t="shared" si="406"/>
        <v>0</v>
      </c>
      <c r="AL1161" s="1488">
        <f t="shared" si="405"/>
        <v>0</v>
      </c>
      <c r="AM1161" s="1839"/>
    </row>
    <row r="1162" spans="1:39" ht="11.25" hidden="1" customHeight="1" x14ac:dyDescent="0.2">
      <c r="A1162" s="1425">
        <v>340</v>
      </c>
      <c r="B1162" s="1057">
        <v>244</v>
      </c>
      <c r="C1162" s="1487">
        <f>'НЗ 2-экз'!C1154</f>
        <v>0</v>
      </c>
      <c r="D1162" s="1487">
        <f>'НЗ 2-экз'!D1154</f>
        <v>0</v>
      </c>
      <c r="E1162" s="1487">
        <f>'НЗ 2-экз'!E1154</f>
        <v>0</v>
      </c>
      <c r="F1162" s="1487">
        <f>'НЗ 2-экз'!F1154</f>
        <v>0</v>
      </c>
      <c r="G1162" s="1487">
        <f>'НЗ 2-экз'!G1154</f>
        <v>0</v>
      </c>
      <c r="H1162" s="1487">
        <f>'НЗ 2-экз'!H1154</f>
        <v>0</v>
      </c>
      <c r="I1162" s="1487">
        <f>'НЗ 2-экз'!I1154</f>
        <v>0</v>
      </c>
      <c r="J1162" s="1487">
        <f>'НЗ 2-экз'!J1154</f>
        <v>0</v>
      </c>
      <c r="K1162" s="1487">
        <f>'НЗ 2-экз'!K1154</f>
        <v>0</v>
      </c>
      <c r="L1162" s="1487">
        <f>'НЗ 2-экз'!L1154</f>
        <v>0</v>
      </c>
      <c r="M1162" s="1487">
        <f>'НЗ 2-экз'!M1154</f>
        <v>0</v>
      </c>
      <c r="N1162" s="1487">
        <f>'НЗ 2-экз'!N1154</f>
        <v>0</v>
      </c>
      <c r="O1162" s="1487">
        <f>'НЗ 2-экз'!O1154</f>
        <v>0</v>
      </c>
      <c r="P1162" s="1487">
        <f>'НЗ 2-экз'!P1154</f>
        <v>0</v>
      </c>
      <c r="Q1162" s="1487">
        <f>'НЗ 2-экз'!Q1154</f>
        <v>0</v>
      </c>
      <c r="R1162" s="1487">
        <f>'НЗ 2-экз'!R1154</f>
        <v>0</v>
      </c>
      <c r="S1162" s="1487">
        <f>'НЗ 2-экз'!S1154</f>
        <v>0</v>
      </c>
      <c r="T1162" s="1487">
        <f>'НЗ 2-экз'!T1154</f>
        <v>0</v>
      </c>
      <c r="U1162" s="1487">
        <f>'НЗ 2-экз'!U1154</f>
        <v>0</v>
      </c>
      <c r="V1162" s="1487">
        <f>'НЗ 2-экз'!V1154</f>
        <v>0</v>
      </c>
      <c r="W1162" s="1487">
        <f>'НЗ 2-экз'!W1154</f>
        <v>0</v>
      </c>
      <c r="X1162" s="1487">
        <f>'НЗ 2-экз'!X1154</f>
        <v>0</v>
      </c>
      <c r="Y1162" s="1487">
        <f>'НЗ 2-экз'!Y1154</f>
        <v>0</v>
      </c>
      <c r="Z1162" s="1487">
        <f>'НЗ 2-экз'!Z1154</f>
        <v>0</v>
      </c>
      <c r="AA1162" s="1487">
        <f>'НЗ 2-экз'!AA1154</f>
        <v>0</v>
      </c>
      <c r="AB1162" s="1487">
        <f>'НЗ 2-экз'!AB1154</f>
        <v>0</v>
      </c>
      <c r="AC1162" s="1487">
        <f>'НЗ 2-экз'!AC1154</f>
        <v>0</v>
      </c>
      <c r="AD1162" s="1487">
        <f>'НЗ 2-экз'!AD1154</f>
        <v>0</v>
      </c>
      <c r="AE1162" s="1487">
        <f>'НЗ 2-экз'!AE1154</f>
        <v>0</v>
      </c>
      <c r="AF1162" s="1487">
        <f>'НЗ 2-экз'!AF1154</f>
        <v>0</v>
      </c>
      <c r="AG1162" s="1487">
        <f>'НЗ 2-экз'!AG1154</f>
        <v>0</v>
      </c>
      <c r="AH1162" s="1487">
        <f>'НЗ 2-экз'!AH1154</f>
        <v>0</v>
      </c>
      <c r="AI1162" s="1487">
        <f>'НЗ 2-экз'!AI1154</f>
        <v>0</v>
      </c>
      <c r="AJ1162" s="1487">
        <f>'НЗ 2-экз'!AJ1154</f>
        <v>0</v>
      </c>
      <c r="AK1162" s="1488">
        <f t="shared" si="406"/>
        <v>0</v>
      </c>
      <c r="AL1162" s="1488">
        <f t="shared" si="405"/>
        <v>0</v>
      </c>
      <c r="AM1162" s="1839"/>
    </row>
    <row r="1163" spans="1:39" ht="11.25" hidden="1" customHeight="1" x14ac:dyDescent="0.2">
      <c r="A1163" s="1425">
        <v>341</v>
      </c>
      <c r="B1163" s="1057">
        <v>244</v>
      </c>
      <c r="C1163" s="1487">
        <f>'НЗ 2-экз'!C1155</f>
        <v>0</v>
      </c>
      <c r="D1163" s="1487">
        <f>'НЗ 2-экз'!D1155</f>
        <v>0</v>
      </c>
      <c r="E1163" s="1487">
        <f>'НЗ 2-экз'!E1155</f>
        <v>0</v>
      </c>
      <c r="F1163" s="1487">
        <f>'НЗ 2-экз'!F1155</f>
        <v>0</v>
      </c>
      <c r="G1163" s="1487">
        <f>'НЗ 2-экз'!G1155</f>
        <v>0</v>
      </c>
      <c r="H1163" s="1487">
        <f>'НЗ 2-экз'!H1155</f>
        <v>0</v>
      </c>
      <c r="I1163" s="1487">
        <f>'НЗ 2-экз'!I1155</f>
        <v>0</v>
      </c>
      <c r="J1163" s="1487">
        <f>'НЗ 2-экз'!J1155</f>
        <v>0</v>
      </c>
      <c r="K1163" s="1487">
        <f>'НЗ 2-экз'!K1155</f>
        <v>0</v>
      </c>
      <c r="L1163" s="1487">
        <f>'НЗ 2-экз'!L1155</f>
        <v>0</v>
      </c>
      <c r="M1163" s="1487">
        <f>'НЗ 2-экз'!M1155</f>
        <v>0</v>
      </c>
      <c r="N1163" s="1487">
        <f>'НЗ 2-экз'!N1155</f>
        <v>0</v>
      </c>
      <c r="O1163" s="1487">
        <f>'НЗ 2-экз'!O1155</f>
        <v>0</v>
      </c>
      <c r="P1163" s="1487">
        <f>'НЗ 2-экз'!P1155</f>
        <v>0</v>
      </c>
      <c r="Q1163" s="1487">
        <f>'НЗ 2-экз'!Q1155</f>
        <v>0</v>
      </c>
      <c r="R1163" s="1487">
        <f>'НЗ 2-экз'!R1155</f>
        <v>0</v>
      </c>
      <c r="S1163" s="1487">
        <f>'НЗ 2-экз'!S1155</f>
        <v>0</v>
      </c>
      <c r="T1163" s="1487">
        <f>'НЗ 2-экз'!T1155</f>
        <v>0</v>
      </c>
      <c r="U1163" s="1487">
        <f>'НЗ 2-экз'!U1155</f>
        <v>0</v>
      </c>
      <c r="V1163" s="1487">
        <f>'НЗ 2-экз'!V1155</f>
        <v>0</v>
      </c>
      <c r="W1163" s="1487">
        <f>'НЗ 2-экз'!W1155</f>
        <v>0</v>
      </c>
      <c r="X1163" s="1487">
        <f>'НЗ 2-экз'!X1155</f>
        <v>0</v>
      </c>
      <c r="Y1163" s="1487">
        <f>'НЗ 2-экз'!Y1155</f>
        <v>0</v>
      </c>
      <c r="Z1163" s="1487">
        <f>'НЗ 2-экз'!Z1155</f>
        <v>0</v>
      </c>
      <c r="AA1163" s="1487">
        <f>'НЗ 2-экз'!AA1155</f>
        <v>0</v>
      </c>
      <c r="AB1163" s="1487">
        <f>'НЗ 2-экз'!AB1155</f>
        <v>0</v>
      </c>
      <c r="AC1163" s="1487">
        <f>'НЗ 2-экз'!AC1155</f>
        <v>0</v>
      </c>
      <c r="AD1163" s="1487">
        <f>'НЗ 2-экз'!AD1155</f>
        <v>0</v>
      </c>
      <c r="AE1163" s="1487">
        <f>'НЗ 2-экз'!AE1155</f>
        <v>0</v>
      </c>
      <c r="AF1163" s="1487">
        <f>'НЗ 2-экз'!AF1155</f>
        <v>0</v>
      </c>
      <c r="AG1163" s="1487">
        <f>'НЗ 2-экз'!AG1155</f>
        <v>0</v>
      </c>
      <c r="AH1163" s="1487">
        <f>'НЗ 2-экз'!AH1155</f>
        <v>0</v>
      </c>
      <c r="AI1163" s="1487">
        <f>'НЗ 2-экз'!AI1155</f>
        <v>0</v>
      </c>
      <c r="AJ1163" s="1487">
        <f>'НЗ 2-экз'!AJ1155</f>
        <v>0</v>
      </c>
      <c r="AK1163" s="1488">
        <f t="shared" si="406"/>
        <v>0</v>
      </c>
      <c r="AL1163" s="1488">
        <f t="shared" si="405"/>
        <v>0</v>
      </c>
      <c r="AM1163" s="1839"/>
    </row>
    <row r="1164" spans="1:39" ht="11.25" hidden="1" customHeight="1" x14ac:dyDescent="0.2">
      <c r="A1164" s="1425">
        <v>342</v>
      </c>
      <c r="B1164" s="1057">
        <v>244</v>
      </c>
      <c r="C1164" s="1487">
        <f>'НЗ 2-экз'!C1156</f>
        <v>0</v>
      </c>
      <c r="D1164" s="1487">
        <f>'НЗ 2-экз'!D1156</f>
        <v>0</v>
      </c>
      <c r="E1164" s="1487">
        <f>'НЗ 2-экз'!E1156</f>
        <v>0</v>
      </c>
      <c r="F1164" s="1487">
        <f>'НЗ 2-экз'!F1156</f>
        <v>0</v>
      </c>
      <c r="G1164" s="1487">
        <f>'НЗ 2-экз'!G1156</f>
        <v>0</v>
      </c>
      <c r="H1164" s="1487">
        <f>'НЗ 2-экз'!H1156</f>
        <v>0</v>
      </c>
      <c r="I1164" s="1487">
        <f>'НЗ 2-экз'!I1156</f>
        <v>0</v>
      </c>
      <c r="J1164" s="1487">
        <f>'НЗ 2-экз'!J1156</f>
        <v>0</v>
      </c>
      <c r="K1164" s="1487">
        <f>'НЗ 2-экз'!K1156</f>
        <v>0</v>
      </c>
      <c r="L1164" s="1487">
        <f>'НЗ 2-экз'!L1156</f>
        <v>0</v>
      </c>
      <c r="M1164" s="1487">
        <f>'НЗ 2-экз'!M1156</f>
        <v>0</v>
      </c>
      <c r="N1164" s="1487">
        <f>'НЗ 2-экз'!N1156</f>
        <v>0</v>
      </c>
      <c r="O1164" s="1487">
        <f>'НЗ 2-экз'!O1156</f>
        <v>0</v>
      </c>
      <c r="P1164" s="1487">
        <f>'НЗ 2-экз'!P1156</f>
        <v>0</v>
      </c>
      <c r="Q1164" s="1487">
        <f>'НЗ 2-экз'!Q1156</f>
        <v>0</v>
      </c>
      <c r="R1164" s="1487">
        <f>'НЗ 2-экз'!R1156</f>
        <v>0</v>
      </c>
      <c r="S1164" s="1487">
        <f>'НЗ 2-экз'!S1156</f>
        <v>0</v>
      </c>
      <c r="T1164" s="1487">
        <f>'НЗ 2-экз'!T1156</f>
        <v>0</v>
      </c>
      <c r="U1164" s="1487">
        <f>'НЗ 2-экз'!U1156</f>
        <v>0</v>
      </c>
      <c r="V1164" s="1487">
        <f>'НЗ 2-экз'!V1156</f>
        <v>0</v>
      </c>
      <c r="W1164" s="1487">
        <f>'НЗ 2-экз'!W1156</f>
        <v>0</v>
      </c>
      <c r="X1164" s="1487">
        <f>'НЗ 2-экз'!X1156</f>
        <v>0</v>
      </c>
      <c r="Y1164" s="1487">
        <f>'НЗ 2-экз'!Y1156</f>
        <v>0</v>
      </c>
      <c r="Z1164" s="1487">
        <f>'НЗ 2-экз'!Z1156</f>
        <v>0</v>
      </c>
      <c r="AA1164" s="1487">
        <f>'НЗ 2-экз'!AA1156</f>
        <v>0</v>
      </c>
      <c r="AB1164" s="1487">
        <f>'НЗ 2-экз'!AB1156</f>
        <v>0</v>
      </c>
      <c r="AC1164" s="1487">
        <f>'НЗ 2-экз'!AC1156</f>
        <v>0</v>
      </c>
      <c r="AD1164" s="1487">
        <f>'НЗ 2-экз'!AD1156</f>
        <v>0</v>
      </c>
      <c r="AE1164" s="1487">
        <f>'НЗ 2-экз'!AE1156</f>
        <v>0</v>
      </c>
      <c r="AF1164" s="1487">
        <f>'НЗ 2-экз'!AF1156</f>
        <v>0</v>
      </c>
      <c r="AG1164" s="1487">
        <f>'НЗ 2-экз'!AG1156</f>
        <v>0</v>
      </c>
      <c r="AH1164" s="1487">
        <f>'НЗ 2-экз'!AH1156</f>
        <v>0</v>
      </c>
      <c r="AI1164" s="1487">
        <f>'НЗ 2-экз'!AI1156</f>
        <v>0</v>
      </c>
      <c r="AJ1164" s="1487">
        <f>'НЗ 2-экз'!AJ1156</f>
        <v>0</v>
      </c>
      <c r="AK1164" s="1488">
        <f t="shared" si="406"/>
        <v>0</v>
      </c>
      <c r="AL1164" s="1488">
        <f t="shared" si="405"/>
        <v>0</v>
      </c>
      <c r="AM1164" s="1839"/>
    </row>
    <row r="1165" spans="1:39" ht="11.25" hidden="1" customHeight="1" x14ac:dyDescent="0.2">
      <c r="A1165" s="1425">
        <v>343</v>
      </c>
      <c r="B1165" s="1057">
        <v>244</v>
      </c>
      <c r="C1165" s="1487">
        <f>'НЗ 2-экз'!C1157</f>
        <v>0</v>
      </c>
      <c r="D1165" s="1487">
        <f>'НЗ 2-экз'!D1157</f>
        <v>0</v>
      </c>
      <c r="E1165" s="1487">
        <f>'НЗ 2-экз'!E1157</f>
        <v>0</v>
      </c>
      <c r="F1165" s="1487">
        <f>'НЗ 2-экз'!F1157</f>
        <v>0</v>
      </c>
      <c r="G1165" s="1487">
        <f>'НЗ 2-экз'!G1157</f>
        <v>0</v>
      </c>
      <c r="H1165" s="1487">
        <f>'НЗ 2-экз'!H1157</f>
        <v>0</v>
      </c>
      <c r="I1165" s="1487">
        <f>'НЗ 2-экз'!I1157</f>
        <v>0</v>
      </c>
      <c r="J1165" s="1487">
        <f>'НЗ 2-экз'!J1157</f>
        <v>0</v>
      </c>
      <c r="K1165" s="1487">
        <f>'НЗ 2-экз'!K1157</f>
        <v>0</v>
      </c>
      <c r="L1165" s="1487">
        <f>'НЗ 2-экз'!L1157</f>
        <v>0</v>
      </c>
      <c r="M1165" s="1487">
        <f>'НЗ 2-экз'!M1157</f>
        <v>0</v>
      </c>
      <c r="N1165" s="1487">
        <f>'НЗ 2-экз'!N1157</f>
        <v>0</v>
      </c>
      <c r="O1165" s="1487">
        <f>'НЗ 2-экз'!O1157</f>
        <v>0</v>
      </c>
      <c r="P1165" s="1487">
        <f>'НЗ 2-экз'!P1157</f>
        <v>0</v>
      </c>
      <c r="Q1165" s="1487">
        <f>'НЗ 2-экз'!Q1157</f>
        <v>0</v>
      </c>
      <c r="R1165" s="1487">
        <f>'НЗ 2-экз'!R1157</f>
        <v>0</v>
      </c>
      <c r="S1165" s="1487">
        <f>'НЗ 2-экз'!S1157</f>
        <v>0</v>
      </c>
      <c r="T1165" s="1487">
        <f>'НЗ 2-экз'!T1157</f>
        <v>0</v>
      </c>
      <c r="U1165" s="1487">
        <f>'НЗ 2-экз'!U1157</f>
        <v>0</v>
      </c>
      <c r="V1165" s="1487">
        <f>'НЗ 2-экз'!V1157</f>
        <v>0</v>
      </c>
      <c r="W1165" s="1487">
        <f>'НЗ 2-экз'!W1157</f>
        <v>0</v>
      </c>
      <c r="X1165" s="1487">
        <f>'НЗ 2-экз'!X1157</f>
        <v>0</v>
      </c>
      <c r="Y1165" s="1487">
        <f>'НЗ 2-экз'!Y1157</f>
        <v>0</v>
      </c>
      <c r="Z1165" s="1487">
        <f>'НЗ 2-экз'!Z1157</f>
        <v>0</v>
      </c>
      <c r="AA1165" s="1487">
        <f>'НЗ 2-экз'!AA1157</f>
        <v>0</v>
      </c>
      <c r="AB1165" s="1487">
        <f>'НЗ 2-экз'!AB1157</f>
        <v>0</v>
      </c>
      <c r="AC1165" s="1487">
        <f>'НЗ 2-экз'!AC1157</f>
        <v>0</v>
      </c>
      <c r="AD1165" s="1487">
        <f>'НЗ 2-экз'!AD1157</f>
        <v>0</v>
      </c>
      <c r="AE1165" s="1487">
        <f>'НЗ 2-экз'!AE1157</f>
        <v>0</v>
      </c>
      <c r="AF1165" s="1487">
        <f>'НЗ 2-экз'!AF1157</f>
        <v>0</v>
      </c>
      <c r="AG1165" s="1487">
        <f>'НЗ 2-экз'!AG1157</f>
        <v>0</v>
      </c>
      <c r="AH1165" s="1487">
        <f>'НЗ 2-экз'!AH1157</f>
        <v>0</v>
      </c>
      <c r="AI1165" s="1487">
        <f>'НЗ 2-экз'!AI1157</f>
        <v>0</v>
      </c>
      <c r="AJ1165" s="1487">
        <f>'НЗ 2-экз'!AJ1157</f>
        <v>0</v>
      </c>
      <c r="AK1165" s="1488">
        <f t="shared" si="406"/>
        <v>0</v>
      </c>
      <c r="AL1165" s="1488">
        <f t="shared" si="405"/>
        <v>0</v>
      </c>
      <c r="AM1165" s="1839"/>
    </row>
    <row r="1166" spans="1:39" ht="11.25" hidden="1" customHeight="1" x14ac:dyDescent="0.2">
      <c r="A1166" s="1425">
        <v>344</v>
      </c>
      <c r="B1166" s="1057">
        <v>244</v>
      </c>
      <c r="C1166" s="1487">
        <f>'НЗ 2-экз'!C1158</f>
        <v>0</v>
      </c>
      <c r="D1166" s="1487">
        <f>'НЗ 2-экз'!D1158</f>
        <v>0</v>
      </c>
      <c r="E1166" s="1487">
        <f>'НЗ 2-экз'!E1158</f>
        <v>0</v>
      </c>
      <c r="F1166" s="1487">
        <f>'НЗ 2-экз'!F1158</f>
        <v>0</v>
      </c>
      <c r="G1166" s="1487">
        <f>'НЗ 2-экз'!G1158</f>
        <v>0</v>
      </c>
      <c r="H1166" s="1487">
        <f>'НЗ 2-экз'!H1158</f>
        <v>0</v>
      </c>
      <c r="I1166" s="1487">
        <f>'НЗ 2-экз'!I1158</f>
        <v>0</v>
      </c>
      <c r="J1166" s="1487">
        <f>'НЗ 2-экз'!J1158</f>
        <v>0</v>
      </c>
      <c r="K1166" s="1487">
        <f>'НЗ 2-экз'!K1158</f>
        <v>0</v>
      </c>
      <c r="L1166" s="1487">
        <f>'НЗ 2-экз'!L1158</f>
        <v>0</v>
      </c>
      <c r="M1166" s="1487">
        <f>'НЗ 2-экз'!M1158</f>
        <v>0</v>
      </c>
      <c r="N1166" s="1487">
        <f>'НЗ 2-экз'!N1158</f>
        <v>0</v>
      </c>
      <c r="O1166" s="1487">
        <f>'НЗ 2-экз'!O1158</f>
        <v>0</v>
      </c>
      <c r="P1166" s="1487">
        <f>'НЗ 2-экз'!P1158</f>
        <v>0</v>
      </c>
      <c r="Q1166" s="1487">
        <f>'НЗ 2-экз'!Q1158</f>
        <v>0</v>
      </c>
      <c r="R1166" s="1487">
        <f>'НЗ 2-экз'!R1158</f>
        <v>0</v>
      </c>
      <c r="S1166" s="1487">
        <f>'НЗ 2-экз'!S1158</f>
        <v>0</v>
      </c>
      <c r="T1166" s="1487">
        <f>'НЗ 2-экз'!T1158</f>
        <v>0</v>
      </c>
      <c r="U1166" s="1487">
        <f>'НЗ 2-экз'!U1158</f>
        <v>0</v>
      </c>
      <c r="V1166" s="1487">
        <f>'НЗ 2-экз'!V1158</f>
        <v>0</v>
      </c>
      <c r="W1166" s="1487">
        <f>'НЗ 2-экз'!W1158</f>
        <v>0</v>
      </c>
      <c r="X1166" s="1487">
        <f>'НЗ 2-экз'!X1158</f>
        <v>0</v>
      </c>
      <c r="Y1166" s="1487">
        <f>'НЗ 2-экз'!Y1158</f>
        <v>0</v>
      </c>
      <c r="Z1166" s="1487">
        <f>'НЗ 2-экз'!Z1158</f>
        <v>0</v>
      </c>
      <c r="AA1166" s="1487">
        <f>'НЗ 2-экз'!AA1158</f>
        <v>0</v>
      </c>
      <c r="AB1166" s="1487">
        <f>'НЗ 2-экз'!AB1158</f>
        <v>0</v>
      </c>
      <c r="AC1166" s="1487">
        <f>'НЗ 2-экз'!AC1158</f>
        <v>0</v>
      </c>
      <c r="AD1166" s="1487">
        <f>'НЗ 2-экз'!AD1158</f>
        <v>0</v>
      </c>
      <c r="AE1166" s="1487">
        <f>'НЗ 2-экз'!AE1158</f>
        <v>0</v>
      </c>
      <c r="AF1166" s="1487">
        <f>'НЗ 2-экз'!AF1158</f>
        <v>0</v>
      </c>
      <c r="AG1166" s="1487">
        <f>'НЗ 2-экз'!AG1158</f>
        <v>0</v>
      </c>
      <c r="AH1166" s="1487">
        <f>'НЗ 2-экз'!AH1158</f>
        <v>0</v>
      </c>
      <c r="AI1166" s="1487">
        <f>'НЗ 2-экз'!AI1158</f>
        <v>0</v>
      </c>
      <c r="AJ1166" s="1487">
        <f>'НЗ 2-экз'!AJ1158</f>
        <v>0</v>
      </c>
      <c r="AK1166" s="1488">
        <f t="shared" si="406"/>
        <v>0</v>
      </c>
      <c r="AL1166" s="1488">
        <f t="shared" si="405"/>
        <v>0</v>
      </c>
      <c r="AM1166" s="1839"/>
    </row>
    <row r="1167" spans="1:39" ht="11.25" hidden="1" customHeight="1" x14ac:dyDescent="0.2">
      <c r="A1167" s="1425">
        <v>345</v>
      </c>
      <c r="B1167" s="1057">
        <v>244</v>
      </c>
      <c r="C1167" s="1487">
        <f>'НЗ 2-экз'!C1159</f>
        <v>0</v>
      </c>
      <c r="D1167" s="1487">
        <f>'НЗ 2-экз'!D1159</f>
        <v>0</v>
      </c>
      <c r="E1167" s="1487">
        <f>'НЗ 2-экз'!E1159</f>
        <v>0</v>
      </c>
      <c r="F1167" s="1487">
        <f>'НЗ 2-экз'!F1159</f>
        <v>0</v>
      </c>
      <c r="G1167" s="1487">
        <f>'НЗ 2-экз'!G1159</f>
        <v>0</v>
      </c>
      <c r="H1167" s="1487">
        <f>'НЗ 2-экз'!H1159</f>
        <v>0</v>
      </c>
      <c r="I1167" s="1487">
        <f>'НЗ 2-экз'!I1159</f>
        <v>0</v>
      </c>
      <c r="J1167" s="1487">
        <f>'НЗ 2-экз'!J1159</f>
        <v>0</v>
      </c>
      <c r="K1167" s="1487">
        <f>'НЗ 2-экз'!K1159</f>
        <v>0</v>
      </c>
      <c r="L1167" s="1487">
        <f>'НЗ 2-экз'!L1159</f>
        <v>0</v>
      </c>
      <c r="M1167" s="1487">
        <f>'НЗ 2-экз'!M1159</f>
        <v>0</v>
      </c>
      <c r="N1167" s="1487">
        <f>'НЗ 2-экз'!N1159</f>
        <v>0</v>
      </c>
      <c r="O1167" s="1487">
        <f>'НЗ 2-экз'!O1159</f>
        <v>0</v>
      </c>
      <c r="P1167" s="1487">
        <f>'НЗ 2-экз'!P1159</f>
        <v>0</v>
      </c>
      <c r="Q1167" s="1487">
        <f>'НЗ 2-экз'!Q1159</f>
        <v>0</v>
      </c>
      <c r="R1167" s="1487">
        <f>'НЗ 2-экз'!R1159</f>
        <v>0</v>
      </c>
      <c r="S1167" s="1487">
        <f>'НЗ 2-экз'!S1159</f>
        <v>0</v>
      </c>
      <c r="T1167" s="1487">
        <f>'НЗ 2-экз'!T1159</f>
        <v>0</v>
      </c>
      <c r="U1167" s="1487">
        <f>'НЗ 2-экз'!U1159</f>
        <v>0</v>
      </c>
      <c r="V1167" s="1487">
        <f>'НЗ 2-экз'!V1159</f>
        <v>0</v>
      </c>
      <c r="W1167" s="1487">
        <f>'НЗ 2-экз'!W1159</f>
        <v>0</v>
      </c>
      <c r="X1167" s="1487">
        <f>'НЗ 2-экз'!X1159</f>
        <v>0</v>
      </c>
      <c r="Y1167" s="1487">
        <f>'НЗ 2-экз'!Y1159</f>
        <v>0</v>
      </c>
      <c r="Z1167" s="1487">
        <f>'НЗ 2-экз'!Z1159</f>
        <v>0</v>
      </c>
      <c r="AA1167" s="1487">
        <f>'НЗ 2-экз'!AA1159</f>
        <v>0</v>
      </c>
      <c r="AB1167" s="1487">
        <f>'НЗ 2-экз'!AB1159</f>
        <v>0</v>
      </c>
      <c r="AC1167" s="1487">
        <f>'НЗ 2-экз'!AC1159</f>
        <v>0</v>
      </c>
      <c r="AD1167" s="1487">
        <f>'НЗ 2-экз'!AD1159</f>
        <v>0</v>
      </c>
      <c r="AE1167" s="1487">
        <f>'НЗ 2-экз'!AE1159</f>
        <v>0</v>
      </c>
      <c r="AF1167" s="1487">
        <f>'НЗ 2-экз'!AF1159</f>
        <v>0</v>
      </c>
      <c r="AG1167" s="1487">
        <f>'НЗ 2-экз'!AG1159</f>
        <v>0</v>
      </c>
      <c r="AH1167" s="1487">
        <f>'НЗ 2-экз'!AH1159</f>
        <v>0</v>
      </c>
      <c r="AI1167" s="1487">
        <f>'НЗ 2-экз'!AI1159</f>
        <v>0</v>
      </c>
      <c r="AJ1167" s="1487">
        <f>'НЗ 2-экз'!AJ1159</f>
        <v>0</v>
      </c>
      <c r="AK1167" s="1488">
        <f t="shared" si="406"/>
        <v>0</v>
      </c>
      <c r="AL1167" s="1488">
        <f t="shared" si="405"/>
        <v>0</v>
      </c>
      <c r="AM1167" s="1839"/>
    </row>
    <row r="1168" spans="1:39" ht="11.25" hidden="1" customHeight="1" x14ac:dyDescent="0.2">
      <c r="A1168" s="1425">
        <v>346</v>
      </c>
      <c r="B1168" s="1057">
        <v>244</v>
      </c>
      <c r="C1168" s="1487">
        <f>'НЗ 2-экз'!C1160</f>
        <v>0</v>
      </c>
      <c r="D1168" s="1487">
        <f>'НЗ 2-экз'!D1160</f>
        <v>0</v>
      </c>
      <c r="E1168" s="1487">
        <f>'НЗ 2-экз'!E1160</f>
        <v>0</v>
      </c>
      <c r="F1168" s="1487">
        <f>'НЗ 2-экз'!F1160</f>
        <v>0</v>
      </c>
      <c r="G1168" s="1487">
        <f>'НЗ 2-экз'!G1160</f>
        <v>0</v>
      </c>
      <c r="H1168" s="1487">
        <f>'НЗ 2-экз'!H1160</f>
        <v>0</v>
      </c>
      <c r="I1168" s="1487">
        <f>'НЗ 2-экз'!I1160</f>
        <v>0</v>
      </c>
      <c r="J1168" s="1487">
        <f>'НЗ 2-экз'!J1160</f>
        <v>0</v>
      </c>
      <c r="K1168" s="1487">
        <f>'НЗ 2-экз'!K1160</f>
        <v>0</v>
      </c>
      <c r="L1168" s="1487">
        <f>'НЗ 2-экз'!L1160</f>
        <v>0</v>
      </c>
      <c r="M1168" s="1487">
        <f>'НЗ 2-экз'!M1160</f>
        <v>0</v>
      </c>
      <c r="N1168" s="1487">
        <f>'НЗ 2-экз'!N1160</f>
        <v>0</v>
      </c>
      <c r="O1168" s="1487">
        <f>'НЗ 2-экз'!O1160</f>
        <v>0</v>
      </c>
      <c r="P1168" s="1487">
        <f>'НЗ 2-экз'!P1160</f>
        <v>0</v>
      </c>
      <c r="Q1168" s="1487">
        <f>'НЗ 2-экз'!Q1160</f>
        <v>0</v>
      </c>
      <c r="R1168" s="1487">
        <f>'НЗ 2-экз'!R1160</f>
        <v>0</v>
      </c>
      <c r="S1168" s="1487">
        <f>'НЗ 2-экз'!S1160</f>
        <v>0</v>
      </c>
      <c r="T1168" s="1487">
        <f>'НЗ 2-экз'!T1160</f>
        <v>0</v>
      </c>
      <c r="U1168" s="1487">
        <f>'НЗ 2-экз'!U1160</f>
        <v>0</v>
      </c>
      <c r="V1168" s="1487">
        <f>'НЗ 2-экз'!V1160</f>
        <v>0</v>
      </c>
      <c r="W1168" s="1487">
        <f>'НЗ 2-экз'!W1160</f>
        <v>0</v>
      </c>
      <c r="X1168" s="1487">
        <f>'НЗ 2-экз'!X1160</f>
        <v>0</v>
      </c>
      <c r="Y1168" s="1487">
        <f>'НЗ 2-экз'!Y1160</f>
        <v>0</v>
      </c>
      <c r="Z1168" s="1487">
        <f>'НЗ 2-экз'!Z1160</f>
        <v>0</v>
      </c>
      <c r="AA1168" s="1487">
        <f>'НЗ 2-экз'!AA1160</f>
        <v>0</v>
      </c>
      <c r="AB1168" s="1487">
        <f>'НЗ 2-экз'!AB1160</f>
        <v>0</v>
      </c>
      <c r="AC1168" s="1487">
        <f>'НЗ 2-экз'!AC1160</f>
        <v>0</v>
      </c>
      <c r="AD1168" s="1487">
        <f>'НЗ 2-экз'!AD1160</f>
        <v>0</v>
      </c>
      <c r="AE1168" s="1487">
        <f>'НЗ 2-экз'!AE1160</f>
        <v>0</v>
      </c>
      <c r="AF1168" s="1487">
        <f>'НЗ 2-экз'!AF1160</f>
        <v>0</v>
      </c>
      <c r="AG1168" s="1487">
        <f>'НЗ 2-экз'!AG1160</f>
        <v>0</v>
      </c>
      <c r="AH1168" s="1487">
        <f>'НЗ 2-экз'!AH1160</f>
        <v>0</v>
      </c>
      <c r="AI1168" s="1487">
        <f>'НЗ 2-экз'!AI1160</f>
        <v>0</v>
      </c>
      <c r="AJ1168" s="1487">
        <f>'НЗ 2-экз'!AJ1160</f>
        <v>0</v>
      </c>
      <c r="AK1168" s="1488">
        <f t="shared" si="406"/>
        <v>0</v>
      </c>
      <c r="AL1168" s="1488">
        <f t="shared" si="405"/>
        <v>0</v>
      </c>
      <c r="AM1168" s="1839"/>
    </row>
    <row r="1169" spans="1:39" ht="11.25" hidden="1" customHeight="1" x14ac:dyDescent="0.2">
      <c r="A1169" s="1425">
        <v>349</v>
      </c>
      <c r="B1169" s="1057">
        <v>244</v>
      </c>
      <c r="C1169" s="1487">
        <f>'НЗ 2-экз'!C1161</f>
        <v>0</v>
      </c>
      <c r="D1169" s="1487">
        <f>'НЗ 2-экз'!D1161</f>
        <v>0</v>
      </c>
      <c r="E1169" s="1487">
        <f>'НЗ 2-экз'!E1161</f>
        <v>0</v>
      </c>
      <c r="F1169" s="1487">
        <f>'НЗ 2-экз'!F1161</f>
        <v>0</v>
      </c>
      <c r="G1169" s="1487">
        <f>'НЗ 2-экз'!G1161</f>
        <v>0</v>
      </c>
      <c r="H1169" s="1487">
        <f>'НЗ 2-экз'!H1161</f>
        <v>0</v>
      </c>
      <c r="I1169" s="1487">
        <f>'НЗ 2-экз'!I1161</f>
        <v>0</v>
      </c>
      <c r="J1169" s="1487">
        <f>'НЗ 2-экз'!J1161</f>
        <v>0</v>
      </c>
      <c r="K1169" s="1487">
        <f>'НЗ 2-экз'!K1161</f>
        <v>0</v>
      </c>
      <c r="L1169" s="1487">
        <f>'НЗ 2-экз'!L1161</f>
        <v>0</v>
      </c>
      <c r="M1169" s="1487">
        <f>'НЗ 2-экз'!M1161</f>
        <v>0</v>
      </c>
      <c r="N1169" s="1487">
        <f>'НЗ 2-экз'!N1161</f>
        <v>0</v>
      </c>
      <c r="O1169" s="1487">
        <f>'НЗ 2-экз'!O1161</f>
        <v>0</v>
      </c>
      <c r="P1169" s="1487">
        <f>'НЗ 2-экз'!P1161</f>
        <v>0</v>
      </c>
      <c r="Q1169" s="1487">
        <f>'НЗ 2-экз'!Q1161</f>
        <v>0</v>
      </c>
      <c r="R1169" s="1487">
        <f>'НЗ 2-экз'!R1161</f>
        <v>0</v>
      </c>
      <c r="S1169" s="1487">
        <f>'НЗ 2-экз'!S1161</f>
        <v>0</v>
      </c>
      <c r="T1169" s="1487">
        <f>'НЗ 2-экз'!T1161</f>
        <v>0</v>
      </c>
      <c r="U1169" s="1487">
        <f>'НЗ 2-экз'!U1161</f>
        <v>0</v>
      </c>
      <c r="V1169" s="1487">
        <f>'НЗ 2-экз'!V1161</f>
        <v>0</v>
      </c>
      <c r="W1169" s="1487">
        <f>'НЗ 2-экз'!W1161</f>
        <v>0</v>
      </c>
      <c r="X1169" s="1487">
        <f>'НЗ 2-экз'!X1161</f>
        <v>0</v>
      </c>
      <c r="Y1169" s="1487">
        <f>'НЗ 2-экз'!Y1161</f>
        <v>0</v>
      </c>
      <c r="Z1169" s="1487">
        <f>'НЗ 2-экз'!Z1161</f>
        <v>0</v>
      </c>
      <c r="AA1169" s="1487">
        <f>'НЗ 2-экз'!AA1161</f>
        <v>0</v>
      </c>
      <c r="AB1169" s="1487">
        <f>'НЗ 2-экз'!AB1161</f>
        <v>0</v>
      </c>
      <c r="AC1169" s="1487">
        <f>'НЗ 2-экз'!AC1161</f>
        <v>0</v>
      </c>
      <c r="AD1169" s="1487">
        <f>'НЗ 2-экз'!AD1161</f>
        <v>0</v>
      </c>
      <c r="AE1169" s="1487">
        <f>'НЗ 2-экз'!AE1161</f>
        <v>0</v>
      </c>
      <c r="AF1169" s="1487">
        <f>'НЗ 2-экз'!AF1161</f>
        <v>0</v>
      </c>
      <c r="AG1169" s="1487">
        <f>'НЗ 2-экз'!AG1161</f>
        <v>0</v>
      </c>
      <c r="AH1169" s="1487">
        <f>'НЗ 2-экз'!AH1161</f>
        <v>0</v>
      </c>
      <c r="AI1169" s="1487">
        <f>'НЗ 2-экз'!AI1161</f>
        <v>0</v>
      </c>
      <c r="AJ1169" s="1487">
        <f>'НЗ 2-экз'!AJ1161</f>
        <v>0</v>
      </c>
      <c r="AK1169" s="1488">
        <f t="shared" si="406"/>
        <v>0</v>
      </c>
      <c r="AL1169" s="1488">
        <f t="shared" si="405"/>
        <v>0</v>
      </c>
      <c r="AM1169" s="1839"/>
    </row>
    <row r="1170" spans="1:39" ht="11.25" hidden="1" customHeight="1" x14ac:dyDescent="0.2">
      <c r="A1170" s="1431">
        <v>352</v>
      </c>
      <c r="B1170" s="269">
        <v>244</v>
      </c>
      <c r="C1170" s="1487">
        <f>'НЗ 2-экз'!C1162</f>
        <v>0</v>
      </c>
      <c r="D1170" s="1487">
        <f>'НЗ 2-экз'!D1162</f>
        <v>0</v>
      </c>
      <c r="E1170" s="1487">
        <f>'НЗ 2-экз'!E1162</f>
        <v>0</v>
      </c>
      <c r="F1170" s="1487">
        <f>'НЗ 2-экз'!F1162</f>
        <v>0</v>
      </c>
      <c r="G1170" s="1487">
        <f>'НЗ 2-экз'!G1162</f>
        <v>0</v>
      </c>
      <c r="H1170" s="1487">
        <f>'НЗ 2-экз'!H1162</f>
        <v>0</v>
      </c>
      <c r="I1170" s="1487">
        <f>'НЗ 2-экз'!I1162</f>
        <v>0</v>
      </c>
      <c r="J1170" s="1487">
        <f>'НЗ 2-экз'!J1162</f>
        <v>0</v>
      </c>
      <c r="K1170" s="1487">
        <f>'НЗ 2-экз'!K1162</f>
        <v>0</v>
      </c>
      <c r="L1170" s="1487">
        <f>'НЗ 2-экз'!L1162</f>
        <v>0</v>
      </c>
      <c r="M1170" s="1487">
        <f>'НЗ 2-экз'!M1162</f>
        <v>0</v>
      </c>
      <c r="N1170" s="1487">
        <f>'НЗ 2-экз'!N1162</f>
        <v>0</v>
      </c>
      <c r="O1170" s="1487">
        <f>'НЗ 2-экз'!O1162</f>
        <v>0</v>
      </c>
      <c r="P1170" s="1487">
        <f>'НЗ 2-экз'!P1162</f>
        <v>0</v>
      </c>
      <c r="Q1170" s="1487">
        <f>'НЗ 2-экз'!Q1162</f>
        <v>0</v>
      </c>
      <c r="R1170" s="1487">
        <f>'НЗ 2-экз'!R1162</f>
        <v>0</v>
      </c>
      <c r="S1170" s="1487">
        <f>'НЗ 2-экз'!S1162</f>
        <v>0</v>
      </c>
      <c r="T1170" s="1487">
        <f>'НЗ 2-экз'!T1162</f>
        <v>0</v>
      </c>
      <c r="U1170" s="1487">
        <f>'НЗ 2-экз'!U1162</f>
        <v>0</v>
      </c>
      <c r="V1170" s="1487">
        <f>'НЗ 2-экз'!V1162</f>
        <v>0</v>
      </c>
      <c r="W1170" s="1487">
        <f>'НЗ 2-экз'!W1162</f>
        <v>0</v>
      </c>
      <c r="X1170" s="1487">
        <f>'НЗ 2-экз'!X1162</f>
        <v>0</v>
      </c>
      <c r="Y1170" s="1487">
        <f>'НЗ 2-экз'!Y1162</f>
        <v>0</v>
      </c>
      <c r="Z1170" s="1487">
        <f>'НЗ 2-экз'!Z1162</f>
        <v>0</v>
      </c>
      <c r="AA1170" s="1487">
        <f>'НЗ 2-экз'!AA1162</f>
        <v>0</v>
      </c>
      <c r="AB1170" s="1487">
        <f>'НЗ 2-экз'!AB1162</f>
        <v>0</v>
      </c>
      <c r="AC1170" s="1487">
        <f>'НЗ 2-экз'!AC1162</f>
        <v>0</v>
      </c>
      <c r="AD1170" s="1487">
        <f>'НЗ 2-экз'!AD1162</f>
        <v>0</v>
      </c>
      <c r="AE1170" s="1487">
        <f>'НЗ 2-экз'!AE1162</f>
        <v>0</v>
      </c>
      <c r="AF1170" s="1487">
        <f>'НЗ 2-экз'!AF1162</f>
        <v>0</v>
      </c>
      <c r="AG1170" s="1487">
        <f>'НЗ 2-экз'!AG1162</f>
        <v>0</v>
      </c>
      <c r="AH1170" s="1487">
        <f>'НЗ 2-экз'!AH1162</f>
        <v>0</v>
      </c>
      <c r="AI1170" s="1487">
        <f>'НЗ 2-экз'!AI1162</f>
        <v>0</v>
      </c>
      <c r="AJ1170" s="1487">
        <f>'НЗ 2-экз'!AJ1162</f>
        <v>0</v>
      </c>
      <c r="AK1170" s="1488">
        <f>SUM(Y1170:AD1170)</f>
        <v>0</v>
      </c>
      <c r="AL1170" s="1488">
        <f t="shared" si="405"/>
        <v>0</v>
      </c>
      <c r="AM1170" s="1839"/>
    </row>
    <row r="1171" spans="1:39" ht="11.25" hidden="1" customHeight="1" x14ac:dyDescent="0.2">
      <c r="A1171" s="1431">
        <v>353</v>
      </c>
      <c r="B1171" s="269">
        <v>244</v>
      </c>
      <c r="C1171" s="1487">
        <f>'НЗ 2-экз'!C1163</f>
        <v>0</v>
      </c>
      <c r="D1171" s="1487">
        <f>'НЗ 2-экз'!D1163</f>
        <v>0</v>
      </c>
      <c r="E1171" s="1487">
        <f>'НЗ 2-экз'!E1163</f>
        <v>0</v>
      </c>
      <c r="F1171" s="1487">
        <f>'НЗ 2-экз'!F1163</f>
        <v>0</v>
      </c>
      <c r="G1171" s="1487">
        <f>'НЗ 2-экз'!G1163</f>
        <v>0</v>
      </c>
      <c r="H1171" s="1487">
        <f>'НЗ 2-экз'!H1163</f>
        <v>0</v>
      </c>
      <c r="I1171" s="1487">
        <f>'НЗ 2-экз'!I1163</f>
        <v>0</v>
      </c>
      <c r="J1171" s="1487">
        <f>'НЗ 2-экз'!J1163</f>
        <v>0</v>
      </c>
      <c r="K1171" s="1487">
        <f>'НЗ 2-экз'!K1163</f>
        <v>0</v>
      </c>
      <c r="L1171" s="1487">
        <f>'НЗ 2-экз'!L1163</f>
        <v>0</v>
      </c>
      <c r="M1171" s="1487">
        <f>'НЗ 2-экз'!M1163</f>
        <v>0</v>
      </c>
      <c r="N1171" s="1487">
        <f>'НЗ 2-экз'!N1163</f>
        <v>0</v>
      </c>
      <c r="O1171" s="1487">
        <f>'НЗ 2-экз'!O1163</f>
        <v>0</v>
      </c>
      <c r="P1171" s="1487">
        <f>'НЗ 2-экз'!P1163</f>
        <v>0</v>
      </c>
      <c r="Q1171" s="1487">
        <f>'НЗ 2-экз'!Q1163</f>
        <v>0</v>
      </c>
      <c r="R1171" s="1487">
        <f>'НЗ 2-экз'!R1163</f>
        <v>0</v>
      </c>
      <c r="S1171" s="1487">
        <f>'НЗ 2-экз'!S1163</f>
        <v>0</v>
      </c>
      <c r="T1171" s="1487">
        <f>'НЗ 2-экз'!T1163</f>
        <v>0</v>
      </c>
      <c r="U1171" s="1487">
        <f>'НЗ 2-экз'!U1163</f>
        <v>0</v>
      </c>
      <c r="V1171" s="1487">
        <f>'НЗ 2-экз'!V1163</f>
        <v>0</v>
      </c>
      <c r="W1171" s="1487">
        <f>'НЗ 2-экз'!W1163</f>
        <v>0</v>
      </c>
      <c r="X1171" s="1487">
        <f>'НЗ 2-экз'!X1163</f>
        <v>0</v>
      </c>
      <c r="Y1171" s="1487">
        <f>'НЗ 2-экз'!Y1163</f>
        <v>0</v>
      </c>
      <c r="Z1171" s="1487">
        <f>'НЗ 2-экз'!Z1163</f>
        <v>0</v>
      </c>
      <c r="AA1171" s="1487">
        <f>'НЗ 2-экз'!AA1163</f>
        <v>0</v>
      </c>
      <c r="AB1171" s="1487">
        <f>'НЗ 2-экз'!AB1163</f>
        <v>0</v>
      </c>
      <c r="AC1171" s="1487">
        <f>'НЗ 2-экз'!AC1163</f>
        <v>0</v>
      </c>
      <c r="AD1171" s="1487">
        <f>'НЗ 2-экз'!AD1163</f>
        <v>0</v>
      </c>
      <c r="AE1171" s="1487">
        <f>'НЗ 2-экз'!AE1163</f>
        <v>0</v>
      </c>
      <c r="AF1171" s="1487">
        <f>'НЗ 2-экз'!AF1163</f>
        <v>0</v>
      </c>
      <c r="AG1171" s="1487">
        <f>'НЗ 2-экз'!AG1163</f>
        <v>0</v>
      </c>
      <c r="AH1171" s="1487">
        <f>'НЗ 2-экз'!AH1163</f>
        <v>0</v>
      </c>
      <c r="AI1171" s="1487">
        <f>'НЗ 2-экз'!AI1163</f>
        <v>0</v>
      </c>
      <c r="AJ1171" s="1487">
        <f>'НЗ 2-экз'!AJ1163</f>
        <v>0</v>
      </c>
      <c r="AK1171" s="1488">
        <f>SUM(Y1171:AD1171)</f>
        <v>0</v>
      </c>
      <c r="AL1171" s="1488">
        <f t="shared" si="405"/>
        <v>0</v>
      </c>
      <c r="AM1171" s="1839"/>
    </row>
    <row r="1172" spans="1:39" ht="12" x14ac:dyDescent="0.2">
      <c r="A1172" s="1432" t="s">
        <v>1354</v>
      </c>
      <c r="B1172" s="269"/>
      <c r="C1172" s="1485">
        <f t="shared" ref="C1172:D1172" si="407">C1123+C1124+C1125+C1126+C1142+C1143+C1144+C1145+C1146</f>
        <v>0</v>
      </c>
      <c r="D1172" s="1485">
        <f t="shared" si="407"/>
        <v>0</v>
      </c>
      <c r="E1172" s="1485">
        <f>E1123+E1124+E1125+E1126+E1142+E1143+E1144+E1145+E1146</f>
        <v>300000</v>
      </c>
      <c r="F1172" s="1485">
        <f t="shared" ref="F1172:AL1172" si="408">F1123+F1124+F1125+F1126+F1142+F1143+F1144+F1145+F1146</f>
        <v>700000</v>
      </c>
      <c r="G1172" s="1485">
        <f t="shared" si="408"/>
        <v>0</v>
      </c>
      <c r="H1172" s="1485">
        <f t="shared" si="408"/>
        <v>0</v>
      </c>
      <c r="I1172" s="1485">
        <f t="shared" si="408"/>
        <v>0</v>
      </c>
      <c r="J1172" s="1485">
        <f t="shared" si="408"/>
        <v>0</v>
      </c>
      <c r="K1172" s="1485">
        <f t="shared" si="408"/>
        <v>0</v>
      </c>
      <c r="L1172" s="1485">
        <f t="shared" si="408"/>
        <v>0</v>
      </c>
      <c r="M1172" s="1485">
        <f t="shared" si="408"/>
        <v>0</v>
      </c>
      <c r="N1172" s="1485">
        <f t="shared" si="408"/>
        <v>0</v>
      </c>
      <c r="O1172" s="1485">
        <f t="shared" si="408"/>
        <v>0</v>
      </c>
      <c r="P1172" s="1485">
        <f t="shared" si="408"/>
        <v>0</v>
      </c>
      <c r="Q1172" s="1485">
        <f t="shared" si="408"/>
        <v>0</v>
      </c>
      <c r="R1172" s="1485">
        <f t="shared" si="408"/>
        <v>0</v>
      </c>
      <c r="S1172" s="1485">
        <f t="shared" si="408"/>
        <v>300000</v>
      </c>
      <c r="T1172" s="1485">
        <f t="shared" si="408"/>
        <v>700000</v>
      </c>
      <c r="U1172" s="1485">
        <f t="shared" si="408"/>
        <v>0</v>
      </c>
      <c r="V1172" s="1485">
        <f t="shared" si="408"/>
        <v>0</v>
      </c>
      <c r="W1172" s="1485">
        <f t="shared" si="408"/>
        <v>0</v>
      </c>
      <c r="X1172" s="1485">
        <f t="shared" si="408"/>
        <v>1000000</v>
      </c>
      <c r="Y1172" s="1485">
        <f t="shared" si="408"/>
        <v>0</v>
      </c>
      <c r="Z1172" s="1485">
        <f t="shared" si="408"/>
        <v>76000</v>
      </c>
      <c r="AA1172" s="1485">
        <f t="shared" si="408"/>
        <v>0</v>
      </c>
      <c r="AB1172" s="1485">
        <f t="shared" si="408"/>
        <v>12000</v>
      </c>
      <c r="AC1172" s="1485">
        <f t="shared" si="408"/>
        <v>0</v>
      </c>
      <c r="AD1172" s="1485">
        <f t="shared" si="408"/>
        <v>60000</v>
      </c>
      <c r="AE1172" s="1485">
        <f t="shared" si="408"/>
        <v>0</v>
      </c>
      <c r="AF1172" s="1485">
        <f t="shared" si="408"/>
        <v>0</v>
      </c>
      <c r="AG1172" s="1485">
        <f t="shared" si="408"/>
        <v>0</v>
      </c>
      <c r="AH1172" s="1485">
        <f t="shared" si="408"/>
        <v>136000</v>
      </c>
      <c r="AI1172" s="1485">
        <f t="shared" si="408"/>
        <v>12000</v>
      </c>
      <c r="AJ1172" s="1485">
        <f t="shared" si="408"/>
        <v>0</v>
      </c>
      <c r="AK1172" s="1485">
        <f t="shared" si="408"/>
        <v>148000</v>
      </c>
      <c r="AL1172" s="1485">
        <f t="shared" si="408"/>
        <v>1148000</v>
      </c>
      <c r="AM1172" s="1839"/>
    </row>
    <row r="1173" spans="1:39" ht="12" x14ac:dyDescent="0.2">
      <c r="A1173" s="1419" t="s">
        <v>1355</v>
      </c>
      <c r="B1173" s="269"/>
      <c r="C1173" s="1483">
        <f t="shared" ref="C1173:D1173" si="409">C1174-C1172</f>
        <v>0</v>
      </c>
      <c r="D1173" s="1483">
        <f t="shared" si="409"/>
        <v>0</v>
      </c>
      <c r="E1173" s="1483">
        <f>E1174-E1172</f>
        <v>0</v>
      </c>
      <c r="F1173" s="1483">
        <f t="shared" ref="F1173:AL1173" si="410">F1174-F1172</f>
        <v>0</v>
      </c>
      <c r="G1173" s="1483">
        <f t="shared" si="410"/>
        <v>0</v>
      </c>
      <c r="H1173" s="1483">
        <f t="shared" si="410"/>
        <v>0</v>
      </c>
      <c r="I1173" s="1483">
        <f t="shared" si="410"/>
        <v>0</v>
      </c>
      <c r="J1173" s="1483">
        <f t="shared" si="410"/>
        <v>0</v>
      </c>
      <c r="K1173" s="1483">
        <f t="shared" si="410"/>
        <v>0</v>
      </c>
      <c r="L1173" s="1483">
        <f t="shared" si="410"/>
        <v>0</v>
      </c>
      <c r="M1173" s="1483">
        <f t="shared" si="410"/>
        <v>0</v>
      </c>
      <c r="N1173" s="1483">
        <f t="shared" si="410"/>
        <v>0</v>
      </c>
      <c r="O1173" s="1483">
        <f t="shared" si="410"/>
        <v>0</v>
      </c>
      <c r="P1173" s="1483">
        <f t="shared" si="410"/>
        <v>0</v>
      </c>
      <c r="Q1173" s="1483">
        <f t="shared" si="410"/>
        <v>0</v>
      </c>
      <c r="R1173" s="1483">
        <f t="shared" si="410"/>
        <v>0</v>
      </c>
      <c r="S1173" s="1483">
        <f t="shared" si="410"/>
        <v>0</v>
      </c>
      <c r="T1173" s="1483">
        <f t="shared" si="410"/>
        <v>0</v>
      </c>
      <c r="U1173" s="1483">
        <f t="shared" si="410"/>
        <v>0</v>
      </c>
      <c r="V1173" s="1483">
        <f t="shared" si="410"/>
        <v>0</v>
      </c>
      <c r="W1173" s="1483">
        <f t="shared" si="410"/>
        <v>0</v>
      </c>
      <c r="X1173" s="1483">
        <f t="shared" si="410"/>
        <v>0</v>
      </c>
      <c r="Y1173" s="1483">
        <f t="shared" si="410"/>
        <v>0</v>
      </c>
      <c r="Z1173" s="1483">
        <f t="shared" si="410"/>
        <v>0</v>
      </c>
      <c r="AA1173" s="1483">
        <f t="shared" si="410"/>
        <v>0</v>
      </c>
      <c r="AB1173" s="1483">
        <f t="shared" si="410"/>
        <v>0</v>
      </c>
      <c r="AC1173" s="1483">
        <f t="shared" si="410"/>
        <v>0</v>
      </c>
      <c r="AD1173" s="1483">
        <f t="shared" si="410"/>
        <v>0</v>
      </c>
      <c r="AE1173" s="1483">
        <f t="shared" si="410"/>
        <v>0</v>
      </c>
      <c r="AF1173" s="1483">
        <f t="shared" si="410"/>
        <v>0</v>
      </c>
      <c r="AG1173" s="1483">
        <f t="shared" si="410"/>
        <v>0</v>
      </c>
      <c r="AH1173" s="1483">
        <f t="shared" si="410"/>
        <v>0</v>
      </c>
      <c r="AI1173" s="1483">
        <f t="shared" si="410"/>
        <v>0</v>
      </c>
      <c r="AJ1173" s="1483">
        <f t="shared" si="410"/>
        <v>0</v>
      </c>
      <c r="AK1173" s="1483">
        <f t="shared" si="410"/>
        <v>0</v>
      </c>
      <c r="AL1173" s="1483">
        <f t="shared" si="410"/>
        <v>0</v>
      </c>
      <c r="AM1173" s="1839"/>
    </row>
    <row r="1174" spans="1:39" ht="12" hidden="1" x14ac:dyDescent="0.2">
      <c r="A1174" s="1434" t="s">
        <v>204</v>
      </c>
      <c r="B1174" s="60"/>
      <c r="C1174" s="1486">
        <f t="shared" ref="C1174:D1174" si="411">SUM(C1123:C1171)</f>
        <v>0</v>
      </c>
      <c r="D1174" s="1486">
        <f t="shared" si="411"/>
        <v>0</v>
      </c>
      <c r="E1174" s="1486">
        <f t="shared" ref="E1174:AL1174" si="412">SUM(E1123:E1171)</f>
        <v>300000</v>
      </c>
      <c r="F1174" s="1486">
        <f t="shared" si="412"/>
        <v>700000</v>
      </c>
      <c r="G1174" s="1486">
        <f t="shared" si="412"/>
        <v>0</v>
      </c>
      <c r="H1174" s="1486">
        <f t="shared" si="412"/>
        <v>0</v>
      </c>
      <c r="I1174" s="1486">
        <f t="shared" si="412"/>
        <v>0</v>
      </c>
      <c r="J1174" s="1486">
        <f t="shared" si="412"/>
        <v>0</v>
      </c>
      <c r="K1174" s="1486">
        <f t="shared" si="412"/>
        <v>0</v>
      </c>
      <c r="L1174" s="1486">
        <f t="shared" si="412"/>
        <v>0</v>
      </c>
      <c r="M1174" s="1486">
        <f t="shared" si="412"/>
        <v>0</v>
      </c>
      <c r="N1174" s="1486">
        <f t="shared" si="412"/>
        <v>0</v>
      </c>
      <c r="O1174" s="1486">
        <f t="shared" si="412"/>
        <v>0</v>
      </c>
      <c r="P1174" s="1486">
        <f t="shared" si="412"/>
        <v>0</v>
      </c>
      <c r="Q1174" s="1486">
        <f>SUM(Q1123:Q1171)</f>
        <v>0</v>
      </c>
      <c r="R1174" s="1486">
        <f>SUM(R1123:R1171)</f>
        <v>0</v>
      </c>
      <c r="S1174" s="1486">
        <f t="shared" si="412"/>
        <v>300000</v>
      </c>
      <c r="T1174" s="1486">
        <f t="shared" si="412"/>
        <v>700000</v>
      </c>
      <c r="U1174" s="1486">
        <f t="shared" si="412"/>
        <v>0</v>
      </c>
      <c r="V1174" s="1486">
        <f t="shared" si="412"/>
        <v>0</v>
      </c>
      <c r="W1174" s="1486">
        <f>SUM(W1123:W1171)</f>
        <v>0</v>
      </c>
      <c r="X1174" s="1486">
        <f t="shared" si="412"/>
        <v>1000000</v>
      </c>
      <c r="Y1174" s="1486">
        <f t="shared" si="412"/>
        <v>0</v>
      </c>
      <c r="Z1174" s="1486">
        <f t="shared" si="412"/>
        <v>76000</v>
      </c>
      <c r="AA1174" s="1486">
        <f>SUM(AA1123:AA1171)</f>
        <v>0</v>
      </c>
      <c r="AB1174" s="1486">
        <f t="shared" si="412"/>
        <v>12000</v>
      </c>
      <c r="AC1174" s="1486">
        <f t="shared" si="412"/>
        <v>0</v>
      </c>
      <c r="AD1174" s="1486">
        <f t="shared" si="412"/>
        <v>60000</v>
      </c>
      <c r="AE1174" s="1486">
        <f>SUM(AE1123:AE1171)</f>
        <v>0</v>
      </c>
      <c r="AF1174" s="1486">
        <f>SUM(AF1123:AF1171)</f>
        <v>0</v>
      </c>
      <c r="AG1174" s="1486">
        <f t="shared" si="412"/>
        <v>0</v>
      </c>
      <c r="AH1174" s="1486">
        <f t="shared" si="412"/>
        <v>136000</v>
      </c>
      <c r="AI1174" s="1486">
        <f t="shared" si="412"/>
        <v>12000</v>
      </c>
      <c r="AJ1174" s="1486">
        <f>SUM(AJ1123:AJ1171)</f>
        <v>0</v>
      </c>
      <c r="AK1174" s="1486">
        <f t="shared" si="412"/>
        <v>148000</v>
      </c>
      <c r="AL1174" s="1486">
        <f t="shared" si="412"/>
        <v>1148000</v>
      </c>
      <c r="AM1174" s="1839"/>
    </row>
    <row r="1175" spans="1:39" ht="14.25" x14ac:dyDescent="0.2">
      <c r="A1175" s="1435" t="s">
        <v>1335</v>
      </c>
      <c r="B1175" s="1410"/>
      <c r="C1175" s="1489">
        <f t="shared" ref="C1175:D1175" si="413">C1120+C1121+C1172+C1173</f>
        <v>0</v>
      </c>
      <c r="D1175" s="1489">
        <f t="shared" si="413"/>
        <v>0</v>
      </c>
      <c r="E1175" s="1489">
        <f>E1120+E1121+E1172+E1173</f>
        <v>300000</v>
      </c>
      <c r="F1175" s="1489">
        <f t="shared" ref="F1175:AL1175" si="414">F1120+F1121+F1172+F1173</f>
        <v>700000</v>
      </c>
      <c r="G1175" s="1489">
        <f t="shared" si="414"/>
        <v>0</v>
      </c>
      <c r="H1175" s="1489">
        <f t="shared" si="414"/>
        <v>0</v>
      </c>
      <c r="I1175" s="1489">
        <f t="shared" si="414"/>
        <v>0</v>
      </c>
      <c r="J1175" s="1489">
        <f t="shared" si="414"/>
        <v>0</v>
      </c>
      <c r="K1175" s="1489">
        <f t="shared" si="414"/>
        <v>0</v>
      </c>
      <c r="L1175" s="1489">
        <f t="shared" si="414"/>
        <v>0</v>
      </c>
      <c r="M1175" s="1489">
        <f t="shared" si="414"/>
        <v>0</v>
      </c>
      <c r="N1175" s="1489">
        <f t="shared" si="414"/>
        <v>0</v>
      </c>
      <c r="O1175" s="1489">
        <f t="shared" si="414"/>
        <v>0</v>
      </c>
      <c r="P1175" s="1489">
        <f t="shared" si="414"/>
        <v>0</v>
      </c>
      <c r="Q1175" s="1489">
        <f t="shared" si="414"/>
        <v>0</v>
      </c>
      <c r="R1175" s="1489">
        <f t="shared" si="414"/>
        <v>0</v>
      </c>
      <c r="S1175" s="1489">
        <f t="shared" si="414"/>
        <v>300000</v>
      </c>
      <c r="T1175" s="1489">
        <f t="shared" si="414"/>
        <v>700000</v>
      </c>
      <c r="U1175" s="1489">
        <f t="shared" si="414"/>
        <v>0</v>
      </c>
      <c r="V1175" s="1489">
        <f t="shared" si="414"/>
        <v>0</v>
      </c>
      <c r="W1175" s="1489">
        <f t="shared" si="414"/>
        <v>0</v>
      </c>
      <c r="X1175" s="1489">
        <f t="shared" si="414"/>
        <v>1000000</v>
      </c>
      <c r="Y1175" s="1489">
        <f t="shared" si="414"/>
        <v>0</v>
      </c>
      <c r="Z1175" s="1489">
        <f t="shared" si="414"/>
        <v>624598</v>
      </c>
      <c r="AA1175" s="1489">
        <f t="shared" si="414"/>
        <v>0</v>
      </c>
      <c r="AB1175" s="1489">
        <f t="shared" si="414"/>
        <v>34000</v>
      </c>
      <c r="AC1175" s="1489">
        <f t="shared" si="414"/>
        <v>0</v>
      </c>
      <c r="AD1175" s="1489">
        <f t="shared" si="414"/>
        <v>227800</v>
      </c>
      <c r="AE1175" s="1489">
        <f t="shared" si="414"/>
        <v>0</v>
      </c>
      <c r="AF1175" s="1489">
        <f t="shared" si="414"/>
        <v>0</v>
      </c>
      <c r="AG1175" s="1489">
        <f t="shared" si="414"/>
        <v>0</v>
      </c>
      <c r="AH1175" s="1489">
        <f t="shared" si="414"/>
        <v>852398</v>
      </c>
      <c r="AI1175" s="1489">
        <f t="shared" si="414"/>
        <v>34000</v>
      </c>
      <c r="AJ1175" s="1489">
        <f t="shared" si="414"/>
        <v>0</v>
      </c>
      <c r="AK1175" s="1489">
        <f t="shared" si="414"/>
        <v>886398</v>
      </c>
      <c r="AL1175" s="1489">
        <f t="shared" si="414"/>
        <v>1886398</v>
      </c>
      <c r="AM1175" s="1436" t="s">
        <v>146</v>
      </c>
    </row>
    <row r="1176" spans="1:39" ht="11.25" hidden="1" customHeight="1" x14ac:dyDescent="0.2">
      <c r="A1176" s="1425">
        <v>211</v>
      </c>
      <c r="B1176" s="1051">
        <v>111</v>
      </c>
      <c r="C1176" s="11"/>
      <c r="D1176" s="58"/>
      <c r="E1176" s="1487">
        <f>'НЗ 2-экз'!E1167</f>
        <v>985347.01</v>
      </c>
      <c r="F1176" s="1487">
        <f>'НЗ 2-экз'!F1167</f>
        <v>2546130.8699999996</v>
      </c>
      <c r="G1176" s="1487">
        <f>'НЗ 2-экз'!G1167</f>
        <v>0</v>
      </c>
      <c r="H1176" s="1487">
        <f>'НЗ 2-экз'!H1167</f>
        <v>0</v>
      </c>
      <c r="I1176" s="1487">
        <f>'НЗ 2-экз'!I1167</f>
        <v>0</v>
      </c>
      <c r="J1176" s="1487">
        <f>'НЗ 2-экз'!J1167</f>
        <v>0</v>
      </c>
      <c r="K1176" s="1487">
        <f>'НЗ 2-экз'!K1167</f>
        <v>0</v>
      </c>
      <c r="L1176" s="1487">
        <f>'НЗ 2-экз'!L1167</f>
        <v>0</v>
      </c>
      <c r="M1176" s="1487">
        <f>'НЗ 2-экз'!M1167</f>
        <v>0</v>
      </c>
      <c r="N1176" s="1487">
        <f>'НЗ 2-экз'!N1167</f>
        <v>0</v>
      </c>
      <c r="O1176" s="1487">
        <f>'НЗ 2-экз'!O1167</f>
        <v>0</v>
      </c>
      <c r="P1176" s="1487">
        <f>'НЗ 2-экз'!P1167</f>
        <v>0</v>
      </c>
      <c r="Q1176" s="1487">
        <f>'НЗ 2-экз'!Q1167</f>
        <v>0</v>
      </c>
      <c r="R1176" s="1487">
        <f>'НЗ 2-экз'!R1167</f>
        <v>0</v>
      </c>
      <c r="S1176" s="1487">
        <f>'НЗ 2-экз'!S1167</f>
        <v>985347.01</v>
      </c>
      <c r="T1176" s="1487">
        <f>'НЗ 2-экз'!T1167</f>
        <v>2546130.8699999996</v>
      </c>
      <c r="U1176" s="1487">
        <f>'НЗ 2-экз'!U1167</f>
        <v>0</v>
      </c>
      <c r="V1176" s="1487">
        <f>'НЗ 2-экз'!V1167</f>
        <v>0</v>
      </c>
      <c r="W1176" s="1487">
        <f>'НЗ 2-экз'!W1167</f>
        <v>0</v>
      </c>
      <c r="X1176" s="1487">
        <f>'НЗ 2-экз'!X1167</f>
        <v>3531477.88</v>
      </c>
      <c r="Y1176" s="1487">
        <f>'НЗ 2-экз'!Y1167</f>
        <v>0</v>
      </c>
      <c r="Z1176" s="1487">
        <f>'НЗ 2-экз'!Z1167</f>
        <v>153319</v>
      </c>
      <c r="AA1176" s="1487">
        <f>'НЗ 2-экз'!AA1167</f>
        <v>0</v>
      </c>
      <c r="AB1176" s="1487">
        <f>'НЗ 2-экз'!AB1167</f>
        <v>0</v>
      </c>
      <c r="AC1176" s="1487">
        <f>'НЗ 2-экз'!AC1167</f>
        <v>0</v>
      </c>
      <c r="AD1176" s="1487">
        <f>'НЗ 2-экз'!AD1167</f>
        <v>115000</v>
      </c>
      <c r="AE1176" s="1488"/>
      <c r="AF1176" s="1488"/>
      <c r="AG1176" s="1488">
        <f t="shared" ref="AG1176:AG1224" si="415">Y1176+AC1176</f>
        <v>0</v>
      </c>
      <c r="AH1176" s="1488">
        <f>Z1176+AD1176+AA1176</f>
        <v>268319</v>
      </c>
      <c r="AI1176" s="1488">
        <f t="shared" ref="AI1176:AI1224" si="416">AB1176</f>
        <v>0</v>
      </c>
      <c r="AJ1176" s="1488">
        <f>AE1176+AF1176</f>
        <v>0</v>
      </c>
      <c r="AK1176" s="1488">
        <f>SUM(Y1176:AF1176)</f>
        <v>268319</v>
      </c>
      <c r="AL1176" s="1488">
        <f t="shared" ref="AL1176:AL1224" si="417">C1176+X1176+AK1176</f>
        <v>3799796.88</v>
      </c>
      <c r="AM1176" s="1839" t="s">
        <v>1338</v>
      </c>
    </row>
    <row r="1177" spans="1:39" ht="11.25" hidden="1" customHeight="1" x14ac:dyDescent="0.2">
      <c r="A1177" s="1425">
        <v>212</v>
      </c>
      <c r="B1177" s="1051">
        <v>112</v>
      </c>
      <c r="C1177" s="11"/>
      <c r="D1177" s="58"/>
      <c r="E1177" s="1487">
        <f>'НЗ 2-экз'!E1168</f>
        <v>0</v>
      </c>
      <c r="F1177" s="1487">
        <f>'НЗ 2-экз'!F1168</f>
        <v>74050.14</v>
      </c>
      <c r="G1177" s="1487">
        <f>'НЗ 2-экз'!G1168</f>
        <v>0</v>
      </c>
      <c r="H1177" s="1487">
        <f>'НЗ 2-экз'!H1168</f>
        <v>0</v>
      </c>
      <c r="I1177" s="1487">
        <f>'НЗ 2-экз'!I1168</f>
        <v>0</v>
      </c>
      <c r="J1177" s="1487">
        <f>'НЗ 2-экз'!J1168</f>
        <v>0</v>
      </c>
      <c r="K1177" s="1487">
        <f>'НЗ 2-экз'!K1168</f>
        <v>0</v>
      </c>
      <c r="L1177" s="1487">
        <f>'НЗ 2-экз'!L1168</f>
        <v>0</v>
      </c>
      <c r="M1177" s="1487">
        <f>'НЗ 2-экз'!M1168</f>
        <v>0</v>
      </c>
      <c r="N1177" s="1487">
        <f>'НЗ 2-экз'!N1168</f>
        <v>0</v>
      </c>
      <c r="O1177" s="1487">
        <f>'НЗ 2-экз'!O1168</f>
        <v>0</v>
      </c>
      <c r="P1177" s="1487">
        <f>'НЗ 2-экз'!P1168</f>
        <v>0</v>
      </c>
      <c r="Q1177" s="1487">
        <f>'НЗ 2-экз'!Q1168</f>
        <v>0</v>
      </c>
      <c r="R1177" s="1487">
        <f>'НЗ 2-экз'!R1168</f>
        <v>0</v>
      </c>
      <c r="S1177" s="1487">
        <f>'НЗ 2-экз'!S1168</f>
        <v>0</v>
      </c>
      <c r="T1177" s="1487">
        <f>'НЗ 2-экз'!T1168</f>
        <v>74050.14</v>
      </c>
      <c r="U1177" s="1487">
        <f>'НЗ 2-экз'!U1168</f>
        <v>0</v>
      </c>
      <c r="V1177" s="1487">
        <f>'НЗ 2-экз'!V1168</f>
        <v>0</v>
      </c>
      <c r="W1177" s="1487">
        <f>'НЗ 2-экз'!W1168</f>
        <v>0</v>
      </c>
      <c r="X1177" s="1487">
        <f>'НЗ 2-экз'!X1168</f>
        <v>74050.14</v>
      </c>
      <c r="Y1177" s="1487">
        <f>'НЗ 2-экз'!Y1168</f>
        <v>0</v>
      </c>
      <c r="Z1177" s="1487">
        <f>'НЗ 2-экз'!Z1168</f>
        <v>0</v>
      </c>
      <c r="AA1177" s="1487">
        <f>'НЗ 2-экз'!AA1168</f>
        <v>0</v>
      </c>
      <c r="AB1177" s="1487">
        <f>'НЗ 2-экз'!AB1168</f>
        <v>0</v>
      </c>
      <c r="AC1177" s="1487">
        <f>'НЗ 2-экз'!AC1168</f>
        <v>0</v>
      </c>
      <c r="AD1177" s="1487">
        <f>'НЗ 2-экз'!AD1168</f>
        <v>0</v>
      </c>
      <c r="AE1177" s="1488"/>
      <c r="AF1177" s="1488"/>
      <c r="AG1177" s="1488">
        <f t="shared" si="415"/>
        <v>0</v>
      </c>
      <c r="AH1177" s="1488">
        <f t="shared" ref="AH1177:AH1222" si="418">Z1177+AD1177+AA1177</f>
        <v>0</v>
      </c>
      <c r="AI1177" s="1488">
        <f t="shared" si="416"/>
        <v>0</v>
      </c>
      <c r="AJ1177" s="1488">
        <f t="shared" ref="AJ1177:AJ1222" si="419">AE1177+AF1177</f>
        <v>0</v>
      </c>
      <c r="AK1177" s="1488">
        <f t="shared" ref="AK1177:AK1222" si="420">SUM(Y1177:AF1177)</f>
        <v>0</v>
      </c>
      <c r="AL1177" s="1488">
        <f t="shared" si="417"/>
        <v>74050.14</v>
      </c>
      <c r="AM1177" s="1839"/>
    </row>
    <row r="1178" spans="1:39" ht="11.25" hidden="1" customHeight="1" x14ac:dyDescent="0.2">
      <c r="A1178" s="1426">
        <v>213</v>
      </c>
      <c r="B1178" s="1053">
        <v>119</v>
      </c>
      <c r="C1178" s="12"/>
      <c r="D1178" s="58"/>
      <c r="E1178" s="1487">
        <f>'НЗ 2-экз'!E1169</f>
        <v>23453.179999999993</v>
      </c>
      <c r="F1178" s="1487">
        <f>'НЗ 2-экз'!F1169</f>
        <v>1230000</v>
      </c>
      <c r="G1178" s="1487">
        <f>'НЗ 2-экз'!G1169</f>
        <v>0</v>
      </c>
      <c r="H1178" s="1487">
        <f>'НЗ 2-экз'!H1169</f>
        <v>0</v>
      </c>
      <c r="I1178" s="1487">
        <f>'НЗ 2-экз'!I1169</f>
        <v>0</v>
      </c>
      <c r="J1178" s="1487">
        <f>'НЗ 2-экз'!J1169</f>
        <v>0</v>
      </c>
      <c r="K1178" s="1487">
        <f>'НЗ 2-экз'!K1169</f>
        <v>0</v>
      </c>
      <c r="L1178" s="1487">
        <f>'НЗ 2-экз'!L1169</f>
        <v>0</v>
      </c>
      <c r="M1178" s="1487">
        <f>'НЗ 2-экз'!M1169</f>
        <v>0</v>
      </c>
      <c r="N1178" s="1487">
        <f>'НЗ 2-экз'!N1169</f>
        <v>0</v>
      </c>
      <c r="O1178" s="1487">
        <f>'НЗ 2-экз'!O1169</f>
        <v>0</v>
      </c>
      <c r="P1178" s="1487">
        <f>'НЗ 2-экз'!P1169</f>
        <v>0</v>
      </c>
      <c r="Q1178" s="1487">
        <f>'НЗ 2-экз'!Q1169</f>
        <v>0</v>
      </c>
      <c r="R1178" s="1487">
        <f>'НЗ 2-экз'!R1169</f>
        <v>0</v>
      </c>
      <c r="S1178" s="1487">
        <f>'НЗ 2-экз'!S1169</f>
        <v>23453.179999999993</v>
      </c>
      <c r="T1178" s="1487">
        <f>'НЗ 2-экз'!T1169</f>
        <v>1230000</v>
      </c>
      <c r="U1178" s="1487">
        <f>'НЗ 2-экз'!U1169</f>
        <v>0</v>
      </c>
      <c r="V1178" s="1487">
        <f>'НЗ 2-экз'!V1169</f>
        <v>0</v>
      </c>
      <c r="W1178" s="1487">
        <f>'НЗ 2-экз'!W1169</f>
        <v>0</v>
      </c>
      <c r="X1178" s="1487">
        <f>'НЗ 2-экз'!X1169</f>
        <v>1253453.18</v>
      </c>
      <c r="Y1178" s="1487">
        <f>'НЗ 2-экз'!Y1169</f>
        <v>0</v>
      </c>
      <c r="Z1178" s="1487">
        <f>'НЗ 2-экз'!Z1169</f>
        <v>64000</v>
      </c>
      <c r="AA1178" s="1487">
        <f>'НЗ 2-экз'!AA1169</f>
        <v>0</v>
      </c>
      <c r="AB1178" s="1487">
        <f>'НЗ 2-экз'!AB1169</f>
        <v>0</v>
      </c>
      <c r="AC1178" s="1487">
        <f>'НЗ 2-экз'!AC1169</f>
        <v>0</v>
      </c>
      <c r="AD1178" s="1487">
        <f>'НЗ 2-экз'!AD1169</f>
        <v>52800</v>
      </c>
      <c r="AE1178" s="1488"/>
      <c r="AF1178" s="1488"/>
      <c r="AG1178" s="1488">
        <f t="shared" si="415"/>
        <v>0</v>
      </c>
      <c r="AH1178" s="1488">
        <f t="shared" si="418"/>
        <v>116800</v>
      </c>
      <c r="AI1178" s="1488">
        <f t="shared" si="416"/>
        <v>0</v>
      </c>
      <c r="AJ1178" s="1488">
        <f t="shared" si="419"/>
        <v>0</v>
      </c>
      <c r="AK1178" s="1488">
        <f t="shared" si="420"/>
        <v>116800</v>
      </c>
      <c r="AL1178" s="1488">
        <f t="shared" si="417"/>
        <v>1370253.18</v>
      </c>
      <c r="AM1178" s="1839"/>
    </row>
    <row r="1179" spans="1:39" ht="11.25" hidden="1" customHeight="1" x14ac:dyDescent="0.2">
      <c r="A1179" s="1426">
        <v>214</v>
      </c>
      <c r="B1179" s="1053">
        <v>112</v>
      </c>
      <c r="C1179" s="12"/>
      <c r="D1179" s="58"/>
      <c r="E1179" s="1487">
        <f>'НЗ 2-экз'!E1170</f>
        <v>0</v>
      </c>
      <c r="F1179" s="1487">
        <f>'НЗ 2-экз'!F1170</f>
        <v>0</v>
      </c>
      <c r="G1179" s="1487">
        <f>'НЗ 2-экз'!G1170</f>
        <v>0</v>
      </c>
      <c r="H1179" s="1487">
        <f>'НЗ 2-экз'!H1170</f>
        <v>0</v>
      </c>
      <c r="I1179" s="1487">
        <f>'НЗ 2-экз'!I1170</f>
        <v>0</v>
      </c>
      <c r="J1179" s="1487">
        <f>'НЗ 2-экз'!J1170</f>
        <v>0</v>
      </c>
      <c r="K1179" s="1487">
        <f>'НЗ 2-экз'!K1170</f>
        <v>0</v>
      </c>
      <c r="L1179" s="1487">
        <f>'НЗ 2-экз'!L1170</f>
        <v>0</v>
      </c>
      <c r="M1179" s="1487">
        <f>'НЗ 2-экз'!M1170</f>
        <v>0</v>
      </c>
      <c r="N1179" s="1487">
        <f>'НЗ 2-экз'!N1170</f>
        <v>0</v>
      </c>
      <c r="O1179" s="1487">
        <f>'НЗ 2-экз'!O1170</f>
        <v>0</v>
      </c>
      <c r="P1179" s="1487">
        <f>'НЗ 2-экз'!P1170</f>
        <v>0</v>
      </c>
      <c r="Q1179" s="1487">
        <f>'НЗ 2-экз'!Q1170</f>
        <v>0</v>
      </c>
      <c r="R1179" s="1487">
        <f>'НЗ 2-экз'!R1170</f>
        <v>0</v>
      </c>
      <c r="S1179" s="1487">
        <f>'НЗ 2-экз'!S1170</f>
        <v>0</v>
      </c>
      <c r="T1179" s="1487">
        <f>'НЗ 2-экз'!T1170</f>
        <v>0</v>
      </c>
      <c r="U1179" s="1487">
        <f>'НЗ 2-экз'!U1170</f>
        <v>0</v>
      </c>
      <c r="V1179" s="1487">
        <f>'НЗ 2-экз'!V1170</f>
        <v>0</v>
      </c>
      <c r="W1179" s="1487">
        <f>'НЗ 2-экз'!W1170</f>
        <v>0</v>
      </c>
      <c r="X1179" s="1487">
        <f>'НЗ 2-экз'!X1170</f>
        <v>0</v>
      </c>
      <c r="Y1179" s="1487">
        <f>'НЗ 2-экз'!Y1170</f>
        <v>0</v>
      </c>
      <c r="Z1179" s="1487">
        <f>'НЗ 2-экз'!Z1170</f>
        <v>0</v>
      </c>
      <c r="AA1179" s="1487">
        <f>'НЗ 2-экз'!AA1170</f>
        <v>0</v>
      </c>
      <c r="AB1179" s="1487">
        <f>'НЗ 2-экз'!AB1170</f>
        <v>0</v>
      </c>
      <c r="AC1179" s="1487">
        <f>'НЗ 2-экз'!AC1170</f>
        <v>0</v>
      </c>
      <c r="AD1179" s="1487">
        <f>'НЗ 2-экз'!AD1170</f>
        <v>0</v>
      </c>
      <c r="AE1179" s="1488"/>
      <c r="AF1179" s="1488"/>
      <c r="AG1179" s="1488">
        <f t="shared" si="415"/>
        <v>0</v>
      </c>
      <c r="AH1179" s="1488">
        <f t="shared" si="418"/>
        <v>0</v>
      </c>
      <c r="AI1179" s="1488">
        <f t="shared" si="416"/>
        <v>0</v>
      </c>
      <c r="AJ1179" s="1488">
        <f t="shared" si="419"/>
        <v>0</v>
      </c>
      <c r="AK1179" s="1488">
        <f t="shared" si="420"/>
        <v>0</v>
      </c>
      <c r="AL1179" s="1488">
        <f t="shared" si="417"/>
        <v>0</v>
      </c>
      <c r="AM1179" s="1839"/>
    </row>
    <row r="1180" spans="1:39" ht="11.25" hidden="1" customHeight="1" x14ac:dyDescent="0.2">
      <c r="A1180" s="1425">
        <v>221</v>
      </c>
      <c r="B1180" s="1051">
        <v>244</v>
      </c>
      <c r="C1180" s="11"/>
      <c r="D1180" s="58"/>
      <c r="E1180" s="1487">
        <f>'НЗ 2-экз'!E1171</f>
        <v>3572.85</v>
      </c>
      <c r="F1180" s="1487">
        <f>'НЗ 2-экз'!F1171</f>
        <v>1000</v>
      </c>
      <c r="G1180" s="1487">
        <f>'НЗ 2-экз'!G1171</f>
        <v>0</v>
      </c>
      <c r="H1180" s="1487">
        <f>'НЗ 2-экз'!H1171</f>
        <v>0</v>
      </c>
      <c r="I1180" s="1487">
        <f>'НЗ 2-экз'!I1171</f>
        <v>0</v>
      </c>
      <c r="J1180" s="1487">
        <f>'НЗ 2-экз'!J1171</f>
        <v>0</v>
      </c>
      <c r="K1180" s="1487">
        <f>'НЗ 2-экз'!K1171</f>
        <v>0</v>
      </c>
      <c r="L1180" s="1487">
        <f>'НЗ 2-экз'!L1171</f>
        <v>0</v>
      </c>
      <c r="M1180" s="1487">
        <f>'НЗ 2-экз'!M1171</f>
        <v>0</v>
      </c>
      <c r="N1180" s="1487">
        <f>'НЗ 2-экз'!N1171</f>
        <v>0</v>
      </c>
      <c r="O1180" s="1487">
        <f>'НЗ 2-экз'!O1171</f>
        <v>0</v>
      </c>
      <c r="P1180" s="1487">
        <f>'НЗ 2-экз'!P1171</f>
        <v>0</v>
      </c>
      <c r="Q1180" s="1487">
        <f>'НЗ 2-экз'!Q1171</f>
        <v>0</v>
      </c>
      <c r="R1180" s="1487">
        <f>'НЗ 2-экз'!R1171</f>
        <v>0</v>
      </c>
      <c r="S1180" s="1487">
        <f>'НЗ 2-экз'!S1171</f>
        <v>3572.85</v>
      </c>
      <c r="T1180" s="1487">
        <f>'НЗ 2-экз'!T1171</f>
        <v>1000</v>
      </c>
      <c r="U1180" s="1487">
        <f>'НЗ 2-экз'!U1171</f>
        <v>0</v>
      </c>
      <c r="V1180" s="1487">
        <f>'НЗ 2-экз'!V1171</f>
        <v>0</v>
      </c>
      <c r="W1180" s="1487">
        <f>'НЗ 2-экз'!W1171</f>
        <v>0</v>
      </c>
      <c r="X1180" s="1487">
        <f>'НЗ 2-экз'!X1171</f>
        <v>4572.8500000000004</v>
      </c>
      <c r="Y1180" s="1487">
        <f>'НЗ 2-экз'!Y1171</f>
        <v>0</v>
      </c>
      <c r="Z1180" s="1487">
        <f>'НЗ 2-экз'!Z1171</f>
        <v>0</v>
      </c>
      <c r="AA1180" s="1487">
        <f>'НЗ 2-экз'!AA1171</f>
        <v>0</v>
      </c>
      <c r="AB1180" s="1487">
        <f>'НЗ 2-экз'!AB1171</f>
        <v>0</v>
      </c>
      <c r="AC1180" s="1487">
        <f>'НЗ 2-экз'!AC1171</f>
        <v>0</v>
      </c>
      <c r="AD1180" s="1487">
        <f>'НЗ 2-экз'!AD1171</f>
        <v>0</v>
      </c>
      <c r="AE1180" s="1488"/>
      <c r="AF1180" s="1488"/>
      <c r="AG1180" s="1488">
        <f t="shared" si="415"/>
        <v>0</v>
      </c>
      <c r="AH1180" s="1488">
        <f t="shared" si="418"/>
        <v>0</v>
      </c>
      <c r="AI1180" s="1488">
        <f t="shared" si="416"/>
        <v>0</v>
      </c>
      <c r="AJ1180" s="1488">
        <f t="shared" si="419"/>
        <v>0</v>
      </c>
      <c r="AK1180" s="1488">
        <f t="shared" si="420"/>
        <v>0</v>
      </c>
      <c r="AL1180" s="1488">
        <f t="shared" si="417"/>
        <v>4572.8500000000004</v>
      </c>
      <c r="AM1180" s="1839"/>
    </row>
    <row r="1181" spans="1:39" ht="11.25" hidden="1" customHeight="1" x14ac:dyDescent="0.2">
      <c r="A1181" s="1426">
        <v>222</v>
      </c>
      <c r="B1181" s="1053">
        <v>112</v>
      </c>
      <c r="C1181" s="12"/>
      <c r="D1181" s="58"/>
      <c r="E1181" s="1487">
        <f>'НЗ 2-экз'!E1172</f>
        <v>0</v>
      </c>
      <c r="F1181" s="1487">
        <f>'НЗ 2-экз'!F1172</f>
        <v>0</v>
      </c>
      <c r="G1181" s="1487">
        <f>'НЗ 2-экз'!G1172</f>
        <v>0</v>
      </c>
      <c r="H1181" s="1487">
        <f>'НЗ 2-экз'!H1172</f>
        <v>0</v>
      </c>
      <c r="I1181" s="1487">
        <f>'НЗ 2-экз'!I1172</f>
        <v>0</v>
      </c>
      <c r="J1181" s="1487">
        <f>'НЗ 2-экз'!J1172</f>
        <v>0</v>
      </c>
      <c r="K1181" s="1487">
        <f>'НЗ 2-экз'!K1172</f>
        <v>0</v>
      </c>
      <c r="L1181" s="1487">
        <f>'НЗ 2-экз'!L1172</f>
        <v>0</v>
      </c>
      <c r="M1181" s="1487">
        <f>'НЗ 2-экз'!M1172</f>
        <v>0</v>
      </c>
      <c r="N1181" s="1487">
        <f>'НЗ 2-экз'!N1172</f>
        <v>0</v>
      </c>
      <c r="O1181" s="1487">
        <f>'НЗ 2-экз'!O1172</f>
        <v>0</v>
      </c>
      <c r="P1181" s="1487">
        <f>'НЗ 2-экз'!P1172</f>
        <v>0</v>
      </c>
      <c r="Q1181" s="1487">
        <f>'НЗ 2-экз'!Q1172</f>
        <v>0</v>
      </c>
      <c r="R1181" s="1487">
        <f>'НЗ 2-экз'!R1172</f>
        <v>0</v>
      </c>
      <c r="S1181" s="1487">
        <f>'НЗ 2-экз'!S1172</f>
        <v>0</v>
      </c>
      <c r="T1181" s="1487">
        <f>'НЗ 2-экз'!T1172</f>
        <v>0</v>
      </c>
      <c r="U1181" s="1487">
        <f>'НЗ 2-экз'!U1172</f>
        <v>0</v>
      </c>
      <c r="V1181" s="1487">
        <f>'НЗ 2-экз'!V1172</f>
        <v>0</v>
      </c>
      <c r="W1181" s="1487">
        <f>'НЗ 2-экз'!W1172</f>
        <v>0</v>
      </c>
      <c r="X1181" s="1487">
        <f>'НЗ 2-экз'!X1172</f>
        <v>0</v>
      </c>
      <c r="Y1181" s="1487">
        <f>'НЗ 2-экз'!Y1172</f>
        <v>0</v>
      </c>
      <c r="Z1181" s="1487">
        <f>'НЗ 2-экз'!Z1172</f>
        <v>0</v>
      </c>
      <c r="AA1181" s="1487">
        <f>'НЗ 2-экз'!AA1172</f>
        <v>0</v>
      </c>
      <c r="AB1181" s="1487">
        <f>'НЗ 2-экз'!AB1172</f>
        <v>0</v>
      </c>
      <c r="AC1181" s="1487">
        <f>'НЗ 2-экз'!AC1172</f>
        <v>0</v>
      </c>
      <c r="AD1181" s="1487">
        <f>'НЗ 2-экз'!AD1172</f>
        <v>0</v>
      </c>
      <c r="AE1181" s="1488"/>
      <c r="AF1181" s="1488"/>
      <c r="AG1181" s="1488">
        <f t="shared" si="415"/>
        <v>0</v>
      </c>
      <c r="AH1181" s="1488">
        <f t="shared" si="418"/>
        <v>0</v>
      </c>
      <c r="AI1181" s="1488">
        <f t="shared" si="416"/>
        <v>0</v>
      </c>
      <c r="AJ1181" s="1488">
        <f t="shared" si="419"/>
        <v>0</v>
      </c>
      <c r="AK1181" s="1488">
        <f t="shared" si="420"/>
        <v>0</v>
      </c>
      <c r="AL1181" s="1488">
        <f t="shared" si="417"/>
        <v>0</v>
      </c>
      <c r="AM1181" s="1839"/>
    </row>
    <row r="1182" spans="1:39" ht="11.25" hidden="1" customHeight="1" x14ac:dyDescent="0.2">
      <c r="A1182" s="1426">
        <v>222</v>
      </c>
      <c r="B1182" s="1053">
        <v>244</v>
      </c>
      <c r="C1182" s="12"/>
      <c r="D1182" s="58"/>
      <c r="E1182" s="1487">
        <f>'НЗ 2-экз'!E1173</f>
        <v>0</v>
      </c>
      <c r="F1182" s="1487">
        <f>'НЗ 2-экз'!F1173</f>
        <v>0</v>
      </c>
      <c r="G1182" s="1487">
        <f>'НЗ 2-экз'!G1173</f>
        <v>0</v>
      </c>
      <c r="H1182" s="1487">
        <f>'НЗ 2-экз'!H1173</f>
        <v>0</v>
      </c>
      <c r="I1182" s="1487">
        <f>'НЗ 2-экз'!I1173</f>
        <v>0</v>
      </c>
      <c r="J1182" s="1487">
        <f>'НЗ 2-экз'!J1173</f>
        <v>0</v>
      </c>
      <c r="K1182" s="1487">
        <f>'НЗ 2-экз'!K1173</f>
        <v>0</v>
      </c>
      <c r="L1182" s="1487">
        <f>'НЗ 2-экз'!L1173</f>
        <v>0</v>
      </c>
      <c r="M1182" s="1487">
        <f>'НЗ 2-экз'!M1173</f>
        <v>0</v>
      </c>
      <c r="N1182" s="1487">
        <f>'НЗ 2-экз'!N1173</f>
        <v>0</v>
      </c>
      <c r="O1182" s="1487">
        <f>'НЗ 2-экз'!O1173</f>
        <v>0</v>
      </c>
      <c r="P1182" s="1487">
        <f>'НЗ 2-экз'!P1173</f>
        <v>0</v>
      </c>
      <c r="Q1182" s="1487">
        <f>'НЗ 2-экз'!Q1173</f>
        <v>0</v>
      </c>
      <c r="R1182" s="1487">
        <f>'НЗ 2-экз'!R1173</f>
        <v>0</v>
      </c>
      <c r="S1182" s="1487">
        <f>'НЗ 2-экз'!S1173</f>
        <v>0</v>
      </c>
      <c r="T1182" s="1487">
        <f>'НЗ 2-экз'!T1173</f>
        <v>0</v>
      </c>
      <c r="U1182" s="1487">
        <f>'НЗ 2-экз'!U1173</f>
        <v>0</v>
      </c>
      <c r="V1182" s="1487">
        <f>'НЗ 2-экз'!V1173</f>
        <v>0</v>
      </c>
      <c r="W1182" s="1487">
        <f>'НЗ 2-экз'!W1173</f>
        <v>0</v>
      </c>
      <c r="X1182" s="1487">
        <f>'НЗ 2-экз'!X1173</f>
        <v>0</v>
      </c>
      <c r="Y1182" s="1487">
        <f>'НЗ 2-экз'!Y1173</f>
        <v>0</v>
      </c>
      <c r="Z1182" s="1487">
        <f>'НЗ 2-экз'!Z1173</f>
        <v>0</v>
      </c>
      <c r="AA1182" s="1487">
        <f>'НЗ 2-экз'!AA1173</f>
        <v>0</v>
      </c>
      <c r="AB1182" s="1487">
        <f>'НЗ 2-экз'!AB1173</f>
        <v>0</v>
      </c>
      <c r="AC1182" s="1487">
        <f>'НЗ 2-экз'!AC1173</f>
        <v>0</v>
      </c>
      <c r="AD1182" s="1487">
        <f>'НЗ 2-экз'!AD1173</f>
        <v>0</v>
      </c>
      <c r="AE1182" s="1488"/>
      <c r="AF1182" s="1488"/>
      <c r="AG1182" s="1488">
        <f t="shared" si="415"/>
        <v>0</v>
      </c>
      <c r="AH1182" s="1488">
        <f t="shared" si="418"/>
        <v>0</v>
      </c>
      <c r="AI1182" s="1488">
        <f t="shared" si="416"/>
        <v>0</v>
      </c>
      <c r="AJ1182" s="1488">
        <f t="shared" si="419"/>
        <v>0</v>
      </c>
      <c r="AK1182" s="1488">
        <f t="shared" si="420"/>
        <v>0</v>
      </c>
      <c r="AL1182" s="1488">
        <f t="shared" si="417"/>
        <v>0</v>
      </c>
      <c r="AM1182" s="1839"/>
    </row>
    <row r="1183" spans="1:39" ht="11.25" hidden="1" customHeight="1" x14ac:dyDescent="0.2">
      <c r="A1183" s="1427" t="s">
        <v>196</v>
      </c>
      <c r="B1183" s="1053">
        <v>247</v>
      </c>
      <c r="C1183" s="42"/>
      <c r="D1183" s="58"/>
      <c r="E1183" s="1487">
        <f>'НЗ 2-экз'!E1174</f>
        <v>0</v>
      </c>
      <c r="F1183" s="1487">
        <f>'НЗ 2-экз'!F1174</f>
        <v>0</v>
      </c>
      <c r="G1183" s="1487">
        <f>'НЗ 2-экз'!G1174</f>
        <v>0</v>
      </c>
      <c r="H1183" s="1487">
        <f>'НЗ 2-экз'!H1174</f>
        <v>0</v>
      </c>
      <c r="I1183" s="1487">
        <f>'НЗ 2-экз'!I1174</f>
        <v>0</v>
      </c>
      <c r="J1183" s="1487">
        <f>'НЗ 2-экз'!J1174</f>
        <v>0</v>
      </c>
      <c r="K1183" s="1487">
        <f>'НЗ 2-экз'!K1174</f>
        <v>0</v>
      </c>
      <c r="L1183" s="1487">
        <f>'НЗ 2-экз'!L1174</f>
        <v>0</v>
      </c>
      <c r="M1183" s="1487">
        <f>'НЗ 2-экз'!M1174</f>
        <v>0</v>
      </c>
      <c r="N1183" s="1487">
        <f>'НЗ 2-экз'!N1174</f>
        <v>0</v>
      </c>
      <c r="O1183" s="1487">
        <f>'НЗ 2-экз'!O1174</f>
        <v>0</v>
      </c>
      <c r="P1183" s="1487">
        <f>'НЗ 2-экз'!P1174</f>
        <v>0</v>
      </c>
      <c r="Q1183" s="1487">
        <f>'НЗ 2-экз'!Q1174</f>
        <v>0</v>
      </c>
      <c r="R1183" s="1487">
        <f>'НЗ 2-экз'!R1174</f>
        <v>0</v>
      </c>
      <c r="S1183" s="1487">
        <f>'НЗ 2-экз'!S1174</f>
        <v>0</v>
      </c>
      <c r="T1183" s="1487">
        <f>'НЗ 2-экз'!T1174</f>
        <v>0</v>
      </c>
      <c r="U1183" s="1487">
        <f>'НЗ 2-экз'!U1174</f>
        <v>0</v>
      </c>
      <c r="V1183" s="1487">
        <f>'НЗ 2-экз'!V1174</f>
        <v>0</v>
      </c>
      <c r="W1183" s="1487">
        <f>'НЗ 2-экз'!W1174</f>
        <v>0</v>
      </c>
      <c r="X1183" s="1487">
        <f>'НЗ 2-экз'!X1174</f>
        <v>0</v>
      </c>
      <c r="Y1183" s="1487">
        <f>'НЗ 2-экз'!Y1174</f>
        <v>0</v>
      </c>
      <c r="Z1183" s="1487">
        <f>'НЗ 2-экз'!Z1174</f>
        <v>0</v>
      </c>
      <c r="AA1183" s="1487">
        <f>'НЗ 2-экз'!AA1174</f>
        <v>0</v>
      </c>
      <c r="AB1183" s="1487">
        <f>'НЗ 2-экз'!AB1174</f>
        <v>0</v>
      </c>
      <c r="AC1183" s="1487">
        <f>'НЗ 2-экз'!AC1174</f>
        <v>0</v>
      </c>
      <c r="AD1183" s="1487">
        <f>'НЗ 2-экз'!AD1174</f>
        <v>0</v>
      </c>
      <c r="AE1183" s="1488"/>
      <c r="AF1183" s="1488"/>
      <c r="AG1183" s="1488">
        <f t="shared" si="415"/>
        <v>0</v>
      </c>
      <c r="AH1183" s="1488">
        <f t="shared" si="418"/>
        <v>0</v>
      </c>
      <c r="AI1183" s="1488">
        <f t="shared" si="416"/>
        <v>0</v>
      </c>
      <c r="AJ1183" s="1488">
        <f t="shared" si="419"/>
        <v>0</v>
      </c>
      <c r="AK1183" s="1488">
        <f t="shared" si="420"/>
        <v>0</v>
      </c>
      <c r="AL1183" s="1488">
        <f t="shared" si="417"/>
        <v>0</v>
      </c>
      <c r="AM1183" s="1839"/>
    </row>
    <row r="1184" spans="1:39" ht="11.25" hidden="1" customHeight="1" x14ac:dyDescent="0.2">
      <c r="A1184" s="1427" t="s">
        <v>197</v>
      </c>
      <c r="B1184" s="1053">
        <v>247</v>
      </c>
      <c r="C1184" s="42"/>
      <c r="D1184" s="58"/>
      <c r="E1184" s="1487">
        <f>'НЗ 2-экз'!E1175</f>
        <v>0</v>
      </c>
      <c r="F1184" s="1487">
        <f>'НЗ 2-экз'!F1175</f>
        <v>0</v>
      </c>
      <c r="G1184" s="1487">
        <f>'НЗ 2-экз'!G1175</f>
        <v>0</v>
      </c>
      <c r="H1184" s="1487">
        <f>'НЗ 2-экз'!H1175</f>
        <v>0</v>
      </c>
      <c r="I1184" s="1487">
        <f>'НЗ 2-экз'!I1175</f>
        <v>0</v>
      </c>
      <c r="J1184" s="1487">
        <f>'НЗ 2-экз'!J1175</f>
        <v>0</v>
      </c>
      <c r="K1184" s="1487">
        <f>'НЗ 2-экз'!K1175</f>
        <v>0</v>
      </c>
      <c r="L1184" s="1487">
        <f>'НЗ 2-экз'!L1175</f>
        <v>0</v>
      </c>
      <c r="M1184" s="1487">
        <f>'НЗ 2-экз'!M1175</f>
        <v>0</v>
      </c>
      <c r="N1184" s="1487">
        <f>'НЗ 2-экз'!N1175</f>
        <v>0</v>
      </c>
      <c r="O1184" s="1487">
        <f>'НЗ 2-экз'!O1175</f>
        <v>0</v>
      </c>
      <c r="P1184" s="1487">
        <f>'НЗ 2-экз'!P1175</f>
        <v>0</v>
      </c>
      <c r="Q1184" s="1487">
        <f>'НЗ 2-экз'!Q1175</f>
        <v>0</v>
      </c>
      <c r="R1184" s="1487">
        <f>'НЗ 2-экз'!R1175</f>
        <v>0</v>
      </c>
      <c r="S1184" s="1487">
        <f>'НЗ 2-экз'!S1175</f>
        <v>0</v>
      </c>
      <c r="T1184" s="1487">
        <f>'НЗ 2-экз'!T1175</f>
        <v>0</v>
      </c>
      <c r="U1184" s="1487">
        <f>'НЗ 2-экз'!U1175</f>
        <v>0</v>
      </c>
      <c r="V1184" s="1487">
        <f>'НЗ 2-экз'!V1175</f>
        <v>0</v>
      </c>
      <c r="W1184" s="1487">
        <f>'НЗ 2-экз'!W1175</f>
        <v>0</v>
      </c>
      <c r="X1184" s="1487">
        <f>'НЗ 2-экз'!X1175</f>
        <v>0</v>
      </c>
      <c r="Y1184" s="1487">
        <f>'НЗ 2-экз'!Y1175</f>
        <v>0</v>
      </c>
      <c r="Z1184" s="1487">
        <f>'НЗ 2-экз'!Z1175</f>
        <v>120000</v>
      </c>
      <c r="AA1184" s="1487">
        <f>'НЗ 2-экз'!AA1175</f>
        <v>0</v>
      </c>
      <c r="AB1184" s="1487">
        <f>'НЗ 2-экз'!AB1175</f>
        <v>0</v>
      </c>
      <c r="AC1184" s="1487">
        <f>'НЗ 2-экз'!AC1175</f>
        <v>0</v>
      </c>
      <c r="AD1184" s="1487">
        <f>'НЗ 2-экз'!AD1175</f>
        <v>0</v>
      </c>
      <c r="AE1184" s="1488"/>
      <c r="AF1184" s="1488"/>
      <c r="AG1184" s="1488">
        <f t="shared" si="415"/>
        <v>0</v>
      </c>
      <c r="AH1184" s="1488">
        <f t="shared" si="418"/>
        <v>120000</v>
      </c>
      <c r="AI1184" s="1488">
        <f t="shared" si="416"/>
        <v>0</v>
      </c>
      <c r="AJ1184" s="1488">
        <f t="shared" si="419"/>
        <v>0</v>
      </c>
      <c r="AK1184" s="1488">
        <f t="shared" si="420"/>
        <v>120000</v>
      </c>
      <c r="AL1184" s="1488">
        <f t="shared" si="417"/>
        <v>120000</v>
      </c>
      <c r="AM1184" s="1839"/>
    </row>
    <row r="1185" spans="1:39" ht="11.25" hidden="1" customHeight="1" x14ac:dyDescent="0.2">
      <c r="A1185" s="1427" t="s">
        <v>198</v>
      </c>
      <c r="B1185" s="1053">
        <v>244</v>
      </c>
      <c r="C1185" s="42"/>
      <c r="D1185" s="58"/>
      <c r="E1185" s="1487">
        <f>'НЗ 2-экз'!E1176</f>
        <v>0</v>
      </c>
      <c r="F1185" s="1487">
        <f>'НЗ 2-экз'!F1176</f>
        <v>0</v>
      </c>
      <c r="G1185" s="1487">
        <f>'НЗ 2-экз'!G1176</f>
        <v>0</v>
      </c>
      <c r="H1185" s="1487">
        <f>'НЗ 2-экз'!H1176</f>
        <v>0</v>
      </c>
      <c r="I1185" s="1487">
        <f>'НЗ 2-экз'!I1176</f>
        <v>0</v>
      </c>
      <c r="J1185" s="1487">
        <f>'НЗ 2-экз'!J1176</f>
        <v>0</v>
      </c>
      <c r="K1185" s="1487">
        <f>'НЗ 2-экз'!K1176</f>
        <v>0</v>
      </c>
      <c r="L1185" s="1487">
        <f>'НЗ 2-экз'!L1176</f>
        <v>0</v>
      </c>
      <c r="M1185" s="1487">
        <f>'НЗ 2-экз'!M1176</f>
        <v>0</v>
      </c>
      <c r="N1185" s="1487">
        <f>'НЗ 2-экз'!N1176</f>
        <v>0</v>
      </c>
      <c r="O1185" s="1487">
        <f>'НЗ 2-экз'!O1176</f>
        <v>0</v>
      </c>
      <c r="P1185" s="1487">
        <f>'НЗ 2-экз'!P1176</f>
        <v>0</v>
      </c>
      <c r="Q1185" s="1487">
        <f>'НЗ 2-экз'!Q1176</f>
        <v>0</v>
      </c>
      <c r="R1185" s="1487">
        <f>'НЗ 2-экз'!R1176</f>
        <v>0</v>
      </c>
      <c r="S1185" s="1487">
        <f>'НЗ 2-экз'!S1176</f>
        <v>0</v>
      </c>
      <c r="T1185" s="1487">
        <f>'НЗ 2-экз'!T1176</f>
        <v>0</v>
      </c>
      <c r="U1185" s="1487">
        <f>'НЗ 2-экз'!U1176</f>
        <v>0</v>
      </c>
      <c r="V1185" s="1487">
        <f>'НЗ 2-экз'!V1176</f>
        <v>0</v>
      </c>
      <c r="W1185" s="1487">
        <f>'НЗ 2-экз'!W1176</f>
        <v>0</v>
      </c>
      <c r="X1185" s="1487">
        <f>'НЗ 2-экз'!X1176</f>
        <v>0</v>
      </c>
      <c r="Y1185" s="1487">
        <f>'НЗ 2-экз'!Y1176</f>
        <v>0</v>
      </c>
      <c r="Z1185" s="1487">
        <f>'НЗ 2-экз'!Z1176</f>
        <v>19000</v>
      </c>
      <c r="AA1185" s="1487">
        <f>'НЗ 2-экз'!AA1176</f>
        <v>0</v>
      </c>
      <c r="AB1185" s="1487">
        <f>'НЗ 2-экз'!AB1176</f>
        <v>0</v>
      </c>
      <c r="AC1185" s="1487">
        <f>'НЗ 2-экз'!AC1176</f>
        <v>0</v>
      </c>
      <c r="AD1185" s="1487">
        <f>'НЗ 2-экз'!AD1176</f>
        <v>0</v>
      </c>
      <c r="AE1185" s="1488"/>
      <c r="AF1185" s="1488"/>
      <c r="AG1185" s="1488">
        <f t="shared" si="415"/>
        <v>0</v>
      </c>
      <c r="AH1185" s="1488">
        <f t="shared" si="418"/>
        <v>19000</v>
      </c>
      <c r="AI1185" s="1488">
        <f t="shared" si="416"/>
        <v>0</v>
      </c>
      <c r="AJ1185" s="1488">
        <f t="shared" si="419"/>
        <v>0</v>
      </c>
      <c r="AK1185" s="1488">
        <f t="shared" si="420"/>
        <v>19000</v>
      </c>
      <c r="AL1185" s="1488">
        <f t="shared" si="417"/>
        <v>19000</v>
      </c>
      <c r="AM1185" s="1839"/>
    </row>
    <row r="1186" spans="1:39" ht="11.25" hidden="1" customHeight="1" x14ac:dyDescent="0.2">
      <c r="A1186" s="1427" t="s">
        <v>878</v>
      </c>
      <c r="B1186" s="1053">
        <v>244</v>
      </c>
      <c r="C1186" s="42"/>
      <c r="D1186" s="58"/>
      <c r="E1186" s="1487">
        <f>'НЗ 2-экз'!E1177</f>
        <v>0</v>
      </c>
      <c r="F1186" s="1487">
        <f>'НЗ 2-экз'!F1177</f>
        <v>0</v>
      </c>
      <c r="G1186" s="1487">
        <f>'НЗ 2-экз'!G1177</f>
        <v>0</v>
      </c>
      <c r="H1186" s="1487">
        <f>'НЗ 2-экз'!H1177</f>
        <v>0</v>
      </c>
      <c r="I1186" s="1487">
        <f>'НЗ 2-экз'!I1177</f>
        <v>0</v>
      </c>
      <c r="J1186" s="1487">
        <f>'НЗ 2-экз'!J1177</f>
        <v>0</v>
      </c>
      <c r="K1186" s="1487">
        <f>'НЗ 2-экз'!K1177</f>
        <v>0</v>
      </c>
      <c r="L1186" s="1487">
        <f>'НЗ 2-экз'!L1177</f>
        <v>0</v>
      </c>
      <c r="M1186" s="1487">
        <f>'НЗ 2-экз'!M1177</f>
        <v>0</v>
      </c>
      <c r="N1186" s="1487">
        <f>'НЗ 2-экз'!N1177</f>
        <v>0</v>
      </c>
      <c r="O1186" s="1487">
        <f>'НЗ 2-экз'!O1177</f>
        <v>0</v>
      </c>
      <c r="P1186" s="1487">
        <f>'НЗ 2-экз'!P1177</f>
        <v>0</v>
      </c>
      <c r="Q1186" s="1487">
        <f>'НЗ 2-экз'!Q1177</f>
        <v>0</v>
      </c>
      <c r="R1186" s="1487">
        <f>'НЗ 2-экз'!R1177</f>
        <v>0</v>
      </c>
      <c r="S1186" s="1487">
        <f>'НЗ 2-экз'!S1177</f>
        <v>0</v>
      </c>
      <c r="T1186" s="1487">
        <f>'НЗ 2-экз'!T1177</f>
        <v>0</v>
      </c>
      <c r="U1186" s="1487">
        <f>'НЗ 2-экз'!U1177</f>
        <v>0</v>
      </c>
      <c r="V1186" s="1487">
        <f>'НЗ 2-экз'!V1177</f>
        <v>0</v>
      </c>
      <c r="W1186" s="1487">
        <f>'НЗ 2-экз'!W1177</f>
        <v>0</v>
      </c>
      <c r="X1186" s="1487">
        <f>'НЗ 2-экз'!X1177</f>
        <v>0</v>
      </c>
      <c r="Y1186" s="1487">
        <f>'НЗ 2-экз'!Y1177</f>
        <v>0</v>
      </c>
      <c r="Z1186" s="1487">
        <f>'НЗ 2-экз'!Z1177</f>
        <v>5598</v>
      </c>
      <c r="AA1186" s="1487">
        <f>'НЗ 2-экз'!AA1177</f>
        <v>0</v>
      </c>
      <c r="AB1186" s="1487">
        <f>'НЗ 2-экз'!AB1177</f>
        <v>0</v>
      </c>
      <c r="AC1186" s="1487">
        <f>'НЗ 2-экз'!AC1177</f>
        <v>0</v>
      </c>
      <c r="AD1186" s="1487">
        <f>'НЗ 2-экз'!AD1177</f>
        <v>0</v>
      </c>
      <c r="AE1186" s="1488"/>
      <c r="AF1186" s="1488"/>
      <c r="AG1186" s="1488">
        <f t="shared" si="415"/>
        <v>0</v>
      </c>
      <c r="AH1186" s="1488">
        <f t="shared" si="418"/>
        <v>5598</v>
      </c>
      <c r="AI1186" s="1488">
        <f t="shared" si="416"/>
        <v>0</v>
      </c>
      <c r="AJ1186" s="1488">
        <f t="shared" si="419"/>
        <v>0</v>
      </c>
      <c r="AK1186" s="1488">
        <f t="shared" si="420"/>
        <v>5598</v>
      </c>
      <c r="AL1186" s="1488">
        <f t="shared" si="417"/>
        <v>5598</v>
      </c>
      <c r="AM1186" s="1839"/>
    </row>
    <row r="1187" spans="1:39" ht="11.25" hidden="1" customHeight="1" x14ac:dyDescent="0.2">
      <c r="A1187" s="1426">
        <v>224</v>
      </c>
      <c r="B1187" s="1053">
        <v>244</v>
      </c>
      <c r="C1187" s="12"/>
      <c r="D1187" s="58"/>
      <c r="E1187" s="1487">
        <f>'НЗ 2-экз'!E1178</f>
        <v>0</v>
      </c>
      <c r="F1187" s="1487">
        <f>'НЗ 2-экз'!F1178</f>
        <v>0</v>
      </c>
      <c r="G1187" s="1487">
        <f>'НЗ 2-экз'!G1178</f>
        <v>0</v>
      </c>
      <c r="H1187" s="1487">
        <f>'НЗ 2-экз'!H1178</f>
        <v>0</v>
      </c>
      <c r="I1187" s="1487">
        <f>'НЗ 2-экз'!I1178</f>
        <v>0</v>
      </c>
      <c r="J1187" s="1487">
        <f>'НЗ 2-экз'!J1178</f>
        <v>0</v>
      </c>
      <c r="K1187" s="1487">
        <f>'НЗ 2-экз'!K1178</f>
        <v>0</v>
      </c>
      <c r="L1187" s="1487">
        <f>'НЗ 2-экз'!L1178</f>
        <v>0</v>
      </c>
      <c r="M1187" s="1487">
        <f>'НЗ 2-экз'!M1178</f>
        <v>0</v>
      </c>
      <c r="N1187" s="1487">
        <f>'НЗ 2-экз'!N1178</f>
        <v>0</v>
      </c>
      <c r="O1187" s="1487">
        <f>'НЗ 2-экз'!O1178</f>
        <v>0</v>
      </c>
      <c r="P1187" s="1487">
        <f>'НЗ 2-экз'!P1178</f>
        <v>0</v>
      </c>
      <c r="Q1187" s="1487">
        <f>'НЗ 2-экз'!Q1178</f>
        <v>0</v>
      </c>
      <c r="R1187" s="1487">
        <f>'НЗ 2-экз'!R1178</f>
        <v>0</v>
      </c>
      <c r="S1187" s="1487">
        <f>'НЗ 2-экз'!S1178</f>
        <v>0</v>
      </c>
      <c r="T1187" s="1487">
        <f>'НЗ 2-экз'!T1178</f>
        <v>0</v>
      </c>
      <c r="U1187" s="1487">
        <f>'НЗ 2-экз'!U1178</f>
        <v>0</v>
      </c>
      <c r="V1187" s="1487">
        <f>'НЗ 2-экз'!V1178</f>
        <v>0</v>
      </c>
      <c r="W1187" s="1487">
        <f>'НЗ 2-экз'!W1178</f>
        <v>0</v>
      </c>
      <c r="X1187" s="1487">
        <f>'НЗ 2-экз'!X1178</f>
        <v>0</v>
      </c>
      <c r="Y1187" s="1487">
        <f>'НЗ 2-экз'!Y1178</f>
        <v>0</v>
      </c>
      <c r="Z1187" s="1487">
        <f>'НЗ 2-экз'!Z1178</f>
        <v>1000</v>
      </c>
      <c r="AA1187" s="1487">
        <f>'НЗ 2-экз'!AA1178</f>
        <v>0</v>
      </c>
      <c r="AB1187" s="1487">
        <f>'НЗ 2-экз'!AB1178</f>
        <v>0</v>
      </c>
      <c r="AC1187" s="1487">
        <f>'НЗ 2-экз'!AC1178</f>
        <v>0</v>
      </c>
      <c r="AD1187" s="1487">
        <f>'НЗ 2-экз'!AD1178</f>
        <v>0</v>
      </c>
      <c r="AE1187" s="1488"/>
      <c r="AF1187" s="1488"/>
      <c r="AG1187" s="1488">
        <f t="shared" si="415"/>
        <v>0</v>
      </c>
      <c r="AH1187" s="1488">
        <f t="shared" si="418"/>
        <v>1000</v>
      </c>
      <c r="AI1187" s="1488">
        <f t="shared" si="416"/>
        <v>0</v>
      </c>
      <c r="AJ1187" s="1488">
        <f t="shared" si="419"/>
        <v>0</v>
      </c>
      <c r="AK1187" s="1488">
        <f t="shared" si="420"/>
        <v>1000</v>
      </c>
      <c r="AL1187" s="1488">
        <f t="shared" si="417"/>
        <v>1000</v>
      </c>
      <c r="AM1187" s="1839"/>
    </row>
    <row r="1188" spans="1:39" ht="11.25" hidden="1" customHeight="1" x14ac:dyDescent="0.2">
      <c r="A1188" s="1428" t="s">
        <v>199</v>
      </c>
      <c r="B1188" s="1057">
        <v>244</v>
      </c>
      <c r="C1188" s="14"/>
      <c r="D1188" s="58"/>
      <c r="E1188" s="1487">
        <f>'НЗ 2-экз'!E1179</f>
        <v>0</v>
      </c>
      <c r="F1188" s="1487">
        <f>'НЗ 2-экз'!F1179</f>
        <v>0</v>
      </c>
      <c r="G1188" s="1487">
        <f>'НЗ 2-экз'!G1179</f>
        <v>0</v>
      </c>
      <c r="H1188" s="1487">
        <f>'НЗ 2-экз'!H1179</f>
        <v>0</v>
      </c>
      <c r="I1188" s="1487">
        <f>'НЗ 2-экз'!I1179</f>
        <v>0</v>
      </c>
      <c r="J1188" s="1487">
        <f>'НЗ 2-экз'!J1179</f>
        <v>0</v>
      </c>
      <c r="K1188" s="1487">
        <f>'НЗ 2-экз'!K1179</f>
        <v>0</v>
      </c>
      <c r="L1188" s="1487">
        <f>'НЗ 2-экз'!L1179</f>
        <v>0</v>
      </c>
      <c r="M1188" s="1487">
        <f>'НЗ 2-экз'!M1179</f>
        <v>0</v>
      </c>
      <c r="N1188" s="1487">
        <f>'НЗ 2-экз'!N1179</f>
        <v>0</v>
      </c>
      <c r="O1188" s="1487">
        <f>'НЗ 2-экз'!O1179</f>
        <v>0</v>
      </c>
      <c r="P1188" s="1487">
        <f>'НЗ 2-экз'!P1179</f>
        <v>0</v>
      </c>
      <c r="Q1188" s="1487">
        <f>'НЗ 2-экз'!Q1179</f>
        <v>0</v>
      </c>
      <c r="R1188" s="1487">
        <f>'НЗ 2-экз'!R1179</f>
        <v>0</v>
      </c>
      <c r="S1188" s="1487">
        <f>'НЗ 2-экз'!S1179</f>
        <v>0</v>
      </c>
      <c r="T1188" s="1487">
        <f>'НЗ 2-экз'!T1179</f>
        <v>0</v>
      </c>
      <c r="U1188" s="1487">
        <f>'НЗ 2-экз'!U1179</f>
        <v>0</v>
      </c>
      <c r="V1188" s="1487">
        <f>'НЗ 2-экз'!V1179</f>
        <v>0</v>
      </c>
      <c r="W1188" s="1487">
        <f>'НЗ 2-экз'!W1179</f>
        <v>0</v>
      </c>
      <c r="X1188" s="1487">
        <f>'НЗ 2-экз'!X1179</f>
        <v>0</v>
      </c>
      <c r="Y1188" s="1487">
        <f>'НЗ 2-экз'!Y1179</f>
        <v>0</v>
      </c>
      <c r="Z1188" s="1487">
        <f>'НЗ 2-экз'!Z1179</f>
        <v>0</v>
      </c>
      <c r="AA1188" s="1487">
        <f>'НЗ 2-экз'!AA1179</f>
        <v>0</v>
      </c>
      <c r="AB1188" s="1487">
        <f>'НЗ 2-экз'!AB1179</f>
        <v>0</v>
      </c>
      <c r="AC1188" s="1487">
        <f>'НЗ 2-экз'!AC1179</f>
        <v>0</v>
      </c>
      <c r="AD1188" s="1487">
        <f>'НЗ 2-экз'!AD1179</f>
        <v>0</v>
      </c>
      <c r="AE1188" s="1488"/>
      <c r="AF1188" s="1488"/>
      <c r="AG1188" s="1488">
        <f t="shared" si="415"/>
        <v>0</v>
      </c>
      <c r="AH1188" s="1488">
        <f t="shared" si="418"/>
        <v>0</v>
      </c>
      <c r="AI1188" s="1488">
        <f t="shared" si="416"/>
        <v>0</v>
      </c>
      <c r="AJ1188" s="1488">
        <f t="shared" si="419"/>
        <v>0</v>
      </c>
      <c r="AK1188" s="1488">
        <f t="shared" si="420"/>
        <v>0</v>
      </c>
      <c r="AL1188" s="1488">
        <f t="shared" si="417"/>
        <v>0</v>
      </c>
      <c r="AM1188" s="1839"/>
    </row>
    <row r="1189" spans="1:39" ht="11.25" hidden="1" customHeight="1" x14ac:dyDescent="0.2">
      <c r="A1189" s="1428" t="s">
        <v>200</v>
      </c>
      <c r="B1189" s="1057">
        <v>244</v>
      </c>
      <c r="C1189" s="14"/>
      <c r="D1189" s="58"/>
      <c r="E1189" s="1487">
        <f>'НЗ 2-экз'!E1180</f>
        <v>0</v>
      </c>
      <c r="F1189" s="1487">
        <f>'НЗ 2-экз'!F1180</f>
        <v>0</v>
      </c>
      <c r="G1189" s="1487">
        <f>'НЗ 2-экз'!G1180</f>
        <v>0</v>
      </c>
      <c r="H1189" s="1487">
        <f>'НЗ 2-экз'!H1180</f>
        <v>0</v>
      </c>
      <c r="I1189" s="1487">
        <f>'НЗ 2-экз'!I1180</f>
        <v>0</v>
      </c>
      <c r="J1189" s="1487">
        <f>'НЗ 2-экз'!J1180</f>
        <v>0</v>
      </c>
      <c r="K1189" s="1487">
        <f>'НЗ 2-экз'!K1180</f>
        <v>0</v>
      </c>
      <c r="L1189" s="1487">
        <f>'НЗ 2-экз'!L1180</f>
        <v>0</v>
      </c>
      <c r="M1189" s="1487">
        <f>'НЗ 2-экз'!M1180</f>
        <v>0</v>
      </c>
      <c r="N1189" s="1487">
        <f>'НЗ 2-экз'!N1180</f>
        <v>0</v>
      </c>
      <c r="O1189" s="1487">
        <f>'НЗ 2-экз'!O1180</f>
        <v>0</v>
      </c>
      <c r="P1189" s="1487">
        <f>'НЗ 2-экз'!P1180</f>
        <v>0</v>
      </c>
      <c r="Q1189" s="1487">
        <f>'НЗ 2-экз'!Q1180</f>
        <v>0</v>
      </c>
      <c r="R1189" s="1487">
        <f>'НЗ 2-экз'!R1180</f>
        <v>0</v>
      </c>
      <c r="S1189" s="1487">
        <f>'НЗ 2-экз'!S1180</f>
        <v>0</v>
      </c>
      <c r="T1189" s="1487">
        <f>'НЗ 2-экз'!T1180</f>
        <v>0</v>
      </c>
      <c r="U1189" s="1487">
        <f>'НЗ 2-экз'!U1180</f>
        <v>0</v>
      </c>
      <c r="V1189" s="1487">
        <f>'НЗ 2-экз'!V1180</f>
        <v>0</v>
      </c>
      <c r="W1189" s="1487">
        <f>'НЗ 2-экз'!W1180</f>
        <v>0</v>
      </c>
      <c r="X1189" s="1487">
        <f>'НЗ 2-экз'!X1180</f>
        <v>0</v>
      </c>
      <c r="Y1189" s="1487">
        <f>'НЗ 2-экз'!Y1180</f>
        <v>0</v>
      </c>
      <c r="Z1189" s="1487">
        <f>'НЗ 2-экз'!Z1180</f>
        <v>0</v>
      </c>
      <c r="AA1189" s="1487">
        <f>'НЗ 2-экз'!AA1180</f>
        <v>0</v>
      </c>
      <c r="AB1189" s="1487">
        <f>'НЗ 2-экз'!AB1180</f>
        <v>0</v>
      </c>
      <c r="AC1189" s="1487">
        <f>'НЗ 2-экз'!AC1180</f>
        <v>0</v>
      </c>
      <c r="AD1189" s="1487">
        <f>'НЗ 2-экз'!AD1180</f>
        <v>0</v>
      </c>
      <c r="AE1189" s="1488"/>
      <c r="AF1189" s="1488"/>
      <c r="AG1189" s="1488">
        <f t="shared" si="415"/>
        <v>0</v>
      </c>
      <c r="AH1189" s="1488">
        <f t="shared" si="418"/>
        <v>0</v>
      </c>
      <c r="AI1189" s="1488">
        <f t="shared" si="416"/>
        <v>0</v>
      </c>
      <c r="AJ1189" s="1488">
        <f t="shared" si="419"/>
        <v>0</v>
      </c>
      <c r="AK1189" s="1488">
        <f t="shared" si="420"/>
        <v>0</v>
      </c>
      <c r="AL1189" s="1488">
        <f t="shared" si="417"/>
        <v>0</v>
      </c>
      <c r="AM1189" s="1839"/>
    </row>
    <row r="1190" spans="1:39" ht="11.25" hidden="1" customHeight="1" x14ac:dyDescent="0.2">
      <c r="A1190" s="1428" t="s">
        <v>201</v>
      </c>
      <c r="B1190" s="1057">
        <v>244</v>
      </c>
      <c r="C1190" s="14"/>
      <c r="D1190" s="58"/>
      <c r="E1190" s="1487">
        <f>'НЗ 2-экз'!E1181</f>
        <v>26900</v>
      </c>
      <c r="F1190" s="1487">
        <f>'НЗ 2-экз'!F1181</f>
        <v>36700</v>
      </c>
      <c r="G1190" s="1487">
        <f>'НЗ 2-экз'!G1181</f>
        <v>0</v>
      </c>
      <c r="H1190" s="1487">
        <f>'НЗ 2-экз'!H1181</f>
        <v>0</v>
      </c>
      <c r="I1190" s="1487">
        <f>'НЗ 2-экз'!I1181</f>
        <v>0</v>
      </c>
      <c r="J1190" s="1487">
        <f>'НЗ 2-экз'!J1181</f>
        <v>0</v>
      </c>
      <c r="K1190" s="1487">
        <f>'НЗ 2-экз'!K1181</f>
        <v>0</v>
      </c>
      <c r="L1190" s="1487">
        <f>'НЗ 2-экз'!L1181</f>
        <v>0</v>
      </c>
      <c r="M1190" s="1487">
        <f>'НЗ 2-экз'!M1181</f>
        <v>0</v>
      </c>
      <c r="N1190" s="1487">
        <f>'НЗ 2-экз'!N1181</f>
        <v>0</v>
      </c>
      <c r="O1190" s="1487">
        <f>'НЗ 2-экз'!O1181</f>
        <v>0</v>
      </c>
      <c r="P1190" s="1487">
        <f>'НЗ 2-экз'!P1181</f>
        <v>0</v>
      </c>
      <c r="Q1190" s="1487">
        <f>'НЗ 2-экз'!Q1181</f>
        <v>0</v>
      </c>
      <c r="R1190" s="1487">
        <f>'НЗ 2-экз'!R1181</f>
        <v>0</v>
      </c>
      <c r="S1190" s="1487">
        <f>'НЗ 2-экз'!S1181</f>
        <v>26900</v>
      </c>
      <c r="T1190" s="1487">
        <f>'НЗ 2-экз'!T1181</f>
        <v>36700</v>
      </c>
      <c r="U1190" s="1487">
        <f>'НЗ 2-экз'!U1181</f>
        <v>0</v>
      </c>
      <c r="V1190" s="1487">
        <f>'НЗ 2-экз'!V1181</f>
        <v>0</v>
      </c>
      <c r="W1190" s="1487">
        <f>'НЗ 2-экз'!W1181</f>
        <v>0</v>
      </c>
      <c r="X1190" s="1487">
        <f>'НЗ 2-экз'!X1181</f>
        <v>63600</v>
      </c>
      <c r="Y1190" s="1487">
        <f>'НЗ 2-экз'!Y1181</f>
        <v>0</v>
      </c>
      <c r="Z1190" s="1487">
        <f>'НЗ 2-экз'!Z1181</f>
        <v>0</v>
      </c>
      <c r="AA1190" s="1487">
        <f>'НЗ 2-экз'!AA1181</f>
        <v>0</v>
      </c>
      <c r="AB1190" s="1487">
        <f>'НЗ 2-экз'!AB1181</f>
        <v>0</v>
      </c>
      <c r="AC1190" s="1487">
        <f>'НЗ 2-экз'!AC1181</f>
        <v>0</v>
      </c>
      <c r="AD1190" s="1487">
        <f>'НЗ 2-экз'!AD1181</f>
        <v>0</v>
      </c>
      <c r="AE1190" s="1488"/>
      <c r="AF1190" s="1488"/>
      <c r="AG1190" s="1488">
        <f t="shared" si="415"/>
        <v>0</v>
      </c>
      <c r="AH1190" s="1488">
        <f t="shared" si="418"/>
        <v>0</v>
      </c>
      <c r="AI1190" s="1488">
        <f t="shared" si="416"/>
        <v>0</v>
      </c>
      <c r="AJ1190" s="1488">
        <f t="shared" si="419"/>
        <v>0</v>
      </c>
      <c r="AK1190" s="1488">
        <f t="shared" si="420"/>
        <v>0</v>
      </c>
      <c r="AL1190" s="1488">
        <f t="shared" si="417"/>
        <v>63600</v>
      </c>
      <c r="AM1190" s="1839"/>
    </row>
    <row r="1191" spans="1:39" ht="11.25" hidden="1" customHeight="1" x14ac:dyDescent="0.2">
      <c r="A1191" s="1428" t="s">
        <v>202</v>
      </c>
      <c r="B1191" s="1057">
        <v>244</v>
      </c>
      <c r="C1191" s="14"/>
      <c r="D1191" s="58"/>
      <c r="E1191" s="1487">
        <f>'НЗ 2-экз'!E1182</f>
        <v>0</v>
      </c>
      <c r="F1191" s="1487">
        <f>'НЗ 2-экз'!F1182</f>
        <v>0</v>
      </c>
      <c r="G1191" s="1487">
        <f>'НЗ 2-экз'!G1182</f>
        <v>0</v>
      </c>
      <c r="H1191" s="1487">
        <f>'НЗ 2-экз'!H1182</f>
        <v>0</v>
      </c>
      <c r="I1191" s="1487">
        <f>'НЗ 2-экз'!I1182</f>
        <v>0</v>
      </c>
      <c r="J1191" s="1487">
        <f>'НЗ 2-экз'!J1182</f>
        <v>0</v>
      </c>
      <c r="K1191" s="1487">
        <f>'НЗ 2-экз'!K1182</f>
        <v>0</v>
      </c>
      <c r="L1191" s="1487">
        <f>'НЗ 2-экз'!L1182</f>
        <v>0</v>
      </c>
      <c r="M1191" s="1487">
        <f>'НЗ 2-экз'!M1182</f>
        <v>0</v>
      </c>
      <c r="N1191" s="1487">
        <f>'НЗ 2-экз'!N1182</f>
        <v>0</v>
      </c>
      <c r="O1191" s="1487">
        <f>'НЗ 2-экз'!O1182</f>
        <v>0</v>
      </c>
      <c r="P1191" s="1487">
        <f>'НЗ 2-экз'!P1182</f>
        <v>0</v>
      </c>
      <c r="Q1191" s="1487">
        <f>'НЗ 2-экз'!Q1182</f>
        <v>0</v>
      </c>
      <c r="R1191" s="1487">
        <f>'НЗ 2-экз'!R1182</f>
        <v>0</v>
      </c>
      <c r="S1191" s="1487">
        <f>'НЗ 2-экз'!S1182</f>
        <v>0</v>
      </c>
      <c r="T1191" s="1487">
        <f>'НЗ 2-экз'!T1182</f>
        <v>0</v>
      </c>
      <c r="U1191" s="1487">
        <f>'НЗ 2-экз'!U1182</f>
        <v>0</v>
      </c>
      <c r="V1191" s="1487">
        <f>'НЗ 2-экз'!V1182</f>
        <v>0</v>
      </c>
      <c r="W1191" s="1487">
        <f>'НЗ 2-экз'!W1182</f>
        <v>0</v>
      </c>
      <c r="X1191" s="1487">
        <f>'НЗ 2-экз'!X1182</f>
        <v>0</v>
      </c>
      <c r="Y1191" s="1487">
        <f>'НЗ 2-экз'!Y1182</f>
        <v>0</v>
      </c>
      <c r="Z1191" s="1487">
        <f>'НЗ 2-экз'!Z1182</f>
        <v>0</v>
      </c>
      <c r="AA1191" s="1487">
        <f>'НЗ 2-экз'!AA1182</f>
        <v>0</v>
      </c>
      <c r="AB1191" s="1487">
        <f>'НЗ 2-экз'!AB1182</f>
        <v>0</v>
      </c>
      <c r="AC1191" s="1487">
        <f>'НЗ 2-экз'!AC1182</f>
        <v>0</v>
      </c>
      <c r="AD1191" s="1487">
        <f>'НЗ 2-экз'!AD1182</f>
        <v>0</v>
      </c>
      <c r="AE1191" s="1488"/>
      <c r="AF1191" s="1488"/>
      <c r="AG1191" s="1488">
        <f t="shared" si="415"/>
        <v>0</v>
      </c>
      <c r="AH1191" s="1488">
        <f t="shared" si="418"/>
        <v>0</v>
      </c>
      <c r="AI1191" s="1488">
        <f t="shared" si="416"/>
        <v>0</v>
      </c>
      <c r="AJ1191" s="1488">
        <f t="shared" si="419"/>
        <v>0</v>
      </c>
      <c r="AK1191" s="1488">
        <f t="shared" si="420"/>
        <v>0</v>
      </c>
      <c r="AL1191" s="1488">
        <f t="shared" si="417"/>
        <v>0</v>
      </c>
      <c r="AM1191" s="1839"/>
    </row>
    <row r="1192" spans="1:39" ht="11.25" hidden="1" customHeight="1" x14ac:dyDescent="0.2">
      <c r="A1192" s="1429" t="s">
        <v>246</v>
      </c>
      <c r="B1192" s="1057">
        <v>244</v>
      </c>
      <c r="C1192" s="15"/>
      <c r="D1192" s="58"/>
      <c r="E1192" s="1487">
        <f>'НЗ 2-экз'!E1183</f>
        <v>35928.020000000004</v>
      </c>
      <c r="F1192" s="1487">
        <f>'НЗ 2-экз'!F1183</f>
        <v>77097.320000000007</v>
      </c>
      <c r="G1192" s="1487">
        <f>'НЗ 2-экз'!G1183</f>
        <v>0</v>
      </c>
      <c r="H1192" s="1487">
        <f>'НЗ 2-экз'!H1183</f>
        <v>0</v>
      </c>
      <c r="I1192" s="1487">
        <f>'НЗ 2-экз'!I1183</f>
        <v>0</v>
      </c>
      <c r="J1192" s="1487">
        <f>'НЗ 2-экз'!J1183</f>
        <v>0</v>
      </c>
      <c r="K1192" s="1487">
        <f>'НЗ 2-экз'!K1183</f>
        <v>0</v>
      </c>
      <c r="L1192" s="1487">
        <f>'НЗ 2-экз'!L1183</f>
        <v>0</v>
      </c>
      <c r="M1192" s="1487">
        <f>'НЗ 2-экз'!M1183</f>
        <v>0</v>
      </c>
      <c r="N1192" s="1487">
        <f>'НЗ 2-экз'!N1183</f>
        <v>0</v>
      </c>
      <c r="O1192" s="1487">
        <f>'НЗ 2-экз'!O1183</f>
        <v>0</v>
      </c>
      <c r="P1192" s="1487">
        <f>'НЗ 2-экз'!P1183</f>
        <v>0</v>
      </c>
      <c r="Q1192" s="1487">
        <f>'НЗ 2-экз'!Q1183</f>
        <v>0</v>
      </c>
      <c r="R1192" s="1487">
        <f>'НЗ 2-экз'!R1183</f>
        <v>0</v>
      </c>
      <c r="S1192" s="1487">
        <f>'НЗ 2-экз'!S1183</f>
        <v>35928.020000000004</v>
      </c>
      <c r="T1192" s="1487">
        <f>'НЗ 2-экз'!T1183</f>
        <v>77097.320000000007</v>
      </c>
      <c r="U1192" s="1487">
        <f>'НЗ 2-экз'!U1183</f>
        <v>0</v>
      </c>
      <c r="V1192" s="1487">
        <f>'НЗ 2-экз'!V1183</f>
        <v>0</v>
      </c>
      <c r="W1192" s="1487">
        <f>'НЗ 2-экз'!W1183</f>
        <v>0</v>
      </c>
      <c r="X1192" s="1487">
        <f>'НЗ 2-экз'!X1183</f>
        <v>113025.34000000001</v>
      </c>
      <c r="Y1192" s="1487">
        <f>'НЗ 2-экз'!Y1183</f>
        <v>0</v>
      </c>
      <c r="Z1192" s="1487">
        <f>'НЗ 2-экз'!Z1183</f>
        <v>0</v>
      </c>
      <c r="AA1192" s="1487">
        <f>'НЗ 2-экз'!AA1183</f>
        <v>0</v>
      </c>
      <c r="AB1192" s="1487">
        <f>'НЗ 2-экз'!AB1183</f>
        <v>0</v>
      </c>
      <c r="AC1192" s="1487">
        <f>'НЗ 2-экз'!AC1183</f>
        <v>0</v>
      </c>
      <c r="AD1192" s="1487">
        <f>'НЗ 2-экз'!AD1183</f>
        <v>0</v>
      </c>
      <c r="AE1192" s="1488"/>
      <c r="AF1192" s="1488"/>
      <c r="AG1192" s="1488">
        <f t="shared" si="415"/>
        <v>0</v>
      </c>
      <c r="AH1192" s="1488">
        <f t="shared" si="418"/>
        <v>0</v>
      </c>
      <c r="AI1192" s="1488">
        <f t="shared" si="416"/>
        <v>0</v>
      </c>
      <c r="AJ1192" s="1488">
        <f t="shared" si="419"/>
        <v>0</v>
      </c>
      <c r="AK1192" s="1488">
        <f t="shared" si="420"/>
        <v>0</v>
      </c>
      <c r="AL1192" s="1488">
        <f t="shared" si="417"/>
        <v>113025.34000000001</v>
      </c>
      <c r="AM1192" s="1839"/>
    </row>
    <row r="1193" spans="1:39" ht="11.25" hidden="1" customHeight="1" x14ac:dyDescent="0.2">
      <c r="A1193" s="1429" t="s">
        <v>248</v>
      </c>
      <c r="B1193" s="1057">
        <v>244</v>
      </c>
      <c r="C1193" s="15"/>
      <c r="D1193" s="58"/>
      <c r="E1193" s="1487">
        <f>'НЗ 2-экз'!E1184</f>
        <v>0</v>
      </c>
      <c r="F1193" s="1487">
        <f>'НЗ 2-экз'!F1184</f>
        <v>0</v>
      </c>
      <c r="G1193" s="1487">
        <f>'НЗ 2-экз'!G1184</f>
        <v>0</v>
      </c>
      <c r="H1193" s="1487">
        <f>'НЗ 2-экз'!H1184</f>
        <v>0</v>
      </c>
      <c r="I1193" s="1487">
        <f>'НЗ 2-экз'!I1184</f>
        <v>0</v>
      </c>
      <c r="J1193" s="1487">
        <f>'НЗ 2-экз'!J1184</f>
        <v>0</v>
      </c>
      <c r="K1193" s="1487">
        <f>'НЗ 2-экз'!K1184</f>
        <v>0</v>
      </c>
      <c r="L1193" s="1487">
        <f>'НЗ 2-экз'!L1184</f>
        <v>0</v>
      </c>
      <c r="M1193" s="1487">
        <f>'НЗ 2-экз'!M1184</f>
        <v>0</v>
      </c>
      <c r="N1193" s="1487">
        <f>'НЗ 2-экз'!N1184</f>
        <v>0</v>
      </c>
      <c r="O1193" s="1487">
        <f>'НЗ 2-экз'!O1184</f>
        <v>0</v>
      </c>
      <c r="P1193" s="1487">
        <f>'НЗ 2-экз'!P1184</f>
        <v>0</v>
      </c>
      <c r="Q1193" s="1487">
        <f>'НЗ 2-экз'!Q1184</f>
        <v>0</v>
      </c>
      <c r="R1193" s="1487">
        <f>'НЗ 2-экз'!R1184</f>
        <v>0</v>
      </c>
      <c r="S1193" s="1487">
        <f>'НЗ 2-экз'!S1184</f>
        <v>0</v>
      </c>
      <c r="T1193" s="1487">
        <f>'НЗ 2-экз'!T1184</f>
        <v>0</v>
      </c>
      <c r="U1193" s="1487">
        <f>'НЗ 2-экз'!U1184</f>
        <v>0</v>
      </c>
      <c r="V1193" s="1487">
        <f>'НЗ 2-экз'!V1184</f>
        <v>0</v>
      </c>
      <c r="W1193" s="1487">
        <f>'НЗ 2-экз'!W1184</f>
        <v>0</v>
      </c>
      <c r="X1193" s="1487">
        <f>'НЗ 2-экз'!X1184</f>
        <v>0</v>
      </c>
      <c r="Y1193" s="1487">
        <f>'НЗ 2-экз'!Y1184</f>
        <v>0</v>
      </c>
      <c r="Z1193" s="1487">
        <f>'НЗ 2-экз'!Z1184</f>
        <v>0</v>
      </c>
      <c r="AA1193" s="1487">
        <f>'НЗ 2-экз'!AA1184</f>
        <v>0</v>
      </c>
      <c r="AB1193" s="1487">
        <f>'НЗ 2-экз'!AB1184</f>
        <v>0</v>
      </c>
      <c r="AC1193" s="1487">
        <f>'НЗ 2-экз'!AC1184</f>
        <v>0</v>
      </c>
      <c r="AD1193" s="1487">
        <f>'НЗ 2-экз'!AD1184</f>
        <v>0</v>
      </c>
      <c r="AE1193" s="1488"/>
      <c r="AF1193" s="1488"/>
      <c r="AG1193" s="1488">
        <f t="shared" si="415"/>
        <v>0</v>
      </c>
      <c r="AH1193" s="1488">
        <f t="shared" si="418"/>
        <v>0</v>
      </c>
      <c r="AI1193" s="1488">
        <f t="shared" si="416"/>
        <v>0</v>
      </c>
      <c r="AJ1193" s="1488">
        <f t="shared" si="419"/>
        <v>0</v>
      </c>
      <c r="AK1193" s="1488">
        <f t="shared" si="420"/>
        <v>0</v>
      </c>
      <c r="AL1193" s="1488">
        <f t="shared" si="417"/>
        <v>0</v>
      </c>
      <c r="AM1193" s="1839"/>
    </row>
    <row r="1194" spans="1:39" ht="11.25" hidden="1" customHeight="1" x14ac:dyDescent="0.2">
      <c r="A1194" s="1425">
        <v>227</v>
      </c>
      <c r="B1194" s="1051">
        <v>244</v>
      </c>
      <c r="C1194" s="11"/>
      <c r="D1194" s="58"/>
      <c r="E1194" s="1487">
        <f>'НЗ 2-экз'!E1185</f>
        <v>0</v>
      </c>
      <c r="F1194" s="1487">
        <f>'НЗ 2-экз'!F1185</f>
        <v>0</v>
      </c>
      <c r="G1194" s="1487">
        <f>'НЗ 2-экз'!G1185</f>
        <v>0</v>
      </c>
      <c r="H1194" s="1487">
        <f>'НЗ 2-экз'!H1185</f>
        <v>0</v>
      </c>
      <c r="I1194" s="1487">
        <f>'НЗ 2-экз'!I1185</f>
        <v>0</v>
      </c>
      <c r="J1194" s="1487">
        <f>'НЗ 2-экз'!J1185</f>
        <v>0</v>
      </c>
      <c r="K1194" s="1487">
        <f>'НЗ 2-экз'!K1185</f>
        <v>0</v>
      </c>
      <c r="L1194" s="1487">
        <f>'НЗ 2-экз'!L1185</f>
        <v>0</v>
      </c>
      <c r="M1194" s="1487">
        <f>'НЗ 2-экз'!M1185</f>
        <v>0</v>
      </c>
      <c r="N1194" s="1487">
        <f>'НЗ 2-экз'!N1185</f>
        <v>0</v>
      </c>
      <c r="O1194" s="1487">
        <f>'НЗ 2-экз'!O1185</f>
        <v>0</v>
      </c>
      <c r="P1194" s="1487">
        <f>'НЗ 2-экз'!P1185</f>
        <v>0</v>
      </c>
      <c r="Q1194" s="1487">
        <f>'НЗ 2-экз'!Q1185</f>
        <v>0</v>
      </c>
      <c r="R1194" s="1487">
        <f>'НЗ 2-экз'!R1185</f>
        <v>0</v>
      </c>
      <c r="S1194" s="1487">
        <f>'НЗ 2-экз'!S1185</f>
        <v>0</v>
      </c>
      <c r="T1194" s="1487">
        <f>'НЗ 2-экз'!T1185</f>
        <v>0</v>
      </c>
      <c r="U1194" s="1487">
        <f>'НЗ 2-экз'!U1185</f>
        <v>0</v>
      </c>
      <c r="V1194" s="1487">
        <f>'НЗ 2-экз'!V1185</f>
        <v>0</v>
      </c>
      <c r="W1194" s="1487">
        <f>'НЗ 2-экз'!W1185</f>
        <v>0</v>
      </c>
      <c r="X1194" s="1487">
        <f>'НЗ 2-экз'!X1185</f>
        <v>0</v>
      </c>
      <c r="Y1194" s="1487">
        <f>'НЗ 2-экз'!Y1185</f>
        <v>0</v>
      </c>
      <c r="Z1194" s="1487">
        <f>'НЗ 2-экз'!Z1185</f>
        <v>0</v>
      </c>
      <c r="AA1194" s="1487">
        <f>'НЗ 2-экз'!AA1185</f>
        <v>0</v>
      </c>
      <c r="AB1194" s="1487">
        <f>'НЗ 2-экз'!AB1185</f>
        <v>0</v>
      </c>
      <c r="AC1194" s="1487">
        <f>'НЗ 2-экз'!AC1185</f>
        <v>0</v>
      </c>
      <c r="AD1194" s="1487">
        <f>'НЗ 2-экз'!AD1185</f>
        <v>0</v>
      </c>
      <c r="AE1194" s="1488"/>
      <c r="AF1194" s="1488"/>
      <c r="AG1194" s="1488">
        <f t="shared" si="415"/>
        <v>0</v>
      </c>
      <c r="AH1194" s="1488">
        <f t="shared" si="418"/>
        <v>0</v>
      </c>
      <c r="AI1194" s="1488">
        <f t="shared" si="416"/>
        <v>0</v>
      </c>
      <c r="AJ1194" s="1488">
        <f t="shared" si="419"/>
        <v>0</v>
      </c>
      <c r="AK1194" s="1488">
        <f t="shared" si="420"/>
        <v>0</v>
      </c>
      <c r="AL1194" s="1488">
        <f t="shared" si="417"/>
        <v>0</v>
      </c>
      <c r="AM1194" s="1839"/>
    </row>
    <row r="1195" spans="1:39" ht="11.25" hidden="1" customHeight="1" x14ac:dyDescent="0.2">
      <c r="A1195" s="1429">
        <v>262</v>
      </c>
      <c r="B1195" s="1049">
        <v>112</v>
      </c>
      <c r="C1195" s="15"/>
      <c r="D1195" s="58"/>
      <c r="E1195" s="1487">
        <f>'НЗ 2-экз'!E1186</f>
        <v>0</v>
      </c>
      <c r="F1195" s="1487">
        <f>'НЗ 2-экз'!F1186</f>
        <v>0</v>
      </c>
      <c r="G1195" s="1487">
        <f>'НЗ 2-экз'!G1186</f>
        <v>0</v>
      </c>
      <c r="H1195" s="1487">
        <f>'НЗ 2-экз'!H1186</f>
        <v>0</v>
      </c>
      <c r="I1195" s="1487">
        <f>'НЗ 2-экз'!I1186</f>
        <v>0</v>
      </c>
      <c r="J1195" s="1487">
        <f>'НЗ 2-экз'!J1186</f>
        <v>0</v>
      </c>
      <c r="K1195" s="1487">
        <f>'НЗ 2-экз'!K1186</f>
        <v>0</v>
      </c>
      <c r="L1195" s="1487">
        <f>'НЗ 2-экз'!L1186</f>
        <v>0</v>
      </c>
      <c r="M1195" s="1487">
        <f>'НЗ 2-экз'!M1186</f>
        <v>0</v>
      </c>
      <c r="N1195" s="1487">
        <f>'НЗ 2-экз'!N1186</f>
        <v>0</v>
      </c>
      <c r="O1195" s="1487">
        <f>'НЗ 2-экз'!O1186</f>
        <v>0</v>
      </c>
      <c r="P1195" s="1487">
        <f>'НЗ 2-экз'!P1186</f>
        <v>0</v>
      </c>
      <c r="Q1195" s="1487">
        <f>'НЗ 2-экз'!Q1186</f>
        <v>0</v>
      </c>
      <c r="R1195" s="1487">
        <f>'НЗ 2-экз'!R1186</f>
        <v>0</v>
      </c>
      <c r="S1195" s="1487">
        <f>'НЗ 2-экз'!S1186</f>
        <v>0</v>
      </c>
      <c r="T1195" s="1487">
        <f>'НЗ 2-экз'!T1186</f>
        <v>0</v>
      </c>
      <c r="U1195" s="1487">
        <f>'НЗ 2-экз'!U1186</f>
        <v>0</v>
      </c>
      <c r="V1195" s="1487">
        <f>'НЗ 2-экз'!V1186</f>
        <v>0</v>
      </c>
      <c r="W1195" s="1487">
        <f>'НЗ 2-экз'!W1186</f>
        <v>0</v>
      </c>
      <c r="X1195" s="1487">
        <f>'НЗ 2-экз'!X1186</f>
        <v>0</v>
      </c>
      <c r="Y1195" s="1487">
        <f>'НЗ 2-экз'!Y1186</f>
        <v>0</v>
      </c>
      <c r="Z1195" s="1487">
        <f>'НЗ 2-экз'!Z1186</f>
        <v>0</v>
      </c>
      <c r="AA1195" s="1487">
        <f>'НЗ 2-экз'!AA1186</f>
        <v>0</v>
      </c>
      <c r="AB1195" s="1487">
        <f>'НЗ 2-экз'!AB1186</f>
        <v>0</v>
      </c>
      <c r="AC1195" s="1487">
        <f>'НЗ 2-экз'!AC1186</f>
        <v>0</v>
      </c>
      <c r="AD1195" s="1487">
        <f>'НЗ 2-экз'!AD1186</f>
        <v>0</v>
      </c>
      <c r="AE1195" s="1488"/>
      <c r="AF1195" s="1488"/>
      <c r="AG1195" s="1488">
        <f t="shared" si="415"/>
        <v>0</v>
      </c>
      <c r="AH1195" s="1488">
        <f t="shared" si="418"/>
        <v>0</v>
      </c>
      <c r="AI1195" s="1488">
        <f t="shared" si="416"/>
        <v>0</v>
      </c>
      <c r="AJ1195" s="1488">
        <f t="shared" si="419"/>
        <v>0</v>
      </c>
      <c r="AK1195" s="1488">
        <f t="shared" si="420"/>
        <v>0</v>
      </c>
      <c r="AL1195" s="1488">
        <f t="shared" si="417"/>
        <v>0</v>
      </c>
      <c r="AM1195" s="1839"/>
    </row>
    <row r="1196" spans="1:39" ht="11.25" hidden="1" customHeight="1" x14ac:dyDescent="0.2">
      <c r="A1196" s="1429">
        <v>262</v>
      </c>
      <c r="B1196" s="1049">
        <v>119</v>
      </c>
      <c r="C1196" s="15"/>
      <c r="D1196" s="58"/>
      <c r="E1196" s="1487">
        <f>'НЗ 2-экз'!E1187</f>
        <v>0</v>
      </c>
      <c r="F1196" s="1487">
        <f>'НЗ 2-экз'!F1187</f>
        <v>0</v>
      </c>
      <c r="G1196" s="1487">
        <f>'НЗ 2-экз'!G1187</f>
        <v>0</v>
      </c>
      <c r="H1196" s="1487">
        <f>'НЗ 2-экз'!H1187</f>
        <v>0</v>
      </c>
      <c r="I1196" s="1487">
        <f>'НЗ 2-экз'!I1187</f>
        <v>0</v>
      </c>
      <c r="J1196" s="1487">
        <f>'НЗ 2-экз'!J1187</f>
        <v>0</v>
      </c>
      <c r="K1196" s="1487">
        <f>'НЗ 2-экз'!K1187</f>
        <v>0</v>
      </c>
      <c r="L1196" s="1487">
        <f>'НЗ 2-экз'!L1187</f>
        <v>0</v>
      </c>
      <c r="M1196" s="1487">
        <f>'НЗ 2-экз'!M1187</f>
        <v>0</v>
      </c>
      <c r="N1196" s="1487">
        <f>'НЗ 2-экз'!N1187</f>
        <v>0</v>
      </c>
      <c r="O1196" s="1487">
        <f>'НЗ 2-экз'!O1187</f>
        <v>0</v>
      </c>
      <c r="P1196" s="1487">
        <f>'НЗ 2-экз'!P1187</f>
        <v>0</v>
      </c>
      <c r="Q1196" s="1487">
        <f>'НЗ 2-экз'!Q1187</f>
        <v>0</v>
      </c>
      <c r="R1196" s="1487">
        <f>'НЗ 2-экз'!R1187</f>
        <v>0</v>
      </c>
      <c r="S1196" s="1487">
        <f>'НЗ 2-экз'!S1187</f>
        <v>0</v>
      </c>
      <c r="T1196" s="1487">
        <f>'НЗ 2-экз'!T1187</f>
        <v>0</v>
      </c>
      <c r="U1196" s="1487">
        <f>'НЗ 2-экз'!U1187</f>
        <v>0</v>
      </c>
      <c r="V1196" s="1487">
        <f>'НЗ 2-экз'!V1187</f>
        <v>0</v>
      </c>
      <c r="W1196" s="1487">
        <f>'НЗ 2-экз'!W1187</f>
        <v>0</v>
      </c>
      <c r="X1196" s="1487">
        <f>'НЗ 2-экз'!X1187</f>
        <v>0</v>
      </c>
      <c r="Y1196" s="1487">
        <f>'НЗ 2-экз'!Y1187</f>
        <v>0</v>
      </c>
      <c r="Z1196" s="1487">
        <f>'НЗ 2-экз'!Z1187</f>
        <v>0</v>
      </c>
      <c r="AA1196" s="1487">
        <f>'НЗ 2-экз'!AA1187</f>
        <v>0</v>
      </c>
      <c r="AB1196" s="1487">
        <f>'НЗ 2-экз'!AB1187</f>
        <v>0</v>
      </c>
      <c r="AC1196" s="1487">
        <f>'НЗ 2-экз'!AC1187</f>
        <v>0</v>
      </c>
      <c r="AD1196" s="1487">
        <f>'НЗ 2-экз'!AD1187</f>
        <v>0</v>
      </c>
      <c r="AE1196" s="1488"/>
      <c r="AF1196" s="1488"/>
      <c r="AG1196" s="1488">
        <f t="shared" si="415"/>
        <v>0</v>
      </c>
      <c r="AH1196" s="1488">
        <f t="shared" si="418"/>
        <v>0</v>
      </c>
      <c r="AI1196" s="1488">
        <f t="shared" si="416"/>
        <v>0</v>
      </c>
      <c r="AJ1196" s="1488">
        <f t="shared" si="419"/>
        <v>0</v>
      </c>
      <c r="AK1196" s="1488">
        <f t="shared" si="420"/>
        <v>0</v>
      </c>
      <c r="AL1196" s="1488">
        <f t="shared" si="417"/>
        <v>0</v>
      </c>
      <c r="AM1196" s="1839"/>
    </row>
    <row r="1197" spans="1:39" ht="11.25" hidden="1" customHeight="1" x14ac:dyDescent="0.2">
      <c r="A1197" s="1425">
        <v>266</v>
      </c>
      <c r="B1197" s="1051">
        <v>111</v>
      </c>
      <c r="C1197" s="11"/>
      <c r="D1197" s="58"/>
      <c r="E1197" s="1487">
        <f>'НЗ 2-экз'!E1188</f>
        <v>0</v>
      </c>
      <c r="F1197" s="1487">
        <f>'НЗ 2-экз'!F1188</f>
        <v>0</v>
      </c>
      <c r="G1197" s="1487">
        <f>'НЗ 2-экз'!G1188</f>
        <v>0</v>
      </c>
      <c r="H1197" s="1487">
        <f>'НЗ 2-экз'!H1188</f>
        <v>0</v>
      </c>
      <c r="I1197" s="1487">
        <f>'НЗ 2-экз'!I1188</f>
        <v>0</v>
      </c>
      <c r="J1197" s="1487">
        <f>'НЗ 2-экз'!J1188</f>
        <v>0</v>
      </c>
      <c r="K1197" s="1487">
        <f>'НЗ 2-экз'!K1188</f>
        <v>0</v>
      </c>
      <c r="L1197" s="1487">
        <f>'НЗ 2-экз'!L1188</f>
        <v>0</v>
      </c>
      <c r="M1197" s="1487">
        <f>'НЗ 2-экз'!M1188</f>
        <v>0</v>
      </c>
      <c r="N1197" s="1487">
        <f>'НЗ 2-экз'!N1188</f>
        <v>0</v>
      </c>
      <c r="O1197" s="1487">
        <f>'НЗ 2-экз'!O1188</f>
        <v>0</v>
      </c>
      <c r="P1197" s="1487">
        <f>'НЗ 2-экз'!P1188</f>
        <v>0</v>
      </c>
      <c r="Q1197" s="1487">
        <f>'НЗ 2-экз'!Q1188</f>
        <v>0</v>
      </c>
      <c r="R1197" s="1487">
        <f>'НЗ 2-экз'!R1188</f>
        <v>0</v>
      </c>
      <c r="S1197" s="1487">
        <f>'НЗ 2-экз'!S1188</f>
        <v>0</v>
      </c>
      <c r="T1197" s="1487">
        <f>'НЗ 2-экз'!T1188</f>
        <v>0</v>
      </c>
      <c r="U1197" s="1487">
        <f>'НЗ 2-экз'!U1188</f>
        <v>0</v>
      </c>
      <c r="V1197" s="1487">
        <f>'НЗ 2-экз'!V1188</f>
        <v>0</v>
      </c>
      <c r="W1197" s="1487">
        <f>'НЗ 2-экз'!W1188</f>
        <v>0</v>
      </c>
      <c r="X1197" s="1487">
        <f>'НЗ 2-экз'!X1188</f>
        <v>0</v>
      </c>
      <c r="Y1197" s="1487">
        <f>'НЗ 2-экз'!Y1188</f>
        <v>0</v>
      </c>
      <c r="Z1197" s="1487">
        <f>'НЗ 2-экз'!Z1188</f>
        <v>0</v>
      </c>
      <c r="AA1197" s="1487">
        <f>'НЗ 2-экз'!AA1188</f>
        <v>0</v>
      </c>
      <c r="AB1197" s="1487">
        <f>'НЗ 2-экз'!AB1188</f>
        <v>0</v>
      </c>
      <c r="AC1197" s="1487">
        <f>'НЗ 2-экз'!AC1188</f>
        <v>0</v>
      </c>
      <c r="AD1197" s="1487">
        <f>'НЗ 2-экз'!AD1188</f>
        <v>0</v>
      </c>
      <c r="AE1197" s="1488"/>
      <c r="AF1197" s="1488"/>
      <c r="AG1197" s="1488">
        <f t="shared" si="415"/>
        <v>0</v>
      </c>
      <c r="AH1197" s="1488">
        <f t="shared" si="418"/>
        <v>0</v>
      </c>
      <c r="AI1197" s="1488">
        <f t="shared" si="416"/>
        <v>0</v>
      </c>
      <c r="AJ1197" s="1488">
        <f t="shared" si="419"/>
        <v>0</v>
      </c>
      <c r="AK1197" s="1488">
        <f t="shared" si="420"/>
        <v>0</v>
      </c>
      <c r="AL1197" s="1488">
        <f t="shared" si="417"/>
        <v>0</v>
      </c>
      <c r="AM1197" s="1839"/>
    </row>
    <row r="1198" spans="1:39" ht="11.25" hidden="1" customHeight="1" x14ac:dyDescent="0.2">
      <c r="A1198" s="1425">
        <v>266</v>
      </c>
      <c r="B1198" s="1051">
        <v>112</v>
      </c>
      <c r="C1198" s="11"/>
      <c r="D1198" s="58"/>
      <c r="E1198" s="1487">
        <f>'НЗ 2-экз'!E1189</f>
        <v>0</v>
      </c>
      <c r="F1198" s="1487">
        <f>'НЗ 2-экз'!F1189</f>
        <v>0</v>
      </c>
      <c r="G1198" s="1487">
        <f>'НЗ 2-экз'!G1189</f>
        <v>0</v>
      </c>
      <c r="H1198" s="1487">
        <f>'НЗ 2-экз'!H1189</f>
        <v>0</v>
      </c>
      <c r="I1198" s="1487">
        <f>'НЗ 2-экз'!I1189</f>
        <v>0</v>
      </c>
      <c r="J1198" s="1487">
        <f>'НЗ 2-экз'!J1189</f>
        <v>0</v>
      </c>
      <c r="K1198" s="1487">
        <f>'НЗ 2-экз'!K1189</f>
        <v>0</v>
      </c>
      <c r="L1198" s="1487">
        <f>'НЗ 2-экз'!L1189</f>
        <v>0</v>
      </c>
      <c r="M1198" s="1487">
        <f>'НЗ 2-экз'!M1189</f>
        <v>0</v>
      </c>
      <c r="N1198" s="1487">
        <f>'НЗ 2-экз'!N1189</f>
        <v>0</v>
      </c>
      <c r="O1198" s="1487">
        <f>'НЗ 2-экз'!O1189</f>
        <v>0</v>
      </c>
      <c r="P1198" s="1487">
        <f>'НЗ 2-экз'!P1189</f>
        <v>0</v>
      </c>
      <c r="Q1198" s="1487">
        <f>'НЗ 2-экз'!Q1189</f>
        <v>0</v>
      </c>
      <c r="R1198" s="1487">
        <f>'НЗ 2-экз'!R1189</f>
        <v>0</v>
      </c>
      <c r="S1198" s="1487">
        <f>'НЗ 2-экз'!S1189</f>
        <v>0</v>
      </c>
      <c r="T1198" s="1487">
        <f>'НЗ 2-экз'!T1189</f>
        <v>0</v>
      </c>
      <c r="U1198" s="1487">
        <f>'НЗ 2-экз'!U1189</f>
        <v>0</v>
      </c>
      <c r="V1198" s="1487">
        <f>'НЗ 2-экз'!V1189</f>
        <v>0</v>
      </c>
      <c r="W1198" s="1487">
        <f>'НЗ 2-экз'!W1189</f>
        <v>0</v>
      </c>
      <c r="X1198" s="1487">
        <f>'НЗ 2-экз'!X1189</f>
        <v>0</v>
      </c>
      <c r="Y1198" s="1487">
        <f>'НЗ 2-экз'!Y1189</f>
        <v>0</v>
      </c>
      <c r="Z1198" s="1487">
        <f>'НЗ 2-экз'!Z1189</f>
        <v>0</v>
      </c>
      <c r="AA1198" s="1487">
        <f>'НЗ 2-экз'!AA1189</f>
        <v>0</v>
      </c>
      <c r="AB1198" s="1487">
        <f>'НЗ 2-экз'!AB1189</f>
        <v>0</v>
      </c>
      <c r="AC1198" s="1487">
        <f>'НЗ 2-экз'!AC1189</f>
        <v>0</v>
      </c>
      <c r="AD1198" s="1487">
        <f>'НЗ 2-экз'!AD1189</f>
        <v>0</v>
      </c>
      <c r="AE1198" s="1488"/>
      <c r="AF1198" s="1488"/>
      <c r="AG1198" s="1488">
        <f t="shared" si="415"/>
        <v>0</v>
      </c>
      <c r="AH1198" s="1488">
        <f t="shared" si="418"/>
        <v>0</v>
      </c>
      <c r="AI1198" s="1488">
        <f t="shared" si="416"/>
        <v>0</v>
      </c>
      <c r="AJ1198" s="1488">
        <f t="shared" si="419"/>
        <v>0</v>
      </c>
      <c r="AK1198" s="1488">
        <f t="shared" si="420"/>
        <v>0</v>
      </c>
      <c r="AL1198" s="1488">
        <f t="shared" si="417"/>
        <v>0</v>
      </c>
      <c r="AM1198" s="1839"/>
    </row>
    <row r="1199" spans="1:39" ht="11.25" hidden="1" customHeight="1" x14ac:dyDescent="0.2">
      <c r="A1199" s="1425">
        <v>266</v>
      </c>
      <c r="B1199" s="1051">
        <v>119</v>
      </c>
      <c r="C1199" s="11"/>
      <c r="D1199" s="58"/>
      <c r="E1199" s="1487">
        <f>'НЗ 2-экз'!E1190</f>
        <v>0</v>
      </c>
      <c r="F1199" s="1487">
        <f>'НЗ 2-экз'!F1190</f>
        <v>0</v>
      </c>
      <c r="G1199" s="1487">
        <f>'НЗ 2-экз'!G1190</f>
        <v>0</v>
      </c>
      <c r="H1199" s="1487">
        <f>'НЗ 2-экз'!H1190</f>
        <v>0</v>
      </c>
      <c r="I1199" s="1487">
        <f>'НЗ 2-экз'!I1190</f>
        <v>0</v>
      </c>
      <c r="J1199" s="1487">
        <f>'НЗ 2-экз'!J1190</f>
        <v>0</v>
      </c>
      <c r="K1199" s="1487">
        <f>'НЗ 2-экз'!K1190</f>
        <v>0</v>
      </c>
      <c r="L1199" s="1487">
        <f>'НЗ 2-экз'!L1190</f>
        <v>0</v>
      </c>
      <c r="M1199" s="1487">
        <f>'НЗ 2-экз'!M1190</f>
        <v>0</v>
      </c>
      <c r="N1199" s="1487">
        <f>'НЗ 2-экз'!N1190</f>
        <v>0</v>
      </c>
      <c r="O1199" s="1487">
        <f>'НЗ 2-экз'!O1190</f>
        <v>0</v>
      </c>
      <c r="P1199" s="1487">
        <f>'НЗ 2-экз'!P1190</f>
        <v>0</v>
      </c>
      <c r="Q1199" s="1487">
        <f>'НЗ 2-экз'!Q1190</f>
        <v>0</v>
      </c>
      <c r="R1199" s="1487">
        <f>'НЗ 2-экз'!R1190</f>
        <v>0</v>
      </c>
      <c r="S1199" s="1487">
        <f>'НЗ 2-экз'!S1190</f>
        <v>0</v>
      </c>
      <c r="T1199" s="1487">
        <f>'НЗ 2-экз'!T1190</f>
        <v>0</v>
      </c>
      <c r="U1199" s="1487">
        <f>'НЗ 2-экз'!U1190</f>
        <v>0</v>
      </c>
      <c r="V1199" s="1487">
        <f>'НЗ 2-экз'!V1190</f>
        <v>0</v>
      </c>
      <c r="W1199" s="1487">
        <f>'НЗ 2-экз'!W1190</f>
        <v>0</v>
      </c>
      <c r="X1199" s="1487">
        <f>'НЗ 2-экз'!X1190</f>
        <v>0</v>
      </c>
      <c r="Y1199" s="1487">
        <f>'НЗ 2-экз'!Y1190</f>
        <v>0</v>
      </c>
      <c r="Z1199" s="1487">
        <f>'НЗ 2-экз'!Z1190</f>
        <v>0</v>
      </c>
      <c r="AA1199" s="1487">
        <f>'НЗ 2-экз'!AA1190</f>
        <v>0</v>
      </c>
      <c r="AB1199" s="1487">
        <f>'НЗ 2-экз'!AB1190</f>
        <v>0</v>
      </c>
      <c r="AC1199" s="1487">
        <f>'НЗ 2-экз'!AC1190</f>
        <v>0</v>
      </c>
      <c r="AD1199" s="1487">
        <f>'НЗ 2-экз'!AD1190</f>
        <v>0</v>
      </c>
      <c r="AE1199" s="1488"/>
      <c r="AF1199" s="1488"/>
      <c r="AG1199" s="1488">
        <f t="shared" si="415"/>
        <v>0</v>
      </c>
      <c r="AH1199" s="1488">
        <f t="shared" si="418"/>
        <v>0</v>
      </c>
      <c r="AI1199" s="1488">
        <f t="shared" si="416"/>
        <v>0</v>
      </c>
      <c r="AJ1199" s="1488">
        <f t="shared" si="419"/>
        <v>0</v>
      </c>
      <c r="AK1199" s="1488">
        <f t="shared" si="420"/>
        <v>0</v>
      </c>
      <c r="AL1199" s="1488">
        <f t="shared" si="417"/>
        <v>0</v>
      </c>
      <c r="AM1199" s="1839"/>
    </row>
    <row r="1200" spans="1:39" ht="11.25" hidden="1" customHeight="1" x14ac:dyDescent="0.2">
      <c r="A1200" s="1425">
        <v>267</v>
      </c>
      <c r="B1200" s="1051">
        <v>112</v>
      </c>
      <c r="C1200" s="11"/>
      <c r="D1200" s="58"/>
      <c r="E1200" s="1487">
        <f>'НЗ 2-экз'!E1191</f>
        <v>0</v>
      </c>
      <c r="F1200" s="1487">
        <f>'НЗ 2-экз'!F1191</f>
        <v>0</v>
      </c>
      <c r="G1200" s="1487">
        <f>'НЗ 2-экз'!G1191</f>
        <v>0</v>
      </c>
      <c r="H1200" s="1487">
        <f>'НЗ 2-экз'!H1191</f>
        <v>0</v>
      </c>
      <c r="I1200" s="1487">
        <f>'НЗ 2-экз'!I1191</f>
        <v>0</v>
      </c>
      <c r="J1200" s="1487">
        <f>'НЗ 2-экз'!J1191</f>
        <v>0</v>
      </c>
      <c r="K1200" s="1487">
        <f>'НЗ 2-экз'!K1191</f>
        <v>0</v>
      </c>
      <c r="L1200" s="1487">
        <f>'НЗ 2-экз'!L1191</f>
        <v>0</v>
      </c>
      <c r="M1200" s="1487">
        <f>'НЗ 2-экз'!M1191</f>
        <v>0</v>
      </c>
      <c r="N1200" s="1487">
        <f>'НЗ 2-экз'!N1191</f>
        <v>0</v>
      </c>
      <c r="O1200" s="1487">
        <f>'НЗ 2-экз'!O1191</f>
        <v>0</v>
      </c>
      <c r="P1200" s="1487">
        <f>'НЗ 2-экз'!P1191</f>
        <v>0</v>
      </c>
      <c r="Q1200" s="1487">
        <f>'НЗ 2-экз'!Q1191</f>
        <v>0</v>
      </c>
      <c r="R1200" s="1487">
        <f>'НЗ 2-экз'!R1191</f>
        <v>0</v>
      </c>
      <c r="S1200" s="1487">
        <f>'НЗ 2-экз'!S1191</f>
        <v>0</v>
      </c>
      <c r="T1200" s="1487">
        <f>'НЗ 2-экз'!T1191</f>
        <v>0</v>
      </c>
      <c r="U1200" s="1487">
        <f>'НЗ 2-экз'!U1191</f>
        <v>0</v>
      </c>
      <c r="V1200" s="1487">
        <f>'НЗ 2-экз'!V1191</f>
        <v>0</v>
      </c>
      <c r="W1200" s="1487">
        <f>'НЗ 2-экз'!W1191</f>
        <v>0</v>
      </c>
      <c r="X1200" s="1487">
        <f>'НЗ 2-экз'!X1191</f>
        <v>0</v>
      </c>
      <c r="Y1200" s="1487">
        <f>'НЗ 2-экз'!Y1191</f>
        <v>0</v>
      </c>
      <c r="Z1200" s="1487">
        <f>'НЗ 2-экз'!Z1191</f>
        <v>0</v>
      </c>
      <c r="AA1200" s="1487">
        <f>'НЗ 2-экз'!AA1191</f>
        <v>0</v>
      </c>
      <c r="AB1200" s="1487">
        <f>'НЗ 2-экз'!AB1191</f>
        <v>0</v>
      </c>
      <c r="AC1200" s="1487">
        <f>'НЗ 2-экз'!AC1191</f>
        <v>0</v>
      </c>
      <c r="AD1200" s="1487">
        <f>'НЗ 2-экз'!AD1191</f>
        <v>0</v>
      </c>
      <c r="AE1200" s="1488"/>
      <c r="AF1200" s="1488"/>
      <c r="AG1200" s="1488">
        <f t="shared" si="415"/>
        <v>0</v>
      </c>
      <c r="AH1200" s="1488">
        <f t="shared" si="418"/>
        <v>0</v>
      </c>
      <c r="AI1200" s="1488">
        <f t="shared" si="416"/>
        <v>0</v>
      </c>
      <c r="AJ1200" s="1488">
        <f t="shared" si="419"/>
        <v>0</v>
      </c>
      <c r="AK1200" s="1488">
        <f t="shared" si="420"/>
        <v>0</v>
      </c>
      <c r="AL1200" s="1488">
        <f t="shared" si="417"/>
        <v>0</v>
      </c>
      <c r="AM1200" s="1839"/>
    </row>
    <row r="1201" spans="1:39" ht="11.25" hidden="1" customHeight="1" x14ac:dyDescent="0.2">
      <c r="A1201" s="1429">
        <v>291</v>
      </c>
      <c r="B1201" s="1147">
        <v>851</v>
      </c>
      <c r="C1201" s="15"/>
      <c r="D1201" s="58"/>
      <c r="E1201" s="1487">
        <f>'НЗ 2-экз'!E1192</f>
        <v>0</v>
      </c>
      <c r="F1201" s="1487">
        <f>'НЗ 2-экз'!F1192</f>
        <v>0</v>
      </c>
      <c r="G1201" s="1487">
        <f>'НЗ 2-экз'!G1192</f>
        <v>0</v>
      </c>
      <c r="H1201" s="1487">
        <f>'НЗ 2-экз'!H1192</f>
        <v>0</v>
      </c>
      <c r="I1201" s="1487">
        <f>'НЗ 2-экз'!I1192</f>
        <v>0</v>
      </c>
      <c r="J1201" s="1487">
        <f>'НЗ 2-экз'!J1192</f>
        <v>0</v>
      </c>
      <c r="K1201" s="1487">
        <f>'НЗ 2-экз'!K1192</f>
        <v>0</v>
      </c>
      <c r="L1201" s="1487">
        <f>'НЗ 2-экз'!L1192</f>
        <v>0</v>
      </c>
      <c r="M1201" s="1487">
        <f>'НЗ 2-экз'!M1192</f>
        <v>0</v>
      </c>
      <c r="N1201" s="1487">
        <f>'НЗ 2-экз'!N1192</f>
        <v>0</v>
      </c>
      <c r="O1201" s="1487">
        <f>'НЗ 2-экз'!O1192</f>
        <v>0</v>
      </c>
      <c r="P1201" s="1487">
        <f>'НЗ 2-экз'!P1192</f>
        <v>0</v>
      </c>
      <c r="Q1201" s="1487">
        <f>'НЗ 2-экз'!Q1192</f>
        <v>0</v>
      </c>
      <c r="R1201" s="1487">
        <f>'НЗ 2-экз'!R1192</f>
        <v>0</v>
      </c>
      <c r="S1201" s="1487">
        <f>'НЗ 2-экз'!S1192</f>
        <v>0</v>
      </c>
      <c r="T1201" s="1487">
        <f>'НЗ 2-экз'!T1192</f>
        <v>0</v>
      </c>
      <c r="U1201" s="1487">
        <f>'НЗ 2-экз'!U1192</f>
        <v>0</v>
      </c>
      <c r="V1201" s="1487">
        <f>'НЗ 2-экз'!V1192</f>
        <v>0</v>
      </c>
      <c r="W1201" s="1487">
        <f>'НЗ 2-экз'!W1192</f>
        <v>0</v>
      </c>
      <c r="X1201" s="1487">
        <f>'НЗ 2-экз'!X1192</f>
        <v>0</v>
      </c>
      <c r="Y1201" s="1487">
        <f>'НЗ 2-экз'!Y1192</f>
        <v>0</v>
      </c>
      <c r="Z1201" s="1487">
        <f>'НЗ 2-экз'!Z1192</f>
        <v>0</v>
      </c>
      <c r="AA1201" s="1487">
        <f>'НЗ 2-экз'!AA1192</f>
        <v>0</v>
      </c>
      <c r="AB1201" s="1487">
        <f>'НЗ 2-экз'!AB1192</f>
        <v>0</v>
      </c>
      <c r="AC1201" s="1487">
        <f>'НЗ 2-экз'!AC1192</f>
        <v>0</v>
      </c>
      <c r="AD1201" s="1487">
        <f>'НЗ 2-экз'!AD1192</f>
        <v>0</v>
      </c>
      <c r="AE1201" s="1488"/>
      <c r="AF1201" s="1488"/>
      <c r="AG1201" s="1488">
        <f t="shared" si="415"/>
        <v>0</v>
      </c>
      <c r="AH1201" s="1488">
        <f t="shared" si="418"/>
        <v>0</v>
      </c>
      <c r="AI1201" s="1488">
        <f t="shared" si="416"/>
        <v>0</v>
      </c>
      <c r="AJ1201" s="1488">
        <f t="shared" si="419"/>
        <v>0</v>
      </c>
      <c r="AK1201" s="1488">
        <f t="shared" si="420"/>
        <v>0</v>
      </c>
      <c r="AL1201" s="1488">
        <f t="shared" si="417"/>
        <v>0</v>
      </c>
      <c r="AM1201" s="1839"/>
    </row>
    <row r="1202" spans="1:39" ht="11.25" hidden="1" customHeight="1" x14ac:dyDescent="0.2">
      <c r="A1202" s="1429">
        <v>291</v>
      </c>
      <c r="B1202" s="1147">
        <v>851</v>
      </c>
      <c r="C1202" s="15"/>
      <c r="D1202" s="58"/>
      <c r="E1202" s="1487">
        <f>'НЗ 2-экз'!E1193</f>
        <v>0</v>
      </c>
      <c r="F1202" s="1487">
        <f>'НЗ 2-экз'!F1193</f>
        <v>0</v>
      </c>
      <c r="G1202" s="1487">
        <f>'НЗ 2-экз'!G1193</f>
        <v>0</v>
      </c>
      <c r="H1202" s="1487">
        <f>'НЗ 2-экз'!H1193</f>
        <v>0</v>
      </c>
      <c r="I1202" s="1487">
        <f>'НЗ 2-экз'!I1193</f>
        <v>0</v>
      </c>
      <c r="J1202" s="1487">
        <f>'НЗ 2-экз'!J1193</f>
        <v>0</v>
      </c>
      <c r="K1202" s="1487">
        <f>'НЗ 2-экз'!K1193</f>
        <v>0</v>
      </c>
      <c r="L1202" s="1487">
        <f>'НЗ 2-экз'!L1193</f>
        <v>0</v>
      </c>
      <c r="M1202" s="1487">
        <f>'НЗ 2-экз'!M1193</f>
        <v>0</v>
      </c>
      <c r="N1202" s="1487">
        <f>'НЗ 2-экз'!N1193</f>
        <v>0</v>
      </c>
      <c r="O1202" s="1487">
        <f>'НЗ 2-экз'!O1193</f>
        <v>0</v>
      </c>
      <c r="P1202" s="1487">
        <f>'НЗ 2-экз'!P1193</f>
        <v>0</v>
      </c>
      <c r="Q1202" s="1487">
        <f>'НЗ 2-экз'!Q1193</f>
        <v>0</v>
      </c>
      <c r="R1202" s="1487">
        <f>'НЗ 2-экз'!R1193</f>
        <v>0</v>
      </c>
      <c r="S1202" s="1487">
        <f>'НЗ 2-экз'!S1193</f>
        <v>0</v>
      </c>
      <c r="T1202" s="1487">
        <f>'НЗ 2-экз'!T1193</f>
        <v>0</v>
      </c>
      <c r="U1202" s="1487">
        <f>'НЗ 2-экз'!U1193</f>
        <v>0</v>
      </c>
      <c r="V1202" s="1487">
        <f>'НЗ 2-экз'!V1193</f>
        <v>0</v>
      </c>
      <c r="W1202" s="1487">
        <f>'НЗ 2-экз'!W1193</f>
        <v>0</v>
      </c>
      <c r="X1202" s="1487">
        <f>'НЗ 2-экз'!X1193</f>
        <v>0</v>
      </c>
      <c r="Y1202" s="1487">
        <f>'НЗ 2-экз'!Y1193</f>
        <v>0</v>
      </c>
      <c r="Z1202" s="1487">
        <f>'НЗ 2-экз'!Z1193</f>
        <v>0</v>
      </c>
      <c r="AA1202" s="1487">
        <f>'НЗ 2-экз'!AA1193</f>
        <v>0</v>
      </c>
      <c r="AB1202" s="1487">
        <f>'НЗ 2-экз'!AB1193</f>
        <v>0</v>
      </c>
      <c r="AC1202" s="1487">
        <f>'НЗ 2-экз'!AC1193</f>
        <v>0</v>
      </c>
      <c r="AD1202" s="1487">
        <f>'НЗ 2-экз'!AD1193</f>
        <v>0</v>
      </c>
      <c r="AE1202" s="1488"/>
      <c r="AF1202" s="1488"/>
      <c r="AG1202" s="1488">
        <f t="shared" si="415"/>
        <v>0</v>
      </c>
      <c r="AH1202" s="1488">
        <f t="shared" si="418"/>
        <v>0</v>
      </c>
      <c r="AI1202" s="1488">
        <f t="shared" si="416"/>
        <v>0</v>
      </c>
      <c r="AJ1202" s="1488">
        <f t="shared" si="419"/>
        <v>0</v>
      </c>
      <c r="AK1202" s="1488">
        <f t="shared" si="420"/>
        <v>0</v>
      </c>
      <c r="AL1202" s="1488">
        <f t="shared" si="417"/>
        <v>0</v>
      </c>
      <c r="AM1202" s="1839"/>
    </row>
    <row r="1203" spans="1:39" ht="11.25" hidden="1" customHeight="1" x14ac:dyDescent="0.2">
      <c r="A1203" s="1429">
        <v>291</v>
      </c>
      <c r="B1203" s="1049">
        <v>852</v>
      </c>
      <c r="C1203" s="15"/>
      <c r="D1203" s="58"/>
      <c r="E1203" s="1487">
        <f>'НЗ 2-экз'!E1194</f>
        <v>0</v>
      </c>
      <c r="F1203" s="1487">
        <f>'НЗ 2-экз'!F1194</f>
        <v>0</v>
      </c>
      <c r="G1203" s="1487">
        <f>'НЗ 2-экз'!G1194</f>
        <v>0</v>
      </c>
      <c r="H1203" s="1487">
        <f>'НЗ 2-экз'!H1194</f>
        <v>0</v>
      </c>
      <c r="I1203" s="1487">
        <f>'НЗ 2-экз'!I1194</f>
        <v>0</v>
      </c>
      <c r="J1203" s="1487">
        <f>'НЗ 2-экз'!J1194</f>
        <v>0</v>
      </c>
      <c r="K1203" s="1487">
        <f>'НЗ 2-экз'!K1194</f>
        <v>0</v>
      </c>
      <c r="L1203" s="1487">
        <f>'НЗ 2-экз'!L1194</f>
        <v>0</v>
      </c>
      <c r="M1203" s="1487">
        <f>'НЗ 2-экз'!M1194</f>
        <v>0</v>
      </c>
      <c r="N1203" s="1487">
        <f>'НЗ 2-экз'!N1194</f>
        <v>0</v>
      </c>
      <c r="O1203" s="1487">
        <f>'НЗ 2-экз'!O1194</f>
        <v>0</v>
      </c>
      <c r="P1203" s="1487">
        <f>'НЗ 2-экз'!P1194</f>
        <v>0</v>
      </c>
      <c r="Q1203" s="1487">
        <f>'НЗ 2-экз'!Q1194</f>
        <v>0</v>
      </c>
      <c r="R1203" s="1487">
        <f>'НЗ 2-экз'!R1194</f>
        <v>0</v>
      </c>
      <c r="S1203" s="1487">
        <f>'НЗ 2-экз'!S1194</f>
        <v>0</v>
      </c>
      <c r="T1203" s="1487">
        <f>'НЗ 2-экз'!T1194</f>
        <v>0</v>
      </c>
      <c r="U1203" s="1487">
        <f>'НЗ 2-экз'!U1194</f>
        <v>0</v>
      </c>
      <c r="V1203" s="1487">
        <f>'НЗ 2-экз'!V1194</f>
        <v>0</v>
      </c>
      <c r="W1203" s="1487">
        <f>'НЗ 2-экз'!W1194</f>
        <v>0</v>
      </c>
      <c r="X1203" s="1487">
        <f>'НЗ 2-экз'!X1194</f>
        <v>0</v>
      </c>
      <c r="Y1203" s="1487">
        <f>'НЗ 2-экз'!Y1194</f>
        <v>0</v>
      </c>
      <c r="Z1203" s="1487">
        <f>'НЗ 2-экз'!Z1194</f>
        <v>0</v>
      </c>
      <c r="AA1203" s="1487">
        <f>'НЗ 2-экз'!AA1194</f>
        <v>0</v>
      </c>
      <c r="AB1203" s="1487">
        <f>'НЗ 2-экз'!AB1194</f>
        <v>0</v>
      </c>
      <c r="AC1203" s="1487">
        <f>'НЗ 2-экз'!AC1194</f>
        <v>0</v>
      </c>
      <c r="AD1203" s="1487">
        <f>'НЗ 2-экз'!AD1194</f>
        <v>0</v>
      </c>
      <c r="AE1203" s="1488"/>
      <c r="AF1203" s="1488"/>
      <c r="AG1203" s="1488">
        <f t="shared" si="415"/>
        <v>0</v>
      </c>
      <c r="AH1203" s="1488">
        <f t="shared" si="418"/>
        <v>0</v>
      </c>
      <c r="AI1203" s="1488">
        <f t="shared" si="416"/>
        <v>0</v>
      </c>
      <c r="AJ1203" s="1488">
        <f t="shared" si="419"/>
        <v>0</v>
      </c>
      <c r="AK1203" s="1488">
        <f t="shared" si="420"/>
        <v>0</v>
      </c>
      <c r="AL1203" s="1488">
        <f t="shared" si="417"/>
        <v>0</v>
      </c>
      <c r="AM1203" s="1839"/>
    </row>
    <row r="1204" spans="1:39" ht="11.25" hidden="1" customHeight="1" x14ac:dyDescent="0.2">
      <c r="A1204" s="1429">
        <v>291</v>
      </c>
      <c r="B1204" s="1147">
        <v>853</v>
      </c>
      <c r="C1204" s="15"/>
      <c r="D1204" s="58"/>
      <c r="E1204" s="1487">
        <f>'НЗ 2-экз'!E1195</f>
        <v>0</v>
      </c>
      <c r="F1204" s="1487">
        <f>'НЗ 2-экз'!F1195</f>
        <v>0</v>
      </c>
      <c r="G1204" s="1487">
        <f>'НЗ 2-экз'!G1195</f>
        <v>0</v>
      </c>
      <c r="H1204" s="1487">
        <f>'НЗ 2-экз'!H1195</f>
        <v>0</v>
      </c>
      <c r="I1204" s="1487">
        <f>'НЗ 2-экз'!I1195</f>
        <v>0</v>
      </c>
      <c r="J1204" s="1487">
        <f>'НЗ 2-экз'!J1195</f>
        <v>0</v>
      </c>
      <c r="K1204" s="1487">
        <f>'НЗ 2-экз'!K1195</f>
        <v>0</v>
      </c>
      <c r="L1204" s="1487">
        <f>'НЗ 2-экз'!L1195</f>
        <v>0</v>
      </c>
      <c r="M1204" s="1487">
        <f>'НЗ 2-экз'!M1195</f>
        <v>0</v>
      </c>
      <c r="N1204" s="1487">
        <f>'НЗ 2-экз'!N1195</f>
        <v>0</v>
      </c>
      <c r="O1204" s="1487">
        <f>'НЗ 2-экз'!O1195</f>
        <v>0</v>
      </c>
      <c r="P1204" s="1487">
        <f>'НЗ 2-экз'!P1195</f>
        <v>0</v>
      </c>
      <c r="Q1204" s="1487">
        <f>'НЗ 2-экз'!Q1195</f>
        <v>0</v>
      </c>
      <c r="R1204" s="1487">
        <f>'НЗ 2-экз'!R1195</f>
        <v>0</v>
      </c>
      <c r="S1204" s="1487">
        <f>'НЗ 2-экз'!S1195</f>
        <v>0</v>
      </c>
      <c r="T1204" s="1487">
        <f>'НЗ 2-экз'!T1195</f>
        <v>0</v>
      </c>
      <c r="U1204" s="1487">
        <f>'НЗ 2-экз'!U1195</f>
        <v>0</v>
      </c>
      <c r="V1204" s="1487">
        <f>'НЗ 2-экз'!V1195</f>
        <v>0</v>
      </c>
      <c r="W1204" s="1487">
        <f>'НЗ 2-экз'!W1195</f>
        <v>0</v>
      </c>
      <c r="X1204" s="1487">
        <f>'НЗ 2-экз'!X1195</f>
        <v>0</v>
      </c>
      <c r="Y1204" s="1487">
        <f>'НЗ 2-экз'!Y1195</f>
        <v>0</v>
      </c>
      <c r="Z1204" s="1487">
        <f>'НЗ 2-экз'!Z1195</f>
        <v>0</v>
      </c>
      <c r="AA1204" s="1487">
        <f>'НЗ 2-экз'!AA1195</f>
        <v>0</v>
      </c>
      <c r="AB1204" s="1487">
        <f>'НЗ 2-экз'!AB1195</f>
        <v>0</v>
      </c>
      <c r="AC1204" s="1487">
        <f>'НЗ 2-экз'!AC1195</f>
        <v>0</v>
      </c>
      <c r="AD1204" s="1487">
        <f>'НЗ 2-экз'!AD1195</f>
        <v>0</v>
      </c>
      <c r="AE1204" s="1488"/>
      <c r="AF1204" s="1488"/>
      <c r="AG1204" s="1488">
        <f t="shared" si="415"/>
        <v>0</v>
      </c>
      <c r="AH1204" s="1488">
        <f t="shared" si="418"/>
        <v>0</v>
      </c>
      <c r="AI1204" s="1488">
        <f t="shared" si="416"/>
        <v>0</v>
      </c>
      <c r="AJ1204" s="1488">
        <f t="shared" si="419"/>
        <v>0</v>
      </c>
      <c r="AK1204" s="1488">
        <f t="shared" si="420"/>
        <v>0</v>
      </c>
      <c r="AL1204" s="1488">
        <f t="shared" si="417"/>
        <v>0</v>
      </c>
      <c r="AM1204" s="1839"/>
    </row>
    <row r="1205" spans="1:39" ht="11.25" hidden="1" customHeight="1" x14ac:dyDescent="0.2">
      <c r="A1205" s="1429">
        <v>292</v>
      </c>
      <c r="B1205" s="1049">
        <v>853</v>
      </c>
      <c r="C1205" s="15"/>
      <c r="D1205" s="58"/>
      <c r="E1205" s="1487">
        <f>'НЗ 2-экз'!E1196</f>
        <v>0</v>
      </c>
      <c r="F1205" s="1487">
        <f>'НЗ 2-экз'!F1196</f>
        <v>0</v>
      </c>
      <c r="G1205" s="1487">
        <f>'НЗ 2-экз'!G1196</f>
        <v>0</v>
      </c>
      <c r="H1205" s="1487">
        <f>'НЗ 2-экз'!H1196</f>
        <v>0</v>
      </c>
      <c r="I1205" s="1487">
        <f>'НЗ 2-экз'!I1196</f>
        <v>0</v>
      </c>
      <c r="J1205" s="1487">
        <f>'НЗ 2-экз'!J1196</f>
        <v>0</v>
      </c>
      <c r="K1205" s="1487">
        <f>'НЗ 2-экз'!K1196</f>
        <v>0</v>
      </c>
      <c r="L1205" s="1487">
        <f>'НЗ 2-экз'!L1196</f>
        <v>0</v>
      </c>
      <c r="M1205" s="1487">
        <f>'НЗ 2-экз'!M1196</f>
        <v>0</v>
      </c>
      <c r="N1205" s="1487">
        <f>'НЗ 2-экз'!N1196</f>
        <v>0</v>
      </c>
      <c r="O1205" s="1487">
        <f>'НЗ 2-экз'!O1196</f>
        <v>0</v>
      </c>
      <c r="P1205" s="1487">
        <f>'НЗ 2-экз'!P1196</f>
        <v>0</v>
      </c>
      <c r="Q1205" s="1487">
        <f>'НЗ 2-экз'!Q1196</f>
        <v>0</v>
      </c>
      <c r="R1205" s="1487">
        <f>'НЗ 2-экз'!R1196</f>
        <v>0</v>
      </c>
      <c r="S1205" s="1487">
        <f>'НЗ 2-экз'!S1196</f>
        <v>0</v>
      </c>
      <c r="T1205" s="1487">
        <f>'НЗ 2-экз'!T1196</f>
        <v>0</v>
      </c>
      <c r="U1205" s="1487">
        <f>'НЗ 2-экз'!U1196</f>
        <v>0</v>
      </c>
      <c r="V1205" s="1487">
        <f>'НЗ 2-экз'!V1196</f>
        <v>0</v>
      </c>
      <c r="W1205" s="1487">
        <f>'НЗ 2-экз'!W1196</f>
        <v>0</v>
      </c>
      <c r="X1205" s="1487">
        <f>'НЗ 2-экз'!X1196</f>
        <v>0</v>
      </c>
      <c r="Y1205" s="1487">
        <f>'НЗ 2-экз'!Y1196</f>
        <v>0</v>
      </c>
      <c r="Z1205" s="1487">
        <f>'НЗ 2-экз'!Z1196</f>
        <v>0</v>
      </c>
      <c r="AA1205" s="1487">
        <f>'НЗ 2-экз'!AA1196</f>
        <v>0</v>
      </c>
      <c r="AB1205" s="1487">
        <f>'НЗ 2-экз'!AB1196</f>
        <v>0</v>
      </c>
      <c r="AC1205" s="1487">
        <f>'НЗ 2-экз'!AC1196</f>
        <v>0</v>
      </c>
      <c r="AD1205" s="1487">
        <f>'НЗ 2-экз'!AD1196</f>
        <v>0</v>
      </c>
      <c r="AE1205" s="1488"/>
      <c r="AF1205" s="1488"/>
      <c r="AG1205" s="1488">
        <f t="shared" si="415"/>
        <v>0</v>
      </c>
      <c r="AH1205" s="1488">
        <f t="shared" si="418"/>
        <v>0</v>
      </c>
      <c r="AI1205" s="1488">
        <f t="shared" si="416"/>
        <v>0</v>
      </c>
      <c r="AJ1205" s="1488">
        <f t="shared" si="419"/>
        <v>0</v>
      </c>
      <c r="AK1205" s="1488">
        <f t="shared" si="420"/>
        <v>0</v>
      </c>
      <c r="AL1205" s="1488">
        <f t="shared" si="417"/>
        <v>0</v>
      </c>
      <c r="AM1205" s="1839"/>
    </row>
    <row r="1206" spans="1:39" ht="11.25" hidden="1" customHeight="1" x14ac:dyDescent="0.2">
      <c r="A1206" s="1429">
        <v>293</v>
      </c>
      <c r="B1206" s="1049">
        <v>851</v>
      </c>
      <c r="C1206" s="15"/>
      <c r="D1206" s="58"/>
      <c r="E1206" s="1487">
        <f>'НЗ 2-экз'!E1197</f>
        <v>0</v>
      </c>
      <c r="F1206" s="1487">
        <f>'НЗ 2-экз'!F1197</f>
        <v>0</v>
      </c>
      <c r="G1206" s="1487">
        <f>'НЗ 2-экз'!G1197</f>
        <v>0</v>
      </c>
      <c r="H1206" s="1487">
        <f>'НЗ 2-экз'!H1197</f>
        <v>0</v>
      </c>
      <c r="I1206" s="1487">
        <f>'НЗ 2-экз'!I1197</f>
        <v>0</v>
      </c>
      <c r="J1206" s="1487">
        <f>'НЗ 2-экз'!J1197</f>
        <v>0</v>
      </c>
      <c r="K1206" s="1487">
        <f>'НЗ 2-экз'!K1197</f>
        <v>0</v>
      </c>
      <c r="L1206" s="1487">
        <f>'НЗ 2-экз'!L1197</f>
        <v>0</v>
      </c>
      <c r="M1206" s="1487">
        <f>'НЗ 2-экз'!M1197</f>
        <v>0</v>
      </c>
      <c r="N1206" s="1487">
        <f>'НЗ 2-экз'!N1197</f>
        <v>0</v>
      </c>
      <c r="O1206" s="1487">
        <f>'НЗ 2-экз'!O1197</f>
        <v>0</v>
      </c>
      <c r="P1206" s="1487">
        <f>'НЗ 2-экз'!P1197</f>
        <v>0</v>
      </c>
      <c r="Q1206" s="1487">
        <f>'НЗ 2-экз'!Q1197</f>
        <v>0</v>
      </c>
      <c r="R1206" s="1487">
        <f>'НЗ 2-экз'!R1197</f>
        <v>0</v>
      </c>
      <c r="S1206" s="1487">
        <f>'НЗ 2-экз'!S1197</f>
        <v>0</v>
      </c>
      <c r="T1206" s="1487">
        <f>'НЗ 2-экз'!T1197</f>
        <v>0</v>
      </c>
      <c r="U1206" s="1487">
        <f>'НЗ 2-экз'!U1197</f>
        <v>0</v>
      </c>
      <c r="V1206" s="1487">
        <f>'НЗ 2-экз'!V1197</f>
        <v>0</v>
      </c>
      <c r="W1206" s="1487">
        <f>'НЗ 2-экз'!W1197</f>
        <v>0</v>
      </c>
      <c r="X1206" s="1487">
        <f>'НЗ 2-экз'!X1197</f>
        <v>0</v>
      </c>
      <c r="Y1206" s="1487">
        <f>'НЗ 2-экз'!Y1197</f>
        <v>0</v>
      </c>
      <c r="Z1206" s="1487">
        <f>'НЗ 2-экз'!Z1197</f>
        <v>0</v>
      </c>
      <c r="AA1206" s="1487">
        <f>'НЗ 2-экз'!AA1197</f>
        <v>0</v>
      </c>
      <c r="AB1206" s="1487">
        <f>'НЗ 2-экз'!AB1197</f>
        <v>0</v>
      </c>
      <c r="AC1206" s="1487">
        <f>'НЗ 2-экз'!AC1197</f>
        <v>0</v>
      </c>
      <c r="AD1206" s="1487">
        <f>'НЗ 2-экз'!AD1197</f>
        <v>0</v>
      </c>
      <c r="AE1206" s="1488"/>
      <c r="AF1206" s="1488"/>
      <c r="AG1206" s="1488">
        <f t="shared" si="415"/>
        <v>0</v>
      </c>
      <c r="AH1206" s="1488">
        <f t="shared" si="418"/>
        <v>0</v>
      </c>
      <c r="AI1206" s="1488">
        <f t="shared" si="416"/>
        <v>0</v>
      </c>
      <c r="AJ1206" s="1488">
        <f t="shared" si="419"/>
        <v>0</v>
      </c>
      <c r="AK1206" s="1488">
        <f t="shared" si="420"/>
        <v>0</v>
      </c>
      <c r="AL1206" s="1488">
        <f t="shared" si="417"/>
        <v>0</v>
      </c>
      <c r="AM1206" s="1839"/>
    </row>
    <row r="1207" spans="1:39" ht="11.25" hidden="1" customHeight="1" x14ac:dyDescent="0.2">
      <c r="A1207" s="1429">
        <v>293</v>
      </c>
      <c r="B1207" s="1049">
        <v>853</v>
      </c>
      <c r="C1207" s="15"/>
      <c r="D1207" s="58"/>
      <c r="E1207" s="1487">
        <f>'НЗ 2-экз'!E1198</f>
        <v>0</v>
      </c>
      <c r="F1207" s="1487">
        <f>'НЗ 2-экз'!F1198</f>
        <v>0</v>
      </c>
      <c r="G1207" s="1487">
        <f>'НЗ 2-экз'!G1198</f>
        <v>0</v>
      </c>
      <c r="H1207" s="1487">
        <f>'НЗ 2-экз'!H1198</f>
        <v>0</v>
      </c>
      <c r="I1207" s="1487">
        <f>'НЗ 2-экз'!I1198</f>
        <v>0</v>
      </c>
      <c r="J1207" s="1487">
        <f>'НЗ 2-экз'!J1198</f>
        <v>0</v>
      </c>
      <c r="K1207" s="1487">
        <f>'НЗ 2-экз'!K1198</f>
        <v>0</v>
      </c>
      <c r="L1207" s="1487">
        <f>'НЗ 2-экз'!L1198</f>
        <v>0</v>
      </c>
      <c r="M1207" s="1487">
        <f>'НЗ 2-экз'!M1198</f>
        <v>0</v>
      </c>
      <c r="N1207" s="1487">
        <f>'НЗ 2-экз'!N1198</f>
        <v>0</v>
      </c>
      <c r="O1207" s="1487">
        <f>'НЗ 2-экз'!O1198</f>
        <v>0</v>
      </c>
      <c r="P1207" s="1487">
        <f>'НЗ 2-экз'!P1198</f>
        <v>0</v>
      </c>
      <c r="Q1207" s="1487">
        <f>'НЗ 2-экз'!Q1198</f>
        <v>0</v>
      </c>
      <c r="R1207" s="1487">
        <f>'НЗ 2-экз'!R1198</f>
        <v>0</v>
      </c>
      <c r="S1207" s="1487">
        <f>'НЗ 2-экз'!S1198</f>
        <v>0</v>
      </c>
      <c r="T1207" s="1487">
        <f>'НЗ 2-экз'!T1198</f>
        <v>0</v>
      </c>
      <c r="U1207" s="1487">
        <f>'НЗ 2-экз'!U1198</f>
        <v>0</v>
      </c>
      <c r="V1207" s="1487">
        <f>'НЗ 2-экз'!V1198</f>
        <v>0</v>
      </c>
      <c r="W1207" s="1487">
        <f>'НЗ 2-экз'!W1198</f>
        <v>0</v>
      </c>
      <c r="X1207" s="1487">
        <f>'НЗ 2-экз'!X1198</f>
        <v>0</v>
      </c>
      <c r="Y1207" s="1487">
        <f>'НЗ 2-экз'!Y1198</f>
        <v>0</v>
      </c>
      <c r="Z1207" s="1487">
        <f>'НЗ 2-экз'!Z1198</f>
        <v>0</v>
      </c>
      <c r="AA1207" s="1487">
        <f>'НЗ 2-экз'!AA1198</f>
        <v>0</v>
      </c>
      <c r="AB1207" s="1487">
        <f>'НЗ 2-экз'!AB1198</f>
        <v>0</v>
      </c>
      <c r="AC1207" s="1487">
        <f>'НЗ 2-экз'!AC1198</f>
        <v>0</v>
      </c>
      <c r="AD1207" s="1487">
        <f>'НЗ 2-экз'!AD1198</f>
        <v>0</v>
      </c>
      <c r="AE1207" s="1488"/>
      <c r="AF1207" s="1488"/>
      <c r="AG1207" s="1488">
        <f t="shared" si="415"/>
        <v>0</v>
      </c>
      <c r="AH1207" s="1488">
        <f t="shared" si="418"/>
        <v>0</v>
      </c>
      <c r="AI1207" s="1488">
        <f t="shared" si="416"/>
        <v>0</v>
      </c>
      <c r="AJ1207" s="1488">
        <f t="shared" si="419"/>
        <v>0</v>
      </c>
      <c r="AK1207" s="1488">
        <f t="shared" si="420"/>
        <v>0</v>
      </c>
      <c r="AL1207" s="1488">
        <f t="shared" si="417"/>
        <v>0</v>
      </c>
      <c r="AM1207" s="1839"/>
    </row>
    <row r="1208" spans="1:39" ht="11.25" hidden="1" customHeight="1" x14ac:dyDescent="0.2">
      <c r="A1208" s="1429">
        <v>296</v>
      </c>
      <c r="B1208" s="1049">
        <v>244</v>
      </c>
      <c r="C1208" s="15"/>
      <c r="D1208" s="58"/>
      <c r="E1208" s="1487">
        <f>'НЗ 2-экз'!E1199</f>
        <v>0</v>
      </c>
      <c r="F1208" s="1487">
        <f>'НЗ 2-экз'!F1199</f>
        <v>0</v>
      </c>
      <c r="G1208" s="1487">
        <f>'НЗ 2-экз'!G1199</f>
        <v>0</v>
      </c>
      <c r="H1208" s="1487">
        <f>'НЗ 2-экз'!H1199</f>
        <v>0</v>
      </c>
      <c r="I1208" s="1487">
        <f>'НЗ 2-экз'!I1199</f>
        <v>0</v>
      </c>
      <c r="J1208" s="1487">
        <f>'НЗ 2-экз'!J1199</f>
        <v>0</v>
      </c>
      <c r="K1208" s="1487">
        <f>'НЗ 2-экз'!K1199</f>
        <v>0</v>
      </c>
      <c r="L1208" s="1487">
        <f>'НЗ 2-экз'!L1199</f>
        <v>0</v>
      </c>
      <c r="M1208" s="1487">
        <f>'НЗ 2-экз'!M1199</f>
        <v>0</v>
      </c>
      <c r="N1208" s="1487">
        <f>'НЗ 2-экз'!N1199</f>
        <v>0</v>
      </c>
      <c r="O1208" s="1487">
        <f>'НЗ 2-экз'!O1199</f>
        <v>0</v>
      </c>
      <c r="P1208" s="1487">
        <f>'НЗ 2-экз'!P1199</f>
        <v>0</v>
      </c>
      <c r="Q1208" s="1487">
        <f>'НЗ 2-экз'!Q1199</f>
        <v>0</v>
      </c>
      <c r="R1208" s="1487">
        <f>'НЗ 2-экз'!R1199</f>
        <v>0</v>
      </c>
      <c r="S1208" s="1487">
        <f>'НЗ 2-экз'!S1199</f>
        <v>0</v>
      </c>
      <c r="T1208" s="1487">
        <f>'НЗ 2-экз'!T1199</f>
        <v>0</v>
      </c>
      <c r="U1208" s="1487">
        <f>'НЗ 2-экз'!U1199</f>
        <v>0</v>
      </c>
      <c r="V1208" s="1487">
        <f>'НЗ 2-экз'!V1199</f>
        <v>0</v>
      </c>
      <c r="W1208" s="1487">
        <f>'НЗ 2-экз'!W1199</f>
        <v>0</v>
      </c>
      <c r="X1208" s="1487">
        <f>'НЗ 2-экз'!X1199</f>
        <v>0</v>
      </c>
      <c r="Y1208" s="1487">
        <f>'НЗ 2-экз'!Y1199</f>
        <v>0</v>
      </c>
      <c r="Z1208" s="1487">
        <f>'НЗ 2-экз'!Z1199</f>
        <v>0</v>
      </c>
      <c r="AA1208" s="1487">
        <f>'НЗ 2-экз'!AA1199</f>
        <v>0</v>
      </c>
      <c r="AB1208" s="1487">
        <f>'НЗ 2-экз'!AB1199</f>
        <v>0</v>
      </c>
      <c r="AC1208" s="1487">
        <f>'НЗ 2-экз'!AC1199</f>
        <v>0</v>
      </c>
      <c r="AD1208" s="1487">
        <f>'НЗ 2-экз'!AD1199</f>
        <v>0</v>
      </c>
      <c r="AE1208" s="1488"/>
      <c r="AF1208" s="1488"/>
      <c r="AG1208" s="1488">
        <f t="shared" si="415"/>
        <v>0</v>
      </c>
      <c r="AH1208" s="1488">
        <f t="shared" si="418"/>
        <v>0</v>
      </c>
      <c r="AI1208" s="1488">
        <f t="shared" si="416"/>
        <v>0</v>
      </c>
      <c r="AJ1208" s="1488">
        <f t="shared" si="419"/>
        <v>0</v>
      </c>
      <c r="AK1208" s="1488">
        <f t="shared" si="420"/>
        <v>0</v>
      </c>
      <c r="AL1208" s="1488">
        <f t="shared" si="417"/>
        <v>0</v>
      </c>
      <c r="AM1208" s="1839"/>
    </row>
    <row r="1209" spans="1:39" ht="11.25" hidden="1" customHeight="1" x14ac:dyDescent="0.2">
      <c r="A1209" s="1429">
        <v>296</v>
      </c>
      <c r="B1209" s="1049">
        <v>340</v>
      </c>
      <c r="C1209" s="15"/>
      <c r="D1209" s="58"/>
      <c r="E1209" s="1487">
        <f>'НЗ 2-экз'!E1200</f>
        <v>0</v>
      </c>
      <c r="F1209" s="1487">
        <f>'НЗ 2-экз'!F1200</f>
        <v>0</v>
      </c>
      <c r="G1209" s="1487">
        <f>'НЗ 2-экз'!G1200</f>
        <v>0</v>
      </c>
      <c r="H1209" s="1487">
        <f>'НЗ 2-экз'!H1200</f>
        <v>0</v>
      </c>
      <c r="I1209" s="1487">
        <f>'НЗ 2-экз'!I1200</f>
        <v>0</v>
      </c>
      <c r="J1209" s="1487">
        <f>'НЗ 2-экз'!J1200</f>
        <v>0</v>
      </c>
      <c r="K1209" s="1487">
        <f>'НЗ 2-экз'!K1200</f>
        <v>0</v>
      </c>
      <c r="L1209" s="1487">
        <f>'НЗ 2-экз'!L1200</f>
        <v>0</v>
      </c>
      <c r="M1209" s="1487">
        <f>'НЗ 2-экз'!M1200</f>
        <v>0</v>
      </c>
      <c r="N1209" s="1487">
        <f>'НЗ 2-экз'!N1200</f>
        <v>0</v>
      </c>
      <c r="O1209" s="1487">
        <f>'НЗ 2-экз'!O1200</f>
        <v>0</v>
      </c>
      <c r="P1209" s="1487">
        <f>'НЗ 2-экз'!P1200</f>
        <v>0</v>
      </c>
      <c r="Q1209" s="1487">
        <f>'НЗ 2-экз'!Q1200</f>
        <v>0</v>
      </c>
      <c r="R1209" s="1487">
        <f>'НЗ 2-экз'!R1200</f>
        <v>0</v>
      </c>
      <c r="S1209" s="1487">
        <f>'НЗ 2-экз'!S1200</f>
        <v>0</v>
      </c>
      <c r="T1209" s="1487">
        <f>'НЗ 2-экз'!T1200</f>
        <v>0</v>
      </c>
      <c r="U1209" s="1487">
        <f>'НЗ 2-экз'!U1200</f>
        <v>0</v>
      </c>
      <c r="V1209" s="1487">
        <f>'НЗ 2-экз'!V1200</f>
        <v>0</v>
      </c>
      <c r="W1209" s="1487">
        <f>'НЗ 2-экз'!W1200</f>
        <v>0</v>
      </c>
      <c r="X1209" s="1487">
        <f>'НЗ 2-экз'!X1200</f>
        <v>0</v>
      </c>
      <c r="Y1209" s="1487">
        <f>'НЗ 2-экз'!Y1200</f>
        <v>0</v>
      </c>
      <c r="Z1209" s="1487">
        <f>'НЗ 2-экз'!Z1200</f>
        <v>0</v>
      </c>
      <c r="AA1209" s="1487">
        <f>'НЗ 2-экз'!AA1200</f>
        <v>0</v>
      </c>
      <c r="AB1209" s="1487">
        <f>'НЗ 2-экз'!AB1200</f>
        <v>0</v>
      </c>
      <c r="AC1209" s="1487">
        <f>'НЗ 2-экз'!AC1200</f>
        <v>0</v>
      </c>
      <c r="AD1209" s="1487">
        <f>'НЗ 2-экз'!AD1200</f>
        <v>0</v>
      </c>
      <c r="AE1209" s="1488"/>
      <c r="AF1209" s="1488"/>
      <c r="AG1209" s="1488">
        <f t="shared" si="415"/>
        <v>0</v>
      </c>
      <c r="AH1209" s="1488">
        <f t="shared" si="418"/>
        <v>0</v>
      </c>
      <c r="AI1209" s="1488">
        <f t="shared" si="416"/>
        <v>0</v>
      </c>
      <c r="AJ1209" s="1488">
        <f t="shared" si="419"/>
        <v>0</v>
      </c>
      <c r="AK1209" s="1488">
        <f t="shared" si="420"/>
        <v>0</v>
      </c>
      <c r="AL1209" s="1488">
        <f t="shared" si="417"/>
        <v>0</v>
      </c>
      <c r="AM1209" s="1839"/>
    </row>
    <row r="1210" spans="1:39" ht="11.25" hidden="1" customHeight="1" x14ac:dyDescent="0.2">
      <c r="A1210" s="1429">
        <v>296</v>
      </c>
      <c r="B1210" s="1049">
        <v>360</v>
      </c>
      <c r="C1210" s="15"/>
      <c r="D1210" s="58"/>
      <c r="E1210" s="1487">
        <f>'НЗ 2-экз'!E1201</f>
        <v>0</v>
      </c>
      <c r="F1210" s="1487">
        <f>'НЗ 2-экз'!F1201</f>
        <v>0</v>
      </c>
      <c r="G1210" s="1487">
        <f>'НЗ 2-экз'!G1201</f>
        <v>0</v>
      </c>
      <c r="H1210" s="1487">
        <f>'НЗ 2-экз'!H1201</f>
        <v>0</v>
      </c>
      <c r="I1210" s="1487">
        <f>'НЗ 2-экз'!I1201</f>
        <v>0</v>
      </c>
      <c r="J1210" s="1487">
        <f>'НЗ 2-экз'!J1201</f>
        <v>0</v>
      </c>
      <c r="K1210" s="1487">
        <f>'НЗ 2-экз'!K1201</f>
        <v>0</v>
      </c>
      <c r="L1210" s="1487">
        <f>'НЗ 2-экз'!L1201</f>
        <v>0</v>
      </c>
      <c r="M1210" s="1487">
        <f>'НЗ 2-экз'!M1201</f>
        <v>0</v>
      </c>
      <c r="N1210" s="1487">
        <f>'НЗ 2-экз'!N1201</f>
        <v>0</v>
      </c>
      <c r="O1210" s="1487">
        <f>'НЗ 2-экз'!O1201</f>
        <v>0</v>
      </c>
      <c r="P1210" s="1487">
        <f>'НЗ 2-экз'!P1201</f>
        <v>0</v>
      </c>
      <c r="Q1210" s="1487">
        <f>'НЗ 2-экз'!Q1201</f>
        <v>0</v>
      </c>
      <c r="R1210" s="1487">
        <f>'НЗ 2-экз'!R1201</f>
        <v>0</v>
      </c>
      <c r="S1210" s="1487">
        <f>'НЗ 2-экз'!S1201</f>
        <v>0</v>
      </c>
      <c r="T1210" s="1487">
        <f>'НЗ 2-экз'!T1201</f>
        <v>0</v>
      </c>
      <c r="U1210" s="1487">
        <f>'НЗ 2-экз'!U1201</f>
        <v>0</v>
      </c>
      <c r="V1210" s="1487">
        <f>'НЗ 2-экз'!V1201</f>
        <v>0</v>
      </c>
      <c r="W1210" s="1487">
        <f>'НЗ 2-экз'!W1201</f>
        <v>0</v>
      </c>
      <c r="X1210" s="1487">
        <f>'НЗ 2-экз'!X1201</f>
        <v>0</v>
      </c>
      <c r="Y1210" s="1487">
        <f>'НЗ 2-экз'!Y1201</f>
        <v>0</v>
      </c>
      <c r="Z1210" s="1487">
        <f>'НЗ 2-экз'!Z1201</f>
        <v>0</v>
      </c>
      <c r="AA1210" s="1487">
        <f>'НЗ 2-экз'!AA1201</f>
        <v>0</v>
      </c>
      <c r="AB1210" s="1487">
        <f>'НЗ 2-экз'!AB1201</f>
        <v>0</v>
      </c>
      <c r="AC1210" s="1487">
        <f>'НЗ 2-экз'!AC1201</f>
        <v>0</v>
      </c>
      <c r="AD1210" s="1487">
        <f>'НЗ 2-экз'!AD1201</f>
        <v>0</v>
      </c>
      <c r="AE1210" s="1488"/>
      <c r="AF1210" s="1488"/>
      <c r="AG1210" s="1488">
        <f t="shared" si="415"/>
        <v>0</v>
      </c>
      <c r="AH1210" s="1488">
        <f t="shared" si="418"/>
        <v>0</v>
      </c>
      <c r="AI1210" s="1488">
        <f t="shared" si="416"/>
        <v>0</v>
      </c>
      <c r="AJ1210" s="1488">
        <f t="shared" si="419"/>
        <v>0</v>
      </c>
      <c r="AK1210" s="1488">
        <f t="shared" si="420"/>
        <v>0</v>
      </c>
      <c r="AL1210" s="1488">
        <f t="shared" si="417"/>
        <v>0</v>
      </c>
      <c r="AM1210" s="1839"/>
    </row>
    <row r="1211" spans="1:39" ht="11.25" hidden="1" customHeight="1" x14ac:dyDescent="0.2">
      <c r="A1211" s="1429">
        <v>296</v>
      </c>
      <c r="B1211" s="1049">
        <v>831</v>
      </c>
      <c r="C1211" s="15"/>
      <c r="D1211" s="58"/>
      <c r="E1211" s="1487">
        <f>'НЗ 2-экз'!E1202</f>
        <v>0</v>
      </c>
      <c r="F1211" s="1487">
        <f>'НЗ 2-экз'!F1202</f>
        <v>0</v>
      </c>
      <c r="G1211" s="1487">
        <f>'НЗ 2-экз'!G1202</f>
        <v>0</v>
      </c>
      <c r="H1211" s="1487">
        <f>'НЗ 2-экз'!H1202</f>
        <v>0</v>
      </c>
      <c r="I1211" s="1487">
        <f>'НЗ 2-экз'!I1202</f>
        <v>0</v>
      </c>
      <c r="J1211" s="1487">
        <f>'НЗ 2-экз'!J1202</f>
        <v>0</v>
      </c>
      <c r="K1211" s="1487">
        <f>'НЗ 2-экз'!K1202</f>
        <v>0</v>
      </c>
      <c r="L1211" s="1487">
        <f>'НЗ 2-экз'!L1202</f>
        <v>0</v>
      </c>
      <c r="M1211" s="1487">
        <f>'НЗ 2-экз'!M1202</f>
        <v>0</v>
      </c>
      <c r="N1211" s="1487">
        <f>'НЗ 2-экз'!N1202</f>
        <v>0</v>
      </c>
      <c r="O1211" s="1487">
        <f>'НЗ 2-экз'!O1202</f>
        <v>0</v>
      </c>
      <c r="P1211" s="1487">
        <f>'НЗ 2-экз'!P1202</f>
        <v>0</v>
      </c>
      <c r="Q1211" s="1487">
        <f>'НЗ 2-экз'!Q1202</f>
        <v>0</v>
      </c>
      <c r="R1211" s="1487">
        <f>'НЗ 2-экз'!R1202</f>
        <v>0</v>
      </c>
      <c r="S1211" s="1487">
        <f>'НЗ 2-экз'!S1202</f>
        <v>0</v>
      </c>
      <c r="T1211" s="1487">
        <f>'НЗ 2-экз'!T1202</f>
        <v>0</v>
      </c>
      <c r="U1211" s="1487">
        <f>'НЗ 2-экз'!U1202</f>
        <v>0</v>
      </c>
      <c r="V1211" s="1487">
        <f>'НЗ 2-экз'!V1202</f>
        <v>0</v>
      </c>
      <c r="W1211" s="1487">
        <f>'НЗ 2-экз'!W1202</f>
        <v>0</v>
      </c>
      <c r="X1211" s="1487">
        <f>'НЗ 2-экз'!X1202</f>
        <v>0</v>
      </c>
      <c r="Y1211" s="1487">
        <f>'НЗ 2-экз'!Y1202</f>
        <v>0</v>
      </c>
      <c r="Z1211" s="1487">
        <f>'НЗ 2-экз'!Z1202</f>
        <v>0</v>
      </c>
      <c r="AA1211" s="1487">
        <f>'НЗ 2-экз'!AA1202</f>
        <v>0</v>
      </c>
      <c r="AB1211" s="1487">
        <f>'НЗ 2-экз'!AB1202</f>
        <v>0</v>
      </c>
      <c r="AC1211" s="1487">
        <f>'НЗ 2-экз'!AC1202</f>
        <v>0</v>
      </c>
      <c r="AD1211" s="1487">
        <f>'НЗ 2-экз'!AD1202</f>
        <v>0</v>
      </c>
      <c r="AE1211" s="1488"/>
      <c r="AF1211" s="1488"/>
      <c r="AG1211" s="1488">
        <f t="shared" si="415"/>
        <v>0</v>
      </c>
      <c r="AH1211" s="1488">
        <f t="shared" si="418"/>
        <v>0</v>
      </c>
      <c r="AI1211" s="1488">
        <f t="shared" si="416"/>
        <v>0</v>
      </c>
      <c r="AJ1211" s="1488">
        <f t="shared" si="419"/>
        <v>0</v>
      </c>
      <c r="AK1211" s="1488">
        <f t="shared" si="420"/>
        <v>0</v>
      </c>
      <c r="AL1211" s="1488">
        <f t="shared" si="417"/>
        <v>0</v>
      </c>
      <c r="AM1211" s="1839"/>
    </row>
    <row r="1212" spans="1:39" ht="11.25" hidden="1" customHeight="1" x14ac:dyDescent="0.2">
      <c r="A1212" s="1429">
        <v>296</v>
      </c>
      <c r="B1212" s="1049">
        <v>853</v>
      </c>
      <c r="C1212" s="15"/>
      <c r="D1212" s="58"/>
      <c r="E1212" s="1487">
        <f>'НЗ 2-экз'!E1203</f>
        <v>0</v>
      </c>
      <c r="F1212" s="1487">
        <f>'НЗ 2-экз'!F1203</f>
        <v>0</v>
      </c>
      <c r="G1212" s="1487">
        <f>'НЗ 2-экз'!G1203</f>
        <v>0</v>
      </c>
      <c r="H1212" s="1487">
        <f>'НЗ 2-экз'!H1203</f>
        <v>0</v>
      </c>
      <c r="I1212" s="1487">
        <f>'НЗ 2-экз'!I1203</f>
        <v>0</v>
      </c>
      <c r="J1212" s="1487">
        <f>'НЗ 2-экз'!J1203</f>
        <v>0</v>
      </c>
      <c r="K1212" s="1487">
        <f>'НЗ 2-экз'!K1203</f>
        <v>0</v>
      </c>
      <c r="L1212" s="1487">
        <f>'НЗ 2-экз'!L1203</f>
        <v>0</v>
      </c>
      <c r="M1212" s="1487">
        <f>'НЗ 2-экз'!M1203</f>
        <v>0</v>
      </c>
      <c r="N1212" s="1487">
        <f>'НЗ 2-экз'!N1203</f>
        <v>0</v>
      </c>
      <c r="O1212" s="1487">
        <f>'НЗ 2-экз'!O1203</f>
        <v>0</v>
      </c>
      <c r="P1212" s="1487">
        <f>'НЗ 2-экз'!P1203</f>
        <v>0</v>
      </c>
      <c r="Q1212" s="1487">
        <f>'НЗ 2-экз'!Q1203</f>
        <v>0</v>
      </c>
      <c r="R1212" s="1487">
        <f>'НЗ 2-экз'!R1203</f>
        <v>0</v>
      </c>
      <c r="S1212" s="1487">
        <f>'НЗ 2-экз'!S1203</f>
        <v>0</v>
      </c>
      <c r="T1212" s="1487">
        <f>'НЗ 2-экз'!T1203</f>
        <v>0</v>
      </c>
      <c r="U1212" s="1487">
        <f>'НЗ 2-экз'!U1203</f>
        <v>0</v>
      </c>
      <c r="V1212" s="1487">
        <f>'НЗ 2-экз'!V1203</f>
        <v>0</v>
      </c>
      <c r="W1212" s="1487">
        <f>'НЗ 2-экз'!W1203</f>
        <v>0</v>
      </c>
      <c r="X1212" s="1487">
        <f>'НЗ 2-экз'!X1203</f>
        <v>0</v>
      </c>
      <c r="Y1212" s="1487">
        <f>'НЗ 2-экз'!Y1203</f>
        <v>0</v>
      </c>
      <c r="Z1212" s="1487">
        <f>'НЗ 2-экз'!Z1203</f>
        <v>0</v>
      </c>
      <c r="AA1212" s="1487">
        <f>'НЗ 2-экз'!AA1203</f>
        <v>0</v>
      </c>
      <c r="AB1212" s="1487">
        <f>'НЗ 2-экз'!AB1203</f>
        <v>0</v>
      </c>
      <c r="AC1212" s="1487">
        <f>'НЗ 2-экз'!AC1203</f>
        <v>0</v>
      </c>
      <c r="AD1212" s="1487">
        <f>'НЗ 2-экз'!AD1203</f>
        <v>0</v>
      </c>
      <c r="AE1212" s="1488"/>
      <c r="AF1212" s="1488"/>
      <c r="AG1212" s="1488">
        <f t="shared" si="415"/>
        <v>0</v>
      </c>
      <c r="AH1212" s="1488">
        <f t="shared" si="418"/>
        <v>0</v>
      </c>
      <c r="AI1212" s="1488">
        <f t="shared" si="416"/>
        <v>0</v>
      </c>
      <c r="AJ1212" s="1488">
        <f t="shared" si="419"/>
        <v>0</v>
      </c>
      <c r="AK1212" s="1488">
        <f t="shared" si="420"/>
        <v>0</v>
      </c>
      <c r="AL1212" s="1488">
        <f t="shared" si="417"/>
        <v>0</v>
      </c>
      <c r="AM1212" s="1839"/>
    </row>
    <row r="1213" spans="1:39" ht="11.25" hidden="1" customHeight="1" x14ac:dyDescent="0.2">
      <c r="A1213" s="1425">
        <v>310</v>
      </c>
      <c r="B1213" s="1057">
        <v>244</v>
      </c>
      <c r="C1213" s="11"/>
      <c r="D1213" s="58"/>
      <c r="E1213" s="1487">
        <f>'НЗ 2-экз'!E1204</f>
        <v>37344.94</v>
      </c>
      <c r="F1213" s="1487">
        <f>'НЗ 2-экз'!F1204</f>
        <v>134348.70000000001</v>
      </c>
      <c r="G1213" s="1487">
        <f>'НЗ 2-экз'!G1204</f>
        <v>0</v>
      </c>
      <c r="H1213" s="1487">
        <f>'НЗ 2-экз'!H1204</f>
        <v>0</v>
      </c>
      <c r="I1213" s="1487">
        <f>'НЗ 2-экз'!I1204</f>
        <v>0</v>
      </c>
      <c r="J1213" s="1487">
        <f>'НЗ 2-экз'!J1204</f>
        <v>0</v>
      </c>
      <c r="K1213" s="1487">
        <f>'НЗ 2-экз'!K1204</f>
        <v>0</v>
      </c>
      <c r="L1213" s="1487">
        <f>'НЗ 2-экз'!L1204</f>
        <v>0</v>
      </c>
      <c r="M1213" s="1487">
        <f>'НЗ 2-экз'!M1204</f>
        <v>0</v>
      </c>
      <c r="N1213" s="1487">
        <f>'НЗ 2-экз'!N1204</f>
        <v>0</v>
      </c>
      <c r="O1213" s="1487">
        <f>'НЗ 2-экз'!O1204</f>
        <v>0</v>
      </c>
      <c r="P1213" s="1487">
        <f>'НЗ 2-экз'!P1204</f>
        <v>0</v>
      </c>
      <c r="Q1213" s="1487">
        <f>'НЗ 2-экз'!Q1204</f>
        <v>0</v>
      </c>
      <c r="R1213" s="1487">
        <f>'НЗ 2-экз'!R1204</f>
        <v>0</v>
      </c>
      <c r="S1213" s="1487">
        <f>'НЗ 2-экз'!S1204</f>
        <v>37344.94</v>
      </c>
      <c r="T1213" s="1487">
        <f>'НЗ 2-экз'!T1204</f>
        <v>134348.70000000001</v>
      </c>
      <c r="U1213" s="1487">
        <f>'НЗ 2-экз'!U1204</f>
        <v>0</v>
      </c>
      <c r="V1213" s="1487">
        <f>'НЗ 2-экз'!V1204</f>
        <v>0</v>
      </c>
      <c r="W1213" s="1487">
        <f>'НЗ 2-экз'!W1204</f>
        <v>0</v>
      </c>
      <c r="X1213" s="1487">
        <f>'НЗ 2-экз'!X1204</f>
        <v>171693.64</v>
      </c>
      <c r="Y1213" s="1487">
        <f>'НЗ 2-экз'!Y1204</f>
        <v>0</v>
      </c>
      <c r="Z1213" s="1487">
        <f>'НЗ 2-экз'!Z1204</f>
        <v>0</v>
      </c>
      <c r="AA1213" s="1487">
        <f>'НЗ 2-экз'!AA1204</f>
        <v>0</v>
      </c>
      <c r="AB1213" s="1487">
        <f>'НЗ 2-экз'!AB1204</f>
        <v>0</v>
      </c>
      <c r="AC1213" s="1487">
        <f>'НЗ 2-экз'!AC1204</f>
        <v>0</v>
      </c>
      <c r="AD1213" s="1487">
        <f>'НЗ 2-экз'!AD1204</f>
        <v>0</v>
      </c>
      <c r="AE1213" s="1488"/>
      <c r="AF1213" s="1488"/>
      <c r="AG1213" s="1488">
        <f t="shared" si="415"/>
        <v>0</v>
      </c>
      <c r="AH1213" s="1488">
        <f t="shared" si="418"/>
        <v>0</v>
      </c>
      <c r="AI1213" s="1488">
        <f t="shared" si="416"/>
        <v>0</v>
      </c>
      <c r="AJ1213" s="1488">
        <f t="shared" si="419"/>
        <v>0</v>
      </c>
      <c r="AK1213" s="1488">
        <f t="shared" si="420"/>
        <v>0</v>
      </c>
      <c r="AL1213" s="1488">
        <f t="shared" si="417"/>
        <v>171693.64</v>
      </c>
      <c r="AM1213" s="1839"/>
    </row>
    <row r="1214" spans="1:39" ht="11.25" hidden="1" customHeight="1" x14ac:dyDescent="0.2">
      <c r="A1214" s="1430">
        <v>320</v>
      </c>
      <c r="B1214" s="1045">
        <v>244</v>
      </c>
      <c r="C1214" s="11"/>
      <c r="D1214" s="58"/>
      <c r="E1214" s="1487">
        <f>'НЗ 2-экз'!E1205</f>
        <v>0</v>
      </c>
      <c r="F1214" s="1487">
        <f>'НЗ 2-экз'!F1205</f>
        <v>0</v>
      </c>
      <c r="G1214" s="1487">
        <f>'НЗ 2-экз'!G1205</f>
        <v>0</v>
      </c>
      <c r="H1214" s="1487">
        <f>'НЗ 2-экз'!H1205</f>
        <v>0</v>
      </c>
      <c r="I1214" s="1487">
        <f>'НЗ 2-экз'!I1205</f>
        <v>0</v>
      </c>
      <c r="J1214" s="1487">
        <f>'НЗ 2-экз'!J1205</f>
        <v>0</v>
      </c>
      <c r="K1214" s="1487">
        <f>'НЗ 2-экз'!K1205</f>
        <v>0</v>
      </c>
      <c r="L1214" s="1487">
        <f>'НЗ 2-экз'!L1205</f>
        <v>0</v>
      </c>
      <c r="M1214" s="1487">
        <f>'НЗ 2-экз'!M1205</f>
        <v>0</v>
      </c>
      <c r="N1214" s="1487">
        <f>'НЗ 2-экз'!N1205</f>
        <v>0</v>
      </c>
      <c r="O1214" s="1487">
        <f>'НЗ 2-экз'!O1205</f>
        <v>0</v>
      </c>
      <c r="P1214" s="1487">
        <f>'НЗ 2-экз'!P1205</f>
        <v>0</v>
      </c>
      <c r="Q1214" s="1487">
        <f>'НЗ 2-экз'!Q1205</f>
        <v>0</v>
      </c>
      <c r="R1214" s="1487">
        <f>'НЗ 2-экз'!R1205</f>
        <v>0</v>
      </c>
      <c r="S1214" s="1487">
        <f>'НЗ 2-экз'!S1205</f>
        <v>0</v>
      </c>
      <c r="T1214" s="1487">
        <f>'НЗ 2-экз'!T1205</f>
        <v>0</v>
      </c>
      <c r="U1214" s="1487">
        <f>'НЗ 2-экз'!U1205</f>
        <v>0</v>
      </c>
      <c r="V1214" s="1487">
        <f>'НЗ 2-экз'!V1205</f>
        <v>0</v>
      </c>
      <c r="W1214" s="1487">
        <f>'НЗ 2-экз'!W1205</f>
        <v>0</v>
      </c>
      <c r="X1214" s="1487">
        <f>'НЗ 2-экз'!X1205</f>
        <v>0</v>
      </c>
      <c r="Y1214" s="1487">
        <f>'НЗ 2-экз'!Y1205</f>
        <v>0</v>
      </c>
      <c r="Z1214" s="1487">
        <f>'НЗ 2-экз'!Z1205</f>
        <v>0</v>
      </c>
      <c r="AA1214" s="1487">
        <f>'НЗ 2-экз'!AA1205</f>
        <v>0</v>
      </c>
      <c r="AB1214" s="1487">
        <f>'НЗ 2-экз'!AB1205</f>
        <v>0</v>
      </c>
      <c r="AC1214" s="1487">
        <f>'НЗ 2-экз'!AC1205</f>
        <v>0</v>
      </c>
      <c r="AD1214" s="1487">
        <f>'НЗ 2-экз'!AD1205</f>
        <v>0</v>
      </c>
      <c r="AE1214" s="1488"/>
      <c r="AF1214" s="1488"/>
      <c r="AG1214" s="1488">
        <f t="shared" si="415"/>
        <v>0</v>
      </c>
      <c r="AH1214" s="1488">
        <f t="shared" si="418"/>
        <v>0</v>
      </c>
      <c r="AI1214" s="1488">
        <f t="shared" si="416"/>
        <v>0</v>
      </c>
      <c r="AJ1214" s="1488">
        <f t="shared" si="419"/>
        <v>0</v>
      </c>
      <c r="AK1214" s="1488">
        <f t="shared" si="420"/>
        <v>0</v>
      </c>
      <c r="AL1214" s="1488">
        <f t="shared" si="417"/>
        <v>0</v>
      </c>
      <c r="AM1214" s="1839"/>
    </row>
    <row r="1215" spans="1:39" ht="11.25" hidden="1" customHeight="1" x14ac:dyDescent="0.2">
      <c r="A1215" s="1425">
        <v>340</v>
      </c>
      <c r="B1215" s="1057">
        <v>244</v>
      </c>
      <c r="C1215" s="11"/>
      <c r="D1215" s="58"/>
      <c r="E1215" s="1487">
        <f>'НЗ 2-экз'!E1206</f>
        <v>0</v>
      </c>
      <c r="F1215" s="1487">
        <f>'НЗ 2-экз'!F1206</f>
        <v>0</v>
      </c>
      <c r="G1215" s="1487">
        <f>'НЗ 2-экз'!G1206</f>
        <v>0</v>
      </c>
      <c r="H1215" s="1487">
        <f>'НЗ 2-экз'!H1206</f>
        <v>0</v>
      </c>
      <c r="I1215" s="1487">
        <f>'НЗ 2-экз'!I1206</f>
        <v>0</v>
      </c>
      <c r="J1215" s="1487">
        <f>'НЗ 2-экз'!J1206</f>
        <v>0</v>
      </c>
      <c r="K1215" s="1487">
        <f>'НЗ 2-экз'!K1206</f>
        <v>0</v>
      </c>
      <c r="L1215" s="1487">
        <f>'НЗ 2-экз'!L1206</f>
        <v>0</v>
      </c>
      <c r="M1215" s="1487">
        <f>'НЗ 2-экз'!M1206</f>
        <v>0</v>
      </c>
      <c r="N1215" s="1487">
        <f>'НЗ 2-экз'!N1206</f>
        <v>0</v>
      </c>
      <c r="O1215" s="1487">
        <f>'НЗ 2-экз'!O1206</f>
        <v>0</v>
      </c>
      <c r="P1215" s="1487">
        <f>'НЗ 2-экз'!P1206</f>
        <v>0</v>
      </c>
      <c r="Q1215" s="1487">
        <f>'НЗ 2-экз'!Q1206</f>
        <v>0</v>
      </c>
      <c r="R1215" s="1487">
        <f>'НЗ 2-экз'!R1206</f>
        <v>0</v>
      </c>
      <c r="S1215" s="1487">
        <f>'НЗ 2-экз'!S1206</f>
        <v>0</v>
      </c>
      <c r="T1215" s="1487">
        <f>'НЗ 2-экз'!T1206</f>
        <v>0</v>
      </c>
      <c r="U1215" s="1487">
        <f>'НЗ 2-экз'!U1206</f>
        <v>0</v>
      </c>
      <c r="V1215" s="1487">
        <f>'НЗ 2-экз'!V1206</f>
        <v>0</v>
      </c>
      <c r="W1215" s="1487">
        <f>'НЗ 2-экз'!W1206</f>
        <v>0</v>
      </c>
      <c r="X1215" s="1487">
        <f>'НЗ 2-экз'!X1206</f>
        <v>0</v>
      </c>
      <c r="Y1215" s="1487">
        <f>'НЗ 2-экз'!Y1206</f>
        <v>0</v>
      </c>
      <c r="Z1215" s="1487">
        <f>'НЗ 2-экз'!Z1206</f>
        <v>0</v>
      </c>
      <c r="AA1215" s="1487">
        <f>'НЗ 2-экз'!AA1206</f>
        <v>0</v>
      </c>
      <c r="AB1215" s="1487">
        <f>'НЗ 2-экз'!AB1206</f>
        <v>0</v>
      </c>
      <c r="AC1215" s="1487">
        <f>'НЗ 2-экз'!AC1206</f>
        <v>0</v>
      </c>
      <c r="AD1215" s="1487">
        <f>'НЗ 2-экз'!AD1206</f>
        <v>0</v>
      </c>
      <c r="AE1215" s="1488"/>
      <c r="AF1215" s="1488"/>
      <c r="AG1215" s="1488">
        <f t="shared" si="415"/>
        <v>0</v>
      </c>
      <c r="AH1215" s="1488">
        <f t="shared" si="418"/>
        <v>0</v>
      </c>
      <c r="AI1215" s="1488">
        <f t="shared" si="416"/>
        <v>0</v>
      </c>
      <c r="AJ1215" s="1488">
        <f t="shared" si="419"/>
        <v>0</v>
      </c>
      <c r="AK1215" s="1488">
        <f t="shared" si="420"/>
        <v>0</v>
      </c>
      <c r="AL1215" s="1488">
        <f t="shared" si="417"/>
        <v>0</v>
      </c>
      <c r="AM1215" s="1839"/>
    </row>
    <row r="1216" spans="1:39" ht="11.25" hidden="1" customHeight="1" x14ac:dyDescent="0.2">
      <c r="A1216" s="1425">
        <v>341</v>
      </c>
      <c r="B1216" s="1057">
        <v>244</v>
      </c>
      <c r="C1216" s="11"/>
      <c r="D1216" s="58"/>
      <c r="E1216" s="1487">
        <f>'НЗ 2-экз'!E1207</f>
        <v>0</v>
      </c>
      <c r="F1216" s="1487">
        <f>'НЗ 2-экз'!F1207</f>
        <v>0</v>
      </c>
      <c r="G1216" s="1487">
        <f>'НЗ 2-экз'!G1207</f>
        <v>0</v>
      </c>
      <c r="H1216" s="1487">
        <f>'НЗ 2-экз'!H1207</f>
        <v>0</v>
      </c>
      <c r="I1216" s="1487">
        <f>'НЗ 2-экз'!I1207</f>
        <v>0</v>
      </c>
      <c r="J1216" s="1487">
        <f>'НЗ 2-экз'!J1207</f>
        <v>0</v>
      </c>
      <c r="K1216" s="1487">
        <f>'НЗ 2-экз'!K1207</f>
        <v>0</v>
      </c>
      <c r="L1216" s="1487">
        <f>'НЗ 2-экз'!L1207</f>
        <v>0</v>
      </c>
      <c r="M1216" s="1487">
        <f>'НЗ 2-экз'!M1207</f>
        <v>0</v>
      </c>
      <c r="N1216" s="1487">
        <f>'НЗ 2-экз'!N1207</f>
        <v>0</v>
      </c>
      <c r="O1216" s="1487">
        <f>'НЗ 2-экз'!O1207</f>
        <v>0</v>
      </c>
      <c r="P1216" s="1487">
        <f>'НЗ 2-экз'!P1207</f>
        <v>0</v>
      </c>
      <c r="Q1216" s="1487">
        <f>'НЗ 2-экз'!Q1207</f>
        <v>0</v>
      </c>
      <c r="R1216" s="1487">
        <f>'НЗ 2-экз'!R1207</f>
        <v>0</v>
      </c>
      <c r="S1216" s="1487">
        <f>'НЗ 2-экз'!S1207</f>
        <v>0</v>
      </c>
      <c r="T1216" s="1487">
        <f>'НЗ 2-экз'!T1207</f>
        <v>0</v>
      </c>
      <c r="U1216" s="1487">
        <f>'НЗ 2-экз'!U1207</f>
        <v>0</v>
      </c>
      <c r="V1216" s="1487">
        <f>'НЗ 2-экз'!V1207</f>
        <v>0</v>
      </c>
      <c r="W1216" s="1487">
        <f>'НЗ 2-экз'!W1207</f>
        <v>0</v>
      </c>
      <c r="X1216" s="1487">
        <f>'НЗ 2-экз'!X1207</f>
        <v>0</v>
      </c>
      <c r="Y1216" s="1487">
        <f>'НЗ 2-экз'!Y1207</f>
        <v>0</v>
      </c>
      <c r="Z1216" s="1487">
        <f>'НЗ 2-экз'!Z1207</f>
        <v>0</v>
      </c>
      <c r="AA1216" s="1487">
        <f>'НЗ 2-экз'!AA1207</f>
        <v>0</v>
      </c>
      <c r="AB1216" s="1487">
        <f>'НЗ 2-экз'!AB1207</f>
        <v>0</v>
      </c>
      <c r="AC1216" s="1487">
        <f>'НЗ 2-экз'!AC1207</f>
        <v>0</v>
      </c>
      <c r="AD1216" s="1487">
        <f>'НЗ 2-экз'!AD1207</f>
        <v>0</v>
      </c>
      <c r="AE1216" s="1488"/>
      <c r="AF1216" s="1488"/>
      <c r="AG1216" s="1488">
        <f t="shared" si="415"/>
        <v>0</v>
      </c>
      <c r="AH1216" s="1488">
        <f t="shared" si="418"/>
        <v>0</v>
      </c>
      <c r="AI1216" s="1488">
        <f t="shared" si="416"/>
        <v>0</v>
      </c>
      <c r="AJ1216" s="1488">
        <f t="shared" si="419"/>
        <v>0</v>
      </c>
      <c r="AK1216" s="1488">
        <f t="shared" si="420"/>
        <v>0</v>
      </c>
      <c r="AL1216" s="1488">
        <f t="shared" si="417"/>
        <v>0</v>
      </c>
      <c r="AM1216" s="1839"/>
    </row>
    <row r="1217" spans="1:39" ht="11.25" hidden="1" customHeight="1" x14ac:dyDescent="0.2">
      <c r="A1217" s="1425">
        <v>342</v>
      </c>
      <c r="B1217" s="1057">
        <v>244</v>
      </c>
      <c r="C1217" s="11"/>
      <c r="D1217" s="58"/>
      <c r="E1217" s="1487">
        <f>'НЗ 2-экз'!E1208</f>
        <v>0</v>
      </c>
      <c r="F1217" s="1487">
        <f>'НЗ 2-экз'!F1208</f>
        <v>0</v>
      </c>
      <c r="G1217" s="1487">
        <f>'НЗ 2-экз'!G1208</f>
        <v>0</v>
      </c>
      <c r="H1217" s="1487">
        <f>'НЗ 2-экз'!H1208</f>
        <v>0</v>
      </c>
      <c r="I1217" s="1487">
        <f>'НЗ 2-экз'!I1208</f>
        <v>0</v>
      </c>
      <c r="J1217" s="1487">
        <f>'НЗ 2-экз'!J1208</f>
        <v>0</v>
      </c>
      <c r="K1217" s="1487">
        <f>'НЗ 2-экз'!K1208</f>
        <v>0</v>
      </c>
      <c r="L1217" s="1487">
        <f>'НЗ 2-экз'!L1208</f>
        <v>0</v>
      </c>
      <c r="M1217" s="1487">
        <f>'НЗ 2-экз'!M1208</f>
        <v>0</v>
      </c>
      <c r="N1217" s="1487">
        <f>'НЗ 2-экз'!N1208</f>
        <v>0</v>
      </c>
      <c r="O1217" s="1487">
        <f>'НЗ 2-экз'!O1208</f>
        <v>0</v>
      </c>
      <c r="P1217" s="1487">
        <f>'НЗ 2-экз'!P1208</f>
        <v>0</v>
      </c>
      <c r="Q1217" s="1487">
        <f>'НЗ 2-экз'!Q1208</f>
        <v>0</v>
      </c>
      <c r="R1217" s="1487">
        <f>'НЗ 2-экз'!R1208</f>
        <v>0</v>
      </c>
      <c r="S1217" s="1487">
        <f>'НЗ 2-экз'!S1208</f>
        <v>0</v>
      </c>
      <c r="T1217" s="1487">
        <f>'НЗ 2-экз'!T1208</f>
        <v>0</v>
      </c>
      <c r="U1217" s="1487">
        <f>'НЗ 2-экз'!U1208</f>
        <v>0</v>
      </c>
      <c r="V1217" s="1487">
        <f>'НЗ 2-экз'!V1208</f>
        <v>0</v>
      </c>
      <c r="W1217" s="1487">
        <f>'НЗ 2-экз'!W1208</f>
        <v>0</v>
      </c>
      <c r="X1217" s="1487">
        <f>'НЗ 2-экз'!X1208</f>
        <v>0</v>
      </c>
      <c r="Y1217" s="1487">
        <f>'НЗ 2-экз'!Y1208</f>
        <v>0</v>
      </c>
      <c r="Z1217" s="1487">
        <f>'НЗ 2-экз'!Z1208</f>
        <v>0</v>
      </c>
      <c r="AA1217" s="1487">
        <f>'НЗ 2-экз'!AA1208</f>
        <v>0</v>
      </c>
      <c r="AB1217" s="1487">
        <f>'НЗ 2-экз'!AB1208</f>
        <v>0</v>
      </c>
      <c r="AC1217" s="1487">
        <f>'НЗ 2-экз'!AC1208</f>
        <v>0</v>
      </c>
      <c r="AD1217" s="1487">
        <f>'НЗ 2-экз'!AD1208</f>
        <v>0</v>
      </c>
      <c r="AE1217" s="1488"/>
      <c r="AF1217" s="1488"/>
      <c r="AG1217" s="1488">
        <f t="shared" si="415"/>
        <v>0</v>
      </c>
      <c r="AH1217" s="1488">
        <f t="shared" si="418"/>
        <v>0</v>
      </c>
      <c r="AI1217" s="1488">
        <f t="shared" si="416"/>
        <v>0</v>
      </c>
      <c r="AJ1217" s="1488">
        <f t="shared" si="419"/>
        <v>0</v>
      </c>
      <c r="AK1217" s="1488">
        <f t="shared" si="420"/>
        <v>0</v>
      </c>
      <c r="AL1217" s="1488">
        <f t="shared" si="417"/>
        <v>0</v>
      </c>
      <c r="AM1217" s="1839"/>
    </row>
    <row r="1218" spans="1:39" ht="11.25" hidden="1" customHeight="1" x14ac:dyDescent="0.2">
      <c r="A1218" s="1425">
        <v>343</v>
      </c>
      <c r="B1218" s="1057">
        <v>244</v>
      </c>
      <c r="C1218" s="11"/>
      <c r="D1218" s="58"/>
      <c r="E1218" s="1487">
        <f>'НЗ 2-экз'!E1209</f>
        <v>0</v>
      </c>
      <c r="F1218" s="1487">
        <f>'НЗ 2-экз'!F1209</f>
        <v>0</v>
      </c>
      <c r="G1218" s="1487">
        <f>'НЗ 2-экз'!G1209</f>
        <v>0</v>
      </c>
      <c r="H1218" s="1487">
        <f>'НЗ 2-экз'!H1209</f>
        <v>0</v>
      </c>
      <c r="I1218" s="1487">
        <f>'НЗ 2-экз'!I1209</f>
        <v>0</v>
      </c>
      <c r="J1218" s="1487">
        <f>'НЗ 2-экз'!J1209</f>
        <v>0</v>
      </c>
      <c r="K1218" s="1487">
        <f>'НЗ 2-экз'!K1209</f>
        <v>0</v>
      </c>
      <c r="L1218" s="1487">
        <f>'НЗ 2-экз'!L1209</f>
        <v>0</v>
      </c>
      <c r="M1218" s="1487">
        <f>'НЗ 2-экз'!M1209</f>
        <v>0</v>
      </c>
      <c r="N1218" s="1487">
        <f>'НЗ 2-экз'!N1209</f>
        <v>0</v>
      </c>
      <c r="O1218" s="1487">
        <f>'НЗ 2-экз'!O1209</f>
        <v>0</v>
      </c>
      <c r="P1218" s="1487">
        <f>'НЗ 2-экз'!P1209</f>
        <v>0</v>
      </c>
      <c r="Q1218" s="1487">
        <f>'НЗ 2-экз'!Q1209</f>
        <v>0</v>
      </c>
      <c r="R1218" s="1487">
        <f>'НЗ 2-экз'!R1209</f>
        <v>0</v>
      </c>
      <c r="S1218" s="1487">
        <f>'НЗ 2-экз'!S1209</f>
        <v>0</v>
      </c>
      <c r="T1218" s="1487">
        <f>'НЗ 2-экз'!T1209</f>
        <v>0</v>
      </c>
      <c r="U1218" s="1487">
        <f>'НЗ 2-экз'!U1209</f>
        <v>0</v>
      </c>
      <c r="V1218" s="1487">
        <f>'НЗ 2-экз'!V1209</f>
        <v>0</v>
      </c>
      <c r="W1218" s="1487">
        <f>'НЗ 2-экз'!W1209</f>
        <v>0</v>
      </c>
      <c r="X1218" s="1487">
        <f>'НЗ 2-экз'!X1209</f>
        <v>0</v>
      </c>
      <c r="Y1218" s="1487">
        <f>'НЗ 2-экз'!Y1209</f>
        <v>0</v>
      </c>
      <c r="Z1218" s="1487">
        <f>'НЗ 2-экз'!Z1209</f>
        <v>0</v>
      </c>
      <c r="AA1218" s="1487">
        <f>'НЗ 2-экз'!AA1209</f>
        <v>0</v>
      </c>
      <c r="AB1218" s="1487">
        <f>'НЗ 2-экз'!AB1209</f>
        <v>0</v>
      </c>
      <c r="AC1218" s="1487">
        <f>'НЗ 2-экз'!AC1209</f>
        <v>0</v>
      </c>
      <c r="AD1218" s="1487">
        <f>'НЗ 2-экз'!AD1209</f>
        <v>0</v>
      </c>
      <c r="AE1218" s="1488"/>
      <c r="AF1218" s="1488"/>
      <c r="AG1218" s="1488">
        <f t="shared" si="415"/>
        <v>0</v>
      </c>
      <c r="AH1218" s="1488">
        <f t="shared" si="418"/>
        <v>0</v>
      </c>
      <c r="AI1218" s="1488">
        <f t="shared" si="416"/>
        <v>0</v>
      </c>
      <c r="AJ1218" s="1488">
        <f t="shared" si="419"/>
        <v>0</v>
      </c>
      <c r="AK1218" s="1488">
        <f t="shared" si="420"/>
        <v>0</v>
      </c>
      <c r="AL1218" s="1488">
        <f t="shared" si="417"/>
        <v>0</v>
      </c>
      <c r="AM1218" s="1839"/>
    </row>
    <row r="1219" spans="1:39" ht="11.25" hidden="1" customHeight="1" x14ac:dyDescent="0.2">
      <c r="A1219" s="1425">
        <v>344</v>
      </c>
      <c r="B1219" s="1057">
        <v>244</v>
      </c>
      <c r="C1219" s="11"/>
      <c r="D1219" s="58"/>
      <c r="E1219" s="1487">
        <f>'НЗ 2-экз'!E1210</f>
        <v>5000</v>
      </c>
      <c r="F1219" s="1487">
        <f>'НЗ 2-экз'!F1210</f>
        <v>5000</v>
      </c>
      <c r="G1219" s="1487">
        <f>'НЗ 2-экз'!G1210</f>
        <v>0</v>
      </c>
      <c r="H1219" s="1487">
        <f>'НЗ 2-экз'!H1210</f>
        <v>0</v>
      </c>
      <c r="I1219" s="1487">
        <f>'НЗ 2-экз'!I1210</f>
        <v>0</v>
      </c>
      <c r="J1219" s="1487">
        <f>'НЗ 2-экз'!J1210</f>
        <v>0</v>
      </c>
      <c r="K1219" s="1487">
        <f>'НЗ 2-экз'!K1210</f>
        <v>0</v>
      </c>
      <c r="L1219" s="1487">
        <f>'НЗ 2-экз'!L1210</f>
        <v>0</v>
      </c>
      <c r="M1219" s="1487">
        <f>'НЗ 2-экз'!M1210</f>
        <v>0</v>
      </c>
      <c r="N1219" s="1487">
        <f>'НЗ 2-экз'!N1210</f>
        <v>0</v>
      </c>
      <c r="O1219" s="1487">
        <f>'НЗ 2-экз'!O1210</f>
        <v>0</v>
      </c>
      <c r="P1219" s="1487">
        <f>'НЗ 2-экз'!P1210</f>
        <v>0</v>
      </c>
      <c r="Q1219" s="1487">
        <f>'НЗ 2-экз'!Q1210</f>
        <v>0</v>
      </c>
      <c r="R1219" s="1487">
        <f>'НЗ 2-экз'!R1210</f>
        <v>0</v>
      </c>
      <c r="S1219" s="1487">
        <f>'НЗ 2-экз'!S1210</f>
        <v>5000</v>
      </c>
      <c r="T1219" s="1487">
        <f>'НЗ 2-экз'!T1210</f>
        <v>5000</v>
      </c>
      <c r="U1219" s="1487">
        <f>'НЗ 2-экз'!U1210</f>
        <v>0</v>
      </c>
      <c r="V1219" s="1487">
        <f>'НЗ 2-экз'!V1210</f>
        <v>0</v>
      </c>
      <c r="W1219" s="1487">
        <f>'НЗ 2-экз'!W1210</f>
        <v>0</v>
      </c>
      <c r="X1219" s="1487">
        <f>'НЗ 2-экз'!X1210</f>
        <v>10000</v>
      </c>
      <c r="Y1219" s="1487">
        <f>'НЗ 2-экз'!Y1210</f>
        <v>0</v>
      </c>
      <c r="Z1219" s="1487">
        <f>'НЗ 2-экз'!Z1210</f>
        <v>0</v>
      </c>
      <c r="AA1219" s="1487">
        <f>'НЗ 2-экз'!AA1210</f>
        <v>0</v>
      </c>
      <c r="AB1219" s="1487">
        <f>'НЗ 2-экз'!AB1210</f>
        <v>0</v>
      </c>
      <c r="AC1219" s="1487">
        <f>'НЗ 2-экз'!AC1210</f>
        <v>0</v>
      </c>
      <c r="AD1219" s="1487">
        <f>'НЗ 2-экз'!AD1210</f>
        <v>0</v>
      </c>
      <c r="AE1219" s="1488"/>
      <c r="AF1219" s="1488"/>
      <c r="AG1219" s="1488">
        <f t="shared" si="415"/>
        <v>0</v>
      </c>
      <c r="AH1219" s="1488">
        <f t="shared" si="418"/>
        <v>0</v>
      </c>
      <c r="AI1219" s="1488">
        <f t="shared" si="416"/>
        <v>0</v>
      </c>
      <c r="AJ1219" s="1488">
        <f t="shared" si="419"/>
        <v>0</v>
      </c>
      <c r="AK1219" s="1488">
        <f t="shared" si="420"/>
        <v>0</v>
      </c>
      <c r="AL1219" s="1488">
        <f t="shared" si="417"/>
        <v>10000</v>
      </c>
      <c r="AM1219" s="1839"/>
    </row>
    <row r="1220" spans="1:39" ht="11.25" hidden="1" customHeight="1" x14ac:dyDescent="0.2">
      <c r="A1220" s="1425">
        <v>345</v>
      </c>
      <c r="B1220" s="1057">
        <v>244</v>
      </c>
      <c r="C1220" s="11"/>
      <c r="D1220" s="58"/>
      <c r="E1220" s="1487">
        <f>'НЗ 2-экз'!E1211</f>
        <v>0</v>
      </c>
      <c r="F1220" s="1487">
        <f>'НЗ 2-экз'!F1211</f>
        <v>0</v>
      </c>
      <c r="G1220" s="1487">
        <f>'НЗ 2-экз'!G1211</f>
        <v>0</v>
      </c>
      <c r="H1220" s="1487">
        <f>'НЗ 2-экз'!H1211</f>
        <v>0</v>
      </c>
      <c r="I1220" s="1487">
        <f>'НЗ 2-экз'!I1211</f>
        <v>0</v>
      </c>
      <c r="J1220" s="1487">
        <f>'НЗ 2-экз'!J1211</f>
        <v>0</v>
      </c>
      <c r="K1220" s="1487">
        <f>'НЗ 2-экз'!K1211</f>
        <v>0</v>
      </c>
      <c r="L1220" s="1487">
        <f>'НЗ 2-экз'!L1211</f>
        <v>0</v>
      </c>
      <c r="M1220" s="1487">
        <f>'НЗ 2-экз'!M1211</f>
        <v>0</v>
      </c>
      <c r="N1220" s="1487">
        <f>'НЗ 2-экз'!N1211</f>
        <v>0</v>
      </c>
      <c r="O1220" s="1487">
        <f>'НЗ 2-экз'!O1211</f>
        <v>0</v>
      </c>
      <c r="P1220" s="1487">
        <f>'НЗ 2-экз'!P1211</f>
        <v>0</v>
      </c>
      <c r="Q1220" s="1487">
        <f>'НЗ 2-экз'!Q1211</f>
        <v>0</v>
      </c>
      <c r="R1220" s="1487">
        <f>'НЗ 2-экз'!R1211</f>
        <v>0</v>
      </c>
      <c r="S1220" s="1487">
        <f>'НЗ 2-экз'!S1211</f>
        <v>0</v>
      </c>
      <c r="T1220" s="1487">
        <f>'НЗ 2-экз'!T1211</f>
        <v>0</v>
      </c>
      <c r="U1220" s="1487">
        <f>'НЗ 2-экз'!U1211</f>
        <v>0</v>
      </c>
      <c r="V1220" s="1487">
        <f>'НЗ 2-экз'!V1211</f>
        <v>0</v>
      </c>
      <c r="W1220" s="1487">
        <f>'НЗ 2-экз'!W1211</f>
        <v>0</v>
      </c>
      <c r="X1220" s="1487">
        <f>'НЗ 2-экз'!X1211</f>
        <v>0</v>
      </c>
      <c r="Y1220" s="1487">
        <f>'НЗ 2-экз'!Y1211</f>
        <v>0</v>
      </c>
      <c r="Z1220" s="1487">
        <f>'НЗ 2-экз'!Z1211</f>
        <v>0</v>
      </c>
      <c r="AA1220" s="1487">
        <f>'НЗ 2-экз'!AA1211</f>
        <v>0</v>
      </c>
      <c r="AB1220" s="1487">
        <f>'НЗ 2-экз'!AB1211</f>
        <v>0</v>
      </c>
      <c r="AC1220" s="1487">
        <f>'НЗ 2-экз'!AC1211</f>
        <v>0</v>
      </c>
      <c r="AD1220" s="1487">
        <f>'НЗ 2-экз'!AD1211</f>
        <v>0</v>
      </c>
      <c r="AE1220" s="1488"/>
      <c r="AF1220" s="1488"/>
      <c r="AG1220" s="1488">
        <f t="shared" si="415"/>
        <v>0</v>
      </c>
      <c r="AH1220" s="1488">
        <f t="shared" si="418"/>
        <v>0</v>
      </c>
      <c r="AI1220" s="1488">
        <f t="shared" si="416"/>
        <v>0</v>
      </c>
      <c r="AJ1220" s="1488">
        <f t="shared" si="419"/>
        <v>0</v>
      </c>
      <c r="AK1220" s="1488">
        <f t="shared" si="420"/>
        <v>0</v>
      </c>
      <c r="AL1220" s="1488">
        <f t="shared" si="417"/>
        <v>0</v>
      </c>
      <c r="AM1220" s="1839"/>
    </row>
    <row r="1221" spans="1:39" ht="11.25" hidden="1" customHeight="1" x14ac:dyDescent="0.2">
      <c r="A1221" s="1425">
        <v>346</v>
      </c>
      <c r="B1221" s="1057">
        <v>244</v>
      </c>
      <c r="C1221" s="11"/>
      <c r="D1221" s="58"/>
      <c r="E1221" s="1487">
        <f>'НЗ 2-экз'!E1212</f>
        <v>100000</v>
      </c>
      <c r="F1221" s="1487">
        <f>'НЗ 2-экз'!F1212</f>
        <v>200229.45</v>
      </c>
      <c r="G1221" s="1487">
        <f>'НЗ 2-экз'!G1212</f>
        <v>0</v>
      </c>
      <c r="H1221" s="1487">
        <f>'НЗ 2-экз'!H1212</f>
        <v>0</v>
      </c>
      <c r="I1221" s="1487">
        <f>'НЗ 2-экз'!I1212</f>
        <v>0</v>
      </c>
      <c r="J1221" s="1487">
        <f>'НЗ 2-экз'!J1212</f>
        <v>0</v>
      </c>
      <c r="K1221" s="1487">
        <f>'НЗ 2-экз'!K1212</f>
        <v>0</v>
      </c>
      <c r="L1221" s="1487">
        <f>'НЗ 2-экз'!L1212</f>
        <v>0</v>
      </c>
      <c r="M1221" s="1487">
        <f>'НЗ 2-экз'!M1212</f>
        <v>0</v>
      </c>
      <c r="N1221" s="1487">
        <f>'НЗ 2-экз'!N1212</f>
        <v>0</v>
      </c>
      <c r="O1221" s="1487">
        <f>'НЗ 2-экз'!O1212</f>
        <v>0</v>
      </c>
      <c r="P1221" s="1487">
        <f>'НЗ 2-экз'!P1212</f>
        <v>0</v>
      </c>
      <c r="Q1221" s="1487">
        <f>'НЗ 2-экз'!Q1212</f>
        <v>0</v>
      </c>
      <c r="R1221" s="1487">
        <f>'НЗ 2-экз'!R1212</f>
        <v>0</v>
      </c>
      <c r="S1221" s="1487">
        <f>'НЗ 2-экз'!S1212</f>
        <v>100000</v>
      </c>
      <c r="T1221" s="1487">
        <f>'НЗ 2-экз'!T1212</f>
        <v>200229.45</v>
      </c>
      <c r="U1221" s="1487">
        <f>'НЗ 2-экз'!U1212</f>
        <v>0</v>
      </c>
      <c r="V1221" s="1487">
        <f>'НЗ 2-экз'!V1212</f>
        <v>0</v>
      </c>
      <c r="W1221" s="1487">
        <f>'НЗ 2-экз'!W1212</f>
        <v>0</v>
      </c>
      <c r="X1221" s="1487">
        <f>'НЗ 2-экз'!X1212</f>
        <v>300229.45</v>
      </c>
      <c r="Y1221" s="1487">
        <f>'НЗ 2-экз'!Y1212</f>
        <v>0</v>
      </c>
      <c r="Z1221" s="1487">
        <f>'НЗ 2-экз'!Z1212</f>
        <v>0</v>
      </c>
      <c r="AA1221" s="1487">
        <f>'НЗ 2-экз'!AA1212</f>
        <v>0</v>
      </c>
      <c r="AB1221" s="1487">
        <f>'НЗ 2-экз'!AB1212</f>
        <v>0</v>
      </c>
      <c r="AC1221" s="1487">
        <f>'НЗ 2-экз'!AC1212</f>
        <v>0</v>
      </c>
      <c r="AD1221" s="1487">
        <f>'НЗ 2-экз'!AD1212</f>
        <v>0</v>
      </c>
      <c r="AE1221" s="1488"/>
      <c r="AF1221" s="1488"/>
      <c r="AG1221" s="1488">
        <f t="shared" si="415"/>
        <v>0</v>
      </c>
      <c r="AH1221" s="1488">
        <f t="shared" si="418"/>
        <v>0</v>
      </c>
      <c r="AI1221" s="1488">
        <f t="shared" si="416"/>
        <v>0</v>
      </c>
      <c r="AJ1221" s="1488">
        <f t="shared" si="419"/>
        <v>0</v>
      </c>
      <c r="AK1221" s="1488">
        <f t="shared" si="420"/>
        <v>0</v>
      </c>
      <c r="AL1221" s="1488">
        <f t="shared" si="417"/>
        <v>300229.45</v>
      </c>
      <c r="AM1221" s="1839"/>
    </row>
    <row r="1222" spans="1:39" ht="11.25" hidden="1" customHeight="1" x14ac:dyDescent="0.2">
      <c r="A1222" s="1425">
        <v>349</v>
      </c>
      <c r="B1222" s="1057">
        <v>244</v>
      </c>
      <c r="C1222" s="11"/>
      <c r="D1222" s="58"/>
      <c r="E1222" s="1487">
        <f>'НЗ 2-экз'!E1213</f>
        <v>0</v>
      </c>
      <c r="F1222" s="1487">
        <f>'НЗ 2-экз'!F1213</f>
        <v>20233.52</v>
      </c>
      <c r="G1222" s="1487">
        <f>'НЗ 2-экз'!G1213</f>
        <v>0</v>
      </c>
      <c r="H1222" s="1487">
        <f>'НЗ 2-экз'!H1213</f>
        <v>0</v>
      </c>
      <c r="I1222" s="1487">
        <f>'НЗ 2-экз'!I1213</f>
        <v>0</v>
      </c>
      <c r="J1222" s="1487">
        <f>'НЗ 2-экз'!J1213</f>
        <v>0</v>
      </c>
      <c r="K1222" s="1487">
        <f>'НЗ 2-экз'!K1213</f>
        <v>0</v>
      </c>
      <c r="L1222" s="1487">
        <f>'НЗ 2-экз'!L1213</f>
        <v>0</v>
      </c>
      <c r="M1222" s="1487">
        <f>'НЗ 2-экз'!M1213</f>
        <v>0</v>
      </c>
      <c r="N1222" s="1487">
        <f>'НЗ 2-экз'!N1213</f>
        <v>0</v>
      </c>
      <c r="O1222" s="1487">
        <f>'НЗ 2-экз'!O1213</f>
        <v>0</v>
      </c>
      <c r="P1222" s="1487">
        <f>'НЗ 2-экз'!P1213</f>
        <v>0</v>
      </c>
      <c r="Q1222" s="1487">
        <f>'НЗ 2-экз'!Q1213</f>
        <v>0</v>
      </c>
      <c r="R1222" s="1487">
        <f>'НЗ 2-экз'!R1213</f>
        <v>0</v>
      </c>
      <c r="S1222" s="1487">
        <f>'НЗ 2-экз'!S1213</f>
        <v>0</v>
      </c>
      <c r="T1222" s="1487">
        <f>'НЗ 2-экз'!T1213</f>
        <v>20233.52</v>
      </c>
      <c r="U1222" s="1487">
        <f>'НЗ 2-экз'!U1213</f>
        <v>0</v>
      </c>
      <c r="V1222" s="1487">
        <f>'НЗ 2-экз'!V1213</f>
        <v>0</v>
      </c>
      <c r="W1222" s="1487">
        <f>'НЗ 2-экз'!W1213</f>
        <v>0</v>
      </c>
      <c r="X1222" s="1487">
        <f>'НЗ 2-экз'!X1213</f>
        <v>20233.52</v>
      </c>
      <c r="Y1222" s="1487">
        <f>'НЗ 2-экз'!Y1213</f>
        <v>0</v>
      </c>
      <c r="Z1222" s="1487">
        <f>'НЗ 2-экз'!Z1213</f>
        <v>0</v>
      </c>
      <c r="AA1222" s="1487">
        <f>'НЗ 2-экз'!AA1213</f>
        <v>0</v>
      </c>
      <c r="AB1222" s="1487">
        <f>'НЗ 2-экз'!AB1213</f>
        <v>0</v>
      </c>
      <c r="AC1222" s="1487">
        <f>'НЗ 2-экз'!AC1213</f>
        <v>0</v>
      </c>
      <c r="AD1222" s="1487">
        <f>'НЗ 2-экз'!AD1213</f>
        <v>0</v>
      </c>
      <c r="AE1222" s="1488"/>
      <c r="AF1222" s="1488"/>
      <c r="AG1222" s="1488">
        <f t="shared" si="415"/>
        <v>0</v>
      </c>
      <c r="AH1222" s="1488">
        <f t="shared" si="418"/>
        <v>0</v>
      </c>
      <c r="AI1222" s="1488">
        <f t="shared" si="416"/>
        <v>0</v>
      </c>
      <c r="AJ1222" s="1488">
        <f t="shared" si="419"/>
        <v>0</v>
      </c>
      <c r="AK1222" s="1488">
        <f t="shared" si="420"/>
        <v>0</v>
      </c>
      <c r="AL1222" s="1488">
        <f t="shared" si="417"/>
        <v>20233.52</v>
      </c>
      <c r="AM1222" s="1839"/>
    </row>
    <row r="1223" spans="1:39" ht="11.25" hidden="1" customHeight="1" x14ac:dyDescent="0.2">
      <c r="A1223" s="1431">
        <v>352</v>
      </c>
      <c r="B1223" s="269">
        <v>244</v>
      </c>
      <c r="C1223" s="11"/>
      <c r="D1223" s="58"/>
      <c r="E1223" s="1487">
        <f>'НЗ 2-экз'!E1214</f>
        <v>0</v>
      </c>
      <c r="F1223" s="1487">
        <f>'НЗ 2-экз'!F1214</f>
        <v>0</v>
      </c>
      <c r="G1223" s="1487">
        <f>'НЗ 2-экз'!G1214</f>
        <v>0</v>
      </c>
      <c r="H1223" s="1487">
        <f>'НЗ 2-экз'!H1214</f>
        <v>0</v>
      </c>
      <c r="I1223" s="1487">
        <f>'НЗ 2-экз'!I1214</f>
        <v>0</v>
      </c>
      <c r="J1223" s="1487">
        <f>'НЗ 2-экз'!J1214</f>
        <v>0</v>
      </c>
      <c r="K1223" s="1487">
        <f>'НЗ 2-экз'!K1214</f>
        <v>0</v>
      </c>
      <c r="L1223" s="1487">
        <f>'НЗ 2-экз'!L1214</f>
        <v>0</v>
      </c>
      <c r="M1223" s="1487">
        <f>'НЗ 2-экз'!M1214</f>
        <v>0</v>
      </c>
      <c r="N1223" s="1487">
        <f>'НЗ 2-экз'!N1214</f>
        <v>0</v>
      </c>
      <c r="O1223" s="1487">
        <f>'НЗ 2-экз'!O1214</f>
        <v>0</v>
      </c>
      <c r="P1223" s="1487">
        <f>'НЗ 2-экз'!P1214</f>
        <v>0</v>
      </c>
      <c r="Q1223" s="1487">
        <f>'НЗ 2-экз'!Q1214</f>
        <v>0</v>
      </c>
      <c r="R1223" s="1487">
        <f>'НЗ 2-экз'!R1214</f>
        <v>0</v>
      </c>
      <c r="S1223" s="1487">
        <f>'НЗ 2-экз'!S1214</f>
        <v>0</v>
      </c>
      <c r="T1223" s="1487">
        <f>'НЗ 2-экз'!T1214</f>
        <v>0</v>
      </c>
      <c r="U1223" s="1487">
        <f>'НЗ 2-экз'!U1214</f>
        <v>0</v>
      </c>
      <c r="V1223" s="1487">
        <f>'НЗ 2-экз'!V1214</f>
        <v>0</v>
      </c>
      <c r="W1223" s="1487">
        <f>'НЗ 2-экз'!W1214</f>
        <v>0</v>
      </c>
      <c r="X1223" s="1487">
        <f>'НЗ 2-экз'!X1214</f>
        <v>0</v>
      </c>
      <c r="Y1223" s="1487">
        <f>'НЗ 2-экз'!Y1214</f>
        <v>0</v>
      </c>
      <c r="Z1223" s="1487">
        <f>'НЗ 2-экз'!Z1214</f>
        <v>0</v>
      </c>
      <c r="AA1223" s="1487">
        <f>'НЗ 2-экз'!AA1214</f>
        <v>0</v>
      </c>
      <c r="AB1223" s="1487">
        <f>'НЗ 2-экз'!AB1214</f>
        <v>0</v>
      </c>
      <c r="AC1223" s="1487">
        <f>'НЗ 2-экз'!AC1214</f>
        <v>0</v>
      </c>
      <c r="AD1223" s="1487">
        <f>'НЗ 2-экз'!AD1214</f>
        <v>0</v>
      </c>
      <c r="AE1223" s="1488"/>
      <c r="AF1223" s="1488"/>
      <c r="AG1223" s="1488">
        <f t="shared" si="415"/>
        <v>0</v>
      </c>
      <c r="AH1223" s="1488">
        <f>Z1223+AD1223</f>
        <v>0</v>
      </c>
      <c r="AI1223" s="1488">
        <f t="shared" si="416"/>
        <v>0</v>
      </c>
      <c r="AJ1223" s="1488">
        <f>AC1223</f>
        <v>0</v>
      </c>
      <c r="AK1223" s="1488">
        <f>SUM(Y1223:AD1223)</f>
        <v>0</v>
      </c>
      <c r="AL1223" s="1488">
        <f t="shared" si="417"/>
        <v>0</v>
      </c>
      <c r="AM1223" s="1839"/>
    </row>
    <row r="1224" spans="1:39" ht="11.25" hidden="1" customHeight="1" x14ac:dyDescent="0.2">
      <c r="A1224" s="1431">
        <v>353</v>
      </c>
      <c r="B1224" s="269">
        <v>244</v>
      </c>
      <c r="C1224" s="11"/>
      <c r="D1224" s="58"/>
      <c r="E1224" s="1487">
        <f>'НЗ 2-экз'!E1215</f>
        <v>0</v>
      </c>
      <c r="F1224" s="1487">
        <f>'НЗ 2-экз'!F1215</f>
        <v>0</v>
      </c>
      <c r="G1224" s="1487">
        <f>'НЗ 2-экз'!G1215</f>
        <v>0</v>
      </c>
      <c r="H1224" s="1487">
        <f>'НЗ 2-экз'!H1215</f>
        <v>0</v>
      </c>
      <c r="I1224" s="1487">
        <f>'НЗ 2-экз'!I1215</f>
        <v>0</v>
      </c>
      <c r="J1224" s="1487">
        <f>'НЗ 2-экз'!J1215</f>
        <v>0</v>
      </c>
      <c r="K1224" s="1487">
        <f>'НЗ 2-экз'!K1215</f>
        <v>0</v>
      </c>
      <c r="L1224" s="1487">
        <f>'НЗ 2-экз'!L1215</f>
        <v>0</v>
      </c>
      <c r="M1224" s="1487">
        <f>'НЗ 2-экз'!M1215</f>
        <v>0</v>
      </c>
      <c r="N1224" s="1487">
        <f>'НЗ 2-экз'!N1215</f>
        <v>0</v>
      </c>
      <c r="O1224" s="1487">
        <f>'НЗ 2-экз'!O1215</f>
        <v>0</v>
      </c>
      <c r="P1224" s="1487">
        <f>'НЗ 2-экз'!P1215</f>
        <v>0</v>
      </c>
      <c r="Q1224" s="1487">
        <f>'НЗ 2-экз'!Q1215</f>
        <v>0</v>
      </c>
      <c r="R1224" s="1487">
        <f>'НЗ 2-экз'!R1215</f>
        <v>0</v>
      </c>
      <c r="S1224" s="1487">
        <f>'НЗ 2-экз'!S1215</f>
        <v>0</v>
      </c>
      <c r="T1224" s="1487">
        <f>'НЗ 2-экз'!T1215</f>
        <v>0</v>
      </c>
      <c r="U1224" s="1487">
        <f>'НЗ 2-экз'!U1215</f>
        <v>0</v>
      </c>
      <c r="V1224" s="1487">
        <f>'НЗ 2-экз'!V1215</f>
        <v>0</v>
      </c>
      <c r="W1224" s="1487">
        <f>'НЗ 2-экз'!W1215</f>
        <v>0</v>
      </c>
      <c r="X1224" s="1487">
        <f>'НЗ 2-экз'!X1215</f>
        <v>0</v>
      </c>
      <c r="Y1224" s="1487">
        <f>'НЗ 2-экз'!Y1215</f>
        <v>0</v>
      </c>
      <c r="Z1224" s="1487">
        <f>'НЗ 2-экз'!Z1215</f>
        <v>0</v>
      </c>
      <c r="AA1224" s="1487">
        <f>'НЗ 2-экз'!AA1215</f>
        <v>0</v>
      </c>
      <c r="AB1224" s="1487">
        <f>'НЗ 2-экз'!AB1215</f>
        <v>0</v>
      </c>
      <c r="AC1224" s="1487">
        <f>'НЗ 2-экз'!AC1215</f>
        <v>0</v>
      </c>
      <c r="AD1224" s="1487">
        <f>'НЗ 2-экз'!AD1215</f>
        <v>0</v>
      </c>
      <c r="AE1224" s="1488"/>
      <c r="AF1224" s="1488"/>
      <c r="AG1224" s="1488">
        <f t="shared" si="415"/>
        <v>0</v>
      </c>
      <c r="AH1224" s="1488">
        <f>Z1224+AD1224</f>
        <v>0</v>
      </c>
      <c r="AI1224" s="1488">
        <f t="shared" si="416"/>
        <v>0</v>
      </c>
      <c r="AJ1224" s="1488">
        <f>AC1224</f>
        <v>0</v>
      </c>
      <c r="AK1224" s="1488">
        <f>SUM(Y1224:AD1224)</f>
        <v>0</v>
      </c>
      <c r="AL1224" s="1488">
        <f t="shared" si="417"/>
        <v>0</v>
      </c>
      <c r="AM1224" s="1839"/>
    </row>
    <row r="1225" spans="1:39" ht="12" x14ac:dyDescent="0.2">
      <c r="A1225" s="1432" t="s">
        <v>1352</v>
      </c>
      <c r="B1225" s="269"/>
      <c r="C1225" s="1485">
        <f t="shared" ref="C1225:D1225" si="421">C1176+C1177+C1178+C1179+C1195+C1196+C1197+C1198+C1199</f>
        <v>0</v>
      </c>
      <c r="D1225" s="1485">
        <f t="shared" si="421"/>
        <v>0</v>
      </c>
      <c r="E1225" s="1485">
        <f>E1176+E1177+E1178+E1179+E1195+E1196+E1197+E1198+E1199</f>
        <v>1008800.19</v>
      </c>
      <c r="F1225" s="1485">
        <f t="shared" ref="F1225:AL1225" si="422">F1176+F1177+F1178+F1179+F1195+F1196+F1197+F1198+F1199</f>
        <v>3850181.01</v>
      </c>
      <c r="G1225" s="1485">
        <f t="shared" si="422"/>
        <v>0</v>
      </c>
      <c r="H1225" s="1485">
        <f t="shared" si="422"/>
        <v>0</v>
      </c>
      <c r="I1225" s="1485">
        <f t="shared" si="422"/>
        <v>0</v>
      </c>
      <c r="J1225" s="1485">
        <f t="shared" si="422"/>
        <v>0</v>
      </c>
      <c r="K1225" s="1485">
        <f t="shared" si="422"/>
        <v>0</v>
      </c>
      <c r="L1225" s="1485">
        <f t="shared" si="422"/>
        <v>0</v>
      </c>
      <c r="M1225" s="1485">
        <f t="shared" si="422"/>
        <v>0</v>
      </c>
      <c r="N1225" s="1485">
        <f t="shared" si="422"/>
        <v>0</v>
      </c>
      <c r="O1225" s="1485">
        <f t="shared" si="422"/>
        <v>0</v>
      </c>
      <c r="P1225" s="1485">
        <f t="shared" si="422"/>
        <v>0</v>
      </c>
      <c r="Q1225" s="1485">
        <f t="shared" si="422"/>
        <v>0</v>
      </c>
      <c r="R1225" s="1485">
        <f t="shared" si="422"/>
        <v>0</v>
      </c>
      <c r="S1225" s="1485">
        <f t="shared" si="422"/>
        <v>1008800.19</v>
      </c>
      <c r="T1225" s="1485">
        <f t="shared" si="422"/>
        <v>3850181.01</v>
      </c>
      <c r="U1225" s="1485">
        <f t="shared" si="422"/>
        <v>0</v>
      </c>
      <c r="V1225" s="1485">
        <f t="shared" si="422"/>
        <v>0</v>
      </c>
      <c r="W1225" s="1485">
        <f t="shared" si="422"/>
        <v>0</v>
      </c>
      <c r="X1225" s="1485">
        <f t="shared" si="422"/>
        <v>4858981.2</v>
      </c>
      <c r="Y1225" s="1485">
        <f t="shared" si="422"/>
        <v>0</v>
      </c>
      <c r="Z1225" s="1485">
        <f t="shared" si="422"/>
        <v>217319</v>
      </c>
      <c r="AA1225" s="1485">
        <f t="shared" si="422"/>
        <v>0</v>
      </c>
      <c r="AB1225" s="1485">
        <f t="shared" si="422"/>
        <v>0</v>
      </c>
      <c r="AC1225" s="1485">
        <f t="shared" si="422"/>
        <v>0</v>
      </c>
      <c r="AD1225" s="1485">
        <f t="shared" si="422"/>
        <v>167800</v>
      </c>
      <c r="AE1225" s="1485">
        <f t="shared" si="422"/>
        <v>0</v>
      </c>
      <c r="AF1225" s="1485">
        <f t="shared" si="422"/>
        <v>0</v>
      </c>
      <c r="AG1225" s="1485">
        <f t="shared" si="422"/>
        <v>0</v>
      </c>
      <c r="AH1225" s="1485">
        <f t="shared" si="422"/>
        <v>385119</v>
      </c>
      <c r="AI1225" s="1485">
        <f t="shared" si="422"/>
        <v>0</v>
      </c>
      <c r="AJ1225" s="1485">
        <f t="shared" si="422"/>
        <v>0</v>
      </c>
      <c r="AK1225" s="1485">
        <f t="shared" si="422"/>
        <v>385119</v>
      </c>
      <c r="AL1225" s="1485">
        <f t="shared" si="422"/>
        <v>5244100.2</v>
      </c>
      <c r="AM1225" s="1839"/>
    </row>
    <row r="1226" spans="1:39" ht="12" x14ac:dyDescent="0.2">
      <c r="A1226" s="1419" t="s">
        <v>1353</v>
      </c>
      <c r="B1226" s="269"/>
      <c r="C1226" s="1483">
        <f t="shared" ref="C1226:D1226" si="423">C1227-C1225</f>
        <v>0</v>
      </c>
      <c r="D1226" s="1483">
        <f t="shared" si="423"/>
        <v>0</v>
      </c>
      <c r="E1226" s="1483">
        <f>E1227-E1225</f>
        <v>208745.80999999982</v>
      </c>
      <c r="F1226" s="1483">
        <f t="shared" ref="F1226:AL1226" si="424">F1227-F1225</f>
        <v>474608.98999999929</v>
      </c>
      <c r="G1226" s="1483">
        <f t="shared" si="424"/>
        <v>0</v>
      </c>
      <c r="H1226" s="1483">
        <f t="shared" si="424"/>
        <v>0</v>
      </c>
      <c r="I1226" s="1483">
        <f t="shared" si="424"/>
        <v>0</v>
      </c>
      <c r="J1226" s="1483">
        <f t="shared" si="424"/>
        <v>0</v>
      </c>
      <c r="K1226" s="1483">
        <f t="shared" si="424"/>
        <v>0</v>
      </c>
      <c r="L1226" s="1483">
        <f t="shared" si="424"/>
        <v>0</v>
      </c>
      <c r="M1226" s="1483">
        <f t="shared" si="424"/>
        <v>0</v>
      </c>
      <c r="N1226" s="1483">
        <f t="shared" si="424"/>
        <v>0</v>
      </c>
      <c r="O1226" s="1483">
        <f t="shared" si="424"/>
        <v>0</v>
      </c>
      <c r="P1226" s="1483">
        <f t="shared" si="424"/>
        <v>0</v>
      </c>
      <c r="Q1226" s="1483">
        <f t="shared" si="424"/>
        <v>0</v>
      </c>
      <c r="R1226" s="1483">
        <f t="shared" si="424"/>
        <v>0</v>
      </c>
      <c r="S1226" s="1483">
        <f t="shared" si="424"/>
        <v>208745.80999999982</v>
      </c>
      <c r="T1226" s="1483">
        <f t="shared" si="424"/>
        <v>474608.98999999929</v>
      </c>
      <c r="U1226" s="1483">
        <f t="shared" si="424"/>
        <v>0</v>
      </c>
      <c r="V1226" s="1483">
        <f t="shared" si="424"/>
        <v>0</v>
      </c>
      <c r="W1226" s="1483">
        <f t="shared" si="424"/>
        <v>0</v>
      </c>
      <c r="X1226" s="1483">
        <f t="shared" si="424"/>
        <v>683354.79999999888</v>
      </c>
      <c r="Y1226" s="1483">
        <f t="shared" si="424"/>
        <v>0</v>
      </c>
      <c r="Z1226" s="1483">
        <f t="shared" si="424"/>
        <v>145598</v>
      </c>
      <c r="AA1226" s="1483">
        <f t="shared" si="424"/>
        <v>0</v>
      </c>
      <c r="AB1226" s="1483">
        <f t="shared" si="424"/>
        <v>0</v>
      </c>
      <c r="AC1226" s="1483">
        <f t="shared" si="424"/>
        <v>0</v>
      </c>
      <c r="AD1226" s="1483">
        <f t="shared" si="424"/>
        <v>0</v>
      </c>
      <c r="AE1226" s="1483">
        <f t="shared" si="424"/>
        <v>0</v>
      </c>
      <c r="AF1226" s="1483">
        <f t="shared" si="424"/>
        <v>0</v>
      </c>
      <c r="AG1226" s="1483">
        <f t="shared" si="424"/>
        <v>0</v>
      </c>
      <c r="AH1226" s="1483">
        <f t="shared" si="424"/>
        <v>145598</v>
      </c>
      <c r="AI1226" s="1483">
        <f t="shared" si="424"/>
        <v>0</v>
      </c>
      <c r="AJ1226" s="1483">
        <f t="shared" si="424"/>
        <v>0</v>
      </c>
      <c r="AK1226" s="1483">
        <f t="shared" si="424"/>
        <v>145598</v>
      </c>
      <c r="AL1226" s="1483">
        <f t="shared" si="424"/>
        <v>828952.79999999888</v>
      </c>
      <c r="AM1226" s="1839"/>
    </row>
    <row r="1227" spans="1:39" ht="12" hidden="1" x14ac:dyDescent="0.2">
      <c r="A1227" s="1434" t="s">
        <v>204</v>
      </c>
      <c r="B1227" s="60"/>
      <c r="C1227" s="1486">
        <f t="shared" ref="C1227:D1227" si="425">SUM(C1176:C1224)</f>
        <v>0</v>
      </c>
      <c r="D1227" s="1486">
        <f t="shared" si="425"/>
        <v>0</v>
      </c>
      <c r="E1227" s="1486">
        <f t="shared" ref="E1227:AL1227" si="426">SUM(E1176:E1224)</f>
        <v>1217545.9999999998</v>
      </c>
      <c r="F1227" s="1486">
        <f t="shared" si="426"/>
        <v>4324789.9999999991</v>
      </c>
      <c r="G1227" s="1486">
        <f t="shared" si="426"/>
        <v>0</v>
      </c>
      <c r="H1227" s="1486">
        <f t="shared" si="426"/>
        <v>0</v>
      </c>
      <c r="I1227" s="1486">
        <f t="shared" si="426"/>
        <v>0</v>
      </c>
      <c r="J1227" s="1486">
        <f t="shared" si="426"/>
        <v>0</v>
      </c>
      <c r="K1227" s="1486">
        <f t="shared" si="426"/>
        <v>0</v>
      </c>
      <c r="L1227" s="1486">
        <f t="shared" si="426"/>
        <v>0</v>
      </c>
      <c r="M1227" s="1486">
        <f t="shared" si="426"/>
        <v>0</v>
      </c>
      <c r="N1227" s="1486">
        <f t="shared" si="426"/>
        <v>0</v>
      </c>
      <c r="O1227" s="1486">
        <f t="shared" si="426"/>
        <v>0</v>
      </c>
      <c r="P1227" s="1486">
        <f t="shared" si="426"/>
        <v>0</v>
      </c>
      <c r="Q1227" s="1486">
        <f>SUM(Q1176:Q1224)</f>
        <v>0</v>
      </c>
      <c r="R1227" s="1486">
        <f>SUM(R1176:R1224)</f>
        <v>0</v>
      </c>
      <c r="S1227" s="1486">
        <f t="shared" si="426"/>
        <v>1217545.9999999998</v>
      </c>
      <c r="T1227" s="1486">
        <f t="shared" si="426"/>
        <v>4324789.9999999991</v>
      </c>
      <c r="U1227" s="1486">
        <f t="shared" si="426"/>
        <v>0</v>
      </c>
      <c r="V1227" s="1486">
        <f t="shared" si="426"/>
        <v>0</v>
      </c>
      <c r="W1227" s="1486">
        <f>SUM(W1176:W1224)</f>
        <v>0</v>
      </c>
      <c r="X1227" s="1486">
        <f t="shared" si="426"/>
        <v>5542335.9999999991</v>
      </c>
      <c r="Y1227" s="1486">
        <f t="shared" si="426"/>
        <v>0</v>
      </c>
      <c r="Z1227" s="1486">
        <f t="shared" si="426"/>
        <v>362917</v>
      </c>
      <c r="AA1227" s="1486">
        <f>SUM(AA1176:AA1224)</f>
        <v>0</v>
      </c>
      <c r="AB1227" s="1486">
        <f t="shared" si="426"/>
        <v>0</v>
      </c>
      <c r="AC1227" s="1486">
        <f t="shared" si="426"/>
        <v>0</v>
      </c>
      <c r="AD1227" s="1486">
        <f t="shared" si="426"/>
        <v>167800</v>
      </c>
      <c r="AE1227" s="1486">
        <f>SUM(AE1176:AE1224)</f>
        <v>0</v>
      </c>
      <c r="AF1227" s="1486">
        <f>SUM(AF1176:AF1224)</f>
        <v>0</v>
      </c>
      <c r="AG1227" s="1486">
        <f t="shared" si="426"/>
        <v>0</v>
      </c>
      <c r="AH1227" s="1486">
        <f t="shared" si="426"/>
        <v>530717</v>
      </c>
      <c r="AI1227" s="1486">
        <f t="shared" si="426"/>
        <v>0</v>
      </c>
      <c r="AJ1227" s="1486">
        <f>SUM(AJ1176:AJ1224)</f>
        <v>0</v>
      </c>
      <c r="AK1227" s="1486">
        <f t="shared" si="426"/>
        <v>530717</v>
      </c>
      <c r="AL1227" s="1486">
        <f t="shared" si="426"/>
        <v>6073052.9999999991</v>
      </c>
      <c r="AM1227" s="1839"/>
    </row>
    <row r="1228" spans="1:39" ht="11.25" hidden="1" customHeight="1" x14ac:dyDescent="0.2">
      <c r="A1228" s="1425">
        <v>211</v>
      </c>
      <c r="B1228" s="1051">
        <v>111</v>
      </c>
      <c r="C1228" s="1487">
        <f>'НЗ 2-экз'!C1219</f>
        <v>0</v>
      </c>
      <c r="D1228" s="1487">
        <f>'НЗ 2-экз'!D1219</f>
        <v>0</v>
      </c>
      <c r="E1228" s="1487">
        <f>'НЗ 2-экз'!E1219</f>
        <v>350000</v>
      </c>
      <c r="F1228" s="1487">
        <f>'НЗ 2-экз'!F1219</f>
        <v>1200000</v>
      </c>
      <c r="G1228" s="1487">
        <f>'НЗ 2-экз'!G1219</f>
        <v>0</v>
      </c>
      <c r="H1228" s="1487">
        <f>'НЗ 2-экз'!H1219</f>
        <v>0</v>
      </c>
      <c r="I1228" s="1487">
        <f>'НЗ 2-экз'!I1219</f>
        <v>0</v>
      </c>
      <c r="J1228" s="1487">
        <f>'НЗ 2-экз'!J1219</f>
        <v>0</v>
      </c>
      <c r="K1228" s="1487">
        <f>'НЗ 2-экз'!K1219</f>
        <v>0</v>
      </c>
      <c r="L1228" s="1487">
        <f>'НЗ 2-экз'!L1219</f>
        <v>0</v>
      </c>
      <c r="M1228" s="1487">
        <f>'НЗ 2-экз'!M1219</f>
        <v>0</v>
      </c>
      <c r="N1228" s="1487">
        <f>'НЗ 2-экз'!N1219</f>
        <v>0</v>
      </c>
      <c r="O1228" s="1487">
        <f>'НЗ 2-экз'!O1219</f>
        <v>0</v>
      </c>
      <c r="P1228" s="1487">
        <f>'НЗ 2-экз'!P1219</f>
        <v>0</v>
      </c>
      <c r="Q1228" s="1487">
        <f>'НЗ 2-экз'!Q1219</f>
        <v>0</v>
      </c>
      <c r="R1228" s="1487">
        <f>'НЗ 2-экз'!R1219</f>
        <v>0</v>
      </c>
      <c r="S1228" s="1487">
        <f>'НЗ 2-экз'!S1219</f>
        <v>350000</v>
      </c>
      <c r="T1228" s="1487">
        <f>'НЗ 2-экз'!T1219</f>
        <v>1200000</v>
      </c>
      <c r="U1228" s="1487">
        <f>'НЗ 2-экз'!U1219</f>
        <v>0</v>
      </c>
      <c r="V1228" s="1487">
        <f>'НЗ 2-экз'!V1219</f>
        <v>0</v>
      </c>
      <c r="W1228" s="1487">
        <f>'НЗ 2-экз'!W1219</f>
        <v>0</v>
      </c>
      <c r="X1228" s="1487">
        <f>'НЗ 2-экз'!X1219</f>
        <v>1550000</v>
      </c>
      <c r="Y1228" s="1487">
        <f>'НЗ 2-экз'!Y1219</f>
        <v>0</v>
      </c>
      <c r="Z1228" s="1487">
        <f>'НЗ 2-экз'!Z1219</f>
        <v>76000</v>
      </c>
      <c r="AA1228" s="1487">
        <f>'НЗ 2-экз'!AA1219</f>
        <v>0</v>
      </c>
      <c r="AB1228" s="1487">
        <f>'НЗ 2-экз'!AB1219</f>
        <v>0</v>
      </c>
      <c r="AC1228" s="1487">
        <f>'НЗ 2-экз'!AC1219</f>
        <v>0</v>
      </c>
      <c r="AD1228" s="1487">
        <f>'НЗ 2-экз'!AD1219</f>
        <v>57704</v>
      </c>
      <c r="AE1228" s="1488"/>
      <c r="AF1228" s="1488"/>
      <c r="AG1228" s="1488">
        <f t="shared" ref="AG1228:AG1276" si="427">Y1228+AC1228</f>
        <v>0</v>
      </c>
      <c r="AH1228" s="1488">
        <f>Z1228+AD1228+AA1228</f>
        <v>133704</v>
      </c>
      <c r="AI1228" s="1488">
        <f t="shared" ref="AI1228:AI1276" si="428">AB1228</f>
        <v>0</v>
      </c>
      <c r="AJ1228" s="1488">
        <f>AE1228+AF1228</f>
        <v>0</v>
      </c>
      <c r="AK1228" s="1488">
        <f>SUM(Y1228:AF1228)</f>
        <v>133704</v>
      </c>
      <c r="AL1228" s="1488">
        <f t="shared" ref="AL1228:AL1276" si="429">C1228+X1228+AK1228</f>
        <v>1683704</v>
      </c>
      <c r="AM1228" s="1839" t="s">
        <v>1339</v>
      </c>
    </row>
    <row r="1229" spans="1:39" ht="11.25" hidden="1" customHeight="1" x14ac:dyDescent="0.2">
      <c r="A1229" s="1425">
        <v>212</v>
      </c>
      <c r="B1229" s="1051">
        <v>112</v>
      </c>
      <c r="C1229" s="1487">
        <f>'НЗ 2-экз'!C1220</f>
        <v>0</v>
      </c>
      <c r="D1229" s="1487">
        <f>'НЗ 2-экз'!D1220</f>
        <v>0</v>
      </c>
      <c r="E1229" s="1487">
        <f>'НЗ 2-экз'!E1220</f>
        <v>0</v>
      </c>
      <c r="F1229" s="1487">
        <f>'НЗ 2-экз'!F1220</f>
        <v>0</v>
      </c>
      <c r="G1229" s="1487">
        <f>'НЗ 2-экз'!G1220</f>
        <v>0</v>
      </c>
      <c r="H1229" s="1487">
        <f>'НЗ 2-экз'!H1220</f>
        <v>0</v>
      </c>
      <c r="I1229" s="1487">
        <f>'НЗ 2-экз'!I1220</f>
        <v>0</v>
      </c>
      <c r="J1229" s="1487">
        <f>'НЗ 2-экз'!J1220</f>
        <v>0</v>
      </c>
      <c r="K1229" s="1487">
        <f>'НЗ 2-экз'!K1220</f>
        <v>0</v>
      </c>
      <c r="L1229" s="1487">
        <f>'НЗ 2-экз'!L1220</f>
        <v>0</v>
      </c>
      <c r="M1229" s="1487">
        <f>'НЗ 2-экз'!M1220</f>
        <v>0</v>
      </c>
      <c r="N1229" s="1487">
        <f>'НЗ 2-экз'!N1220</f>
        <v>0</v>
      </c>
      <c r="O1229" s="1487">
        <f>'НЗ 2-экз'!O1220</f>
        <v>0</v>
      </c>
      <c r="P1229" s="1487">
        <f>'НЗ 2-экз'!P1220</f>
        <v>0</v>
      </c>
      <c r="Q1229" s="1487">
        <f>'НЗ 2-экз'!Q1220</f>
        <v>0</v>
      </c>
      <c r="R1229" s="1487">
        <f>'НЗ 2-экз'!R1220</f>
        <v>0</v>
      </c>
      <c r="S1229" s="1487">
        <f>'НЗ 2-экз'!S1220</f>
        <v>0</v>
      </c>
      <c r="T1229" s="1487">
        <f>'НЗ 2-экз'!T1220</f>
        <v>0</v>
      </c>
      <c r="U1229" s="1487">
        <f>'НЗ 2-экз'!U1220</f>
        <v>0</v>
      </c>
      <c r="V1229" s="1487">
        <f>'НЗ 2-экз'!V1220</f>
        <v>0</v>
      </c>
      <c r="W1229" s="1487">
        <f>'НЗ 2-экз'!W1220</f>
        <v>0</v>
      </c>
      <c r="X1229" s="1487">
        <f>'НЗ 2-экз'!X1220</f>
        <v>0</v>
      </c>
      <c r="Y1229" s="1487">
        <f>'НЗ 2-экз'!Y1220</f>
        <v>0</v>
      </c>
      <c r="Z1229" s="1487">
        <f>'НЗ 2-экз'!Z1220</f>
        <v>0</v>
      </c>
      <c r="AA1229" s="1487">
        <f>'НЗ 2-экз'!AA1220</f>
        <v>0</v>
      </c>
      <c r="AB1229" s="1487">
        <f>'НЗ 2-экз'!AB1220</f>
        <v>0</v>
      </c>
      <c r="AC1229" s="1487">
        <f>'НЗ 2-экз'!AC1220</f>
        <v>0</v>
      </c>
      <c r="AD1229" s="1487">
        <f>'НЗ 2-экз'!AD1220</f>
        <v>0</v>
      </c>
      <c r="AE1229" s="1488"/>
      <c r="AF1229" s="1488"/>
      <c r="AG1229" s="1488">
        <f t="shared" si="427"/>
        <v>0</v>
      </c>
      <c r="AH1229" s="1488">
        <f t="shared" ref="AH1229:AH1274" si="430">Z1229+AD1229+AA1229</f>
        <v>0</v>
      </c>
      <c r="AI1229" s="1488">
        <f t="shared" si="428"/>
        <v>0</v>
      </c>
      <c r="AJ1229" s="1488">
        <f t="shared" ref="AJ1229:AJ1274" si="431">AE1229+AF1229</f>
        <v>0</v>
      </c>
      <c r="AK1229" s="1488">
        <f t="shared" ref="AK1229:AK1274" si="432">SUM(Y1229:AF1229)</f>
        <v>0</v>
      </c>
      <c r="AL1229" s="1488">
        <f t="shared" si="429"/>
        <v>0</v>
      </c>
      <c r="AM1229" s="1839"/>
    </row>
    <row r="1230" spans="1:39" ht="11.25" hidden="1" customHeight="1" x14ac:dyDescent="0.2">
      <c r="A1230" s="1426">
        <v>213</v>
      </c>
      <c r="B1230" s="1053">
        <v>119</v>
      </c>
      <c r="C1230" s="1487">
        <f>'НЗ 2-экз'!C1221</f>
        <v>0</v>
      </c>
      <c r="D1230" s="1487">
        <f>'НЗ 2-экз'!D1221</f>
        <v>0</v>
      </c>
      <c r="E1230" s="1487">
        <f>'НЗ 2-экз'!E1221</f>
        <v>0</v>
      </c>
      <c r="F1230" s="1487">
        <f>'НЗ 2-экз'!F1221</f>
        <v>0</v>
      </c>
      <c r="G1230" s="1487">
        <f>'НЗ 2-экз'!G1221</f>
        <v>0</v>
      </c>
      <c r="H1230" s="1487">
        <f>'НЗ 2-экз'!H1221</f>
        <v>0</v>
      </c>
      <c r="I1230" s="1487">
        <f>'НЗ 2-экз'!I1221</f>
        <v>0</v>
      </c>
      <c r="J1230" s="1487">
        <f>'НЗ 2-экз'!J1221</f>
        <v>0</v>
      </c>
      <c r="K1230" s="1487">
        <f>'НЗ 2-экз'!K1221</f>
        <v>0</v>
      </c>
      <c r="L1230" s="1487">
        <f>'НЗ 2-экз'!L1221</f>
        <v>0</v>
      </c>
      <c r="M1230" s="1487">
        <f>'НЗ 2-экз'!M1221</f>
        <v>0</v>
      </c>
      <c r="N1230" s="1487">
        <f>'НЗ 2-экз'!N1221</f>
        <v>0</v>
      </c>
      <c r="O1230" s="1487">
        <f>'НЗ 2-экз'!O1221</f>
        <v>0</v>
      </c>
      <c r="P1230" s="1487">
        <f>'НЗ 2-экз'!P1221</f>
        <v>0</v>
      </c>
      <c r="Q1230" s="1487">
        <f>'НЗ 2-экз'!Q1221</f>
        <v>0</v>
      </c>
      <c r="R1230" s="1487">
        <f>'НЗ 2-экз'!R1221</f>
        <v>0</v>
      </c>
      <c r="S1230" s="1487">
        <f>'НЗ 2-экз'!S1221</f>
        <v>0</v>
      </c>
      <c r="T1230" s="1487">
        <f>'НЗ 2-экз'!T1221</f>
        <v>0</v>
      </c>
      <c r="U1230" s="1487">
        <f>'НЗ 2-экз'!U1221</f>
        <v>0</v>
      </c>
      <c r="V1230" s="1487">
        <f>'НЗ 2-экз'!V1221</f>
        <v>0</v>
      </c>
      <c r="W1230" s="1487">
        <f>'НЗ 2-экз'!W1221</f>
        <v>0</v>
      </c>
      <c r="X1230" s="1487">
        <f>'НЗ 2-экз'!X1221</f>
        <v>0</v>
      </c>
      <c r="Y1230" s="1487">
        <f>'НЗ 2-экз'!Y1221</f>
        <v>0</v>
      </c>
      <c r="Z1230" s="1487">
        <f>'НЗ 2-экз'!Z1221</f>
        <v>0</v>
      </c>
      <c r="AA1230" s="1487">
        <f>'НЗ 2-экз'!AA1221</f>
        <v>0</v>
      </c>
      <c r="AB1230" s="1487">
        <f>'НЗ 2-экз'!AB1221</f>
        <v>0</v>
      </c>
      <c r="AC1230" s="1487">
        <f>'НЗ 2-экз'!AC1221</f>
        <v>0</v>
      </c>
      <c r="AD1230" s="1487">
        <f>'НЗ 2-экз'!AD1221</f>
        <v>0</v>
      </c>
      <c r="AE1230" s="1488"/>
      <c r="AF1230" s="1488"/>
      <c r="AG1230" s="1488">
        <f t="shared" si="427"/>
        <v>0</v>
      </c>
      <c r="AH1230" s="1488">
        <f t="shared" si="430"/>
        <v>0</v>
      </c>
      <c r="AI1230" s="1488">
        <f t="shared" si="428"/>
        <v>0</v>
      </c>
      <c r="AJ1230" s="1488">
        <f t="shared" si="431"/>
        <v>0</v>
      </c>
      <c r="AK1230" s="1488">
        <f t="shared" si="432"/>
        <v>0</v>
      </c>
      <c r="AL1230" s="1488">
        <f t="shared" si="429"/>
        <v>0</v>
      </c>
      <c r="AM1230" s="1839"/>
    </row>
    <row r="1231" spans="1:39" ht="11.25" hidden="1" customHeight="1" x14ac:dyDescent="0.2">
      <c r="A1231" s="1426">
        <v>214</v>
      </c>
      <c r="B1231" s="1053">
        <v>112</v>
      </c>
      <c r="C1231" s="1487">
        <f>'НЗ 2-экз'!C1222</f>
        <v>0</v>
      </c>
      <c r="D1231" s="1487">
        <f>'НЗ 2-экз'!D1222</f>
        <v>0</v>
      </c>
      <c r="E1231" s="1487">
        <f>'НЗ 2-экз'!E1222</f>
        <v>0</v>
      </c>
      <c r="F1231" s="1487">
        <f>'НЗ 2-экз'!F1222</f>
        <v>0</v>
      </c>
      <c r="G1231" s="1487">
        <f>'НЗ 2-экз'!G1222</f>
        <v>0</v>
      </c>
      <c r="H1231" s="1487">
        <f>'НЗ 2-экз'!H1222</f>
        <v>0</v>
      </c>
      <c r="I1231" s="1487">
        <f>'НЗ 2-экз'!I1222</f>
        <v>0</v>
      </c>
      <c r="J1231" s="1487">
        <f>'НЗ 2-экз'!J1222</f>
        <v>0</v>
      </c>
      <c r="K1231" s="1487">
        <f>'НЗ 2-экз'!K1222</f>
        <v>0</v>
      </c>
      <c r="L1231" s="1487">
        <f>'НЗ 2-экз'!L1222</f>
        <v>0</v>
      </c>
      <c r="M1231" s="1487">
        <f>'НЗ 2-экз'!M1222</f>
        <v>0</v>
      </c>
      <c r="N1231" s="1487">
        <f>'НЗ 2-экз'!N1222</f>
        <v>0</v>
      </c>
      <c r="O1231" s="1487">
        <f>'НЗ 2-экз'!O1222</f>
        <v>0</v>
      </c>
      <c r="P1231" s="1487">
        <f>'НЗ 2-экз'!P1222</f>
        <v>0</v>
      </c>
      <c r="Q1231" s="1487">
        <f>'НЗ 2-экз'!Q1222</f>
        <v>0</v>
      </c>
      <c r="R1231" s="1487">
        <f>'НЗ 2-экз'!R1222</f>
        <v>0</v>
      </c>
      <c r="S1231" s="1487">
        <f>'НЗ 2-экз'!S1222</f>
        <v>0</v>
      </c>
      <c r="T1231" s="1487">
        <f>'НЗ 2-экз'!T1222</f>
        <v>0</v>
      </c>
      <c r="U1231" s="1487">
        <f>'НЗ 2-экз'!U1222</f>
        <v>0</v>
      </c>
      <c r="V1231" s="1487">
        <f>'НЗ 2-экз'!V1222</f>
        <v>0</v>
      </c>
      <c r="W1231" s="1487">
        <f>'НЗ 2-экз'!W1222</f>
        <v>0</v>
      </c>
      <c r="X1231" s="1487">
        <f>'НЗ 2-экз'!X1222</f>
        <v>0</v>
      </c>
      <c r="Y1231" s="1487">
        <f>'НЗ 2-экз'!Y1222</f>
        <v>0</v>
      </c>
      <c r="Z1231" s="1487">
        <f>'НЗ 2-экз'!Z1222</f>
        <v>0</v>
      </c>
      <c r="AA1231" s="1487">
        <f>'НЗ 2-экз'!AA1222</f>
        <v>0</v>
      </c>
      <c r="AB1231" s="1487">
        <f>'НЗ 2-экз'!AB1222</f>
        <v>0</v>
      </c>
      <c r="AC1231" s="1487">
        <f>'НЗ 2-экз'!AC1222</f>
        <v>0</v>
      </c>
      <c r="AD1231" s="1487">
        <f>'НЗ 2-экз'!AD1222</f>
        <v>0</v>
      </c>
      <c r="AE1231" s="1488"/>
      <c r="AF1231" s="1488"/>
      <c r="AG1231" s="1488">
        <f t="shared" si="427"/>
        <v>0</v>
      </c>
      <c r="AH1231" s="1488">
        <f t="shared" si="430"/>
        <v>0</v>
      </c>
      <c r="AI1231" s="1488">
        <f t="shared" si="428"/>
        <v>0</v>
      </c>
      <c r="AJ1231" s="1488">
        <f t="shared" si="431"/>
        <v>0</v>
      </c>
      <c r="AK1231" s="1488">
        <f t="shared" si="432"/>
        <v>0</v>
      </c>
      <c r="AL1231" s="1488">
        <f t="shared" si="429"/>
        <v>0</v>
      </c>
      <c r="AM1231" s="1839"/>
    </row>
    <row r="1232" spans="1:39" ht="11.25" hidden="1" customHeight="1" x14ac:dyDescent="0.2">
      <c r="A1232" s="1425">
        <v>221</v>
      </c>
      <c r="B1232" s="1051">
        <v>244</v>
      </c>
      <c r="C1232" s="1487">
        <f>'НЗ 2-экз'!C1223</f>
        <v>0</v>
      </c>
      <c r="D1232" s="1487">
        <f>'НЗ 2-экз'!D1223</f>
        <v>0</v>
      </c>
      <c r="E1232" s="1487">
        <f>'НЗ 2-экз'!E1223</f>
        <v>0</v>
      </c>
      <c r="F1232" s="1487">
        <f>'НЗ 2-экз'!F1223</f>
        <v>0</v>
      </c>
      <c r="G1232" s="1487">
        <f>'НЗ 2-экз'!G1223</f>
        <v>0</v>
      </c>
      <c r="H1232" s="1487">
        <f>'НЗ 2-экз'!H1223</f>
        <v>0</v>
      </c>
      <c r="I1232" s="1487">
        <f>'НЗ 2-экз'!I1223</f>
        <v>0</v>
      </c>
      <c r="J1232" s="1487">
        <f>'НЗ 2-экз'!J1223</f>
        <v>0</v>
      </c>
      <c r="K1232" s="1487">
        <f>'НЗ 2-экз'!K1223</f>
        <v>0</v>
      </c>
      <c r="L1232" s="1487">
        <f>'НЗ 2-экз'!L1223</f>
        <v>0</v>
      </c>
      <c r="M1232" s="1487">
        <f>'НЗ 2-экз'!M1223</f>
        <v>0</v>
      </c>
      <c r="N1232" s="1487">
        <f>'НЗ 2-экз'!N1223</f>
        <v>0</v>
      </c>
      <c r="O1232" s="1487">
        <f>'НЗ 2-экз'!O1223</f>
        <v>0</v>
      </c>
      <c r="P1232" s="1487">
        <f>'НЗ 2-экз'!P1223</f>
        <v>0</v>
      </c>
      <c r="Q1232" s="1487">
        <f>'НЗ 2-экз'!Q1223</f>
        <v>0</v>
      </c>
      <c r="R1232" s="1487">
        <f>'НЗ 2-экз'!R1223</f>
        <v>0</v>
      </c>
      <c r="S1232" s="1487">
        <f>'НЗ 2-экз'!S1223</f>
        <v>0</v>
      </c>
      <c r="T1232" s="1487">
        <f>'НЗ 2-экз'!T1223</f>
        <v>0</v>
      </c>
      <c r="U1232" s="1487">
        <f>'НЗ 2-экз'!U1223</f>
        <v>0</v>
      </c>
      <c r="V1232" s="1487">
        <f>'НЗ 2-экз'!V1223</f>
        <v>0</v>
      </c>
      <c r="W1232" s="1487">
        <f>'НЗ 2-экз'!W1223</f>
        <v>0</v>
      </c>
      <c r="X1232" s="1487">
        <f>'НЗ 2-экз'!X1223</f>
        <v>0</v>
      </c>
      <c r="Y1232" s="1487">
        <f>'НЗ 2-экз'!Y1223</f>
        <v>0</v>
      </c>
      <c r="Z1232" s="1487">
        <f>'НЗ 2-экз'!Z1223</f>
        <v>0</v>
      </c>
      <c r="AA1232" s="1487">
        <f>'НЗ 2-экз'!AA1223</f>
        <v>0</v>
      </c>
      <c r="AB1232" s="1487">
        <f>'НЗ 2-экз'!AB1223</f>
        <v>0</v>
      </c>
      <c r="AC1232" s="1487">
        <f>'НЗ 2-экз'!AC1223</f>
        <v>0</v>
      </c>
      <c r="AD1232" s="1487">
        <f>'НЗ 2-экз'!AD1223</f>
        <v>0</v>
      </c>
      <c r="AE1232" s="1488"/>
      <c r="AF1232" s="1488"/>
      <c r="AG1232" s="1488">
        <f t="shared" si="427"/>
        <v>0</v>
      </c>
      <c r="AH1232" s="1488">
        <f t="shared" si="430"/>
        <v>0</v>
      </c>
      <c r="AI1232" s="1488">
        <f t="shared" si="428"/>
        <v>0</v>
      </c>
      <c r="AJ1232" s="1488">
        <f t="shared" si="431"/>
        <v>0</v>
      </c>
      <c r="AK1232" s="1488">
        <f t="shared" si="432"/>
        <v>0</v>
      </c>
      <c r="AL1232" s="1488">
        <f t="shared" si="429"/>
        <v>0</v>
      </c>
      <c r="AM1232" s="1839"/>
    </row>
    <row r="1233" spans="1:39" ht="11.25" hidden="1" customHeight="1" x14ac:dyDescent="0.2">
      <c r="A1233" s="1426">
        <v>222</v>
      </c>
      <c r="B1233" s="1053">
        <v>112</v>
      </c>
      <c r="C1233" s="1487">
        <f>'НЗ 2-экз'!C1224</f>
        <v>0</v>
      </c>
      <c r="D1233" s="1487">
        <f>'НЗ 2-экз'!D1224</f>
        <v>0</v>
      </c>
      <c r="E1233" s="1487">
        <f>'НЗ 2-экз'!E1224</f>
        <v>0</v>
      </c>
      <c r="F1233" s="1487">
        <f>'НЗ 2-экз'!F1224</f>
        <v>0</v>
      </c>
      <c r="G1233" s="1487">
        <f>'НЗ 2-экз'!G1224</f>
        <v>0</v>
      </c>
      <c r="H1233" s="1487">
        <f>'НЗ 2-экз'!H1224</f>
        <v>0</v>
      </c>
      <c r="I1233" s="1487">
        <f>'НЗ 2-экз'!I1224</f>
        <v>0</v>
      </c>
      <c r="J1233" s="1487">
        <f>'НЗ 2-экз'!J1224</f>
        <v>0</v>
      </c>
      <c r="K1233" s="1487">
        <f>'НЗ 2-экз'!K1224</f>
        <v>0</v>
      </c>
      <c r="L1233" s="1487">
        <f>'НЗ 2-экз'!L1224</f>
        <v>0</v>
      </c>
      <c r="M1233" s="1487">
        <f>'НЗ 2-экз'!M1224</f>
        <v>0</v>
      </c>
      <c r="N1233" s="1487">
        <f>'НЗ 2-экз'!N1224</f>
        <v>0</v>
      </c>
      <c r="O1233" s="1487">
        <f>'НЗ 2-экз'!O1224</f>
        <v>0</v>
      </c>
      <c r="P1233" s="1487">
        <f>'НЗ 2-экз'!P1224</f>
        <v>0</v>
      </c>
      <c r="Q1233" s="1487">
        <f>'НЗ 2-экз'!Q1224</f>
        <v>0</v>
      </c>
      <c r="R1233" s="1487">
        <f>'НЗ 2-экз'!R1224</f>
        <v>0</v>
      </c>
      <c r="S1233" s="1487">
        <f>'НЗ 2-экз'!S1224</f>
        <v>0</v>
      </c>
      <c r="T1233" s="1487">
        <f>'НЗ 2-экз'!T1224</f>
        <v>0</v>
      </c>
      <c r="U1233" s="1487">
        <f>'НЗ 2-экз'!U1224</f>
        <v>0</v>
      </c>
      <c r="V1233" s="1487">
        <f>'НЗ 2-экз'!V1224</f>
        <v>0</v>
      </c>
      <c r="W1233" s="1487">
        <f>'НЗ 2-экз'!W1224</f>
        <v>0</v>
      </c>
      <c r="X1233" s="1487">
        <f>'НЗ 2-экз'!X1224</f>
        <v>0</v>
      </c>
      <c r="Y1233" s="1487">
        <f>'НЗ 2-экз'!Y1224</f>
        <v>0</v>
      </c>
      <c r="Z1233" s="1487">
        <f>'НЗ 2-экз'!Z1224</f>
        <v>0</v>
      </c>
      <c r="AA1233" s="1487">
        <f>'НЗ 2-экз'!AA1224</f>
        <v>0</v>
      </c>
      <c r="AB1233" s="1487">
        <f>'НЗ 2-экз'!AB1224</f>
        <v>0</v>
      </c>
      <c r="AC1233" s="1487">
        <f>'НЗ 2-экз'!AC1224</f>
        <v>0</v>
      </c>
      <c r="AD1233" s="1487">
        <f>'НЗ 2-экз'!AD1224</f>
        <v>0</v>
      </c>
      <c r="AE1233" s="1488"/>
      <c r="AF1233" s="1488"/>
      <c r="AG1233" s="1488">
        <f t="shared" si="427"/>
        <v>0</v>
      </c>
      <c r="AH1233" s="1488">
        <f t="shared" si="430"/>
        <v>0</v>
      </c>
      <c r="AI1233" s="1488">
        <f t="shared" si="428"/>
        <v>0</v>
      </c>
      <c r="AJ1233" s="1488">
        <f t="shared" si="431"/>
        <v>0</v>
      </c>
      <c r="AK1233" s="1488">
        <f t="shared" si="432"/>
        <v>0</v>
      </c>
      <c r="AL1233" s="1488">
        <f t="shared" si="429"/>
        <v>0</v>
      </c>
      <c r="AM1233" s="1839"/>
    </row>
    <row r="1234" spans="1:39" ht="11.25" hidden="1" customHeight="1" x14ac:dyDescent="0.2">
      <c r="A1234" s="1426">
        <v>222</v>
      </c>
      <c r="B1234" s="1053">
        <v>244</v>
      </c>
      <c r="C1234" s="1487">
        <f>'НЗ 2-экз'!C1225</f>
        <v>0</v>
      </c>
      <c r="D1234" s="1487">
        <f>'НЗ 2-экз'!D1225</f>
        <v>0</v>
      </c>
      <c r="E1234" s="1487">
        <f>'НЗ 2-экз'!E1225</f>
        <v>0</v>
      </c>
      <c r="F1234" s="1487">
        <f>'НЗ 2-экз'!F1225</f>
        <v>0</v>
      </c>
      <c r="G1234" s="1487">
        <f>'НЗ 2-экз'!G1225</f>
        <v>0</v>
      </c>
      <c r="H1234" s="1487">
        <f>'НЗ 2-экз'!H1225</f>
        <v>0</v>
      </c>
      <c r="I1234" s="1487">
        <f>'НЗ 2-экз'!I1225</f>
        <v>0</v>
      </c>
      <c r="J1234" s="1487">
        <f>'НЗ 2-экз'!J1225</f>
        <v>0</v>
      </c>
      <c r="K1234" s="1487">
        <f>'НЗ 2-экз'!K1225</f>
        <v>0</v>
      </c>
      <c r="L1234" s="1487">
        <f>'НЗ 2-экз'!L1225</f>
        <v>0</v>
      </c>
      <c r="M1234" s="1487">
        <f>'НЗ 2-экз'!M1225</f>
        <v>0</v>
      </c>
      <c r="N1234" s="1487">
        <f>'НЗ 2-экз'!N1225</f>
        <v>0</v>
      </c>
      <c r="O1234" s="1487">
        <f>'НЗ 2-экз'!O1225</f>
        <v>0</v>
      </c>
      <c r="P1234" s="1487">
        <f>'НЗ 2-экз'!P1225</f>
        <v>0</v>
      </c>
      <c r="Q1234" s="1487">
        <f>'НЗ 2-экз'!Q1225</f>
        <v>0</v>
      </c>
      <c r="R1234" s="1487">
        <f>'НЗ 2-экз'!R1225</f>
        <v>0</v>
      </c>
      <c r="S1234" s="1487">
        <f>'НЗ 2-экз'!S1225</f>
        <v>0</v>
      </c>
      <c r="T1234" s="1487">
        <f>'НЗ 2-экз'!T1225</f>
        <v>0</v>
      </c>
      <c r="U1234" s="1487">
        <f>'НЗ 2-экз'!U1225</f>
        <v>0</v>
      </c>
      <c r="V1234" s="1487">
        <f>'НЗ 2-экз'!V1225</f>
        <v>0</v>
      </c>
      <c r="W1234" s="1487">
        <f>'НЗ 2-экз'!W1225</f>
        <v>0</v>
      </c>
      <c r="X1234" s="1487">
        <f>'НЗ 2-экз'!X1225</f>
        <v>0</v>
      </c>
      <c r="Y1234" s="1487">
        <f>'НЗ 2-экз'!Y1225</f>
        <v>0</v>
      </c>
      <c r="Z1234" s="1487">
        <f>'НЗ 2-экз'!Z1225</f>
        <v>0</v>
      </c>
      <c r="AA1234" s="1487">
        <f>'НЗ 2-экз'!AA1225</f>
        <v>0</v>
      </c>
      <c r="AB1234" s="1487">
        <f>'НЗ 2-экз'!AB1225</f>
        <v>0</v>
      </c>
      <c r="AC1234" s="1487">
        <f>'НЗ 2-экз'!AC1225</f>
        <v>0</v>
      </c>
      <c r="AD1234" s="1487">
        <f>'НЗ 2-экз'!AD1225</f>
        <v>0</v>
      </c>
      <c r="AE1234" s="1488"/>
      <c r="AF1234" s="1488"/>
      <c r="AG1234" s="1488">
        <f t="shared" si="427"/>
        <v>0</v>
      </c>
      <c r="AH1234" s="1488">
        <f t="shared" si="430"/>
        <v>0</v>
      </c>
      <c r="AI1234" s="1488">
        <f t="shared" si="428"/>
        <v>0</v>
      </c>
      <c r="AJ1234" s="1488">
        <f t="shared" si="431"/>
        <v>0</v>
      </c>
      <c r="AK1234" s="1488">
        <f t="shared" si="432"/>
        <v>0</v>
      </c>
      <c r="AL1234" s="1488">
        <f t="shared" si="429"/>
        <v>0</v>
      </c>
      <c r="AM1234" s="1839"/>
    </row>
    <row r="1235" spans="1:39" ht="11.25" hidden="1" customHeight="1" x14ac:dyDescent="0.2">
      <c r="A1235" s="1427" t="s">
        <v>196</v>
      </c>
      <c r="B1235" s="1053">
        <v>247</v>
      </c>
      <c r="C1235" s="1487">
        <f>'НЗ 2-экз'!C1226</f>
        <v>0</v>
      </c>
      <c r="D1235" s="1487">
        <f>'НЗ 2-экз'!D1226</f>
        <v>0</v>
      </c>
      <c r="E1235" s="1487">
        <f>'НЗ 2-экз'!E1226</f>
        <v>0</v>
      </c>
      <c r="F1235" s="1487">
        <f>'НЗ 2-экз'!F1226</f>
        <v>0</v>
      </c>
      <c r="G1235" s="1487">
        <f>'НЗ 2-экз'!G1226</f>
        <v>0</v>
      </c>
      <c r="H1235" s="1487">
        <f>'НЗ 2-экз'!H1226</f>
        <v>0</v>
      </c>
      <c r="I1235" s="1487">
        <f>'НЗ 2-экз'!I1226</f>
        <v>0</v>
      </c>
      <c r="J1235" s="1487">
        <f>'НЗ 2-экз'!J1226</f>
        <v>0</v>
      </c>
      <c r="K1235" s="1487">
        <f>'НЗ 2-экз'!K1226</f>
        <v>0</v>
      </c>
      <c r="L1235" s="1487">
        <f>'НЗ 2-экз'!L1226</f>
        <v>0</v>
      </c>
      <c r="M1235" s="1487">
        <f>'НЗ 2-экз'!M1226</f>
        <v>0</v>
      </c>
      <c r="N1235" s="1487">
        <f>'НЗ 2-экз'!N1226</f>
        <v>0</v>
      </c>
      <c r="O1235" s="1487">
        <f>'НЗ 2-экз'!O1226</f>
        <v>0</v>
      </c>
      <c r="P1235" s="1487">
        <f>'НЗ 2-экз'!P1226</f>
        <v>0</v>
      </c>
      <c r="Q1235" s="1487">
        <f>'НЗ 2-экз'!Q1226</f>
        <v>0</v>
      </c>
      <c r="R1235" s="1487">
        <f>'НЗ 2-экз'!R1226</f>
        <v>0</v>
      </c>
      <c r="S1235" s="1487">
        <f>'НЗ 2-экз'!S1226</f>
        <v>0</v>
      </c>
      <c r="T1235" s="1487">
        <f>'НЗ 2-экз'!T1226</f>
        <v>0</v>
      </c>
      <c r="U1235" s="1487">
        <f>'НЗ 2-экз'!U1226</f>
        <v>0</v>
      </c>
      <c r="V1235" s="1487">
        <f>'НЗ 2-экз'!V1226</f>
        <v>0</v>
      </c>
      <c r="W1235" s="1487">
        <f>'НЗ 2-экз'!W1226</f>
        <v>0</v>
      </c>
      <c r="X1235" s="1487">
        <f>'НЗ 2-экз'!X1226</f>
        <v>0</v>
      </c>
      <c r="Y1235" s="1487">
        <f>'НЗ 2-экз'!Y1226</f>
        <v>0</v>
      </c>
      <c r="Z1235" s="1487">
        <f>'НЗ 2-экз'!Z1226</f>
        <v>0</v>
      </c>
      <c r="AA1235" s="1487">
        <f>'НЗ 2-экз'!AA1226</f>
        <v>0</v>
      </c>
      <c r="AB1235" s="1487">
        <f>'НЗ 2-экз'!AB1226</f>
        <v>0</v>
      </c>
      <c r="AC1235" s="1487">
        <f>'НЗ 2-экз'!AC1226</f>
        <v>0</v>
      </c>
      <c r="AD1235" s="1487">
        <f>'НЗ 2-экз'!AD1226</f>
        <v>0</v>
      </c>
      <c r="AE1235" s="1488"/>
      <c r="AF1235" s="1488"/>
      <c r="AG1235" s="1488">
        <f t="shared" si="427"/>
        <v>0</v>
      </c>
      <c r="AH1235" s="1488">
        <f t="shared" si="430"/>
        <v>0</v>
      </c>
      <c r="AI1235" s="1488">
        <f t="shared" si="428"/>
        <v>0</v>
      </c>
      <c r="AJ1235" s="1488">
        <f t="shared" si="431"/>
        <v>0</v>
      </c>
      <c r="AK1235" s="1488">
        <f t="shared" si="432"/>
        <v>0</v>
      </c>
      <c r="AL1235" s="1488">
        <f t="shared" si="429"/>
        <v>0</v>
      </c>
      <c r="AM1235" s="1839"/>
    </row>
    <row r="1236" spans="1:39" ht="11.25" hidden="1" customHeight="1" x14ac:dyDescent="0.2">
      <c r="A1236" s="1427" t="s">
        <v>197</v>
      </c>
      <c r="B1236" s="1053">
        <v>247</v>
      </c>
      <c r="C1236" s="1487">
        <f>'НЗ 2-экз'!C1227</f>
        <v>0</v>
      </c>
      <c r="D1236" s="1487">
        <f>'НЗ 2-экз'!D1227</f>
        <v>0</v>
      </c>
      <c r="E1236" s="1487">
        <f>'НЗ 2-экз'!E1227</f>
        <v>0</v>
      </c>
      <c r="F1236" s="1487">
        <f>'НЗ 2-экз'!F1227</f>
        <v>0</v>
      </c>
      <c r="G1236" s="1487">
        <f>'НЗ 2-экз'!G1227</f>
        <v>0</v>
      </c>
      <c r="H1236" s="1487">
        <f>'НЗ 2-экз'!H1227</f>
        <v>0</v>
      </c>
      <c r="I1236" s="1487">
        <f>'НЗ 2-экз'!I1227</f>
        <v>0</v>
      </c>
      <c r="J1236" s="1487">
        <f>'НЗ 2-экз'!J1227</f>
        <v>0</v>
      </c>
      <c r="K1236" s="1487">
        <f>'НЗ 2-экз'!K1227</f>
        <v>0</v>
      </c>
      <c r="L1236" s="1487">
        <f>'НЗ 2-экз'!L1227</f>
        <v>0</v>
      </c>
      <c r="M1236" s="1487">
        <f>'НЗ 2-экз'!M1227</f>
        <v>0</v>
      </c>
      <c r="N1236" s="1487">
        <f>'НЗ 2-экз'!N1227</f>
        <v>0</v>
      </c>
      <c r="O1236" s="1487">
        <f>'НЗ 2-экз'!O1227</f>
        <v>0</v>
      </c>
      <c r="P1236" s="1487">
        <f>'НЗ 2-экз'!P1227</f>
        <v>0</v>
      </c>
      <c r="Q1236" s="1487">
        <f>'НЗ 2-экз'!Q1227</f>
        <v>0</v>
      </c>
      <c r="R1236" s="1487">
        <f>'НЗ 2-экз'!R1227</f>
        <v>0</v>
      </c>
      <c r="S1236" s="1487">
        <f>'НЗ 2-экз'!S1227</f>
        <v>0</v>
      </c>
      <c r="T1236" s="1487">
        <f>'НЗ 2-экз'!T1227</f>
        <v>0</v>
      </c>
      <c r="U1236" s="1487">
        <f>'НЗ 2-экз'!U1227</f>
        <v>0</v>
      </c>
      <c r="V1236" s="1487">
        <f>'НЗ 2-экз'!V1227</f>
        <v>0</v>
      </c>
      <c r="W1236" s="1487">
        <f>'НЗ 2-экз'!W1227</f>
        <v>0</v>
      </c>
      <c r="X1236" s="1487">
        <f>'НЗ 2-экз'!X1227</f>
        <v>0</v>
      </c>
      <c r="Y1236" s="1487">
        <f>'НЗ 2-экз'!Y1227</f>
        <v>0</v>
      </c>
      <c r="Z1236" s="1487">
        <f>'НЗ 2-экз'!Z1227</f>
        <v>0</v>
      </c>
      <c r="AA1236" s="1487">
        <f>'НЗ 2-экз'!AA1227</f>
        <v>0</v>
      </c>
      <c r="AB1236" s="1487">
        <f>'НЗ 2-экз'!AB1227</f>
        <v>0</v>
      </c>
      <c r="AC1236" s="1487">
        <f>'НЗ 2-экз'!AC1227</f>
        <v>0</v>
      </c>
      <c r="AD1236" s="1487">
        <f>'НЗ 2-экз'!AD1227</f>
        <v>0</v>
      </c>
      <c r="AE1236" s="1488"/>
      <c r="AF1236" s="1488"/>
      <c r="AG1236" s="1488">
        <f t="shared" si="427"/>
        <v>0</v>
      </c>
      <c r="AH1236" s="1488">
        <f t="shared" si="430"/>
        <v>0</v>
      </c>
      <c r="AI1236" s="1488">
        <f t="shared" si="428"/>
        <v>0</v>
      </c>
      <c r="AJ1236" s="1488">
        <f t="shared" si="431"/>
        <v>0</v>
      </c>
      <c r="AK1236" s="1488">
        <f t="shared" si="432"/>
        <v>0</v>
      </c>
      <c r="AL1236" s="1488">
        <f t="shared" si="429"/>
        <v>0</v>
      </c>
      <c r="AM1236" s="1839"/>
    </row>
    <row r="1237" spans="1:39" ht="11.25" hidden="1" customHeight="1" x14ac:dyDescent="0.2">
      <c r="A1237" s="1427" t="s">
        <v>198</v>
      </c>
      <c r="B1237" s="1053">
        <v>244</v>
      </c>
      <c r="C1237" s="1487">
        <f>'НЗ 2-экз'!C1228</f>
        <v>0</v>
      </c>
      <c r="D1237" s="1487">
        <f>'НЗ 2-экз'!D1228</f>
        <v>0</v>
      </c>
      <c r="E1237" s="1487">
        <f>'НЗ 2-экз'!E1228</f>
        <v>0</v>
      </c>
      <c r="F1237" s="1487">
        <f>'НЗ 2-экз'!F1228</f>
        <v>0</v>
      </c>
      <c r="G1237" s="1487">
        <f>'НЗ 2-экз'!G1228</f>
        <v>0</v>
      </c>
      <c r="H1237" s="1487">
        <f>'НЗ 2-экз'!H1228</f>
        <v>0</v>
      </c>
      <c r="I1237" s="1487">
        <f>'НЗ 2-экз'!I1228</f>
        <v>0</v>
      </c>
      <c r="J1237" s="1487">
        <f>'НЗ 2-экз'!J1228</f>
        <v>0</v>
      </c>
      <c r="K1237" s="1487">
        <f>'НЗ 2-экз'!K1228</f>
        <v>0</v>
      </c>
      <c r="L1237" s="1487">
        <f>'НЗ 2-экз'!L1228</f>
        <v>0</v>
      </c>
      <c r="M1237" s="1487">
        <f>'НЗ 2-экз'!M1228</f>
        <v>0</v>
      </c>
      <c r="N1237" s="1487">
        <f>'НЗ 2-экз'!N1228</f>
        <v>0</v>
      </c>
      <c r="O1237" s="1487">
        <f>'НЗ 2-экз'!O1228</f>
        <v>0</v>
      </c>
      <c r="P1237" s="1487">
        <f>'НЗ 2-экз'!P1228</f>
        <v>0</v>
      </c>
      <c r="Q1237" s="1487">
        <f>'НЗ 2-экз'!Q1228</f>
        <v>0</v>
      </c>
      <c r="R1237" s="1487">
        <f>'НЗ 2-экз'!R1228</f>
        <v>0</v>
      </c>
      <c r="S1237" s="1487">
        <f>'НЗ 2-экз'!S1228</f>
        <v>0</v>
      </c>
      <c r="T1237" s="1487">
        <f>'НЗ 2-экз'!T1228</f>
        <v>0</v>
      </c>
      <c r="U1237" s="1487">
        <f>'НЗ 2-экз'!U1228</f>
        <v>0</v>
      </c>
      <c r="V1237" s="1487">
        <f>'НЗ 2-экз'!V1228</f>
        <v>0</v>
      </c>
      <c r="W1237" s="1487">
        <f>'НЗ 2-экз'!W1228</f>
        <v>0</v>
      </c>
      <c r="X1237" s="1487">
        <f>'НЗ 2-экз'!X1228</f>
        <v>0</v>
      </c>
      <c r="Y1237" s="1487">
        <f>'НЗ 2-экз'!Y1228</f>
        <v>0</v>
      </c>
      <c r="Z1237" s="1487">
        <f>'НЗ 2-экз'!Z1228</f>
        <v>0</v>
      </c>
      <c r="AA1237" s="1487">
        <f>'НЗ 2-экз'!AA1228</f>
        <v>0</v>
      </c>
      <c r="AB1237" s="1487">
        <f>'НЗ 2-экз'!AB1228</f>
        <v>0</v>
      </c>
      <c r="AC1237" s="1487">
        <f>'НЗ 2-экз'!AC1228</f>
        <v>0</v>
      </c>
      <c r="AD1237" s="1487">
        <f>'НЗ 2-экз'!AD1228</f>
        <v>0</v>
      </c>
      <c r="AE1237" s="1488"/>
      <c r="AF1237" s="1488"/>
      <c r="AG1237" s="1488">
        <f t="shared" si="427"/>
        <v>0</v>
      </c>
      <c r="AH1237" s="1488">
        <f t="shared" si="430"/>
        <v>0</v>
      </c>
      <c r="AI1237" s="1488">
        <f t="shared" si="428"/>
        <v>0</v>
      </c>
      <c r="AJ1237" s="1488">
        <f t="shared" si="431"/>
        <v>0</v>
      </c>
      <c r="AK1237" s="1488">
        <f t="shared" si="432"/>
        <v>0</v>
      </c>
      <c r="AL1237" s="1488">
        <f t="shared" si="429"/>
        <v>0</v>
      </c>
      <c r="AM1237" s="1839"/>
    </row>
    <row r="1238" spans="1:39" ht="11.25" hidden="1" customHeight="1" x14ac:dyDescent="0.2">
      <c r="A1238" s="1427" t="s">
        <v>878</v>
      </c>
      <c r="B1238" s="1053">
        <v>244</v>
      </c>
      <c r="C1238" s="1487">
        <f>'НЗ 2-экз'!C1229</f>
        <v>0</v>
      </c>
      <c r="D1238" s="1487">
        <f>'НЗ 2-экз'!D1229</f>
        <v>0</v>
      </c>
      <c r="E1238" s="1487">
        <f>'НЗ 2-экз'!E1229</f>
        <v>0</v>
      </c>
      <c r="F1238" s="1487">
        <f>'НЗ 2-экз'!F1229</f>
        <v>0</v>
      </c>
      <c r="G1238" s="1487">
        <f>'НЗ 2-экз'!G1229</f>
        <v>0</v>
      </c>
      <c r="H1238" s="1487">
        <f>'НЗ 2-экз'!H1229</f>
        <v>0</v>
      </c>
      <c r="I1238" s="1487">
        <f>'НЗ 2-экз'!I1229</f>
        <v>0</v>
      </c>
      <c r="J1238" s="1487">
        <f>'НЗ 2-экз'!J1229</f>
        <v>0</v>
      </c>
      <c r="K1238" s="1487">
        <f>'НЗ 2-экз'!K1229</f>
        <v>0</v>
      </c>
      <c r="L1238" s="1487">
        <f>'НЗ 2-экз'!L1229</f>
        <v>0</v>
      </c>
      <c r="M1238" s="1487">
        <f>'НЗ 2-экз'!M1229</f>
        <v>0</v>
      </c>
      <c r="N1238" s="1487">
        <f>'НЗ 2-экз'!N1229</f>
        <v>0</v>
      </c>
      <c r="O1238" s="1487">
        <f>'НЗ 2-экз'!O1229</f>
        <v>0</v>
      </c>
      <c r="P1238" s="1487">
        <f>'НЗ 2-экз'!P1229</f>
        <v>0</v>
      </c>
      <c r="Q1238" s="1487">
        <f>'НЗ 2-экз'!Q1229</f>
        <v>0</v>
      </c>
      <c r="R1238" s="1487">
        <f>'НЗ 2-экз'!R1229</f>
        <v>0</v>
      </c>
      <c r="S1238" s="1487">
        <f>'НЗ 2-экз'!S1229</f>
        <v>0</v>
      </c>
      <c r="T1238" s="1487">
        <f>'НЗ 2-экз'!T1229</f>
        <v>0</v>
      </c>
      <c r="U1238" s="1487">
        <f>'НЗ 2-экз'!U1229</f>
        <v>0</v>
      </c>
      <c r="V1238" s="1487">
        <f>'НЗ 2-экз'!V1229</f>
        <v>0</v>
      </c>
      <c r="W1238" s="1487">
        <f>'НЗ 2-экз'!W1229</f>
        <v>0</v>
      </c>
      <c r="X1238" s="1487">
        <f>'НЗ 2-экз'!X1229</f>
        <v>0</v>
      </c>
      <c r="Y1238" s="1487">
        <f>'НЗ 2-экз'!Y1229</f>
        <v>0</v>
      </c>
      <c r="Z1238" s="1487">
        <f>'НЗ 2-экз'!Z1229</f>
        <v>0</v>
      </c>
      <c r="AA1238" s="1487">
        <f>'НЗ 2-экз'!AA1229</f>
        <v>0</v>
      </c>
      <c r="AB1238" s="1487">
        <f>'НЗ 2-экз'!AB1229</f>
        <v>0</v>
      </c>
      <c r="AC1238" s="1487">
        <f>'НЗ 2-экз'!AC1229</f>
        <v>0</v>
      </c>
      <c r="AD1238" s="1487">
        <f>'НЗ 2-экз'!AD1229</f>
        <v>0</v>
      </c>
      <c r="AE1238" s="1488"/>
      <c r="AF1238" s="1488"/>
      <c r="AG1238" s="1488">
        <f t="shared" si="427"/>
        <v>0</v>
      </c>
      <c r="AH1238" s="1488">
        <f t="shared" si="430"/>
        <v>0</v>
      </c>
      <c r="AI1238" s="1488">
        <f t="shared" si="428"/>
        <v>0</v>
      </c>
      <c r="AJ1238" s="1488">
        <f t="shared" si="431"/>
        <v>0</v>
      </c>
      <c r="AK1238" s="1488">
        <f t="shared" si="432"/>
        <v>0</v>
      </c>
      <c r="AL1238" s="1488">
        <f t="shared" si="429"/>
        <v>0</v>
      </c>
      <c r="AM1238" s="1839"/>
    </row>
    <row r="1239" spans="1:39" ht="11.25" hidden="1" customHeight="1" x14ac:dyDescent="0.2">
      <c r="A1239" s="1426">
        <v>224</v>
      </c>
      <c r="B1239" s="1053">
        <v>244</v>
      </c>
      <c r="C1239" s="1487">
        <f>'НЗ 2-экз'!C1230</f>
        <v>0</v>
      </c>
      <c r="D1239" s="1487">
        <f>'НЗ 2-экз'!D1230</f>
        <v>0</v>
      </c>
      <c r="E1239" s="1487">
        <f>'НЗ 2-экз'!E1230</f>
        <v>0</v>
      </c>
      <c r="F1239" s="1487">
        <f>'НЗ 2-экз'!F1230</f>
        <v>0</v>
      </c>
      <c r="G1239" s="1487">
        <f>'НЗ 2-экз'!G1230</f>
        <v>0</v>
      </c>
      <c r="H1239" s="1487">
        <f>'НЗ 2-экз'!H1230</f>
        <v>0</v>
      </c>
      <c r="I1239" s="1487">
        <f>'НЗ 2-экз'!I1230</f>
        <v>0</v>
      </c>
      <c r="J1239" s="1487">
        <f>'НЗ 2-экз'!J1230</f>
        <v>0</v>
      </c>
      <c r="K1239" s="1487">
        <f>'НЗ 2-экз'!K1230</f>
        <v>0</v>
      </c>
      <c r="L1239" s="1487">
        <f>'НЗ 2-экз'!L1230</f>
        <v>0</v>
      </c>
      <c r="M1239" s="1487">
        <f>'НЗ 2-экз'!M1230</f>
        <v>0</v>
      </c>
      <c r="N1239" s="1487">
        <f>'НЗ 2-экз'!N1230</f>
        <v>0</v>
      </c>
      <c r="O1239" s="1487">
        <f>'НЗ 2-экз'!O1230</f>
        <v>0</v>
      </c>
      <c r="P1239" s="1487">
        <f>'НЗ 2-экз'!P1230</f>
        <v>0</v>
      </c>
      <c r="Q1239" s="1487">
        <f>'НЗ 2-экз'!Q1230</f>
        <v>0</v>
      </c>
      <c r="R1239" s="1487">
        <f>'НЗ 2-экз'!R1230</f>
        <v>0</v>
      </c>
      <c r="S1239" s="1487">
        <f>'НЗ 2-экз'!S1230</f>
        <v>0</v>
      </c>
      <c r="T1239" s="1487">
        <f>'НЗ 2-экз'!T1230</f>
        <v>0</v>
      </c>
      <c r="U1239" s="1487">
        <f>'НЗ 2-экз'!U1230</f>
        <v>0</v>
      </c>
      <c r="V1239" s="1487">
        <f>'НЗ 2-экз'!V1230</f>
        <v>0</v>
      </c>
      <c r="W1239" s="1487">
        <f>'НЗ 2-экз'!W1230</f>
        <v>0</v>
      </c>
      <c r="X1239" s="1487">
        <f>'НЗ 2-экз'!X1230</f>
        <v>0</v>
      </c>
      <c r="Y1239" s="1487">
        <f>'НЗ 2-экз'!Y1230</f>
        <v>0</v>
      </c>
      <c r="Z1239" s="1487">
        <f>'НЗ 2-экз'!Z1230</f>
        <v>0</v>
      </c>
      <c r="AA1239" s="1487">
        <f>'НЗ 2-экз'!AA1230</f>
        <v>0</v>
      </c>
      <c r="AB1239" s="1487">
        <f>'НЗ 2-экз'!AB1230</f>
        <v>0</v>
      </c>
      <c r="AC1239" s="1487">
        <f>'НЗ 2-экз'!AC1230</f>
        <v>0</v>
      </c>
      <c r="AD1239" s="1487">
        <f>'НЗ 2-экз'!AD1230</f>
        <v>0</v>
      </c>
      <c r="AE1239" s="1488"/>
      <c r="AF1239" s="1488"/>
      <c r="AG1239" s="1488">
        <f t="shared" si="427"/>
        <v>0</v>
      </c>
      <c r="AH1239" s="1488">
        <f t="shared" si="430"/>
        <v>0</v>
      </c>
      <c r="AI1239" s="1488">
        <f t="shared" si="428"/>
        <v>0</v>
      </c>
      <c r="AJ1239" s="1488">
        <f t="shared" si="431"/>
        <v>0</v>
      </c>
      <c r="AK1239" s="1488">
        <f t="shared" si="432"/>
        <v>0</v>
      </c>
      <c r="AL1239" s="1488">
        <f t="shared" si="429"/>
        <v>0</v>
      </c>
      <c r="AM1239" s="1839"/>
    </row>
    <row r="1240" spans="1:39" ht="11.25" hidden="1" customHeight="1" x14ac:dyDescent="0.2">
      <c r="A1240" s="1428" t="s">
        <v>199</v>
      </c>
      <c r="B1240" s="1057">
        <v>244</v>
      </c>
      <c r="C1240" s="1487">
        <f>'НЗ 2-экз'!C1231</f>
        <v>0</v>
      </c>
      <c r="D1240" s="1487">
        <f>'НЗ 2-экз'!D1231</f>
        <v>0</v>
      </c>
      <c r="E1240" s="1487">
        <f>'НЗ 2-экз'!E1231</f>
        <v>0</v>
      </c>
      <c r="F1240" s="1487">
        <f>'НЗ 2-экз'!F1231</f>
        <v>0</v>
      </c>
      <c r="G1240" s="1487">
        <f>'НЗ 2-экз'!G1231</f>
        <v>0</v>
      </c>
      <c r="H1240" s="1487">
        <f>'НЗ 2-экз'!H1231</f>
        <v>0</v>
      </c>
      <c r="I1240" s="1487">
        <f>'НЗ 2-экз'!I1231</f>
        <v>0</v>
      </c>
      <c r="J1240" s="1487">
        <f>'НЗ 2-экз'!J1231</f>
        <v>0</v>
      </c>
      <c r="K1240" s="1487">
        <f>'НЗ 2-экз'!K1231</f>
        <v>0</v>
      </c>
      <c r="L1240" s="1487">
        <f>'НЗ 2-экз'!L1231</f>
        <v>0</v>
      </c>
      <c r="M1240" s="1487">
        <f>'НЗ 2-экз'!M1231</f>
        <v>0</v>
      </c>
      <c r="N1240" s="1487">
        <f>'НЗ 2-экз'!N1231</f>
        <v>0</v>
      </c>
      <c r="O1240" s="1487">
        <f>'НЗ 2-экз'!O1231</f>
        <v>0</v>
      </c>
      <c r="P1240" s="1487">
        <f>'НЗ 2-экз'!P1231</f>
        <v>0</v>
      </c>
      <c r="Q1240" s="1487">
        <f>'НЗ 2-экз'!Q1231</f>
        <v>0</v>
      </c>
      <c r="R1240" s="1487">
        <f>'НЗ 2-экз'!R1231</f>
        <v>0</v>
      </c>
      <c r="S1240" s="1487">
        <f>'НЗ 2-экз'!S1231</f>
        <v>0</v>
      </c>
      <c r="T1240" s="1487">
        <f>'НЗ 2-экз'!T1231</f>
        <v>0</v>
      </c>
      <c r="U1240" s="1487">
        <f>'НЗ 2-экз'!U1231</f>
        <v>0</v>
      </c>
      <c r="V1240" s="1487">
        <f>'НЗ 2-экз'!V1231</f>
        <v>0</v>
      </c>
      <c r="W1240" s="1487">
        <f>'НЗ 2-экз'!W1231</f>
        <v>0</v>
      </c>
      <c r="X1240" s="1487">
        <f>'НЗ 2-экз'!X1231</f>
        <v>0</v>
      </c>
      <c r="Y1240" s="1487">
        <f>'НЗ 2-экз'!Y1231</f>
        <v>0</v>
      </c>
      <c r="Z1240" s="1487">
        <f>'НЗ 2-экз'!Z1231</f>
        <v>0</v>
      </c>
      <c r="AA1240" s="1487">
        <f>'НЗ 2-экз'!AA1231</f>
        <v>0</v>
      </c>
      <c r="AB1240" s="1487">
        <f>'НЗ 2-экз'!AB1231</f>
        <v>0</v>
      </c>
      <c r="AC1240" s="1487">
        <f>'НЗ 2-экз'!AC1231</f>
        <v>0</v>
      </c>
      <c r="AD1240" s="1487">
        <f>'НЗ 2-экз'!AD1231</f>
        <v>0</v>
      </c>
      <c r="AE1240" s="1488"/>
      <c r="AF1240" s="1488"/>
      <c r="AG1240" s="1488">
        <f t="shared" si="427"/>
        <v>0</v>
      </c>
      <c r="AH1240" s="1488">
        <f t="shared" si="430"/>
        <v>0</v>
      </c>
      <c r="AI1240" s="1488">
        <f t="shared" si="428"/>
        <v>0</v>
      </c>
      <c r="AJ1240" s="1488">
        <f t="shared" si="431"/>
        <v>0</v>
      </c>
      <c r="AK1240" s="1488">
        <f t="shared" si="432"/>
        <v>0</v>
      </c>
      <c r="AL1240" s="1488">
        <f t="shared" si="429"/>
        <v>0</v>
      </c>
      <c r="AM1240" s="1839"/>
    </row>
    <row r="1241" spans="1:39" ht="11.25" hidden="1" customHeight="1" x14ac:dyDescent="0.2">
      <c r="A1241" s="1428" t="s">
        <v>200</v>
      </c>
      <c r="B1241" s="1057">
        <v>244</v>
      </c>
      <c r="C1241" s="1487">
        <f>'НЗ 2-экз'!C1232</f>
        <v>0</v>
      </c>
      <c r="D1241" s="1487">
        <f>'НЗ 2-экз'!D1232</f>
        <v>0</v>
      </c>
      <c r="E1241" s="1487">
        <f>'НЗ 2-экз'!E1232</f>
        <v>0</v>
      </c>
      <c r="F1241" s="1487">
        <f>'НЗ 2-экз'!F1232</f>
        <v>0</v>
      </c>
      <c r="G1241" s="1487">
        <f>'НЗ 2-экз'!G1232</f>
        <v>0</v>
      </c>
      <c r="H1241" s="1487">
        <f>'НЗ 2-экз'!H1232</f>
        <v>0</v>
      </c>
      <c r="I1241" s="1487">
        <f>'НЗ 2-экз'!I1232</f>
        <v>0</v>
      </c>
      <c r="J1241" s="1487">
        <f>'НЗ 2-экз'!J1232</f>
        <v>0</v>
      </c>
      <c r="K1241" s="1487">
        <f>'НЗ 2-экз'!K1232</f>
        <v>0</v>
      </c>
      <c r="L1241" s="1487">
        <f>'НЗ 2-экз'!L1232</f>
        <v>0</v>
      </c>
      <c r="M1241" s="1487">
        <f>'НЗ 2-экз'!M1232</f>
        <v>0</v>
      </c>
      <c r="N1241" s="1487">
        <f>'НЗ 2-экз'!N1232</f>
        <v>0</v>
      </c>
      <c r="O1241" s="1487">
        <f>'НЗ 2-экз'!O1232</f>
        <v>0</v>
      </c>
      <c r="P1241" s="1487">
        <f>'НЗ 2-экз'!P1232</f>
        <v>0</v>
      </c>
      <c r="Q1241" s="1487">
        <f>'НЗ 2-экз'!Q1232</f>
        <v>0</v>
      </c>
      <c r="R1241" s="1487">
        <f>'НЗ 2-экз'!R1232</f>
        <v>0</v>
      </c>
      <c r="S1241" s="1487">
        <f>'НЗ 2-экз'!S1232</f>
        <v>0</v>
      </c>
      <c r="T1241" s="1487">
        <f>'НЗ 2-экз'!T1232</f>
        <v>0</v>
      </c>
      <c r="U1241" s="1487">
        <f>'НЗ 2-экз'!U1232</f>
        <v>0</v>
      </c>
      <c r="V1241" s="1487">
        <f>'НЗ 2-экз'!V1232</f>
        <v>0</v>
      </c>
      <c r="W1241" s="1487">
        <f>'НЗ 2-экз'!W1232</f>
        <v>0</v>
      </c>
      <c r="X1241" s="1487">
        <f>'НЗ 2-экз'!X1232</f>
        <v>0</v>
      </c>
      <c r="Y1241" s="1487">
        <f>'НЗ 2-экз'!Y1232</f>
        <v>0</v>
      </c>
      <c r="Z1241" s="1487">
        <f>'НЗ 2-экз'!Z1232</f>
        <v>0</v>
      </c>
      <c r="AA1241" s="1487">
        <f>'НЗ 2-экз'!AA1232</f>
        <v>0</v>
      </c>
      <c r="AB1241" s="1487">
        <f>'НЗ 2-экз'!AB1232</f>
        <v>0</v>
      </c>
      <c r="AC1241" s="1487">
        <f>'НЗ 2-экз'!AC1232</f>
        <v>0</v>
      </c>
      <c r="AD1241" s="1487">
        <f>'НЗ 2-экз'!AD1232</f>
        <v>0</v>
      </c>
      <c r="AE1241" s="1488"/>
      <c r="AF1241" s="1488"/>
      <c r="AG1241" s="1488">
        <f t="shared" si="427"/>
        <v>0</v>
      </c>
      <c r="AH1241" s="1488">
        <f t="shared" si="430"/>
        <v>0</v>
      </c>
      <c r="AI1241" s="1488">
        <f t="shared" si="428"/>
        <v>0</v>
      </c>
      <c r="AJ1241" s="1488">
        <f t="shared" si="431"/>
        <v>0</v>
      </c>
      <c r="AK1241" s="1488">
        <f t="shared" si="432"/>
        <v>0</v>
      </c>
      <c r="AL1241" s="1488">
        <f t="shared" si="429"/>
        <v>0</v>
      </c>
      <c r="AM1241" s="1839"/>
    </row>
    <row r="1242" spans="1:39" ht="11.25" hidden="1" customHeight="1" x14ac:dyDescent="0.2">
      <c r="A1242" s="1428" t="s">
        <v>201</v>
      </c>
      <c r="B1242" s="1057">
        <v>244</v>
      </c>
      <c r="C1242" s="1487">
        <f>'НЗ 2-экз'!C1233</f>
        <v>0</v>
      </c>
      <c r="D1242" s="1487">
        <f>'НЗ 2-экз'!D1233</f>
        <v>0</v>
      </c>
      <c r="E1242" s="1487">
        <f>'НЗ 2-экз'!E1233</f>
        <v>0</v>
      </c>
      <c r="F1242" s="1487">
        <f>'НЗ 2-экз'!F1233</f>
        <v>0</v>
      </c>
      <c r="G1242" s="1487">
        <f>'НЗ 2-экз'!G1233</f>
        <v>0</v>
      </c>
      <c r="H1242" s="1487">
        <f>'НЗ 2-экз'!H1233</f>
        <v>0</v>
      </c>
      <c r="I1242" s="1487">
        <f>'НЗ 2-экз'!I1233</f>
        <v>0</v>
      </c>
      <c r="J1242" s="1487">
        <f>'НЗ 2-экз'!J1233</f>
        <v>0</v>
      </c>
      <c r="K1242" s="1487">
        <f>'НЗ 2-экз'!K1233</f>
        <v>0</v>
      </c>
      <c r="L1242" s="1487">
        <f>'НЗ 2-экз'!L1233</f>
        <v>0</v>
      </c>
      <c r="M1242" s="1487">
        <f>'НЗ 2-экз'!M1233</f>
        <v>0</v>
      </c>
      <c r="N1242" s="1487">
        <f>'НЗ 2-экз'!N1233</f>
        <v>0</v>
      </c>
      <c r="O1242" s="1487">
        <f>'НЗ 2-экз'!O1233</f>
        <v>0</v>
      </c>
      <c r="P1242" s="1487">
        <f>'НЗ 2-экз'!P1233</f>
        <v>0</v>
      </c>
      <c r="Q1242" s="1487">
        <f>'НЗ 2-экз'!Q1233</f>
        <v>0</v>
      </c>
      <c r="R1242" s="1487">
        <f>'НЗ 2-экз'!R1233</f>
        <v>0</v>
      </c>
      <c r="S1242" s="1487">
        <f>'НЗ 2-экз'!S1233</f>
        <v>0</v>
      </c>
      <c r="T1242" s="1487">
        <f>'НЗ 2-экз'!T1233</f>
        <v>0</v>
      </c>
      <c r="U1242" s="1487">
        <f>'НЗ 2-экз'!U1233</f>
        <v>0</v>
      </c>
      <c r="V1242" s="1487">
        <f>'НЗ 2-экз'!V1233</f>
        <v>0</v>
      </c>
      <c r="W1242" s="1487">
        <f>'НЗ 2-экз'!W1233</f>
        <v>0</v>
      </c>
      <c r="X1242" s="1487">
        <f>'НЗ 2-экз'!X1233</f>
        <v>0</v>
      </c>
      <c r="Y1242" s="1487">
        <f>'НЗ 2-экз'!Y1233</f>
        <v>0</v>
      </c>
      <c r="Z1242" s="1487">
        <f>'НЗ 2-экз'!Z1233</f>
        <v>0</v>
      </c>
      <c r="AA1242" s="1487">
        <f>'НЗ 2-экз'!AA1233</f>
        <v>0</v>
      </c>
      <c r="AB1242" s="1487">
        <f>'НЗ 2-экз'!AB1233</f>
        <v>0</v>
      </c>
      <c r="AC1242" s="1487">
        <f>'НЗ 2-экз'!AC1233</f>
        <v>0</v>
      </c>
      <c r="AD1242" s="1487">
        <f>'НЗ 2-экз'!AD1233</f>
        <v>0</v>
      </c>
      <c r="AE1242" s="1488"/>
      <c r="AF1242" s="1488"/>
      <c r="AG1242" s="1488">
        <f t="shared" si="427"/>
        <v>0</v>
      </c>
      <c r="AH1242" s="1488">
        <f t="shared" si="430"/>
        <v>0</v>
      </c>
      <c r="AI1242" s="1488">
        <f t="shared" si="428"/>
        <v>0</v>
      </c>
      <c r="AJ1242" s="1488">
        <f t="shared" si="431"/>
        <v>0</v>
      </c>
      <c r="AK1242" s="1488">
        <f t="shared" si="432"/>
        <v>0</v>
      </c>
      <c r="AL1242" s="1488">
        <f t="shared" si="429"/>
        <v>0</v>
      </c>
      <c r="AM1242" s="1839"/>
    </row>
    <row r="1243" spans="1:39" ht="11.25" hidden="1" customHeight="1" x14ac:dyDescent="0.2">
      <c r="A1243" s="1428" t="s">
        <v>202</v>
      </c>
      <c r="B1243" s="1057">
        <v>244</v>
      </c>
      <c r="C1243" s="1487">
        <f>'НЗ 2-экз'!C1234</f>
        <v>0</v>
      </c>
      <c r="D1243" s="1487">
        <f>'НЗ 2-экз'!D1234</f>
        <v>0</v>
      </c>
      <c r="E1243" s="1487">
        <f>'НЗ 2-экз'!E1234</f>
        <v>0</v>
      </c>
      <c r="F1243" s="1487">
        <f>'НЗ 2-экз'!F1234</f>
        <v>0</v>
      </c>
      <c r="G1243" s="1487">
        <f>'НЗ 2-экз'!G1234</f>
        <v>0</v>
      </c>
      <c r="H1243" s="1487">
        <f>'НЗ 2-экз'!H1234</f>
        <v>0</v>
      </c>
      <c r="I1243" s="1487">
        <f>'НЗ 2-экз'!I1234</f>
        <v>0</v>
      </c>
      <c r="J1243" s="1487">
        <f>'НЗ 2-экз'!J1234</f>
        <v>0</v>
      </c>
      <c r="K1243" s="1487">
        <f>'НЗ 2-экз'!K1234</f>
        <v>0</v>
      </c>
      <c r="L1243" s="1487">
        <f>'НЗ 2-экз'!L1234</f>
        <v>0</v>
      </c>
      <c r="M1243" s="1487">
        <f>'НЗ 2-экз'!M1234</f>
        <v>0</v>
      </c>
      <c r="N1243" s="1487">
        <f>'НЗ 2-экз'!N1234</f>
        <v>0</v>
      </c>
      <c r="O1243" s="1487">
        <f>'НЗ 2-экз'!O1234</f>
        <v>0</v>
      </c>
      <c r="P1243" s="1487">
        <f>'НЗ 2-экз'!P1234</f>
        <v>0</v>
      </c>
      <c r="Q1243" s="1487">
        <f>'НЗ 2-экз'!Q1234</f>
        <v>0</v>
      </c>
      <c r="R1243" s="1487">
        <f>'НЗ 2-экз'!R1234</f>
        <v>0</v>
      </c>
      <c r="S1243" s="1487">
        <f>'НЗ 2-экз'!S1234</f>
        <v>0</v>
      </c>
      <c r="T1243" s="1487">
        <f>'НЗ 2-экз'!T1234</f>
        <v>0</v>
      </c>
      <c r="U1243" s="1487">
        <f>'НЗ 2-экз'!U1234</f>
        <v>0</v>
      </c>
      <c r="V1243" s="1487">
        <f>'НЗ 2-экз'!V1234</f>
        <v>0</v>
      </c>
      <c r="W1243" s="1487">
        <f>'НЗ 2-экз'!W1234</f>
        <v>0</v>
      </c>
      <c r="X1243" s="1487">
        <f>'НЗ 2-экз'!X1234</f>
        <v>0</v>
      </c>
      <c r="Y1243" s="1487">
        <f>'НЗ 2-экз'!Y1234</f>
        <v>0</v>
      </c>
      <c r="Z1243" s="1487">
        <f>'НЗ 2-экз'!Z1234</f>
        <v>0</v>
      </c>
      <c r="AA1243" s="1487">
        <f>'НЗ 2-экз'!AA1234</f>
        <v>0</v>
      </c>
      <c r="AB1243" s="1487">
        <f>'НЗ 2-экз'!AB1234</f>
        <v>0</v>
      </c>
      <c r="AC1243" s="1487">
        <f>'НЗ 2-экз'!AC1234</f>
        <v>0</v>
      </c>
      <c r="AD1243" s="1487">
        <f>'НЗ 2-экз'!AD1234</f>
        <v>0</v>
      </c>
      <c r="AE1243" s="1488"/>
      <c r="AF1243" s="1488"/>
      <c r="AG1243" s="1488">
        <f t="shared" si="427"/>
        <v>0</v>
      </c>
      <c r="AH1243" s="1488">
        <f t="shared" si="430"/>
        <v>0</v>
      </c>
      <c r="AI1243" s="1488">
        <f t="shared" si="428"/>
        <v>0</v>
      </c>
      <c r="AJ1243" s="1488">
        <f t="shared" si="431"/>
        <v>0</v>
      </c>
      <c r="AK1243" s="1488">
        <f t="shared" si="432"/>
        <v>0</v>
      </c>
      <c r="AL1243" s="1488">
        <f t="shared" si="429"/>
        <v>0</v>
      </c>
      <c r="AM1243" s="1839"/>
    </row>
    <row r="1244" spans="1:39" ht="11.25" hidden="1" customHeight="1" x14ac:dyDescent="0.2">
      <c r="A1244" s="1429" t="s">
        <v>246</v>
      </c>
      <c r="B1244" s="1057">
        <v>244</v>
      </c>
      <c r="C1244" s="1487">
        <f>'НЗ 2-экз'!C1235</f>
        <v>0</v>
      </c>
      <c r="D1244" s="1487">
        <f>'НЗ 2-экз'!D1235</f>
        <v>0</v>
      </c>
      <c r="E1244" s="1487">
        <f>'НЗ 2-экз'!E1235</f>
        <v>0</v>
      </c>
      <c r="F1244" s="1487">
        <f>'НЗ 2-экз'!F1235</f>
        <v>0</v>
      </c>
      <c r="G1244" s="1487">
        <f>'НЗ 2-экз'!G1235</f>
        <v>0</v>
      </c>
      <c r="H1244" s="1487">
        <f>'НЗ 2-экз'!H1235</f>
        <v>0</v>
      </c>
      <c r="I1244" s="1487">
        <f>'НЗ 2-экз'!I1235</f>
        <v>0</v>
      </c>
      <c r="J1244" s="1487">
        <f>'НЗ 2-экз'!J1235</f>
        <v>0</v>
      </c>
      <c r="K1244" s="1487">
        <f>'НЗ 2-экз'!K1235</f>
        <v>0</v>
      </c>
      <c r="L1244" s="1487">
        <f>'НЗ 2-экз'!L1235</f>
        <v>0</v>
      </c>
      <c r="M1244" s="1487">
        <f>'НЗ 2-экз'!M1235</f>
        <v>0</v>
      </c>
      <c r="N1244" s="1487">
        <f>'НЗ 2-экз'!N1235</f>
        <v>0</v>
      </c>
      <c r="O1244" s="1487">
        <f>'НЗ 2-экз'!O1235</f>
        <v>0</v>
      </c>
      <c r="P1244" s="1487">
        <f>'НЗ 2-экз'!P1235</f>
        <v>0</v>
      </c>
      <c r="Q1244" s="1487">
        <f>'НЗ 2-экз'!Q1235</f>
        <v>0</v>
      </c>
      <c r="R1244" s="1487">
        <f>'НЗ 2-экз'!R1235</f>
        <v>0</v>
      </c>
      <c r="S1244" s="1487">
        <f>'НЗ 2-экз'!S1235</f>
        <v>0</v>
      </c>
      <c r="T1244" s="1487">
        <f>'НЗ 2-экз'!T1235</f>
        <v>0</v>
      </c>
      <c r="U1244" s="1487">
        <f>'НЗ 2-экз'!U1235</f>
        <v>0</v>
      </c>
      <c r="V1244" s="1487">
        <f>'НЗ 2-экз'!V1235</f>
        <v>0</v>
      </c>
      <c r="W1244" s="1487">
        <f>'НЗ 2-экз'!W1235</f>
        <v>0</v>
      </c>
      <c r="X1244" s="1487">
        <f>'НЗ 2-экз'!X1235</f>
        <v>0</v>
      </c>
      <c r="Y1244" s="1487">
        <f>'НЗ 2-экз'!Y1235</f>
        <v>0</v>
      </c>
      <c r="Z1244" s="1487">
        <f>'НЗ 2-экз'!Z1235</f>
        <v>0</v>
      </c>
      <c r="AA1244" s="1487">
        <f>'НЗ 2-экз'!AA1235</f>
        <v>0</v>
      </c>
      <c r="AB1244" s="1487">
        <f>'НЗ 2-экз'!AB1235</f>
        <v>0</v>
      </c>
      <c r="AC1244" s="1487">
        <f>'НЗ 2-экз'!AC1235</f>
        <v>0</v>
      </c>
      <c r="AD1244" s="1487">
        <f>'НЗ 2-экз'!AD1235</f>
        <v>0</v>
      </c>
      <c r="AE1244" s="1488"/>
      <c r="AF1244" s="1488"/>
      <c r="AG1244" s="1488">
        <f t="shared" si="427"/>
        <v>0</v>
      </c>
      <c r="AH1244" s="1488">
        <f t="shared" si="430"/>
        <v>0</v>
      </c>
      <c r="AI1244" s="1488">
        <f t="shared" si="428"/>
        <v>0</v>
      </c>
      <c r="AJ1244" s="1488">
        <f t="shared" si="431"/>
        <v>0</v>
      </c>
      <c r="AK1244" s="1488">
        <f t="shared" si="432"/>
        <v>0</v>
      </c>
      <c r="AL1244" s="1488">
        <f t="shared" si="429"/>
        <v>0</v>
      </c>
      <c r="AM1244" s="1839"/>
    </row>
    <row r="1245" spans="1:39" ht="11.25" hidden="1" customHeight="1" x14ac:dyDescent="0.2">
      <c r="A1245" s="1429" t="s">
        <v>248</v>
      </c>
      <c r="B1245" s="1057">
        <v>244</v>
      </c>
      <c r="C1245" s="1487">
        <f>'НЗ 2-экз'!C1236</f>
        <v>0</v>
      </c>
      <c r="D1245" s="1487">
        <f>'НЗ 2-экз'!D1236</f>
        <v>0</v>
      </c>
      <c r="E1245" s="1487">
        <f>'НЗ 2-экз'!E1236</f>
        <v>0</v>
      </c>
      <c r="F1245" s="1487">
        <f>'НЗ 2-экз'!F1236</f>
        <v>0</v>
      </c>
      <c r="G1245" s="1487">
        <f>'НЗ 2-экз'!G1236</f>
        <v>0</v>
      </c>
      <c r="H1245" s="1487">
        <f>'НЗ 2-экз'!H1236</f>
        <v>0</v>
      </c>
      <c r="I1245" s="1487">
        <f>'НЗ 2-экз'!I1236</f>
        <v>0</v>
      </c>
      <c r="J1245" s="1487">
        <f>'НЗ 2-экз'!J1236</f>
        <v>0</v>
      </c>
      <c r="K1245" s="1487">
        <f>'НЗ 2-экз'!K1236</f>
        <v>0</v>
      </c>
      <c r="L1245" s="1487">
        <f>'НЗ 2-экз'!L1236</f>
        <v>0</v>
      </c>
      <c r="M1245" s="1487">
        <f>'НЗ 2-экз'!M1236</f>
        <v>0</v>
      </c>
      <c r="N1245" s="1487">
        <f>'НЗ 2-экз'!N1236</f>
        <v>0</v>
      </c>
      <c r="O1245" s="1487">
        <f>'НЗ 2-экз'!O1236</f>
        <v>0</v>
      </c>
      <c r="P1245" s="1487">
        <f>'НЗ 2-экз'!P1236</f>
        <v>0</v>
      </c>
      <c r="Q1245" s="1487">
        <f>'НЗ 2-экз'!Q1236</f>
        <v>0</v>
      </c>
      <c r="R1245" s="1487">
        <f>'НЗ 2-экз'!R1236</f>
        <v>0</v>
      </c>
      <c r="S1245" s="1487">
        <f>'НЗ 2-экз'!S1236</f>
        <v>0</v>
      </c>
      <c r="T1245" s="1487">
        <f>'НЗ 2-экз'!T1236</f>
        <v>0</v>
      </c>
      <c r="U1245" s="1487">
        <f>'НЗ 2-экз'!U1236</f>
        <v>0</v>
      </c>
      <c r="V1245" s="1487">
        <f>'НЗ 2-экз'!V1236</f>
        <v>0</v>
      </c>
      <c r="W1245" s="1487">
        <f>'НЗ 2-экз'!W1236</f>
        <v>0</v>
      </c>
      <c r="X1245" s="1487">
        <f>'НЗ 2-экз'!X1236</f>
        <v>0</v>
      </c>
      <c r="Y1245" s="1487">
        <f>'НЗ 2-экз'!Y1236</f>
        <v>0</v>
      </c>
      <c r="Z1245" s="1487">
        <f>'НЗ 2-экз'!Z1236</f>
        <v>0</v>
      </c>
      <c r="AA1245" s="1487">
        <f>'НЗ 2-экз'!AA1236</f>
        <v>0</v>
      </c>
      <c r="AB1245" s="1487">
        <f>'НЗ 2-экз'!AB1236</f>
        <v>0</v>
      </c>
      <c r="AC1245" s="1487">
        <f>'НЗ 2-экз'!AC1236</f>
        <v>0</v>
      </c>
      <c r="AD1245" s="1487">
        <f>'НЗ 2-экз'!AD1236</f>
        <v>0</v>
      </c>
      <c r="AE1245" s="1488"/>
      <c r="AF1245" s="1488"/>
      <c r="AG1245" s="1488">
        <f t="shared" si="427"/>
        <v>0</v>
      </c>
      <c r="AH1245" s="1488">
        <f t="shared" si="430"/>
        <v>0</v>
      </c>
      <c r="AI1245" s="1488">
        <f t="shared" si="428"/>
        <v>0</v>
      </c>
      <c r="AJ1245" s="1488">
        <f t="shared" si="431"/>
        <v>0</v>
      </c>
      <c r="AK1245" s="1488">
        <f t="shared" si="432"/>
        <v>0</v>
      </c>
      <c r="AL1245" s="1488">
        <f t="shared" si="429"/>
        <v>0</v>
      </c>
      <c r="AM1245" s="1839"/>
    </row>
    <row r="1246" spans="1:39" ht="11.25" hidden="1" customHeight="1" x14ac:dyDescent="0.2">
      <c r="A1246" s="1425">
        <v>227</v>
      </c>
      <c r="B1246" s="1051">
        <v>244</v>
      </c>
      <c r="C1246" s="1487">
        <f>'НЗ 2-экз'!C1237</f>
        <v>0</v>
      </c>
      <c r="D1246" s="1487">
        <f>'НЗ 2-экз'!D1237</f>
        <v>0</v>
      </c>
      <c r="E1246" s="1487">
        <f>'НЗ 2-экз'!E1237</f>
        <v>0</v>
      </c>
      <c r="F1246" s="1487">
        <f>'НЗ 2-экз'!F1237</f>
        <v>0</v>
      </c>
      <c r="G1246" s="1487">
        <f>'НЗ 2-экз'!G1237</f>
        <v>0</v>
      </c>
      <c r="H1246" s="1487">
        <f>'НЗ 2-экз'!H1237</f>
        <v>0</v>
      </c>
      <c r="I1246" s="1487">
        <f>'НЗ 2-экз'!I1237</f>
        <v>0</v>
      </c>
      <c r="J1246" s="1487">
        <f>'НЗ 2-экз'!J1237</f>
        <v>0</v>
      </c>
      <c r="K1246" s="1487">
        <f>'НЗ 2-экз'!K1237</f>
        <v>0</v>
      </c>
      <c r="L1246" s="1487">
        <f>'НЗ 2-экз'!L1237</f>
        <v>0</v>
      </c>
      <c r="M1246" s="1487">
        <f>'НЗ 2-экз'!M1237</f>
        <v>0</v>
      </c>
      <c r="N1246" s="1487">
        <f>'НЗ 2-экз'!N1237</f>
        <v>0</v>
      </c>
      <c r="O1246" s="1487">
        <f>'НЗ 2-экз'!O1237</f>
        <v>0</v>
      </c>
      <c r="P1246" s="1487">
        <f>'НЗ 2-экз'!P1237</f>
        <v>0</v>
      </c>
      <c r="Q1246" s="1487">
        <f>'НЗ 2-экз'!Q1237</f>
        <v>0</v>
      </c>
      <c r="R1246" s="1487">
        <f>'НЗ 2-экз'!R1237</f>
        <v>0</v>
      </c>
      <c r="S1246" s="1487">
        <f>'НЗ 2-экз'!S1237</f>
        <v>0</v>
      </c>
      <c r="T1246" s="1487">
        <f>'НЗ 2-экз'!T1237</f>
        <v>0</v>
      </c>
      <c r="U1246" s="1487">
        <f>'НЗ 2-экз'!U1237</f>
        <v>0</v>
      </c>
      <c r="V1246" s="1487">
        <f>'НЗ 2-экз'!V1237</f>
        <v>0</v>
      </c>
      <c r="W1246" s="1487">
        <f>'НЗ 2-экз'!W1237</f>
        <v>0</v>
      </c>
      <c r="X1246" s="1487">
        <f>'НЗ 2-экз'!X1237</f>
        <v>0</v>
      </c>
      <c r="Y1246" s="1487">
        <f>'НЗ 2-экз'!Y1237</f>
        <v>0</v>
      </c>
      <c r="Z1246" s="1487">
        <f>'НЗ 2-экз'!Z1237</f>
        <v>0</v>
      </c>
      <c r="AA1246" s="1487">
        <f>'НЗ 2-экз'!AA1237</f>
        <v>0</v>
      </c>
      <c r="AB1246" s="1487">
        <f>'НЗ 2-экз'!AB1237</f>
        <v>0</v>
      </c>
      <c r="AC1246" s="1487">
        <f>'НЗ 2-экз'!AC1237</f>
        <v>0</v>
      </c>
      <c r="AD1246" s="1487">
        <f>'НЗ 2-экз'!AD1237</f>
        <v>0</v>
      </c>
      <c r="AE1246" s="1488"/>
      <c r="AF1246" s="1488"/>
      <c r="AG1246" s="1488">
        <f t="shared" si="427"/>
        <v>0</v>
      </c>
      <c r="AH1246" s="1488">
        <f t="shared" si="430"/>
        <v>0</v>
      </c>
      <c r="AI1246" s="1488">
        <f t="shared" si="428"/>
        <v>0</v>
      </c>
      <c r="AJ1246" s="1488">
        <f t="shared" si="431"/>
        <v>0</v>
      </c>
      <c r="AK1246" s="1488">
        <f t="shared" si="432"/>
        <v>0</v>
      </c>
      <c r="AL1246" s="1488">
        <f t="shared" si="429"/>
        <v>0</v>
      </c>
      <c r="AM1246" s="1839"/>
    </row>
    <row r="1247" spans="1:39" ht="11.25" hidden="1" customHeight="1" x14ac:dyDescent="0.2">
      <c r="A1247" s="1429">
        <v>262</v>
      </c>
      <c r="B1247" s="1049">
        <v>112</v>
      </c>
      <c r="C1247" s="1487">
        <f>'НЗ 2-экз'!C1238</f>
        <v>0</v>
      </c>
      <c r="D1247" s="1487">
        <f>'НЗ 2-экз'!D1238</f>
        <v>0</v>
      </c>
      <c r="E1247" s="1487">
        <f>'НЗ 2-экз'!E1238</f>
        <v>0</v>
      </c>
      <c r="F1247" s="1487">
        <f>'НЗ 2-экз'!F1238</f>
        <v>0</v>
      </c>
      <c r="G1247" s="1487">
        <f>'НЗ 2-экз'!G1238</f>
        <v>0</v>
      </c>
      <c r="H1247" s="1487">
        <f>'НЗ 2-экз'!H1238</f>
        <v>0</v>
      </c>
      <c r="I1247" s="1487">
        <f>'НЗ 2-экз'!I1238</f>
        <v>0</v>
      </c>
      <c r="J1247" s="1487">
        <f>'НЗ 2-экз'!J1238</f>
        <v>0</v>
      </c>
      <c r="K1247" s="1487">
        <f>'НЗ 2-экз'!K1238</f>
        <v>0</v>
      </c>
      <c r="L1247" s="1487">
        <f>'НЗ 2-экз'!L1238</f>
        <v>0</v>
      </c>
      <c r="M1247" s="1487">
        <f>'НЗ 2-экз'!M1238</f>
        <v>0</v>
      </c>
      <c r="N1247" s="1487">
        <f>'НЗ 2-экз'!N1238</f>
        <v>0</v>
      </c>
      <c r="O1247" s="1487">
        <f>'НЗ 2-экз'!O1238</f>
        <v>0</v>
      </c>
      <c r="P1247" s="1487">
        <f>'НЗ 2-экз'!P1238</f>
        <v>0</v>
      </c>
      <c r="Q1247" s="1487">
        <f>'НЗ 2-экз'!Q1238</f>
        <v>0</v>
      </c>
      <c r="R1247" s="1487">
        <f>'НЗ 2-экз'!R1238</f>
        <v>0</v>
      </c>
      <c r="S1247" s="1487">
        <f>'НЗ 2-экз'!S1238</f>
        <v>0</v>
      </c>
      <c r="T1247" s="1487">
        <f>'НЗ 2-экз'!T1238</f>
        <v>0</v>
      </c>
      <c r="U1247" s="1487">
        <f>'НЗ 2-экз'!U1238</f>
        <v>0</v>
      </c>
      <c r="V1247" s="1487">
        <f>'НЗ 2-экз'!V1238</f>
        <v>0</v>
      </c>
      <c r="W1247" s="1487">
        <f>'НЗ 2-экз'!W1238</f>
        <v>0</v>
      </c>
      <c r="X1247" s="1487">
        <f>'НЗ 2-экз'!X1238</f>
        <v>0</v>
      </c>
      <c r="Y1247" s="1487">
        <f>'НЗ 2-экз'!Y1238</f>
        <v>0</v>
      </c>
      <c r="Z1247" s="1487">
        <f>'НЗ 2-экз'!Z1238</f>
        <v>0</v>
      </c>
      <c r="AA1247" s="1487">
        <f>'НЗ 2-экз'!AA1238</f>
        <v>0</v>
      </c>
      <c r="AB1247" s="1487">
        <f>'НЗ 2-экз'!AB1238</f>
        <v>0</v>
      </c>
      <c r="AC1247" s="1487">
        <f>'НЗ 2-экз'!AC1238</f>
        <v>0</v>
      </c>
      <c r="AD1247" s="1487">
        <f>'НЗ 2-экз'!AD1238</f>
        <v>0</v>
      </c>
      <c r="AE1247" s="1488"/>
      <c r="AF1247" s="1488"/>
      <c r="AG1247" s="1488">
        <f t="shared" si="427"/>
        <v>0</v>
      </c>
      <c r="AH1247" s="1488">
        <f t="shared" si="430"/>
        <v>0</v>
      </c>
      <c r="AI1247" s="1488">
        <f t="shared" si="428"/>
        <v>0</v>
      </c>
      <c r="AJ1247" s="1488">
        <f t="shared" si="431"/>
        <v>0</v>
      </c>
      <c r="AK1247" s="1488">
        <f t="shared" si="432"/>
        <v>0</v>
      </c>
      <c r="AL1247" s="1488">
        <f t="shared" si="429"/>
        <v>0</v>
      </c>
      <c r="AM1247" s="1839"/>
    </row>
    <row r="1248" spans="1:39" ht="11.25" hidden="1" customHeight="1" x14ac:dyDescent="0.2">
      <c r="A1248" s="1429">
        <v>262</v>
      </c>
      <c r="B1248" s="1049">
        <v>119</v>
      </c>
      <c r="C1248" s="1487">
        <f>'НЗ 2-экз'!C1239</f>
        <v>0</v>
      </c>
      <c r="D1248" s="1487">
        <f>'НЗ 2-экз'!D1239</f>
        <v>0</v>
      </c>
      <c r="E1248" s="1487">
        <f>'НЗ 2-экз'!E1239</f>
        <v>0</v>
      </c>
      <c r="F1248" s="1487">
        <f>'НЗ 2-экз'!F1239</f>
        <v>0</v>
      </c>
      <c r="G1248" s="1487">
        <f>'НЗ 2-экз'!G1239</f>
        <v>0</v>
      </c>
      <c r="H1248" s="1487">
        <f>'НЗ 2-экз'!H1239</f>
        <v>0</v>
      </c>
      <c r="I1248" s="1487">
        <f>'НЗ 2-экз'!I1239</f>
        <v>0</v>
      </c>
      <c r="J1248" s="1487">
        <f>'НЗ 2-экз'!J1239</f>
        <v>0</v>
      </c>
      <c r="K1248" s="1487">
        <f>'НЗ 2-экз'!K1239</f>
        <v>0</v>
      </c>
      <c r="L1248" s="1487">
        <f>'НЗ 2-экз'!L1239</f>
        <v>0</v>
      </c>
      <c r="M1248" s="1487">
        <f>'НЗ 2-экз'!M1239</f>
        <v>0</v>
      </c>
      <c r="N1248" s="1487">
        <f>'НЗ 2-экз'!N1239</f>
        <v>0</v>
      </c>
      <c r="O1248" s="1487">
        <f>'НЗ 2-экз'!O1239</f>
        <v>0</v>
      </c>
      <c r="P1248" s="1487">
        <f>'НЗ 2-экз'!P1239</f>
        <v>0</v>
      </c>
      <c r="Q1248" s="1487">
        <f>'НЗ 2-экз'!Q1239</f>
        <v>0</v>
      </c>
      <c r="R1248" s="1487">
        <f>'НЗ 2-экз'!R1239</f>
        <v>0</v>
      </c>
      <c r="S1248" s="1487">
        <f>'НЗ 2-экз'!S1239</f>
        <v>0</v>
      </c>
      <c r="T1248" s="1487">
        <f>'НЗ 2-экз'!T1239</f>
        <v>0</v>
      </c>
      <c r="U1248" s="1487">
        <f>'НЗ 2-экз'!U1239</f>
        <v>0</v>
      </c>
      <c r="V1248" s="1487">
        <f>'НЗ 2-экз'!V1239</f>
        <v>0</v>
      </c>
      <c r="W1248" s="1487">
        <f>'НЗ 2-экз'!W1239</f>
        <v>0</v>
      </c>
      <c r="X1248" s="1487">
        <f>'НЗ 2-экз'!X1239</f>
        <v>0</v>
      </c>
      <c r="Y1248" s="1487">
        <f>'НЗ 2-экз'!Y1239</f>
        <v>0</v>
      </c>
      <c r="Z1248" s="1487">
        <f>'НЗ 2-экз'!Z1239</f>
        <v>0</v>
      </c>
      <c r="AA1248" s="1487">
        <f>'НЗ 2-экз'!AA1239</f>
        <v>0</v>
      </c>
      <c r="AB1248" s="1487">
        <f>'НЗ 2-экз'!AB1239</f>
        <v>0</v>
      </c>
      <c r="AC1248" s="1487">
        <f>'НЗ 2-экз'!AC1239</f>
        <v>0</v>
      </c>
      <c r="AD1248" s="1487">
        <f>'НЗ 2-экз'!AD1239</f>
        <v>0</v>
      </c>
      <c r="AE1248" s="1488"/>
      <c r="AF1248" s="1488"/>
      <c r="AG1248" s="1488">
        <f t="shared" si="427"/>
        <v>0</v>
      </c>
      <c r="AH1248" s="1488">
        <f t="shared" si="430"/>
        <v>0</v>
      </c>
      <c r="AI1248" s="1488">
        <f t="shared" si="428"/>
        <v>0</v>
      </c>
      <c r="AJ1248" s="1488">
        <f t="shared" si="431"/>
        <v>0</v>
      </c>
      <c r="AK1248" s="1488">
        <f t="shared" si="432"/>
        <v>0</v>
      </c>
      <c r="AL1248" s="1488">
        <f t="shared" si="429"/>
        <v>0</v>
      </c>
      <c r="AM1248" s="1839"/>
    </row>
    <row r="1249" spans="1:39" ht="11.25" hidden="1" customHeight="1" x14ac:dyDescent="0.2">
      <c r="A1249" s="1425">
        <v>266</v>
      </c>
      <c r="B1249" s="1051">
        <v>111</v>
      </c>
      <c r="C1249" s="1487">
        <f>'НЗ 2-экз'!C1240</f>
        <v>0</v>
      </c>
      <c r="D1249" s="1487">
        <f>'НЗ 2-экз'!D1240</f>
        <v>0</v>
      </c>
      <c r="E1249" s="1487">
        <f>'НЗ 2-экз'!E1240</f>
        <v>0</v>
      </c>
      <c r="F1249" s="1487">
        <f>'НЗ 2-экз'!F1240</f>
        <v>0</v>
      </c>
      <c r="G1249" s="1487">
        <f>'НЗ 2-экз'!G1240</f>
        <v>0</v>
      </c>
      <c r="H1249" s="1487">
        <f>'НЗ 2-экз'!H1240</f>
        <v>0</v>
      </c>
      <c r="I1249" s="1487">
        <f>'НЗ 2-экз'!I1240</f>
        <v>0</v>
      </c>
      <c r="J1249" s="1487">
        <f>'НЗ 2-экз'!J1240</f>
        <v>0</v>
      </c>
      <c r="K1249" s="1487">
        <f>'НЗ 2-экз'!K1240</f>
        <v>0</v>
      </c>
      <c r="L1249" s="1487">
        <f>'НЗ 2-экз'!L1240</f>
        <v>0</v>
      </c>
      <c r="M1249" s="1487">
        <f>'НЗ 2-экз'!M1240</f>
        <v>0</v>
      </c>
      <c r="N1249" s="1487">
        <f>'НЗ 2-экз'!N1240</f>
        <v>0</v>
      </c>
      <c r="O1249" s="1487">
        <f>'НЗ 2-экз'!O1240</f>
        <v>0</v>
      </c>
      <c r="P1249" s="1487">
        <f>'НЗ 2-экз'!P1240</f>
        <v>0</v>
      </c>
      <c r="Q1249" s="1487">
        <f>'НЗ 2-экз'!Q1240</f>
        <v>0</v>
      </c>
      <c r="R1249" s="1487">
        <f>'НЗ 2-экз'!R1240</f>
        <v>0</v>
      </c>
      <c r="S1249" s="1487">
        <f>'НЗ 2-экз'!S1240</f>
        <v>0</v>
      </c>
      <c r="T1249" s="1487">
        <f>'НЗ 2-экз'!T1240</f>
        <v>0</v>
      </c>
      <c r="U1249" s="1487">
        <f>'НЗ 2-экз'!U1240</f>
        <v>0</v>
      </c>
      <c r="V1249" s="1487">
        <f>'НЗ 2-экз'!V1240</f>
        <v>0</v>
      </c>
      <c r="W1249" s="1487">
        <f>'НЗ 2-экз'!W1240</f>
        <v>0</v>
      </c>
      <c r="X1249" s="1487">
        <f>'НЗ 2-экз'!X1240</f>
        <v>0</v>
      </c>
      <c r="Y1249" s="1487">
        <f>'НЗ 2-экз'!Y1240</f>
        <v>0</v>
      </c>
      <c r="Z1249" s="1487">
        <f>'НЗ 2-экз'!Z1240</f>
        <v>0</v>
      </c>
      <c r="AA1249" s="1487">
        <f>'НЗ 2-экз'!AA1240</f>
        <v>0</v>
      </c>
      <c r="AB1249" s="1487">
        <f>'НЗ 2-экз'!AB1240</f>
        <v>0</v>
      </c>
      <c r="AC1249" s="1487">
        <f>'НЗ 2-экз'!AC1240</f>
        <v>0</v>
      </c>
      <c r="AD1249" s="1487">
        <f>'НЗ 2-экз'!AD1240</f>
        <v>0</v>
      </c>
      <c r="AE1249" s="1488"/>
      <c r="AF1249" s="1488"/>
      <c r="AG1249" s="1488">
        <f t="shared" si="427"/>
        <v>0</v>
      </c>
      <c r="AH1249" s="1488">
        <f t="shared" si="430"/>
        <v>0</v>
      </c>
      <c r="AI1249" s="1488">
        <f t="shared" si="428"/>
        <v>0</v>
      </c>
      <c r="AJ1249" s="1488">
        <f t="shared" si="431"/>
        <v>0</v>
      </c>
      <c r="AK1249" s="1488">
        <f t="shared" si="432"/>
        <v>0</v>
      </c>
      <c r="AL1249" s="1488">
        <f t="shared" si="429"/>
        <v>0</v>
      </c>
      <c r="AM1249" s="1839"/>
    </row>
    <row r="1250" spans="1:39" ht="11.25" hidden="1" customHeight="1" x14ac:dyDescent="0.2">
      <c r="A1250" s="1425">
        <v>266</v>
      </c>
      <c r="B1250" s="1051">
        <v>112</v>
      </c>
      <c r="C1250" s="1487">
        <f>'НЗ 2-экз'!C1241</f>
        <v>0</v>
      </c>
      <c r="D1250" s="1487">
        <f>'НЗ 2-экз'!D1241</f>
        <v>0</v>
      </c>
      <c r="E1250" s="1487">
        <f>'НЗ 2-экз'!E1241</f>
        <v>0</v>
      </c>
      <c r="F1250" s="1487">
        <f>'НЗ 2-экз'!F1241</f>
        <v>0</v>
      </c>
      <c r="G1250" s="1487">
        <f>'НЗ 2-экз'!G1241</f>
        <v>0</v>
      </c>
      <c r="H1250" s="1487">
        <f>'НЗ 2-экз'!H1241</f>
        <v>0</v>
      </c>
      <c r="I1250" s="1487">
        <f>'НЗ 2-экз'!I1241</f>
        <v>0</v>
      </c>
      <c r="J1250" s="1487">
        <f>'НЗ 2-экз'!J1241</f>
        <v>0</v>
      </c>
      <c r="K1250" s="1487">
        <f>'НЗ 2-экз'!K1241</f>
        <v>0</v>
      </c>
      <c r="L1250" s="1487">
        <f>'НЗ 2-экз'!L1241</f>
        <v>0</v>
      </c>
      <c r="M1250" s="1487">
        <f>'НЗ 2-экз'!M1241</f>
        <v>0</v>
      </c>
      <c r="N1250" s="1487">
        <f>'НЗ 2-экз'!N1241</f>
        <v>0</v>
      </c>
      <c r="O1250" s="1487">
        <f>'НЗ 2-экз'!O1241</f>
        <v>0</v>
      </c>
      <c r="P1250" s="1487">
        <f>'НЗ 2-экз'!P1241</f>
        <v>0</v>
      </c>
      <c r="Q1250" s="1487">
        <f>'НЗ 2-экз'!Q1241</f>
        <v>0</v>
      </c>
      <c r="R1250" s="1487">
        <f>'НЗ 2-экз'!R1241</f>
        <v>0</v>
      </c>
      <c r="S1250" s="1487">
        <f>'НЗ 2-экз'!S1241</f>
        <v>0</v>
      </c>
      <c r="T1250" s="1487">
        <f>'НЗ 2-экз'!T1241</f>
        <v>0</v>
      </c>
      <c r="U1250" s="1487">
        <f>'НЗ 2-экз'!U1241</f>
        <v>0</v>
      </c>
      <c r="V1250" s="1487">
        <f>'НЗ 2-экз'!V1241</f>
        <v>0</v>
      </c>
      <c r="W1250" s="1487">
        <f>'НЗ 2-экз'!W1241</f>
        <v>0</v>
      </c>
      <c r="X1250" s="1487">
        <f>'НЗ 2-экз'!X1241</f>
        <v>0</v>
      </c>
      <c r="Y1250" s="1487">
        <f>'НЗ 2-экз'!Y1241</f>
        <v>0</v>
      </c>
      <c r="Z1250" s="1487">
        <f>'НЗ 2-экз'!Z1241</f>
        <v>0</v>
      </c>
      <c r="AA1250" s="1487">
        <f>'НЗ 2-экз'!AA1241</f>
        <v>0</v>
      </c>
      <c r="AB1250" s="1487">
        <f>'НЗ 2-экз'!AB1241</f>
        <v>0</v>
      </c>
      <c r="AC1250" s="1487">
        <f>'НЗ 2-экз'!AC1241</f>
        <v>0</v>
      </c>
      <c r="AD1250" s="1487">
        <f>'НЗ 2-экз'!AD1241</f>
        <v>0</v>
      </c>
      <c r="AE1250" s="1488"/>
      <c r="AF1250" s="1488"/>
      <c r="AG1250" s="1488">
        <f t="shared" si="427"/>
        <v>0</v>
      </c>
      <c r="AH1250" s="1488">
        <f t="shared" si="430"/>
        <v>0</v>
      </c>
      <c r="AI1250" s="1488">
        <f t="shared" si="428"/>
        <v>0</v>
      </c>
      <c r="AJ1250" s="1488">
        <f t="shared" si="431"/>
        <v>0</v>
      </c>
      <c r="AK1250" s="1488">
        <f t="shared" si="432"/>
        <v>0</v>
      </c>
      <c r="AL1250" s="1488">
        <f t="shared" si="429"/>
        <v>0</v>
      </c>
      <c r="AM1250" s="1839"/>
    </row>
    <row r="1251" spans="1:39" ht="11.25" hidden="1" customHeight="1" x14ac:dyDescent="0.2">
      <c r="A1251" s="1425">
        <v>266</v>
      </c>
      <c r="B1251" s="1051">
        <v>119</v>
      </c>
      <c r="C1251" s="1487">
        <f>'НЗ 2-экз'!C1242</f>
        <v>0</v>
      </c>
      <c r="D1251" s="1487">
        <f>'НЗ 2-экз'!D1242</f>
        <v>0</v>
      </c>
      <c r="E1251" s="1487">
        <f>'НЗ 2-экз'!E1242</f>
        <v>0</v>
      </c>
      <c r="F1251" s="1487">
        <f>'НЗ 2-экз'!F1242</f>
        <v>0</v>
      </c>
      <c r="G1251" s="1487">
        <f>'НЗ 2-экз'!G1242</f>
        <v>0</v>
      </c>
      <c r="H1251" s="1487">
        <f>'НЗ 2-экз'!H1242</f>
        <v>0</v>
      </c>
      <c r="I1251" s="1487">
        <f>'НЗ 2-экз'!I1242</f>
        <v>0</v>
      </c>
      <c r="J1251" s="1487">
        <f>'НЗ 2-экз'!J1242</f>
        <v>0</v>
      </c>
      <c r="K1251" s="1487">
        <f>'НЗ 2-экз'!K1242</f>
        <v>0</v>
      </c>
      <c r="L1251" s="1487">
        <f>'НЗ 2-экз'!L1242</f>
        <v>0</v>
      </c>
      <c r="M1251" s="1487">
        <f>'НЗ 2-экз'!M1242</f>
        <v>0</v>
      </c>
      <c r="N1251" s="1487">
        <f>'НЗ 2-экз'!N1242</f>
        <v>0</v>
      </c>
      <c r="O1251" s="1487">
        <f>'НЗ 2-экз'!O1242</f>
        <v>0</v>
      </c>
      <c r="P1251" s="1487">
        <f>'НЗ 2-экз'!P1242</f>
        <v>0</v>
      </c>
      <c r="Q1251" s="1487">
        <f>'НЗ 2-экз'!Q1242</f>
        <v>0</v>
      </c>
      <c r="R1251" s="1487">
        <f>'НЗ 2-экз'!R1242</f>
        <v>0</v>
      </c>
      <c r="S1251" s="1487">
        <f>'НЗ 2-экз'!S1242</f>
        <v>0</v>
      </c>
      <c r="T1251" s="1487">
        <f>'НЗ 2-экз'!T1242</f>
        <v>0</v>
      </c>
      <c r="U1251" s="1487">
        <f>'НЗ 2-экз'!U1242</f>
        <v>0</v>
      </c>
      <c r="V1251" s="1487">
        <f>'НЗ 2-экз'!V1242</f>
        <v>0</v>
      </c>
      <c r="W1251" s="1487">
        <f>'НЗ 2-экз'!W1242</f>
        <v>0</v>
      </c>
      <c r="X1251" s="1487">
        <f>'НЗ 2-экз'!X1242</f>
        <v>0</v>
      </c>
      <c r="Y1251" s="1487">
        <f>'НЗ 2-экз'!Y1242</f>
        <v>0</v>
      </c>
      <c r="Z1251" s="1487">
        <f>'НЗ 2-экз'!Z1242</f>
        <v>0</v>
      </c>
      <c r="AA1251" s="1487">
        <f>'НЗ 2-экз'!AA1242</f>
        <v>0</v>
      </c>
      <c r="AB1251" s="1487">
        <f>'НЗ 2-экз'!AB1242</f>
        <v>0</v>
      </c>
      <c r="AC1251" s="1487">
        <f>'НЗ 2-экз'!AC1242</f>
        <v>0</v>
      </c>
      <c r="AD1251" s="1487">
        <f>'НЗ 2-экз'!AD1242</f>
        <v>0</v>
      </c>
      <c r="AE1251" s="1488"/>
      <c r="AF1251" s="1488"/>
      <c r="AG1251" s="1488">
        <f t="shared" si="427"/>
        <v>0</v>
      </c>
      <c r="AH1251" s="1488">
        <f t="shared" si="430"/>
        <v>0</v>
      </c>
      <c r="AI1251" s="1488">
        <f t="shared" si="428"/>
        <v>0</v>
      </c>
      <c r="AJ1251" s="1488">
        <f t="shared" si="431"/>
        <v>0</v>
      </c>
      <c r="AK1251" s="1488">
        <f t="shared" si="432"/>
        <v>0</v>
      </c>
      <c r="AL1251" s="1488">
        <f t="shared" si="429"/>
        <v>0</v>
      </c>
      <c r="AM1251" s="1839"/>
    </row>
    <row r="1252" spans="1:39" ht="11.25" hidden="1" customHeight="1" x14ac:dyDescent="0.2">
      <c r="A1252" s="1425">
        <v>267</v>
      </c>
      <c r="B1252" s="1051">
        <v>112</v>
      </c>
      <c r="C1252" s="1487">
        <f>'НЗ 2-экз'!C1243</f>
        <v>0</v>
      </c>
      <c r="D1252" s="1487">
        <f>'НЗ 2-экз'!D1243</f>
        <v>0</v>
      </c>
      <c r="E1252" s="1487">
        <f>'НЗ 2-экз'!E1243</f>
        <v>0</v>
      </c>
      <c r="F1252" s="1487">
        <f>'НЗ 2-экз'!F1243</f>
        <v>0</v>
      </c>
      <c r="G1252" s="1487">
        <f>'НЗ 2-экз'!G1243</f>
        <v>0</v>
      </c>
      <c r="H1252" s="1487">
        <f>'НЗ 2-экз'!H1243</f>
        <v>0</v>
      </c>
      <c r="I1252" s="1487">
        <f>'НЗ 2-экз'!I1243</f>
        <v>0</v>
      </c>
      <c r="J1252" s="1487">
        <f>'НЗ 2-экз'!J1243</f>
        <v>0</v>
      </c>
      <c r="K1252" s="1487">
        <f>'НЗ 2-экз'!K1243</f>
        <v>0</v>
      </c>
      <c r="L1252" s="1487">
        <f>'НЗ 2-экз'!L1243</f>
        <v>0</v>
      </c>
      <c r="M1252" s="1487">
        <f>'НЗ 2-экз'!M1243</f>
        <v>0</v>
      </c>
      <c r="N1252" s="1487">
        <f>'НЗ 2-экз'!N1243</f>
        <v>0</v>
      </c>
      <c r="O1252" s="1487">
        <f>'НЗ 2-экз'!O1243</f>
        <v>0</v>
      </c>
      <c r="P1252" s="1487">
        <f>'НЗ 2-экз'!P1243</f>
        <v>0</v>
      </c>
      <c r="Q1252" s="1487">
        <f>'НЗ 2-экз'!Q1243</f>
        <v>0</v>
      </c>
      <c r="R1252" s="1487">
        <f>'НЗ 2-экз'!R1243</f>
        <v>0</v>
      </c>
      <c r="S1252" s="1487">
        <f>'НЗ 2-экз'!S1243</f>
        <v>0</v>
      </c>
      <c r="T1252" s="1487">
        <f>'НЗ 2-экз'!T1243</f>
        <v>0</v>
      </c>
      <c r="U1252" s="1487">
        <f>'НЗ 2-экз'!U1243</f>
        <v>0</v>
      </c>
      <c r="V1252" s="1487">
        <f>'НЗ 2-экз'!V1243</f>
        <v>0</v>
      </c>
      <c r="W1252" s="1487">
        <f>'НЗ 2-экз'!W1243</f>
        <v>0</v>
      </c>
      <c r="X1252" s="1487">
        <f>'НЗ 2-экз'!X1243</f>
        <v>0</v>
      </c>
      <c r="Y1252" s="1487">
        <f>'НЗ 2-экз'!Y1243</f>
        <v>0</v>
      </c>
      <c r="Z1252" s="1487">
        <f>'НЗ 2-экз'!Z1243</f>
        <v>0</v>
      </c>
      <c r="AA1252" s="1487">
        <f>'НЗ 2-экз'!AA1243</f>
        <v>0</v>
      </c>
      <c r="AB1252" s="1487">
        <f>'НЗ 2-экз'!AB1243</f>
        <v>0</v>
      </c>
      <c r="AC1252" s="1487">
        <f>'НЗ 2-экз'!AC1243</f>
        <v>0</v>
      </c>
      <c r="AD1252" s="1487">
        <f>'НЗ 2-экз'!AD1243</f>
        <v>0</v>
      </c>
      <c r="AE1252" s="1488"/>
      <c r="AF1252" s="1488"/>
      <c r="AG1252" s="1488">
        <f t="shared" si="427"/>
        <v>0</v>
      </c>
      <c r="AH1252" s="1488">
        <f t="shared" si="430"/>
        <v>0</v>
      </c>
      <c r="AI1252" s="1488">
        <f t="shared" si="428"/>
        <v>0</v>
      </c>
      <c r="AJ1252" s="1488">
        <f t="shared" si="431"/>
        <v>0</v>
      </c>
      <c r="AK1252" s="1488">
        <f t="shared" si="432"/>
        <v>0</v>
      </c>
      <c r="AL1252" s="1488">
        <f t="shared" si="429"/>
        <v>0</v>
      </c>
      <c r="AM1252" s="1839"/>
    </row>
    <row r="1253" spans="1:39" ht="11.25" hidden="1" customHeight="1" x14ac:dyDescent="0.2">
      <c r="A1253" s="1429">
        <v>291</v>
      </c>
      <c r="B1253" s="1147">
        <v>851</v>
      </c>
      <c r="C1253" s="1487">
        <f>'НЗ 2-экз'!C1244</f>
        <v>0</v>
      </c>
      <c r="D1253" s="1487">
        <f>'НЗ 2-экз'!D1244</f>
        <v>0</v>
      </c>
      <c r="E1253" s="1487">
        <f>'НЗ 2-экз'!E1244</f>
        <v>0</v>
      </c>
      <c r="F1253" s="1487">
        <f>'НЗ 2-экз'!F1244</f>
        <v>0</v>
      </c>
      <c r="G1253" s="1487">
        <f>'НЗ 2-экз'!G1244</f>
        <v>0</v>
      </c>
      <c r="H1253" s="1487">
        <f>'НЗ 2-экз'!H1244</f>
        <v>0</v>
      </c>
      <c r="I1253" s="1487">
        <f>'НЗ 2-экз'!I1244</f>
        <v>0</v>
      </c>
      <c r="J1253" s="1487">
        <f>'НЗ 2-экз'!J1244</f>
        <v>0</v>
      </c>
      <c r="K1253" s="1487">
        <f>'НЗ 2-экз'!K1244</f>
        <v>0</v>
      </c>
      <c r="L1253" s="1487">
        <f>'НЗ 2-экз'!L1244</f>
        <v>0</v>
      </c>
      <c r="M1253" s="1487">
        <f>'НЗ 2-экз'!M1244</f>
        <v>0</v>
      </c>
      <c r="N1253" s="1487">
        <f>'НЗ 2-экз'!N1244</f>
        <v>0</v>
      </c>
      <c r="O1253" s="1487">
        <f>'НЗ 2-экз'!O1244</f>
        <v>0</v>
      </c>
      <c r="P1253" s="1487">
        <f>'НЗ 2-экз'!P1244</f>
        <v>0</v>
      </c>
      <c r="Q1253" s="1487">
        <f>'НЗ 2-экз'!Q1244</f>
        <v>0</v>
      </c>
      <c r="R1253" s="1487">
        <f>'НЗ 2-экз'!R1244</f>
        <v>0</v>
      </c>
      <c r="S1253" s="1487">
        <f>'НЗ 2-экз'!S1244</f>
        <v>0</v>
      </c>
      <c r="T1253" s="1487">
        <f>'НЗ 2-экз'!T1244</f>
        <v>0</v>
      </c>
      <c r="U1253" s="1487">
        <f>'НЗ 2-экз'!U1244</f>
        <v>0</v>
      </c>
      <c r="V1253" s="1487">
        <f>'НЗ 2-экз'!V1244</f>
        <v>0</v>
      </c>
      <c r="W1253" s="1487">
        <f>'НЗ 2-экз'!W1244</f>
        <v>0</v>
      </c>
      <c r="X1253" s="1487">
        <f>'НЗ 2-экз'!X1244</f>
        <v>0</v>
      </c>
      <c r="Y1253" s="1487">
        <f>'НЗ 2-экз'!Y1244</f>
        <v>0</v>
      </c>
      <c r="Z1253" s="1487">
        <f>'НЗ 2-экз'!Z1244</f>
        <v>0</v>
      </c>
      <c r="AA1253" s="1487">
        <f>'НЗ 2-экз'!AA1244</f>
        <v>0</v>
      </c>
      <c r="AB1253" s="1487">
        <f>'НЗ 2-экз'!AB1244</f>
        <v>0</v>
      </c>
      <c r="AC1253" s="1487">
        <f>'НЗ 2-экз'!AC1244</f>
        <v>0</v>
      </c>
      <c r="AD1253" s="1487">
        <f>'НЗ 2-экз'!AD1244</f>
        <v>0</v>
      </c>
      <c r="AE1253" s="1488"/>
      <c r="AF1253" s="1488"/>
      <c r="AG1253" s="1488">
        <f t="shared" si="427"/>
        <v>0</v>
      </c>
      <c r="AH1253" s="1488">
        <f t="shared" si="430"/>
        <v>0</v>
      </c>
      <c r="AI1253" s="1488">
        <f t="shared" si="428"/>
        <v>0</v>
      </c>
      <c r="AJ1253" s="1488">
        <f t="shared" si="431"/>
        <v>0</v>
      </c>
      <c r="AK1253" s="1488">
        <f t="shared" si="432"/>
        <v>0</v>
      </c>
      <c r="AL1253" s="1488">
        <f t="shared" si="429"/>
        <v>0</v>
      </c>
      <c r="AM1253" s="1839"/>
    </row>
    <row r="1254" spans="1:39" ht="11.25" hidden="1" customHeight="1" x14ac:dyDescent="0.2">
      <c r="A1254" s="1429">
        <v>291</v>
      </c>
      <c r="B1254" s="1147">
        <v>851</v>
      </c>
      <c r="C1254" s="1487">
        <f>'НЗ 2-экз'!C1245</f>
        <v>0</v>
      </c>
      <c r="D1254" s="1487">
        <f>'НЗ 2-экз'!D1245</f>
        <v>0</v>
      </c>
      <c r="E1254" s="1487">
        <f>'НЗ 2-экз'!E1245</f>
        <v>0</v>
      </c>
      <c r="F1254" s="1487">
        <f>'НЗ 2-экз'!F1245</f>
        <v>0</v>
      </c>
      <c r="G1254" s="1487">
        <f>'НЗ 2-экз'!G1245</f>
        <v>0</v>
      </c>
      <c r="H1254" s="1487">
        <f>'НЗ 2-экз'!H1245</f>
        <v>0</v>
      </c>
      <c r="I1254" s="1487">
        <f>'НЗ 2-экз'!I1245</f>
        <v>0</v>
      </c>
      <c r="J1254" s="1487">
        <f>'НЗ 2-экз'!J1245</f>
        <v>0</v>
      </c>
      <c r="K1254" s="1487">
        <f>'НЗ 2-экз'!K1245</f>
        <v>0</v>
      </c>
      <c r="L1254" s="1487">
        <f>'НЗ 2-экз'!L1245</f>
        <v>0</v>
      </c>
      <c r="M1254" s="1487">
        <f>'НЗ 2-экз'!M1245</f>
        <v>0</v>
      </c>
      <c r="N1254" s="1487">
        <f>'НЗ 2-экз'!N1245</f>
        <v>0</v>
      </c>
      <c r="O1254" s="1487">
        <f>'НЗ 2-экз'!O1245</f>
        <v>0</v>
      </c>
      <c r="P1254" s="1487">
        <f>'НЗ 2-экз'!P1245</f>
        <v>0</v>
      </c>
      <c r="Q1254" s="1487">
        <f>'НЗ 2-экз'!Q1245</f>
        <v>0</v>
      </c>
      <c r="R1254" s="1487">
        <f>'НЗ 2-экз'!R1245</f>
        <v>0</v>
      </c>
      <c r="S1254" s="1487">
        <f>'НЗ 2-экз'!S1245</f>
        <v>0</v>
      </c>
      <c r="T1254" s="1487">
        <f>'НЗ 2-экз'!T1245</f>
        <v>0</v>
      </c>
      <c r="U1254" s="1487">
        <f>'НЗ 2-экз'!U1245</f>
        <v>0</v>
      </c>
      <c r="V1254" s="1487">
        <f>'НЗ 2-экз'!V1245</f>
        <v>0</v>
      </c>
      <c r="W1254" s="1487">
        <f>'НЗ 2-экз'!W1245</f>
        <v>0</v>
      </c>
      <c r="X1254" s="1487">
        <f>'НЗ 2-экз'!X1245</f>
        <v>0</v>
      </c>
      <c r="Y1254" s="1487">
        <f>'НЗ 2-экз'!Y1245</f>
        <v>0</v>
      </c>
      <c r="Z1254" s="1487">
        <f>'НЗ 2-экз'!Z1245</f>
        <v>0</v>
      </c>
      <c r="AA1254" s="1487">
        <f>'НЗ 2-экз'!AA1245</f>
        <v>0</v>
      </c>
      <c r="AB1254" s="1487">
        <f>'НЗ 2-экз'!AB1245</f>
        <v>0</v>
      </c>
      <c r="AC1254" s="1487">
        <f>'НЗ 2-экз'!AC1245</f>
        <v>0</v>
      </c>
      <c r="AD1254" s="1487">
        <f>'НЗ 2-экз'!AD1245</f>
        <v>0</v>
      </c>
      <c r="AE1254" s="1488"/>
      <c r="AF1254" s="1488"/>
      <c r="AG1254" s="1488">
        <f t="shared" si="427"/>
        <v>0</v>
      </c>
      <c r="AH1254" s="1488">
        <f t="shared" si="430"/>
        <v>0</v>
      </c>
      <c r="AI1254" s="1488">
        <f t="shared" si="428"/>
        <v>0</v>
      </c>
      <c r="AJ1254" s="1488">
        <f t="shared" si="431"/>
        <v>0</v>
      </c>
      <c r="AK1254" s="1488">
        <f t="shared" si="432"/>
        <v>0</v>
      </c>
      <c r="AL1254" s="1488">
        <f t="shared" si="429"/>
        <v>0</v>
      </c>
      <c r="AM1254" s="1839"/>
    </row>
    <row r="1255" spans="1:39" ht="11.25" hidden="1" customHeight="1" x14ac:dyDescent="0.2">
      <c r="A1255" s="1429">
        <v>291</v>
      </c>
      <c r="B1255" s="1049">
        <v>852</v>
      </c>
      <c r="C1255" s="1487">
        <f>'НЗ 2-экз'!C1246</f>
        <v>0</v>
      </c>
      <c r="D1255" s="1487">
        <f>'НЗ 2-экз'!D1246</f>
        <v>0</v>
      </c>
      <c r="E1255" s="1487">
        <f>'НЗ 2-экз'!E1246</f>
        <v>0</v>
      </c>
      <c r="F1255" s="1487">
        <f>'НЗ 2-экз'!F1246</f>
        <v>0</v>
      </c>
      <c r="G1255" s="1487">
        <f>'НЗ 2-экз'!G1246</f>
        <v>0</v>
      </c>
      <c r="H1255" s="1487">
        <f>'НЗ 2-экз'!H1246</f>
        <v>0</v>
      </c>
      <c r="I1255" s="1487">
        <f>'НЗ 2-экз'!I1246</f>
        <v>0</v>
      </c>
      <c r="J1255" s="1487">
        <f>'НЗ 2-экз'!J1246</f>
        <v>0</v>
      </c>
      <c r="K1255" s="1487">
        <f>'НЗ 2-экз'!K1246</f>
        <v>0</v>
      </c>
      <c r="L1255" s="1487">
        <f>'НЗ 2-экз'!L1246</f>
        <v>0</v>
      </c>
      <c r="M1255" s="1487">
        <f>'НЗ 2-экз'!M1246</f>
        <v>0</v>
      </c>
      <c r="N1255" s="1487">
        <f>'НЗ 2-экз'!N1246</f>
        <v>0</v>
      </c>
      <c r="O1255" s="1487">
        <f>'НЗ 2-экз'!O1246</f>
        <v>0</v>
      </c>
      <c r="P1255" s="1487">
        <f>'НЗ 2-экз'!P1246</f>
        <v>0</v>
      </c>
      <c r="Q1255" s="1487">
        <f>'НЗ 2-экз'!Q1246</f>
        <v>0</v>
      </c>
      <c r="R1255" s="1487">
        <f>'НЗ 2-экз'!R1246</f>
        <v>0</v>
      </c>
      <c r="S1255" s="1487">
        <f>'НЗ 2-экз'!S1246</f>
        <v>0</v>
      </c>
      <c r="T1255" s="1487">
        <f>'НЗ 2-экз'!T1246</f>
        <v>0</v>
      </c>
      <c r="U1255" s="1487">
        <f>'НЗ 2-экз'!U1246</f>
        <v>0</v>
      </c>
      <c r="V1255" s="1487">
        <f>'НЗ 2-экз'!V1246</f>
        <v>0</v>
      </c>
      <c r="W1255" s="1487">
        <f>'НЗ 2-экз'!W1246</f>
        <v>0</v>
      </c>
      <c r="X1255" s="1487">
        <f>'НЗ 2-экз'!X1246</f>
        <v>0</v>
      </c>
      <c r="Y1255" s="1487">
        <f>'НЗ 2-экз'!Y1246</f>
        <v>0</v>
      </c>
      <c r="Z1255" s="1487">
        <f>'НЗ 2-экз'!Z1246</f>
        <v>0</v>
      </c>
      <c r="AA1255" s="1487">
        <f>'НЗ 2-экз'!AA1246</f>
        <v>0</v>
      </c>
      <c r="AB1255" s="1487">
        <f>'НЗ 2-экз'!AB1246</f>
        <v>0</v>
      </c>
      <c r="AC1255" s="1487">
        <f>'НЗ 2-экз'!AC1246</f>
        <v>0</v>
      </c>
      <c r="AD1255" s="1487">
        <f>'НЗ 2-экз'!AD1246</f>
        <v>0</v>
      </c>
      <c r="AE1255" s="1488"/>
      <c r="AF1255" s="1488"/>
      <c r="AG1255" s="1488">
        <f t="shared" si="427"/>
        <v>0</v>
      </c>
      <c r="AH1255" s="1488">
        <f t="shared" si="430"/>
        <v>0</v>
      </c>
      <c r="AI1255" s="1488">
        <f t="shared" si="428"/>
        <v>0</v>
      </c>
      <c r="AJ1255" s="1488">
        <f t="shared" si="431"/>
        <v>0</v>
      </c>
      <c r="AK1255" s="1488">
        <f t="shared" si="432"/>
        <v>0</v>
      </c>
      <c r="AL1255" s="1488">
        <f t="shared" si="429"/>
        <v>0</v>
      </c>
      <c r="AM1255" s="1839"/>
    </row>
    <row r="1256" spans="1:39" ht="11.25" hidden="1" customHeight="1" x14ac:dyDescent="0.2">
      <c r="A1256" s="1429">
        <v>291</v>
      </c>
      <c r="B1256" s="1147">
        <v>853</v>
      </c>
      <c r="C1256" s="1487">
        <f>'НЗ 2-экз'!C1247</f>
        <v>0</v>
      </c>
      <c r="D1256" s="1487">
        <f>'НЗ 2-экз'!D1247</f>
        <v>0</v>
      </c>
      <c r="E1256" s="1487">
        <f>'НЗ 2-экз'!E1247</f>
        <v>0</v>
      </c>
      <c r="F1256" s="1487">
        <f>'НЗ 2-экз'!F1247</f>
        <v>0</v>
      </c>
      <c r="G1256" s="1487">
        <f>'НЗ 2-экз'!G1247</f>
        <v>0</v>
      </c>
      <c r="H1256" s="1487">
        <f>'НЗ 2-экз'!H1247</f>
        <v>0</v>
      </c>
      <c r="I1256" s="1487">
        <f>'НЗ 2-экз'!I1247</f>
        <v>0</v>
      </c>
      <c r="J1256" s="1487">
        <f>'НЗ 2-экз'!J1247</f>
        <v>0</v>
      </c>
      <c r="K1256" s="1487">
        <f>'НЗ 2-экз'!K1247</f>
        <v>0</v>
      </c>
      <c r="L1256" s="1487">
        <f>'НЗ 2-экз'!L1247</f>
        <v>0</v>
      </c>
      <c r="M1256" s="1487">
        <f>'НЗ 2-экз'!M1247</f>
        <v>0</v>
      </c>
      <c r="N1256" s="1487">
        <f>'НЗ 2-экз'!N1247</f>
        <v>0</v>
      </c>
      <c r="O1256" s="1487">
        <f>'НЗ 2-экз'!O1247</f>
        <v>0</v>
      </c>
      <c r="P1256" s="1487">
        <f>'НЗ 2-экз'!P1247</f>
        <v>0</v>
      </c>
      <c r="Q1256" s="1487">
        <f>'НЗ 2-экз'!Q1247</f>
        <v>0</v>
      </c>
      <c r="R1256" s="1487">
        <f>'НЗ 2-экз'!R1247</f>
        <v>0</v>
      </c>
      <c r="S1256" s="1487">
        <f>'НЗ 2-экз'!S1247</f>
        <v>0</v>
      </c>
      <c r="T1256" s="1487">
        <f>'НЗ 2-экз'!T1247</f>
        <v>0</v>
      </c>
      <c r="U1256" s="1487">
        <f>'НЗ 2-экз'!U1247</f>
        <v>0</v>
      </c>
      <c r="V1256" s="1487">
        <f>'НЗ 2-экз'!V1247</f>
        <v>0</v>
      </c>
      <c r="W1256" s="1487">
        <f>'НЗ 2-экз'!W1247</f>
        <v>0</v>
      </c>
      <c r="X1256" s="1487">
        <f>'НЗ 2-экз'!X1247</f>
        <v>0</v>
      </c>
      <c r="Y1256" s="1487">
        <f>'НЗ 2-экз'!Y1247</f>
        <v>0</v>
      </c>
      <c r="Z1256" s="1487">
        <f>'НЗ 2-экз'!Z1247</f>
        <v>0</v>
      </c>
      <c r="AA1256" s="1487">
        <f>'НЗ 2-экз'!AA1247</f>
        <v>0</v>
      </c>
      <c r="AB1256" s="1487">
        <f>'НЗ 2-экз'!AB1247</f>
        <v>0</v>
      </c>
      <c r="AC1256" s="1487">
        <f>'НЗ 2-экз'!AC1247</f>
        <v>0</v>
      </c>
      <c r="AD1256" s="1487">
        <f>'НЗ 2-экз'!AD1247</f>
        <v>0</v>
      </c>
      <c r="AE1256" s="1488"/>
      <c r="AF1256" s="1488"/>
      <c r="AG1256" s="1488">
        <f t="shared" si="427"/>
        <v>0</v>
      </c>
      <c r="AH1256" s="1488">
        <f t="shared" si="430"/>
        <v>0</v>
      </c>
      <c r="AI1256" s="1488">
        <f t="shared" si="428"/>
        <v>0</v>
      </c>
      <c r="AJ1256" s="1488">
        <f t="shared" si="431"/>
        <v>0</v>
      </c>
      <c r="AK1256" s="1488">
        <f t="shared" si="432"/>
        <v>0</v>
      </c>
      <c r="AL1256" s="1488">
        <f t="shared" si="429"/>
        <v>0</v>
      </c>
      <c r="AM1256" s="1839"/>
    </row>
    <row r="1257" spans="1:39" ht="11.25" hidden="1" customHeight="1" x14ac:dyDescent="0.2">
      <c r="A1257" s="1429">
        <v>292</v>
      </c>
      <c r="B1257" s="1049">
        <v>853</v>
      </c>
      <c r="C1257" s="1487">
        <f>'НЗ 2-экз'!C1248</f>
        <v>0</v>
      </c>
      <c r="D1257" s="1487">
        <f>'НЗ 2-экз'!D1248</f>
        <v>0</v>
      </c>
      <c r="E1257" s="1487">
        <f>'НЗ 2-экз'!E1248</f>
        <v>0</v>
      </c>
      <c r="F1257" s="1487">
        <f>'НЗ 2-экз'!F1248</f>
        <v>0</v>
      </c>
      <c r="G1257" s="1487">
        <f>'НЗ 2-экз'!G1248</f>
        <v>0</v>
      </c>
      <c r="H1257" s="1487">
        <f>'НЗ 2-экз'!H1248</f>
        <v>0</v>
      </c>
      <c r="I1257" s="1487">
        <f>'НЗ 2-экз'!I1248</f>
        <v>0</v>
      </c>
      <c r="J1257" s="1487">
        <f>'НЗ 2-экз'!J1248</f>
        <v>0</v>
      </c>
      <c r="K1257" s="1487">
        <f>'НЗ 2-экз'!K1248</f>
        <v>0</v>
      </c>
      <c r="L1257" s="1487">
        <f>'НЗ 2-экз'!L1248</f>
        <v>0</v>
      </c>
      <c r="M1257" s="1487">
        <f>'НЗ 2-экз'!M1248</f>
        <v>0</v>
      </c>
      <c r="N1257" s="1487">
        <f>'НЗ 2-экз'!N1248</f>
        <v>0</v>
      </c>
      <c r="O1257" s="1487">
        <f>'НЗ 2-экз'!O1248</f>
        <v>0</v>
      </c>
      <c r="P1257" s="1487">
        <f>'НЗ 2-экз'!P1248</f>
        <v>0</v>
      </c>
      <c r="Q1257" s="1487">
        <f>'НЗ 2-экз'!Q1248</f>
        <v>0</v>
      </c>
      <c r="R1257" s="1487">
        <f>'НЗ 2-экз'!R1248</f>
        <v>0</v>
      </c>
      <c r="S1257" s="1487">
        <f>'НЗ 2-экз'!S1248</f>
        <v>0</v>
      </c>
      <c r="T1257" s="1487">
        <f>'НЗ 2-экз'!T1248</f>
        <v>0</v>
      </c>
      <c r="U1257" s="1487">
        <f>'НЗ 2-экз'!U1248</f>
        <v>0</v>
      </c>
      <c r="V1257" s="1487">
        <f>'НЗ 2-экз'!V1248</f>
        <v>0</v>
      </c>
      <c r="W1257" s="1487">
        <f>'НЗ 2-экз'!W1248</f>
        <v>0</v>
      </c>
      <c r="X1257" s="1487">
        <f>'НЗ 2-экз'!X1248</f>
        <v>0</v>
      </c>
      <c r="Y1257" s="1487">
        <f>'НЗ 2-экз'!Y1248</f>
        <v>0</v>
      </c>
      <c r="Z1257" s="1487">
        <f>'НЗ 2-экз'!Z1248</f>
        <v>0</v>
      </c>
      <c r="AA1257" s="1487">
        <f>'НЗ 2-экз'!AA1248</f>
        <v>0</v>
      </c>
      <c r="AB1257" s="1487">
        <f>'НЗ 2-экз'!AB1248</f>
        <v>0</v>
      </c>
      <c r="AC1257" s="1487">
        <f>'НЗ 2-экз'!AC1248</f>
        <v>0</v>
      </c>
      <c r="AD1257" s="1487">
        <f>'НЗ 2-экз'!AD1248</f>
        <v>0</v>
      </c>
      <c r="AE1257" s="1488"/>
      <c r="AF1257" s="1488"/>
      <c r="AG1257" s="1488">
        <f t="shared" si="427"/>
        <v>0</v>
      </c>
      <c r="AH1257" s="1488">
        <f t="shared" si="430"/>
        <v>0</v>
      </c>
      <c r="AI1257" s="1488">
        <f t="shared" si="428"/>
        <v>0</v>
      </c>
      <c r="AJ1257" s="1488">
        <f t="shared" si="431"/>
        <v>0</v>
      </c>
      <c r="AK1257" s="1488">
        <f t="shared" si="432"/>
        <v>0</v>
      </c>
      <c r="AL1257" s="1488">
        <f t="shared" si="429"/>
        <v>0</v>
      </c>
      <c r="AM1257" s="1839"/>
    </row>
    <row r="1258" spans="1:39" ht="11.25" hidden="1" customHeight="1" x14ac:dyDescent="0.2">
      <c r="A1258" s="1429">
        <v>293</v>
      </c>
      <c r="B1258" s="1049">
        <v>851</v>
      </c>
      <c r="C1258" s="1487">
        <f>'НЗ 2-экз'!C1249</f>
        <v>0</v>
      </c>
      <c r="D1258" s="1487">
        <f>'НЗ 2-экз'!D1249</f>
        <v>0</v>
      </c>
      <c r="E1258" s="1487">
        <f>'НЗ 2-экз'!E1249</f>
        <v>0</v>
      </c>
      <c r="F1258" s="1487">
        <f>'НЗ 2-экз'!F1249</f>
        <v>0</v>
      </c>
      <c r="G1258" s="1487">
        <f>'НЗ 2-экз'!G1249</f>
        <v>0</v>
      </c>
      <c r="H1258" s="1487">
        <f>'НЗ 2-экз'!H1249</f>
        <v>0</v>
      </c>
      <c r="I1258" s="1487">
        <f>'НЗ 2-экз'!I1249</f>
        <v>0</v>
      </c>
      <c r="J1258" s="1487">
        <f>'НЗ 2-экз'!J1249</f>
        <v>0</v>
      </c>
      <c r="K1258" s="1487">
        <f>'НЗ 2-экз'!K1249</f>
        <v>0</v>
      </c>
      <c r="L1258" s="1487">
        <f>'НЗ 2-экз'!L1249</f>
        <v>0</v>
      </c>
      <c r="M1258" s="1487">
        <f>'НЗ 2-экз'!M1249</f>
        <v>0</v>
      </c>
      <c r="N1258" s="1487">
        <f>'НЗ 2-экз'!N1249</f>
        <v>0</v>
      </c>
      <c r="O1258" s="1487">
        <f>'НЗ 2-экз'!O1249</f>
        <v>0</v>
      </c>
      <c r="P1258" s="1487">
        <f>'НЗ 2-экз'!P1249</f>
        <v>0</v>
      </c>
      <c r="Q1258" s="1487">
        <f>'НЗ 2-экз'!Q1249</f>
        <v>0</v>
      </c>
      <c r="R1258" s="1487">
        <f>'НЗ 2-экз'!R1249</f>
        <v>0</v>
      </c>
      <c r="S1258" s="1487">
        <f>'НЗ 2-экз'!S1249</f>
        <v>0</v>
      </c>
      <c r="T1258" s="1487">
        <f>'НЗ 2-экз'!T1249</f>
        <v>0</v>
      </c>
      <c r="U1258" s="1487">
        <f>'НЗ 2-экз'!U1249</f>
        <v>0</v>
      </c>
      <c r="V1258" s="1487">
        <f>'НЗ 2-экз'!V1249</f>
        <v>0</v>
      </c>
      <c r="W1258" s="1487">
        <f>'НЗ 2-экз'!W1249</f>
        <v>0</v>
      </c>
      <c r="X1258" s="1487">
        <f>'НЗ 2-экз'!X1249</f>
        <v>0</v>
      </c>
      <c r="Y1258" s="1487">
        <f>'НЗ 2-экз'!Y1249</f>
        <v>0</v>
      </c>
      <c r="Z1258" s="1487">
        <f>'НЗ 2-экз'!Z1249</f>
        <v>0</v>
      </c>
      <c r="AA1258" s="1487">
        <f>'НЗ 2-экз'!AA1249</f>
        <v>0</v>
      </c>
      <c r="AB1258" s="1487">
        <f>'НЗ 2-экз'!AB1249</f>
        <v>0</v>
      </c>
      <c r="AC1258" s="1487">
        <f>'НЗ 2-экз'!AC1249</f>
        <v>0</v>
      </c>
      <c r="AD1258" s="1487">
        <f>'НЗ 2-экз'!AD1249</f>
        <v>0</v>
      </c>
      <c r="AE1258" s="1488"/>
      <c r="AF1258" s="1488"/>
      <c r="AG1258" s="1488">
        <f t="shared" si="427"/>
        <v>0</v>
      </c>
      <c r="AH1258" s="1488">
        <f t="shared" si="430"/>
        <v>0</v>
      </c>
      <c r="AI1258" s="1488">
        <f t="shared" si="428"/>
        <v>0</v>
      </c>
      <c r="AJ1258" s="1488">
        <f t="shared" si="431"/>
        <v>0</v>
      </c>
      <c r="AK1258" s="1488">
        <f t="shared" si="432"/>
        <v>0</v>
      </c>
      <c r="AL1258" s="1488">
        <f t="shared" si="429"/>
        <v>0</v>
      </c>
      <c r="AM1258" s="1839"/>
    </row>
    <row r="1259" spans="1:39" ht="11.25" hidden="1" customHeight="1" x14ac:dyDescent="0.2">
      <c r="A1259" s="1429">
        <v>293</v>
      </c>
      <c r="B1259" s="1049">
        <v>853</v>
      </c>
      <c r="C1259" s="1487">
        <f>'НЗ 2-экз'!C1250</f>
        <v>0</v>
      </c>
      <c r="D1259" s="1487">
        <f>'НЗ 2-экз'!D1250</f>
        <v>0</v>
      </c>
      <c r="E1259" s="1487">
        <f>'НЗ 2-экз'!E1250</f>
        <v>0</v>
      </c>
      <c r="F1259" s="1487">
        <f>'НЗ 2-экз'!F1250</f>
        <v>0</v>
      </c>
      <c r="G1259" s="1487">
        <f>'НЗ 2-экз'!G1250</f>
        <v>0</v>
      </c>
      <c r="H1259" s="1487">
        <f>'НЗ 2-экз'!H1250</f>
        <v>0</v>
      </c>
      <c r="I1259" s="1487">
        <f>'НЗ 2-экз'!I1250</f>
        <v>0</v>
      </c>
      <c r="J1259" s="1487">
        <f>'НЗ 2-экз'!J1250</f>
        <v>0</v>
      </c>
      <c r="K1259" s="1487">
        <f>'НЗ 2-экз'!K1250</f>
        <v>0</v>
      </c>
      <c r="L1259" s="1487">
        <f>'НЗ 2-экз'!L1250</f>
        <v>0</v>
      </c>
      <c r="M1259" s="1487">
        <f>'НЗ 2-экз'!M1250</f>
        <v>0</v>
      </c>
      <c r="N1259" s="1487">
        <f>'НЗ 2-экз'!N1250</f>
        <v>0</v>
      </c>
      <c r="O1259" s="1487">
        <f>'НЗ 2-экз'!O1250</f>
        <v>0</v>
      </c>
      <c r="P1259" s="1487">
        <f>'НЗ 2-экз'!P1250</f>
        <v>0</v>
      </c>
      <c r="Q1259" s="1487">
        <f>'НЗ 2-экз'!Q1250</f>
        <v>0</v>
      </c>
      <c r="R1259" s="1487">
        <f>'НЗ 2-экз'!R1250</f>
        <v>0</v>
      </c>
      <c r="S1259" s="1487">
        <f>'НЗ 2-экз'!S1250</f>
        <v>0</v>
      </c>
      <c r="T1259" s="1487">
        <f>'НЗ 2-экз'!T1250</f>
        <v>0</v>
      </c>
      <c r="U1259" s="1487">
        <f>'НЗ 2-экз'!U1250</f>
        <v>0</v>
      </c>
      <c r="V1259" s="1487">
        <f>'НЗ 2-экз'!V1250</f>
        <v>0</v>
      </c>
      <c r="W1259" s="1487">
        <f>'НЗ 2-экз'!W1250</f>
        <v>0</v>
      </c>
      <c r="X1259" s="1487">
        <f>'НЗ 2-экз'!X1250</f>
        <v>0</v>
      </c>
      <c r="Y1259" s="1487">
        <f>'НЗ 2-экз'!Y1250</f>
        <v>0</v>
      </c>
      <c r="Z1259" s="1487">
        <f>'НЗ 2-экз'!Z1250</f>
        <v>0</v>
      </c>
      <c r="AA1259" s="1487">
        <f>'НЗ 2-экз'!AA1250</f>
        <v>0</v>
      </c>
      <c r="AB1259" s="1487">
        <f>'НЗ 2-экз'!AB1250</f>
        <v>0</v>
      </c>
      <c r="AC1259" s="1487">
        <f>'НЗ 2-экз'!AC1250</f>
        <v>0</v>
      </c>
      <c r="AD1259" s="1487">
        <f>'НЗ 2-экз'!AD1250</f>
        <v>0</v>
      </c>
      <c r="AE1259" s="1488"/>
      <c r="AF1259" s="1488"/>
      <c r="AG1259" s="1488">
        <f t="shared" si="427"/>
        <v>0</v>
      </c>
      <c r="AH1259" s="1488">
        <f t="shared" si="430"/>
        <v>0</v>
      </c>
      <c r="AI1259" s="1488">
        <f t="shared" si="428"/>
        <v>0</v>
      </c>
      <c r="AJ1259" s="1488">
        <f t="shared" si="431"/>
        <v>0</v>
      </c>
      <c r="AK1259" s="1488">
        <f t="shared" si="432"/>
        <v>0</v>
      </c>
      <c r="AL1259" s="1488">
        <f t="shared" si="429"/>
        <v>0</v>
      </c>
      <c r="AM1259" s="1839"/>
    </row>
    <row r="1260" spans="1:39" ht="11.25" hidden="1" customHeight="1" x14ac:dyDescent="0.2">
      <c r="A1260" s="1429">
        <v>296</v>
      </c>
      <c r="B1260" s="1049">
        <v>244</v>
      </c>
      <c r="C1260" s="1487">
        <f>'НЗ 2-экз'!C1251</f>
        <v>0</v>
      </c>
      <c r="D1260" s="1487">
        <f>'НЗ 2-экз'!D1251</f>
        <v>0</v>
      </c>
      <c r="E1260" s="1487">
        <f>'НЗ 2-экз'!E1251</f>
        <v>0</v>
      </c>
      <c r="F1260" s="1487">
        <f>'НЗ 2-экз'!F1251</f>
        <v>0</v>
      </c>
      <c r="G1260" s="1487">
        <f>'НЗ 2-экз'!G1251</f>
        <v>0</v>
      </c>
      <c r="H1260" s="1487">
        <f>'НЗ 2-экз'!H1251</f>
        <v>0</v>
      </c>
      <c r="I1260" s="1487">
        <f>'НЗ 2-экз'!I1251</f>
        <v>0</v>
      </c>
      <c r="J1260" s="1487">
        <f>'НЗ 2-экз'!J1251</f>
        <v>0</v>
      </c>
      <c r="K1260" s="1487">
        <f>'НЗ 2-экз'!K1251</f>
        <v>0</v>
      </c>
      <c r="L1260" s="1487">
        <f>'НЗ 2-экз'!L1251</f>
        <v>0</v>
      </c>
      <c r="M1260" s="1487">
        <f>'НЗ 2-экз'!M1251</f>
        <v>0</v>
      </c>
      <c r="N1260" s="1487">
        <f>'НЗ 2-экз'!N1251</f>
        <v>0</v>
      </c>
      <c r="O1260" s="1487">
        <f>'НЗ 2-экз'!O1251</f>
        <v>0</v>
      </c>
      <c r="P1260" s="1487">
        <f>'НЗ 2-экз'!P1251</f>
        <v>0</v>
      </c>
      <c r="Q1260" s="1487">
        <f>'НЗ 2-экз'!Q1251</f>
        <v>0</v>
      </c>
      <c r="R1260" s="1487">
        <f>'НЗ 2-экз'!R1251</f>
        <v>0</v>
      </c>
      <c r="S1260" s="1487">
        <f>'НЗ 2-экз'!S1251</f>
        <v>0</v>
      </c>
      <c r="T1260" s="1487">
        <f>'НЗ 2-экз'!T1251</f>
        <v>0</v>
      </c>
      <c r="U1260" s="1487">
        <f>'НЗ 2-экз'!U1251</f>
        <v>0</v>
      </c>
      <c r="V1260" s="1487">
        <f>'НЗ 2-экз'!V1251</f>
        <v>0</v>
      </c>
      <c r="W1260" s="1487">
        <f>'НЗ 2-экз'!W1251</f>
        <v>0</v>
      </c>
      <c r="X1260" s="1487">
        <f>'НЗ 2-экз'!X1251</f>
        <v>0</v>
      </c>
      <c r="Y1260" s="1487">
        <f>'НЗ 2-экз'!Y1251</f>
        <v>0</v>
      </c>
      <c r="Z1260" s="1487">
        <f>'НЗ 2-экз'!Z1251</f>
        <v>0</v>
      </c>
      <c r="AA1260" s="1487">
        <f>'НЗ 2-экз'!AA1251</f>
        <v>0</v>
      </c>
      <c r="AB1260" s="1487">
        <f>'НЗ 2-экз'!AB1251</f>
        <v>0</v>
      </c>
      <c r="AC1260" s="1487">
        <f>'НЗ 2-экз'!AC1251</f>
        <v>0</v>
      </c>
      <c r="AD1260" s="1487">
        <f>'НЗ 2-экз'!AD1251</f>
        <v>0</v>
      </c>
      <c r="AE1260" s="1488"/>
      <c r="AF1260" s="1488"/>
      <c r="AG1260" s="1488">
        <f t="shared" si="427"/>
        <v>0</v>
      </c>
      <c r="AH1260" s="1488">
        <f t="shared" si="430"/>
        <v>0</v>
      </c>
      <c r="AI1260" s="1488">
        <f t="shared" si="428"/>
        <v>0</v>
      </c>
      <c r="AJ1260" s="1488">
        <f t="shared" si="431"/>
        <v>0</v>
      </c>
      <c r="AK1260" s="1488">
        <f t="shared" si="432"/>
        <v>0</v>
      </c>
      <c r="AL1260" s="1488">
        <f t="shared" si="429"/>
        <v>0</v>
      </c>
      <c r="AM1260" s="1839"/>
    </row>
    <row r="1261" spans="1:39" ht="11.25" hidden="1" customHeight="1" x14ac:dyDescent="0.2">
      <c r="A1261" s="1429">
        <v>296</v>
      </c>
      <c r="B1261" s="1049">
        <v>340</v>
      </c>
      <c r="C1261" s="1487">
        <f>'НЗ 2-экз'!C1252</f>
        <v>0</v>
      </c>
      <c r="D1261" s="1487">
        <f>'НЗ 2-экз'!D1252</f>
        <v>0</v>
      </c>
      <c r="E1261" s="1487">
        <f>'НЗ 2-экз'!E1252</f>
        <v>0</v>
      </c>
      <c r="F1261" s="1487">
        <f>'НЗ 2-экз'!F1252</f>
        <v>0</v>
      </c>
      <c r="G1261" s="1487">
        <f>'НЗ 2-экз'!G1252</f>
        <v>0</v>
      </c>
      <c r="H1261" s="1487">
        <f>'НЗ 2-экз'!H1252</f>
        <v>0</v>
      </c>
      <c r="I1261" s="1487">
        <f>'НЗ 2-экз'!I1252</f>
        <v>0</v>
      </c>
      <c r="J1261" s="1487">
        <f>'НЗ 2-экз'!J1252</f>
        <v>0</v>
      </c>
      <c r="K1261" s="1487">
        <f>'НЗ 2-экз'!K1252</f>
        <v>0</v>
      </c>
      <c r="L1261" s="1487">
        <f>'НЗ 2-экз'!L1252</f>
        <v>0</v>
      </c>
      <c r="M1261" s="1487">
        <f>'НЗ 2-экз'!M1252</f>
        <v>0</v>
      </c>
      <c r="N1261" s="1487">
        <f>'НЗ 2-экз'!N1252</f>
        <v>0</v>
      </c>
      <c r="O1261" s="1487">
        <f>'НЗ 2-экз'!O1252</f>
        <v>0</v>
      </c>
      <c r="P1261" s="1487">
        <f>'НЗ 2-экз'!P1252</f>
        <v>0</v>
      </c>
      <c r="Q1261" s="1487">
        <f>'НЗ 2-экз'!Q1252</f>
        <v>0</v>
      </c>
      <c r="R1261" s="1487">
        <f>'НЗ 2-экз'!R1252</f>
        <v>0</v>
      </c>
      <c r="S1261" s="1487">
        <f>'НЗ 2-экз'!S1252</f>
        <v>0</v>
      </c>
      <c r="T1261" s="1487">
        <f>'НЗ 2-экз'!T1252</f>
        <v>0</v>
      </c>
      <c r="U1261" s="1487">
        <f>'НЗ 2-экз'!U1252</f>
        <v>0</v>
      </c>
      <c r="V1261" s="1487">
        <f>'НЗ 2-экз'!V1252</f>
        <v>0</v>
      </c>
      <c r="W1261" s="1487">
        <f>'НЗ 2-экз'!W1252</f>
        <v>0</v>
      </c>
      <c r="X1261" s="1487">
        <f>'НЗ 2-экз'!X1252</f>
        <v>0</v>
      </c>
      <c r="Y1261" s="1487">
        <f>'НЗ 2-экз'!Y1252</f>
        <v>0</v>
      </c>
      <c r="Z1261" s="1487">
        <f>'НЗ 2-экз'!Z1252</f>
        <v>0</v>
      </c>
      <c r="AA1261" s="1487">
        <f>'НЗ 2-экз'!AA1252</f>
        <v>0</v>
      </c>
      <c r="AB1261" s="1487">
        <f>'НЗ 2-экз'!AB1252</f>
        <v>0</v>
      </c>
      <c r="AC1261" s="1487">
        <f>'НЗ 2-экз'!AC1252</f>
        <v>0</v>
      </c>
      <c r="AD1261" s="1487">
        <f>'НЗ 2-экз'!AD1252</f>
        <v>0</v>
      </c>
      <c r="AE1261" s="1488"/>
      <c r="AF1261" s="1488"/>
      <c r="AG1261" s="1488">
        <f t="shared" si="427"/>
        <v>0</v>
      </c>
      <c r="AH1261" s="1488">
        <f t="shared" si="430"/>
        <v>0</v>
      </c>
      <c r="AI1261" s="1488">
        <f t="shared" si="428"/>
        <v>0</v>
      </c>
      <c r="AJ1261" s="1488">
        <f t="shared" si="431"/>
        <v>0</v>
      </c>
      <c r="AK1261" s="1488">
        <f t="shared" si="432"/>
        <v>0</v>
      </c>
      <c r="AL1261" s="1488">
        <f t="shared" si="429"/>
        <v>0</v>
      </c>
      <c r="AM1261" s="1839"/>
    </row>
    <row r="1262" spans="1:39" ht="11.25" hidden="1" customHeight="1" x14ac:dyDescent="0.2">
      <c r="A1262" s="1429">
        <v>296</v>
      </c>
      <c r="B1262" s="1049">
        <v>360</v>
      </c>
      <c r="C1262" s="1487">
        <f>'НЗ 2-экз'!C1253</f>
        <v>0</v>
      </c>
      <c r="D1262" s="1487">
        <f>'НЗ 2-экз'!D1253</f>
        <v>0</v>
      </c>
      <c r="E1262" s="1487">
        <f>'НЗ 2-экз'!E1253</f>
        <v>0</v>
      </c>
      <c r="F1262" s="1487">
        <f>'НЗ 2-экз'!F1253</f>
        <v>0</v>
      </c>
      <c r="G1262" s="1487">
        <f>'НЗ 2-экз'!G1253</f>
        <v>0</v>
      </c>
      <c r="H1262" s="1487">
        <f>'НЗ 2-экз'!H1253</f>
        <v>0</v>
      </c>
      <c r="I1262" s="1487">
        <f>'НЗ 2-экз'!I1253</f>
        <v>0</v>
      </c>
      <c r="J1262" s="1487">
        <f>'НЗ 2-экз'!J1253</f>
        <v>0</v>
      </c>
      <c r="K1262" s="1487">
        <f>'НЗ 2-экз'!K1253</f>
        <v>0</v>
      </c>
      <c r="L1262" s="1487">
        <f>'НЗ 2-экз'!L1253</f>
        <v>0</v>
      </c>
      <c r="M1262" s="1487">
        <f>'НЗ 2-экз'!M1253</f>
        <v>0</v>
      </c>
      <c r="N1262" s="1487">
        <f>'НЗ 2-экз'!N1253</f>
        <v>0</v>
      </c>
      <c r="O1262" s="1487">
        <f>'НЗ 2-экз'!O1253</f>
        <v>0</v>
      </c>
      <c r="P1262" s="1487">
        <f>'НЗ 2-экз'!P1253</f>
        <v>0</v>
      </c>
      <c r="Q1262" s="1487">
        <f>'НЗ 2-экз'!Q1253</f>
        <v>0</v>
      </c>
      <c r="R1262" s="1487">
        <f>'НЗ 2-экз'!R1253</f>
        <v>0</v>
      </c>
      <c r="S1262" s="1487">
        <f>'НЗ 2-экз'!S1253</f>
        <v>0</v>
      </c>
      <c r="T1262" s="1487">
        <f>'НЗ 2-экз'!T1253</f>
        <v>0</v>
      </c>
      <c r="U1262" s="1487">
        <f>'НЗ 2-экз'!U1253</f>
        <v>0</v>
      </c>
      <c r="V1262" s="1487">
        <f>'НЗ 2-экз'!V1253</f>
        <v>0</v>
      </c>
      <c r="W1262" s="1487">
        <f>'НЗ 2-экз'!W1253</f>
        <v>0</v>
      </c>
      <c r="X1262" s="1487">
        <f>'НЗ 2-экз'!X1253</f>
        <v>0</v>
      </c>
      <c r="Y1262" s="1487">
        <f>'НЗ 2-экз'!Y1253</f>
        <v>0</v>
      </c>
      <c r="Z1262" s="1487">
        <f>'НЗ 2-экз'!Z1253</f>
        <v>0</v>
      </c>
      <c r="AA1262" s="1487">
        <f>'НЗ 2-экз'!AA1253</f>
        <v>0</v>
      </c>
      <c r="AB1262" s="1487">
        <f>'НЗ 2-экз'!AB1253</f>
        <v>0</v>
      </c>
      <c r="AC1262" s="1487">
        <f>'НЗ 2-экз'!AC1253</f>
        <v>0</v>
      </c>
      <c r="AD1262" s="1487">
        <f>'НЗ 2-экз'!AD1253</f>
        <v>0</v>
      </c>
      <c r="AE1262" s="1488"/>
      <c r="AF1262" s="1488"/>
      <c r="AG1262" s="1488">
        <f t="shared" si="427"/>
        <v>0</v>
      </c>
      <c r="AH1262" s="1488">
        <f t="shared" si="430"/>
        <v>0</v>
      </c>
      <c r="AI1262" s="1488">
        <f t="shared" si="428"/>
        <v>0</v>
      </c>
      <c r="AJ1262" s="1488">
        <f t="shared" si="431"/>
        <v>0</v>
      </c>
      <c r="AK1262" s="1488">
        <f t="shared" si="432"/>
        <v>0</v>
      </c>
      <c r="AL1262" s="1488">
        <f t="shared" si="429"/>
        <v>0</v>
      </c>
      <c r="AM1262" s="1839"/>
    </row>
    <row r="1263" spans="1:39" ht="11.25" hidden="1" customHeight="1" x14ac:dyDescent="0.2">
      <c r="A1263" s="1429">
        <v>296</v>
      </c>
      <c r="B1263" s="1049">
        <v>831</v>
      </c>
      <c r="C1263" s="1487">
        <f>'НЗ 2-экз'!C1254</f>
        <v>0</v>
      </c>
      <c r="D1263" s="1487">
        <f>'НЗ 2-экз'!D1254</f>
        <v>0</v>
      </c>
      <c r="E1263" s="1487">
        <f>'НЗ 2-экз'!E1254</f>
        <v>0</v>
      </c>
      <c r="F1263" s="1487">
        <f>'НЗ 2-экз'!F1254</f>
        <v>0</v>
      </c>
      <c r="G1263" s="1487">
        <f>'НЗ 2-экз'!G1254</f>
        <v>0</v>
      </c>
      <c r="H1263" s="1487">
        <f>'НЗ 2-экз'!H1254</f>
        <v>0</v>
      </c>
      <c r="I1263" s="1487">
        <f>'НЗ 2-экз'!I1254</f>
        <v>0</v>
      </c>
      <c r="J1263" s="1487">
        <f>'НЗ 2-экз'!J1254</f>
        <v>0</v>
      </c>
      <c r="K1263" s="1487">
        <f>'НЗ 2-экз'!K1254</f>
        <v>0</v>
      </c>
      <c r="L1263" s="1487">
        <f>'НЗ 2-экз'!L1254</f>
        <v>0</v>
      </c>
      <c r="M1263" s="1487">
        <f>'НЗ 2-экз'!M1254</f>
        <v>0</v>
      </c>
      <c r="N1263" s="1487">
        <f>'НЗ 2-экз'!N1254</f>
        <v>0</v>
      </c>
      <c r="O1263" s="1487">
        <f>'НЗ 2-экз'!O1254</f>
        <v>0</v>
      </c>
      <c r="P1263" s="1487">
        <f>'НЗ 2-экз'!P1254</f>
        <v>0</v>
      </c>
      <c r="Q1263" s="1487">
        <f>'НЗ 2-экз'!Q1254</f>
        <v>0</v>
      </c>
      <c r="R1263" s="1487">
        <f>'НЗ 2-экз'!R1254</f>
        <v>0</v>
      </c>
      <c r="S1263" s="1487">
        <f>'НЗ 2-экз'!S1254</f>
        <v>0</v>
      </c>
      <c r="T1263" s="1487">
        <f>'НЗ 2-экз'!T1254</f>
        <v>0</v>
      </c>
      <c r="U1263" s="1487">
        <f>'НЗ 2-экз'!U1254</f>
        <v>0</v>
      </c>
      <c r="V1263" s="1487">
        <f>'НЗ 2-экз'!V1254</f>
        <v>0</v>
      </c>
      <c r="W1263" s="1487">
        <f>'НЗ 2-экз'!W1254</f>
        <v>0</v>
      </c>
      <c r="X1263" s="1487">
        <f>'НЗ 2-экз'!X1254</f>
        <v>0</v>
      </c>
      <c r="Y1263" s="1487">
        <f>'НЗ 2-экз'!Y1254</f>
        <v>0</v>
      </c>
      <c r="Z1263" s="1487">
        <f>'НЗ 2-экз'!Z1254</f>
        <v>0</v>
      </c>
      <c r="AA1263" s="1487">
        <f>'НЗ 2-экз'!AA1254</f>
        <v>0</v>
      </c>
      <c r="AB1263" s="1487">
        <f>'НЗ 2-экз'!AB1254</f>
        <v>0</v>
      </c>
      <c r="AC1263" s="1487">
        <f>'НЗ 2-экз'!AC1254</f>
        <v>0</v>
      </c>
      <c r="AD1263" s="1487">
        <f>'НЗ 2-экз'!AD1254</f>
        <v>0</v>
      </c>
      <c r="AE1263" s="1488"/>
      <c r="AF1263" s="1488"/>
      <c r="AG1263" s="1488">
        <f t="shared" si="427"/>
        <v>0</v>
      </c>
      <c r="AH1263" s="1488">
        <f t="shared" si="430"/>
        <v>0</v>
      </c>
      <c r="AI1263" s="1488">
        <f t="shared" si="428"/>
        <v>0</v>
      </c>
      <c r="AJ1263" s="1488">
        <f t="shared" si="431"/>
        <v>0</v>
      </c>
      <c r="AK1263" s="1488">
        <f t="shared" si="432"/>
        <v>0</v>
      </c>
      <c r="AL1263" s="1488">
        <f t="shared" si="429"/>
        <v>0</v>
      </c>
      <c r="AM1263" s="1839"/>
    </row>
    <row r="1264" spans="1:39" ht="11.25" hidden="1" customHeight="1" x14ac:dyDescent="0.2">
      <c r="A1264" s="1429">
        <v>296</v>
      </c>
      <c r="B1264" s="1049">
        <v>853</v>
      </c>
      <c r="C1264" s="1487">
        <f>'НЗ 2-экз'!C1255</f>
        <v>0</v>
      </c>
      <c r="D1264" s="1487">
        <f>'НЗ 2-экз'!D1255</f>
        <v>0</v>
      </c>
      <c r="E1264" s="1487">
        <f>'НЗ 2-экз'!E1255</f>
        <v>0</v>
      </c>
      <c r="F1264" s="1487">
        <f>'НЗ 2-экз'!F1255</f>
        <v>0</v>
      </c>
      <c r="G1264" s="1487">
        <f>'НЗ 2-экз'!G1255</f>
        <v>0</v>
      </c>
      <c r="H1264" s="1487">
        <f>'НЗ 2-экз'!H1255</f>
        <v>0</v>
      </c>
      <c r="I1264" s="1487">
        <f>'НЗ 2-экз'!I1255</f>
        <v>0</v>
      </c>
      <c r="J1264" s="1487">
        <f>'НЗ 2-экз'!J1255</f>
        <v>0</v>
      </c>
      <c r="K1264" s="1487">
        <f>'НЗ 2-экз'!K1255</f>
        <v>0</v>
      </c>
      <c r="L1264" s="1487">
        <f>'НЗ 2-экз'!L1255</f>
        <v>0</v>
      </c>
      <c r="M1264" s="1487">
        <f>'НЗ 2-экз'!M1255</f>
        <v>0</v>
      </c>
      <c r="N1264" s="1487">
        <f>'НЗ 2-экз'!N1255</f>
        <v>0</v>
      </c>
      <c r="O1264" s="1487">
        <f>'НЗ 2-экз'!O1255</f>
        <v>0</v>
      </c>
      <c r="P1264" s="1487">
        <f>'НЗ 2-экз'!P1255</f>
        <v>0</v>
      </c>
      <c r="Q1264" s="1487">
        <f>'НЗ 2-экз'!Q1255</f>
        <v>0</v>
      </c>
      <c r="R1264" s="1487">
        <f>'НЗ 2-экз'!R1255</f>
        <v>0</v>
      </c>
      <c r="S1264" s="1487">
        <f>'НЗ 2-экз'!S1255</f>
        <v>0</v>
      </c>
      <c r="T1264" s="1487">
        <f>'НЗ 2-экз'!T1255</f>
        <v>0</v>
      </c>
      <c r="U1264" s="1487">
        <f>'НЗ 2-экз'!U1255</f>
        <v>0</v>
      </c>
      <c r="V1264" s="1487">
        <f>'НЗ 2-экз'!V1255</f>
        <v>0</v>
      </c>
      <c r="W1264" s="1487">
        <f>'НЗ 2-экз'!W1255</f>
        <v>0</v>
      </c>
      <c r="X1264" s="1487">
        <f>'НЗ 2-экз'!X1255</f>
        <v>0</v>
      </c>
      <c r="Y1264" s="1487">
        <f>'НЗ 2-экз'!Y1255</f>
        <v>0</v>
      </c>
      <c r="Z1264" s="1487">
        <f>'НЗ 2-экз'!Z1255</f>
        <v>0</v>
      </c>
      <c r="AA1264" s="1487">
        <f>'НЗ 2-экз'!AA1255</f>
        <v>0</v>
      </c>
      <c r="AB1264" s="1487">
        <f>'НЗ 2-экз'!AB1255</f>
        <v>0</v>
      </c>
      <c r="AC1264" s="1487">
        <f>'НЗ 2-экз'!AC1255</f>
        <v>0</v>
      </c>
      <c r="AD1264" s="1487">
        <f>'НЗ 2-экз'!AD1255</f>
        <v>0</v>
      </c>
      <c r="AE1264" s="1488"/>
      <c r="AF1264" s="1488"/>
      <c r="AG1264" s="1488">
        <f t="shared" si="427"/>
        <v>0</v>
      </c>
      <c r="AH1264" s="1488">
        <f t="shared" si="430"/>
        <v>0</v>
      </c>
      <c r="AI1264" s="1488">
        <f t="shared" si="428"/>
        <v>0</v>
      </c>
      <c r="AJ1264" s="1488">
        <f t="shared" si="431"/>
        <v>0</v>
      </c>
      <c r="AK1264" s="1488">
        <f t="shared" si="432"/>
        <v>0</v>
      </c>
      <c r="AL1264" s="1488">
        <f t="shared" si="429"/>
        <v>0</v>
      </c>
      <c r="AM1264" s="1839"/>
    </row>
    <row r="1265" spans="1:39" ht="11.25" hidden="1" customHeight="1" x14ac:dyDescent="0.2">
      <c r="A1265" s="1425">
        <v>310</v>
      </c>
      <c r="B1265" s="1057">
        <v>244</v>
      </c>
      <c r="C1265" s="1487">
        <f>'НЗ 2-экз'!C1256</f>
        <v>0</v>
      </c>
      <c r="D1265" s="1487">
        <f>'НЗ 2-экз'!D1256</f>
        <v>0</v>
      </c>
      <c r="E1265" s="1487">
        <f>'НЗ 2-экз'!E1256</f>
        <v>0</v>
      </c>
      <c r="F1265" s="1487">
        <f>'НЗ 2-экз'!F1256</f>
        <v>0</v>
      </c>
      <c r="G1265" s="1487">
        <f>'НЗ 2-экз'!G1256</f>
        <v>0</v>
      </c>
      <c r="H1265" s="1487">
        <f>'НЗ 2-экз'!H1256</f>
        <v>0</v>
      </c>
      <c r="I1265" s="1487">
        <f>'НЗ 2-экз'!I1256</f>
        <v>0</v>
      </c>
      <c r="J1265" s="1487">
        <f>'НЗ 2-экз'!J1256</f>
        <v>0</v>
      </c>
      <c r="K1265" s="1487">
        <f>'НЗ 2-экз'!K1256</f>
        <v>0</v>
      </c>
      <c r="L1265" s="1487">
        <f>'НЗ 2-экз'!L1256</f>
        <v>0</v>
      </c>
      <c r="M1265" s="1487">
        <f>'НЗ 2-экз'!M1256</f>
        <v>0</v>
      </c>
      <c r="N1265" s="1487">
        <f>'НЗ 2-экз'!N1256</f>
        <v>0</v>
      </c>
      <c r="O1265" s="1487">
        <f>'НЗ 2-экз'!O1256</f>
        <v>0</v>
      </c>
      <c r="P1265" s="1487">
        <f>'НЗ 2-экз'!P1256</f>
        <v>0</v>
      </c>
      <c r="Q1265" s="1487">
        <f>'НЗ 2-экз'!Q1256</f>
        <v>0</v>
      </c>
      <c r="R1265" s="1487">
        <f>'НЗ 2-экз'!R1256</f>
        <v>0</v>
      </c>
      <c r="S1265" s="1487">
        <f>'НЗ 2-экз'!S1256</f>
        <v>0</v>
      </c>
      <c r="T1265" s="1487">
        <f>'НЗ 2-экз'!T1256</f>
        <v>0</v>
      </c>
      <c r="U1265" s="1487">
        <f>'НЗ 2-экз'!U1256</f>
        <v>0</v>
      </c>
      <c r="V1265" s="1487">
        <f>'НЗ 2-экз'!V1256</f>
        <v>0</v>
      </c>
      <c r="W1265" s="1487">
        <f>'НЗ 2-экз'!W1256</f>
        <v>0</v>
      </c>
      <c r="X1265" s="1487">
        <f>'НЗ 2-экз'!X1256</f>
        <v>0</v>
      </c>
      <c r="Y1265" s="1487">
        <f>'НЗ 2-экз'!Y1256</f>
        <v>0</v>
      </c>
      <c r="Z1265" s="1487">
        <f>'НЗ 2-экз'!Z1256</f>
        <v>0</v>
      </c>
      <c r="AA1265" s="1487">
        <f>'НЗ 2-экз'!AA1256</f>
        <v>0</v>
      </c>
      <c r="AB1265" s="1487">
        <f>'НЗ 2-экз'!AB1256</f>
        <v>0</v>
      </c>
      <c r="AC1265" s="1487">
        <f>'НЗ 2-экз'!AC1256</f>
        <v>0</v>
      </c>
      <c r="AD1265" s="1487">
        <f>'НЗ 2-экз'!AD1256</f>
        <v>0</v>
      </c>
      <c r="AE1265" s="1488"/>
      <c r="AF1265" s="1488"/>
      <c r="AG1265" s="1488">
        <f t="shared" si="427"/>
        <v>0</v>
      </c>
      <c r="AH1265" s="1488">
        <f t="shared" si="430"/>
        <v>0</v>
      </c>
      <c r="AI1265" s="1488">
        <f t="shared" si="428"/>
        <v>0</v>
      </c>
      <c r="AJ1265" s="1488">
        <f t="shared" si="431"/>
        <v>0</v>
      </c>
      <c r="AK1265" s="1488">
        <f t="shared" si="432"/>
        <v>0</v>
      </c>
      <c r="AL1265" s="1488">
        <f t="shared" si="429"/>
        <v>0</v>
      </c>
      <c r="AM1265" s="1839"/>
    </row>
    <row r="1266" spans="1:39" ht="11.25" hidden="1" customHeight="1" x14ac:dyDescent="0.2">
      <c r="A1266" s="1430">
        <v>320</v>
      </c>
      <c r="B1266" s="1045">
        <v>244</v>
      </c>
      <c r="C1266" s="1487">
        <f>'НЗ 2-экз'!C1257</f>
        <v>0</v>
      </c>
      <c r="D1266" s="1487">
        <f>'НЗ 2-экз'!D1257</f>
        <v>0</v>
      </c>
      <c r="E1266" s="1487">
        <f>'НЗ 2-экз'!E1257</f>
        <v>0</v>
      </c>
      <c r="F1266" s="1487">
        <f>'НЗ 2-экз'!F1257</f>
        <v>0</v>
      </c>
      <c r="G1266" s="1487">
        <f>'НЗ 2-экз'!G1257</f>
        <v>0</v>
      </c>
      <c r="H1266" s="1487">
        <f>'НЗ 2-экз'!H1257</f>
        <v>0</v>
      </c>
      <c r="I1266" s="1487">
        <f>'НЗ 2-экз'!I1257</f>
        <v>0</v>
      </c>
      <c r="J1266" s="1487">
        <f>'НЗ 2-экз'!J1257</f>
        <v>0</v>
      </c>
      <c r="K1266" s="1487">
        <f>'НЗ 2-экз'!K1257</f>
        <v>0</v>
      </c>
      <c r="L1266" s="1487">
        <f>'НЗ 2-экз'!L1257</f>
        <v>0</v>
      </c>
      <c r="M1266" s="1487">
        <f>'НЗ 2-экз'!M1257</f>
        <v>0</v>
      </c>
      <c r="N1266" s="1487">
        <f>'НЗ 2-экз'!N1257</f>
        <v>0</v>
      </c>
      <c r="O1266" s="1487">
        <f>'НЗ 2-экз'!O1257</f>
        <v>0</v>
      </c>
      <c r="P1266" s="1487">
        <f>'НЗ 2-экз'!P1257</f>
        <v>0</v>
      </c>
      <c r="Q1266" s="1487">
        <f>'НЗ 2-экз'!Q1257</f>
        <v>0</v>
      </c>
      <c r="R1266" s="1487">
        <f>'НЗ 2-экз'!R1257</f>
        <v>0</v>
      </c>
      <c r="S1266" s="1487">
        <f>'НЗ 2-экз'!S1257</f>
        <v>0</v>
      </c>
      <c r="T1266" s="1487">
        <f>'НЗ 2-экз'!T1257</f>
        <v>0</v>
      </c>
      <c r="U1266" s="1487">
        <f>'НЗ 2-экз'!U1257</f>
        <v>0</v>
      </c>
      <c r="V1266" s="1487">
        <f>'НЗ 2-экз'!V1257</f>
        <v>0</v>
      </c>
      <c r="W1266" s="1487">
        <f>'НЗ 2-экз'!W1257</f>
        <v>0</v>
      </c>
      <c r="X1266" s="1487">
        <f>'НЗ 2-экз'!X1257</f>
        <v>0</v>
      </c>
      <c r="Y1266" s="1487">
        <f>'НЗ 2-экз'!Y1257</f>
        <v>0</v>
      </c>
      <c r="Z1266" s="1487">
        <f>'НЗ 2-экз'!Z1257</f>
        <v>0</v>
      </c>
      <c r="AA1266" s="1487">
        <f>'НЗ 2-экз'!AA1257</f>
        <v>0</v>
      </c>
      <c r="AB1266" s="1487">
        <f>'НЗ 2-экз'!AB1257</f>
        <v>0</v>
      </c>
      <c r="AC1266" s="1487">
        <f>'НЗ 2-экз'!AC1257</f>
        <v>0</v>
      </c>
      <c r="AD1266" s="1487">
        <f>'НЗ 2-экз'!AD1257</f>
        <v>0</v>
      </c>
      <c r="AE1266" s="1488"/>
      <c r="AF1266" s="1488"/>
      <c r="AG1266" s="1488">
        <f t="shared" si="427"/>
        <v>0</v>
      </c>
      <c r="AH1266" s="1488">
        <f t="shared" si="430"/>
        <v>0</v>
      </c>
      <c r="AI1266" s="1488">
        <f t="shared" si="428"/>
        <v>0</v>
      </c>
      <c r="AJ1266" s="1488">
        <f t="shared" si="431"/>
        <v>0</v>
      </c>
      <c r="AK1266" s="1488">
        <f t="shared" si="432"/>
        <v>0</v>
      </c>
      <c r="AL1266" s="1488">
        <f t="shared" si="429"/>
        <v>0</v>
      </c>
      <c r="AM1266" s="1839"/>
    </row>
    <row r="1267" spans="1:39" ht="11.25" hidden="1" customHeight="1" x14ac:dyDescent="0.2">
      <c r="A1267" s="1425">
        <v>340</v>
      </c>
      <c r="B1267" s="1057">
        <v>244</v>
      </c>
      <c r="C1267" s="1487">
        <f>'НЗ 2-экз'!C1258</f>
        <v>0</v>
      </c>
      <c r="D1267" s="1487">
        <f>'НЗ 2-экз'!D1258</f>
        <v>0</v>
      </c>
      <c r="E1267" s="1487">
        <f>'НЗ 2-экз'!E1258</f>
        <v>0</v>
      </c>
      <c r="F1267" s="1487">
        <f>'НЗ 2-экз'!F1258</f>
        <v>0</v>
      </c>
      <c r="G1267" s="1487">
        <f>'НЗ 2-экз'!G1258</f>
        <v>0</v>
      </c>
      <c r="H1267" s="1487">
        <f>'НЗ 2-экз'!H1258</f>
        <v>0</v>
      </c>
      <c r="I1267" s="1487">
        <f>'НЗ 2-экз'!I1258</f>
        <v>0</v>
      </c>
      <c r="J1267" s="1487">
        <f>'НЗ 2-экз'!J1258</f>
        <v>0</v>
      </c>
      <c r="K1267" s="1487">
        <f>'НЗ 2-экз'!K1258</f>
        <v>0</v>
      </c>
      <c r="L1267" s="1487">
        <f>'НЗ 2-экз'!L1258</f>
        <v>0</v>
      </c>
      <c r="M1267" s="1487">
        <f>'НЗ 2-экз'!M1258</f>
        <v>0</v>
      </c>
      <c r="N1267" s="1487">
        <f>'НЗ 2-экз'!N1258</f>
        <v>0</v>
      </c>
      <c r="O1267" s="1487">
        <f>'НЗ 2-экз'!O1258</f>
        <v>0</v>
      </c>
      <c r="P1267" s="1487">
        <f>'НЗ 2-экз'!P1258</f>
        <v>0</v>
      </c>
      <c r="Q1267" s="1487">
        <f>'НЗ 2-экз'!Q1258</f>
        <v>0</v>
      </c>
      <c r="R1267" s="1487">
        <f>'НЗ 2-экз'!R1258</f>
        <v>0</v>
      </c>
      <c r="S1267" s="1487">
        <f>'НЗ 2-экз'!S1258</f>
        <v>0</v>
      </c>
      <c r="T1267" s="1487">
        <f>'НЗ 2-экз'!T1258</f>
        <v>0</v>
      </c>
      <c r="U1267" s="1487">
        <f>'НЗ 2-экз'!U1258</f>
        <v>0</v>
      </c>
      <c r="V1267" s="1487">
        <f>'НЗ 2-экз'!V1258</f>
        <v>0</v>
      </c>
      <c r="W1267" s="1487">
        <f>'НЗ 2-экз'!W1258</f>
        <v>0</v>
      </c>
      <c r="X1267" s="1487">
        <f>'НЗ 2-экз'!X1258</f>
        <v>0</v>
      </c>
      <c r="Y1267" s="1487">
        <f>'НЗ 2-экз'!Y1258</f>
        <v>0</v>
      </c>
      <c r="Z1267" s="1487">
        <f>'НЗ 2-экз'!Z1258</f>
        <v>0</v>
      </c>
      <c r="AA1267" s="1487">
        <f>'НЗ 2-экз'!AA1258</f>
        <v>0</v>
      </c>
      <c r="AB1267" s="1487">
        <f>'НЗ 2-экз'!AB1258</f>
        <v>0</v>
      </c>
      <c r="AC1267" s="1487">
        <f>'НЗ 2-экз'!AC1258</f>
        <v>0</v>
      </c>
      <c r="AD1267" s="1487">
        <f>'НЗ 2-экз'!AD1258</f>
        <v>0</v>
      </c>
      <c r="AE1267" s="1488"/>
      <c r="AF1267" s="1488"/>
      <c r="AG1267" s="1488">
        <f t="shared" si="427"/>
        <v>0</v>
      </c>
      <c r="AH1267" s="1488">
        <f t="shared" si="430"/>
        <v>0</v>
      </c>
      <c r="AI1267" s="1488">
        <f t="shared" si="428"/>
        <v>0</v>
      </c>
      <c r="AJ1267" s="1488">
        <f t="shared" si="431"/>
        <v>0</v>
      </c>
      <c r="AK1267" s="1488">
        <f t="shared" si="432"/>
        <v>0</v>
      </c>
      <c r="AL1267" s="1488">
        <f t="shared" si="429"/>
        <v>0</v>
      </c>
      <c r="AM1267" s="1839"/>
    </row>
    <row r="1268" spans="1:39" ht="11.25" hidden="1" customHeight="1" x14ac:dyDescent="0.2">
      <c r="A1268" s="1425">
        <v>341</v>
      </c>
      <c r="B1268" s="1057">
        <v>244</v>
      </c>
      <c r="C1268" s="1487">
        <f>'НЗ 2-экз'!C1259</f>
        <v>0</v>
      </c>
      <c r="D1268" s="1487">
        <f>'НЗ 2-экз'!D1259</f>
        <v>0</v>
      </c>
      <c r="E1268" s="1487">
        <f>'НЗ 2-экз'!E1259</f>
        <v>0</v>
      </c>
      <c r="F1268" s="1487">
        <f>'НЗ 2-экз'!F1259</f>
        <v>0</v>
      </c>
      <c r="G1268" s="1487">
        <f>'НЗ 2-экз'!G1259</f>
        <v>0</v>
      </c>
      <c r="H1268" s="1487">
        <f>'НЗ 2-экз'!H1259</f>
        <v>0</v>
      </c>
      <c r="I1268" s="1487">
        <f>'НЗ 2-экз'!I1259</f>
        <v>0</v>
      </c>
      <c r="J1268" s="1487">
        <f>'НЗ 2-экз'!J1259</f>
        <v>0</v>
      </c>
      <c r="K1268" s="1487">
        <f>'НЗ 2-экз'!K1259</f>
        <v>0</v>
      </c>
      <c r="L1268" s="1487">
        <f>'НЗ 2-экз'!L1259</f>
        <v>0</v>
      </c>
      <c r="M1268" s="1487">
        <f>'НЗ 2-экз'!M1259</f>
        <v>0</v>
      </c>
      <c r="N1268" s="1487">
        <f>'НЗ 2-экз'!N1259</f>
        <v>0</v>
      </c>
      <c r="O1268" s="1487">
        <f>'НЗ 2-экз'!O1259</f>
        <v>0</v>
      </c>
      <c r="P1268" s="1487">
        <f>'НЗ 2-экз'!P1259</f>
        <v>0</v>
      </c>
      <c r="Q1268" s="1487">
        <f>'НЗ 2-экз'!Q1259</f>
        <v>0</v>
      </c>
      <c r="R1268" s="1487">
        <f>'НЗ 2-экз'!R1259</f>
        <v>0</v>
      </c>
      <c r="S1268" s="1487">
        <f>'НЗ 2-экз'!S1259</f>
        <v>0</v>
      </c>
      <c r="T1268" s="1487">
        <f>'НЗ 2-экз'!T1259</f>
        <v>0</v>
      </c>
      <c r="U1268" s="1487">
        <f>'НЗ 2-экз'!U1259</f>
        <v>0</v>
      </c>
      <c r="V1268" s="1487">
        <f>'НЗ 2-экз'!V1259</f>
        <v>0</v>
      </c>
      <c r="W1268" s="1487">
        <f>'НЗ 2-экз'!W1259</f>
        <v>0</v>
      </c>
      <c r="X1268" s="1487">
        <f>'НЗ 2-экз'!X1259</f>
        <v>0</v>
      </c>
      <c r="Y1268" s="1487">
        <f>'НЗ 2-экз'!Y1259</f>
        <v>0</v>
      </c>
      <c r="Z1268" s="1487">
        <f>'НЗ 2-экз'!Z1259</f>
        <v>0</v>
      </c>
      <c r="AA1268" s="1487">
        <f>'НЗ 2-экз'!AA1259</f>
        <v>0</v>
      </c>
      <c r="AB1268" s="1487">
        <f>'НЗ 2-экз'!AB1259</f>
        <v>0</v>
      </c>
      <c r="AC1268" s="1487">
        <f>'НЗ 2-экз'!AC1259</f>
        <v>0</v>
      </c>
      <c r="AD1268" s="1487">
        <f>'НЗ 2-экз'!AD1259</f>
        <v>0</v>
      </c>
      <c r="AE1268" s="1488"/>
      <c r="AF1268" s="1488"/>
      <c r="AG1268" s="1488">
        <f t="shared" si="427"/>
        <v>0</v>
      </c>
      <c r="AH1268" s="1488">
        <f t="shared" si="430"/>
        <v>0</v>
      </c>
      <c r="AI1268" s="1488">
        <f t="shared" si="428"/>
        <v>0</v>
      </c>
      <c r="AJ1268" s="1488">
        <f t="shared" si="431"/>
        <v>0</v>
      </c>
      <c r="AK1268" s="1488">
        <f t="shared" si="432"/>
        <v>0</v>
      </c>
      <c r="AL1268" s="1488">
        <f t="shared" si="429"/>
        <v>0</v>
      </c>
      <c r="AM1268" s="1839"/>
    </row>
    <row r="1269" spans="1:39" ht="11.25" hidden="1" customHeight="1" x14ac:dyDescent="0.2">
      <c r="A1269" s="1425">
        <v>342</v>
      </c>
      <c r="B1269" s="1057">
        <v>244</v>
      </c>
      <c r="C1269" s="1487">
        <f>'НЗ 2-экз'!C1260</f>
        <v>0</v>
      </c>
      <c r="D1269" s="1487">
        <f>'НЗ 2-экз'!D1260</f>
        <v>0</v>
      </c>
      <c r="E1269" s="1487">
        <f>'НЗ 2-экз'!E1260</f>
        <v>0</v>
      </c>
      <c r="F1269" s="1487">
        <f>'НЗ 2-экз'!F1260</f>
        <v>0</v>
      </c>
      <c r="G1269" s="1487">
        <f>'НЗ 2-экз'!G1260</f>
        <v>0</v>
      </c>
      <c r="H1269" s="1487">
        <f>'НЗ 2-экз'!H1260</f>
        <v>0</v>
      </c>
      <c r="I1269" s="1487">
        <f>'НЗ 2-экз'!I1260</f>
        <v>0</v>
      </c>
      <c r="J1269" s="1487">
        <f>'НЗ 2-экз'!J1260</f>
        <v>0</v>
      </c>
      <c r="K1269" s="1487">
        <f>'НЗ 2-экз'!K1260</f>
        <v>0</v>
      </c>
      <c r="L1269" s="1487">
        <f>'НЗ 2-экз'!L1260</f>
        <v>0</v>
      </c>
      <c r="M1269" s="1487">
        <f>'НЗ 2-экз'!M1260</f>
        <v>0</v>
      </c>
      <c r="N1269" s="1487">
        <f>'НЗ 2-экз'!N1260</f>
        <v>0</v>
      </c>
      <c r="O1269" s="1487">
        <f>'НЗ 2-экз'!O1260</f>
        <v>0</v>
      </c>
      <c r="P1269" s="1487">
        <f>'НЗ 2-экз'!P1260</f>
        <v>0</v>
      </c>
      <c r="Q1269" s="1487">
        <f>'НЗ 2-экз'!Q1260</f>
        <v>0</v>
      </c>
      <c r="R1269" s="1487">
        <f>'НЗ 2-экз'!R1260</f>
        <v>0</v>
      </c>
      <c r="S1269" s="1487">
        <f>'НЗ 2-экз'!S1260</f>
        <v>0</v>
      </c>
      <c r="T1269" s="1487">
        <f>'НЗ 2-экз'!T1260</f>
        <v>0</v>
      </c>
      <c r="U1269" s="1487">
        <f>'НЗ 2-экз'!U1260</f>
        <v>0</v>
      </c>
      <c r="V1269" s="1487">
        <f>'НЗ 2-экз'!V1260</f>
        <v>0</v>
      </c>
      <c r="W1269" s="1487">
        <f>'НЗ 2-экз'!W1260</f>
        <v>0</v>
      </c>
      <c r="X1269" s="1487">
        <f>'НЗ 2-экз'!X1260</f>
        <v>0</v>
      </c>
      <c r="Y1269" s="1487">
        <f>'НЗ 2-экз'!Y1260</f>
        <v>0</v>
      </c>
      <c r="Z1269" s="1487">
        <f>'НЗ 2-экз'!Z1260</f>
        <v>0</v>
      </c>
      <c r="AA1269" s="1487">
        <f>'НЗ 2-экз'!AA1260</f>
        <v>0</v>
      </c>
      <c r="AB1269" s="1487">
        <f>'НЗ 2-экз'!AB1260</f>
        <v>0</v>
      </c>
      <c r="AC1269" s="1487">
        <f>'НЗ 2-экз'!AC1260</f>
        <v>0</v>
      </c>
      <c r="AD1269" s="1487">
        <f>'НЗ 2-экз'!AD1260</f>
        <v>0</v>
      </c>
      <c r="AE1269" s="1488"/>
      <c r="AF1269" s="1488"/>
      <c r="AG1269" s="1488">
        <f t="shared" si="427"/>
        <v>0</v>
      </c>
      <c r="AH1269" s="1488">
        <f t="shared" si="430"/>
        <v>0</v>
      </c>
      <c r="AI1269" s="1488">
        <f t="shared" si="428"/>
        <v>0</v>
      </c>
      <c r="AJ1269" s="1488">
        <f t="shared" si="431"/>
        <v>0</v>
      </c>
      <c r="AK1269" s="1488">
        <f t="shared" si="432"/>
        <v>0</v>
      </c>
      <c r="AL1269" s="1488">
        <f t="shared" si="429"/>
        <v>0</v>
      </c>
      <c r="AM1269" s="1839"/>
    </row>
    <row r="1270" spans="1:39" ht="11.25" hidden="1" customHeight="1" x14ac:dyDescent="0.2">
      <c r="A1270" s="1425">
        <v>343</v>
      </c>
      <c r="B1270" s="1057">
        <v>244</v>
      </c>
      <c r="C1270" s="1487">
        <f>'НЗ 2-экз'!C1261</f>
        <v>0</v>
      </c>
      <c r="D1270" s="1487">
        <f>'НЗ 2-экз'!D1261</f>
        <v>0</v>
      </c>
      <c r="E1270" s="1487">
        <f>'НЗ 2-экз'!E1261</f>
        <v>0</v>
      </c>
      <c r="F1270" s="1487">
        <f>'НЗ 2-экз'!F1261</f>
        <v>0</v>
      </c>
      <c r="G1270" s="1487">
        <f>'НЗ 2-экз'!G1261</f>
        <v>0</v>
      </c>
      <c r="H1270" s="1487">
        <f>'НЗ 2-экз'!H1261</f>
        <v>0</v>
      </c>
      <c r="I1270" s="1487">
        <f>'НЗ 2-экз'!I1261</f>
        <v>0</v>
      </c>
      <c r="J1270" s="1487">
        <f>'НЗ 2-экз'!J1261</f>
        <v>0</v>
      </c>
      <c r="K1270" s="1487">
        <f>'НЗ 2-экз'!K1261</f>
        <v>0</v>
      </c>
      <c r="L1270" s="1487">
        <f>'НЗ 2-экз'!L1261</f>
        <v>0</v>
      </c>
      <c r="M1270" s="1487">
        <f>'НЗ 2-экз'!M1261</f>
        <v>0</v>
      </c>
      <c r="N1270" s="1487">
        <f>'НЗ 2-экз'!N1261</f>
        <v>0</v>
      </c>
      <c r="O1270" s="1487">
        <f>'НЗ 2-экз'!O1261</f>
        <v>0</v>
      </c>
      <c r="P1270" s="1487">
        <f>'НЗ 2-экз'!P1261</f>
        <v>0</v>
      </c>
      <c r="Q1270" s="1487">
        <f>'НЗ 2-экз'!Q1261</f>
        <v>0</v>
      </c>
      <c r="R1270" s="1487">
        <f>'НЗ 2-экз'!R1261</f>
        <v>0</v>
      </c>
      <c r="S1270" s="1487">
        <f>'НЗ 2-экз'!S1261</f>
        <v>0</v>
      </c>
      <c r="T1270" s="1487">
        <f>'НЗ 2-экз'!T1261</f>
        <v>0</v>
      </c>
      <c r="U1270" s="1487">
        <f>'НЗ 2-экз'!U1261</f>
        <v>0</v>
      </c>
      <c r="V1270" s="1487">
        <f>'НЗ 2-экз'!V1261</f>
        <v>0</v>
      </c>
      <c r="W1270" s="1487">
        <f>'НЗ 2-экз'!W1261</f>
        <v>0</v>
      </c>
      <c r="X1270" s="1487">
        <f>'НЗ 2-экз'!X1261</f>
        <v>0</v>
      </c>
      <c r="Y1270" s="1487">
        <f>'НЗ 2-экз'!Y1261</f>
        <v>0</v>
      </c>
      <c r="Z1270" s="1487">
        <f>'НЗ 2-экз'!Z1261</f>
        <v>0</v>
      </c>
      <c r="AA1270" s="1487">
        <f>'НЗ 2-экз'!AA1261</f>
        <v>0</v>
      </c>
      <c r="AB1270" s="1487">
        <f>'НЗ 2-экз'!AB1261</f>
        <v>0</v>
      </c>
      <c r="AC1270" s="1487">
        <f>'НЗ 2-экз'!AC1261</f>
        <v>0</v>
      </c>
      <c r="AD1270" s="1487">
        <f>'НЗ 2-экз'!AD1261</f>
        <v>0</v>
      </c>
      <c r="AE1270" s="1488"/>
      <c r="AF1270" s="1488"/>
      <c r="AG1270" s="1488">
        <f t="shared" si="427"/>
        <v>0</v>
      </c>
      <c r="AH1270" s="1488">
        <f t="shared" si="430"/>
        <v>0</v>
      </c>
      <c r="AI1270" s="1488">
        <f t="shared" si="428"/>
        <v>0</v>
      </c>
      <c r="AJ1270" s="1488">
        <f t="shared" si="431"/>
        <v>0</v>
      </c>
      <c r="AK1270" s="1488">
        <f t="shared" si="432"/>
        <v>0</v>
      </c>
      <c r="AL1270" s="1488">
        <f t="shared" si="429"/>
        <v>0</v>
      </c>
      <c r="AM1270" s="1839"/>
    </row>
    <row r="1271" spans="1:39" ht="11.25" hidden="1" customHeight="1" x14ac:dyDescent="0.2">
      <c r="A1271" s="1425">
        <v>344</v>
      </c>
      <c r="B1271" s="1057">
        <v>244</v>
      </c>
      <c r="C1271" s="1487">
        <f>'НЗ 2-экз'!C1262</f>
        <v>0</v>
      </c>
      <c r="D1271" s="1487">
        <f>'НЗ 2-экз'!D1262</f>
        <v>0</v>
      </c>
      <c r="E1271" s="1487">
        <f>'НЗ 2-экз'!E1262</f>
        <v>0</v>
      </c>
      <c r="F1271" s="1487">
        <f>'НЗ 2-экз'!F1262</f>
        <v>0</v>
      </c>
      <c r="G1271" s="1487">
        <f>'НЗ 2-экз'!G1262</f>
        <v>0</v>
      </c>
      <c r="H1271" s="1487">
        <f>'НЗ 2-экз'!H1262</f>
        <v>0</v>
      </c>
      <c r="I1271" s="1487">
        <f>'НЗ 2-экз'!I1262</f>
        <v>0</v>
      </c>
      <c r="J1271" s="1487">
        <f>'НЗ 2-экз'!J1262</f>
        <v>0</v>
      </c>
      <c r="K1271" s="1487">
        <f>'НЗ 2-экз'!K1262</f>
        <v>0</v>
      </c>
      <c r="L1271" s="1487">
        <f>'НЗ 2-экз'!L1262</f>
        <v>0</v>
      </c>
      <c r="M1271" s="1487">
        <f>'НЗ 2-экз'!M1262</f>
        <v>0</v>
      </c>
      <c r="N1271" s="1487">
        <f>'НЗ 2-экз'!N1262</f>
        <v>0</v>
      </c>
      <c r="O1271" s="1487">
        <f>'НЗ 2-экз'!O1262</f>
        <v>0</v>
      </c>
      <c r="P1271" s="1487">
        <f>'НЗ 2-экз'!P1262</f>
        <v>0</v>
      </c>
      <c r="Q1271" s="1487">
        <f>'НЗ 2-экз'!Q1262</f>
        <v>0</v>
      </c>
      <c r="R1271" s="1487">
        <f>'НЗ 2-экз'!R1262</f>
        <v>0</v>
      </c>
      <c r="S1271" s="1487">
        <f>'НЗ 2-экз'!S1262</f>
        <v>0</v>
      </c>
      <c r="T1271" s="1487">
        <f>'НЗ 2-экз'!T1262</f>
        <v>0</v>
      </c>
      <c r="U1271" s="1487">
        <f>'НЗ 2-экз'!U1262</f>
        <v>0</v>
      </c>
      <c r="V1271" s="1487">
        <f>'НЗ 2-экз'!V1262</f>
        <v>0</v>
      </c>
      <c r="W1271" s="1487">
        <f>'НЗ 2-экз'!W1262</f>
        <v>0</v>
      </c>
      <c r="X1271" s="1487">
        <f>'НЗ 2-экз'!X1262</f>
        <v>0</v>
      </c>
      <c r="Y1271" s="1487">
        <f>'НЗ 2-экз'!Y1262</f>
        <v>0</v>
      </c>
      <c r="Z1271" s="1487">
        <f>'НЗ 2-экз'!Z1262</f>
        <v>0</v>
      </c>
      <c r="AA1271" s="1487">
        <f>'НЗ 2-экз'!AA1262</f>
        <v>0</v>
      </c>
      <c r="AB1271" s="1487">
        <f>'НЗ 2-экз'!AB1262</f>
        <v>0</v>
      </c>
      <c r="AC1271" s="1487">
        <f>'НЗ 2-экз'!AC1262</f>
        <v>0</v>
      </c>
      <c r="AD1271" s="1487">
        <f>'НЗ 2-экз'!AD1262</f>
        <v>0</v>
      </c>
      <c r="AE1271" s="1488"/>
      <c r="AF1271" s="1488"/>
      <c r="AG1271" s="1488">
        <f t="shared" si="427"/>
        <v>0</v>
      </c>
      <c r="AH1271" s="1488">
        <f t="shared" si="430"/>
        <v>0</v>
      </c>
      <c r="AI1271" s="1488">
        <f t="shared" si="428"/>
        <v>0</v>
      </c>
      <c r="AJ1271" s="1488">
        <f t="shared" si="431"/>
        <v>0</v>
      </c>
      <c r="AK1271" s="1488">
        <f t="shared" si="432"/>
        <v>0</v>
      </c>
      <c r="AL1271" s="1488">
        <f t="shared" si="429"/>
        <v>0</v>
      </c>
      <c r="AM1271" s="1839"/>
    </row>
    <row r="1272" spans="1:39" ht="11.25" hidden="1" customHeight="1" x14ac:dyDescent="0.2">
      <c r="A1272" s="1425">
        <v>345</v>
      </c>
      <c r="B1272" s="1057">
        <v>244</v>
      </c>
      <c r="C1272" s="1487">
        <f>'НЗ 2-экз'!C1263</f>
        <v>0</v>
      </c>
      <c r="D1272" s="1487">
        <f>'НЗ 2-экз'!D1263</f>
        <v>0</v>
      </c>
      <c r="E1272" s="1487">
        <f>'НЗ 2-экз'!E1263</f>
        <v>0</v>
      </c>
      <c r="F1272" s="1487">
        <f>'НЗ 2-экз'!F1263</f>
        <v>0</v>
      </c>
      <c r="G1272" s="1487">
        <f>'НЗ 2-экз'!G1263</f>
        <v>0</v>
      </c>
      <c r="H1272" s="1487">
        <f>'НЗ 2-экз'!H1263</f>
        <v>0</v>
      </c>
      <c r="I1272" s="1487">
        <f>'НЗ 2-экз'!I1263</f>
        <v>0</v>
      </c>
      <c r="J1272" s="1487">
        <f>'НЗ 2-экз'!J1263</f>
        <v>0</v>
      </c>
      <c r="K1272" s="1487">
        <f>'НЗ 2-экз'!K1263</f>
        <v>0</v>
      </c>
      <c r="L1272" s="1487">
        <f>'НЗ 2-экз'!L1263</f>
        <v>0</v>
      </c>
      <c r="M1272" s="1487">
        <f>'НЗ 2-экз'!M1263</f>
        <v>0</v>
      </c>
      <c r="N1272" s="1487">
        <f>'НЗ 2-экз'!N1263</f>
        <v>0</v>
      </c>
      <c r="O1272" s="1487">
        <f>'НЗ 2-экз'!O1263</f>
        <v>0</v>
      </c>
      <c r="P1272" s="1487">
        <f>'НЗ 2-экз'!P1263</f>
        <v>0</v>
      </c>
      <c r="Q1272" s="1487">
        <f>'НЗ 2-экз'!Q1263</f>
        <v>0</v>
      </c>
      <c r="R1272" s="1487">
        <f>'НЗ 2-экз'!R1263</f>
        <v>0</v>
      </c>
      <c r="S1272" s="1487">
        <f>'НЗ 2-экз'!S1263</f>
        <v>0</v>
      </c>
      <c r="T1272" s="1487">
        <f>'НЗ 2-экз'!T1263</f>
        <v>0</v>
      </c>
      <c r="U1272" s="1487">
        <f>'НЗ 2-экз'!U1263</f>
        <v>0</v>
      </c>
      <c r="V1272" s="1487">
        <f>'НЗ 2-экз'!V1263</f>
        <v>0</v>
      </c>
      <c r="W1272" s="1487">
        <f>'НЗ 2-экз'!W1263</f>
        <v>0</v>
      </c>
      <c r="X1272" s="1487">
        <f>'НЗ 2-экз'!X1263</f>
        <v>0</v>
      </c>
      <c r="Y1272" s="1487">
        <f>'НЗ 2-экз'!Y1263</f>
        <v>0</v>
      </c>
      <c r="Z1272" s="1487">
        <f>'НЗ 2-экз'!Z1263</f>
        <v>0</v>
      </c>
      <c r="AA1272" s="1487">
        <f>'НЗ 2-экз'!AA1263</f>
        <v>0</v>
      </c>
      <c r="AB1272" s="1487">
        <f>'НЗ 2-экз'!AB1263</f>
        <v>0</v>
      </c>
      <c r="AC1272" s="1487">
        <f>'НЗ 2-экз'!AC1263</f>
        <v>0</v>
      </c>
      <c r="AD1272" s="1487">
        <f>'НЗ 2-экз'!AD1263</f>
        <v>0</v>
      </c>
      <c r="AE1272" s="1488"/>
      <c r="AF1272" s="1488"/>
      <c r="AG1272" s="1488">
        <f t="shared" si="427"/>
        <v>0</v>
      </c>
      <c r="AH1272" s="1488">
        <f t="shared" si="430"/>
        <v>0</v>
      </c>
      <c r="AI1272" s="1488">
        <f t="shared" si="428"/>
        <v>0</v>
      </c>
      <c r="AJ1272" s="1488">
        <f t="shared" si="431"/>
        <v>0</v>
      </c>
      <c r="AK1272" s="1488">
        <f t="shared" si="432"/>
        <v>0</v>
      </c>
      <c r="AL1272" s="1488">
        <f t="shared" si="429"/>
        <v>0</v>
      </c>
      <c r="AM1272" s="1839"/>
    </row>
    <row r="1273" spans="1:39" ht="11.25" hidden="1" customHeight="1" x14ac:dyDescent="0.2">
      <c r="A1273" s="1425">
        <v>346</v>
      </c>
      <c r="B1273" s="1057">
        <v>244</v>
      </c>
      <c r="C1273" s="1487">
        <f>'НЗ 2-экз'!C1264</f>
        <v>0</v>
      </c>
      <c r="D1273" s="1487">
        <f>'НЗ 2-экз'!D1264</f>
        <v>0</v>
      </c>
      <c r="E1273" s="1487">
        <f>'НЗ 2-экз'!E1264</f>
        <v>0</v>
      </c>
      <c r="F1273" s="1487">
        <f>'НЗ 2-экз'!F1264</f>
        <v>0</v>
      </c>
      <c r="G1273" s="1487">
        <f>'НЗ 2-экз'!G1264</f>
        <v>0</v>
      </c>
      <c r="H1273" s="1487">
        <f>'НЗ 2-экз'!H1264</f>
        <v>0</v>
      </c>
      <c r="I1273" s="1487">
        <f>'НЗ 2-экз'!I1264</f>
        <v>0</v>
      </c>
      <c r="J1273" s="1487">
        <f>'НЗ 2-экз'!J1264</f>
        <v>0</v>
      </c>
      <c r="K1273" s="1487">
        <f>'НЗ 2-экз'!K1264</f>
        <v>0</v>
      </c>
      <c r="L1273" s="1487">
        <f>'НЗ 2-экз'!L1264</f>
        <v>0</v>
      </c>
      <c r="M1273" s="1487">
        <f>'НЗ 2-экз'!M1264</f>
        <v>0</v>
      </c>
      <c r="N1273" s="1487">
        <f>'НЗ 2-экз'!N1264</f>
        <v>0</v>
      </c>
      <c r="O1273" s="1487">
        <f>'НЗ 2-экз'!O1264</f>
        <v>0</v>
      </c>
      <c r="P1273" s="1487">
        <f>'НЗ 2-экз'!P1264</f>
        <v>0</v>
      </c>
      <c r="Q1273" s="1487">
        <f>'НЗ 2-экз'!Q1264</f>
        <v>0</v>
      </c>
      <c r="R1273" s="1487">
        <f>'НЗ 2-экз'!R1264</f>
        <v>0</v>
      </c>
      <c r="S1273" s="1487">
        <f>'НЗ 2-экз'!S1264</f>
        <v>0</v>
      </c>
      <c r="T1273" s="1487">
        <f>'НЗ 2-экз'!T1264</f>
        <v>0</v>
      </c>
      <c r="U1273" s="1487">
        <f>'НЗ 2-экз'!U1264</f>
        <v>0</v>
      </c>
      <c r="V1273" s="1487">
        <f>'НЗ 2-экз'!V1264</f>
        <v>0</v>
      </c>
      <c r="W1273" s="1487">
        <f>'НЗ 2-экз'!W1264</f>
        <v>0</v>
      </c>
      <c r="X1273" s="1487">
        <f>'НЗ 2-экз'!X1264</f>
        <v>0</v>
      </c>
      <c r="Y1273" s="1487">
        <f>'НЗ 2-экз'!Y1264</f>
        <v>0</v>
      </c>
      <c r="Z1273" s="1487">
        <f>'НЗ 2-экз'!Z1264</f>
        <v>0</v>
      </c>
      <c r="AA1273" s="1487">
        <f>'НЗ 2-экз'!AA1264</f>
        <v>0</v>
      </c>
      <c r="AB1273" s="1487">
        <f>'НЗ 2-экз'!AB1264</f>
        <v>0</v>
      </c>
      <c r="AC1273" s="1487">
        <f>'НЗ 2-экз'!AC1264</f>
        <v>0</v>
      </c>
      <c r="AD1273" s="1487">
        <f>'НЗ 2-экз'!AD1264</f>
        <v>0</v>
      </c>
      <c r="AE1273" s="1488"/>
      <c r="AF1273" s="1488"/>
      <c r="AG1273" s="1488">
        <f t="shared" si="427"/>
        <v>0</v>
      </c>
      <c r="AH1273" s="1488">
        <f t="shared" si="430"/>
        <v>0</v>
      </c>
      <c r="AI1273" s="1488">
        <f t="shared" si="428"/>
        <v>0</v>
      </c>
      <c r="AJ1273" s="1488">
        <f t="shared" si="431"/>
        <v>0</v>
      </c>
      <c r="AK1273" s="1488">
        <f t="shared" si="432"/>
        <v>0</v>
      </c>
      <c r="AL1273" s="1488">
        <f t="shared" si="429"/>
        <v>0</v>
      </c>
      <c r="AM1273" s="1839"/>
    </row>
    <row r="1274" spans="1:39" ht="11.25" hidden="1" customHeight="1" x14ac:dyDescent="0.2">
      <c r="A1274" s="1425">
        <v>349</v>
      </c>
      <c r="B1274" s="1057">
        <v>244</v>
      </c>
      <c r="C1274" s="1487">
        <f>'НЗ 2-экз'!C1265</f>
        <v>0</v>
      </c>
      <c r="D1274" s="1487">
        <f>'НЗ 2-экз'!D1265</f>
        <v>0</v>
      </c>
      <c r="E1274" s="1487">
        <f>'НЗ 2-экз'!E1265</f>
        <v>0</v>
      </c>
      <c r="F1274" s="1487">
        <f>'НЗ 2-экз'!F1265</f>
        <v>0</v>
      </c>
      <c r="G1274" s="1487">
        <f>'НЗ 2-экз'!G1265</f>
        <v>0</v>
      </c>
      <c r="H1274" s="1487">
        <f>'НЗ 2-экз'!H1265</f>
        <v>0</v>
      </c>
      <c r="I1274" s="1487">
        <f>'НЗ 2-экз'!I1265</f>
        <v>0</v>
      </c>
      <c r="J1274" s="1487">
        <f>'НЗ 2-экз'!J1265</f>
        <v>0</v>
      </c>
      <c r="K1274" s="1487">
        <f>'НЗ 2-экз'!K1265</f>
        <v>0</v>
      </c>
      <c r="L1274" s="1487">
        <f>'НЗ 2-экз'!L1265</f>
        <v>0</v>
      </c>
      <c r="M1274" s="1487">
        <f>'НЗ 2-экз'!M1265</f>
        <v>0</v>
      </c>
      <c r="N1274" s="1487">
        <f>'НЗ 2-экз'!N1265</f>
        <v>0</v>
      </c>
      <c r="O1274" s="1487">
        <f>'НЗ 2-экз'!O1265</f>
        <v>0</v>
      </c>
      <c r="P1274" s="1487">
        <f>'НЗ 2-экз'!P1265</f>
        <v>0</v>
      </c>
      <c r="Q1274" s="1487">
        <f>'НЗ 2-экз'!Q1265</f>
        <v>0</v>
      </c>
      <c r="R1274" s="1487">
        <f>'НЗ 2-экз'!R1265</f>
        <v>0</v>
      </c>
      <c r="S1274" s="1487">
        <f>'НЗ 2-экз'!S1265</f>
        <v>0</v>
      </c>
      <c r="T1274" s="1487">
        <f>'НЗ 2-экз'!T1265</f>
        <v>0</v>
      </c>
      <c r="U1274" s="1487">
        <f>'НЗ 2-экз'!U1265</f>
        <v>0</v>
      </c>
      <c r="V1274" s="1487">
        <f>'НЗ 2-экз'!V1265</f>
        <v>0</v>
      </c>
      <c r="W1274" s="1487">
        <f>'НЗ 2-экз'!W1265</f>
        <v>0</v>
      </c>
      <c r="X1274" s="1487">
        <f>'НЗ 2-экз'!X1265</f>
        <v>0</v>
      </c>
      <c r="Y1274" s="1487">
        <f>'НЗ 2-экз'!Y1265</f>
        <v>0</v>
      </c>
      <c r="Z1274" s="1487">
        <f>'НЗ 2-экз'!Z1265</f>
        <v>0</v>
      </c>
      <c r="AA1274" s="1487">
        <f>'НЗ 2-экз'!AA1265</f>
        <v>0</v>
      </c>
      <c r="AB1274" s="1487">
        <f>'НЗ 2-экз'!AB1265</f>
        <v>0</v>
      </c>
      <c r="AC1274" s="1487">
        <f>'НЗ 2-экз'!AC1265</f>
        <v>0</v>
      </c>
      <c r="AD1274" s="1487">
        <f>'НЗ 2-экз'!AD1265</f>
        <v>0</v>
      </c>
      <c r="AE1274" s="1488"/>
      <c r="AF1274" s="1488"/>
      <c r="AG1274" s="1488">
        <f t="shared" si="427"/>
        <v>0</v>
      </c>
      <c r="AH1274" s="1488">
        <f t="shared" si="430"/>
        <v>0</v>
      </c>
      <c r="AI1274" s="1488">
        <f t="shared" si="428"/>
        <v>0</v>
      </c>
      <c r="AJ1274" s="1488">
        <f t="shared" si="431"/>
        <v>0</v>
      </c>
      <c r="AK1274" s="1488">
        <f t="shared" si="432"/>
        <v>0</v>
      </c>
      <c r="AL1274" s="1488">
        <f t="shared" si="429"/>
        <v>0</v>
      </c>
      <c r="AM1274" s="1839"/>
    </row>
    <row r="1275" spans="1:39" ht="11.25" hidden="1" customHeight="1" x14ac:dyDescent="0.2">
      <c r="A1275" s="1431">
        <v>352</v>
      </c>
      <c r="B1275" s="269">
        <v>244</v>
      </c>
      <c r="C1275" s="1487">
        <f>'НЗ 2-экз'!C1266</f>
        <v>0</v>
      </c>
      <c r="D1275" s="1487">
        <f>'НЗ 2-экз'!D1266</f>
        <v>0</v>
      </c>
      <c r="E1275" s="1487">
        <f>'НЗ 2-экз'!E1266</f>
        <v>0</v>
      </c>
      <c r="F1275" s="1487">
        <f>'НЗ 2-экз'!F1266</f>
        <v>0</v>
      </c>
      <c r="G1275" s="1487">
        <f>'НЗ 2-экз'!G1266</f>
        <v>0</v>
      </c>
      <c r="H1275" s="1487">
        <f>'НЗ 2-экз'!H1266</f>
        <v>0</v>
      </c>
      <c r="I1275" s="1487">
        <f>'НЗ 2-экз'!I1266</f>
        <v>0</v>
      </c>
      <c r="J1275" s="1487">
        <f>'НЗ 2-экз'!J1266</f>
        <v>0</v>
      </c>
      <c r="K1275" s="1487">
        <f>'НЗ 2-экз'!K1266</f>
        <v>0</v>
      </c>
      <c r="L1275" s="1487">
        <f>'НЗ 2-экз'!L1266</f>
        <v>0</v>
      </c>
      <c r="M1275" s="1487">
        <f>'НЗ 2-экз'!M1266</f>
        <v>0</v>
      </c>
      <c r="N1275" s="1487">
        <f>'НЗ 2-экз'!N1266</f>
        <v>0</v>
      </c>
      <c r="O1275" s="1487">
        <f>'НЗ 2-экз'!O1266</f>
        <v>0</v>
      </c>
      <c r="P1275" s="1487">
        <f>'НЗ 2-экз'!P1266</f>
        <v>0</v>
      </c>
      <c r="Q1275" s="1487">
        <f>'НЗ 2-экз'!Q1266</f>
        <v>0</v>
      </c>
      <c r="R1275" s="1487">
        <f>'НЗ 2-экз'!R1266</f>
        <v>0</v>
      </c>
      <c r="S1275" s="1487">
        <f>'НЗ 2-экз'!S1266</f>
        <v>0</v>
      </c>
      <c r="T1275" s="1487">
        <f>'НЗ 2-экз'!T1266</f>
        <v>0</v>
      </c>
      <c r="U1275" s="1487">
        <f>'НЗ 2-экз'!U1266</f>
        <v>0</v>
      </c>
      <c r="V1275" s="1487">
        <f>'НЗ 2-экз'!V1266</f>
        <v>0</v>
      </c>
      <c r="W1275" s="1487">
        <f>'НЗ 2-экз'!W1266</f>
        <v>0</v>
      </c>
      <c r="X1275" s="1487">
        <f>'НЗ 2-экз'!X1266</f>
        <v>0</v>
      </c>
      <c r="Y1275" s="1487">
        <f>'НЗ 2-экз'!Y1266</f>
        <v>0</v>
      </c>
      <c r="Z1275" s="1487">
        <f>'НЗ 2-экз'!Z1266</f>
        <v>0</v>
      </c>
      <c r="AA1275" s="1487">
        <f>'НЗ 2-экз'!AA1266</f>
        <v>0</v>
      </c>
      <c r="AB1275" s="1487">
        <f>'НЗ 2-экз'!AB1266</f>
        <v>0</v>
      </c>
      <c r="AC1275" s="1487">
        <f>'НЗ 2-экз'!AC1266</f>
        <v>0</v>
      </c>
      <c r="AD1275" s="1487">
        <f>'НЗ 2-экз'!AD1266</f>
        <v>0</v>
      </c>
      <c r="AE1275" s="1488"/>
      <c r="AF1275" s="1488"/>
      <c r="AG1275" s="1488">
        <f t="shared" si="427"/>
        <v>0</v>
      </c>
      <c r="AH1275" s="1488">
        <f>Z1275+AD1275</f>
        <v>0</v>
      </c>
      <c r="AI1275" s="1488">
        <f t="shared" si="428"/>
        <v>0</v>
      </c>
      <c r="AJ1275" s="1488">
        <f>AC1275</f>
        <v>0</v>
      </c>
      <c r="AK1275" s="1488">
        <f>SUM(Y1275:AD1275)</f>
        <v>0</v>
      </c>
      <c r="AL1275" s="1488">
        <f t="shared" si="429"/>
        <v>0</v>
      </c>
      <c r="AM1275" s="1839"/>
    </row>
    <row r="1276" spans="1:39" ht="11.25" hidden="1" customHeight="1" x14ac:dyDescent="0.2">
      <c r="A1276" s="1431">
        <v>353</v>
      </c>
      <c r="B1276" s="269">
        <v>244</v>
      </c>
      <c r="C1276" s="1487">
        <f>'НЗ 2-экз'!C1267</f>
        <v>0</v>
      </c>
      <c r="D1276" s="1487">
        <f>'НЗ 2-экз'!D1267</f>
        <v>0</v>
      </c>
      <c r="E1276" s="1487">
        <f>'НЗ 2-экз'!E1267</f>
        <v>0</v>
      </c>
      <c r="F1276" s="1487">
        <f>'НЗ 2-экз'!F1267</f>
        <v>0</v>
      </c>
      <c r="G1276" s="1487">
        <f>'НЗ 2-экз'!G1267</f>
        <v>0</v>
      </c>
      <c r="H1276" s="1487">
        <f>'НЗ 2-экз'!H1267</f>
        <v>0</v>
      </c>
      <c r="I1276" s="1487">
        <f>'НЗ 2-экз'!I1267</f>
        <v>0</v>
      </c>
      <c r="J1276" s="1487">
        <f>'НЗ 2-экз'!J1267</f>
        <v>0</v>
      </c>
      <c r="K1276" s="1487">
        <f>'НЗ 2-экз'!K1267</f>
        <v>0</v>
      </c>
      <c r="L1276" s="1487">
        <f>'НЗ 2-экз'!L1267</f>
        <v>0</v>
      </c>
      <c r="M1276" s="1487">
        <f>'НЗ 2-экз'!M1267</f>
        <v>0</v>
      </c>
      <c r="N1276" s="1487">
        <f>'НЗ 2-экз'!N1267</f>
        <v>0</v>
      </c>
      <c r="O1276" s="1487">
        <f>'НЗ 2-экз'!O1267</f>
        <v>0</v>
      </c>
      <c r="P1276" s="1487">
        <f>'НЗ 2-экз'!P1267</f>
        <v>0</v>
      </c>
      <c r="Q1276" s="1487">
        <f>'НЗ 2-экз'!Q1267</f>
        <v>0</v>
      </c>
      <c r="R1276" s="1487">
        <f>'НЗ 2-экз'!R1267</f>
        <v>0</v>
      </c>
      <c r="S1276" s="1487">
        <f>'НЗ 2-экз'!S1267</f>
        <v>0</v>
      </c>
      <c r="T1276" s="1487">
        <f>'НЗ 2-экз'!T1267</f>
        <v>0</v>
      </c>
      <c r="U1276" s="1487">
        <f>'НЗ 2-экз'!U1267</f>
        <v>0</v>
      </c>
      <c r="V1276" s="1487">
        <f>'НЗ 2-экз'!V1267</f>
        <v>0</v>
      </c>
      <c r="W1276" s="1487">
        <f>'НЗ 2-экз'!W1267</f>
        <v>0</v>
      </c>
      <c r="X1276" s="1487">
        <f>'НЗ 2-экз'!X1267</f>
        <v>0</v>
      </c>
      <c r="Y1276" s="1487">
        <f>'НЗ 2-экз'!Y1267</f>
        <v>0</v>
      </c>
      <c r="Z1276" s="1487">
        <f>'НЗ 2-экз'!Z1267</f>
        <v>0</v>
      </c>
      <c r="AA1276" s="1487">
        <f>'НЗ 2-экз'!AA1267</f>
        <v>0</v>
      </c>
      <c r="AB1276" s="1487">
        <f>'НЗ 2-экз'!AB1267</f>
        <v>0</v>
      </c>
      <c r="AC1276" s="1487">
        <f>'НЗ 2-экз'!AC1267</f>
        <v>0</v>
      </c>
      <c r="AD1276" s="1487">
        <f>'НЗ 2-экз'!AD1267</f>
        <v>0</v>
      </c>
      <c r="AE1276" s="1488"/>
      <c r="AF1276" s="1488"/>
      <c r="AG1276" s="1488">
        <f t="shared" si="427"/>
        <v>0</v>
      </c>
      <c r="AH1276" s="1488">
        <f>Z1276+AD1276</f>
        <v>0</v>
      </c>
      <c r="AI1276" s="1488">
        <f t="shared" si="428"/>
        <v>0</v>
      </c>
      <c r="AJ1276" s="1488">
        <f>AC1276</f>
        <v>0</v>
      </c>
      <c r="AK1276" s="1488">
        <f>SUM(Y1276:AD1276)</f>
        <v>0</v>
      </c>
      <c r="AL1276" s="1488">
        <f t="shared" si="429"/>
        <v>0</v>
      </c>
      <c r="AM1276" s="1839"/>
    </row>
    <row r="1277" spans="1:39" ht="12" x14ac:dyDescent="0.2">
      <c r="A1277" s="1432" t="s">
        <v>1354</v>
      </c>
      <c r="B1277" s="269"/>
      <c r="C1277" s="1485">
        <f t="shared" ref="C1277:D1277" si="433">C1228+C1229+C1230+C1231+C1247+C1248+C1249+C1250+C1251</f>
        <v>0</v>
      </c>
      <c r="D1277" s="1485">
        <f t="shared" si="433"/>
        <v>0</v>
      </c>
      <c r="E1277" s="1485">
        <f>E1228+E1229+E1230+E1231+E1247+E1248+E1249+E1250+E1251</f>
        <v>350000</v>
      </c>
      <c r="F1277" s="1485">
        <f t="shared" ref="F1277:AL1277" si="434">F1228+F1229+F1230+F1231+F1247+F1248+F1249+F1250+F1251</f>
        <v>1200000</v>
      </c>
      <c r="G1277" s="1485">
        <f t="shared" si="434"/>
        <v>0</v>
      </c>
      <c r="H1277" s="1485">
        <f t="shared" si="434"/>
        <v>0</v>
      </c>
      <c r="I1277" s="1485">
        <f t="shared" si="434"/>
        <v>0</v>
      </c>
      <c r="J1277" s="1485">
        <f t="shared" si="434"/>
        <v>0</v>
      </c>
      <c r="K1277" s="1485">
        <f t="shared" si="434"/>
        <v>0</v>
      </c>
      <c r="L1277" s="1485">
        <f t="shared" si="434"/>
        <v>0</v>
      </c>
      <c r="M1277" s="1485">
        <f t="shared" si="434"/>
        <v>0</v>
      </c>
      <c r="N1277" s="1485">
        <f t="shared" si="434"/>
        <v>0</v>
      </c>
      <c r="O1277" s="1485">
        <f t="shared" si="434"/>
        <v>0</v>
      </c>
      <c r="P1277" s="1485">
        <f t="shared" si="434"/>
        <v>0</v>
      </c>
      <c r="Q1277" s="1485">
        <f t="shared" si="434"/>
        <v>0</v>
      </c>
      <c r="R1277" s="1485">
        <f t="shared" si="434"/>
        <v>0</v>
      </c>
      <c r="S1277" s="1485">
        <f t="shared" si="434"/>
        <v>350000</v>
      </c>
      <c r="T1277" s="1485">
        <f t="shared" si="434"/>
        <v>1200000</v>
      </c>
      <c r="U1277" s="1485">
        <f t="shared" si="434"/>
        <v>0</v>
      </c>
      <c r="V1277" s="1485">
        <f t="shared" si="434"/>
        <v>0</v>
      </c>
      <c r="W1277" s="1485">
        <f t="shared" si="434"/>
        <v>0</v>
      </c>
      <c r="X1277" s="1485">
        <f t="shared" si="434"/>
        <v>1550000</v>
      </c>
      <c r="Y1277" s="1485">
        <f t="shared" si="434"/>
        <v>0</v>
      </c>
      <c r="Z1277" s="1485">
        <f t="shared" si="434"/>
        <v>76000</v>
      </c>
      <c r="AA1277" s="1485">
        <f t="shared" si="434"/>
        <v>0</v>
      </c>
      <c r="AB1277" s="1485">
        <f t="shared" si="434"/>
        <v>0</v>
      </c>
      <c r="AC1277" s="1485">
        <f t="shared" si="434"/>
        <v>0</v>
      </c>
      <c r="AD1277" s="1485">
        <f t="shared" si="434"/>
        <v>57704</v>
      </c>
      <c r="AE1277" s="1485">
        <f t="shared" si="434"/>
        <v>0</v>
      </c>
      <c r="AF1277" s="1485">
        <f t="shared" si="434"/>
        <v>0</v>
      </c>
      <c r="AG1277" s="1485">
        <f t="shared" si="434"/>
        <v>0</v>
      </c>
      <c r="AH1277" s="1485">
        <f t="shared" si="434"/>
        <v>133704</v>
      </c>
      <c r="AI1277" s="1485">
        <f t="shared" si="434"/>
        <v>0</v>
      </c>
      <c r="AJ1277" s="1485">
        <f t="shared" si="434"/>
        <v>0</v>
      </c>
      <c r="AK1277" s="1485">
        <f t="shared" si="434"/>
        <v>133704</v>
      </c>
      <c r="AL1277" s="1485">
        <f t="shared" si="434"/>
        <v>1683704</v>
      </c>
      <c r="AM1277" s="1839"/>
    </row>
    <row r="1278" spans="1:39" ht="12" x14ac:dyDescent="0.2">
      <c r="A1278" s="1419" t="s">
        <v>1355</v>
      </c>
      <c r="B1278" s="269"/>
      <c r="C1278" s="1483">
        <f t="shared" ref="C1278:D1278" si="435">C1279-C1277</f>
        <v>0</v>
      </c>
      <c r="D1278" s="1483">
        <f t="shared" si="435"/>
        <v>0</v>
      </c>
      <c r="E1278" s="1483">
        <f>E1279-E1277</f>
        <v>0</v>
      </c>
      <c r="F1278" s="1483">
        <f t="shared" ref="F1278:AL1278" si="436">F1279-F1277</f>
        <v>0</v>
      </c>
      <c r="G1278" s="1483">
        <f t="shared" si="436"/>
        <v>0</v>
      </c>
      <c r="H1278" s="1483">
        <f t="shared" si="436"/>
        <v>0</v>
      </c>
      <c r="I1278" s="1483">
        <f t="shared" si="436"/>
        <v>0</v>
      </c>
      <c r="J1278" s="1483">
        <f t="shared" si="436"/>
        <v>0</v>
      </c>
      <c r="K1278" s="1483">
        <f t="shared" si="436"/>
        <v>0</v>
      </c>
      <c r="L1278" s="1483">
        <f t="shared" si="436"/>
        <v>0</v>
      </c>
      <c r="M1278" s="1483">
        <f t="shared" si="436"/>
        <v>0</v>
      </c>
      <c r="N1278" s="1483">
        <f t="shared" si="436"/>
        <v>0</v>
      </c>
      <c r="O1278" s="1483">
        <f t="shared" si="436"/>
        <v>0</v>
      </c>
      <c r="P1278" s="1483">
        <f t="shared" si="436"/>
        <v>0</v>
      </c>
      <c r="Q1278" s="1483">
        <f t="shared" si="436"/>
        <v>0</v>
      </c>
      <c r="R1278" s="1483">
        <f t="shared" si="436"/>
        <v>0</v>
      </c>
      <c r="S1278" s="1483">
        <f t="shared" si="436"/>
        <v>0</v>
      </c>
      <c r="T1278" s="1483">
        <f t="shared" si="436"/>
        <v>0</v>
      </c>
      <c r="U1278" s="1483">
        <f t="shared" si="436"/>
        <v>0</v>
      </c>
      <c r="V1278" s="1483">
        <f t="shared" si="436"/>
        <v>0</v>
      </c>
      <c r="W1278" s="1483">
        <f t="shared" si="436"/>
        <v>0</v>
      </c>
      <c r="X1278" s="1483">
        <f t="shared" si="436"/>
        <v>0</v>
      </c>
      <c r="Y1278" s="1483">
        <f t="shared" si="436"/>
        <v>0</v>
      </c>
      <c r="Z1278" s="1483">
        <f t="shared" si="436"/>
        <v>0</v>
      </c>
      <c r="AA1278" s="1483">
        <f t="shared" si="436"/>
        <v>0</v>
      </c>
      <c r="AB1278" s="1483">
        <f t="shared" si="436"/>
        <v>0</v>
      </c>
      <c r="AC1278" s="1483">
        <f t="shared" si="436"/>
        <v>0</v>
      </c>
      <c r="AD1278" s="1483">
        <f t="shared" si="436"/>
        <v>0</v>
      </c>
      <c r="AE1278" s="1483">
        <f t="shared" si="436"/>
        <v>0</v>
      </c>
      <c r="AF1278" s="1483">
        <f t="shared" si="436"/>
        <v>0</v>
      </c>
      <c r="AG1278" s="1483">
        <f t="shared" si="436"/>
        <v>0</v>
      </c>
      <c r="AH1278" s="1483">
        <f t="shared" si="436"/>
        <v>0</v>
      </c>
      <c r="AI1278" s="1483">
        <f t="shared" si="436"/>
        <v>0</v>
      </c>
      <c r="AJ1278" s="1483">
        <f t="shared" si="436"/>
        <v>0</v>
      </c>
      <c r="AK1278" s="1483">
        <f t="shared" si="436"/>
        <v>0</v>
      </c>
      <c r="AL1278" s="1483">
        <f t="shared" si="436"/>
        <v>0</v>
      </c>
      <c r="AM1278" s="1839"/>
    </row>
    <row r="1279" spans="1:39" ht="12" hidden="1" x14ac:dyDescent="0.2">
      <c r="A1279" s="1434" t="s">
        <v>204</v>
      </c>
      <c r="B1279" s="60"/>
      <c r="C1279" s="1486">
        <f t="shared" ref="C1279:D1279" si="437">SUM(C1228:C1276)</f>
        <v>0</v>
      </c>
      <c r="D1279" s="1486">
        <f t="shared" si="437"/>
        <v>0</v>
      </c>
      <c r="E1279" s="1486">
        <f t="shared" ref="E1279:AK1279" si="438">SUM(E1228:E1276)</f>
        <v>350000</v>
      </c>
      <c r="F1279" s="1486">
        <f t="shared" si="438"/>
        <v>1200000</v>
      </c>
      <c r="G1279" s="1486">
        <f t="shared" si="438"/>
        <v>0</v>
      </c>
      <c r="H1279" s="1486">
        <f t="shared" si="438"/>
        <v>0</v>
      </c>
      <c r="I1279" s="1486">
        <f t="shared" si="438"/>
        <v>0</v>
      </c>
      <c r="J1279" s="1486">
        <f t="shared" si="438"/>
        <v>0</v>
      </c>
      <c r="K1279" s="1486">
        <f t="shared" si="438"/>
        <v>0</v>
      </c>
      <c r="L1279" s="1486">
        <f t="shared" si="438"/>
        <v>0</v>
      </c>
      <c r="M1279" s="1486">
        <f t="shared" si="438"/>
        <v>0</v>
      </c>
      <c r="N1279" s="1486">
        <f t="shared" si="438"/>
        <v>0</v>
      </c>
      <c r="O1279" s="1486">
        <f t="shared" si="438"/>
        <v>0</v>
      </c>
      <c r="P1279" s="1486">
        <f t="shared" si="438"/>
        <v>0</v>
      </c>
      <c r="Q1279" s="1486">
        <f>SUM(Q1228:Q1276)</f>
        <v>0</v>
      </c>
      <c r="R1279" s="1486">
        <f>SUM(R1228:R1276)</f>
        <v>0</v>
      </c>
      <c r="S1279" s="1486">
        <f t="shared" si="438"/>
        <v>350000</v>
      </c>
      <c r="T1279" s="1486">
        <f t="shared" si="438"/>
        <v>1200000</v>
      </c>
      <c r="U1279" s="1486">
        <f t="shared" si="438"/>
        <v>0</v>
      </c>
      <c r="V1279" s="1486">
        <f t="shared" si="438"/>
        <v>0</v>
      </c>
      <c r="W1279" s="1486">
        <f>SUM(W1228:W1276)</f>
        <v>0</v>
      </c>
      <c r="X1279" s="1486">
        <f t="shared" si="438"/>
        <v>1550000</v>
      </c>
      <c r="Y1279" s="1486">
        <f t="shared" si="438"/>
        <v>0</v>
      </c>
      <c r="Z1279" s="1486">
        <f t="shared" si="438"/>
        <v>76000</v>
      </c>
      <c r="AA1279" s="1486">
        <f>SUM(AA1228:AA1276)</f>
        <v>0</v>
      </c>
      <c r="AB1279" s="1486">
        <f t="shared" si="438"/>
        <v>0</v>
      </c>
      <c r="AC1279" s="1486">
        <f t="shared" si="438"/>
        <v>0</v>
      </c>
      <c r="AD1279" s="1486">
        <f t="shared" si="438"/>
        <v>57704</v>
      </c>
      <c r="AE1279" s="1486">
        <f>SUM(AE1228:AE1276)</f>
        <v>0</v>
      </c>
      <c r="AF1279" s="1486">
        <f>SUM(AF1228:AF1276)</f>
        <v>0</v>
      </c>
      <c r="AG1279" s="1486">
        <f t="shared" si="438"/>
        <v>0</v>
      </c>
      <c r="AH1279" s="1486">
        <f t="shared" si="438"/>
        <v>133704</v>
      </c>
      <c r="AI1279" s="1486">
        <f t="shared" si="438"/>
        <v>0</v>
      </c>
      <c r="AJ1279" s="1486">
        <f>SUM(AJ1228:AJ1276)</f>
        <v>0</v>
      </c>
      <c r="AK1279" s="1486">
        <f t="shared" si="438"/>
        <v>133704</v>
      </c>
      <c r="AL1279" s="1486">
        <f>SUM(AL1228:AL1276)</f>
        <v>1683704</v>
      </c>
      <c r="AM1279" s="1839"/>
    </row>
    <row r="1280" spans="1:39" ht="14.25" x14ac:dyDescent="0.2">
      <c r="A1280" s="1435" t="s">
        <v>1344</v>
      </c>
      <c r="B1280" s="1410"/>
      <c r="C1280" s="1489">
        <f t="shared" ref="C1280:D1280" si="439">C1225+C1226+C1277+C1278</f>
        <v>0</v>
      </c>
      <c r="D1280" s="1489">
        <f t="shared" si="439"/>
        <v>0</v>
      </c>
      <c r="E1280" s="1489">
        <f>E1225+E1226+E1277+E1278</f>
        <v>1567545.9999999998</v>
      </c>
      <c r="F1280" s="1489">
        <f t="shared" ref="F1280:AL1280" si="440">F1225+F1226+F1277+F1278</f>
        <v>5524789.9999999991</v>
      </c>
      <c r="G1280" s="1489">
        <f t="shared" si="440"/>
        <v>0</v>
      </c>
      <c r="H1280" s="1489">
        <f t="shared" si="440"/>
        <v>0</v>
      </c>
      <c r="I1280" s="1489">
        <f t="shared" si="440"/>
        <v>0</v>
      </c>
      <c r="J1280" s="1489">
        <f t="shared" si="440"/>
        <v>0</v>
      </c>
      <c r="K1280" s="1489">
        <f t="shared" si="440"/>
        <v>0</v>
      </c>
      <c r="L1280" s="1489">
        <f t="shared" si="440"/>
        <v>0</v>
      </c>
      <c r="M1280" s="1489">
        <f t="shared" si="440"/>
        <v>0</v>
      </c>
      <c r="N1280" s="1489">
        <f t="shared" si="440"/>
        <v>0</v>
      </c>
      <c r="O1280" s="1489">
        <f t="shared" si="440"/>
        <v>0</v>
      </c>
      <c r="P1280" s="1489">
        <f t="shared" si="440"/>
        <v>0</v>
      </c>
      <c r="Q1280" s="1489">
        <f t="shared" si="440"/>
        <v>0</v>
      </c>
      <c r="R1280" s="1489">
        <f t="shared" si="440"/>
        <v>0</v>
      </c>
      <c r="S1280" s="1489">
        <f t="shared" si="440"/>
        <v>1567545.9999999998</v>
      </c>
      <c r="T1280" s="1489">
        <f t="shared" si="440"/>
        <v>5524789.9999999991</v>
      </c>
      <c r="U1280" s="1489">
        <f t="shared" si="440"/>
        <v>0</v>
      </c>
      <c r="V1280" s="1489">
        <f t="shared" si="440"/>
        <v>0</v>
      </c>
      <c r="W1280" s="1489">
        <f t="shared" si="440"/>
        <v>0</v>
      </c>
      <c r="X1280" s="1489">
        <f t="shared" si="440"/>
        <v>7092335.9999999991</v>
      </c>
      <c r="Y1280" s="1489">
        <f t="shared" si="440"/>
        <v>0</v>
      </c>
      <c r="Z1280" s="1489">
        <f t="shared" si="440"/>
        <v>438917</v>
      </c>
      <c r="AA1280" s="1489">
        <f t="shared" si="440"/>
        <v>0</v>
      </c>
      <c r="AB1280" s="1489">
        <f t="shared" si="440"/>
        <v>0</v>
      </c>
      <c r="AC1280" s="1489">
        <f t="shared" si="440"/>
        <v>0</v>
      </c>
      <c r="AD1280" s="1489">
        <f t="shared" si="440"/>
        <v>225504</v>
      </c>
      <c r="AE1280" s="1489">
        <f t="shared" si="440"/>
        <v>0</v>
      </c>
      <c r="AF1280" s="1489">
        <f t="shared" si="440"/>
        <v>0</v>
      </c>
      <c r="AG1280" s="1489">
        <f t="shared" si="440"/>
        <v>0</v>
      </c>
      <c r="AH1280" s="1489">
        <f t="shared" si="440"/>
        <v>664421</v>
      </c>
      <c r="AI1280" s="1489">
        <f t="shared" si="440"/>
        <v>0</v>
      </c>
      <c r="AJ1280" s="1489">
        <f t="shared" si="440"/>
        <v>0</v>
      </c>
      <c r="AK1280" s="1489">
        <f t="shared" si="440"/>
        <v>664421</v>
      </c>
      <c r="AL1280" s="1489">
        <f t="shared" si="440"/>
        <v>7756756.9999999991</v>
      </c>
      <c r="AM1280" s="1436" t="s">
        <v>742</v>
      </c>
    </row>
    <row r="1281" spans="1:39" ht="11.25" hidden="1" customHeight="1" x14ac:dyDescent="0.2">
      <c r="A1281" s="1425">
        <v>211</v>
      </c>
      <c r="B1281" s="1051">
        <v>111</v>
      </c>
      <c r="C1281" s="11"/>
      <c r="D1281" s="58"/>
      <c r="E1281" s="1487">
        <f>'НЗ 2-экз'!E1271</f>
        <v>1141007</v>
      </c>
      <c r="F1281" s="1487">
        <f>'НЗ 2-экз'!F1271</f>
        <v>2500000</v>
      </c>
      <c r="G1281" s="1487">
        <f>'НЗ 2-экз'!G1271</f>
        <v>0</v>
      </c>
      <c r="H1281" s="1487">
        <f>'НЗ 2-экз'!H1271</f>
        <v>0</v>
      </c>
      <c r="I1281" s="1487">
        <f>'НЗ 2-экз'!I1271</f>
        <v>0</v>
      </c>
      <c r="J1281" s="1487">
        <f>'НЗ 2-экз'!J1271</f>
        <v>0</v>
      </c>
      <c r="K1281" s="1487">
        <f>'НЗ 2-экз'!K1271</f>
        <v>0</v>
      </c>
      <c r="L1281" s="1487">
        <f>'НЗ 2-экз'!L1271</f>
        <v>0</v>
      </c>
      <c r="M1281" s="1487">
        <f>'НЗ 2-экз'!M1271</f>
        <v>0</v>
      </c>
      <c r="N1281" s="1487">
        <f>'НЗ 2-экз'!N1271</f>
        <v>0</v>
      </c>
      <c r="O1281" s="1487">
        <f>'НЗ 2-экз'!O1271</f>
        <v>0</v>
      </c>
      <c r="P1281" s="1487">
        <f>'НЗ 2-экз'!P1271</f>
        <v>0</v>
      </c>
      <c r="Q1281" s="1487">
        <f>'НЗ 2-экз'!Q1271</f>
        <v>0</v>
      </c>
      <c r="R1281" s="1487">
        <f>'НЗ 2-экз'!R1271</f>
        <v>0</v>
      </c>
      <c r="S1281" s="1487">
        <f>'НЗ 2-экз'!S1271</f>
        <v>1141007</v>
      </c>
      <c r="T1281" s="1487">
        <f>'НЗ 2-экз'!T1271</f>
        <v>2500000</v>
      </c>
      <c r="U1281" s="1487">
        <f>'НЗ 2-экз'!U1271</f>
        <v>0</v>
      </c>
      <c r="V1281" s="1487">
        <f>'НЗ 2-экз'!V1271</f>
        <v>0</v>
      </c>
      <c r="W1281" s="1487">
        <f>'НЗ 2-экз'!W1271</f>
        <v>0</v>
      </c>
      <c r="X1281" s="1487">
        <f>'НЗ 2-экз'!X1271</f>
        <v>3641007</v>
      </c>
      <c r="Y1281" s="1487">
        <f>'НЗ 2-экз'!Y1271</f>
        <v>0</v>
      </c>
      <c r="Z1281" s="1487">
        <f>'НЗ 2-экз'!Z1271</f>
        <v>3597</v>
      </c>
      <c r="AA1281" s="1487">
        <f>'НЗ 2-экз'!AA1271</f>
        <v>0</v>
      </c>
      <c r="AB1281" s="1487">
        <f>'НЗ 2-экз'!AB1271</f>
        <v>0</v>
      </c>
      <c r="AC1281" s="1487">
        <f>'НЗ 2-экз'!AC1271</f>
        <v>0</v>
      </c>
      <c r="AD1281" s="1487">
        <f>'НЗ 2-экз'!AD1271</f>
        <v>0</v>
      </c>
      <c r="AE1281" s="1488"/>
      <c r="AF1281" s="1488"/>
      <c r="AG1281" s="1488">
        <f t="shared" ref="AG1281:AG1329" si="441">Y1281+AC1281</f>
        <v>0</v>
      </c>
      <c r="AH1281" s="1488">
        <f>Z1281+AD1281+AA1281</f>
        <v>3597</v>
      </c>
      <c r="AI1281" s="1488">
        <f t="shared" ref="AI1281:AI1327" si="442">AB1281</f>
        <v>0</v>
      </c>
      <c r="AJ1281" s="1488">
        <f>AE1281+AF1281</f>
        <v>0</v>
      </c>
      <c r="AK1281" s="1488">
        <f>SUM(Y1281:AF1281)</f>
        <v>3597</v>
      </c>
      <c r="AL1281" s="1488">
        <f t="shared" ref="AL1281:AL1329" si="443">C1281+X1281+AK1281</f>
        <v>3644604</v>
      </c>
      <c r="AM1281" s="1839" t="s">
        <v>1340</v>
      </c>
    </row>
    <row r="1282" spans="1:39" ht="11.25" hidden="1" customHeight="1" x14ac:dyDescent="0.2">
      <c r="A1282" s="1425">
        <v>212</v>
      </c>
      <c r="B1282" s="1051">
        <v>112</v>
      </c>
      <c r="C1282" s="11"/>
      <c r="D1282" s="58"/>
      <c r="E1282" s="1487">
        <f>'НЗ 2-экз'!E1272</f>
        <v>0</v>
      </c>
      <c r="F1282" s="1487">
        <f>'НЗ 2-экз'!F1272</f>
        <v>0</v>
      </c>
      <c r="G1282" s="1487">
        <f>'НЗ 2-экз'!G1272</f>
        <v>0</v>
      </c>
      <c r="H1282" s="1487">
        <f>'НЗ 2-экз'!H1272</f>
        <v>0</v>
      </c>
      <c r="I1282" s="1487">
        <f>'НЗ 2-экз'!I1272</f>
        <v>0</v>
      </c>
      <c r="J1282" s="1487">
        <f>'НЗ 2-экз'!J1272</f>
        <v>0</v>
      </c>
      <c r="K1282" s="1487">
        <f>'НЗ 2-экз'!K1272</f>
        <v>0</v>
      </c>
      <c r="L1282" s="1487">
        <f>'НЗ 2-экз'!L1272</f>
        <v>0</v>
      </c>
      <c r="M1282" s="1487">
        <f>'НЗ 2-экз'!M1272</f>
        <v>0</v>
      </c>
      <c r="N1282" s="1487">
        <f>'НЗ 2-экз'!N1272</f>
        <v>0</v>
      </c>
      <c r="O1282" s="1487">
        <f>'НЗ 2-экз'!O1272</f>
        <v>0</v>
      </c>
      <c r="P1282" s="1487">
        <f>'НЗ 2-экз'!P1272</f>
        <v>0</v>
      </c>
      <c r="Q1282" s="1487">
        <f>'НЗ 2-экз'!Q1272</f>
        <v>0</v>
      </c>
      <c r="R1282" s="1487">
        <f>'НЗ 2-экз'!R1272</f>
        <v>0</v>
      </c>
      <c r="S1282" s="1487">
        <f>'НЗ 2-экз'!S1272</f>
        <v>0</v>
      </c>
      <c r="T1282" s="1487">
        <f>'НЗ 2-экз'!T1272</f>
        <v>0</v>
      </c>
      <c r="U1282" s="1487">
        <f>'НЗ 2-экз'!U1272</f>
        <v>0</v>
      </c>
      <c r="V1282" s="1487">
        <f>'НЗ 2-экз'!V1272</f>
        <v>0</v>
      </c>
      <c r="W1282" s="1487">
        <f>'НЗ 2-экз'!W1272</f>
        <v>0</v>
      </c>
      <c r="X1282" s="1487">
        <f>'НЗ 2-экз'!X1272</f>
        <v>0</v>
      </c>
      <c r="Y1282" s="1487">
        <f>'НЗ 2-экз'!Y1272</f>
        <v>0</v>
      </c>
      <c r="Z1282" s="1487">
        <f>'НЗ 2-экз'!Z1272</f>
        <v>0</v>
      </c>
      <c r="AA1282" s="1487">
        <f>'НЗ 2-экз'!AA1272</f>
        <v>0</v>
      </c>
      <c r="AB1282" s="1487">
        <f>'НЗ 2-экз'!AB1272</f>
        <v>0</v>
      </c>
      <c r="AC1282" s="1487">
        <f>'НЗ 2-экз'!AC1272</f>
        <v>0</v>
      </c>
      <c r="AD1282" s="1487">
        <f>'НЗ 2-экз'!AD1272</f>
        <v>0</v>
      </c>
      <c r="AE1282" s="1488"/>
      <c r="AF1282" s="1488"/>
      <c r="AG1282" s="1488">
        <f t="shared" si="441"/>
        <v>0</v>
      </c>
      <c r="AH1282" s="1488">
        <f t="shared" ref="AH1282:AH1327" si="444">Z1282+AD1282+AA1282</f>
        <v>0</v>
      </c>
      <c r="AI1282" s="1488">
        <f t="shared" si="442"/>
        <v>0</v>
      </c>
      <c r="AJ1282" s="1488">
        <f t="shared" ref="AJ1282:AJ1327" si="445">AE1282+AF1282</f>
        <v>0</v>
      </c>
      <c r="AK1282" s="1488">
        <f t="shared" ref="AK1282:AK1327" si="446">SUM(Y1282:AF1282)</f>
        <v>0</v>
      </c>
      <c r="AL1282" s="1488">
        <f t="shared" si="443"/>
        <v>0</v>
      </c>
      <c r="AM1282" s="1839"/>
    </row>
    <row r="1283" spans="1:39" ht="11.25" hidden="1" customHeight="1" x14ac:dyDescent="0.2">
      <c r="A1283" s="1426">
        <v>213</v>
      </c>
      <c r="B1283" s="1053">
        <v>119</v>
      </c>
      <c r="C1283" s="12"/>
      <c r="D1283" s="58"/>
      <c r="E1283" s="1487">
        <f>'НЗ 2-экз'!E1273</f>
        <v>0</v>
      </c>
      <c r="F1283" s="1487">
        <f>'НЗ 2-экз'!F1273</f>
        <v>1235000</v>
      </c>
      <c r="G1283" s="1487">
        <f>'НЗ 2-экз'!G1273</f>
        <v>0</v>
      </c>
      <c r="H1283" s="1487">
        <f>'НЗ 2-экз'!H1273</f>
        <v>0</v>
      </c>
      <c r="I1283" s="1487">
        <f>'НЗ 2-экз'!I1273</f>
        <v>0</v>
      </c>
      <c r="J1283" s="1487">
        <f>'НЗ 2-экз'!J1273</f>
        <v>0</v>
      </c>
      <c r="K1283" s="1487">
        <f>'НЗ 2-экз'!K1273</f>
        <v>0</v>
      </c>
      <c r="L1283" s="1487">
        <f>'НЗ 2-экз'!L1273</f>
        <v>0</v>
      </c>
      <c r="M1283" s="1487">
        <f>'НЗ 2-экз'!M1273</f>
        <v>0</v>
      </c>
      <c r="N1283" s="1487">
        <f>'НЗ 2-экз'!N1273</f>
        <v>0</v>
      </c>
      <c r="O1283" s="1487">
        <f>'НЗ 2-экз'!O1273</f>
        <v>0</v>
      </c>
      <c r="P1283" s="1487">
        <f>'НЗ 2-экз'!P1273</f>
        <v>0</v>
      </c>
      <c r="Q1283" s="1487">
        <f>'НЗ 2-экз'!Q1273</f>
        <v>0</v>
      </c>
      <c r="R1283" s="1487">
        <f>'НЗ 2-экз'!R1273</f>
        <v>0</v>
      </c>
      <c r="S1283" s="1487">
        <f>'НЗ 2-экз'!S1273</f>
        <v>0</v>
      </c>
      <c r="T1283" s="1487">
        <f>'НЗ 2-экз'!T1273</f>
        <v>1235000</v>
      </c>
      <c r="U1283" s="1487">
        <f>'НЗ 2-экз'!U1273</f>
        <v>0</v>
      </c>
      <c r="V1283" s="1487">
        <f>'НЗ 2-экз'!V1273</f>
        <v>0</v>
      </c>
      <c r="W1283" s="1487">
        <f>'НЗ 2-экз'!W1273</f>
        <v>0</v>
      </c>
      <c r="X1283" s="1487">
        <f>'НЗ 2-экз'!X1273</f>
        <v>1235000</v>
      </c>
      <c r="Y1283" s="1487">
        <f>'НЗ 2-экз'!Y1273</f>
        <v>0</v>
      </c>
      <c r="Z1283" s="1487">
        <f>'НЗ 2-экз'!Z1273</f>
        <v>131776</v>
      </c>
      <c r="AA1283" s="1487">
        <f>'НЗ 2-экз'!AA1273</f>
        <v>0</v>
      </c>
      <c r="AB1283" s="1487">
        <f>'НЗ 2-экз'!AB1273</f>
        <v>0</v>
      </c>
      <c r="AC1283" s="1487">
        <f>'НЗ 2-экз'!AC1273</f>
        <v>0</v>
      </c>
      <c r="AD1283" s="1487">
        <f>'НЗ 2-экз'!AD1273</f>
        <v>0</v>
      </c>
      <c r="AE1283" s="1488"/>
      <c r="AF1283" s="1488"/>
      <c r="AG1283" s="1488">
        <f t="shared" si="441"/>
        <v>0</v>
      </c>
      <c r="AH1283" s="1488">
        <f t="shared" si="444"/>
        <v>131776</v>
      </c>
      <c r="AI1283" s="1488">
        <f t="shared" si="442"/>
        <v>0</v>
      </c>
      <c r="AJ1283" s="1488">
        <f t="shared" si="445"/>
        <v>0</v>
      </c>
      <c r="AK1283" s="1488">
        <f t="shared" si="446"/>
        <v>131776</v>
      </c>
      <c r="AL1283" s="1488">
        <f t="shared" si="443"/>
        <v>1366776</v>
      </c>
      <c r="AM1283" s="1839"/>
    </row>
    <row r="1284" spans="1:39" ht="11.25" hidden="1" customHeight="1" x14ac:dyDescent="0.2">
      <c r="A1284" s="1426">
        <v>214</v>
      </c>
      <c r="B1284" s="1053">
        <v>112</v>
      </c>
      <c r="C1284" s="12"/>
      <c r="D1284" s="58"/>
      <c r="E1284" s="1487">
        <f>'НЗ 2-экз'!E1274</f>
        <v>0</v>
      </c>
      <c r="F1284" s="1487">
        <f>'НЗ 2-экз'!F1274</f>
        <v>0</v>
      </c>
      <c r="G1284" s="1487">
        <f>'НЗ 2-экз'!G1274</f>
        <v>0</v>
      </c>
      <c r="H1284" s="1487">
        <f>'НЗ 2-экз'!H1274</f>
        <v>0</v>
      </c>
      <c r="I1284" s="1487">
        <f>'НЗ 2-экз'!I1274</f>
        <v>0</v>
      </c>
      <c r="J1284" s="1487">
        <f>'НЗ 2-экз'!J1274</f>
        <v>0</v>
      </c>
      <c r="K1284" s="1487">
        <f>'НЗ 2-экз'!K1274</f>
        <v>0</v>
      </c>
      <c r="L1284" s="1487">
        <f>'НЗ 2-экз'!L1274</f>
        <v>0</v>
      </c>
      <c r="M1284" s="1487">
        <f>'НЗ 2-экз'!M1274</f>
        <v>0</v>
      </c>
      <c r="N1284" s="1487">
        <f>'НЗ 2-экз'!N1274</f>
        <v>0</v>
      </c>
      <c r="O1284" s="1487">
        <f>'НЗ 2-экз'!O1274</f>
        <v>0</v>
      </c>
      <c r="P1284" s="1487">
        <f>'НЗ 2-экз'!P1274</f>
        <v>0</v>
      </c>
      <c r="Q1284" s="1487">
        <f>'НЗ 2-экз'!Q1274</f>
        <v>0</v>
      </c>
      <c r="R1284" s="1487">
        <f>'НЗ 2-экз'!R1274</f>
        <v>0</v>
      </c>
      <c r="S1284" s="1487">
        <f>'НЗ 2-экз'!S1274</f>
        <v>0</v>
      </c>
      <c r="T1284" s="1487">
        <f>'НЗ 2-экз'!T1274</f>
        <v>0</v>
      </c>
      <c r="U1284" s="1487">
        <f>'НЗ 2-экз'!U1274</f>
        <v>0</v>
      </c>
      <c r="V1284" s="1487">
        <f>'НЗ 2-экз'!V1274</f>
        <v>0</v>
      </c>
      <c r="W1284" s="1487">
        <f>'НЗ 2-экз'!W1274</f>
        <v>0</v>
      </c>
      <c r="X1284" s="1487">
        <f>'НЗ 2-экз'!X1274</f>
        <v>0</v>
      </c>
      <c r="Y1284" s="1487">
        <f>'НЗ 2-экз'!Y1274</f>
        <v>0</v>
      </c>
      <c r="Z1284" s="1487">
        <f>'НЗ 2-экз'!Z1274</f>
        <v>0</v>
      </c>
      <c r="AA1284" s="1487">
        <f>'НЗ 2-экз'!AA1274</f>
        <v>0</v>
      </c>
      <c r="AB1284" s="1487">
        <f>'НЗ 2-экз'!AB1274</f>
        <v>0</v>
      </c>
      <c r="AC1284" s="1487">
        <f>'НЗ 2-экз'!AC1274</f>
        <v>0</v>
      </c>
      <c r="AD1284" s="1487">
        <f>'НЗ 2-экз'!AD1274</f>
        <v>0</v>
      </c>
      <c r="AE1284" s="1488"/>
      <c r="AF1284" s="1488"/>
      <c r="AG1284" s="1488">
        <f t="shared" si="441"/>
        <v>0</v>
      </c>
      <c r="AH1284" s="1488">
        <f t="shared" si="444"/>
        <v>0</v>
      </c>
      <c r="AI1284" s="1488">
        <f t="shared" si="442"/>
        <v>0</v>
      </c>
      <c r="AJ1284" s="1488">
        <f t="shared" si="445"/>
        <v>0</v>
      </c>
      <c r="AK1284" s="1488">
        <f t="shared" si="446"/>
        <v>0</v>
      </c>
      <c r="AL1284" s="1488">
        <f t="shared" si="443"/>
        <v>0</v>
      </c>
      <c r="AM1284" s="1839"/>
    </row>
    <row r="1285" spans="1:39" ht="11.25" hidden="1" customHeight="1" x14ac:dyDescent="0.2">
      <c r="A1285" s="1425">
        <v>221</v>
      </c>
      <c r="B1285" s="1051">
        <v>244</v>
      </c>
      <c r="C1285" s="11"/>
      <c r="D1285" s="58"/>
      <c r="E1285" s="1487">
        <f>'НЗ 2-экз'!E1275</f>
        <v>0</v>
      </c>
      <c r="F1285" s="1487">
        <f>'НЗ 2-экз'!F1275</f>
        <v>2000</v>
      </c>
      <c r="G1285" s="1487">
        <f>'НЗ 2-экз'!G1275</f>
        <v>0</v>
      </c>
      <c r="H1285" s="1487">
        <f>'НЗ 2-экз'!H1275</f>
        <v>0</v>
      </c>
      <c r="I1285" s="1487">
        <f>'НЗ 2-экз'!I1275</f>
        <v>0</v>
      </c>
      <c r="J1285" s="1487">
        <f>'НЗ 2-экз'!J1275</f>
        <v>0</v>
      </c>
      <c r="K1285" s="1487">
        <f>'НЗ 2-экз'!K1275</f>
        <v>0</v>
      </c>
      <c r="L1285" s="1487">
        <f>'НЗ 2-экз'!L1275</f>
        <v>0</v>
      </c>
      <c r="M1285" s="1487">
        <f>'НЗ 2-экз'!M1275</f>
        <v>0</v>
      </c>
      <c r="N1285" s="1487">
        <f>'НЗ 2-экз'!N1275</f>
        <v>0</v>
      </c>
      <c r="O1285" s="1487">
        <f>'НЗ 2-экз'!O1275</f>
        <v>0</v>
      </c>
      <c r="P1285" s="1487">
        <f>'НЗ 2-экз'!P1275</f>
        <v>0</v>
      </c>
      <c r="Q1285" s="1487">
        <f>'НЗ 2-экз'!Q1275</f>
        <v>0</v>
      </c>
      <c r="R1285" s="1487">
        <f>'НЗ 2-экз'!R1275</f>
        <v>0</v>
      </c>
      <c r="S1285" s="1487">
        <f>'НЗ 2-экз'!S1275</f>
        <v>0</v>
      </c>
      <c r="T1285" s="1487">
        <f>'НЗ 2-экз'!T1275</f>
        <v>2000</v>
      </c>
      <c r="U1285" s="1487">
        <f>'НЗ 2-экз'!U1275</f>
        <v>0</v>
      </c>
      <c r="V1285" s="1487">
        <f>'НЗ 2-экз'!V1275</f>
        <v>0</v>
      </c>
      <c r="W1285" s="1487">
        <f>'НЗ 2-экз'!W1275</f>
        <v>0</v>
      </c>
      <c r="X1285" s="1487">
        <f>'НЗ 2-экз'!X1275</f>
        <v>2000</v>
      </c>
      <c r="Y1285" s="1487">
        <f>'НЗ 2-экз'!Y1275</f>
        <v>0</v>
      </c>
      <c r="Z1285" s="1487">
        <f>'НЗ 2-экз'!Z1275</f>
        <v>0</v>
      </c>
      <c r="AA1285" s="1487">
        <f>'НЗ 2-экз'!AA1275</f>
        <v>0</v>
      </c>
      <c r="AB1285" s="1487">
        <f>'НЗ 2-экз'!AB1275</f>
        <v>0</v>
      </c>
      <c r="AC1285" s="1487">
        <f>'НЗ 2-экз'!AC1275</f>
        <v>0</v>
      </c>
      <c r="AD1285" s="1487">
        <f>'НЗ 2-экз'!AD1275</f>
        <v>0</v>
      </c>
      <c r="AE1285" s="1488"/>
      <c r="AF1285" s="1488"/>
      <c r="AG1285" s="1488">
        <f t="shared" si="441"/>
        <v>0</v>
      </c>
      <c r="AH1285" s="1488">
        <f t="shared" si="444"/>
        <v>0</v>
      </c>
      <c r="AI1285" s="1488">
        <f t="shared" si="442"/>
        <v>0</v>
      </c>
      <c r="AJ1285" s="1488">
        <f t="shared" si="445"/>
        <v>0</v>
      </c>
      <c r="AK1285" s="1488">
        <f t="shared" si="446"/>
        <v>0</v>
      </c>
      <c r="AL1285" s="1488">
        <f t="shared" si="443"/>
        <v>2000</v>
      </c>
      <c r="AM1285" s="1839"/>
    </row>
    <row r="1286" spans="1:39" ht="11.25" hidden="1" customHeight="1" x14ac:dyDescent="0.2">
      <c r="A1286" s="1426">
        <v>222</v>
      </c>
      <c r="B1286" s="1053">
        <v>112</v>
      </c>
      <c r="C1286" s="12"/>
      <c r="D1286" s="58"/>
      <c r="E1286" s="1487">
        <f>'НЗ 2-экз'!E1276</f>
        <v>0</v>
      </c>
      <c r="F1286" s="1487">
        <f>'НЗ 2-экз'!F1276</f>
        <v>0</v>
      </c>
      <c r="G1286" s="1487">
        <f>'НЗ 2-экз'!G1276</f>
        <v>0</v>
      </c>
      <c r="H1286" s="1487">
        <f>'НЗ 2-экз'!H1276</f>
        <v>0</v>
      </c>
      <c r="I1286" s="1487">
        <f>'НЗ 2-экз'!I1276</f>
        <v>0</v>
      </c>
      <c r="J1286" s="1487">
        <f>'НЗ 2-экз'!J1276</f>
        <v>0</v>
      </c>
      <c r="K1286" s="1487">
        <f>'НЗ 2-экз'!K1276</f>
        <v>0</v>
      </c>
      <c r="L1286" s="1487">
        <f>'НЗ 2-экз'!L1276</f>
        <v>0</v>
      </c>
      <c r="M1286" s="1487">
        <f>'НЗ 2-экз'!M1276</f>
        <v>0</v>
      </c>
      <c r="N1286" s="1487">
        <f>'НЗ 2-экз'!N1276</f>
        <v>0</v>
      </c>
      <c r="O1286" s="1487">
        <f>'НЗ 2-экз'!O1276</f>
        <v>0</v>
      </c>
      <c r="P1286" s="1487">
        <f>'НЗ 2-экз'!P1276</f>
        <v>0</v>
      </c>
      <c r="Q1286" s="1487">
        <f>'НЗ 2-экз'!Q1276</f>
        <v>0</v>
      </c>
      <c r="R1286" s="1487">
        <f>'НЗ 2-экз'!R1276</f>
        <v>0</v>
      </c>
      <c r="S1286" s="1487">
        <f>'НЗ 2-экз'!S1276</f>
        <v>0</v>
      </c>
      <c r="T1286" s="1487">
        <f>'НЗ 2-экз'!T1276</f>
        <v>0</v>
      </c>
      <c r="U1286" s="1487">
        <f>'НЗ 2-экз'!U1276</f>
        <v>0</v>
      </c>
      <c r="V1286" s="1487">
        <f>'НЗ 2-экз'!V1276</f>
        <v>0</v>
      </c>
      <c r="W1286" s="1487">
        <f>'НЗ 2-экз'!W1276</f>
        <v>0</v>
      </c>
      <c r="X1286" s="1487">
        <f>'НЗ 2-экз'!X1276</f>
        <v>0</v>
      </c>
      <c r="Y1286" s="1487">
        <f>'НЗ 2-экз'!Y1276</f>
        <v>0</v>
      </c>
      <c r="Z1286" s="1487">
        <f>'НЗ 2-экз'!Z1276</f>
        <v>0</v>
      </c>
      <c r="AA1286" s="1487">
        <f>'НЗ 2-экз'!AA1276</f>
        <v>0</v>
      </c>
      <c r="AB1286" s="1487">
        <f>'НЗ 2-экз'!AB1276</f>
        <v>0</v>
      </c>
      <c r="AC1286" s="1487">
        <f>'НЗ 2-экз'!AC1276</f>
        <v>0</v>
      </c>
      <c r="AD1286" s="1487">
        <f>'НЗ 2-экз'!AD1276</f>
        <v>0</v>
      </c>
      <c r="AE1286" s="1488"/>
      <c r="AF1286" s="1488"/>
      <c r="AG1286" s="1488">
        <f t="shared" si="441"/>
        <v>0</v>
      </c>
      <c r="AH1286" s="1488">
        <f t="shared" si="444"/>
        <v>0</v>
      </c>
      <c r="AI1286" s="1488">
        <f t="shared" si="442"/>
        <v>0</v>
      </c>
      <c r="AJ1286" s="1488">
        <f t="shared" si="445"/>
        <v>0</v>
      </c>
      <c r="AK1286" s="1488">
        <f t="shared" si="446"/>
        <v>0</v>
      </c>
      <c r="AL1286" s="1488">
        <f t="shared" si="443"/>
        <v>0</v>
      </c>
      <c r="AM1286" s="1839"/>
    </row>
    <row r="1287" spans="1:39" ht="11.25" hidden="1" customHeight="1" x14ac:dyDescent="0.2">
      <c r="A1287" s="1426">
        <v>222</v>
      </c>
      <c r="B1287" s="1053">
        <v>244</v>
      </c>
      <c r="C1287" s="12"/>
      <c r="D1287" s="58"/>
      <c r="E1287" s="1487">
        <f>'НЗ 2-экз'!E1277</f>
        <v>0</v>
      </c>
      <c r="F1287" s="1487">
        <f>'НЗ 2-экз'!F1277</f>
        <v>0</v>
      </c>
      <c r="G1287" s="1487">
        <f>'НЗ 2-экз'!G1277</f>
        <v>0</v>
      </c>
      <c r="H1287" s="1487">
        <f>'НЗ 2-экз'!H1277</f>
        <v>0</v>
      </c>
      <c r="I1287" s="1487">
        <f>'НЗ 2-экз'!I1277</f>
        <v>0</v>
      </c>
      <c r="J1287" s="1487">
        <f>'НЗ 2-экз'!J1277</f>
        <v>0</v>
      </c>
      <c r="K1287" s="1487">
        <f>'НЗ 2-экз'!K1277</f>
        <v>0</v>
      </c>
      <c r="L1287" s="1487">
        <f>'НЗ 2-экз'!L1277</f>
        <v>0</v>
      </c>
      <c r="M1287" s="1487">
        <f>'НЗ 2-экз'!M1277</f>
        <v>0</v>
      </c>
      <c r="N1287" s="1487">
        <f>'НЗ 2-экз'!N1277</f>
        <v>0</v>
      </c>
      <c r="O1287" s="1487">
        <f>'НЗ 2-экз'!O1277</f>
        <v>0</v>
      </c>
      <c r="P1287" s="1487">
        <f>'НЗ 2-экз'!P1277</f>
        <v>0</v>
      </c>
      <c r="Q1287" s="1487">
        <f>'НЗ 2-экз'!Q1277</f>
        <v>0</v>
      </c>
      <c r="R1287" s="1487">
        <f>'НЗ 2-экз'!R1277</f>
        <v>0</v>
      </c>
      <c r="S1287" s="1487">
        <f>'НЗ 2-экз'!S1277</f>
        <v>0</v>
      </c>
      <c r="T1287" s="1487">
        <f>'НЗ 2-экз'!T1277</f>
        <v>0</v>
      </c>
      <c r="U1287" s="1487">
        <f>'НЗ 2-экз'!U1277</f>
        <v>0</v>
      </c>
      <c r="V1287" s="1487">
        <f>'НЗ 2-экз'!V1277</f>
        <v>0</v>
      </c>
      <c r="W1287" s="1487">
        <f>'НЗ 2-экз'!W1277</f>
        <v>0</v>
      </c>
      <c r="X1287" s="1487">
        <f>'НЗ 2-экз'!X1277</f>
        <v>0</v>
      </c>
      <c r="Y1287" s="1487">
        <f>'НЗ 2-экз'!Y1277</f>
        <v>0</v>
      </c>
      <c r="Z1287" s="1487">
        <f>'НЗ 2-экз'!Z1277</f>
        <v>0</v>
      </c>
      <c r="AA1287" s="1487">
        <f>'НЗ 2-экз'!AA1277</f>
        <v>0</v>
      </c>
      <c r="AB1287" s="1487">
        <f>'НЗ 2-экз'!AB1277</f>
        <v>0</v>
      </c>
      <c r="AC1287" s="1487">
        <f>'НЗ 2-экз'!AC1277</f>
        <v>0</v>
      </c>
      <c r="AD1287" s="1487">
        <f>'НЗ 2-экз'!AD1277</f>
        <v>0</v>
      </c>
      <c r="AE1287" s="1488"/>
      <c r="AF1287" s="1488"/>
      <c r="AG1287" s="1488">
        <f t="shared" si="441"/>
        <v>0</v>
      </c>
      <c r="AH1287" s="1488">
        <f t="shared" si="444"/>
        <v>0</v>
      </c>
      <c r="AI1287" s="1488">
        <f t="shared" si="442"/>
        <v>0</v>
      </c>
      <c r="AJ1287" s="1488">
        <f t="shared" si="445"/>
        <v>0</v>
      </c>
      <c r="AK1287" s="1488">
        <f t="shared" si="446"/>
        <v>0</v>
      </c>
      <c r="AL1287" s="1488">
        <f t="shared" si="443"/>
        <v>0</v>
      </c>
      <c r="AM1287" s="1839"/>
    </row>
    <row r="1288" spans="1:39" ht="11.25" hidden="1" customHeight="1" x14ac:dyDescent="0.2">
      <c r="A1288" s="1427" t="s">
        <v>196</v>
      </c>
      <c r="B1288" s="1053">
        <v>247</v>
      </c>
      <c r="C1288" s="42"/>
      <c r="D1288" s="58"/>
      <c r="E1288" s="1487">
        <f>'НЗ 2-экз'!E1278</f>
        <v>0</v>
      </c>
      <c r="F1288" s="1487">
        <f>'НЗ 2-экз'!F1278</f>
        <v>0</v>
      </c>
      <c r="G1288" s="1487">
        <f>'НЗ 2-экз'!G1278</f>
        <v>0</v>
      </c>
      <c r="H1288" s="1487">
        <f>'НЗ 2-экз'!H1278</f>
        <v>0</v>
      </c>
      <c r="I1288" s="1487">
        <f>'НЗ 2-экз'!I1278</f>
        <v>0</v>
      </c>
      <c r="J1288" s="1487">
        <f>'НЗ 2-экз'!J1278</f>
        <v>0</v>
      </c>
      <c r="K1288" s="1487">
        <f>'НЗ 2-экз'!K1278</f>
        <v>0</v>
      </c>
      <c r="L1288" s="1487">
        <f>'НЗ 2-экз'!L1278</f>
        <v>0</v>
      </c>
      <c r="M1288" s="1487">
        <f>'НЗ 2-экз'!M1278</f>
        <v>0</v>
      </c>
      <c r="N1288" s="1487">
        <f>'НЗ 2-экз'!N1278</f>
        <v>0</v>
      </c>
      <c r="O1288" s="1487">
        <f>'НЗ 2-экз'!O1278</f>
        <v>0</v>
      </c>
      <c r="P1288" s="1487">
        <f>'НЗ 2-экз'!P1278</f>
        <v>0</v>
      </c>
      <c r="Q1288" s="1487">
        <f>'НЗ 2-экз'!Q1278</f>
        <v>0</v>
      </c>
      <c r="R1288" s="1487">
        <f>'НЗ 2-экз'!R1278</f>
        <v>0</v>
      </c>
      <c r="S1288" s="1487">
        <f>'НЗ 2-экз'!S1278</f>
        <v>0</v>
      </c>
      <c r="T1288" s="1487">
        <f>'НЗ 2-экз'!T1278</f>
        <v>0</v>
      </c>
      <c r="U1288" s="1487">
        <f>'НЗ 2-экз'!U1278</f>
        <v>0</v>
      </c>
      <c r="V1288" s="1487">
        <f>'НЗ 2-экз'!V1278</f>
        <v>0</v>
      </c>
      <c r="W1288" s="1487">
        <f>'НЗ 2-экз'!W1278</f>
        <v>0</v>
      </c>
      <c r="X1288" s="1487">
        <f>'НЗ 2-экз'!X1278</f>
        <v>0</v>
      </c>
      <c r="Y1288" s="1487">
        <f>'НЗ 2-экз'!Y1278</f>
        <v>0</v>
      </c>
      <c r="Z1288" s="1487">
        <f>'НЗ 2-экз'!Z1278</f>
        <v>0</v>
      </c>
      <c r="AA1288" s="1487">
        <f>'НЗ 2-экз'!AA1278</f>
        <v>0</v>
      </c>
      <c r="AB1288" s="1487">
        <f>'НЗ 2-экз'!AB1278</f>
        <v>0</v>
      </c>
      <c r="AC1288" s="1487">
        <f>'НЗ 2-экз'!AC1278</f>
        <v>0</v>
      </c>
      <c r="AD1288" s="1487">
        <f>'НЗ 2-экз'!AD1278</f>
        <v>0</v>
      </c>
      <c r="AE1288" s="1488"/>
      <c r="AF1288" s="1488"/>
      <c r="AG1288" s="1488">
        <f t="shared" si="441"/>
        <v>0</v>
      </c>
      <c r="AH1288" s="1488">
        <f t="shared" si="444"/>
        <v>0</v>
      </c>
      <c r="AI1288" s="1488">
        <f t="shared" si="442"/>
        <v>0</v>
      </c>
      <c r="AJ1288" s="1488">
        <f t="shared" si="445"/>
        <v>0</v>
      </c>
      <c r="AK1288" s="1488">
        <f t="shared" si="446"/>
        <v>0</v>
      </c>
      <c r="AL1288" s="1488">
        <f t="shared" si="443"/>
        <v>0</v>
      </c>
      <c r="AM1288" s="1839"/>
    </row>
    <row r="1289" spans="1:39" ht="11.25" hidden="1" customHeight="1" x14ac:dyDescent="0.2">
      <c r="A1289" s="1427" t="s">
        <v>197</v>
      </c>
      <c r="B1289" s="1053">
        <v>247</v>
      </c>
      <c r="C1289" s="42"/>
      <c r="D1289" s="58"/>
      <c r="E1289" s="1487">
        <f>'НЗ 2-экз'!E1279</f>
        <v>0</v>
      </c>
      <c r="F1289" s="1487">
        <f>'НЗ 2-экз'!F1279</f>
        <v>0</v>
      </c>
      <c r="G1289" s="1487">
        <f>'НЗ 2-экз'!G1279</f>
        <v>0</v>
      </c>
      <c r="H1289" s="1487">
        <f>'НЗ 2-экз'!H1279</f>
        <v>0</v>
      </c>
      <c r="I1289" s="1487">
        <f>'НЗ 2-экз'!I1279</f>
        <v>0</v>
      </c>
      <c r="J1289" s="1487">
        <f>'НЗ 2-экз'!J1279</f>
        <v>0</v>
      </c>
      <c r="K1289" s="1487">
        <f>'НЗ 2-экз'!K1279</f>
        <v>0</v>
      </c>
      <c r="L1289" s="1487">
        <f>'НЗ 2-экз'!L1279</f>
        <v>0</v>
      </c>
      <c r="M1289" s="1487">
        <f>'НЗ 2-экз'!M1279</f>
        <v>0</v>
      </c>
      <c r="N1289" s="1487">
        <f>'НЗ 2-экз'!N1279</f>
        <v>0</v>
      </c>
      <c r="O1289" s="1487">
        <f>'НЗ 2-экз'!O1279</f>
        <v>0</v>
      </c>
      <c r="P1289" s="1487">
        <f>'НЗ 2-экз'!P1279</f>
        <v>0</v>
      </c>
      <c r="Q1289" s="1487">
        <f>'НЗ 2-экз'!Q1279</f>
        <v>0</v>
      </c>
      <c r="R1289" s="1487">
        <f>'НЗ 2-экз'!R1279</f>
        <v>0</v>
      </c>
      <c r="S1289" s="1487">
        <f>'НЗ 2-экз'!S1279</f>
        <v>0</v>
      </c>
      <c r="T1289" s="1487">
        <f>'НЗ 2-экз'!T1279</f>
        <v>0</v>
      </c>
      <c r="U1289" s="1487">
        <f>'НЗ 2-экз'!U1279</f>
        <v>0</v>
      </c>
      <c r="V1289" s="1487">
        <f>'НЗ 2-экз'!V1279</f>
        <v>0</v>
      </c>
      <c r="W1289" s="1487">
        <f>'НЗ 2-экз'!W1279</f>
        <v>0</v>
      </c>
      <c r="X1289" s="1487">
        <f>'НЗ 2-экз'!X1279</f>
        <v>0</v>
      </c>
      <c r="Y1289" s="1487">
        <f>'НЗ 2-экз'!Y1279</f>
        <v>0</v>
      </c>
      <c r="Z1289" s="1487">
        <f>'НЗ 2-экз'!Z1279</f>
        <v>270000</v>
      </c>
      <c r="AA1289" s="1487">
        <f>'НЗ 2-экз'!AA1279</f>
        <v>0</v>
      </c>
      <c r="AB1289" s="1487">
        <f>'НЗ 2-экз'!AB1279</f>
        <v>0</v>
      </c>
      <c r="AC1289" s="1487">
        <f>'НЗ 2-экз'!AC1279</f>
        <v>0</v>
      </c>
      <c r="AD1289" s="1487">
        <f>'НЗ 2-экз'!AD1279</f>
        <v>0</v>
      </c>
      <c r="AE1289" s="1488"/>
      <c r="AF1289" s="1488"/>
      <c r="AG1289" s="1488">
        <f t="shared" si="441"/>
        <v>0</v>
      </c>
      <c r="AH1289" s="1488">
        <f t="shared" si="444"/>
        <v>270000</v>
      </c>
      <c r="AI1289" s="1488">
        <f t="shared" si="442"/>
        <v>0</v>
      </c>
      <c r="AJ1289" s="1488">
        <f t="shared" si="445"/>
        <v>0</v>
      </c>
      <c r="AK1289" s="1488">
        <f t="shared" si="446"/>
        <v>270000</v>
      </c>
      <c r="AL1289" s="1488">
        <f t="shared" si="443"/>
        <v>270000</v>
      </c>
      <c r="AM1289" s="1839"/>
    </row>
    <row r="1290" spans="1:39" ht="11.25" hidden="1" customHeight="1" x14ac:dyDescent="0.2">
      <c r="A1290" s="1427" t="s">
        <v>198</v>
      </c>
      <c r="B1290" s="1053">
        <v>244</v>
      </c>
      <c r="C1290" s="42"/>
      <c r="D1290" s="58"/>
      <c r="E1290" s="1487">
        <f>'НЗ 2-экз'!E1280</f>
        <v>0</v>
      </c>
      <c r="F1290" s="1487">
        <f>'НЗ 2-экз'!F1280</f>
        <v>0</v>
      </c>
      <c r="G1290" s="1487">
        <f>'НЗ 2-экз'!G1280</f>
        <v>0</v>
      </c>
      <c r="H1290" s="1487">
        <f>'НЗ 2-экз'!H1280</f>
        <v>0</v>
      </c>
      <c r="I1290" s="1487">
        <f>'НЗ 2-экз'!I1280</f>
        <v>0</v>
      </c>
      <c r="J1290" s="1487">
        <f>'НЗ 2-экз'!J1280</f>
        <v>0</v>
      </c>
      <c r="K1290" s="1487">
        <f>'НЗ 2-экз'!K1280</f>
        <v>0</v>
      </c>
      <c r="L1290" s="1487">
        <f>'НЗ 2-экз'!L1280</f>
        <v>0</v>
      </c>
      <c r="M1290" s="1487">
        <f>'НЗ 2-экз'!M1280</f>
        <v>0</v>
      </c>
      <c r="N1290" s="1487">
        <f>'НЗ 2-экз'!N1280</f>
        <v>0</v>
      </c>
      <c r="O1290" s="1487">
        <f>'НЗ 2-экз'!O1280</f>
        <v>0</v>
      </c>
      <c r="P1290" s="1487">
        <f>'НЗ 2-экз'!P1280</f>
        <v>0</v>
      </c>
      <c r="Q1290" s="1487">
        <f>'НЗ 2-экз'!Q1280</f>
        <v>0</v>
      </c>
      <c r="R1290" s="1487">
        <f>'НЗ 2-экз'!R1280</f>
        <v>0</v>
      </c>
      <c r="S1290" s="1487">
        <f>'НЗ 2-экз'!S1280</f>
        <v>0</v>
      </c>
      <c r="T1290" s="1487">
        <f>'НЗ 2-экз'!T1280</f>
        <v>0</v>
      </c>
      <c r="U1290" s="1487">
        <f>'НЗ 2-экз'!U1280</f>
        <v>0</v>
      </c>
      <c r="V1290" s="1487">
        <f>'НЗ 2-экз'!V1280</f>
        <v>0</v>
      </c>
      <c r="W1290" s="1487">
        <f>'НЗ 2-экз'!W1280</f>
        <v>0</v>
      </c>
      <c r="X1290" s="1487">
        <f>'НЗ 2-экз'!X1280</f>
        <v>0</v>
      </c>
      <c r="Y1290" s="1487">
        <f>'НЗ 2-экз'!Y1280</f>
        <v>0</v>
      </c>
      <c r="Z1290" s="1487">
        <f>'НЗ 2-экз'!Z1280</f>
        <v>44000</v>
      </c>
      <c r="AA1290" s="1487">
        <f>'НЗ 2-экз'!AA1280</f>
        <v>0</v>
      </c>
      <c r="AB1290" s="1487">
        <f>'НЗ 2-экз'!AB1280</f>
        <v>0</v>
      </c>
      <c r="AC1290" s="1487">
        <f>'НЗ 2-экз'!AC1280</f>
        <v>0</v>
      </c>
      <c r="AD1290" s="1487">
        <f>'НЗ 2-экз'!AD1280</f>
        <v>0</v>
      </c>
      <c r="AE1290" s="1488"/>
      <c r="AF1290" s="1488"/>
      <c r="AG1290" s="1488">
        <f t="shared" si="441"/>
        <v>0</v>
      </c>
      <c r="AH1290" s="1488">
        <f t="shared" si="444"/>
        <v>44000</v>
      </c>
      <c r="AI1290" s="1488">
        <f t="shared" si="442"/>
        <v>0</v>
      </c>
      <c r="AJ1290" s="1488">
        <f t="shared" si="445"/>
        <v>0</v>
      </c>
      <c r="AK1290" s="1488">
        <f t="shared" si="446"/>
        <v>44000</v>
      </c>
      <c r="AL1290" s="1488">
        <f t="shared" si="443"/>
        <v>44000</v>
      </c>
      <c r="AM1290" s="1839"/>
    </row>
    <row r="1291" spans="1:39" ht="11.25" hidden="1" customHeight="1" x14ac:dyDescent="0.2">
      <c r="A1291" s="1427" t="s">
        <v>878</v>
      </c>
      <c r="B1291" s="1053">
        <v>244</v>
      </c>
      <c r="C1291" s="42"/>
      <c r="D1291" s="58"/>
      <c r="E1291" s="1487">
        <f>'НЗ 2-экз'!E1281</f>
        <v>0</v>
      </c>
      <c r="F1291" s="1487">
        <f>'НЗ 2-экз'!F1281</f>
        <v>0</v>
      </c>
      <c r="G1291" s="1487">
        <f>'НЗ 2-экз'!G1281</f>
        <v>0</v>
      </c>
      <c r="H1291" s="1487">
        <f>'НЗ 2-экз'!H1281</f>
        <v>0</v>
      </c>
      <c r="I1291" s="1487">
        <f>'НЗ 2-экз'!I1281</f>
        <v>0</v>
      </c>
      <c r="J1291" s="1487">
        <f>'НЗ 2-экз'!J1281</f>
        <v>0</v>
      </c>
      <c r="K1291" s="1487">
        <f>'НЗ 2-экз'!K1281</f>
        <v>0</v>
      </c>
      <c r="L1291" s="1487">
        <f>'НЗ 2-экз'!L1281</f>
        <v>0</v>
      </c>
      <c r="M1291" s="1487">
        <f>'НЗ 2-экз'!M1281</f>
        <v>0</v>
      </c>
      <c r="N1291" s="1487">
        <f>'НЗ 2-экз'!N1281</f>
        <v>0</v>
      </c>
      <c r="O1291" s="1487">
        <f>'НЗ 2-экз'!O1281</f>
        <v>0</v>
      </c>
      <c r="P1291" s="1487">
        <f>'НЗ 2-экз'!P1281</f>
        <v>0</v>
      </c>
      <c r="Q1291" s="1487">
        <f>'НЗ 2-экз'!Q1281</f>
        <v>0</v>
      </c>
      <c r="R1291" s="1487">
        <f>'НЗ 2-экз'!R1281</f>
        <v>0</v>
      </c>
      <c r="S1291" s="1487">
        <f>'НЗ 2-экз'!S1281</f>
        <v>0</v>
      </c>
      <c r="T1291" s="1487">
        <f>'НЗ 2-экз'!T1281</f>
        <v>0</v>
      </c>
      <c r="U1291" s="1487">
        <f>'НЗ 2-экз'!U1281</f>
        <v>0</v>
      </c>
      <c r="V1291" s="1487">
        <f>'НЗ 2-экз'!V1281</f>
        <v>0</v>
      </c>
      <c r="W1291" s="1487">
        <f>'НЗ 2-экз'!W1281</f>
        <v>0</v>
      </c>
      <c r="X1291" s="1487">
        <f>'НЗ 2-экз'!X1281</f>
        <v>0</v>
      </c>
      <c r="Y1291" s="1487">
        <f>'НЗ 2-экз'!Y1281</f>
        <v>0</v>
      </c>
      <c r="Z1291" s="1487">
        <f>'НЗ 2-экз'!Z1281</f>
        <v>11196</v>
      </c>
      <c r="AA1291" s="1487">
        <f>'НЗ 2-экз'!AA1281</f>
        <v>0</v>
      </c>
      <c r="AB1291" s="1487">
        <f>'НЗ 2-экз'!AB1281</f>
        <v>0</v>
      </c>
      <c r="AC1291" s="1487">
        <f>'НЗ 2-экз'!AC1281</f>
        <v>0</v>
      </c>
      <c r="AD1291" s="1487">
        <f>'НЗ 2-экз'!AD1281</f>
        <v>0</v>
      </c>
      <c r="AE1291" s="1488"/>
      <c r="AF1291" s="1488"/>
      <c r="AG1291" s="1488">
        <f t="shared" si="441"/>
        <v>0</v>
      </c>
      <c r="AH1291" s="1488">
        <f t="shared" si="444"/>
        <v>11196</v>
      </c>
      <c r="AI1291" s="1488">
        <f t="shared" si="442"/>
        <v>0</v>
      </c>
      <c r="AJ1291" s="1488">
        <f t="shared" si="445"/>
        <v>0</v>
      </c>
      <c r="AK1291" s="1488">
        <f t="shared" si="446"/>
        <v>11196</v>
      </c>
      <c r="AL1291" s="1488">
        <f t="shared" si="443"/>
        <v>11196</v>
      </c>
      <c r="AM1291" s="1839"/>
    </row>
    <row r="1292" spans="1:39" ht="11.25" hidden="1" customHeight="1" x14ac:dyDescent="0.2">
      <c r="A1292" s="1426">
        <v>224</v>
      </c>
      <c r="B1292" s="1053">
        <v>244</v>
      </c>
      <c r="C1292" s="12"/>
      <c r="D1292" s="58"/>
      <c r="E1292" s="1487">
        <f>'НЗ 2-экз'!E1282</f>
        <v>0</v>
      </c>
      <c r="F1292" s="1487">
        <f>'НЗ 2-экз'!F1282</f>
        <v>0</v>
      </c>
      <c r="G1292" s="1487">
        <f>'НЗ 2-экз'!G1282</f>
        <v>0</v>
      </c>
      <c r="H1292" s="1487">
        <f>'НЗ 2-экз'!H1282</f>
        <v>0</v>
      </c>
      <c r="I1292" s="1487">
        <f>'НЗ 2-экз'!I1282</f>
        <v>0</v>
      </c>
      <c r="J1292" s="1487">
        <f>'НЗ 2-экз'!J1282</f>
        <v>0</v>
      </c>
      <c r="K1292" s="1487">
        <f>'НЗ 2-экз'!K1282</f>
        <v>0</v>
      </c>
      <c r="L1292" s="1487">
        <f>'НЗ 2-экз'!L1282</f>
        <v>0</v>
      </c>
      <c r="M1292" s="1487">
        <f>'НЗ 2-экз'!M1282</f>
        <v>0</v>
      </c>
      <c r="N1292" s="1487">
        <f>'НЗ 2-экз'!N1282</f>
        <v>0</v>
      </c>
      <c r="O1292" s="1487">
        <f>'НЗ 2-экз'!O1282</f>
        <v>0</v>
      </c>
      <c r="P1292" s="1487">
        <f>'НЗ 2-экз'!P1282</f>
        <v>0</v>
      </c>
      <c r="Q1292" s="1487">
        <f>'НЗ 2-экз'!Q1282</f>
        <v>0</v>
      </c>
      <c r="R1292" s="1487">
        <f>'НЗ 2-экз'!R1282</f>
        <v>0</v>
      </c>
      <c r="S1292" s="1487">
        <f>'НЗ 2-экз'!S1282</f>
        <v>0</v>
      </c>
      <c r="T1292" s="1487">
        <f>'НЗ 2-экз'!T1282</f>
        <v>0</v>
      </c>
      <c r="U1292" s="1487">
        <f>'НЗ 2-экз'!U1282</f>
        <v>0</v>
      </c>
      <c r="V1292" s="1487">
        <f>'НЗ 2-экз'!V1282</f>
        <v>0</v>
      </c>
      <c r="W1292" s="1487">
        <f>'НЗ 2-экз'!W1282</f>
        <v>0</v>
      </c>
      <c r="X1292" s="1487">
        <f>'НЗ 2-экз'!X1282</f>
        <v>0</v>
      </c>
      <c r="Y1292" s="1487">
        <f>'НЗ 2-экз'!Y1282</f>
        <v>0</v>
      </c>
      <c r="Z1292" s="1487">
        <f>'НЗ 2-экз'!Z1282</f>
        <v>2000</v>
      </c>
      <c r="AA1292" s="1487">
        <f>'НЗ 2-экз'!AA1282</f>
        <v>0</v>
      </c>
      <c r="AB1292" s="1487">
        <f>'НЗ 2-экз'!AB1282</f>
        <v>0</v>
      </c>
      <c r="AC1292" s="1487">
        <f>'НЗ 2-экз'!AC1282</f>
        <v>0</v>
      </c>
      <c r="AD1292" s="1487">
        <f>'НЗ 2-экз'!AD1282</f>
        <v>0</v>
      </c>
      <c r="AE1292" s="1488"/>
      <c r="AF1292" s="1488"/>
      <c r="AG1292" s="1488">
        <f t="shared" si="441"/>
        <v>0</v>
      </c>
      <c r="AH1292" s="1488">
        <f t="shared" si="444"/>
        <v>2000</v>
      </c>
      <c r="AI1292" s="1488">
        <f t="shared" si="442"/>
        <v>0</v>
      </c>
      <c r="AJ1292" s="1488">
        <f t="shared" si="445"/>
        <v>0</v>
      </c>
      <c r="AK1292" s="1488">
        <f t="shared" si="446"/>
        <v>2000</v>
      </c>
      <c r="AL1292" s="1488">
        <f t="shared" si="443"/>
        <v>2000</v>
      </c>
      <c r="AM1292" s="1839"/>
    </row>
    <row r="1293" spans="1:39" ht="11.25" hidden="1" customHeight="1" x14ac:dyDescent="0.2">
      <c r="A1293" s="1428" t="s">
        <v>199</v>
      </c>
      <c r="B1293" s="1057">
        <v>244</v>
      </c>
      <c r="C1293" s="14"/>
      <c r="D1293" s="58"/>
      <c r="E1293" s="1487">
        <f>'НЗ 2-экз'!E1283</f>
        <v>0</v>
      </c>
      <c r="F1293" s="1487">
        <f>'НЗ 2-экз'!F1283</f>
        <v>0</v>
      </c>
      <c r="G1293" s="1487">
        <f>'НЗ 2-экз'!G1283</f>
        <v>0</v>
      </c>
      <c r="H1293" s="1487">
        <f>'НЗ 2-экз'!H1283</f>
        <v>0</v>
      </c>
      <c r="I1293" s="1487">
        <f>'НЗ 2-экз'!I1283</f>
        <v>0</v>
      </c>
      <c r="J1293" s="1487">
        <f>'НЗ 2-экз'!J1283</f>
        <v>0</v>
      </c>
      <c r="K1293" s="1487">
        <f>'НЗ 2-экз'!K1283</f>
        <v>0</v>
      </c>
      <c r="L1293" s="1487">
        <f>'НЗ 2-экз'!L1283</f>
        <v>0</v>
      </c>
      <c r="M1293" s="1487">
        <f>'НЗ 2-экз'!M1283</f>
        <v>0</v>
      </c>
      <c r="N1293" s="1487">
        <f>'НЗ 2-экз'!N1283</f>
        <v>0</v>
      </c>
      <c r="O1293" s="1487">
        <f>'НЗ 2-экз'!O1283</f>
        <v>0</v>
      </c>
      <c r="P1293" s="1487">
        <f>'НЗ 2-экз'!P1283</f>
        <v>0</v>
      </c>
      <c r="Q1293" s="1487">
        <f>'НЗ 2-экз'!Q1283</f>
        <v>0</v>
      </c>
      <c r="R1293" s="1487">
        <f>'НЗ 2-экз'!R1283</f>
        <v>0</v>
      </c>
      <c r="S1293" s="1487">
        <f>'НЗ 2-экз'!S1283</f>
        <v>0</v>
      </c>
      <c r="T1293" s="1487">
        <f>'НЗ 2-экз'!T1283</f>
        <v>0</v>
      </c>
      <c r="U1293" s="1487">
        <f>'НЗ 2-экз'!U1283</f>
        <v>0</v>
      </c>
      <c r="V1293" s="1487">
        <f>'НЗ 2-экз'!V1283</f>
        <v>0</v>
      </c>
      <c r="W1293" s="1487">
        <f>'НЗ 2-экз'!W1283</f>
        <v>0</v>
      </c>
      <c r="X1293" s="1487">
        <f>'НЗ 2-экз'!X1283</f>
        <v>0</v>
      </c>
      <c r="Y1293" s="1487">
        <f>'НЗ 2-экз'!Y1283</f>
        <v>0</v>
      </c>
      <c r="Z1293" s="1487">
        <f>'НЗ 2-экз'!Z1283</f>
        <v>18000</v>
      </c>
      <c r="AA1293" s="1487">
        <f>'НЗ 2-экз'!AA1283</f>
        <v>0</v>
      </c>
      <c r="AB1293" s="1487">
        <f>'НЗ 2-экз'!AB1283</f>
        <v>0</v>
      </c>
      <c r="AC1293" s="1487">
        <f>'НЗ 2-экз'!AC1283</f>
        <v>0</v>
      </c>
      <c r="AD1293" s="1487">
        <f>'НЗ 2-экз'!AD1283</f>
        <v>0</v>
      </c>
      <c r="AE1293" s="1488"/>
      <c r="AF1293" s="1488"/>
      <c r="AG1293" s="1488">
        <f t="shared" si="441"/>
        <v>0</v>
      </c>
      <c r="AH1293" s="1488">
        <f t="shared" si="444"/>
        <v>18000</v>
      </c>
      <c r="AI1293" s="1488">
        <f t="shared" si="442"/>
        <v>0</v>
      </c>
      <c r="AJ1293" s="1488">
        <f t="shared" si="445"/>
        <v>0</v>
      </c>
      <c r="AK1293" s="1488">
        <f t="shared" si="446"/>
        <v>18000</v>
      </c>
      <c r="AL1293" s="1488">
        <f t="shared" si="443"/>
        <v>18000</v>
      </c>
      <c r="AM1293" s="1839"/>
    </row>
    <row r="1294" spans="1:39" ht="11.25" hidden="1" customHeight="1" x14ac:dyDescent="0.2">
      <c r="A1294" s="1428" t="s">
        <v>200</v>
      </c>
      <c r="B1294" s="1057">
        <v>244</v>
      </c>
      <c r="C1294" s="14"/>
      <c r="D1294" s="58"/>
      <c r="E1294" s="1487">
        <f>'НЗ 2-экз'!E1284</f>
        <v>0</v>
      </c>
      <c r="F1294" s="1487">
        <f>'НЗ 2-экз'!F1284</f>
        <v>0</v>
      </c>
      <c r="G1294" s="1487">
        <f>'НЗ 2-экз'!G1284</f>
        <v>0</v>
      </c>
      <c r="H1294" s="1487">
        <f>'НЗ 2-экз'!H1284</f>
        <v>0</v>
      </c>
      <c r="I1294" s="1487">
        <f>'НЗ 2-экз'!I1284</f>
        <v>0</v>
      </c>
      <c r="J1294" s="1487">
        <f>'НЗ 2-экз'!J1284</f>
        <v>0</v>
      </c>
      <c r="K1294" s="1487">
        <f>'НЗ 2-экз'!K1284</f>
        <v>0</v>
      </c>
      <c r="L1294" s="1487">
        <f>'НЗ 2-экз'!L1284</f>
        <v>0</v>
      </c>
      <c r="M1294" s="1487">
        <f>'НЗ 2-экз'!M1284</f>
        <v>0</v>
      </c>
      <c r="N1294" s="1487">
        <f>'НЗ 2-экз'!N1284</f>
        <v>0</v>
      </c>
      <c r="O1294" s="1487">
        <f>'НЗ 2-экз'!O1284</f>
        <v>0</v>
      </c>
      <c r="P1294" s="1487">
        <f>'НЗ 2-экз'!P1284</f>
        <v>0</v>
      </c>
      <c r="Q1294" s="1487">
        <f>'НЗ 2-экз'!Q1284</f>
        <v>0</v>
      </c>
      <c r="R1294" s="1487">
        <f>'НЗ 2-экз'!R1284</f>
        <v>0</v>
      </c>
      <c r="S1294" s="1487">
        <f>'НЗ 2-экз'!S1284</f>
        <v>0</v>
      </c>
      <c r="T1294" s="1487">
        <f>'НЗ 2-экз'!T1284</f>
        <v>0</v>
      </c>
      <c r="U1294" s="1487">
        <f>'НЗ 2-экз'!U1284</f>
        <v>0</v>
      </c>
      <c r="V1294" s="1487">
        <f>'НЗ 2-экз'!V1284</f>
        <v>0</v>
      </c>
      <c r="W1294" s="1487">
        <f>'НЗ 2-экз'!W1284</f>
        <v>0</v>
      </c>
      <c r="X1294" s="1487">
        <f>'НЗ 2-экз'!X1284</f>
        <v>0</v>
      </c>
      <c r="Y1294" s="1487">
        <f>'НЗ 2-экз'!Y1284</f>
        <v>0</v>
      </c>
      <c r="Z1294" s="1487">
        <f>'НЗ 2-экз'!Z1284</f>
        <v>0</v>
      </c>
      <c r="AA1294" s="1487">
        <f>'НЗ 2-экз'!AA1284</f>
        <v>0</v>
      </c>
      <c r="AB1294" s="1487">
        <f>'НЗ 2-экз'!AB1284</f>
        <v>0</v>
      </c>
      <c r="AC1294" s="1487">
        <f>'НЗ 2-экз'!AC1284</f>
        <v>0</v>
      </c>
      <c r="AD1294" s="1487">
        <f>'НЗ 2-экз'!AD1284</f>
        <v>0</v>
      </c>
      <c r="AE1294" s="1488"/>
      <c r="AF1294" s="1488"/>
      <c r="AG1294" s="1488">
        <f t="shared" si="441"/>
        <v>0</v>
      </c>
      <c r="AH1294" s="1488">
        <f t="shared" si="444"/>
        <v>0</v>
      </c>
      <c r="AI1294" s="1488">
        <f t="shared" si="442"/>
        <v>0</v>
      </c>
      <c r="AJ1294" s="1488">
        <f t="shared" si="445"/>
        <v>0</v>
      </c>
      <c r="AK1294" s="1488">
        <f t="shared" si="446"/>
        <v>0</v>
      </c>
      <c r="AL1294" s="1488">
        <f t="shared" si="443"/>
        <v>0</v>
      </c>
      <c r="AM1294" s="1839"/>
    </row>
    <row r="1295" spans="1:39" ht="11.25" hidden="1" customHeight="1" x14ac:dyDescent="0.2">
      <c r="A1295" s="1428" t="s">
        <v>201</v>
      </c>
      <c r="B1295" s="1057">
        <v>244</v>
      </c>
      <c r="C1295" s="14"/>
      <c r="D1295" s="58"/>
      <c r="E1295" s="1487">
        <f>'НЗ 2-экз'!E1285</f>
        <v>7000</v>
      </c>
      <c r="F1295" s="1487">
        <f>'НЗ 2-экз'!F1285</f>
        <v>7000</v>
      </c>
      <c r="G1295" s="1487">
        <f>'НЗ 2-экз'!G1285</f>
        <v>0</v>
      </c>
      <c r="H1295" s="1487">
        <f>'НЗ 2-экз'!H1285</f>
        <v>0</v>
      </c>
      <c r="I1295" s="1487">
        <f>'НЗ 2-экз'!I1285</f>
        <v>0</v>
      </c>
      <c r="J1295" s="1487">
        <f>'НЗ 2-экз'!J1285</f>
        <v>0</v>
      </c>
      <c r="K1295" s="1487">
        <f>'НЗ 2-экз'!K1285</f>
        <v>0</v>
      </c>
      <c r="L1295" s="1487">
        <f>'НЗ 2-экз'!L1285</f>
        <v>0</v>
      </c>
      <c r="M1295" s="1487">
        <f>'НЗ 2-экз'!M1285</f>
        <v>0</v>
      </c>
      <c r="N1295" s="1487">
        <f>'НЗ 2-экз'!N1285</f>
        <v>0</v>
      </c>
      <c r="O1295" s="1487">
        <f>'НЗ 2-экз'!O1285</f>
        <v>0</v>
      </c>
      <c r="P1295" s="1487">
        <f>'НЗ 2-экз'!P1285</f>
        <v>0</v>
      </c>
      <c r="Q1295" s="1487">
        <f>'НЗ 2-экз'!Q1285</f>
        <v>0</v>
      </c>
      <c r="R1295" s="1487">
        <f>'НЗ 2-экз'!R1285</f>
        <v>0</v>
      </c>
      <c r="S1295" s="1487">
        <f>'НЗ 2-экз'!S1285</f>
        <v>7000</v>
      </c>
      <c r="T1295" s="1487">
        <f>'НЗ 2-экз'!T1285</f>
        <v>7000</v>
      </c>
      <c r="U1295" s="1487">
        <f>'НЗ 2-экз'!U1285</f>
        <v>0</v>
      </c>
      <c r="V1295" s="1487">
        <f>'НЗ 2-экз'!V1285</f>
        <v>0</v>
      </c>
      <c r="W1295" s="1487">
        <f>'НЗ 2-экз'!W1285</f>
        <v>0</v>
      </c>
      <c r="X1295" s="1487">
        <f>'НЗ 2-экз'!X1285</f>
        <v>14000</v>
      </c>
      <c r="Y1295" s="1487">
        <f>'НЗ 2-экз'!Y1285</f>
        <v>0</v>
      </c>
      <c r="Z1295" s="1487">
        <f>'НЗ 2-экз'!Z1285</f>
        <v>5650</v>
      </c>
      <c r="AA1295" s="1487">
        <f>'НЗ 2-экз'!AA1285</f>
        <v>0</v>
      </c>
      <c r="AB1295" s="1487">
        <f>'НЗ 2-экз'!AB1285</f>
        <v>0</v>
      </c>
      <c r="AC1295" s="1487">
        <f>'НЗ 2-экз'!AC1285</f>
        <v>0</v>
      </c>
      <c r="AD1295" s="1487">
        <f>'НЗ 2-экз'!AD1285</f>
        <v>0</v>
      </c>
      <c r="AE1295" s="1488"/>
      <c r="AF1295" s="1488"/>
      <c r="AG1295" s="1488">
        <f t="shared" si="441"/>
        <v>0</v>
      </c>
      <c r="AH1295" s="1488">
        <f t="shared" si="444"/>
        <v>5650</v>
      </c>
      <c r="AI1295" s="1488">
        <f t="shared" si="442"/>
        <v>0</v>
      </c>
      <c r="AJ1295" s="1488">
        <f t="shared" si="445"/>
        <v>0</v>
      </c>
      <c r="AK1295" s="1488">
        <f t="shared" si="446"/>
        <v>5650</v>
      </c>
      <c r="AL1295" s="1488">
        <f t="shared" si="443"/>
        <v>19650</v>
      </c>
      <c r="AM1295" s="1839"/>
    </row>
    <row r="1296" spans="1:39" ht="11.25" hidden="1" customHeight="1" x14ac:dyDescent="0.2">
      <c r="A1296" s="1428" t="s">
        <v>202</v>
      </c>
      <c r="B1296" s="1057">
        <v>244</v>
      </c>
      <c r="C1296" s="14"/>
      <c r="D1296" s="58"/>
      <c r="E1296" s="1487">
        <f>'НЗ 2-экз'!E1286</f>
        <v>0</v>
      </c>
      <c r="F1296" s="1487">
        <f>'НЗ 2-экз'!F1286</f>
        <v>0</v>
      </c>
      <c r="G1296" s="1487">
        <f>'НЗ 2-экз'!G1286</f>
        <v>0</v>
      </c>
      <c r="H1296" s="1487">
        <f>'НЗ 2-экз'!H1286</f>
        <v>0</v>
      </c>
      <c r="I1296" s="1487">
        <f>'НЗ 2-экз'!I1286</f>
        <v>0</v>
      </c>
      <c r="J1296" s="1487">
        <f>'НЗ 2-экз'!J1286</f>
        <v>0</v>
      </c>
      <c r="K1296" s="1487">
        <f>'НЗ 2-экз'!K1286</f>
        <v>0</v>
      </c>
      <c r="L1296" s="1487">
        <f>'НЗ 2-экз'!L1286</f>
        <v>0</v>
      </c>
      <c r="M1296" s="1487">
        <f>'НЗ 2-экз'!M1286</f>
        <v>0</v>
      </c>
      <c r="N1296" s="1487">
        <f>'НЗ 2-экз'!N1286</f>
        <v>0</v>
      </c>
      <c r="O1296" s="1487">
        <f>'НЗ 2-экз'!O1286</f>
        <v>0</v>
      </c>
      <c r="P1296" s="1487">
        <f>'НЗ 2-экз'!P1286</f>
        <v>0</v>
      </c>
      <c r="Q1296" s="1487">
        <f>'НЗ 2-экз'!Q1286</f>
        <v>0</v>
      </c>
      <c r="R1296" s="1487">
        <f>'НЗ 2-экз'!R1286</f>
        <v>0</v>
      </c>
      <c r="S1296" s="1487">
        <f>'НЗ 2-экз'!S1286</f>
        <v>0</v>
      </c>
      <c r="T1296" s="1487">
        <f>'НЗ 2-экз'!T1286</f>
        <v>0</v>
      </c>
      <c r="U1296" s="1487">
        <f>'НЗ 2-экз'!U1286</f>
        <v>0</v>
      </c>
      <c r="V1296" s="1487">
        <f>'НЗ 2-экз'!V1286</f>
        <v>0</v>
      </c>
      <c r="W1296" s="1487">
        <f>'НЗ 2-экз'!W1286</f>
        <v>0</v>
      </c>
      <c r="X1296" s="1487">
        <f>'НЗ 2-экз'!X1286</f>
        <v>0</v>
      </c>
      <c r="Y1296" s="1487">
        <f>'НЗ 2-экз'!Y1286</f>
        <v>0</v>
      </c>
      <c r="Z1296" s="1487">
        <f>'НЗ 2-экз'!Z1286</f>
        <v>0</v>
      </c>
      <c r="AA1296" s="1487">
        <f>'НЗ 2-экз'!AA1286</f>
        <v>0</v>
      </c>
      <c r="AB1296" s="1487">
        <f>'НЗ 2-экз'!AB1286</f>
        <v>0</v>
      </c>
      <c r="AC1296" s="1487">
        <f>'НЗ 2-экз'!AC1286</f>
        <v>0</v>
      </c>
      <c r="AD1296" s="1487">
        <f>'НЗ 2-экз'!AD1286</f>
        <v>0</v>
      </c>
      <c r="AE1296" s="1488"/>
      <c r="AF1296" s="1488"/>
      <c r="AG1296" s="1488">
        <f t="shared" si="441"/>
        <v>0</v>
      </c>
      <c r="AH1296" s="1488">
        <f t="shared" si="444"/>
        <v>0</v>
      </c>
      <c r="AI1296" s="1488">
        <f t="shared" si="442"/>
        <v>0</v>
      </c>
      <c r="AJ1296" s="1488">
        <f t="shared" si="445"/>
        <v>0</v>
      </c>
      <c r="AK1296" s="1488">
        <f t="shared" si="446"/>
        <v>0</v>
      </c>
      <c r="AL1296" s="1488">
        <f t="shared" si="443"/>
        <v>0</v>
      </c>
      <c r="AM1296" s="1839"/>
    </row>
    <row r="1297" spans="1:39" ht="11.25" hidden="1" customHeight="1" x14ac:dyDescent="0.2">
      <c r="A1297" s="1429" t="s">
        <v>246</v>
      </c>
      <c r="B1297" s="1057">
        <v>244</v>
      </c>
      <c r="C1297" s="15"/>
      <c r="D1297" s="58"/>
      <c r="E1297" s="1487">
        <f>'НЗ 2-экз'!E1287</f>
        <v>0</v>
      </c>
      <c r="F1297" s="1487">
        <f>'НЗ 2-экз'!F1287</f>
        <v>14000</v>
      </c>
      <c r="G1297" s="1487">
        <f>'НЗ 2-экз'!G1287</f>
        <v>0</v>
      </c>
      <c r="H1297" s="1487">
        <f>'НЗ 2-экз'!H1287</f>
        <v>0</v>
      </c>
      <c r="I1297" s="1487">
        <f>'НЗ 2-экз'!I1287</f>
        <v>0</v>
      </c>
      <c r="J1297" s="1487">
        <f>'НЗ 2-экз'!J1287</f>
        <v>0</v>
      </c>
      <c r="K1297" s="1487">
        <f>'НЗ 2-экз'!K1287</f>
        <v>0</v>
      </c>
      <c r="L1297" s="1487">
        <f>'НЗ 2-экз'!L1287</f>
        <v>0</v>
      </c>
      <c r="M1297" s="1487">
        <f>'НЗ 2-экз'!M1287</f>
        <v>0</v>
      </c>
      <c r="N1297" s="1487">
        <f>'НЗ 2-экз'!N1287</f>
        <v>0</v>
      </c>
      <c r="O1297" s="1487">
        <f>'НЗ 2-экз'!O1287</f>
        <v>0</v>
      </c>
      <c r="P1297" s="1487">
        <f>'НЗ 2-экз'!P1287</f>
        <v>0</v>
      </c>
      <c r="Q1297" s="1487">
        <f>'НЗ 2-экз'!Q1287</f>
        <v>0</v>
      </c>
      <c r="R1297" s="1487">
        <f>'НЗ 2-экз'!R1287</f>
        <v>0</v>
      </c>
      <c r="S1297" s="1487">
        <f>'НЗ 2-экз'!S1287</f>
        <v>0</v>
      </c>
      <c r="T1297" s="1487">
        <f>'НЗ 2-экз'!T1287</f>
        <v>14000</v>
      </c>
      <c r="U1297" s="1487">
        <f>'НЗ 2-экз'!U1287</f>
        <v>0</v>
      </c>
      <c r="V1297" s="1487">
        <f>'НЗ 2-экз'!V1287</f>
        <v>0</v>
      </c>
      <c r="W1297" s="1487">
        <f>'НЗ 2-экз'!W1287</f>
        <v>0</v>
      </c>
      <c r="X1297" s="1487">
        <f>'НЗ 2-экз'!X1287</f>
        <v>14000</v>
      </c>
      <c r="Y1297" s="1487">
        <f>'НЗ 2-экз'!Y1287</f>
        <v>0</v>
      </c>
      <c r="Z1297" s="1487">
        <f>'НЗ 2-экз'!Z1287</f>
        <v>11626</v>
      </c>
      <c r="AA1297" s="1487">
        <f>'НЗ 2-экз'!AA1287</f>
        <v>0</v>
      </c>
      <c r="AB1297" s="1487">
        <f>'НЗ 2-экз'!AB1287</f>
        <v>0</v>
      </c>
      <c r="AC1297" s="1487">
        <f>'НЗ 2-экз'!AC1287</f>
        <v>0</v>
      </c>
      <c r="AD1297" s="1487">
        <f>'НЗ 2-экз'!AD1287</f>
        <v>0</v>
      </c>
      <c r="AE1297" s="1488"/>
      <c r="AF1297" s="1488"/>
      <c r="AG1297" s="1488">
        <f t="shared" si="441"/>
        <v>0</v>
      </c>
      <c r="AH1297" s="1488">
        <f t="shared" si="444"/>
        <v>11626</v>
      </c>
      <c r="AI1297" s="1488">
        <f t="shared" si="442"/>
        <v>0</v>
      </c>
      <c r="AJ1297" s="1488">
        <f t="shared" si="445"/>
        <v>0</v>
      </c>
      <c r="AK1297" s="1488">
        <f t="shared" si="446"/>
        <v>11626</v>
      </c>
      <c r="AL1297" s="1488">
        <f t="shared" si="443"/>
        <v>25626</v>
      </c>
      <c r="AM1297" s="1839"/>
    </row>
    <row r="1298" spans="1:39" ht="11.25" hidden="1" customHeight="1" x14ac:dyDescent="0.2">
      <c r="A1298" s="1429" t="s">
        <v>248</v>
      </c>
      <c r="B1298" s="1057">
        <v>244</v>
      </c>
      <c r="C1298" s="15"/>
      <c r="D1298" s="58"/>
      <c r="E1298" s="1487">
        <f>'НЗ 2-экз'!E1288</f>
        <v>0</v>
      </c>
      <c r="F1298" s="1487">
        <f>'НЗ 2-экз'!F1288</f>
        <v>0</v>
      </c>
      <c r="G1298" s="1487">
        <f>'НЗ 2-экз'!G1288</f>
        <v>0</v>
      </c>
      <c r="H1298" s="1487">
        <f>'НЗ 2-экз'!H1288</f>
        <v>0</v>
      </c>
      <c r="I1298" s="1487">
        <f>'НЗ 2-экз'!I1288</f>
        <v>0</v>
      </c>
      <c r="J1298" s="1487">
        <f>'НЗ 2-экз'!J1288</f>
        <v>0</v>
      </c>
      <c r="K1298" s="1487">
        <f>'НЗ 2-экз'!K1288</f>
        <v>0</v>
      </c>
      <c r="L1298" s="1487">
        <f>'НЗ 2-экз'!L1288</f>
        <v>0</v>
      </c>
      <c r="M1298" s="1487">
        <f>'НЗ 2-экз'!M1288</f>
        <v>0</v>
      </c>
      <c r="N1298" s="1487">
        <f>'НЗ 2-экз'!N1288</f>
        <v>0</v>
      </c>
      <c r="O1298" s="1487">
        <f>'НЗ 2-экз'!O1288</f>
        <v>0</v>
      </c>
      <c r="P1298" s="1487">
        <f>'НЗ 2-экз'!P1288</f>
        <v>0</v>
      </c>
      <c r="Q1298" s="1487">
        <f>'НЗ 2-экз'!Q1288</f>
        <v>0</v>
      </c>
      <c r="R1298" s="1487">
        <f>'НЗ 2-экз'!R1288</f>
        <v>0</v>
      </c>
      <c r="S1298" s="1487">
        <f>'НЗ 2-экз'!S1288</f>
        <v>0</v>
      </c>
      <c r="T1298" s="1487">
        <f>'НЗ 2-экз'!T1288</f>
        <v>0</v>
      </c>
      <c r="U1298" s="1487">
        <f>'НЗ 2-экз'!U1288</f>
        <v>0</v>
      </c>
      <c r="V1298" s="1487">
        <f>'НЗ 2-экз'!V1288</f>
        <v>0</v>
      </c>
      <c r="W1298" s="1487">
        <f>'НЗ 2-экз'!W1288</f>
        <v>0</v>
      </c>
      <c r="X1298" s="1487">
        <f>'НЗ 2-экз'!X1288</f>
        <v>0</v>
      </c>
      <c r="Y1298" s="1487">
        <f>'НЗ 2-экз'!Y1288</f>
        <v>0</v>
      </c>
      <c r="Z1298" s="1487">
        <f>'НЗ 2-экз'!Z1288</f>
        <v>0</v>
      </c>
      <c r="AA1298" s="1487">
        <f>'НЗ 2-экз'!AA1288</f>
        <v>0</v>
      </c>
      <c r="AB1298" s="1487">
        <f>'НЗ 2-экз'!AB1288</f>
        <v>0</v>
      </c>
      <c r="AC1298" s="1487">
        <f>'НЗ 2-экз'!AC1288</f>
        <v>0</v>
      </c>
      <c r="AD1298" s="1487">
        <f>'НЗ 2-экз'!AD1288</f>
        <v>0</v>
      </c>
      <c r="AE1298" s="1488"/>
      <c r="AF1298" s="1488"/>
      <c r="AG1298" s="1488">
        <f t="shared" si="441"/>
        <v>0</v>
      </c>
      <c r="AH1298" s="1488">
        <f t="shared" si="444"/>
        <v>0</v>
      </c>
      <c r="AI1298" s="1488">
        <f t="shared" si="442"/>
        <v>0</v>
      </c>
      <c r="AJ1298" s="1488">
        <f t="shared" si="445"/>
        <v>0</v>
      </c>
      <c r="AK1298" s="1488">
        <f t="shared" si="446"/>
        <v>0</v>
      </c>
      <c r="AL1298" s="1488">
        <f t="shared" si="443"/>
        <v>0</v>
      </c>
      <c r="AM1298" s="1839"/>
    </row>
    <row r="1299" spans="1:39" ht="11.25" hidden="1" customHeight="1" x14ac:dyDescent="0.2">
      <c r="A1299" s="1425">
        <v>227</v>
      </c>
      <c r="B1299" s="1051">
        <v>244</v>
      </c>
      <c r="C1299" s="11"/>
      <c r="D1299" s="58"/>
      <c r="E1299" s="1487">
        <f>'НЗ 2-экз'!E1289</f>
        <v>0</v>
      </c>
      <c r="F1299" s="1487">
        <f>'НЗ 2-экз'!F1289</f>
        <v>0</v>
      </c>
      <c r="G1299" s="1487">
        <f>'НЗ 2-экз'!G1289</f>
        <v>0</v>
      </c>
      <c r="H1299" s="1487">
        <f>'НЗ 2-экз'!H1289</f>
        <v>0</v>
      </c>
      <c r="I1299" s="1487">
        <f>'НЗ 2-экз'!I1289</f>
        <v>0</v>
      </c>
      <c r="J1299" s="1487">
        <f>'НЗ 2-экз'!J1289</f>
        <v>0</v>
      </c>
      <c r="K1299" s="1487">
        <f>'НЗ 2-экз'!K1289</f>
        <v>0</v>
      </c>
      <c r="L1299" s="1487">
        <f>'НЗ 2-экз'!L1289</f>
        <v>0</v>
      </c>
      <c r="M1299" s="1487">
        <f>'НЗ 2-экз'!M1289</f>
        <v>0</v>
      </c>
      <c r="N1299" s="1487">
        <f>'НЗ 2-экз'!N1289</f>
        <v>0</v>
      </c>
      <c r="O1299" s="1487">
        <f>'НЗ 2-экз'!O1289</f>
        <v>0</v>
      </c>
      <c r="P1299" s="1487">
        <f>'НЗ 2-экз'!P1289</f>
        <v>0</v>
      </c>
      <c r="Q1299" s="1487">
        <f>'НЗ 2-экз'!Q1289</f>
        <v>0</v>
      </c>
      <c r="R1299" s="1487">
        <f>'НЗ 2-экз'!R1289</f>
        <v>0</v>
      </c>
      <c r="S1299" s="1487">
        <f>'НЗ 2-экз'!S1289</f>
        <v>0</v>
      </c>
      <c r="T1299" s="1487">
        <f>'НЗ 2-экз'!T1289</f>
        <v>0</v>
      </c>
      <c r="U1299" s="1487">
        <f>'НЗ 2-экз'!U1289</f>
        <v>0</v>
      </c>
      <c r="V1299" s="1487">
        <f>'НЗ 2-экз'!V1289</f>
        <v>0</v>
      </c>
      <c r="W1299" s="1487">
        <f>'НЗ 2-экз'!W1289</f>
        <v>0</v>
      </c>
      <c r="X1299" s="1487">
        <f>'НЗ 2-экз'!X1289</f>
        <v>0</v>
      </c>
      <c r="Y1299" s="1487">
        <f>'НЗ 2-экз'!Y1289</f>
        <v>0</v>
      </c>
      <c r="Z1299" s="1487">
        <f>'НЗ 2-экз'!Z1289</f>
        <v>0</v>
      </c>
      <c r="AA1299" s="1487">
        <f>'НЗ 2-экз'!AA1289</f>
        <v>0</v>
      </c>
      <c r="AB1299" s="1487">
        <f>'НЗ 2-экз'!AB1289</f>
        <v>0</v>
      </c>
      <c r="AC1299" s="1487">
        <f>'НЗ 2-экз'!AC1289</f>
        <v>0</v>
      </c>
      <c r="AD1299" s="1487">
        <f>'НЗ 2-экз'!AD1289</f>
        <v>0</v>
      </c>
      <c r="AE1299" s="1488"/>
      <c r="AF1299" s="1488"/>
      <c r="AG1299" s="1488">
        <f t="shared" si="441"/>
        <v>0</v>
      </c>
      <c r="AH1299" s="1488">
        <f t="shared" si="444"/>
        <v>0</v>
      </c>
      <c r="AI1299" s="1488">
        <f t="shared" si="442"/>
        <v>0</v>
      </c>
      <c r="AJ1299" s="1488">
        <f t="shared" si="445"/>
        <v>0</v>
      </c>
      <c r="AK1299" s="1488">
        <f t="shared" si="446"/>
        <v>0</v>
      </c>
      <c r="AL1299" s="1488">
        <f t="shared" si="443"/>
        <v>0</v>
      </c>
      <c r="AM1299" s="1839"/>
    </row>
    <row r="1300" spans="1:39" ht="11.25" hidden="1" customHeight="1" x14ac:dyDescent="0.2">
      <c r="A1300" s="1429">
        <v>262</v>
      </c>
      <c r="B1300" s="1049">
        <v>112</v>
      </c>
      <c r="C1300" s="15"/>
      <c r="D1300" s="58"/>
      <c r="E1300" s="1487">
        <f>'НЗ 2-экз'!E1290</f>
        <v>0</v>
      </c>
      <c r="F1300" s="1487">
        <f>'НЗ 2-экз'!F1290</f>
        <v>0</v>
      </c>
      <c r="G1300" s="1487">
        <f>'НЗ 2-экз'!G1290</f>
        <v>0</v>
      </c>
      <c r="H1300" s="1487">
        <f>'НЗ 2-экз'!H1290</f>
        <v>0</v>
      </c>
      <c r="I1300" s="1487">
        <f>'НЗ 2-экз'!I1290</f>
        <v>0</v>
      </c>
      <c r="J1300" s="1487">
        <f>'НЗ 2-экз'!J1290</f>
        <v>0</v>
      </c>
      <c r="K1300" s="1487">
        <f>'НЗ 2-экз'!K1290</f>
        <v>0</v>
      </c>
      <c r="L1300" s="1487">
        <f>'НЗ 2-экз'!L1290</f>
        <v>0</v>
      </c>
      <c r="M1300" s="1487">
        <f>'НЗ 2-экз'!M1290</f>
        <v>0</v>
      </c>
      <c r="N1300" s="1487">
        <f>'НЗ 2-экз'!N1290</f>
        <v>0</v>
      </c>
      <c r="O1300" s="1487">
        <f>'НЗ 2-экз'!O1290</f>
        <v>0</v>
      </c>
      <c r="P1300" s="1487">
        <f>'НЗ 2-экз'!P1290</f>
        <v>0</v>
      </c>
      <c r="Q1300" s="1487">
        <f>'НЗ 2-экз'!Q1290</f>
        <v>0</v>
      </c>
      <c r="R1300" s="1487">
        <f>'НЗ 2-экз'!R1290</f>
        <v>0</v>
      </c>
      <c r="S1300" s="1487">
        <f>'НЗ 2-экз'!S1290</f>
        <v>0</v>
      </c>
      <c r="T1300" s="1487">
        <f>'НЗ 2-экз'!T1290</f>
        <v>0</v>
      </c>
      <c r="U1300" s="1487">
        <f>'НЗ 2-экз'!U1290</f>
        <v>0</v>
      </c>
      <c r="V1300" s="1487">
        <f>'НЗ 2-экз'!V1290</f>
        <v>0</v>
      </c>
      <c r="W1300" s="1487">
        <f>'НЗ 2-экз'!W1290</f>
        <v>0</v>
      </c>
      <c r="X1300" s="1487">
        <f>'НЗ 2-экз'!X1290</f>
        <v>0</v>
      </c>
      <c r="Y1300" s="1487">
        <f>'НЗ 2-экз'!Y1290</f>
        <v>0</v>
      </c>
      <c r="Z1300" s="1487">
        <f>'НЗ 2-экз'!Z1290</f>
        <v>0</v>
      </c>
      <c r="AA1300" s="1487">
        <f>'НЗ 2-экз'!AA1290</f>
        <v>0</v>
      </c>
      <c r="AB1300" s="1487">
        <f>'НЗ 2-экз'!AB1290</f>
        <v>0</v>
      </c>
      <c r="AC1300" s="1487">
        <f>'НЗ 2-экз'!AC1290</f>
        <v>0</v>
      </c>
      <c r="AD1300" s="1487">
        <f>'НЗ 2-экз'!AD1290</f>
        <v>0</v>
      </c>
      <c r="AE1300" s="1488"/>
      <c r="AF1300" s="1488"/>
      <c r="AG1300" s="1488">
        <f t="shared" si="441"/>
        <v>0</v>
      </c>
      <c r="AH1300" s="1488">
        <f t="shared" si="444"/>
        <v>0</v>
      </c>
      <c r="AI1300" s="1488">
        <f t="shared" si="442"/>
        <v>0</v>
      </c>
      <c r="AJ1300" s="1488">
        <f t="shared" si="445"/>
        <v>0</v>
      </c>
      <c r="AK1300" s="1488">
        <f t="shared" si="446"/>
        <v>0</v>
      </c>
      <c r="AL1300" s="1488">
        <f t="shared" si="443"/>
        <v>0</v>
      </c>
      <c r="AM1300" s="1839"/>
    </row>
    <row r="1301" spans="1:39" ht="11.25" hidden="1" customHeight="1" x14ac:dyDescent="0.2">
      <c r="A1301" s="1429">
        <v>262</v>
      </c>
      <c r="B1301" s="1049">
        <v>119</v>
      </c>
      <c r="C1301" s="15"/>
      <c r="D1301" s="58"/>
      <c r="E1301" s="1487">
        <f>'НЗ 2-экз'!E1291</f>
        <v>0</v>
      </c>
      <c r="F1301" s="1487">
        <f>'НЗ 2-экз'!F1291</f>
        <v>0</v>
      </c>
      <c r="G1301" s="1487">
        <f>'НЗ 2-экз'!G1291</f>
        <v>0</v>
      </c>
      <c r="H1301" s="1487">
        <f>'НЗ 2-экз'!H1291</f>
        <v>0</v>
      </c>
      <c r="I1301" s="1487">
        <f>'НЗ 2-экз'!I1291</f>
        <v>0</v>
      </c>
      <c r="J1301" s="1487">
        <f>'НЗ 2-экз'!J1291</f>
        <v>0</v>
      </c>
      <c r="K1301" s="1487">
        <f>'НЗ 2-экз'!K1291</f>
        <v>0</v>
      </c>
      <c r="L1301" s="1487">
        <f>'НЗ 2-экз'!L1291</f>
        <v>0</v>
      </c>
      <c r="M1301" s="1487">
        <f>'НЗ 2-экз'!M1291</f>
        <v>0</v>
      </c>
      <c r="N1301" s="1487">
        <f>'НЗ 2-экз'!N1291</f>
        <v>0</v>
      </c>
      <c r="O1301" s="1487">
        <f>'НЗ 2-экз'!O1291</f>
        <v>0</v>
      </c>
      <c r="P1301" s="1487">
        <f>'НЗ 2-экз'!P1291</f>
        <v>0</v>
      </c>
      <c r="Q1301" s="1487">
        <f>'НЗ 2-экз'!Q1291</f>
        <v>0</v>
      </c>
      <c r="R1301" s="1487">
        <f>'НЗ 2-экз'!R1291</f>
        <v>0</v>
      </c>
      <c r="S1301" s="1487">
        <f>'НЗ 2-экз'!S1291</f>
        <v>0</v>
      </c>
      <c r="T1301" s="1487">
        <f>'НЗ 2-экз'!T1291</f>
        <v>0</v>
      </c>
      <c r="U1301" s="1487">
        <f>'НЗ 2-экз'!U1291</f>
        <v>0</v>
      </c>
      <c r="V1301" s="1487">
        <f>'НЗ 2-экз'!V1291</f>
        <v>0</v>
      </c>
      <c r="W1301" s="1487">
        <f>'НЗ 2-экз'!W1291</f>
        <v>0</v>
      </c>
      <c r="X1301" s="1487">
        <f>'НЗ 2-экз'!X1291</f>
        <v>0</v>
      </c>
      <c r="Y1301" s="1487">
        <f>'НЗ 2-экз'!Y1291</f>
        <v>0</v>
      </c>
      <c r="Z1301" s="1487">
        <f>'НЗ 2-экз'!Z1291</f>
        <v>0</v>
      </c>
      <c r="AA1301" s="1487">
        <f>'НЗ 2-экз'!AA1291</f>
        <v>0</v>
      </c>
      <c r="AB1301" s="1487">
        <f>'НЗ 2-экз'!AB1291</f>
        <v>0</v>
      </c>
      <c r="AC1301" s="1487">
        <f>'НЗ 2-экз'!AC1291</f>
        <v>0</v>
      </c>
      <c r="AD1301" s="1487">
        <f>'НЗ 2-экз'!AD1291</f>
        <v>0</v>
      </c>
      <c r="AE1301" s="1488"/>
      <c r="AF1301" s="1488"/>
      <c r="AG1301" s="1488">
        <f t="shared" si="441"/>
        <v>0</v>
      </c>
      <c r="AH1301" s="1488">
        <f t="shared" si="444"/>
        <v>0</v>
      </c>
      <c r="AI1301" s="1488">
        <f t="shared" si="442"/>
        <v>0</v>
      </c>
      <c r="AJ1301" s="1488">
        <f t="shared" si="445"/>
        <v>0</v>
      </c>
      <c r="AK1301" s="1488">
        <f t="shared" si="446"/>
        <v>0</v>
      </c>
      <c r="AL1301" s="1488">
        <f t="shared" si="443"/>
        <v>0</v>
      </c>
      <c r="AM1301" s="1839"/>
    </row>
    <row r="1302" spans="1:39" ht="11.25" hidden="1" customHeight="1" x14ac:dyDescent="0.2">
      <c r="A1302" s="1425">
        <v>266</v>
      </c>
      <c r="B1302" s="1051">
        <v>111</v>
      </c>
      <c r="C1302" s="11"/>
      <c r="D1302" s="58"/>
      <c r="E1302" s="1487">
        <f>'НЗ 2-экз'!E1292</f>
        <v>0</v>
      </c>
      <c r="F1302" s="1487">
        <f>'НЗ 2-экз'!F1292</f>
        <v>0</v>
      </c>
      <c r="G1302" s="1487">
        <f>'НЗ 2-экз'!G1292</f>
        <v>0</v>
      </c>
      <c r="H1302" s="1487">
        <f>'НЗ 2-экз'!H1292</f>
        <v>0</v>
      </c>
      <c r="I1302" s="1487">
        <f>'НЗ 2-экз'!I1292</f>
        <v>0</v>
      </c>
      <c r="J1302" s="1487">
        <f>'НЗ 2-экз'!J1292</f>
        <v>0</v>
      </c>
      <c r="K1302" s="1487">
        <f>'НЗ 2-экз'!K1292</f>
        <v>0</v>
      </c>
      <c r="L1302" s="1487">
        <f>'НЗ 2-экз'!L1292</f>
        <v>0</v>
      </c>
      <c r="M1302" s="1487">
        <f>'НЗ 2-экз'!M1292</f>
        <v>0</v>
      </c>
      <c r="N1302" s="1487">
        <f>'НЗ 2-экз'!N1292</f>
        <v>0</v>
      </c>
      <c r="O1302" s="1487">
        <f>'НЗ 2-экз'!O1292</f>
        <v>0</v>
      </c>
      <c r="P1302" s="1487">
        <f>'НЗ 2-экз'!P1292</f>
        <v>0</v>
      </c>
      <c r="Q1302" s="1487">
        <f>'НЗ 2-экз'!Q1292</f>
        <v>0</v>
      </c>
      <c r="R1302" s="1487">
        <f>'НЗ 2-экз'!R1292</f>
        <v>0</v>
      </c>
      <c r="S1302" s="1487">
        <f>'НЗ 2-экз'!S1292</f>
        <v>0</v>
      </c>
      <c r="T1302" s="1487">
        <f>'НЗ 2-экз'!T1292</f>
        <v>0</v>
      </c>
      <c r="U1302" s="1487">
        <f>'НЗ 2-экз'!U1292</f>
        <v>0</v>
      </c>
      <c r="V1302" s="1487">
        <f>'НЗ 2-экз'!V1292</f>
        <v>0</v>
      </c>
      <c r="W1302" s="1487">
        <f>'НЗ 2-экз'!W1292</f>
        <v>0</v>
      </c>
      <c r="X1302" s="1487">
        <f>'НЗ 2-экз'!X1292</f>
        <v>0</v>
      </c>
      <c r="Y1302" s="1487">
        <f>'НЗ 2-экз'!Y1292</f>
        <v>0</v>
      </c>
      <c r="Z1302" s="1487">
        <f>'НЗ 2-экз'!Z1292</f>
        <v>0</v>
      </c>
      <c r="AA1302" s="1487">
        <f>'НЗ 2-экз'!AA1292</f>
        <v>0</v>
      </c>
      <c r="AB1302" s="1487">
        <f>'НЗ 2-экз'!AB1292</f>
        <v>0</v>
      </c>
      <c r="AC1302" s="1487">
        <f>'НЗ 2-экз'!AC1292</f>
        <v>0</v>
      </c>
      <c r="AD1302" s="1487">
        <f>'НЗ 2-экз'!AD1292</f>
        <v>0</v>
      </c>
      <c r="AE1302" s="1488"/>
      <c r="AF1302" s="1488"/>
      <c r="AG1302" s="1488">
        <f t="shared" si="441"/>
        <v>0</v>
      </c>
      <c r="AH1302" s="1488">
        <f t="shared" si="444"/>
        <v>0</v>
      </c>
      <c r="AI1302" s="1488">
        <f t="shared" si="442"/>
        <v>0</v>
      </c>
      <c r="AJ1302" s="1488">
        <f t="shared" si="445"/>
        <v>0</v>
      </c>
      <c r="AK1302" s="1488">
        <f t="shared" si="446"/>
        <v>0</v>
      </c>
      <c r="AL1302" s="1488">
        <f t="shared" si="443"/>
        <v>0</v>
      </c>
      <c r="AM1302" s="1839"/>
    </row>
    <row r="1303" spans="1:39" ht="11.25" hidden="1" customHeight="1" x14ac:dyDescent="0.2">
      <c r="A1303" s="1425">
        <v>266</v>
      </c>
      <c r="B1303" s="1051">
        <v>112</v>
      </c>
      <c r="C1303" s="11"/>
      <c r="D1303" s="58"/>
      <c r="E1303" s="1487">
        <f>'НЗ 2-экз'!E1293</f>
        <v>0</v>
      </c>
      <c r="F1303" s="1487">
        <f>'НЗ 2-экз'!F1293</f>
        <v>0</v>
      </c>
      <c r="G1303" s="1487">
        <f>'НЗ 2-экз'!G1293</f>
        <v>0</v>
      </c>
      <c r="H1303" s="1487">
        <f>'НЗ 2-экз'!H1293</f>
        <v>0</v>
      </c>
      <c r="I1303" s="1487">
        <f>'НЗ 2-экз'!I1293</f>
        <v>0</v>
      </c>
      <c r="J1303" s="1487">
        <f>'НЗ 2-экз'!J1293</f>
        <v>0</v>
      </c>
      <c r="K1303" s="1487">
        <f>'НЗ 2-экз'!K1293</f>
        <v>0</v>
      </c>
      <c r="L1303" s="1487">
        <f>'НЗ 2-экз'!L1293</f>
        <v>0</v>
      </c>
      <c r="M1303" s="1487">
        <f>'НЗ 2-экз'!M1293</f>
        <v>0</v>
      </c>
      <c r="N1303" s="1487">
        <f>'НЗ 2-экз'!N1293</f>
        <v>0</v>
      </c>
      <c r="O1303" s="1487">
        <f>'НЗ 2-экз'!O1293</f>
        <v>0</v>
      </c>
      <c r="P1303" s="1487">
        <f>'НЗ 2-экз'!P1293</f>
        <v>0</v>
      </c>
      <c r="Q1303" s="1487">
        <f>'НЗ 2-экз'!Q1293</f>
        <v>0</v>
      </c>
      <c r="R1303" s="1487">
        <f>'НЗ 2-экз'!R1293</f>
        <v>0</v>
      </c>
      <c r="S1303" s="1487">
        <f>'НЗ 2-экз'!S1293</f>
        <v>0</v>
      </c>
      <c r="T1303" s="1487">
        <f>'НЗ 2-экз'!T1293</f>
        <v>0</v>
      </c>
      <c r="U1303" s="1487">
        <f>'НЗ 2-экз'!U1293</f>
        <v>0</v>
      </c>
      <c r="V1303" s="1487">
        <f>'НЗ 2-экз'!V1293</f>
        <v>0</v>
      </c>
      <c r="W1303" s="1487">
        <f>'НЗ 2-экз'!W1293</f>
        <v>0</v>
      </c>
      <c r="X1303" s="1487">
        <f>'НЗ 2-экз'!X1293</f>
        <v>0</v>
      </c>
      <c r="Y1303" s="1487">
        <f>'НЗ 2-экз'!Y1293</f>
        <v>0</v>
      </c>
      <c r="Z1303" s="1487">
        <f>'НЗ 2-экз'!Z1293</f>
        <v>0</v>
      </c>
      <c r="AA1303" s="1487">
        <f>'НЗ 2-экз'!AA1293</f>
        <v>0</v>
      </c>
      <c r="AB1303" s="1487">
        <f>'НЗ 2-экз'!AB1293</f>
        <v>0</v>
      </c>
      <c r="AC1303" s="1487">
        <f>'НЗ 2-экз'!AC1293</f>
        <v>0</v>
      </c>
      <c r="AD1303" s="1487">
        <f>'НЗ 2-экз'!AD1293</f>
        <v>0</v>
      </c>
      <c r="AE1303" s="1488"/>
      <c r="AF1303" s="1488"/>
      <c r="AG1303" s="1488">
        <f t="shared" si="441"/>
        <v>0</v>
      </c>
      <c r="AH1303" s="1488">
        <f t="shared" si="444"/>
        <v>0</v>
      </c>
      <c r="AI1303" s="1488">
        <f t="shared" si="442"/>
        <v>0</v>
      </c>
      <c r="AJ1303" s="1488">
        <f t="shared" si="445"/>
        <v>0</v>
      </c>
      <c r="AK1303" s="1488">
        <f t="shared" si="446"/>
        <v>0</v>
      </c>
      <c r="AL1303" s="1488">
        <f t="shared" si="443"/>
        <v>0</v>
      </c>
      <c r="AM1303" s="1839"/>
    </row>
    <row r="1304" spans="1:39" ht="11.25" hidden="1" customHeight="1" x14ac:dyDescent="0.2">
      <c r="A1304" s="1425">
        <v>266</v>
      </c>
      <c r="B1304" s="1051">
        <v>119</v>
      </c>
      <c r="C1304" s="11"/>
      <c r="D1304" s="58"/>
      <c r="E1304" s="1487">
        <f>'НЗ 2-экз'!E1294</f>
        <v>0</v>
      </c>
      <c r="F1304" s="1487">
        <f>'НЗ 2-экз'!F1294</f>
        <v>0</v>
      </c>
      <c r="G1304" s="1487">
        <f>'НЗ 2-экз'!G1294</f>
        <v>0</v>
      </c>
      <c r="H1304" s="1487">
        <f>'НЗ 2-экз'!H1294</f>
        <v>0</v>
      </c>
      <c r="I1304" s="1487">
        <f>'НЗ 2-экз'!I1294</f>
        <v>0</v>
      </c>
      <c r="J1304" s="1487">
        <f>'НЗ 2-экз'!J1294</f>
        <v>0</v>
      </c>
      <c r="K1304" s="1487">
        <f>'НЗ 2-экз'!K1294</f>
        <v>0</v>
      </c>
      <c r="L1304" s="1487">
        <f>'НЗ 2-экз'!L1294</f>
        <v>0</v>
      </c>
      <c r="M1304" s="1487">
        <f>'НЗ 2-экз'!M1294</f>
        <v>0</v>
      </c>
      <c r="N1304" s="1487">
        <f>'НЗ 2-экз'!N1294</f>
        <v>0</v>
      </c>
      <c r="O1304" s="1487">
        <f>'НЗ 2-экз'!O1294</f>
        <v>0</v>
      </c>
      <c r="P1304" s="1487">
        <f>'НЗ 2-экз'!P1294</f>
        <v>0</v>
      </c>
      <c r="Q1304" s="1487">
        <f>'НЗ 2-экз'!Q1294</f>
        <v>0</v>
      </c>
      <c r="R1304" s="1487">
        <f>'НЗ 2-экз'!R1294</f>
        <v>0</v>
      </c>
      <c r="S1304" s="1487">
        <f>'НЗ 2-экз'!S1294</f>
        <v>0</v>
      </c>
      <c r="T1304" s="1487">
        <f>'НЗ 2-экз'!T1294</f>
        <v>0</v>
      </c>
      <c r="U1304" s="1487">
        <f>'НЗ 2-экз'!U1294</f>
        <v>0</v>
      </c>
      <c r="V1304" s="1487">
        <f>'НЗ 2-экз'!V1294</f>
        <v>0</v>
      </c>
      <c r="W1304" s="1487">
        <f>'НЗ 2-экз'!W1294</f>
        <v>0</v>
      </c>
      <c r="X1304" s="1487">
        <f>'НЗ 2-экз'!X1294</f>
        <v>0</v>
      </c>
      <c r="Y1304" s="1487">
        <f>'НЗ 2-экз'!Y1294</f>
        <v>0</v>
      </c>
      <c r="Z1304" s="1487">
        <f>'НЗ 2-экз'!Z1294</f>
        <v>0</v>
      </c>
      <c r="AA1304" s="1487">
        <f>'НЗ 2-экз'!AA1294</f>
        <v>0</v>
      </c>
      <c r="AB1304" s="1487">
        <f>'НЗ 2-экз'!AB1294</f>
        <v>0</v>
      </c>
      <c r="AC1304" s="1487">
        <f>'НЗ 2-экз'!AC1294</f>
        <v>0</v>
      </c>
      <c r="AD1304" s="1487">
        <f>'НЗ 2-экз'!AD1294</f>
        <v>0</v>
      </c>
      <c r="AE1304" s="1488"/>
      <c r="AF1304" s="1488"/>
      <c r="AG1304" s="1488">
        <f t="shared" si="441"/>
        <v>0</v>
      </c>
      <c r="AH1304" s="1488">
        <f t="shared" si="444"/>
        <v>0</v>
      </c>
      <c r="AI1304" s="1488">
        <f t="shared" si="442"/>
        <v>0</v>
      </c>
      <c r="AJ1304" s="1488">
        <f t="shared" si="445"/>
        <v>0</v>
      </c>
      <c r="AK1304" s="1488">
        <f t="shared" si="446"/>
        <v>0</v>
      </c>
      <c r="AL1304" s="1488">
        <f t="shared" si="443"/>
        <v>0</v>
      </c>
      <c r="AM1304" s="1839"/>
    </row>
    <row r="1305" spans="1:39" ht="11.25" hidden="1" customHeight="1" x14ac:dyDescent="0.2">
      <c r="A1305" s="1425">
        <v>267</v>
      </c>
      <c r="B1305" s="1051">
        <v>112</v>
      </c>
      <c r="C1305" s="11"/>
      <c r="D1305" s="58"/>
      <c r="E1305" s="1487">
        <f>'НЗ 2-экз'!E1295</f>
        <v>0</v>
      </c>
      <c r="F1305" s="1487">
        <f>'НЗ 2-экз'!F1295</f>
        <v>0</v>
      </c>
      <c r="G1305" s="1487">
        <f>'НЗ 2-экз'!G1295</f>
        <v>0</v>
      </c>
      <c r="H1305" s="1487">
        <f>'НЗ 2-экз'!H1295</f>
        <v>0</v>
      </c>
      <c r="I1305" s="1487">
        <f>'НЗ 2-экз'!I1295</f>
        <v>0</v>
      </c>
      <c r="J1305" s="1487">
        <f>'НЗ 2-экз'!J1295</f>
        <v>0</v>
      </c>
      <c r="K1305" s="1487">
        <f>'НЗ 2-экз'!K1295</f>
        <v>0</v>
      </c>
      <c r="L1305" s="1487">
        <f>'НЗ 2-экз'!L1295</f>
        <v>0</v>
      </c>
      <c r="M1305" s="1487">
        <f>'НЗ 2-экз'!M1295</f>
        <v>0</v>
      </c>
      <c r="N1305" s="1487">
        <f>'НЗ 2-экз'!N1295</f>
        <v>0</v>
      </c>
      <c r="O1305" s="1487">
        <f>'НЗ 2-экз'!O1295</f>
        <v>0</v>
      </c>
      <c r="P1305" s="1487">
        <f>'НЗ 2-экз'!P1295</f>
        <v>0</v>
      </c>
      <c r="Q1305" s="1487">
        <f>'НЗ 2-экз'!Q1295</f>
        <v>0</v>
      </c>
      <c r="R1305" s="1487">
        <f>'НЗ 2-экз'!R1295</f>
        <v>0</v>
      </c>
      <c r="S1305" s="1487">
        <f>'НЗ 2-экз'!S1295</f>
        <v>0</v>
      </c>
      <c r="T1305" s="1487">
        <f>'НЗ 2-экз'!T1295</f>
        <v>0</v>
      </c>
      <c r="U1305" s="1487">
        <f>'НЗ 2-экз'!U1295</f>
        <v>0</v>
      </c>
      <c r="V1305" s="1487">
        <f>'НЗ 2-экз'!V1295</f>
        <v>0</v>
      </c>
      <c r="W1305" s="1487">
        <f>'НЗ 2-экз'!W1295</f>
        <v>0</v>
      </c>
      <c r="X1305" s="1487">
        <f>'НЗ 2-экз'!X1295</f>
        <v>0</v>
      </c>
      <c r="Y1305" s="1487">
        <f>'НЗ 2-экз'!Y1295</f>
        <v>0</v>
      </c>
      <c r="Z1305" s="1487">
        <f>'НЗ 2-экз'!Z1295</f>
        <v>0</v>
      </c>
      <c r="AA1305" s="1487">
        <f>'НЗ 2-экз'!AA1295</f>
        <v>0</v>
      </c>
      <c r="AB1305" s="1487">
        <f>'НЗ 2-экз'!AB1295</f>
        <v>0</v>
      </c>
      <c r="AC1305" s="1487">
        <f>'НЗ 2-экз'!AC1295</f>
        <v>0</v>
      </c>
      <c r="AD1305" s="1487">
        <f>'НЗ 2-экз'!AD1295</f>
        <v>0</v>
      </c>
      <c r="AE1305" s="1488"/>
      <c r="AF1305" s="1488"/>
      <c r="AG1305" s="1488">
        <f t="shared" si="441"/>
        <v>0</v>
      </c>
      <c r="AH1305" s="1488">
        <f t="shared" si="444"/>
        <v>0</v>
      </c>
      <c r="AI1305" s="1488">
        <f t="shared" si="442"/>
        <v>0</v>
      </c>
      <c r="AJ1305" s="1488">
        <f t="shared" si="445"/>
        <v>0</v>
      </c>
      <c r="AK1305" s="1488">
        <f t="shared" si="446"/>
        <v>0</v>
      </c>
      <c r="AL1305" s="1488">
        <f t="shared" si="443"/>
        <v>0</v>
      </c>
      <c r="AM1305" s="1839"/>
    </row>
    <row r="1306" spans="1:39" ht="11.25" hidden="1" customHeight="1" x14ac:dyDescent="0.2">
      <c r="A1306" s="1429">
        <v>291</v>
      </c>
      <c r="B1306" s="1147">
        <v>851</v>
      </c>
      <c r="C1306" s="15"/>
      <c r="D1306" s="58"/>
      <c r="E1306" s="1487">
        <f>'НЗ 2-экз'!E1296</f>
        <v>0</v>
      </c>
      <c r="F1306" s="1487">
        <f>'НЗ 2-экз'!F1296</f>
        <v>0</v>
      </c>
      <c r="G1306" s="1487">
        <f>'НЗ 2-экз'!G1296</f>
        <v>0</v>
      </c>
      <c r="H1306" s="1487">
        <f>'НЗ 2-экз'!H1296</f>
        <v>0</v>
      </c>
      <c r="I1306" s="1487">
        <f>'НЗ 2-экз'!I1296</f>
        <v>0</v>
      </c>
      <c r="J1306" s="1487">
        <f>'НЗ 2-экз'!J1296</f>
        <v>0</v>
      </c>
      <c r="K1306" s="1487">
        <f>'НЗ 2-экз'!K1296</f>
        <v>0</v>
      </c>
      <c r="L1306" s="1487">
        <f>'НЗ 2-экз'!L1296</f>
        <v>0</v>
      </c>
      <c r="M1306" s="1487">
        <f>'НЗ 2-экз'!M1296</f>
        <v>0</v>
      </c>
      <c r="N1306" s="1487">
        <f>'НЗ 2-экз'!N1296</f>
        <v>0</v>
      </c>
      <c r="O1306" s="1487">
        <f>'НЗ 2-экз'!O1296</f>
        <v>0</v>
      </c>
      <c r="P1306" s="1487">
        <f>'НЗ 2-экз'!P1296</f>
        <v>0</v>
      </c>
      <c r="Q1306" s="1487">
        <f>'НЗ 2-экз'!Q1296</f>
        <v>0</v>
      </c>
      <c r="R1306" s="1487">
        <f>'НЗ 2-экз'!R1296</f>
        <v>0</v>
      </c>
      <c r="S1306" s="1487">
        <f>'НЗ 2-экз'!S1296</f>
        <v>0</v>
      </c>
      <c r="T1306" s="1487">
        <f>'НЗ 2-экз'!T1296</f>
        <v>0</v>
      </c>
      <c r="U1306" s="1487">
        <f>'НЗ 2-экз'!U1296</f>
        <v>0</v>
      </c>
      <c r="V1306" s="1487">
        <f>'НЗ 2-экз'!V1296</f>
        <v>0</v>
      </c>
      <c r="W1306" s="1487">
        <f>'НЗ 2-экз'!W1296</f>
        <v>0</v>
      </c>
      <c r="X1306" s="1487">
        <f>'НЗ 2-экз'!X1296</f>
        <v>0</v>
      </c>
      <c r="Y1306" s="1487">
        <f>'НЗ 2-экз'!Y1296</f>
        <v>0</v>
      </c>
      <c r="Z1306" s="1487">
        <f>'НЗ 2-экз'!Z1296</f>
        <v>50000</v>
      </c>
      <c r="AA1306" s="1487">
        <f>'НЗ 2-экз'!AA1296</f>
        <v>0</v>
      </c>
      <c r="AB1306" s="1487">
        <f>'НЗ 2-экз'!AB1296</f>
        <v>0</v>
      </c>
      <c r="AC1306" s="1487">
        <f>'НЗ 2-экз'!AC1296</f>
        <v>0</v>
      </c>
      <c r="AD1306" s="1487">
        <f>'НЗ 2-экз'!AD1296</f>
        <v>0</v>
      </c>
      <c r="AE1306" s="1488"/>
      <c r="AF1306" s="1488"/>
      <c r="AG1306" s="1488">
        <f t="shared" si="441"/>
        <v>0</v>
      </c>
      <c r="AH1306" s="1488">
        <f t="shared" si="444"/>
        <v>50000</v>
      </c>
      <c r="AI1306" s="1488">
        <f t="shared" si="442"/>
        <v>0</v>
      </c>
      <c r="AJ1306" s="1488">
        <f t="shared" si="445"/>
        <v>0</v>
      </c>
      <c r="AK1306" s="1488">
        <f t="shared" si="446"/>
        <v>50000</v>
      </c>
      <c r="AL1306" s="1488">
        <f t="shared" si="443"/>
        <v>50000</v>
      </c>
      <c r="AM1306" s="1839"/>
    </row>
    <row r="1307" spans="1:39" ht="11.25" hidden="1" customHeight="1" x14ac:dyDescent="0.2">
      <c r="A1307" s="1429">
        <v>291</v>
      </c>
      <c r="B1307" s="1147">
        <v>851</v>
      </c>
      <c r="C1307" s="15"/>
      <c r="D1307" s="58"/>
      <c r="E1307" s="1487">
        <f>'НЗ 2-экз'!E1297</f>
        <v>0</v>
      </c>
      <c r="F1307" s="1487">
        <f>'НЗ 2-экз'!F1297</f>
        <v>0</v>
      </c>
      <c r="G1307" s="1487">
        <f>'НЗ 2-экз'!G1297</f>
        <v>0</v>
      </c>
      <c r="H1307" s="1487">
        <f>'НЗ 2-экз'!H1297</f>
        <v>0</v>
      </c>
      <c r="I1307" s="1487">
        <f>'НЗ 2-экз'!I1297</f>
        <v>0</v>
      </c>
      <c r="J1307" s="1487">
        <f>'НЗ 2-экз'!J1297</f>
        <v>0</v>
      </c>
      <c r="K1307" s="1487">
        <f>'НЗ 2-экз'!K1297</f>
        <v>0</v>
      </c>
      <c r="L1307" s="1487">
        <f>'НЗ 2-экз'!L1297</f>
        <v>0</v>
      </c>
      <c r="M1307" s="1487">
        <f>'НЗ 2-экз'!M1297</f>
        <v>0</v>
      </c>
      <c r="N1307" s="1487">
        <f>'НЗ 2-экз'!N1297</f>
        <v>0</v>
      </c>
      <c r="O1307" s="1487">
        <f>'НЗ 2-экз'!O1297</f>
        <v>0</v>
      </c>
      <c r="P1307" s="1487">
        <f>'НЗ 2-экз'!P1297</f>
        <v>0</v>
      </c>
      <c r="Q1307" s="1487">
        <f>'НЗ 2-экз'!Q1297</f>
        <v>0</v>
      </c>
      <c r="R1307" s="1487">
        <f>'НЗ 2-экз'!R1297</f>
        <v>0</v>
      </c>
      <c r="S1307" s="1487">
        <f>'НЗ 2-экз'!S1297</f>
        <v>0</v>
      </c>
      <c r="T1307" s="1487">
        <f>'НЗ 2-экз'!T1297</f>
        <v>0</v>
      </c>
      <c r="U1307" s="1487">
        <f>'НЗ 2-экз'!U1297</f>
        <v>0</v>
      </c>
      <c r="V1307" s="1487">
        <f>'НЗ 2-экз'!V1297</f>
        <v>0</v>
      </c>
      <c r="W1307" s="1487">
        <f>'НЗ 2-экз'!W1297</f>
        <v>0</v>
      </c>
      <c r="X1307" s="1487">
        <f>'НЗ 2-экз'!X1297</f>
        <v>0</v>
      </c>
      <c r="Y1307" s="1487">
        <f>'НЗ 2-экз'!Y1297</f>
        <v>0</v>
      </c>
      <c r="Z1307" s="1487">
        <f>'НЗ 2-экз'!Z1297</f>
        <v>0</v>
      </c>
      <c r="AA1307" s="1487">
        <f>'НЗ 2-экз'!AA1297</f>
        <v>0</v>
      </c>
      <c r="AB1307" s="1487">
        <f>'НЗ 2-экз'!AB1297</f>
        <v>0</v>
      </c>
      <c r="AC1307" s="1487">
        <f>'НЗ 2-экз'!AC1297</f>
        <v>0</v>
      </c>
      <c r="AD1307" s="1487">
        <f>'НЗ 2-экз'!AD1297</f>
        <v>0</v>
      </c>
      <c r="AE1307" s="1488"/>
      <c r="AF1307" s="1488"/>
      <c r="AG1307" s="1488">
        <f t="shared" si="441"/>
        <v>0</v>
      </c>
      <c r="AH1307" s="1488">
        <f t="shared" si="444"/>
        <v>0</v>
      </c>
      <c r="AI1307" s="1488">
        <f t="shared" si="442"/>
        <v>0</v>
      </c>
      <c r="AJ1307" s="1488">
        <f t="shared" si="445"/>
        <v>0</v>
      </c>
      <c r="AK1307" s="1488">
        <f t="shared" si="446"/>
        <v>0</v>
      </c>
      <c r="AL1307" s="1488">
        <f t="shared" si="443"/>
        <v>0</v>
      </c>
      <c r="AM1307" s="1839"/>
    </row>
    <row r="1308" spans="1:39" ht="11.25" hidden="1" customHeight="1" x14ac:dyDescent="0.2">
      <c r="A1308" s="1429">
        <v>291</v>
      </c>
      <c r="B1308" s="1049">
        <v>852</v>
      </c>
      <c r="C1308" s="15"/>
      <c r="D1308" s="58"/>
      <c r="E1308" s="1487">
        <f>'НЗ 2-экз'!E1298</f>
        <v>0</v>
      </c>
      <c r="F1308" s="1487">
        <f>'НЗ 2-экз'!F1298</f>
        <v>0</v>
      </c>
      <c r="G1308" s="1487">
        <f>'НЗ 2-экз'!G1298</f>
        <v>0</v>
      </c>
      <c r="H1308" s="1487">
        <f>'НЗ 2-экз'!H1298</f>
        <v>0</v>
      </c>
      <c r="I1308" s="1487">
        <f>'НЗ 2-экз'!I1298</f>
        <v>0</v>
      </c>
      <c r="J1308" s="1487">
        <f>'НЗ 2-экз'!J1298</f>
        <v>0</v>
      </c>
      <c r="K1308" s="1487">
        <f>'НЗ 2-экз'!K1298</f>
        <v>0</v>
      </c>
      <c r="L1308" s="1487">
        <f>'НЗ 2-экз'!L1298</f>
        <v>0</v>
      </c>
      <c r="M1308" s="1487">
        <f>'НЗ 2-экз'!M1298</f>
        <v>0</v>
      </c>
      <c r="N1308" s="1487">
        <f>'НЗ 2-экз'!N1298</f>
        <v>0</v>
      </c>
      <c r="O1308" s="1487">
        <f>'НЗ 2-экз'!O1298</f>
        <v>0</v>
      </c>
      <c r="P1308" s="1487">
        <f>'НЗ 2-экз'!P1298</f>
        <v>0</v>
      </c>
      <c r="Q1308" s="1487">
        <f>'НЗ 2-экз'!Q1298</f>
        <v>0</v>
      </c>
      <c r="R1308" s="1487">
        <f>'НЗ 2-экз'!R1298</f>
        <v>0</v>
      </c>
      <c r="S1308" s="1487">
        <f>'НЗ 2-экз'!S1298</f>
        <v>0</v>
      </c>
      <c r="T1308" s="1487">
        <f>'НЗ 2-экз'!T1298</f>
        <v>0</v>
      </c>
      <c r="U1308" s="1487">
        <f>'НЗ 2-экз'!U1298</f>
        <v>0</v>
      </c>
      <c r="V1308" s="1487">
        <f>'НЗ 2-экз'!V1298</f>
        <v>0</v>
      </c>
      <c r="W1308" s="1487">
        <f>'НЗ 2-экз'!W1298</f>
        <v>0</v>
      </c>
      <c r="X1308" s="1487">
        <f>'НЗ 2-экз'!X1298</f>
        <v>0</v>
      </c>
      <c r="Y1308" s="1487">
        <f>'НЗ 2-экз'!Y1298</f>
        <v>0</v>
      </c>
      <c r="Z1308" s="1487">
        <f>'НЗ 2-экз'!Z1298</f>
        <v>0</v>
      </c>
      <c r="AA1308" s="1487">
        <f>'НЗ 2-экз'!AA1298</f>
        <v>0</v>
      </c>
      <c r="AB1308" s="1487">
        <f>'НЗ 2-экз'!AB1298</f>
        <v>0</v>
      </c>
      <c r="AC1308" s="1487">
        <f>'НЗ 2-экз'!AC1298</f>
        <v>0</v>
      </c>
      <c r="AD1308" s="1487">
        <f>'НЗ 2-экз'!AD1298</f>
        <v>0</v>
      </c>
      <c r="AE1308" s="1488"/>
      <c r="AF1308" s="1488"/>
      <c r="AG1308" s="1488">
        <f t="shared" si="441"/>
        <v>0</v>
      </c>
      <c r="AH1308" s="1488">
        <f t="shared" si="444"/>
        <v>0</v>
      </c>
      <c r="AI1308" s="1488">
        <f t="shared" si="442"/>
        <v>0</v>
      </c>
      <c r="AJ1308" s="1488">
        <f t="shared" si="445"/>
        <v>0</v>
      </c>
      <c r="AK1308" s="1488">
        <f t="shared" si="446"/>
        <v>0</v>
      </c>
      <c r="AL1308" s="1488">
        <f t="shared" si="443"/>
        <v>0</v>
      </c>
      <c r="AM1308" s="1839"/>
    </row>
    <row r="1309" spans="1:39" ht="11.25" hidden="1" customHeight="1" x14ac:dyDescent="0.2">
      <c r="A1309" s="1429">
        <v>291</v>
      </c>
      <c r="B1309" s="1147">
        <v>853</v>
      </c>
      <c r="C1309" s="15"/>
      <c r="D1309" s="58"/>
      <c r="E1309" s="1487">
        <f>'НЗ 2-экз'!E1299</f>
        <v>0</v>
      </c>
      <c r="F1309" s="1487">
        <f>'НЗ 2-экз'!F1299</f>
        <v>0</v>
      </c>
      <c r="G1309" s="1487">
        <f>'НЗ 2-экз'!G1299</f>
        <v>0</v>
      </c>
      <c r="H1309" s="1487">
        <f>'НЗ 2-экз'!H1299</f>
        <v>0</v>
      </c>
      <c r="I1309" s="1487">
        <f>'НЗ 2-экз'!I1299</f>
        <v>0</v>
      </c>
      <c r="J1309" s="1487">
        <f>'НЗ 2-экз'!J1299</f>
        <v>0</v>
      </c>
      <c r="K1309" s="1487">
        <f>'НЗ 2-экз'!K1299</f>
        <v>0</v>
      </c>
      <c r="L1309" s="1487">
        <f>'НЗ 2-экз'!L1299</f>
        <v>0</v>
      </c>
      <c r="M1309" s="1487">
        <f>'НЗ 2-экз'!M1299</f>
        <v>0</v>
      </c>
      <c r="N1309" s="1487">
        <f>'НЗ 2-экз'!N1299</f>
        <v>0</v>
      </c>
      <c r="O1309" s="1487">
        <f>'НЗ 2-экз'!O1299</f>
        <v>0</v>
      </c>
      <c r="P1309" s="1487">
        <f>'НЗ 2-экз'!P1299</f>
        <v>0</v>
      </c>
      <c r="Q1309" s="1487">
        <f>'НЗ 2-экз'!Q1299</f>
        <v>0</v>
      </c>
      <c r="R1309" s="1487">
        <f>'НЗ 2-экз'!R1299</f>
        <v>0</v>
      </c>
      <c r="S1309" s="1487">
        <f>'НЗ 2-экз'!S1299</f>
        <v>0</v>
      </c>
      <c r="T1309" s="1487">
        <f>'НЗ 2-экз'!T1299</f>
        <v>0</v>
      </c>
      <c r="U1309" s="1487">
        <f>'НЗ 2-экз'!U1299</f>
        <v>0</v>
      </c>
      <c r="V1309" s="1487">
        <f>'НЗ 2-экз'!V1299</f>
        <v>0</v>
      </c>
      <c r="W1309" s="1487">
        <f>'НЗ 2-экз'!W1299</f>
        <v>0</v>
      </c>
      <c r="X1309" s="1487">
        <f>'НЗ 2-экз'!X1299</f>
        <v>0</v>
      </c>
      <c r="Y1309" s="1487">
        <f>'НЗ 2-экз'!Y1299</f>
        <v>0</v>
      </c>
      <c r="Z1309" s="1487">
        <f>'НЗ 2-экз'!Z1299</f>
        <v>0</v>
      </c>
      <c r="AA1309" s="1487">
        <f>'НЗ 2-экз'!AA1299</f>
        <v>0</v>
      </c>
      <c r="AB1309" s="1487">
        <f>'НЗ 2-экз'!AB1299</f>
        <v>0</v>
      </c>
      <c r="AC1309" s="1487">
        <f>'НЗ 2-экз'!AC1299</f>
        <v>0</v>
      </c>
      <c r="AD1309" s="1487">
        <f>'НЗ 2-экз'!AD1299</f>
        <v>0</v>
      </c>
      <c r="AE1309" s="1488"/>
      <c r="AF1309" s="1488"/>
      <c r="AG1309" s="1488">
        <f t="shared" si="441"/>
        <v>0</v>
      </c>
      <c r="AH1309" s="1488">
        <f t="shared" si="444"/>
        <v>0</v>
      </c>
      <c r="AI1309" s="1488">
        <f t="shared" si="442"/>
        <v>0</v>
      </c>
      <c r="AJ1309" s="1488">
        <f t="shared" si="445"/>
        <v>0</v>
      </c>
      <c r="AK1309" s="1488">
        <f t="shared" si="446"/>
        <v>0</v>
      </c>
      <c r="AL1309" s="1488">
        <f t="shared" si="443"/>
        <v>0</v>
      </c>
      <c r="AM1309" s="1839"/>
    </row>
    <row r="1310" spans="1:39" ht="11.25" hidden="1" customHeight="1" x14ac:dyDescent="0.2">
      <c r="A1310" s="1429">
        <v>292</v>
      </c>
      <c r="B1310" s="1049">
        <v>853</v>
      </c>
      <c r="C1310" s="15"/>
      <c r="D1310" s="58"/>
      <c r="E1310" s="1487">
        <f>'НЗ 2-экз'!E1300</f>
        <v>0</v>
      </c>
      <c r="F1310" s="1487">
        <f>'НЗ 2-экз'!F1300</f>
        <v>0</v>
      </c>
      <c r="G1310" s="1487">
        <f>'НЗ 2-экз'!G1300</f>
        <v>0</v>
      </c>
      <c r="H1310" s="1487">
        <f>'НЗ 2-экз'!H1300</f>
        <v>0</v>
      </c>
      <c r="I1310" s="1487">
        <f>'НЗ 2-экз'!I1300</f>
        <v>0</v>
      </c>
      <c r="J1310" s="1487">
        <f>'НЗ 2-экз'!J1300</f>
        <v>0</v>
      </c>
      <c r="K1310" s="1487">
        <f>'НЗ 2-экз'!K1300</f>
        <v>0</v>
      </c>
      <c r="L1310" s="1487">
        <f>'НЗ 2-экз'!L1300</f>
        <v>0</v>
      </c>
      <c r="M1310" s="1487">
        <f>'НЗ 2-экз'!M1300</f>
        <v>0</v>
      </c>
      <c r="N1310" s="1487">
        <f>'НЗ 2-экз'!N1300</f>
        <v>0</v>
      </c>
      <c r="O1310" s="1487">
        <f>'НЗ 2-экз'!O1300</f>
        <v>0</v>
      </c>
      <c r="P1310" s="1487">
        <f>'НЗ 2-экз'!P1300</f>
        <v>0</v>
      </c>
      <c r="Q1310" s="1487">
        <f>'НЗ 2-экз'!Q1300</f>
        <v>0</v>
      </c>
      <c r="R1310" s="1487">
        <f>'НЗ 2-экз'!R1300</f>
        <v>0</v>
      </c>
      <c r="S1310" s="1487">
        <f>'НЗ 2-экз'!S1300</f>
        <v>0</v>
      </c>
      <c r="T1310" s="1487">
        <f>'НЗ 2-экз'!T1300</f>
        <v>0</v>
      </c>
      <c r="U1310" s="1487">
        <f>'НЗ 2-экз'!U1300</f>
        <v>0</v>
      </c>
      <c r="V1310" s="1487">
        <f>'НЗ 2-экз'!V1300</f>
        <v>0</v>
      </c>
      <c r="W1310" s="1487">
        <f>'НЗ 2-экз'!W1300</f>
        <v>0</v>
      </c>
      <c r="X1310" s="1487">
        <f>'НЗ 2-экз'!X1300</f>
        <v>0</v>
      </c>
      <c r="Y1310" s="1487">
        <f>'НЗ 2-экз'!Y1300</f>
        <v>0</v>
      </c>
      <c r="Z1310" s="1487">
        <f>'НЗ 2-экз'!Z1300</f>
        <v>0</v>
      </c>
      <c r="AA1310" s="1487">
        <f>'НЗ 2-экз'!AA1300</f>
        <v>0</v>
      </c>
      <c r="AB1310" s="1487">
        <f>'НЗ 2-экз'!AB1300</f>
        <v>0</v>
      </c>
      <c r="AC1310" s="1487">
        <f>'НЗ 2-экз'!AC1300</f>
        <v>0</v>
      </c>
      <c r="AD1310" s="1487">
        <f>'НЗ 2-экз'!AD1300</f>
        <v>0</v>
      </c>
      <c r="AE1310" s="1488"/>
      <c r="AF1310" s="1488"/>
      <c r="AG1310" s="1488">
        <f t="shared" si="441"/>
        <v>0</v>
      </c>
      <c r="AH1310" s="1488">
        <f t="shared" si="444"/>
        <v>0</v>
      </c>
      <c r="AI1310" s="1488">
        <f t="shared" si="442"/>
        <v>0</v>
      </c>
      <c r="AJ1310" s="1488">
        <f t="shared" si="445"/>
        <v>0</v>
      </c>
      <c r="AK1310" s="1488">
        <f t="shared" si="446"/>
        <v>0</v>
      </c>
      <c r="AL1310" s="1488">
        <f t="shared" si="443"/>
        <v>0</v>
      </c>
      <c r="AM1310" s="1839"/>
    </row>
    <row r="1311" spans="1:39" ht="11.25" hidden="1" customHeight="1" x14ac:dyDescent="0.2">
      <c r="A1311" s="1429">
        <v>293</v>
      </c>
      <c r="B1311" s="1049">
        <v>851</v>
      </c>
      <c r="C1311" s="15"/>
      <c r="D1311" s="58"/>
      <c r="E1311" s="1487">
        <f>'НЗ 2-экз'!E1301</f>
        <v>0</v>
      </c>
      <c r="F1311" s="1487">
        <f>'НЗ 2-экз'!F1301</f>
        <v>0</v>
      </c>
      <c r="G1311" s="1487">
        <f>'НЗ 2-экз'!G1301</f>
        <v>0</v>
      </c>
      <c r="H1311" s="1487">
        <f>'НЗ 2-экз'!H1301</f>
        <v>0</v>
      </c>
      <c r="I1311" s="1487">
        <f>'НЗ 2-экз'!I1301</f>
        <v>0</v>
      </c>
      <c r="J1311" s="1487">
        <f>'НЗ 2-экз'!J1301</f>
        <v>0</v>
      </c>
      <c r="K1311" s="1487">
        <f>'НЗ 2-экз'!K1301</f>
        <v>0</v>
      </c>
      <c r="L1311" s="1487">
        <f>'НЗ 2-экз'!L1301</f>
        <v>0</v>
      </c>
      <c r="M1311" s="1487">
        <f>'НЗ 2-экз'!M1301</f>
        <v>0</v>
      </c>
      <c r="N1311" s="1487">
        <f>'НЗ 2-экз'!N1301</f>
        <v>0</v>
      </c>
      <c r="O1311" s="1487">
        <f>'НЗ 2-экз'!O1301</f>
        <v>0</v>
      </c>
      <c r="P1311" s="1487">
        <f>'НЗ 2-экз'!P1301</f>
        <v>0</v>
      </c>
      <c r="Q1311" s="1487">
        <f>'НЗ 2-экз'!Q1301</f>
        <v>0</v>
      </c>
      <c r="R1311" s="1487">
        <f>'НЗ 2-экз'!R1301</f>
        <v>0</v>
      </c>
      <c r="S1311" s="1487">
        <f>'НЗ 2-экз'!S1301</f>
        <v>0</v>
      </c>
      <c r="T1311" s="1487">
        <f>'НЗ 2-экз'!T1301</f>
        <v>0</v>
      </c>
      <c r="U1311" s="1487">
        <f>'НЗ 2-экз'!U1301</f>
        <v>0</v>
      </c>
      <c r="V1311" s="1487">
        <f>'НЗ 2-экз'!V1301</f>
        <v>0</v>
      </c>
      <c r="W1311" s="1487">
        <f>'НЗ 2-экз'!W1301</f>
        <v>0</v>
      </c>
      <c r="X1311" s="1487">
        <f>'НЗ 2-экз'!X1301</f>
        <v>0</v>
      </c>
      <c r="Y1311" s="1487">
        <f>'НЗ 2-экз'!Y1301</f>
        <v>0</v>
      </c>
      <c r="Z1311" s="1487">
        <f>'НЗ 2-экз'!Z1301</f>
        <v>0</v>
      </c>
      <c r="AA1311" s="1487">
        <f>'НЗ 2-экз'!AA1301</f>
        <v>0</v>
      </c>
      <c r="AB1311" s="1487">
        <f>'НЗ 2-экз'!AB1301</f>
        <v>0</v>
      </c>
      <c r="AC1311" s="1487">
        <f>'НЗ 2-экз'!AC1301</f>
        <v>0</v>
      </c>
      <c r="AD1311" s="1487">
        <f>'НЗ 2-экз'!AD1301</f>
        <v>0</v>
      </c>
      <c r="AE1311" s="1488"/>
      <c r="AF1311" s="1488"/>
      <c r="AG1311" s="1488">
        <f t="shared" si="441"/>
        <v>0</v>
      </c>
      <c r="AH1311" s="1488">
        <f t="shared" si="444"/>
        <v>0</v>
      </c>
      <c r="AI1311" s="1488">
        <f t="shared" si="442"/>
        <v>0</v>
      </c>
      <c r="AJ1311" s="1488">
        <f t="shared" si="445"/>
        <v>0</v>
      </c>
      <c r="AK1311" s="1488">
        <f t="shared" si="446"/>
        <v>0</v>
      </c>
      <c r="AL1311" s="1488">
        <f t="shared" si="443"/>
        <v>0</v>
      </c>
      <c r="AM1311" s="1839"/>
    </row>
    <row r="1312" spans="1:39" ht="11.25" hidden="1" customHeight="1" x14ac:dyDescent="0.2">
      <c r="A1312" s="1429">
        <v>293</v>
      </c>
      <c r="B1312" s="1049">
        <v>853</v>
      </c>
      <c r="C1312" s="15"/>
      <c r="D1312" s="58"/>
      <c r="E1312" s="1487">
        <f>'НЗ 2-экз'!E1302</f>
        <v>0</v>
      </c>
      <c r="F1312" s="1487">
        <f>'НЗ 2-экз'!F1302</f>
        <v>0</v>
      </c>
      <c r="G1312" s="1487">
        <f>'НЗ 2-экз'!G1302</f>
        <v>0</v>
      </c>
      <c r="H1312" s="1487">
        <f>'НЗ 2-экз'!H1302</f>
        <v>0</v>
      </c>
      <c r="I1312" s="1487">
        <f>'НЗ 2-экз'!I1302</f>
        <v>0</v>
      </c>
      <c r="J1312" s="1487">
        <f>'НЗ 2-экз'!J1302</f>
        <v>0</v>
      </c>
      <c r="K1312" s="1487">
        <f>'НЗ 2-экз'!K1302</f>
        <v>0</v>
      </c>
      <c r="L1312" s="1487">
        <f>'НЗ 2-экз'!L1302</f>
        <v>0</v>
      </c>
      <c r="M1312" s="1487">
        <f>'НЗ 2-экз'!M1302</f>
        <v>0</v>
      </c>
      <c r="N1312" s="1487">
        <f>'НЗ 2-экз'!N1302</f>
        <v>0</v>
      </c>
      <c r="O1312" s="1487">
        <f>'НЗ 2-экз'!O1302</f>
        <v>0</v>
      </c>
      <c r="P1312" s="1487">
        <f>'НЗ 2-экз'!P1302</f>
        <v>0</v>
      </c>
      <c r="Q1312" s="1487">
        <f>'НЗ 2-экз'!Q1302</f>
        <v>0</v>
      </c>
      <c r="R1312" s="1487">
        <f>'НЗ 2-экз'!R1302</f>
        <v>0</v>
      </c>
      <c r="S1312" s="1487">
        <f>'НЗ 2-экз'!S1302</f>
        <v>0</v>
      </c>
      <c r="T1312" s="1487">
        <f>'НЗ 2-экз'!T1302</f>
        <v>0</v>
      </c>
      <c r="U1312" s="1487">
        <f>'НЗ 2-экз'!U1302</f>
        <v>0</v>
      </c>
      <c r="V1312" s="1487">
        <f>'НЗ 2-экз'!V1302</f>
        <v>0</v>
      </c>
      <c r="W1312" s="1487">
        <f>'НЗ 2-экз'!W1302</f>
        <v>0</v>
      </c>
      <c r="X1312" s="1487">
        <f>'НЗ 2-экз'!X1302</f>
        <v>0</v>
      </c>
      <c r="Y1312" s="1487">
        <f>'НЗ 2-экз'!Y1302</f>
        <v>0</v>
      </c>
      <c r="Z1312" s="1487">
        <f>'НЗ 2-экз'!Z1302</f>
        <v>0</v>
      </c>
      <c r="AA1312" s="1487">
        <f>'НЗ 2-экз'!AA1302</f>
        <v>0</v>
      </c>
      <c r="AB1312" s="1487">
        <f>'НЗ 2-экз'!AB1302</f>
        <v>0</v>
      </c>
      <c r="AC1312" s="1487">
        <f>'НЗ 2-экз'!AC1302</f>
        <v>0</v>
      </c>
      <c r="AD1312" s="1487">
        <f>'НЗ 2-экз'!AD1302</f>
        <v>0</v>
      </c>
      <c r="AE1312" s="1488"/>
      <c r="AF1312" s="1488"/>
      <c r="AG1312" s="1488">
        <f t="shared" si="441"/>
        <v>0</v>
      </c>
      <c r="AH1312" s="1488">
        <f t="shared" si="444"/>
        <v>0</v>
      </c>
      <c r="AI1312" s="1488">
        <f t="shared" si="442"/>
        <v>0</v>
      </c>
      <c r="AJ1312" s="1488">
        <f t="shared" si="445"/>
        <v>0</v>
      </c>
      <c r="AK1312" s="1488">
        <f t="shared" si="446"/>
        <v>0</v>
      </c>
      <c r="AL1312" s="1488">
        <f t="shared" si="443"/>
        <v>0</v>
      </c>
      <c r="AM1312" s="1839"/>
    </row>
    <row r="1313" spans="1:39" ht="11.25" hidden="1" customHeight="1" x14ac:dyDescent="0.2">
      <c r="A1313" s="1429">
        <v>296</v>
      </c>
      <c r="B1313" s="1049">
        <v>244</v>
      </c>
      <c r="C1313" s="15"/>
      <c r="D1313" s="58"/>
      <c r="E1313" s="1487">
        <f>'НЗ 2-экз'!E1303</f>
        <v>0</v>
      </c>
      <c r="F1313" s="1487">
        <f>'НЗ 2-экз'!F1303</f>
        <v>0</v>
      </c>
      <c r="G1313" s="1487">
        <f>'НЗ 2-экз'!G1303</f>
        <v>0</v>
      </c>
      <c r="H1313" s="1487">
        <f>'НЗ 2-экз'!H1303</f>
        <v>0</v>
      </c>
      <c r="I1313" s="1487">
        <f>'НЗ 2-экз'!I1303</f>
        <v>0</v>
      </c>
      <c r="J1313" s="1487">
        <f>'НЗ 2-экз'!J1303</f>
        <v>0</v>
      </c>
      <c r="K1313" s="1487">
        <f>'НЗ 2-экз'!K1303</f>
        <v>0</v>
      </c>
      <c r="L1313" s="1487">
        <f>'НЗ 2-экз'!L1303</f>
        <v>0</v>
      </c>
      <c r="M1313" s="1487">
        <f>'НЗ 2-экз'!M1303</f>
        <v>0</v>
      </c>
      <c r="N1313" s="1487">
        <f>'НЗ 2-экз'!N1303</f>
        <v>0</v>
      </c>
      <c r="O1313" s="1487">
        <f>'НЗ 2-экз'!O1303</f>
        <v>0</v>
      </c>
      <c r="P1313" s="1487">
        <f>'НЗ 2-экз'!P1303</f>
        <v>0</v>
      </c>
      <c r="Q1313" s="1487">
        <f>'НЗ 2-экз'!Q1303</f>
        <v>0</v>
      </c>
      <c r="R1313" s="1487">
        <f>'НЗ 2-экз'!R1303</f>
        <v>0</v>
      </c>
      <c r="S1313" s="1487">
        <f>'НЗ 2-экз'!S1303</f>
        <v>0</v>
      </c>
      <c r="T1313" s="1487">
        <f>'НЗ 2-экз'!T1303</f>
        <v>0</v>
      </c>
      <c r="U1313" s="1487">
        <f>'НЗ 2-экз'!U1303</f>
        <v>0</v>
      </c>
      <c r="V1313" s="1487">
        <f>'НЗ 2-экз'!V1303</f>
        <v>0</v>
      </c>
      <c r="W1313" s="1487">
        <f>'НЗ 2-экз'!W1303</f>
        <v>0</v>
      </c>
      <c r="X1313" s="1487">
        <f>'НЗ 2-экз'!X1303</f>
        <v>0</v>
      </c>
      <c r="Y1313" s="1487">
        <f>'НЗ 2-экз'!Y1303</f>
        <v>0</v>
      </c>
      <c r="Z1313" s="1487">
        <f>'НЗ 2-экз'!Z1303</f>
        <v>0</v>
      </c>
      <c r="AA1313" s="1487">
        <f>'НЗ 2-экз'!AA1303</f>
        <v>0</v>
      </c>
      <c r="AB1313" s="1487">
        <f>'НЗ 2-экз'!AB1303</f>
        <v>0</v>
      </c>
      <c r="AC1313" s="1487">
        <f>'НЗ 2-экз'!AC1303</f>
        <v>0</v>
      </c>
      <c r="AD1313" s="1487">
        <f>'НЗ 2-экз'!AD1303</f>
        <v>0</v>
      </c>
      <c r="AE1313" s="1488"/>
      <c r="AF1313" s="1488"/>
      <c r="AG1313" s="1488">
        <f t="shared" si="441"/>
        <v>0</v>
      </c>
      <c r="AH1313" s="1488">
        <f t="shared" si="444"/>
        <v>0</v>
      </c>
      <c r="AI1313" s="1488">
        <f t="shared" si="442"/>
        <v>0</v>
      </c>
      <c r="AJ1313" s="1488">
        <f t="shared" si="445"/>
        <v>0</v>
      </c>
      <c r="AK1313" s="1488">
        <f t="shared" si="446"/>
        <v>0</v>
      </c>
      <c r="AL1313" s="1488">
        <f t="shared" si="443"/>
        <v>0</v>
      </c>
      <c r="AM1313" s="1839"/>
    </row>
    <row r="1314" spans="1:39" ht="11.25" hidden="1" customHeight="1" x14ac:dyDescent="0.2">
      <c r="A1314" s="1429">
        <v>296</v>
      </c>
      <c r="B1314" s="1049">
        <v>340</v>
      </c>
      <c r="C1314" s="15"/>
      <c r="D1314" s="58"/>
      <c r="E1314" s="1487">
        <f>'НЗ 2-экз'!E1304</f>
        <v>0</v>
      </c>
      <c r="F1314" s="1487">
        <f>'НЗ 2-экз'!F1304</f>
        <v>0</v>
      </c>
      <c r="G1314" s="1487">
        <f>'НЗ 2-экз'!G1304</f>
        <v>0</v>
      </c>
      <c r="H1314" s="1487">
        <f>'НЗ 2-экз'!H1304</f>
        <v>0</v>
      </c>
      <c r="I1314" s="1487">
        <f>'НЗ 2-экз'!I1304</f>
        <v>0</v>
      </c>
      <c r="J1314" s="1487">
        <f>'НЗ 2-экз'!J1304</f>
        <v>0</v>
      </c>
      <c r="K1314" s="1487">
        <f>'НЗ 2-экз'!K1304</f>
        <v>0</v>
      </c>
      <c r="L1314" s="1487">
        <f>'НЗ 2-экз'!L1304</f>
        <v>0</v>
      </c>
      <c r="M1314" s="1487">
        <f>'НЗ 2-экз'!M1304</f>
        <v>0</v>
      </c>
      <c r="N1314" s="1487">
        <f>'НЗ 2-экз'!N1304</f>
        <v>0</v>
      </c>
      <c r="O1314" s="1487">
        <f>'НЗ 2-экз'!O1304</f>
        <v>0</v>
      </c>
      <c r="P1314" s="1487">
        <f>'НЗ 2-экз'!P1304</f>
        <v>0</v>
      </c>
      <c r="Q1314" s="1487">
        <f>'НЗ 2-экз'!Q1304</f>
        <v>0</v>
      </c>
      <c r="R1314" s="1487">
        <f>'НЗ 2-экз'!R1304</f>
        <v>0</v>
      </c>
      <c r="S1314" s="1487">
        <f>'НЗ 2-экз'!S1304</f>
        <v>0</v>
      </c>
      <c r="T1314" s="1487">
        <f>'НЗ 2-экз'!T1304</f>
        <v>0</v>
      </c>
      <c r="U1314" s="1487">
        <f>'НЗ 2-экз'!U1304</f>
        <v>0</v>
      </c>
      <c r="V1314" s="1487">
        <f>'НЗ 2-экз'!V1304</f>
        <v>0</v>
      </c>
      <c r="W1314" s="1487">
        <f>'НЗ 2-экз'!W1304</f>
        <v>0</v>
      </c>
      <c r="X1314" s="1487">
        <f>'НЗ 2-экз'!X1304</f>
        <v>0</v>
      </c>
      <c r="Y1314" s="1487">
        <f>'НЗ 2-экз'!Y1304</f>
        <v>0</v>
      </c>
      <c r="Z1314" s="1487">
        <f>'НЗ 2-экз'!Z1304</f>
        <v>0</v>
      </c>
      <c r="AA1314" s="1487">
        <f>'НЗ 2-экз'!AA1304</f>
        <v>0</v>
      </c>
      <c r="AB1314" s="1487">
        <f>'НЗ 2-экз'!AB1304</f>
        <v>0</v>
      </c>
      <c r="AC1314" s="1487">
        <f>'НЗ 2-экз'!AC1304</f>
        <v>0</v>
      </c>
      <c r="AD1314" s="1487">
        <f>'НЗ 2-экз'!AD1304</f>
        <v>0</v>
      </c>
      <c r="AE1314" s="1488"/>
      <c r="AF1314" s="1488"/>
      <c r="AG1314" s="1488">
        <f t="shared" si="441"/>
        <v>0</v>
      </c>
      <c r="AH1314" s="1488">
        <f t="shared" si="444"/>
        <v>0</v>
      </c>
      <c r="AI1314" s="1488">
        <f t="shared" si="442"/>
        <v>0</v>
      </c>
      <c r="AJ1314" s="1488">
        <f t="shared" si="445"/>
        <v>0</v>
      </c>
      <c r="AK1314" s="1488">
        <f t="shared" si="446"/>
        <v>0</v>
      </c>
      <c r="AL1314" s="1488">
        <f t="shared" si="443"/>
        <v>0</v>
      </c>
      <c r="AM1314" s="1839"/>
    </row>
    <row r="1315" spans="1:39" ht="11.25" hidden="1" customHeight="1" x14ac:dyDescent="0.2">
      <c r="A1315" s="1429">
        <v>296</v>
      </c>
      <c r="B1315" s="1049">
        <v>360</v>
      </c>
      <c r="C1315" s="15"/>
      <c r="D1315" s="58"/>
      <c r="E1315" s="1487">
        <f>'НЗ 2-экз'!E1305</f>
        <v>0</v>
      </c>
      <c r="F1315" s="1487">
        <f>'НЗ 2-экз'!F1305</f>
        <v>0</v>
      </c>
      <c r="G1315" s="1487">
        <f>'НЗ 2-экз'!G1305</f>
        <v>0</v>
      </c>
      <c r="H1315" s="1487">
        <f>'НЗ 2-экз'!H1305</f>
        <v>0</v>
      </c>
      <c r="I1315" s="1487">
        <f>'НЗ 2-экз'!I1305</f>
        <v>0</v>
      </c>
      <c r="J1315" s="1487">
        <f>'НЗ 2-экз'!J1305</f>
        <v>0</v>
      </c>
      <c r="K1315" s="1487">
        <f>'НЗ 2-экз'!K1305</f>
        <v>0</v>
      </c>
      <c r="L1315" s="1487">
        <f>'НЗ 2-экз'!L1305</f>
        <v>0</v>
      </c>
      <c r="M1315" s="1487">
        <f>'НЗ 2-экз'!M1305</f>
        <v>0</v>
      </c>
      <c r="N1315" s="1487">
        <f>'НЗ 2-экз'!N1305</f>
        <v>0</v>
      </c>
      <c r="O1315" s="1487">
        <f>'НЗ 2-экз'!O1305</f>
        <v>0</v>
      </c>
      <c r="P1315" s="1487">
        <f>'НЗ 2-экз'!P1305</f>
        <v>0</v>
      </c>
      <c r="Q1315" s="1487">
        <f>'НЗ 2-экз'!Q1305</f>
        <v>0</v>
      </c>
      <c r="R1315" s="1487">
        <f>'НЗ 2-экз'!R1305</f>
        <v>0</v>
      </c>
      <c r="S1315" s="1487">
        <f>'НЗ 2-экз'!S1305</f>
        <v>0</v>
      </c>
      <c r="T1315" s="1487">
        <f>'НЗ 2-экз'!T1305</f>
        <v>0</v>
      </c>
      <c r="U1315" s="1487">
        <f>'НЗ 2-экз'!U1305</f>
        <v>0</v>
      </c>
      <c r="V1315" s="1487">
        <f>'НЗ 2-экз'!V1305</f>
        <v>0</v>
      </c>
      <c r="W1315" s="1487">
        <f>'НЗ 2-экз'!W1305</f>
        <v>0</v>
      </c>
      <c r="X1315" s="1487">
        <f>'НЗ 2-экз'!X1305</f>
        <v>0</v>
      </c>
      <c r="Y1315" s="1487">
        <f>'НЗ 2-экз'!Y1305</f>
        <v>0</v>
      </c>
      <c r="Z1315" s="1487">
        <f>'НЗ 2-экз'!Z1305</f>
        <v>0</v>
      </c>
      <c r="AA1315" s="1487">
        <f>'НЗ 2-экз'!AA1305</f>
        <v>0</v>
      </c>
      <c r="AB1315" s="1487">
        <f>'НЗ 2-экз'!AB1305</f>
        <v>0</v>
      </c>
      <c r="AC1315" s="1487">
        <f>'НЗ 2-экз'!AC1305</f>
        <v>0</v>
      </c>
      <c r="AD1315" s="1487">
        <f>'НЗ 2-экз'!AD1305</f>
        <v>0</v>
      </c>
      <c r="AE1315" s="1488"/>
      <c r="AF1315" s="1488"/>
      <c r="AG1315" s="1488">
        <f t="shared" si="441"/>
        <v>0</v>
      </c>
      <c r="AH1315" s="1488">
        <f t="shared" si="444"/>
        <v>0</v>
      </c>
      <c r="AI1315" s="1488">
        <f t="shared" si="442"/>
        <v>0</v>
      </c>
      <c r="AJ1315" s="1488">
        <f t="shared" si="445"/>
        <v>0</v>
      </c>
      <c r="AK1315" s="1488">
        <f t="shared" si="446"/>
        <v>0</v>
      </c>
      <c r="AL1315" s="1488">
        <f t="shared" si="443"/>
        <v>0</v>
      </c>
      <c r="AM1315" s="1839"/>
    </row>
    <row r="1316" spans="1:39" ht="11.25" hidden="1" customHeight="1" x14ac:dyDescent="0.2">
      <c r="A1316" s="1429">
        <v>296</v>
      </c>
      <c r="B1316" s="1049">
        <v>831</v>
      </c>
      <c r="C1316" s="15"/>
      <c r="D1316" s="58"/>
      <c r="E1316" s="1487">
        <f>'НЗ 2-экз'!E1306</f>
        <v>0</v>
      </c>
      <c r="F1316" s="1487">
        <f>'НЗ 2-экз'!F1306</f>
        <v>0</v>
      </c>
      <c r="G1316" s="1487">
        <f>'НЗ 2-экз'!G1306</f>
        <v>0</v>
      </c>
      <c r="H1316" s="1487">
        <f>'НЗ 2-экз'!H1306</f>
        <v>0</v>
      </c>
      <c r="I1316" s="1487">
        <f>'НЗ 2-экз'!I1306</f>
        <v>0</v>
      </c>
      <c r="J1316" s="1487">
        <f>'НЗ 2-экз'!J1306</f>
        <v>0</v>
      </c>
      <c r="K1316" s="1487">
        <f>'НЗ 2-экз'!K1306</f>
        <v>0</v>
      </c>
      <c r="L1316" s="1487">
        <f>'НЗ 2-экз'!L1306</f>
        <v>0</v>
      </c>
      <c r="M1316" s="1487">
        <f>'НЗ 2-экз'!M1306</f>
        <v>0</v>
      </c>
      <c r="N1316" s="1487">
        <f>'НЗ 2-экз'!N1306</f>
        <v>0</v>
      </c>
      <c r="O1316" s="1487">
        <f>'НЗ 2-экз'!O1306</f>
        <v>0</v>
      </c>
      <c r="P1316" s="1487">
        <f>'НЗ 2-экз'!P1306</f>
        <v>0</v>
      </c>
      <c r="Q1316" s="1487">
        <f>'НЗ 2-экз'!Q1306</f>
        <v>0</v>
      </c>
      <c r="R1316" s="1487">
        <f>'НЗ 2-экз'!R1306</f>
        <v>0</v>
      </c>
      <c r="S1316" s="1487">
        <f>'НЗ 2-экз'!S1306</f>
        <v>0</v>
      </c>
      <c r="T1316" s="1487">
        <f>'НЗ 2-экз'!T1306</f>
        <v>0</v>
      </c>
      <c r="U1316" s="1487">
        <f>'НЗ 2-экз'!U1306</f>
        <v>0</v>
      </c>
      <c r="V1316" s="1487">
        <f>'НЗ 2-экз'!V1306</f>
        <v>0</v>
      </c>
      <c r="W1316" s="1487">
        <f>'НЗ 2-экз'!W1306</f>
        <v>0</v>
      </c>
      <c r="X1316" s="1487">
        <f>'НЗ 2-экз'!X1306</f>
        <v>0</v>
      </c>
      <c r="Y1316" s="1487">
        <f>'НЗ 2-экз'!Y1306</f>
        <v>0</v>
      </c>
      <c r="Z1316" s="1487">
        <f>'НЗ 2-экз'!Z1306</f>
        <v>0</v>
      </c>
      <c r="AA1316" s="1487">
        <f>'НЗ 2-экз'!AA1306</f>
        <v>0</v>
      </c>
      <c r="AB1316" s="1487">
        <f>'НЗ 2-экз'!AB1306</f>
        <v>0</v>
      </c>
      <c r="AC1316" s="1487">
        <f>'НЗ 2-экз'!AC1306</f>
        <v>0</v>
      </c>
      <c r="AD1316" s="1487">
        <f>'НЗ 2-экз'!AD1306</f>
        <v>0</v>
      </c>
      <c r="AE1316" s="1488"/>
      <c r="AF1316" s="1488"/>
      <c r="AG1316" s="1488">
        <f t="shared" si="441"/>
        <v>0</v>
      </c>
      <c r="AH1316" s="1488">
        <f t="shared" si="444"/>
        <v>0</v>
      </c>
      <c r="AI1316" s="1488">
        <f t="shared" si="442"/>
        <v>0</v>
      </c>
      <c r="AJ1316" s="1488">
        <f t="shared" si="445"/>
        <v>0</v>
      </c>
      <c r="AK1316" s="1488">
        <f t="shared" si="446"/>
        <v>0</v>
      </c>
      <c r="AL1316" s="1488">
        <f t="shared" si="443"/>
        <v>0</v>
      </c>
      <c r="AM1316" s="1839"/>
    </row>
    <row r="1317" spans="1:39" ht="11.25" hidden="1" customHeight="1" x14ac:dyDescent="0.2">
      <c r="A1317" s="1429">
        <v>296</v>
      </c>
      <c r="B1317" s="1049">
        <v>853</v>
      </c>
      <c r="C1317" s="15"/>
      <c r="D1317" s="58"/>
      <c r="E1317" s="1487">
        <f>'НЗ 2-экз'!E1307</f>
        <v>0</v>
      </c>
      <c r="F1317" s="1487">
        <f>'НЗ 2-экз'!F1307</f>
        <v>0</v>
      </c>
      <c r="G1317" s="1487">
        <f>'НЗ 2-экз'!G1307</f>
        <v>0</v>
      </c>
      <c r="H1317" s="1487">
        <f>'НЗ 2-экз'!H1307</f>
        <v>0</v>
      </c>
      <c r="I1317" s="1487">
        <f>'НЗ 2-экз'!I1307</f>
        <v>0</v>
      </c>
      <c r="J1317" s="1487">
        <f>'НЗ 2-экз'!J1307</f>
        <v>0</v>
      </c>
      <c r="K1317" s="1487">
        <f>'НЗ 2-экз'!K1307</f>
        <v>0</v>
      </c>
      <c r="L1317" s="1487">
        <f>'НЗ 2-экз'!L1307</f>
        <v>0</v>
      </c>
      <c r="M1317" s="1487">
        <f>'НЗ 2-экз'!M1307</f>
        <v>0</v>
      </c>
      <c r="N1317" s="1487">
        <f>'НЗ 2-экз'!N1307</f>
        <v>0</v>
      </c>
      <c r="O1317" s="1487">
        <f>'НЗ 2-экз'!O1307</f>
        <v>0</v>
      </c>
      <c r="P1317" s="1487">
        <f>'НЗ 2-экз'!P1307</f>
        <v>0</v>
      </c>
      <c r="Q1317" s="1487">
        <f>'НЗ 2-экз'!Q1307</f>
        <v>0</v>
      </c>
      <c r="R1317" s="1487">
        <f>'НЗ 2-экз'!R1307</f>
        <v>0</v>
      </c>
      <c r="S1317" s="1487">
        <f>'НЗ 2-экз'!S1307</f>
        <v>0</v>
      </c>
      <c r="T1317" s="1487">
        <f>'НЗ 2-экз'!T1307</f>
        <v>0</v>
      </c>
      <c r="U1317" s="1487">
        <f>'НЗ 2-экз'!U1307</f>
        <v>0</v>
      </c>
      <c r="V1317" s="1487">
        <f>'НЗ 2-экз'!V1307</f>
        <v>0</v>
      </c>
      <c r="W1317" s="1487">
        <f>'НЗ 2-экз'!W1307</f>
        <v>0</v>
      </c>
      <c r="X1317" s="1487">
        <f>'НЗ 2-экз'!X1307</f>
        <v>0</v>
      </c>
      <c r="Y1317" s="1487">
        <f>'НЗ 2-экз'!Y1307</f>
        <v>0</v>
      </c>
      <c r="Z1317" s="1487">
        <f>'НЗ 2-экз'!Z1307</f>
        <v>0</v>
      </c>
      <c r="AA1317" s="1487">
        <f>'НЗ 2-экз'!AA1307</f>
        <v>0</v>
      </c>
      <c r="AB1317" s="1487">
        <f>'НЗ 2-экз'!AB1307</f>
        <v>0</v>
      </c>
      <c r="AC1317" s="1487">
        <f>'НЗ 2-экз'!AC1307</f>
        <v>0</v>
      </c>
      <c r="AD1317" s="1487">
        <f>'НЗ 2-экз'!AD1307</f>
        <v>0</v>
      </c>
      <c r="AE1317" s="1488"/>
      <c r="AF1317" s="1488"/>
      <c r="AG1317" s="1488">
        <f t="shared" si="441"/>
        <v>0</v>
      </c>
      <c r="AH1317" s="1488">
        <f t="shared" si="444"/>
        <v>0</v>
      </c>
      <c r="AI1317" s="1488">
        <f t="shared" si="442"/>
        <v>0</v>
      </c>
      <c r="AJ1317" s="1488">
        <f t="shared" si="445"/>
        <v>0</v>
      </c>
      <c r="AK1317" s="1488">
        <f t="shared" si="446"/>
        <v>0</v>
      </c>
      <c r="AL1317" s="1488">
        <f t="shared" si="443"/>
        <v>0</v>
      </c>
      <c r="AM1317" s="1839"/>
    </row>
    <row r="1318" spans="1:39" ht="11.25" hidden="1" customHeight="1" x14ac:dyDescent="0.2">
      <c r="A1318" s="1425">
        <v>310</v>
      </c>
      <c r="B1318" s="1057">
        <v>244</v>
      </c>
      <c r="C1318" s="11"/>
      <c r="D1318" s="58"/>
      <c r="E1318" s="1487">
        <f>'НЗ 2-экз'!E1308</f>
        <v>10000</v>
      </c>
      <c r="F1318" s="1487">
        <f>'НЗ 2-экз'!F1308</f>
        <v>0</v>
      </c>
      <c r="G1318" s="1487">
        <f>'НЗ 2-экз'!G1308</f>
        <v>0</v>
      </c>
      <c r="H1318" s="1487">
        <f>'НЗ 2-экз'!H1308</f>
        <v>0</v>
      </c>
      <c r="I1318" s="1487">
        <f>'НЗ 2-экз'!I1308</f>
        <v>0</v>
      </c>
      <c r="J1318" s="1487">
        <f>'НЗ 2-экз'!J1308</f>
        <v>0</v>
      </c>
      <c r="K1318" s="1487">
        <f>'НЗ 2-экз'!K1308</f>
        <v>0</v>
      </c>
      <c r="L1318" s="1487">
        <f>'НЗ 2-экз'!L1308</f>
        <v>0</v>
      </c>
      <c r="M1318" s="1487">
        <f>'НЗ 2-экз'!M1308</f>
        <v>0</v>
      </c>
      <c r="N1318" s="1487">
        <f>'НЗ 2-экз'!N1308</f>
        <v>0</v>
      </c>
      <c r="O1318" s="1487">
        <f>'НЗ 2-экз'!O1308</f>
        <v>0</v>
      </c>
      <c r="P1318" s="1487">
        <f>'НЗ 2-экз'!P1308</f>
        <v>0</v>
      </c>
      <c r="Q1318" s="1487">
        <f>'НЗ 2-экз'!Q1308</f>
        <v>0</v>
      </c>
      <c r="R1318" s="1487">
        <f>'НЗ 2-экз'!R1308</f>
        <v>0</v>
      </c>
      <c r="S1318" s="1487">
        <f>'НЗ 2-экз'!S1308</f>
        <v>10000</v>
      </c>
      <c r="T1318" s="1487">
        <f>'НЗ 2-экз'!T1308</f>
        <v>0</v>
      </c>
      <c r="U1318" s="1487">
        <f>'НЗ 2-экз'!U1308</f>
        <v>0</v>
      </c>
      <c r="V1318" s="1487">
        <f>'НЗ 2-экз'!V1308</f>
        <v>0</v>
      </c>
      <c r="W1318" s="1487">
        <f>'НЗ 2-экз'!W1308</f>
        <v>0</v>
      </c>
      <c r="X1318" s="1487">
        <f>'НЗ 2-экз'!X1308</f>
        <v>10000</v>
      </c>
      <c r="Y1318" s="1487">
        <f>'НЗ 2-экз'!Y1308</f>
        <v>0</v>
      </c>
      <c r="Z1318" s="1487">
        <f>'НЗ 2-экз'!Z1308</f>
        <v>0</v>
      </c>
      <c r="AA1318" s="1487">
        <f>'НЗ 2-экз'!AA1308</f>
        <v>0</v>
      </c>
      <c r="AB1318" s="1487">
        <f>'НЗ 2-экз'!AB1308</f>
        <v>0</v>
      </c>
      <c r="AC1318" s="1487">
        <f>'НЗ 2-экз'!AC1308</f>
        <v>0</v>
      </c>
      <c r="AD1318" s="1487">
        <f>'НЗ 2-экз'!AD1308</f>
        <v>0</v>
      </c>
      <c r="AE1318" s="1488"/>
      <c r="AF1318" s="1488"/>
      <c r="AG1318" s="1488">
        <f t="shared" si="441"/>
        <v>0</v>
      </c>
      <c r="AH1318" s="1488">
        <f t="shared" si="444"/>
        <v>0</v>
      </c>
      <c r="AI1318" s="1488">
        <f t="shared" si="442"/>
        <v>0</v>
      </c>
      <c r="AJ1318" s="1488">
        <f t="shared" si="445"/>
        <v>0</v>
      </c>
      <c r="AK1318" s="1488">
        <f t="shared" si="446"/>
        <v>0</v>
      </c>
      <c r="AL1318" s="1488">
        <f t="shared" si="443"/>
        <v>10000</v>
      </c>
      <c r="AM1318" s="1839"/>
    </row>
    <row r="1319" spans="1:39" ht="11.25" hidden="1" customHeight="1" x14ac:dyDescent="0.2">
      <c r="A1319" s="1430">
        <v>320</v>
      </c>
      <c r="B1319" s="1045">
        <v>244</v>
      </c>
      <c r="C1319" s="11"/>
      <c r="D1319" s="58"/>
      <c r="E1319" s="1487">
        <f>'НЗ 2-экз'!E1309</f>
        <v>0</v>
      </c>
      <c r="F1319" s="1487">
        <f>'НЗ 2-экз'!F1309</f>
        <v>0</v>
      </c>
      <c r="G1319" s="1487">
        <f>'НЗ 2-экз'!G1309</f>
        <v>0</v>
      </c>
      <c r="H1319" s="1487">
        <f>'НЗ 2-экз'!H1309</f>
        <v>0</v>
      </c>
      <c r="I1319" s="1487">
        <f>'НЗ 2-экз'!I1309</f>
        <v>0</v>
      </c>
      <c r="J1319" s="1487">
        <f>'НЗ 2-экз'!J1309</f>
        <v>0</v>
      </c>
      <c r="K1319" s="1487">
        <f>'НЗ 2-экз'!K1309</f>
        <v>0</v>
      </c>
      <c r="L1319" s="1487">
        <f>'НЗ 2-экз'!L1309</f>
        <v>0</v>
      </c>
      <c r="M1319" s="1487">
        <f>'НЗ 2-экз'!M1309</f>
        <v>0</v>
      </c>
      <c r="N1319" s="1487">
        <f>'НЗ 2-экз'!N1309</f>
        <v>0</v>
      </c>
      <c r="O1319" s="1487">
        <f>'НЗ 2-экз'!O1309</f>
        <v>0</v>
      </c>
      <c r="P1319" s="1487">
        <f>'НЗ 2-экз'!P1309</f>
        <v>0</v>
      </c>
      <c r="Q1319" s="1487">
        <f>'НЗ 2-экз'!Q1309</f>
        <v>0</v>
      </c>
      <c r="R1319" s="1487">
        <f>'НЗ 2-экз'!R1309</f>
        <v>0</v>
      </c>
      <c r="S1319" s="1487">
        <f>'НЗ 2-экз'!S1309</f>
        <v>0</v>
      </c>
      <c r="T1319" s="1487">
        <f>'НЗ 2-экз'!T1309</f>
        <v>0</v>
      </c>
      <c r="U1319" s="1487">
        <f>'НЗ 2-экз'!U1309</f>
        <v>0</v>
      </c>
      <c r="V1319" s="1487">
        <f>'НЗ 2-экз'!V1309</f>
        <v>0</v>
      </c>
      <c r="W1319" s="1487">
        <f>'НЗ 2-экз'!W1309</f>
        <v>0</v>
      </c>
      <c r="X1319" s="1487">
        <f>'НЗ 2-экз'!X1309</f>
        <v>0</v>
      </c>
      <c r="Y1319" s="1487">
        <f>'НЗ 2-экз'!Y1309</f>
        <v>0</v>
      </c>
      <c r="Z1319" s="1487">
        <f>'НЗ 2-экз'!Z1309</f>
        <v>0</v>
      </c>
      <c r="AA1319" s="1487">
        <f>'НЗ 2-экз'!AA1309</f>
        <v>0</v>
      </c>
      <c r="AB1319" s="1487">
        <f>'НЗ 2-экз'!AB1309</f>
        <v>0</v>
      </c>
      <c r="AC1319" s="1487">
        <f>'НЗ 2-экз'!AC1309</f>
        <v>0</v>
      </c>
      <c r="AD1319" s="1487">
        <f>'НЗ 2-экз'!AD1309</f>
        <v>0</v>
      </c>
      <c r="AE1319" s="1488"/>
      <c r="AF1319" s="1488"/>
      <c r="AG1319" s="1488">
        <f t="shared" si="441"/>
        <v>0</v>
      </c>
      <c r="AH1319" s="1488">
        <f t="shared" si="444"/>
        <v>0</v>
      </c>
      <c r="AI1319" s="1488">
        <f t="shared" si="442"/>
        <v>0</v>
      </c>
      <c r="AJ1319" s="1488">
        <f t="shared" si="445"/>
        <v>0</v>
      </c>
      <c r="AK1319" s="1488">
        <f t="shared" si="446"/>
        <v>0</v>
      </c>
      <c r="AL1319" s="1488">
        <f t="shared" si="443"/>
        <v>0</v>
      </c>
      <c r="AM1319" s="1839"/>
    </row>
    <row r="1320" spans="1:39" ht="11.25" hidden="1" customHeight="1" x14ac:dyDescent="0.2">
      <c r="A1320" s="1425">
        <v>340</v>
      </c>
      <c r="B1320" s="1057">
        <v>244</v>
      </c>
      <c r="C1320" s="11"/>
      <c r="D1320" s="58"/>
      <c r="E1320" s="1487">
        <f>'НЗ 2-экз'!E1310</f>
        <v>0</v>
      </c>
      <c r="F1320" s="1487">
        <f>'НЗ 2-экз'!F1310</f>
        <v>0</v>
      </c>
      <c r="G1320" s="1487">
        <f>'НЗ 2-экз'!G1310</f>
        <v>0</v>
      </c>
      <c r="H1320" s="1487">
        <f>'НЗ 2-экз'!H1310</f>
        <v>0</v>
      </c>
      <c r="I1320" s="1487">
        <f>'НЗ 2-экз'!I1310</f>
        <v>0</v>
      </c>
      <c r="J1320" s="1487">
        <f>'НЗ 2-экз'!J1310</f>
        <v>0</v>
      </c>
      <c r="K1320" s="1487">
        <f>'НЗ 2-экз'!K1310</f>
        <v>0</v>
      </c>
      <c r="L1320" s="1487">
        <f>'НЗ 2-экз'!L1310</f>
        <v>0</v>
      </c>
      <c r="M1320" s="1487">
        <f>'НЗ 2-экз'!M1310</f>
        <v>0</v>
      </c>
      <c r="N1320" s="1487">
        <f>'НЗ 2-экз'!N1310</f>
        <v>0</v>
      </c>
      <c r="O1320" s="1487">
        <f>'НЗ 2-экз'!O1310</f>
        <v>0</v>
      </c>
      <c r="P1320" s="1487">
        <f>'НЗ 2-экз'!P1310</f>
        <v>0</v>
      </c>
      <c r="Q1320" s="1487">
        <f>'НЗ 2-экз'!Q1310</f>
        <v>0</v>
      </c>
      <c r="R1320" s="1487">
        <f>'НЗ 2-экз'!R1310</f>
        <v>0</v>
      </c>
      <c r="S1320" s="1487">
        <f>'НЗ 2-экз'!S1310</f>
        <v>0</v>
      </c>
      <c r="T1320" s="1487">
        <f>'НЗ 2-экз'!T1310</f>
        <v>0</v>
      </c>
      <c r="U1320" s="1487">
        <f>'НЗ 2-экз'!U1310</f>
        <v>0</v>
      </c>
      <c r="V1320" s="1487">
        <f>'НЗ 2-экз'!V1310</f>
        <v>0</v>
      </c>
      <c r="W1320" s="1487">
        <f>'НЗ 2-экз'!W1310</f>
        <v>0</v>
      </c>
      <c r="X1320" s="1487">
        <f>'НЗ 2-экз'!X1310</f>
        <v>0</v>
      </c>
      <c r="Y1320" s="1487">
        <f>'НЗ 2-экз'!Y1310</f>
        <v>0</v>
      </c>
      <c r="Z1320" s="1487">
        <f>'НЗ 2-экз'!Z1310</f>
        <v>0</v>
      </c>
      <c r="AA1320" s="1487">
        <f>'НЗ 2-экз'!AA1310</f>
        <v>0</v>
      </c>
      <c r="AB1320" s="1487">
        <f>'НЗ 2-экз'!AB1310</f>
        <v>0</v>
      </c>
      <c r="AC1320" s="1487">
        <f>'НЗ 2-экз'!AC1310</f>
        <v>0</v>
      </c>
      <c r="AD1320" s="1487">
        <f>'НЗ 2-экз'!AD1310</f>
        <v>0</v>
      </c>
      <c r="AE1320" s="1488"/>
      <c r="AF1320" s="1488"/>
      <c r="AG1320" s="1488">
        <f t="shared" si="441"/>
        <v>0</v>
      </c>
      <c r="AH1320" s="1488">
        <f t="shared" si="444"/>
        <v>0</v>
      </c>
      <c r="AI1320" s="1488">
        <f t="shared" si="442"/>
        <v>0</v>
      </c>
      <c r="AJ1320" s="1488">
        <f t="shared" si="445"/>
        <v>0</v>
      </c>
      <c r="AK1320" s="1488">
        <f t="shared" si="446"/>
        <v>0</v>
      </c>
      <c r="AL1320" s="1488">
        <f t="shared" si="443"/>
        <v>0</v>
      </c>
      <c r="AM1320" s="1839"/>
    </row>
    <row r="1321" spans="1:39" ht="11.25" hidden="1" customHeight="1" x14ac:dyDescent="0.2">
      <c r="A1321" s="1425">
        <v>341</v>
      </c>
      <c r="B1321" s="1057">
        <v>244</v>
      </c>
      <c r="C1321" s="11"/>
      <c r="D1321" s="58"/>
      <c r="E1321" s="1487">
        <f>'НЗ 2-экз'!E1311</f>
        <v>0</v>
      </c>
      <c r="F1321" s="1487">
        <f>'НЗ 2-экз'!F1311</f>
        <v>0</v>
      </c>
      <c r="G1321" s="1487">
        <f>'НЗ 2-экз'!G1311</f>
        <v>0</v>
      </c>
      <c r="H1321" s="1487">
        <f>'НЗ 2-экз'!H1311</f>
        <v>0</v>
      </c>
      <c r="I1321" s="1487">
        <f>'НЗ 2-экз'!I1311</f>
        <v>0</v>
      </c>
      <c r="J1321" s="1487">
        <f>'НЗ 2-экз'!J1311</f>
        <v>0</v>
      </c>
      <c r="K1321" s="1487">
        <f>'НЗ 2-экз'!K1311</f>
        <v>0</v>
      </c>
      <c r="L1321" s="1487">
        <f>'НЗ 2-экз'!L1311</f>
        <v>0</v>
      </c>
      <c r="M1321" s="1487">
        <f>'НЗ 2-экз'!M1311</f>
        <v>0</v>
      </c>
      <c r="N1321" s="1487">
        <f>'НЗ 2-экз'!N1311</f>
        <v>0</v>
      </c>
      <c r="O1321" s="1487">
        <f>'НЗ 2-экз'!O1311</f>
        <v>0</v>
      </c>
      <c r="P1321" s="1487">
        <f>'НЗ 2-экз'!P1311</f>
        <v>0</v>
      </c>
      <c r="Q1321" s="1487">
        <f>'НЗ 2-экз'!Q1311</f>
        <v>0</v>
      </c>
      <c r="R1321" s="1487">
        <f>'НЗ 2-экз'!R1311</f>
        <v>0</v>
      </c>
      <c r="S1321" s="1487">
        <f>'НЗ 2-экз'!S1311</f>
        <v>0</v>
      </c>
      <c r="T1321" s="1487">
        <f>'НЗ 2-экз'!T1311</f>
        <v>0</v>
      </c>
      <c r="U1321" s="1487">
        <f>'НЗ 2-экз'!U1311</f>
        <v>0</v>
      </c>
      <c r="V1321" s="1487">
        <f>'НЗ 2-экз'!V1311</f>
        <v>0</v>
      </c>
      <c r="W1321" s="1487">
        <f>'НЗ 2-экз'!W1311</f>
        <v>0</v>
      </c>
      <c r="X1321" s="1487">
        <f>'НЗ 2-экз'!X1311</f>
        <v>0</v>
      </c>
      <c r="Y1321" s="1487">
        <f>'НЗ 2-экз'!Y1311</f>
        <v>0</v>
      </c>
      <c r="Z1321" s="1487">
        <f>'НЗ 2-экз'!Z1311</f>
        <v>0</v>
      </c>
      <c r="AA1321" s="1487">
        <f>'НЗ 2-экз'!AA1311</f>
        <v>0</v>
      </c>
      <c r="AB1321" s="1487">
        <f>'НЗ 2-экз'!AB1311</f>
        <v>0</v>
      </c>
      <c r="AC1321" s="1487">
        <f>'НЗ 2-экз'!AC1311</f>
        <v>0</v>
      </c>
      <c r="AD1321" s="1487">
        <f>'НЗ 2-экз'!AD1311</f>
        <v>0</v>
      </c>
      <c r="AE1321" s="1488"/>
      <c r="AF1321" s="1488"/>
      <c r="AG1321" s="1488">
        <f t="shared" si="441"/>
        <v>0</v>
      </c>
      <c r="AH1321" s="1488">
        <f t="shared" si="444"/>
        <v>0</v>
      </c>
      <c r="AI1321" s="1488">
        <f t="shared" si="442"/>
        <v>0</v>
      </c>
      <c r="AJ1321" s="1488">
        <f t="shared" si="445"/>
        <v>0</v>
      </c>
      <c r="AK1321" s="1488">
        <f t="shared" si="446"/>
        <v>0</v>
      </c>
      <c r="AL1321" s="1488">
        <f t="shared" si="443"/>
        <v>0</v>
      </c>
      <c r="AM1321" s="1839"/>
    </row>
    <row r="1322" spans="1:39" ht="11.25" hidden="1" customHeight="1" x14ac:dyDescent="0.2">
      <c r="A1322" s="1425">
        <v>342</v>
      </c>
      <c r="B1322" s="1057">
        <v>244</v>
      </c>
      <c r="C1322" s="11"/>
      <c r="D1322" s="58"/>
      <c r="E1322" s="1487">
        <f>'НЗ 2-экз'!E1312</f>
        <v>0</v>
      </c>
      <c r="F1322" s="1487">
        <f>'НЗ 2-экз'!F1312</f>
        <v>0</v>
      </c>
      <c r="G1322" s="1487">
        <f>'НЗ 2-экз'!G1312</f>
        <v>0</v>
      </c>
      <c r="H1322" s="1487">
        <f>'НЗ 2-экз'!H1312</f>
        <v>0</v>
      </c>
      <c r="I1322" s="1487">
        <f>'НЗ 2-экз'!I1312</f>
        <v>0</v>
      </c>
      <c r="J1322" s="1487">
        <f>'НЗ 2-экз'!J1312</f>
        <v>0</v>
      </c>
      <c r="K1322" s="1487">
        <f>'НЗ 2-экз'!K1312</f>
        <v>0</v>
      </c>
      <c r="L1322" s="1487">
        <f>'НЗ 2-экз'!L1312</f>
        <v>0</v>
      </c>
      <c r="M1322" s="1487">
        <f>'НЗ 2-экз'!M1312</f>
        <v>0</v>
      </c>
      <c r="N1322" s="1487">
        <f>'НЗ 2-экз'!N1312</f>
        <v>0</v>
      </c>
      <c r="O1322" s="1487">
        <f>'НЗ 2-экз'!O1312</f>
        <v>0</v>
      </c>
      <c r="P1322" s="1487">
        <f>'НЗ 2-экз'!P1312</f>
        <v>0</v>
      </c>
      <c r="Q1322" s="1487">
        <f>'НЗ 2-экз'!Q1312</f>
        <v>0</v>
      </c>
      <c r="R1322" s="1487">
        <f>'НЗ 2-экз'!R1312</f>
        <v>0</v>
      </c>
      <c r="S1322" s="1487">
        <f>'НЗ 2-экз'!S1312</f>
        <v>0</v>
      </c>
      <c r="T1322" s="1487">
        <f>'НЗ 2-экз'!T1312</f>
        <v>0</v>
      </c>
      <c r="U1322" s="1487">
        <f>'НЗ 2-экз'!U1312</f>
        <v>0</v>
      </c>
      <c r="V1322" s="1487">
        <f>'НЗ 2-экз'!V1312</f>
        <v>0</v>
      </c>
      <c r="W1322" s="1487">
        <f>'НЗ 2-экз'!W1312</f>
        <v>0</v>
      </c>
      <c r="X1322" s="1487">
        <f>'НЗ 2-экз'!X1312</f>
        <v>0</v>
      </c>
      <c r="Y1322" s="1487">
        <f>'НЗ 2-экз'!Y1312</f>
        <v>0</v>
      </c>
      <c r="Z1322" s="1487">
        <f>'НЗ 2-экз'!Z1312</f>
        <v>0</v>
      </c>
      <c r="AA1322" s="1487">
        <f>'НЗ 2-экз'!AA1312</f>
        <v>0</v>
      </c>
      <c r="AB1322" s="1487">
        <f>'НЗ 2-экз'!AB1312</f>
        <v>0</v>
      </c>
      <c r="AC1322" s="1487">
        <f>'НЗ 2-экз'!AC1312</f>
        <v>0</v>
      </c>
      <c r="AD1322" s="1487">
        <f>'НЗ 2-экз'!AD1312</f>
        <v>0</v>
      </c>
      <c r="AE1322" s="1488"/>
      <c r="AF1322" s="1488"/>
      <c r="AG1322" s="1488">
        <f t="shared" si="441"/>
        <v>0</v>
      </c>
      <c r="AH1322" s="1488">
        <f t="shared" si="444"/>
        <v>0</v>
      </c>
      <c r="AI1322" s="1488">
        <f t="shared" si="442"/>
        <v>0</v>
      </c>
      <c r="AJ1322" s="1488">
        <f t="shared" si="445"/>
        <v>0</v>
      </c>
      <c r="AK1322" s="1488">
        <f t="shared" si="446"/>
        <v>0</v>
      </c>
      <c r="AL1322" s="1488">
        <f t="shared" si="443"/>
        <v>0</v>
      </c>
      <c r="AM1322" s="1839"/>
    </row>
    <row r="1323" spans="1:39" ht="11.25" hidden="1" customHeight="1" x14ac:dyDescent="0.2">
      <c r="A1323" s="1425">
        <v>343</v>
      </c>
      <c r="B1323" s="1057">
        <v>244</v>
      </c>
      <c r="C1323" s="11"/>
      <c r="D1323" s="58"/>
      <c r="E1323" s="1487">
        <f>'НЗ 2-экз'!E1313</f>
        <v>0</v>
      </c>
      <c r="F1323" s="1487">
        <f>'НЗ 2-экз'!F1313</f>
        <v>0</v>
      </c>
      <c r="G1323" s="1487">
        <f>'НЗ 2-экз'!G1313</f>
        <v>0</v>
      </c>
      <c r="H1323" s="1487">
        <f>'НЗ 2-экз'!H1313</f>
        <v>0</v>
      </c>
      <c r="I1323" s="1487">
        <f>'НЗ 2-экз'!I1313</f>
        <v>0</v>
      </c>
      <c r="J1323" s="1487">
        <f>'НЗ 2-экз'!J1313</f>
        <v>0</v>
      </c>
      <c r="K1323" s="1487">
        <f>'НЗ 2-экз'!K1313</f>
        <v>0</v>
      </c>
      <c r="L1323" s="1487">
        <f>'НЗ 2-экз'!L1313</f>
        <v>0</v>
      </c>
      <c r="M1323" s="1487">
        <f>'НЗ 2-экз'!M1313</f>
        <v>0</v>
      </c>
      <c r="N1323" s="1487">
        <f>'НЗ 2-экз'!N1313</f>
        <v>0</v>
      </c>
      <c r="O1323" s="1487">
        <f>'НЗ 2-экз'!O1313</f>
        <v>0</v>
      </c>
      <c r="P1323" s="1487">
        <f>'НЗ 2-экз'!P1313</f>
        <v>0</v>
      </c>
      <c r="Q1323" s="1487">
        <f>'НЗ 2-экз'!Q1313</f>
        <v>0</v>
      </c>
      <c r="R1323" s="1487">
        <f>'НЗ 2-экз'!R1313</f>
        <v>0</v>
      </c>
      <c r="S1323" s="1487">
        <f>'НЗ 2-экз'!S1313</f>
        <v>0</v>
      </c>
      <c r="T1323" s="1487">
        <f>'НЗ 2-экз'!T1313</f>
        <v>0</v>
      </c>
      <c r="U1323" s="1487">
        <f>'НЗ 2-экз'!U1313</f>
        <v>0</v>
      </c>
      <c r="V1323" s="1487">
        <f>'НЗ 2-экз'!V1313</f>
        <v>0</v>
      </c>
      <c r="W1323" s="1487">
        <f>'НЗ 2-экз'!W1313</f>
        <v>0</v>
      </c>
      <c r="X1323" s="1487">
        <f>'НЗ 2-экз'!X1313</f>
        <v>0</v>
      </c>
      <c r="Y1323" s="1487">
        <f>'НЗ 2-экз'!Y1313</f>
        <v>0</v>
      </c>
      <c r="Z1323" s="1487">
        <f>'НЗ 2-экз'!Z1313</f>
        <v>0</v>
      </c>
      <c r="AA1323" s="1487">
        <f>'НЗ 2-экз'!AA1313</f>
        <v>0</v>
      </c>
      <c r="AB1323" s="1487">
        <f>'НЗ 2-экз'!AB1313</f>
        <v>0</v>
      </c>
      <c r="AC1323" s="1487">
        <f>'НЗ 2-экз'!AC1313</f>
        <v>0</v>
      </c>
      <c r="AD1323" s="1487">
        <f>'НЗ 2-экз'!AD1313</f>
        <v>0</v>
      </c>
      <c r="AE1323" s="1488"/>
      <c r="AF1323" s="1488"/>
      <c r="AG1323" s="1488">
        <f t="shared" si="441"/>
        <v>0</v>
      </c>
      <c r="AH1323" s="1488">
        <f t="shared" si="444"/>
        <v>0</v>
      </c>
      <c r="AI1323" s="1488">
        <f t="shared" si="442"/>
        <v>0</v>
      </c>
      <c r="AJ1323" s="1488">
        <f t="shared" si="445"/>
        <v>0</v>
      </c>
      <c r="AK1323" s="1488">
        <f t="shared" si="446"/>
        <v>0</v>
      </c>
      <c r="AL1323" s="1488">
        <f t="shared" si="443"/>
        <v>0</v>
      </c>
      <c r="AM1323" s="1839"/>
    </row>
    <row r="1324" spans="1:39" ht="11.25" hidden="1" customHeight="1" x14ac:dyDescent="0.2">
      <c r="A1324" s="1425">
        <v>344</v>
      </c>
      <c r="B1324" s="1057">
        <v>244</v>
      </c>
      <c r="C1324" s="11"/>
      <c r="D1324" s="58"/>
      <c r="E1324" s="1487">
        <f>'НЗ 2-экз'!E1314</f>
        <v>0</v>
      </c>
      <c r="F1324" s="1487">
        <f>'НЗ 2-экз'!F1314</f>
        <v>0</v>
      </c>
      <c r="G1324" s="1487">
        <f>'НЗ 2-экз'!G1314</f>
        <v>0</v>
      </c>
      <c r="H1324" s="1487">
        <f>'НЗ 2-экз'!H1314</f>
        <v>0</v>
      </c>
      <c r="I1324" s="1487">
        <f>'НЗ 2-экз'!I1314</f>
        <v>0</v>
      </c>
      <c r="J1324" s="1487">
        <f>'НЗ 2-экз'!J1314</f>
        <v>0</v>
      </c>
      <c r="K1324" s="1487">
        <f>'НЗ 2-экз'!K1314</f>
        <v>0</v>
      </c>
      <c r="L1324" s="1487">
        <f>'НЗ 2-экз'!L1314</f>
        <v>0</v>
      </c>
      <c r="M1324" s="1487">
        <f>'НЗ 2-экз'!M1314</f>
        <v>0</v>
      </c>
      <c r="N1324" s="1487">
        <f>'НЗ 2-экз'!N1314</f>
        <v>0</v>
      </c>
      <c r="O1324" s="1487">
        <f>'НЗ 2-экз'!O1314</f>
        <v>0</v>
      </c>
      <c r="P1324" s="1487">
        <f>'НЗ 2-экз'!P1314</f>
        <v>0</v>
      </c>
      <c r="Q1324" s="1487">
        <f>'НЗ 2-экз'!Q1314</f>
        <v>0</v>
      </c>
      <c r="R1324" s="1487">
        <f>'НЗ 2-экз'!R1314</f>
        <v>0</v>
      </c>
      <c r="S1324" s="1487">
        <f>'НЗ 2-экз'!S1314</f>
        <v>0</v>
      </c>
      <c r="T1324" s="1487">
        <f>'НЗ 2-экз'!T1314</f>
        <v>0</v>
      </c>
      <c r="U1324" s="1487">
        <f>'НЗ 2-экз'!U1314</f>
        <v>0</v>
      </c>
      <c r="V1324" s="1487">
        <f>'НЗ 2-экз'!V1314</f>
        <v>0</v>
      </c>
      <c r="W1324" s="1487">
        <f>'НЗ 2-экз'!W1314</f>
        <v>0</v>
      </c>
      <c r="X1324" s="1487">
        <f>'НЗ 2-экз'!X1314</f>
        <v>0</v>
      </c>
      <c r="Y1324" s="1487">
        <f>'НЗ 2-экз'!Y1314</f>
        <v>0</v>
      </c>
      <c r="Z1324" s="1487">
        <f>'НЗ 2-экз'!Z1314</f>
        <v>0</v>
      </c>
      <c r="AA1324" s="1487">
        <f>'НЗ 2-экз'!AA1314</f>
        <v>0</v>
      </c>
      <c r="AB1324" s="1487">
        <f>'НЗ 2-экз'!AB1314</f>
        <v>0</v>
      </c>
      <c r="AC1324" s="1487">
        <f>'НЗ 2-экз'!AC1314</f>
        <v>0</v>
      </c>
      <c r="AD1324" s="1487">
        <f>'НЗ 2-экз'!AD1314</f>
        <v>0</v>
      </c>
      <c r="AE1324" s="1488"/>
      <c r="AF1324" s="1488"/>
      <c r="AG1324" s="1488">
        <f t="shared" si="441"/>
        <v>0</v>
      </c>
      <c r="AH1324" s="1488">
        <f t="shared" si="444"/>
        <v>0</v>
      </c>
      <c r="AI1324" s="1488">
        <f t="shared" si="442"/>
        <v>0</v>
      </c>
      <c r="AJ1324" s="1488">
        <f t="shared" si="445"/>
        <v>0</v>
      </c>
      <c r="AK1324" s="1488">
        <f t="shared" si="446"/>
        <v>0</v>
      </c>
      <c r="AL1324" s="1488">
        <f t="shared" si="443"/>
        <v>0</v>
      </c>
      <c r="AM1324" s="1839"/>
    </row>
    <row r="1325" spans="1:39" ht="11.25" hidden="1" customHeight="1" x14ac:dyDescent="0.2">
      <c r="A1325" s="1425">
        <v>345</v>
      </c>
      <c r="B1325" s="1057">
        <v>244</v>
      </c>
      <c r="C1325" s="11"/>
      <c r="D1325" s="58"/>
      <c r="E1325" s="1487">
        <f>'НЗ 2-экз'!E1315</f>
        <v>0</v>
      </c>
      <c r="F1325" s="1487">
        <f>'НЗ 2-экз'!F1315</f>
        <v>0</v>
      </c>
      <c r="G1325" s="1487">
        <f>'НЗ 2-экз'!G1315</f>
        <v>0</v>
      </c>
      <c r="H1325" s="1487">
        <f>'НЗ 2-экз'!H1315</f>
        <v>0</v>
      </c>
      <c r="I1325" s="1487">
        <f>'НЗ 2-экз'!I1315</f>
        <v>0</v>
      </c>
      <c r="J1325" s="1487">
        <f>'НЗ 2-экз'!J1315</f>
        <v>0</v>
      </c>
      <c r="K1325" s="1487">
        <f>'НЗ 2-экз'!K1315</f>
        <v>0</v>
      </c>
      <c r="L1325" s="1487">
        <f>'НЗ 2-экз'!L1315</f>
        <v>0</v>
      </c>
      <c r="M1325" s="1487">
        <f>'НЗ 2-экз'!M1315</f>
        <v>0</v>
      </c>
      <c r="N1325" s="1487">
        <f>'НЗ 2-экз'!N1315</f>
        <v>0</v>
      </c>
      <c r="O1325" s="1487">
        <f>'НЗ 2-экз'!O1315</f>
        <v>0</v>
      </c>
      <c r="P1325" s="1487">
        <f>'НЗ 2-экз'!P1315</f>
        <v>0</v>
      </c>
      <c r="Q1325" s="1487">
        <f>'НЗ 2-экз'!Q1315</f>
        <v>0</v>
      </c>
      <c r="R1325" s="1487">
        <f>'НЗ 2-экз'!R1315</f>
        <v>0</v>
      </c>
      <c r="S1325" s="1487">
        <f>'НЗ 2-экз'!S1315</f>
        <v>0</v>
      </c>
      <c r="T1325" s="1487">
        <f>'НЗ 2-экз'!T1315</f>
        <v>0</v>
      </c>
      <c r="U1325" s="1487">
        <f>'НЗ 2-экз'!U1315</f>
        <v>0</v>
      </c>
      <c r="V1325" s="1487">
        <f>'НЗ 2-экз'!V1315</f>
        <v>0</v>
      </c>
      <c r="W1325" s="1487">
        <f>'НЗ 2-экз'!W1315</f>
        <v>0</v>
      </c>
      <c r="X1325" s="1487">
        <f>'НЗ 2-экз'!X1315</f>
        <v>0</v>
      </c>
      <c r="Y1325" s="1487">
        <f>'НЗ 2-экз'!Y1315</f>
        <v>0</v>
      </c>
      <c r="Z1325" s="1487">
        <f>'НЗ 2-экз'!Z1315</f>
        <v>0</v>
      </c>
      <c r="AA1325" s="1487">
        <f>'НЗ 2-экз'!AA1315</f>
        <v>0</v>
      </c>
      <c r="AB1325" s="1487">
        <f>'НЗ 2-экз'!AB1315</f>
        <v>0</v>
      </c>
      <c r="AC1325" s="1487">
        <f>'НЗ 2-экз'!AC1315</f>
        <v>0</v>
      </c>
      <c r="AD1325" s="1487">
        <f>'НЗ 2-экз'!AD1315</f>
        <v>0</v>
      </c>
      <c r="AE1325" s="1488"/>
      <c r="AF1325" s="1488"/>
      <c r="AG1325" s="1488">
        <f t="shared" si="441"/>
        <v>0</v>
      </c>
      <c r="AH1325" s="1488">
        <f t="shared" si="444"/>
        <v>0</v>
      </c>
      <c r="AI1325" s="1488">
        <f t="shared" si="442"/>
        <v>0</v>
      </c>
      <c r="AJ1325" s="1488">
        <f t="shared" si="445"/>
        <v>0</v>
      </c>
      <c r="AK1325" s="1488">
        <f t="shared" si="446"/>
        <v>0</v>
      </c>
      <c r="AL1325" s="1488">
        <f t="shared" si="443"/>
        <v>0</v>
      </c>
      <c r="AM1325" s="1839"/>
    </row>
    <row r="1326" spans="1:39" ht="11.25" hidden="1" customHeight="1" x14ac:dyDescent="0.2">
      <c r="A1326" s="1425">
        <v>346</v>
      </c>
      <c r="B1326" s="1057">
        <v>244</v>
      </c>
      <c r="C1326" s="11"/>
      <c r="D1326" s="58"/>
      <c r="E1326" s="1487">
        <f>'НЗ 2-экз'!E1316</f>
        <v>10176</v>
      </c>
      <c r="F1326" s="1487">
        <f>'НЗ 2-экз'!F1316</f>
        <v>0</v>
      </c>
      <c r="G1326" s="1487">
        <f>'НЗ 2-экз'!G1316</f>
        <v>0</v>
      </c>
      <c r="H1326" s="1487">
        <f>'НЗ 2-экз'!H1316</f>
        <v>0</v>
      </c>
      <c r="I1326" s="1487">
        <f>'НЗ 2-экз'!I1316</f>
        <v>0</v>
      </c>
      <c r="J1326" s="1487">
        <f>'НЗ 2-экз'!J1316</f>
        <v>0</v>
      </c>
      <c r="K1326" s="1487">
        <f>'НЗ 2-экз'!K1316</f>
        <v>0</v>
      </c>
      <c r="L1326" s="1487">
        <f>'НЗ 2-экз'!L1316</f>
        <v>0</v>
      </c>
      <c r="M1326" s="1487">
        <f>'НЗ 2-экз'!M1316</f>
        <v>0</v>
      </c>
      <c r="N1326" s="1487">
        <f>'НЗ 2-экз'!N1316</f>
        <v>0</v>
      </c>
      <c r="O1326" s="1487">
        <f>'НЗ 2-экз'!O1316</f>
        <v>0</v>
      </c>
      <c r="P1326" s="1487">
        <f>'НЗ 2-экз'!P1316</f>
        <v>0</v>
      </c>
      <c r="Q1326" s="1487">
        <f>'НЗ 2-экз'!Q1316</f>
        <v>0</v>
      </c>
      <c r="R1326" s="1487">
        <f>'НЗ 2-экз'!R1316</f>
        <v>0</v>
      </c>
      <c r="S1326" s="1487">
        <f>'НЗ 2-экз'!S1316</f>
        <v>10176</v>
      </c>
      <c r="T1326" s="1487">
        <f>'НЗ 2-экз'!T1316</f>
        <v>0</v>
      </c>
      <c r="U1326" s="1487">
        <f>'НЗ 2-экз'!U1316</f>
        <v>0</v>
      </c>
      <c r="V1326" s="1487">
        <f>'НЗ 2-экз'!V1316</f>
        <v>0</v>
      </c>
      <c r="W1326" s="1487">
        <f>'НЗ 2-экз'!W1316</f>
        <v>0</v>
      </c>
      <c r="X1326" s="1487">
        <f>'НЗ 2-экз'!X1316</f>
        <v>10176</v>
      </c>
      <c r="Y1326" s="1487">
        <f>'НЗ 2-экз'!Y1316</f>
        <v>0</v>
      </c>
      <c r="Z1326" s="1487">
        <f>'НЗ 2-экз'!Z1316</f>
        <v>0</v>
      </c>
      <c r="AA1326" s="1487">
        <f>'НЗ 2-экз'!AA1316</f>
        <v>0</v>
      </c>
      <c r="AB1326" s="1487">
        <f>'НЗ 2-экз'!AB1316</f>
        <v>0</v>
      </c>
      <c r="AC1326" s="1487">
        <f>'НЗ 2-экз'!AC1316</f>
        <v>0</v>
      </c>
      <c r="AD1326" s="1487">
        <f>'НЗ 2-экз'!AD1316</f>
        <v>0</v>
      </c>
      <c r="AE1326" s="1488"/>
      <c r="AF1326" s="1488"/>
      <c r="AG1326" s="1488">
        <f t="shared" si="441"/>
        <v>0</v>
      </c>
      <c r="AH1326" s="1488">
        <f t="shared" si="444"/>
        <v>0</v>
      </c>
      <c r="AI1326" s="1488">
        <f t="shared" si="442"/>
        <v>0</v>
      </c>
      <c r="AJ1326" s="1488">
        <f t="shared" si="445"/>
        <v>0</v>
      </c>
      <c r="AK1326" s="1488">
        <f t="shared" si="446"/>
        <v>0</v>
      </c>
      <c r="AL1326" s="1488">
        <f t="shared" si="443"/>
        <v>10176</v>
      </c>
      <c r="AM1326" s="1839"/>
    </row>
    <row r="1327" spans="1:39" ht="11.25" hidden="1" customHeight="1" x14ac:dyDescent="0.2">
      <c r="A1327" s="1425">
        <v>349</v>
      </c>
      <c r="B1327" s="1057">
        <v>244</v>
      </c>
      <c r="C1327" s="11"/>
      <c r="D1327" s="58"/>
      <c r="E1327" s="1487">
        <f>'НЗ 2-экз'!E1317</f>
        <v>0</v>
      </c>
      <c r="F1327" s="1487">
        <f>'НЗ 2-экз'!F1317</f>
        <v>0</v>
      </c>
      <c r="G1327" s="1487">
        <f>'НЗ 2-экз'!G1317</f>
        <v>0</v>
      </c>
      <c r="H1327" s="1487">
        <f>'НЗ 2-экз'!H1317</f>
        <v>0</v>
      </c>
      <c r="I1327" s="1487">
        <f>'НЗ 2-экз'!I1317</f>
        <v>0</v>
      </c>
      <c r="J1327" s="1487">
        <f>'НЗ 2-экз'!J1317</f>
        <v>0</v>
      </c>
      <c r="K1327" s="1487">
        <f>'НЗ 2-экз'!K1317</f>
        <v>0</v>
      </c>
      <c r="L1327" s="1487">
        <f>'НЗ 2-экз'!L1317</f>
        <v>0</v>
      </c>
      <c r="M1327" s="1487">
        <f>'НЗ 2-экз'!M1317</f>
        <v>0</v>
      </c>
      <c r="N1327" s="1487">
        <f>'НЗ 2-экз'!N1317</f>
        <v>0</v>
      </c>
      <c r="O1327" s="1487">
        <f>'НЗ 2-экз'!O1317</f>
        <v>0</v>
      </c>
      <c r="P1327" s="1487">
        <f>'НЗ 2-экз'!P1317</f>
        <v>0</v>
      </c>
      <c r="Q1327" s="1487">
        <f>'НЗ 2-экз'!Q1317</f>
        <v>0</v>
      </c>
      <c r="R1327" s="1487">
        <f>'НЗ 2-экз'!R1317</f>
        <v>0</v>
      </c>
      <c r="S1327" s="1487">
        <f>'НЗ 2-экз'!S1317</f>
        <v>0</v>
      </c>
      <c r="T1327" s="1487">
        <f>'НЗ 2-экз'!T1317</f>
        <v>0</v>
      </c>
      <c r="U1327" s="1487">
        <f>'НЗ 2-экз'!U1317</f>
        <v>0</v>
      </c>
      <c r="V1327" s="1487">
        <f>'НЗ 2-экз'!V1317</f>
        <v>0</v>
      </c>
      <c r="W1327" s="1487">
        <f>'НЗ 2-экз'!W1317</f>
        <v>0</v>
      </c>
      <c r="X1327" s="1487">
        <f>'НЗ 2-экз'!X1317</f>
        <v>0</v>
      </c>
      <c r="Y1327" s="1487">
        <f>'НЗ 2-экз'!Y1317</f>
        <v>0</v>
      </c>
      <c r="Z1327" s="1487">
        <f>'НЗ 2-экз'!Z1317</f>
        <v>0</v>
      </c>
      <c r="AA1327" s="1487">
        <f>'НЗ 2-экз'!AA1317</f>
        <v>0</v>
      </c>
      <c r="AB1327" s="1487">
        <f>'НЗ 2-экз'!AB1317</f>
        <v>0</v>
      </c>
      <c r="AC1327" s="1487">
        <f>'НЗ 2-экз'!AC1317</f>
        <v>0</v>
      </c>
      <c r="AD1327" s="1487">
        <f>'НЗ 2-экз'!AD1317</f>
        <v>0</v>
      </c>
      <c r="AE1327" s="1488"/>
      <c r="AF1327" s="1488"/>
      <c r="AG1327" s="1488">
        <f t="shared" si="441"/>
        <v>0</v>
      </c>
      <c r="AH1327" s="1488">
        <f t="shared" si="444"/>
        <v>0</v>
      </c>
      <c r="AI1327" s="1488">
        <f t="shared" si="442"/>
        <v>0</v>
      </c>
      <c r="AJ1327" s="1488">
        <f t="shared" si="445"/>
        <v>0</v>
      </c>
      <c r="AK1327" s="1488">
        <f t="shared" si="446"/>
        <v>0</v>
      </c>
      <c r="AL1327" s="1488">
        <f t="shared" si="443"/>
        <v>0</v>
      </c>
      <c r="AM1327" s="1839"/>
    </row>
    <row r="1328" spans="1:39" ht="11.25" hidden="1" customHeight="1" x14ac:dyDescent="0.2">
      <c r="A1328" s="1431">
        <v>352</v>
      </c>
      <c r="B1328" s="269">
        <v>244</v>
      </c>
      <c r="C1328" s="11"/>
      <c r="D1328" s="58"/>
      <c r="E1328" s="1487">
        <f>'НЗ 2-экз'!E1318</f>
        <v>0</v>
      </c>
      <c r="F1328" s="1487">
        <f>'НЗ 2-экз'!F1318</f>
        <v>0</v>
      </c>
      <c r="G1328" s="1487">
        <f>'НЗ 2-экз'!G1318</f>
        <v>0</v>
      </c>
      <c r="H1328" s="1487">
        <f>'НЗ 2-экз'!H1318</f>
        <v>0</v>
      </c>
      <c r="I1328" s="1487">
        <f>'НЗ 2-экз'!I1318</f>
        <v>0</v>
      </c>
      <c r="J1328" s="1487">
        <f>'НЗ 2-экз'!J1318</f>
        <v>0</v>
      </c>
      <c r="K1328" s="1487">
        <f>'НЗ 2-экз'!K1318</f>
        <v>0</v>
      </c>
      <c r="L1328" s="1487">
        <f>'НЗ 2-экз'!L1318</f>
        <v>0</v>
      </c>
      <c r="M1328" s="1487">
        <f>'НЗ 2-экз'!M1318</f>
        <v>0</v>
      </c>
      <c r="N1328" s="1487">
        <f>'НЗ 2-экз'!N1318</f>
        <v>0</v>
      </c>
      <c r="O1328" s="1487">
        <f>'НЗ 2-экз'!O1318</f>
        <v>0</v>
      </c>
      <c r="P1328" s="1487">
        <f>'НЗ 2-экз'!P1318</f>
        <v>0</v>
      </c>
      <c r="Q1328" s="1487">
        <f>'НЗ 2-экз'!Q1318</f>
        <v>0</v>
      </c>
      <c r="R1328" s="1487">
        <f>'НЗ 2-экз'!R1318</f>
        <v>0</v>
      </c>
      <c r="S1328" s="1487">
        <f>'НЗ 2-экз'!S1318</f>
        <v>0</v>
      </c>
      <c r="T1328" s="1487">
        <f>'НЗ 2-экз'!T1318</f>
        <v>0</v>
      </c>
      <c r="U1328" s="1487">
        <f>'НЗ 2-экз'!U1318</f>
        <v>0</v>
      </c>
      <c r="V1328" s="1487">
        <f>'НЗ 2-экз'!V1318</f>
        <v>0</v>
      </c>
      <c r="W1328" s="1487">
        <f>'НЗ 2-экз'!W1318</f>
        <v>0</v>
      </c>
      <c r="X1328" s="1487">
        <f>'НЗ 2-экз'!X1318</f>
        <v>0</v>
      </c>
      <c r="Y1328" s="1487">
        <f>'НЗ 2-экз'!Y1318</f>
        <v>0</v>
      </c>
      <c r="Z1328" s="1487">
        <f>'НЗ 2-экз'!Z1318</f>
        <v>0</v>
      </c>
      <c r="AA1328" s="1487">
        <f>'НЗ 2-экз'!AA1318</f>
        <v>0</v>
      </c>
      <c r="AB1328" s="1487">
        <f>'НЗ 2-экз'!AB1318</f>
        <v>0</v>
      </c>
      <c r="AC1328" s="1487">
        <f>'НЗ 2-экз'!AC1318</f>
        <v>0</v>
      </c>
      <c r="AD1328" s="1487">
        <f>'НЗ 2-экз'!AD1318</f>
        <v>0</v>
      </c>
      <c r="AE1328" s="1488"/>
      <c r="AF1328" s="1488"/>
      <c r="AG1328" s="1488">
        <f t="shared" si="441"/>
        <v>0</v>
      </c>
      <c r="AH1328" s="1488">
        <f>Z1328+AD1328</f>
        <v>0</v>
      </c>
      <c r="AI1328" s="1488">
        <f>AB1328</f>
        <v>0</v>
      </c>
      <c r="AJ1328" s="1488">
        <f>AC1328</f>
        <v>0</v>
      </c>
      <c r="AK1328" s="1488">
        <f>SUM(Y1328:AD1328)</f>
        <v>0</v>
      </c>
      <c r="AL1328" s="1488">
        <f t="shared" si="443"/>
        <v>0</v>
      </c>
      <c r="AM1328" s="1839"/>
    </row>
    <row r="1329" spans="1:39" ht="11.25" hidden="1" customHeight="1" x14ac:dyDescent="0.2">
      <c r="A1329" s="1431">
        <v>353</v>
      </c>
      <c r="B1329" s="269">
        <v>244</v>
      </c>
      <c r="C1329" s="11"/>
      <c r="D1329" s="58"/>
      <c r="E1329" s="1487">
        <f>'НЗ 2-экз'!E1319</f>
        <v>0</v>
      </c>
      <c r="F1329" s="1487">
        <f>'НЗ 2-экз'!F1319</f>
        <v>0</v>
      </c>
      <c r="G1329" s="1487">
        <f>'НЗ 2-экз'!G1319</f>
        <v>0</v>
      </c>
      <c r="H1329" s="1487">
        <f>'НЗ 2-экз'!H1319</f>
        <v>0</v>
      </c>
      <c r="I1329" s="1487">
        <f>'НЗ 2-экз'!I1319</f>
        <v>0</v>
      </c>
      <c r="J1329" s="1487">
        <f>'НЗ 2-экз'!J1319</f>
        <v>0</v>
      </c>
      <c r="K1329" s="1487">
        <f>'НЗ 2-экз'!K1319</f>
        <v>0</v>
      </c>
      <c r="L1329" s="1487">
        <f>'НЗ 2-экз'!L1319</f>
        <v>0</v>
      </c>
      <c r="M1329" s="1487">
        <f>'НЗ 2-экз'!M1319</f>
        <v>0</v>
      </c>
      <c r="N1329" s="1487">
        <f>'НЗ 2-экз'!N1319</f>
        <v>0</v>
      </c>
      <c r="O1329" s="1487">
        <f>'НЗ 2-экз'!O1319</f>
        <v>0</v>
      </c>
      <c r="P1329" s="1487">
        <f>'НЗ 2-экз'!P1319</f>
        <v>0</v>
      </c>
      <c r="Q1329" s="1487">
        <f>'НЗ 2-экз'!Q1319</f>
        <v>0</v>
      </c>
      <c r="R1329" s="1487">
        <f>'НЗ 2-экз'!R1319</f>
        <v>0</v>
      </c>
      <c r="S1329" s="1487">
        <f>'НЗ 2-экз'!S1319</f>
        <v>0</v>
      </c>
      <c r="T1329" s="1487">
        <f>'НЗ 2-экз'!T1319</f>
        <v>0</v>
      </c>
      <c r="U1329" s="1487">
        <f>'НЗ 2-экз'!U1319</f>
        <v>0</v>
      </c>
      <c r="V1329" s="1487">
        <f>'НЗ 2-экз'!V1319</f>
        <v>0</v>
      </c>
      <c r="W1329" s="1487">
        <f>'НЗ 2-экз'!W1319</f>
        <v>0</v>
      </c>
      <c r="X1329" s="1487">
        <f>'НЗ 2-экз'!X1319</f>
        <v>0</v>
      </c>
      <c r="Y1329" s="1487">
        <f>'НЗ 2-экз'!Y1319</f>
        <v>0</v>
      </c>
      <c r="Z1329" s="1487">
        <f>'НЗ 2-экз'!Z1319</f>
        <v>0</v>
      </c>
      <c r="AA1329" s="1487">
        <f>'НЗ 2-экз'!AA1319</f>
        <v>0</v>
      </c>
      <c r="AB1329" s="1487">
        <f>'НЗ 2-экз'!AB1319</f>
        <v>0</v>
      </c>
      <c r="AC1329" s="1487">
        <f>'НЗ 2-экз'!AC1319</f>
        <v>0</v>
      </c>
      <c r="AD1329" s="1487">
        <f>'НЗ 2-экз'!AD1319</f>
        <v>0</v>
      </c>
      <c r="AE1329" s="1488"/>
      <c r="AF1329" s="1488"/>
      <c r="AG1329" s="1488">
        <f t="shared" si="441"/>
        <v>0</v>
      </c>
      <c r="AH1329" s="1488">
        <f>Z1329+AD1329</f>
        <v>0</v>
      </c>
      <c r="AI1329" s="1488">
        <f>AB1329</f>
        <v>0</v>
      </c>
      <c r="AJ1329" s="1488">
        <f>AC1329</f>
        <v>0</v>
      </c>
      <c r="AK1329" s="1488">
        <f>SUM(Y1329:AD1329)</f>
        <v>0</v>
      </c>
      <c r="AL1329" s="1488">
        <f t="shared" si="443"/>
        <v>0</v>
      </c>
      <c r="AM1329" s="1839"/>
    </row>
    <row r="1330" spans="1:39" ht="12" x14ac:dyDescent="0.2">
      <c r="A1330" s="1432" t="s">
        <v>1352</v>
      </c>
      <c r="B1330" s="269"/>
      <c r="C1330" s="1485">
        <f t="shared" ref="C1330:D1330" si="447">C1281+C1282+C1283+C1284+C1300+C1301+C1302+C1303+C1304</f>
        <v>0</v>
      </c>
      <c r="D1330" s="1485">
        <f t="shared" si="447"/>
        <v>0</v>
      </c>
      <c r="E1330" s="1485">
        <f>E1281+E1282+E1283+E1284+E1300+E1301+E1302+E1303+E1304</f>
        <v>1141007</v>
      </c>
      <c r="F1330" s="1485">
        <f t="shared" ref="F1330:AL1330" si="448">F1281+F1282+F1283+F1284+F1300+F1301+F1302+F1303+F1304</f>
        <v>3735000</v>
      </c>
      <c r="G1330" s="1485">
        <f t="shared" si="448"/>
        <v>0</v>
      </c>
      <c r="H1330" s="1485">
        <f t="shared" si="448"/>
        <v>0</v>
      </c>
      <c r="I1330" s="1485">
        <f t="shared" si="448"/>
        <v>0</v>
      </c>
      <c r="J1330" s="1485">
        <f t="shared" si="448"/>
        <v>0</v>
      </c>
      <c r="K1330" s="1485">
        <f t="shared" si="448"/>
        <v>0</v>
      </c>
      <c r="L1330" s="1485">
        <f t="shared" si="448"/>
        <v>0</v>
      </c>
      <c r="M1330" s="1485">
        <f t="shared" si="448"/>
        <v>0</v>
      </c>
      <c r="N1330" s="1485">
        <f t="shared" si="448"/>
        <v>0</v>
      </c>
      <c r="O1330" s="1485">
        <f t="shared" si="448"/>
        <v>0</v>
      </c>
      <c r="P1330" s="1485">
        <f t="shared" si="448"/>
        <v>0</v>
      </c>
      <c r="Q1330" s="1485">
        <f t="shared" si="448"/>
        <v>0</v>
      </c>
      <c r="R1330" s="1485">
        <f t="shared" si="448"/>
        <v>0</v>
      </c>
      <c r="S1330" s="1485">
        <f t="shared" si="448"/>
        <v>1141007</v>
      </c>
      <c r="T1330" s="1485">
        <f t="shared" si="448"/>
        <v>3735000</v>
      </c>
      <c r="U1330" s="1485">
        <f t="shared" si="448"/>
        <v>0</v>
      </c>
      <c r="V1330" s="1485">
        <f t="shared" si="448"/>
        <v>0</v>
      </c>
      <c r="W1330" s="1485">
        <f t="shared" si="448"/>
        <v>0</v>
      </c>
      <c r="X1330" s="1485">
        <f t="shared" si="448"/>
        <v>4876007</v>
      </c>
      <c r="Y1330" s="1485">
        <f t="shared" si="448"/>
        <v>0</v>
      </c>
      <c r="Z1330" s="1485">
        <f t="shared" si="448"/>
        <v>135373</v>
      </c>
      <c r="AA1330" s="1485">
        <f t="shared" si="448"/>
        <v>0</v>
      </c>
      <c r="AB1330" s="1485">
        <f t="shared" si="448"/>
        <v>0</v>
      </c>
      <c r="AC1330" s="1485">
        <f t="shared" si="448"/>
        <v>0</v>
      </c>
      <c r="AD1330" s="1485">
        <f t="shared" si="448"/>
        <v>0</v>
      </c>
      <c r="AE1330" s="1485">
        <f t="shared" si="448"/>
        <v>0</v>
      </c>
      <c r="AF1330" s="1485">
        <f t="shared" si="448"/>
        <v>0</v>
      </c>
      <c r="AG1330" s="1485">
        <f t="shared" si="448"/>
        <v>0</v>
      </c>
      <c r="AH1330" s="1485">
        <f t="shared" si="448"/>
        <v>135373</v>
      </c>
      <c r="AI1330" s="1485">
        <f t="shared" si="448"/>
        <v>0</v>
      </c>
      <c r="AJ1330" s="1485">
        <f t="shared" si="448"/>
        <v>0</v>
      </c>
      <c r="AK1330" s="1485">
        <f t="shared" si="448"/>
        <v>135373</v>
      </c>
      <c r="AL1330" s="1485">
        <f t="shared" si="448"/>
        <v>5011380</v>
      </c>
      <c r="AM1330" s="1839"/>
    </row>
    <row r="1331" spans="1:39" ht="12" x14ac:dyDescent="0.2">
      <c r="A1331" s="1419" t="s">
        <v>1353</v>
      </c>
      <c r="B1331" s="269"/>
      <c r="C1331" s="1483">
        <f t="shared" ref="C1331:D1331" si="449">C1332-C1330</f>
        <v>0</v>
      </c>
      <c r="D1331" s="1483">
        <f t="shared" si="449"/>
        <v>0</v>
      </c>
      <c r="E1331" s="1483">
        <f>E1332-E1330</f>
        <v>27176</v>
      </c>
      <c r="F1331" s="1483">
        <f t="shared" ref="F1331:AL1331" si="450">F1332-F1330</f>
        <v>23000</v>
      </c>
      <c r="G1331" s="1483">
        <f t="shared" si="450"/>
        <v>0</v>
      </c>
      <c r="H1331" s="1483">
        <f t="shared" si="450"/>
        <v>0</v>
      </c>
      <c r="I1331" s="1483">
        <f t="shared" si="450"/>
        <v>0</v>
      </c>
      <c r="J1331" s="1483">
        <f t="shared" si="450"/>
        <v>0</v>
      </c>
      <c r="K1331" s="1483">
        <f t="shared" si="450"/>
        <v>0</v>
      </c>
      <c r="L1331" s="1483">
        <f t="shared" si="450"/>
        <v>0</v>
      </c>
      <c r="M1331" s="1483">
        <f t="shared" si="450"/>
        <v>0</v>
      </c>
      <c r="N1331" s="1483">
        <f t="shared" si="450"/>
        <v>0</v>
      </c>
      <c r="O1331" s="1483">
        <f t="shared" si="450"/>
        <v>0</v>
      </c>
      <c r="P1331" s="1483">
        <f t="shared" si="450"/>
        <v>0</v>
      </c>
      <c r="Q1331" s="1483">
        <f t="shared" si="450"/>
        <v>0</v>
      </c>
      <c r="R1331" s="1483">
        <f t="shared" si="450"/>
        <v>0</v>
      </c>
      <c r="S1331" s="1483">
        <f t="shared" si="450"/>
        <v>27176</v>
      </c>
      <c r="T1331" s="1483">
        <f t="shared" si="450"/>
        <v>23000</v>
      </c>
      <c r="U1331" s="1483">
        <f t="shared" si="450"/>
        <v>0</v>
      </c>
      <c r="V1331" s="1483">
        <f t="shared" si="450"/>
        <v>0</v>
      </c>
      <c r="W1331" s="1483">
        <f t="shared" si="450"/>
        <v>0</v>
      </c>
      <c r="X1331" s="1483">
        <f t="shared" si="450"/>
        <v>50176</v>
      </c>
      <c r="Y1331" s="1483">
        <f t="shared" si="450"/>
        <v>0</v>
      </c>
      <c r="Z1331" s="1483">
        <f t="shared" si="450"/>
        <v>412472</v>
      </c>
      <c r="AA1331" s="1483">
        <f t="shared" si="450"/>
        <v>0</v>
      </c>
      <c r="AB1331" s="1483">
        <f t="shared" si="450"/>
        <v>0</v>
      </c>
      <c r="AC1331" s="1483">
        <f t="shared" si="450"/>
        <v>0</v>
      </c>
      <c r="AD1331" s="1483">
        <f t="shared" si="450"/>
        <v>0</v>
      </c>
      <c r="AE1331" s="1483">
        <f t="shared" si="450"/>
        <v>0</v>
      </c>
      <c r="AF1331" s="1483">
        <f t="shared" si="450"/>
        <v>0</v>
      </c>
      <c r="AG1331" s="1483">
        <f t="shared" si="450"/>
        <v>0</v>
      </c>
      <c r="AH1331" s="1483">
        <f t="shared" si="450"/>
        <v>412472</v>
      </c>
      <c r="AI1331" s="1483">
        <f t="shared" si="450"/>
        <v>0</v>
      </c>
      <c r="AJ1331" s="1483">
        <f t="shared" si="450"/>
        <v>0</v>
      </c>
      <c r="AK1331" s="1483">
        <f t="shared" si="450"/>
        <v>412472</v>
      </c>
      <c r="AL1331" s="1483">
        <f t="shared" si="450"/>
        <v>462648</v>
      </c>
      <c r="AM1331" s="1839"/>
    </row>
    <row r="1332" spans="1:39" ht="12" hidden="1" x14ac:dyDescent="0.2">
      <c r="A1332" s="1434" t="s">
        <v>204</v>
      </c>
      <c r="B1332" s="60"/>
      <c r="C1332" s="1486">
        <f t="shared" ref="C1332:D1332" si="451">SUM(C1281:C1329)</f>
        <v>0</v>
      </c>
      <c r="D1332" s="1486">
        <f t="shared" si="451"/>
        <v>0</v>
      </c>
      <c r="E1332" s="1486">
        <f t="shared" ref="E1332:AL1332" si="452">SUM(E1281:E1329)</f>
        <v>1168183</v>
      </c>
      <c r="F1332" s="1486">
        <f t="shared" si="452"/>
        <v>3758000</v>
      </c>
      <c r="G1332" s="1486">
        <f t="shared" si="452"/>
        <v>0</v>
      </c>
      <c r="H1332" s="1486">
        <f t="shared" si="452"/>
        <v>0</v>
      </c>
      <c r="I1332" s="1486">
        <f t="shared" si="452"/>
        <v>0</v>
      </c>
      <c r="J1332" s="1486">
        <f t="shared" si="452"/>
        <v>0</v>
      </c>
      <c r="K1332" s="1486">
        <f t="shared" si="452"/>
        <v>0</v>
      </c>
      <c r="L1332" s="1486">
        <f t="shared" si="452"/>
        <v>0</v>
      </c>
      <c r="M1332" s="1486">
        <f t="shared" si="452"/>
        <v>0</v>
      </c>
      <c r="N1332" s="1486">
        <f t="shared" si="452"/>
        <v>0</v>
      </c>
      <c r="O1332" s="1486">
        <f t="shared" si="452"/>
        <v>0</v>
      </c>
      <c r="P1332" s="1486">
        <f t="shared" si="452"/>
        <v>0</v>
      </c>
      <c r="Q1332" s="1486">
        <f>SUM(Q1281:Q1329)</f>
        <v>0</v>
      </c>
      <c r="R1332" s="1486">
        <f>SUM(R1281:R1329)</f>
        <v>0</v>
      </c>
      <c r="S1332" s="1486">
        <f t="shared" si="452"/>
        <v>1168183</v>
      </c>
      <c r="T1332" s="1486">
        <f t="shared" si="452"/>
        <v>3758000</v>
      </c>
      <c r="U1332" s="1486">
        <f t="shared" si="452"/>
        <v>0</v>
      </c>
      <c r="V1332" s="1486">
        <f t="shared" si="452"/>
        <v>0</v>
      </c>
      <c r="W1332" s="1486">
        <f>SUM(W1281:W1329)</f>
        <v>0</v>
      </c>
      <c r="X1332" s="1486">
        <f t="shared" si="452"/>
        <v>4926183</v>
      </c>
      <c r="Y1332" s="1486">
        <f t="shared" si="452"/>
        <v>0</v>
      </c>
      <c r="Z1332" s="1486">
        <f t="shared" si="452"/>
        <v>547845</v>
      </c>
      <c r="AA1332" s="1486">
        <f>SUM(AA1281:AA1329)</f>
        <v>0</v>
      </c>
      <c r="AB1332" s="1486">
        <f t="shared" si="452"/>
        <v>0</v>
      </c>
      <c r="AC1332" s="1486">
        <f t="shared" si="452"/>
        <v>0</v>
      </c>
      <c r="AD1332" s="1486">
        <f t="shared" si="452"/>
        <v>0</v>
      </c>
      <c r="AE1332" s="1486">
        <f>SUM(AE1281:AE1329)</f>
        <v>0</v>
      </c>
      <c r="AF1332" s="1486">
        <f>SUM(AF1281:AF1329)</f>
        <v>0</v>
      </c>
      <c r="AG1332" s="1486">
        <f t="shared" si="452"/>
        <v>0</v>
      </c>
      <c r="AH1332" s="1486">
        <f t="shared" si="452"/>
        <v>547845</v>
      </c>
      <c r="AI1332" s="1486">
        <f t="shared" si="452"/>
        <v>0</v>
      </c>
      <c r="AJ1332" s="1486">
        <f>SUM(AJ1281:AJ1329)</f>
        <v>0</v>
      </c>
      <c r="AK1332" s="1486">
        <f t="shared" si="452"/>
        <v>547845</v>
      </c>
      <c r="AL1332" s="1486">
        <f t="shared" si="452"/>
        <v>5474028</v>
      </c>
      <c r="AM1332" s="1839"/>
    </row>
    <row r="1333" spans="1:39" ht="11.25" hidden="1" customHeight="1" x14ac:dyDescent="0.2">
      <c r="A1333" s="1425">
        <v>211</v>
      </c>
      <c r="B1333" s="1051">
        <v>111</v>
      </c>
      <c r="C1333" s="1487">
        <f>'НЗ 2-экз'!C1323</f>
        <v>0</v>
      </c>
      <c r="D1333" s="1487">
        <f>'НЗ 2-экз'!D1323</f>
        <v>0</v>
      </c>
      <c r="E1333" s="1487">
        <f>'НЗ 2-экз'!E1323</f>
        <v>983258</v>
      </c>
      <c r="F1333" s="1487">
        <f>'НЗ 2-экз'!F1323</f>
        <v>1765424</v>
      </c>
      <c r="G1333" s="1487">
        <f>'НЗ 2-экз'!G1323</f>
        <v>0</v>
      </c>
      <c r="H1333" s="1487">
        <f>'НЗ 2-экз'!H1323</f>
        <v>0</v>
      </c>
      <c r="I1333" s="1487">
        <f>'НЗ 2-экз'!I1323</f>
        <v>0</v>
      </c>
      <c r="J1333" s="1487">
        <f>'НЗ 2-экз'!J1323</f>
        <v>0</v>
      </c>
      <c r="K1333" s="1487">
        <f>'НЗ 2-экз'!K1323</f>
        <v>0</v>
      </c>
      <c r="L1333" s="1487">
        <f>'НЗ 2-экз'!L1323</f>
        <v>0</v>
      </c>
      <c r="M1333" s="1487">
        <f>'НЗ 2-экз'!M1323</f>
        <v>0</v>
      </c>
      <c r="N1333" s="1487">
        <f>'НЗ 2-экз'!N1323</f>
        <v>0</v>
      </c>
      <c r="O1333" s="1487">
        <f>'НЗ 2-экз'!O1323</f>
        <v>0</v>
      </c>
      <c r="P1333" s="1487">
        <f>'НЗ 2-экз'!P1323</f>
        <v>0</v>
      </c>
      <c r="Q1333" s="1487">
        <f>'НЗ 2-экз'!Q1323</f>
        <v>0</v>
      </c>
      <c r="R1333" s="1487">
        <f>'НЗ 2-экз'!R1323</f>
        <v>0</v>
      </c>
      <c r="S1333" s="1487">
        <f>'НЗ 2-экз'!S1323</f>
        <v>983258</v>
      </c>
      <c r="T1333" s="1487">
        <f>'НЗ 2-экз'!T1323</f>
        <v>1765424</v>
      </c>
      <c r="U1333" s="1487">
        <f>'НЗ 2-экз'!U1323</f>
        <v>0</v>
      </c>
      <c r="V1333" s="1487">
        <f>'НЗ 2-экз'!V1323</f>
        <v>0</v>
      </c>
      <c r="W1333" s="1487">
        <f>'НЗ 2-экз'!W1323</f>
        <v>0</v>
      </c>
      <c r="X1333" s="1487">
        <f>'НЗ 2-экз'!X1323</f>
        <v>2748682</v>
      </c>
      <c r="Y1333" s="1487">
        <f>'НЗ 2-экз'!Y1323</f>
        <v>0</v>
      </c>
      <c r="Z1333" s="1487">
        <f>'НЗ 2-экз'!Z1323</f>
        <v>8902</v>
      </c>
      <c r="AA1333" s="1487">
        <f>'НЗ 2-экз'!AA1323</f>
        <v>0</v>
      </c>
      <c r="AB1333" s="1487">
        <f>'НЗ 2-экз'!AB1323</f>
        <v>0</v>
      </c>
      <c r="AC1333" s="1487">
        <f>'НЗ 2-экз'!AC1323</f>
        <v>0</v>
      </c>
      <c r="AD1333" s="1487">
        <f>'НЗ 2-экз'!AD1323</f>
        <v>0</v>
      </c>
      <c r="AE1333" s="1487"/>
      <c r="AF1333" s="1487"/>
      <c r="AG1333" s="1488">
        <f t="shared" ref="AG1333:AG1381" si="453">Y1333+AC1333</f>
        <v>0</v>
      </c>
      <c r="AH1333" s="1488">
        <f>Z1333+AD1333+AA1333</f>
        <v>8902</v>
      </c>
      <c r="AI1333" s="1488">
        <f t="shared" ref="AI1333:AI1381" si="454">AB1333</f>
        <v>0</v>
      </c>
      <c r="AJ1333" s="1488">
        <f>AE1333+AF1333</f>
        <v>0</v>
      </c>
      <c r="AK1333" s="1488">
        <f>SUM(Y1333:AF1333)</f>
        <v>8902</v>
      </c>
      <c r="AL1333" s="1488">
        <f t="shared" ref="AL1333:AL1381" si="455">C1333+X1333+AK1333</f>
        <v>2757584</v>
      </c>
      <c r="AM1333" s="1839" t="s">
        <v>1341</v>
      </c>
    </row>
    <row r="1334" spans="1:39" ht="11.25" hidden="1" customHeight="1" x14ac:dyDescent="0.2">
      <c r="A1334" s="1425">
        <v>212</v>
      </c>
      <c r="B1334" s="1051">
        <v>112</v>
      </c>
      <c r="C1334" s="1487">
        <f>'НЗ 2-экз'!C1324</f>
        <v>0</v>
      </c>
      <c r="D1334" s="1487">
        <f>'НЗ 2-экз'!D1324</f>
        <v>0</v>
      </c>
      <c r="E1334" s="1487">
        <f>'НЗ 2-экз'!E1324</f>
        <v>0</v>
      </c>
      <c r="F1334" s="1487">
        <f>'НЗ 2-экз'!F1324</f>
        <v>0</v>
      </c>
      <c r="G1334" s="1487">
        <f>'НЗ 2-экз'!G1324</f>
        <v>0</v>
      </c>
      <c r="H1334" s="1487">
        <f>'НЗ 2-экз'!H1324</f>
        <v>0</v>
      </c>
      <c r="I1334" s="1487">
        <f>'НЗ 2-экз'!I1324</f>
        <v>0</v>
      </c>
      <c r="J1334" s="1487">
        <f>'НЗ 2-экз'!J1324</f>
        <v>0</v>
      </c>
      <c r="K1334" s="1487">
        <f>'НЗ 2-экз'!K1324</f>
        <v>0</v>
      </c>
      <c r="L1334" s="1487">
        <f>'НЗ 2-экз'!L1324</f>
        <v>0</v>
      </c>
      <c r="M1334" s="1487">
        <f>'НЗ 2-экз'!M1324</f>
        <v>0</v>
      </c>
      <c r="N1334" s="1487">
        <f>'НЗ 2-экз'!N1324</f>
        <v>0</v>
      </c>
      <c r="O1334" s="1487">
        <f>'НЗ 2-экз'!O1324</f>
        <v>0</v>
      </c>
      <c r="P1334" s="1487">
        <f>'НЗ 2-экз'!P1324</f>
        <v>0</v>
      </c>
      <c r="Q1334" s="1487">
        <f>'НЗ 2-экз'!Q1324</f>
        <v>0</v>
      </c>
      <c r="R1334" s="1487">
        <f>'НЗ 2-экз'!R1324</f>
        <v>0</v>
      </c>
      <c r="S1334" s="1487">
        <f>'НЗ 2-экз'!S1324</f>
        <v>0</v>
      </c>
      <c r="T1334" s="1487">
        <f>'НЗ 2-экз'!T1324</f>
        <v>0</v>
      </c>
      <c r="U1334" s="1487">
        <f>'НЗ 2-экз'!U1324</f>
        <v>0</v>
      </c>
      <c r="V1334" s="1487">
        <f>'НЗ 2-экз'!V1324</f>
        <v>0</v>
      </c>
      <c r="W1334" s="1487">
        <f>'НЗ 2-экз'!W1324</f>
        <v>0</v>
      </c>
      <c r="X1334" s="1487">
        <f>'НЗ 2-экз'!X1324</f>
        <v>0</v>
      </c>
      <c r="Y1334" s="1487">
        <f>'НЗ 2-экз'!Y1324</f>
        <v>0</v>
      </c>
      <c r="Z1334" s="1487">
        <f>'НЗ 2-экз'!Z1324</f>
        <v>0</v>
      </c>
      <c r="AA1334" s="1487">
        <f>'НЗ 2-экз'!AA1324</f>
        <v>0</v>
      </c>
      <c r="AB1334" s="1487">
        <f>'НЗ 2-экз'!AB1324</f>
        <v>0</v>
      </c>
      <c r="AC1334" s="1487">
        <f>'НЗ 2-экз'!AC1324</f>
        <v>0</v>
      </c>
      <c r="AD1334" s="1487">
        <f>'НЗ 2-экз'!AD1324</f>
        <v>0</v>
      </c>
      <c r="AE1334" s="1487"/>
      <c r="AF1334" s="1487"/>
      <c r="AG1334" s="1488">
        <f t="shared" si="453"/>
        <v>0</v>
      </c>
      <c r="AH1334" s="1488">
        <f t="shared" ref="AH1334:AH1379" si="456">Z1334+AD1334+AA1334</f>
        <v>0</v>
      </c>
      <c r="AI1334" s="1488">
        <f t="shared" si="454"/>
        <v>0</v>
      </c>
      <c r="AJ1334" s="1488">
        <f t="shared" ref="AJ1334:AJ1379" si="457">AE1334+AF1334</f>
        <v>0</v>
      </c>
      <c r="AK1334" s="1488">
        <f t="shared" ref="AK1334:AK1379" si="458">SUM(Y1334:AF1334)</f>
        <v>0</v>
      </c>
      <c r="AL1334" s="1488">
        <f t="shared" si="455"/>
        <v>0</v>
      </c>
      <c r="AM1334" s="1839"/>
    </row>
    <row r="1335" spans="1:39" ht="11.25" hidden="1" customHeight="1" x14ac:dyDescent="0.2">
      <c r="A1335" s="1426">
        <v>213</v>
      </c>
      <c r="B1335" s="1053">
        <v>119</v>
      </c>
      <c r="C1335" s="1487">
        <f>'НЗ 2-экз'!C1325</f>
        <v>0</v>
      </c>
      <c r="D1335" s="1487">
        <f>'НЗ 2-экз'!D1325</f>
        <v>0</v>
      </c>
      <c r="E1335" s="1487">
        <f>'НЗ 2-экз'!E1325</f>
        <v>0</v>
      </c>
      <c r="F1335" s="1487">
        <f>'НЗ 2-экз'!F1325</f>
        <v>0</v>
      </c>
      <c r="G1335" s="1487">
        <f>'НЗ 2-экз'!G1325</f>
        <v>0</v>
      </c>
      <c r="H1335" s="1487">
        <f>'НЗ 2-экз'!H1325</f>
        <v>0</v>
      </c>
      <c r="I1335" s="1487">
        <f>'НЗ 2-экз'!I1325</f>
        <v>0</v>
      </c>
      <c r="J1335" s="1487">
        <f>'НЗ 2-экз'!J1325</f>
        <v>0</v>
      </c>
      <c r="K1335" s="1487">
        <f>'НЗ 2-экз'!K1325</f>
        <v>0</v>
      </c>
      <c r="L1335" s="1487">
        <f>'НЗ 2-экз'!L1325</f>
        <v>0</v>
      </c>
      <c r="M1335" s="1487">
        <f>'НЗ 2-экз'!M1325</f>
        <v>0</v>
      </c>
      <c r="N1335" s="1487">
        <f>'НЗ 2-экз'!N1325</f>
        <v>0</v>
      </c>
      <c r="O1335" s="1487">
        <f>'НЗ 2-экз'!O1325</f>
        <v>0</v>
      </c>
      <c r="P1335" s="1487">
        <f>'НЗ 2-экз'!P1325</f>
        <v>0</v>
      </c>
      <c r="Q1335" s="1487">
        <f>'НЗ 2-экз'!Q1325</f>
        <v>0</v>
      </c>
      <c r="R1335" s="1487">
        <f>'НЗ 2-экз'!R1325</f>
        <v>0</v>
      </c>
      <c r="S1335" s="1487">
        <f>'НЗ 2-экз'!S1325</f>
        <v>0</v>
      </c>
      <c r="T1335" s="1487">
        <f>'НЗ 2-экз'!T1325</f>
        <v>0</v>
      </c>
      <c r="U1335" s="1487">
        <f>'НЗ 2-экз'!U1325</f>
        <v>0</v>
      </c>
      <c r="V1335" s="1487">
        <f>'НЗ 2-экз'!V1325</f>
        <v>0</v>
      </c>
      <c r="W1335" s="1487">
        <f>'НЗ 2-экз'!W1325</f>
        <v>0</v>
      </c>
      <c r="X1335" s="1487">
        <f>'НЗ 2-экз'!X1325</f>
        <v>0</v>
      </c>
      <c r="Y1335" s="1487">
        <f>'НЗ 2-экз'!Y1325</f>
        <v>0</v>
      </c>
      <c r="Z1335" s="1487">
        <f>'НЗ 2-экз'!Z1325</f>
        <v>0</v>
      </c>
      <c r="AA1335" s="1487">
        <f>'НЗ 2-экз'!AA1325</f>
        <v>0</v>
      </c>
      <c r="AB1335" s="1487">
        <f>'НЗ 2-экз'!AB1325</f>
        <v>0</v>
      </c>
      <c r="AC1335" s="1487">
        <f>'НЗ 2-экз'!AC1325</f>
        <v>0</v>
      </c>
      <c r="AD1335" s="1487">
        <f>'НЗ 2-экз'!AD1325</f>
        <v>0</v>
      </c>
      <c r="AE1335" s="1487"/>
      <c r="AF1335" s="1487"/>
      <c r="AG1335" s="1488">
        <f t="shared" si="453"/>
        <v>0</v>
      </c>
      <c r="AH1335" s="1488">
        <f t="shared" si="456"/>
        <v>0</v>
      </c>
      <c r="AI1335" s="1488">
        <f t="shared" si="454"/>
        <v>0</v>
      </c>
      <c r="AJ1335" s="1488">
        <f t="shared" si="457"/>
        <v>0</v>
      </c>
      <c r="AK1335" s="1488">
        <f t="shared" si="458"/>
        <v>0</v>
      </c>
      <c r="AL1335" s="1488">
        <f t="shared" si="455"/>
        <v>0</v>
      </c>
      <c r="AM1335" s="1839"/>
    </row>
    <row r="1336" spans="1:39" ht="11.25" hidden="1" customHeight="1" x14ac:dyDescent="0.2">
      <c r="A1336" s="1426">
        <v>214</v>
      </c>
      <c r="B1336" s="1053">
        <v>112</v>
      </c>
      <c r="C1336" s="1487">
        <f>'НЗ 2-экз'!C1326</f>
        <v>0</v>
      </c>
      <c r="D1336" s="1487">
        <f>'НЗ 2-экз'!D1326</f>
        <v>0</v>
      </c>
      <c r="E1336" s="1487">
        <f>'НЗ 2-экз'!E1326</f>
        <v>0</v>
      </c>
      <c r="F1336" s="1487">
        <f>'НЗ 2-экз'!F1326</f>
        <v>0</v>
      </c>
      <c r="G1336" s="1487">
        <f>'НЗ 2-экз'!G1326</f>
        <v>0</v>
      </c>
      <c r="H1336" s="1487">
        <f>'НЗ 2-экз'!H1326</f>
        <v>0</v>
      </c>
      <c r="I1336" s="1487">
        <f>'НЗ 2-экз'!I1326</f>
        <v>0</v>
      </c>
      <c r="J1336" s="1487">
        <f>'НЗ 2-экз'!J1326</f>
        <v>0</v>
      </c>
      <c r="K1336" s="1487">
        <f>'НЗ 2-экз'!K1326</f>
        <v>0</v>
      </c>
      <c r="L1336" s="1487">
        <f>'НЗ 2-экз'!L1326</f>
        <v>0</v>
      </c>
      <c r="M1336" s="1487">
        <f>'НЗ 2-экз'!M1326</f>
        <v>0</v>
      </c>
      <c r="N1336" s="1487">
        <f>'НЗ 2-экз'!N1326</f>
        <v>0</v>
      </c>
      <c r="O1336" s="1487">
        <f>'НЗ 2-экз'!O1326</f>
        <v>0</v>
      </c>
      <c r="P1336" s="1487">
        <f>'НЗ 2-экз'!P1326</f>
        <v>0</v>
      </c>
      <c r="Q1336" s="1487">
        <f>'НЗ 2-экз'!Q1326</f>
        <v>0</v>
      </c>
      <c r="R1336" s="1487">
        <f>'НЗ 2-экз'!R1326</f>
        <v>0</v>
      </c>
      <c r="S1336" s="1487">
        <f>'НЗ 2-экз'!S1326</f>
        <v>0</v>
      </c>
      <c r="T1336" s="1487">
        <f>'НЗ 2-экз'!T1326</f>
        <v>0</v>
      </c>
      <c r="U1336" s="1487">
        <f>'НЗ 2-экз'!U1326</f>
        <v>0</v>
      </c>
      <c r="V1336" s="1487">
        <f>'НЗ 2-экз'!V1326</f>
        <v>0</v>
      </c>
      <c r="W1336" s="1487">
        <f>'НЗ 2-экз'!W1326</f>
        <v>0</v>
      </c>
      <c r="X1336" s="1487">
        <f>'НЗ 2-экз'!X1326</f>
        <v>0</v>
      </c>
      <c r="Y1336" s="1487">
        <f>'НЗ 2-экз'!Y1326</f>
        <v>0</v>
      </c>
      <c r="Z1336" s="1487">
        <f>'НЗ 2-экз'!Z1326</f>
        <v>0</v>
      </c>
      <c r="AA1336" s="1487">
        <f>'НЗ 2-экз'!AA1326</f>
        <v>0</v>
      </c>
      <c r="AB1336" s="1487">
        <f>'НЗ 2-экз'!AB1326</f>
        <v>0</v>
      </c>
      <c r="AC1336" s="1487">
        <f>'НЗ 2-экз'!AC1326</f>
        <v>0</v>
      </c>
      <c r="AD1336" s="1487">
        <f>'НЗ 2-экз'!AD1326</f>
        <v>0</v>
      </c>
      <c r="AE1336" s="1488"/>
      <c r="AF1336" s="1488"/>
      <c r="AG1336" s="1488">
        <f t="shared" si="453"/>
        <v>0</v>
      </c>
      <c r="AH1336" s="1488">
        <f t="shared" si="456"/>
        <v>0</v>
      </c>
      <c r="AI1336" s="1488">
        <f t="shared" si="454"/>
        <v>0</v>
      </c>
      <c r="AJ1336" s="1488">
        <f t="shared" si="457"/>
        <v>0</v>
      </c>
      <c r="AK1336" s="1488">
        <f t="shared" si="458"/>
        <v>0</v>
      </c>
      <c r="AL1336" s="1488">
        <f t="shared" si="455"/>
        <v>0</v>
      </c>
      <c r="AM1336" s="1839"/>
    </row>
    <row r="1337" spans="1:39" ht="11.25" hidden="1" customHeight="1" x14ac:dyDescent="0.2">
      <c r="A1337" s="1425">
        <v>221</v>
      </c>
      <c r="B1337" s="1051">
        <v>244</v>
      </c>
      <c r="C1337" s="1487">
        <f>'НЗ 2-экз'!C1327</f>
        <v>0</v>
      </c>
      <c r="D1337" s="1487">
        <f>'НЗ 2-экз'!D1327</f>
        <v>0</v>
      </c>
      <c r="E1337" s="1487">
        <f>'НЗ 2-экз'!E1327</f>
        <v>0</v>
      </c>
      <c r="F1337" s="1487">
        <f>'НЗ 2-экз'!F1327</f>
        <v>0</v>
      </c>
      <c r="G1337" s="1487">
        <f>'НЗ 2-экз'!G1327</f>
        <v>0</v>
      </c>
      <c r="H1337" s="1487">
        <f>'НЗ 2-экз'!H1327</f>
        <v>0</v>
      </c>
      <c r="I1337" s="1487">
        <f>'НЗ 2-экз'!I1327</f>
        <v>0</v>
      </c>
      <c r="J1337" s="1487">
        <f>'НЗ 2-экз'!J1327</f>
        <v>0</v>
      </c>
      <c r="K1337" s="1487">
        <f>'НЗ 2-экз'!K1327</f>
        <v>0</v>
      </c>
      <c r="L1337" s="1487">
        <f>'НЗ 2-экз'!L1327</f>
        <v>0</v>
      </c>
      <c r="M1337" s="1487">
        <f>'НЗ 2-экз'!M1327</f>
        <v>0</v>
      </c>
      <c r="N1337" s="1487">
        <f>'НЗ 2-экз'!N1327</f>
        <v>0</v>
      </c>
      <c r="O1337" s="1487">
        <f>'НЗ 2-экз'!O1327</f>
        <v>0</v>
      </c>
      <c r="P1337" s="1487">
        <f>'НЗ 2-экз'!P1327</f>
        <v>0</v>
      </c>
      <c r="Q1337" s="1487">
        <f>'НЗ 2-экз'!Q1327</f>
        <v>0</v>
      </c>
      <c r="R1337" s="1487">
        <f>'НЗ 2-экз'!R1327</f>
        <v>0</v>
      </c>
      <c r="S1337" s="1487">
        <f>'НЗ 2-экз'!S1327</f>
        <v>0</v>
      </c>
      <c r="T1337" s="1487">
        <f>'НЗ 2-экз'!T1327</f>
        <v>0</v>
      </c>
      <c r="U1337" s="1487">
        <f>'НЗ 2-экз'!U1327</f>
        <v>0</v>
      </c>
      <c r="V1337" s="1487">
        <f>'НЗ 2-экз'!V1327</f>
        <v>0</v>
      </c>
      <c r="W1337" s="1487">
        <f>'НЗ 2-экз'!W1327</f>
        <v>0</v>
      </c>
      <c r="X1337" s="1487">
        <f>'НЗ 2-экз'!X1327</f>
        <v>0</v>
      </c>
      <c r="Y1337" s="1487">
        <f>'НЗ 2-экз'!Y1327</f>
        <v>0</v>
      </c>
      <c r="Z1337" s="1487">
        <f>'НЗ 2-экз'!Z1327</f>
        <v>0</v>
      </c>
      <c r="AA1337" s="1487">
        <f>'НЗ 2-экз'!AA1327</f>
        <v>0</v>
      </c>
      <c r="AB1337" s="1487">
        <f>'НЗ 2-экз'!AB1327</f>
        <v>0</v>
      </c>
      <c r="AC1337" s="1487">
        <f>'НЗ 2-экз'!AC1327</f>
        <v>0</v>
      </c>
      <c r="AD1337" s="1487">
        <f>'НЗ 2-экз'!AD1327</f>
        <v>0</v>
      </c>
      <c r="AE1337" s="1487"/>
      <c r="AF1337" s="1487"/>
      <c r="AG1337" s="1488">
        <f t="shared" si="453"/>
        <v>0</v>
      </c>
      <c r="AH1337" s="1488">
        <f t="shared" si="456"/>
        <v>0</v>
      </c>
      <c r="AI1337" s="1488">
        <f t="shared" si="454"/>
        <v>0</v>
      </c>
      <c r="AJ1337" s="1488">
        <f t="shared" si="457"/>
        <v>0</v>
      </c>
      <c r="AK1337" s="1488">
        <f t="shared" si="458"/>
        <v>0</v>
      </c>
      <c r="AL1337" s="1488">
        <f t="shared" si="455"/>
        <v>0</v>
      </c>
      <c r="AM1337" s="1839"/>
    </row>
    <row r="1338" spans="1:39" ht="11.25" hidden="1" customHeight="1" x14ac:dyDescent="0.2">
      <c r="A1338" s="1426">
        <v>222</v>
      </c>
      <c r="B1338" s="1053">
        <v>112</v>
      </c>
      <c r="C1338" s="1487">
        <f>'НЗ 2-экз'!C1328</f>
        <v>0</v>
      </c>
      <c r="D1338" s="1487">
        <f>'НЗ 2-экз'!D1328</f>
        <v>0</v>
      </c>
      <c r="E1338" s="1487">
        <f>'НЗ 2-экз'!E1328</f>
        <v>0</v>
      </c>
      <c r="F1338" s="1487">
        <f>'НЗ 2-экз'!F1328</f>
        <v>0</v>
      </c>
      <c r="G1338" s="1487">
        <f>'НЗ 2-экз'!G1328</f>
        <v>0</v>
      </c>
      <c r="H1338" s="1487">
        <f>'НЗ 2-экз'!H1328</f>
        <v>0</v>
      </c>
      <c r="I1338" s="1487">
        <f>'НЗ 2-экз'!I1328</f>
        <v>0</v>
      </c>
      <c r="J1338" s="1487">
        <f>'НЗ 2-экз'!J1328</f>
        <v>0</v>
      </c>
      <c r="K1338" s="1487">
        <f>'НЗ 2-экз'!K1328</f>
        <v>0</v>
      </c>
      <c r="L1338" s="1487">
        <f>'НЗ 2-экз'!L1328</f>
        <v>0</v>
      </c>
      <c r="M1338" s="1487">
        <f>'НЗ 2-экз'!M1328</f>
        <v>0</v>
      </c>
      <c r="N1338" s="1487">
        <f>'НЗ 2-экз'!N1328</f>
        <v>0</v>
      </c>
      <c r="O1338" s="1487">
        <f>'НЗ 2-экз'!O1328</f>
        <v>0</v>
      </c>
      <c r="P1338" s="1487">
        <f>'НЗ 2-экз'!P1328</f>
        <v>0</v>
      </c>
      <c r="Q1338" s="1487">
        <f>'НЗ 2-экз'!Q1328</f>
        <v>0</v>
      </c>
      <c r="R1338" s="1487">
        <f>'НЗ 2-экз'!R1328</f>
        <v>0</v>
      </c>
      <c r="S1338" s="1487">
        <f>'НЗ 2-экз'!S1328</f>
        <v>0</v>
      </c>
      <c r="T1338" s="1487">
        <f>'НЗ 2-экз'!T1328</f>
        <v>0</v>
      </c>
      <c r="U1338" s="1487">
        <f>'НЗ 2-экз'!U1328</f>
        <v>0</v>
      </c>
      <c r="V1338" s="1487">
        <f>'НЗ 2-экз'!V1328</f>
        <v>0</v>
      </c>
      <c r="W1338" s="1487">
        <f>'НЗ 2-экз'!W1328</f>
        <v>0</v>
      </c>
      <c r="X1338" s="1487">
        <f>'НЗ 2-экз'!X1328</f>
        <v>0</v>
      </c>
      <c r="Y1338" s="1487">
        <f>'НЗ 2-экз'!Y1328</f>
        <v>0</v>
      </c>
      <c r="Z1338" s="1487">
        <f>'НЗ 2-экз'!Z1328</f>
        <v>0</v>
      </c>
      <c r="AA1338" s="1487">
        <f>'НЗ 2-экз'!AA1328</f>
        <v>0</v>
      </c>
      <c r="AB1338" s="1487">
        <f>'НЗ 2-экз'!AB1328</f>
        <v>0</v>
      </c>
      <c r="AC1338" s="1487">
        <f>'НЗ 2-экз'!AC1328</f>
        <v>0</v>
      </c>
      <c r="AD1338" s="1487">
        <f>'НЗ 2-экз'!AD1328</f>
        <v>0</v>
      </c>
      <c r="AE1338" s="1488"/>
      <c r="AF1338" s="1488"/>
      <c r="AG1338" s="1488">
        <f t="shared" si="453"/>
        <v>0</v>
      </c>
      <c r="AH1338" s="1488">
        <f t="shared" si="456"/>
        <v>0</v>
      </c>
      <c r="AI1338" s="1488">
        <f t="shared" si="454"/>
        <v>0</v>
      </c>
      <c r="AJ1338" s="1488">
        <f t="shared" si="457"/>
        <v>0</v>
      </c>
      <c r="AK1338" s="1488">
        <f t="shared" si="458"/>
        <v>0</v>
      </c>
      <c r="AL1338" s="1488">
        <f t="shared" si="455"/>
        <v>0</v>
      </c>
      <c r="AM1338" s="1839"/>
    </row>
    <row r="1339" spans="1:39" ht="11.25" hidden="1" customHeight="1" x14ac:dyDescent="0.2">
      <c r="A1339" s="1426">
        <v>222</v>
      </c>
      <c r="B1339" s="1053">
        <v>244</v>
      </c>
      <c r="C1339" s="1487">
        <f>'НЗ 2-экз'!C1329</f>
        <v>0</v>
      </c>
      <c r="D1339" s="1487">
        <f>'НЗ 2-экз'!D1329</f>
        <v>0</v>
      </c>
      <c r="E1339" s="1487">
        <f>'НЗ 2-экз'!E1329</f>
        <v>0</v>
      </c>
      <c r="F1339" s="1487">
        <f>'НЗ 2-экз'!F1329</f>
        <v>0</v>
      </c>
      <c r="G1339" s="1487">
        <f>'НЗ 2-экз'!G1329</f>
        <v>0</v>
      </c>
      <c r="H1339" s="1487">
        <f>'НЗ 2-экз'!H1329</f>
        <v>0</v>
      </c>
      <c r="I1339" s="1487">
        <f>'НЗ 2-экз'!I1329</f>
        <v>0</v>
      </c>
      <c r="J1339" s="1487">
        <f>'НЗ 2-экз'!J1329</f>
        <v>0</v>
      </c>
      <c r="K1339" s="1487">
        <f>'НЗ 2-экз'!K1329</f>
        <v>0</v>
      </c>
      <c r="L1339" s="1487">
        <f>'НЗ 2-экз'!L1329</f>
        <v>0</v>
      </c>
      <c r="M1339" s="1487">
        <f>'НЗ 2-экз'!M1329</f>
        <v>0</v>
      </c>
      <c r="N1339" s="1487">
        <f>'НЗ 2-экз'!N1329</f>
        <v>0</v>
      </c>
      <c r="O1339" s="1487">
        <f>'НЗ 2-экз'!O1329</f>
        <v>0</v>
      </c>
      <c r="P1339" s="1487">
        <f>'НЗ 2-экз'!P1329</f>
        <v>0</v>
      </c>
      <c r="Q1339" s="1487">
        <f>'НЗ 2-экз'!Q1329</f>
        <v>0</v>
      </c>
      <c r="R1339" s="1487">
        <f>'НЗ 2-экз'!R1329</f>
        <v>0</v>
      </c>
      <c r="S1339" s="1487">
        <f>'НЗ 2-экз'!S1329</f>
        <v>0</v>
      </c>
      <c r="T1339" s="1487">
        <f>'НЗ 2-экз'!T1329</f>
        <v>0</v>
      </c>
      <c r="U1339" s="1487">
        <f>'НЗ 2-экз'!U1329</f>
        <v>0</v>
      </c>
      <c r="V1339" s="1487">
        <f>'НЗ 2-экз'!V1329</f>
        <v>0</v>
      </c>
      <c r="W1339" s="1487">
        <f>'НЗ 2-экз'!W1329</f>
        <v>0</v>
      </c>
      <c r="X1339" s="1487">
        <f>'НЗ 2-экз'!X1329</f>
        <v>0</v>
      </c>
      <c r="Y1339" s="1487">
        <f>'НЗ 2-экз'!Y1329</f>
        <v>0</v>
      </c>
      <c r="Z1339" s="1487">
        <f>'НЗ 2-экз'!Z1329</f>
        <v>0</v>
      </c>
      <c r="AA1339" s="1487">
        <f>'НЗ 2-экз'!AA1329</f>
        <v>0</v>
      </c>
      <c r="AB1339" s="1487">
        <f>'НЗ 2-экз'!AB1329</f>
        <v>0</v>
      </c>
      <c r="AC1339" s="1487">
        <f>'НЗ 2-экз'!AC1329</f>
        <v>0</v>
      </c>
      <c r="AD1339" s="1487">
        <f>'НЗ 2-экз'!AD1329</f>
        <v>0</v>
      </c>
      <c r="AE1339" s="1487"/>
      <c r="AF1339" s="1487"/>
      <c r="AG1339" s="1488">
        <f t="shared" si="453"/>
        <v>0</v>
      </c>
      <c r="AH1339" s="1488">
        <f t="shared" si="456"/>
        <v>0</v>
      </c>
      <c r="AI1339" s="1488">
        <f t="shared" si="454"/>
        <v>0</v>
      </c>
      <c r="AJ1339" s="1488">
        <f t="shared" si="457"/>
        <v>0</v>
      </c>
      <c r="AK1339" s="1488">
        <f t="shared" si="458"/>
        <v>0</v>
      </c>
      <c r="AL1339" s="1488">
        <f t="shared" si="455"/>
        <v>0</v>
      </c>
      <c r="AM1339" s="1839"/>
    </row>
    <row r="1340" spans="1:39" ht="11.25" hidden="1" customHeight="1" x14ac:dyDescent="0.2">
      <c r="A1340" s="1427" t="s">
        <v>196</v>
      </c>
      <c r="B1340" s="1053">
        <v>247</v>
      </c>
      <c r="C1340" s="1487">
        <f>'НЗ 2-экз'!C1330</f>
        <v>0</v>
      </c>
      <c r="D1340" s="1487">
        <f>'НЗ 2-экз'!D1330</f>
        <v>0</v>
      </c>
      <c r="E1340" s="1487">
        <f>'НЗ 2-экз'!E1330</f>
        <v>0</v>
      </c>
      <c r="F1340" s="1487">
        <f>'НЗ 2-экз'!F1330</f>
        <v>0</v>
      </c>
      <c r="G1340" s="1487">
        <f>'НЗ 2-экз'!G1330</f>
        <v>0</v>
      </c>
      <c r="H1340" s="1487">
        <f>'НЗ 2-экз'!H1330</f>
        <v>0</v>
      </c>
      <c r="I1340" s="1487">
        <f>'НЗ 2-экз'!I1330</f>
        <v>0</v>
      </c>
      <c r="J1340" s="1487">
        <f>'НЗ 2-экз'!J1330</f>
        <v>0</v>
      </c>
      <c r="K1340" s="1487">
        <f>'НЗ 2-экз'!K1330</f>
        <v>0</v>
      </c>
      <c r="L1340" s="1487">
        <f>'НЗ 2-экз'!L1330</f>
        <v>0</v>
      </c>
      <c r="M1340" s="1487">
        <f>'НЗ 2-экз'!M1330</f>
        <v>0</v>
      </c>
      <c r="N1340" s="1487">
        <f>'НЗ 2-экз'!N1330</f>
        <v>0</v>
      </c>
      <c r="O1340" s="1487">
        <f>'НЗ 2-экз'!O1330</f>
        <v>0</v>
      </c>
      <c r="P1340" s="1487">
        <f>'НЗ 2-экз'!P1330</f>
        <v>0</v>
      </c>
      <c r="Q1340" s="1487">
        <f>'НЗ 2-экз'!Q1330</f>
        <v>0</v>
      </c>
      <c r="R1340" s="1487">
        <f>'НЗ 2-экз'!R1330</f>
        <v>0</v>
      </c>
      <c r="S1340" s="1487">
        <f>'НЗ 2-экз'!S1330</f>
        <v>0</v>
      </c>
      <c r="T1340" s="1487">
        <f>'НЗ 2-экз'!T1330</f>
        <v>0</v>
      </c>
      <c r="U1340" s="1487">
        <f>'НЗ 2-экз'!U1330</f>
        <v>0</v>
      </c>
      <c r="V1340" s="1487">
        <f>'НЗ 2-экз'!V1330</f>
        <v>0</v>
      </c>
      <c r="W1340" s="1487">
        <f>'НЗ 2-экз'!W1330</f>
        <v>0</v>
      </c>
      <c r="X1340" s="1487">
        <f>'НЗ 2-экз'!X1330</f>
        <v>0</v>
      </c>
      <c r="Y1340" s="1487">
        <f>'НЗ 2-экз'!Y1330</f>
        <v>0</v>
      </c>
      <c r="Z1340" s="1487">
        <f>'НЗ 2-экз'!Z1330</f>
        <v>0</v>
      </c>
      <c r="AA1340" s="1487">
        <f>'НЗ 2-экз'!AA1330</f>
        <v>0</v>
      </c>
      <c r="AB1340" s="1487">
        <f>'НЗ 2-экз'!AB1330</f>
        <v>0</v>
      </c>
      <c r="AC1340" s="1487">
        <f>'НЗ 2-экз'!AC1330</f>
        <v>0</v>
      </c>
      <c r="AD1340" s="1487">
        <f>'НЗ 2-экз'!AD1330</f>
        <v>0</v>
      </c>
      <c r="AE1340" s="1487"/>
      <c r="AF1340" s="1487"/>
      <c r="AG1340" s="1488">
        <f t="shared" si="453"/>
        <v>0</v>
      </c>
      <c r="AH1340" s="1488">
        <f t="shared" si="456"/>
        <v>0</v>
      </c>
      <c r="AI1340" s="1488">
        <f t="shared" si="454"/>
        <v>0</v>
      </c>
      <c r="AJ1340" s="1488">
        <f t="shared" si="457"/>
        <v>0</v>
      </c>
      <c r="AK1340" s="1488">
        <f t="shared" si="458"/>
        <v>0</v>
      </c>
      <c r="AL1340" s="1488">
        <f t="shared" si="455"/>
        <v>0</v>
      </c>
      <c r="AM1340" s="1839"/>
    </row>
    <row r="1341" spans="1:39" ht="11.25" hidden="1" customHeight="1" x14ac:dyDescent="0.2">
      <c r="A1341" s="1427" t="s">
        <v>197</v>
      </c>
      <c r="B1341" s="1053">
        <v>247</v>
      </c>
      <c r="C1341" s="1487">
        <f>'НЗ 2-экз'!C1331</f>
        <v>0</v>
      </c>
      <c r="D1341" s="1487">
        <f>'НЗ 2-экз'!D1331</f>
        <v>0</v>
      </c>
      <c r="E1341" s="1487">
        <f>'НЗ 2-экз'!E1331</f>
        <v>0</v>
      </c>
      <c r="F1341" s="1487">
        <f>'НЗ 2-экз'!F1331</f>
        <v>0</v>
      </c>
      <c r="G1341" s="1487">
        <f>'НЗ 2-экз'!G1331</f>
        <v>0</v>
      </c>
      <c r="H1341" s="1487">
        <f>'НЗ 2-экз'!H1331</f>
        <v>0</v>
      </c>
      <c r="I1341" s="1487">
        <f>'НЗ 2-экз'!I1331</f>
        <v>0</v>
      </c>
      <c r="J1341" s="1487">
        <f>'НЗ 2-экз'!J1331</f>
        <v>0</v>
      </c>
      <c r="K1341" s="1487">
        <f>'НЗ 2-экз'!K1331</f>
        <v>0</v>
      </c>
      <c r="L1341" s="1487">
        <f>'НЗ 2-экз'!L1331</f>
        <v>0</v>
      </c>
      <c r="M1341" s="1487">
        <f>'НЗ 2-экз'!M1331</f>
        <v>0</v>
      </c>
      <c r="N1341" s="1487">
        <f>'НЗ 2-экз'!N1331</f>
        <v>0</v>
      </c>
      <c r="O1341" s="1487">
        <f>'НЗ 2-экз'!O1331</f>
        <v>0</v>
      </c>
      <c r="P1341" s="1487">
        <f>'НЗ 2-экз'!P1331</f>
        <v>0</v>
      </c>
      <c r="Q1341" s="1487">
        <f>'НЗ 2-экз'!Q1331</f>
        <v>0</v>
      </c>
      <c r="R1341" s="1487">
        <f>'НЗ 2-экз'!R1331</f>
        <v>0</v>
      </c>
      <c r="S1341" s="1487">
        <f>'НЗ 2-экз'!S1331</f>
        <v>0</v>
      </c>
      <c r="T1341" s="1487">
        <f>'НЗ 2-экз'!T1331</f>
        <v>0</v>
      </c>
      <c r="U1341" s="1487">
        <f>'НЗ 2-экз'!U1331</f>
        <v>0</v>
      </c>
      <c r="V1341" s="1487">
        <f>'НЗ 2-экз'!V1331</f>
        <v>0</v>
      </c>
      <c r="W1341" s="1487">
        <f>'НЗ 2-экз'!W1331</f>
        <v>0</v>
      </c>
      <c r="X1341" s="1487">
        <f>'НЗ 2-экз'!X1331</f>
        <v>0</v>
      </c>
      <c r="Y1341" s="1487">
        <f>'НЗ 2-экз'!Y1331</f>
        <v>0</v>
      </c>
      <c r="Z1341" s="1487">
        <f>'НЗ 2-экз'!Z1331</f>
        <v>0</v>
      </c>
      <c r="AA1341" s="1487">
        <f>'НЗ 2-экз'!AA1331</f>
        <v>0</v>
      </c>
      <c r="AB1341" s="1487">
        <f>'НЗ 2-экз'!AB1331</f>
        <v>0</v>
      </c>
      <c r="AC1341" s="1487">
        <f>'НЗ 2-экз'!AC1331</f>
        <v>0</v>
      </c>
      <c r="AD1341" s="1487">
        <f>'НЗ 2-экз'!AD1331</f>
        <v>0</v>
      </c>
      <c r="AE1341" s="1487"/>
      <c r="AF1341" s="1487"/>
      <c r="AG1341" s="1488">
        <f t="shared" si="453"/>
        <v>0</v>
      </c>
      <c r="AH1341" s="1488">
        <f t="shared" si="456"/>
        <v>0</v>
      </c>
      <c r="AI1341" s="1488">
        <f t="shared" si="454"/>
        <v>0</v>
      </c>
      <c r="AJ1341" s="1488">
        <f t="shared" si="457"/>
        <v>0</v>
      </c>
      <c r="AK1341" s="1488">
        <f t="shared" si="458"/>
        <v>0</v>
      </c>
      <c r="AL1341" s="1488">
        <f t="shared" si="455"/>
        <v>0</v>
      </c>
      <c r="AM1341" s="1839"/>
    </row>
    <row r="1342" spans="1:39" ht="11.25" hidden="1" customHeight="1" x14ac:dyDescent="0.2">
      <c r="A1342" s="1427" t="s">
        <v>198</v>
      </c>
      <c r="B1342" s="1053">
        <v>244</v>
      </c>
      <c r="C1342" s="1487">
        <f>'НЗ 2-экз'!C1332</f>
        <v>0</v>
      </c>
      <c r="D1342" s="1487">
        <f>'НЗ 2-экз'!D1332</f>
        <v>0</v>
      </c>
      <c r="E1342" s="1487">
        <f>'НЗ 2-экз'!E1332</f>
        <v>0</v>
      </c>
      <c r="F1342" s="1487">
        <f>'НЗ 2-экз'!F1332</f>
        <v>0</v>
      </c>
      <c r="G1342" s="1487">
        <f>'НЗ 2-экз'!G1332</f>
        <v>0</v>
      </c>
      <c r="H1342" s="1487">
        <f>'НЗ 2-экз'!H1332</f>
        <v>0</v>
      </c>
      <c r="I1342" s="1487">
        <f>'НЗ 2-экз'!I1332</f>
        <v>0</v>
      </c>
      <c r="J1342" s="1487">
        <f>'НЗ 2-экз'!J1332</f>
        <v>0</v>
      </c>
      <c r="K1342" s="1487">
        <f>'НЗ 2-экз'!K1332</f>
        <v>0</v>
      </c>
      <c r="L1342" s="1487">
        <f>'НЗ 2-экз'!L1332</f>
        <v>0</v>
      </c>
      <c r="M1342" s="1487">
        <f>'НЗ 2-экз'!M1332</f>
        <v>0</v>
      </c>
      <c r="N1342" s="1487">
        <f>'НЗ 2-экз'!N1332</f>
        <v>0</v>
      </c>
      <c r="O1342" s="1487">
        <f>'НЗ 2-экз'!O1332</f>
        <v>0</v>
      </c>
      <c r="P1342" s="1487">
        <f>'НЗ 2-экз'!P1332</f>
        <v>0</v>
      </c>
      <c r="Q1342" s="1487">
        <f>'НЗ 2-экз'!Q1332</f>
        <v>0</v>
      </c>
      <c r="R1342" s="1487">
        <f>'НЗ 2-экз'!R1332</f>
        <v>0</v>
      </c>
      <c r="S1342" s="1487">
        <f>'НЗ 2-экз'!S1332</f>
        <v>0</v>
      </c>
      <c r="T1342" s="1487">
        <f>'НЗ 2-экз'!T1332</f>
        <v>0</v>
      </c>
      <c r="U1342" s="1487">
        <f>'НЗ 2-экз'!U1332</f>
        <v>0</v>
      </c>
      <c r="V1342" s="1487">
        <f>'НЗ 2-экз'!V1332</f>
        <v>0</v>
      </c>
      <c r="W1342" s="1487">
        <f>'НЗ 2-экз'!W1332</f>
        <v>0</v>
      </c>
      <c r="X1342" s="1487">
        <f>'НЗ 2-экз'!X1332</f>
        <v>0</v>
      </c>
      <c r="Y1342" s="1487">
        <f>'НЗ 2-экз'!Y1332</f>
        <v>0</v>
      </c>
      <c r="Z1342" s="1487">
        <f>'НЗ 2-экз'!Z1332</f>
        <v>0</v>
      </c>
      <c r="AA1342" s="1487">
        <f>'НЗ 2-экз'!AA1332</f>
        <v>0</v>
      </c>
      <c r="AB1342" s="1487">
        <f>'НЗ 2-экз'!AB1332</f>
        <v>0</v>
      </c>
      <c r="AC1342" s="1487">
        <f>'НЗ 2-экз'!AC1332</f>
        <v>0</v>
      </c>
      <c r="AD1342" s="1487">
        <f>'НЗ 2-экз'!AD1332</f>
        <v>0</v>
      </c>
      <c r="AE1342" s="1487"/>
      <c r="AF1342" s="1487"/>
      <c r="AG1342" s="1488">
        <f t="shared" si="453"/>
        <v>0</v>
      </c>
      <c r="AH1342" s="1488">
        <f t="shared" si="456"/>
        <v>0</v>
      </c>
      <c r="AI1342" s="1488">
        <f t="shared" si="454"/>
        <v>0</v>
      </c>
      <c r="AJ1342" s="1488">
        <f t="shared" si="457"/>
        <v>0</v>
      </c>
      <c r="AK1342" s="1488">
        <f t="shared" si="458"/>
        <v>0</v>
      </c>
      <c r="AL1342" s="1488">
        <f t="shared" si="455"/>
        <v>0</v>
      </c>
      <c r="AM1342" s="1839"/>
    </row>
    <row r="1343" spans="1:39" ht="11.25" hidden="1" customHeight="1" x14ac:dyDescent="0.2">
      <c r="A1343" s="1427" t="s">
        <v>878</v>
      </c>
      <c r="B1343" s="1053">
        <v>244</v>
      </c>
      <c r="C1343" s="1487">
        <f>'НЗ 2-экз'!C1333</f>
        <v>0</v>
      </c>
      <c r="D1343" s="1487">
        <f>'НЗ 2-экз'!D1333</f>
        <v>0</v>
      </c>
      <c r="E1343" s="1487">
        <f>'НЗ 2-экз'!E1333</f>
        <v>0</v>
      </c>
      <c r="F1343" s="1487">
        <f>'НЗ 2-экз'!F1333</f>
        <v>0</v>
      </c>
      <c r="G1343" s="1487">
        <f>'НЗ 2-экз'!G1333</f>
        <v>0</v>
      </c>
      <c r="H1343" s="1487">
        <f>'НЗ 2-экз'!H1333</f>
        <v>0</v>
      </c>
      <c r="I1343" s="1487">
        <f>'НЗ 2-экз'!I1333</f>
        <v>0</v>
      </c>
      <c r="J1343" s="1487">
        <f>'НЗ 2-экз'!J1333</f>
        <v>0</v>
      </c>
      <c r="K1343" s="1487">
        <f>'НЗ 2-экз'!K1333</f>
        <v>0</v>
      </c>
      <c r="L1343" s="1487">
        <f>'НЗ 2-экз'!L1333</f>
        <v>0</v>
      </c>
      <c r="M1343" s="1487">
        <f>'НЗ 2-экз'!M1333</f>
        <v>0</v>
      </c>
      <c r="N1343" s="1487">
        <f>'НЗ 2-экз'!N1333</f>
        <v>0</v>
      </c>
      <c r="O1343" s="1487">
        <f>'НЗ 2-экз'!O1333</f>
        <v>0</v>
      </c>
      <c r="P1343" s="1487">
        <f>'НЗ 2-экз'!P1333</f>
        <v>0</v>
      </c>
      <c r="Q1343" s="1487">
        <f>'НЗ 2-экз'!Q1333</f>
        <v>0</v>
      </c>
      <c r="R1343" s="1487">
        <f>'НЗ 2-экз'!R1333</f>
        <v>0</v>
      </c>
      <c r="S1343" s="1487">
        <f>'НЗ 2-экз'!S1333</f>
        <v>0</v>
      </c>
      <c r="T1343" s="1487">
        <f>'НЗ 2-экз'!T1333</f>
        <v>0</v>
      </c>
      <c r="U1343" s="1487">
        <f>'НЗ 2-экз'!U1333</f>
        <v>0</v>
      </c>
      <c r="V1343" s="1487">
        <f>'НЗ 2-экз'!V1333</f>
        <v>0</v>
      </c>
      <c r="W1343" s="1487">
        <f>'НЗ 2-экз'!W1333</f>
        <v>0</v>
      </c>
      <c r="X1343" s="1487">
        <f>'НЗ 2-экз'!X1333</f>
        <v>0</v>
      </c>
      <c r="Y1343" s="1487">
        <f>'НЗ 2-экз'!Y1333</f>
        <v>0</v>
      </c>
      <c r="Z1343" s="1487">
        <f>'НЗ 2-экз'!Z1333</f>
        <v>0</v>
      </c>
      <c r="AA1343" s="1487">
        <f>'НЗ 2-экз'!AA1333</f>
        <v>0</v>
      </c>
      <c r="AB1343" s="1487">
        <f>'НЗ 2-экз'!AB1333</f>
        <v>0</v>
      </c>
      <c r="AC1343" s="1487">
        <f>'НЗ 2-экз'!AC1333</f>
        <v>0</v>
      </c>
      <c r="AD1343" s="1487">
        <f>'НЗ 2-экз'!AD1333</f>
        <v>0</v>
      </c>
      <c r="AE1343" s="1488"/>
      <c r="AF1343" s="1488"/>
      <c r="AG1343" s="1488">
        <f t="shared" si="453"/>
        <v>0</v>
      </c>
      <c r="AH1343" s="1488">
        <f t="shared" si="456"/>
        <v>0</v>
      </c>
      <c r="AI1343" s="1488">
        <f t="shared" si="454"/>
        <v>0</v>
      </c>
      <c r="AJ1343" s="1488">
        <f t="shared" si="457"/>
        <v>0</v>
      </c>
      <c r="AK1343" s="1488">
        <f t="shared" si="458"/>
        <v>0</v>
      </c>
      <c r="AL1343" s="1488">
        <f t="shared" si="455"/>
        <v>0</v>
      </c>
      <c r="AM1343" s="1839"/>
    </row>
    <row r="1344" spans="1:39" ht="11.25" hidden="1" customHeight="1" x14ac:dyDescent="0.2">
      <c r="A1344" s="1426">
        <v>224</v>
      </c>
      <c r="B1344" s="1053">
        <v>244</v>
      </c>
      <c r="C1344" s="1487">
        <f>'НЗ 2-экз'!C1334</f>
        <v>0</v>
      </c>
      <c r="D1344" s="1487">
        <f>'НЗ 2-экз'!D1334</f>
        <v>0</v>
      </c>
      <c r="E1344" s="1487">
        <f>'НЗ 2-экз'!E1334</f>
        <v>0</v>
      </c>
      <c r="F1344" s="1487">
        <f>'НЗ 2-экз'!F1334</f>
        <v>0</v>
      </c>
      <c r="G1344" s="1487">
        <f>'НЗ 2-экз'!G1334</f>
        <v>0</v>
      </c>
      <c r="H1344" s="1487">
        <f>'НЗ 2-экз'!H1334</f>
        <v>0</v>
      </c>
      <c r="I1344" s="1487">
        <f>'НЗ 2-экз'!I1334</f>
        <v>0</v>
      </c>
      <c r="J1344" s="1487">
        <f>'НЗ 2-экз'!J1334</f>
        <v>0</v>
      </c>
      <c r="K1344" s="1487">
        <f>'НЗ 2-экз'!K1334</f>
        <v>0</v>
      </c>
      <c r="L1344" s="1487">
        <f>'НЗ 2-экз'!L1334</f>
        <v>0</v>
      </c>
      <c r="M1344" s="1487">
        <f>'НЗ 2-экз'!M1334</f>
        <v>0</v>
      </c>
      <c r="N1344" s="1487">
        <f>'НЗ 2-экз'!N1334</f>
        <v>0</v>
      </c>
      <c r="O1344" s="1487">
        <f>'НЗ 2-экз'!O1334</f>
        <v>0</v>
      </c>
      <c r="P1344" s="1487">
        <f>'НЗ 2-экз'!P1334</f>
        <v>0</v>
      </c>
      <c r="Q1344" s="1487">
        <f>'НЗ 2-экз'!Q1334</f>
        <v>0</v>
      </c>
      <c r="R1344" s="1487">
        <f>'НЗ 2-экз'!R1334</f>
        <v>0</v>
      </c>
      <c r="S1344" s="1487">
        <f>'НЗ 2-экз'!S1334</f>
        <v>0</v>
      </c>
      <c r="T1344" s="1487">
        <f>'НЗ 2-экз'!T1334</f>
        <v>0</v>
      </c>
      <c r="U1344" s="1487">
        <f>'НЗ 2-экз'!U1334</f>
        <v>0</v>
      </c>
      <c r="V1344" s="1487">
        <f>'НЗ 2-экз'!V1334</f>
        <v>0</v>
      </c>
      <c r="W1344" s="1487">
        <f>'НЗ 2-экз'!W1334</f>
        <v>0</v>
      </c>
      <c r="X1344" s="1487">
        <f>'НЗ 2-экз'!X1334</f>
        <v>0</v>
      </c>
      <c r="Y1344" s="1487">
        <f>'НЗ 2-экз'!Y1334</f>
        <v>0</v>
      </c>
      <c r="Z1344" s="1487">
        <f>'НЗ 2-экз'!Z1334</f>
        <v>0</v>
      </c>
      <c r="AA1344" s="1487">
        <f>'НЗ 2-экз'!AA1334</f>
        <v>0</v>
      </c>
      <c r="AB1344" s="1487">
        <f>'НЗ 2-экз'!AB1334</f>
        <v>0</v>
      </c>
      <c r="AC1344" s="1487">
        <f>'НЗ 2-экз'!AC1334</f>
        <v>0</v>
      </c>
      <c r="AD1344" s="1487">
        <f>'НЗ 2-экз'!AD1334</f>
        <v>0</v>
      </c>
      <c r="AE1344" s="1487"/>
      <c r="AF1344" s="1487"/>
      <c r="AG1344" s="1488">
        <f t="shared" si="453"/>
        <v>0</v>
      </c>
      <c r="AH1344" s="1488">
        <f t="shared" si="456"/>
        <v>0</v>
      </c>
      <c r="AI1344" s="1488">
        <f t="shared" si="454"/>
        <v>0</v>
      </c>
      <c r="AJ1344" s="1488">
        <f t="shared" si="457"/>
        <v>0</v>
      </c>
      <c r="AK1344" s="1488">
        <f t="shared" si="458"/>
        <v>0</v>
      </c>
      <c r="AL1344" s="1488">
        <f t="shared" si="455"/>
        <v>0</v>
      </c>
      <c r="AM1344" s="1839"/>
    </row>
    <row r="1345" spans="1:39" ht="11.25" hidden="1" customHeight="1" x14ac:dyDescent="0.2">
      <c r="A1345" s="1428" t="s">
        <v>199</v>
      </c>
      <c r="B1345" s="1057">
        <v>244</v>
      </c>
      <c r="C1345" s="1487">
        <f>'НЗ 2-экз'!C1335</f>
        <v>0</v>
      </c>
      <c r="D1345" s="1487">
        <f>'НЗ 2-экз'!D1335</f>
        <v>0</v>
      </c>
      <c r="E1345" s="1487">
        <f>'НЗ 2-экз'!E1335</f>
        <v>0</v>
      </c>
      <c r="F1345" s="1487">
        <f>'НЗ 2-экз'!F1335</f>
        <v>0</v>
      </c>
      <c r="G1345" s="1487">
        <f>'НЗ 2-экз'!G1335</f>
        <v>0</v>
      </c>
      <c r="H1345" s="1487">
        <f>'НЗ 2-экз'!H1335</f>
        <v>0</v>
      </c>
      <c r="I1345" s="1487">
        <f>'НЗ 2-экз'!I1335</f>
        <v>0</v>
      </c>
      <c r="J1345" s="1487">
        <f>'НЗ 2-экз'!J1335</f>
        <v>0</v>
      </c>
      <c r="K1345" s="1487">
        <f>'НЗ 2-экз'!K1335</f>
        <v>0</v>
      </c>
      <c r="L1345" s="1487">
        <f>'НЗ 2-экз'!L1335</f>
        <v>0</v>
      </c>
      <c r="M1345" s="1487">
        <f>'НЗ 2-экз'!M1335</f>
        <v>0</v>
      </c>
      <c r="N1345" s="1487">
        <f>'НЗ 2-экз'!N1335</f>
        <v>0</v>
      </c>
      <c r="O1345" s="1487">
        <f>'НЗ 2-экз'!O1335</f>
        <v>0</v>
      </c>
      <c r="P1345" s="1487">
        <f>'НЗ 2-экз'!P1335</f>
        <v>0</v>
      </c>
      <c r="Q1345" s="1487">
        <f>'НЗ 2-экз'!Q1335</f>
        <v>0</v>
      </c>
      <c r="R1345" s="1487">
        <f>'НЗ 2-экз'!R1335</f>
        <v>0</v>
      </c>
      <c r="S1345" s="1487">
        <f>'НЗ 2-экз'!S1335</f>
        <v>0</v>
      </c>
      <c r="T1345" s="1487">
        <f>'НЗ 2-экз'!T1335</f>
        <v>0</v>
      </c>
      <c r="U1345" s="1487">
        <f>'НЗ 2-экз'!U1335</f>
        <v>0</v>
      </c>
      <c r="V1345" s="1487">
        <f>'НЗ 2-экз'!V1335</f>
        <v>0</v>
      </c>
      <c r="W1345" s="1487">
        <f>'НЗ 2-экз'!W1335</f>
        <v>0</v>
      </c>
      <c r="X1345" s="1487">
        <f>'НЗ 2-экз'!X1335</f>
        <v>0</v>
      </c>
      <c r="Y1345" s="1487">
        <f>'НЗ 2-экз'!Y1335</f>
        <v>0</v>
      </c>
      <c r="Z1345" s="1487">
        <f>'НЗ 2-экз'!Z1335</f>
        <v>0</v>
      </c>
      <c r="AA1345" s="1487">
        <f>'НЗ 2-экз'!AA1335</f>
        <v>0</v>
      </c>
      <c r="AB1345" s="1487">
        <f>'НЗ 2-экз'!AB1335</f>
        <v>0</v>
      </c>
      <c r="AC1345" s="1487">
        <f>'НЗ 2-экз'!AC1335</f>
        <v>0</v>
      </c>
      <c r="AD1345" s="1487">
        <f>'НЗ 2-экз'!AD1335</f>
        <v>0</v>
      </c>
      <c r="AE1345" s="1487"/>
      <c r="AF1345" s="1487"/>
      <c r="AG1345" s="1488">
        <f t="shared" si="453"/>
        <v>0</v>
      </c>
      <c r="AH1345" s="1488">
        <f t="shared" si="456"/>
        <v>0</v>
      </c>
      <c r="AI1345" s="1488">
        <f t="shared" si="454"/>
        <v>0</v>
      </c>
      <c r="AJ1345" s="1488">
        <f t="shared" si="457"/>
        <v>0</v>
      </c>
      <c r="AK1345" s="1488">
        <f t="shared" si="458"/>
        <v>0</v>
      </c>
      <c r="AL1345" s="1488">
        <f t="shared" si="455"/>
        <v>0</v>
      </c>
      <c r="AM1345" s="1839"/>
    </row>
    <row r="1346" spans="1:39" ht="11.25" hidden="1" customHeight="1" x14ac:dyDescent="0.2">
      <c r="A1346" s="1428" t="s">
        <v>200</v>
      </c>
      <c r="B1346" s="1057">
        <v>244</v>
      </c>
      <c r="C1346" s="1487">
        <f>'НЗ 2-экз'!C1336</f>
        <v>0</v>
      </c>
      <c r="D1346" s="1487">
        <f>'НЗ 2-экз'!D1336</f>
        <v>0</v>
      </c>
      <c r="E1346" s="1487">
        <f>'НЗ 2-экз'!E1336</f>
        <v>0</v>
      </c>
      <c r="F1346" s="1487">
        <f>'НЗ 2-экз'!F1336</f>
        <v>0</v>
      </c>
      <c r="G1346" s="1487">
        <f>'НЗ 2-экз'!G1336</f>
        <v>0</v>
      </c>
      <c r="H1346" s="1487">
        <f>'НЗ 2-экз'!H1336</f>
        <v>0</v>
      </c>
      <c r="I1346" s="1487">
        <f>'НЗ 2-экз'!I1336</f>
        <v>0</v>
      </c>
      <c r="J1346" s="1487">
        <f>'НЗ 2-экз'!J1336</f>
        <v>0</v>
      </c>
      <c r="K1346" s="1487">
        <f>'НЗ 2-экз'!K1336</f>
        <v>0</v>
      </c>
      <c r="L1346" s="1487">
        <f>'НЗ 2-экз'!L1336</f>
        <v>0</v>
      </c>
      <c r="M1346" s="1487">
        <f>'НЗ 2-экз'!M1336</f>
        <v>0</v>
      </c>
      <c r="N1346" s="1487">
        <f>'НЗ 2-экз'!N1336</f>
        <v>0</v>
      </c>
      <c r="O1346" s="1487">
        <f>'НЗ 2-экз'!O1336</f>
        <v>0</v>
      </c>
      <c r="P1346" s="1487">
        <f>'НЗ 2-экз'!P1336</f>
        <v>0</v>
      </c>
      <c r="Q1346" s="1487">
        <f>'НЗ 2-экз'!Q1336</f>
        <v>0</v>
      </c>
      <c r="R1346" s="1487">
        <f>'НЗ 2-экз'!R1336</f>
        <v>0</v>
      </c>
      <c r="S1346" s="1487">
        <f>'НЗ 2-экз'!S1336</f>
        <v>0</v>
      </c>
      <c r="T1346" s="1487">
        <f>'НЗ 2-экз'!T1336</f>
        <v>0</v>
      </c>
      <c r="U1346" s="1487">
        <f>'НЗ 2-экз'!U1336</f>
        <v>0</v>
      </c>
      <c r="V1346" s="1487">
        <f>'НЗ 2-экз'!V1336</f>
        <v>0</v>
      </c>
      <c r="W1346" s="1487">
        <f>'НЗ 2-экз'!W1336</f>
        <v>0</v>
      </c>
      <c r="X1346" s="1487">
        <f>'НЗ 2-экз'!X1336</f>
        <v>0</v>
      </c>
      <c r="Y1346" s="1487">
        <f>'НЗ 2-экз'!Y1336</f>
        <v>0</v>
      </c>
      <c r="Z1346" s="1487">
        <f>'НЗ 2-экз'!Z1336</f>
        <v>0</v>
      </c>
      <c r="AA1346" s="1487">
        <f>'НЗ 2-экз'!AA1336</f>
        <v>0</v>
      </c>
      <c r="AB1346" s="1487">
        <f>'НЗ 2-экз'!AB1336</f>
        <v>0</v>
      </c>
      <c r="AC1346" s="1487">
        <f>'НЗ 2-экз'!AC1336</f>
        <v>0</v>
      </c>
      <c r="AD1346" s="1487">
        <f>'НЗ 2-экз'!AD1336</f>
        <v>0</v>
      </c>
      <c r="AE1346" s="1487"/>
      <c r="AF1346" s="1487"/>
      <c r="AG1346" s="1488">
        <f t="shared" si="453"/>
        <v>0</v>
      </c>
      <c r="AH1346" s="1488">
        <f t="shared" si="456"/>
        <v>0</v>
      </c>
      <c r="AI1346" s="1488">
        <f t="shared" si="454"/>
        <v>0</v>
      </c>
      <c r="AJ1346" s="1488">
        <f t="shared" si="457"/>
        <v>0</v>
      </c>
      <c r="AK1346" s="1488">
        <f t="shared" si="458"/>
        <v>0</v>
      </c>
      <c r="AL1346" s="1488">
        <f t="shared" si="455"/>
        <v>0</v>
      </c>
      <c r="AM1346" s="1839"/>
    </row>
    <row r="1347" spans="1:39" ht="11.25" hidden="1" customHeight="1" x14ac:dyDescent="0.2">
      <c r="A1347" s="1428" t="s">
        <v>201</v>
      </c>
      <c r="B1347" s="1057">
        <v>244</v>
      </c>
      <c r="C1347" s="1487">
        <f>'НЗ 2-экз'!C1337</f>
        <v>0</v>
      </c>
      <c r="D1347" s="1487">
        <f>'НЗ 2-экз'!D1337</f>
        <v>0</v>
      </c>
      <c r="E1347" s="1487">
        <f>'НЗ 2-экз'!E1337</f>
        <v>0</v>
      </c>
      <c r="F1347" s="1487">
        <f>'НЗ 2-экз'!F1337</f>
        <v>0</v>
      </c>
      <c r="G1347" s="1487">
        <f>'НЗ 2-экз'!G1337</f>
        <v>0</v>
      </c>
      <c r="H1347" s="1487">
        <f>'НЗ 2-экз'!H1337</f>
        <v>0</v>
      </c>
      <c r="I1347" s="1487">
        <f>'НЗ 2-экз'!I1337</f>
        <v>0</v>
      </c>
      <c r="J1347" s="1487">
        <f>'НЗ 2-экз'!J1337</f>
        <v>0</v>
      </c>
      <c r="K1347" s="1487">
        <f>'НЗ 2-экз'!K1337</f>
        <v>0</v>
      </c>
      <c r="L1347" s="1487">
        <f>'НЗ 2-экз'!L1337</f>
        <v>0</v>
      </c>
      <c r="M1347" s="1487">
        <f>'НЗ 2-экз'!M1337</f>
        <v>0</v>
      </c>
      <c r="N1347" s="1487">
        <f>'НЗ 2-экз'!N1337</f>
        <v>0</v>
      </c>
      <c r="O1347" s="1487">
        <f>'НЗ 2-экз'!O1337</f>
        <v>0</v>
      </c>
      <c r="P1347" s="1487">
        <f>'НЗ 2-экз'!P1337</f>
        <v>0</v>
      </c>
      <c r="Q1347" s="1487">
        <f>'НЗ 2-экз'!Q1337</f>
        <v>0</v>
      </c>
      <c r="R1347" s="1487">
        <f>'НЗ 2-экз'!R1337</f>
        <v>0</v>
      </c>
      <c r="S1347" s="1487">
        <f>'НЗ 2-экз'!S1337</f>
        <v>0</v>
      </c>
      <c r="T1347" s="1487">
        <f>'НЗ 2-экз'!T1337</f>
        <v>0</v>
      </c>
      <c r="U1347" s="1487">
        <f>'НЗ 2-экз'!U1337</f>
        <v>0</v>
      </c>
      <c r="V1347" s="1487">
        <f>'НЗ 2-экз'!V1337</f>
        <v>0</v>
      </c>
      <c r="W1347" s="1487">
        <f>'НЗ 2-экз'!W1337</f>
        <v>0</v>
      </c>
      <c r="X1347" s="1487">
        <f>'НЗ 2-экз'!X1337</f>
        <v>0</v>
      </c>
      <c r="Y1347" s="1487">
        <f>'НЗ 2-экз'!Y1337</f>
        <v>0</v>
      </c>
      <c r="Z1347" s="1487">
        <f>'НЗ 2-экз'!Z1337</f>
        <v>0</v>
      </c>
      <c r="AA1347" s="1487">
        <f>'НЗ 2-экз'!AA1337</f>
        <v>0</v>
      </c>
      <c r="AB1347" s="1487">
        <f>'НЗ 2-экз'!AB1337</f>
        <v>0</v>
      </c>
      <c r="AC1347" s="1487">
        <f>'НЗ 2-экз'!AC1337</f>
        <v>0</v>
      </c>
      <c r="AD1347" s="1487">
        <f>'НЗ 2-экз'!AD1337</f>
        <v>0</v>
      </c>
      <c r="AE1347" s="1487"/>
      <c r="AF1347" s="1487"/>
      <c r="AG1347" s="1488">
        <f t="shared" si="453"/>
        <v>0</v>
      </c>
      <c r="AH1347" s="1488">
        <f t="shared" si="456"/>
        <v>0</v>
      </c>
      <c r="AI1347" s="1488">
        <f t="shared" si="454"/>
        <v>0</v>
      </c>
      <c r="AJ1347" s="1488">
        <f t="shared" si="457"/>
        <v>0</v>
      </c>
      <c r="AK1347" s="1488">
        <f t="shared" si="458"/>
        <v>0</v>
      </c>
      <c r="AL1347" s="1488">
        <f t="shared" si="455"/>
        <v>0</v>
      </c>
      <c r="AM1347" s="1839"/>
    </row>
    <row r="1348" spans="1:39" ht="11.25" hidden="1" customHeight="1" x14ac:dyDescent="0.2">
      <c r="A1348" s="1428" t="s">
        <v>202</v>
      </c>
      <c r="B1348" s="1057">
        <v>244</v>
      </c>
      <c r="C1348" s="1487">
        <f>'НЗ 2-экз'!C1338</f>
        <v>0</v>
      </c>
      <c r="D1348" s="1487">
        <f>'НЗ 2-экз'!D1338</f>
        <v>0</v>
      </c>
      <c r="E1348" s="1487">
        <f>'НЗ 2-экз'!E1338</f>
        <v>0</v>
      </c>
      <c r="F1348" s="1487">
        <f>'НЗ 2-экз'!F1338</f>
        <v>0</v>
      </c>
      <c r="G1348" s="1487">
        <f>'НЗ 2-экз'!G1338</f>
        <v>0</v>
      </c>
      <c r="H1348" s="1487">
        <f>'НЗ 2-экз'!H1338</f>
        <v>0</v>
      </c>
      <c r="I1348" s="1487">
        <f>'НЗ 2-экз'!I1338</f>
        <v>0</v>
      </c>
      <c r="J1348" s="1487">
        <f>'НЗ 2-экз'!J1338</f>
        <v>0</v>
      </c>
      <c r="K1348" s="1487">
        <f>'НЗ 2-экз'!K1338</f>
        <v>0</v>
      </c>
      <c r="L1348" s="1487">
        <f>'НЗ 2-экз'!L1338</f>
        <v>0</v>
      </c>
      <c r="M1348" s="1487">
        <f>'НЗ 2-экз'!M1338</f>
        <v>0</v>
      </c>
      <c r="N1348" s="1487">
        <f>'НЗ 2-экз'!N1338</f>
        <v>0</v>
      </c>
      <c r="O1348" s="1487">
        <f>'НЗ 2-экз'!O1338</f>
        <v>0</v>
      </c>
      <c r="P1348" s="1487">
        <f>'НЗ 2-экз'!P1338</f>
        <v>0</v>
      </c>
      <c r="Q1348" s="1487">
        <f>'НЗ 2-экз'!Q1338</f>
        <v>0</v>
      </c>
      <c r="R1348" s="1487">
        <f>'НЗ 2-экз'!R1338</f>
        <v>0</v>
      </c>
      <c r="S1348" s="1487">
        <f>'НЗ 2-экз'!S1338</f>
        <v>0</v>
      </c>
      <c r="T1348" s="1487">
        <f>'НЗ 2-экз'!T1338</f>
        <v>0</v>
      </c>
      <c r="U1348" s="1487">
        <f>'НЗ 2-экз'!U1338</f>
        <v>0</v>
      </c>
      <c r="V1348" s="1487">
        <f>'НЗ 2-экз'!V1338</f>
        <v>0</v>
      </c>
      <c r="W1348" s="1487">
        <f>'НЗ 2-экз'!W1338</f>
        <v>0</v>
      </c>
      <c r="X1348" s="1487">
        <f>'НЗ 2-экз'!X1338</f>
        <v>0</v>
      </c>
      <c r="Y1348" s="1487">
        <f>'НЗ 2-экз'!Y1338</f>
        <v>0</v>
      </c>
      <c r="Z1348" s="1487">
        <f>'НЗ 2-экз'!Z1338</f>
        <v>0</v>
      </c>
      <c r="AA1348" s="1487">
        <f>'НЗ 2-экз'!AA1338</f>
        <v>0</v>
      </c>
      <c r="AB1348" s="1487">
        <f>'НЗ 2-экз'!AB1338</f>
        <v>0</v>
      </c>
      <c r="AC1348" s="1487">
        <f>'НЗ 2-экз'!AC1338</f>
        <v>0</v>
      </c>
      <c r="AD1348" s="1487">
        <f>'НЗ 2-экз'!AD1338</f>
        <v>0</v>
      </c>
      <c r="AE1348" s="1487"/>
      <c r="AF1348" s="1487"/>
      <c r="AG1348" s="1488">
        <f t="shared" si="453"/>
        <v>0</v>
      </c>
      <c r="AH1348" s="1488">
        <f t="shared" si="456"/>
        <v>0</v>
      </c>
      <c r="AI1348" s="1488">
        <f t="shared" si="454"/>
        <v>0</v>
      </c>
      <c r="AJ1348" s="1488">
        <f t="shared" si="457"/>
        <v>0</v>
      </c>
      <c r="AK1348" s="1488">
        <f t="shared" si="458"/>
        <v>0</v>
      </c>
      <c r="AL1348" s="1488">
        <f t="shared" si="455"/>
        <v>0</v>
      </c>
      <c r="AM1348" s="1839"/>
    </row>
    <row r="1349" spans="1:39" ht="11.25" hidden="1" customHeight="1" x14ac:dyDescent="0.2">
      <c r="A1349" s="1429" t="s">
        <v>246</v>
      </c>
      <c r="B1349" s="1057">
        <v>244</v>
      </c>
      <c r="C1349" s="1487">
        <f>'НЗ 2-экз'!C1339</f>
        <v>0</v>
      </c>
      <c r="D1349" s="1487">
        <f>'НЗ 2-экз'!D1339</f>
        <v>0</v>
      </c>
      <c r="E1349" s="1487">
        <f>'НЗ 2-экз'!E1339</f>
        <v>0</v>
      </c>
      <c r="F1349" s="1487">
        <f>'НЗ 2-экз'!F1339</f>
        <v>0</v>
      </c>
      <c r="G1349" s="1487">
        <f>'НЗ 2-экз'!G1339</f>
        <v>0</v>
      </c>
      <c r="H1349" s="1487">
        <f>'НЗ 2-экз'!H1339</f>
        <v>0</v>
      </c>
      <c r="I1349" s="1487">
        <f>'НЗ 2-экз'!I1339</f>
        <v>0</v>
      </c>
      <c r="J1349" s="1487">
        <f>'НЗ 2-экз'!J1339</f>
        <v>0</v>
      </c>
      <c r="K1349" s="1487">
        <f>'НЗ 2-экз'!K1339</f>
        <v>0</v>
      </c>
      <c r="L1349" s="1487">
        <f>'НЗ 2-экз'!L1339</f>
        <v>0</v>
      </c>
      <c r="M1349" s="1487">
        <f>'НЗ 2-экз'!M1339</f>
        <v>0</v>
      </c>
      <c r="N1349" s="1487">
        <f>'НЗ 2-экз'!N1339</f>
        <v>0</v>
      </c>
      <c r="O1349" s="1487">
        <f>'НЗ 2-экз'!O1339</f>
        <v>0</v>
      </c>
      <c r="P1349" s="1487">
        <f>'НЗ 2-экз'!P1339</f>
        <v>0</v>
      </c>
      <c r="Q1349" s="1487">
        <f>'НЗ 2-экз'!Q1339</f>
        <v>0</v>
      </c>
      <c r="R1349" s="1487">
        <f>'НЗ 2-экз'!R1339</f>
        <v>0</v>
      </c>
      <c r="S1349" s="1487">
        <f>'НЗ 2-экз'!S1339</f>
        <v>0</v>
      </c>
      <c r="T1349" s="1487">
        <f>'НЗ 2-экз'!T1339</f>
        <v>0</v>
      </c>
      <c r="U1349" s="1487">
        <f>'НЗ 2-экз'!U1339</f>
        <v>0</v>
      </c>
      <c r="V1349" s="1487">
        <f>'НЗ 2-экз'!V1339</f>
        <v>0</v>
      </c>
      <c r="W1349" s="1487">
        <f>'НЗ 2-экз'!W1339</f>
        <v>0</v>
      </c>
      <c r="X1349" s="1487">
        <f>'НЗ 2-экз'!X1339</f>
        <v>0</v>
      </c>
      <c r="Y1349" s="1487">
        <f>'НЗ 2-экз'!Y1339</f>
        <v>0</v>
      </c>
      <c r="Z1349" s="1487">
        <f>'НЗ 2-экз'!Z1339</f>
        <v>0</v>
      </c>
      <c r="AA1349" s="1487">
        <f>'НЗ 2-экз'!AA1339</f>
        <v>0</v>
      </c>
      <c r="AB1349" s="1487">
        <f>'НЗ 2-экз'!AB1339</f>
        <v>0</v>
      </c>
      <c r="AC1349" s="1487">
        <f>'НЗ 2-экз'!AC1339</f>
        <v>0</v>
      </c>
      <c r="AD1349" s="1487">
        <f>'НЗ 2-экз'!AD1339</f>
        <v>0</v>
      </c>
      <c r="AE1349" s="1487"/>
      <c r="AF1349" s="1487"/>
      <c r="AG1349" s="1488">
        <f t="shared" si="453"/>
        <v>0</v>
      </c>
      <c r="AH1349" s="1488">
        <f t="shared" si="456"/>
        <v>0</v>
      </c>
      <c r="AI1349" s="1488">
        <f t="shared" si="454"/>
        <v>0</v>
      </c>
      <c r="AJ1349" s="1488">
        <f t="shared" si="457"/>
        <v>0</v>
      </c>
      <c r="AK1349" s="1488">
        <f t="shared" si="458"/>
        <v>0</v>
      </c>
      <c r="AL1349" s="1488">
        <f t="shared" si="455"/>
        <v>0</v>
      </c>
      <c r="AM1349" s="1839"/>
    </row>
    <row r="1350" spans="1:39" ht="11.25" hidden="1" customHeight="1" x14ac:dyDescent="0.2">
      <c r="A1350" s="1429" t="s">
        <v>248</v>
      </c>
      <c r="B1350" s="1057">
        <v>244</v>
      </c>
      <c r="C1350" s="1487">
        <f>'НЗ 2-экз'!C1340</f>
        <v>0</v>
      </c>
      <c r="D1350" s="1487">
        <f>'НЗ 2-экз'!D1340</f>
        <v>0</v>
      </c>
      <c r="E1350" s="1487">
        <f>'НЗ 2-экз'!E1340</f>
        <v>0</v>
      </c>
      <c r="F1350" s="1487">
        <f>'НЗ 2-экз'!F1340</f>
        <v>0</v>
      </c>
      <c r="G1350" s="1487">
        <f>'НЗ 2-экз'!G1340</f>
        <v>0</v>
      </c>
      <c r="H1350" s="1487">
        <f>'НЗ 2-экз'!H1340</f>
        <v>0</v>
      </c>
      <c r="I1350" s="1487">
        <f>'НЗ 2-экз'!I1340</f>
        <v>0</v>
      </c>
      <c r="J1350" s="1487">
        <f>'НЗ 2-экз'!J1340</f>
        <v>0</v>
      </c>
      <c r="K1350" s="1487">
        <f>'НЗ 2-экз'!K1340</f>
        <v>0</v>
      </c>
      <c r="L1350" s="1487">
        <f>'НЗ 2-экз'!L1340</f>
        <v>0</v>
      </c>
      <c r="M1350" s="1487">
        <f>'НЗ 2-экз'!M1340</f>
        <v>0</v>
      </c>
      <c r="N1350" s="1487">
        <f>'НЗ 2-экз'!N1340</f>
        <v>0</v>
      </c>
      <c r="O1350" s="1487">
        <f>'НЗ 2-экз'!O1340</f>
        <v>0</v>
      </c>
      <c r="P1350" s="1487">
        <f>'НЗ 2-экз'!P1340</f>
        <v>0</v>
      </c>
      <c r="Q1350" s="1487">
        <f>'НЗ 2-экз'!Q1340</f>
        <v>0</v>
      </c>
      <c r="R1350" s="1487">
        <f>'НЗ 2-экз'!R1340</f>
        <v>0</v>
      </c>
      <c r="S1350" s="1487">
        <f>'НЗ 2-экз'!S1340</f>
        <v>0</v>
      </c>
      <c r="T1350" s="1487">
        <f>'НЗ 2-экз'!T1340</f>
        <v>0</v>
      </c>
      <c r="U1350" s="1487">
        <f>'НЗ 2-экз'!U1340</f>
        <v>0</v>
      </c>
      <c r="V1350" s="1487">
        <f>'НЗ 2-экз'!V1340</f>
        <v>0</v>
      </c>
      <c r="W1350" s="1487">
        <f>'НЗ 2-экз'!W1340</f>
        <v>0</v>
      </c>
      <c r="X1350" s="1487">
        <f>'НЗ 2-экз'!X1340</f>
        <v>0</v>
      </c>
      <c r="Y1350" s="1487">
        <f>'НЗ 2-экз'!Y1340</f>
        <v>0</v>
      </c>
      <c r="Z1350" s="1487">
        <f>'НЗ 2-экз'!Z1340</f>
        <v>0</v>
      </c>
      <c r="AA1350" s="1487">
        <f>'НЗ 2-экз'!AA1340</f>
        <v>0</v>
      </c>
      <c r="AB1350" s="1487">
        <f>'НЗ 2-экз'!AB1340</f>
        <v>0</v>
      </c>
      <c r="AC1350" s="1487">
        <f>'НЗ 2-экз'!AC1340</f>
        <v>0</v>
      </c>
      <c r="AD1350" s="1487">
        <f>'НЗ 2-экз'!AD1340</f>
        <v>0</v>
      </c>
      <c r="AE1350" s="1487"/>
      <c r="AF1350" s="1487"/>
      <c r="AG1350" s="1488">
        <f t="shared" si="453"/>
        <v>0</v>
      </c>
      <c r="AH1350" s="1488">
        <f t="shared" si="456"/>
        <v>0</v>
      </c>
      <c r="AI1350" s="1488">
        <f t="shared" si="454"/>
        <v>0</v>
      </c>
      <c r="AJ1350" s="1488">
        <f t="shared" si="457"/>
        <v>0</v>
      </c>
      <c r="AK1350" s="1488">
        <f t="shared" si="458"/>
        <v>0</v>
      </c>
      <c r="AL1350" s="1488">
        <f t="shared" si="455"/>
        <v>0</v>
      </c>
      <c r="AM1350" s="1839"/>
    </row>
    <row r="1351" spans="1:39" ht="11.25" hidden="1" customHeight="1" x14ac:dyDescent="0.2">
      <c r="A1351" s="1425">
        <v>227</v>
      </c>
      <c r="B1351" s="1051">
        <v>244</v>
      </c>
      <c r="C1351" s="1487">
        <f>'НЗ 2-экз'!C1341</f>
        <v>0</v>
      </c>
      <c r="D1351" s="1487">
        <f>'НЗ 2-экз'!D1341</f>
        <v>0</v>
      </c>
      <c r="E1351" s="1487">
        <f>'НЗ 2-экз'!E1341</f>
        <v>0</v>
      </c>
      <c r="F1351" s="1487">
        <f>'НЗ 2-экз'!F1341</f>
        <v>0</v>
      </c>
      <c r="G1351" s="1487">
        <f>'НЗ 2-экз'!G1341</f>
        <v>0</v>
      </c>
      <c r="H1351" s="1487">
        <f>'НЗ 2-экз'!H1341</f>
        <v>0</v>
      </c>
      <c r="I1351" s="1487">
        <f>'НЗ 2-экз'!I1341</f>
        <v>0</v>
      </c>
      <c r="J1351" s="1487">
        <f>'НЗ 2-экз'!J1341</f>
        <v>0</v>
      </c>
      <c r="K1351" s="1487">
        <f>'НЗ 2-экз'!K1341</f>
        <v>0</v>
      </c>
      <c r="L1351" s="1487">
        <f>'НЗ 2-экз'!L1341</f>
        <v>0</v>
      </c>
      <c r="M1351" s="1487">
        <f>'НЗ 2-экз'!M1341</f>
        <v>0</v>
      </c>
      <c r="N1351" s="1487">
        <f>'НЗ 2-экз'!N1341</f>
        <v>0</v>
      </c>
      <c r="O1351" s="1487">
        <f>'НЗ 2-экз'!O1341</f>
        <v>0</v>
      </c>
      <c r="P1351" s="1487">
        <f>'НЗ 2-экз'!P1341</f>
        <v>0</v>
      </c>
      <c r="Q1351" s="1487">
        <f>'НЗ 2-экз'!Q1341</f>
        <v>0</v>
      </c>
      <c r="R1351" s="1487">
        <f>'НЗ 2-экз'!R1341</f>
        <v>0</v>
      </c>
      <c r="S1351" s="1487">
        <f>'НЗ 2-экз'!S1341</f>
        <v>0</v>
      </c>
      <c r="T1351" s="1487">
        <f>'НЗ 2-экз'!T1341</f>
        <v>0</v>
      </c>
      <c r="U1351" s="1487">
        <f>'НЗ 2-экз'!U1341</f>
        <v>0</v>
      </c>
      <c r="V1351" s="1487">
        <f>'НЗ 2-экз'!V1341</f>
        <v>0</v>
      </c>
      <c r="W1351" s="1487">
        <f>'НЗ 2-экз'!W1341</f>
        <v>0</v>
      </c>
      <c r="X1351" s="1487">
        <f>'НЗ 2-экз'!X1341</f>
        <v>0</v>
      </c>
      <c r="Y1351" s="1487">
        <f>'НЗ 2-экз'!Y1341</f>
        <v>0</v>
      </c>
      <c r="Z1351" s="1487">
        <f>'НЗ 2-экз'!Z1341</f>
        <v>0</v>
      </c>
      <c r="AA1351" s="1487">
        <f>'НЗ 2-экз'!AA1341</f>
        <v>0</v>
      </c>
      <c r="AB1351" s="1487">
        <f>'НЗ 2-экз'!AB1341</f>
        <v>0</v>
      </c>
      <c r="AC1351" s="1487">
        <f>'НЗ 2-экз'!AC1341</f>
        <v>0</v>
      </c>
      <c r="AD1351" s="1487">
        <f>'НЗ 2-экз'!AD1341</f>
        <v>0</v>
      </c>
      <c r="AE1351" s="1488"/>
      <c r="AF1351" s="1488"/>
      <c r="AG1351" s="1488">
        <f t="shared" si="453"/>
        <v>0</v>
      </c>
      <c r="AH1351" s="1488">
        <f t="shared" si="456"/>
        <v>0</v>
      </c>
      <c r="AI1351" s="1488">
        <f t="shared" si="454"/>
        <v>0</v>
      </c>
      <c r="AJ1351" s="1488">
        <f t="shared" si="457"/>
        <v>0</v>
      </c>
      <c r="AK1351" s="1488">
        <f t="shared" si="458"/>
        <v>0</v>
      </c>
      <c r="AL1351" s="1488">
        <f t="shared" si="455"/>
        <v>0</v>
      </c>
      <c r="AM1351" s="1839"/>
    </row>
    <row r="1352" spans="1:39" ht="11.25" hidden="1" customHeight="1" x14ac:dyDescent="0.2">
      <c r="A1352" s="1429">
        <v>262</v>
      </c>
      <c r="B1352" s="1049">
        <v>112</v>
      </c>
      <c r="C1352" s="1487">
        <f>'НЗ 2-экз'!C1342</f>
        <v>0</v>
      </c>
      <c r="D1352" s="1487">
        <f>'НЗ 2-экз'!D1342</f>
        <v>0</v>
      </c>
      <c r="E1352" s="1487">
        <f>'НЗ 2-экз'!E1342</f>
        <v>0</v>
      </c>
      <c r="F1352" s="1487">
        <f>'НЗ 2-экз'!F1342</f>
        <v>0</v>
      </c>
      <c r="G1352" s="1487">
        <f>'НЗ 2-экз'!G1342</f>
        <v>0</v>
      </c>
      <c r="H1352" s="1487">
        <f>'НЗ 2-экз'!H1342</f>
        <v>0</v>
      </c>
      <c r="I1352" s="1487">
        <f>'НЗ 2-экз'!I1342</f>
        <v>0</v>
      </c>
      <c r="J1352" s="1487">
        <f>'НЗ 2-экз'!J1342</f>
        <v>0</v>
      </c>
      <c r="K1352" s="1487">
        <f>'НЗ 2-экз'!K1342</f>
        <v>0</v>
      </c>
      <c r="L1352" s="1487">
        <f>'НЗ 2-экз'!L1342</f>
        <v>0</v>
      </c>
      <c r="M1352" s="1487">
        <f>'НЗ 2-экз'!M1342</f>
        <v>0</v>
      </c>
      <c r="N1352" s="1487">
        <f>'НЗ 2-экз'!N1342</f>
        <v>0</v>
      </c>
      <c r="O1352" s="1487">
        <f>'НЗ 2-экз'!O1342</f>
        <v>0</v>
      </c>
      <c r="P1352" s="1487">
        <f>'НЗ 2-экз'!P1342</f>
        <v>0</v>
      </c>
      <c r="Q1352" s="1487">
        <f>'НЗ 2-экз'!Q1342</f>
        <v>0</v>
      </c>
      <c r="R1352" s="1487">
        <f>'НЗ 2-экз'!R1342</f>
        <v>0</v>
      </c>
      <c r="S1352" s="1487">
        <f>'НЗ 2-экз'!S1342</f>
        <v>0</v>
      </c>
      <c r="T1352" s="1487">
        <f>'НЗ 2-экз'!T1342</f>
        <v>0</v>
      </c>
      <c r="U1352" s="1487">
        <f>'НЗ 2-экз'!U1342</f>
        <v>0</v>
      </c>
      <c r="V1352" s="1487">
        <f>'НЗ 2-экз'!V1342</f>
        <v>0</v>
      </c>
      <c r="W1352" s="1487">
        <f>'НЗ 2-экз'!W1342</f>
        <v>0</v>
      </c>
      <c r="X1352" s="1487">
        <f>'НЗ 2-экз'!X1342</f>
        <v>0</v>
      </c>
      <c r="Y1352" s="1487">
        <f>'НЗ 2-экз'!Y1342</f>
        <v>0</v>
      </c>
      <c r="Z1352" s="1487">
        <f>'НЗ 2-экз'!Z1342</f>
        <v>0</v>
      </c>
      <c r="AA1352" s="1487">
        <f>'НЗ 2-экз'!AA1342</f>
        <v>0</v>
      </c>
      <c r="AB1352" s="1487">
        <f>'НЗ 2-экз'!AB1342</f>
        <v>0</v>
      </c>
      <c r="AC1352" s="1487">
        <f>'НЗ 2-экз'!AC1342</f>
        <v>0</v>
      </c>
      <c r="AD1352" s="1487">
        <f>'НЗ 2-экз'!AD1342</f>
        <v>0</v>
      </c>
      <c r="AE1352" s="1487"/>
      <c r="AF1352" s="1487"/>
      <c r="AG1352" s="1488">
        <f t="shared" si="453"/>
        <v>0</v>
      </c>
      <c r="AH1352" s="1488">
        <f t="shared" si="456"/>
        <v>0</v>
      </c>
      <c r="AI1352" s="1488">
        <f t="shared" si="454"/>
        <v>0</v>
      </c>
      <c r="AJ1352" s="1488">
        <f t="shared" si="457"/>
        <v>0</v>
      </c>
      <c r="AK1352" s="1488">
        <f t="shared" si="458"/>
        <v>0</v>
      </c>
      <c r="AL1352" s="1488">
        <f t="shared" si="455"/>
        <v>0</v>
      </c>
      <c r="AM1352" s="1839"/>
    </row>
    <row r="1353" spans="1:39" ht="11.25" hidden="1" customHeight="1" x14ac:dyDescent="0.2">
      <c r="A1353" s="1429">
        <v>262</v>
      </c>
      <c r="B1353" s="1049">
        <v>119</v>
      </c>
      <c r="C1353" s="1487">
        <f>'НЗ 2-экз'!C1343</f>
        <v>0</v>
      </c>
      <c r="D1353" s="1487">
        <f>'НЗ 2-экз'!D1343</f>
        <v>0</v>
      </c>
      <c r="E1353" s="1487">
        <f>'НЗ 2-экз'!E1343</f>
        <v>0</v>
      </c>
      <c r="F1353" s="1487">
        <f>'НЗ 2-экз'!F1343</f>
        <v>0</v>
      </c>
      <c r="G1353" s="1487">
        <f>'НЗ 2-экз'!G1343</f>
        <v>0</v>
      </c>
      <c r="H1353" s="1487">
        <f>'НЗ 2-экз'!H1343</f>
        <v>0</v>
      </c>
      <c r="I1353" s="1487">
        <f>'НЗ 2-экз'!I1343</f>
        <v>0</v>
      </c>
      <c r="J1353" s="1487">
        <f>'НЗ 2-экз'!J1343</f>
        <v>0</v>
      </c>
      <c r="K1353" s="1487">
        <f>'НЗ 2-экз'!K1343</f>
        <v>0</v>
      </c>
      <c r="L1353" s="1487">
        <f>'НЗ 2-экз'!L1343</f>
        <v>0</v>
      </c>
      <c r="M1353" s="1487">
        <f>'НЗ 2-экз'!M1343</f>
        <v>0</v>
      </c>
      <c r="N1353" s="1487">
        <f>'НЗ 2-экз'!N1343</f>
        <v>0</v>
      </c>
      <c r="O1353" s="1487">
        <f>'НЗ 2-экз'!O1343</f>
        <v>0</v>
      </c>
      <c r="P1353" s="1487">
        <f>'НЗ 2-экз'!P1343</f>
        <v>0</v>
      </c>
      <c r="Q1353" s="1487">
        <f>'НЗ 2-экз'!Q1343</f>
        <v>0</v>
      </c>
      <c r="R1353" s="1487">
        <f>'НЗ 2-экз'!R1343</f>
        <v>0</v>
      </c>
      <c r="S1353" s="1487">
        <f>'НЗ 2-экз'!S1343</f>
        <v>0</v>
      </c>
      <c r="T1353" s="1487">
        <f>'НЗ 2-экз'!T1343</f>
        <v>0</v>
      </c>
      <c r="U1353" s="1487">
        <f>'НЗ 2-экз'!U1343</f>
        <v>0</v>
      </c>
      <c r="V1353" s="1487">
        <f>'НЗ 2-экз'!V1343</f>
        <v>0</v>
      </c>
      <c r="W1353" s="1487">
        <f>'НЗ 2-экз'!W1343</f>
        <v>0</v>
      </c>
      <c r="X1353" s="1487">
        <f>'НЗ 2-экз'!X1343</f>
        <v>0</v>
      </c>
      <c r="Y1353" s="1487">
        <f>'НЗ 2-экз'!Y1343</f>
        <v>0</v>
      </c>
      <c r="Z1353" s="1487">
        <f>'НЗ 2-экз'!Z1343</f>
        <v>0</v>
      </c>
      <c r="AA1353" s="1487">
        <f>'НЗ 2-экз'!AA1343</f>
        <v>0</v>
      </c>
      <c r="AB1353" s="1487">
        <f>'НЗ 2-экз'!AB1343</f>
        <v>0</v>
      </c>
      <c r="AC1353" s="1487">
        <f>'НЗ 2-экз'!AC1343</f>
        <v>0</v>
      </c>
      <c r="AD1353" s="1487">
        <f>'НЗ 2-экз'!AD1343</f>
        <v>0</v>
      </c>
      <c r="AE1353" s="1487"/>
      <c r="AF1353" s="1487"/>
      <c r="AG1353" s="1488">
        <f t="shared" si="453"/>
        <v>0</v>
      </c>
      <c r="AH1353" s="1488">
        <f t="shared" si="456"/>
        <v>0</v>
      </c>
      <c r="AI1353" s="1488">
        <f t="shared" si="454"/>
        <v>0</v>
      </c>
      <c r="AJ1353" s="1488">
        <f t="shared" si="457"/>
        <v>0</v>
      </c>
      <c r="AK1353" s="1488">
        <f t="shared" si="458"/>
        <v>0</v>
      </c>
      <c r="AL1353" s="1488">
        <f t="shared" si="455"/>
        <v>0</v>
      </c>
      <c r="AM1353" s="1839"/>
    </row>
    <row r="1354" spans="1:39" ht="11.25" hidden="1" customHeight="1" x14ac:dyDescent="0.2">
      <c r="A1354" s="1425">
        <v>266</v>
      </c>
      <c r="B1354" s="1051">
        <v>111</v>
      </c>
      <c r="C1354" s="1487">
        <f>'НЗ 2-экз'!C1344</f>
        <v>0</v>
      </c>
      <c r="D1354" s="1487">
        <f>'НЗ 2-экз'!D1344</f>
        <v>0</v>
      </c>
      <c r="E1354" s="1487">
        <f>'НЗ 2-экз'!E1344</f>
        <v>0</v>
      </c>
      <c r="F1354" s="1487">
        <f>'НЗ 2-экз'!F1344</f>
        <v>0</v>
      </c>
      <c r="G1354" s="1487">
        <f>'НЗ 2-экз'!G1344</f>
        <v>0</v>
      </c>
      <c r="H1354" s="1487">
        <f>'НЗ 2-экз'!H1344</f>
        <v>0</v>
      </c>
      <c r="I1354" s="1487">
        <f>'НЗ 2-экз'!I1344</f>
        <v>0</v>
      </c>
      <c r="J1354" s="1487">
        <f>'НЗ 2-экз'!J1344</f>
        <v>0</v>
      </c>
      <c r="K1354" s="1487">
        <f>'НЗ 2-экз'!K1344</f>
        <v>0</v>
      </c>
      <c r="L1354" s="1487">
        <f>'НЗ 2-экз'!L1344</f>
        <v>0</v>
      </c>
      <c r="M1354" s="1487">
        <f>'НЗ 2-экз'!M1344</f>
        <v>0</v>
      </c>
      <c r="N1354" s="1487">
        <f>'НЗ 2-экз'!N1344</f>
        <v>0</v>
      </c>
      <c r="O1354" s="1487">
        <f>'НЗ 2-экз'!O1344</f>
        <v>0</v>
      </c>
      <c r="P1354" s="1487">
        <f>'НЗ 2-экз'!P1344</f>
        <v>0</v>
      </c>
      <c r="Q1354" s="1487">
        <f>'НЗ 2-экз'!Q1344</f>
        <v>0</v>
      </c>
      <c r="R1354" s="1487">
        <f>'НЗ 2-экз'!R1344</f>
        <v>0</v>
      </c>
      <c r="S1354" s="1487">
        <f>'НЗ 2-экз'!S1344</f>
        <v>0</v>
      </c>
      <c r="T1354" s="1487">
        <f>'НЗ 2-экз'!T1344</f>
        <v>0</v>
      </c>
      <c r="U1354" s="1487">
        <f>'НЗ 2-экз'!U1344</f>
        <v>0</v>
      </c>
      <c r="V1354" s="1487">
        <f>'НЗ 2-экз'!V1344</f>
        <v>0</v>
      </c>
      <c r="W1354" s="1487">
        <f>'НЗ 2-экз'!W1344</f>
        <v>0</v>
      </c>
      <c r="X1354" s="1487">
        <f>'НЗ 2-экз'!X1344</f>
        <v>0</v>
      </c>
      <c r="Y1354" s="1487">
        <f>'НЗ 2-экз'!Y1344</f>
        <v>0</v>
      </c>
      <c r="Z1354" s="1487">
        <f>'НЗ 2-экз'!Z1344</f>
        <v>0</v>
      </c>
      <c r="AA1354" s="1487">
        <f>'НЗ 2-экз'!AA1344</f>
        <v>0</v>
      </c>
      <c r="AB1354" s="1487">
        <f>'НЗ 2-экз'!AB1344</f>
        <v>0</v>
      </c>
      <c r="AC1354" s="1487">
        <f>'НЗ 2-экз'!AC1344</f>
        <v>0</v>
      </c>
      <c r="AD1354" s="1487">
        <f>'НЗ 2-экз'!AD1344</f>
        <v>0</v>
      </c>
      <c r="AE1354" s="1488"/>
      <c r="AF1354" s="1488"/>
      <c r="AG1354" s="1488">
        <f t="shared" si="453"/>
        <v>0</v>
      </c>
      <c r="AH1354" s="1488">
        <f t="shared" si="456"/>
        <v>0</v>
      </c>
      <c r="AI1354" s="1488">
        <f t="shared" si="454"/>
        <v>0</v>
      </c>
      <c r="AJ1354" s="1488">
        <f t="shared" si="457"/>
        <v>0</v>
      </c>
      <c r="AK1354" s="1488">
        <f t="shared" si="458"/>
        <v>0</v>
      </c>
      <c r="AL1354" s="1488">
        <f t="shared" si="455"/>
        <v>0</v>
      </c>
      <c r="AM1354" s="1839"/>
    </row>
    <row r="1355" spans="1:39" ht="11.25" hidden="1" customHeight="1" x14ac:dyDescent="0.2">
      <c r="A1355" s="1425">
        <v>266</v>
      </c>
      <c r="B1355" s="1051">
        <v>112</v>
      </c>
      <c r="C1355" s="1487">
        <f>'НЗ 2-экз'!C1345</f>
        <v>0</v>
      </c>
      <c r="D1355" s="1487">
        <f>'НЗ 2-экз'!D1345</f>
        <v>0</v>
      </c>
      <c r="E1355" s="1487">
        <f>'НЗ 2-экз'!E1345</f>
        <v>0</v>
      </c>
      <c r="F1355" s="1487">
        <f>'НЗ 2-экз'!F1345</f>
        <v>0</v>
      </c>
      <c r="G1355" s="1487">
        <f>'НЗ 2-экз'!G1345</f>
        <v>0</v>
      </c>
      <c r="H1355" s="1487">
        <f>'НЗ 2-экз'!H1345</f>
        <v>0</v>
      </c>
      <c r="I1355" s="1487">
        <f>'НЗ 2-экз'!I1345</f>
        <v>0</v>
      </c>
      <c r="J1355" s="1487">
        <f>'НЗ 2-экз'!J1345</f>
        <v>0</v>
      </c>
      <c r="K1355" s="1487">
        <f>'НЗ 2-экз'!K1345</f>
        <v>0</v>
      </c>
      <c r="L1355" s="1487">
        <f>'НЗ 2-экз'!L1345</f>
        <v>0</v>
      </c>
      <c r="M1355" s="1487">
        <f>'НЗ 2-экз'!M1345</f>
        <v>0</v>
      </c>
      <c r="N1355" s="1487">
        <f>'НЗ 2-экз'!N1345</f>
        <v>0</v>
      </c>
      <c r="O1355" s="1487">
        <f>'НЗ 2-экз'!O1345</f>
        <v>0</v>
      </c>
      <c r="P1355" s="1487">
        <f>'НЗ 2-экз'!P1345</f>
        <v>0</v>
      </c>
      <c r="Q1355" s="1487">
        <f>'НЗ 2-экз'!Q1345</f>
        <v>0</v>
      </c>
      <c r="R1355" s="1487">
        <f>'НЗ 2-экз'!R1345</f>
        <v>0</v>
      </c>
      <c r="S1355" s="1487">
        <f>'НЗ 2-экз'!S1345</f>
        <v>0</v>
      </c>
      <c r="T1355" s="1487">
        <f>'НЗ 2-экз'!T1345</f>
        <v>0</v>
      </c>
      <c r="U1355" s="1487">
        <f>'НЗ 2-экз'!U1345</f>
        <v>0</v>
      </c>
      <c r="V1355" s="1487">
        <f>'НЗ 2-экз'!V1345</f>
        <v>0</v>
      </c>
      <c r="W1355" s="1487">
        <f>'НЗ 2-экз'!W1345</f>
        <v>0</v>
      </c>
      <c r="X1355" s="1487">
        <f>'НЗ 2-экз'!X1345</f>
        <v>0</v>
      </c>
      <c r="Y1355" s="1487">
        <f>'НЗ 2-экз'!Y1345</f>
        <v>0</v>
      </c>
      <c r="Z1355" s="1487">
        <f>'НЗ 2-экз'!Z1345</f>
        <v>0</v>
      </c>
      <c r="AA1355" s="1487">
        <f>'НЗ 2-экз'!AA1345</f>
        <v>0</v>
      </c>
      <c r="AB1355" s="1487">
        <f>'НЗ 2-экз'!AB1345</f>
        <v>0</v>
      </c>
      <c r="AC1355" s="1487">
        <f>'НЗ 2-экз'!AC1345</f>
        <v>0</v>
      </c>
      <c r="AD1355" s="1487">
        <f>'НЗ 2-экз'!AD1345</f>
        <v>0</v>
      </c>
      <c r="AE1355" s="1488"/>
      <c r="AF1355" s="1488"/>
      <c r="AG1355" s="1488">
        <f t="shared" si="453"/>
        <v>0</v>
      </c>
      <c r="AH1355" s="1488">
        <f t="shared" si="456"/>
        <v>0</v>
      </c>
      <c r="AI1355" s="1488">
        <f t="shared" si="454"/>
        <v>0</v>
      </c>
      <c r="AJ1355" s="1488">
        <f t="shared" si="457"/>
        <v>0</v>
      </c>
      <c r="AK1355" s="1488">
        <f t="shared" si="458"/>
        <v>0</v>
      </c>
      <c r="AL1355" s="1488">
        <f t="shared" si="455"/>
        <v>0</v>
      </c>
      <c r="AM1355" s="1839"/>
    </row>
    <row r="1356" spans="1:39" ht="11.25" hidden="1" customHeight="1" x14ac:dyDescent="0.2">
      <c r="A1356" s="1425">
        <v>266</v>
      </c>
      <c r="B1356" s="1051">
        <v>119</v>
      </c>
      <c r="C1356" s="1487">
        <f>'НЗ 2-экз'!C1346</f>
        <v>0</v>
      </c>
      <c r="D1356" s="1487">
        <f>'НЗ 2-экз'!D1346</f>
        <v>0</v>
      </c>
      <c r="E1356" s="1487">
        <f>'НЗ 2-экз'!E1346</f>
        <v>0</v>
      </c>
      <c r="F1356" s="1487">
        <f>'НЗ 2-экз'!F1346</f>
        <v>0</v>
      </c>
      <c r="G1356" s="1487">
        <f>'НЗ 2-экз'!G1346</f>
        <v>0</v>
      </c>
      <c r="H1356" s="1487">
        <f>'НЗ 2-экз'!H1346</f>
        <v>0</v>
      </c>
      <c r="I1356" s="1487">
        <f>'НЗ 2-экз'!I1346</f>
        <v>0</v>
      </c>
      <c r="J1356" s="1487">
        <f>'НЗ 2-экз'!J1346</f>
        <v>0</v>
      </c>
      <c r="K1356" s="1487">
        <f>'НЗ 2-экз'!K1346</f>
        <v>0</v>
      </c>
      <c r="L1356" s="1487">
        <f>'НЗ 2-экз'!L1346</f>
        <v>0</v>
      </c>
      <c r="M1356" s="1487">
        <f>'НЗ 2-экз'!M1346</f>
        <v>0</v>
      </c>
      <c r="N1356" s="1487">
        <f>'НЗ 2-экз'!N1346</f>
        <v>0</v>
      </c>
      <c r="O1356" s="1487">
        <f>'НЗ 2-экз'!O1346</f>
        <v>0</v>
      </c>
      <c r="P1356" s="1487">
        <f>'НЗ 2-экз'!P1346</f>
        <v>0</v>
      </c>
      <c r="Q1356" s="1487">
        <f>'НЗ 2-экз'!Q1346</f>
        <v>0</v>
      </c>
      <c r="R1356" s="1487">
        <f>'НЗ 2-экз'!R1346</f>
        <v>0</v>
      </c>
      <c r="S1356" s="1487">
        <f>'НЗ 2-экз'!S1346</f>
        <v>0</v>
      </c>
      <c r="T1356" s="1487">
        <f>'НЗ 2-экз'!T1346</f>
        <v>0</v>
      </c>
      <c r="U1356" s="1487">
        <f>'НЗ 2-экз'!U1346</f>
        <v>0</v>
      </c>
      <c r="V1356" s="1487">
        <f>'НЗ 2-экз'!V1346</f>
        <v>0</v>
      </c>
      <c r="W1356" s="1487">
        <f>'НЗ 2-экз'!W1346</f>
        <v>0</v>
      </c>
      <c r="X1356" s="1487">
        <f>'НЗ 2-экз'!X1346</f>
        <v>0</v>
      </c>
      <c r="Y1356" s="1487">
        <f>'НЗ 2-экз'!Y1346</f>
        <v>0</v>
      </c>
      <c r="Z1356" s="1487">
        <f>'НЗ 2-экз'!Z1346</f>
        <v>0</v>
      </c>
      <c r="AA1356" s="1487">
        <f>'НЗ 2-экз'!AA1346</f>
        <v>0</v>
      </c>
      <c r="AB1356" s="1487">
        <f>'НЗ 2-экз'!AB1346</f>
        <v>0</v>
      </c>
      <c r="AC1356" s="1487">
        <f>'НЗ 2-экз'!AC1346</f>
        <v>0</v>
      </c>
      <c r="AD1356" s="1487">
        <f>'НЗ 2-экз'!AD1346</f>
        <v>0</v>
      </c>
      <c r="AE1356" s="1488"/>
      <c r="AF1356" s="1488"/>
      <c r="AG1356" s="1488">
        <f t="shared" si="453"/>
        <v>0</v>
      </c>
      <c r="AH1356" s="1488">
        <f t="shared" si="456"/>
        <v>0</v>
      </c>
      <c r="AI1356" s="1488">
        <f t="shared" si="454"/>
        <v>0</v>
      </c>
      <c r="AJ1356" s="1488">
        <f t="shared" si="457"/>
        <v>0</v>
      </c>
      <c r="AK1356" s="1488">
        <f t="shared" si="458"/>
        <v>0</v>
      </c>
      <c r="AL1356" s="1488">
        <f t="shared" si="455"/>
        <v>0</v>
      </c>
      <c r="AM1356" s="1839"/>
    </row>
    <row r="1357" spans="1:39" ht="11.25" hidden="1" customHeight="1" x14ac:dyDescent="0.2">
      <c r="A1357" s="1425">
        <v>267</v>
      </c>
      <c r="B1357" s="1051">
        <v>112</v>
      </c>
      <c r="C1357" s="1487">
        <f>'НЗ 2-экз'!C1347</f>
        <v>0</v>
      </c>
      <c r="D1357" s="1487">
        <f>'НЗ 2-экз'!D1347</f>
        <v>0</v>
      </c>
      <c r="E1357" s="1487">
        <f>'НЗ 2-экз'!E1347</f>
        <v>0</v>
      </c>
      <c r="F1357" s="1487">
        <f>'НЗ 2-экз'!F1347</f>
        <v>0</v>
      </c>
      <c r="G1357" s="1487">
        <f>'НЗ 2-экз'!G1347</f>
        <v>0</v>
      </c>
      <c r="H1357" s="1487">
        <f>'НЗ 2-экз'!H1347</f>
        <v>0</v>
      </c>
      <c r="I1357" s="1487">
        <f>'НЗ 2-экз'!I1347</f>
        <v>0</v>
      </c>
      <c r="J1357" s="1487">
        <f>'НЗ 2-экз'!J1347</f>
        <v>0</v>
      </c>
      <c r="K1357" s="1487">
        <f>'НЗ 2-экз'!K1347</f>
        <v>0</v>
      </c>
      <c r="L1357" s="1487">
        <f>'НЗ 2-экз'!L1347</f>
        <v>0</v>
      </c>
      <c r="M1357" s="1487">
        <f>'НЗ 2-экз'!M1347</f>
        <v>0</v>
      </c>
      <c r="N1357" s="1487">
        <f>'НЗ 2-экз'!N1347</f>
        <v>0</v>
      </c>
      <c r="O1357" s="1487">
        <f>'НЗ 2-экз'!O1347</f>
        <v>0</v>
      </c>
      <c r="P1357" s="1487">
        <f>'НЗ 2-экз'!P1347</f>
        <v>0</v>
      </c>
      <c r="Q1357" s="1487">
        <f>'НЗ 2-экз'!Q1347</f>
        <v>0</v>
      </c>
      <c r="R1357" s="1487">
        <f>'НЗ 2-экз'!R1347</f>
        <v>0</v>
      </c>
      <c r="S1357" s="1487">
        <f>'НЗ 2-экз'!S1347</f>
        <v>0</v>
      </c>
      <c r="T1357" s="1487">
        <f>'НЗ 2-экз'!T1347</f>
        <v>0</v>
      </c>
      <c r="U1357" s="1487">
        <f>'НЗ 2-экз'!U1347</f>
        <v>0</v>
      </c>
      <c r="V1357" s="1487">
        <f>'НЗ 2-экз'!V1347</f>
        <v>0</v>
      </c>
      <c r="W1357" s="1487">
        <f>'НЗ 2-экз'!W1347</f>
        <v>0</v>
      </c>
      <c r="X1357" s="1487">
        <f>'НЗ 2-экз'!X1347</f>
        <v>0</v>
      </c>
      <c r="Y1357" s="1487">
        <f>'НЗ 2-экз'!Y1347</f>
        <v>0</v>
      </c>
      <c r="Z1357" s="1487">
        <f>'НЗ 2-экз'!Z1347</f>
        <v>0</v>
      </c>
      <c r="AA1357" s="1487">
        <f>'НЗ 2-экз'!AA1347</f>
        <v>0</v>
      </c>
      <c r="AB1357" s="1487">
        <f>'НЗ 2-экз'!AB1347</f>
        <v>0</v>
      </c>
      <c r="AC1357" s="1487">
        <f>'НЗ 2-экз'!AC1347</f>
        <v>0</v>
      </c>
      <c r="AD1357" s="1487">
        <f>'НЗ 2-экз'!AD1347</f>
        <v>0</v>
      </c>
      <c r="AE1357" s="1488"/>
      <c r="AF1357" s="1488"/>
      <c r="AG1357" s="1488">
        <f t="shared" si="453"/>
        <v>0</v>
      </c>
      <c r="AH1357" s="1488">
        <f t="shared" si="456"/>
        <v>0</v>
      </c>
      <c r="AI1357" s="1488">
        <f t="shared" si="454"/>
        <v>0</v>
      </c>
      <c r="AJ1357" s="1488">
        <f t="shared" si="457"/>
        <v>0</v>
      </c>
      <c r="AK1357" s="1488">
        <f t="shared" si="458"/>
        <v>0</v>
      </c>
      <c r="AL1357" s="1488">
        <f t="shared" si="455"/>
        <v>0</v>
      </c>
      <c r="AM1357" s="1839"/>
    </row>
    <row r="1358" spans="1:39" ht="11.25" hidden="1" customHeight="1" x14ac:dyDescent="0.2">
      <c r="A1358" s="1429">
        <v>291</v>
      </c>
      <c r="B1358" s="1147">
        <v>851</v>
      </c>
      <c r="C1358" s="1487">
        <f>'НЗ 2-экз'!C1348</f>
        <v>0</v>
      </c>
      <c r="D1358" s="1487">
        <f>'НЗ 2-экз'!D1348</f>
        <v>0</v>
      </c>
      <c r="E1358" s="1487">
        <f>'НЗ 2-экз'!E1348</f>
        <v>0</v>
      </c>
      <c r="F1358" s="1487">
        <f>'НЗ 2-экз'!F1348</f>
        <v>0</v>
      </c>
      <c r="G1358" s="1487">
        <f>'НЗ 2-экз'!G1348</f>
        <v>0</v>
      </c>
      <c r="H1358" s="1487">
        <f>'НЗ 2-экз'!H1348</f>
        <v>0</v>
      </c>
      <c r="I1358" s="1487">
        <f>'НЗ 2-экз'!I1348</f>
        <v>0</v>
      </c>
      <c r="J1358" s="1487">
        <f>'НЗ 2-экз'!J1348</f>
        <v>0</v>
      </c>
      <c r="K1358" s="1487">
        <f>'НЗ 2-экз'!K1348</f>
        <v>0</v>
      </c>
      <c r="L1358" s="1487">
        <f>'НЗ 2-экз'!L1348</f>
        <v>0</v>
      </c>
      <c r="M1358" s="1487">
        <f>'НЗ 2-экз'!M1348</f>
        <v>0</v>
      </c>
      <c r="N1358" s="1487">
        <f>'НЗ 2-экз'!N1348</f>
        <v>0</v>
      </c>
      <c r="O1358" s="1487">
        <f>'НЗ 2-экз'!O1348</f>
        <v>0</v>
      </c>
      <c r="P1358" s="1487">
        <f>'НЗ 2-экз'!P1348</f>
        <v>0</v>
      </c>
      <c r="Q1358" s="1487">
        <f>'НЗ 2-экз'!Q1348</f>
        <v>0</v>
      </c>
      <c r="R1358" s="1487">
        <f>'НЗ 2-экз'!R1348</f>
        <v>0</v>
      </c>
      <c r="S1358" s="1487">
        <f>'НЗ 2-экз'!S1348</f>
        <v>0</v>
      </c>
      <c r="T1358" s="1487">
        <f>'НЗ 2-экз'!T1348</f>
        <v>0</v>
      </c>
      <c r="U1358" s="1487">
        <f>'НЗ 2-экз'!U1348</f>
        <v>0</v>
      </c>
      <c r="V1358" s="1487">
        <f>'НЗ 2-экз'!V1348</f>
        <v>0</v>
      </c>
      <c r="W1358" s="1487">
        <f>'НЗ 2-экз'!W1348</f>
        <v>0</v>
      </c>
      <c r="X1358" s="1487">
        <f>'НЗ 2-экз'!X1348</f>
        <v>0</v>
      </c>
      <c r="Y1358" s="1487">
        <f>'НЗ 2-экз'!Y1348</f>
        <v>0</v>
      </c>
      <c r="Z1358" s="1487">
        <f>'НЗ 2-экз'!Z1348</f>
        <v>0</v>
      </c>
      <c r="AA1358" s="1487">
        <f>'НЗ 2-экз'!AA1348</f>
        <v>0</v>
      </c>
      <c r="AB1358" s="1487">
        <f>'НЗ 2-экз'!AB1348</f>
        <v>0</v>
      </c>
      <c r="AC1358" s="1487">
        <f>'НЗ 2-экз'!AC1348</f>
        <v>0</v>
      </c>
      <c r="AD1358" s="1487">
        <f>'НЗ 2-экз'!AD1348</f>
        <v>0</v>
      </c>
      <c r="AE1358" s="1487"/>
      <c r="AF1358" s="1487"/>
      <c r="AG1358" s="1488">
        <f t="shared" si="453"/>
        <v>0</v>
      </c>
      <c r="AH1358" s="1488">
        <f t="shared" si="456"/>
        <v>0</v>
      </c>
      <c r="AI1358" s="1488">
        <f t="shared" si="454"/>
        <v>0</v>
      </c>
      <c r="AJ1358" s="1488">
        <f t="shared" si="457"/>
        <v>0</v>
      </c>
      <c r="AK1358" s="1488">
        <f t="shared" si="458"/>
        <v>0</v>
      </c>
      <c r="AL1358" s="1488">
        <f t="shared" si="455"/>
        <v>0</v>
      </c>
      <c r="AM1358" s="1839"/>
    </row>
    <row r="1359" spans="1:39" ht="11.25" hidden="1" customHeight="1" x14ac:dyDescent="0.2">
      <c r="A1359" s="1429">
        <v>291</v>
      </c>
      <c r="B1359" s="1147">
        <v>851</v>
      </c>
      <c r="C1359" s="1487">
        <f>'НЗ 2-экз'!C1349</f>
        <v>0</v>
      </c>
      <c r="D1359" s="1487">
        <f>'НЗ 2-экз'!D1349</f>
        <v>0</v>
      </c>
      <c r="E1359" s="1487">
        <f>'НЗ 2-экз'!E1349</f>
        <v>0</v>
      </c>
      <c r="F1359" s="1487">
        <f>'НЗ 2-экз'!F1349</f>
        <v>0</v>
      </c>
      <c r="G1359" s="1487">
        <f>'НЗ 2-экз'!G1349</f>
        <v>0</v>
      </c>
      <c r="H1359" s="1487">
        <f>'НЗ 2-экз'!H1349</f>
        <v>0</v>
      </c>
      <c r="I1359" s="1487">
        <f>'НЗ 2-экз'!I1349</f>
        <v>0</v>
      </c>
      <c r="J1359" s="1487">
        <f>'НЗ 2-экз'!J1349</f>
        <v>0</v>
      </c>
      <c r="K1359" s="1487">
        <f>'НЗ 2-экз'!K1349</f>
        <v>0</v>
      </c>
      <c r="L1359" s="1487">
        <f>'НЗ 2-экз'!L1349</f>
        <v>0</v>
      </c>
      <c r="M1359" s="1487">
        <f>'НЗ 2-экз'!M1349</f>
        <v>0</v>
      </c>
      <c r="N1359" s="1487">
        <f>'НЗ 2-экз'!N1349</f>
        <v>0</v>
      </c>
      <c r="O1359" s="1487">
        <f>'НЗ 2-экз'!O1349</f>
        <v>0</v>
      </c>
      <c r="P1359" s="1487">
        <f>'НЗ 2-экз'!P1349</f>
        <v>0</v>
      </c>
      <c r="Q1359" s="1487">
        <f>'НЗ 2-экз'!Q1349</f>
        <v>0</v>
      </c>
      <c r="R1359" s="1487">
        <f>'НЗ 2-экз'!R1349</f>
        <v>0</v>
      </c>
      <c r="S1359" s="1487">
        <f>'НЗ 2-экз'!S1349</f>
        <v>0</v>
      </c>
      <c r="T1359" s="1487">
        <f>'НЗ 2-экз'!T1349</f>
        <v>0</v>
      </c>
      <c r="U1359" s="1487">
        <f>'НЗ 2-экз'!U1349</f>
        <v>0</v>
      </c>
      <c r="V1359" s="1487">
        <f>'НЗ 2-экз'!V1349</f>
        <v>0</v>
      </c>
      <c r="W1359" s="1487">
        <f>'НЗ 2-экз'!W1349</f>
        <v>0</v>
      </c>
      <c r="X1359" s="1487">
        <f>'НЗ 2-экз'!X1349</f>
        <v>0</v>
      </c>
      <c r="Y1359" s="1487">
        <f>'НЗ 2-экз'!Y1349</f>
        <v>0</v>
      </c>
      <c r="Z1359" s="1487">
        <f>'НЗ 2-экз'!Z1349</f>
        <v>0</v>
      </c>
      <c r="AA1359" s="1487">
        <f>'НЗ 2-экз'!AA1349</f>
        <v>0</v>
      </c>
      <c r="AB1359" s="1487">
        <f>'НЗ 2-экз'!AB1349</f>
        <v>0</v>
      </c>
      <c r="AC1359" s="1487">
        <f>'НЗ 2-экз'!AC1349</f>
        <v>0</v>
      </c>
      <c r="AD1359" s="1487">
        <f>'НЗ 2-экз'!AD1349</f>
        <v>0</v>
      </c>
      <c r="AE1359" s="1487"/>
      <c r="AF1359" s="1487"/>
      <c r="AG1359" s="1488">
        <f t="shared" si="453"/>
        <v>0</v>
      </c>
      <c r="AH1359" s="1488">
        <f t="shared" si="456"/>
        <v>0</v>
      </c>
      <c r="AI1359" s="1488">
        <f t="shared" si="454"/>
        <v>0</v>
      </c>
      <c r="AJ1359" s="1488">
        <f t="shared" si="457"/>
        <v>0</v>
      </c>
      <c r="AK1359" s="1488">
        <f t="shared" si="458"/>
        <v>0</v>
      </c>
      <c r="AL1359" s="1488">
        <f t="shared" si="455"/>
        <v>0</v>
      </c>
      <c r="AM1359" s="1839"/>
    </row>
    <row r="1360" spans="1:39" ht="11.25" hidden="1" customHeight="1" x14ac:dyDescent="0.2">
      <c r="A1360" s="1429">
        <v>291</v>
      </c>
      <c r="B1360" s="1049">
        <v>852</v>
      </c>
      <c r="C1360" s="1487">
        <f>'НЗ 2-экз'!C1350</f>
        <v>0</v>
      </c>
      <c r="D1360" s="1487">
        <f>'НЗ 2-экз'!D1350</f>
        <v>0</v>
      </c>
      <c r="E1360" s="1487">
        <f>'НЗ 2-экз'!E1350</f>
        <v>0</v>
      </c>
      <c r="F1360" s="1487">
        <f>'НЗ 2-экз'!F1350</f>
        <v>0</v>
      </c>
      <c r="G1360" s="1487">
        <f>'НЗ 2-экз'!G1350</f>
        <v>0</v>
      </c>
      <c r="H1360" s="1487">
        <f>'НЗ 2-экз'!H1350</f>
        <v>0</v>
      </c>
      <c r="I1360" s="1487">
        <f>'НЗ 2-экз'!I1350</f>
        <v>0</v>
      </c>
      <c r="J1360" s="1487">
        <f>'НЗ 2-экз'!J1350</f>
        <v>0</v>
      </c>
      <c r="K1360" s="1487">
        <f>'НЗ 2-экз'!K1350</f>
        <v>0</v>
      </c>
      <c r="L1360" s="1487">
        <f>'НЗ 2-экз'!L1350</f>
        <v>0</v>
      </c>
      <c r="M1360" s="1487">
        <f>'НЗ 2-экз'!M1350</f>
        <v>0</v>
      </c>
      <c r="N1360" s="1487">
        <f>'НЗ 2-экз'!N1350</f>
        <v>0</v>
      </c>
      <c r="O1360" s="1487">
        <f>'НЗ 2-экз'!O1350</f>
        <v>0</v>
      </c>
      <c r="P1360" s="1487">
        <f>'НЗ 2-экз'!P1350</f>
        <v>0</v>
      </c>
      <c r="Q1360" s="1487">
        <f>'НЗ 2-экз'!Q1350</f>
        <v>0</v>
      </c>
      <c r="R1360" s="1487">
        <f>'НЗ 2-экз'!R1350</f>
        <v>0</v>
      </c>
      <c r="S1360" s="1487">
        <f>'НЗ 2-экз'!S1350</f>
        <v>0</v>
      </c>
      <c r="T1360" s="1487">
        <f>'НЗ 2-экз'!T1350</f>
        <v>0</v>
      </c>
      <c r="U1360" s="1487">
        <f>'НЗ 2-экз'!U1350</f>
        <v>0</v>
      </c>
      <c r="V1360" s="1487">
        <f>'НЗ 2-экз'!V1350</f>
        <v>0</v>
      </c>
      <c r="W1360" s="1487">
        <f>'НЗ 2-экз'!W1350</f>
        <v>0</v>
      </c>
      <c r="X1360" s="1487">
        <f>'НЗ 2-экз'!X1350</f>
        <v>0</v>
      </c>
      <c r="Y1360" s="1487">
        <f>'НЗ 2-экз'!Y1350</f>
        <v>0</v>
      </c>
      <c r="Z1360" s="1487">
        <f>'НЗ 2-экз'!Z1350</f>
        <v>0</v>
      </c>
      <c r="AA1360" s="1487">
        <f>'НЗ 2-экз'!AA1350</f>
        <v>0</v>
      </c>
      <c r="AB1360" s="1487">
        <f>'НЗ 2-экз'!AB1350</f>
        <v>0</v>
      </c>
      <c r="AC1360" s="1487">
        <f>'НЗ 2-экз'!AC1350</f>
        <v>0</v>
      </c>
      <c r="AD1360" s="1487">
        <f>'НЗ 2-экз'!AD1350</f>
        <v>0</v>
      </c>
      <c r="AE1360" s="1487"/>
      <c r="AF1360" s="1487"/>
      <c r="AG1360" s="1488">
        <f t="shared" si="453"/>
        <v>0</v>
      </c>
      <c r="AH1360" s="1488">
        <f t="shared" si="456"/>
        <v>0</v>
      </c>
      <c r="AI1360" s="1488">
        <f t="shared" si="454"/>
        <v>0</v>
      </c>
      <c r="AJ1360" s="1488">
        <f t="shared" si="457"/>
        <v>0</v>
      </c>
      <c r="AK1360" s="1488">
        <f t="shared" si="458"/>
        <v>0</v>
      </c>
      <c r="AL1360" s="1488">
        <f t="shared" si="455"/>
        <v>0</v>
      </c>
      <c r="AM1360" s="1839"/>
    </row>
    <row r="1361" spans="1:39" ht="11.25" hidden="1" customHeight="1" x14ac:dyDescent="0.2">
      <c r="A1361" s="1429">
        <v>291</v>
      </c>
      <c r="B1361" s="1147">
        <v>853</v>
      </c>
      <c r="C1361" s="1487">
        <f>'НЗ 2-экз'!C1351</f>
        <v>0</v>
      </c>
      <c r="D1361" s="1487">
        <f>'НЗ 2-экз'!D1351</f>
        <v>0</v>
      </c>
      <c r="E1361" s="1487">
        <f>'НЗ 2-экз'!E1351</f>
        <v>0</v>
      </c>
      <c r="F1361" s="1487">
        <f>'НЗ 2-экз'!F1351</f>
        <v>0</v>
      </c>
      <c r="G1361" s="1487">
        <f>'НЗ 2-экз'!G1351</f>
        <v>0</v>
      </c>
      <c r="H1361" s="1487">
        <f>'НЗ 2-экз'!H1351</f>
        <v>0</v>
      </c>
      <c r="I1361" s="1487">
        <f>'НЗ 2-экз'!I1351</f>
        <v>0</v>
      </c>
      <c r="J1361" s="1487">
        <f>'НЗ 2-экз'!J1351</f>
        <v>0</v>
      </c>
      <c r="K1361" s="1487">
        <f>'НЗ 2-экз'!K1351</f>
        <v>0</v>
      </c>
      <c r="L1361" s="1487">
        <f>'НЗ 2-экз'!L1351</f>
        <v>0</v>
      </c>
      <c r="M1361" s="1487">
        <f>'НЗ 2-экз'!M1351</f>
        <v>0</v>
      </c>
      <c r="N1361" s="1487">
        <f>'НЗ 2-экз'!N1351</f>
        <v>0</v>
      </c>
      <c r="O1361" s="1487">
        <f>'НЗ 2-экз'!O1351</f>
        <v>0</v>
      </c>
      <c r="P1361" s="1487">
        <f>'НЗ 2-экз'!P1351</f>
        <v>0</v>
      </c>
      <c r="Q1361" s="1487">
        <f>'НЗ 2-экз'!Q1351</f>
        <v>0</v>
      </c>
      <c r="R1361" s="1487">
        <f>'НЗ 2-экз'!R1351</f>
        <v>0</v>
      </c>
      <c r="S1361" s="1487">
        <f>'НЗ 2-экз'!S1351</f>
        <v>0</v>
      </c>
      <c r="T1361" s="1487">
        <f>'НЗ 2-экз'!T1351</f>
        <v>0</v>
      </c>
      <c r="U1361" s="1487">
        <f>'НЗ 2-экз'!U1351</f>
        <v>0</v>
      </c>
      <c r="V1361" s="1487">
        <f>'НЗ 2-экз'!V1351</f>
        <v>0</v>
      </c>
      <c r="W1361" s="1487">
        <f>'НЗ 2-экз'!W1351</f>
        <v>0</v>
      </c>
      <c r="X1361" s="1487">
        <f>'НЗ 2-экз'!X1351</f>
        <v>0</v>
      </c>
      <c r="Y1361" s="1487">
        <f>'НЗ 2-экз'!Y1351</f>
        <v>0</v>
      </c>
      <c r="Z1361" s="1487">
        <f>'НЗ 2-экз'!Z1351</f>
        <v>0</v>
      </c>
      <c r="AA1361" s="1487">
        <f>'НЗ 2-экз'!AA1351</f>
        <v>0</v>
      </c>
      <c r="AB1361" s="1487">
        <f>'НЗ 2-экз'!AB1351</f>
        <v>0</v>
      </c>
      <c r="AC1361" s="1487">
        <f>'НЗ 2-экз'!AC1351</f>
        <v>0</v>
      </c>
      <c r="AD1361" s="1487">
        <f>'НЗ 2-экз'!AD1351</f>
        <v>0</v>
      </c>
      <c r="AE1361" s="1487"/>
      <c r="AF1361" s="1487"/>
      <c r="AG1361" s="1488">
        <f t="shared" si="453"/>
        <v>0</v>
      </c>
      <c r="AH1361" s="1488">
        <f t="shared" si="456"/>
        <v>0</v>
      </c>
      <c r="AI1361" s="1488">
        <f t="shared" si="454"/>
        <v>0</v>
      </c>
      <c r="AJ1361" s="1488">
        <f t="shared" si="457"/>
        <v>0</v>
      </c>
      <c r="AK1361" s="1488">
        <f t="shared" si="458"/>
        <v>0</v>
      </c>
      <c r="AL1361" s="1488">
        <f t="shared" si="455"/>
        <v>0</v>
      </c>
      <c r="AM1361" s="1839"/>
    </row>
    <row r="1362" spans="1:39" ht="11.25" hidden="1" customHeight="1" x14ac:dyDescent="0.2">
      <c r="A1362" s="1429">
        <v>292</v>
      </c>
      <c r="B1362" s="1049">
        <v>853</v>
      </c>
      <c r="C1362" s="1487">
        <f>'НЗ 2-экз'!C1352</f>
        <v>0</v>
      </c>
      <c r="D1362" s="1487">
        <f>'НЗ 2-экз'!D1352</f>
        <v>0</v>
      </c>
      <c r="E1362" s="1487">
        <f>'НЗ 2-экз'!E1352</f>
        <v>0</v>
      </c>
      <c r="F1362" s="1487">
        <f>'НЗ 2-экз'!F1352</f>
        <v>0</v>
      </c>
      <c r="G1362" s="1487">
        <f>'НЗ 2-экз'!G1352</f>
        <v>0</v>
      </c>
      <c r="H1362" s="1487">
        <f>'НЗ 2-экз'!H1352</f>
        <v>0</v>
      </c>
      <c r="I1362" s="1487">
        <f>'НЗ 2-экз'!I1352</f>
        <v>0</v>
      </c>
      <c r="J1362" s="1487">
        <f>'НЗ 2-экз'!J1352</f>
        <v>0</v>
      </c>
      <c r="K1362" s="1487">
        <f>'НЗ 2-экз'!K1352</f>
        <v>0</v>
      </c>
      <c r="L1362" s="1487">
        <f>'НЗ 2-экз'!L1352</f>
        <v>0</v>
      </c>
      <c r="M1362" s="1487">
        <f>'НЗ 2-экз'!M1352</f>
        <v>0</v>
      </c>
      <c r="N1362" s="1487">
        <f>'НЗ 2-экз'!N1352</f>
        <v>0</v>
      </c>
      <c r="O1362" s="1487">
        <f>'НЗ 2-экз'!O1352</f>
        <v>0</v>
      </c>
      <c r="P1362" s="1487">
        <f>'НЗ 2-экз'!P1352</f>
        <v>0</v>
      </c>
      <c r="Q1362" s="1487">
        <f>'НЗ 2-экз'!Q1352</f>
        <v>0</v>
      </c>
      <c r="R1362" s="1487">
        <f>'НЗ 2-экз'!R1352</f>
        <v>0</v>
      </c>
      <c r="S1362" s="1487">
        <f>'НЗ 2-экз'!S1352</f>
        <v>0</v>
      </c>
      <c r="T1362" s="1487">
        <f>'НЗ 2-экз'!T1352</f>
        <v>0</v>
      </c>
      <c r="U1362" s="1487">
        <f>'НЗ 2-экз'!U1352</f>
        <v>0</v>
      </c>
      <c r="V1362" s="1487">
        <f>'НЗ 2-экз'!V1352</f>
        <v>0</v>
      </c>
      <c r="W1362" s="1487">
        <f>'НЗ 2-экз'!W1352</f>
        <v>0</v>
      </c>
      <c r="X1362" s="1487">
        <f>'НЗ 2-экз'!X1352</f>
        <v>0</v>
      </c>
      <c r="Y1362" s="1487">
        <f>'НЗ 2-экз'!Y1352</f>
        <v>0</v>
      </c>
      <c r="Z1362" s="1487">
        <f>'НЗ 2-экз'!Z1352</f>
        <v>0</v>
      </c>
      <c r="AA1362" s="1487">
        <f>'НЗ 2-экз'!AA1352</f>
        <v>0</v>
      </c>
      <c r="AB1362" s="1487">
        <f>'НЗ 2-экз'!AB1352</f>
        <v>0</v>
      </c>
      <c r="AC1362" s="1487">
        <f>'НЗ 2-экз'!AC1352</f>
        <v>0</v>
      </c>
      <c r="AD1362" s="1487">
        <f>'НЗ 2-экз'!AD1352</f>
        <v>0</v>
      </c>
      <c r="AE1362" s="1488"/>
      <c r="AF1362" s="1488"/>
      <c r="AG1362" s="1488">
        <f t="shared" si="453"/>
        <v>0</v>
      </c>
      <c r="AH1362" s="1488">
        <f t="shared" si="456"/>
        <v>0</v>
      </c>
      <c r="AI1362" s="1488">
        <f t="shared" si="454"/>
        <v>0</v>
      </c>
      <c r="AJ1362" s="1488">
        <f t="shared" si="457"/>
        <v>0</v>
      </c>
      <c r="AK1362" s="1488">
        <f t="shared" si="458"/>
        <v>0</v>
      </c>
      <c r="AL1362" s="1488">
        <f t="shared" si="455"/>
        <v>0</v>
      </c>
      <c r="AM1362" s="1839"/>
    </row>
    <row r="1363" spans="1:39" ht="11.25" hidden="1" customHeight="1" x14ac:dyDescent="0.2">
      <c r="A1363" s="1429">
        <v>293</v>
      </c>
      <c r="B1363" s="1049">
        <v>851</v>
      </c>
      <c r="C1363" s="1487">
        <f>'НЗ 2-экз'!C1353</f>
        <v>0</v>
      </c>
      <c r="D1363" s="1487">
        <f>'НЗ 2-экз'!D1353</f>
        <v>0</v>
      </c>
      <c r="E1363" s="1487">
        <f>'НЗ 2-экз'!E1353</f>
        <v>0</v>
      </c>
      <c r="F1363" s="1487">
        <f>'НЗ 2-экз'!F1353</f>
        <v>0</v>
      </c>
      <c r="G1363" s="1487">
        <f>'НЗ 2-экз'!G1353</f>
        <v>0</v>
      </c>
      <c r="H1363" s="1487">
        <f>'НЗ 2-экз'!H1353</f>
        <v>0</v>
      </c>
      <c r="I1363" s="1487">
        <f>'НЗ 2-экз'!I1353</f>
        <v>0</v>
      </c>
      <c r="J1363" s="1487">
        <f>'НЗ 2-экз'!J1353</f>
        <v>0</v>
      </c>
      <c r="K1363" s="1487">
        <f>'НЗ 2-экз'!K1353</f>
        <v>0</v>
      </c>
      <c r="L1363" s="1487">
        <f>'НЗ 2-экз'!L1353</f>
        <v>0</v>
      </c>
      <c r="M1363" s="1487">
        <f>'НЗ 2-экз'!M1353</f>
        <v>0</v>
      </c>
      <c r="N1363" s="1487">
        <f>'НЗ 2-экз'!N1353</f>
        <v>0</v>
      </c>
      <c r="O1363" s="1487">
        <f>'НЗ 2-экз'!O1353</f>
        <v>0</v>
      </c>
      <c r="P1363" s="1487">
        <f>'НЗ 2-экз'!P1353</f>
        <v>0</v>
      </c>
      <c r="Q1363" s="1487">
        <f>'НЗ 2-экз'!Q1353</f>
        <v>0</v>
      </c>
      <c r="R1363" s="1487">
        <f>'НЗ 2-экз'!R1353</f>
        <v>0</v>
      </c>
      <c r="S1363" s="1487">
        <f>'НЗ 2-экз'!S1353</f>
        <v>0</v>
      </c>
      <c r="T1363" s="1487">
        <f>'НЗ 2-экз'!T1353</f>
        <v>0</v>
      </c>
      <c r="U1363" s="1487">
        <f>'НЗ 2-экз'!U1353</f>
        <v>0</v>
      </c>
      <c r="V1363" s="1487">
        <f>'НЗ 2-экз'!V1353</f>
        <v>0</v>
      </c>
      <c r="W1363" s="1487">
        <f>'НЗ 2-экз'!W1353</f>
        <v>0</v>
      </c>
      <c r="X1363" s="1487">
        <f>'НЗ 2-экз'!X1353</f>
        <v>0</v>
      </c>
      <c r="Y1363" s="1487">
        <f>'НЗ 2-экз'!Y1353</f>
        <v>0</v>
      </c>
      <c r="Z1363" s="1487">
        <f>'НЗ 2-экз'!Z1353</f>
        <v>0</v>
      </c>
      <c r="AA1363" s="1487">
        <f>'НЗ 2-экз'!AA1353</f>
        <v>0</v>
      </c>
      <c r="AB1363" s="1487">
        <f>'НЗ 2-экз'!AB1353</f>
        <v>0</v>
      </c>
      <c r="AC1363" s="1487">
        <f>'НЗ 2-экз'!AC1353</f>
        <v>0</v>
      </c>
      <c r="AD1363" s="1487">
        <f>'НЗ 2-экз'!AD1353</f>
        <v>0</v>
      </c>
      <c r="AE1363" s="1487"/>
      <c r="AF1363" s="1487"/>
      <c r="AG1363" s="1488">
        <f t="shared" si="453"/>
        <v>0</v>
      </c>
      <c r="AH1363" s="1488">
        <f t="shared" si="456"/>
        <v>0</v>
      </c>
      <c r="AI1363" s="1488">
        <f t="shared" si="454"/>
        <v>0</v>
      </c>
      <c r="AJ1363" s="1488">
        <f t="shared" si="457"/>
        <v>0</v>
      </c>
      <c r="AK1363" s="1488">
        <f t="shared" si="458"/>
        <v>0</v>
      </c>
      <c r="AL1363" s="1488">
        <f t="shared" si="455"/>
        <v>0</v>
      </c>
      <c r="AM1363" s="1839"/>
    </row>
    <row r="1364" spans="1:39" ht="11.25" hidden="1" customHeight="1" x14ac:dyDescent="0.2">
      <c r="A1364" s="1429">
        <v>293</v>
      </c>
      <c r="B1364" s="1049">
        <v>853</v>
      </c>
      <c r="C1364" s="1487">
        <f>'НЗ 2-экз'!C1354</f>
        <v>0</v>
      </c>
      <c r="D1364" s="1487">
        <f>'НЗ 2-экз'!D1354</f>
        <v>0</v>
      </c>
      <c r="E1364" s="1487">
        <f>'НЗ 2-экз'!E1354</f>
        <v>0</v>
      </c>
      <c r="F1364" s="1487">
        <f>'НЗ 2-экз'!F1354</f>
        <v>0</v>
      </c>
      <c r="G1364" s="1487">
        <f>'НЗ 2-экз'!G1354</f>
        <v>0</v>
      </c>
      <c r="H1364" s="1487">
        <f>'НЗ 2-экз'!H1354</f>
        <v>0</v>
      </c>
      <c r="I1364" s="1487">
        <f>'НЗ 2-экз'!I1354</f>
        <v>0</v>
      </c>
      <c r="J1364" s="1487">
        <f>'НЗ 2-экз'!J1354</f>
        <v>0</v>
      </c>
      <c r="K1364" s="1487">
        <f>'НЗ 2-экз'!K1354</f>
        <v>0</v>
      </c>
      <c r="L1364" s="1487">
        <f>'НЗ 2-экз'!L1354</f>
        <v>0</v>
      </c>
      <c r="M1364" s="1487">
        <f>'НЗ 2-экз'!M1354</f>
        <v>0</v>
      </c>
      <c r="N1364" s="1487">
        <f>'НЗ 2-экз'!N1354</f>
        <v>0</v>
      </c>
      <c r="O1364" s="1487">
        <f>'НЗ 2-экз'!O1354</f>
        <v>0</v>
      </c>
      <c r="P1364" s="1487">
        <f>'НЗ 2-экз'!P1354</f>
        <v>0</v>
      </c>
      <c r="Q1364" s="1487">
        <f>'НЗ 2-экз'!Q1354</f>
        <v>0</v>
      </c>
      <c r="R1364" s="1487">
        <f>'НЗ 2-экз'!R1354</f>
        <v>0</v>
      </c>
      <c r="S1364" s="1487">
        <f>'НЗ 2-экз'!S1354</f>
        <v>0</v>
      </c>
      <c r="T1364" s="1487">
        <f>'НЗ 2-экз'!T1354</f>
        <v>0</v>
      </c>
      <c r="U1364" s="1487">
        <f>'НЗ 2-экз'!U1354</f>
        <v>0</v>
      </c>
      <c r="V1364" s="1487">
        <f>'НЗ 2-экз'!V1354</f>
        <v>0</v>
      </c>
      <c r="W1364" s="1487">
        <f>'НЗ 2-экз'!W1354</f>
        <v>0</v>
      </c>
      <c r="X1364" s="1487">
        <f>'НЗ 2-экз'!X1354</f>
        <v>0</v>
      </c>
      <c r="Y1364" s="1487">
        <f>'НЗ 2-экз'!Y1354</f>
        <v>0</v>
      </c>
      <c r="Z1364" s="1487">
        <f>'НЗ 2-экз'!Z1354</f>
        <v>0</v>
      </c>
      <c r="AA1364" s="1487">
        <f>'НЗ 2-экз'!AA1354</f>
        <v>0</v>
      </c>
      <c r="AB1364" s="1487">
        <f>'НЗ 2-экз'!AB1354</f>
        <v>0</v>
      </c>
      <c r="AC1364" s="1487">
        <f>'НЗ 2-экз'!AC1354</f>
        <v>0</v>
      </c>
      <c r="AD1364" s="1487">
        <f>'НЗ 2-экз'!AD1354</f>
        <v>0</v>
      </c>
      <c r="AE1364" s="1487"/>
      <c r="AF1364" s="1487"/>
      <c r="AG1364" s="1488">
        <f t="shared" si="453"/>
        <v>0</v>
      </c>
      <c r="AH1364" s="1488">
        <f t="shared" si="456"/>
        <v>0</v>
      </c>
      <c r="AI1364" s="1488">
        <f t="shared" si="454"/>
        <v>0</v>
      </c>
      <c r="AJ1364" s="1488">
        <f t="shared" si="457"/>
        <v>0</v>
      </c>
      <c r="AK1364" s="1488">
        <f t="shared" si="458"/>
        <v>0</v>
      </c>
      <c r="AL1364" s="1488">
        <f t="shared" si="455"/>
        <v>0</v>
      </c>
      <c r="AM1364" s="1839"/>
    </row>
    <row r="1365" spans="1:39" ht="11.25" hidden="1" customHeight="1" x14ac:dyDescent="0.2">
      <c r="A1365" s="1429">
        <v>296</v>
      </c>
      <c r="B1365" s="1049">
        <v>244</v>
      </c>
      <c r="C1365" s="1487">
        <f>'НЗ 2-экз'!C1355</f>
        <v>0</v>
      </c>
      <c r="D1365" s="1487">
        <f>'НЗ 2-экз'!D1355</f>
        <v>0</v>
      </c>
      <c r="E1365" s="1487">
        <f>'НЗ 2-экз'!E1355</f>
        <v>0</v>
      </c>
      <c r="F1365" s="1487">
        <f>'НЗ 2-экз'!F1355</f>
        <v>0</v>
      </c>
      <c r="G1365" s="1487">
        <f>'НЗ 2-экз'!G1355</f>
        <v>0</v>
      </c>
      <c r="H1365" s="1487">
        <f>'НЗ 2-экз'!H1355</f>
        <v>0</v>
      </c>
      <c r="I1365" s="1487">
        <f>'НЗ 2-экз'!I1355</f>
        <v>0</v>
      </c>
      <c r="J1365" s="1487">
        <f>'НЗ 2-экз'!J1355</f>
        <v>0</v>
      </c>
      <c r="K1365" s="1487">
        <f>'НЗ 2-экз'!K1355</f>
        <v>0</v>
      </c>
      <c r="L1365" s="1487">
        <f>'НЗ 2-экз'!L1355</f>
        <v>0</v>
      </c>
      <c r="M1365" s="1487">
        <f>'НЗ 2-экз'!M1355</f>
        <v>0</v>
      </c>
      <c r="N1365" s="1487">
        <f>'НЗ 2-экз'!N1355</f>
        <v>0</v>
      </c>
      <c r="O1365" s="1487">
        <f>'НЗ 2-экз'!O1355</f>
        <v>0</v>
      </c>
      <c r="P1365" s="1487">
        <f>'НЗ 2-экз'!P1355</f>
        <v>0</v>
      </c>
      <c r="Q1365" s="1487">
        <f>'НЗ 2-экз'!Q1355</f>
        <v>0</v>
      </c>
      <c r="R1365" s="1487">
        <f>'НЗ 2-экз'!R1355</f>
        <v>0</v>
      </c>
      <c r="S1365" s="1487">
        <f>'НЗ 2-экз'!S1355</f>
        <v>0</v>
      </c>
      <c r="T1365" s="1487">
        <f>'НЗ 2-экз'!T1355</f>
        <v>0</v>
      </c>
      <c r="U1365" s="1487">
        <f>'НЗ 2-экз'!U1355</f>
        <v>0</v>
      </c>
      <c r="V1365" s="1487">
        <f>'НЗ 2-экз'!V1355</f>
        <v>0</v>
      </c>
      <c r="W1365" s="1487">
        <f>'НЗ 2-экз'!W1355</f>
        <v>0</v>
      </c>
      <c r="X1365" s="1487">
        <f>'НЗ 2-экз'!X1355</f>
        <v>0</v>
      </c>
      <c r="Y1365" s="1487">
        <f>'НЗ 2-экз'!Y1355</f>
        <v>0</v>
      </c>
      <c r="Z1365" s="1487">
        <f>'НЗ 2-экз'!Z1355</f>
        <v>0</v>
      </c>
      <c r="AA1365" s="1487">
        <f>'НЗ 2-экз'!AA1355</f>
        <v>0</v>
      </c>
      <c r="AB1365" s="1487">
        <f>'НЗ 2-экз'!AB1355</f>
        <v>0</v>
      </c>
      <c r="AC1365" s="1487">
        <f>'НЗ 2-экз'!AC1355</f>
        <v>0</v>
      </c>
      <c r="AD1365" s="1487">
        <f>'НЗ 2-экз'!AD1355</f>
        <v>0</v>
      </c>
      <c r="AE1365" s="1487"/>
      <c r="AF1365" s="1487"/>
      <c r="AG1365" s="1488">
        <f t="shared" si="453"/>
        <v>0</v>
      </c>
      <c r="AH1365" s="1488">
        <f t="shared" si="456"/>
        <v>0</v>
      </c>
      <c r="AI1365" s="1488">
        <f t="shared" si="454"/>
        <v>0</v>
      </c>
      <c r="AJ1365" s="1488">
        <f t="shared" si="457"/>
        <v>0</v>
      </c>
      <c r="AK1365" s="1488">
        <f t="shared" si="458"/>
        <v>0</v>
      </c>
      <c r="AL1365" s="1488">
        <f t="shared" si="455"/>
        <v>0</v>
      </c>
      <c r="AM1365" s="1839"/>
    </row>
    <row r="1366" spans="1:39" ht="11.25" hidden="1" customHeight="1" x14ac:dyDescent="0.2">
      <c r="A1366" s="1429">
        <v>296</v>
      </c>
      <c r="B1366" s="1049">
        <v>340</v>
      </c>
      <c r="C1366" s="1487">
        <f>'НЗ 2-экз'!C1356</f>
        <v>0</v>
      </c>
      <c r="D1366" s="1487">
        <f>'НЗ 2-экз'!D1356</f>
        <v>0</v>
      </c>
      <c r="E1366" s="1487">
        <f>'НЗ 2-экз'!E1356</f>
        <v>0</v>
      </c>
      <c r="F1366" s="1487">
        <f>'НЗ 2-экз'!F1356</f>
        <v>0</v>
      </c>
      <c r="G1366" s="1487">
        <f>'НЗ 2-экз'!G1356</f>
        <v>0</v>
      </c>
      <c r="H1366" s="1487">
        <f>'НЗ 2-экз'!H1356</f>
        <v>0</v>
      </c>
      <c r="I1366" s="1487">
        <f>'НЗ 2-экз'!I1356</f>
        <v>0</v>
      </c>
      <c r="J1366" s="1487">
        <f>'НЗ 2-экз'!J1356</f>
        <v>0</v>
      </c>
      <c r="K1366" s="1487">
        <f>'НЗ 2-экз'!K1356</f>
        <v>0</v>
      </c>
      <c r="L1366" s="1487">
        <f>'НЗ 2-экз'!L1356</f>
        <v>0</v>
      </c>
      <c r="M1366" s="1487">
        <f>'НЗ 2-экз'!M1356</f>
        <v>0</v>
      </c>
      <c r="N1366" s="1487">
        <f>'НЗ 2-экз'!N1356</f>
        <v>0</v>
      </c>
      <c r="O1366" s="1487">
        <f>'НЗ 2-экз'!O1356</f>
        <v>0</v>
      </c>
      <c r="P1366" s="1487">
        <f>'НЗ 2-экз'!P1356</f>
        <v>0</v>
      </c>
      <c r="Q1366" s="1487">
        <f>'НЗ 2-экз'!Q1356</f>
        <v>0</v>
      </c>
      <c r="R1366" s="1487">
        <f>'НЗ 2-экз'!R1356</f>
        <v>0</v>
      </c>
      <c r="S1366" s="1487">
        <f>'НЗ 2-экз'!S1356</f>
        <v>0</v>
      </c>
      <c r="T1366" s="1487">
        <f>'НЗ 2-экз'!T1356</f>
        <v>0</v>
      </c>
      <c r="U1366" s="1487">
        <f>'НЗ 2-экз'!U1356</f>
        <v>0</v>
      </c>
      <c r="V1366" s="1487">
        <f>'НЗ 2-экз'!V1356</f>
        <v>0</v>
      </c>
      <c r="W1366" s="1487">
        <f>'НЗ 2-экз'!W1356</f>
        <v>0</v>
      </c>
      <c r="X1366" s="1487">
        <f>'НЗ 2-экз'!X1356</f>
        <v>0</v>
      </c>
      <c r="Y1366" s="1487">
        <f>'НЗ 2-экз'!Y1356</f>
        <v>0</v>
      </c>
      <c r="Z1366" s="1487">
        <f>'НЗ 2-экз'!Z1356</f>
        <v>0</v>
      </c>
      <c r="AA1366" s="1487">
        <f>'НЗ 2-экз'!AA1356</f>
        <v>0</v>
      </c>
      <c r="AB1366" s="1487">
        <f>'НЗ 2-экз'!AB1356</f>
        <v>0</v>
      </c>
      <c r="AC1366" s="1487">
        <f>'НЗ 2-экз'!AC1356</f>
        <v>0</v>
      </c>
      <c r="AD1366" s="1487">
        <f>'НЗ 2-экз'!AD1356</f>
        <v>0</v>
      </c>
      <c r="AE1366" s="1487"/>
      <c r="AF1366" s="1487"/>
      <c r="AG1366" s="1488">
        <f t="shared" si="453"/>
        <v>0</v>
      </c>
      <c r="AH1366" s="1488">
        <f t="shared" si="456"/>
        <v>0</v>
      </c>
      <c r="AI1366" s="1488">
        <f t="shared" si="454"/>
        <v>0</v>
      </c>
      <c r="AJ1366" s="1488">
        <f t="shared" si="457"/>
        <v>0</v>
      </c>
      <c r="AK1366" s="1488">
        <f t="shared" si="458"/>
        <v>0</v>
      </c>
      <c r="AL1366" s="1488">
        <f t="shared" si="455"/>
        <v>0</v>
      </c>
      <c r="AM1366" s="1839"/>
    </row>
    <row r="1367" spans="1:39" ht="11.25" hidden="1" customHeight="1" x14ac:dyDescent="0.2">
      <c r="A1367" s="1429">
        <v>296</v>
      </c>
      <c r="B1367" s="1049">
        <v>360</v>
      </c>
      <c r="C1367" s="1487">
        <f>'НЗ 2-экз'!C1357</f>
        <v>0</v>
      </c>
      <c r="D1367" s="1487">
        <f>'НЗ 2-экз'!D1357</f>
        <v>0</v>
      </c>
      <c r="E1367" s="1487">
        <f>'НЗ 2-экз'!E1357</f>
        <v>0</v>
      </c>
      <c r="F1367" s="1487">
        <f>'НЗ 2-экз'!F1357</f>
        <v>0</v>
      </c>
      <c r="G1367" s="1487">
        <f>'НЗ 2-экз'!G1357</f>
        <v>0</v>
      </c>
      <c r="H1367" s="1487">
        <f>'НЗ 2-экз'!H1357</f>
        <v>0</v>
      </c>
      <c r="I1367" s="1487">
        <f>'НЗ 2-экз'!I1357</f>
        <v>0</v>
      </c>
      <c r="J1367" s="1487">
        <f>'НЗ 2-экз'!J1357</f>
        <v>0</v>
      </c>
      <c r="K1367" s="1487">
        <f>'НЗ 2-экз'!K1357</f>
        <v>0</v>
      </c>
      <c r="L1367" s="1487">
        <f>'НЗ 2-экз'!L1357</f>
        <v>0</v>
      </c>
      <c r="M1367" s="1487">
        <f>'НЗ 2-экз'!M1357</f>
        <v>0</v>
      </c>
      <c r="N1367" s="1487">
        <f>'НЗ 2-экз'!N1357</f>
        <v>0</v>
      </c>
      <c r="O1367" s="1487">
        <f>'НЗ 2-экз'!O1357</f>
        <v>0</v>
      </c>
      <c r="P1367" s="1487">
        <f>'НЗ 2-экз'!P1357</f>
        <v>0</v>
      </c>
      <c r="Q1367" s="1487">
        <f>'НЗ 2-экз'!Q1357</f>
        <v>0</v>
      </c>
      <c r="R1367" s="1487">
        <f>'НЗ 2-экз'!R1357</f>
        <v>0</v>
      </c>
      <c r="S1367" s="1487">
        <f>'НЗ 2-экз'!S1357</f>
        <v>0</v>
      </c>
      <c r="T1367" s="1487">
        <f>'НЗ 2-экз'!T1357</f>
        <v>0</v>
      </c>
      <c r="U1367" s="1487">
        <f>'НЗ 2-экз'!U1357</f>
        <v>0</v>
      </c>
      <c r="V1367" s="1487">
        <f>'НЗ 2-экз'!V1357</f>
        <v>0</v>
      </c>
      <c r="W1367" s="1487">
        <f>'НЗ 2-экз'!W1357</f>
        <v>0</v>
      </c>
      <c r="X1367" s="1487">
        <f>'НЗ 2-экз'!X1357</f>
        <v>0</v>
      </c>
      <c r="Y1367" s="1487">
        <f>'НЗ 2-экз'!Y1357</f>
        <v>0</v>
      </c>
      <c r="Z1367" s="1487">
        <f>'НЗ 2-экз'!Z1357</f>
        <v>0</v>
      </c>
      <c r="AA1367" s="1487">
        <f>'НЗ 2-экз'!AA1357</f>
        <v>0</v>
      </c>
      <c r="AB1367" s="1487">
        <f>'НЗ 2-экз'!AB1357</f>
        <v>0</v>
      </c>
      <c r="AC1367" s="1487">
        <f>'НЗ 2-экз'!AC1357</f>
        <v>0</v>
      </c>
      <c r="AD1367" s="1487">
        <f>'НЗ 2-экз'!AD1357</f>
        <v>0</v>
      </c>
      <c r="AE1367" s="1488"/>
      <c r="AF1367" s="1488"/>
      <c r="AG1367" s="1488">
        <f t="shared" si="453"/>
        <v>0</v>
      </c>
      <c r="AH1367" s="1488">
        <f t="shared" si="456"/>
        <v>0</v>
      </c>
      <c r="AI1367" s="1488">
        <f t="shared" si="454"/>
        <v>0</v>
      </c>
      <c r="AJ1367" s="1488">
        <f t="shared" si="457"/>
        <v>0</v>
      </c>
      <c r="AK1367" s="1488">
        <f t="shared" si="458"/>
        <v>0</v>
      </c>
      <c r="AL1367" s="1488">
        <f t="shared" si="455"/>
        <v>0</v>
      </c>
      <c r="AM1367" s="1839"/>
    </row>
    <row r="1368" spans="1:39" ht="11.25" hidden="1" customHeight="1" x14ac:dyDescent="0.2">
      <c r="A1368" s="1429">
        <v>296</v>
      </c>
      <c r="B1368" s="1049">
        <v>831</v>
      </c>
      <c r="C1368" s="1487">
        <f>'НЗ 2-экз'!C1358</f>
        <v>0</v>
      </c>
      <c r="D1368" s="1487">
        <f>'НЗ 2-экз'!D1358</f>
        <v>0</v>
      </c>
      <c r="E1368" s="1487">
        <f>'НЗ 2-экз'!E1358</f>
        <v>0</v>
      </c>
      <c r="F1368" s="1487">
        <f>'НЗ 2-экз'!F1358</f>
        <v>0</v>
      </c>
      <c r="G1368" s="1487">
        <f>'НЗ 2-экз'!G1358</f>
        <v>0</v>
      </c>
      <c r="H1368" s="1487">
        <f>'НЗ 2-экз'!H1358</f>
        <v>0</v>
      </c>
      <c r="I1368" s="1487">
        <f>'НЗ 2-экз'!I1358</f>
        <v>0</v>
      </c>
      <c r="J1368" s="1487">
        <f>'НЗ 2-экз'!J1358</f>
        <v>0</v>
      </c>
      <c r="K1368" s="1487">
        <f>'НЗ 2-экз'!K1358</f>
        <v>0</v>
      </c>
      <c r="L1368" s="1487">
        <f>'НЗ 2-экз'!L1358</f>
        <v>0</v>
      </c>
      <c r="M1368" s="1487">
        <f>'НЗ 2-экз'!M1358</f>
        <v>0</v>
      </c>
      <c r="N1368" s="1487">
        <f>'НЗ 2-экз'!N1358</f>
        <v>0</v>
      </c>
      <c r="O1368" s="1487">
        <f>'НЗ 2-экз'!O1358</f>
        <v>0</v>
      </c>
      <c r="P1368" s="1487">
        <f>'НЗ 2-экз'!P1358</f>
        <v>0</v>
      </c>
      <c r="Q1368" s="1487">
        <f>'НЗ 2-экз'!Q1358</f>
        <v>0</v>
      </c>
      <c r="R1368" s="1487">
        <f>'НЗ 2-экз'!R1358</f>
        <v>0</v>
      </c>
      <c r="S1368" s="1487">
        <f>'НЗ 2-экз'!S1358</f>
        <v>0</v>
      </c>
      <c r="T1368" s="1487">
        <f>'НЗ 2-экз'!T1358</f>
        <v>0</v>
      </c>
      <c r="U1368" s="1487">
        <f>'НЗ 2-экз'!U1358</f>
        <v>0</v>
      </c>
      <c r="V1368" s="1487">
        <f>'НЗ 2-экз'!V1358</f>
        <v>0</v>
      </c>
      <c r="W1368" s="1487">
        <f>'НЗ 2-экз'!W1358</f>
        <v>0</v>
      </c>
      <c r="X1368" s="1487">
        <f>'НЗ 2-экз'!X1358</f>
        <v>0</v>
      </c>
      <c r="Y1368" s="1487">
        <f>'НЗ 2-экз'!Y1358</f>
        <v>0</v>
      </c>
      <c r="Z1368" s="1487">
        <f>'НЗ 2-экз'!Z1358</f>
        <v>0</v>
      </c>
      <c r="AA1368" s="1487">
        <f>'НЗ 2-экз'!AA1358</f>
        <v>0</v>
      </c>
      <c r="AB1368" s="1487">
        <f>'НЗ 2-экз'!AB1358</f>
        <v>0</v>
      </c>
      <c r="AC1368" s="1487">
        <f>'НЗ 2-экз'!AC1358</f>
        <v>0</v>
      </c>
      <c r="AD1368" s="1487">
        <f>'НЗ 2-экз'!AD1358</f>
        <v>0</v>
      </c>
      <c r="AE1368" s="1488"/>
      <c r="AF1368" s="1488"/>
      <c r="AG1368" s="1488">
        <f t="shared" si="453"/>
        <v>0</v>
      </c>
      <c r="AH1368" s="1488">
        <f t="shared" si="456"/>
        <v>0</v>
      </c>
      <c r="AI1368" s="1488">
        <f t="shared" si="454"/>
        <v>0</v>
      </c>
      <c r="AJ1368" s="1488">
        <f t="shared" si="457"/>
        <v>0</v>
      </c>
      <c r="AK1368" s="1488">
        <f t="shared" si="458"/>
        <v>0</v>
      </c>
      <c r="AL1368" s="1488">
        <f t="shared" si="455"/>
        <v>0</v>
      </c>
      <c r="AM1368" s="1839"/>
    </row>
    <row r="1369" spans="1:39" ht="11.25" hidden="1" customHeight="1" x14ac:dyDescent="0.2">
      <c r="A1369" s="1429">
        <v>296</v>
      </c>
      <c r="B1369" s="1049">
        <v>853</v>
      </c>
      <c r="C1369" s="1487">
        <f>'НЗ 2-экз'!C1359</f>
        <v>0</v>
      </c>
      <c r="D1369" s="1487">
        <f>'НЗ 2-экз'!D1359</f>
        <v>0</v>
      </c>
      <c r="E1369" s="1487">
        <f>'НЗ 2-экз'!E1359</f>
        <v>0</v>
      </c>
      <c r="F1369" s="1487">
        <f>'НЗ 2-экз'!F1359</f>
        <v>0</v>
      </c>
      <c r="G1369" s="1487">
        <f>'НЗ 2-экз'!G1359</f>
        <v>0</v>
      </c>
      <c r="H1369" s="1487">
        <f>'НЗ 2-экз'!H1359</f>
        <v>0</v>
      </c>
      <c r="I1369" s="1487">
        <f>'НЗ 2-экз'!I1359</f>
        <v>0</v>
      </c>
      <c r="J1369" s="1487">
        <f>'НЗ 2-экз'!J1359</f>
        <v>0</v>
      </c>
      <c r="K1369" s="1487">
        <f>'НЗ 2-экз'!K1359</f>
        <v>0</v>
      </c>
      <c r="L1369" s="1487">
        <f>'НЗ 2-экз'!L1359</f>
        <v>0</v>
      </c>
      <c r="M1369" s="1487">
        <f>'НЗ 2-экз'!M1359</f>
        <v>0</v>
      </c>
      <c r="N1369" s="1487">
        <f>'НЗ 2-экз'!N1359</f>
        <v>0</v>
      </c>
      <c r="O1369" s="1487">
        <f>'НЗ 2-экз'!O1359</f>
        <v>0</v>
      </c>
      <c r="P1369" s="1487">
        <f>'НЗ 2-экз'!P1359</f>
        <v>0</v>
      </c>
      <c r="Q1369" s="1487">
        <f>'НЗ 2-экз'!Q1359</f>
        <v>0</v>
      </c>
      <c r="R1369" s="1487">
        <f>'НЗ 2-экз'!R1359</f>
        <v>0</v>
      </c>
      <c r="S1369" s="1487">
        <f>'НЗ 2-экз'!S1359</f>
        <v>0</v>
      </c>
      <c r="T1369" s="1487">
        <f>'НЗ 2-экз'!T1359</f>
        <v>0</v>
      </c>
      <c r="U1369" s="1487">
        <f>'НЗ 2-экз'!U1359</f>
        <v>0</v>
      </c>
      <c r="V1369" s="1487">
        <f>'НЗ 2-экз'!V1359</f>
        <v>0</v>
      </c>
      <c r="W1369" s="1487">
        <f>'НЗ 2-экз'!W1359</f>
        <v>0</v>
      </c>
      <c r="X1369" s="1487">
        <f>'НЗ 2-экз'!X1359</f>
        <v>0</v>
      </c>
      <c r="Y1369" s="1487">
        <f>'НЗ 2-экз'!Y1359</f>
        <v>0</v>
      </c>
      <c r="Z1369" s="1487">
        <f>'НЗ 2-экз'!Z1359</f>
        <v>0</v>
      </c>
      <c r="AA1369" s="1487">
        <f>'НЗ 2-экз'!AA1359</f>
        <v>0</v>
      </c>
      <c r="AB1369" s="1487">
        <f>'НЗ 2-экз'!AB1359</f>
        <v>0</v>
      </c>
      <c r="AC1369" s="1487">
        <f>'НЗ 2-экз'!AC1359</f>
        <v>0</v>
      </c>
      <c r="AD1369" s="1487">
        <f>'НЗ 2-экз'!AD1359</f>
        <v>0</v>
      </c>
      <c r="AE1369" s="1488"/>
      <c r="AF1369" s="1488"/>
      <c r="AG1369" s="1488">
        <f t="shared" si="453"/>
        <v>0</v>
      </c>
      <c r="AH1369" s="1488">
        <f t="shared" si="456"/>
        <v>0</v>
      </c>
      <c r="AI1369" s="1488">
        <f t="shared" si="454"/>
        <v>0</v>
      </c>
      <c r="AJ1369" s="1488">
        <f t="shared" si="457"/>
        <v>0</v>
      </c>
      <c r="AK1369" s="1488">
        <f t="shared" si="458"/>
        <v>0</v>
      </c>
      <c r="AL1369" s="1488">
        <f t="shared" si="455"/>
        <v>0</v>
      </c>
      <c r="AM1369" s="1839"/>
    </row>
    <row r="1370" spans="1:39" ht="11.25" hidden="1" customHeight="1" x14ac:dyDescent="0.2">
      <c r="A1370" s="1425">
        <v>310</v>
      </c>
      <c r="B1370" s="1057">
        <v>244</v>
      </c>
      <c r="C1370" s="1487">
        <f>'НЗ 2-экз'!C1360</f>
        <v>0</v>
      </c>
      <c r="D1370" s="1487">
        <f>'НЗ 2-экз'!D1360</f>
        <v>0</v>
      </c>
      <c r="E1370" s="1487">
        <f>'НЗ 2-экз'!E1360</f>
        <v>0</v>
      </c>
      <c r="F1370" s="1487">
        <f>'НЗ 2-экз'!F1360</f>
        <v>150000</v>
      </c>
      <c r="G1370" s="1487">
        <f>'НЗ 2-экз'!G1360</f>
        <v>0</v>
      </c>
      <c r="H1370" s="1487">
        <f>'НЗ 2-экз'!H1360</f>
        <v>0</v>
      </c>
      <c r="I1370" s="1487">
        <f>'НЗ 2-экз'!I1360</f>
        <v>0</v>
      </c>
      <c r="J1370" s="1487">
        <f>'НЗ 2-экз'!J1360</f>
        <v>0</v>
      </c>
      <c r="K1370" s="1487">
        <f>'НЗ 2-экз'!K1360</f>
        <v>0</v>
      </c>
      <c r="L1370" s="1487">
        <f>'НЗ 2-экз'!L1360</f>
        <v>0</v>
      </c>
      <c r="M1370" s="1487">
        <f>'НЗ 2-экз'!M1360</f>
        <v>0</v>
      </c>
      <c r="N1370" s="1487">
        <f>'НЗ 2-экз'!N1360</f>
        <v>0</v>
      </c>
      <c r="O1370" s="1487">
        <f>'НЗ 2-экз'!O1360</f>
        <v>0</v>
      </c>
      <c r="P1370" s="1487">
        <f>'НЗ 2-экз'!P1360</f>
        <v>0</v>
      </c>
      <c r="Q1370" s="1487">
        <f>'НЗ 2-экз'!Q1360</f>
        <v>0</v>
      </c>
      <c r="R1370" s="1487">
        <f>'НЗ 2-экз'!R1360</f>
        <v>0</v>
      </c>
      <c r="S1370" s="1487">
        <f>'НЗ 2-экз'!S1360</f>
        <v>0</v>
      </c>
      <c r="T1370" s="1487">
        <f>'НЗ 2-экз'!T1360</f>
        <v>150000</v>
      </c>
      <c r="U1370" s="1487">
        <f>'НЗ 2-экз'!U1360</f>
        <v>0</v>
      </c>
      <c r="V1370" s="1487">
        <f>'НЗ 2-экз'!V1360</f>
        <v>0</v>
      </c>
      <c r="W1370" s="1487">
        <f>'НЗ 2-экз'!W1360</f>
        <v>0</v>
      </c>
      <c r="X1370" s="1487">
        <f>'НЗ 2-экз'!X1360</f>
        <v>150000</v>
      </c>
      <c r="Y1370" s="1487">
        <f>'НЗ 2-экз'!Y1360</f>
        <v>0</v>
      </c>
      <c r="Z1370" s="1487">
        <f>'НЗ 2-экз'!Z1360</f>
        <v>0</v>
      </c>
      <c r="AA1370" s="1487">
        <f>'НЗ 2-экз'!AA1360</f>
        <v>0</v>
      </c>
      <c r="AB1370" s="1487">
        <f>'НЗ 2-экз'!AB1360</f>
        <v>0</v>
      </c>
      <c r="AC1370" s="1487">
        <f>'НЗ 2-экз'!AC1360</f>
        <v>0</v>
      </c>
      <c r="AD1370" s="1487">
        <f>'НЗ 2-экз'!AD1360</f>
        <v>0</v>
      </c>
      <c r="AE1370" s="1487"/>
      <c r="AF1370" s="1487"/>
      <c r="AG1370" s="1488">
        <f t="shared" si="453"/>
        <v>0</v>
      </c>
      <c r="AH1370" s="1488">
        <f t="shared" si="456"/>
        <v>0</v>
      </c>
      <c r="AI1370" s="1488">
        <f t="shared" si="454"/>
        <v>0</v>
      </c>
      <c r="AJ1370" s="1488">
        <f t="shared" si="457"/>
        <v>0</v>
      </c>
      <c r="AK1370" s="1488">
        <f t="shared" si="458"/>
        <v>0</v>
      </c>
      <c r="AL1370" s="1488">
        <f t="shared" si="455"/>
        <v>150000</v>
      </c>
      <c r="AM1370" s="1839"/>
    </row>
    <row r="1371" spans="1:39" ht="11.25" hidden="1" customHeight="1" x14ac:dyDescent="0.2">
      <c r="A1371" s="1430">
        <v>320</v>
      </c>
      <c r="B1371" s="1045">
        <v>244</v>
      </c>
      <c r="C1371" s="1487">
        <f>'НЗ 2-экз'!C1361</f>
        <v>0</v>
      </c>
      <c r="D1371" s="1487">
        <f>'НЗ 2-экз'!D1361</f>
        <v>0</v>
      </c>
      <c r="E1371" s="1487">
        <f>'НЗ 2-экз'!E1361</f>
        <v>0</v>
      </c>
      <c r="F1371" s="1487">
        <f>'НЗ 2-экз'!F1361</f>
        <v>0</v>
      </c>
      <c r="G1371" s="1487">
        <f>'НЗ 2-экз'!G1361</f>
        <v>0</v>
      </c>
      <c r="H1371" s="1487">
        <f>'НЗ 2-экз'!H1361</f>
        <v>0</v>
      </c>
      <c r="I1371" s="1487">
        <f>'НЗ 2-экз'!I1361</f>
        <v>0</v>
      </c>
      <c r="J1371" s="1487">
        <f>'НЗ 2-экз'!J1361</f>
        <v>0</v>
      </c>
      <c r="K1371" s="1487">
        <f>'НЗ 2-экз'!K1361</f>
        <v>0</v>
      </c>
      <c r="L1371" s="1487">
        <f>'НЗ 2-экз'!L1361</f>
        <v>0</v>
      </c>
      <c r="M1371" s="1487">
        <f>'НЗ 2-экз'!M1361</f>
        <v>0</v>
      </c>
      <c r="N1371" s="1487">
        <f>'НЗ 2-экз'!N1361</f>
        <v>0</v>
      </c>
      <c r="O1371" s="1487">
        <f>'НЗ 2-экз'!O1361</f>
        <v>0</v>
      </c>
      <c r="P1371" s="1487">
        <f>'НЗ 2-экз'!P1361</f>
        <v>0</v>
      </c>
      <c r="Q1371" s="1487">
        <f>'НЗ 2-экз'!Q1361</f>
        <v>0</v>
      </c>
      <c r="R1371" s="1487">
        <f>'НЗ 2-экз'!R1361</f>
        <v>0</v>
      </c>
      <c r="S1371" s="1487">
        <f>'НЗ 2-экз'!S1361</f>
        <v>0</v>
      </c>
      <c r="T1371" s="1487">
        <f>'НЗ 2-экз'!T1361</f>
        <v>0</v>
      </c>
      <c r="U1371" s="1487">
        <f>'НЗ 2-экз'!U1361</f>
        <v>0</v>
      </c>
      <c r="V1371" s="1487">
        <f>'НЗ 2-экз'!V1361</f>
        <v>0</v>
      </c>
      <c r="W1371" s="1487">
        <f>'НЗ 2-экз'!W1361</f>
        <v>0</v>
      </c>
      <c r="X1371" s="1487">
        <f>'НЗ 2-экз'!X1361</f>
        <v>0</v>
      </c>
      <c r="Y1371" s="1487">
        <f>'НЗ 2-экз'!Y1361</f>
        <v>0</v>
      </c>
      <c r="Z1371" s="1487">
        <f>'НЗ 2-экз'!Z1361</f>
        <v>0</v>
      </c>
      <c r="AA1371" s="1487">
        <f>'НЗ 2-экз'!AA1361</f>
        <v>0</v>
      </c>
      <c r="AB1371" s="1487">
        <f>'НЗ 2-экз'!AB1361</f>
        <v>0</v>
      </c>
      <c r="AC1371" s="1487">
        <f>'НЗ 2-экз'!AC1361</f>
        <v>0</v>
      </c>
      <c r="AD1371" s="1487">
        <f>'НЗ 2-экз'!AD1361</f>
        <v>0</v>
      </c>
      <c r="AE1371" s="1488"/>
      <c r="AF1371" s="1488"/>
      <c r="AG1371" s="1488">
        <f t="shared" si="453"/>
        <v>0</v>
      </c>
      <c r="AH1371" s="1488">
        <f t="shared" si="456"/>
        <v>0</v>
      </c>
      <c r="AI1371" s="1488">
        <f t="shared" si="454"/>
        <v>0</v>
      </c>
      <c r="AJ1371" s="1488">
        <f t="shared" si="457"/>
        <v>0</v>
      </c>
      <c r="AK1371" s="1488">
        <f t="shared" si="458"/>
        <v>0</v>
      </c>
      <c r="AL1371" s="1488">
        <f t="shared" si="455"/>
        <v>0</v>
      </c>
      <c r="AM1371" s="1839"/>
    </row>
    <row r="1372" spans="1:39" ht="11.25" hidden="1" customHeight="1" x14ac:dyDescent="0.2">
      <c r="A1372" s="1425">
        <v>340</v>
      </c>
      <c r="B1372" s="1057">
        <v>244</v>
      </c>
      <c r="C1372" s="1487">
        <f>'НЗ 2-экз'!C1362</f>
        <v>0</v>
      </c>
      <c r="D1372" s="1487">
        <f>'НЗ 2-экз'!D1362</f>
        <v>0</v>
      </c>
      <c r="E1372" s="1487">
        <f>'НЗ 2-экз'!E1362</f>
        <v>0</v>
      </c>
      <c r="F1372" s="1487">
        <f>'НЗ 2-экз'!F1362</f>
        <v>0</v>
      </c>
      <c r="G1372" s="1487">
        <f>'НЗ 2-экз'!G1362</f>
        <v>0</v>
      </c>
      <c r="H1372" s="1487">
        <f>'НЗ 2-экз'!H1362</f>
        <v>0</v>
      </c>
      <c r="I1372" s="1487">
        <f>'НЗ 2-экз'!I1362</f>
        <v>0</v>
      </c>
      <c r="J1372" s="1487">
        <f>'НЗ 2-экз'!J1362</f>
        <v>0</v>
      </c>
      <c r="K1372" s="1487">
        <f>'НЗ 2-экз'!K1362</f>
        <v>0</v>
      </c>
      <c r="L1372" s="1487">
        <f>'НЗ 2-экз'!L1362</f>
        <v>0</v>
      </c>
      <c r="M1372" s="1487">
        <f>'НЗ 2-экз'!M1362</f>
        <v>0</v>
      </c>
      <c r="N1372" s="1487">
        <f>'НЗ 2-экз'!N1362</f>
        <v>0</v>
      </c>
      <c r="O1372" s="1487">
        <f>'НЗ 2-экз'!O1362</f>
        <v>0</v>
      </c>
      <c r="P1372" s="1487">
        <f>'НЗ 2-экз'!P1362</f>
        <v>0</v>
      </c>
      <c r="Q1372" s="1487">
        <f>'НЗ 2-экз'!Q1362</f>
        <v>0</v>
      </c>
      <c r="R1372" s="1487">
        <f>'НЗ 2-экз'!R1362</f>
        <v>0</v>
      </c>
      <c r="S1372" s="1487">
        <f>'НЗ 2-экз'!S1362</f>
        <v>0</v>
      </c>
      <c r="T1372" s="1487">
        <f>'НЗ 2-экз'!T1362</f>
        <v>0</v>
      </c>
      <c r="U1372" s="1487">
        <f>'НЗ 2-экз'!U1362</f>
        <v>0</v>
      </c>
      <c r="V1372" s="1487">
        <f>'НЗ 2-экз'!V1362</f>
        <v>0</v>
      </c>
      <c r="W1372" s="1487">
        <f>'НЗ 2-экз'!W1362</f>
        <v>0</v>
      </c>
      <c r="X1372" s="1487">
        <f>'НЗ 2-экз'!X1362</f>
        <v>0</v>
      </c>
      <c r="Y1372" s="1487">
        <f>'НЗ 2-экз'!Y1362</f>
        <v>0</v>
      </c>
      <c r="Z1372" s="1487">
        <f>'НЗ 2-экз'!Z1362</f>
        <v>0</v>
      </c>
      <c r="AA1372" s="1487">
        <f>'НЗ 2-экз'!AA1362</f>
        <v>0</v>
      </c>
      <c r="AB1372" s="1487">
        <f>'НЗ 2-экз'!AB1362</f>
        <v>0</v>
      </c>
      <c r="AC1372" s="1487">
        <f>'НЗ 2-экз'!AC1362</f>
        <v>0</v>
      </c>
      <c r="AD1372" s="1487">
        <f>'НЗ 2-экз'!AD1362</f>
        <v>0</v>
      </c>
      <c r="AE1372" s="1487"/>
      <c r="AF1372" s="1487"/>
      <c r="AG1372" s="1488">
        <f t="shared" si="453"/>
        <v>0</v>
      </c>
      <c r="AH1372" s="1488">
        <f t="shared" si="456"/>
        <v>0</v>
      </c>
      <c r="AI1372" s="1488">
        <f t="shared" si="454"/>
        <v>0</v>
      </c>
      <c r="AJ1372" s="1488">
        <f t="shared" si="457"/>
        <v>0</v>
      </c>
      <c r="AK1372" s="1488">
        <f t="shared" si="458"/>
        <v>0</v>
      </c>
      <c r="AL1372" s="1488">
        <f t="shared" si="455"/>
        <v>0</v>
      </c>
      <c r="AM1372" s="1839"/>
    </row>
    <row r="1373" spans="1:39" ht="11.25" hidden="1" customHeight="1" x14ac:dyDescent="0.2">
      <c r="A1373" s="1425">
        <v>341</v>
      </c>
      <c r="B1373" s="1057">
        <v>244</v>
      </c>
      <c r="C1373" s="1487">
        <f>'НЗ 2-экз'!C1363</f>
        <v>0</v>
      </c>
      <c r="D1373" s="1487">
        <f>'НЗ 2-экз'!D1363</f>
        <v>0</v>
      </c>
      <c r="E1373" s="1487">
        <f>'НЗ 2-экз'!E1363</f>
        <v>0</v>
      </c>
      <c r="F1373" s="1487">
        <f>'НЗ 2-экз'!F1363</f>
        <v>0</v>
      </c>
      <c r="G1373" s="1487">
        <f>'НЗ 2-экз'!G1363</f>
        <v>0</v>
      </c>
      <c r="H1373" s="1487">
        <f>'НЗ 2-экз'!H1363</f>
        <v>0</v>
      </c>
      <c r="I1373" s="1487">
        <f>'НЗ 2-экз'!I1363</f>
        <v>0</v>
      </c>
      <c r="J1373" s="1487">
        <f>'НЗ 2-экз'!J1363</f>
        <v>0</v>
      </c>
      <c r="K1373" s="1487">
        <f>'НЗ 2-экз'!K1363</f>
        <v>0</v>
      </c>
      <c r="L1373" s="1487">
        <f>'НЗ 2-экз'!L1363</f>
        <v>0</v>
      </c>
      <c r="M1373" s="1487">
        <f>'НЗ 2-экз'!M1363</f>
        <v>0</v>
      </c>
      <c r="N1373" s="1487">
        <f>'НЗ 2-экз'!N1363</f>
        <v>0</v>
      </c>
      <c r="O1373" s="1487">
        <f>'НЗ 2-экз'!O1363</f>
        <v>0</v>
      </c>
      <c r="P1373" s="1487">
        <f>'НЗ 2-экз'!P1363</f>
        <v>0</v>
      </c>
      <c r="Q1373" s="1487">
        <f>'НЗ 2-экз'!Q1363</f>
        <v>0</v>
      </c>
      <c r="R1373" s="1487">
        <f>'НЗ 2-экз'!R1363</f>
        <v>0</v>
      </c>
      <c r="S1373" s="1487">
        <f>'НЗ 2-экз'!S1363</f>
        <v>0</v>
      </c>
      <c r="T1373" s="1487">
        <f>'НЗ 2-экз'!T1363</f>
        <v>0</v>
      </c>
      <c r="U1373" s="1487">
        <f>'НЗ 2-экз'!U1363</f>
        <v>0</v>
      </c>
      <c r="V1373" s="1487">
        <f>'НЗ 2-экз'!V1363</f>
        <v>0</v>
      </c>
      <c r="W1373" s="1487">
        <f>'НЗ 2-экз'!W1363</f>
        <v>0</v>
      </c>
      <c r="X1373" s="1487">
        <f>'НЗ 2-экз'!X1363</f>
        <v>0</v>
      </c>
      <c r="Y1373" s="1487">
        <f>'НЗ 2-экз'!Y1363</f>
        <v>0</v>
      </c>
      <c r="Z1373" s="1487">
        <f>'НЗ 2-экз'!Z1363</f>
        <v>0</v>
      </c>
      <c r="AA1373" s="1487">
        <f>'НЗ 2-экз'!AA1363</f>
        <v>0</v>
      </c>
      <c r="AB1373" s="1487">
        <f>'НЗ 2-экз'!AB1363</f>
        <v>0</v>
      </c>
      <c r="AC1373" s="1487">
        <f>'НЗ 2-экз'!AC1363</f>
        <v>0</v>
      </c>
      <c r="AD1373" s="1487">
        <f>'НЗ 2-экз'!AD1363</f>
        <v>0</v>
      </c>
      <c r="AE1373" s="1488"/>
      <c r="AF1373" s="1488"/>
      <c r="AG1373" s="1488">
        <f t="shared" si="453"/>
        <v>0</v>
      </c>
      <c r="AH1373" s="1488">
        <f t="shared" si="456"/>
        <v>0</v>
      </c>
      <c r="AI1373" s="1488">
        <f t="shared" si="454"/>
        <v>0</v>
      </c>
      <c r="AJ1373" s="1488">
        <f t="shared" si="457"/>
        <v>0</v>
      </c>
      <c r="AK1373" s="1488">
        <f t="shared" si="458"/>
        <v>0</v>
      </c>
      <c r="AL1373" s="1488">
        <f t="shared" si="455"/>
        <v>0</v>
      </c>
      <c r="AM1373" s="1839"/>
    </row>
    <row r="1374" spans="1:39" ht="11.25" hidden="1" customHeight="1" x14ac:dyDescent="0.2">
      <c r="A1374" s="1425">
        <v>342</v>
      </c>
      <c r="B1374" s="1057">
        <v>244</v>
      </c>
      <c r="C1374" s="1487">
        <f>'НЗ 2-экз'!C1364</f>
        <v>0</v>
      </c>
      <c r="D1374" s="1487">
        <f>'НЗ 2-экз'!D1364</f>
        <v>0</v>
      </c>
      <c r="E1374" s="1487">
        <f>'НЗ 2-экз'!E1364</f>
        <v>0</v>
      </c>
      <c r="F1374" s="1487">
        <f>'НЗ 2-экз'!F1364</f>
        <v>0</v>
      </c>
      <c r="G1374" s="1487">
        <f>'НЗ 2-экз'!G1364</f>
        <v>0</v>
      </c>
      <c r="H1374" s="1487">
        <f>'НЗ 2-экз'!H1364</f>
        <v>0</v>
      </c>
      <c r="I1374" s="1487">
        <f>'НЗ 2-экз'!I1364</f>
        <v>0</v>
      </c>
      <c r="J1374" s="1487">
        <f>'НЗ 2-экз'!J1364</f>
        <v>0</v>
      </c>
      <c r="K1374" s="1487">
        <f>'НЗ 2-экз'!K1364</f>
        <v>0</v>
      </c>
      <c r="L1374" s="1487">
        <f>'НЗ 2-экз'!L1364</f>
        <v>0</v>
      </c>
      <c r="M1374" s="1487">
        <f>'НЗ 2-экз'!M1364</f>
        <v>0</v>
      </c>
      <c r="N1374" s="1487">
        <f>'НЗ 2-экз'!N1364</f>
        <v>0</v>
      </c>
      <c r="O1374" s="1487">
        <f>'НЗ 2-экз'!O1364</f>
        <v>0</v>
      </c>
      <c r="P1374" s="1487">
        <f>'НЗ 2-экз'!P1364</f>
        <v>0</v>
      </c>
      <c r="Q1374" s="1487">
        <f>'НЗ 2-экз'!Q1364</f>
        <v>0</v>
      </c>
      <c r="R1374" s="1487">
        <f>'НЗ 2-экз'!R1364</f>
        <v>0</v>
      </c>
      <c r="S1374" s="1487">
        <f>'НЗ 2-экз'!S1364</f>
        <v>0</v>
      </c>
      <c r="T1374" s="1487">
        <f>'НЗ 2-экз'!T1364</f>
        <v>0</v>
      </c>
      <c r="U1374" s="1487">
        <f>'НЗ 2-экз'!U1364</f>
        <v>0</v>
      </c>
      <c r="V1374" s="1487">
        <f>'НЗ 2-экз'!V1364</f>
        <v>0</v>
      </c>
      <c r="W1374" s="1487">
        <f>'НЗ 2-экз'!W1364</f>
        <v>0</v>
      </c>
      <c r="X1374" s="1487">
        <f>'НЗ 2-экз'!X1364</f>
        <v>0</v>
      </c>
      <c r="Y1374" s="1487">
        <f>'НЗ 2-экз'!Y1364</f>
        <v>0</v>
      </c>
      <c r="Z1374" s="1487">
        <f>'НЗ 2-экз'!Z1364</f>
        <v>0</v>
      </c>
      <c r="AA1374" s="1487">
        <f>'НЗ 2-экз'!AA1364</f>
        <v>0</v>
      </c>
      <c r="AB1374" s="1487">
        <f>'НЗ 2-экз'!AB1364</f>
        <v>0</v>
      </c>
      <c r="AC1374" s="1487">
        <f>'НЗ 2-экз'!AC1364</f>
        <v>0</v>
      </c>
      <c r="AD1374" s="1487">
        <f>'НЗ 2-экз'!AD1364</f>
        <v>0</v>
      </c>
      <c r="AE1374" s="1488"/>
      <c r="AF1374" s="1488"/>
      <c r="AG1374" s="1488">
        <f t="shared" si="453"/>
        <v>0</v>
      </c>
      <c r="AH1374" s="1488">
        <f t="shared" si="456"/>
        <v>0</v>
      </c>
      <c r="AI1374" s="1488">
        <f t="shared" si="454"/>
        <v>0</v>
      </c>
      <c r="AJ1374" s="1488">
        <f t="shared" si="457"/>
        <v>0</v>
      </c>
      <c r="AK1374" s="1488">
        <f t="shared" si="458"/>
        <v>0</v>
      </c>
      <c r="AL1374" s="1488">
        <f t="shared" si="455"/>
        <v>0</v>
      </c>
      <c r="AM1374" s="1839"/>
    </row>
    <row r="1375" spans="1:39" ht="11.25" hidden="1" customHeight="1" x14ac:dyDescent="0.2">
      <c r="A1375" s="1425">
        <v>343</v>
      </c>
      <c r="B1375" s="1057">
        <v>244</v>
      </c>
      <c r="C1375" s="1487">
        <f>'НЗ 2-экз'!C1365</f>
        <v>0</v>
      </c>
      <c r="D1375" s="1487">
        <f>'НЗ 2-экз'!D1365</f>
        <v>0</v>
      </c>
      <c r="E1375" s="1487">
        <f>'НЗ 2-экз'!E1365</f>
        <v>0</v>
      </c>
      <c r="F1375" s="1487">
        <f>'НЗ 2-экз'!F1365</f>
        <v>0</v>
      </c>
      <c r="G1375" s="1487">
        <f>'НЗ 2-экз'!G1365</f>
        <v>0</v>
      </c>
      <c r="H1375" s="1487">
        <f>'НЗ 2-экз'!H1365</f>
        <v>0</v>
      </c>
      <c r="I1375" s="1487">
        <f>'НЗ 2-экз'!I1365</f>
        <v>0</v>
      </c>
      <c r="J1375" s="1487">
        <f>'НЗ 2-экз'!J1365</f>
        <v>0</v>
      </c>
      <c r="K1375" s="1487">
        <f>'НЗ 2-экз'!K1365</f>
        <v>0</v>
      </c>
      <c r="L1375" s="1487">
        <f>'НЗ 2-экз'!L1365</f>
        <v>0</v>
      </c>
      <c r="M1375" s="1487">
        <f>'НЗ 2-экз'!M1365</f>
        <v>0</v>
      </c>
      <c r="N1375" s="1487">
        <f>'НЗ 2-экз'!N1365</f>
        <v>0</v>
      </c>
      <c r="O1375" s="1487">
        <f>'НЗ 2-экз'!O1365</f>
        <v>0</v>
      </c>
      <c r="P1375" s="1487">
        <f>'НЗ 2-экз'!P1365</f>
        <v>0</v>
      </c>
      <c r="Q1375" s="1487">
        <f>'НЗ 2-экз'!Q1365</f>
        <v>0</v>
      </c>
      <c r="R1375" s="1487">
        <f>'НЗ 2-экз'!R1365</f>
        <v>0</v>
      </c>
      <c r="S1375" s="1487">
        <f>'НЗ 2-экз'!S1365</f>
        <v>0</v>
      </c>
      <c r="T1375" s="1487">
        <f>'НЗ 2-экз'!T1365</f>
        <v>0</v>
      </c>
      <c r="U1375" s="1487">
        <f>'НЗ 2-экз'!U1365</f>
        <v>0</v>
      </c>
      <c r="V1375" s="1487">
        <f>'НЗ 2-экз'!V1365</f>
        <v>0</v>
      </c>
      <c r="W1375" s="1487">
        <f>'НЗ 2-экз'!W1365</f>
        <v>0</v>
      </c>
      <c r="X1375" s="1487">
        <f>'НЗ 2-экз'!X1365</f>
        <v>0</v>
      </c>
      <c r="Y1375" s="1487">
        <f>'НЗ 2-экз'!Y1365</f>
        <v>0</v>
      </c>
      <c r="Z1375" s="1487">
        <f>'НЗ 2-экз'!Z1365</f>
        <v>0</v>
      </c>
      <c r="AA1375" s="1487">
        <f>'НЗ 2-экз'!AA1365</f>
        <v>0</v>
      </c>
      <c r="AB1375" s="1487">
        <f>'НЗ 2-экз'!AB1365</f>
        <v>0</v>
      </c>
      <c r="AC1375" s="1487">
        <f>'НЗ 2-экз'!AC1365</f>
        <v>0</v>
      </c>
      <c r="AD1375" s="1487">
        <f>'НЗ 2-экз'!AD1365</f>
        <v>0</v>
      </c>
      <c r="AE1375" s="1488"/>
      <c r="AF1375" s="1488"/>
      <c r="AG1375" s="1488">
        <f t="shared" si="453"/>
        <v>0</v>
      </c>
      <c r="AH1375" s="1488">
        <f t="shared" si="456"/>
        <v>0</v>
      </c>
      <c r="AI1375" s="1488">
        <f t="shared" si="454"/>
        <v>0</v>
      </c>
      <c r="AJ1375" s="1488">
        <f t="shared" si="457"/>
        <v>0</v>
      </c>
      <c r="AK1375" s="1488">
        <f t="shared" si="458"/>
        <v>0</v>
      </c>
      <c r="AL1375" s="1488">
        <f t="shared" si="455"/>
        <v>0</v>
      </c>
      <c r="AM1375" s="1839"/>
    </row>
    <row r="1376" spans="1:39" ht="11.25" hidden="1" customHeight="1" x14ac:dyDescent="0.2">
      <c r="A1376" s="1425">
        <v>344</v>
      </c>
      <c r="B1376" s="1057">
        <v>244</v>
      </c>
      <c r="C1376" s="1487">
        <f>'НЗ 2-экз'!C1366</f>
        <v>0</v>
      </c>
      <c r="D1376" s="1487">
        <f>'НЗ 2-экз'!D1366</f>
        <v>0</v>
      </c>
      <c r="E1376" s="1487">
        <f>'НЗ 2-экз'!E1366</f>
        <v>0</v>
      </c>
      <c r="F1376" s="1487">
        <f>'НЗ 2-экз'!F1366</f>
        <v>0</v>
      </c>
      <c r="G1376" s="1487">
        <f>'НЗ 2-экз'!G1366</f>
        <v>0</v>
      </c>
      <c r="H1376" s="1487">
        <f>'НЗ 2-экз'!H1366</f>
        <v>0</v>
      </c>
      <c r="I1376" s="1487">
        <f>'НЗ 2-экз'!I1366</f>
        <v>0</v>
      </c>
      <c r="J1376" s="1487">
        <f>'НЗ 2-экз'!J1366</f>
        <v>0</v>
      </c>
      <c r="K1376" s="1487">
        <f>'НЗ 2-экз'!K1366</f>
        <v>0</v>
      </c>
      <c r="L1376" s="1487">
        <f>'НЗ 2-экз'!L1366</f>
        <v>0</v>
      </c>
      <c r="M1376" s="1487">
        <f>'НЗ 2-экз'!M1366</f>
        <v>0</v>
      </c>
      <c r="N1376" s="1487">
        <f>'НЗ 2-экз'!N1366</f>
        <v>0</v>
      </c>
      <c r="O1376" s="1487">
        <f>'НЗ 2-экз'!O1366</f>
        <v>0</v>
      </c>
      <c r="P1376" s="1487">
        <f>'НЗ 2-экз'!P1366</f>
        <v>0</v>
      </c>
      <c r="Q1376" s="1487">
        <f>'НЗ 2-экз'!Q1366</f>
        <v>0</v>
      </c>
      <c r="R1376" s="1487">
        <f>'НЗ 2-экз'!R1366</f>
        <v>0</v>
      </c>
      <c r="S1376" s="1487">
        <f>'НЗ 2-экз'!S1366</f>
        <v>0</v>
      </c>
      <c r="T1376" s="1487">
        <f>'НЗ 2-экз'!T1366</f>
        <v>0</v>
      </c>
      <c r="U1376" s="1487">
        <f>'НЗ 2-экз'!U1366</f>
        <v>0</v>
      </c>
      <c r="V1376" s="1487">
        <f>'НЗ 2-экз'!V1366</f>
        <v>0</v>
      </c>
      <c r="W1376" s="1487">
        <f>'НЗ 2-экз'!W1366</f>
        <v>0</v>
      </c>
      <c r="X1376" s="1487">
        <f>'НЗ 2-экз'!X1366</f>
        <v>0</v>
      </c>
      <c r="Y1376" s="1487">
        <f>'НЗ 2-экз'!Y1366</f>
        <v>0</v>
      </c>
      <c r="Z1376" s="1487">
        <f>'НЗ 2-экз'!Z1366</f>
        <v>0</v>
      </c>
      <c r="AA1376" s="1487">
        <f>'НЗ 2-экз'!AA1366</f>
        <v>0</v>
      </c>
      <c r="AB1376" s="1487">
        <f>'НЗ 2-экз'!AB1366</f>
        <v>0</v>
      </c>
      <c r="AC1376" s="1487">
        <f>'НЗ 2-экз'!AC1366</f>
        <v>0</v>
      </c>
      <c r="AD1376" s="1487">
        <f>'НЗ 2-экз'!AD1366</f>
        <v>0</v>
      </c>
      <c r="AE1376" s="1488"/>
      <c r="AF1376" s="1488"/>
      <c r="AG1376" s="1488">
        <f t="shared" si="453"/>
        <v>0</v>
      </c>
      <c r="AH1376" s="1488">
        <f t="shared" si="456"/>
        <v>0</v>
      </c>
      <c r="AI1376" s="1488">
        <f t="shared" si="454"/>
        <v>0</v>
      </c>
      <c r="AJ1376" s="1488">
        <f t="shared" si="457"/>
        <v>0</v>
      </c>
      <c r="AK1376" s="1488">
        <f t="shared" si="458"/>
        <v>0</v>
      </c>
      <c r="AL1376" s="1488">
        <f t="shared" si="455"/>
        <v>0</v>
      </c>
      <c r="AM1376" s="1839"/>
    </row>
    <row r="1377" spans="1:39" ht="11.25" hidden="1" customHeight="1" x14ac:dyDescent="0.2">
      <c r="A1377" s="1425">
        <v>345</v>
      </c>
      <c r="B1377" s="1057">
        <v>244</v>
      </c>
      <c r="C1377" s="1487">
        <f>'НЗ 2-экз'!C1367</f>
        <v>0</v>
      </c>
      <c r="D1377" s="1487">
        <f>'НЗ 2-экз'!D1367</f>
        <v>0</v>
      </c>
      <c r="E1377" s="1487">
        <f>'НЗ 2-экз'!E1367</f>
        <v>0</v>
      </c>
      <c r="F1377" s="1487">
        <f>'НЗ 2-экз'!F1367</f>
        <v>0</v>
      </c>
      <c r="G1377" s="1487">
        <f>'НЗ 2-экз'!G1367</f>
        <v>0</v>
      </c>
      <c r="H1377" s="1487">
        <f>'НЗ 2-экз'!H1367</f>
        <v>0</v>
      </c>
      <c r="I1377" s="1487">
        <f>'НЗ 2-экз'!I1367</f>
        <v>0</v>
      </c>
      <c r="J1377" s="1487">
        <f>'НЗ 2-экз'!J1367</f>
        <v>0</v>
      </c>
      <c r="K1377" s="1487">
        <f>'НЗ 2-экз'!K1367</f>
        <v>0</v>
      </c>
      <c r="L1377" s="1487">
        <f>'НЗ 2-экз'!L1367</f>
        <v>0</v>
      </c>
      <c r="M1377" s="1487">
        <f>'НЗ 2-экз'!M1367</f>
        <v>0</v>
      </c>
      <c r="N1377" s="1487">
        <f>'НЗ 2-экз'!N1367</f>
        <v>0</v>
      </c>
      <c r="O1377" s="1487">
        <f>'НЗ 2-экз'!O1367</f>
        <v>0</v>
      </c>
      <c r="P1377" s="1487">
        <f>'НЗ 2-экз'!P1367</f>
        <v>0</v>
      </c>
      <c r="Q1377" s="1487">
        <f>'НЗ 2-экз'!Q1367</f>
        <v>0</v>
      </c>
      <c r="R1377" s="1487">
        <f>'НЗ 2-экз'!R1367</f>
        <v>0</v>
      </c>
      <c r="S1377" s="1487">
        <f>'НЗ 2-экз'!S1367</f>
        <v>0</v>
      </c>
      <c r="T1377" s="1487">
        <f>'НЗ 2-экз'!T1367</f>
        <v>0</v>
      </c>
      <c r="U1377" s="1487">
        <f>'НЗ 2-экз'!U1367</f>
        <v>0</v>
      </c>
      <c r="V1377" s="1487">
        <f>'НЗ 2-экз'!V1367</f>
        <v>0</v>
      </c>
      <c r="W1377" s="1487">
        <f>'НЗ 2-экз'!W1367</f>
        <v>0</v>
      </c>
      <c r="X1377" s="1487">
        <f>'НЗ 2-экз'!X1367</f>
        <v>0</v>
      </c>
      <c r="Y1377" s="1487">
        <f>'НЗ 2-экз'!Y1367</f>
        <v>0</v>
      </c>
      <c r="Z1377" s="1487">
        <f>'НЗ 2-экз'!Z1367</f>
        <v>0</v>
      </c>
      <c r="AA1377" s="1487">
        <f>'НЗ 2-экз'!AA1367</f>
        <v>0</v>
      </c>
      <c r="AB1377" s="1487">
        <f>'НЗ 2-экз'!AB1367</f>
        <v>0</v>
      </c>
      <c r="AC1377" s="1487">
        <f>'НЗ 2-экз'!AC1367</f>
        <v>0</v>
      </c>
      <c r="AD1377" s="1487">
        <f>'НЗ 2-экз'!AD1367</f>
        <v>0</v>
      </c>
      <c r="AE1377" s="1488"/>
      <c r="AF1377" s="1488"/>
      <c r="AG1377" s="1488">
        <f t="shared" si="453"/>
        <v>0</v>
      </c>
      <c r="AH1377" s="1488">
        <f t="shared" si="456"/>
        <v>0</v>
      </c>
      <c r="AI1377" s="1488">
        <f t="shared" si="454"/>
        <v>0</v>
      </c>
      <c r="AJ1377" s="1488">
        <f t="shared" si="457"/>
        <v>0</v>
      </c>
      <c r="AK1377" s="1488">
        <f t="shared" si="458"/>
        <v>0</v>
      </c>
      <c r="AL1377" s="1488">
        <f t="shared" si="455"/>
        <v>0</v>
      </c>
      <c r="AM1377" s="1839"/>
    </row>
    <row r="1378" spans="1:39" ht="11.25" hidden="1" customHeight="1" x14ac:dyDescent="0.2">
      <c r="A1378" s="1425">
        <v>346</v>
      </c>
      <c r="B1378" s="1057">
        <v>244</v>
      </c>
      <c r="C1378" s="1487">
        <f>'НЗ 2-экз'!C1368</f>
        <v>0</v>
      </c>
      <c r="D1378" s="1487">
        <f>'НЗ 2-экз'!D1368</f>
        <v>0</v>
      </c>
      <c r="E1378" s="1487">
        <f>'НЗ 2-экз'!E1368</f>
        <v>0</v>
      </c>
      <c r="F1378" s="1487">
        <f>'НЗ 2-экз'!F1368</f>
        <v>0</v>
      </c>
      <c r="G1378" s="1487">
        <f>'НЗ 2-экз'!G1368</f>
        <v>0</v>
      </c>
      <c r="H1378" s="1487">
        <f>'НЗ 2-экз'!H1368</f>
        <v>0</v>
      </c>
      <c r="I1378" s="1487">
        <f>'НЗ 2-экз'!I1368</f>
        <v>0</v>
      </c>
      <c r="J1378" s="1487">
        <f>'НЗ 2-экз'!J1368</f>
        <v>0</v>
      </c>
      <c r="K1378" s="1487">
        <f>'НЗ 2-экз'!K1368</f>
        <v>0</v>
      </c>
      <c r="L1378" s="1487">
        <f>'НЗ 2-экз'!L1368</f>
        <v>0</v>
      </c>
      <c r="M1378" s="1487">
        <f>'НЗ 2-экз'!M1368</f>
        <v>0</v>
      </c>
      <c r="N1378" s="1487">
        <f>'НЗ 2-экз'!N1368</f>
        <v>0</v>
      </c>
      <c r="O1378" s="1487">
        <f>'НЗ 2-экз'!O1368</f>
        <v>0</v>
      </c>
      <c r="P1378" s="1487">
        <f>'НЗ 2-экз'!P1368</f>
        <v>0</v>
      </c>
      <c r="Q1378" s="1487">
        <f>'НЗ 2-экз'!Q1368</f>
        <v>0</v>
      </c>
      <c r="R1378" s="1487">
        <f>'НЗ 2-экз'!R1368</f>
        <v>0</v>
      </c>
      <c r="S1378" s="1487">
        <f>'НЗ 2-экз'!S1368</f>
        <v>0</v>
      </c>
      <c r="T1378" s="1487">
        <f>'НЗ 2-экз'!T1368</f>
        <v>0</v>
      </c>
      <c r="U1378" s="1487">
        <f>'НЗ 2-экз'!U1368</f>
        <v>0</v>
      </c>
      <c r="V1378" s="1487">
        <f>'НЗ 2-экз'!V1368</f>
        <v>0</v>
      </c>
      <c r="W1378" s="1487">
        <f>'НЗ 2-экз'!W1368</f>
        <v>0</v>
      </c>
      <c r="X1378" s="1487">
        <f>'НЗ 2-экз'!X1368</f>
        <v>0</v>
      </c>
      <c r="Y1378" s="1487">
        <f>'НЗ 2-экз'!Y1368</f>
        <v>0</v>
      </c>
      <c r="Z1378" s="1487">
        <f>'НЗ 2-экз'!Z1368</f>
        <v>0</v>
      </c>
      <c r="AA1378" s="1487">
        <f>'НЗ 2-экз'!AA1368</f>
        <v>0</v>
      </c>
      <c r="AB1378" s="1487">
        <f>'НЗ 2-экз'!AB1368</f>
        <v>0</v>
      </c>
      <c r="AC1378" s="1487">
        <f>'НЗ 2-экз'!AC1368</f>
        <v>0</v>
      </c>
      <c r="AD1378" s="1487">
        <f>'НЗ 2-экз'!AD1368</f>
        <v>0</v>
      </c>
      <c r="AE1378" s="1488"/>
      <c r="AF1378" s="1488"/>
      <c r="AG1378" s="1488">
        <f t="shared" si="453"/>
        <v>0</v>
      </c>
      <c r="AH1378" s="1488">
        <f t="shared" si="456"/>
        <v>0</v>
      </c>
      <c r="AI1378" s="1488">
        <f t="shared" si="454"/>
        <v>0</v>
      </c>
      <c r="AJ1378" s="1488">
        <f t="shared" si="457"/>
        <v>0</v>
      </c>
      <c r="AK1378" s="1488">
        <f t="shared" si="458"/>
        <v>0</v>
      </c>
      <c r="AL1378" s="1488">
        <f t="shared" si="455"/>
        <v>0</v>
      </c>
      <c r="AM1378" s="1839"/>
    </row>
    <row r="1379" spans="1:39" ht="11.25" hidden="1" customHeight="1" x14ac:dyDescent="0.2">
      <c r="A1379" s="1425">
        <v>349</v>
      </c>
      <c r="B1379" s="1057">
        <v>244</v>
      </c>
      <c r="C1379" s="1487">
        <f>'НЗ 2-экз'!C1369</f>
        <v>0</v>
      </c>
      <c r="D1379" s="1487">
        <f>'НЗ 2-экз'!D1369</f>
        <v>0</v>
      </c>
      <c r="E1379" s="1487">
        <f>'НЗ 2-экз'!E1369</f>
        <v>0</v>
      </c>
      <c r="F1379" s="1487">
        <f>'НЗ 2-экз'!F1369</f>
        <v>0</v>
      </c>
      <c r="G1379" s="1487">
        <f>'НЗ 2-экз'!G1369</f>
        <v>0</v>
      </c>
      <c r="H1379" s="1487">
        <f>'НЗ 2-экз'!H1369</f>
        <v>0</v>
      </c>
      <c r="I1379" s="1487">
        <f>'НЗ 2-экз'!I1369</f>
        <v>0</v>
      </c>
      <c r="J1379" s="1487">
        <f>'НЗ 2-экз'!J1369</f>
        <v>0</v>
      </c>
      <c r="K1379" s="1487">
        <f>'НЗ 2-экз'!K1369</f>
        <v>0</v>
      </c>
      <c r="L1379" s="1487">
        <f>'НЗ 2-экз'!L1369</f>
        <v>0</v>
      </c>
      <c r="M1379" s="1487">
        <f>'НЗ 2-экз'!M1369</f>
        <v>0</v>
      </c>
      <c r="N1379" s="1487">
        <f>'НЗ 2-экз'!N1369</f>
        <v>0</v>
      </c>
      <c r="O1379" s="1487">
        <f>'НЗ 2-экз'!O1369</f>
        <v>0</v>
      </c>
      <c r="P1379" s="1487">
        <f>'НЗ 2-экз'!P1369</f>
        <v>0</v>
      </c>
      <c r="Q1379" s="1487">
        <f>'НЗ 2-экз'!Q1369</f>
        <v>0</v>
      </c>
      <c r="R1379" s="1487">
        <f>'НЗ 2-экз'!R1369</f>
        <v>0</v>
      </c>
      <c r="S1379" s="1487">
        <f>'НЗ 2-экз'!S1369</f>
        <v>0</v>
      </c>
      <c r="T1379" s="1487">
        <f>'НЗ 2-экз'!T1369</f>
        <v>0</v>
      </c>
      <c r="U1379" s="1487">
        <f>'НЗ 2-экз'!U1369</f>
        <v>0</v>
      </c>
      <c r="V1379" s="1487">
        <f>'НЗ 2-экз'!V1369</f>
        <v>0</v>
      </c>
      <c r="W1379" s="1487">
        <f>'НЗ 2-экз'!W1369</f>
        <v>0</v>
      </c>
      <c r="X1379" s="1487">
        <f>'НЗ 2-экз'!X1369</f>
        <v>0</v>
      </c>
      <c r="Y1379" s="1487">
        <f>'НЗ 2-экз'!Y1369</f>
        <v>0</v>
      </c>
      <c r="Z1379" s="1487">
        <f>'НЗ 2-экз'!Z1369</f>
        <v>0</v>
      </c>
      <c r="AA1379" s="1487">
        <f>'НЗ 2-экз'!AA1369</f>
        <v>0</v>
      </c>
      <c r="AB1379" s="1487">
        <f>'НЗ 2-экз'!AB1369</f>
        <v>0</v>
      </c>
      <c r="AC1379" s="1487">
        <f>'НЗ 2-экз'!AC1369</f>
        <v>0</v>
      </c>
      <c r="AD1379" s="1487">
        <f>'НЗ 2-экз'!AD1369</f>
        <v>0</v>
      </c>
      <c r="AE1379" s="1488"/>
      <c r="AF1379" s="1488"/>
      <c r="AG1379" s="1488">
        <f t="shared" si="453"/>
        <v>0</v>
      </c>
      <c r="AH1379" s="1488">
        <f t="shared" si="456"/>
        <v>0</v>
      </c>
      <c r="AI1379" s="1488">
        <f t="shared" si="454"/>
        <v>0</v>
      </c>
      <c r="AJ1379" s="1488">
        <f t="shared" si="457"/>
        <v>0</v>
      </c>
      <c r="AK1379" s="1488">
        <f t="shared" si="458"/>
        <v>0</v>
      </c>
      <c r="AL1379" s="1488">
        <f t="shared" si="455"/>
        <v>0</v>
      </c>
      <c r="AM1379" s="1839"/>
    </row>
    <row r="1380" spans="1:39" ht="11.25" hidden="1" customHeight="1" x14ac:dyDescent="0.2">
      <c r="A1380" s="1431">
        <v>352</v>
      </c>
      <c r="B1380" s="269">
        <v>244</v>
      </c>
      <c r="C1380" s="1487">
        <f>'НЗ 2-экз'!C1370</f>
        <v>0</v>
      </c>
      <c r="D1380" s="1487">
        <f>'НЗ 2-экз'!D1370</f>
        <v>0</v>
      </c>
      <c r="E1380" s="1487">
        <f>'НЗ 2-экз'!E1370</f>
        <v>0</v>
      </c>
      <c r="F1380" s="1487">
        <f>'НЗ 2-экз'!F1370</f>
        <v>0</v>
      </c>
      <c r="G1380" s="1487">
        <f>'НЗ 2-экз'!G1370</f>
        <v>0</v>
      </c>
      <c r="H1380" s="1487">
        <f>'НЗ 2-экз'!H1370</f>
        <v>0</v>
      </c>
      <c r="I1380" s="1487">
        <f>'НЗ 2-экз'!I1370</f>
        <v>0</v>
      </c>
      <c r="J1380" s="1487">
        <f>'НЗ 2-экз'!J1370</f>
        <v>0</v>
      </c>
      <c r="K1380" s="1487">
        <f>'НЗ 2-экз'!K1370</f>
        <v>0</v>
      </c>
      <c r="L1380" s="1487">
        <f>'НЗ 2-экз'!L1370</f>
        <v>0</v>
      </c>
      <c r="M1380" s="1487">
        <f>'НЗ 2-экз'!M1370</f>
        <v>0</v>
      </c>
      <c r="N1380" s="1487">
        <f>'НЗ 2-экз'!N1370</f>
        <v>0</v>
      </c>
      <c r="O1380" s="1487">
        <f>'НЗ 2-экз'!O1370</f>
        <v>0</v>
      </c>
      <c r="P1380" s="1487">
        <f>'НЗ 2-экз'!P1370</f>
        <v>0</v>
      </c>
      <c r="Q1380" s="1487">
        <f>'НЗ 2-экз'!Q1370</f>
        <v>0</v>
      </c>
      <c r="R1380" s="1487">
        <f>'НЗ 2-экз'!R1370</f>
        <v>0</v>
      </c>
      <c r="S1380" s="1487">
        <f>'НЗ 2-экз'!S1370</f>
        <v>0</v>
      </c>
      <c r="T1380" s="1487">
        <f>'НЗ 2-экз'!T1370</f>
        <v>0</v>
      </c>
      <c r="U1380" s="1487">
        <f>'НЗ 2-экз'!U1370</f>
        <v>0</v>
      </c>
      <c r="V1380" s="1487">
        <f>'НЗ 2-экз'!V1370</f>
        <v>0</v>
      </c>
      <c r="W1380" s="1487">
        <f>'НЗ 2-экз'!W1370</f>
        <v>0</v>
      </c>
      <c r="X1380" s="1487">
        <f>'НЗ 2-экз'!X1370</f>
        <v>0</v>
      </c>
      <c r="Y1380" s="1487">
        <f>'НЗ 2-экз'!Y1370</f>
        <v>0</v>
      </c>
      <c r="Z1380" s="1487">
        <f>'НЗ 2-экз'!Z1370</f>
        <v>0</v>
      </c>
      <c r="AA1380" s="1487">
        <f>'НЗ 2-экз'!AA1370</f>
        <v>0</v>
      </c>
      <c r="AB1380" s="1487">
        <f>'НЗ 2-экз'!AB1370</f>
        <v>0</v>
      </c>
      <c r="AC1380" s="1487">
        <f>'НЗ 2-экз'!AC1370</f>
        <v>0</v>
      </c>
      <c r="AD1380" s="1487">
        <f>'НЗ 2-экз'!AD1370</f>
        <v>0</v>
      </c>
      <c r="AE1380" s="1488"/>
      <c r="AF1380" s="1488"/>
      <c r="AG1380" s="1488">
        <f t="shared" si="453"/>
        <v>0</v>
      </c>
      <c r="AH1380" s="1488">
        <f>Z1380+AD1380</f>
        <v>0</v>
      </c>
      <c r="AI1380" s="1488">
        <f t="shared" si="454"/>
        <v>0</v>
      </c>
      <c r="AJ1380" s="1488">
        <f>AC1380</f>
        <v>0</v>
      </c>
      <c r="AK1380" s="1488">
        <f>SUM(Y1380:AD1380)</f>
        <v>0</v>
      </c>
      <c r="AL1380" s="1488">
        <f t="shared" si="455"/>
        <v>0</v>
      </c>
      <c r="AM1380" s="1839"/>
    </row>
    <row r="1381" spans="1:39" ht="11.25" hidden="1" customHeight="1" x14ac:dyDescent="0.2">
      <c r="A1381" s="1431">
        <v>353</v>
      </c>
      <c r="B1381" s="269">
        <v>244</v>
      </c>
      <c r="C1381" s="1487">
        <f>'НЗ 2-экз'!C1371</f>
        <v>0</v>
      </c>
      <c r="D1381" s="1487">
        <f>'НЗ 2-экз'!D1371</f>
        <v>0</v>
      </c>
      <c r="E1381" s="1487">
        <f>'НЗ 2-экз'!E1371</f>
        <v>0</v>
      </c>
      <c r="F1381" s="1487">
        <f>'НЗ 2-экз'!F1371</f>
        <v>0</v>
      </c>
      <c r="G1381" s="1487">
        <f>'НЗ 2-экз'!G1371</f>
        <v>0</v>
      </c>
      <c r="H1381" s="1487">
        <f>'НЗ 2-экз'!H1371</f>
        <v>0</v>
      </c>
      <c r="I1381" s="1487">
        <f>'НЗ 2-экз'!I1371</f>
        <v>0</v>
      </c>
      <c r="J1381" s="1487">
        <f>'НЗ 2-экз'!J1371</f>
        <v>0</v>
      </c>
      <c r="K1381" s="1487">
        <f>'НЗ 2-экз'!K1371</f>
        <v>0</v>
      </c>
      <c r="L1381" s="1487">
        <f>'НЗ 2-экз'!L1371</f>
        <v>0</v>
      </c>
      <c r="M1381" s="1487">
        <f>'НЗ 2-экз'!M1371</f>
        <v>0</v>
      </c>
      <c r="N1381" s="1487">
        <f>'НЗ 2-экз'!N1371</f>
        <v>0</v>
      </c>
      <c r="O1381" s="1487">
        <f>'НЗ 2-экз'!O1371</f>
        <v>0</v>
      </c>
      <c r="P1381" s="1487">
        <f>'НЗ 2-экз'!P1371</f>
        <v>0</v>
      </c>
      <c r="Q1381" s="1487">
        <f>'НЗ 2-экз'!Q1371</f>
        <v>0</v>
      </c>
      <c r="R1381" s="1487">
        <f>'НЗ 2-экз'!R1371</f>
        <v>0</v>
      </c>
      <c r="S1381" s="1487">
        <f>'НЗ 2-экз'!S1371</f>
        <v>0</v>
      </c>
      <c r="T1381" s="1487">
        <f>'НЗ 2-экз'!T1371</f>
        <v>0</v>
      </c>
      <c r="U1381" s="1487">
        <f>'НЗ 2-экз'!U1371</f>
        <v>0</v>
      </c>
      <c r="V1381" s="1487">
        <f>'НЗ 2-экз'!V1371</f>
        <v>0</v>
      </c>
      <c r="W1381" s="1487">
        <f>'НЗ 2-экз'!W1371</f>
        <v>0</v>
      </c>
      <c r="X1381" s="1487">
        <f>'НЗ 2-экз'!X1371</f>
        <v>0</v>
      </c>
      <c r="Y1381" s="1487">
        <f>'НЗ 2-экз'!Y1371</f>
        <v>0</v>
      </c>
      <c r="Z1381" s="1487">
        <f>'НЗ 2-экз'!Z1371</f>
        <v>0</v>
      </c>
      <c r="AA1381" s="1487">
        <f>'НЗ 2-экз'!AA1371</f>
        <v>0</v>
      </c>
      <c r="AB1381" s="1487">
        <f>'НЗ 2-экз'!AB1371</f>
        <v>0</v>
      </c>
      <c r="AC1381" s="1487">
        <f>'НЗ 2-экз'!AC1371</f>
        <v>0</v>
      </c>
      <c r="AD1381" s="1487">
        <f>'НЗ 2-экз'!AD1371</f>
        <v>0</v>
      </c>
      <c r="AE1381" s="1488"/>
      <c r="AF1381" s="1488"/>
      <c r="AG1381" s="1488">
        <f t="shared" si="453"/>
        <v>0</v>
      </c>
      <c r="AH1381" s="1488">
        <f>Z1381+AD1381</f>
        <v>0</v>
      </c>
      <c r="AI1381" s="1488">
        <f t="shared" si="454"/>
        <v>0</v>
      </c>
      <c r="AJ1381" s="1488">
        <f>AC1381</f>
        <v>0</v>
      </c>
      <c r="AK1381" s="1488">
        <f>SUM(Y1381:AD1381)</f>
        <v>0</v>
      </c>
      <c r="AL1381" s="1488">
        <f t="shared" si="455"/>
        <v>0</v>
      </c>
      <c r="AM1381" s="1839"/>
    </row>
    <row r="1382" spans="1:39" ht="12" x14ac:dyDescent="0.2">
      <c r="A1382" s="1432" t="s">
        <v>1354</v>
      </c>
      <c r="B1382" s="269"/>
      <c r="C1382" s="1485">
        <f t="shared" ref="C1382:D1382" si="459">C1333+C1334+C1335+C1336+C1352+C1353+C1354+C1355+C1356</f>
        <v>0</v>
      </c>
      <c r="D1382" s="1485">
        <f t="shared" si="459"/>
        <v>0</v>
      </c>
      <c r="E1382" s="1485">
        <f>E1333+E1334+E1335+E1336+E1352+E1353+E1354+E1355+E1356</f>
        <v>983258</v>
      </c>
      <c r="F1382" s="1485">
        <f t="shared" ref="F1382:AL1382" si="460">F1333+F1334+F1335+F1336+F1352+F1353+F1354+F1355+F1356</f>
        <v>1765424</v>
      </c>
      <c r="G1382" s="1485">
        <f t="shared" si="460"/>
        <v>0</v>
      </c>
      <c r="H1382" s="1485">
        <f t="shared" si="460"/>
        <v>0</v>
      </c>
      <c r="I1382" s="1485">
        <f t="shared" si="460"/>
        <v>0</v>
      </c>
      <c r="J1382" s="1485">
        <f t="shared" si="460"/>
        <v>0</v>
      </c>
      <c r="K1382" s="1485">
        <f t="shared" si="460"/>
        <v>0</v>
      </c>
      <c r="L1382" s="1485">
        <f t="shared" si="460"/>
        <v>0</v>
      </c>
      <c r="M1382" s="1485">
        <f t="shared" si="460"/>
        <v>0</v>
      </c>
      <c r="N1382" s="1485">
        <f t="shared" si="460"/>
        <v>0</v>
      </c>
      <c r="O1382" s="1485">
        <f t="shared" si="460"/>
        <v>0</v>
      </c>
      <c r="P1382" s="1485">
        <f t="shared" si="460"/>
        <v>0</v>
      </c>
      <c r="Q1382" s="1485">
        <f t="shared" si="460"/>
        <v>0</v>
      </c>
      <c r="R1382" s="1485">
        <f t="shared" si="460"/>
        <v>0</v>
      </c>
      <c r="S1382" s="1485">
        <f t="shared" si="460"/>
        <v>983258</v>
      </c>
      <c r="T1382" s="1485">
        <f t="shared" si="460"/>
        <v>1765424</v>
      </c>
      <c r="U1382" s="1485">
        <f t="shared" si="460"/>
        <v>0</v>
      </c>
      <c r="V1382" s="1485">
        <f t="shared" si="460"/>
        <v>0</v>
      </c>
      <c r="W1382" s="1485">
        <f t="shared" si="460"/>
        <v>0</v>
      </c>
      <c r="X1382" s="1485">
        <f t="shared" si="460"/>
        <v>2748682</v>
      </c>
      <c r="Y1382" s="1485">
        <f t="shared" si="460"/>
        <v>0</v>
      </c>
      <c r="Z1382" s="1485">
        <f t="shared" si="460"/>
        <v>8902</v>
      </c>
      <c r="AA1382" s="1485">
        <f t="shared" si="460"/>
        <v>0</v>
      </c>
      <c r="AB1382" s="1485">
        <f t="shared" si="460"/>
        <v>0</v>
      </c>
      <c r="AC1382" s="1485">
        <f t="shared" si="460"/>
        <v>0</v>
      </c>
      <c r="AD1382" s="1485">
        <f t="shared" si="460"/>
        <v>0</v>
      </c>
      <c r="AE1382" s="1485">
        <f t="shared" si="460"/>
        <v>0</v>
      </c>
      <c r="AF1382" s="1485">
        <f t="shared" si="460"/>
        <v>0</v>
      </c>
      <c r="AG1382" s="1485">
        <f t="shared" si="460"/>
        <v>0</v>
      </c>
      <c r="AH1382" s="1485">
        <f t="shared" si="460"/>
        <v>8902</v>
      </c>
      <c r="AI1382" s="1485">
        <f t="shared" si="460"/>
        <v>0</v>
      </c>
      <c r="AJ1382" s="1485">
        <f t="shared" si="460"/>
        <v>0</v>
      </c>
      <c r="AK1382" s="1485">
        <f t="shared" si="460"/>
        <v>8902</v>
      </c>
      <c r="AL1382" s="1485">
        <f t="shared" si="460"/>
        <v>2757584</v>
      </c>
      <c r="AM1382" s="1839"/>
    </row>
    <row r="1383" spans="1:39" ht="12" x14ac:dyDescent="0.2">
      <c r="A1383" s="1419" t="s">
        <v>1355</v>
      </c>
      <c r="B1383" s="269"/>
      <c r="C1383" s="1483">
        <f t="shared" ref="C1383:D1383" si="461">C1384-C1382</f>
        <v>0</v>
      </c>
      <c r="D1383" s="1483">
        <f t="shared" si="461"/>
        <v>0</v>
      </c>
      <c r="E1383" s="1483">
        <f>E1384-E1382</f>
        <v>0</v>
      </c>
      <c r="F1383" s="1483">
        <f t="shared" ref="F1383:AL1383" si="462">F1384-F1382</f>
        <v>150000</v>
      </c>
      <c r="G1383" s="1483">
        <f t="shared" si="462"/>
        <v>0</v>
      </c>
      <c r="H1383" s="1483">
        <f t="shared" si="462"/>
        <v>0</v>
      </c>
      <c r="I1383" s="1483">
        <f t="shared" si="462"/>
        <v>0</v>
      </c>
      <c r="J1383" s="1483">
        <f t="shared" si="462"/>
        <v>0</v>
      </c>
      <c r="K1383" s="1483">
        <f t="shared" si="462"/>
        <v>0</v>
      </c>
      <c r="L1383" s="1483">
        <f t="shared" si="462"/>
        <v>0</v>
      </c>
      <c r="M1383" s="1483">
        <f t="shared" si="462"/>
        <v>0</v>
      </c>
      <c r="N1383" s="1483">
        <f t="shared" si="462"/>
        <v>0</v>
      </c>
      <c r="O1383" s="1483">
        <f t="shared" si="462"/>
        <v>0</v>
      </c>
      <c r="P1383" s="1483">
        <f t="shared" si="462"/>
        <v>0</v>
      </c>
      <c r="Q1383" s="1483">
        <f t="shared" si="462"/>
        <v>0</v>
      </c>
      <c r="R1383" s="1483">
        <f t="shared" si="462"/>
        <v>0</v>
      </c>
      <c r="S1383" s="1483">
        <f t="shared" si="462"/>
        <v>0</v>
      </c>
      <c r="T1383" s="1483">
        <f t="shared" si="462"/>
        <v>150000</v>
      </c>
      <c r="U1383" s="1483">
        <f t="shared" si="462"/>
        <v>0</v>
      </c>
      <c r="V1383" s="1483">
        <f t="shared" si="462"/>
        <v>0</v>
      </c>
      <c r="W1383" s="1483">
        <f t="shared" si="462"/>
        <v>0</v>
      </c>
      <c r="X1383" s="1483">
        <f t="shared" si="462"/>
        <v>150000</v>
      </c>
      <c r="Y1383" s="1483">
        <f t="shared" si="462"/>
        <v>0</v>
      </c>
      <c r="Z1383" s="1483">
        <f t="shared" si="462"/>
        <v>0</v>
      </c>
      <c r="AA1383" s="1483">
        <f t="shared" si="462"/>
        <v>0</v>
      </c>
      <c r="AB1383" s="1483">
        <f t="shared" si="462"/>
        <v>0</v>
      </c>
      <c r="AC1383" s="1483">
        <f t="shared" si="462"/>
        <v>0</v>
      </c>
      <c r="AD1383" s="1483">
        <f t="shared" si="462"/>
        <v>0</v>
      </c>
      <c r="AE1383" s="1483">
        <f t="shared" si="462"/>
        <v>0</v>
      </c>
      <c r="AF1383" s="1483">
        <f t="shared" si="462"/>
        <v>0</v>
      </c>
      <c r="AG1383" s="1483">
        <f t="shared" si="462"/>
        <v>0</v>
      </c>
      <c r="AH1383" s="1483">
        <f t="shared" si="462"/>
        <v>0</v>
      </c>
      <c r="AI1383" s="1483">
        <f t="shared" si="462"/>
        <v>0</v>
      </c>
      <c r="AJ1383" s="1483">
        <f t="shared" si="462"/>
        <v>0</v>
      </c>
      <c r="AK1383" s="1483">
        <f t="shared" si="462"/>
        <v>0</v>
      </c>
      <c r="AL1383" s="1483">
        <f t="shared" si="462"/>
        <v>150000</v>
      </c>
      <c r="AM1383" s="1839"/>
    </row>
    <row r="1384" spans="1:39" ht="12" hidden="1" x14ac:dyDescent="0.2">
      <c r="A1384" s="1434" t="s">
        <v>204</v>
      </c>
      <c r="B1384" s="60"/>
      <c r="C1384" s="1486">
        <f t="shared" ref="C1384:D1384" si="463">SUM(C1333:C1381)</f>
        <v>0</v>
      </c>
      <c r="D1384" s="1486">
        <f t="shared" si="463"/>
        <v>0</v>
      </c>
      <c r="E1384" s="1486">
        <f t="shared" ref="E1384:AL1384" si="464">SUM(E1333:E1381)</f>
        <v>983258</v>
      </c>
      <c r="F1384" s="1486">
        <f t="shared" si="464"/>
        <v>1915424</v>
      </c>
      <c r="G1384" s="1486">
        <f t="shared" si="464"/>
        <v>0</v>
      </c>
      <c r="H1384" s="1486">
        <f t="shared" si="464"/>
        <v>0</v>
      </c>
      <c r="I1384" s="1486">
        <f t="shared" si="464"/>
        <v>0</v>
      </c>
      <c r="J1384" s="1486">
        <f t="shared" si="464"/>
        <v>0</v>
      </c>
      <c r="K1384" s="1486">
        <f t="shared" si="464"/>
        <v>0</v>
      </c>
      <c r="L1384" s="1486">
        <f t="shared" si="464"/>
        <v>0</v>
      </c>
      <c r="M1384" s="1486">
        <f t="shared" si="464"/>
        <v>0</v>
      </c>
      <c r="N1384" s="1486">
        <f t="shared" si="464"/>
        <v>0</v>
      </c>
      <c r="O1384" s="1486">
        <f t="shared" si="464"/>
        <v>0</v>
      </c>
      <c r="P1384" s="1486">
        <f t="shared" si="464"/>
        <v>0</v>
      </c>
      <c r="Q1384" s="1486">
        <f>SUM(Q1333:Q1381)</f>
        <v>0</v>
      </c>
      <c r="R1384" s="1486">
        <f>SUM(R1333:R1381)</f>
        <v>0</v>
      </c>
      <c r="S1384" s="1486">
        <f t="shared" si="464"/>
        <v>983258</v>
      </c>
      <c r="T1384" s="1486">
        <f t="shared" si="464"/>
        <v>1915424</v>
      </c>
      <c r="U1384" s="1486">
        <f t="shared" si="464"/>
        <v>0</v>
      </c>
      <c r="V1384" s="1486">
        <f t="shared" si="464"/>
        <v>0</v>
      </c>
      <c r="W1384" s="1486">
        <f>SUM(W1333:W1381)</f>
        <v>0</v>
      </c>
      <c r="X1384" s="1486">
        <f t="shared" si="464"/>
        <v>2898682</v>
      </c>
      <c r="Y1384" s="1486">
        <f t="shared" si="464"/>
        <v>0</v>
      </c>
      <c r="Z1384" s="1486">
        <f t="shared" si="464"/>
        <v>8902</v>
      </c>
      <c r="AA1384" s="1486">
        <f>SUM(AA1333:AA1381)</f>
        <v>0</v>
      </c>
      <c r="AB1384" s="1486">
        <f t="shared" si="464"/>
        <v>0</v>
      </c>
      <c r="AC1384" s="1486">
        <f t="shared" si="464"/>
        <v>0</v>
      </c>
      <c r="AD1384" s="1486">
        <f t="shared" si="464"/>
        <v>0</v>
      </c>
      <c r="AE1384" s="1486">
        <f>SUM(AE1333:AE1381)</f>
        <v>0</v>
      </c>
      <c r="AF1384" s="1486">
        <f>SUM(AF1333:AF1381)</f>
        <v>0</v>
      </c>
      <c r="AG1384" s="1486">
        <f t="shared" si="464"/>
        <v>0</v>
      </c>
      <c r="AH1384" s="1486">
        <f t="shared" si="464"/>
        <v>8902</v>
      </c>
      <c r="AI1384" s="1486">
        <f t="shared" si="464"/>
        <v>0</v>
      </c>
      <c r="AJ1384" s="1486">
        <f>SUM(AJ1333:AJ1381)</f>
        <v>0</v>
      </c>
      <c r="AK1384" s="1486">
        <f t="shared" si="464"/>
        <v>8902</v>
      </c>
      <c r="AL1384" s="1486">
        <f t="shared" si="464"/>
        <v>2907584</v>
      </c>
      <c r="AM1384" s="1839"/>
    </row>
    <row r="1385" spans="1:39" ht="11.25" hidden="1" customHeight="1" x14ac:dyDescent="0.2">
      <c r="A1385" s="1437" t="s">
        <v>832</v>
      </c>
      <c r="B1385" s="269">
        <v>111</v>
      </c>
      <c r="C1385" s="1490">
        <f t="shared" ref="C1385:D1385" si="465">C1071+C1123+C1176+C1228+C1281+C1333</f>
        <v>0</v>
      </c>
      <c r="D1385" s="1490">
        <f t="shared" si="465"/>
        <v>0</v>
      </c>
      <c r="E1385" s="1490">
        <f t="shared" ref="E1385:AL1385" si="466">E1071+E1123+E1176+E1228+E1281+E1333</f>
        <v>3759612.01</v>
      </c>
      <c r="F1385" s="1490">
        <f t="shared" si="466"/>
        <v>8711554.8699999992</v>
      </c>
      <c r="G1385" s="1490">
        <f t="shared" si="466"/>
        <v>0</v>
      </c>
      <c r="H1385" s="1490">
        <f t="shared" si="466"/>
        <v>0</v>
      </c>
      <c r="I1385" s="1490">
        <f t="shared" si="466"/>
        <v>0</v>
      </c>
      <c r="J1385" s="1490">
        <f t="shared" si="466"/>
        <v>0</v>
      </c>
      <c r="K1385" s="1490">
        <f t="shared" si="466"/>
        <v>0</v>
      </c>
      <c r="L1385" s="1490">
        <f t="shared" si="466"/>
        <v>0</v>
      </c>
      <c r="M1385" s="1490">
        <f t="shared" si="466"/>
        <v>0</v>
      </c>
      <c r="N1385" s="1490">
        <f t="shared" si="466"/>
        <v>0</v>
      </c>
      <c r="O1385" s="1490">
        <f t="shared" si="466"/>
        <v>0</v>
      </c>
      <c r="P1385" s="1490">
        <f t="shared" si="466"/>
        <v>0</v>
      </c>
      <c r="Q1385" s="1490">
        <f t="shared" si="466"/>
        <v>0</v>
      </c>
      <c r="R1385" s="1490">
        <f t="shared" si="466"/>
        <v>0</v>
      </c>
      <c r="S1385" s="1490">
        <f t="shared" si="466"/>
        <v>3759612.01</v>
      </c>
      <c r="T1385" s="1490">
        <f t="shared" si="466"/>
        <v>8711554.8699999992</v>
      </c>
      <c r="U1385" s="1490">
        <f t="shared" si="466"/>
        <v>0</v>
      </c>
      <c r="V1385" s="1490">
        <f t="shared" si="466"/>
        <v>0</v>
      </c>
      <c r="W1385" s="1490">
        <f t="shared" si="466"/>
        <v>0</v>
      </c>
      <c r="X1385" s="1490">
        <f t="shared" si="466"/>
        <v>12471166.879999999</v>
      </c>
      <c r="Y1385" s="1490">
        <f t="shared" si="466"/>
        <v>0</v>
      </c>
      <c r="Z1385" s="1490">
        <f t="shared" si="466"/>
        <v>365874.88</v>
      </c>
      <c r="AA1385" s="1490">
        <f t="shared" si="466"/>
        <v>0</v>
      </c>
      <c r="AB1385" s="1490">
        <f t="shared" si="466"/>
        <v>21000</v>
      </c>
      <c r="AC1385" s="1490">
        <f t="shared" si="466"/>
        <v>0</v>
      </c>
      <c r="AD1385" s="1490">
        <f t="shared" si="466"/>
        <v>317704</v>
      </c>
      <c r="AE1385" s="1490">
        <f t="shared" si="466"/>
        <v>0</v>
      </c>
      <c r="AF1385" s="1490">
        <f t="shared" si="466"/>
        <v>0</v>
      </c>
      <c r="AG1385" s="1490">
        <f t="shared" si="466"/>
        <v>0</v>
      </c>
      <c r="AH1385" s="1490">
        <f t="shared" si="466"/>
        <v>683578.88</v>
      </c>
      <c r="AI1385" s="1490">
        <f t="shared" si="466"/>
        <v>21000</v>
      </c>
      <c r="AJ1385" s="1490">
        <f t="shared" si="466"/>
        <v>0</v>
      </c>
      <c r="AK1385" s="1490">
        <f t="shared" si="466"/>
        <v>704578.88</v>
      </c>
      <c r="AL1385" s="1490">
        <f t="shared" si="466"/>
        <v>13175745.76</v>
      </c>
      <c r="AM1385" s="1840" t="s">
        <v>263</v>
      </c>
    </row>
    <row r="1386" spans="1:39" ht="12" hidden="1" x14ac:dyDescent="0.2">
      <c r="A1386" s="1437" t="s">
        <v>833</v>
      </c>
      <c r="B1386" s="269">
        <v>112</v>
      </c>
      <c r="C1386" s="1490">
        <f t="shared" ref="C1386:D1386" si="467">C1072+C1124+C1177+C1229+C1282+C1334</f>
        <v>0</v>
      </c>
      <c r="D1386" s="1490">
        <f t="shared" si="467"/>
        <v>0</v>
      </c>
      <c r="E1386" s="1490">
        <f t="shared" ref="E1386:AL1386" si="468">E1072+E1124+E1177+E1229+E1282+E1334</f>
        <v>0</v>
      </c>
      <c r="F1386" s="1490">
        <f t="shared" si="468"/>
        <v>74050.14</v>
      </c>
      <c r="G1386" s="1490">
        <f t="shared" si="468"/>
        <v>0</v>
      </c>
      <c r="H1386" s="1490">
        <f t="shared" si="468"/>
        <v>0</v>
      </c>
      <c r="I1386" s="1490">
        <f t="shared" si="468"/>
        <v>0</v>
      </c>
      <c r="J1386" s="1490">
        <f t="shared" si="468"/>
        <v>0</v>
      </c>
      <c r="K1386" s="1490">
        <f t="shared" si="468"/>
        <v>0</v>
      </c>
      <c r="L1386" s="1490">
        <f t="shared" si="468"/>
        <v>0</v>
      </c>
      <c r="M1386" s="1490">
        <f t="shared" si="468"/>
        <v>0</v>
      </c>
      <c r="N1386" s="1490">
        <f t="shared" si="468"/>
        <v>0</v>
      </c>
      <c r="O1386" s="1490">
        <f t="shared" si="468"/>
        <v>0</v>
      </c>
      <c r="P1386" s="1490">
        <f t="shared" si="468"/>
        <v>0</v>
      </c>
      <c r="Q1386" s="1490">
        <f t="shared" si="468"/>
        <v>0</v>
      </c>
      <c r="R1386" s="1490">
        <f t="shared" si="468"/>
        <v>0</v>
      </c>
      <c r="S1386" s="1490">
        <f t="shared" si="468"/>
        <v>0</v>
      </c>
      <c r="T1386" s="1490">
        <f t="shared" si="468"/>
        <v>74050.14</v>
      </c>
      <c r="U1386" s="1490">
        <f t="shared" si="468"/>
        <v>0</v>
      </c>
      <c r="V1386" s="1490">
        <f t="shared" si="468"/>
        <v>0</v>
      </c>
      <c r="W1386" s="1490">
        <f t="shared" si="468"/>
        <v>0</v>
      </c>
      <c r="X1386" s="1490">
        <f t="shared" si="468"/>
        <v>74050.14</v>
      </c>
      <c r="Y1386" s="1490">
        <f t="shared" si="468"/>
        <v>0</v>
      </c>
      <c r="Z1386" s="1490">
        <f t="shared" si="468"/>
        <v>0</v>
      </c>
      <c r="AA1386" s="1490">
        <f t="shared" si="468"/>
        <v>0</v>
      </c>
      <c r="AB1386" s="1490">
        <f t="shared" si="468"/>
        <v>0</v>
      </c>
      <c r="AC1386" s="1490">
        <f t="shared" si="468"/>
        <v>0</v>
      </c>
      <c r="AD1386" s="1490">
        <f t="shared" si="468"/>
        <v>0</v>
      </c>
      <c r="AE1386" s="1490">
        <f t="shared" si="468"/>
        <v>0</v>
      </c>
      <c r="AF1386" s="1490">
        <f t="shared" si="468"/>
        <v>0</v>
      </c>
      <c r="AG1386" s="1490">
        <f t="shared" si="468"/>
        <v>0</v>
      </c>
      <c r="AH1386" s="1490">
        <f t="shared" si="468"/>
        <v>0</v>
      </c>
      <c r="AI1386" s="1490">
        <f t="shared" si="468"/>
        <v>0</v>
      </c>
      <c r="AJ1386" s="1490">
        <f t="shared" si="468"/>
        <v>0</v>
      </c>
      <c r="AK1386" s="1490">
        <f t="shared" si="468"/>
        <v>0</v>
      </c>
      <c r="AL1386" s="1490">
        <f t="shared" si="468"/>
        <v>74050.14</v>
      </c>
      <c r="AM1386" s="1841"/>
    </row>
    <row r="1387" spans="1:39" ht="12" hidden="1" x14ac:dyDescent="0.2">
      <c r="A1387" s="1438" t="s">
        <v>834</v>
      </c>
      <c r="B1387" s="268">
        <v>119</v>
      </c>
      <c r="C1387" s="1490">
        <f t="shared" ref="C1387:D1387" si="469">C1073+C1125+C1178+C1230+C1283+C1335</f>
        <v>0</v>
      </c>
      <c r="D1387" s="1490">
        <f t="shared" si="469"/>
        <v>0</v>
      </c>
      <c r="E1387" s="1490">
        <f t="shared" ref="E1387:AL1387" si="470">E1073+E1125+E1178+E1230+E1283+E1335</f>
        <v>23453.179999999993</v>
      </c>
      <c r="F1387" s="1490">
        <f t="shared" si="470"/>
        <v>2465000</v>
      </c>
      <c r="G1387" s="1490">
        <f t="shared" si="470"/>
        <v>0</v>
      </c>
      <c r="H1387" s="1490">
        <f t="shared" si="470"/>
        <v>0</v>
      </c>
      <c r="I1387" s="1490">
        <f t="shared" si="470"/>
        <v>0</v>
      </c>
      <c r="J1387" s="1490">
        <f t="shared" si="470"/>
        <v>0</v>
      </c>
      <c r="K1387" s="1490">
        <f t="shared" si="470"/>
        <v>0</v>
      </c>
      <c r="L1387" s="1490">
        <f t="shared" si="470"/>
        <v>0</v>
      </c>
      <c r="M1387" s="1490">
        <f t="shared" si="470"/>
        <v>0</v>
      </c>
      <c r="N1387" s="1490">
        <f t="shared" si="470"/>
        <v>0</v>
      </c>
      <c r="O1387" s="1490">
        <f t="shared" si="470"/>
        <v>0</v>
      </c>
      <c r="P1387" s="1490">
        <f t="shared" si="470"/>
        <v>0</v>
      </c>
      <c r="Q1387" s="1490">
        <f t="shared" si="470"/>
        <v>0</v>
      </c>
      <c r="R1387" s="1490">
        <f t="shared" si="470"/>
        <v>0</v>
      </c>
      <c r="S1387" s="1490">
        <f t="shared" si="470"/>
        <v>23453.179999999993</v>
      </c>
      <c r="T1387" s="1490">
        <f t="shared" si="470"/>
        <v>2465000</v>
      </c>
      <c r="U1387" s="1490">
        <f t="shared" si="470"/>
        <v>0</v>
      </c>
      <c r="V1387" s="1490">
        <f t="shared" si="470"/>
        <v>0</v>
      </c>
      <c r="W1387" s="1490">
        <f t="shared" si="470"/>
        <v>0</v>
      </c>
      <c r="X1387" s="1490">
        <f t="shared" si="470"/>
        <v>2488453.1799999997</v>
      </c>
      <c r="Y1387" s="1490">
        <f t="shared" si="470"/>
        <v>0</v>
      </c>
      <c r="Z1387" s="1490">
        <f t="shared" si="470"/>
        <v>294776</v>
      </c>
      <c r="AA1387" s="1490">
        <f t="shared" si="470"/>
        <v>0</v>
      </c>
      <c r="AB1387" s="1490">
        <f t="shared" si="470"/>
        <v>13000</v>
      </c>
      <c r="AC1387" s="1490">
        <f t="shared" si="470"/>
        <v>0</v>
      </c>
      <c r="AD1387" s="1490">
        <f t="shared" si="470"/>
        <v>135600</v>
      </c>
      <c r="AE1387" s="1490">
        <f t="shared" si="470"/>
        <v>0</v>
      </c>
      <c r="AF1387" s="1490">
        <f t="shared" si="470"/>
        <v>0</v>
      </c>
      <c r="AG1387" s="1490">
        <f t="shared" si="470"/>
        <v>0</v>
      </c>
      <c r="AH1387" s="1490">
        <f t="shared" si="470"/>
        <v>430376</v>
      </c>
      <c r="AI1387" s="1490">
        <f t="shared" si="470"/>
        <v>13000</v>
      </c>
      <c r="AJ1387" s="1490">
        <f t="shared" si="470"/>
        <v>0</v>
      </c>
      <c r="AK1387" s="1490">
        <f t="shared" si="470"/>
        <v>443376</v>
      </c>
      <c r="AL1387" s="1490">
        <f t="shared" si="470"/>
        <v>2931829.1799999997</v>
      </c>
      <c r="AM1387" s="1841"/>
    </row>
    <row r="1388" spans="1:39" ht="12" hidden="1" x14ac:dyDescent="0.2">
      <c r="A1388" s="1448">
        <v>214</v>
      </c>
      <c r="B1388" s="1053">
        <v>112</v>
      </c>
      <c r="C1388" s="1490">
        <f t="shared" ref="C1388:D1388" si="471">C1074+C1126+C1179+C1231+C1284+C1336</f>
        <v>0</v>
      </c>
      <c r="D1388" s="1490">
        <f t="shared" si="471"/>
        <v>0</v>
      </c>
      <c r="E1388" s="1490">
        <f t="shared" ref="E1388:AL1388" si="472">E1074+E1126+E1179+E1231+E1284+E1336</f>
        <v>0</v>
      </c>
      <c r="F1388" s="1490">
        <f t="shared" si="472"/>
        <v>0</v>
      </c>
      <c r="G1388" s="1490">
        <f t="shared" si="472"/>
        <v>0</v>
      </c>
      <c r="H1388" s="1490">
        <f t="shared" si="472"/>
        <v>0</v>
      </c>
      <c r="I1388" s="1490">
        <f t="shared" si="472"/>
        <v>0</v>
      </c>
      <c r="J1388" s="1490">
        <f t="shared" si="472"/>
        <v>0</v>
      </c>
      <c r="K1388" s="1490">
        <f t="shared" si="472"/>
        <v>0</v>
      </c>
      <c r="L1388" s="1490">
        <f t="shared" si="472"/>
        <v>0</v>
      </c>
      <c r="M1388" s="1490">
        <f t="shared" si="472"/>
        <v>0</v>
      </c>
      <c r="N1388" s="1490">
        <f t="shared" si="472"/>
        <v>0</v>
      </c>
      <c r="O1388" s="1490">
        <f t="shared" si="472"/>
        <v>0</v>
      </c>
      <c r="P1388" s="1490">
        <f t="shared" si="472"/>
        <v>0</v>
      </c>
      <c r="Q1388" s="1490">
        <f t="shared" si="472"/>
        <v>0</v>
      </c>
      <c r="R1388" s="1490">
        <f t="shared" si="472"/>
        <v>0</v>
      </c>
      <c r="S1388" s="1490">
        <f t="shared" si="472"/>
        <v>0</v>
      </c>
      <c r="T1388" s="1490">
        <f t="shared" si="472"/>
        <v>0</v>
      </c>
      <c r="U1388" s="1490">
        <f t="shared" si="472"/>
        <v>0</v>
      </c>
      <c r="V1388" s="1490">
        <f t="shared" si="472"/>
        <v>0</v>
      </c>
      <c r="W1388" s="1490">
        <f t="shared" si="472"/>
        <v>0</v>
      </c>
      <c r="X1388" s="1490">
        <f t="shared" si="472"/>
        <v>0</v>
      </c>
      <c r="Y1388" s="1490">
        <f t="shared" si="472"/>
        <v>0</v>
      </c>
      <c r="Z1388" s="1490">
        <f t="shared" si="472"/>
        <v>0</v>
      </c>
      <c r="AA1388" s="1490">
        <f t="shared" si="472"/>
        <v>0</v>
      </c>
      <c r="AB1388" s="1490">
        <f t="shared" si="472"/>
        <v>0</v>
      </c>
      <c r="AC1388" s="1490">
        <f t="shared" si="472"/>
        <v>0</v>
      </c>
      <c r="AD1388" s="1490">
        <f t="shared" si="472"/>
        <v>0</v>
      </c>
      <c r="AE1388" s="1490">
        <f t="shared" si="472"/>
        <v>0</v>
      </c>
      <c r="AF1388" s="1490">
        <f t="shared" si="472"/>
        <v>0</v>
      </c>
      <c r="AG1388" s="1490">
        <f t="shared" si="472"/>
        <v>0</v>
      </c>
      <c r="AH1388" s="1490">
        <f t="shared" si="472"/>
        <v>0</v>
      </c>
      <c r="AI1388" s="1490">
        <f t="shared" si="472"/>
        <v>0</v>
      </c>
      <c r="AJ1388" s="1490">
        <f t="shared" si="472"/>
        <v>0</v>
      </c>
      <c r="AK1388" s="1490">
        <f t="shared" si="472"/>
        <v>0</v>
      </c>
      <c r="AL1388" s="1490">
        <f t="shared" si="472"/>
        <v>0</v>
      </c>
      <c r="AM1388" s="1841"/>
    </row>
    <row r="1389" spans="1:39" ht="12" hidden="1" x14ac:dyDescent="0.2">
      <c r="A1389" s="1437" t="s">
        <v>835</v>
      </c>
      <c r="B1389" s="269">
        <v>244</v>
      </c>
      <c r="C1389" s="1490">
        <f t="shared" ref="C1389:D1389" si="473">C1075+C1127+C1180+C1232+C1285+C1337</f>
        <v>0</v>
      </c>
      <c r="D1389" s="1490">
        <f t="shared" si="473"/>
        <v>0</v>
      </c>
      <c r="E1389" s="1490">
        <f t="shared" ref="E1389:AL1389" si="474">E1075+E1127+E1180+E1232+E1285+E1337</f>
        <v>3572.85</v>
      </c>
      <c r="F1389" s="1490">
        <f t="shared" si="474"/>
        <v>3000</v>
      </c>
      <c r="G1389" s="1490">
        <f t="shared" si="474"/>
        <v>0</v>
      </c>
      <c r="H1389" s="1490">
        <f t="shared" si="474"/>
        <v>0</v>
      </c>
      <c r="I1389" s="1490">
        <f t="shared" si="474"/>
        <v>0</v>
      </c>
      <c r="J1389" s="1490">
        <f t="shared" si="474"/>
        <v>0</v>
      </c>
      <c r="K1389" s="1490">
        <f t="shared" si="474"/>
        <v>0</v>
      </c>
      <c r="L1389" s="1490">
        <f t="shared" si="474"/>
        <v>0</v>
      </c>
      <c r="M1389" s="1490">
        <f t="shared" si="474"/>
        <v>0</v>
      </c>
      <c r="N1389" s="1490">
        <f t="shared" si="474"/>
        <v>0</v>
      </c>
      <c r="O1389" s="1490">
        <f t="shared" si="474"/>
        <v>0</v>
      </c>
      <c r="P1389" s="1490">
        <f t="shared" si="474"/>
        <v>0</v>
      </c>
      <c r="Q1389" s="1490">
        <f t="shared" si="474"/>
        <v>0</v>
      </c>
      <c r="R1389" s="1490">
        <f t="shared" si="474"/>
        <v>0</v>
      </c>
      <c r="S1389" s="1490">
        <f t="shared" si="474"/>
        <v>3572.85</v>
      </c>
      <c r="T1389" s="1490">
        <f t="shared" si="474"/>
        <v>3000</v>
      </c>
      <c r="U1389" s="1490">
        <f t="shared" si="474"/>
        <v>0</v>
      </c>
      <c r="V1389" s="1490">
        <f t="shared" si="474"/>
        <v>0</v>
      </c>
      <c r="W1389" s="1490">
        <f t="shared" si="474"/>
        <v>0</v>
      </c>
      <c r="X1389" s="1490">
        <f t="shared" si="474"/>
        <v>6572.85</v>
      </c>
      <c r="Y1389" s="1490">
        <f t="shared" si="474"/>
        <v>0</v>
      </c>
      <c r="Z1389" s="1490">
        <f t="shared" si="474"/>
        <v>0</v>
      </c>
      <c r="AA1389" s="1490">
        <f>AA1075+AA1127+AA1180+AA1232+AA1285+AA1337</f>
        <v>0</v>
      </c>
      <c r="AB1389" s="1490">
        <f t="shared" si="474"/>
        <v>0</v>
      </c>
      <c r="AC1389" s="1490">
        <f t="shared" si="474"/>
        <v>0</v>
      </c>
      <c r="AD1389" s="1490">
        <f t="shared" si="474"/>
        <v>0</v>
      </c>
      <c r="AE1389" s="1490">
        <f t="shared" si="474"/>
        <v>0</v>
      </c>
      <c r="AF1389" s="1490">
        <f t="shared" si="474"/>
        <v>0</v>
      </c>
      <c r="AG1389" s="1490">
        <f t="shared" si="474"/>
        <v>0</v>
      </c>
      <c r="AH1389" s="1490">
        <f t="shared" si="474"/>
        <v>0</v>
      </c>
      <c r="AI1389" s="1490">
        <f t="shared" si="474"/>
        <v>0</v>
      </c>
      <c r="AJ1389" s="1490">
        <f t="shared" si="474"/>
        <v>0</v>
      </c>
      <c r="AK1389" s="1490">
        <f t="shared" si="474"/>
        <v>0</v>
      </c>
      <c r="AL1389" s="1490">
        <f t="shared" si="474"/>
        <v>6572.85</v>
      </c>
      <c r="AM1389" s="1841"/>
    </row>
    <row r="1390" spans="1:39" ht="12" hidden="1" customHeight="1" x14ac:dyDescent="0.2">
      <c r="A1390" s="1440" t="s">
        <v>831</v>
      </c>
      <c r="B1390" s="272"/>
      <c r="C1390" s="1491">
        <f t="shared" ref="C1390:D1390" si="475">C1391+C1392</f>
        <v>0</v>
      </c>
      <c r="D1390" s="1491">
        <f t="shared" si="475"/>
        <v>0</v>
      </c>
      <c r="E1390" s="1491">
        <f t="shared" ref="E1390:AL1390" si="476">E1391+E1392</f>
        <v>0</v>
      </c>
      <c r="F1390" s="1491">
        <f t="shared" si="476"/>
        <v>0</v>
      </c>
      <c r="G1390" s="1491">
        <f t="shared" si="476"/>
        <v>0</v>
      </c>
      <c r="H1390" s="1491">
        <f t="shared" si="476"/>
        <v>0</v>
      </c>
      <c r="I1390" s="1491">
        <f t="shared" si="476"/>
        <v>0</v>
      </c>
      <c r="J1390" s="1491">
        <f t="shared" si="476"/>
        <v>0</v>
      </c>
      <c r="K1390" s="1491">
        <f t="shared" si="476"/>
        <v>0</v>
      </c>
      <c r="L1390" s="1491">
        <f t="shared" si="476"/>
        <v>0</v>
      </c>
      <c r="M1390" s="1491">
        <f t="shared" si="476"/>
        <v>0</v>
      </c>
      <c r="N1390" s="1491">
        <f t="shared" si="476"/>
        <v>0</v>
      </c>
      <c r="O1390" s="1491">
        <f t="shared" si="476"/>
        <v>0</v>
      </c>
      <c r="P1390" s="1491">
        <f t="shared" si="476"/>
        <v>0</v>
      </c>
      <c r="Q1390" s="1491">
        <f>Q1391+Q1392</f>
        <v>0</v>
      </c>
      <c r="R1390" s="1491">
        <f>R1391+R1392</f>
        <v>0</v>
      </c>
      <c r="S1390" s="1491">
        <f t="shared" si="476"/>
        <v>0</v>
      </c>
      <c r="T1390" s="1491">
        <f t="shared" si="476"/>
        <v>0</v>
      </c>
      <c r="U1390" s="1491">
        <f t="shared" si="476"/>
        <v>0</v>
      </c>
      <c r="V1390" s="1491">
        <f t="shared" si="476"/>
        <v>0</v>
      </c>
      <c r="W1390" s="1491">
        <f>W1391+W1392</f>
        <v>0</v>
      </c>
      <c r="X1390" s="1491">
        <f t="shared" si="476"/>
        <v>0</v>
      </c>
      <c r="Y1390" s="1491">
        <f t="shared" si="476"/>
        <v>0</v>
      </c>
      <c r="Z1390" s="1491">
        <f t="shared" si="476"/>
        <v>0</v>
      </c>
      <c r="AA1390" s="1491">
        <f>AA1391+AA1392</f>
        <v>0</v>
      </c>
      <c r="AB1390" s="1491">
        <f t="shared" si="476"/>
        <v>0</v>
      </c>
      <c r="AC1390" s="1491">
        <f t="shared" si="476"/>
        <v>0</v>
      </c>
      <c r="AD1390" s="1491">
        <f t="shared" si="476"/>
        <v>0</v>
      </c>
      <c r="AE1390" s="1491">
        <f>AE1391+AE1392</f>
        <v>0</v>
      </c>
      <c r="AF1390" s="1491">
        <f>AF1391+AF1392</f>
        <v>0</v>
      </c>
      <c r="AG1390" s="1491">
        <f t="shared" si="476"/>
        <v>0</v>
      </c>
      <c r="AH1390" s="1491">
        <f t="shared" si="476"/>
        <v>0</v>
      </c>
      <c r="AI1390" s="1491">
        <f t="shared" si="476"/>
        <v>0</v>
      </c>
      <c r="AJ1390" s="1491">
        <f>AJ1391+AJ1392</f>
        <v>0</v>
      </c>
      <c r="AK1390" s="1491">
        <f t="shared" si="476"/>
        <v>0</v>
      </c>
      <c r="AL1390" s="1491">
        <f t="shared" si="476"/>
        <v>0</v>
      </c>
      <c r="AM1390" s="1841"/>
    </row>
    <row r="1391" spans="1:39" ht="12" hidden="1" x14ac:dyDescent="0.2">
      <c r="A1391" s="1426">
        <v>222</v>
      </c>
      <c r="B1391" s="1053">
        <v>112</v>
      </c>
      <c r="C1391" s="1490">
        <f t="shared" ref="C1391:D1391" si="477">C1076+C1128+C1181+C1233+C1286+C1338</f>
        <v>0</v>
      </c>
      <c r="D1391" s="1490">
        <f t="shared" si="477"/>
        <v>0</v>
      </c>
      <c r="E1391" s="1490">
        <f t="shared" ref="E1391:AL1391" si="478">E1076+E1128+E1181+E1233+E1286+E1338</f>
        <v>0</v>
      </c>
      <c r="F1391" s="1490">
        <f t="shared" si="478"/>
        <v>0</v>
      </c>
      <c r="G1391" s="1490">
        <f t="shared" si="478"/>
        <v>0</v>
      </c>
      <c r="H1391" s="1490">
        <f t="shared" si="478"/>
        <v>0</v>
      </c>
      <c r="I1391" s="1490">
        <f t="shared" si="478"/>
        <v>0</v>
      </c>
      <c r="J1391" s="1490">
        <f t="shared" si="478"/>
        <v>0</v>
      </c>
      <c r="K1391" s="1490">
        <f t="shared" si="478"/>
        <v>0</v>
      </c>
      <c r="L1391" s="1490">
        <f t="shared" si="478"/>
        <v>0</v>
      </c>
      <c r="M1391" s="1490">
        <f t="shared" si="478"/>
        <v>0</v>
      </c>
      <c r="N1391" s="1490">
        <f t="shared" si="478"/>
        <v>0</v>
      </c>
      <c r="O1391" s="1490">
        <f t="shared" si="478"/>
        <v>0</v>
      </c>
      <c r="P1391" s="1490">
        <f t="shared" si="478"/>
        <v>0</v>
      </c>
      <c r="Q1391" s="1490">
        <f t="shared" si="478"/>
        <v>0</v>
      </c>
      <c r="R1391" s="1490">
        <f t="shared" si="478"/>
        <v>0</v>
      </c>
      <c r="S1391" s="1490">
        <f t="shared" si="478"/>
        <v>0</v>
      </c>
      <c r="T1391" s="1490">
        <f t="shared" si="478"/>
        <v>0</v>
      </c>
      <c r="U1391" s="1490">
        <f t="shared" si="478"/>
        <v>0</v>
      </c>
      <c r="V1391" s="1490">
        <f t="shared" si="478"/>
        <v>0</v>
      </c>
      <c r="W1391" s="1490">
        <f t="shared" si="478"/>
        <v>0</v>
      </c>
      <c r="X1391" s="1490">
        <f t="shared" si="478"/>
        <v>0</v>
      </c>
      <c r="Y1391" s="1490">
        <f t="shared" si="478"/>
        <v>0</v>
      </c>
      <c r="Z1391" s="1490">
        <f t="shared" si="478"/>
        <v>0</v>
      </c>
      <c r="AA1391" s="1490">
        <f t="shared" si="478"/>
        <v>0</v>
      </c>
      <c r="AB1391" s="1490">
        <f t="shared" si="478"/>
        <v>0</v>
      </c>
      <c r="AC1391" s="1490">
        <f t="shared" si="478"/>
        <v>0</v>
      </c>
      <c r="AD1391" s="1490">
        <f t="shared" si="478"/>
        <v>0</v>
      </c>
      <c r="AE1391" s="1490">
        <f t="shared" si="478"/>
        <v>0</v>
      </c>
      <c r="AF1391" s="1490">
        <f t="shared" si="478"/>
        <v>0</v>
      </c>
      <c r="AG1391" s="1490">
        <f t="shared" si="478"/>
        <v>0</v>
      </c>
      <c r="AH1391" s="1490">
        <f t="shared" si="478"/>
        <v>0</v>
      </c>
      <c r="AI1391" s="1490">
        <f t="shared" si="478"/>
        <v>0</v>
      </c>
      <c r="AJ1391" s="1490">
        <f t="shared" si="478"/>
        <v>0</v>
      </c>
      <c r="AK1391" s="1490">
        <f t="shared" si="478"/>
        <v>0</v>
      </c>
      <c r="AL1391" s="1490">
        <f t="shared" si="478"/>
        <v>0</v>
      </c>
      <c r="AM1391" s="1841"/>
    </row>
    <row r="1392" spans="1:39" ht="12" hidden="1" x14ac:dyDescent="0.2">
      <c r="A1392" s="1426">
        <v>222</v>
      </c>
      <c r="B1392" s="1053">
        <v>244</v>
      </c>
      <c r="C1392" s="1490">
        <f t="shared" ref="C1392:D1392" si="479">C1077+C1129+C1182+C1234+C1287+C1339</f>
        <v>0</v>
      </c>
      <c r="D1392" s="1490">
        <f t="shared" si="479"/>
        <v>0</v>
      </c>
      <c r="E1392" s="1490">
        <f t="shared" ref="E1392:AL1392" si="480">E1077+E1129+E1182+E1234+E1287+E1339</f>
        <v>0</v>
      </c>
      <c r="F1392" s="1490">
        <f t="shared" si="480"/>
        <v>0</v>
      </c>
      <c r="G1392" s="1490">
        <f t="shared" si="480"/>
        <v>0</v>
      </c>
      <c r="H1392" s="1490">
        <f t="shared" si="480"/>
        <v>0</v>
      </c>
      <c r="I1392" s="1490">
        <f t="shared" si="480"/>
        <v>0</v>
      </c>
      <c r="J1392" s="1490">
        <f t="shared" si="480"/>
        <v>0</v>
      </c>
      <c r="K1392" s="1490">
        <f t="shared" si="480"/>
        <v>0</v>
      </c>
      <c r="L1392" s="1490">
        <f t="shared" si="480"/>
        <v>0</v>
      </c>
      <c r="M1392" s="1490">
        <f t="shared" si="480"/>
        <v>0</v>
      </c>
      <c r="N1392" s="1490">
        <f t="shared" si="480"/>
        <v>0</v>
      </c>
      <c r="O1392" s="1490">
        <f t="shared" si="480"/>
        <v>0</v>
      </c>
      <c r="P1392" s="1490">
        <f t="shared" si="480"/>
        <v>0</v>
      </c>
      <c r="Q1392" s="1490">
        <f t="shared" si="480"/>
        <v>0</v>
      </c>
      <c r="R1392" s="1490">
        <f t="shared" si="480"/>
        <v>0</v>
      </c>
      <c r="S1392" s="1490">
        <f t="shared" si="480"/>
        <v>0</v>
      </c>
      <c r="T1392" s="1490">
        <f t="shared" si="480"/>
        <v>0</v>
      </c>
      <c r="U1392" s="1490">
        <f t="shared" si="480"/>
        <v>0</v>
      </c>
      <c r="V1392" s="1490">
        <f t="shared" si="480"/>
        <v>0</v>
      </c>
      <c r="W1392" s="1490">
        <f t="shared" si="480"/>
        <v>0</v>
      </c>
      <c r="X1392" s="1490">
        <f t="shared" si="480"/>
        <v>0</v>
      </c>
      <c r="Y1392" s="1490">
        <f t="shared" si="480"/>
        <v>0</v>
      </c>
      <c r="Z1392" s="1490">
        <f t="shared" si="480"/>
        <v>0</v>
      </c>
      <c r="AA1392" s="1490">
        <f t="shared" si="480"/>
        <v>0</v>
      </c>
      <c r="AB1392" s="1490">
        <f t="shared" si="480"/>
        <v>0</v>
      </c>
      <c r="AC1392" s="1490">
        <f t="shared" si="480"/>
        <v>0</v>
      </c>
      <c r="AD1392" s="1490">
        <f t="shared" si="480"/>
        <v>0</v>
      </c>
      <c r="AE1392" s="1490">
        <f t="shared" si="480"/>
        <v>0</v>
      </c>
      <c r="AF1392" s="1490">
        <f t="shared" si="480"/>
        <v>0</v>
      </c>
      <c r="AG1392" s="1490">
        <f t="shared" si="480"/>
        <v>0</v>
      </c>
      <c r="AH1392" s="1490">
        <f t="shared" si="480"/>
        <v>0</v>
      </c>
      <c r="AI1392" s="1490">
        <f t="shared" si="480"/>
        <v>0</v>
      </c>
      <c r="AJ1392" s="1490">
        <f t="shared" si="480"/>
        <v>0</v>
      </c>
      <c r="AK1392" s="1490">
        <f t="shared" si="480"/>
        <v>0</v>
      </c>
      <c r="AL1392" s="1490">
        <f t="shared" si="480"/>
        <v>0</v>
      </c>
      <c r="AM1392" s="1841"/>
    </row>
    <row r="1393" spans="1:39" ht="12" hidden="1" x14ac:dyDescent="0.2">
      <c r="A1393" s="1441" t="s">
        <v>823</v>
      </c>
      <c r="B1393" s="268"/>
      <c r="C1393" s="1491">
        <f t="shared" ref="C1393:D1393" si="481">C1394+C1395+C1396+C1397</f>
        <v>0</v>
      </c>
      <c r="D1393" s="1491">
        <f t="shared" si="481"/>
        <v>0</v>
      </c>
      <c r="E1393" s="1491">
        <f t="shared" ref="E1393:AL1393" si="482">E1394+E1395+E1396+E1397</f>
        <v>0</v>
      </c>
      <c r="F1393" s="1491">
        <f t="shared" si="482"/>
        <v>0</v>
      </c>
      <c r="G1393" s="1491">
        <f t="shared" si="482"/>
        <v>0</v>
      </c>
      <c r="H1393" s="1491">
        <f t="shared" si="482"/>
        <v>0</v>
      </c>
      <c r="I1393" s="1491">
        <f t="shared" si="482"/>
        <v>0</v>
      </c>
      <c r="J1393" s="1491">
        <f t="shared" si="482"/>
        <v>0</v>
      </c>
      <c r="K1393" s="1491">
        <f t="shared" si="482"/>
        <v>0</v>
      </c>
      <c r="L1393" s="1491">
        <f t="shared" si="482"/>
        <v>0</v>
      </c>
      <c r="M1393" s="1491">
        <f t="shared" si="482"/>
        <v>0</v>
      </c>
      <c r="N1393" s="1491">
        <f t="shared" si="482"/>
        <v>0</v>
      </c>
      <c r="O1393" s="1491">
        <f t="shared" si="482"/>
        <v>0</v>
      </c>
      <c r="P1393" s="1491">
        <f t="shared" si="482"/>
        <v>0</v>
      </c>
      <c r="Q1393" s="1491">
        <f>Q1394+Q1395+Q1396+Q1397</f>
        <v>0</v>
      </c>
      <c r="R1393" s="1491">
        <f>R1394+R1395+R1396+R1397</f>
        <v>0</v>
      </c>
      <c r="S1393" s="1491">
        <f t="shared" si="482"/>
        <v>0</v>
      </c>
      <c r="T1393" s="1491">
        <f t="shared" si="482"/>
        <v>0</v>
      </c>
      <c r="U1393" s="1491">
        <f t="shared" si="482"/>
        <v>0</v>
      </c>
      <c r="V1393" s="1491">
        <f t="shared" si="482"/>
        <v>0</v>
      </c>
      <c r="W1393" s="1491">
        <f t="shared" si="482"/>
        <v>0</v>
      </c>
      <c r="X1393" s="1491">
        <f t="shared" si="482"/>
        <v>0</v>
      </c>
      <c r="Y1393" s="1491">
        <f t="shared" si="482"/>
        <v>0</v>
      </c>
      <c r="Z1393" s="1491">
        <f t="shared" si="482"/>
        <v>608392</v>
      </c>
      <c r="AA1393" s="1491">
        <f>AA1394+AA1395+AA1396+AA1397</f>
        <v>0</v>
      </c>
      <c r="AB1393" s="1491">
        <f t="shared" si="482"/>
        <v>0</v>
      </c>
      <c r="AC1393" s="1491">
        <f t="shared" si="482"/>
        <v>0</v>
      </c>
      <c r="AD1393" s="1491">
        <f t="shared" si="482"/>
        <v>0</v>
      </c>
      <c r="AE1393" s="1491">
        <f t="shared" si="482"/>
        <v>0</v>
      </c>
      <c r="AF1393" s="1491">
        <f t="shared" si="482"/>
        <v>0</v>
      </c>
      <c r="AG1393" s="1491">
        <f t="shared" si="482"/>
        <v>0</v>
      </c>
      <c r="AH1393" s="1491">
        <f t="shared" si="482"/>
        <v>608392</v>
      </c>
      <c r="AI1393" s="1491">
        <f t="shared" si="482"/>
        <v>0</v>
      </c>
      <c r="AJ1393" s="1491">
        <f t="shared" si="482"/>
        <v>0</v>
      </c>
      <c r="AK1393" s="1491">
        <f t="shared" si="482"/>
        <v>608392</v>
      </c>
      <c r="AL1393" s="1491">
        <f t="shared" si="482"/>
        <v>608392</v>
      </c>
      <c r="AM1393" s="1841"/>
    </row>
    <row r="1394" spans="1:39" ht="12" hidden="1" x14ac:dyDescent="0.2">
      <c r="A1394" s="1427" t="s">
        <v>196</v>
      </c>
      <c r="B1394" s="1053">
        <v>247</v>
      </c>
      <c r="C1394" s="1490">
        <f t="shared" ref="C1394:D1394" si="483">C1078+C1130+C1183+C1235+C1288+C1340</f>
        <v>0</v>
      </c>
      <c r="D1394" s="1490">
        <f t="shared" si="483"/>
        <v>0</v>
      </c>
      <c r="E1394" s="1490">
        <f t="shared" ref="E1394:AL1394" si="484">E1078+E1130+E1183+E1235+E1288+E1340</f>
        <v>0</v>
      </c>
      <c r="F1394" s="1490">
        <f t="shared" si="484"/>
        <v>0</v>
      </c>
      <c r="G1394" s="1490">
        <f t="shared" si="484"/>
        <v>0</v>
      </c>
      <c r="H1394" s="1490">
        <f t="shared" si="484"/>
        <v>0</v>
      </c>
      <c r="I1394" s="1490">
        <f t="shared" si="484"/>
        <v>0</v>
      </c>
      <c r="J1394" s="1490">
        <f t="shared" si="484"/>
        <v>0</v>
      </c>
      <c r="K1394" s="1490">
        <f t="shared" si="484"/>
        <v>0</v>
      </c>
      <c r="L1394" s="1490">
        <f t="shared" si="484"/>
        <v>0</v>
      </c>
      <c r="M1394" s="1490">
        <f t="shared" si="484"/>
        <v>0</v>
      </c>
      <c r="N1394" s="1490">
        <f t="shared" si="484"/>
        <v>0</v>
      </c>
      <c r="O1394" s="1490">
        <f t="shared" si="484"/>
        <v>0</v>
      </c>
      <c r="P1394" s="1490">
        <f t="shared" si="484"/>
        <v>0</v>
      </c>
      <c r="Q1394" s="1490">
        <f t="shared" si="484"/>
        <v>0</v>
      </c>
      <c r="R1394" s="1490">
        <f t="shared" si="484"/>
        <v>0</v>
      </c>
      <c r="S1394" s="1490">
        <f t="shared" si="484"/>
        <v>0</v>
      </c>
      <c r="T1394" s="1490">
        <f t="shared" si="484"/>
        <v>0</v>
      </c>
      <c r="U1394" s="1490">
        <f t="shared" si="484"/>
        <v>0</v>
      </c>
      <c r="V1394" s="1490">
        <f t="shared" si="484"/>
        <v>0</v>
      </c>
      <c r="W1394" s="1490">
        <f t="shared" si="484"/>
        <v>0</v>
      </c>
      <c r="X1394" s="1490">
        <f t="shared" si="484"/>
        <v>0</v>
      </c>
      <c r="Y1394" s="1490">
        <f t="shared" si="484"/>
        <v>0</v>
      </c>
      <c r="Z1394" s="1490">
        <f t="shared" si="484"/>
        <v>0</v>
      </c>
      <c r="AA1394" s="1490">
        <f t="shared" si="484"/>
        <v>0</v>
      </c>
      <c r="AB1394" s="1490">
        <f t="shared" si="484"/>
        <v>0</v>
      </c>
      <c r="AC1394" s="1490">
        <f t="shared" si="484"/>
        <v>0</v>
      </c>
      <c r="AD1394" s="1490">
        <f t="shared" si="484"/>
        <v>0</v>
      </c>
      <c r="AE1394" s="1490">
        <f t="shared" si="484"/>
        <v>0</v>
      </c>
      <c r="AF1394" s="1490">
        <f t="shared" si="484"/>
        <v>0</v>
      </c>
      <c r="AG1394" s="1490">
        <f t="shared" si="484"/>
        <v>0</v>
      </c>
      <c r="AH1394" s="1490">
        <f t="shared" si="484"/>
        <v>0</v>
      </c>
      <c r="AI1394" s="1490">
        <f t="shared" si="484"/>
        <v>0</v>
      </c>
      <c r="AJ1394" s="1490">
        <f t="shared" si="484"/>
        <v>0</v>
      </c>
      <c r="AK1394" s="1490">
        <f t="shared" si="484"/>
        <v>0</v>
      </c>
      <c r="AL1394" s="1490">
        <f t="shared" si="484"/>
        <v>0</v>
      </c>
      <c r="AM1394" s="1841"/>
    </row>
    <row r="1395" spans="1:39" ht="12" hidden="1" x14ac:dyDescent="0.2">
      <c r="A1395" s="1427" t="s">
        <v>197</v>
      </c>
      <c r="B1395" s="1053">
        <v>247</v>
      </c>
      <c r="C1395" s="1490">
        <f t="shared" ref="C1395:D1395" si="485">C1079+C1131+C1184+C1236+C1289+C1341</f>
        <v>0</v>
      </c>
      <c r="D1395" s="1490">
        <f t="shared" si="485"/>
        <v>0</v>
      </c>
      <c r="E1395" s="1490">
        <f t="shared" ref="E1395:AL1395" si="486">E1079+E1131+E1184+E1236+E1289+E1341</f>
        <v>0</v>
      </c>
      <c r="F1395" s="1490">
        <f t="shared" si="486"/>
        <v>0</v>
      </c>
      <c r="G1395" s="1490">
        <f t="shared" si="486"/>
        <v>0</v>
      </c>
      <c r="H1395" s="1490">
        <f t="shared" si="486"/>
        <v>0</v>
      </c>
      <c r="I1395" s="1490">
        <f t="shared" si="486"/>
        <v>0</v>
      </c>
      <c r="J1395" s="1490">
        <f t="shared" si="486"/>
        <v>0</v>
      </c>
      <c r="K1395" s="1490">
        <f t="shared" si="486"/>
        <v>0</v>
      </c>
      <c r="L1395" s="1490">
        <f t="shared" si="486"/>
        <v>0</v>
      </c>
      <c r="M1395" s="1490">
        <f t="shared" si="486"/>
        <v>0</v>
      </c>
      <c r="N1395" s="1490">
        <f t="shared" si="486"/>
        <v>0</v>
      </c>
      <c r="O1395" s="1490">
        <f t="shared" si="486"/>
        <v>0</v>
      </c>
      <c r="P1395" s="1490">
        <f t="shared" si="486"/>
        <v>0</v>
      </c>
      <c r="Q1395" s="1490">
        <f t="shared" si="486"/>
        <v>0</v>
      </c>
      <c r="R1395" s="1490">
        <f t="shared" si="486"/>
        <v>0</v>
      </c>
      <c r="S1395" s="1490">
        <f t="shared" si="486"/>
        <v>0</v>
      </c>
      <c r="T1395" s="1490">
        <f t="shared" si="486"/>
        <v>0</v>
      </c>
      <c r="U1395" s="1490">
        <f t="shared" si="486"/>
        <v>0</v>
      </c>
      <c r="V1395" s="1490">
        <f t="shared" si="486"/>
        <v>0</v>
      </c>
      <c r="W1395" s="1490">
        <f t="shared" si="486"/>
        <v>0</v>
      </c>
      <c r="X1395" s="1490">
        <f t="shared" si="486"/>
        <v>0</v>
      </c>
      <c r="Y1395" s="1490">
        <f t="shared" si="486"/>
        <v>0</v>
      </c>
      <c r="Z1395" s="1490">
        <f t="shared" si="486"/>
        <v>500000</v>
      </c>
      <c r="AA1395" s="1490">
        <f t="shared" si="486"/>
        <v>0</v>
      </c>
      <c r="AB1395" s="1490">
        <f t="shared" si="486"/>
        <v>0</v>
      </c>
      <c r="AC1395" s="1490">
        <f t="shared" si="486"/>
        <v>0</v>
      </c>
      <c r="AD1395" s="1490">
        <f t="shared" si="486"/>
        <v>0</v>
      </c>
      <c r="AE1395" s="1490">
        <f t="shared" si="486"/>
        <v>0</v>
      </c>
      <c r="AF1395" s="1490">
        <f t="shared" si="486"/>
        <v>0</v>
      </c>
      <c r="AG1395" s="1490">
        <f t="shared" si="486"/>
        <v>0</v>
      </c>
      <c r="AH1395" s="1490">
        <f t="shared" si="486"/>
        <v>500000</v>
      </c>
      <c r="AI1395" s="1490">
        <f t="shared" si="486"/>
        <v>0</v>
      </c>
      <c r="AJ1395" s="1490">
        <f t="shared" si="486"/>
        <v>0</v>
      </c>
      <c r="AK1395" s="1490">
        <f t="shared" si="486"/>
        <v>500000</v>
      </c>
      <c r="AL1395" s="1490">
        <f t="shared" si="486"/>
        <v>500000</v>
      </c>
      <c r="AM1395" s="1841"/>
    </row>
    <row r="1396" spans="1:39" ht="12" hidden="1" x14ac:dyDescent="0.2">
      <c r="A1396" s="1427" t="s">
        <v>198</v>
      </c>
      <c r="B1396" s="268">
        <v>244</v>
      </c>
      <c r="C1396" s="1490">
        <f t="shared" ref="C1396:D1396" si="487">C1080+C1132+C1185+C1237+C1290+C1342</f>
        <v>0</v>
      </c>
      <c r="D1396" s="1490">
        <f t="shared" si="487"/>
        <v>0</v>
      </c>
      <c r="E1396" s="1490">
        <f t="shared" ref="E1396:AL1396" si="488">E1080+E1132+E1185+E1237+E1290+E1342</f>
        <v>0</v>
      </c>
      <c r="F1396" s="1490">
        <f t="shared" si="488"/>
        <v>0</v>
      </c>
      <c r="G1396" s="1490">
        <f t="shared" si="488"/>
        <v>0</v>
      </c>
      <c r="H1396" s="1490">
        <f t="shared" si="488"/>
        <v>0</v>
      </c>
      <c r="I1396" s="1490">
        <f t="shared" si="488"/>
        <v>0</v>
      </c>
      <c r="J1396" s="1490">
        <f t="shared" si="488"/>
        <v>0</v>
      </c>
      <c r="K1396" s="1490">
        <f t="shared" si="488"/>
        <v>0</v>
      </c>
      <c r="L1396" s="1490">
        <f t="shared" si="488"/>
        <v>0</v>
      </c>
      <c r="M1396" s="1490">
        <f t="shared" si="488"/>
        <v>0</v>
      </c>
      <c r="N1396" s="1490">
        <f t="shared" si="488"/>
        <v>0</v>
      </c>
      <c r="O1396" s="1490">
        <f t="shared" si="488"/>
        <v>0</v>
      </c>
      <c r="P1396" s="1490">
        <f t="shared" si="488"/>
        <v>0</v>
      </c>
      <c r="Q1396" s="1490">
        <f t="shared" si="488"/>
        <v>0</v>
      </c>
      <c r="R1396" s="1490">
        <f t="shared" si="488"/>
        <v>0</v>
      </c>
      <c r="S1396" s="1490">
        <f t="shared" si="488"/>
        <v>0</v>
      </c>
      <c r="T1396" s="1490">
        <f t="shared" si="488"/>
        <v>0</v>
      </c>
      <c r="U1396" s="1490">
        <f t="shared" si="488"/>
        <v>0</v>
      </c>
      <c r="V1396" s="1490">
        <f t="shared" si="488"/>
        <v>0</v>
      </c>
      <c r="W1396" s="1490">
        <f t="shared" si="488"/>
        <v>0</v>
      </c>
      <c r="X1396" s="1490">
        <f t="shared" si="488"/>
        <v>0</v>
      </c>
      <c r="Y1396" s="1490">
        <f t="shared" si="488"/>
        <v>0</v>
      </c>
      <c r="Z1396" s="1490">
        <f t="shared" si="488"/>
        <v>86000</v>
      </c>
      <c r="AA1396" s="1490">
        <f t="shared" si="488"/>
        <v>0</v>
      </c>
      <c r="AB1396" s="1490">
        <f t="shared" si="488"/>
        <v>0</v>
      </c>
      <c r="AC1396" s="1490">
        <f t="shared" si="488"/>
        <v>0</v>
      </c>
      <c r="AD1396" s="1490">
        <f t="shared" si="488"/>
        <v>0</v>
      </c>
      <c r="AE1396" s="1490">
        <f t="shared" si="488"/>
        <v>0</v>
      </c>
      <c r="AF1396" s="1490">
        <f t="shared" si="488"/>
        <v>0</v>
      </c>
      <c r="AG1396" s="1490">
        <f t="shared" si="488"/>
        <v>0</v>
      </c>
      <c r="AH1396" s="1490">
        <f t="shared" si="488"/>
        <v>86000</v>
      </c>
      <c r="AI1396" s="1490">
        <f t="shared" si="488"/>
        <v>0</v>
      </c>
      <c r="AJ1396" s="1490">
        <f t="shared" si="488"/>
        <v>0</v>
      </c>
      <c r="AK1396" s="1490">
        <f t="shared" si="488"/>
        <v>86000</v>
      </c>
      <c r="AL1396" s="1490">
        <f t="shared" si="488"/>
        <v>86000</v>
      </c>
      <c r="AM1396" s="1841"/>
    </row>
    <row r="1397" spans="1:39" ht="12" hidden="1" x14ac:dyDescent="0.2">
      <c r="A1397" s="1427" t="s">
        <v>878</v>
      </c>
      <c r="B1397" s="268">
        <v>244</v>
      </c>
      <c r="C1397" s="1490">
        <f t="shared" ref="C1397:D1397" si="489">C1081+C1133+C1186+C1238+C1291+C1343</f>
        <v>0</v>
      </c>
      <c r="D1397" s="1490">
        <f t="shared" si="489"/>
        <v>0</v>
      </c>
      <c r="E1397" s="1490">
        <f t="shared" ref="E1397:AL1397" si="490">E1081+E1133+E1186+E1238+E1291+E1343</f>
        <v>0</v>
      </c>
      <c r="F1397" s="1490">
        <f t="shared" si="490"/>
        <v>0</v>
      </c>
      <c r="G1397" s="1490">
        <f t="shared" si="490"/>
        <v>0</v>
      </c>
      <c r="H1397" s="1490">
        <f t="shared" si="490"/>
        <v>0</v>
      </c>
      <c r="I1397" s="1490">
        <f t="shared" si="490"/>
        <v>0</v>
      </c>
      <c r="J1397" s="1490">
        <f t="shared" si="490"/>
        <v>0</v>
      </c>
      <c r="K1397" s="1490">
        <f t="shared" si="490"/>
        <v>0</v>
      </c>
      <c r="L1397" s="1490">
        <f t="shared" si="490"/>
        <v>0</v>
      </c>
      <c r="M1397" s="1490">
        <f t="shared" si="490"/>
        <v>0</v>
      </c>
      <c r="N1397" s="1490">
        <f t="shared" si="490"/>
        <v>0</v>
      </c>
      <c r="O1397" s="1490">
        <f t="shared" si="490"/>
        <v>0</v>
      </c>
      <c r="P1397" s="1490">
        <f t="shared" si="490"/>
        <v>0</v>
      </c>
      <c r="Q1397" s="1490">
        <f t="shared" si="490"/>
        <v>0</v>
      </c>
      <c r="R1397" s="1490">
        <f t="shared" si="490"/>
        <v>0</v>
      </c>
      <c r="S1397" s="1490">
        <f t="shared" si="490"/>
        <v>0</v>
      </c>
      <c r="T1397" s="1490">
        <f t="shared" si="490"/>
        <v>0</v>
      </c>
      <c r="U1397" s="1490">
        <f t="shared" si="490"/>
        <v>0</v>
      </c>
      <c r="V1397" s="1490">
        <f t="shared" si="490"/>
        <v>0</v>
      </c>
      <c r="W1397" s="1490">
        <f t="shared" si="490"/>
        <v>0</v>
      </c>
      <c r="X1397" s="1490">
        <f t="shared" si="490"/>
        <v>0</v>
      </c>
      <c r="Y1397" s="1490">
        <f t="shared" si="490"/>
        <v>0</v>
      </c>
      <c r="Z1397" s="1490">
        <f t="shared" si="490"/>
        <v>22392</v>
      </c>
      <c r="AA1397" s="1490">
        <f t="shared" si="490"/>
        <v>0</v>
      </c>
      <c r="AB1397" s="1490">
        <f t="shared" si="490"/>
        <v>0</v>
      </c>
      <c r="AC1397" s="1490">
        <f t="shared" si="490"/>
        <v>0</v>
      </c>
      <c r="AD1397" s="1490">
        <f t="shared" si="490"/>
        <v>0</v>
      </c>
      <c r="AE1397" s="1490">
        <f t="shared" si="490"/>
        <v>0</v>
      </c>
      <c r="AF1397" s="1490">
        <f t="shared" si="490"/>
        <v>0</v>
      </c>
      <c r="AG1397" s="1490">
        <f t="shared" si="490"/>
        <v>0</v>
      </c>
      <c r="AH1397" s="1490">
        <f t="shared" si="490"/>
        <v>22392</v>
      </c>
      <c r="AI1397" s="1490">
        <f t="shared" si="490"/>
        <v>0</v>
      </c>
      <c r="AJ1397" s="1490">
        <f t="shared" si="490"/>
        <v>0</v>
      </c>
      <c r="AK1397" s="1490">
        <f t="shared" si="490"/>
        <v>22392</v>
      </c>
      <c r="AL1397" s="1490">
        <f t="shared" si="490"/>
        <v>22392</v>
      </c>
      <c r="AM1397" s="1841"/>
    </row>
    <row r="1398" spans="1:39" ht="12" hidden="1" x14ac:dyDescent="0.2">
      <c r="A1398" s="1438" t="s">
        <v>821</v>
      </c>
      <c r="B1398" s="268">
        <v>244</v>
      </c>
      <c r="C1398" s="1490">
        <f t="shared" ref="C1398:D1398" si="491">C1082+C1134+C1187+C1239+C1292+C1344</f>
        <v>0</v>
      </c>
      <c r="D1398" s="1490">
        <f t="shared" si="491"/>
        <v>0</v>
      </c>
      <c r="E1398" s="1490">
        <f t="shared" ref="E1398:AL1398" si="492">E1082+E1134+E1187+E1239+E1292+E1344</f>
        <v>0</v>
      </c>
      <c r="F1398" s="1490">
        <f t="shared" si="492"/>
        <v>0</v>
      </c>
      <c r="G1398" s="1490">
        <f t="shared" si="492"/>
        <v>0</v>
      </c>
      <c r="H1398" s="1490">
        <f t="shared" si="492"/>
        <v>0</v>
      </c>
      <c r="I1398" s="1490">
        <f t="shared" si="492"/>
        <v>0</v>
      </c>
      <c r="J1398" s="1490">
        <f t="shared" si="492"/>
        <v>0</v>
      </c>
      <c r="K1398" s="1490">
        <f t="shared" si="492"/>
        <v>0</v>
      </c>
      <c r="L1398" s="1490">
        <f t="shared" si="492"/>
        <v>0</v>
      </c>
      <c r="M1398" s="1490">
        <f t="shared" si="492"/>
        <v>0</v>
      </c>
      <c r="N1398" s="1490">
        <f t="shared" si="492"/>
        <v>0</v>
      </c>
      <c r="O1398" s="1490">
        <f t="shared" si="492"/>
        <v>0</v>
      </c>
      <c r="P1398" s="1490">
        <f t="shared" si="492"/>
        <v>0</v>
      </c>
      <c r="Q1398" s="1490">
        <f t="shared" si="492"/>
        <v>0</v>
      </c>
      <c r="R1398" s="1490">
        <f t="shared" si="492"/>
        <v>0</v>
      </c>
      <c r="S1398" s="1490">
        <f t="shared" si="492"/>
        <v>0</v>
      </c>
      <c r="T1398" s="1490">
        <f t="shared" si="492"/>
        <v>0</v>
      </c>
      <c r="U1398" s="1490">
        <f t="shared" si="492"/>
        <v>0</v>
      </c>
      <c r="V1398" s="1490">
        <f t="shared" si="492"/>
        <v>0</v>
      </c>
      <c r="W1398" s="1490">
        <f t="shared" si="492"/>
        <v>0</v>
      </c>
      <c r="X1398" s="1490">
        <f t="shared" si="492"/>
        <v>0</v>
      </c>
      <c r="Y1398" s="1490">
        <f t="shared" si="492"/>
        <v>0</v>
      </c>
      <c r="Z1398" s="1490">
        <f t="shared" si="492"/>
        <v>4000</v>
      </c>
      <c r="AA1398" s="1490">
        <f t="shared" si="492"/>
        <v>0</v>
      </c>
      <c r="AB1398" s="1490">
        <f t="shared" si="492"/>
        <v>0</v>
      </c>
      <c r="AC1398" s="1490">
        <f t="shared" si="492"/>
        <v>0</v>
      </c>
      <c r="AD1398" s="1490">
        <f t="shared" si="492"/>
        <v>0</v>
      </c>
      <c r="AE1398" s="1490">
        <f t="shared" si="492"/>
        <v>0</v>
      </c>
      <c r="AF1398" s="1490">
        <f t="shared" si="492"/>
        <v>0</v>
      </c>
      <c r="AG1398" s="1490">
        <f t="shared" si="492"/>
        <v>0</v>
      </c>
      <c r="AH1398" s="1490">
        <f t="shared" si="492"/>
        <v>4000</v>
      </c>
      <c r="AI1398" s="1490">
        <f t="shared" si="492"/>
        <v>0</v>
      </c>
      <c r="AJ1398" s="1490">
        <f t="shared" si="492"/>
        <v>0</v>
      </c>
      <c r="AK1398" s="1490">
        <f t="shared" si="492"/>
        <v>4000</v>
      </c>
      <c r="AL1398" s="1490">
        <f t="shared" si="492"/>
        <v>4000</v>
      </c>
      <c r="AM1398" s="1841"/>
    </row>
    <row r="1399" spans="1:39" ht="12" hidden="1" x14ac:dyDescent="0.2">
      <c r="A1399" s="1442" t="s">
        <v>822</v>
      </c>
      <c r="B1399" s="268">
        <v>244</v>
      </c>
      <c r="C1399" s="1491">
        <f t="shared" ref="C1399:D1399" si="493">C1400+C1401+C1402+C1403</f>
        <v>0</v>
      </c>
      <c r="D1399" s="1491">
        <f t="shared" si="493"/>
        <v>0</v>
      </c>
      <c r="E1399" s="1491">
        <f>E1400+E1401+E1402+E1403</f>
        <v>33900</v>
      </c>
      <c r="F1399" s="1491">
        <f t="shared" ref="F1399:AL1399" si="494">F1400+F1401+F1402+F1403</f>
        <v>43700</v>
      </c>
      <c r="G1399" s="1491">
        <f t="shared" si="494"/>
        <v>0</v>
      </c>
      <c r="H1399" s="1491">
        <f t="shared" si="494"/>
        <v>0</v>
      </c>
      <c r="I1399" s="1491">
        <f t="shared" si="494"/>
        <v>0</v>
      </c>
      <c r="J1399" s="1491">
        <f t="shared" si="494"/>
        <v>0</v>
      </c>
      <c r="K1399" s="1491">
        <f t="shared" si="494"/>
        <v>0</v>
      </c>
      <c r="L1399" s="1491">
        <f t="shared" si="494"/>
        <v>0</v>
      </c>
      <c r="M1399" s="1491">
        <f t="shared" si="494"/>
        <v>0</v>
      </c>
      <c r="N1399" s="1491">
        <f t="shared" si="494"/>
        <v>0</v>
      </c>
      <c r="O1399" s="1491">
        <f t="shared" si="494"/>
        <v>0</v>
      </c>
      <c r="P1399" s="1491">
        <f t="shared" si="494"/>
        <v>0</v>
      </c>
      <c r="Q1399" s="1491">
        <f t="shared" si="494"/>
        <v>0</v>
      </c>
      <c r="R1399" s="1491">
        <f t="shared" si="494"/>
        <v>0</v>
      </c>
      <c r="S1399" s="1491">
        <f t="shared" si="494"/>
        <v>33900</v>
      </c>
      <c r="T1399" s="1491">
        <f t="shared" si="494"/>
        <v>43700</v>
      </c>
      <c r="U1399" s="1491">
        <f t="shared" si="494"/>
        <v>0</v>
      </c>
      <c r="V1399" s="1491">
        <f t="shared" si="494"/>
        <v>0</v>
      </c>
      <c r="W1399" s="1491">
        <f t="shared" si="494"/>
        <v>0</v>
      </c>
      <c r="X1399" s="1491">
        <f t="shared" si="494"/>
        <v>77600</v>
      </c>
      <c r="Y1399" s="1491">
        <f t="shared" si="494"/>
        <v>0</v>
      </c>
      <c r="Z1399" s="1491">
        <f t="shared" si="494"/>
        <v>52593.119999999995</v>
      </c>
      <c r="AA1399" s="1491">
        <f>AA1400+AA1401+AA1402+AA1403</f>
        <v>0</v>
      </c>
      <c r="AB1399" s="1491">
        <f t="shared" si="494"/>
        <v>0</v>
      </c>
      <c r="AC1399" s="1491">
        <f t="shared" si="494"/>
        <v>0</v>
      </c>
      <c r="AD1399" s="1491">
        <f t="shared" si="494"/>
        <v>0</v>
      </c>
      <c r="AE1399" s="1491">
        <f t="shared" si="494"/>
        <v>0</v>
      </c>
      <c r="AF1399" s="1491">
        <f t="shared" si="494"/>
        <v>0</v>
      </c>
      <c r="AG1399" s="1491">
        <f t="shared" si="494"/>
        <v>0</v>
      </c>
      <c r="AH1399" s="1491">
        <f t="shared" si="494"/>
        <v>52593.119999999995</v>
      </c>
      <c r="AI1399" s="1491">
        <f t="shared" si="494"/>
        <v>0</v>
      </c>
      <c r="AJ1399" s="1491">
        <f t="shared" si="494"/>
        <v>0</v>
      </c>
      <c r="AK1399" s="1491">
        <f t="shared" si="494"/>
        <v>52593.119999999995</v>
      </c>
      <c r="AL1399" s="1491">
        <f t="shared" si="494"/>
        <v>130193.12</v>
      </c>
      <c r="AM1399" s="1841"/>
    </row>
    <row r="1400" spans="1:39" ht="12" hidden="1" x14ac:dyDescent="0.2">
      <c r="A1400" s="1428" t="s">
        <v>199</v>
      </c>
      <c r="B1400" s="271">
        <v>244</v>
      </c>
      <c r="C1400" s="1490">
        <f t="shared" ref="C1400:D1400" si="495">C1083+C1135+C1188+C1240+C1293+C1345</f>
        <v>0</v>
      </c>
      <c r="D1400" s="1490">
        <f t="shared" si="495"/>
        <v>0</v>
      </c>
      <c r="E1400" s="1490">
        <f t="shared" ref="E1400:AL1400" si="496">E1083+E1135+E1188+E1240+E1293+E1345</f>
        <v>0</v>
      </c>
      <c r="F1400" s="1490">
        <f t="shared" si="496"/>
        <v>0</v>
      </c>
      <c r="G1400" s="1490">
        <f t="shared" si="496"/>
        <v>0</v>
      </c>
      <c r="H1400" s="1490">
        <f t="shared" si="496"/>
        <v>0</v>
      </c>
      <c r="I1400" s="1490">
        <f t="shared" si="496"/>
        <v>0</v>
      </c>
      <c r="J1400" s="1490">
        <f t="shared" si="496"/>
        <v>0</v>
      </c>
      <c r="K1400" s="1490">
        <f t="shared" si="496"/>
        <v>0</v>
      </c>
      <c r="L1400" s="1490">
        <f t="shared" si="496"/>
        <v>0</v>
      </c>
      <c r="M1400" s="1490">
        <f t="shared" si="496"/>
        <v>0</v>
      </c>
      <c r="N1400" s="1490">
        <f t="shared" si="496"/>
        <v>0</v>
      </c>
      <c r="O1400" s="1490">
        <f t="shared" si="496"/>
        <v>0</v>
      </c>
      <c r="P1400" s="1490">
        <f t="shared" si="496"/>
        <v>0</v>
      </c>
      <c r="Q1400" s="1490">
        <f t="shared" si="496"/>
        <v>0</v>
      </c>
      <c r="R1400" s="1490">
        <f t="shared" si="496"/>
        <v>0</v>
      </c>
      <c r="S1400" s="1490">
        <f t="shared" si="496"/>
        <v>0</v>
      </c>
      <c r="T1400" s="1490">
        <f t="shared" si="496"/>
        <v>0</v>
      </c>
      <c r="U1400" s="1490">
        <f t="shared" si="496"/>
        <v>0</v>
      </c>
      <c r="V1400" s="1490">
        <f t="shared" si="496"/>
        <v>0</v>
      </c>
      <c r="W1400" s="1490">
        <f t="shared" si="496"/>
        <v>0</v>
      </c>
      <c r="X1400" s="1490">
        <f t="shared" si="496"/>
        <v>0</v>
      </c>
      <c r="Y1400" s="1490">
        <f t="shared" si="496"/>
        <v>0</v>
      </c>
      <c r="Z1400" s="1490">
        <f t="shared" si="496"/>
        <v>18000</v>
      </c>
      <c r="AA1400" s="1490">
        <f t="shared" si="496"/>
        <v>0</v>
      </c>
      <c r="AB1400" s="1490">
        <f t="shared" si="496"/>
        <v>0</v>
      </c>
      <c r="AC1400" s="1490">
        <f t="shared" si="496"/>
        <v>0</v>
      </c>
      <c r="AD1400" s="1490">
        <f t="shared" si="496"/>
        <v>0</v>
      </c>
      <c r="AE1400" s="1490">
        <f t="shared" si="496"/>
        <v>0</v>
      </c>
      <c r="AF1400" s="1490">
        <f t="shared" si="496"/>
        <v>0</v>
      </c>
      <c r="AG1400" s="1490">
        <f t="shared" si="496"/>
        <v>0</v>
      </c>
      <c r="AH1400" s="1490">
        <f t="shared" si="496"/>
        <v>18000</v>
      </c>
      <c r="AI1400" s="1490">
        <f t="shared" si="496"/>
        <v>0</v>
      </c>
      <c r="AJ1400" s="1490">
        <f t="shared" si="496"/>
        <v>0</v>
      </c>
      <c r="AK1400" s="1490">
        <f t="shared" si="496"/>
        <v>18000</v>
      </c>
      <c r="AL1400" s="1490">
        <f t="shared" si="496"/>
        <v>18000</v>
      </c>
      <c r="AM1400" s="1841"/>
    </row>
    <row r="1401" spans="1:39" ht="12" hidden="1" x14ac:dyDescent="0.2">
      <c r="A1401" s="1428" t="s">
        <v>200</v>
      </c>
      <c r="B1401" s="271">
        <v>244</v>
      </c>
      <c r="C1401" s="1490">
        <f t="shared" ref="C1401:D1401" si="497">C1084+C1136+C1189+C1241+C1294+C1346</f>
        <v>0</v>
      </c>
      <c r="D1401" s="1490">
        <f t="shared" si="497"/>
        <v>0</v>
      </c>
      <c r="E1401" s="1490">
        <f t="shared" ref="E1401:AL1401" si="498">E1084+E1136+E1189+E1241+E1294+E1346</f>
        <v>0</v>
      </c>
      <c r="F1401" s="1490">
        <f t="shared" si="498"/>
        <v>0</v>
      </c>
      <c r="G1401" s="1490">
        <f t="shared" si="498"/>
        <v>0</v>
      </c>
      <c r="H1401" s="1490">
        <f t="shared" si="498"/>
        <v>0</v>
      </c>
      <c r="I1401" s="1490">
        <f t="shared" si="498"/>
        <v>0</v>
      </c>
      <c r="J1401" s="1490">
        <f t="shared" si="498"/>
        <v>0</v>
      </c>
      <c r="K1401" s="1490">
        <f t="shared" si="498"/>
        <v>0</v>
      </c>
      <c r="L1401" s="1490">
        <f t="shared" si="498"/>
        <v>0</v>
      </c>
      <c r="M1401" s="1490">
        <f t="shared" si="498"/>
        <v>0</v>
      </c>
      <c r="N1401" s="1490">
        <f t="shared" si="498"/>
        <v>0</v>
      </c>
      <c r="O1401" s="1490">
        <f t="shared" si="498"/>
        <v>0</v>
      </c>
      <c r="P1401" s="1490">
        <f t="shared" si="498"/>
        <v>0</v>
      </c>
      <c r="Q1401" s="1490">
        <f t="shared" si="498"/>
        <v>0</v>
      </c>
      <c r="R1401" s="1490">
        <f t="shared" si="498"/>
        <v>0</v>
      </c>
      <c r="S1401" s="1490">
        <f t="shared" si="498"/>
        <v>0</v>
      </c>
      <c r="T1401" s="1490">
        <f t="shared" si="498"/>
        <v>0</v>
      </c>
      <c r="U1401" s="1490">
        <f t="shared" si="498"/>
        <v>0</v>
      </c>
      <c r="V1401" s="1490">
        <f t="shared" si="498"/>
        <v>0</v>
      </c>
      <c r="W1401" s="1490">
        <f t="shared" si="498"/>
        <v>0</v>
      </c>
      <c r="X1401" s="1490">
        <f t="shared" si="498"/>
        <v>0</v>
      </c>
      <c r="Y1401" s="1490">
        <f t="shared" si="498"/>
        <v>0</v>
      </c>
      <c r="Z1401" s="1490">
        <f t="shared" si="498"/>
        <v>0</v>
      </c>
      <c r="AA1401" s="1490">
        <f t="shared" si="498"/>
        <v>0</v>
      </c>
      <c r="AB1401" s="1490">
        <f t="shared" si="498"/>
        <v>0</v>
      </c>
      <c r="AC1401" s="1490">
        <f t="shared" si="498"/>
        <v>0</v>
      </c>
      <c r="AD1401" s="1490">
        <f t="shared" si="498"/>
        <v>0</v>
      </c>
      <c r="AE1401" s="1490">
        <f t="shared" si="498"/>
        <v>0</v>
      </c>
      <c r="AF1401" s="1490">
        <f t="shared" si="498"/>
        <v>0</v>
      </c>
      <c r="AG1401" s="1490">
        <f t="shared" si="498"/>
        <v>0</v>
      </c>
      <c r="AH1401" s="1490">
        <f t="shared" si="498"/>
        <v>0</v>
      </c>
      <c r="AI1401" s="1490">
        <f t="shared" si="498"/>
        <v>0</v>
      </c>
      <c r="AJ1401" s="1490">
        <f t="shared" si="498"/>
        <v>0</v>
      </c>
      <c r="AK1401" s="1490">
        <f t="shared" si="498"/>
        <v>0</v>
      </c>
      <c r="AL1401" s="1490">
        <f t="shared" si="498"/>
        <v>0</v>
      </c>
      <c r="AM1401" s="1841"/>
    </row>
    <row r="1402" spans="1:39" ht="12" hidden="1" x14ac:dyDescent="0.2">
      <c r="A1402" s="1428" t="s">
        <v>201</v>
      </c>
      <c r="B1402" s="271">
        <v>244</v>
      </c>
      <c r="C1402" s="1490">
        <f t="shared" ref="C1402:D1402" si="499">C1085+C1137+C1190+C1242+C1295+C1347</f>
        <v>0</v>
      </c>
      <c r="D1402" s="1490">
        <f t="shared" si="499"/>
        <v>0</v>
      </c>
      <c r="E1402" s="1490">
        <f t="shared" ref="E1402:AL1402" si="500">E1085+E1137+E1190+E1242+E1295+E1347</f>
        <v>33900</v>
      </c>
      <c r="F1402" s="1490">
        <f t="shared" si="500"/>
        <v>43700</v>
      </c>
      <c r="G1402" s="1490">
        <f t="shared" si="500"/>
        <v>0</v>
      </c>
      <c r="H1402" s="1490">
        <f t="shared" si="500"/>
        <v>0</v>
      </c>
      <c r="I1402" s="1490">
        <f t="shared" si="500"/>
        <v>0</v>
      </c>
      <c r="J1402" s="1490">
        <f t="shared" si="500"/>
        <v>0</v>
      </c>
      <c r="K1402" s="1490">
        <f t="shared" si="500"/>
        <v>0</v>
      </c>
      <c r="L1402" s="1490">
        <f t="shared" si="500"/>
        <v>0</v>
      </c>
      <c r="M1402" s="1490">
        <f t="shared" si="500"/>
        <v>0</v>
      </c>
      <c r="N1402" s="1490">
        <f t="shared" si="500"/>
        <v>0</v>
      </c>
      <c r="O1402" s="1490">
        <f t="shared" si="500"/>
        <v>0</v>
      </c>
      <c r="P1402" s="1490">
        <f t="shared" si="500"/>
        <v>0</v>
      </c>
      <c r="Q1402" s="1490">
        <f t="shared" si="500"/>
        <v>0</v>
      </c>
      <c r="R1402" s="1490">
        <f t="shared" si="500"/>
        <v>0</v>
      </c>
      <c r="S1402" s="1490">
        <f t="shared" si="500"/>
        <v>33900</v>
      </c>
      <c r="T1402" s="1490">
        <f t="shared" si="500"/>
        <v>43700</v>
      </c>
      <c r="U1402" s="1490">
        <f t="shared" si="500"/>
        <v>0</v>
      </c>
      <c r="V1402" s="1490">
        <f t="shared" si="500"/>
        <v>0</v>
      </c>
      <c r="W1402" s="1490">
        <f t="shared" si="500"/>
        <v>0</v>
      </c>
      <c r="X1402" s="1490">
        <f t="shared" si="500"/>
        <v>77600</v>
      </c>
      <c r="Y1402" s="1490">
        <f t="shared" si="500"/>
        <v>0</v>
      </c>
      <c r="Z1402" s="1490">
        <f t="shared" si="500"/>
        <v>34593.119999999995</v>
      </c>
      <c r="AA1402" s="1490">
        <f t="shared" si="500"/>
        <v>0</v>
      </c>
      <c r="AB1402" s="1490">
        <f t="shared" si="500"/>
        <v>0</v>
      </c>
      <c r="AC1402" s="1490">
        <f t="shared" si="500"/>
        <v>0</v>
      </c>
      <c r="AD1402" s="1490">
        <f t="shared" si="500"/>
        <v>0</v>
      </c>
      <c r="AE1402" s="1490">
        <f t="shared" si="500"/>
        <v>0</v>
      </c>
      <c r="AF1402" s="1490">
        <f t="shared" si="500"/>
        <v>0</v>
      </c>
      <c r="AG1402" s="1490">
        <f t="shared" si="500"/>
        <v>0</v>
      </c>
      <c r="AH1402" s="1490">
        <f t="shared" si="500"/>
        <v>34593.119999999995</v>
      </c>
      <c r="AI1402" s="1490">
        <f t="shared" si="500"/>
        <v>0</v>
      </c>
      <c r="AJ1402" s="1490">
        <f t="shared" si="500"/>
        <v>0</v>
      </c>
      <c r="AK1402" s="1490">
        <f t="shared" si="500"/>
        <v>34593.119999999995</v>
      </c>
      <c r="AL1402" s="1490">
        <f t="shared" si="500"/>
        <v>112193.12</v>
      </c>
      <c r="AM1402" s="1841"/>
    </row>
    <row r="1403" spans="1:39" ht="12" hidden="1" x14ac:dyDescent="0.2">
      <c r="A1403" s="1428" t="s">
        <v>202</v>
      </c>
      <c r="B1403" s="271">
        <v>244</v>
      </c>
      <c r="C1403" s="1490">
        <f t="shared" ref="C1403:D1403" si="501">C1086+C1138+C1191+C1243+C1296+C1348</f>
        <v>0</v>
      </c>
      <c r="D1403" s="1490">
        <f t="shared" si="501"/>
        <v>0</v>
      </c>
      <c r="E1403" s="1490">
        <f t="shared" ref="E1403:AL1403" si="502">E1086+E1138+E1191+E1243+E1296+E1348</f>
        <v>0</v>
      </c>
      <c r="F1403" s="1490">
        <f t="shared" si="502"/>
        <v>0</v>
      </c>
      <c r="G1403" s="1490">
        <f t="shared" si="502"/>
        <v>0</v>
      </c>
      <c r="H1403" s="1490">
        <f t="shared" si="502"/>
        <v>0</v>
      </c>
      <c r="I1403" s="1490">
        <f t="shared" si="502"/>
        <v>0</v>
      </c>
      <c r="J1403" s="1490">
        <f t="shared" si="502"/>
        <v>0</v>
      </c>
      <c r="K1403" s="1490">
        <f t="shared" si="502"/>
        <v>0</v>
      </c>
      <c r="L1403" s="1490">
        <f t="shared" si="502"/>
        <v>0</v>
      </c>
      <c r="M1403" s="1490">
        <f t="shared" si="502"/>
        <v>0</v>
      </c>
      <c r="N1403" s="1490">
        <f t="shared" si="502"/>
        <v>0</v>
      </c>
      <c r="O1403" s="1490">
        <f t="shared" si="502"/>
        <v>0</v>
      </c>
      <c r="P1403" s="1490">
        <f t="shared" si="502"/>
        <v>0</v>
      </c>
      <c r="Q1403" s="1490">
        <f t="shared" si="502"/>
        <v>0</v>
      </c>
      <c r="R1403" s="1490">
        <f t="shared" si="502"/>
        <v>0</v>
      </c>
      <c r="S1403" s="1490">
        <f t="shared" si="502"/>
        <v>0</v>
      </c>
      <c r="T1403" s="1490">
        <f t="shared" si="502"/>
        <v>0</v>
      </c>
      <c r="U1403" s="1490">
        <f t="shared" si="502"/>
        <v>0</v>
      </c>
      <c r="V1403" s="1490">
        <f t="shared" si="502"/>
        <v>0</v>
      </c>
      <c r="W1403" s="1490">
        <f t="shared" si="502"/>
        <v>0</v>
      </c>
      <c r="X1403" s="1490">
        <f t="shared" si="502"/>
        <v>0</v>
      </c>
      <c r="Y1403" s="1490">
        <f t="shared" si="502"/>
        <v>0</v>
      </c>
      <c r="Z1403" s="1490">
        <f t="shared" si="502"/>
        <v>0</v>
      </c>
      <c r="AA1403" s="1490">
        <f t="shared" si="502"/>
        <v>0</v>
      </c>
      <c r="AB1403" s="1490">
        <f t="shared" si="502"/>
        <v>0</v>
      </c>
      <c r="AC1403" s="1490">
        <f t="shared" si="502"/>
        <v>0</v>
      </c>
      <c r="AD1403" s="1490">
        <f t="shared" si="502"/>
        <v>0</v>
      </c>
      <c r="AE1403" s="1490">
        <f t="shared" si="502"/>
        <v>0</v>
      </c>
      <c r="AF1403" s="1490">
        <f t="shared" si="502"/>
        <v>0</v>
      </c>
      <c r="AG1403" s="1490">
        <f t="shared" si="502"/>
        <v>0</v>
      </c>
      <c r="AH1403" s="1490">
        <f t="shared" si="502"/>
        <v>0</v>
      </c>
      <c r="AI1403" s="1490">
        <f t="shared" si="502"/>
        <v>0</v>
      </c>
      <c r="AJ1403" s="1490">
        <f t="shared" si="502"/>
        <v>0</v>
      </c>
      <c r="AK1403" s="1490">
        <f t="shared" si="502"/>
        <v>0</v>
      </c>
      <c r="AL1403" s="1490">
        <f t="shared" si="502"/>
        <v>0</v>
      </c>
      <c r="AM1403" s="1841"/>
    </row>
    <row r="1404" spans="1:39" s="228" customFormat="1" ht="12" hidden="1" x14ac:dyDescent="0.2">
      <c r="A1404" s="1443" t="s">
        <v>836</v>
      </c>
      <c r="B1404" s="271">
        <v>244</v>
      </c>
      <c r="C1404" s="1491">
        <f t="shared" ref="C1404:D1404" si="503">C1405+C1406</f>
        <v>0</v>
      </c>
      <c r="D1404" s="1491">
        <f t="shared" si="503"/>
        <v>0</v>
      </c>
      <c r="E1404" s="1491">
        <f t="shared" ref="E1404:AL1404" si="504">E1405+E1406</f>
        <v>35928.020000000004</v>
      </c>
      <c r="F1404" s="1491">
        <f t="shared" si="504"/>
        <v>91097.32</v>
      </c>
      <c r="G1404" s="1491">
        <f t="shared" si="504"/>
        <v>0</v>
      </c>
      <c r="H1404" s="1491">
        <f t="shared" si="504"/>
        <v>0</v>
      </c>
      <c r="I1404" s="1491">
        <f t="shared" si="504"/>
        <v>0</v>
      </c>
      <c r="J1404" s="1491">
        <f t="shared" si="504"/>
        <v>0</v>
      </c>
      <c r="K1404" s="1491">
        <f t="shared" si="504"/>
        <v>0</v>
      </c>
      <c r="L1404" s="1491">
        <f t="shared" si="504"/>
        <v>0</v>
      </c>
      <c r="M1404" s="1491">
        <f t="shared" si="504"/>
        <v>0</v>
      </c>
      <c r="N1404" s="1491">
        <f t="shared" si="504"/>
        <v>0</v>
      </c>
      <c r="O1404" s="1491">
        <f t="shared" si="504"/>
        <v>0</v>
      </c>
      <c r="P1404" s="1491">
        <f t="shared" si="504"/>
        <v>0</v>
      </c>
      <c r="Q1404" s="1491">
        <f t="shared" si="504"/>
        <v>0</v>
      </c>
      <c r="R1404" s="1491">
        <f t="shared" si="504"/>
        <v>0</v>
      </c>
      <c r="S1404" s="1491">
        <f t="shared" si="504"/>
        <v>35928.020000000004</v>
      </c>
      <c r="T1404" s="1491">
        <f t="shared" si="504"/>
        <v>91097.32</v>
      </c>
      <c r="U1404" s="1491">
        <f t="shared" si="504"/>
        <v>0</v>
      </c>
      <c r="V1404" s="1491">
        <f t="shared" si="504"/>
        <v>0</v>
      </c>
      <c r="W1404" s="1491">
        <f t="shared" si="504"/>
        <v>0</v>
      </c>
      <c r="X1404" s="1491">
        <f t="shared" si="504"/>
        <v>127025.34000000001</v>
      </c>
      <c r="Y1404" s="1491">
        <f t="shared" si="504"/>
        <v>0</v>
      </c>
      <c r="Z1404" s="1491">
        <f t="shared" si="504"/>
        <v>54626</v>
      </c>
      <c r="AA1404" s="1491">
        <f>AA1405+AA1406</f>
        <v>0</v>
      </c>
      <c r="AB1404" s="1491">
        <f t="shared" si="504"/>
        <v>0</v>
      </c>
      <c r="AC1404" s="1491">
        <f t="shared" si="504"/>
        <v>0</v>
      </c>
      <c r="AD1404" s="1491">
        <f t="shared" si="504"/>
        <v>0</v>
      </c>
      <c r="AE1404" s="1491">
        <f t="shared" si="504"/>
        <v>0</v>
      </c>
      <c r="AF1404" s="1491">
        <f t="shared" si="504"/>
        <v>0</v>
      </c>
      <c r="AG1404" s="1491">
        <f t="shared" si="504"/>
        <v>0</v>
      </c>
      <c r="AH1404" s="1491">
        <f t="shared" si="504"/>
        <v>54626</v>
      </c>
      <c r="AI1404" s="1491">
        <f t="shared" si="504"/>
        <v>0</v>
      </c>
      <c r="AJ1404" s="1491">
        <f t="shared" si="504"/>
        <v>0</v>
      </c>
      <c r="AK1404" s="1491">
        <f t="shared" si="504"/>
        <v>54626</v>
      </c>
      <c r="AL1404" s="1491">
        <f t="shared" si="504"/>
        <v>181651.34000000003</v>
      </c>
      <c r="AM1404" s="1841"/>
    </row>
    <row r="1405" spans="1:39" ht="12" hidden="1" x14ac:dyDescent="0.2">
      <c r="A1405" s="1429" t="s">
        <v>246</v>
      </c>
      <c r="B1405" s="272">
        <v>244</v>
      </c>
      <c r="C1405" s="1490">
        <f t="shared" ref="C1405:D1405" si="505">C1087+C1139+C1192+C1244+C1297+C1349</f>
        <v>0</v>
      </c>
      <c r="D1405" s="1490">
        <f t="shared" si="505"/>
        <v>0</v>
      </c>
      <c r="E1405" s="1490">
        <f t="shared" ref="E1405:AL1405" si="506">E1087+E1139+E1192+E1244+E1297+E1349</f>
        <v>35928.020000000004</v>
      </c>
      <c r="F1405" s="1490">
        <f t="shared" si="506"/>
        <v>91097.32</v>
      </c>
      <c r="G1405" s="1490">
        <f t="shared" si="506"/>
        <v>0</v>
      </c>
      <c r="H1405" s="1490">
        <f t="shared" si="506"/>
        <v>0</v>
      </c>
      <c r="I1405" s="1490">
        <f t="shared" si="506"/>
        <v>0</v>
      </c>
      <c r="J1405" s="1490">
        <f t="shared" si="506"/>
        <v>0</v>
      </c>
      <c r="K1405" s="1490">
        <f t="shared" si="506"/>
        <v>0</v>
      </c>
      <c r="L1405" s="1490">
        <f t="shared" si="506"/>
        <v>0</v>
      </c>
      <c r="M1405" s="1490">
        <f t="shared" si="506"/>
        <v>0</v>
      </c>
      <c r="N1405" s="1490">
        <f t="shared" si="506"/>
        <v>0</v>
      </c>
      <c r="O1405" s="1490">
        <f t="shared" si="506"/>
        <v>0</v>
      </c>
      <c r="P1405" s="1490">
        <f t="shared" si="506"/>
        <v>0</v>
      </c>
      <c r="Q1405" s="1490">
        <f t="shared" si="506"/>
        <v>0</v>
      </c>
      <c r="R1405" s="1490">
        <f t="shared" si="506"/>
        <v>0</v>
      </c>
      <c r="S1405" s="1490">
        <f t="shared" si="506"/>
        <v>35928.020000000004</v>
      </c>
      <c r="T1405" s="1490">
        <f t="shared" si="506"/>
        <v>91097.32</v>
      </c>
      <c r="U1405" s="1490">
        <f t="shared" si="506"/>
        <v>0</v>
      </c>
      <c r="V1405" s="1490">
        <f t="shared" si="506"/>
        <v>0</v>
      </c>
      <c r="W1405" s="1490">
        <f t="shared" si="506"/>
        <v>0</v>
      </c>
      <c r="X1405" s="1490">
        <f t="shared" si="506"/>
        <v>127025.34000000001</v>
      </c>
      <c r="Y1405" s="1490">
        <f t="shared" si="506"/>
        <v>0</v>
      </c>
      <c r="Z1405" s="1490">
        <f t="shared" si="506"/>
        <v>54626</v>
      </c>
      <c r="AA1405" s="1490">
        <f t="shared" si="506"/>
        <v>0</v>
      </c>
      <c r="AB1405" s="1490">
        <f t="shared" si="506"/>
        <v>0</v>
      </c>
      <c r="AC1405" s="1490">
        <f t="shared" si="506"/>
        <v>0</v>
      </c>
      <c r="AD1405" s="1490">
        <f t="shared" si="506"/>
        <v>0</v>
      </c>
      <c r="AE1405" s="1490">
        <f t="shared" si="506"/>
        <v>0</v>
      </c>
      <c r="AF1405" s="1490">
        <f t="shared" si="506"/>
        <v>0</v>
      </c>
      <c r="AG1405" s="1490">
        <f t="shared" si="506"/>
        <v>0</v>
      </c>
      <c r="AH1405" s="1490">
        <f t="shared" si="506"/>
        <v>54626</v>
      </c>
      <c r="AI1405" s="1490">
        <f t="shared" si="506"/>
        <v>0</v>
      </c>
      <c r="AJ1405" s="1490">
        <f t="shared" si="506"/>
        <v>0</v>
      </c>
      <c r="AK1405" s="1490">
        <f t="shared" si="506"/>
        <v>54626</v>
      </c>
      <c r="AL1405" s="1490">
        <f t="shared" si="506"/>
        <v>181651.34000000003</v>
      </c>
      <c r="AM1405" s="1841"/>
    </row>
    <row r="1406" spans="1:39" ht="12" hidden="1" x14ac:dyDescent="0.2">
      <c r="A1406" s="1429" t="s">
        <v>248</v>
      </c>
      <c r="B1406" s="1049">
        <v>244</v>
      </c>
      <c r="C1406" s="1490">
        <f t="shared" ref="C1406:D1406" si="507">C1088+C1140+C1193+C1245+C1298+C1350</f>
        <v>0</v>
      </c>
      <c r="D1406" s="1490">
        <f t="shared" si="507"/>
        <v>0</v>
      </c>
      <c r="E1406" s="1490">
        <f t="shared" ref="E1406:AL1406" si="508">E1088+E1140+E1193+E1245+E1298+E1350</f>
        <v>0</v>
      </c>
      <c r="F1406" s="1490">
        <f t="shared" si="508"/>
        <v>0</v>
      </c>
      <c r="G1406" s="1490">
        <f t="shared" si="508"/>
        <v>0</v>
      </c>
      <c r="H1406" s="1490">
        <f t="shared" si="508"/>
        <v>0</v>
      </c>
      <c r="I1406" s="1490">
        <f t="shared" si="508"/>
        <v>0</v>
      </c>
      <c r="J1406" s="1490">
        <f t="shared" si="508"/>
        <v>0</v>
      </c>
      <c r="K1406" s="1490">
        <f t="shared" si="508"/>
        <v>0</v>
      </c>
      <c r="L1406" s="1490">
        <f t="shared" si="508"/>
        <v>0</v>
      </c>
      <c r="M1406" s="1490">
        <f t="shared" si="508"/>
        <v>0</v>
      </c>
      <c r="N1406" s="1490">
        <f t="shared" si="508"/>
        <v>0</v>
      </c>
      <c r="O1406" s="1490">
        <f t="shared" si="508"/>
        <v>0</v>
      </c>
      <c r="P1406" s="1490">
        <f t="shared" si="508"/>
        <v>0</v>
      </c>
      <c r="Q1406" s="1490">
        <f t="shared" si="508"/>
        <v>0</v>
      </c>
      <c r="R1406" s="1490">
        <f t="shared" si="508"/>
        <v>0</v>
      </c>
      <c r="S1406" s="1490">
        <f t="shared" si="508"/>
        <v>0</v>
      </c>
      <c r="T1406" s="1490">
        <f t="shared" si="508"/>
        <v>0</v>
      </c>
      <c r="U1406" s="1490">
        <f t="shared" si="508"/>
        <v>0</v>
      </c>
      <c r="V1406" s="1490">
        <f t="shared" si="508"/>
        <v>0</v>
      </c>
      <c r="W1406" s="1490">
        <f t="shared" si="508"/>
        <v>0</v>
      </c>
      <c r="X1406" s="1490">
        <f t="shared" si="508"/>
        <v>0</v>
      </c>
      <c r="Y1406" s="1490">
        <f t="shared" si="508"/>
        <v>0</v>
      </c>
      <c r="Z1406" s="1490">
        <f t="shared" si="508"/>
        <v>0</v>
      </c>
      <c r="AA1406" s="1490">
        <f t="shared" si="508"/>
        <v>0</v>
      </c>
      <c r="AB1406" s="1490">
        <f t="shared" si="508"/>
        <v>0</v>
      </c>
      <c r="AC1406" s="1490">
        <f t="shared" si="508"/>
        <v>0</v>
      </c>
      <c r="AD1406" s="1490">
        <f t="shared" si="508"/>
        <v>0</v>
      </c>
      <c r="AE1406" s="1490">
        <f t="shared" si="508"/>
        <v>0</v>
      </c>
      <c r="AF1406" s="1490">
        <f t="shared" si="508"/>
        <v>0</v>
      </c>
      <c r="AG1406" s="1490">
        <f t="shared" si="508"/>
        <v>0</v>
      </c>
      <c r="AH1406" s="1490">
        <f t="shared" si="508"/>
        <v>0</v>
      </c>
      <c r="AI1406" s="1490">
        <f t="shared" si="508"/>
        <v>0</v>
      </c>
      <c r="AJ1406" s="1490">
        <f t="shared" si="508"/>
        <v>0</v>
      </c>
      <c r="AK1406" s="1490">
        <f t="shared" si="508"/>
        <v>0</v>
      </c>
      <c r="AL1406" s="1490">
        <f t="shared" si="508"/>
        <v>0</v>
      </c>
      <c r="AM1406" s="1841"/>
    </row>
    <row r="1407" spans="1:39" ht="12" hidden="1" x14ac:dyDescent="0.2">
      <c r="A1407" s="1444">
        <v>227</v>
      </c>
      <c r="B1407" s="1051">
        <v>244</v>
      </c>
      <c r="C1407" s="1490">
        <f t="shared" ref="C1407:D1407" si="509">C1089+C1141+C1194+C1246+C1299+C1351</f>
        <v>0</v>
      </c>
      <c r="D1407" s="1490">
        <f t="shared" si="509"/>
        <v>0</v>
      </c>
      <c r="E1407" s="1490">
        <f t="shared" ref="E1407:AL1407" si="510">E1089+E1141+E1194+E1246+E1299+E1351</f>
        <v>0</v>
      </c>
      <c r="F1407" s="1490">
        <f t="shared" si="510"/>
        <v>0</v>
      </c>
      <c r="G1407" s="1490">
        <f t="shared" si="510"/>
        <v>0</v>
      </c>
      <c r="H1407" s="1490">
        <f t="shared" si="510"/>
        <v>0</v>
      </c>
      <c r="I1407" s="1490">
        <f t="shared" si="510"/>
        <v>0</v>
      </c>
      <c r="J1407" s="1490">
        <f t="shared" si="510"/>
        <v>0</v>
      </c>
      <c r="K1407" s="1490">
        <f t="shared" si="510"/>
        <v>0</v>
      </c>
      <c r="L1407" s="1490">
        <f t="shared" si="510"/>
        <v>0</v>
      </c>
      <c r="M1407" s="1490">
        <f t="shared" si="510"/>
        <v>0</v>
      </c>
      <c r="N1407" s="1490">
        <f t="shared" si="510"/>
        <v>0</v>
      </c>
      <c r="O1407" s="1490">
        <f t="shared" si="510"/>
        <v>0</v>
      </c>
      <c r="P1407" s="1490">
        <f t="shared" si="510"/>
        <v>0</v>
      </c>
      <c r="Q1407" s="1490">
        <f t="shared" si="510"/>
        <v>0</v>
      </c>
      <c r="R1407" s="1490">
        <f t="shared" si="510"/>
        <v>0</v>
      </c>
      <c r="S1407" s="1490">
        <f t="shared" si="510"/>
        <v>0</v>
      </c>
      <c r="T1407" s="1490">
        <f t="shared" si="510"/>
        <v>0</v>
      </c>
      <c r="U1407" s="1490">
        <f t="shared" si="510"/>
        <v>0</v>
      </c>
      <c r="V1407" s="1490">
        <f t="shared" si="510"/>
        <v>0</v>
      </c>
      <c r="W1407" s="1490">
        <f t="shared" si="510"/>
        <v>0</v>
      </c>
      <c r="X1407" s="1490">
        <f t="shared" si="510"/>
        <v>0</v>
      </c>
      <c r="Y1407" s="1490">
        <f t="shared" si="510"/>
        <v>0</v>
      </c>
      <c r="Z1407" s="1490">
        <f t="shared" si="510"/>
        <v>0</v>
      </c>
      <c r="AA1407" s="1490">
        <f t="shared" si="510"/>
        <v>0</v>
      </c>
      <c r="AB1407" s="1490">
        <f t="shared" si="510"/>
        <v>0</v>
      </c>
      <c r="AC1407" s="1490">
        <f t="shared" si="510"/>
        <v>0</v>
      </c>
      <c r="AD1407" s="1490">
        <f t="shared" si="510"/>
        <v>0</v>
      </c>
      <c r="AE1407" s="1490">
        <f t="shared" si="510"/>
        <v>0</v>
      </c>
      <c r="AF1407" s="1490">
        <f t="shared" si="510"/>
        <v>0</v>
      </c>
      <c r="AG1407" s="1490">
        <f t="shared" si="510"/>
        <v>0</v>
      </c>
      <c r="AH1407" s="1490">
        <f t="shared" si="510"/>
        <v>0</v>
      </c>
      <c r="AI1407" s="1490">
        <f t="shared" si="510"/>
        <v>0</v>
      </c>
      <c r="AJ1407" s="1490">
        <f t="shared" si="510"/>
        <v>0</v>
      </c>
      <c r="AK1407" s="1490">
        <f t="shared" si="510"/>
        <v>0</v>
      </c>
      <c r="AL1407" s="1490">
        <f t="shared" si="510"/>
        <v>0</v>
      </c>
      <c r="AM1407" s="1841"/>
    </row>
    <row r="1408" spans="1:39" ht="12" hidden="1" x14ac:dyDescent="0.2">
      <c r="A1408" s="1443" t="s">
        <v>825</v>
      </c>
      <c r="B1408" s="1049">
        <v>112</v>
      </c>
      <c r="C1408" s="1490">
        <f t="shared" ref="C1408:D1408" si="511">C1090+C1142+C1195+C1247+C1300+C1352</f>
        <v>0</v>
      </c>
      <c r="D1408" s="1490">
        <f t="shared" si="511"/>
        <v>0</v>
      </c>
      <c r="E1408" s="1490">
        <f t="shared" ref="E1408:AL1408" si="512">E1090+E1142+E1195+E1247+E1300+E1352</f>
        <v>0</v>
      </c>
      <c r="F1408" s="1490">
        <f t="shared" si="512"/>
        <v>0</v>
      </c>
      <c r="G1408" s="1490">
        <f t="shared" si="512"/>
        <v>0</v>
      </c>
      <c r="H1408" s="1490">
        <f t="shared" si="512"/>
        <v>0</v>
      </c>
      <c r="I1408" s="1490">
        <f t="shared" si="512"/>
        <v>0</v>
      </c>
      <c r="J1408" s="1490">
        <f t="shared" si="512"/>
        <v>0</v>
      </c>
      <c r="K1408" s="1490">
        <f t="shared" si="512"/>
        <v>0</v>
      </c>
      <c r="L1408" s="1490">
        <f t="shared" si="512"/>
        <v>0</v>
      </c>
      <c r="M1408" s="1490">
        <f t="shared" si="512"/>
        <v>0</v>
      </c>
      <c r="N1408" s="1490">
        <f t="shared" si="512"/>
        <v>0</v>
      </c>
      <c r="O1408" s="1490">
        <f t="shared" si="512"/>
        <v>0</v>
      </c>
      <c r="P1408" s="1490">
        <f t="shared" si="512"/>
        <v>0</v>
      </c>
      <c r="Q1408" s="1490">
        <f t="shared" si="512"/>
        <v>0</v>
      </c>
      <c r="R1408" s="1490">
        <f t="shared" si="512"/>
        <v>0</v>
      </c>
      <c r="S1408" s="1490">
        <f t="shared" si="512"/>
        <v>0</v>
      </c>
      <c r="T1408" s="1490">
        <f t="shared" si="512"/>
        <v>0</v>
      </c>
      <c r="U1408" s="1490">
        <f t="shared" si="512"/>
        <v>0</v>
      </c>
      <c r="V1408" s="1490">
        <f t="shared" si="512"/>
        <v>0</v>
      </c>
      <c r="W1408" s="1490">
        <f t="shared" si="512"/>
        <v>0</v>
      </c>
      <c r="X1408" s="1490">
        <f t="shared" si="512"/>
        <v>0</v>
      </c>
      <c r="Y1408" s="1490">
        <f t="shared" si="512"/>
        <v>0</v>
      </c>
      <c r="Z1408" s="1490">
        <f t="shared" si="512"/>
        <v>0</v>
      </c>
      <c r="AA1408" s="1490">
        <f t="shared" si="512"/>
        <v>0</v>
      </c>
      <c r="AB1408" s="1490">
        <f t="shared" si="512"/>
        <v>0</v>
      </c>
      <c r="AC1408" s="1490">
        <f t="shared" si="512"/>
        <v>0</v>
      </c>
      <c r="AD1408" s="1490">
        <f t="shared" si="512"/>
        <v>0</v>
      </c>
      <c r="AE1408" s="1490">
        <f t="shared" si="512"/>
        <v>0</v>
      </c>
      <c r="AF1408" s="1490">
        <f t="shared" si="512"/>
        <v>0</v>
      </c>
      <c r="AG1408" s="1490">
        <f t="shared" si="512"/>
        <v>0</v>
      </c>
      <c r="AH1408" s="1490">
        <f t="shared" si="512"/>
        <v>0</v>
      </c>
      <c r="AI1408" s="1490">
        <f t="shared" si="512"/>
        <v>0</v>
      </c>
      <c r="AJ1408" s="1490">
        <f t="shared" si="512"/>
        <v>0</v>
      </c>
      <c r="AK1408" s="1490">
        <f t="shared" si="512"/>
        <v>0</v>
      </c>
      <c r="AL1408" s="1490">
        <f t="shared" si="512"/>
        <v>0</v>
      </c>
      <c r="AM1408" s="1841"/>
    </row>
    <row r="1409" spans="1:39" ht="12" hidden="1" customHeight="1" x14ac:dyDescent="0.2">
      <c r="A1409" s="1440" t="s">
        <v>46</v>
      </c>
      <c r="B1409" s="1049">
        <v>119</v>
      </c>
      <c r="C1409" s="1490">
        <f t="shared" ref="C1409:D1409" si="513">C1091+C1143+C1196+C1248+C1301+C1353</f>
        <v>0</v>
      </c>
      <c r="D1409" s="1490">
        <f t="shared" si="513"/>
        <v>0</v>
      </c>
      <c r="E1409" s="1490">
        <f t="shared" ref="E1409:AL1409" si="514">E1091+E1143+E1196+E1248+E1301+E1353</f>
        <v>0</v>
      </c>
      <c r="F1409" s="1490">
        <f t="shared" si="514"/>
        <v>0</v>
      </c>
      <c r="G1409" s="1490">
        <f t="shared" si="514"/>
        <v>0</v>
      </c>
      <c r="H1409" s="1490">
        <f t="shared" si="514"/>
        <v>0</v>
      </c>
      <c r="I1409" s="1490">
        <f t="shared" si="514"/>
        <v>0</v>
      </c>
      <c r="J1409" s="1490">
        <f t="shared" si="514"/>
        <v>0</v>
      </c>
      <c r="K1409" s="1490">
        <f t="shared" si="514"/>
        <v>0</v>
      </c>
      <c r="L1409" s="1490">
        <f t="shared" si="514"/>
        <v>0</v>
      </c>
      <c r="M1409" s="1490">
        <f t="shared" si="514"/>
        <v>0</v>
      </c>
      <c r="N1409" s="1490">
        <f t="shared" si="514"/>
        <v>0</v>
      </c>
      <c r="O1409" s="1490">
        <f t="shared" si="514"/>
        <v>0</v>
      </c>
      <c r="P1409" s="1490">
        <f t="shared" si="514"/>
        <v>0</v>
      </c>
      <c r="Q1409" s="1490">
        <f t="shared" si="514"/>
        <v>0</v>
      </c>
      <c r="R1409" s="1490">
        <f t="shared" si="514"/>
        <v>0</v>
      </c>
      <c r="S1409" s="1490">
        <f t="shared" si="514"/>
        <v>0</v>
      </c>
      <c r="T1409" s="1490">
        <f t="shared" si="514"/>
        <v>0</v>
      </c>
      <c r="U1409" s="1490">
        <f t="shared" si="514"/>
        <v>0</v>
      </c>
      <c r="V1409" s="1490">
        <f t="shared" si="514"/>
        <v>0</v>
      </c>
      <c r="W1409" s="1490">
        <f t="shared" si="514"/>
        <v>0</v>
      </c>
      <c r="X1409" s="1490">
        <f t="shared" si="514"/>
        <v>0</v>
      </c>
      <c r="Y1409" s="1490">
        <f t="shared" si="514"/>
        <v>0</v>
      </c>
      <c r="Z1409" s="1490">
        <f t="shared" si="514"/>
        <v>0</v>
      </c>
      <c r="AA1409" s="1490">
        <f t="shared" si="514"/>
        <v>0</v>
      </c>
      <c r="AB1409" s="1490">
        <f t="shared" si="514"/>
        <v>0</v>
      </c>
      <c r="AC1409" s="1490">
        <f t="shared" si="514"/>
        <v>0</v>
      </c>
      <c r="AD1409" s="1490">
        <f t="shared" si="514"/>
        <v>0</v>
      </c>
      <c r="AE1409" s="1490">
        <f t="shared" si="514"/>
        <v>0</v>
      </c>
      <c r="AF1409" s="1490">
        <f t="shared" si="514"/>
        <v>0</v>
      </c>
      <c r="AG1409" s="1490">
        <f t="shared" si="514"/>
        <v>0</v>
      </c>
      <c r="AH1409" s="1490">
        <f t="shared" si="514"/>
        <v>0</v>
      </c>
      <c r="AI1409" s="1490">
        <f t="shared" si="514"/>
        <v>0</v>
      </c>
      <c r="AJ1409" s="1490">
        <f t="shared" si="514"/>
        <v>0</v>
      </c>
      <c r="AK1409" s="1490">
        <f t="shared" si="514"/>
        <v>0</v>
      </c>
      <c r="AL1409" s="1490">
        <f t="shared" si="514"/>
        <v>0</v>
      </c>
      <c r="AM1409" s="1841"/>
    </row>
    <row r="1410" spans="1:39" ht="12" hidden="1" customHeight="1" x14ac:dyDescent="0.2">
      <c r="A1410" s="1429" t="s">
        <v>824</v>
      </c>
      <c r="B1410" s="1049"/>
      <c r="C1410" s="1491">
        <f t="shared" ref="C1410:D1410" si="515">C1411+C1412+C1413</f>
        <v>0</v>
      </c>
      <c r="D1410" s="1491">
        <f t="shared" si="515"/>
        <v>0</v>
      </c>
      <c r="E1410" s="1491">
        <f t="shared" ref="E1410:AL1410" si="516">E1411+E1412+E1413</f>
        <v>0</v>
      </c>
      <c r="F1410" s="1491">
        <f t="shared" si="516"/>
        <v>0</v>
      </c>
      <c r="G1410" s="1491">
        <f t="shared" si="516"/>
        <v>0</v>
      </c>
      <c r="H1410" s="1491">
        <f t="shared" si="516"/>
        <v>0</v>
      </c>
      <c r="I1410" s="1491">
        <f t="shared" si="516"/>
        <v>0</v>
      </c>
      <c r="J1410" s="1491">
        <f t="shared" si="516"/>
        <v>0</v>
      </c>
      <c r="K1410" s="1491">
        <f t="shared" si="516"/>
        <v>0</v>
      </c>
      <c r="L1410" s="1491">
        <f t="shared" si="516"/>
        <v>0</v>
      </c>
      <c r="M1410" s="1491">
        <f t="shared" si="516"/>
        <v>0</v>
      </c>
      <c r="N1410" s="1491">
        <f t="shared" si="516"/>
        <v>0</v>
      </c>
      <c r="O1410" s="1491">
        <f t="shared" si="516"/>
        <v>0</v>
      </c>
      <c r="P1410" s="1491">
        <f t="shared" si="516"/>
        <v>0</v>
      </c>
      <c r="Q1410" s="1491">
        <f>Q1411+Q1412+Q1413</f>
        <v>0</v>
      </c>
      <c r="R1410" s="1491">
        <f>R1411+R1412+R1413</f>
        <v>0</v>
      </c>
      <c r="S1410" s="1491">
        <f t="shared" si="516"/>
        <v>0</v>
      </c>
      <c r="T1410" s="1491">
        <f t="shared" si="516"/>
        <v>0</v>
      </c>
      <c r="U1410" s="1491">
        <f t="shared" si="516"/>
        <v>0</v>
      </c>
      <c r="V1410" s="1491">
        <f t="shared" si="516"/>
        <v>0</v>
      </c>
      <c r="W1410" s="1491">
        <f>W1411+W1412+W1413</f>
        <v>0</v>
      </c>
      <c r="X1410" s="1491">
        <f t="shared" si="516"/>
        <v>0</v>
      </c>
      <c r="Y1410" s="1491">
        <f t="shared" si="516"/>
        <v>0</v>
      </c>
      <c r="Z1410" s="1491">
        <f t="shared" si="516"/>
        <v>0</v>
      </c>
      <c r="AA1410" s="1491">
        <f>AA1411+AA1412+AA1413</f>
        <v>0</v>
      </c>
      <c r="AB1410" s="1491">
        <f t="shared" si="516"/>
        <v>0</v>
      </c>
      <c r="AC1410" s="1491">
        <f t="shared" si="516"/>
        <v>0</v>
      </c>
      <c r="AD1410" s="1491">
        <f t="shared" si="516"/>
        <v>0</v>
      </c>
      <c r="AE1410" s="1491">
        <f>AE1411+AE1412+AE1413</f>
        <v>0</v>
      </c>
      <c r="AF1410" s="1491">
        <f>AF1411+AF1412+AF1413</f>
        <v>0</v>
      </c>
      <c r="AG1410" s="1491">
        <f t="shared" si="516"/>
        <v>0</v>
      </c>
      <c r="AH1410" s="1491">
        <f t="shared" si="516"/>
        <v>0</v>
      </c>
      <c r="AI1410" s="1491">
        <f t="shared" si="516"/>
        <v>0</v>
      </c>
      <c r="AJ1410" s="1491">
        <f>AJ1411+AJ1412+AJ1413</f>
        <v>0</v>
      </c>
      <c r="AK1410" s="1491">
        <f t="shared" si="516"/>
        <v>0</v>
      </c>
      <c r="AL1410" s="1491">
        <f t="shared" si="516"/>
        <v>0</v>
      </c>
      <c r="AM1410" s="1841"/>
    </row>
    <row r="1411" spans="1:39" ht="12" hidden="1" x14ac:dyDescent="0.2">
      <c r="A1411" s="1445">
        <v>266</v>
      </c>
      <c r="B1411" s="1051">
        <v>111</v>
      </c>
      <c r="C1411" s="1490">
        <f t="shared" ref="C1411:D1411" si="517">C1092+C1144+C1197+C1249+C1302+C1354</f>
        <v>0</v>
      </c>
      <c r="D1411" s="1490">
        <f t="shared" si="517"/>
        <v>0</v>
      </c>
      <c r="E1411" s="1490">
        <f t="shared" ref="E1411:AL1411" si="518">E1092+E1144+E1197+E1249+E1302+E1354</f>
        <v>0</v>
      </c>
      <c r="F1411" s="1490">
        <f t="shared" si="518"/>
        <v>0</v>
      </c>
      <c r="G1411" s="1490">
        <f t="shared" si="518"/>
        <v>0</v>
      </c>
      <c r="H1411" s="1490">
        <f t="shared" si="518"/>
        <v>0</v>
      </c>
      <c r="I1411" s="1490">
        <f t="shared" si="518"/>
        <v>0</v>
      </c>
      <c r="J1411" s="1490">
        <f t="shared" si="518"/>
        <v>0</v>
      </c>
      <c r="K1411" s="1490">
        <f t="shared" si="518"/>
        <v>0</v>
      </c>
      <c r="L1411" s="1490">
        <f t="shared" si="518"/>
        <v>0</v>
      </c>
      <c r="M1411" s="1490">
        <f t="shared" si="518"/>
        <v>0</v>
      </c>
      <c r="N1411" s="1490">
        <f t="shared" si="518"/>
        <v>0</v>
      </c>
      <c r="O1411" s="1490">
        <f t="shared" si="518"/>
        <v>0</v>
      </c>
      <c r="P1411" s="1490">
        <f t="shared" si="518"/>
        <v>0</v>
      </c>
      <c r="Q1411" s="1490">
        <f t="shared" si="518"/>
        <v>0</v>
      </c>
      <c r="R1411" s="1490">
        <f t="shared" si="518"/>
        <v>0</v>
      </c>
      <c r="S1411" s="1490">
        <f t="shared" si="518"/>
        <v>0</v>
      </c>
      <c r="T1411" s="1490">
        <f t="shared" si="518"/>
        <v>0</v>
      </c>
      <c r="U1411" s="1490">
        <f t="shared" si="518"/>
        <v>0</v>
      </c>
      <c r="V1411" s="1490">
        <f t="shared" si="518"/>
        <v>0</v>
      </c>
      <c r="W1411" s="1490">
        <f t="shared" si="518"/>
        <v>0</v>
      </c>
      <c r="X1411" s="1490">
        <f t="shared" si="518"/>
        <v>0</v>
      </c>
      <c r="Y1411" s="1490">
        <f t="shared" si="518"/>
        <v>0</v>
      </c>
      <c r="Z1411" s="1490">
        <f t="shared" si="518"/>
        <v>0</v>
      </c>
      <c r="AA1411" s="1490">
        <f t="shared" si="518"/>
        <v>0</v>
      </c>
      <c r="AB1411" s="1490">
        <f t="shared" si="518"/>
        <v>0</v>
      </c>
      <c r="AC1411" s="1490">
        <f t="shared" si="518"/>
        <v>0</v>
      </c>
      <c r="AD1411" s="1490">
        <f t="shared" si="518"/>
        <v>0</v>
      </c>
      <c r="AE1411" s="1490">
        <f t="shared" si="518"/>
        <v>0</v>
      </c>
      <c r="AF1411" s="1490">
        <f t="shared" si="518"/>
        <v>0</v>
      </c>
      <c r="AG1411" s="1490">
        <f t="shared" si="518"/>
        <v>0</v>
      </c>
      <c r="AH1411" s="1490">
        <f t="shared" si="518"/>
        <v>0</v>
      </c>
      <c r="AI1411" s="1490">
        <f t="shared" si="518"/>
        <v>0</v>
      </c>
      <c r="AJ1411" s="1490">
        <f t="shared" si="518"/>
        <v>0</v>
      </c>
      <c r="AK1411" s="1490">
        <f t="shared" si="518"/>
        <v>0</v>
      </c>
      <c r="AL1411" s="1490">
        <f t="shared" si="518"/>
        <v>0</v>
      </c>
      <c r="AM1411" s="1841"/>
    </row>
    <row r="1412" spans="1:39" ht="12" hidden="1" x14ac:dyDescent="0.2">
      <c r="A1412" s="1445">
        <v>266</v>
      </c>
      <c r="B1412" s="1051">
        <v>112</v>
      </c>
      <c r="C1412" s="1490">
        <f t="shared" ref="C1412:D1412" si="519">C1093+C1145+C1198+C1250+C1303+C1355</f>
        <v>0</v>
      </c>
      <c r="D1412" s="1490">
        <f t="shared" si="519"/>
        <v>0</v>
      </c>
      <c r="E1412" s="1490">
        <f t="shared" ref="E1412:AL1412" si="520">E1093+E1145+E1198+E1250+E1303+E1355</f>
        <v>0</v>
      </c>
      <c r="F1412" s="1490">
        <f t="shared" si="520"/>
        <v>0</v>
      </c>
      <c r="G1412" s="1490">
        <f t="shared" si="520"/>
        <v>0</v>
      </c>
      <c r="H1412" s="1490">
        <f t="shared" si="520"/>
        <v>0</v>
      </c>
      <c r="I1412" s="1490">
        <f t="shared" si="520"/>
        <v>0</v>
      </c>
      <c r="J1412" s="1490">
        <f t="shared" si="520"/>
        <v>0</v>
      </c>
      <c r="K1412" s="1490">
        <f t="shared" si="520"/>
        <v>0</v>
      </c>
      <c r="L1412" s="1490">
        <f t="shared" si="520"/>
        <v>0</v>
      </c>
      <c r="M1412" s="1490">
        <f t="shared" si="520"/>
        <v>0</v>
      </c>
      <c r="N1412" s="1490">
        <f t="shared" si="520"/>
        <v>0</v>
      </c>
      <c r="O1412" s="1490">
        <f t="shared" si="520"/>
        <v>0</v>
      </c>
      <c r="P1412" s="1490">
        <f t="shared" si="520"/>
        <v>0</v>
      </c>
      <c r="Q1412" s="1490">
        <f t="shared" si="520"/>
        <v>0</v>
      </c>
      <c r="R1412" s="1490">
        <f t="shared" si="520"/>
        <v>0</v>
      </c>
      <c r="S1412" s="1490">
        <f t="shared" si="520"/>
        <v>0</v>
      </c>
      <c r="T1412" s="1490">
        <f t="shared" si="520"/>
        <v>0</v>
      </c>
      <c r="U1412" s="1490">
        <f t="shared" si="520"/>
        <v>0</v>
      </c>
      <c r="V1412" s="1490">
        <f t="shared" si="520"/>
        <v>0</v>
      </c>
      <c r="W1412" s="1490">
        <f t="shared" si="520"/>
        <v>0</v>
      </c>
      <c r="X1412" s="1490">
        <f t="shared" si="520"/>
        <v>0</v>
      </c>
      <c r="Y1412" s="1490">
        <f t="shared" si="520"/>
        <v>0</v>
      </c>
      <c r="Z1412" s="1490">
        <f t="shared" si="520"/>
        <v>0</v>
      </c>
      <c r="AA1412" s="1490">
        <f t="shared" si="520"/>
        <v>0</v>
      </c>
      <c r="AB1412" s="1490">
        <f t="shared" si="520"/>
        <v>0</v>
      </c>
      <c r="AC1412" s="1490">
        <f t="shared" si="520"/>
        <v>0</v>
      </c>
      <c r="AD1412" s="1490">
        <f t="shared" si="520"/>
        <v>0</v>
      </c>
      <c r="AE1412" s="1490">
        <f t="shared" si="520"/>
        <v>0</v>
      </c>
      <c r="AF1412" s="1490">
        <f t="shared" si="520"/>
        <v>0</v>
      </c>
      <c r="AG1412" s="1490">
        <f t="shared" si="520"/>
        <v>0</v>
      </c>
      <c r="AH1412" s="1490">
        <f t="shared" si="520"/>
        <v>0</v>
      </c>
      <c r="AI1412" s="1490">
        <f t="shared" si="520"/>
        <v>0</v>
      </c>
      <c r="AJ1412" s="1490">
        <f t="shared" si="520"/>
        <v>0</v>
      </c>
      <c r="AK1412" s="1490">
        <f t="shared" si="520"/>
        <v>0</v>
      </c>
      <c r="AL1412" s="1490">
        <f t="shared" si="520"/>
        <v>0</v>
      </c>
      <c r="AM1412" s="1841"/>
    </row>
    <row r="1413" spans="1:39" ht="12" hidden="1" x14ac:dyDescent="0.2">
      <c r="A1413" s="1445">
        <v>266</v>
      </c>
      <c r="B1413" s="1051">
        <v>119</v>
      </c>
      <c r="C1413" s="1490">
        <f t="shared" ref="C1413:D1413" si="521">C1094+C1146+C1199+C1251+C1304+C1356</f>
        <v>0</v>
      </c>
      <c r="D1413" s="1490">
        <f t="shared" si="521"/>
        <v>0</v>
      </c>
      <c r="E1413" s="1490">
        <f t="shared" ref="E1413:AL1413" si="522">E1094+E1146+E1199+E1251+E1304+E1356</f>
        <v>0</v>
      </c>
      <c r="F1413" s="1490">
        <f t="shared" si="522"/>
        <v>0</v>
      </c>
      <c r="G1413" s="1490">
        <f t="shared" si="522"/>
        <v>0</v>
      </c>
      <c r="H1413" s="1490">
        <f t="shared" si="522"/>
        <v>0</v>
      </c>
      <c r="I1413" s="1490">
        <f t="shared" si="522"/>
        <v>0</v>
      </c>
      <c r="J1413" s="1490">
        <f t="shared" si="522"/>
        <v>0</v>
      </c>
      <c r="K1413" s="1490">
        <f t="shared" si="522"/>
        <v>0</v>
      </c>
      <c r="L1413" s="1490">
        <f t="shared" si="522"/>
        <v>0</v>
      </c>
      <c r="M1413" s="1490">
        <f t="shared" si="522"/>
        <v>0</v>
      </c>
      <c r="N1413" s="1490">
        <f t="shared" si="522"/>
        <v>0</v>
      </c>
      <c r="O1413" s="1490">
        <f t="shared" si="522"/>
        <v>0</v>
      </c>
      <c r="P1413" s="1490">
        <f t="shared" si="522"/>
        <v>0</v>
      </c>
      <c r="Q1413" s="1490">
        <f t="shared" si="522"/>
        <v>0</v>
      </c>
      <c r="R1413" s="1490">
        <f t="shared" si="522"/>
        <v>0</v>
      </c>
      <c r="S1413" s="1490">
        <f t="shared" si="522"/>
        <v>0</v>
      </c>
      <c r="T1413" s="1490">
        <f t="shared" si="522"/>
        <v>0</v>
      </c>
      <c r="U1413" s="1490">
        <f t="shared" si="522"/>
        <v>0</v>
      </c>
      <c r="V1413" s="1490">
        <f t="shared" si="522"/>
        <v>0</v>
      </c>
      <c r="W1413" s="1490">
        <f t="shared" si="522"/>
        <v>0</v>
      </c>
      <c r="X1413" s="1490">
        <f t="shared" si="522"/>
        <v>0</v>
      </c>
      <c r="Y1413" s="1490">
        <f t="shared" si="522"/>
        <v>0</v>
      </c>
      <c r="Z1413" s="1490">
        <f t="shared" si="522"/>
        <v>0</v>
      </c>
      <c r="AA1413" s="1490">
        <f t="shared" si="522"/>
        <v>0</v>
      </c>
      <c r="AB1413" s="1490">
        <f t="shared" si="522"/>
        <v>0</v>
      </c>
      <c r="AC1413" s="1490">
        <f t="shared" si="522"/>
        <v>0</v>
      </c>
      <c r="AD1413" s="1490">
        <f t="shared" si="522"/>
        <v>0</v>
      </c>
      <c r="AE1413" s="1490">
        <f t="shared" si="522"/>
        <v>0</v>
      </c>
      <c r="AF1413" s="1490">
        <f t="shared" si="522"/>
        <v>0</v>
      </c>
      <c r="AG1413" s="1490">
        <f t="shared" si="522"/>
        <v>0</v>
      </c>
      <c r="AH1413" s="1490">
        <f t="shared" si="522"/>
        <v>0</v>
      </c>
      <c r="AI1413" s="1490">
        <f t="shared" si="522"/>
        <v>0</v>
      </c>
      <c r="AJ1413" s="1490">
        <f t="shared" si="522"/>
        <v>0</v>
      </c>
      <c r="AK1413" s="1490">
        <f t="shared" si="522"/>
        <v>0</v>
      </c>
      <c r="AL1413" s="1490">
        <f t="shared" si="522"/>
        <v>0</v>
      </c>
      <c r="AM1413" s="1841"/>
    </row>
    <row r="1414" spans="1:39" ht="12" hidden="1" x14ac:dyDescent="0.2">
      <c r="A1414" s="1444">
        <v>267</v>
      </c>
      <c r="B1414" s="1051">
        <v>112</v>
      </c>
      <c r="C1414" s="1490">
        <f t="shared" ref="C1414:D1414" si="523">C1095+C1147+C1200+C1252+C1305+C1357</f>
        <v>0</v>
      </c>
      <c r="D1414" s="1490">
        <f t="shared" si="523"/>
        <v>0</v>
      </c>
      <c r="E1414" s="1490">
        <f t="shared" ref="E1414:AL1414" si="524">E1095+E1147+E1200+E1252+E1305+E1357</f>
        <v>0</v>
      </c>
      <c r="F1414" s="1490">
        <f t="shared" si="524"/>
        <v>0</v>
      </c>
      <c r="G1414" s="1490">
        <f t="shared" si="524"/>
        <v>0</v>
      </c>
      <c r="H1414" s="1490">
        <f t="shared" si="524"/>
        <v>0</v>
      </c>
      <c r="I1414" s="1490">
        <f t="shared" si="524"/>
        <v>0</v>
      </c>
      <c r="J1414" s="1490">
        <f t="shared" si="524"/>
        <v>0</v>
      </c>
      <c r="K1414" s="1490">
        <f t="shared" si="524"/>
        <v>0</v>
      </c>
      <c r="L1414" s="1490">
        <f t="shared" si="524"/>
        <v>0</v>
      </c>
      <c r="M1414" s="1490">
        <f t="shared" si="524"/>
        <v>0</v>
      </c>
      <c r="N1414" s="1490">
        <f t="shared" si="524"/>
        <v>0</v>
      </c>
      <c r="O1414" s="1490">
        <f t="shared" si="524"/>
        <v>0</v>
      </c>
      <c r="P1414" s="1490">
        <f t="shared" si="524"/>
        <v>0</v>
      </c>
      <c r="Q1414" s="1490">
        <f t="shared" si="524"/>
        <v>0</v>
      </c>
      <c r="R1414" s="1490">
        <f t="shared" si="524"/>
        <v>0</v>
      </c>
      <c r="S1414" s="1490">
        <f t="shared" si="524"/>
        <v>0</v>
      </c>
      <c r="T1414" s="1490">
        <f t="shared" si="524"/>
        <v>0</v>
      </c>
      <c r="U1414" s="1490">
        <f t="shared" si="524"/>
        <v>0</v>
      </c>
      <c r="V1414" s="1490">
        <f t="shared" si="524"/>
        <v>0</v>
      </c>
      <c r="W1414" s="1490">
        <f t="shared" si="524"/>
        <v>0</v>
      </c>
      <c r="X1414" s="1490">
        <f t="shared" si="524"/>
        <v>0</v>
      </c>
      <c r="Y1414" s="1490">
        <f t="shared" si="524"/>
        <v>0</v>
      </c>
      <c r="Z1414" s="1490">
        <f t="shared" si="524"/>
        <v>0</v>
      </c>
      <c r="AA1414" s="1490">
        <f t="shared" si="524"/>
        <v>0</v>
      </c>
      <c r="AB1414" s="1490">
        <f t="shared" si="524"/>
        <v>0</v>
      </c>
      <c r="AC1414" s="1490">
        <f t="shared" si="524"/>
        <v>0</v>
      </c>
      <c r="AD1414" s="1490">
        <f t="shared" si="524"/>
        <v>0</v>
      </c>
      <c r="AE1414" s="1490">
        <f t="shared" si="524"/>
        <v>0</v>
      </c>
      <c r="AF1414" s="1490">
        <f t="shared" si="524"/>
        <v>0</v>
      </c>
      <c r="AG1414" s="1490">
        <f t="shared" si="524"/>
        <v>0</v>
      </c>
      <c r="AH1414" s="1490">
        <f t="shared" si="524"/>
        <v>0</v>
      </c>
      <c r="AI1414" s="1490">
        <f t="shared" si="524"/>
        <v>0</v>
      </c>
      <c r="AJ1414" s="1490">
        <f t="shared" si="524"/>
        <v>0</v>
      </c>
      <c r="AK1414" s="1490">
        <f t="shared" si="524"/>
        <v>0</v>
      </c>
      <c r="AL1414" s="1490">
        <f t="shared" si="524"/>
        <v>0</v>
      </c>
      <c r="AM1414" s="1841"/>
    </row>
    <row r="1415" spans="1:39" ht="12" hidden="1" x14ac:dyDescent="0.2">
      <c r="A1415" s="1443" t="s">
        <v>837</v>
      </c>
      <c r="B1415" s="1049"/>
      <c r="C1415" s="1491">
        <f t="shared" ref="C1415:D1415" si="525">C1416+C1417+C1418+C1419+C1420+C1421+C1422+C1423+C1424+C1425+C1426+C1427</f>
        <v>0</v>
      </c>
      <c r="D1415" s="1491">
        <f t="shared" si="525"/>
        <v>0</v>
      </c>
      <c r="E1415" s="1491">
        <f t="shared" ref="E1415:AL1415" si="526">E1416+E1417+E1418+E1419+E1420+E1421+E1422+E1423+E1424+E1425+E1426+E1427</f>
        <v>0</v>
      </c>
      <c r="F1415" s="1491">
        <f t="shared" si="526"/>
        <v>0</v>
      </c>
      <c r="G1415" s="1491">
        <f t="shared" si="526"/>
        <v>0</v>
      </c>
      <c r="H1415" s="1491">
        <f t="shared" si="526"/>
        <v>0</v>
      </c>
      <c r="I1415" s="1491">
        <f t="shared" si="526"/>
        <v>0</v>
      </c>
      <c r="J1415" s="1491">
        <f t="shared" si="526"/>
        <v>0</v>
      </c>
      <c r="K1415" s="1491">
        <f t="shared" si="526"/>
        <v>0</v>
      </c>
      <c r="L1415" s="1491">
        <f t="shared" si="526"/>
        <v>0</v>
      </c>
      <c r="M1415" s="1491">
        <f t="shared" si="526"/>
        <v>0</v>
      </c>
      <c r="N1415" s="1491">
        <f t="shared" si="526"/>
        <v>0</v>
      </c>
      <c r="O1415" s="1491">
        <f t="shared" si="526"/>
        <v>0</v>
      </c>
      <c r="P1415" s="1491">
        <f t="shared" si="526"/>
        <v>0</v>
      </c>
      <c r="Q1415" s="1491">
        <f>Q1416+Q1417+Q1418+Q1419+Q1420+Q1421+Q1422+Q1423+Q1424+Q1425+Q1426+Q1427</f>
        <v>0</v>
      </c>
      <c r="R1415" s="1491">
        <f>R1416+R1417+R1418+R1419+R1420+R1421+R1422+R1423+R1424+R1425+R1426+R1427</f>
        <v>0</v>
      </c>
      <c r="S1415" s="1491">
        <f t="shared" si="526"/>
        <v>0</v>
      </c>
      <c r="T1415" s="1491">
        <f t="shared" si="526"/>
        <v>0</v>
      </c>
      <c r="U1415" s="1491">
        <f t="shared" si="526"/>
        <v>0</v>
      </c>
      <c r="V1415" s="1491">
        <f t="shared" si="526"/>
        <v>0</v>
      </c>
      <c r="W1415" s="1491">
        <f>W1416+W1417+W1418+W1419+W1420+W1421+W1422+W1423+W1424+W1425+W1426+W1427</f>
        <v>0</v>
      </c>
      <c r="X1415" s="1491">
        <f t="shared" si="526"/>
        <v>0</v>
      </c>
      <c r="Y1415" s="1491">
        <f t="shared" si="526"/>
        <v>0</v>
      </c>
      <c r="Z1415" s="1491">
        <f t="shared" si="526"/>
        <v>240000</v>
      </c>
      <c r="AA1415" s="1491">
        <f>AA1416+AA1417+AA1418+AA1419+AA1420+AA1421+AA1422+AA1423+AA1424+AA1425+AA1426+AA1427</f>
        <v>0</v>
      </c>
      <c r="AB1415" s="1491">
        <f t="shared" si="526"/>
        <v>0</v>
      </c>
      <c r="AC1415" s="1491">
        <f t="shared" si="526"/>
        <v>0</v>
      </c>
      <c r="AD1415" s="1491">
        <f t="shared" si="526"/>
        <v>0</v>
      </c>
      <c r="AE1415" s="1491">
        <f>AE1416+AE1417+AE1418+AE1419+AE1420+AE1421+AE1422+AE1423+AE1424+AE1425+AE1426+AE1427</f>
        <v>0</v>
      </c>
      <c r="AF1415" s="1491">
        <f>AF1416+AF1417+AF1418+AF1419+AF1420+AF1421+AF1422+AF1423+AF1424+AF1425+AF1426+AF1427</f>
        <v>0</v>
      </c>
      <c r="AG1415" s="1491">
        <f t="shared" si="526"/>
        <v>0</v>
      </c>
      <c r="AH1415" s="1491">
        <f t="shared" si="526"/>
        <v>240000</v>
      </c>
      <c r="AI1415" s="1491">
        <f t="shared" si="526"/>
        <v>0</v>
      </c>
      <c r="AJ1415" s="1491">
        <f>AJ1416+AJ1417+AJ1418+AJ1419+AJ1420+AJ1421+AJ1422+AJ1423+AJ1424+AJ1425+AJ1426+AJ1427</f>
        <v>0</v>
      </c>
      <c r="AK1415" s="1491">
        <f t="shared" si="526"/>
        <v>240000</v>
      </c>
      <c r="AL1415" s="1491">
        <f t="shared" si="526"/>
        <v>240000</v>
      </c>
      <c r="AM1415" s="1841"/>
    </row>
    <row r="1416" spans="1:39" ht="12" hidden="1" x14ac:dyDescent="0.2">
      <c r="A1416" s="1446">
        <v>291</v>
      </c>
      <c r="B1416" s="1147">
        <v>851</v>
      </c>
      <c r="C1416" s="1490">
        <f t="shared" ref="C1416:D1416" si="527">C1096+C1148+C1201+C1253+C1306+C1358</f>
        <v>0</v>
      </c>
      <c r="D1416" s="1490">
        <f t="shared" si="527"/>
        <v>0</v>
      </c>
      <c r="E1416" s="1490">
        <f t="shared" ref="E1416:AL1416" si="528">E1096+E1148+E1201+E1253+E1306+E1358</f>
        <v>0</v>
      </c>
      <c r="F1416" s="1490">
        <f t="shared" si="528"/>
        <v>0</v>
      </c>
      <c r="G1416" s="1490">
        <f t="shared" si="528"/>
        <v>0</v>
      </c>
      <c r="H1416" s="1490">
        <f t="shared" si="528"/>
        <v>0</v>
      </c>
      <c r="I1416" s="1490">
        <f t="shared" si="528"/>
        <v>0</v>
      </c>
      <c r="J1416" s="1490">
        <f t="shared" si="528"/>
        <v>0</v>
      </c>
      <c r="K1416" s="1490">
        <f t="shared" si="528"/>
        <v>0</v>
      </c>
      <c r="L1416" s="1490">
        <f t="shared" si="528"/>
        <v>0</v>
      </c>
      <c r="M1416" s="1490">
        <f t="shared" si="528"/>
        <v>0</v>
      </c>
      <c r="N1416" s="1490">
        <f t="shared" si="528"/>
        <v>0</v>
      </c>
      <c r="O1416" s="1490">
        <f t="shared" si="528"/>
        <v>0</v>
      </c>
      <c r="P1416" s="1490">
        <f t="shared" si="528"/>
        <v>0</v>
      </c>
      <c r="Q1416" s="1490">
        <f t="shared" si="528"/>
        <v>0</v>
      </c>
      <c r="R1416" s="1490">
        <f t="shared" si="528"/>
        <v>0</v>
      </c>
      <c r="S1416" s="1490">
        <f t="shared" si="528"/>
        <v>0</v>
      </c>
      <c r="T1416" s="1490">
        <f t="shared" si="528"/>
        <v>0</v>
      </c>
      <c r="U1416" s="1490">
        <f t="shared" si="528"/>
        <v>0</v>
      </c>
      <c r="V1416" s="1490">
        <f t="shared" si="528"/>
        <v>0</v>
      </c>
      <c r="W1416" s="1490">
        <f t="shared" si="528"/>
        <v>0</v>
      </c>
      <c r="X1416" s="1490">
        <f t="shared" si="528"/>
        <v>0</v>
      </c>
      <c r="Y1416" s="1490">
        <f t="shared" si="528"/>
        <v>0</v>
      </c>
      <c r="Z1416" s="1490">
        <f t="shared" si="528"/>
        <v>80000</v>
      </c>
      <c r="AA1416" s="1490">
        <f t="shared" si="528"/>
        <v>0</v>
      </c>
      <c r="AB1416" s="1490">
        <f t="shared" si="528"/>
        <v>0</v>
      </c>
      <c r="AC1416" s="1490">
        <f t="shared" si="528"/>
        <v>0</v>
      </c>
      <c r="AD1416" s="1490">
        <f t="shared" si="528"/>
        <v>0</v>
      </c>
      <c r="AE1416" s="1490">
        <f t="shared" si="528"/>
        <v>0</v>
      </c>
      <c r="AF1416" s="1490">
        <f t="shared" si="528"/>
        <v>0</v>
      </c>
      <c r="AG1416" s="1490">
        <f t="shared" si="528"/>
        <v>0</v>
      </c>
      <c r="AH1416" s="1490">
        <f t="shared" si="528"/>
        <v>80000</v>
      </c>
      <c r="AI1416" s="1490">
        <f t="shared" si="528"/>
        <v>0</v>
      </c>
      <c r="AJ1416" s="1490">
        <f t="shared" si="528"/>
        <v>0</v>
      </c>
      <c r="AK1416" s="1490">
        <f t="shared" si="528"/>
        <v>80000</v>
      </c>
      <c r="AL1416" s="1490">
        <f t="shared" si="528"/>
        <v>80000</v>
      </c>
      <c r="AM1416" s="1841"/>
    </row>
    <row r="1417" spans="1:39" ht="12" hidden="1" x14ac:dyDescent="0.2">
      <c r="A1417" s="1446">
        <v>291</v>
      </c>
      <c r="B1417" s="1147">
        <v>851</v>
      </c>
      <c r="C1417" s="1490">
        <f t="shared" ref="C1417:D1417" si="529">C1097+C1149+C1202+C1254+C1307+C1359</f>
        <v>0</v>
      </c>
      <c r="D1417" s="1490">
        <f t="shared" si="529"/>
        <v>0</v>
      </c>
      <c r="E1417" s="1490">
        <f t="shared" ref="E1417:AL1417" si="530">E1097+E1149+E1202+E1254+E1307+E1359</f>
        <v>0</v>
      </c>
      <c r="F1417" s="1490">
        <f t="shared" si="530"/>
        <v>0</v>
      </c>
      <c r="G1417" s="1490">
        <f t="shared" si="530"/>
        <v>0</v>
      </c>
      <c r="H1417" s="1490">
        <f t="shared" si="530"/>
        <v>0</v>
      </c>
      <c r="I1417" s="1490">
        <f t="shared" si="530"/>
        <v>0</v>
      </c>
      <c r="J1417" s="1490">
        <f t="shared" si="530"/>
        <v>0</v>
      </c>
      <c r="K1417" s="1490">
        <f t="shared" si="530"/>
        <v>0</v>
      </c>
      <c r="L1417" s="1490">
        <f t="shared" si="530"/>
        <v>0</v>
      </c>
      <c r="M1417" s="1490">
        <f t="shared" si="530"/>
        <v>0</v>
      </c>
      <c r="N1417" s="1490">
        <f t="shared" si="530"/>
        <v>0</v>
      </c>
      <c r="O1417" s="1490">
        <f t="shared" si="530"/>
        <v>0</v>
      </c>
      <c r="P1417" s="1490">
        <f t="shared" si="530"/>
        <v>0</v>
      </c>
      <c r="Q1417" s="1490">
        <f t="shared" si="530"/>
        <v>0</v>
      </c>
      <c r="R1417" s="1490">
        <f t="shared" si="530"/>
        <v>0</v>
      </c>
      <c r="S1417" s="1490">
        <f t="shared" si="530"/>
        <v>0</v>
      </c>
      <c r="T1417" s="1490">
        <f t="shared" si="530"/>
        <v>0</v>
      </c>
      <c r="U1417" s="1490">
        <f t="shared" si="530"/>
        <v>0</v>
      </c>
      <c r="V1417" s="1490">
        <f t="shared" si="530"/>
        <v>0</v>
      </c>
      <c r="W1417" s="1490">
        <f t="shared" si="530"/>
        <v>0</v>
      </c>
      <c r="X1417" s="1490">
        <f t="shared" si="530"/>
        <v>0</v>
      </c>
      <c r="Y1417" s="1490">
        <f t="shared" si="530"/>
        <v>0</v>
      </c>
      <c r="Z1417" s="1490">
        <f t="shared" si="530"/>
        <v>160000</v>
      </c>
      <c r="AA1417" s="1490">
        <f t="shared" si="530"/>
        <v>0</v>
      </c>
      <c r="AB1417" s="1490">
        <f t="shared" si="530"/>
        <v>0</v>
      </c>
      <c r="AC1417" s="1490">
        <f t="shared" si="530"/>
        <v>0</v>
      </c>
      <c r="AD1417" s="1490">
        <f t="shared" si="530"/>
        <v>0</v>
      </c>
      <c r="AE1417" s="1490">
        <f t="shared" si="530"/>
        <v>0</v>
      </c>
      <c r="AF1417" s="1490">
        <f t="shared" si="530"/>
        <v>0</v>
      </c>
      <c r="AG1417" s="1490">
        <f t="shared" si="530"/>
        <v>0</v>
      </c>
      <c r="AH1417" s="1490">
        <f t="shared" si="530"/>
        <v>160000</v>
      </c>
      <c r="AI1417" s="1490">
        <f t="shared" si="530"/>
        <v>0</v>
      </c>
      <c r="AJ1417" s="1490">
        <f t="shared" si="530"/>
        <v>0</v>
      </c>
      <c r="AK1417" s="1490">
        <f t="shared" si="530"/>
        <v>160000</v>
      </c>
      <c r="AL1417" s="1490">
        <f t="shared" si="530"/>
        <v>160000</v>
      </c>
      <c r="AM1417" s="1841"/>
    </row>
    <row r="1418" spans="1:39" ht="12" hidden="1" x14ac:dyDescent="0.2">
      <c r="A1418" s="1446">
        <v>291</v>
      </c>
      <c r="B1418" s="1049">
        <v>852</v>
      </c>
      <c r="C1418" s="1490">
        <f t="shared" ref="C1418:D1418" si="531">C1098+C1150+C1203+C1255+C1308+C1360</f>
        <v>0</v>
      </c>
      <c r="D1418" s="1490">
        <f t="shared" si="531"/>
        <v>0</v>
      </c>
      <c r="E1418" s="1490">
        <f t="shared" ref="E1418:AL1418" si="532">E1098+E1150+E1203+E1255+E1308+E1360</f>
        <v>0</v>
      </c>
      <c r="F1418" s="1490">
        <f t="shared" si="532"/>
        <v>0</v>
      </c>
      <c r="G1418" s="1490">
        <f t="shared" si="532"/>
        <v>0</v>
      </c>
      <c r="H1418" s="1490">
        <f t="shared" si="532"/>
        <v>0</v>
      </c>
      <c r="I1418" s="1490">
        <f t="shared" si="532"/>
        <v>0</v>
      </c>
      <c r="J1418" s="1490">
        <f t="shared" si="532"/>
        <v>0</v>
      </c>
      <c r="K1418" s="1490">
        <f t="shared" si="532"/>
        <v>0</v>
      </c>
      <c r="L1418" s="1490">
        <f t="shared" si="532"/>
        <v>0</v>
      </c>
      <c r="M1418" s="1490">
        <f t="shared" si="532"/>
        <v>0</v>
      </c>
      <c r="N1418" s="1490">
        <f t="shared" si="532"/>
        <v>0</v>
      </c>
      <c r="O1418" s="1490">
        <f t="shared" si="532"/>
        <v>0</v>
      </c>
      <c r="P1418" s="1490">
        <f t="shared" si="532"/>
        <v>0</v>
      </c>
      <c r="Q1418" s="1490">
        <f t="shared" si="532"/>
        <v>0</v>
      </c>
      <c r="R1418" s="1490">
        <f t="shared" si="532"/>
        <v>0</v>
      </c>
      <c r="S1418" s="1490">
        <f t="shared" si="532"/>
        <v>0</v>
      </c>
      <c r="T1418" s="1490">
        <f t="shared" si="532"/>
        <v>0</v>
      </c>
      <c r="U1418" s="1490">
        <f t="shared" si="532"/>
        <v>0</v>
      </c>
      <c r="V1418" s="1490">
        <f t="shared" si="532"/>
        <v>0</v>
      </c>
      <c r="W1418" s="1490">
        <f t="shared" si="532"/>
        <v>0</v>
      </c>
      <c r="X1418" s="1490">
        <f t="shared" si="532"/>
        <v>0</v>
      </c>
      <c r="Y1418" s="1490">
        <f t="shared" si="532"/>
        <v>0</v>
      </c>
      <c r="Z1418" s="1490">
        <f t="shared" si="532"/>
        <v>0</v>
      </c>
      <c r="AA1418" s="1490">
        <f t="shared" si="532"/>
        <v>0</v>
      </c>
      <c r="AB1418" s="1490">
        <f t="shared" si="532"/>
        <v>0</v>
      </c>
      <c r="AC1418" s="1490">
        <f t="shared" si="532"/>
        <v>0</v>
      </c>
      <c r="AD1418" s="1490">
        <f t="shared" si="532"/>
        <v>0</v>
      </c>
      <c r="AE1418" s="1490">
        <f t="shared" si="532"/>
        <v>0</v>
      </c>
      <c r="AF1418" s="1490">
        <f t="shared" si="532"/>
        <v>0</v>
      </c>
      <c r="AG1418" s="1490">
        <f t="shared" si="532"/>
        <v>0</v>
      </c>
      <c r="AH1418" s="1490">
        <f t="shared" si="532"/>
        <v>0</v>
      </c>
      <c r="AI1418" s="1490">
        <f t="shared" si="532"/>
        <v>0</v>
      </c>
      <c r="AJ1418" s="1490">
        <f t="shared" si="532"/>
        <v>0</v>
      </c>
      <c r="AK1418" s="1490">
        <f t="shared" si="532"/>
        <v>0</v>
      </c>
      <c r="AL1418" s="1490">
        <f t="shared" si="532"/>
        <v>0</v>
      </c>
      <c r="AM1418" s="1841"/>
    </row>
    <row r="1419" spans="1:39" ht="12" hidden="1" x14ac:dyDescent="0.2">
      <c r="A1419" s="1446">
        <v>291</v>
      </c>
      <c r="B1419" s="1147">
        <v>853</v>
      </c>
      <c r="C1419" s="1490">
        <f t="shared" ref="C1419:D1419" si="533">C1099+C1151+C1204+C1256+C1309+C1361</f>
        <v>0</v>
      </c>
      <c r="D1419" s="1490">
        <f t="shared" si="533"/>
        <v>0</v>
      </c>
      <c r="E1419" s="1490">
        <f t="shared" ref="E1419:AL1419" si="534">E1099+E1151+E1204+E1256+E1309+E1361</f>
        <v>0</v>
      </c>
      <c r="F1419" s="1490">
        <f t="shared" si="534"/>
        <v>0</v>
      </c>
      <c r="G1419" s="1490">
        <f t="shared" si="534"/>
        <v>0</v>
      </c>
      <c r="H1419" s="1490">
        <f t="shared" si="534"/>
        <v>0</v>
      </c>
      <c r="I1419" s="1490">
        <f t="shared" si="534"/>
        <v>0</v>
      </c>
      <c r="J1419" s="1490">
        <f t="shared" si="534"/>
        <v>0</v>
      </c>
      <c r="K1419" s="1490">
        <f t="shared" si="534"/>
        <v>0</v>
      </c>
      <c r="L1419" s="1490">
        <f t="shared" si="534"/>
        <v>0</v>
      </c>
      <c r="M1419" s="1490">
        <f t="shared" si="534"/>
        <v>0</v>
      </c>
      <c r="N1419" s="1490">
        <f t="shared" si="534"/>
        <v>0</v>
      </c>
      <c r="O1419" s="1490">
        <f t="shared" si="534"/>
        <v>0</v>
      </c>
      <c r="P1419" s="1490">
        <f t="shared" si="534"/>
        <v>0</v>
      </c>
      <c r="Q1419" s="1490">
        <f t="shared" si="534"/>
        <v>0</v>
      </c>
      <c r="R1419" s="1490">
        <f t="shared" si="534"/>
        <v>0</v>
      </c>
      <c r="S1419" s="1490">
        <f t="shared" si="534"/>
        <v>0</v>
      </c>
      <c r="T1419" s="1490">
        <f t="shared" si="534"/>
        <v>0</v>
      </c>
      <c r="U1419" s="1490">
        <f t="shared" si="534"/>
        <v>0</v>
      </c>
      <c r="V1419" s="1490">
        <f t="shared" si="534"/>
        <v>0</v>
      </c>
      <c r="W1419" s="1490">
        <f t="shared" si="534"/>
        <v>0</v>
      </c>
      <c r="X1419" s="1490">
        <f t="shared" si="534"/>
        <v>0</v>
      </c>
      <c r="Y1419" s="1490">
        <f t="shared" si="534"/>
        <v>0</v>
      </c>
      <c r="Z1419" s="1490">
        <f t="shared" si="534"/>
        <v>0</v>
      </c>
      <c r="AA1419" s="1490">
        <f t="shared" si="534"/>
        <v>0</v>
      </c>
      <c r="AB1419" s="1490">
        <f t="shared" si="534"/>
        <v>0</v>
      </c>
      <c r="AC1419" s="1490">
        <f t="shared" si="534"/>
        <v>0</v>
      </c>
      <c r="AD1419" s="1490">
        <f t="shared" si="534"/>
        <v>0</v>
      </c>
      <c r="AE1419" s="1490">
        <f t="shared" si="534"/>
        <v>0</v>
      </c>
      <c r="AF1419" s="1490">
        <f t="shared" si="534"/>
        <v>0</v>
      </c>
      <c r="AG1419" s="1490">
        <f t="shared" si="534"/>
        <v>0</v>
      </c>
      <c r="AH1419" s="1490">
        <f t="shared" si="534"/>
        <v>0</v>
      </c>
      <c r="AI1419" s="1490">
        <f t="shared" si="534"/>
        <v>0</v>
      </c>
      <c r="AJ1419" s="1490">
        <f t="shared" si="534"/>
        <v>0</v>
      </c>
      <c r="AK1419" s="1490">
        <f t="shared" si="534"/>
        <v>0</v>
      </c>
      <c r="AL1419" s="1490">
        <f t="shared" si="534"/>
        <v>0</v>
      </c>
      <c r="AM1419" s="1841"/>
    </row>
    <row r="1420" spans="1:39" ht="12" hidden="1" x14ac:dyDescent="0.2">
      <c r="A1420" s="1446">
        <v>292</v>
      </c>
      <c r="B1420" s="1049">
        <v>853</v>
      </c>
      <c r="C1420" s="1490">
        <f t="shared" ref="C1420:D1420" si="535">C1100+C1152+C1205+C1257+C1310+C1362</f>
        <v>0</v>
      </c>
      <c r="D1420" s="1490">
        <f t="shared" si="535"/>
        <v>0</v>
      </c>
      <c r="E1420" s="1490">
        <f t="shared" ref="E1420:AL1420" si="536">E1100+E1152+E1205+E1257+E1310+E1362</f>
        <v>0</v>
      </c>
      <c r="F1420" s="1490">
        <f t="shared" si="536"/>
        <v>0</v>
      </c>
      <c r="G1420" s="1490">
        <f t="shared" si="536"/>
        <v>0</v>
      </c>
      <c r="H1420" s="1490">
        <f t="shared" si="536"/>
        <v>0</v>
      </c>
      <c r="I1420" s="1490">
        <f t="shared" si="536"/>
        <v>0</v>
      </c>
      <c r="J1420" s="1490">
        <f t="shared" si="536"/>
        <v>0</v>
      </c>
      <c r="K1420" s="1490">
        <f t="shared" si="536"/>
        <v>0</v>
      </c>
      <c r="L1420" s="1490">
        <f t="shared" si="536"/>
        <v>0</v>
      </c>
      <c r="M1420" s="1490">
        <f t="shared" si="536"/>
        <v>0</v>
      </c>
      <c r="N1420" s="1490">
        <f t="shared" si="536"/>
        <v>0</v>
      </c>
      <c r="O1420" s="1490">
        <f t="shared" si="536"/>
        <v>0</v>
      </c>
      <c r="P1420" s="1490">
        <f t="shared" si="536"/>
        <v>0</v>
      </c>
      <c r="Q1420" s="1490">
        <f t="shared" si="536"/>
        <v>0</v>
      </c>
      <c r="R1420" s="1490">
        <f t="shared" si="536"/>
        <v>0</v>
      </c>
      <c r="S1420" s="1490">
        <f t="shared" si="536"/>
        <v>0</v>
      </c>
      <c r="T1420" s="1490">
        <f t="shared" si="536"/>
        <v>0</v>
      </c>
      <c r="U1420" s="1490">
        <f t="shared" si="536"/>
        <v>0</v>
      </c>
      <c r="V1420" s="1490">
        <f t="shared" si="536"/>
        <v>0</v>
      </c>
      <c r="W1420" s="1490">
        <f t="shared" si="536"/>
        <v>0</v>
      </c>
      <c r="X1420" s="1490">
        <f t="shared" si="536"/>
        <v>0</v>
      </c>
      <c r="Y1420" s="1490">
        <f t="shared" si="536"/>
        <v>0</v>
      </c>
      <c r="Z1420" s="1490">
        <f t="shared" si="536"/>
        <v>0</v>
      </c>
      <c r="AA1420" s="1490">
        <f t="shared" si="536"/>
        <v>0</v>
      </c>
      <c r="AB1420" s="1490">
        <f t="shared" si="536"/>
        <v>0</v>
      </c>
      <c r="AC1420" s="1490">
        <f t="shared" si="536"/>
        <v>0</v>
      </c>
      <c r="AD1420" s="1490">
        <f t="shared" si="536"/>
        <v>0</v>
      </c>
      <c r="AE1420" s="1490">
        <f t="shared" si="536"/>
        <v>0</v>
      </c>
      <c r="AF1420" s="1490">
        <f t="shared" si="536"/>
        <v>0</v>
      </c>
      <c r="AG1420" s="1490">
        <f t="shared" si="536"/>
        <v>0</v>
      </c>
      <c r="AH1420" s="1490">
        <f t="shared" si="536"/>
        <v>0</v>
      </c>
      <c r="AI1420" s="1490">
        <f t="shared" si="536"/>
        <v>0</v>
      </c>
      <c r="AJ1420" s="1490">
        <f t="shared" si="536"/>
        <v>0</v>
      </c>
      <c r="AK1420" s="1490">
        <f t="shared" si="536"/>
        <v>0</v>
      </c>
      <c r="AL1420" s="1490">
        <f t="shared" si="536"/>
        <v>0</v>
      </c>
      <c r="AM1420" s="1841"/>
    </row>
    <row r="1421" spans="1:39" ht="12" hidden="1" x14ac:dyDescent="0.2">
      <c r="A1421" s="1446">
        <v>293</v>
      </c>
      <c r="B1421" s="1049">
        <v>851</v>
      </c>
      <c r="C1421" s="1490">
        <f t="shared" ref="C1421:D1421" si="537">C1101+C1153+C1206+C1258+C1311+C1363</f>
        <v>0</v>
      </c>
      <c r="D1421" s="1490">
        <f t="shared" si="537"/>
        <v>0</v>
      </c>
      <c r="E1421" s="1490">
        <f t="shared" ref="E1421:AL1421" si="538">E1101+E1153+E1206+E1258+E1311+E1363</f>
        <v>0</v>
      </c>
      <c r="F1421" s="1490">
        <f t="shared" si="538"/>
        <v>0</v>
      </c>
      <c r="G1421" s="1490">
        <f t="shared" si="538"/>
        <v>0</v>
      </c>
      <c r="H1421" s="1490">
        <f t="shared" si="538"/>
        <v>0</v>
      </c>
      <c r="I1421" s="1490">
        <f t="shared" si="538"/>
        <v>0</v>
      </c>
      <c r="J1421" s="1490">
        <f t="shared" si="538"/>
        <v>0</v>
      </c>
      <c r="K1421" s="1490">
        <f t="shared" si="538"/>
        <v>0</v>
      </c>
      <c r="L1421" s="1490">
        <f t="shared" si="538"/>
        <v>0</v>
      </c>
      <c r="M1421" s="1490">
        <f t="shared" si="538"/>
        <v>0</v>
      </c>
      <c r="N1421" s="1490">
        <f t="shared" si="538"/>
        <v>0</v>
      </c>
      <c r="O1421" s="1490">
        <f t="shared" si="538"/>
        <v>0</v>
      </c>
      <c r="P1421" s="1490">
        <f t="shared" si="538"/>
        <v>0</v>
      </c>
      <c r="Q1421" s="1490">
        <f t="shared" si="538"/>
        <v>0</v>
      </c>
      <c r="R1421" s="1490">
        <f t="shared" si="538"/>
        <v>0</v>
      </c>
      <c r="S1421" s="1490">
        <f t="shared" si="538"/>
        <v>0</v>
      </c>
      <c r="T1421" s="1490">
        <f t="shared" si="538"/>
        <v>0</v>
      </c>
      <c r="U1421" s="1490">
        <f t="shared" si="538"/>
        <v>0</v>
      </c>
      <c r="V1421" s="1490">
        <f t="shared" si="538"/>
        <v>0</v>
      </c>
      <c r="W1421" s="1490">
        <f t="shared" si="538"/>
        <v>0</v>
      </c>
      <c r="X1421" s="1490">
        <f t="shared" si="538"/>
        <v>0</v>
      </c>
      <c r="Y1421" s="1490">
        <f t="shared" si="538"/>
        <v>0</v>
      </c>
      <c r="Z1421" s="1490">
        <f t="shared" si="538"/>
        <v>0</v>
      </c>
      <c r="AA1421" s="1490">
        <f t="shared" si="538"/>
        <v>0</v>
      </c>
      <c r="AB1421" s="1490">
        <f t="shared" si="538"/>
        <v>0</v>
      </c>
      <c r="AC1421" s="1490">
        <f t="shared" si="538"/>
        <v>0</v>
      </c>
      <c r="AD1421" s="1490">
        <f t="shared" si="538"/>
        <v>0</v>
      </c>
      <c r="AE1421" s="1490">
        <f t="shared" si="538"/>
        <v>0</v>
      </c>
      <c r="AF1421" s="1490">
        <f t="shared" si="538"/>
        <v>0</v>
      </c>
      <c r="AG1421" s="1490">
        <f t="shared" si="538"/>
        <v>0</v>
      </c>
      <c r="AH1421" s="1490">
        <f t="shared" si="538"/>
        <v>0</v>
      </c>
      <c r="AI1421" s="1490">
        <f t="shared" si="538"/>
        <v>0</v>
      </c>
      <c r="AJ1421" s="1490">
        <f t="shared" si="538"/>
        <v>0</v>
      </c>
      <c r="AK1421" s="1490">
        <f t="shared" si="538"/>
        <v>0</v>
      </c>
      <c r="AL1421" s="1490">
        <f t="shared" si="538"/>
        <v>0</v>
      </c>
      <c r="AM1421" s="1841"/>
    </row>
    <row r="1422" spans="1:39" ht="12" hidden="1" x14ac:dyDescent="0.2">
      <c r="A1422" s="1446">
        <v>293</v>
      </c>
      <c r="B1422" s="1049">
        <v>853</v>
      </c>
      <c r="C1422" s="1490">
        <f t="shared" ref="C1422:D1422" si="539">C1102+C1154+C1207+C1259+C1312+C1364</f>
        <v>0</v>
      </c>
      <c r="D1422" s="1490">
        <f t="shared" si="539"/>
        <v>0</v>
      </c>
      <c r="E1422" s="1490">
        <f t="shared" ref="E1422:AL1422" si="540">E1102+E1154+E1207+E1259+E1312+E1364</f>
        <v>0</v>
      </c>
      <c r="F1422" s="1490">
        <f t="shared" si="540"/>
        <v>0</v>
      </c>
      <c r="G1422" s="1490">
        <f t="shared" si="540"/>
        <v>0</v>
      </c>
      <c r="H1422" s="1490">
        <f t="shared" si="540"/>
        <v>0</v>
      </c>
      <c r="I1422" s="1490">
        <f t="shared" si="540"/>
        <v>0</v>
      </c>
      <c r="J1422" s="1490">
        <f t="shared" si="540"/>
        <v>0</v>
      </c>
      <c r="K1422" s="1490">
        <f t="shared" si="540"/>
        <v>0</v>
      </c>
      <c r="L1422" s="1490">
        <f t="shared" si="540"/>
        <v>0</v>
      </c>
      <c r="M1422" s="1490">
        <f t="shared" si="540"/>
        <v>0</v>
      </c>
      <c r="N1422" s="1490">
        <f t="shared" si="540"/>
        <v>0</v>
      </c>
      <c r="O1422" s="1490">
        <f t="shared" si="540"/>
        <v>0</v>
      </c>
      <c r="P1422" s="1490">
        <f t="shared" si="540"/>
        <v>0</v>
      </c>
      <c r="Q1422" s="1490">
        <f t="shared" si="540"/>
        <v>0</v>
      </c>
      <c r="R1422" s="1490">
        <f t="shared" si="540"/>
        <v>0</v>
      </c>
      <c r="S1422" s="1490">
        <f t="shared" si="540"/>
        <v>0</v>
      </c>
      <c r="T1422" s="1490">
        <f t="shared" si="540"/>
        <v>0</v>
      </c>
      <c r="U1422" s="1490">
        <f t="shared" si="540"/>
        <v>0</v>
      </c>
      <c r="V1422" s="1490">
        <f t="shared" si="540"/>
        <v>0</v>
      </c>
      <c r="W1422" s="1490">
        <f t="shared" si="540"/>
        <v>0</v>
      </c>
      <c r="X1422" s="1490">
        <f t="shared" si="540"/>
        <v>0</v>
      </c>
      <c r="Y1422" s="1490">
        <f t="shared" si="540"/>
        <v>0</v>
      </c>
      <c r="Z1422" s="1490">
        <f t="shared" si="540"/>
        <v>0</v>
      </c>
      <c r="AA1422" s="1490">
        <f t="shared" si="540"/>
        <v>0</v>
      </c>
      <c r="AB1422" s="1490">
        <f t="shared" si="540"/>
        <v>0</v>
      </c>
      <c r="AC1422" s="1490">
        <f t="shared" si="540"/>
        <v>0</v>
      </c>
      <c r="AD1422" s="1490">
        <f t="shared" si="540"/>
        <v>0</v>
      </c>
      <c r="AE1422" s="1490">
        <f t="shared" si="540"/>
        <v>0</v>
      </c>
      <c r="AF1422" s="1490">
        <f t="shared" si="540"/>
        <v>0</v>
      </c>
      <c r="AG1422" s="1490">
        <f t="shared" si="540"/>
        <v>0</v>
      </c>
      <c r="AH1422" s="1490">
        <f t="shared" si="540"/>
        <v>0</v>
      </c>
      <c r="AI1422" s="1490">
        <f t="shared" si="540"/>
        <v>0</v>
      </c>
      <c r="AJ1422" s="1490">
        <f t="shared" si="540"/>
        <v>0</v>
      </c>
      <c r="AK1422" s="1490">
        <f t="shared" si="540"/>
        <v>0</v>
      </c>
      <c r="AL1422" s="1490">
        <f t="shared" si="540"/>
        <v>0</v>
      </c>
      <c r="AM1422" s="1841"/>
    </row>
    <row r="1423" spans="1:39" ht="12" hidden="1" x14ac:dyDescent="0.2">
      <c r="A1423" s="1446">
        <v>296</v>
      </c>
      <c r="B1423" s="1049">
        <v>244</v>
      </c>
      <c r="C1423" s="1490">
        <f t="shared" ref="C1423:D1423" si="541">C1103+C1155+C1208+C1260+C1313+C1365</f>
        <v>0</v>
      </c>
      <c r="D1423" s="1490">
        <f t="shared" si="541"/>
        <v>0</v>
      </c>
      <c r="E1423" s="1490">
        <f t="shared" ref="E1423:AL1423" si="542">E1103+E1155+E1208+E1260+E1313+E1365</f>
        <v>0</v>
      </c>
      <c r="F1423" s="1490">
        <f t="shared" si="542"/>
        <v>0</v>
      </c>
      <c r="G1423" s="1490">
        <f t="shared" si="542"/>
        <v>0</v>
      </c>
      <c r="H1423" s="1490">
        <f t="shared" si="542"/>
        <v>0</v>
      </c>
      <c r="I1423" s="1490">
        <f t="shared" si="542"/>
        <v>0</v>
      </c>
      <c r="J1423" s="1490">
        <f t="shared" si="542"/>
        <v>0</v>
      </c>
      <c r="K1423" s="1490">
        <f t="shared" si="542"/>
        <v>0</v>
      </c>
      <c r="L1423" s="1490">
        <f t="shared" si="542"/>
        <v>0</v>
      </c>
      <c r="M1423" s="1490">
        <f t="shared" si="542"/>
        <v>0</v>
      </c>
      <c r="N1423" s="1490">
        <f t="shared" si="542"/>
        <v>0</v>
      </c>
      <c r="O1423" s="1490">
        <f t="shared" si="542"/>
        <v>0</v>
      </c>
      <c r="P1423" s="1490">
        <f t="shared" si="542"/>
        <v>0</v>
      </c>
      <c r="Q1423" s="1490">
        <f t="shared" si="542"/>
        <v>0</v>
      </c>
      <c r="R1423" s="1490">
        <f t="shared" si="542"/>
        <v>0</v>
      </c>
      <c r="S1423" s="1490">
        <f t="shared" si="542"/>
        <v>0</v>
      </c>
      <c r="T1423" s="1490">
        <f t="shared" si="542"/>
        <v>0</v>
      </c>
      <c r="U1423" s="1490">
        <f t="shared" si="542"/>
        <v>0</v>
      </c>
      <c r="V1423" s="1490">
        <f t="shared" si="542"/>
        <v>0</v>
      </c>
      <c r="W1423" s="1490">
        <f t="shared" si="542"/>
        <v>0</v>
      </c>
      <c r="X1423" s="1490">
        <f t="shared" si="542"/>
        <v>0</v>
      </c>
      <c r="Y1423" s="1490">
        <f t="shared" si="542"/>
        <v>0</v>
      </c>
      <c r="Z1423" s="1490">
        <f t="shared" si="542"/>
        <v>0</v>
      </c>
      <c r="AA1423" s="1490">
        <f t="shared" si="542"/>
        <v>0</v>
      </c>
      <c r="AB1423" s="1490">
        <f t="shared" si="542"/>
        <v>0</v>
      </c>
      <c r="AC1423" s="1490">
        <f t="shared" si="542"/>
        <v>0</v>
      </c>
      <c r="AD1423" s="1490">
        <f t="shared" si="542"/>
        <v>0</v>
      </c>
      <c r="AE1423" s="1490">
        <f t="shared" si="542"/>
        <v>0</v>
      </c>
      <c r="AF1423" s="1490">
        <f t="shared" si="542"/>
        <v>0</v>
      </c>
      <c r="AG1423" s="1490">
        <f t="shared" si="542"/>
        <v>0</v>
      </c>
      <c r="AH1423" s="1490">
        <f t="shared" si="542"/>
        <v>0</v>
      </c>
      <c r="AI1423" s="1490">
        <f t="shared" si="542"/>
        <v>0</v>
      </c>
      <c r="AJ1423" s="1490">
        <f t="shared" si="542"/>
        <v>0</v>
      </c>
      <c r="AK1423" s="1490">
        <f t="shared" si="542"/>
        <v>0</v>
      </c>
      <c r="AL1423" s="1490">
        <f t="shared" si="542"/>
        <v>0</v>
      </c>
      <c r="AM1423" s="1841"/>
    </row>
    <row r="1424" spans="1:39" ht="12" hidden="1" x14ac:dyDescent="0.2">
      <c r="A1424" s="1446">
        <v>296</v>
      </c>
      <c r="B1424" s="1049">
        <v>340</v>
      </c>
      <c r="C1424" s="1490">
        <f t="shared" ref="C1424:D1424" si="543">C1104+C1156+C1209+C1261+C1314+C1366</f>
        <v>0</v>
      </c>
      <c r="D1424" s="1490">
        <f t="shared" si="543"/>
        <v>0</v>
      </c>
      <c r="E1424" s="1490">
        <f t="shared" ref="E1424:AL1424" si="544">E1104+E1156+E1209+E1261+E1314+E1366</f>
        <v>0</v>
      </c>
      <c r="F1424" s="1490">
        <f t="shared" si="544"/>
        <v>0</v>
      </c>
      <c r="G1424" s="1490">
        <f t="shared" si="544"/>
        <v>0</v>
      </c>
      <c r="H1424" s="1490">
        <f t="shared" si="544"/>
        <v>0</v>
      </c>
      <c r="I1424" s="1490">
        <f t="shared" si="544"/>
        <v>0</v>
      </c>
      <c r="J1424" s="1490">
        <f t="shared" si="544"/>
        <v>0</v>
      </c>
      <c r="K1424" s="1490">
        <f t="shared" si="544"/>
        <v>0</v>
      </c>
      <c r="L1424" s="1490">
        <f t="shared" si="544"/>
        <v>0</v>
      </c>
      <c r="M1424" s="1490">
        <f t="shared" si="544"/>
        <v>0</v>
      </c>
      <c r="N1424" s="1490">
        <f t="shared" si="544"/>
        <v>0</v>
      </c>
      <c r="O1424" s="1490">
        <f t="shared" si="544"/>
        <v>0</v>
      </c>
      <c r="P1424" s="1490">
        <f t="shared" si="544"/>
        <v>0</v>
      </c>
      <c r="Q1424" s="1490">
        <f t="shared" si="544"/>
        <v>0</v>
      </c>
      <c r="R1424" s="1490">
        <f t="shared" si="544"/>
        <v>0</v>
      </c>
      <c r="S1424" s="1490">
        <f t="shared" si="544"/>
        <v>0</v>
      </c>
      <c r="T1424" s="1490">
        <f t="shared" si="544"/>
        <v>0</v>
      </c>
      <c r="U1424" s="1490">
        <f t="shared" si="544"/>
        <v>0</v>
      </c>
      <c r="V1424" s="1490">
        <f t="shared" si="544"/>
        <v>0</v>
      </c>
      <c r="W1424" s="1490">
        <f t="shared" si="544"/>
        <v>0</v>
      </c>
      <c r="X1424" s="1490">
        <f t="shared" si="544"/>
        <v>0</v>
      </c>
      <c r="Y1424" s="1490">
        <f t="shared" si="544"/>
        <v>0</v>
      </c>
      <c r="Z1424" s="1490">
        <f t="shared" si="544"/>
        <v>0</v>
      </c>
      <c r="AA1424" s="1490">
        <f t="shared" si="544"/>
        <v>0</v>
      </c>
      <c r="AB1424" s="1490">
        <f t="shared" si="544"/>
        <v>0</v>
      </c>
      <c r="AC1424" s="1490">
        <f t="shared" si="544"/>
        <v>0</v>
      </c>
      <c r="AD1424" s="1490">
        <f t="shared" si="544"/>
        <v>0</v>
      </c>
      <c r="AE1424" s="1490">
        <f t="shared" si="544"/>
        <v>0</v>
      </c>
      <c r="AF1424" s="1490">
        <f t="shared" si="544"/>
        <v>0</v>
      </c>
      <c r="AG1424" s="1490">
        <f t="shared" si="544"/>
        <v>0</v>
      </c>
      <c r="AH1424" s="1490">
        <f t="shared" si="544"/>
        <v>0</v>
      </c>
      <c r="AI1424" s="1490">
        <f t="shared" si="544"/>
        <v>0</v>
      </c>
      <c r="AJ1424" s="1490">
        <f t="shared" si="544"/>
        <v>0</v>
      </c>
      <c r="AK1424" s="1490">
        <f t="shared" si="544"/>
        <v>0</v>
      </c>
      <c r="AL1424" s="1490">
        <f t="shared" si="544"/>
        <v>0</v>
      </c>
      <c r="AM1424" s="1841"/>
    </row>
    <row r="1425" spans="1:39" ht="12" hidden="1" x14ac:dyDescent="0.2">
      <c r="A1425" s="1446">
        <v>296</v>
      </c>
      <c r="B1425" s="1049">
        <v>360</v>
      </c>
      <c r="C1425" s="1490">
        <f t="shared" ref="C1425:D1425" si="545">C1105+C1157+C1210+C1262+C1315+C1367</f>
        <v>0</v>
      </c>
      <c r="D1425" s="1490">
        <f t="shared" si="545"/>
        <v>0</v>
      </c>
      <c r="E1425" s="1490">
        <f t="shared" ref="E1425:AL1425" si="546">E1105+E1157+E1210+E1262+E1315+E1367</f>
        <v>0</v>
      </c>
      <c r="F1425" s="1490">
        <f t="shared" si="546"/>
        <v>0</v>
      </c>
      <c r="G1425" s="1490">
        <f t="shared" si="546"/>
        <v>0</v>
      </c>
      <c r="H1425" s="1490">
        <f t="shared" si="546"/>
        <v>0</v>
      </c>
      <c r="I1425" s="1490">
        <f t="shared" si="546"/>
        <v>0</v>
      </c>
      <c r="J1425" s="1490">
        <f t="shared" si="546"/>
        <v>0</v>
      </c>
      <c r="K1425" s="1490">
        <f t="shared" si="546"/>
        <v>0</v>
      </c>
      <c r="L1425" s="1490">
        <f t="shared" si="546"/>
        <v>0</v>
      </c>
      <c r="M1425" s="1490">
        <f t="shared" si="546"/>
        <v>0</v>
      </c>
      <c r="N1425" s="1490">
        <f t="shared" si="546"/>
        <v>0</v>
      </c>
      <c r="O1425" s="1490">
        <f t="shared" si="546"/>
        <v>0</v>
      </c>
      <c r="P1425" s="1490">
        <f t="shared" si="546"/>
        <v>0</v>
      </c>
      <c r="Q1425" s="1490">
        <f t="shared" si="546"/>
        <v>0</v>
      </c>
      <c r="R1425" s="1490">
        <f t="shared" si="546"/>
        <v>0</v>
      </c>
      <c r="S1425" s="1490">
        <f t="shared" si="546"/>
        <v>0</v>
      </c>
      <c r="T1425" s="1490">
        <f t="shared" si="546"/>
        <v>0</v>
      </c>
      <c r="U1425" s="1490">
        <f t="shared" si="546"/>
        <v>0</v>
      </c>
      <c r="V1425" s="1490">
        <f t="shared" si="546"/>
        <v>0</v>
      </c>
      <c r="W1425" s="1490">
        <f t="shared" si="546"/>
        <v>0</v>
      </c>
      <c r="X1425" s="1490">
        <f t="shared" si="546"/>
        <v>0</v>
      </c>
      <c r="Y1425" s="1490">
        <f t="shared" si="546"/>
        <v>0</v>
      </c>
      <c r="Z1425" s="1490">
        <f t="shared" si="546"/>
        <v>0</v>
      </c>
      <c r="AA1425" s="1490">
        <f t="shared" si="546"/>
        <v>0</v>
      </c>
      <c r="AB1425" s="1490">
        <f t="shared" si="546"/>
        <v>0</v>
      </c>
      <c r="AC1425" s="1490">
        <f t="shared" si="546"/>
        <v>0</v>
      </c>
      <c r="AD1425" s="1490">
        <f t="shared" si="546"/>
        <v>0</v>
      </c>
      <c r="AE1425" s="1490">
        <f t="shared" si="546"/>
        <v>0</v>
      </c>
      <c r="AF1425" s="1490">
        <f t="shared" si="546"/>
        <v>0</v>
      </c>
      <c r="AG1425" s="1490">
        <f t="shared" si="546"/>
        <v>0</v>
      </c>
      <c r="AH1425" s="1490">
        <f t="shared" si="546"/>
        <v>0</v>
      </c>
      <c r="AI1425" s="1490">
        <f t="shared" si="546"/>
        <v>0</v>
      </c>
      <c r="AJ1425" s="1490">
        <f t="shared" si="546"/>
        <v>0</v>
      </c>
      <c r="AK1425" s="1490">
        <f t="shared" si="546"/>
        <v>0</v>
      </c>
      <c r="AL1425" s="1490">
        <f t="shared" si="546"/>
        <v>0</v>
      </c>
      <c r="AM1425" s="1841"/>
    </row>
    <row r="1426" spans="1:39" ht="12" hidden="1" x14ac:dyDescent="0.2">
      <c r="A1426" s="1446">
        <v>296</v>
      </c>
      <c r="B1426" s="1049">
        <v>831</v>
      </c>
      <c r="C1426" s="1490">
        <f t="shared" ref="C1426:D1426" si="547">C1106+C1158+C1211+C1263+C1316+C1368</f>
        <v>0</v>
      </c>
      <c r="D1426" s="1490">
        <f t="shared" si="547"/>
        <v>0</v>
      </c>
      <c r="E1426" s="1490">
        <f t="shared" ref="E1426:AL1426" si="548">E1106+E1158+E1211+E1263+E1316+E1368</f>
        <v>0</v>
      </c>
      <c r="F1426" s="1490">
        <f t="shared" si="548"/>
        <v>0</v>
      </c>
      <c r="G1426" s="1490">
        <f t="shared" si="548"/>
        <v>0</v>
      </c>
      <c r="H1426" s="1490">
        <f t="shared" si="548"/>
        <v>0</v>
      </c>
      <c r="I1426" s="1490">
        <f t="shared" si="548"/>
        <v>0</v>
      </c>
      <c r="J1426" s="1490">
        <f t="shared" si="548"/>
        <v>0</v>
      </c>
      <c r="K1426" s="1490">
        <f t="shared" si="548"/>
        <v>0</v>
      </c>
      <c r="L1426" s="1490">
        <f t="shared" si="548"/>
        <v>0</v>
      </c>
      <c r="M1426" s="1490">
        <f t="shared" si="548"/>
        <v>0</v>
      </c>
      <c r="N1426" s="1490">
        <f t="shared" si="548"/>
        <v>0</v>
      </c>
      <c r="O1426" s="1490">
        <f t="shared" si="548"/>
        <v>0</v>
      </c>
      <c r="P1426" s="1490">
        <f t="shared" si="548"/>
        <v>0</v>
      </c>
      <c r="Q1426" s="1490">
        <f t="shared" si="548"/>
        <v>0</v>
      </c>
      <c r="R1426" s="1490">
        <f t="shared" si="548"/>
        <v>0</v>
      </c>
      <c r="S1426" s="1490">
        <f t="shared" si="548"/>
        <v>0</v>
      </c>
      <c r="T1426" s="1490">
        <f t="shared" si="548"/>
        <v>0</v>
      </c>
      <c r="U1426" s="1490">
        <f t="shared" si="548"/>
        <v>0</v>
      </c>
      <c r="V1426" s="1490">
        <f t="shared" si="548"/>
        <v>0</v>
      </c>
      <c r="W1426" s="1490">
        <f t="shared" si="548"/>
        <v>0</v>
      </c>
      <c r="X1426" s="1490">
        <f t="shared" si="548"/>
        <v>0</v>
      </c>
      <c r="Y1426" s="1490">
        <f t="shared" si="548"/>
        <v>0</v>
      </c>
      <c r="Z1426" s="1490">
        <f t="shared" si="548"/>
        <v>0</v>
      </c>
      <c r="AA1426" s="1490">
        <f t="shared" si="548"/>
        <v>0</v>
      </c>
      <c r="AB1426" s="1490">
        <f t="shared" si="548"/>
        <v>0</v>
      </c>
      <c r="AC1426" s="1490">
        <f t="shared" si="548"/>
        <v>0</v>
      </c>
      <c r="AD1426" s="1490">
        <f t="shared" si="548"/>
        <v>0</v>
      </c>
      <c r="AE1426" s="1490">
        <f t="shared" si="548"/>
        <v>0</v>
      </c>
      <c r="AF1426" s="1490">
        <f t="shared" si="548"/>
        <v>0</v>
      </c>
      <c r="AG1426" s="1490">
        <f t="shared" si="548"/>
        <v>0</v>
      </c>
      <c r="AH1426" s="1490">
        <f t="shared" si="548"/>
        <v>0</v>
      </c>
      <c r="AI1426" s="1490">
        <f t="shared" si="548"/>
        <v>0</v>
      </c>
      <c r="AJ1426" s="1490">
        <f t="shared" si="548"/>
        <v>0</v>
      </c>
      <c r="AK1426" s="1490">
        <f t="shared" si="548"/>
        <v>0</v>
      </c>
      <c r="AL1426" s="1490">
        <f t="shared" si="548"/>
        <v>0</v>
      </c>
      <c r="AM1426" s="1841"/>
    </row>
    <row r="1427" spans="1:39" ht="12" hidden="1" x14ac:dyDescent="0.2">
      <c r="A1427" s="1446">
        <v>296</v>
      </c>
      <c r="B1427" s="1049">
        <v>853</v>
      </c>
      <c r="C1427" s="1490">
        <f t="shared" ref="C1427:D1427" si="549">C1107+C1159+C1212+C1264+C1317+C1369</f>
        <v>0</v>
      </c>
      <c r="D1427" s="1490">
        <f t="shared" si="549"/>
        <v>0</v>
      </c>
      <c r="E1427" s="1490">
        <f t="shared" ref="E1427:AL1427" si="550">E1107+E1159+E1212+E1264+E1317+E1369</f>
        <v>0</v>
      </c>
      <c r="F1427" s="1490">
        <f t="shared" si="550"/>
        <v>0</v>
      </c>
      <c r="G1427" s="1490">
        <f t="shared" si="550"/>
        <v>0</v>
      </c>
      <c r="H1427" s="1490">
        <f t="shared" si="550"/>
        <v>0</v>
      </c>
      <c r="I1427" s="1490">
        <f t="shared" si="550"/>
        <v>0</v>
      </c>
      <c r="J1427" s="1490">
        <f t="shared" si="550"/>
        <v>0</v>
      </c>
      <c r="K1427" s="1490">
        <f t="shared" si="550"/>
        <v>0</v>
      </c>
      <c r="L1427" s="1490">
        <f t="shared" si="550"/>
        <v>0</v>
      </c>
      <c r="M1427" s="1490">
        <f t="shared" si="550"/>
        <v>0</v>
      </c>
      <c r="N1427" s="1490">
        <f t="shared" si="550"/>
        <v>0</v>
      </c>
      <c r="O1427" s="1490">
        <f t="shared" si="550"/>
        <v>0</v>
      </c>
      <c r="P1427" s="1490">
        <f t="shared" si="550"/>
        <v>0</v>
      </c>
      <c r="Q1427" s="1490">
        <f t="shared" si="550"/>
        <v>0</v>
      </c>
      <c r="R1427" s="1490">
        <f t="shared" si="550"/>
        <v>0</v>
      </c>
      <c r="S1427" s="1490">
        <f t="shared" si="550"/>
        <v>0</v>
      </c>
      <c r="T1427" s="1490">
        <f t="shared" si="550"/>
        <v>0</v>
      </c>
      <c r="U1427" s="1490">
        <f t="shared" si="550"/>
        <v>0</v>
      </c>
      <c r="V1427" s="1490">
        <f t="shared" si="550"/>
        <v>0</v>
      </c>
      <c r="W1427" s="1490">
        <f t="shared" si="550"/>
        <v>0</v>
      </c>
      <c r="X1427" s="1490">
        <f t="shared" si="550"/>
        <v>0</v>
      </c>
      <c r="Y1427" s="1490">
        <f t="shared" si="550"/>
        <v>0</v>
      </c>
      <c r="Z1427" s="1490">
        <f t="shared" si="550"/>
        <v>0</v>
      </c>
      <c r="AA1427" s="1490">
        <f t="shared" si="550"/>
        <v>0</v>
      </c>
      <c r="AB1427" s="1490">
        <f t="shared" si="550"/>
        <v>0</v>
      </c>
      <c r="AC1427" s="1490">
        <f t="shared" si="550"/>
        <v>0</v>
      </c>
      <c r="AD1427" s="1490">
        <f t="shared" si="550"/>
        <v>0</v>
      </c>
      <c r="AE1427" s="1490">
        <f t="shared" si="550"/>
        <v>0</v>
      </c>
      <c r="AF1427" s="1490">
        <f t="shared" si="550"/>
        <v>0</v>
      </c>
      <c r="AG1427" s="1490">
        <f t="shared" si="550"/>
        <v>0</v>
      </c>
      <c r="AH1427" s="1490">
        <f t="shared" si="550"/>
        <v>0</v>
      </c>
      <c r="AI1427" s="1490">
        <f t="shared" si="550"/>
        <v>0</v>
      </c>
      <c r="AJ1427" s="1490">
        <f t="shared" si="550"/>
        <v>0</v>
      </c>
      <c r="AK1427" s="1490">
        <f t="shared" si="550"/>
        <v>0</v>
      </c>
      <c r="AL1427" s="1490">
        <f t="shared" si="550"/>
        <v>0</v>
      </c>
      <c r="AM1427" s="1841"/>
    </row>
    <row r="1428" spans="1:39" ht="12" hidden="1" x14ac:dyDescent="0.2">
      <c r="A1428" s="1437" t="s">
        <v>826</v>
      </c>
      <c r="B1428" s="1057">
        <v>244</v>
      </c>
      <c r="C1428" s="1490">
        <f t="shared" ref="C1428:D1428" si="551">C1108+C1160+C1213+C1265+C1318+C1370</f>
        <v>0</v>
      </c>
      <c r="D1428" s="1490">
        <f t="shared" si="551"/>
        <v>0</v>
      </c>
      <c r="E1428" s="1490">
        <f t="shared" ref="E1428:AL1428" si="552">E1108+E1160+E1213+E1265+E1318+E1370</f>
        <v>47344.94</v>
      </c>
      <c r="F1428" s="1490">
        <f t="shared" si="552"/>
        <v>284348.7</v>
      </c>
      <c r="G1428" s="1490">
        <f t="shared" si="552"/>
        <v>0</v>
      </c>
      <c r="H1428" s="1490">
        <f t="shared" si="552"/>
        <v>0</v>
      </c>
      <c r="I1428" s="1490">
        <f t="shared" si="552"/>
        <v>0</v>
      </c>
      <c r="J1428" s="1490">
        <f t="shared" si="552"/>
        <v>0</v>
      </c>
      <c r="K1428" s="1490">
        <f t="shared" si="552"/>
        <v>0</v>
      </c>
      <c r="L1428" s="1490">
        <f t="shared" si="552"/>
        <v>0</v>
      </c>
      <c r="M1428" s="1490">
        <f t="shared" si="552"/>
        <v>0</v>
      </c>
      <c r="N1428" s="1490">
        <f t="shared" si="552"/>
        <v>0</v>
      </c>
      <c r="O1428" s="1490">
        <f t="shared" si="552"/>
        <v>0</v>
      </c>
      <c r="P1428" s="1490">
        <f t="shared" si="552"/>
        <v>0</v>
      </c>
      <c r="Q1428" s="1490">
        <f t="shared" si="552"/>
        <v>0</v>
      </c>
      <c r="R1428" s="1490">
        <f t="shared" si="552"/>
        <v>0</v>
      </c>
      <c r="S1428" s="1490">
        <f t="shared" si="552"/>
        <v>47344.94</v>
      </c>
      <c r="T1428" s="1490">
        <f t="shared" si="552"/>
        <v>284348.7</v>
      </c>
      <c r="U1428" s="1490">
        <f t="shared" si="552"/>
        <v>0</v>
      </c>
      <c r="V1428" s="1490">
        <f t="shared" si="552"/>
        <v>0</v>
      </c>
      <c r="W1428" s="1490">
        <f t="shared" si="552"/>
        <v>0</v>
      </c>
      <c r="X1428" s="1490">
        <f t="shared" si="552"/>
        <v>331693.64</v>
      </c>
      <c r="Y1428" s="1490">
        <f t="shared" si="552"/>
        <v>0</v>
      </c>
      <c r="Z1428" s="1490">
        <f t="shared" si="552"/>
        <v>0</v>
      </c>
      <c r="AA1428" s="1490">
        <f t="shared" si="552"/>
        <v>0</v>
      </c>
      <c r="AB1428" s="1490">
        <f t="shared" si="552"/>
        <v>0</v>
      </c>
      <c r="AC1428" s="1490">
        <f t="shared" si="552"/>
        <v>0</v>
      </c>
      <c r="AD1428" s="1490">
        <f t="shared" si="552"/>
        <v>0</v>
      </c>
      <c r="AE1428" s="1490">
        <f t="shared" si="552"/>
        <v>0</v>
      </c>
      <c r="AF1428" s="1490">
        <f t="shared" si="552"/>
        <v>0</v>
      </c>
      <c r="AG1428" s="1490">
        <f t="shared" si="552"/>
        <v>0</v>
      </c>
      <c r="AH1428" s="1490">
        <f t="shared" si="552"/>
        <v>0</v>
      </c>
      <c r="AI1428" s="1490">
        <f t="shared" si="552"/>
        <v>0</v>
      </c>
      <c r="AJ1428" s="1490">
        <f t="shared" si="552"/>
        <v>0</v>
      </c>
      <c r="AK1428" s="1490">
        <f t="shared" si="552"/>
        <v>0</v>
      </c>
      <c r="AL1428" s="1490">
        <f t="shared" si="552"/>
        <v>331693.64</v>
      </c>
      <c r="AM1428" s="1841"/>
    </row>
    <row r="1429" spans="1:39" ht="12" hidden="1" x14ac:dyDescent="0.2">
      <c r="A1429" s="1430" t="s">
        <v>828</v>
      </c>
      <c r="B1429" s="1045">
        <v>244</v>
      </c>
      <c r="C1429" s="1490">
        <f t="shared" ref="C1429:D1429" si="553">C1109+C1161+C1214+C1266+C1319+C1371</f>
        <v>0</v>
      </c>
      <c r="D1429" s="1490">
        <f t="shared" si="553"/>
        <v>0</v>
      </c>
      <c r="E1429" s="1490">
        <f t="shared" ref="E1429:AL1429" si="554">E1109+E1161+E1214+E1266+E1319+E1371</f>
        <v>0</v>
      </c>
      <c r="F1429" s="1490">
        <f t="shared" si="554"/>
        <v>0</v>
      </c>
      <c r="G1429" s="1490">
        <f t="shared" si="554"/>
        <v>0</v>
      </c>
      <c r="H1429" s="1490">
        <f t="shared" si="554"/>
        <v>0</v>
      </c>
      <c r="I1429" s="1490">
        <f t="shared" si="554"/>
        <v>0</v>
      </c>
      <c r="J1429" s="1490">
        <f t="shared" si="554"/>
        <v>0</v>
      </c>
      <c r="K1429" s="1490">
        <f t="shared" si="554"/>
        <v>0</v>
      </c>
      <c r="L1429" s="1490">
        <f t="shared" si="554"/>
        <v>0</v>
      </c>
      <c r="M1429" s="1490">
        <f t="shared" si="554"/>
        <v>0</v>
      </c>
      <c r="N1429" s="1490">
        <f t="shared" si="554"/>
        <v>0</v>
      </c>
      <c r="O1429" s="1490">
        <f t="shared" si="554"/>
        <v>0</v>
      </c>
      <c r="P1429" s="1490">
        <f t="shared" si="554"/>
        <v>0</v>
      </c>
      <c r="Q1429" s="1490">
        <f t="shared" si="554"/>
        <v>0</v>
      </c>
      <c r="R1429" s="1490">
        <f t="shared" si="554"/>
        <v>0</v>
      </c>
      <c r="S1429" s="1490">
        <f t="shared" si="554"/>
        <v>0</v>
      </c>
      <c r="T1429" s="1490">
        <f t="shared" si="554"/>
        <v>0</v>
      </c>
      <c r="U1429" s="1490">
        <f t="shared" si="554"/>
        <v>0</v>
      </c>
      <c r="V1429" s="1490">
        <f t="shared" si="554"/>
        <v>0</v>
      </c>
      <c r="W1429" s="1490">
        <f t="shared" si="554"/>
        <v>0</v>
      </c>
      <c r="X1429" s="1490">
        <f t="shared" si="554"/>
        <v>0</v>
      </c>
      <c r="Y1429" s="1490">
        <f t="shared" si="554"/>
        <v>0</v>
      </c>
      <c r="Z1429" s="1490">
        <f t="shared" si="554"/>
        <v>0</v>
      </c>
      <c r="AA1429" s="1490">
        <f t="shared" si="554"/>
        <v>0</v>
      </c>
      <c r="AB1429" s="1490">
        <f t="shared" si="554"/>
        <v>0</v>
      </c>
      <c r="AC1429" s="1490">
        <f t="shared" si="554"/>
        <v>0</v>
      </c>
      <c r="AD1429" s="1490">
        <f t="shared" si="554"/>
        <v>0</v>
      </c>
      <c r="AE1429" s="1490">
        <f t="shared" si="554"/>
        <v>0</v>
      </c>
      <c r="AF1429" s="1490">
        <f t="shared" si="554"/>
        <v>0</v>
      </c>
      <c r="AG1429" s="1490">
        <f t="shared" si="554"/>
        <v>0</v>
      </c>
      <c r="AH1429" s="1490">
        <f t="shared" si="554"/>
        <v>0</v>
      </c>
      <c r="AI1429" s="1490">
        <f t="shared" si="554"/>
        <v>0</v>
      </c>
      <c r="AJ1429" s="1490">
        <f t="shared" si="554"/>
        <v>0</v>
      </c>
      <c r="AK1429" s="1490">
        <f t="shared" si="554"/>
        <v>0</v>
      </c>
      <c r="AL1429" s="1490">
        <f t="shared" si="554"/>
        <v>0</v>
      </c>
      <c r="AM1429" s="1841"/>
    </row>
    <row r="1430" spans="1:39" ht="12" hidden="1" x14ac:dyDescent="0.2">
      <c r="A1430" s="1437" t="s">
        <v>827</v>
      </c>
      <c r="B1430" s="271">
        <v>244</v>
      </c>
      <c r="C1430" s="1491">
        <f t="shared" ref="C1430:D1430" si="555">C1431+C1432+C1433+C1434+C1435+C1436+C1437</f>
        <v>0</v>
      </c>
      <c r="D1430" s="1491">
        <f t="shared" si="555"/>
        <v>0</v>
      </c>
      <c r="E1430" s="1491">
        <f t="shared" ref="E1430:AL1430" si="556">E1431+E1432+E1433+E1434+E1435+E1436+E1437</f>
        <v>115176</v>
      </c>
      <c r="F1430" s="1491">
        <f t="shared" si="556"/>
        <v>225462.97</v>
      </c>
      <c r="G1430" s="1491">
        <f t="shared" si="556"/>
        <v>0</v>
      </c>
      <c r="H1430" s="1491">
        <f t="shared" si="556"/>
        <v>0</v>
      </c>
      <c r="I1430" s="1491">
        <f t="shared" si="556"/>
        <v>0</v>
      </c>
      <c r="J1430" s="1491">
        <f t="shared" si="556"/>
        <v>0</v>
      </c>
      <c r="K1430" s="1491">
        <f t="shared" si="556"/>
        <v>0</v>
      </c>
      <c r="L1430" s="1491">
        <f t="shared" si="556"/>
        <v>0</v>
      </c>
      <c r="M1430" s="1491">
        <f t="shared" si="556"/>
        <v>0</v>
      </c>
      <c r="N1430" s="1491">
        <f t="shared" si="556"/>
        <v>0</v>
      </c>
      <c r="O1430" s="1491">
        <f t="shared" si="556"/>
        <v>0</v>
      </c>
      <c r="P1430" s="1491">
        <f t="shared" si="556"/>
        <v>0</v>
      </c>
      <c r="Q1430" s="1491">
        <f>Q1431+Q1432+Q1433+Q1434+Q1435+Q1436+Q1437</f>
        <v>0</v>
      </c>
      <c r="R1430" s="1491">
        <f>R1431+R1432+R1433+R1434+R1435+R1436+R1437</f>
        <v>0</v>
      </c>
      <c r="S1430" s="1491">
        <f t="shared" si="556"/>
        <v>115176</v>
      </c>
      <c r="T1430" s="1491">
        <f t="shared" si="556"/>
        <v>225462.97</v>
      </c>
      <c r="U1430" s="1491">
        <f t="shared" si="556"/>
        <v>0</v>
      </c>
      <c r="V1430" s="1491">
        <f t="shared" si="556"/>
        <v>0</v>
      </c>
      <c r="W1430" s="1491">
        <f>W1431+W1432+W1433+W1434+W1435+W1436+W1437</f>
        <v>0</v>
      </c>
      <c r="X1430" s="1491">
        <f t="shared" si="556"/>
        <v>340638.97000000003</v>
      </c>
      <c r="Y1430" s="1491">
        <f t="shared" si="556"/>
        <v>0</v>
      </c>
      <c r="Z1430" s="1491">
        <f t="shared" si="556"/>
        <v>0</v>
      </c>
      <c r="AA1430" s="1491">
        <f>AA1431+AA1432+AA1433+AA1434+AA1435+AA1436+AA1437</f>
        <v>0</v>
      </c>
      <c r="AB1430" s="1491">
        <f>AB1431+AB1432+AB1433+AB1434+AB1435+AB1436+AB1437</f>
        <v>0</v>
      </c>
      <c r="AC1430" s="1491">
        <f t="shared" si="556"/>
        <v>0</v>
      </c>
      <c r="AD1430" s="1491">
        <f t="shared" si="556"/>
        <v>0</v>
      </c>
      <c r="AE1430" s="1491">
        <f>AE1431+AE1432+AE1433+AE1434+AE1435+AE1436+AE1437</f>
        <v>0</v>
      </c>
      <c r="AF1430" s="1491">
        <f>AF1431+AF1432+AF1433+AF1434+AF1435+AF1436+AF1437</f>
        <v>0</v>
      </c>
      <c r="AG1430" s="1491">
        <f t="shared" si="556"/>
        <v>0</v>
      </c>
      <c r="AH1430" s="1491">
        <f t="shared" si="556"/>
        <v>0</v>
      </c>
      <c r="AI1430" s="1491">
        <f t="shared" si="556"/>
        <v>0</v>
      </c>
      <c r="AJ1430" s="1491">
        <f>AJ1431+AJ1432+AJ1433+AJ1434+AJ1435+AJ1436+AJ1437</f>
        <v>0</v>
      </c>
      <c r="AK1430" s="1491">
        <f t="shared" si="556"/>
        <v>0</v>
      </c>
      <c r="AL1430" s="1491">
        <f t="shared" si="556"/>
        <v>340638.97000000003</v>
      </c>
      <c r="AM1430" s="1841"/>
    </row>
    <row r="1431" spans="1:39" ht="12" hidden="1" x14ac:dyDescent="0.2">
      <c r="A1431" s="1445">
        <v>341</v>
      </c>
      <c r="B1431" s="1057">
        <v>244</v>
      </c>
      <c r="C1431" s="1490">
        <f t="shared" ref="C1431:D1431" si="557">C1111+C1163+C1216+C1268+C1321+C1373</f>
        <v>0</v>
      </c>
      <c r="D1431" s="1490">
        <f t="shared" si="557"/>
        <v>0</v>
      </c>
      <c r="E1431" s="1490">
        <f t="shared" ref="E1431:AL1431" si="558">E1111+E1163+E1216+E1268+E1321+E1373</f>
        <v>0</v>
      </c>
      <c r="F1431" s="1490">
        <f t="shared" si="558"/>
        <v>0</v>
      </c>
      <c r="G1431" s="1490">
        <f t="shared" si="558"/>
        <v>0</v>
      </c>
      <c r="H1431" s="1490">
        <f t="shared" si="558"/>
        <v>0</v>
      </c>
      <c r="I1431" s="1490">
        <f t="shared" si="558"/>
        <v>0</v>
      </c>
      <c r="J1431" s="1490">
        <f t="shared" si="558"/>
        <v>0</v>
      </c>
      <c r="K1431" s="1490">
        <f t="shared" si="558"/>
        <v>0</v>
      </c>
      <c r="L1431" s="1490">
        <f t="shared" si="558"/>
        <v>0</v>
      </c>
      <c r="M1431" s="1490">
        <f t="shared" si="558"/>
        <v>0</v>
      </c>
      <c r="N1431" s="1490">
        <f t="shared" si="558"/>
        <v>0</v>
      </c>
      <c r="O1431" s="1490">
        <f t="shared" si="558"/>
        <v>0</v>
      </c>
      <c r="P1431" s="1490">
        <f t="shared" si="558"/>
        <v>0</v>
      </c>
      <c r="Q1431" s="1490">
        <f t="shared" si="558"/>
        <v>0</v>
      </c>
      <c r="R1431" s="1490">
        <f t="shared" si="558"/>
        <v>0</v>
      </c>
      <c r="S1431" s="1490">
        <f t="shared" si="558"/>
        <v>0</v>
      </c>
      <c r="T1431" s="1490">
        <f t="shared" si="558"/>
        <v>0</v>
      </c>
      <c r="U1431" s="1490">
        <f t="shared" si="558"/>
        <v>0</v>
      </c>
      <c r="V1431" s="1490">
        <f t="shared" si="558"/>
        <v>0</v>
      </c>
      <c r="W1431" s="1490">
        <f t="shared" si="558"/>
        <v>0</v>
      </c>
      <c r="X1431" s="1490">
        <f t="shared" si="558"/>
        <v>0</v>
      </c>
      <c r="Y1431" s="1490">
        <f t="shared" si="558"/>
        <v>0</v>
      </c>
      <c r="Z1431" s="1490">
        <f t="shared" si="558"/>
        <v>0</v>
      </c>
      <c r="AA1431" s="1490">
        <f t="shared" si="558"/>
        <v>0</v>
      </c>
      <c r="AB1431" s="1490">
        <f t="shared" si="558"/>
        <v>0</v>
      </c>
      <c r="AC1431" s="1490">
        <f t="shared" si="558"/>
        <v>0</v>
      </c>
      <c r="AD1431" s="1490">
        <f t="shared" si="558"/>
        <v>0</v>
      </c>
      <c r="AE1431" s="1490">
        <f t="shared" si="558"/>
        <v>0</v>
      </c>
      <c r="AF1431" s="1490">
        <f t="shared" si="558"/>
        <v>0</v>
      </c>
      <c r="AG1431" s="1490">
        <f t="shared" si="558"/>
        <v>0</v>
      </c>
      <c r="AH1431" s="1490">
        <f t="shared" si="558"/>
        <v>0</v>
      </c>
      <c r="AI1431" s="1490">
        <f t="shared" si="558"/>
        <v>0</v>
      </c>
      <c r="AJ1431" s="1490">
        <f t="shared" si="558"/>
        <v>0</v>
      </c>
      <c r="AK1431" s="1490">
        <f t="shared" si="558"/>
        <v>0</v>
      </c>
      <c r="AL1431" s="1490">
        <f t="shared" si="558"/>
        <v>0</v>
      </c>
      <c r="AM1431" s="1841"/>
    </row>
    <row r="1432" spans="1:39" ht="12" hidden="1" x14ac:dyDescent="0.2">
      <c r="A1432" s="1445">
        <v>342</v>
      </c>
      <c r="B1432" s="1057">
        <v>244</v>
      </c>
      <c r="C1432" s="1490">
        <f t="shared" ref="C1432:D1432" si="559">C1112+C1164+C1217+C1269+C1322+C1374</f>
        <v>0</v>
      </c>
      <c r="D1432" s="1490">
        <f t="shared" si="559"/>
        <v>0</v>
      </c>
      <c r="E1432" s="1490">
        <f t="shared" ref="E1432:AL1432" si="560">E1112+E1164+E1217+E1269+E1322+E1374</f>
        <v>0</v>
      </c>
      <c r="F1432" s="1490">
        <f t="shared" si="560"/>
        <v>0</v>
      </c>
      <c r="G1432" s="1490">
        <f t="shared" si="560"/>
        <v>0</v>
      </c>
      <c r="H1432" s="1490">
        <f t="shared" si="560"/>
        <v>0</v>
      </c>
      <c r="I1432" s="1490">
        <f t="shared" si="560"/>
        <v>0</v>
      </c>
      <c r="J1432" s="1490">
        <f t="shared" si="560"/>
        <v>0</v>
      </c>
      <c r="K1432" s="1490">
        <f t="shared" si="560"/>
        <v>0</v>
      </c>
      <c r="L1432" s="1490">
        <f t="shared" si="560"/>
        <v>0</v>
      </c>
      <c r="M1432" s="1490">
        <f t="shared" si="560"/>
        <v>0</v>
      </c>
      <c r="N1432" s="1490">
        <f t="shared" si="560"/>
        <v>0</v>
      </c>
      <c r="O1432" s="1490">
        <f t="shared" si="560"/>
        <v>0</v>
      </c>
      <c r="P1432" s="1490">
        <f t="shared" si="560"/>
        <v>0</v>
      </c>
      <c r="Q1432" s="1490">
        <f t="shared" si="560"/>
        <v>0</v>
      </c>
      <c r="R1432" s="1490">
        <f t="shared" si="560"/>
        <v>0</v>
      </c>
      <c r="S1432" s="1490">
        <f t="shared" si="560"/>
        <v>0</v>
      </c>
      <c r="T1432" s="1490">
        <f t="shared" si="560"/>
        <v>0</v>
      </c>
      <c r="U1432" s="1490">
        <f t="shared" si="560"/>
        <v>0</v>
      </c>
      <c r="V1432" s="1490">
        <f t="shared" si="560"/>
        <v>0</v>
      </c>
      <c r="W1432" s="1490">
        <f t="shared" si="560"/>
        <v>0</v>
      </c>
      <c r="X1432" s="1490">
        <f t="shared" si="560"/>
        <v>0</v>
      </c>
      <c r="Y1432" s="1490">
        <f t="shared" si="560"/>
        <v>0</v>
      </c>
      <c r="Z1432" s="1490">
        <f t="shared" si="560"/>
        <v>0</v>
      </c>
      <c r="AA1432" s="1490">
        <f t="shared" si="560"/>
        <v>0</v>
      </c>
      <c r="AB1432" s="1490">
        <f t="shared" si="560"/>
        <v>0</v>
      </c>
      <c r="AC1432" s="1490">
        <f t="shared" si="560"/>
        <v>0</v>
      </c>
      <c r="AD1432" s="1490">
        <f t="shared" si="560"/>
        <v>0</v>
      </c>
      <c r="AE1432" s="1490">
        <f t="shared" si="560"/>
        <v>0</v>
      </c>
      <c r="AF1432" s="1490">
        <f t="shared" si="560"/>
        <v>0</v>
      </c>
      <c r="AG1432" s="1490">
        <f t="shared" si="560"/>
        <v>0</v>
      </c>
      <c r="AH1432" s="1490">
        <f t="shared" si="560"/>
        <v>0</v>
      </c>
      <c r="AI1432" s="1490">
        <f t="shared" si="560"/>
        <v>0</v>
      </c>
      <c r="AJ1432" s="1490">
        <f t="shared" si="560"/>
        <v>0</v>
      </c>
      <c r="AK1432" s="1490">
        <f t="shared" si="560"/>
        <v>0</v>
      </c>
      <c r="AL1432" s="1490">
        <f t="shared" si="560"/>
        <v>0</v>
      </c>
      <c r="AM1432" s="1841"/>
    </row>
    <row r="1433" spans="1:39" ht="12" hidden="1" x14ac:dyDescent="0.2">
      <c r="A1433" s="1445">
        <v>343</v>
      </c>
      <c r="B1433" s="1057">
        <v>244</v>
      </c>
      <c r="C1433" s="1490">
        <f t="shared" ref="C1433:D1433" si="561">C1113+C1165+C1218+C1270+C1323+C1375</f>
        <v>0</v>
      </c>
      <c r="D1433" s="1490">
        <f t="shared" si="561"/>
        <v>0</v>
      </c>
      <c r="E1433" s="1490">
        <f t="shared" ref="E1433:AL1433" si="562">E1113+E1165+E1218+E1270+E1323+E1375</f>
        <v>0</v>
      </c>
      <c r="F1433" s="1490">
        <f t="shared" si="562"/>
        <v>0</v>
      </c>
      <c r="G1433" s="1490">
        <f t="shared" si="562"/>
        <v>0</v>
      </c>
      <c r="H1433" s="1490">
        <f t="shared" si="562"/>
        <v>0</v>
      </c>
      <c r="I1433" s="1490">
        <f t="shared" si="562"/>
        <v>0</v>
      </c>
      <c r="J1433" s="1490">
        <f t="shared" si="562"/>
        <v>0</v>
      </c>
      <c r="K1433" s="1490">
        <f t="shared" si="562"/>
        <v>0</v>
      </c>
      <c r="L1433" s="1490">
        <f t="shared" si="562"/>
        <v>0</v>
      </c>
      <c r="M1433" s="1490">
        <f t="shared" si="562"/>
        <v>0</v>
      </c>
      <c r="N1433" s="1490">
        <f t="shared" si="562"/>
        <v>0</v>
      </c>
      <c r="O1433" s="1490">
        <f t="shared" si="562"/>
        <v>0</v>
      </c>
      <c r="P1433" s="1490">
        <f t="shared" si="562"/>
        <v>0</v>
      </c>
      <c r="Q1433" s="1490">
        <f t="shared" si="562"/>
        <v>0</v>
      </c>
      <c r="R1433" s="1490">
        <f t="shared" si="562"/>
        <v>0</v>
      </c>
      <c r="S1433" s="1490">
        <f t="shared" si="562"/>
        <v>0</v>
      </c>
      <c r="T1433" s="1490">
        <f t="shared" si="562"/>
        <v>0</v>
      </c>
      <c r="U1433" s="1490">
        <f t="shared" si="562"/>
        <v>0</v>
      </c>
      <c r="V1433" s="1490">
        <f t="shared" si="562"/>
        <v>0</v>
      </c>
      <c r="W1433" s="1490">
        <f t="shared" si="562"/>
        <v>0</v>
      </c>
      <c r="X1433" s="1490">
        <f t="shared" si="562"/>
        <v>0</v>
      </c>
      <c r="Y1433" s="1490">
        <f t="shared" si="562"/>
        <v>0</v>
      </c>
      <c r="Z1433" s="1490">
        <f t="shared" si="562"/>
        <v>0</v>
      </c>
      <c r="AA1433" s="1490">
        <f t="shared" si="562"/>
        <v>0</v>
      </c>
      <c r="AB1433" s="1490">
        <f t="shared" si="562"/>
        <v>0</v>
      </c>
      <c r="AC1433" s="1490">
        <f t="shared" si="562"/>
        <v>0</v>
      </c>
      <c r="AD1433" s="1490">
        <f t="shared" si="562"/>
        <v>0</v>
      </c>
      <c r="AE1433" s="1490">
        <f t="shared" si="562"/>
        <v>0</v>
      </c>
      <c r="AF1433" s="1490">
        <f t="shared" si="562"/>
        <v>0</v>
      </c>
      <c r="AG1433" s="1490">
        <f t="shared" si="562"/>
        <v>0</v>
      </c>
      <c r="AH1433" s="1490">
        <f t="shared" si="562"/>
        <v>0</v>
      </c>
      <c r="AI1433" s="1490">
        <f t="shared" si="562"/>
        <v>0</v>
      </c>
      <c r="AJ1433" s="1490">
        <f t="shared" si="562"/>
        <v>0</v>
      </c>
      <c r="AK1433" s="1490">
        <f t="shared" si="562"/>
        <v>0</v>
      </c>
      <c r="AL1433" s="1490">
        <f t="shared" si="562"/>
        <v>0</v>
      </c>
      <c r="AM1433" s="1841"/>
    </row>
    <row r="1434" spans="1:39" ht="12" hidden="1" x14ac:dyDescent="0.2">
      <c r="A1434" s="1445">
        <v>344</v>
      </c>
      <c r="B1434" s="1057">
        <v>244</v>
      </c>
      <c r="C1434" s="1490">
        <f t="shared" ref="C1434:D1434" si="563">C1114+C1166+C1219+C1271+C1324+C1376</f>
        <v>0</v>
      </c>
      <c r="D1434" s="1490">
        <f t="shared" si="563"/>
        <v>0</v>
      </c>
      <c r="E1434" s="1490">
        <f t="shared" ref="E1434:AL1434" si="564">E1114+E1166+E1219+E1271+E1324+E1376</f>
        <v>5000</v>
      </c>
      <c r="F1434" s="1490">
        <f t="shared" si="564"/>
        <v>5000</v>
      </c>
      <c r="G1434" s="1490">
        <f t="shared" si="564"/>
        <v>0</v>
      </c>
      <c r="H1434" s="1490">
        <f t="shared" si="564"/>
        <v>0</v>
      </c>
      <c r="I1434" s="1490">
        <f t="shared" si="564"/>
        <v>0</v>
      </c>
      <c r="J1434" s="1490">
        <f t="shared" si="564"/>
        <v>0</v>
      </c>
      <c r="K1434" s="1490">
        <f t="shared" si="564"/>
        <v>0</v>
      </c>
      <c r="L1434" s="1490">
        <f t="shared" si="564"/>
        <v>0</v>
      </c>
      <c r="M1434" s="1490">
        <f t="shared" si="564"/>
        <v>0</v>
      </c>
      <c r="N1434" s="1490">
        <f t="shared" si="564"/>
        <v>0</v>
      </c>
      <c r="O1434" s="1490">
        <f t="shared" si="564"/>
        <v>0</v>
      </c>
      <c r="P1434" s="1490">
        <f t="shared" si="564"/>
        <v>0</v>
      </c>
      <c r="Q1434" s="1490">
        <f t="shared" si="564"/>
        <v>0</v>
      </c>
      <c r="R1434" s="1490">
        <f t="shared" si="564"/>
        <v>0</v>
      </c>
      <c r="S1434" s="1490">
        <f t="shared" si="564"/>
        <v>5000</v>
      </c>
      <c r="T1434" s="1490">
        <f t="shared" si="564"/>
        <v>5000</v>
      </c>
      <c r="U1434" s="1490">
        <f t="shared" si="564"/>
        <v>0</v>
      </c>
      <c r="V1434" s="1490">
        <f t="shared" si="564"/>
        <v>0</v>
      </c>
      <c r="W1434" s="1490">
        <f t="shared" si="564"/>
        <v>0</v>
      </c>
      <c r="X1434" s="1490">
        <f t="shared" si="564"/>
        <v>10000</v>
      </c>
      <c r="Y1434" s="1490">
        <f t="shared" si="564"/>
        <v>0</v>
      </c>
      <c r="Z1434" s="1490">
        <f t="shared" si="564"/>
        <v>0</v>
      </c>
      <c r="AA1434" s="1490">
        <f t="shared" si="564"/>
        <v>0</v>
      </c>
      <c r="AB1434" s="1490">
        <f t="shared" si="564"/>
        <v>0</v>
      </c>
      <c r="AC1434" s="1490">
        <f t="shared" si="564"/>
        <v>0</v>
      </c>
      <c r="AD1434" s="1490">
        <f t="shared" si="564"/>
        <v>0</v>
      </c>
      <c r="AE1434" s="1490">
        <f t="shared" si="564"/>
        <v>0</v>
      </c>
      <c r="AF1434" s="1490">
        <f t="shared" si="564"/>
        <v>0</v>
      </c>
      <c r="AG1434" s="1490">
        <f t="shared" si="564"/>
        <v>0</v>
      </c>
      <c r="AH1434" s="1490">
        <f t="shared" si="564"/>
        <v>0</v>
      </c>
      <c r="AI1434" s="1490">
        <f t="shared" si="564"/>
        <v>0</v>
      </c>
      <c r="AJ1434" s="1490">
        <f t="shared" si="564"/>
        <v>0</v>
      </c>
      <c r="AK1434" s="1490">
        <f t="shared" si="564"/>
        <v>0</v>
      </c>
      <c r="AL1434" s="1490">
        <f t="shared" si="564"/>
        <v>10000</v>
      </c>
      <c r="AM1434" s="1841"/>
    </row>
    <row r="1435" spans="1:39" ht="12" hidden="1" x14ac:dyDescent="0.2">
      <c r="A1435" s="1445">
        <v>345</v>
      </c>
      <c r="B1435" s="1057">
        <v>244</v>
      </c>
      <c r="C1435" s="1490">
        <f t="shared" ref="C1435:D1435" si="565">C1115+C1167+C1220+C1272+C1325+C1377</f>
        <v>0</v>
      </c>
      <c r="D1435" s="1490">
        <f t="shared" si="565"/>
        <v>0</v>
      </c>
      <c r="E1435" s="1490">
        <f t="shared" ref="E1435:AL1435" si="566">E1115+E1167+E1220+E1272+E1325+E1377</f>
        <v>0</v>
      </c>
      <c r="F1435" s="1490">
        <f t="shared" si="566"/>
        <v>0</v>
      </c>
      <c r="G1435" s="1490">
        <f t="shared" si="566"/>
        <v>0</v>
      </c>
      <c r="H1435" s="1490">
        <f t="shared" si="566"/>
        <v>0</v>
      </c>
      <c r="I1435" s="1490">
        <f t="shared" si="566"/>
        <v>0</v>
      </c>
      <c r="J1435" s="1490">
        <f t="shared" si="566"/>
        <v>0</v>
      </c>
      <c r="K1435" s="1490">
        <f t="shared" si="566"/>
        <v>0</v>
      </c>
      <c r="L1435" s="1490">
        <f t="shared" si="566"/>
        <v>0</v>
      </c>
      <c r="M1435" s="1490">
        <f t="shared" si="566"/>
        <v>0</v>
      </c>
      <c r="N1435" s="1490">
        <f t="shared" si="566"/>
        <v>0</v>
      </c>
      <c r="O1435" s="1490">
        <f t="shared" si="566"/>
        <v>0</v>
      </c>
      <c r="P1435" s="1490">
        <f t="shared" si="566"/>
        <v>0</v>
      </c>
      <c r="Q1435" s="1490">
        <f t="shared" si="566"/>
        <v>0</v>
      </c>
      <c r="R1435" s="1490">
        <f t="shared" si="566"/>
        <v>0</v>
      </c>
      <c r="S1435" s="1490">
        <f t="shared" si="566"/>
        <v>0</v>
      </c>
      <c r="T1435" s="1490">
        <f t="shared" si="566"/>
        <v>0</v>
      </c>
      <c r="U1435" s="1490">
        <f t="shared" si="566"/>
        <v>0</v>
      </c>
      <c r="V1435" s="1490">
        <f t="shared" si="566"/>
        <v>0</v>
      </c>
      <c r="W1435" s="1490">
        <f t="shared" si="566"/>
        <v>0</v>
      </c>
      <c r="X1435" s="1490">
        <f t="shared" si="566"/>
        <v>0</v>
      </c>
      <c r="Y1435" s="1490">
        <f t="shared" si="566"/>
        <v>0</v>
      </c>
      <c r="Z1435" s="1490">
        <f t="shared" si="566"/>
        <v>0</v>
      </c>
      <c r="AA1435" s="1490">
        <f t="shared" si="566"/>
        <v>0</v>
      </c>
      <c r="AB1435" s="1490">
        <f t="shared" si="566"/>
        <v>0</v>
      </c>
      <c r="AC1435" s="1490">
        <f t="shared" si="566"/>
        <v>0</v>
      </c>
      <c r="AD1435" s="1490">
        <f t="shared" si="566"/>
        <v>0</v>
      </c>
      <c r="AE1435" s="1490">
        <f t="shared" si="566"/>
        <v>0</v>
      </c>
      <c r="AF1435" s="1490">
        <f t="shared" si="566"/>
        <v>0</v>
      </c>
      <c r="AG1435" s="1490">
        <f t="shared" si="566"/>
        <v>0</v>
      </c>
      <c r="AH1435" s="1490">
        <f t="shared" si="566"/>
        <v>0</v>
      </c>
      <c r="AI1435" s="1490">
        <f t="shared" si="566"/>
        <v>0</v>
      </c>
      <c r="AJ1435" s="1490">
        <f t="shared" si="566"/>
        <v>0</v>
      </c>
      <c r="AK1435" s="1490">
        <f t="shared" si="566"/>
        <v>0</v>
      </c>
      <c r="AL1435" s="1490">
        <f t="shared" si="566"/>
        <v>0</v>
      </c>
      <c r="AM1435" s="1841"/>
    </row>
    <row r="1436" spans="1:39" ht="12" hidden="1" x14ac:dyDescent="0.2">
      <c r="A1436" s="1445">
        <v>346</v>
      </c>
      <c r="B1436" s="1057">
        <v>244</v>
      </c>
      <c r="C1436" s="1490">
        <f t="shared" ref="C1436:D1436" si="567">C1116+C1168+C1221+C1273+C1326+C1378</f>
        <v>0</v>
      </c>
      <c r="D1436" s="1490">
        <f t="shared" si="567"/>
        <v>0</v>
      </c>
      <c r="E1436" s="1490">
        <f t="shared" ref="E1436:AL1436" si="568">E1116+E1168+E1221+E1273+E1326+E1378</f>
        <v>110176</v>
      </c>
      <c r="F1436" s="1490">
        <f t="shared" si="568"/>
        <v>200229.45</v>
      </c>
      <c r="G1436" s="1490">
        <f t="shared" si="568"/>
        <v>0</v>
      </c>
      <c r="H1436" s="1490">
        <f t="shared" si="568"/>
        <v>0</v>
      </c>
      <c r="I1436" s="1490">
        <f t="shared" si="568"/>
        <v>0</v>
      </c>
      <c r="J1436" s="1490">
        <f t="shared" si="568"/>
        <v>0</v>
      </c>
      <c r="K1436" s="1490">
        <f t="shared" si="568"/>
        <v>0</v>
      </c>
      <c r="L1436" s="1490">
        <f t="shared" si="568"/>
        <v>0</v>
      </c>
      <c r="M1436" s="1490">
        <f t="shared" si="568"/>
        <v>0</v>
      </c>
      <c r="N1436" s="1490">
        <f t="shared" si="568"/>
        <v>0</v>
      </c>
      <c r="O1436" s="1490">
        <f t="shared" si="568"/>
        <v>0</v>
      </c>
      <c r="P1436" s="1490">
        <f t="shared" si="568"/>
        <v>0</v>
      </c>
      <c r="Q1436" s="1490">
        <f t="shared" si="568"/>
        <v>0</v>
      </c>
      <c r="R1436" s="1490">
        <f t="shared" si="568"/>
        <v>0</v>
      </c>
      <c r="S1436" s="1490">
        <f t="shared" si="568"/>
        <v>110176</v>
      </c>
      <c r="T1436" s="1490">
        <f t="shared" si="568"/>
        <v>200229.45</v>
      </c>
      <c r="U1436" s="1490">
        <f t="shared" si="568"/>
        <v>0</v>
      </c>
      <c r="V1436" s="1490">
        <f t="shared" si="568"/>
        <v>0</v>
      </c>
      <c r="W1436" s="1490">
        <f t="shared" si="568"/>
        <v>0</v>
      </c>
      <c r="X1436" s="1490">
        <f t="shared" si="568"/>
        <v>310405.45</v>
      </c>
      <c r="Y1436" s="1490">
        <f t="shared" si="568"/>
        <v>0</v>
      </c>
      <c r="Z1436" s="1490">
        <f t="shared" si="568"/>
        <v>0</v>
      </c>
      <c r="AA1436" s="1490">
        <f t="shared" si="568"/>
        <v>0</v>
      </c>
      <c r="AB1436" s="1490">
        <f t="shared" si="568"/>
        <v>0</v>
      </c>
      <c r="AC1436" s="1490">
        <f t="shared" si="568"/>
        <v>0</v>
      </c>
      <c r="AD1436" s="1490">
        <f t="shared" si="568"/>
        <v>0</v>
      </c>
      <c r="AE1436" s="1490">
        <f t="shared" si="568"/>
        <v>0</v>
      </c>
      <c r="AF1436" s="1490">
        <f t="shared" si="568"/>
        <v>0</v>
      </c>
      <c r="AG1436" s="1490">
        <f t="shared" si="568"/>
        <v>0</v>
      </c>
      <c r="AH1436" s="1490">
        <f t="shared" si="568"/>
        <v>0</v>
      </c>
      <c r="AI1436" s="1490">
        <f t="shared" si="568"/>
        <v>0</v>
      </c>
      <c r="AJ1436" s="1490">
        <f t="shared" si="568"/>
        <v>0</v>
      </c>
      <c r="AK1436" s="1490">
        <f t="shared" si="568"/>
        <v>0</v>
      </c>
      <c r="AL1436" s="1490">
        <f t="shared" si="568"/>
        <v>310405.45</v>
      </c>
      <c r="AM1436" s="1841"/>
    </row>
    <row r="1437" spans="1:39" ht="12" hidden="1" x14ac:dyDescent="0.2">
      <c r="A1437" s="1445">
        <v>349</v>
      </c>
      <c r="B1437" s="1057">
        <v>244</v>
      </c>
      <c r="C1437" s="1490">
        <f t="shared" ref="C1437:D1437" si="569">C1117+C1169+C1222+C1274+C1327+C1379</f>
        <v>0</v>
      </c>
      <c r="D1437" s="1490">
        <f t="shared" si="569"/>
        <v>0</v>
      </c>
      <c r="E1437" s="1490">
        <f t="shared" ref="E1437:AL1437" si="570">E1117+E1169+E1222+E1274+E1327+E1379</f>
        <v>0</v>
      </c>
      <c r="F1437" s="1490">
        <f t="shared" si="570"/>
        <v>20233.52</v>
      </c>
      <c r="G1437" s="1490">
        <f t="shared" si="570"/>
        <v>0</v>
      </c>
      <c r="H1437" s="1490">
        <f t="shared" si="570"/>
        <v>0</v>
      </c>
      <c r="I1437" s="1490">
        <f t="shared" si="570"/>
        <v>0</v>
      </c>
      <c r="J1437" s="1490">
        <f t="shared" si="570"/>
        <v>0</v>
      </c>
      <c r="K1437" s="1490">
        <f t="shared" si="570"/>
        <v>0</v>
      </c>
      <c r="L1437" s="1490">
        <f t="shared" si="570"/>
        <v>0</v>
      </c>
      <c r="M1437" s="1490">
        <f t="shared" si="570"/>
        <v>0</v>
      </c>
      <c r="N1437" s="1490">
        <f t="shared" si="570"/>
        <v>0</v>
      </c>
      <c r="O1437" s="1490">
        <f t="shared" si="570"/>
        <v>0</v>
      </c>
      <c r="P1437" s="1490">
        <f t="shared" si="570"/>
        <v>0</v>
      </c>
      <c r="Q1437" s="1490">
        <f t="shared" si="570"/>
        <v>0</v>
      </c>
      <c r="R1437" s="1490">
        <f t="shared" si="570"/>
        <v>0</v>
      </c>
      <c r="S1437" s="1490">
        <f t="shared" si="570"/>
        <v>0</v>
      </c>
      <c r="T1437" s="1490">
        <f t="shared" si="570"/>
        <v>20233.52</v>
      </c>
      <c r="U1437" s="1490">
        <f t="shared" si="570"/>
        <v>0</v>
      </c>
      <c r="V1437" s="1490">
        <f t="shared" si="570"/>
        <v>0</v>
      </c>
      <c r="W1437" s="1490">
        <f t="shared" si="570"/>
        <v>0</v>
      </c>
      <c r="X1437" s="1490">
        <f t="shared" si="570"/>
        <v>20233.52</v>
      </c>
      <c r="Y1437" s="1490">
        <f t="shared" si="570"/>
        <v>0</v>
      </c>
      <c r="Z1437" s="1490">
        <f t="shared" si="570"/>
        <v>0</v>
      </c>
      <c r="AA1437" s="1490">
        <f t="shared" si="570"/>
        <v>0</v>
      </c>
      <c r="AB1437" s="1490">
        <f t="shared" si="570"/>
        <v>0</v>
      </c>
      <c r="AC1437" s="1490">
        <f t="shared" si="570"/>
        <v>0</v>
      </c>
      <c r="AD1437" s="1490">
        <f t="shared" si="570"/>
        <v>0</v>
      </c>
      <c r="AE1437" s="1490">
        <f t="shared" si="570"/>
        <v>0</v>
      </c>
      <c r="AF1437" s="1490">
        <f t="shared" si="570"/>
        <v>0</v>
      </c>
      <c r="AG1437" s="1490">
        <f t="shared" si="570"/>
        <v>0</v>
      </c>
      <c r="AH1437" s="1490">
        <f t="shared" si="570"/>
        <v>0</v>
      </c>
      <c r="AI1437" s="1490">
        <f t="shared" si="570"/>
        <v>0</v>
      </c>
      <c r="AJ1437" s="1490">
        <f t="shared" si="570"/>
        <v>0</v>
      </c>
      <c r="AK1437" s="1490">
        <f t="shared" si="570"/>
        <v>0</v>
      </c>
      <c r="AL1437" s="1490">
        <f t="shared" si="570"/>
        <v>20233.52</v>
      </c>
      <c r="AM1437" s="1841"/>
    </row>
    <row r="1438" spans="1:39" ht="12" hidden="1" x14ac:dyDescent="0.2">
      <c r="A1438" s="1431" t="s">
        <v>829</v>
      </c>
      <c r="B1438" s="269">
        <v>244</v>
      </c>
      <c r="C1438" s="1490">
        <f t="shared" ref="C1438:D1438" si="571">C1118+C1170+C1223+C1275+C1328+C1380</f>
        <v>0</v>
      </c>
      <c r="D1438" s="1490">
        <f t="shared" si="571"/>
        <v>0</v>
      </c>
      <c r="E1438" s="1490">
        <f t="shared" ref="E1438:AL1438" si="572">E1118+E1170+E1223+E1275+E1328+E1380</f>
        <v>0</v>
      </c>
      <c r="F1438" s="1490">
        <f t="shared" si="572"/>
        <v>0</v>
      </c>
      <c r="G1438" s="1490">
        <f t="shared" si="572"/>
        <v>0</v>
      </c>
      <c r="H1438" s="1490">
        <f t="shared" si="572"/>
        <v>0</v>
      </c>
      <c r="I1438" s="1490">
        <f t="shared" si="572"/>
        <v>0</v>
      </c>
      <c r="J1438" s="1490">
        <f t="shared" si="572"/>
        <v>0</v>
      </c>
      <c r="K1438" s="1490">
        <f t="shared" si="572"/>
        <v>0</v>
      </c>
      <c r="L1438" s="1490">
        <f t="shared" si="572"/>
        <v>0</v>
      </c>
      <c r="M1438" s="1490">
        <f t="shared" si="572"/>
        <v>0</v>
      </c>
      <c r="N1438" s="1490">
        <f t="shared" si="572"/>
        <v>0</v>
      </c>
      <c r="O1438" s="1490">
        <f t="shared" si="572"/>
        <v>0</v>
      </c>
      <c r="P1438" s="1490">
        <f t="shared" si="572"/>
        <v>0</v>
      </c>
      <c r="Q1438" s="1490">
        <f t="shared" si="572"/>
        <v>0</v>
      </c>
      <c r="R1438" s="1490">
        <f t="shared" si="572"/>
        <v>0</v>
      </c>
      <c r="S1438" s="1490">
        <f t="shared" si="572"/>
        <v>0</v>
      </c>
      <c r="T1438" s="1490">
        <f t="shared" si="572"/>
        <v>0</v>
      </c>
      <c r="U1438" s="1490">
        <f t="shared" si="572"/>
        <v>0</v>
      </c>
      <c r="V1438" s="1490">
        <f t="shared" si="572"/>
        <v>0</v>
      </c>
      <c r="W1438" s="1490">
        <f t="shared" si="572"/>
        <v>0</v>
      </c>
      <c r="X1438" s="1490">
        <f t="shared" si="572"/>
        <v>0</v>
      </c>
      <c r="Y1438" s="1490">
        <f t="shared" si="572"/>
        <v>0</v>
      </c>
      <c r="Z1438" s="1490">
        <f t="shared" si="572"/>
        <v>0</v>
      </c>
      <c r="AA1438" s="1490">
        <f t="shared" si="572"/>
        <v>0</v>
      </c>
      <c r="AB1438" s="1490">
        <f t="shared" si="572"/>
        <v>0</v>
      </c>
      <c r="AC1438" s="1490">
        <f t="shared" si="572"/>
        <v>0</v>
      </c>
      <c r="AD1438" s="1490">
        <f t="shared" si="572"/>
        <v>0</v>
      </c>
      <c r="AE1438" s="1490">
        <f t="shared" si="572"/>
        <v>0</v>
      </c>
      <c r="AF1438" s="1490">
        <f t="shared" si="572"/>
        <v>0</v>
      </c>
      <c r="AG1438" s="1490">
        <f t="shared" si="572"/>
        <v>0</v>
      </c>
      <c r="AH1438" s="1490">
        <f t="shared" si="572"/>
        <v>0</v>
      </c>
      <c r="AI1438" s="1490">
        <f t="shared" si="572"/>
        <v>0</v>
      </c>
      <c r="AJ1438" s="1490">
        <f t="shared" si="572"/>
        <v>0</v>
      </c>
      <c r="AK1438" s="1490">
        <f t="shared" si="572"/>
        <v>0</v>
      </c>
      <c r="AL1438" s="1490">
        <f t="shared" si="572"/>
        <v>0</v>
      </c>
      <c r="AM1438" s="1841"/>
    </row>
    <row r="1439" spans="1:39" ht="12" hidden="1" x14ac:dyDescent="0.2">
      <c r="A1439" s="1431" t="s">
        <v>830</v>
      </c>
      <c r="B1439" s="269">
        <v>244</v>
      </c>
      <c r="C1439" s="1490">
        <f t="shared" ref="C1439:D1439" si="573">C1119+C1171+C1224+C1276+C1329+C1381</f>
        <v>0</v>
      </c>
      <c r="D1439" s="1490">
        <f t="shared" si="573"/>
        <v>0</v>
      </c>
      <c r="E1439" s="1490">
        <f t="shared" ref="E1439:AL1439" si="574">E1119+E1171+E1224+E1276+E1329+E1381</f>
        <v>0</v>
      </c>
      <c r="F1439" s="1490">
        <f t="shared" si="574"/>
        <v>0</v>
      </c>
      <c r="G1439" s="1490">
        <f t="shared" si="574"/>
        <v>0</v>
      </c>
      <c r="H1439" s="1490">
        <f t="shared" si="574"/>
        <v>0</v>
      </c>
      <c r="I1439" s="1490">
        <f t="shared" si="574"/>
        <v>0</v>
      </c>
      <c r="J1439" s="1490">
        <f t="shared" si="574"/>
        <v>0</v>
      </c>
      <c r="K1439" s="1490">
        <f t="shared" si="574"/>
        <v>0</v>
      </c>
      <c r="L1439" s="1490">
        <f t="shared" si="574"/>
        <v>0</v>
      </c>
      <c r="M1439" s="1490">
        <f t="shared" si="574"/>
        <v>0</v>
      </c>
      <c r="N1439" s="1490">
        <f t="shared" si="574"/>
        <v>0</v>
      </c>
      <c r="O1439" s="1490">
        <f t="shared" si="574"/>
        <v>0</v>
      </c>
      <c r="P1439" s="1490">
        <f t="shared" si="574"/>
        <v>0</v>
      </c>
      <c r="Q1439" s="1490">
        <f t="shared" si="574"/>
        <v>0</v>
      </c>
      <c r="R1439" s="1490">
        <f t="shared" si="574"/>
        <v>0</v>
      </c>
      <c r="S1439" s="1490">
        <f t="shared" si="574"/>
        <v>0</v>
      </c>
      <c r="T1439" s="1490">
        <f t="shared" si="574"/>
        <v>0</v>
      </c>
      <c r="U1439" s="1490">
        <f t="shared" si="574"/>
        <v>0</v>
      </c>
      <c r="V1439" s="1490">
        <f t="shared" si="574"/>
        <v>0</v>
      </c>
      <c r="W1439" s="1490">
        <f t="shared" si="574"/>
        <v>0</v>
      </c>
      <c r="X1439" s="1490">
        <f t="shared" si="574"/>
        <v>0</v>
      </c>
      <c r="Y1439" s="1490">
        <f t="shared" si="574"/>
        <v>0</v>
      </c>
      <c r="Z1439" s="1490">
        <f t="shared" si="574"/>
        <v>0</v>
      </c>
      <c r="AA1439" s="1490">
        <f>AA1119+AA1171+AA1224+AA1276+AA1329+AA1381</f>
        <v>0</v>
      </c>
      <c r="AB1439" s="1490">
        <f t="shared" si="574"/>
        <v>0</v>
      </c>
      <c r="AC1439" s="1490">
        <f t="shared" si="574"/>
        <v>0</v>
      </c>
      <c r="AD1439" s="1490">
        <f t="shared" si="574"/>
        <v>0</v>
      </c>
      <c r="AE1439" s="1490">
        <f t="shared" si="574"/>
        <v>0</v>
      </c>
      <c r="AF1439" s="1490">
        <f t="shared" si="574"/>
        <v>0</v>
      </c>
      <c r="AG1439" s="1490">
        <f t="shared" si="574"/>
        <v>0</v>
      </c>
      <c r="AH1439" s="1490">
        <f t="shared" si="574"/>
        <v>0</v>
      </c>
      <c r="AI1439" s="1490">
        <f t="shared" si="574"/>
        <v>0</v>
      </c>
      <c r="AJ1439" s="1490">
        <f t="shared" si="574"/>
        <v>0</v>
      </c>
      <c r="AK1439" s="1490">
        <f t="shared" si="574"/>
        <v>0</v>
      </c>
      <c r="AL1439" s="1490">
        <f t="shared" si="574"/>
        <v>0</v>
      </c>
      <c r="AM1439" s="1841"/>
    </row>
    <row r="1440" spans="1:39" ht="12" hidden="1" x14ac:dyDescent="0.2">
      <c r="A1440" s="1447" t="s">
        <v>204</v>
      </c>
      <c r="B1440" s="433"/>
      <c r="C1440" s="1491">
        <f t="shared" ref="C1440:D1440" si="575">C1385+C1386+C1387+C1389+C1390+C1393+C1398+C1399+C1404+C1408+C1409+C1410+C1415+C1428+C1429+C1430+C1438+C1439+C1414+C1407+C1388</f>
        <v>0</v>
      </c>
      <c r="D1440" s="1491">
        <f t="shared" si="575"/>
        <v>0</v>
      </c>
      <c r="E1440" s="1491">
        <f t="shared" ref="E1440:AL1440" si="576">E1385+E1386+E1387+E1389+E1390+E1393+E1398+E1399+E1404+E1408+E1409+E1410+E1415+E1428+E1429+E1430+E1438+E1439+E1414+E1407+E1388</f>
        <v>4018987</v>
      </c>
      <c r="F1440" s="1491">
        <f t="shared" si="576"/>
        <v>11898214</v>
      </c>
      <c r="G1440" s="1491">
        <f t="shared" si="576"/>
        <v>0</v>
      </c>
      <c r="H1440" s="1491">
        <f t="shared" si="576"/>
        <v>0</v>
      </c>
      <c r="I1440" s="1491">
        <f t="shared" si="576"/>
        <v>0</v>
      </c>
      <c r="J1440" s="1491">
        <f t="shared" si="576"/>
        <v>0</v>
      </c>
      <c r="K1440" s="1491">
        <f t="shared" si="576"/>
        <v>0</v>
      </c>
      <c r="L1440" s="1491">
        <f t="shared" si="576"/>
        <v>0</v>
      </c>
      <c r="M1440" s="1491">
        <f t="shared" si="576"/>
        <v>0</v>
      </c>
      <c r="N1440" s="1491">
        <f t="shared" si="576"/>
        <v>0</v>
      </c>
      <c r="O1440" s="1491">
        <f t="shared" si="576"/>
        <v>0</v>
      </c>
      <c r="P1440" s="1491">
        <f t="shared" si="576"/>
        <v>0</v>
      </c>
      <c r="Q1440" s="1491">
        <f t="shared" si="576"/>
        <v>0</v>
      </c>
      <c r="R1440" s="1491">
        <f t="shared" si="576"/>
        <v>0</v>
      </c>
      <c r="S1440" s="1491">
        <f t="shared" si="576"/>
        <v>4018987</v>
      </c>
      <c r="T1440" s="1491">
        <f t="shared" si="576"/>
        <v>11898214</v>
      </c>
      <c r="U1440" s="1491">
        <f t="shared" si="576"/>
        <v>0</v>
      </c>
      <c r="V1440" s="1491">
        <f t="shared" si="576"/>
        <v>0</v>
      </c>
      <c r="W1440" s="1491">
        <f t="shared" si="576"/>
        <v>0</v>
      </c>
      <c r="X1440" s="1491">
        <f t="shared" si="576"/>
        <v>15917201</v>
      </c>
      <c r="Y1440" s="1491">
        <f t="shared" si="576"/>
        <v>0</v>
      </c>
      <c r="Z1440" s="1491">
        <f t="shared" si="576"/>
        <v>1620262</v>
      </c>
      <c r="AA1440" s="1491">
        <f>AA1385+AA1386+AA1387+AA1389+AA1390+AA1393+AA1398+AA1399+AA1404+AA1408+AA1409+AA1410+AA1415+AA1428+AA1429+AA1430+AA1438+AA1439+AA1414+AA1407+AA1388</f>
        <v>0</v>
      </c>
      <c r="AB1440" s="1491">
        <f t="shared" si="576"/>
        <v>34000</v>
      </c>
      <c r="AC1440" s="1491">
        <f t="shared" si="576"/>
        <v>0</v>
      </c>
      <c r="AD1440" s="1491">
        <f t="shared" si="576"/>
        <v>453304</v>
      </c>
      <c r="AE1440" s="1491">
        <f t="shared" si="576"/>
        <v>0</v>
      </c>
      <c r="AF1440" s="1491">
        <f t="shared" si="576"/>
        <v>0</v>
      </c>
      <c r="AG1440" s="1491">
        <f t="shared" si="576"/>
        <v>0</v>
      </c>
      <c r="AH1440" s="1491">
        <f t="shared" si="576"/>
        <v>2073566</v>
      </c>
      <c r="AI1440" s="1491">
        <f t="shared" si="576"/>
        <v>34000</v>
      </c>
      <c r="AJ1440" s="1491">
        <f t="shared" si="576"/>
        <v>0</v>
      </c>
      <c r="AK1440" s="1491">
        <f t="shared" si="576"/>
        <v>2107566</v>
      </c>
      <c r="AL1440" s="1491">
        <f t="shared" si="576"/>
        <v>18024767</v>
      </c>
      <c r="AM1440" s="1842"/>
    </row>
    <row r="1441" spans="1:39" ht="11.25" hidden="1" customHeight="1" x14ac:dyDescent="0.2">
      <c r="A1441" s="1431">
        <v>211</v>
      </c>
      <c r="B1441" s="269">
        <v>111</v>
      </c>
      <c r="C1441" s="1492">
        <f t="shared" ref="C1441:D1441" si="577">C273+C644+C1015+C1385</f>
        <v>0</v>
      </c>
      <c r="D1441" s="1492">
        <f t="shared" si="577"/>
        <v>0</v>
      </c>
      <c r="E1441" s="1492">
        <f t="shared" ref="E1441:AL1441" si="578">E273+E644+E1015+E1385</f>
        <v>11727297.390000001</v>
      </c>
      <c r="F1441" s="1492">
        <f t="shared" si="578"/>
        <v>31193192.519999996</v>
      </c>
      <c r="G1441" s="1492">
        <f t="shared" si="578"/>
        <v>0</v>
      </c>
      <c r="H1441" s="1492">
        <f t="shared" si="578"/>
        <v>0</v>
      </c>
      <c r="I1441" s="1492">
        <f t="shared" si="578"/>
        <v>0</v>
      </c>
      <c r="J1441" s="1492">
        <f t="shared" si="578"/>
        <v>0</v>
      </c>
      <c r="K1441" s="1492">
        <f t="shared" si="578"/>
        <v>0</v>
      </c>
      <c r="L1441" s="1492">
        <f t="shared" si="578"/>
        <v>0</v>
      </c>
      <c r="M1441" s="1492">
        <f t="shared" si="578"/>
        <v>0</v>
      </c>
      <c r="N1441" s="1492">
        <f t="shared" si="578"/>
        <v>0</v>
      </c>
      <c r="O1441" s="1492">
        <f t="shared" si="578"/>
        <v>0</v>
      </c>
      <c r="P1441" s="1492">
        <f t="shared" si="578"/>
        <v>0</v>
      </c>
      <c r="Q1441" s="1492">
        <f t="shared" si="578"/>
        <v>0</v>
      </c>
      <c r="R1441" s="1492">
        <f t="shared" si="578"/>
        <v>0</v>
      </c>
      <c r="S1441" s="1492">
        <f t="shared" si="578"/>
        <v>11727297.390000001</v>
      </c>
      <c r="T1441" s="1492">
        <f t="shared" si="578"/>
        <v>31193192.519999996</v>
      </c>
      <c r="U1441" s="1492">
        <f t="shared" si="578"/>
        <v>0</v>
      </c>
      <c r="V1441" s="1492">
        <f t="shared" si="578"/>
        <v>0</v>
      </c>
      <c r="W1441" s="1492">
        <f t="shared" si="578"/>
        <v>0</v>
      </c>
      <c r="X1441" s="1492">
        <f t="shared" si="578"/>
        <v>42920489.909999996</v>
      </c>
      <c r="Y1441" s="1492">
        <f t="shared" si="578"/>
        <v>0</v>
      </c>
      <c r="Z1441" s="1492">
        <f t="shared" si="578"/>
        <v>1802577.3900000001</v>
      </c>
      <c r="AA1441" s="1492">
        <f t="shared" si="578"/>
        <v>0</v>
      </c>
      <c r="AB1441" s="1492">
        <f t="shared" si="578"/>
        <v>243823.09</v>
      </c>
      <c r="AC1441" s="1492">
        <f t="shared" si="578"/>
        <v>0</v>
      </c>
      <c r="AD1441" s="1492">
        <f t="shared" si="578"/>
        <v>1661284.21</v>
      </c>
      <c r="AE1441" s="1492">
        <f t="shared" si="578"/>
        <v>0</v>
      </c>
      <c r="AF1441" s="1492">
        <f t="shared" si="578"/>
        <v>0</v>
      </c>
      <c r="AG1441" s="1492">
        <f t="shared" si="578"/>
        <v>0</v>
      </c>
      <c r="AH1441" s="1492">
        <f t="shared" si="578"/>
        <v>3463861.5999999996</v>
      </c>
      <c r="AI1441" s="1492">
        <f t="shared" si="578"/>
        <v>243823.09</v>
      </c>
      <c r="AJ1441" s="1492">
        <f t="shared" si="578"/>
        <v>0</v>
      </c>
      <c r="AK1441" s="1492">
        <f t="shared" si="578"/>
        <v>3707684.69</v>
      </c>
      <c r="AL1441" s="1492">
        <f t="shared" si="578"/>
        <v>46628174.600000001</v>
      </c>
      <c r="AM1441" s="1843" t="s">
        <v>264</v>
      </c>
    </row>
    <row r="1442" spans="1:39" ht="12" hidden="1" x14ac:dyDescent="0.2">
      <c r="A1442" s="1431">
        <v>212</v>
      </c>
      <c r="B1442" s="269">
        <v>112</v>
      </c>
      <c r="C1442" s="1492">
        <f t="shared" ref="C1442:D1442" si="579">C274+C645+C1016+C1386</f>
        <v>0</v>
      </c>
      <c r="D1442" s="1492">
        <f t="shared" si="579"/>
        <v>0</v>
      </c>
      <c r="E1442" s="1492">
        <f t="shared" ref="E1442:AL1442" si="580">E274+E645+E1016+E1386</f>
        <v>0</v>
      </c>
      <c r="F1442" s="1492">
        <f t="shared" si="580"/>
        <v>79550.14</v>
      </c>
      <c r="G1442" s="1492">
        <f t="shared" si="580"/>
        <v>0</v>
      </c>
      <c r="H1442" s="1492">
        <f t="shared" si="580"/>
        <v>0</v>
      </c>
      <c r="I1442" s="1492">
        <f t="shared" si="580"/>
        <v>0</v>
      </c>
      <c r="J1442" s="1492">
        <f t="shared" si="580"/>
        <v>0</v>
      </c>
      <c r="K1442" s="1492">
        <f t="shared" si="580"/>
        <v>0</v>
      </c>
      <c r="L1442" s="1492">
        <f t="shared" si="580"/>
        <v>0</v>
      </c>
      <c r="M1442" s="1492">
        <f t="shared" si="580"/>
        <v>0</v>
      </c>
      <c r="N1442" s="1492">
        <f t="shared" si="580"/>
        <v>0</v>
      </c>
      <c r="O1442" s="1492">
        <f t="shared" si="580"/>
        <v>0</v>
      </c>
      <c r="P1442" s="1492">
        <f t="shared" si="580"/>
        <v>0</v>
      </c>
      <c r="Q1442" s="1492">
        <f t="shared" si="580"/>
        <v>0</v>
      </c>
      <c r="R1442" s="1492">
        <f t="shared" si="580"/>
        <v>0</v>
      </c>
      <c r="S1442" s="1492">
        <f t="shared" si="580"/>
        <v>0</v>
      </c>
      <c r="T1442" s="1492">
        <f t="shared" si="580"/>
        <v>79550.14</v>
      </c>
      <c r="U1442" s="1492">
        <f t="shared" si="580"/>
        <v>0</v>
      </c>
      <c r="V1442" s="1492">
        <f t="shared" si="580"/>
        <v>0</v>
      </c>
      <c r="W1442" s="1492">
        <f t="shared" si="580"/>
        <v>0</v>
      </c>
      <c r="X1442" s="1492">
        <f t="shared" si="580"/>
        <v>79550.14</v>
      </c>
      <c r="Y1442" s="1492">
        <f t="shared" si="580"/>
        <v>0</v>
      </c>
      <c r="Z1442" s="1492">
        <f t="shared" si="580"/>
        <v>0</v>
      </c>
      <c r="AA1442" s="1492">
        <f t="shared" si="580"/>
        <v>0</v>
      </c>
      <c r="AB1442" s="1492">
        <f t="shared" si="580"/>
        <v>0</v>
      </c>
      <c r="AC1442" s="1492">
        <f t="shared" si="580"/>
        <v>0</v>
      </c>
      <c r="AD1442" s="1492">
        <f t="shared" si="580"/>
        <v>0</v>
      </c>
      <c r="AE1442" s="1492">
        <f t="shared" si="580"/>
        <v>0</v>
      </c>
      <c r="AF1442" s="1492">
        <f t="shared" si="580"/>
        <v>0</v>
      </c>
      <c r="AG1442" s="1492">
        <f t="shared" si="580"/>
        <v>0</v>
      </c>
      <c r="AH1442" s="1492">
        <f t="shared" si="580"/>
        <v>0</v>
      </c>
      <c r="AI1442" s="1492">
        <f t="shared" si="580"/>
        <v>0</v>
      </c>
      <c r="AJ1442" s="1492">
        <f t="shared" si="580"/>
        <v>0</v>
      </c>
      <c r="AK1442" s="1492">
        <f t="shared" si="580"/>
        <v>0</v>
      </c>
      <c r="AL1442" s="1492">
        <f t="shared" si="580"/>
        <v>79550.14</v>
      </c>
      <c r="AM1442" s="1844"/>
    </row>
    <row r="1443" spans="1:39" ht="12" hidden="1" x14ac:dyDescent="0.2">
      <c r="A1443" s="1449">
        <v>213</v>
      </c>
      <c r="B1443" s="268">
        <v>119</v>
      </c>
      <c r="C1443" s="1492">
        <f t="shared" ref="C1443:D1443" si="581">C275+C646+C1017+C1387</f>
        <v>0</v>
      </c>
      <c r="D1443" s="1492">
        <f t="shared" si="581"/>
        <v>0</v>
      </c>
      <c r="E1443" s="1492">
        <f t="shared" ref="E1443:AL1443" si="582">E275+E646+E1017+E1387</f>
        <v>2393453.1800000002</v>
      </c>
      <c r="F1443" s="1492">
        <f t="shared" si="582"/>
        <v>8789953.5500000007</v>
      </c>
      <c r="G1443" s="1492">
        <f t="shared" si="582"/>
        <v>0</v>
      </c>
      <c r="H1443" s="1492">
        <f t="shared" si="582"/>
        <v>0</v>
      </c>
      <c r="I1443" s="1492">
        <f t="shared" si="582"/>
        <v>0</v>
      </c>
      <c r="J1443" s="1492">
        <f t="shared" si="582"/>
        <v>0</v>
      </c>
      <c r="K1443" s="1492">
        <f t="shared" si="582"/>
        <v>0</v>
      </c>
      <c r="L1443" s="1492">
        <f t="shared" si="582"/>
        <v>0</v>
      </c>
      <c r="M1443" s="1492">
        <f t="shared" si="582"/>
        <v>0</v>
      </c>
      <c r="N1443" s="1492">
        <f t="shared" si="582"/>
        <v>0</v>
      </c>
      <c r="O1443" s="1492">
        <f t="shared" si="582"/>
        <v>0</v>
      </c>
      <c r="P1443" s="1492">
        <f t="shared" si="582"/>
        <v>0</v>
      </c>
      <c r="Q1443" s="1492">
        <f t="shared" si="582"/>
        <v>0</v>
      </c>
      <c r="R1443" s="1492">
        <f t="shared" si="582"/>
        <v>0</v>
      </c>
      <c r="S1443" s="1492">
        <f t="shared" si="582"/>
        <v>2393453.1800000002</v>
      </c>
      <c r="T1443" s="1492">
        <f t="shared" si="582"/>
        <v>8789953.5500000007</v>
      </c>
      <c r="U1443" s="1492">
        <f t="shared" si="582"/>
        <v>0</v>
      </c>
      <c r="V1443" s="1492">
        <f t="shared" si="582"/>
        <v>0</v>
      </c>
      <c r="W1443" s="1492">
        <f t="shared" si="582"/>
        <v>0</v>
      </c>
      <c r="X1443" s="1492">
        <f t="shared" si="582"/>
        <v>11183406.73</v>
      </c>
      <c r="Y1443" s="1492">
        <f t="shared" si="582"/>
        <v>0</v>
      </c>
      <c r="Z1443" s="1492">
        <f t="shared" si="582"/>
        <v>719492.33000000007</v>
      </c>
      <c r="AA1443" s="1492">
        <f t="shared" si="582"/>
        <v>0</v>
      </c>
      <c r="AB1443" s="1492">
        <f t="shared" si="582"/>
        <v>93816.91</v>
      </c>
      <c r="AC1443" s="1492">
        <f t="shared" si="582"/>
        <v>0</v>
      </c>
      <c r="AD1443" s="1492">
        <f t="shared" si="582"/>
        <v>548896.36</v>
      </c>
      <c r="AE1443" s="1492">
        <f t="shared" si="582"/>
        <v>0</v>
      </c>
      <c r="AF1443" s="1492">
        <f t="shared" si="582"/>
        <v>0</v>
      </c>
      <c r="AG1443" s="1492">
        <f t="shared" si="582"/>
        <v>0</v>
      </c>
      <c r="AH1443" s="1492">
        <f t="shared" si="582"/>
        <v>1268388.69</v>
      </c>
      <c r="AI1443" s="1492">
        <f t="shared" si="582"/>
        <v>93816.91</v>
      </c>
      <c r="AJ1443" s="1492">
        <f t="shared" si="582"/>
        <v>0</v>
      </c>
      <c r="AK1443" s="1492">
        <f t="shared" si="582"/>
        <v>1362205.6</v>
      </c>
      <c r="AL1443" s="1492">
        <f t="shared" si="582"/>
        <v>12545612.329999998</v>
      </c>
      <c r="AM1443" s="1844"/>
    </row>
    <row r="1444" spans="1:39" ht="12" hidden="1" x14ac:dyDescent="0.2">
      <c r="A1444" s="1426">
        <v>214</v>
      </c>
      <c r="B1444" s="1053">
        <v>112</v>
      </c>
      <c r="C1444" s="1492">
        <f t="shared" ref="C1444:D1444" si="583">C276+C647+C1018+C1388</f>
        <v>0</v>
      </c>
      <c r="D1444" s="1492">
        <f t="shared" si="583"/>
        <v>0</v>
      </c>
      <c r="E1444" s="1492">
        <f t="shared" ref="E1444:AL1444" si="584">E276+E647+E1018+E1388</f>
        <v>0</v>
      </c>
      <c r="F1444" s="1492">
        <f t="shared" si="584"/>
        <v>0</v>
      </c>
      <c r="G1444" s="1492">
        <f t="shared" si="584"/>
        <v>0</v>
      </c>
      <c r="H1444" s="1492">
        <f t="shared" si="584"/>
        <v>0</v>
      </c>
      <c r="I1444" s="1492">
        <f t="shared" si="584"/>
        <v>0</v>
      </c>
      <c r="J1444" s="1492">
        <f t="shared" si="584"/>
        <v>0</v>
      </c>
      <c r="K1444" s="1492">
        <f t="shared" si="584"/>
        <v>0</v>
      </c>
      <c r="L1444" s="1492">
        <f t="shared" si="584"/>
        <v>0</v>
      </c>
      <c r="M1444" s="1492">
        <f t="shared" si="584"/>
        <v>0</v>
      </c>
      <c r="N1444" s="1492">
        <f t="shared" si="584"/>
        <v>0</v>
      </c>
      <c r="O1444" s="1492">
        <f t="shared" si="584"/>
        <v>0</v>
      </c>
      <c r="P1444" s="1492">
        <f t="shared" si="584"/>
        <v>0</v>
      </c>
      <c r="Q1444" s="1492">
        <f t="shared" si="584"/>
        <v>0</v>
      </c>
      <c r="R1444" s="1492">
        <f t="shared" si="584"/>
        <v>0</v>
      </c>
      <c r="S1444" s="1492">
        <f t="shared" si="584"/>
        <v>0</v>
      </c>
      <c r="T1444" s="1492">
        <f t="shared" si="584"/>
        <v>0</v>
      </c>
      <c r="U1444" s="1492">
        <f t="shared" si="584"/>
        <v>0</v>
      </c>
      <c r="V1444" s="1492">
        <f t="shared" si="584"/>
        <v>0</v>
      </c>
      <c r="W1444" s="1492">
        <f t="shared" si="584"/>
        <v>0</v>
      </c>
      <c r="X1444" s="1492">
        <f t="shared" si="584"/>
        <v>0</v>
      </c>
      <c r="Y1444" s="1492">
        <f t="shared" si="584"/>
        <v>0</v>
      </c>
      <c r="Z1444" s="1492">
        <f t="shared" si="584"/>
        <v>0</v>
      </c>
      <c r="AA1444" s="1492">
        <f t="shared" si="584"/>
        <v>0</v>
      </c>
      <c r="AB1444" s="1492">
        <f t="shared" si="584"/>
        <v>0</v>
      </c>
      <c r="AC1444" s="1492">
        <f t="shared" si="584"/>
        <v>0</v>
      </c>
      <c r="AD1444" s="1492">
        <f t="shared" si="584"/>
        <v>0</v>
      </c>
      <c r="AE1444" s="1492">
        <f t="shared" si="584"/>
        <v>0</v>
      </c>
      <c r="AF1444" s="1492">
        <f t="shared" si="584"/>
        <v>0</v>
      </c>
      <c r="AG1444" s="1492">
        <f t="shared" si="584"/>
        <v>0</v>
      </c>
      <c r="AH1444" s="1492">
        <f t="shared" si="584"/>
        <v>0</v>
      </c>
      <c r="AI1444" s="1492">
        <f t="shared" si="584"/>
        <v>0</v>
      </c>
      <c r="AJ1444" s="1492">
        <f t="shared" si="584"/>
        <v>0</v>
      </c>
      <c r="AK1444" s="1492">
        <f t="shared" si="584"/>
        <v>0</v>
      </c>
      <c r="AL1444" s="1492">
        <f t="shared" si="584"/>
        <v>0</v>
      </c>
      <c r="AM1444" s="1844"/>
    </row>
    <row r="1445" spans="1:39" ht="12" hidden="1" x14ac:dyDescent="0.2">
      <c r="A1445" s="1431">
        <v>221</v>
      </c>
      <c r="B1445" s="269">
        <v>244</v>
      </c>
      <c r="C1445" s="1492">
        <f t="shared" ref="C1445:D1445" si="585">C277+C648+C1019+C1389</f>
        <v>0</v>
      </c>
      <c r="D1445" s="1492">
        <f t="shared" si="585"/>
        <v>0</v>
      </c>
      <c r="E1445" s="1492">
        <f t="shared" ref="E1445:AL1445" si="586">E277+E648+E1019+E1389</f>
        <v>40972.85</v>
      </c>
      <c r="F1445" s="1492">
        <f t="shared" si="586"/>
        <v>12000</v>
      </c>
      <c r="G1445" s="1492">
        <f t="shared" si="586"/>
        <v>0</v>
      </c>
      <c r="H1445" s="1492">
        <f t="shared" si="586"/>
        <v>0</v>
      </c>
      <c r="I1445" s="1492">
        <f t="shared" si="586"/>
        <v>0</v>
      </c>
      <c r="J1445" s="1492">
        <f t="shared" si="586"/>
        <v>0</v>
      </c>
      <c r="K1445" s="1492">
        <f t="shared" si="586"/>
        <v>0</v>
      </c>
      <c r="L1445" s="1492">
        <f t="shared" si="586"/>
        <v>0</v>
      </c>
      <c r="M1445" s="1492">
        <f t="shared" si="586"/>
        <v>0</v>
      </c>
      <c r="N1445" s="1492">
        <f t="shared" si="586"/>
        <v>0</v>
      </c>
      <c r="O1445" s="1492">
        <f t="shared" si="586"/>
        <v>0</v>
      </c>
      <c r="P1445" s="1492">
        <f t="shared" si="586"/>
        <v>0</v>
      </c>
      <c r="Q1445" s="1492">
        <f t="shared" si="586"/>
        <v>0</v>
      </c>
      <c r="R1445" s="1492">
        <f t="shared" si="586"/>
        <v>0</v>
      </c>
      <c r="S1445" s="1492">
        <f t="shared" si="586"/>
        <v>40972.85</v>
      </c>
      <c r="T1445" s="1492">
        <f t="shared" si="586"/>
        <v>12000</v>
      </c>
      <c r="U1445" s="1492">
        <f t="shared" si="586"/>
        <v>0</v>
      </c>
      <c r="V1445" s="1492">
        <f t="shared" si="586"/>
        <v>0</v>
      </c>
      <c r="W1445" s="1492">
        <f t="shared" si="586"/>
        <v>0</v>
      </c>
      <c r="X1445" s="1492">
        <f t="shared" si="586"/>
        <v>52972.85</v>
      </c>
      <c r="Y1445" s="1492">
        <f t="shared" si="586"/>
        <v>0</v>
      </c>
      <c r="Z1445" s="1492">
        <f t="shared" si="586"/>
        <v>0</v>
      </c>
      <c r="AA1445" s="1492">
        <f t="shared" si="586"/>
        <v>0</v>
      </c>
      <c r="AB1445" s="1492">
        <f t="shared" si="586"/>
        <v>0</v>
      </c>
      <c r="AC1445" s="1492">
        <f t="shared" si="586"/>
        <v>0</v>
      </c>
      <c r="AD1445" s="1492">
        <f t="shared" si="586"/>
        <v>0</v>
      </c>
      <c r="AE1445" s="1492">
        <f t="shared" si="586"/>
        <v>0</v>
      </c>
      <c r="AF1445" s="1492">
        <f t="shared" si="586"/>
        <v>0</v>
      </c>
      <c r="AG1445" s="1492">
        <f t="shared" si="586"/>
        <v>0</v>
      </c>
      <c r="AH1445" s="1492">
        <f t="shared" si="586"/>
        <v>0</v>
      </c>
      <c r="AI1445" s="1492">
        <f t="shared" si="586"/>
        <v>0</v>
      </c>
      <c r="AJ1445" s="1492">
        <f t="shared" si="586"/>
        <v>0</v>
      </c>
      <c r="AK1445" s="1492">
        <f t="shared" si="586"/>
        <v>0</v>
      </c>
      <c r="AL1445" s="1492">
        <f t="shared" si="586"/>
        <v>52972.85</v>
      </c>
      <c r="AM1445" s="1844"/>
    </row>
    <row r="1446" spans="1:39" ht="12" hidden="1" customHeight="1" x14ac:dyDescent="0.2">
      <c r="A1446" s="1429" t="s">
        <v>831</v>
      </c>
      <c r="B1446" s="272"/>
      <c r="C1446" s="1487">
        <f t="shared" ref="C1446:D1446" si="587">C1447+C1448</f>
        <v>0</v>
      </c>
      <c r="D1446" s="1487">
        <f t="shared" si="587"/>
        <v>0</v>
      </c>
      <c r="E1446" s="1487">
        <f t="shared" ref="E1446:AL1446" si="588">E1447+E1448</f>
        <v>0</v>
      </c>
      <c r="F1446" s="1487">
        <f t="shared" si="588"/>
        <v>0</v>
      </c>
      <c r="G1446" s="1487">
        <f t="shared" si="588"/>
        <v>0</v>
      </c>
      <c r="H1446" s="1487">
        <f t="shared" si="588"/>
        <v>0</v>
      </c>
      <c r="I1446" s="1487">
        <f t="shared" si="588"/>
        <v>0</v>
      </c>
      <c r="J1446" s="1487">
        <f t="shared" si="588"/>
        <v>0</v>
      </c>
      <c r="K1446" s="1487">
        <f t="shared" si="588"/>
        <v>0</v>
      </c>
      <c r="L1446" s="1487">
        <f t="shared" si="588"/>
        <v>0</v>
      </c>
      <c r="M1446" s="1487">
        <f t="shared" si="588"/>
        <v>0</v>
      </c>
      <c r="N1446" s="1487">
        <f t="shared" si="588"/>
        <v>0</v>
      </c>
      <c r="O1446" s="1487">
        <f t="shared" si="588"/>
        <v>0</v>
      </c>
      <c r="P1446" s="1487">
        <f t="shared" si="588"/>
        <v>0</v>
      </c>
      <c r="Q1446" s="1487">
        <f>Q1447+Q1448</f>
        <v>0</v>
      </c>
      <c r="R1446" s="1487">
        <f>R1447+R1448</f>
        <v>0</v>
      </c>
      <c r="S1446" s="1487">
        <f t="shared" si="588"/>
        <v>0</v>
      </c>
      <c r="T1446" s="1487">
        <f t="shared" si="588"/>
        <v>0</v>
      </c>
      <c r="U1446" s="1487">
        <f t="shared" si="588"/>
        <v>0</v>
      </c>
      <c r="V1446" s="1487">
        <f t="shared" si="588"/>
        <v>0</v>
      </c>
      <c r="W1446" s="1487">
        <f>W1447+W1448</f>
        <v>0</v>
      </c>
      <c r="X1446" s="1487">
        <f t="shared" si="588"/>
        <v>0</v>
      </c>
      <c r="Y1446" s="1487">
        <f t="shared" si="588"/>
        <v>0</v>
      </c>
      <c r="Z1446" s="1487">
        <f t="shared" si="588"/>
        <v>0</v>
      </c>
      <c r="AA1446" s="1487">
        <f>AA1447+AA1448</f>
        <v>0</v>
      </c>
      <c r="AB1446" s="1487">
        <f t="shared" si="588"/>
        <v>0</v>
      </c>
      <c r="AC1446" s="1487">
        <f t="shared" si="588"/>
        <v>0</v>
      </c>
      <c r="AD1446" s="1487">
        <f t="shared" si="588"/>
        <v>0</v>
      </c>
      <c r="AE1446" s="1487">
        <f>AE1447+AE1448</f>
        <v>0</v>
      </c>
      <c r="AF1446" s="1487">
        <f>AF1447+AF1448</f>
        <v>0</v>
      </c>
      <c r="AG1446" s="1487">
        <f t="shared" si="588"/>
        <v>0</v>
      </c>
      <c r="AH1446" s="1487">
        <f t="shared" si="588"/>
        <v>0</v>
      </c>
      <c r="AI1446" s="1487">
        <f t="shared" si="588"/>
        <v>0</v>
      </c>
      <c r="AJ1446" s="1487">
        <f>AJ1447+AJ1448</f>
        <v>0</v>
      </c>
      <c r="AK1446" s="1487">
        <f t="shared" si="588"/>
        <v>0</v>
      </c>
      <c r="AL1446" s="1487">
        <f t="shared" si="588"/>
        <v>0</v>
      </c>
      <c r="AM1446" s="1844"/>
    </row>
    <row r="1447" spans="1:39" ht="12" hidden="1" x14ac:dyDescent="0.2">
      <c r="A1447" s="1450">
        <v>222</v>
      </c>
      <c r="B1447" s="1177">
        <v>112</v>
      </c>
      <c r="C1447" s="1492">
        <f t="shared" ref="C1447:D1447" si="589">C279+C650+C1021+C1391</f>
        <v>0</v>
      </c>
      <c r="D1447" s="1492">
        <f t="shared" si="589"/>
        <v>0</v>
      </c>
      <c r="E1447" s="1492">
        <f t="shared" ref="E1447:AL1447" si="590">E279+E650+E1021+E1391</f>
        <v>0</v>
      </c>
      <c r="F1447" s="1492">
        <f t="shared" si="590"/>
        <v>0</v>
      </c>
      <c r="G1447" s="1492">
        <f t="shared" si="590"/>
        <v>0</v>
      </c>
      <c r="H1447" s="1492">
        <f t="shared" si="590"/>
        <v>0</v>
      </c>
      <c r="I1447" s="1492">
        <f t="shared" si="590"/>
        <v>0</v>
      </c>
      <c r="J1447" s="1492">
        <f t="shared" si="590"/>
        <v>0</v>
      </c>
      <c r="K1447" s="1492">
        <f t="shared" si="590"/>
        <v>0</v>
      </c>
      <c r="L1447" s="1492">
        <f t="shared" si="590"/>
        <v>0</v>
      </c>
      <c r="M1447" s="1492">
        <f t="shared" si="590"/>
        <v>0</v>
      </c>
      <c r="N1447" s="1492">
        <f t="shared" si="590"/>
        <v>0</v>
      </c>
      <c r="O1447" s="1492">
        <f t="shared" si="590"/>
        <v>0</v>
      </c>
      <c r="P1447" s="1492">
        <f t="shared" si="590"/>
        <v>0</v>
      </c>
      <c r="Q1447" s="1492">
        <f t="shared" si="590"/>
        <v>0</v>
      </c>
      <c r="R1447" s="1492">
        <f t="shared" si="590"/>
        <v>0</v>
      </c>
      <c r="S1447" s="1492">
        <f t="shared" si="590"/>
        <v>0</v>
      </c>
      <c r="T1447" s="1492">
        <f t="shared" si="590"/>
        <v>0</v>
      </c>
      <c r="U1447" s="1492">
        <f t="shared" si="590"/>
        <v>0</v>
      </c>
      <c r="V1447" s="1492">
        <f t="shared" si="590"/>
        <v>0</v>
      </c>
      <c r="W1447" s="1492">
        <f t="shared" si="590"/>
        <v>0</v>
      </c>
      <c r="X1447" s="1492">
        <f t="shared" si="590"/>
        <v>0</v>
      </c>
      <c r="Y1447" s="1492">
        <f t="shared" si="590"/>
        <v>0</v>
      </c>
      <c r="Z1447" s="1492">
        <f t="shared" si="590"/>
        <v>0</v>
      </c>
      <c r="AA1447" s="1492">
        <f t="shared" si="590"/>
        <v>0</v>
      </c>
      <c r="AB1447" s="1492">
        <f t="shared" si="590"/>
        <v>0</v>
      </c>
      <c r="AC1447" s="1492">
        <f t="shared" si="590"/>
        <v>0</v>
      </c>
      <c r="AD1447" s="1492">
        <f t="shared" si="590"/>
        <v>0</v>
      </c>
      <c r="AE1447" s="1492">
        <f t="shared" si="590"/>
        <v>0</v>
      </c>
      <c r="AF1447" s="1492">
        <f t="shared" si="590"/>
        <v>0</v>
      </c>
      <c r="AG1447" s="1492">
        <f t="shared" si="590"/>
        <v>0</v>
      </c>
      <c r="AH1447" s="1492">
        <f t="shared" si="590"/>
        <v>0</v>
      </c>
      <c r="AI1447" s="1492">
        <f t="shared" si="590"/>
        <v>0</v>
      </c>
      <c r="AJ1447" s="1492">
        <f t="shared" si="590"/>
        <v>0</v>
      </c>
      <c r="AK1447" s="1492">
        <f t="shared" si="590"/>
        <v>0</v>
      </c>
      <c r="AL1447" s="1492">
        <f t="shared" si="590"/>
        <v>0</v>
      </c>
      <c r="AM1447" s="1844"/>
    </row>
    <row r="1448" spans="1:39" ht="12" hidden="1" x14ac:dyDescent="0.2">
      <c r="A1448" s="1450">
        <v>222</v>
      </c>
      <c r="B1448" s="1177">
        <v>244</v>
      </c>
      <c r="C1448" s="1492">
        <f t="shared" ref="C1448:D1448" si="591">C280+C651+C1022+C1392</f>
        <v>0</v>
      </c>
      <c r="D1448" s="1492">
        <f t="shared" si="591"/>
        <v>0</v>
      </c>
      <c r="E1448" s="1492">
        <f t="shared" ref="E1448:AL1448" si="592">E280+E651+E1022+E1392</f>
        <v>0</v>
      </c>
      <c r="F1448" s="1492">
        <f t="shared" si="592"/>
        <v>0</v>
      </c>
      <c r="G1448" s="1492">
        <f t="shared" si="592"/>
        <v>0</v>
      </c>
      <c r="H1448" s="1492">
        <f t="shared" si="592"/>
        <v>0</v>
      </c>
      <c r="I1448" s="1492">
        <f t="shared" si="592"/>
        <v>0</v>
      </c>
      <c r="J1448" s="1492">
        <f t="shared" si="592"/>
        <v>0</v>
      </c>
      <c r="K1448" s="1492">
        <f t="shared" si="592"/>
        <v>0</v>
      </c>
      <c r="L1448" s="1492">
        <f t="shared" si="592"/>
        <v>0</v>
      </c>
      <c r="M1448" s="1492">
        <f t="shared" si="592"/>
        <v>0</v>
      </c>
      <c r="N1448" s="1492">
        <f t="shared" si="592"/>
        <v>0</v>
      </c>
      <c r="O1448" s="1492">
        <f t="shared" si="592"/>
        <v>0</v>
      </c>
      <c r="P1448" s="1492">
        <f t="shared" si="592"/>
        <v>0</v>
      </c>
      <c r="Q1448" s="1492">
        <f t="shared" si="592"/>
        <v>0</v>
      </c>
      <c r="R1448" s="1492">
        <f t="shared" si="592"/>
        <v>0</v>
      </c>
      <c r="S1448" s="1492">
        <f t="shared" si="592"/>
        <v>0</v>
      </c>
      <c r="T1448" s="1492">
        <f t="shared" si="592"/>
        <v>0</v>
      </c>
      <c r="U1448" s="1492">
        <f t="shared" si="592"/>
        <v>0</v>
      </c>
      <c r="V1448" s="1492">
        <f t="shared" si="592"/>
        <v>0</v>
      </c>
      <c r="W1448" s="1492">
        <f t="shared" si="592"/>
        <v>0</v>
      </c>
      <c r="X1448" s="1492">
        <f t="shared" si="592"/>
        <v>0</v>
      </c>
      <c r="Y1448" s="1492">
        <f t="shared" si="592"/>
        <v>0</v>
      </c>
      <c r="Z1448" s="1492">
        <f t="shared" si="592"/>
        <v>0</v>
      </c>
      <c r="AA1448" s="1492">
        <f t="shared" si="592"/>
        <v>0</v>
      </c>
      <c r="AB1448" s="1492">
        <f t="shared" si="592"/>
        <v>0</v>
      </c>
      <c r="AC1448" s="1492">
        <f t="shared" si="592"/>
        <v>0</v>
      </c>
      <c r="AD1448" s="1492">
        <f t="shared" si="592"/>
        <v>0</v>
      </c>
      <c r="AE1448" s="1492">
        <f t="shared" si="592"/>
        <v>0</v>
      </c>
      <c r="AF1448" s="1492">
        <f t="shared" si="592"/>
        <v>0</v>
      </c>
      <c r="AG1448" s="1492">
        <f t="shared" si="592"/>
        <v>0</v>
      </c>
      <c r="AH1448" s="1492">
        <f t="shared" si="592"/>
        <v>0</v>
      </c>
      <c r="AI1448" s="1492">
        <f t="shared" si="592"/>
        <v>0</v>
      </c>
      <c r="AJ1448" s="1492">
        <f t="shared" si="592"/>
        <v>0</v>
      </c>
      <c r="AK1448" s="1492">
        <f t="shared" si="592"/>
        <v>0</v>
      </c>
      <c r="AL1448" s="1492">
        <f t="shared" si="592"/>
        <v>0</v>
      </c>
      <c r="AM1448" s="1844"/>
    </row>
    <row r="1449" spans="1:39" ht="12" hidden="1" x14ac:dyDescent="0.2">
      <c r="A1449" s="1449">
        <v>223</v>
      </c>
      <c r="B1449" s="268"/>
      <c r="C1449" s="1487">
        <f t="shared" ref="C1449:D1449" si="593">SUM(C1450:C1453)</f>
        <v>0</v>
      </c>
      <c r="D1449" s="1487">
        <f t="shared" si="593"/>
        <v>0</v>
      </c>
      <c r="E1449" s="1487">
        <f t="shared" ref="E1449:AL1449" si="594">SUM(E1450:E1453)</f>
        <v>0</v>
      </c>
      <c r="F1449" s="1487">
        <f t="shared" si="594"/>
        <v>0</v>
      </c>
      <c r="G1449" s="1487">
        <f t="shared" si="594"/>
        <v>0</v>
      </c>
      <c r="H1449" s="1487">
        <f t="shared" si="594"/>
        <v>0</v>
      </c>
      <c r="I1449" s="1487">
        <f t="shared" si="594"/>
        <v>0</v>
      </c>
      <c r="J1449" s="1487">
        <f t="shared" si="594"/>
        <v>0</v>
      </c>
      <c r="K1449" s="1487">
        <f t="shared" si="594"/>
        <v>0</v>
      </c>
      <c r="L1449" s="1487">
        <f t="shared" si="594"/>
        <v>0</v>
      </c>
      <c r="M1449" s="1487">
        <f t="shared" si="594"/>
        <v>0</v>
      </c>
      <c r="N1449" s="1487">
        <f t="shared" si="594"/>
        <v>0</v>
      </c>
      <c r="O1449" s="1487">
        <f t="shared" si="594"/>
        <v>0</v>
      </c>
      <c r="P1449" s="1487">
        <f t="shared" si="594"/>
        <v>0</v>
      </c>
      <c r="Q1449" s="1487">
        <f t="shared" si="594"/>
        <v>0</v>
      </c>
      <c r="R1449" s="1487">
        <f t="shared" si="594"/>
        <v>0</v>
      </c>
      <c r="S1449" s="1487">
        <f t="shared" si="594"/>
        <v>0</v>
      </c>
      <c r="T1449" s="1487">
        <f t="shared" si="594"/>
        <v>0</v>
      </c>
      <c r="U1449" s="1487">
        <f t="shared" si="594"/>
        <v>0</v>
      </c>
      <c r="V1449" s="1487">
        <f t="shared" si="594"/>
        <v>0</v>
      </c>
      <c r="W1449" s="1487">
        <f t="shared" si="594"/>
        <v>0</v>
      </c>
      <c r="X1449" s="1487">
        <f t="shared" si="594"/>
        <v>0</v>
      </c>
      <c r="Y1449" s="1487">
        <f t="shared" si="594"/>
        <v>0</v>
      </c>
      <c r="Z1449" s="1487">
        <f t="shared" si="594"/>
        <v>3411293.5</v>
      </c>
      <c r="AA1449" s="1487">
        <f t="shared" si="594"/>
        <v>0</v>
      </c>
      <c r="AB1449" s="1487">
        <f t="shared" si="594"/>
        <v>0</v>
      </c>
      <c r="AC1449" s="1487">
        <f t="shared" si="594"/>
        <v>0</v>
      </c>
      <c r="AD1449" s="1487">
        <f t="shared" si="594"/>
        <v>0</v>
      </c>
      <c r="AE1449" s="1487">
        <f t="shared" si="594"/>
        <v>0</v>
      </c>
      <c r="AF1449" s="1487">
        <f t="shared" si="594"/>
        <v>0</v>
      </c>
      <c r="AG1449" s="1487">
        <f t="shared" si="594"/>
        <v>0</v>
      </c>
      <c r="AH1449" s="1487">
        <f t="shared" si="594"/>
        <v>3411293.5</v>
      </c>
      <c r="AI1449" s="1487">
        <f t="shared" si="594"/>
        <v>0</v>
      </c>
      <c r="AJ1449" s="1487">
        <f t="shared" si="594"/>
        <v>0</v>
      </c>
      <c r="AK1449" s="1487">
        <f t="shared" si="594"/>
        <v>3411293.5</v>
      </c>
      <c r="AL1449" s="1487">
        <f t="shared" si="594"/>
        <v>3411293.5</v>
      </c>
      <c r="AM1449" s="1844"/>
    </row>
    <row r="1450" spans="1:39" ht="12" hidden="1" x14ac:dyDescent="0.2">
      <c r="A1450" s="1451" t="s">
        <v>311</v>
      </c>
      <c r="B1450" s="1053">
        <v>247</v>
      </c>
      <c r="C1450" s="1493">
        <f t="shared" ref="C1450:D1450" si="595">C282+C653+C1024+C1394</f>
        <v>0</v>
      </c>
      <c r="D1450" s="1493">
        <f t="shared" si="595"/>
        <v>0</v>
      </c>
      <c r="E1450" s="1493">
        <f t="shared" ref="E1450:AL1450" si="596">E282+E653+E1024+E1394</f>
        <v>0</v>
      </c>
      <c r="F1450" s="1493">
        <f t="shared" si="596"/>
        <v>0</v>
      </c>
      <c r="G1450" s="1493">
        <f t="shared" si="596"/>
        <v>0</v>
      </c>
      <c r="H1450" s="1493">
        <f t="shared" si="596"/>
        <v>0</v>
      </c>
      <c r="I1450" s="1493">
        <f t="shared" si="596"/>
        <v>0</v>
      </c>
      <c r="J1450" s="1493">
        <f t="shared" si="596"/>
        <v>0</v>
      </c>
      <c r="K1450" s="1493">
        <f t="shared" si="596"/>
        <v>0</v>
      </c>
      <c r="L1450" s="1493">
        <f t="shared" si="596"/>
        <v>0</v>
      </c>
      <c r="M1450" s="1493">
        <f t="shared" si="596"/>
        <v>0</v>
      </c>
      <c r="N1450" s="1493">
        <f t="shared" si="596"/>
        <v>0</v>
      </c>
      <c r="O1450" s="1493">
        <f t="shared" si="596"/>
        <v>0</v>
      </c>
      <c r="P1450" s="1493">
        <f t="shared" si="596"/>
        <v>0</v>
      </c>
      <c r="Q1450" s="1493">
        <f t="shared" si="596"/>
        <v>0</v>
      </c>
      <c r="R1450" s="1493">
        <f t="shared" si="596"/>
        <v>0</v>
      </c>
      <c r="S1450" s="1493">
        <f t="shared" si="596"/>
        <v>0</v>
      </c>
      <c r="T1450" s="1493">
        <f t="shared" si="596"/>
        <v>0</v>
      </c>
      <c r="U1450" s="1493">
        <f t="shared" si="596"/>
        <v>0</v>
      </c>
      <c r="V1450" s="1493">
        <f t="shared" si="596"/>
        <v>0</v>
      </c>
      <c r="W1450" s="1493">
        <f t="shared" si="596"/>
        <v>0</v>
      </c>
      <c r="X1450" s="1494">
        <f t="shared" si="596"/>
        <v>0</v>
      </c>
      <c r="Y1450" s="1493">
        <f t="shared" si="596"/>
        <v>0</v>
      </c>
      <c r="Z1450" s="1493">
        <f t="shared" si="596"/>
        <v>1705422.76</v>
      </c>
      <c r="AA1450" s="1493">
        <f t="shared" si="596"/>
        <v>0</v>
      </c>
      <c r="AB1450" s="1493">
        <f t="shared" si="596"/>
        <v>0</v>
      </c>
      <c r="AC1450" s="1493">
        <f t="shared" si="596"/>
        <v>0</v>
      </c>
      <c r="AD1450" s="1493">
        <f t="shared" si="596"/>
        <v>0</v>
      </c>
      <c r="AE1450" s="1493">
        <f t="shared" si="596"/>
        <v>0</v>
      </c>
      <c r="AF1450" s="1493">
        <f t="shared" si="596"/>
        <v>0</v>
      </c>
      <c r="AG1450" s="1493">
        <f t="shared" si="596"/>
        <v>0</v>
      </c>
      <c r="AH1450" s="1493">
        <f t="shared" si="596"/>
        <v>1705422.76</v>
      </c>
      <c r="AI1450" s="1493">
        <f t="shared" si="596"/>
        <v>0</v>
      </c>
      <c r="AJ1450" s="1493">
        <f t="shared" si="596"/>
        <v>0</v>
      </c>
      <c r="AK1450" s="1494">
        <f t="shared" si="596"/>
        <v>1705422.76</v>
      </c>
      <c r="AL1450" s="1493">
        <f t="shared" si="596"/>
        <v>1705422.76</v>
      </c>
      <c r="AM1450" s="1844"/>
    </row>
    <row r="1451" spans="1:39" ht="12" hidden="1" x14ac:dyDescent="0.2">
      <c r="A1451" s="1451" t="s">
        <v>312</v>
      </c>
      <c r="B1451" s="1053">
        <v>247</v>
      </c>
      <c r="C1451" s="1493">
        <f t="shared" ref="C1451:D1451" si="597">C283+C654+C1025+C1395</f>
        <v>0</v>
      </c>
      <c r="D1451" s="1493">
        <f t="shared" si="597"/>
        <v>0</v>
      </c>
      <c r="E1451" s="1493">
        <f t="shared" ref="E1451:AL1451" si="598">E283+E654+E1025+E1395</f>
        <v>0</v>
      </c>
      <c r="F1451" s="1493">
        <f t="shared" si="598"/>
        <v>0</v>
      </c>
      <c r="G1451" s="1493">
        <f t="shared" si="598"/>
        <v>0</v>
      </c>
      <c r="H1451" s="1493">
        <f t="shared" si="598"/>
        <v>0</v>
      </c>
      <c r="I1451" s="1493">
        <f t="shared" si="598"/>
        <v>0</v>
      </c>
      <c r="J1451" s="1493">
        <f t="shared" si="598"/>
        <v>0</v>
      </c>
      <c r="K1451" s="1493">
        <f t="shared" si="598"/>
        <v>0</v>
      </c>
      <c r="L1451" s="1493">
        <f t="shared" si="598"/>
        <v>0</v>
      </c>
      <c r="M1451" s="1493">
        <f t="shared" si="598"/>
        <v>0</v>
      </c>
      <c r="N1451" s="1493">
        <f t="shared" si="598"/>
        <v>0</v>
      </c>
      <c r="O1451" s="1493">
        <f t="shared" si="598"/>
        <v>0</v>
      </c>
      <c r="P1451" s="1493">
        <f t="shared" si="598"/>
        <v>0</v>
      </c>
      <c r="Q1451" s="1493">
        <f t="shared" si="598"/>
        <v>0</v>
      </c>
      <c r="R1451" s="1493">
        <f t="shared" si="598"/>
        <v>0</v>
      </c>
      <c r="S1451" s="1493">
        <f t="shared" si="598"/>
        <v>0</v>
      </c>
      <c r="T1451" s="1493">
        <f t="shared" si="598"/>
        <v>0</v>
      </c>
      <c r="U1451" s="1493">
        <f t="shared" si="598"/>
        <v>0</v>
      </c>
      <c r="V1451" s="1493">
        <f t="shared" si="598"/>
        <v>0</v>
      </c>
      <c r="W1451" s="1493">
        <f t="shared" si="598"/>
        <v>0</v>
      </c>
      <c r="X1451" s="1494">
        <f t="shared" si="598"/>
        <v>0</v>
      </c>
      <c r="Y1451" s="1493">
        <f t="shared" si="598"/>
        <v>0</v>
      </c>
      <c r="Z1451" s="1493">
        <f t="shared" si="598"/>
        <v>1450000</v>
      </c>
      <c r="AA1451" s="1493">
        <f t="shared" si="598"/>
        <v>0</v>
      </c>
      <c r="AB1451" s="1493">
        <f t="shared" si="598"/>
        <v>0</v>
      </c>
      <c r="AC1451" s="1493">
        <f t="shared" si="598"/>
        <v>0</v>
      </c>
      <c r="AD1451" s="1493">
        <f t="shared" si="598"/>
        <v>0</v>
      </c>
      <c r="AE1451" s="1493">
        <f t="shared" si="598"/>
        <v>0</v>
      </c>
      <c r="AF1451" s="1493">
        <f t="shared" si="598"/>
        <v>0</v>
      </c>
      <c r="AG1451" s="1493">
        <f t="shared" si="598"/>
        <v>0</v>
      </c>
      <c r="AH1451" s="1493">
        <f t="shared" si="598"/>
        <v>1450000</v>
      </c>
      <c r="AI1451" s="1493">
        <f t="shared" si="598"/>
        <v>0</v>
      </c>
      <c r="AJ1451" s="1493">
        <f t="shared" si="598"/>
        <v>0</v>
      </c>
      <c r="AK1451" s="1494">
        <f t="shared" si="598"/>
        <v>1450000</v>
      </c>
      <c r="AL1451" s="1493">
        <f t="shared" si="598"/>
        <v>1450000</v>
      </c>
      <c r="AM1451" s="1844"/>
    </row>
    <row r="1452" spans="1:39" ht="12" hidden="1" x14ac:dyDescent="0.2">
      <c r="A1452" s="1451" t="s">
        <v>313</v>
      </c>
      <c r="B1452" s="268">
        <v>244</v>
      </c>
      <c r="C1452" s="1493">
        <f t="shared" ref="C1452:D1452" si="599">C284+C655+C1026+C1396</f>
        <v>0</v>
      </c>
      <c r="D1452" s="1493">
        <f t="shared" si="599"/>
        <v>0</v>
      </c>
      <c r="E1452" s="1493">
        <f t="shared" ref="E1452:AL1452" si="600">E284+E655+E1026+E1396</f>
        <v>0</v>
      </c>
      <c r="F1452" s="1493">
        <f t="shared" si="600"/>
        <v>0</v>
      </c>
      <c r="G1452" s="1493">
        <f t="shared" si="600"/>
        <v>0</v>
      </c>
      <c r="H1452" s="1493">
        <f t="shared" si="600"/>
        <v>0</v>
      </c>
      <c r="I1452" s="1493">
        <f t="shared" si="600"/>
        <v>0</v>
      </c>
      <c r="J1452" s="1493">
        <f t="shared" si="600"/>
        <v>0</v>
      </c>
      <c r="K1452" s="1493">
        <f t="shared" si="600"/>
        <v>0</v>
      </c>
      <c r="L1452" s="1493">
        <f t="shared" si="600"/>
        <v>0</v>
      </c>
      <c r="M1452" s="1493">
        <f t="shared" si="600"/>
        <v>0</v>
      </c>
      <c r="N1452" s="1493">
        <f t="shared" si="600"/>
        <v>0</v>
      </c>
      <c r="O1452" s="1493">
        <f t="shared" si="600"/>
        <v>0</v>
      </c>
      <c r="P1452" s="1493">
        <f t="shared" si="600"/>
        <v>0</v>
      </c>
      <c r="Q1452" s="1493">
        <f t="shared" si="600"/>
        <v>0</v>
      </c>
      <c r="R1452" s="1493">
        <f t="shared" si="600"/>
        <v>0</v>
      </c>
      <c r="S1452" s="1493">
        <f t="shared" si="600"/>
        <v>0</v>
      </c>
      <c r="T1452" s="1493">
        <f t="shared" si="600"/>
        <v>0</v>
      </c>
      <c r="U1452" s="1493">
        <f t="shared" si="600"/>
        <v>0</v>
      </c>
      <c r="V1452" s="1493">
        <f t="shared" si="600"/>
        <v>0</v>
      </c>
      <c r="W1452" s="1493">
        <f t="shared" si="600"/>
        <v>0</v>
      </c>
      <c r="X1452" s="1493">
        <f t="shared" si="600"/>
        <v>0</v>
      </c>
      <c r="Y1452" s="1493">
        <f t="shared" si="600"/>
        <v>0</v>
      </c>
      <c r="Z1452" s="1493">
        <f t="shared" si="600"/>
        <v>158290.74</v>
      </c>
      <c r="AA1452" s="1493">
        <f t="shared" si="600"/>
        <v>0</v>
      </c>
      <c r="AB1452" s="1493">
        <f t="shared" si="600"/>
        <v>0</v>
      </c>
      <c r="AC1452" s="1493">
        <f t="shared" si="600"/>
        <v>0</v>
      </c>
      <c r="AD1452" s="1493">
        <f t="shared" si="600"/>
        <v>0</v>
      </c>
      <c r="AE1452" s="1493">
        <f t="shared" si="600"/>
        <v>0</v>
      </c>
      <c r="AF1452" s="1493">
        <f t="shared" si="600"/>
        <v>0</v>
      </c>
      <c r="AG1452" s="1493">
        <f t="shared" si="600"/>
        <v>0</v>
      </c>
      <c r="AH1452" s="1493">
        <f t="shared" si="600"/>
        <v>158290.74</v>
      </c>
      <c r="AI1452" s="1493">
        <f t="shared" si="600"/>
        <v>0</v>
      </c>
      <c r="AJ1452" s="1493">
        <f t="shared" si="600"/>
        <v>0</v>
      </c>
      <c r="AK1452" s="1493">
        <f t="shared" si="600"/>
        <v>158290.74</v>
      </c>
      <c r="AL1452" s="1493">
        <f t="shared" si="600"/>
        <v>158290.74</v>
      </c>
      <c r="AM1452" s="1844"/>
    </row>
    <row r="1453" spans="1:39" ht="12" hidden="1" x14ac:dyDescent="0.2">
      <c r="A1453" s="1451" t="s">
        <v>879</v>
      </c>
      <c r="B1453" s="268">
        <v>244</v>
      </c>
      <c r="C1453" s="1493">
        <f t="shared" ref="C1453:D1453" si="601">C285+C656+C1027+C1397</f>
        <v>0</v>
      </c>
      <c r="D1453" s="1493">
        <f t="shared" si="601"/>
        <v>0</v>
      </c>
      <c r="E1453" s="1493">
        <f t="shared" ref="E1453:AL1453" si="602">E285+E656+E1027+E1397</f>
        <v>0</v>
      </c>
      <c r="F1453" s="1493">
        <f t="shared" si="602"/>
        <v>0</v>
      </c>
      <c r="G1453" s="1493">
        <f t="shared" si="602"/>
        <v>0</v>
      </c>
      <c r="H1453" s="1493">
        <f t="shared" si="602"/>
        <v>0</v>
      </c>
      <c r="I1453" s="1493">
        <f t="shared" si="602"/>
        <v>0</v>
      </c>
      <c r="J1453" s="1493">
        <f t="shared" si="602"/>
        <v>0</v>
      </c>
      <c r="K1453" s="1493">
        <f t="shared" si="602"/>
        <v>0</v>
      </c>
      <c r="L1453" s="1493">
        <f t="shared" si="602"/>
        <v>0</v>
      </c>
      <c r="M1453" s="1493">
        <f t="shared" si="602"/>
        <v>0</v>
      </c>
      <c r="N1453" s="1493">
        <f t="shared" si="602"/>
        <v>0</v>
      </c>
      <c r="O1453" s="1493">
        <f t="shared" si="602"/>
        <v>0</v>
      </c>
      <c r="P1453" s="1493">
        <f t="shared" si="602"/>
        <v>0</v>
      </c>
      <c r="Q1453" s="1493">
        <f t="shared" si="602"/>
        <v>0</v>
      </c>
      <c r="R1453" s="1493">
        <f t="shared" si="602"/>
        <v>0</v>
      </c>
      <c r="S1453" s="1493">
        <f t="shared" si="602"/>
        <v>0</v>
      </c>
      <c r="T1453" s="1493">
        <f t="shared" si="602"/>
        <v>0</v>
      </c>
      <c r="U1453" s="1493">
        <f t="shared" si="602"/>
        <v>0</v>
      </c>
      <c r="V1453" s="1493">
        <f t="shared" si="602"/>
        <v>0</v>
      </c>
      <c r="W1453" s="1493">
        <f t="shared" si="602"/>
        <v>0</v>
      </c>
      <c r="X1453" s="1493">
        <f t="shared" si="602"/>
        <v>0</v>
      </c>
      <c r="Y1453" s="1493">
        <f t="shared" si="602"/>
        <v>0</v>
      </c>
      <c r="Z1453" s="1493">
        <f t="shared" si="602"/>
        <v>97580</v>
      </c>
      <c r="AA1453" s="1493">
        <f t="shared" si="602"/>
        <v>0</v>
      </c>
      <c r="AB1453" s="1493">
        <f t="shared" si="602"/>
        <v>0</v>
      </c>
      <c r="AC1453" s="1493">
        <f t="shared" si="602"/>
        <v>0</v>
      </c>
      <c r="AD1453" s="1493">
        <f t="shared" si="602"/>
        <v>0</v>
      </c>
      <c r="AE1453" s="1493">
        <f t="shared" si="602"/>
        <v>0</v>
      </c>
      <c r="AF1453" s="1493">
        <f t="shared" si="602"/>
        <v>0</v>
      </c>
      <c r="AG1453" s="1493">
        <f t="shared" si="602"/>
        <v>0</v>
      </c>
      <c r="AH1453" s="1493">
        <f t="shared" si="602"/>
        <v>97580</v>
      </c>
      <c r="AI1453" s="1493">
        <f t="shared" si="602"/>
        <v>0</v>
      </c>
      <c r="AJ1453" s="1493">
        <f t="shared" si="602"/>
        <v>0</v>
      </c>
      <c r="AK1453" s="1493">
        <f t="shared" si="602"/>
        <v>97580</v>
      </c>
      <c r="AL1453" s="1493">
        <f t="shared" si="602"/>
        <v>97580</v>
      </c>
      <c r="AM1453" s="1844"/>
    </row>
    <row r="1454" spans="1:39" ht="12" hidden="1" x14ac:dyDescent="0.2">
      <c r="A1454" s="1449">
        <v>224</v>
      </c>
      <c r="B1454" s="268">
        <v>244</v>
      </c>
      <c r="C1454" s="1492">
        <f t="shared" ref="C1454:D1454" si="603">C286+C657+C1028+C1398</f>
        <v>0</v>
      </c>
      <c r="D1454" s="1492">
        <f t="shared" si="603"/>
        <v>0</v>
      </c>
      <c r="E1454" s="1492">
        <f t="shared" ref="E1454:AL1454" si="604">E286+E657+E1028+E1398</f>
        <v>0</v>
      </c>
      <c r="F1454" s="1492">
        <f t="shared" si="604"/>
        <v>0</v>
      </c>
      <c r="G1454" s="1492">
        <f t="shared" si="604"/>
        <v>0</v>
      </c>
      <c r="H1454" s="1492">
        <f t="shared" si="604"/>
        <v>0</v>
      </c>
      <c r="I1454" s="1492">
        <f t="shared" si="604"/>
        <v>0</v>
      </c>
      <c r="J1454" s="1492">
        <f t="shared" si="604"/>
        <v>0</v>
      </c>
      <c r="K1454" s="1492">
        <f t="shared" si="604"/>
        <v>0</v>
      </c>
      <c r="L1454" s="1492">
        <f t="shared" si="604"/>
        <v>0</v>
      </c>
      <c r="M1454" s="1492">
        <f t="shared" si="604"/>
        <v>0</v>
      </c>
      <c r="N1454" s="1492">
        <f t="shared" si="604"/>
        <v>0</v>
      </c>
      <c r="O1454" s="1492">
        <f t="shared" si="604"/>
        <v>0</v>
      </c>
      <c r="P1454" s="1492">
        <f t="shared" si="604"/>
        <v>0</v>
      </c>
      <c r="Q1454" s="1492">
        <f t="shared" si="604"/>
        <v>0</v>
      </c>
      <c r="R1454" s="1492">
        <f t="shared" si="604"/>
        <v>0</v>
      </c>
      <c r="S1454" s="1492">
        <f t="shared" si="604"/>
        <v>0</v>
      </c>
      <c r="T1454" s="1492">
        <f t="shared" si="604"/>
        <v>0</v>
      </c>
      <c r="U1454" s="1492">
        <f t="shared" si="604"/>
        <v>0</v>
      </c>
      <c r="V1454" s="1492">
        <f t="shared" si="604"/>
        <v>0</v>
      </c>
      <c r="W1454" s="1492">
        <f t="shared" si="604"/>
        <v>0</v>
      </c>
      <c r="X1454" s="1492">
        <f t="shared" si="604"/>
        <v>0</v>
      </c>
      <c r="Y1454" s="1492">
        <f t="shared" si="604"/>
        <v>0</v>
      </c>
      <c r="Z1454" s="1492">
        <f t="shared" si="604"/>
        <v>12000</v>
      </c>
      <c r="AA1454" s="1492">
        <f t="shared" si="604"/>
        <v>0</v>
      </c>
      <c r="AB1454" s="1492">
        <f t="shared" si="604"/>
        <v>0</v>
      </c>
      <c r="AC1454" s="1492">
        <f t="shared" si="604"/>
        <v>0</v>
      </c>
      <c r="AD1454" s="1492">
        <f t="shared" si="604"/>
        <v>0</v>
      </c>
      <c r="AE1454" s="1492">
        <f t="shared" si="604"/>
        <v>0</v>
      </c>
      <c r="AF1454" s="1492">
        <f t="shared" si="604"/>
        <v>0</v>
      </c>
      <c r="AG1454" s="1492">
        <f t="shared" si="604"/>
        <v>0</v>
      </c>
      <c r="AH1454" s="1492">
        <f t="shared" si="604"/>
        <v>12000</v>
      </c>
      <c r="AI1454" s="1492">
        <f t="shared" si="604"/>
        <v>0</v>
      </c>
      <c r="AJ1454" s="1492">
        <f t="shared" si="604"/>
        <v>0</v>
      </c>
      <c r="AK1454" s="1492">
        <f t="shared" si="604"/>
        <v>12000</v>
      </c>
      <c r="AL1454" s="1492">
        <f t="shared" si="604"/>
        <v>12000</v>
      </c>
      <c r="AM1454" s="1844"/>
    </row>
    <row r="1455" spans="1:39" ht="12" hidden="1" x14ac:dyDescent="0.2">
      <c r="A1455" s="1449">
        <v>225</v>
      </c>
      <c r="B1455" s="268">
        <v>244</v>
      </c>
      <c r="C1455" s="1487">
        <f t="shared" ref="C1455:D1455" si="605">SUM(C1456:C1459)</f>
        <v>0</v>
      </c>
      <c r="D1455" s="1487">
        <f t="shared" si="605"/>
        <v>0</v>
      </c>
      <c r="E1455" s="1487">
        <f t="shared" ref="E1455:AK1455" si="606">SUM(E1456:E1459)</f>
        <v>61900</v>
      </c>
      <c r="F1455" s="1487">
        <f t="shared" si="606"/>
        <v>126700</v>
      </c>
      <c r="G1455" s="1487">
        <f t="shared" si="606"/>
        <v>0</v>
      </c>
      <c r="H1455" s="1487">
        <f t="shared" si="606"/>
        <v>0</v>
      </c>
      <c r="I1455" s="1487">
        <f t="shared" si="606"/>
        <v>0</v>
      </c>
      <c r="J1455" s="1487">
        <f t="shared" si="606"/>
        <v>0</v>
      </c>
      <c r="K1455" s="1487">
        <f t="shared" si="606"/>
        <v>0</v>
      </c>
      <c r="L1455" s="1487">
        <f t="shared" si="606"/>
        <v>0</v>
      </c>
      <c r="M1455" s="1487">
        <f t="shared" si="606"/>
        <v>0</v>
      </c>
      <c r="N1455" s="1487">
        <f t="shared" si="606"/>
        <v>0</v>
      </c>
      <c r="O1455" s="1487">
        <f t="shared" si="606"/>
        <v>0</v>
      </c>
      <c r="P1455" s="1487">
        <f t="shared" si="606"/>
        <v>0</v>
      </c>
      <c r="Q1455" s="1487">
        <f>SUM(Q1456:Q1459)</f>
        <v>0</v>
      </c>
      <c r="R1455" s="1487">
        <f>SUM(R1456:R1459)</f>
        <v>0</v>
      </c>
      <c r="S1455" s="1487">
        <f t="shared" si="606"/>
        <v>61900</v>
      </c>
      <c r="T1455" s="1487">
        <f t="shared" si="606"/>
        <v>126700</v>
      </c>
      <c r="U1455" s="1487">
        <f t="shared" si="606"/>
        <v>0</v>
      </c>
      <c r="V1455" s="1487">
        <f>SUM(V1456:V1459)</f>
        <v>0</v>
      </c>
      <c r="W1455" s="1487">
        <f>SUM(W1456:W1459)</f>
        <v>0</v>
      </c>
      <c r="X1455" s="1487">
        <f t="shared" si="606"/>
        <v>188600</v>
      </c>
      <c r="Y1455" s="1487">
        <f t="shared" si="606"/>
        <v>0</v>
      </c>
      <c r="Z1455" s="1487">
        <f t="shared" si="606"/>
        <v>287093.12</v>
      </c>
      <c r="AA1455" s="1487">
        <f>SUM(AA1456:AA1459)</f>
        <v>0</v>
      </c>
      <c r="AB1455" s="1487">
        <f t="shared" si="606"/>
        <v>0</v>
      </c>
      <c r="AC1455" s="1487">
        <f t="shared" si="606"/>
        <v>0</v>
      </c>
      <c r="AD1455" s="1487">
        <f t="shared" si="606"/>
        <v>0</v>
      </c>
      <c r="AE1455" s="1487">
        <f t="shared" si="606"/>
        <v>0</v>
      </c>
      <c r="AF1455" s="1487">
        <f t="shared" si="606"/>
        <v>0</v>
      </c>
      <c r="AG1455" s="1487">
        <f t="shared" si="606"/>
        <v>0</v>
      </c>
      <c r="AH1455" s="1487">
        <f t="shared" si="606"/>
        <v>287093.12</v>
      </c>
      <c r="AI1455" s="1487">
        <f t="shared" si="606"/>
        <v>0</v>
      </c>
      <c r="AJ1455" s="1487">
        <f t="shared" si="606"/>
        <v>0</v>
      </c>
      <c r="AK1455" s="1487">
        <f t="shared" si="606"/>
        <v>287093.12</v>
      </c>
      <c r="AL1455" s="1487">
        <f>SUM(AL1456:AL1459)</f>
        <v>475693.12</v>
      </c>
      <c r="AM1455" s="1844"/>
    </row>
    <row r="1456" spans="1:39" ht="12" hidden="1" x14ac:dyDescent="0.2">
      <c r="A1456" s="1452" t="s">
        <v>314</v>
      </c>
      <c r="B1456" s="271">
        <v>244</v>
      </c>
      <c r="C1456" s="1493">
        <f t="shared" ref="C1456:D1456" si="607">C288+C659+C1030+C1400</f>
        <v>0</v>
      </c>
      <c r="D1456" s="1493">
        <f t="shared" si="607"/>
        <v>0</v>
      </c>
      <c r="E1456" s="1493">
        <f t="shared" ref="E1456:AL1456" si="608">E288+E659+E1030+E1400</f>
        <v>0</v>
      </c>
      <c r="F1456" s="1493">
        <f t="shared" si="608"/>
        <v>0</v>
      </c>
      <c r="G1456" s="1493">
        <f t="shared" si="608"/>
        <v>0</v>
      </c>
      <c r="H1456" s="1493">
        <f t="shared" si="608"/>
        <v>0</v>
      </c>
      <c r="I1456" s="1493">
        <f t="shared" si="608"/>
        <v>0</v>
      </c>
      <c r="J1456" s="1493">
        <f t="shared" si="608"/>
        <v>0</v>
      </c>
      <c r="K1456" s="1493">
        <f t="shared" si="608"/>
        <v>0</v>
      </c>
      <c r="L1456" s="1493">
        <f t="shared" si="608"/>
        <v>0</v>
      </c>
      <c r="M1456" s="1493">
        <f t="shared" si="608"/>
        <v>0</v>
      </c>
      <c r="N1456" s="1493">
        <f t="shared" si="608"/>
        <v>0</v>
      </c>
      <c r="O1456" s="1493">
        <f t="shared" si="608"/>
        <v>0</v>
      </c>
      <c r="P1456" s="1493">
        <f t="shared" si="608"/>
        <v>0</v>
      </c>
      <c r="Q1456" s="1493">
        <f t="shared" si="608"/>
        <v>0</v>
      </c>
      <c r="R1456" s="1493">
        <f t="shared" si="608"/>
        <v>0</v>
      </c>
      <c r="S1456" s="1493">
        <f t="shared" si="608"/>
        <v>0</v>
      </c>
      <c r="T1456" s="1493">
        <f t="shared" si="608"/>
        <v>0</v>
      </c>
      <c r="U1456" s="1493">
        <f t="shared" si="608"/>
        <v>0</v>
      </c>
      <c r="V1456" s="1493">
        <f t="shared" si="608"/>
        <v>0</v>
      </c>
      <c r="W1456" s="1493">
        <f t="shared" si="608"/>
        <v>0</v>
      </c>
      <c r="X1456" s="1493">
        <f t="shared" si="608"/>
        <v>0</v>
      </c>
      <c r="Y1456" s="1493">
        <f t="shared" si="608"/>
        <v>0</v>
      </c>
      <c r="Z1456" s="1493">
        <f t="shared" si="608"/>
        <v>168700</v>
      </c>
      <c r="AA1456" s="1493">
        <f t="shared" si="608"/>
        <v>0</v>
      </c>
      <c r="AB1456" s="1493">
        <f t="shared" si="608"/>
        <v>0</v>
      </c>
      <c r="AC1456" s="1493">
        <f t="shared" si="608"/>
        <v>0</v>
      </c>
      <c r="AD1456" s="1493">
        <f t="shared" si="608"/>
        <v>0</v>
      </c>
      <c r="AE1456" s="1493">
        <f t="shared" si="608"/>
        <v>0</v>
      </c>
      <c r="AF1456" s="1493">
        <f t="shared" si="608"/>
        <v>0</v>
      </c>
      <c r="AG1456" s="1493">
        <f t="shared" si="608"/>
        <v>0</v>
      </c>
      <c r="AH1456" s="1493">
        <f t="shared" si="608"/>
        <v>168700</v>
      </c>
      <c r="AI1456" s="1493">
        <f t="shared" si="608"/>
        <v>0</v>
      </c>
      <c r="AJ1456" s="1493">
        <f t="shared" si="608"/>
        <v>0</v>
      </c>
      <c r="AK1456" s="1493">
        <f t="shared" si="608"/>
        <v>168700</v>
      </c>
      <c r="AL1456" s="1493">
        <f t="shared" si="608"/>
        <v>168700</v>
      </c>
      <c r="AM1456" s="1844"/>
    </row>
    <row r="1457" spans="1:39" ht="12" hidden="1" x14ac:dyDescent="0.2">
      <c r="A1457" s="1452" t="s">
        <v>315</v>
      </c>
      <c r="B1457" s="271">
        <v>244</v>
      </c>
      <c r="C1457" s="1493">
        <f t="shared" ref="C1457:D1457" si="609">C289+C660+C1031+C1401</f>
        <v>0</v>
      </c>
      <c r="D1457" s="1493">
        <f t="shared" si="609"/>
        <v>0</v>
      </c>
      <c r="E1457" s="1493">
        <f t="shared" ref="E1457:AL1457" si="610">E289+E660+E1031+E1401</f>
        <v>0</v>
      </c>
      <c r="F1457" s="1493">
        <f t="shared" si="610"/>
        <v>0</v>
      </c>
      <c r="G1457" s="1493">
        <f t="shared" si="610"/>
        <v>0</v>
      </c>
      <c r="H1457" s="1493">
        <f t="shared" si="610"/>
        <v>0</v>
      </c>
      <c r="I1457" s="1493">
        <f t="shared" si="610"/>
        <v>0</v>
      </c>
      <c r="J1457" s="1493">
        <f t="shared" si="610"/>
        <v>0</v>
      </c>
      <c r="K1457" s="1493">
        <f t="shared" si="610"/>
        <v>0</v>
      </c>
      <c r="L1457" s="1493">
        <f t="shared" si="610"/>
        <v>0</v>
      </c>
      <c r="M1457" s="1493">
        <f t="shared" si="610"/>
        <v>0</v>
      </c>
      <c r="N1457" s="1493">
        <f t="shared" si="610"/>
        <v>0</v>
      </c>
      <c r="O1457" s="1493">
        <f t="shared" si="610"/>
        <v>0</v>
      </c>
      <c r="P1457" s="1493">
        <f t="shared" si="610"/>
        <v>0</v>
      </c>
      <c r="Q1457" s="1493">
        <f t="shared" si="610"/>
        <v>0</v>
      </c>
      <c r="R1457" s="1493">
        <f t="shared" si="610"/>
        <v>0</v>
      </c>
      <c r="S1457" s="1493">
        <f t="shared" si="610"/>
        <v>0</v>
      </c>
      <c r="T1457" s="1493">
        <f t="shared" si="610"/>
        <v>0</v>
      </c>
      <c r="U1457" s="1493">
        <f t="shared" si="610"/>
        <v>0</v>
      </c>
      <c r="V1457" s="1493">
        <f t="shared" si="610"/>
        <v>0</v>
      </c>
      <c r="W1457" s="1493">
        <f t="shared" si="610"/>
        <v>0</v>
      </c>
      <c r="X1457" s="1493">
        <f t="shared" si="610"/>
        <v>0</v>
      </c>
      <c r="Y1457" s="1493">
        <f t="shared" si="610"/>
        <v>0</v>
      </c>
      <c r="Z1457" s="1493">
        <f t="shared" si="610"/>
        <v>0</v>
      </c>
      <c r="AA1457" s="1493">
        <f t="shared" si="610"/>
        <v>0</v>
      </c>
      <c r="AB1457" s="1493">
        <f t="shared" si="610"/>
        <v>0</v>
      </c>
      <c r="AC1457" s="1493">
        <f t="shared" si="610"/>
        <v>0</v>
      </c>
      <c r="AD1457" s="1493">
        <f t="shared" si="610"/>
        <v>0</v>
      </c>
      <c r="AE1457" s="1493">
        <f t="shared" si="610"/>
        <v>0</v>
      </c>
      <c r="AF1457" s="1493">
        <f t="shared" si="610"/>
        <v>0</v>
      </c>
      <c r="AG1457" s="1493">
        <f t="shared" si="610"/>
        <v>0</v>
      </c>
      <c r="AH1457" s="1493">
        <f t="shared" si="610"/>
        <v>0</v>
      </c>
      <c r="AI1457" s="1493">
        <f t="shared" si="610"/>
        <v>0</v>
      </c>
      <c r="AJ1457" s="1493">
        <f t="shared" si="610"/>
        <v>0</v>
      </c>
      <c r="AK1457" s="1493">
        <f t="shared" si="610"/>
        <v>0</v>
      </c>
      <c r="AL1457" s="1493">
        <f t="shared" si="610"/>
        <v>0</v>
      </c>
      <c r="AM1457" s="1844"/>
    </row>
    <row r="1458" spans="1:39" ht="12" hidden="1" x14ac:dyDescent="0.2">
      <c r="A1458" s="1452" t="s">
        <v>316</v>
      </c>
      <c r="B1458" s="271">
        <v>244</v>
      </c>
      <c r="C1458" s="1493">
        <f t="shared" ref="C1458:D1458" si="611">C290+C661+C1032+C1402</f>
        <v>0</v>
      </c>
      <c r="D1458" s="1493">
        <f t="shared" si="611"/>
        <v>0</v>
      </c>
      <c r="E1458" s="1493">
        <f t="shared" ref="E1458:AL1458" si="612">E290+E661+E1032+E1402</f>
        <v>61900</v>
      </c>
      <c r="F1458" s="1493">
        <f t="shared" si="612"/>
        <v>126700</v>
      </c>
      <c r="G1458" s="1493">
        <f t="shared" si="612"/>
        <v>0</v>
      </c>
      <c r="H1458" s="1493">
        <f t="shared" si="612"/>
        <v>0</v>
      </c>
      <c r="I1458" s="1493">
        <f t="shared" si="612"/>
        <v>0</v>
      </c>
      <c r="J1458" s="1493">
        <f t="shared" si="612"/>
        <v>0</v>
      </c>
      <c r="K1458" s="1493">
        <f t="shared" si="612"/>
        <v>0</v>
      </c>
      <c r="L1458" s="1493">
        <f t="shared" si="612"/>
        <v>0</v>
      </c>
      <c r="M1458" s="1493">
        <f t="shared" si="612"/>
        <v>0</v>
      </c>
      <c r="N1458" s="1493">
        <f t="shared" si="612"/>
        <v>0</v>
      </c>
      <c r="O1458" s="1493">
        <f t="shared" si="612"/>
        <v>0</v>
      </c>
      <c r="P1458" s="1493">
        <f t="shared" si="612"/>
        <v>0</v>
      </c>
      <c r="Q1458" s="1493">
        <f t="shared" si="612"/>
        <v>0</v>
      </c>
      <c r="R1458" s="1493">
        <f t="shared" si="612"/>
        <v>0</v>
      </c>
      <c r="S1458" s="1493">
        <f t="shared" si="612"/>
        <v>61900</v>
      </c>
      <c r="T1458" s="1493">
        <f t="shared" si="612"/>
        <v>126700</v>
      </c>
      <c r="U1458" s="1493">
        <f t="shared" si="612"/>
        <v>0</v>
      </c>
      <c r="V1458" s="1493">
        <f t="shared" si="612"/>
        <v>0</v>
      </c>
      <c r="W1458" s="1493">
        <f t="shared" si="612"/>
        <v>0</v>
      </c>
      <c r="X1458" s="1493">
        <f t="shared" si="612"/>
        <v>188600</v>
      </c>
      <c r="Y1458" s="1493">
        <f t="shared" si="612"/>
        <v>0</v>
      </c>
      <c r="Z1458" s="1493">
        <f t="shared" si="612"/>
        <v>118393.12</v>
      </c>
      <c r="AA1458" s="1493">
        <f t="shared" si="612"/>
        <v>0</v>
      </c>
      <c r="AB1458" s="1493">
        <f t="shared" si="612"/>
        <v>0</v>
      </c>
      <c r="AC1458" s="1493">
        <f t="shared" si="612"/>
        <v>0</v>
      </c>
      <c r="AD1458" s="1493">
        <f t="shared" si="612"/>
        <v>0</v>
      </c>
      <c r="AE1458" s="1493">
        <f t="shared" si="612"/>
        <v>0</v>
      </c>
      <c r="AF1458" s="1493">
        <f t="shared" si="612"/>
        <v>0</v>
      </c>
      <c r="AG1458" s="1493">
        <f t="shared" si="612"/>
        <v>0</v>
      </c>
      <c r="AH1458" s="1493">
        <f t="shared" si="612"/>
        <v>118393.12</v>
      </c>
      <c r="AI1458" s="1493">
        <f t="shared" si="612"/>
        <v>0</v>
      </c>
      <c r="AJ1458" s="1493">
        <f t="shared" si="612"/>
        <v>0</v>
      </c>
      <c r="AK1458" s="1493">
        <f t="shared" si="612"/>
        <v>118393.12</v>
      </c>
      <c r="AL1458" s="1493">
        <f t="shared" si="612"/>
        <v>306993.12</v>
      </c>
      <c r="AM1458" s="1844"/>
    </row>
    <row r="1459" spans="1:39" ht="12" hidden="1" x14ac:dyDescent="0.2">
      <c r="A1459" s="1452" t="s">
        <v>317</v>
      </c>
      <c r="B1459" s="271">
        <v>244</v>
      </c>
      <c r="C1459" s="1493">
        <f t="shared" ref="C1459:D1459" si="613">C291+C662+C1033+C1403</f>
        <v>0</v>
      </c>
      <c r="D1459" s="1493">
        <f t="shared" si="613"/>
        <v>0</v>
      </c>
      <c r="E1459" s="1493">
        <f t="shared" ref="E1459:AL1459" si="614">E291+E662+E1033+E1403</f>
        <v>0</v>
      </c>
      <c r="F1459" s="1493">
        <f t="shared" si="614"/>
        <v>0</v>
      </c>
      <c r="G1459" s="1493">
        <f t="shared" si="614"/>
        <v>0</v>
      </c>
      <c r="H1459" s="1493">
        <f t="shared" si="614"/>
        <v>0</v>
      </c>
      <c r="I1459" s="1493">
        <f t="shared" si="614"/>
        <v>0</v>
      </c>
      <c r="J1459" s="1493">
        <f t="shared" si="614"/>
        <v>0</v>
      </c>
      <c r="K1459" s="1493">
        <f t="shared" si="614"/>
        <v>0</v>
      </c>
      <c r="L1459" s="1493">
        <f t="shared" si="614"/>
        <v>0</v>
      </c>
      <c r="M1459" s="1493">
        <f t="shared" si="614"/>
        <v>0</v>
      </c>
      <c r="N1459" s="1493">
        <f t="shared" si="614"/>
        <v>0</v>
      </c>
      <c r="O1459" s="1493">
        <f t="shared" si="614"/>
        <v>0</v>
      </c>
      <c r="P1459" s="1493">
        <f t="shared" si="614"/>
        <v>0</v>
      </c>
      <c r="Q1459" s="1493">
        <f t="shared" si="614"/>
        <v>0</v>
      </c>
      <c r="R1459" s="1493">
        <f t="shared" si="614"/>
        <v>0</v>
      </c>
      <c r="S1459" s="1493">
        <f t="shared" si="614"/>
        <v>0</v>
      </c>
      <c r="T1459" s="1493">
        <f t="shared" si="614"/>
        <v>0</v>
      </c>
      <c r="U1459" s="1493">
        <f t="shared" si="614"/>
        <v>0</v>
      </c>
      <c r="V1459" s="1493">
        <f t="shared" si="614"/>
        <v>0</v>
      </c>
      <c r="W1459" s="1493">
        <f t="shared" si="614"/>
        <v>0</v>
      </c>
      <c r="X1459" s="1493">
        <f t="shared" si="614"/>
        <v>0</v>
      </c>
      <c r="Y1459" s="1493">
        <f t="shared" si="614"/>
        <v>0</v>
      </c>
      <c r="Z1459" s="1493">
        <f t="shared" si="614"/>
        <v>0</v>
      </c>
      <c r="AA1459" s="1493">
        <f t="shared" si="614"/>
        <v>0</v>
      </c>
      <c r="AB1459" s="1493">
        <f t="shared" si="614"/>
        <v>0</v>
      </c>
      <c r="AC1459" s="1493">
        <f t="shared" si="614"/>
        <v>0</v>
      </c>
      <c r="AD1459" s="1493">
        <f t="shared" si="614"/>
        <v>0</v>
      </c>
      <c r="AE1459" s="1493">
        <f t="shared" si="614"/>
        <v>0</v>
      </c>
      <c r="AF1459" s="1493">
        <f t="shared" si="614"/>
        <v>0</v>
      </c>
      <c r="AG1459" s="1493">
        <f t="shared" si="614"/>
        <v>0</v>
      </c>
      <c r="AH1459" s="1493">
        <f t="shared" si="614"/>
        <v>0</v>
      </c>
      <c r="AI1459" s="1493">
        <f t="shared" si="614"/>
        <v>0</v>
      </c>
      <c r="AJ1459" s="1493">
        <f t="shared" si="614"/>
        <v>0</v>
      </c>
      <c r="AK1459" s="1493">
        <f t="shared" si="614"/>
        <v>0</v>
      </c>
      <c r="AL1459" s="1493">
        <f t="shared" si="614"/>
        <v>0</v>
      </c>
      <c r="AM1459" s="1844"/>
    </row>
    <row r="1460" spans="1:39" ht="12" hidden="1" x14ac:dyDescent="0.2">
      <c r="A1460" s="1453">
        <v>226</v>
      </c>
      <c r="B1460" s="271">
        <v>244</v>
      </c>
      <c r="C1460" s="1487">
        <f t="shared" ref="C1460:D1460" si="615">C1461+C1462</f>
        <v>0</v>
      </c>
      <c r="D1460" s="1487">
        <f t="shared" si="615"/>
        <v>0</v>
      </c>
      <c r="E1460" s="1487">
        <f t="shared" ref="E1460:AK1460" si="616">E1461+E1462</f>
        <v>215928.02000000002</v>
      </c>
      <c r="F1460" s="1487">
        <f t="shared" si="616"/>
        <v>411097.32</v>
      </c>
      <c r="G1460" s="1487">
        <f t="shared" si="616"/>
        <v>0</v>
      </c>
      <c r="H1460" s="1487">
        <f t="shared" si="616"/>
        <v>0</v>
      </c>
      <c r="I1460" s="1487">
        <f t="shared" si="616"/>
        <v>0</v>
      </c>
      <c r="J1460" s="1487">
        <f t="shared" si="616"/>
        <v>0</v>
      </c>
      <c r="K1460" s="1487">
        <f t="shared" si="616"/>
        <v>0</v>
      </c>
      <c r="L1460" s="1487">
        <f t="shared" si="616"/>
        <v>0</v>
      </c>
      <c r="M1460" s="1487">
        <f t="shared" si="616"/>
        <v>0</v>
      </c>
      <c r="N1460" s="1487">
        <f t="shared" si="616"/>
        <v>0</v>
      </c>
      <c r="O1460" s="1487">
        <f t="shared" si="616"/>
        <v>0</v>
      </c>
      <c r="P1460" s="1487">
        <f t="shared" si="616"/>
        <v>0</v>
      </c>
      <c r="Q1460" s="1487">
        <f>Q1461+Q1462</f>
        <v>0</v>
      </c>
      <c r="R1460" s="1487">
        <f>R1461+R1462</f>
        <v>0</v>
      </c>
      <c r="S1460" s="1487">
        <f t="shared" si="616"/>
        <v>215928.02000000002</v>
      </c>
      <c r="T1460" s="1487">
        <f t="shared" si="616"/>
        <v>411097.32</v>
      </c>
      <c r="U1460" s="1487">
        <f t="shared" si="616"/>
        <v>0</v>
      </c>
      <c r="V1460" s="1487">
        <f t="shared" si="616"/>
        <v>0</v>
      </c>
      <c r="W1460" s="1487">
        <f>W1461+W1462</f>
        <v>0</v>
      </c>
      <c r="X1460" s="1487">
        <f t="shared" si="616"/>
        <v>627025.34</v>
      </c>
      <c r="Y1460" s="1487">
        <f t="shared" si="616"/>
        <v>0</v>
      </c>
      <c r="Z1460" s="1487">
        <f t="shared" si="616"/>
        <v>312939.55</v>
      </c>
      <c r="AA1460" s="1487">
        <f>AA1461+AA1462</f>
        <v>0</v>
      </c>
      <c r="AB1460" s="1487">
        <f t="shared" si="616"/>
        <v>0</v>
      </c>
      <c r="AC1460" s="1487">
        <f t="shared" si="616"/>
        <v>0</v>
      </c>
      <c r="AD1460" s="1487">
        <f t="shared" si="616"/>
        <v>0</v>
      </c>
      <c r="AE1460" s="1487">
        <f t="shared" si="616"/>
        <v>0</v>
      </c>
      <c r="AF1460" s="1487">
        <f t="shared" si="616"/>
        <v>0</v>
      </c>
      <c r="AG1460" s="1487">
        <f t="shared" si="616"/>
        <v>0</v>
      </c>
      <c r="AH1460" s="1487">
        <f t="shared" si="616"/>
        <v>312939.55</v>
      </c>
      <c r="AI1460" s="1487">
        <f t="shared" si="616"/>
        <v>0</v>
      </c>
      <c r="AJ1460" s="1487">
        <f t="shared" si="616"/>
        <v>0</v>
      </c>
      <c r="AK1460" s="1487">
        <f t="shared" si="616"/>
        <v>312939.55</v>
      </c>
      <c r="AL1460" s="1487">
        <f>AL1461+AL1462</f>
        <v>939964.89000000013</v>
      </c>
      <c r="AM1460" s="1844"/>
    </row>
    <row r="1461" spans="1:39" ht="12" hidden="1" x14ac:dyDescent="0.2">
      <c r="A1461" s="1454" t="s">
        <v>318</v>
      </c>
      <c r="B1461" s="272">
        <v>244</v>
      </c>
      <c r="C1461" s="1493">
        <f t="shared" ref="C1461:D1461" si="617">C293+C664+C1035+C1405</f>
        <v>0</v>
      </c>
      <c r="D1461" s="1493">
        <f t="shared" si="617"/>
        <v>0</v>
      </c>
      <c r="E1461" s="1493">
        <f t="shared" ref="E1461:AL1461" si="618">E293+E664+E1035+E1405</f>
        <v>215928.02000000002</v>
      </c>
      <c r="F1461" s="1493">
        <f t="shared" si="618"/>
        <v>411097.32</v>
      </c>
      <c r="G1461" s="1493">
        <f t="shared" si="618"/>
        <v>0</v>
      </c>
      <c r="H1461" s="1493">
        <f t="shared" si="618"/>
        <v>0</v>
      </c>
      <c r="I1461" s="1493">
        <f t="shared" si="618"/>
        <v>0</v>
      </c>
      <c r="J1461" s="1493">
        <f t="shared" si="618"/>
        <v>0</v>
      </c>
      <c r="K1461" s="1493">
        <f t="shared" si="618"/>
        <v>0</v>
      </c>
      <c r="L1461" s="1493">
        <f t="shared" si="618"/>
        <v>0</v>
      </c>
      <c r="M1461" s="1493">
        <f t="shared" si="618"/>
        <v>0</v>
      </c>
      <c r="N1461" s="1493">
        <f t="shared" si="618"/>
        <v>0</v>
      </c>
      <c r="O1461" s="1493">
        <f t="shared" si="618"/>
        <v>0</v>
      </c>
      <c r="P1461" s="1493">
        <f t="shared" si="618"/>
        <v>0</v>
      </c>
      <c r="Q1461" s="1493">
        <f t="shared" si="618"/>
        <v>0</v>
      </c>
      <c r="R1461" s="1493">
        <f t="shared" si="618"/>
        <v>0</v>
      </c>
      <c r="S1461" s="1493">
        <f t="shared" si="618"/>
        <v>215928.02000000002</v>
      </c>
      <c r="T1461" s="1493">
        <f t="shared" si="618"/>
        <v>411097.32</v>
      </c>
      <c r="U1461" s="1493">
        <f t="shared" si="618"/>
        <v>0</v>
      </c>
      <c r="V1461" s="1493">
        <f t="shared" si="618"/>
        <v>0</v>
      </c>
      <c r="W1461" s="1493">
        <f t="shared" si="618"/>
        <v>0</v>
      </c>
      <c r="X1461" s="1493">
        <f t="shared" si="618"/>
        <v>627025.34</v>
      </c>
      <c r="Y1461" s="1493">
        <f t="shared" si="618"/>
        <v>0</v>
      </c>
      <c r="Z1461" s="1493">
        <f t="shared" si="618"/>
        <v>312939.55</v>
      </c>
      <c r="AA1461" s="1493">
        <f t="shared" si="618"/>
        <v>0</v>
      </c>
      <c r="AB1461" s="1493">
        <f t="shared" si="618"/>
        <v>0</v>
      </c>
      <c r="AC1461" s="1493">
        <f t="shared" si="618"/>
        <v>0</v>
      </c>
      <c r="AD1461" s="1493">
        <f t="shared" si="618"/>
        <v>0</v>
      </c>
      <c r="AE1461" s="1493">
        <f t="shared" si="618"/>
        <v>0</v>
      </c>
      <c r="AF1461" s="1493">
        <f t="shared" si="618"/>
        <v>0</v>
      </c>
      <c r="AG1461" s="1493">
        <f t="shared" si="618"/>
        <v>0</v>
      </c>
      <c r="AH1461" s="1493">
        <f t="shared" si="618"/>
        <v>312939.55</v>
      </c>
      <c r="AI1461" s="1493">
        <f t="shared" si="618"/>
        <v>0</v>
      </c>
      <c r="AJ1461" s="1493">
        <f t="shared" si="618"/>
        <v>0</v>
      </c>
      <c r="AK1461" s="1493">
        <f t="shared" si="618"/>
        <v>312939.55</v>
      </c>
      <c r="AL1461" s="1493">
        <f t="shared" si="618"/>
        <v>939964.89000000013</v>
      </c>
      <c r="AM1461" s="1844"/>
    </row>
    <row r="1462" spans="1:39" ht="12" hidden="1" x14ac:dyDescent="0.2">
      <c r="A1462" s="1454" t="s">
        <v>185</v>
      </c>
      <c r="B1462" s="272">
        <v>244</v>
      </c>
      <c r="C1462" s="1493">
        <f t="shared" ref="C1462:D1462" si="619">C294+C665+C1036+C1406</f>
        <v>0</v>
      </c>
      <c r="D1462" s="1493">
        <f t="shared" si="619"/>
        <v>0</v>
      </c>
      <c r="E1462" s="1493">
        <f t="shared" ref="E1462:AL1462" si="620">E294+E665+E1036+E1406</f>
        <v>0</v>
      </c>
      <c r="F1462" s="1493">
        <f t="shared" si="620"/>
        <v>0</v>
      </c>
      <c r="G1462" s="1493">
        <f t="shared" si="620"/>
        <v>0</v>
      </c>
      <c r="H1462" s="1493">
        <f t="shared" si="620"/>
        <v>0</v>
      </c>
      <c r="I1462" s="1493">
        <f t="shared" si="620"/>
        <v>0</v>
      </c>
      <c r="J1462" s="1493">
        <f t="shared" si="620"/>
        <v>0</v>
      </c>
      <c r="K1462" s="1493">
        <f t="shared" si="620"/>
        <v>0</v>
      </c>
      <c r="L1462" s="1493">
        <f t="shared" si="620"/>
        <v>0</v>
      </c>
      <c r="M1462" s="1493">
        <f t="shared" si="620"/>
        <v>0</v>
      </c>
      <c r="N1462" s="1493">
        <f t="shared" si="620"/>
        <v>0</v>
      </c>
      <c r="O1462" s="1493">
        <f t="shared" si="620"/>
        <v>0</v>
      </c>
      <c r="P1462" s="1493">
        <f t="shared" si="620"/>
        <v>0</v>
      </c>
      <c r="Q1462" s="1493">
        <f t="shared" si="620"/>
        <v>0</v>
      </c>
      <c r="R1462" s="1493">
        <f t="shared" si="620"/>
        <v>0</v>
      </c>
      <c r="S1462" s="1493">
        <f t="shared" si="620"/>
        <v>0</v>
      </c>
      <c r="T1462" s="1493">
        <f t="shared" si="620"/>
        <v>0</v>
      </c>
      <c r="U1462" s="1493">
        <f t="shared" si="620"/>
        <v>0</v>
      </c>
      <c r="V1462" s="1493">
        <f t="shared" si="620"/>
        <v>0</v>
      </c>
      <c r="W1462" s="1493">
        <f t="shared" si="620"/>
        <v>0</v>
      </c>
      <c r="X1462" s="1493">
        <f t="shared" si="620"/>
        <v>0</v>
      </c>
      <c r="Y1462" s="1493">
        <f t="shared" si="620"/>
        <v>0</v>
      </c>
      <c r="Z1462" s="1493">
        <f t="shared" si="620"/>
        <v>0</v>
      </c>
      <c r="AA1462" s="1493">
        <f t="shared" si="620"/>
        <v>0</v>
      </c>
      <c r="AB1462" s="1493">
        <f t="shared" si="620"/>
        <v>0</v>
      </c>
      <c r="AC1462" s="1493">
        <f t="shared" si="620"/>
        <v>0</v>
      </c>
      <c r="AD1462" s="1493">
        <f t="shared" si="620"/>
        <v>0</v>
      </c>
      <c r="AE1462" s="1493">
        <f t="shared" si="620"/>
        <v>0</v>
      </c>
      <c r="AF1462" s="1493">
        <f t="shared" si="620"/>
        <v>0</v>
      </c>
      <c r="AG1462" s="1493">
        <f t="shared" si="620"/>
        <v>0</v>
      </c>
      <c r="AH1462" s="1493">
        <f t="shared" si="620"/>
        <v>0</v>
      </c>
      <c r="AI1462" s="1493">
        <f t="shared" si="620"/>
        <v>0</v>
      </c>
      <c r="AJ1462" s="1493">
        <f t="shared" si="620"/>
        <v>0</v>
      </c>
      <c r="AK1462" s="1493">
        <f t="shared" si="620"/>
        <v>0</v>
      </c>
      <c r="AL1462" s="1493">
        <f t="shared" si="620"/>
        <v>0</v>
      </c>
      <c r="AM1462" s="1844"/>
    </row>
    <row r="1463" spans="1:39" ht="12" hidden="1" x14ac:dyDescent="0.2">
      <c r="A1463" s="1455">
        <v>227</v>
      </c>
      <c r="B1463" s="1146">
        <v>244</v>
      </c>
      <c r="C1463" s="1493">
        <f t="shared" ref="C1463:D1463" si="621">C295+C666+C1037+C1407</f>
        <v>0</v>
      </c>
      <c r="D1463" s="1493">
        <f t="shared" si="621"/>
        <v>0</v>
      </c>
      <c r="E1463" s="1493">
        <f t="shared" ref="E1463:AL1463" si="622">E295+E666+E1037+E1407</f>
        <v>0</v>
      </c>
      <c r="F1463" s="1493">
        <f t="shared" si="622"/>
        <v>0</v>
      </c>
      <c r="G1463" s="1493">
        <f t="shared" si="622"/>
        <v>0</v>
      </c>
      <c r="H1463" s="1493">
        <f t="shared" si="622"/>
        <v>0</v>
      </c>
      <c r="I1463" s="1493">
        <f t="shared" si="622"/>
        <v>0</v>
      </c>
      <c r="J1463" s="1493">
        <f t="shared" si="622"/>
        <v>0</v>
      </c>
      <c r="K1463" s="1493">
        <f t="shared" si="622"/>
        <v>0</v>
      </c>
      <c r="L1463" s="1493">
        <f t="shared" si="622"/>
        <v>0</v>
      </c>
      <c r="M1463" s="1493">
        <f t="shared" si="622"/>
        <v>0</v>
      </c>
      <c r="N1463" s="1493">
        <f t="shared" si="622"/>
        <v>0</v>
      </c>
      <c r="O1463" s="1493">
        <f t="shared" si="622"/>
        <v>0</v>
      </c>
      <c r="P1463" s="1493">
        <f t="shared" si="622"/>
        <v>0</v>
      </c>
      <c r="Q1463" s="1493">
        <f t="shared" si="622"/>
        <v>0</v>
      </c>
      <c r="R1463" s="1493">
        <f t="shared" si="622"/>
        <v>0</v>
      </c>
      <c r="S1463" s="1493">
        <f t="shared" si="622"/>
        <v>0</v>
      </c>
      <c r="T1463" s="1493">
        <f t="shared" si="622"/>
        <v>0</v>
      </c>
      <c r="U1463" s="1493">
        <f t="shared" si="622"/>
        <v>0</v>
      </c>
      <c r="V1463" s="1493">
        <f t="shared" si="622"/>
        <v>0</v>
      </c>
      <c r="W1463" s="1493">
        <f t="shared" si="622"/>
        <v>0</v>
      </c>
      <c r="X1463" s="1493">
        <f t="shared" si="622"/>
        <v>0</v>
      </c>
      <c r="Y1463" s="1493">
        <f t="shared" si="622"/>
        <v>0</v>
      </c>
      <c r="Z1463" s="1493">
        <f t="shared" si="622"/>
        <v>0</v>
      </c>
      <c r="AA1463" s="1493">
        <f t="shared" si="622"/>
        <v>0</v>
      </c>
      <c r="AB1463" s="1493">
        <f t="shared" si="622"/>
        <v>0</v>
      </c>
      <c r="AC1463" s="1493">
        <f t="shared" si="622"/>
        <v>0</v>
      </c>
      <c r="AD1463" s="1493">
        <f t="shared" si="622"/>
        <v>0</v>
      </c>
      <c r="AE1463" s="1493">
        <f t="shared" si="622"/>
        <v>0</v>
      </c>
      <c r="AF1463" s="1493">
        <f t="shared" si="622"/>
        <v>0</v>
      </c>
      <c r="AG1463" s="1493">
        <f t="shared" si="622"/>
        <v>0</v>
      </c>
      <c r="AH1463" s="1493">
        <f t="shared" si="622"/>
        <v>0</v>
      </c>
      <c r="AI1463" s="1493">
        <f t="shared" si="622"/>
        <v>0</v>
      </c>
      <c r="AJ1463" s="1493">
        <f t="shared" si="622"/>
        <v>0</v>
      </c>
      <c r="AK1463" s="1493">
        <f t="shared" si="622"/>
        <v>0</v>
      </c>
      <c r="AL1463" s="1493">
        <f t="shared" si="622"/>
        <v>0</v>
      </c>
      <c r="AM1463" s="1844"/>
    </row>
    <row r="1464" spans="1:39" ht="12" hidden="1" x14ac:dyDescent="0.2">
      <c r="A1464" s="1456">
        <v>262</v>
      </c>
      <c r="B1464" s="271"/>
      <c r="C1464" s="1487">
        <f t="shared" ref="C1464:D1464" si="623">C1465+C1466</f>
        <v>0</v>
      </c>
      <c r="D1464" s="1487">
        <f t="shared" si="623"/>
        <v>0</v>
      </c>
      <c r="E1464" s="1487">
        <f t="shared" ref="E1464:AL1464" si="624">E1465+E1466</f>
        <v>0</v>
      </c>
      <c r="F1464" s="1487">
        <f t="shared" si="624"/>
        <v>0</v>
      </c>
      <c r="G1464" s="1487">
        <f t="shared" si="624"/>
        <v>0</v>
      </c>
      <c r="H1464" s="1487">
        <f t="shared" si="624"/>
        <v>0</v>
      </c>
      <c r="I1464" s="1487">
        <f t="shared" si="624"/>
        <v>0</v>
      </c>
      <c r="J1464" s="1487">
        <f t="shared" si="624"/>
        <v>0</v>
      </c>
      <c r="K1464" s="1487">
        <f t="shared" si="624"/>
        <v>0</v>
      </c>
      <c r="L1464" s="1487">
        <f t="shared" si="624"/>
        <v>0</v>
      </c>
      <c r="M1464" s="1487">
        <f t="shared" si="624"/>
        <v>0</v>
      </c>
      <c r="N1464" s="1487">
        <f t="shared" si="624"/>
        <v>0</v>
      </c>
      <c r="O1464" s="1487">
        <f t="shared" si="624"/>
        <v>0</v>
      </c>
      <c r="P1464" s="1487">
        <f t="shared" si="624"/>
        <v>0</v>
      </c>
      <c r="Q1464" s="1487">
        <f t="shared" si="624"/>
        <v>0</v>
      </c>
      <c r="R1464" s="1487">
        <f t="shared" si="624"/>
        <v>0</v>
      </c>
      <c r="S1464" s="1487">
        <f t="shared" si="624"/>
        <v>0</v>
      </c>
      <c r="T1464" s="1487">
        <f t="shared" si="624"/>
        <v>0</v>
      </c>
      <c r="U1464" s="1487">
        <f t="shared" si="624"/>
        <v>0</v>
      </c>
      <c r="V1464" s="1487">
        <f t="shared" si="624"/>
        <v>0</v>
      </c>
      <c r="W1464" s="1487">
        <f t="shared" si="624"/>
        <v>0</v>
      </c>
      <c r="X1464" s="1487">
        <f t="shared" si="624"/>
        <v>0</v>
      </c>
      <c r="Y1464" s="1487">
        <f t="shared" si="624"/>
        <v>0</v>
      </c>
      <c r="Z1464" s="1487">
        <f t="shared" si="624"/>
        <v>0</v>
      </c>
      <c r="AA1464" s="1487">
        <f>AA1465+AA1466</f>
        <v>0</v>
      </c>
      <c r="AB1464" s="1487">
        <f t="shared" si="624"/>
        <v>0</v>
      </c>
      <c r="AC1464" s="1487">
        <f t="shared" si="624"/>
        <v>0</v>
      </c>
      <c r="AD1464" s="1487">
        <f t="shared" si="624"/>
        <v>0</v>
      </c>
      <c r="AE1464" s="1487">
        <f t="shared" si="624"/>
        <v>0</v>
      </c>
      <c r="AF1464" s="1487">
        <f t="shared" si="624"/>
        <v>0</v>
      </c>
      <c r="AG1464" s="1487">
        <f t="shared" si="624"/>
        <v>0</v>
      </c>
      <c r="AH1464" s="1487">
        <f t="shared" si="624"/>
        <v>0</v>
      </c>
      <c r="AI1464" s="1487">
        <f t="shared" si="624"/>
        <v>0</v>
      </c>
      <c r="AJ1464" s="1487">
        <f t="shared" si="624"/>
        <v>0</v>
      </c>
      <c r="AK1464" s="1487">
        <f t="shared" si="624"/>
        <v>0</v>
      </c>
      <c r="AL1464" s="1487">
        <f t="shared" si="624"/>
        <v>0</v>
      </c>
      <c r="AM1464" s="1844"/>
    </row>
    <row r="1465" spans="1:39" ht="12" hidden="1" customHeight="1" x14ac:dyDescent="0.2">
      <c r="A1465" s="1454">
        <v>262</v>
      </c>
      <c r="B1465" s="272">
        <v>112</v>
      </c>
      <c r="C1465" s="1493">
        <f t="shared" ref="C1465:D1465" si="625">C296+C667+C1038+C1408</f>
        <v>0</v>
      </c>
      <c r="D1465" s="1493">
        <f t="shared" si="625"/>
        <v>0</v>
      </c>
      <c r="E1465" s="1493">
        <f t="shared" ref="E1465:AL1465" si="626">E296+E667+E1038+E1408</f>
        <v>0</v>
      </c>
      <c r="F1465" s="1493">
        <f t="shared" si="626"/>
        <v>0</v>
      </c>
      <c r="G1465" s="1493">
        <f t="shared" si="626"/>
        <v>0</v>
      </c>
      <c r="H1465" s="1493">
        <f t="shared" si="626"/>
        <v>0</v>
      </c>
      <c r="I1465" s="1493">
        <f t="shared" si="626"/>
        <v>0</v>
      </c>
      <c r="J1465" s="1493">
        <f t="shared" si="626"/>
        <v>0</v>
      </c>
      <c r="K1465" s="1493">
        <f t="shared" si="626"/>
        <v>0</v>
      </c>
      <c r="L1465" s="1493">
        <f t="shared" si="626"/>
        <v>0</v>
      </c>
      <c r="M1465" s="1493">
        <f t="shared" si="626"/>
        <v>0</v>
      </c>
      <c r="N1465" s="1493">
        <f t="shared" si="626"/>
        <v>0</v>
      </c>
      <c r="O1465" s="1493">
        <f t="shared" si="626"/>
        <v>0</v>
      </c>
      <c r="P1465" s="1493">
        <f t="shared" si="626"/>
        <v>0</v>
      </c>
      <c r="Q1465" s="1493">
        <f t="shared" si="626"/>
        <v>0</v>
      </c>
      <c r="R1465" s="1493">
        <f t="shared" si="626"/>
        <v>0</v>
      </c>
      <c r="S1465" s="1493">
        <f t="shared" si="626"/>
        <v>0</v>
      </c>
      <c r="T1465" s="1493">
        <f t="shared" si="626"/>
        <v>0</v>
      </c>
      <c r="U1465" s="1493">
        <f t="shared" si="626"/>
        <v>0</v>
      </c>
      <c r="V1465" s="1493">
        <f t="shared" si="626"/>
        <v>0</v>
      </c>
      <c r="W1465" s="1493">
        <f t="shared" si="626"/>
        <v>0</v>
      </c>
      <c r="X1465" s="1493">
        <f t="shared" si="626"/>
        <v>0</v>
      </c>
      <c r="Y1465" s="1493">
        <f t="shared" si="626"/>
        <v>0</v>
      </c>
      <c r="Z1465" s="1493">
        <f t="shared" si="626"/>
        <v>0</v>
      </c>
      <c r="AA1465" s="1493">
        <f t="shared" si="626"/>
        <v>0</v>
      </c>
      <c r="AB1465" s="1493">
        <f t="shared" si="626"/>
        <v>0</v>
      </c>
      <c r="AC1465" s="1493">
        <f t="shared" si="626"/>
        <v>0</v>
      </c>
      <c r="AD1465" s="1493">
        <f t="shared" si="626"/>
        <v>0</v>
      </c>
      <c r="AE1465" s="1493">
        <f t="shared" si="626"/>
        <v>0</v>
      </c>
      <c r="AF1465" s="1493">
        <f t="shared" si="626"/>
        <v>0</v>
      </c>
      <c r="AG1465" s="1493">
        <f t="shared" si="626"/>
        <v>0</v>
      </c>
      <c r="AH1465" s="1493">
        <f t="shared" si="626"/>
        <v>0</v>
      </c>
      <c r="AI1465" s="1493">
        <f t="shared" si="626"/>
        <v>0</v>
      </c>
      <c r="AJ1465" s="1493">
        <f t="shared" si="626"/>
        <v>0</v>
      </c>
      <c r="AK1465" s="1493">
        <f t="shared" si="626"/>
        <v>0</v>
      </c>
      <c r="AL1465" s="1493">
        <f t="shared" si="626"/>
        <v>0</v>
      </c>
      <c r="AM1465" s="1844"/>
    </row>
    <row r="1466" spans="1:39" ht="12" hidden="1" customHeight="1" x14ac:dyDescent="0.2">
      <c r="A1466" s="1454">
        <v>262</v>
      </c>
      <c r="B1466" s="272">
        <v>119</v>
      </c>
      <c r="C1466" s="1493">
        <f t="shared" ref="C1466:D1466" si="627">C297+C668+C1039+C1409</f>
        <v>0</v>
      </c>
      <c r="D1466" s="1493">
        <f t="shared" si="627"/>
        <v>0</v>
      </c>
      <c r="E1466" s="1493">
        <f t="shared" ref="E1466:AL1466" si="628">E297+E668+E1039+E1409</f>
        <v>0</v>
      </c>
      <c r="F1466" s="1493">
        <f t="shared" si="628"/>
        <v>0</v>
      </c>
      <c r="G1466" s="1493">
        <f t="shared" si="628"/>
        <v>0</v>
      </c>
      <c r="H1466" s="1493">
        <f t="shared" si="628"/>
        <v>0</v>
      </c>
      <c r="I1466" s="1493">
        <f t="shared" si="628"/>
        <v>0</v>
      </c>
      <c r="J1466" s="1493">
        <f t="shared" si="628"/>
        <v>0</v>
      </c>
      <c r="K1466" s="1493">
        <f t="shared" si="628"/>
        <v>0</v>
      </c>
      <c r="L1466" s="1493">
        <f t="shared" si="628"/>
        <v>0</v>
      </c>
      <c r="M1466" s="1493">
        <f t="shared" si="628"/>
        <v>0</v>
      </c>
      <c r="N1466" s="1493">
        <f t="shared" si="628"/>
        <v>0</v>
      </c>
      <c r="O1466" s="1493">
        <f t="shared" si="628"/>
        <v>0</v>
      </c>
      <c r="P1466" s="1493">
        <f t="shared" si="628"/>
        <v>0</v>
      </c>
      <c r="Q1466" s="1493">
        <f t="shared" si="628"/>
        <v>0</v>
      </c>
      <c r="R1466" s="1493">
        <f t="shared" si="628"/>
        <v>0</v>
      </c>
      <c r="S1466" s="1493">
        <f t="shared" si="628"/>
        <v>0</v>
      </c>
      <c r="T1466" s="1493">
        <f t="shared" si="628"/>
        <v>0</v>
      </c>
      <c r="U1466" s="1493">
        <f t="shared" si="628"/>
        <v>0</v>
      </c>
      <c r="V1466" s="1493">
        <f t="shared" si="628"/>
        <v>0</v>
      </c>
      <c r="W1466" s="1493">
        <f t="shared" si="628"/>
        <v>0</v>
      </c>
      <c r="X1466" s="1493">
        <f t="shared" si="628"/>
        <v>0</v>
      </c>
      <c r="Y1466" s="1493">
        <f t="shared" si="628"/>
        <v>0</v>
      </c>
      <c r="Z1466" s="1493">
        <f t="shared" si="628"/>
        <v>0</v>
      </c>
      <c r="AA1466" s="1493">
        <f t="shared" si="628"/>
        <v>0</v>
      </c>
      <c r="AB1466" s="1493">
        <f t="shared" si="628"/>
        <v>0</v>
      </c>
      <c r="AC1466" s="1493">
        <f t="shared" si="628"/>
        <v>0</v>
      </c>
      <c r="AD1466" s="1493">
        <f t="shared" si="628"/>
        <v>0</v>
      </c>
      <c r="AE1466" s="1493">
        <f t="shared" si="628"/>
        <v>0</v>
      </c>
      <c r="AF1466" s="1493">
        <f t="shared" si="628"/>
        <v>0</v>
      </c>
      <c r="AG1466" s="1493">
        <f t="shared" si="628"/>
        <v>0</v>
      </c>
      <c r="AH1466" s="1493">
        <f t="shared" si="628"/>
        <v>0</v>
      </c>
      <c r="AI1466" s="1493">
        <f t="shared" si="628"/>
        <v>0</v>
      </c>
      <c r="AJ1466" s="1493">
        <f t="shared" si="628"/>
        <v>0</v>
      </c>
      <c r="AK1466" s="1493">
        <f t="shared" si="628"/>
        <v>0</v>
      </c>
      <c r="AL1466" s="1493">
        <f t="shared" si="628"/>
        <v>0</v>
      </c>
      <c r="AM1466" s="1844"/>
    </row>
    <row r="1467" spans="1:39" ht="12" hidden="1" customHeight="1" x14ac:dyDescent="0.2">
      <c r="A1467" s="1429" t="s">
        <v>824</v>
      </c>
      <c r="B1467" s="272"/>
      <c r="C1467" s="1487">
        <f t="shared" ref="C1467:D1467" si="629">C1468+C1469+C1470</f>
        <v>0</v>
      </c>
      <c r="D1467" s="1487">
        <f t="shared" si="629"/>
        <v>0</v>
      </c>
      <c r="E1467" s="1487">
        <f t="shared" ref="E1467:AL1467" si="630">E1468+E1469+E1470</f>
        <v>45727.92</v>
      </c>
      <c r="F1467" s="1487">
        <f t="shared" si="630"/>
        <v>119860.8</v>
      </c>
      <c r="G1467" s="1487">
        <f t="shared" si="630"/>
        <v>0</v>
      </c>
      <c r="H1467" s="1487">
        <f t="shared" si="630"/>
        <v>0</v>
      </c>
      <c r="I1467" s="1487">
        <f t="shared" si="630"/>
        <v>0</v>
      </c>
      <c r="J1467" s="1487">
        <f t="shared" si="630"/>
        <v>0</v>
      </c>
      <c r="K1467" s="1487">
        <f t="shared" si="630"/>
        <v>0</v>
      </c>
      <c r="L1467" s="1487">
        <f t="shared" si="630"/>
        <v>0</v>
      </c>
      <c r="M1467" s="1487">
        <f t="shared" si="630"/>
        <v>0</v>
      </c>
      <c r="N1467" s="1487">
        <f t="shared" si="630"/>
        <v>0</v>
      </c>
      <c r="O1467" s="1487">
        <f t="shared" si="630"/>
        <v>0</v>
      </c>
      <c r="P1467" s="1487">
        <f t="shared" si="630"/>
        <v>0</v>
      </c>
      <c r="Q1467" s="1487">
        <f>Q1468+Q1469+Q1470</f>
        <v>0</v>
      </c>
      <c r="R1467" s="1487">
        <f>R1468+R1469+R1470</f>
        <v>0</v>
      </c>
      <c r="S1467" s="1487">
        <f t="shared" si="630"/>
        <v>45727.92</v>
      </c>
      <c r="T1467" s="1487">
        <f t="shared" si="630"/>
        <v>119860.8</v>
      </c>
      <c r="U1467" s="1487">
        <f t="shared" si="630"/>
        <v>0</v>
      </c>
      <c r="V1467" s="1487">
        <f t="shared" si="630"/>
        <v>0</v>
      </c>
      <c r="W1467" s="1487">
        <f>W1468+W1469+W1470</f>
        <v>0</v>
      </c>
      <c r="X1467" s="1487">
        <f t="shared" si="630"/>
        <v>165588.72</v>
      </c>
      <c r="Y1467" s="1487">
        <f t="shared" si="630"/>
        <v>0</v>
      </c>
      <c r="Z1467" s="1487">
        <f t="shared" si="630"/>
        <v>5184.6899999999996</v>
      </c>
      <c r="AA1467" s="1487">
        <f>AA1468+AA1469+AA1470</f>
        <v>0</v>
      </c>
      <c r="AB1467" s="1487">
        <f t="shared" si="630"/>
        <v>0</v>
      </c>
      <c r="AC1467" s="1487">
        <f t="shared" si="630"/>
        <v>0</v>
      </c>
      <c r="AD1467" s="1487">
        <f t="shared" si="630"/>
        <v>12173.43</v>
      </c>
      <c r="AE1467" s="1487">
        <f>AE1468+AE1469+AE1470</f>
        <v>0</v>
      </c>
      <c r="AF1467" s="1487">
        <f>AF1468+AF1469+AF1470</f>
        <v>0</v>
      </c>
      <c r="AG1467" s="1487">
        <f t="shared" si="630"/>
        <v>0</v>
      </c>
      <c r="AH1467" s="1487">
        <f t="shared" si="630"/>
        <v>17358.12</v>
      </c>
      <c r="AI1467" s="1487">
        <f t="shared" si="630"/>
        <v>0</v>
      </c>
      <c r="AJ1467" s="1487">
        <f>AJ1468+AJ1469+AJ1470</f>
        <v>0</v>
      </c>
      <c r="AK1467" s="1487">
        <f t="shared" si="630"/>
        <v>17358.12</v>
      </c>
      <c r="AL1467" s="1487">
        <f t="shared" si="630"/>
        <v>182946.84</v>
      </c>
      <c r="AM1467" s="1844"/>
    </row>
    <row r="1468" spans="1:39" ht="12" hidden="1" x14ac:dyDescent="0.2">
      <c r="A1468" s="1455">
        <v>266</v>
      </c>
      <c r="B1468" s="1146">
        <v>111</v>
      </c>
      <c r="C1468" s="1493">
        <f t="shared" ref="C1468:D1468" si="631">C299+C670+C1041+C1411</f>
        <v>0</v>
      </c>
      <c r="D1468" s="1493">
        <f t="shared" si="631"/>
        <v>0</v>
      </c>
      <c r="E1468" s="1493">
        <f t="shared" ref="E1468:AL1468" si="632">E299+E670+E1041+E1411</f>
        <v>45727.92</v>
      </c>
      <c r="F1468" s="1493">
        <f t="shared" si="632"/>
        <v>119860.8</v>
      </c>
      <c r="G1468" s="1493">
        <f t="shared" si="632"/>
        <v>0</v>
      </c>
      <c r="H1468" s="1493">
        <f t="shared" si="632"/>
        <v>0</v>
      </c>
      <c r="I1468" s="1493">
        <f t="shared" si="632"/>
        <v>0</v>
      </c>
      <c r="J1468" s="1493">
        <f t="shared" si="632"/>
        <v>0</v>
      </c>
      <c r="K1468" s="1493">
        <f t="shared" si="632"/>
        <v>0</v>
      </c>
      <c r="L1468" s="1493">
        <f t="shared" si="632"/>
        <v>0</v>
      </c>
      <c r="M1468" s="1493">
        <f t="shared" si="632"/>
        <v>0</v>
      </c>
      <c r="N1468" s="1493">
        <f t="shared" si="632"/>
        <v>0</v>
      </c>
      <c r="O1468" s="1493">
        <f t="shared" si="632"/>
        <v>0</v>
      </c>
      <c r="P1468" s="1493">
        <f t="shared" si="632"/>
        <v>0</v>
      </c>
      <c r="Q1468" s="1493">
        <f t="shared" si="632"/>
        <v>0</v>
      </c>
      <c r="R1468" s="1493">
        <f t="shared" si="632"/>
        <v>0</v>
      </c>
      <c r="S1468" s="1493">
        <f t="shared" si="632"/>
        <v>45727.92</v>
      </c>
      <c r="T1468" s="1493">
        <f t="shared" si="632"/>
        <v>119860.8</v>
      </c>
      <c r="U1468" s="1493">
        <f t="shared" si="632"/>
        <v>0</v>
      </c>
      <c r="V1468" s="1493">
        <f t="shared" si="632"/>
        <v>0</v>
      </c>
      <c r="W1468" s="1493">
        <f t="shared" si="632"/>
        <v>0</v>
      </c>
      <c r="X1468" s="1493">
        <f t="shared" si="632"/>
        <v>165588.72</v>
      </c>
      <c r="Y1468" s="1493">
        <f t="shared" si="632"/>
        <v>0</v>
      </c>
      <c r="Z1468" s="1493">
        <f t="shared" si="632"/>
        <v>5184.6899999999996</v>
      </c>
      <c r="AA1468" s="1493">
        <f t="shared" si="632"/>
        <v>0</v>
      </c>
      <c r="AB1468" s="1493">
        <f t="shared" si="632"/>
        <v>0</v>
      </c>
      <c r="AC1468" s="1493">
        <f t="shared" si="632"/>
        <v>0</v>
      </c>
      <c r="AD1468" s="1493">
        <f t="shared" si="632"/>
        <v>12173.43</v>
      </c>
      <c r="AE1468" s="1493">
        <f t="shared" si="632"/>
        <v>0</v>
      </c>
      <c r="AF1468" s="1493">
        <f t="shared" si="632"/>
        <v>0</v>
      </c>
      <c r="AG1468" s="1493">
        <f t="shared" si="632"/>
        <v>0</v>
      </c>
      <c r="AH1468" s="1493">
        <f t="shared" si="632"/>
        <v>17358.12</v>
      </c>
      <c r="AI1468" s="1493">
        <f t="shared" si="632"/>
        <v>0</v>
      </c>
      <c r="AJ1468" s="1493">
        <f t="shared" si="632"/>
        <v>0</v>
      </c>
      <c r="AK1468" s="1493">
        <f t="shared" si="632"/>
        <v>17358.12</v>
      </c>
      <c r="AL1468" s="1493">
        <f t="shared" si="632"/>
        <v>182946.84</v>
      </c>
      <c r="AM1468" s="1844"/>
    </row>
    <row r="1469" spans="1:39" ht="12" hidden="1" x14ac:dyDescent="0.2">
      <c r="A1469" s="1455">
        <v>266</v>
      </c>
      <c r="B1469" s="1146">
        <v>112</v>
      </c>
      <c r="C1469" s="1493">
        <f t="shared" ref="C1469:D1469" si="633">C300+C671+C1042+C1412</f>
        <v>0</v>
      </c>
      <c r="D1469" s="1493">
        <f t="shared" si="633"/>
        <v>0</v>
      </c>
      <c r="E1469" s="1493">
        <f t="shared" ref="E1469:AL1469" si="634">E300+E671+E1042+E1412</f>
        <v>0</v>
      </c>
      <c r="F1469" s="1493">
        <f t="shared" si="634"/>
        <v>0</v>
      </c>
      <c r="G1469" s="1493">
        <f t="shared" si="634"/>
        <v>0</v>
      </c>
      <c r="H1469" s="1493">
        <f t="shared" si="634"/>
        <v>0</v>
      </c>
      <c r="I1469" s="1493">
        <f t="shared" si="634"/>
        <v>0</v>
      </c>
      <c r="J1469" s="1493">
        <f t="shared" si="634"/>
        <v>0</v>
      </c>
      <c r="K1469" s="1493">
        <f t="shared" si="634"/>
        <v>0</v>
      </c>
      <c r="L1469" s="1493">
        <f t="shared" si="634"/>
        <v>0</v>
      </c>
      <c r="M1469" s="1493">
        <f t="shared" si="634"/>
        <v>0</v>
      </c>
      <c r="N1469" s="1493">
        <f t="shared" si="634"/>
        <v>0</v>
      </c>
      <c r="O1469" s="1493">
        <f t="shared" si="634"/>
        <v>0</v>
      </c>
      <c r="P1469" s="1493">
        <f t="shared" si="634"/>
        <v>0</v>
      </c>
      <c r="Q1469" s="1493">
        <f t="shared" si="634"/>
        <v>0</v>
      </c>
      <c r="R1469" s="1493">
        <f t="shared" si="634"/>
        <v>0</v>
      </c>
      <c r="S1469" s="1493">
        <f t="shared" si="634"/>
        <v>0</v>
      </c>
      <c r="T1469" s="1493">
        <f t="shared" si="634"/>
        <v>0</v>
      </c>
      <c r="U1469" s="1493">
        <f t="shared" si="634"/>
        <v>0</v>
      </c>
      <c r="V1469" s="1493">
        <f t="shared" si="634"/>
        <v>0</v>
      </c>
      <c r="W1469" s="1493">
        <f t="shared" si="634"/>
        <v>0</v>
      </c>
      <c r="X1469" s="1493">
        <f t="shared" si="634"/>
        <v>0</v>
      </c>
      <c r="Y1469" s="1493">
        <f t="shared" si="634"/>
        <v>0</v>
      </c>
      <c r="Z1469" s="1493">
        <f t="shared" si="634"/>
        <v>0</v>
      </c>
      <c r="AA1469" s="1493">
        <f t="shared" si="634"/>
        <v>0</v>
      </c>
      <c r="AB1469" s="1493">
        <f t="shared" si="634"/>
        <v>0</v>
      </c>
      <c r="AC1469" s="1493">
        <f t="shared" si="634"/>
        <v>0</v>
      </c>
      <c r="AD1469" s="1493">
        <f t="shared" si="634"/>
        <v>0</v>
      </c>
      <c r="AE1469" s="1493">
        <f t="shared" si="634"/>
        <v>0</v>
      </c>
      <c r="AF1469" s="1493">
        <f t="shared" si="634"/>
        <v>0</v>
      </c>
      <c r="AG1469" s="1493">
        <f t="shared" si="634"/>
        <v>0</v>
      </c>
      <c r="AH1469" s="1493">
        <f t="shared" si="634"/>
        <v>0</v>
      </c>
      <c r="AI1469" s="1493">
        <f t="shared" si="634"/>
        <v>0</v>
      </c>
      <c r="AJ1469" s="1493">
        <f t="shared" si="634"/>
        <v>0</v>
      </c>
      <c r="AK1469" s="1493">
        <f t="shared" si="634"/>
        <v>0</v>
      </c>
      <c r="AL1469" s="1493">
        <f t="shared" si="634"/>
        <v>0</v>
      </c>
      <c r="AM1469" s="1844"/>
    </row>
    <row r="1470" spans="1:39" ht="12" hidden="1" x14ac:dyDescent="0.2">
      <c r="A1470" s="1455">
        <v>266</v>
      </c>
      <c r="B1470" s="1146">
        <v>119</v>
      </c>
      <c r="C1470" s="1493">
        <f t="shared" ref="C1470:D1470" si="635">C301+C672+C1043+C1413</f>
        <v>0</v>
      </c>
      <c r="D1470" s="1493">
        <f t="shared" si="635"/>
        <v>0</v>
      </c>
      <c r="E1470" s="1493">
        <f t="shared" ref="E1470:AL1470" si="636">E301+E672+E1043+E1413</f>
        <v>0</v>
      </c>
      <c r="F1470" s="1493">
        <f t="shared" si="636"/>
        <v>0</v>
      </c>
      <c r="G1470" s="1493">
        <f t="shared" si="636"/>
        <v>0</v>
      </c>
      <c r="H1470" s="1493">
        <f t="shared" si="636"/>
        <v>0</v>
      </c>
      <c r="I1470" s="1493">
        <f t="shared" si="636"/>
        <v>0</v>
      </c>
      <c r="J1470" s="1493">
        <f t="shared" si="636"/>
        <v>0</v>
      </c>
      <c r="K1470" s="1493">
        <f t="shared" si="636"/>
        <v>0</v>
      </c>
      <c r="L1470" s="1493">
        <f t="shared" si="636"/>
        <v>0</v>
      </c>
      <c r="M1470" s="1493">
        <f t="shared" si="636"/>
        <v>0</v>
      </c>
      <c r="N1470" s="1493">
        <f t="shared" si="636"/>
        <v>0</v>
      </c>
      <c r="O1470" s="1493">
        <f t="shared" si="636"/>
        <v>0</v>
      </c>
      <c r="P1470" s="1493">
        <f t="shared" si="636"/>
        <v>0</v>
      </c>
      <c r="Q1470" s="1493">
        <f t="shared" si="636"/>
        <v>0</v>
      </c>
      <c r="R1470" s="1493">
        <f t="shared" si="636"/>
        <v>0</v>
      </c>
      <c r="S1470" s="1493">
        <f t="shared" si="636"/>
        <v>0</v>
      </c>
      <c r="T1470" s="1493">
        <f t="shared" si="636"/>
        <v>0</v>
      </c>
      <c r="U1470" s="1493">
        <f t="shared" si="636"/>
        <v>0</v>
      </c>
      <c r="V1470" s="1493">
        <f t="shared" si="636"/>
        <v>0</v>
      </c>
      <c r="W1470" s="1493">
        <f t="shared" si="636"/>
        <v>0</v>
      </c>
      <c r="X1470" s="1493">
        <f t="shared" si="636"/>
        <v>0</v>
      </c>
      <c r="Y1470" s="1493">
        <f t="shared" si="636"/>
        <v>0</v>
      </c>
      <c r="Z1470" s="1493">
        <f t="shared" si="636"/>
        <v>0</v>
      </c>
      <c r="AA1470" s="1493">
        <f t="shared" si="636"/>
        <v>0</v>
      </c>
      <c r="AB1470" s="1493">
        <f t="shared" si="636"/>
        <v>0</v>
      </c>
      <c r="AC1470" s="1493">
        <f t="shared" si="636"/>
        <v>0</v>
      </c>
      <c r="AD1470" s="1493">
        <f t="shared" si="636"/>
        <v>0</v>
      </c>
      <c r="AE1470" s="1493">
        <f t="shared" si="636"/>
        <v>0</v>
      </c>
      <c r="AF1470" s="1493">
        <f t="shared" si="636"/>
        <v>0</v>
      </c>
      <c r="AG1470" s="1493">
        <f t="shared" si="636"/>
        <v>0</v>
      </c>
      <c r="AH1470" s="1493">
        <f t="shared" si="636"/>
        <v>0</v>
      </c>
      <c r="AI1470" s="1493">
        <f t="shared" si="636"/>
        <v>0</v>
      </c>
      <c r="AJ1470" s="1493">
        <f t="shared" si="636"/>
        <v>0</v>
      </c>
      <c r="AK1470" s="1493">
        <f t="shared" si="636"/>
        <v>0</v>
      </c>
      <c r="AL1470" s="1493">
        <f t="shared" si="636"/>
        <v>0</v>
      </c>
      <c r="AM1470" s="1844"/>
    </row>
    <row r="1471" spans="1:39" ht="12" hidden="1" x14ac:dyDescent="0.2">
      <c r="A1471" s="1455">
        <v>267</v>
      </c>
      <c r="B1471" s="1146">
        <v>112</v>
      </c>
      <c r="C1471" s="1493">
        <f t="shared" ref="C1471:D1471" si="637">C302+C673+C1044+C1414</f>
        <v>0</v>
      </c>
      <c r="D1471" s="1493">
        <f t="shared" si="637"/>
        <v>0</v>
      </c>
      <c r="E1471" s="1493">
        <f t="shared" ref="E1471:AL1471" si="638">E302+E673+E1044+E1414</f>
        <v>0</v>
      </c>
      <c r="F1471" s="1493">
        <f t="shared" si="638"/>
        <v>0</v>
      </c>
      <c r="G1471" s="1493">
        <f t="shared" si="638"/>
        <v>0</v>
      </c>
      <c r="H1471" s="1493">
        <f t="shared" si="638"/>
        <v>0</v>
      </c>
      <c r="I1471" s="1493">
        <f t="shared" si="638"/>
        <v>0</v>
      </c>
      <c r="J1471" s="1493">
        <f t="shared" si="638"/>
        <v>0</v>
      </c>
      <c r="K1471" s="1493">
        <f t="shared" si="638"/>
        <v>0</v>
      </c>
      <c r="L1471" s="1493">
        <f t="shared" si="638"/>
        <v>0</v>
      </c>
      <c r="M1471" s="1493">
        <f t="shared" si="638"/>
        <v>0</v>
      </c>
      <c r="N1471" s="1493">
        <f t="shared" si="638"/>
        <v>0</v>
      </c>
      <c r="O1471" s="1493">
        <f t="shared" si="638"/>
        <v>0</v>
      </c>
      <c r="P1471" s="1493">
        <f t="shared" si="638"/>
        <v>0</v>
      </c>
      <c r="Q1471" s="1493">
        <f t="shared" si="638"/>
        <v>0</v>
      </c>
      <c r="R1471" s="1493">
        <f t="shared" si="638"/>
        <v>0</v>
      </c>
      <c r="S1471" s="1493">
        <f t="shared" si="638"/>
        <v>0</v>
      </c>
      <c r="T1471" s="1493">
        <f t="shared" si="638"/>
        <v>0</v>
      </c>
      <c r="U1471" s="1493">
        <f t="shared" si="638"/>
        <v>0</v>
      </c>
      <c r="V1471" s="1493">
        <f t="shared" si="638"/>
        <v>0</v>
      </c>
      <c r="W1471" s="1493">
        <f t="shared" si="638"/>
        <v>0</v>
      </c>
      <c r="X1471" s="1493">
        <f t="shared" si="638"/>
        <v>0</v>
      </c>
      <c r="Y1471" s="1493">
        <f t="shared" si="638"/>
        <v>0</v>
      </c>
      <c r="Z1471" s="1493">
        <f t="shared" si="638"/>
        <v>0</v>
      </c>
      <c r="AA1471" s="1493">
        <f t="shared" si="638"/>
        <v>0</v>
      </c>
      <c r="AB1471" s="1493">
        <f t="shared" si="638"/>
        <v>0</v>
      </c>
      <c r="AC1471" s="1493">
        <f t="shared" si="638"/>
        <v>0</v>
      </c>
      <c r="AD1471" s="1493">
        <f t="shared" si="638"/>
        <v>0</v>
      </c>
      <c r="AE1471" s="1493">
        <f t="shared" si="638"/>
        <v>0</v>
      </c>
      <c r="AF1471" s="1493">
        <f t="shared" si="638"/>
        <v>0</v>
      </c>
      <c r="AG1471" s="1493">
        <f t="shared" si="638"/>
        <v>0</v>
      </c>
      <c r="AH1471" s="1493">
        <f t="shared" si="638"/>
        <v>0</v>
      </c>
      <c r="AI1471" s="1493">
        <f t="shared" si="638"/>
        <v>0</v>
      </c>
      <c r="AJ1471" s="1493">
        <f t="shared" si="638"/>
        <v>0</v>
      </c>
      <c r="AK1471" s="1493">
        <f t="shared" si="638"/>
        <v>0</v>
      </c>
      <c r="AL1471" s="1493">
        <f t="shared" si="638"/>
        <v>0</v>
      </c>
      <c r="AM1471" s="1844"/>
    </row>
    <row r="1472" spans="1:39" ht="12" hidden="1" x14ac:dyDescent="0.2">
      <c r="A1472" s="1456">
        <v>290</v>
      </c>
      <c r="B1472" s="272"/>
      <c r="C1472" s="1487">
        <f t="shared" ref="C1472:D1472" si="639">SUM(C1473:C1484)</f>
        <v>0</v>
      </c>
      <c r="D1472" s="1487">
        <f t="shared" si="639"/>
        <v>0</v>
      </c>
      <c r="E1472" s="1487">
        <f t="shared" ref="E1472:AL1472" si="640">SUM(E1473:E1484)</f>
        <v>0</v>
      </c>
      <c r="F1472" s="1487">
        <f t="shared" si="640"/>
        <v>0</v>
      </c>
      <c r="G1472" s="1487">
        <f t="shared" si="640"/>
        <v>0</v>
      </c>
      <c r="H1472" s="1487">
        <f t="shared" si="640"/>
        <v>0</v>
      </c>
      <c r="I1472" s="1487">
        <f t="shared" si="640"/>
        <v>0</v>
      </c>
      <c r="J1472" s="1487">
        <f t="shared" si="640"/>
        <v>0</v>
      </c>
      <c r="K1472" s="1487">
        <f t="shared" si="640"/>
        <v>0</v>
      </c>
      <c r="L1472" s="1487">
        <f t="shared" si="640"/>
        <v>0</v>
      </c>
      <c r="M1472" s="1487">
        <f t="shared" si="640"/>
        <v>0</v>
      </c>
      <c r="N1472" s="1487">
        <f t="shared" si="640"/>
        <v>0</v>
      </c>
      <c r="O1472" s="1487">
        <f t="shared" si="640"/>
        <v>0</v>
      </c>
      <c r="P1472" s="1487">
        <f t="shared" si="640"/>
        <v>0</v>
      </c>
      <c r="Q1472" s="1487">
        <f>SUM(Q1473:Q1484)</f>
        <v>0</v>
      </c>
      <c r="R1472" s="1487">
        <f>SUM(R1473:R1484)</f>
        <v>0</v>
      </c>
      <c r="S1472" s="1487">
        <f t="shared" si="640"/>
        <v>0</v>
      </c>
      <c r="T1472" s="1487">
        <f t="shared" si="640"/>
        <v>0</v>
      </c>
      <c r="U1472" s="1487">
        <f t="shared" si="640"/>
        <v>0</v>
      </c>
      <c r="V1472" s="1487">
        <f t="shared" si="640"/>
        <v>0</v>
      </c>
      <c r="W1472" s="1487">
        <f>SUM(W1473:W1484)</f>
        <v>0</v>
      </c>
      <c r="X1472" s="1487">
        <f t="shared" si="640"/>
        <v>0</v>
      </c>
      <c r="Y1472" s="1487">
        <f t="shared" si="640"/>
        <v>0</v>
      </c>
      <c r="Z1472" s="1487">
        <f t="shared" si="640"/>
        <v>726227.42</v>
      </c>
      <c r="AA1472" s="1487">
        <f>SUM(AA1473:AA1484)</f>
        <v>0</v>
      </c>
      <c r="AB1472" s="1487">
        <f t="shared" si="640"/>
        <v>0</v>
      </c>
      <c r="AC1472" s="1487">
        <f t="shared" si="640"/>
        <v>0</v>
      </c>
      <c r="AD1472" s="1487">
        <f t="shared" si="640"/>
        <v>0</v>
      </c>
      <c r="AE1472" s="1487">
        <f>SUM(AE1473:AE1484)</f>
        <v>0</v>
      </c>
      <c r="AF1472" s="1487">
        <f>SUM(AF1473:AF1484)</f>
        <v>0</v>
      </c>
      <c r="AG1472" s="1487">
        <f t="shared" si="640"/>
        <v>0</v>
      </c>
      <c r="AH1472" s="1487">
        <f t="shared" si="640"/>
        <v>726227.42</v>
      </c>
      <c r="AI1472" s="1487">
        <f t="shared" si="640"/>
        <v>0</v>
      </c>
      <c r="AJ1472" s="1487">
        <f>SUM(AJ1473:AJ1484)</f>
        <v>0</v>
      </c>
      <c r="AK1472" s="1487">
        <f t="shared" si="640"/>
        <v>726227.42</v>
      </c>
      <c r="AL1472" s="1487">
        <f t="shared" si="640"/>
        <v>726227.42</v>
      </c>
      <c r="AM1472" s="1844"/>
    </row>
    <row r="1473" spans="1:39" ht="13.5" hidden="1" customHeight="1" x14ac:dyDescent="0.2">
      <c r="A1473" s="1454">
        <v>291</v>
      </c>
      <c r="B1473" s="275">
        <v>851</v>
      </c>
      <c r="C1473" s="1493">
        <f t="shared" ref="C1473:D1473" si="641">C304+C675+C1046+C1416</f>
        <v>0</v>
      </c>
      <c r="D1473" s="1493">
        <f t="shared" si="641"/>
        <v>0</v>
      </c>
      <c r="E1473" s="1493">
        <f t="shared" ref="E1473:AL1473" si="642">E304+E675+E1046+E1416</f>
        <v>0</v>
      </c>
      <c r="F1473" s="1493">
        <f t="shared" si="642"/>
        <v>0</v>
      </c>
      <c r="G1473" s="1493">
        <f t="shared" si="642"/>
        <v>0</v>
      </c>
      <c r="H1473" s="1493">
        <f t="shared" si="642"/>
        <v>0</v>
      </c>
      <c r="I1473" s="1493">
        <f t="shared" si="642"/>
        <v>0</v>
      </c>
      <c r="J1473" s="1493">
        <f t="shared" si="642"/>
        <v>0</v>
      </c>
      <c r="K1473" s="1493">
        <f t="shared" si="642"/>
        <v>0</v>
      </c>
      <c r="L1473" s="1493">
        <f t="shared" si="642"/>
        <v>0</v>
      </c>
      <c r="M1473" s="1493">
        <f t="shared" si="642"/>
        <v>0</v>
      </c>
      <c r="N1473" s="1493">
        <f t="shared" si="642"/>
        <v>0</v>
      </c>
      <c r="O1473" s="1493">
        <f t="shared" si="642"/>
        <v>0</v>
      </c>
      <c r="P1473" s="1493">
        <f t="shared" si="642"/>
        <v>0</v>
      </c>
      <c r="Q1473" s="1493">
        <f t="shared" si="642"/>
        <v>0</v>
      </c>
      <c r="R1473" s="1493">
        <f t="shared" si="642"/>
        <v>0</v>
      </c>
      <c r="S1473" s="1493">
        <f t="shared" si="642"/>
        <v>0</v>
      </c>
      <c r="T1473" s="1493">
        <f t="shared" si="642"/>
        <v>0</v>
      </c>
      <c r="U1473" s="1493">
        <f t="shared" si="642"/>
        <v>0</v>
      </c>
      <c r="V1473" s="1493">
        <f t="shared" si="642"/>
        <v>0</v>
      </c>
      <c r="W1473" s="1493">
        <f t="shared" si="642"/>
        <v>0</v>
      </c>
      <c r="X1473" s="1493">
        <f t="shared" si="642"/>
        <v>0</v>
      </c>
      <c r="Y1473" s="1493">
        <f t="shared" si="642"/>
        <v>0</v>
      </c>
      <c r="Z1473" s="1493">
        <f t="shared" si="642"/>
        <v>210000</v>
      </c>
      <c r="AA1473" s="1493">
        <f t="shared" si="642"/>
        <v>0</v>
      </c>
      <c r="AB1473" s="1493">
        <f t="shared" si="642"/>
        <v>0</v>
      </c>
      <c r="AC1473" s="1493">
        <f t="shared" si="642"/>
        <v>0</v>
      </c>
      <c r="AD1473" s="1493">
        <f t="shared" si="642"/>
        <v>0</v>
      </c>
      <c r="AE1473" s="1493">
        <f t="shared" si="642"/>
        <v>0</v>
      </c>
      <c r="AF1473" s="1493">
        <f t="shared" si="642"/>
        <v>0</v>
      </c>
      <c r="AG1473" s="1493">
        <f t="shared" si="642"/>
        <v>0</v>
      </c>
      <c r="AH1473" s="1493">
        <f t="shared" si="642"/>
        <v>210000</v>
      </c>
      <c r="AI1473" s="1493">
        <f t="shared" si="642"/>
        <v>0</v>
      </c>
      <c r="AJ1473" s="1493">
        <f t="shared" si="642"/>
        <v>0</v>
      </c>
      <c r="AK1473" s="1493">
        <f t="shared" si="642"/>
        <v>210000</v>
      </c>
      <c r="AL1473" s="1493">
        <f t="shared" si="642"/>
        <v>210000</v>
      </c>
      <c r="AM1473" s="1844"/>
    </row>
    <row r="1474" spans="1:39" ht="12" hidden="1" x14ac:dyDescent="0.2">
      <c r="A1474" s="1454">
        <v>291</v>
      </c>
      <c r="B1474" s="275">
        <v>851</v>
      </c>
      <c r="C1474" s="1493">
        <f t="shared" ref="C1474:D1474" si="643">C305+C676+C1047+C1417</f>
        <v>0</v>
      </c>
      <c r="D1474" s="1493">
        <f t="shared" si="643"/>
        <v>0</v>
      </c>
      <c r="E1474" s="1493">
        <f t="shared" ref="E1474:AL1474" si="644">E305+E676+E1047+E1417</f>
        <v>0</v>
      </c>
      <c r="F1474" s="1493">
        <f t="shared" si="644"/>
        <v>0</v>
      </c>
      <c r="G1474" s="1493">
        <f t="shared" si="644"/>
        <v>0</v>
      </c>
      <c r="H1474" s="1493">
        <f t="shared" si="644"/>
        <v>0</v>
      </c>
      <c r="I1474" s="1493">
        <f t="shared" si="644"/>
        <v>0</v>
      </c>
      <c r="J1474" s="1493">
        <f t="shared" si="644"/>
        <v>0</v>
      </c>
      <c r="K1474" s="1493">
        <f t="shared" si="644"/>
        <v>0</v>
      </c>
      <c r="L1474" s="1493">
        <f t="shared" si="644"/>
        <v>0</v>
      </c>
      <c r="M1474" s="1493">
        <f t="shared" si="644"/>
        <v>0</v>
      </c>
      <c r="N1474" s="1493">
        <f t="shared" si="644"/>
        <v>0</v>
      </c>
      <c r="O1474" s="1493">
        <f t="shared" si="644"/>
        <v>0</v>
      </c>
      <c r="P1474" s="1493">
        <f t="shared" si="644"/>
        <v>0</v>
      </c>
      <c r="Q1474" s="1493">
        <f t="shared" si="644"/>
        <v>0</v>
      </c>
      <c r="R1474" s="1493">
        <f t="shared" si="644"/>
        <v>0</v>
      </c>
      <c r="S1474" s="1493">
        <f t="shared" si="644"/>
        <v>0</v>
      </c>
      <c r="T1474" s="1493">
        <f t="shared" si="644"/>
        <v>0</v>
      </c>
      <c r="U1474" s="1493">
        <f t="shared" si="644"/>
        <v>0</v>
      </c>
      <c r="V1474" s="1493">
        <f t="shared" si="644"/>
        <v>0</v>
      </c>
      <c r="W1474" s="1493">
        <f t="shared" si="644"/>
        <v>0</v>
      </c>
      <c r="X1474" s="1493">
        <f t="shared" si="644"/>
        <v>0</v>
      </c>
      <c r="Y1474" s="1493">
        <f t="shared" si="644"/>
        <v>0</v>
      </c>
      <c r="Z1474" s="1493">
        <f t="shared" si="644"/>
        <v>514687</v>
      </c>
      <c r="AA1474" s="1493">
        <f t="shared" si="644"/>
        <v>0</v>
      </c>
      <c r="AB1474" s="1493">
        <f t="shared" si="644"/>
        <v>0</v>
      </c>
      <c r="AC1474" s="1493">
        <f t="shared" si="644"/>
        <v>0</v>
      </c>
      <c r="AD1474" s="1493">
        <f t="shared" si="644"/>
        <v>0</v>
      </c>
      <c r="AE1474" s="1493">
        <f t="shared" si="644"/>
        <v>0</v>
      </c>
      <c r="AF1474" s="1493">
        <f t="shared" si="644"/>
        <v>0</v>
      </c>
      <c r="AG1474" s="1493">
        <f t="shared" si="644"/>
        <v>0</v>
      </c>
      <c r="AH1474" s="1493">
        <f t="shared" si="644"/>
        <v>514687</v>
      </c>
      <c r="AI1474" s="1493">
        <f t="shared" si="644"/>
        <v>0</v>
      </c>
      <c r="AJ1474" s="1493">
        <f t="shared" si="644"/>
        <v>0</v>
      </c>
      <c r="AK1474" s="1493">
        <f t="shared" si="644"/>
        <v>514687</v>
      </c>
      <c r="AL1474" s="1493">
        <f t="shared" si="644"/>
        <v>514687</v>
      </c>
      <c r="AM1474" s="1844"/>
    </row>
    <row r="1475" spans="1:39" ht="12" hidden="1" x14ac:dyDescent="0.2">
      <c r="A1475" s="1454">
        <v>291</v>
      </c>
      <c r="B1475" s="272">
        <v>852</v>
      </c>
      <c r="C1475" s="1493">
        <f t="shared" ref="C1475:D1475" si="645">C306+C677+C1048+C1418</f>
        <v>0</v>
      </c>
      <c r="D1475" s="1493">
        <f t="shared" si="645"/>
        <v>0</v>
      </c>
      <c r="E1475" s="1493">
        <f t="shared" ref="E1475:AL1475" si="646">E306+E677+E1048+E1418</f>
        <v>0</v>
      </c>
      <c r="F1475" s="1493">
        <f t="shared" si="646"/>
        <v>0</v>
      </c>
      <c r="G1475" s="1493">
        <f t="shared" si="646"/>
        <v>0</v>
      </c>
      <c r="H1475" s="1493">
        <f t="shared" si="646"/>
        <v>0</v>
      </c>
      <c r="I1475" s="1493">
        <f t="shared" si="646"/>
        <v>0</v>
      </c>
      <c r="J1475" s="1493">
        <f t="shared" si="646"/>
        <v>0</v>
      </c>
      <c r="K1475" s="1493">
        <f t="shared" si="646"/>
        <v>0</v>
      </c>
      <c r="L1475" s="1493">
        <f t="shared" si="646"/>
        <v>0</v>
      </c>
      <c r="M1475" s="1493">
        <f t="shared" si="646"/>
        <v>0</v>
      </c>
      <c r="N1475" s="1493">
        <f t="shared" si="646"/>
        <v>0</v>
      </c>
      <c r="O1475" s="1493">
        <f t="shared" si="646"/>
        <v>0</v>
      </c>
      <c r="P1475" s="1493">
        <f t="shared" si="646"/>
        <v>0</v>
      </c>
      <c r="Q1475" s="1493">
        <f t="shared" si="646"/>
        <v>0</v>
      </c>
      <c r="R1475" s="1493">
        <f t="shared" si="646"/>
        <v>0</v>
      </c>
      <c r="S1475" s="1493">
        <f t="shared" si="646"/>
        <v>0</v>
      </c>
      <c r="T1475" s="1493">
        <f t="shared" si="646"/>
        <v>0</v>
      </c>
      <c r="U1475" s="1493">
        <f t="shared" si="646"/>
        <v>0</v>
      </c>
      <c r="V1475" s="1493">
        <f t="shared" si="646"/>
        <v>0</v>
      </c>
      <c r="W1475" s="1493">
        <f t="shared" si="646"/>
        <v>0</v>
      </c>
      <c r="X1475" s="1493">
        <f t="shared" si="646"/>
        <v>0</v>
      </c>
      <c r="Y1475" s="1493">
        <f t="shared" si="646"/>
        <v>0</v>
      </c>
      <c r="Z1475" s="1493">
        <f t="shared" si="646"/>
        <v>0</v>
      </c>
      <c r="AA1475" s="1493">
        <f t="shared" si="646"/>
        <v>0</v>
      </c>
      <c r="AB1475" s="1493">
        <f t="shared" si="646"/>
        <v>0</v>
      </c>
      <c r="AC1475" s="1493">
        <f t="shared" si="646"/>
        <v>0</v>
      </c>
      <c r="AD1475" s="1493">
        <f t="shared" si="646"/>
        <v>0</v>
      </c>
      <c r="AE1475" s="1493">
        <f t="shared" si="646"/>
        <v>0</v>
      </c>
      <c r="AF1475" s="1493">
        <f t="shared" si="646"/>
        <v>0</v>
      </c>
      <c r="AG1475" s="1493">
        <f t="shared" si="646"/>
        <v>0</v>
      </c>
      <c r="AH1475" s="1493">
        <f t="shared" si="646"/>
        <v>0</v>
      </c>
      <c r="AI1475" s="1493">
        <f t="shared" si="646"/>
        <v>0</v>
      </c>
      <c r="AJ1475" s="1493">
        <f t="shared" si="646"/>
        <v>0</v>
      </c>
      <c r="AK1475" s="1493">
        <f t="shared" si="646"/>
        <v>0</v>
      </c>
      <c r="AL1475" s="1493">
        <f t="shared" si="646"/>
        <v>0</v>
      </c>
      <c r="AM1475" s="1844"/>
    </row>
    <row r="1476" spans="1:39" ht="12" hidden="1" x14ac:dyDescent="0.2">
      <c r="A1476" s="1456">
        <v>291</v>
      </c>
      <c r="B1476" s="1147">
        <v>853</v>
      </c>
      <c r="C1476" s="1493">
        <f t="shared" ref="C1476:D1476" si="647">C307+C678+C1049+C1419</f>
        <v>0</v>
      </c>
      <c r="D1476" s="1493">
        <f t="shared" si="647"/>
        <v>0</v>
      </c>
      <c r="E1476" s="1493">
        <f t="shared" ref="E1476:AL1476" si="648">E307+E678+E1049+E1419</f>
        <v>0</v>
      </c>
      <c r="F1476" s="1493">
        <f t="shared" si="648"/>
        <v>0</v>
      </c>
      <c r="G1476" s="1493">
        <f t="shared" si="648"/>
        <v>0</v>
      </c>
      <c r="H1476" s="1493">
        <f t="shared" si="648"/>
        <v>0</v>
      </c>
      <c r="I1476" s="1493">
        <f t="shared" si="648"/>
        <v>0</v>
      </c>
      <c r="J1476" s="1493">
        <f t="shared" si="648"/>
        <v>0</v>
      </c>
      <c r="K1476" s="1493">
        <f t="shared" si="648"/>
        <v>0</v>
      </c>
      <c r="L1476" s="1493">
        <f t="shared" si="648"/>
        <v>0</v>
      </c>
      <c r="M1476" s="1493">
        <f t="shared" si="648"/>
        <v>0</v>
      </c>
      <c r="N1476" s="1493">
        <f t="shared" si="648"/>
        <v>0</v>
      </c>
      <c r="O1476" s="1493">
        <f t="shared" si="648"/>
        <v>0</v>
      </c>
      <c r="P1476" s="1493">
        <f t="shared" si="648"/>
        <v>0</v>
      </c>
      <c r="Q1476" s="1493">
        <f t="shared" si="648"/>
        <v>0</v>
      </c>
      <c r="R1476" s="1493">
        <f t="shared" si="648"/>
        <v>0</v>
      </c>
      <c r="S1476" s="1493">
        <f t="shared" si="648"/>
        <v>0</v>
      </c>
      <c r="T1476" s="1493">
        <f t="shared" si="648"/>
        <v>0</v>
      </c>
      <c r="U1476" s="1493">
        <f t="shared" si="648"/>
        <v>0</v>
      </c>
      <c r="V1476" s="1493">
        <f t="shared" si="648"/>
        <v>0</v>
      </c>
      <c r="W1476" s="1493">
        <f t="shared" si="648"/>
        <v>0</v>
      </c>
      <c r="X1476" s="1493">
        <f t="shared" si="648"/>
        <v>0</v>
      </c>
      <c r="Y1476" s="1493">
        <f t="shared" si="648"/>
        <v>0</v>
      </c>
      <c r="Z1476" s="1493">
        <f t="shared" si="648"/>
        <v>0</v>
      </c>
      <c r="AA1476" s="1493">
        <f t="shared" si="648"/>
        <v>0</v>
      </c>
      <c r="AB1476" s="1493">
        <f t="shared" si="648"/>
        <v>0</v>
      </c>
      <c r="AC1476" s="1493">
        <f t="shared" si="648"/>
        <v>0</v>
      </c>
      <c r="AD1476" s="1493">
        <f t="shared" si="648"/>
        <v>0</v>
      </c>
      <c r="AE1476" s="1493">
        <f t="shared" si="648"/>
        <v>0</v>
      </c>
      <c r="AF1476" s="1493">
        <f t="shared" si="648"/>
        <v>0</v>
      </c>
      <c r="AG1476" s="1493">
        <f t="shared" si="648"/>
        <v>0</v>
      </c>
      <c r="AH1476" s="1493">
        <f t="shared" si="648"/>
        <v>0</v>
      </c>
      <c r="AI1476" s="1493">
        <f t="shared" si="648"/>
        <v>0</v>
      </c>
      <c r="AJ1476" s="1493">
        <f t="shared" si="648"/>
        <v>0</v>
      </c>
      <c r="AK1476" s="1493">
        <f t="shared" si="648"/>
        <v>0</v>
      </c>
      <c r="AL1476" s="1493">
        <f t="shared" si="648"/>
        <v>0</v>
      </c>
      <c r="AM1476" s="1844"/>
    </row>
    <row r="1477" spans="1:39" ht="12" hidden="1" x14ac:dyDescent="0.2">
      <c r="A1477" s="1454">
        <v>292</v>
      </c>
      <c r="B1477" s="1049">
        <v>853</v>
      </c>
      <c r="C1477" s="1493">
        <f t="shared" ref="C1477:D1477" si="649">C308+C679+C1050+C1420</f>
        <v>0</v>
      </c>
      <c r="D1477" s="1493">
        <f t="shared" si="649"/>
        <v>0</v>
      </c>
      <c r="E1477" s="1493">
        <f t="shared" ref="E1477:AL1477" si="650">E308+E679+E1050+E1420</f>
        <v>0</v>
      </c>
      <c r="F1477" s="1493">
        <f t="shared" si="650"/>
        <v>0</v>
      </c>
      <c r="G1477" s="1493">
        <f t="shared" si="650"/>
        <v>0</v>
      </c>
      <c r="H1477" s="1493">
        <f t="shared" si="650"/>
        <v>0</v>
      </c>
      <c r="I1477" s="1493">
        <f t="shared" si="650"/>
        <v>0</v>
      </c>
      <c r="J1477" s="1493">
        <f t="shared" si="650"/>
        <v>0</v>
      </c>
      <c r="K1477" s="1493">
        <f t="shared" si="650"/>
        <v>0</v>
      </c>
      <c r="L1477" s="1493">
        <f t="shared" si="650"/>
        <v>0</v>
      </c>
      <c r="M1477" s="1493">
        <f t="shared" si="650"/>
        <v>0</v>
      </c>
      <c r="N1477" s="1493">
        <f t="shared" si="650"/>
        <v>0</v>
      </c>
      <c r="O1477" s="1493">
        <f t="shared" si="650"/>
        <v>0</v>
      </c>
      <c r="P1477" s="1493">
        <f t="shared" si="650"/>
        <v>0</v>
      </c>
      <c r="Q1477" s="1493">
        <f t="shared" si="650"/>
        <v>0</v>
      </c>
      <c r="R1477" s="1493">
        <f t="shared" si="650"/>
        <v>0</v>
      </c>
      <c r="S1477" s="1493">
        <f t="shared" si="650"/>
        <v>0</v>
      </c>
      <c r="T1477" s="1493">
        <f t="shared" si="650"/>
        <v>0</v>
      </c>
      <c r="U1477" s="1493">
        <f t="shared" si="650"/>
        <v>0</v>
      </c>
      <c r="V1477" s="1493">
        <f t="shared" si="650"/>
        <v>0</v>
      </c>
      <c r="W1477" s="1493">
        <f t="shared" si="650"/>
        <v>0</v>
      </c>
      <c r="X1477" s="1493">
        <f t="shared" si="650"/>
        <v>0</v>
      </c>
      <c r="Y1477" s="1493">
        <f t="shared" si="650"/>
        <v>0</v>
      </c>
      <c r="Z1477" s="1493">
        <f t="shared" si="650"/>
        <v>0</v>
      </c>
      <c r="AA1477" s="1493">
        <f t="shared" si="650"/>
        <v>0</v>
      </c>
      <c r="AB1477" s="1493">
        <f t="shared" si="650"/>
        <v>0</v>
      </c>
      <c r="AC1477" s="1493">
        <f t="shared" si="650"/>
        <v>0</v>
      </c>
      <c r="AD1477" s="1493">
        <f t="shared" si="650"/>
        <v>0</v>
      </c>
      <c r="AE1477" s="1493">
        <f t="shared" si="650"/>
        <v>0</v>
      </c>
      <c r="AF1477" s="1493">
        <f t="shared" si="650"/>
        <v>0</v>
      </c>
      <c r="AG1477" s="1493">
        <f t="shared" si="650"/>
        <v>0</v>
      </c>
      <c r="AH1477" s="1493">
        <f t="shared" si="650"/>
        <v>0</v>
      </c>
      <c r="AI1477" s="1493">
        <f t="shared" si="650"/>
        <v>0</v>
      </c>
      <c r="AJ1477" s="1493">
        <f t="shared" si="650"/>
        <v>0</v>
      </c>
      <c r="AK1477" s="1493">
        <f t="shared" si="650"/>
        <v>0</v>
      </c>
      <c r="AL1477" s="1493">
        <f t="shared" si="650"/>
        <v>0</v>
      </c>
      <c r="AM1477" s="1844"/>
    </row>
    <row r="1478" spans="1:39" ht="12" hidden="1" x14ac:dyDescent="0.2">
      <c r="A1478" s="1454">
        <v>293</v>
      </c>
      <c r="B1478" s="1049">
        <v>851</v>
      </c>
      <c r="C1478" s="1493">
        <f t="shared" ref="C1478:D1478" si="651">C309+C680+C1051+C1421</f>
        <v>0</v>
      </c>
      <c r="D1478" s="1493">
        <f t="shared" si="651"/>
        <v>0</v>
      </c>
      <c r="E1478" s="1493">
        <f t="shared" ref="E1478:AL1478" si="652">E309+E680+E1051+E1421</f>
        <v>0</v>
      </c>
      <c r="F1478" s="1493">
        <f t="shared" si="652"/>
        <v>0</v>
      </c>
      <c r="G1478" s="1493">
        <f t="shared" si="652"/>
        <v>0</v>
      </c>
      <c r="H1478" s="1493">
        <f t="shared" si="652"/>
        <v>0</v>
      </c>
      <c r="I1478" s="1493">
        <f t="shared" si="652"/>
        <v>0</v>
      </c>
      <c r="J1478" s="1493">
        <f t="shared" si="652"/>
        <v>0</v>
      </c>
      <c r="K1478" s="1493">
        <f t="shared" si="652"/>
        <v>0</v>
      </c>
      <c r="L1478" s="1493">
        <f t="shared" si="652"/>
        <v>0</v>
      </c>
      <c r="M1478" s="1493">
        <f t="shared" si="652"/>
        <v>0</v>
      </c>
      <c r="N1478" s="1493">
        <f t="shared" si="652"/>
        <v>0</v>
      </c>
      <c r="O1478" s="1493">
        <f t="shared" si="652"/>
        <v>0</v>
      </c>
      <c r="P1478" s="1493">
        <f t="shared" si="652"/>
        <v>0</v>
      </c>
      <c r="Q1478" s="1493">
        <f t="shared" si="652"/>
        <v>0</v>
      </c>
      <c r="R1478" s="1493">
        <f t="shared" si="652"/>
        <v>0</v>
      </c>
      <c r="S1478" s="1493">
        <f t="shared" si="652"/>
        <v>0</v>
      </c>
      <c r="T1478" s="1493">
        <f t="shared" si="652"/>
        <v>0</v>
      </c>
      <c r="U1478" s="1493">
        <f t="shared" si="652"/>
        <v>0</v>
      </c>
      <c r="V1478" s="1493">
        <f t="shared" si="652"/>
        <v>0</v>
      </c>
      <c r="W1478" s="1493">
        <f t="shared" si="652"/>
        <v>0</v>
      </c>
      <c r="X1478" s="1493">
        <f t="shared" si="652"/>
        <v>0</v>
      </c>
      <c r="Y1478" s="1493">
        <f t="shared" si="652"/>
        <v>0</v>
      </c>
      <c r="Z1478" s="1493">
        <f t="shared" si="652"/>
        <v>0</v>
      </c>
      <c r="AA1478" s="1493">
        <f t="shared" si="652"/>
        <v>0</v>
      </c>
      <c r="AB1478" s="1493">
        <f t="shared" si="652"/>
        <v>0</v>
      </c>
      <c r="AC1478" s="1493">
        <f t="shared" si="652"/>
        <v>0</v>
      </c>
      <c r="AD1478" s="1493">
        <f t="shared" si="652"/>
        <v>0</v>
      </c>
      <c r="AE1478" s="1493">
        <f t="shared" si="652"/>
        <v>0</v>
      </c>
      <c r="AF1478" s="1493">
        <f t="shared" si="652"/>
        <v>0</v>
      </c>
      <c r="AG1478" s="1493">
        <f t="shared" si="652"/>
        <v>0</v>
      </c>
      <c r="AH1478" s="1493">
        <f t="shared" si="652"/>
        <v>0</v>
      </c>
      <c r="AI1478" s="1493">
        <f t="shared" si="652"/>
        <v>0</v>
      </c>
      <c r="AJ1478" s="1493">
        <f t="shared" si="652"/>
        <v>0</v>
      </c>
      <c r="AK1478" s="1493">
        <f t="shared" si="652"/>
        <v>0</v>
      </c>
      <c r="AL1478" s="1493">
        <f t="shared" si="652"/>
        <v>0</v>
      </c>
      <c r="AM1478" s="1844"/>
    </row>
    <row r="1479" spans="1:39" ht="12" hidden="1" x14ac:dyDescent="0.2">
      <c r="A1479" s="1454">
        <v>293</v>
      </c>
      <c r="B1479" s="1049">
        <v>853</v>
      </c>
      <c r="C1479" s="1493">
        <f t="shared" ref="C1479:D1479" si="653">C310+C681+C1052+C1422</f>
        <v>0</v>
      </c>
      <c r="D1479" s="1493">
        <f t="shared" si="653"/>
        <v>0</v>
      </c>
      <c r="E1479" s="1493">
        <f t="shared" ref="E1479:AL1479" si="654">E310+E681+E1052+E1422</f>
        <v>0</v>
      </c>
      <c r="F1479" s="1493">
        <f t="shared" si="654"/>
        <v>0</v>
      </c>
      <c r="G1479" s="1493">
        <f t="shared" si="654"/>
        <v>0</v>
      </c>
      <c r="H1479" s="1493">
        <f t="shared" si="654"/>
        <v>0</v>
      </c>
      <c r="I1479" s="1493">
        <f t="shared" si="654"/>
        <v>0</v>
      </c>
      <c r="J1479" s="1493">
        <f t="shared" si="654"/>
        <v>0</v>
      </c>
      <c r="K1479" s="1493">
        <f t="shared" si="654"/>
        <v>0</v>
      </c>
      <c r="L1479" s="1493">
        <f t="shared" si="654"/>
        <v>0</v>
      </c>
      <c r="M1479" s="1493">
        <f t="shared" si="654"/>
        <v>0</v>
      </c>
      <c r="N1479" s="1493">
        <f t="shared" si="654"/>
        <v>0</v>
      </c>
      <c r="O1479" s="1493">
        <f t="shared" si="654"/>
        <v>0</v>
      </c>
      <c r="P1479" s="1493">
        <f t="shared" si="654"/>
        <v>0</v>
      </c>
      <c r="Q1479" s="1493">
        <f t="shared" si="654"/>
        <v>0</v>
      </c>
      <c r="R1479" s="1493">
        <f t="shared" si="654"/>
        <v>0</v>
      </c>
      <c r="S1479" s="1493">
        <f t="shared" si="654"/>
        <v>0</v>
      </c>
      <c r="T1479" s="1493">
        <f t="shared" si="654"/>
        <v>0</v>
      </c>
      <c r="U1479" s="1493">
        <f t="shared" si="654"/>
        <v>0</v>
      </c>
      <c r="V1479" s="1493">
        <f t="shared" si="654"/>
        <v>0</v>
      </c>
      <c r="W1479" s="1493">
        <f t="shared" si="654"/>
        <v>0</v>
      </c>
      <c r="X1479" s="1493">
        <f t="shared" si="654"/>
        <v>0</v>
      </c>
      <c r="Y1479" s="1493">
        <f t="shared" si="654"/>
        <v>0</v>
      </c>
      <c r="Z1479" s="1493">
        <f t="shared" si="654"/>
        <v>1540.42</v>
      </c>
      <c r="AA1479" s="1493">
        <f t="shared" si="654"/>
        <v>0</v>
      </c>
      <c r="AB1479" s="1493">
        <f t="shared" si="654"/>
        <v>0</v>
      </c>
      <c r="AC1479" s="1493">
        <f t="shared" si="654"/>
        <v>0</v>
      </c>
      <c r="AD1479" s="1493">
        <f t="shared" si="654"/>
        <v>0</v>
      </c>
      <c r="AE1479" s="1493">
        <f t="shared" si="654"/>
        <v>0</v>
      </c>
      <c r="AF1479" s="1493">
        <f t="shared" si="654"/>
        <v>0</v>
      </c>
      <c r="AG1479" s="1493">
        <f t="shared" si="654"/>
        <v>0</v>
      </c>
      <c r="AH1479" s="1493">
        <f t="shared" si="654"/>
        <v>1540.42</v>
      </c>
      <c r="AI1479" s="1493">
        <f t="shared" si="654"/>
        <v>0</v>
      </c>
      <c r="AJ1479" s="1493">
        <f t="shared" si="654"/>
        <v>0</v>
      </c>
      <c r="AK1479" s="1493">
        <f t="shared" si="654"/>
        <v>1540.42</v>
      </c>
      <c r="AL1479" s="1493">
        <f t="shared" si="654"/>
        <v>1540.42</v>
      </c>
      <c r="AM1479" s="1844"/>
    </row>
    <row r="1480" spans="1:39" ht="12" hidden="1" x14ac:dyDescent="0.2">
      <c r="A1480" s="1454">
        <v>296</v>
      </c>
      <c r="B1480" s="1049">
        <v>244</v>
      </c>
      <c r="C1480" s="1493">
        <f t="shared" ref="C1480:D1480" si="655">C311+C682+C1053+C1423</f>
        <v>0</v>
      </c>
      <c r="D1480" s="1493">
        <f t="shared" si="655"/>
        <v>0</v>
      </c>
      <c r="E1480" s="1493">
        <f t="shared" ref="E1480:AL1480" si="656">E311+E682+E1053+E1423</f>
        <v>0</v>
      </c>
      <c r="F1480" s="1493">
        <f t="shared" si="656"/>
        <v>0</v>
      </c>
      <c r="G1480" s="1493">
        <f t="shared" si="656"/>
        <v>0</v>
      </c>
      <c r="H1480" s="1493">
        <f t="shared" si="656"/>
        <v>0</v>
      </c>
      <c r="I1480" s="1493">
        <f t="shared" si="656"/>
        <v>0</v>
      </c>
      <c r="J1480" s="1493">
        <f t="shared" si="656"/>
        <v>0</v>
      </c>
      <c r="K1480" s="1493">
        <f t="shared" si="656"/>
        <v>0</v>
      </c>
      <c r="L1480" s="1493">
        <f t="shared" si="656"/>
        <v>0</v>
      </c>
      <c r="M1480" s="1493">
        <f t="shared" si="656"/>
        <v>0</v>
      </c>
      <c r="N1480" s="1493">
        <f t="shared" si="656"/>
        <v>0</v>
      </c>
      <c r="O1480" s="1493">
        <f t="shared" si="656"/>
        <v>0</v>
      </c>
      <c r="P1480" s="1493">
        <f t="shared" si="656"/>
        <v>0</v>
      </c>
      <c r="Q1480" s="1493">
        <f t="shared" si="656"/>
        <v>0</v>
      </c>
      <c r="R1480" s="1493">
        <f t="shared" si="656"/>
        <v>0</v>
      </c>
      <c r="S1480" s="1493">
        <f t="shared" si="656"/>
        <v>0</v>
      </c>
      <c r="T1480" s="1493">
        <f t="shared" si="656"/>
        <v>0</v>
      </c>
      <c r="U1480" s="1493">
        <f t="shared" si="656"/>
        <v>0</v>
      </c>
      <c r="V1480" s="1493">
        <f t="shared" si="656"/>
        <v>0</v>
      </c>
      <c r="W1480" s="1493">
        <f t="shared" si="656"/>
        <v>0</v>
      </c>
      <c r="X1480" s="1493">
        <f t="shared" si="656"/>
        <v>0</v>
      </c>
      <c r="Y1480" s="1493">
        <f t="shared" si="656"/>
        <v>0</v>
      </c>
      <c r="Z1480" s="1493">
        <f t="shared" si="656"/>
        <v>0</v>
      </c>
      <c r="AA1480" s="1493">
        <f t="shared" si="656"/>
        <v>0</v>
      </c>
      <c r="AB1480" s="1493">
        <f t="shared" si="656"/>
        <v>0</v>
      </c>
      <c r="AC1480" s="1493">
        <f t="shared" si="656"/>
        <v>0</v>
      </c>
      <c r="AD1480" s="1493">
        <f t="shared" si="656"/>
        <v>0</v>
      </c>
      <c r="AE1480" s="1493">
        <f t="shared" si="656"/>
        <v>0</v>
      </c>
      <c r="AF1480" s="1493">
        <f t="shared" si="656"/>
        <v>0</v>
      </c>
      <c r="AG1480" s="1493">
        <f t="shared" si="656"/>
        <v>0</v>
      </c>
      <c r="AH1480" s="1493">
        <f t="shared" si="656"/>
        <v>0</v>
      </c>
      <c r="AI1480" s="1493">
        <f t="shared" si="656"/>
        <v>0</v>
      </c>
      <c r="AJ1480" s="1493">
        <f t="shared" si="656"/>
        <v>0</v>
      </c>
      <c r="AK1480" s="1493">
        <f t="shared" si="656"/>
        <v>0</v>
      </c>
      <c r="AL1480" s="1493">
        <f t="shared" si="656"/>
        <v>0</v>
      </c>
      <c r="AM1480" s="1844"/>
    </row>
    <row r="1481" spans="1:39" ht="12" hidden="1" x14ac:dyDescent="0.2">
      <c r="A1481" s="1454">
        <v>296</v>
      </c>
      <c r="B1481" s="1049">
        <v>340</v>
      </c>
      <c r="C1481" s="1493">
        <f t="shared" ref="C1481:D1481" si="657">C312+C683+C1054+C1424</f>
        <v>0</v>
      </c>
      <c r="D1481" s="1493">
        <f t="shared" si="657"/>
        <v>0</v>
      </c>
      <c r="E1481" s="1493">
        <f t="shared" ref="E1481:AL1481" si="658">E312+E683+E1054+E1424</f>
        <v>0</v>
      </c>
      <c r="F1481" s="1493">
        <f t="shared" si="658"/>
        <v>0</v>
      </c>
      <c r="G1481" s="1493">
        <f t="shared" si="658"/>
        <v>0</v>
      </c>
      <c r="H1481" s="1493">
        <f t="shared" si="658"/>
        <v>0</v>
      </c>
      <c r="I1481" s="1493">
        <f t="shared" si="658"/>
        <v>0</v>
      </c>
      <c r="J1481" s="1493">
        <f t="shared" si="658"/>
        <v>0</v>
      </c>
      <c r="K1481" s="1493">
        <f t="shared" si="658"/>
        <v>0</v>
      </c>
      <c r="L1481" s="1493">
        <f t="shared" si="658"/>
        <v>0</v>
      </c>
      <c r="M1481" s="1493">
        <f t="shared" si="658"/>
        <v>0</v>
      </c>
      <c r="N1481" s="1493">
        <f t="shared" si="658"/>
        <v>0</v>
      </c>
      <c r="O1481" s="1493">
        <f t="shared" si="658"/>
        <v>0</v>
      </c>
      <c r="P1481" s="1493">
        <f t="shared" si="658"/>
        <v>0</v>
      </c>
      <c r="Q1481" s="1493">
        <f t="shared" si="658"/>
        <v>0</v>
      </c>
      <c r="R1481" s="1493">
        <f t="shared" si="658"/>
        <v>0</v>
      </c>
      <c r="S1481" s="1493">
        <f t="shared" si="658"/>
        <v>0</v>
      </c>
      <c r="T1481" s="1493">
        <f t="shared" si="658"/>
        <v>0</v>
      </c>
      <c r="U1481" s="1493">
        <f t="shared" si="658"/>
        <v>0</v>
      </c>
      <c r="V1481" s="1493">
        <f t="shared" si="658"/>
        <v>0</v>
      </c>
      <c r="W1481" s="1493">
        <f t="shared" si="658"/>
        <v>0</v>
      </c>
      <c r="X1481" s="1493">
        <f t="shared" si="658"/>
        <v>0</v>
      </c>
      <c r="Y1481" s="1493">
        <f t="shared" si="658"/>
        <v>0</v>
      </c>
      <c r="Z1481" s="1493">
        <f t="shared" si="658"/>
        <v>0</v>
      </c>
      <c r="AA1481" s="1493">
        <f t="shared" si="658"/>
        <v>0</v>
      </c>
      <c r="AB1481" s="1493">
        <f t="shared" si="658"/>
        <v>0</v>
      </c>
      <c r="AC1481" s="1493">
        <f t="shared" si="658"/>
        <v>0</v>
      </c>
      <c r="AD1481" s="1493">
        <f t="shared" si="658"/>
        <v>0</v>
      </c>
      <c r="AE1481" s="1493">
        <f t="shared" si="658"/>
        <v>0</v>
      </c>
      <c r="AF1481" s="1493">
        <f t="shared" si="658"/>
        <v>0</v>
      </c>
      <c r="AG1481" s="1493">
        <f t="shared" si="658"/>
        <v>0</v>
      </c>
      <c r="AH1481" s="1493">
        <f t="shared" si="658"/>
        <v>0</v>
      </c>
      <c r="AI1481" s="1493">
        <f t="shared" si="658"/>
        <v>0</v>
      </c>
      <c r="AJ1481" s="1493">
        <f t="shared" si="658"/>
        <v>0</v>
      </c>
      <c r="AK1481" s="1493">
        <f t="shared" si="658"/>
        <v>0</v>
      </c>
      <c r="AL1481" s="1493">
        <f t="shared" si="658"/>
        <v>0</v>
      </c>
      <c r="AM1481" s="1844"/>
    </row>
    <row r="1482" spans="1:39" ht="12" hidden="1" x14ac:dyDescent="0.2">
      <c r="A1482" s="1454">
        <v>296</v>
      </c>
      <c r="B1482" s="1049">
        <v>360</v>
      </c>
      <c r="C1482" s="1493">
        <f t="shared" ref="C1482:D1482" si="659">C313+C684+C1055+C1425</f>
        <v>0</v>
      </c>
      <c r="D1482" s="1493">
        <f t="shared" si="659"/>
        <v>0</v>
      </c>
      <c r="E1482" s="1493">
        <f t="shared" ref="E1482:AL1482" si="660">E313+E684+E1055+E1425</f>
        <v>0</v>
      </c>
      <c r="F1482" s="1493">
        <f t="shared" si="660"/>
        <v>0</v>
      </c>
      <c r="G1482" s="1493">
        <f t="shared" si="660"/>
        <v>0</v>
      </c>
      <c r="H1482" s="1493">
        <f t="shared" si="660"/>
        <v>0</v>
      </c>
      <c r="I1482" s="1493">
        <f t="shared" si="660"/>
        <v>0</v>
      </c>
      <c r="J1482" s="1493">
        <f t="shared" si="660"/>
        <v>0</v>
      </c>
      <c r="K1482" s="1493">
        <f t="shared" si="660"/>
        <v>0</v>
      </c>
      <c r="L1482" s="1493">
        <f t="shared" si="660"/>
        <v>0</v>
      </c>
      <c r="M1482" s="1493">
        <f t="shared" si="660"/>
        <v>0</v>
      </c>
      <c r="N1482" s="1493">
        <f t="shared" si="660"/>
        <v>0</v>
      </c>
      <c r="O1482" s="1493">
        <f t="shared" si="660"/>
        <v>0</v>
      </c>
      <c r="P1482" s="1493">
        <f t="shared" si="660"/>
        <v>0</v>
      </c>
      <c r="Q1482" s="1493">
        <f t="shared" si="660"/>
        <v>0</v>
      </c>
      <c r="R1482" s="1493">
        <f t="shared" si="660"/>
        <v>0</v>
      </c>
      <c r="S1482" s="1493">
        <f t="shared" si="660"/>
        <v>0</v>
      </c>
      <c r="T1482" s="1493">
        <f t="shared" si="660"/>
        <v>0</v>
      </c>
      <c r="U1482" s="1493">
        <f t="shared" si="660"/>
        <v>0</v>
      </c>
      <c r="V1482" s="1493">
        <f t="shared" si="660"/>
        <v>0</v>
      </c>
      <c r="W1482" s="1493">
        <f t="shared" si="660"/>
        <v>0</v>
      </c>
      <c r="X1482" s="1493">
        <f t="shared" si="660"/>
        <v>0</v>
      </c>
      <c r="Y1482" s="1493">
        <f t="shared" si="660"/>
        <v>0</v>
      </c>
      <c r="Z1482" s="1493">
        <f t="shared" si="660"/>
        <v>0</v>
      </c>
      <c r="AA1482" s="1493">
        <f t="shared" si="660"/>
        <v>0</v>
      </c>
      <c r="AB1482" s="1493">
        <f t="shared" si="660"/>
        <v>0</v>
      </c>
      <c r="AC1482" s="1493">
        <f t="shared" si="660"/>
        <v>0</v>
      </c>
      <c r="AD1482" s="1493">
        <f t="shared" si="660"/>
        <v>0</v>
      </c>
      <c r="AE1482" s="1493">
        <f t="shared" si="660"/>
        <v>0</v>
      </c>
      <c r="AF1482" s="1493">
        <f t="shared" si="660"/>
        <v>0</v>
      </c>
      <c r="AG1482" s="1493">
        <f t="shared" si="660"/>
        <v>0</v>
      </c>
      <c r="AH1482" s="1493">
        <f t="shared" si="660"/>
        <v>0</v>
      </c>
      <c r="AI1482" s="1493">
        <f t="shared" si="660"/>
        <v>0</v>
      </c>
      <c r="AJ1482" s="1493">
        <f t="shared" si="660"/>
        <v>0</v>
      </c>
      <c r="AK1482" s="1493">
        <f t="shared" si="660"/>
        <v>0</v>
      </c>
      <c r="AL1482" s="1493">
        <f t="shared" si="660"/>
        <v>0</v>
      </c>
      <c r="AM1482" s="1844"/>
    </row>
    <row r="1483" spans="1:39" ht="12" hidden="1" x14ac:dyDescent="0.2">
      <c r="A1483" s="1454">
        <v>296</v>
      </c>
      <c r="B1483" s="1049">
        <v>831</v>
      </c>
      <c r="C1483" s="1493">
        <f t="shared" ref="C1483:D1483" si="661">C314+C685+C1056+C1426</f>
        <v>0</v>
      </c>
      <c r="D1483" s="1493">
        <f t="shared" si="661"/>
        <v>0</v>
      </c>
      <c r="E1483" s="1493">
        <f t="shared" ref="E1483:AL1483" si="662">E314+E685+E1056+E1426</f>
        <v>0</v>
      </c>
      <c r="F1483" s="1493">
        <f t="shared" si="662"/>
        <v>0</v>
      </c>
      <c r="G1483" s="1493">
        <f t="shared" si="662"/>
        <v>0</v>
      </c>
      <c r="H1483" s="1493">
        <f t="shared" si="662"/>
        <v>0</v>
      </c>
      <c r="I1483" s="1493">
        <f t="shared" si="662"/>
        <v>0</v>
      </c>
      <c r="J1483" s="1493">
        <f t="shared" si="662"/>
        <v>0</v>
      </c>
      <c r="K1483" s="1493">
        <f t="shared" si="662"/>
        <v>0</v>
      </c>
      <c r="L1483" s="1493">
        <f t="shared" si="662"/>
        <v>0</v>
      </c>
      <c r="M1483" s="1493">
        <f t="shared" si="662"/>
        <v>0</v>
      </c>
      <c r="N1483" s="1493">
        <f t="shared" si="662"/>
        <v>0</v>
      </c>
      <c r="O1483" s="1493">
        <f t="shared" si="662"/>
        <v>0</v>
      </c>
      <c r="P1483" s="1493">
        <f t="shared" si="662"/>
        <v>0</v>
      </c>
      <c r="Q1483" s="1493">
        <f t="shared" si="662"/>
        <v>0</v>
      </c>
      <c r="R1483" s="1493">
        <f t="shared" si="662"/>
        <v>0</v>
      </c>
      <c r="S1483" s="1493">
        <f t="shared" si="662"/>
        <v>0</v>
      </c>
      <c r="T1483" s="1493">
        <f t="shared" si="662"/>
        <v>0</v>
      </c>
      <c r="U1483" s="1493">
        <f t="shared" si="662"/>
        <v>0</v>
      </c>
      <c r="V1483" s="1493">
        <f t="shared" si="662"/>
        <v>0</v>
      </c>
      <c r="W1483" s="1493">
        <f t="shared" si="662"/>
        <v>0</v>
      </c>
      <c r="X1483" s="1493">
        <f t="shared" si="662"/>
        <v>0</v>
      </c>
      <c r="Y1483" s="1493">
        <f t="shared" si="662"/>
        <v>0</v>
      </c>
      <c r="Z1483" s="1493">
        <f t="shared" si="662"/>
        <v>0</v>
      </c>
      <c r="AA1483" s="1493">
        <f t="shared" si="662"/>
        <v>0</v>
      </c>
      <c r="AB1483" s="1493">
        <f t="shared" si="662"/>
        <v>0</v>
      </c>
      <c r="AC1483" s="1493">
        <f t="shared" si="662"/>
        <v>0</v>
      </c>
      <c r="AD1483" s="1493">
        <f t="shared" si="662"/>
        <v>0</v>
      </c>
      <c r="AE1483" s="1493">
        <f t="shared" si="662"/>
        <v>0</v>
      </c>
      <c r="AF1483" s="1493">
        <f t="shared" si="662"/>
        <v>0</v>
      </c>
      <c r="AG1483" s="1493">
        <f t="shared" si="662"/>
        <v>0</v>
      </c>
      <c r="AH1483" s="1493">
        <f t="shared" si="662"/>
        <v>0</v>
      </c>
      <c r="AI1483" s="1493">
        <f t="shared" si="662"/>
        <v>0</v>
      </c>
      <c r="AJ1483" s="1493">
        <f t="shared" si="662"/>
        <v>0</v>
      </c>
      <c r="AK1483" s="1493">
        <f t="shared" si="662"/>
        <v>0</v>
      </c>
      <c r="AL1483" s="1493">
        <f t="shared" si="662"/>
        <v>0</v>
      </c>
      <c r="AM1483" s="1844"/>
    </row>
    <row r="1484" spans="1:39" ht="12" hidden="1" x14ac:dyDescent="0.2">
      <c r="A1484" s="1454">
        <v>296</v>
      </c>
      <c r="B1484" s="1049">
        <v>853</v>
      </c>
      <c r="C1484" s="1493">
        <f t="shared" ref="C1484:D1484" si="663">C315+C686+C1057+C1427</f>
        <v>0</v>
      </c>
      <c r="D1484" s="1493">
        <f t="shared" si="663"/>
        <v>0</v>
      </c>
      <c r="E1484" s="1493">
        <f t="shared" ref="E1484:AL1484" si="664">E315+E686+E1057+E1427</f>
        <v>0</v>
      </c>
      <c r="F1484" s="1493">
        <f t="shared" si="664"/>
        <v>0</v>
      </c>
      <c r="G1484" s="1493">
        <f t="shared" si="664"/>
        <v>0</v>
      </c>
      <c r="H1484" s="1493">
        <f t="shared" si="664"/>
        <v>0</v>
      </c>
      <c r="I1484" s="1493">
        <f t="shared" si="664"/>
        <v>0</v>
      </c>
      <c r="J1484" s="1493">
        <f t="shared" si="664"/>
        <v>0</v>
      </c>
      <c r="K1484" s="1493">
        <f t="shared" si="664"/>
        <v>0</v>
      </c>
      <c r="L1484" s="1493">
        <f t="shared" si="664"/>
        <v>0</v>
      </c>
      <c r="M1484" s="1493">
        <f t="shared" si="664"/>
        <v>0</v>
      </c>
      <c r="N1484" s="1493">
        <f t="shared" si="664"/>
        <v>0</v>
      </c>
      <c r="O1484" s="1493">
        <f t="shared" si="664"/>
        <v>0</v>
      </c>
      <c r="P1484" s="1493">
        <f t="shared" si="664"/>
        <v>0</v>
      </c>
      <c r="Q1484" s="1493">
        <f t="shared" si="664"/>
        <v>0</v>
      </c>
      <c r="R1484" s="1493">
        <f t="shared" si="664"/>
        <v>0</v>
      </c>
      <c r="S1484" s="1493">
        <f t="shared" si="664"/>
        <v>0</v>
      </c>
      <c r="T1484" s="1493">
        <f t="shared" si="664"/>
        <v>0</v>
      </c>
      <c r="U1484" s="1493">
        <f t="shared" si="664"/>
        <v>0</v>
      </c>
      <c r="V1484" s="1493">
        <f t="shared" si="664"/>
        <v>0</v>
      </c>
      <c r="W1484" s="1493">
        <f t="shared" si="664"/>
        <v>0</v>
      </c>
      <c r="X1484" s="1493">
        <f t="shared" si="664"/>
        <v>0</v>
      </c>
      <c r="Y1484" s="1493">
        <f t="shared" si="664"/>
        <v>0</v>
      </c>
      <c r="Z1484" s="1493">
        <f t="shared" si="664"/>
        <v>0</v>
      </c>
      <c r="AA1484" s="1493">
        <f t="shared" si="664"/>
        <v>0</v>
      </c>
      <c r="AB1484" s="1493">
        <f t="shared" si="664"/>
        <v>0</v>
      </c>
      <c r="AC1484" s="1493">
        <f t="shared" si="664"/>
        <v>0</v>
      </c>
      <c r="AD1484" s="1493">
        <f t="shared" si="664"/>
        <v>0</v>
      </c>
      <c r="AE1484" s="1493">
        <f t="shared" si="664"/>
        <v>0</v>
      </c>
      <c r="AF1484" s="1493">
        <f t="shared" si="664"/>
        <v>0</v>
      </c>
      <c r="AG1484" s="1493">
        <f t="shared" si="664"/>
        <v>0</v>
      </c>
      <c r="AH1484" s="1493">
        <f t="shared" si="664"/>
        <v>0</v>
      </c>
      <c r="AI1484" s="1493">
        <f t="shared" si="664"/>
        <v>0</v>
      </c>
      <c r="AJ1484" s="1493">
        <f t="shared" si="664"/>
        <v>0</v>
      </c>
      <c r="AK1484" s="1493">
        <f t="shared" si="664"/>
        <v>0</v>
      </c>
      <c r="AL1484" s="1493">
        <f t="shared" si="664"/>
        <v>0</v>
      </c>
      <c r="AM1484" s="1844"/>
    </row>
    <row r="1485" spans="1:39" ht="12" hidden="1" x14ac:dyDescent="0.2">
      <c r="A1485" s="1431">
        <v>310</v>
      </c>
      <c r="B1485" s="269">
        <v>244</v>
      </c>
      <c r="C1485" s="1492">
        <f t="shared" ref="C1485:D1485" si="665">C316+C687+C1058+C1428</f>
        <v>0</v>
      </c>
      <c r="D1485" s="1492">
        <f t="shared" si="665"/>
        <v>0</v>
      </c>
      <c r="E1485" s="1492">
        <f t="shared" ref="E1485:AL1485" si="666">E316+E687+E1058+E1428</f>
        <v>95944.94</v>
      </c>
      <c r="F1485" s="1492">
        <f t="shared" si="666"/>
        <v>514348.7</v>
      </c>
      <c r="G1485" s="1492">
        <f t="shared" si="666"/>
        <v>0</v>
      </c>
      <c r="H1485" s="1492">
        <f t="shared" si="666"/>
        <v>0</v>
      </c>
      <c r="I1485" s="1492">
        <f t="shared" si="666"/>
        <v>0</v>
      </c>
      <c r="J1485" s="1492">
        <f t="shared" si="666"/>
        <v>0</v>
      </c>
      <c r="K1485" s="1492">
        <f t="shared" si="666"/>
        <v>0</v>
      </c>
      <c r="L1485" s="1492">
        <f t="shared" si="666"/>
        <v>0</v>
      </c>
      <c r="M1485" s="1492">
        <f t="shared" si="666"/>
        <v>0</v>
      </c>
      <c r="N1485" s="1492">
        <f t="shared" si="666"/>
        <v>0</v>
      </c>
      <c r="O1485" s="1492">
        <f t="shared" si="666"/>
        <v>0</v>
      </c>
      <c r="P1485" s="1492">
        <f t="shared" si="666"/>
        <v>0</v>
      </c>
      <c r="Q1485" s="1492">
        <f t="shared" si="666"/>
        <v>0</v>
      </c>
      <c r="R1485" s="1492">
        <f t="shared" si="666"/>
        <v>0</v>
      </c>
      <c r="S1485" s="1492">
        <f t="shared" si="666"/>
        <v>95944.94</v>
      </c>
      <c r="T1485" s="1492">
        <f t="shared" si="666"/>
        <v>514348.7</v>
      </c>
      <c r="U1485" s="1492">
        <f t="shared" si="666"/>
        <v>0</v>
      </c>
      <c r="V1485" s="1492">
        <f t="shared" si="666"/>
        <v>0</v>
      </c>
      <c r="W1485" s="1492">
        <f t="shared" si="666"/>
        <v>0</v>
      </c>
      <c r="X1485" s="1492">
        <f t="shared" si="666"/>
        <v>610293.64</v>
      </c>
      <c r="Y1485" s="1492">
        <f t="shared" si="666"/>
        <v>0</v>
      </c>
      <c r="Z1485" s="1492">
        <f t="shared" si="666"/>
        <v>0</v>
      </c>
      <c r="AA1485" s="1492">
        <f t="shared" si="666"/>
        <v>0</v>
      </c>
      <c r="AB1485" s="1492">
        <f t="shared" si="666"/>
        <v>0</v>
      </c>
      <c r="AC1485" s="1492">
        <f t="shared" si="666"/>
        <v>0</v>
      </c>
      <c r="AD1485" s="1492">
        <f t="shared" si="666"/>
        <v>0</v>
      </c>
      <c r="AE1485" s="1492">
        <f t="shared" si="666"/>
        <v>0</v>
      </c>
      <c r="AF1485" s="1492">
        <f t="shared" si="666"/>
        <v>0</v>
      </c>
      <c r="AG1485" s="1492">
        <f t="shared" si="666"/>
        <v>0</v>
      </c>
      <c r="AH1485" s="1492">
        <f t="shared" si="666"/>
        <v>0</v>
      </c>
      <c r="AI1485" s="1492">
        <f t="shared" si="666"/>
        <v>0</v>
      </c>
      <c r="AJ1485" s="1492">
        <f t="shared" si="666"/>
        <v>0</v>
      </c>
      <c r="AK1485" s="1492">
        <f t="shared" si="666"/>
        <v>0</v>
      </c>
      <c r="AL1485" s="1492">
        <f t="shared" si="666"/>
        <v>610293.64</v>
      </c>
      <c r="AM1485" s="1844"/>
    </row>
    <row r="1486" spans="1:39" ht="12" hidden="1" x14ac:dyDescent="0.2">
      <c r="A1486" s="1430">
        <v>320</v>
      </c>
      <c r="B1486" s="1045">
        <v>244</v>
      </c>
      <c r="C1486" s="1492">
        <f t="shared" ref="C1486:D1486" si="667">C317+C688+C1059+C1429</f>
        <v>0</v>
      </c>
      <c r="D1486" s="1492">
        <f t="shared" si="667"/>
        <v>0</v>
      </c>
      <c r="E1486" s="1492">
        <f t="shared" ref="E1486:AL1486" si="668">E317+E688+E1059+E1429</f>
        <v>0</v>
      </c>
      <c r="F1486" s="1492">
        <f t="shared" si="668"/>
        <v>0</v>
      </c>
      <c r="G1486" s="1492">
        <f t="shared" si="668"/>
        <v>0</v>
      </c>
      <c r="H1486" s="1492">
        <f t="shared" si="668"/>
        <v>0</v>
      </c>
      <c r="I1486" s="1492">
        <f t="shared" si="668"/>
        <v>0</v>
      </c>
      <c r="J1486" s="1492">
        <f t="shared" si="668"/>
        <v>0</v>
      </c>
      <c r="K1486" s="1492">
        <f t="shared" si="668"/>
        <v>0</v>
      </c>
      <c r="L1486" s="1492">
        <f t="shared" si="668"/>
        <v>0</v>
      </c>
      <c r="M1486" s="1492">
        <f t="shared" si="668"/>
        <v>0</v>
      </c>
      <c r="N1486" s="1492">
        <f t="shared" si="668"/>
        <v>0</v>
      </c>
      <c r="O1486" s="1492">
        <f t="shared" si="668"/>
        <v>0</v>
      </c>
      <c r="P1486" s="1492">
        <f t="shared" si="668"/>
        <v>0</v>
      </c>
      <c r="Q1486" s="1492">
        <f t="shared" si="668"/>
        <v>0</v>
      </c>
      <c r="R1486" s="1492">
        <f t="shared" si="668"/>
        <v>0</v>
      </c>
      <c r="S1486" s="1492">
        <f t="shared" si="668"/>
        <v>0</v>
      </c>
      <c r="T1486" s="1492">
        <f t="shared" si="668"/>
        <v>0</v>
      </c>
      <c r="U1486" s="1492">
        <f t="shared" si="668"/>
        <v>0</v>
      </c>
      <c r="V1486" s="1492">
        <f t="shared" si="668"/>
        <v>0</v>
      </c>
      <c r="W1486" s="1492">
        <f t="shared" si="668"/>
        <v>0</v>
      </c>
      <c r="X1486" s="1492">
        <f t="shared" si="668"/>
        <v>0</v>
      </c>
      <c r="Y1486" s="1492">
        <f t="shared" si="668"/>
        <v>0</v>
      </c>
      <c r="Z1486" s="1492">
        <f t="shared" si="668"/>
        <v>0</v>
      </c>
      <c r="AA1486" s="1492">
        <f t="shared" si="668"/>
        <v>0</v>
      </c>
      <c r="AB1486" s="1492">
        <f t="shared" si="668"/>
        <v>0</v>
      </c>
      <c r="AC1486" s="1492">
        <f t="shared" si="668"/>
        <v>0</v>
      </c>
      <c r="AD1486" s="1492">
        <f t="shared" si="668"/>
        <v>0</v>
      </c>
      <c r="AE1486" s="1492">
        <f t="shared" si="668"/>
        <v>0</v>
      </c>
      <c r="AF1486" s="1492">
        <f t="shared" si="668"/>
        <v>0</v>
      </c>
      <c r="AG1486" s="1492">
        <f t="shared" si="668"/>
        <v>0</v>
      </c>
      <c r="AH1486" s="1492">
        <f t="shared" si="668"/>
        <v>0</v>
      </c>
      <c r="AI1486" s="1492">
        <f t="shared" si="668"/>
        <v>0</v>
      </c>
      <c r="AJ1486" s="1492">
        <f t="shared" si="668"/>
        <v>0</v>
      </c>
      <c r="AK1486" s="1492">
        <f t="shared" si="668"/>
        <v>0</v>
      </c>
      <c r="AL1486" s="1492">
        <f t="shared" si="668"/>
        <v>0</v>
      </c>
      <c r="AM1486" s="1844"/>
    </row>
    <row r="1487" spans="1:39" ht="12" hidden="1" x14ac:dyDescent="0.2">
      <c r="A1487" s="1431">
        <v>340</v>
      </c>
      <c r="B1487" s="269">
        <v>244</v>
      </c>
      <c r="C1487" s="1492">
        <f t="shared" ref="C1487:D1487" si="669">C318+C689+C1060+C1430</f>
        <v>0</v>
      </c>
      <c r="D1487" s="1492">
        <f t="shared" si="669"/>
        <v>0</v>
      </c>
      <c r="E1487" s="1492">
        <f t="shared" ref="E1487:AL1487" si="670">E318+E689+E1060+E1430</f>
        <v>365377.7</v>
      </c>
      <c r="F1487" s="1492">
        <f t="shared" si="670"/>
        <v>853374.97</v>
      </c>
      <c r="G1487" s="1492">
        <f t="shared" si="670"/>
        <v>0</v>
      </c>
      <c r="H1487" s="1492">
        <f t="shared" si="670"/>
        <v>0</v>
      </c>
      <c r="I1487" s="1492">
        <f t="shared" si="670"/>
        <v>0</v>
      </c>
      <c r="J1487" s="1492">
        <f t="shared" si="670"/>
        <v>0</v>
      </c>
      <c r="K1487" s="1492">
        <f t="shared" si="670"/>
        <v>0</v>
      </c>
      <c r="L1487" s="1492">
        <f t="shared" si="670"/>
        <v>0</v>
      </c>
      <c r="M1487" s="1492">
        <f t="shared" si="670"/>
        <v>0</v>
      </c>
      <c r="N1487" s="1492">
        <f t="shared" si="670"/>
        <v>0</v>
      </c>
      <c r="O1487" s="1492">
        <f t="shared" si="670"/>
        <v>0</v>
      </c>
      <c r="P1487" s="1492">
        <f t="shared" si="670"/>
        <v>0</v>
      </c>
      <c r="Q1487" s="1492">
        <f t="shared" si="670"/>
        <v>0</v>
      </c>
      <c r="R1487" s="1492">
        <f t="shared" si="670"/>
        <v>0</v>
      </c>
      <c r="S1487" s="1492">
        <f t="shared" si="670"/>
        <v>365377.7</v>
      </c>
      <c r="T1487" s="1492">
        <f t="shared" si="670"/>
        <v>853374.97</v>
      </c>
      <c r="U1487" s="1492">
        <f t="shared" si="670"/>
        <v>0</v>
      </c>
      <c r="V1487" s="1492">
        <f t="shared" si="670"/>
        <v>0</v>
      </c>
      <c r="W1487" s="1492">
        <f t="shared" si="670"/>
        <v>0</v>
      </c>
      <c r="X1487" s="1492">
        <f t="shared" si="670"/>
        <v>1218752.67</v>
      </c>
      <c r="Y1487" s="1492">
        <f t="shared" si="670"/>
        <v>0</v>
      </c>
      <c r="Z1487" s="1492">
        <f t="shared" si="670"/>
        <v>0</v>
      </c>
      <c r="AA1487" s="1492">
        <f t="shared" si="670"/>
        <v>0</v>
      </c>
      <c r="AB1487" s="1492">
        <f t="shared" si="670"/>
        <v>0</v>
      </c>
      <c r="AC1487" s="1492">
        <f t="shared" si="670"/>
        <v>0</v>
      </c>
      <c r="AD1487" s="1492">
        <f t="shared" si="670"/>
        <v>0</v>
      </c>
      <c r="AE1487" s="1492">
        <f t="shared" si="670"/>
        <v>0</v>
      </c>
      <c r="AF1487" s="1492">
        <f t="shared" si="670"/>
        <v>0</v>
      </c>
      <c r="AG1487" s="1492">
        <f t="shared" si="670"/>
        <v>0</v>
      </c>
      <c r="AH1487" s="1492">
        <f t="shared" si="670"/>
        <v>0</v>
      </c>
      <c r="AI1487" s="1492">
        <f t="shared" si="670"/>
        <v>0</v>
      </c>
      <c r="AJ1487" s="1492">
        <f t="shared" si="670"/>
        <v>0</v>
      </c>
      <c r="AK1487" s="1492">
        <f t="shared" si="670"/>
        <v>0</v>
      </c>
      <c r="AL1487" s="1492">
        <f t="shared" si="670"/>
        <v>1218752.67</v>
      </c>
      <c r="AM1487" s="1844"/>
    </row>
    <row r="1488" spans="1:39" ht="12" hidden="1" x14ac:dyDescent="0.2">
      <c r="A1488" s="1455">
        <v>341</v>
      </c>
      <c r="B1488" s="1057">
        <v>244</v>
      </c>
      <c r="C1488" s="1493">
        <f t="shared" ref="C1488:D1488" si="671">C319+C690+C1061+C1431</f>
        <v>0</v>
      </c>
      <c r="D1488" s="1493">
        <f t="shared" si="671"/>
        <v>0</v>
      </c>
      <c r="E1488" s="1493">
        <f t="shared" ref="E1488:N1488" si="672">E319+E690+E1061+E1431</f>
        <v>0</v>
      </c>
      <c r="F1488" s="1493">
        <f t="shared" si="672"/>
        <v>0</v>
      </c>
      <c r="G1488" s="1493">
        <f t="shared" si="672"/>
        <v>0</v>
      </c>
      <c r="H1488" s="1493">
        <f t="shared" si="672"/>
        <v>0</v>
      </c>
      <c r="I1488" s="1493">
        <f t="shared" si="672"/>
        <v>0</v>
      </c>
      <c r="J1488" s="1493">
        <f t="shared" si="672"/>
        <v>0</v>
      </c>
      <c r="K1488" s="1493">
        <f t="shared" si="672"/>
        <v>0</v>
      </c>
      <c r="L1488" s="1493">
        <f t="shared" si="672"/>
        <v>0</v>
      </c>
      <c r="M1488" s="1493">
        <f t="shared" si="672"/>
        <v>0</v>
      </c>
      <c r="N1488" s="1493">
        <f t="shared" si="672"/>
        <v>0</v>
      </c>
      <c r="O1488" s="1493">
        <f t="shared" ref="O1488:AL1488" si="673">O319+O690+O1061+O1431</f>
        <v>0</v>
      </c>
      <c r="P1488" s="1493">
        <f t="shared" si="673"/>
        <v>0</v>
      </c>
      <c r="Q1488" s="1493">
        <f t="shared" si="673"/>
        <v>0</v>
      </c>
      <c r="R1488" s="1493">
        <f t="shared" si="673"/>
        <v>0</v>
      </c>
      <c r="S1488" s="1493">
        <f t="shared" si="673"/>
        <v>0</v>
      </c>
      <c r="T1488" s="1493">
        <f t="shared" si="673"/>
        <v>0</v>
      </c>
      <c r="U1488" s="1493">
        <f t="shared" si="673"/>
        <v>0</v>
      </c>
      <c r="V1488" s="1493">
        <f t="shared" si="673"/>
        <v>0</v>
      </c>
      <c r="W1488" s="1493">
        <f t="shared" si="673"/>
        <v>0</v>
      </c>
      <c r="X1488" s="1493">
        <f t="shared" si="673"/>
        <v>0</v>
      </c>
      <c r="Y1488" s="1493">
        <f t="shared" si="673"/>
        <v>0</v>
      </c>
      <c r="Z1488" s="1493">
        <f t="shared" si="673"/>
        <v>0</v>
      </c>
      <c r="AA1488" s="1493">
        <f t="shared" ref="AA1488:AA1495" si="674">AA319+AA690+AA1061+AA1431</f>
        <v>0</v>
      </c>
      <c r="AB1488" s="1493">
        <f t="shared" si="673"/>
        <v>0</v>
      </c>
      <c r="AC1488" s="1493">
        <f t="shared" si="673"/>
        <v>0</v>
      </c>
      <c r="AD1488" s="1493">
        <f t="shared" si="673"/>
        <v>0</v>
      </c>
      <c r="AE1488" s="1493">
        <f t="shared" si="673"/>
        <v>0</v>
      </c>
      <c r="AF1488" s="1493">
        <f t="shared" si="673"/>
        <v>0</v>
      </c>
      <c r="AG1488" s="1493">
        <f t="shared" si="673"/>
        <v>0</v>
      </c>
      <c r="AH1488" s="1493">
        <f t="shared" si="673"/>
        <v>0</v>
      </c>
      <c r="AI1488" s="1493">
        <f t="shared" si="673"/>
        <v>0</v>
      </c>
      <c r="AJ1488" s="1493">
        <f t="shared" si="673"/>
        <v>0</v>
      </c>
      <c r="AK1488" s="1493">
        <f t="shared" si="673"/>
        <v>0</v>
      </c>
      <c r="AL1488" s="1493">
        <f t="shared" si="673"/>
        <v>0</v>
      </c>
      <c r="AM1488" s="1844"/>
    </row>
    <row r="1489" spans="1:39" ht="12" hidden="1" x14ac:dyDescent="0.2">
      <c r="A1489" s="1455">
        <v>342</v>
      </c>
      <c r="B1489" s="1057">
        <v>244</v>
      </c>
      <c r="C1489" s="1493">
        <f t="shared" ref="C1489:D1489" si="675">C320+C691+C1062+C1432</f>
        <v>0</v>
      </c>
      <c r="D1489" s="1493">
        <f t="shared" si="675"/>
        <v>0</v>
      </c>
      <c r="E1489" s="1493">
        <f t="shared" ref="E1489:N1489" si="676">E320+E691+E1062+E1432</f>
        <v>0</v>
      </c>
      <c r="F1489" s="1493">
        <f t="shared" si="676"/>
        <v>0</v>
      </c>
      <c r="G1489" s="1493">
        <f t="shared" si="676"/>
        <v>0</v>
      </c>
      <c r="H1489" s="1493">
        <f t="shared" si="676"/>
        <v>0</v>
      </c>
      <c r="I1489" s="1493">
        <f t="shared" si="676"/>
        <v>0</v>
      </c>
      <c r="J1489" s="1493">
        <f t="shared" si="676"/>
        <v>0</v>
      </c>
      <c r="K1489" s="1493">
        <f t="shared" si="676"/>
        <v>0</v>
      </c>
      <c r="L1489" s="1493">
        <f t="shared" si="676"/>
        <v>0</v>
      </c>
      <c r="M1489" s="1493">
        <f t="shared" si="676"/>
        <v>0</v>
      </c>
      <c r="N1489" s="1493">
        <f t="shared" si="676"/>
        <v>0</v>
      </c>
      <c r="O1489" s="1493">
        <f t="shared" ref="O1489:Z1489" si="677">O320+O691+O1062+O1432</f>
        <v>0</v>
      </c>
      <c r="P1489" s="1493">
        <f t="shared" si="677"/>
        <v>0</v>
      </c>
      <c r="Q1489" s="1493">
        <f t="shared" si="677"/>
        <v>0</v>
      </c>
      <c r="R1489" s="1493">
        <f t="shared" si="677"/>
        <v>0</v>
      </c>
      <c r="S1489" s="1493">
        <f t="shared" si="677"/>
        <v>0</v>
      </c>
      <c r="T1489" s="1493">
        <f t="shared" si="677"/>
        <v>0</v>
      </c>
      <c r="U1489" s="1493">
        <f t="shared" si="677"/>
        <v>0</v>
      </c>
      <c r="V1489" s="1493">
        <f t="shared" si="677"/>
        <v>0</v>
      </c>
      <c r="W1489" s="1493">
        <f t="shared" si="677"/>
        <v>0</v>
      </c>
      <c r="X1489" s="1493">
        <f t="shared" si="677"/>
        <v>0</v>
      </c>
      <c r="Y1489" s="1493">
        <f t="shared" si="677"/>
        <v>0</v>
      </c>
      <c r="Z1489" s="1493">
        <f t="shared" si="677"/>
        <v>0</v>
      </c>
      <c r="AA1489" s="1493">
        <f t="shared" si="674"/>
        <v>0</v>
      </c>
      <c r="AB1489" s="1493">
        <f t="shared" ref="AB1489:AL1489" si="678">AB320+AB691+AB1062+AB1432</f>
        <v>0</v>
      </c>
      <c r="AC1489" s="1493">
        <f t="shared" si="678"/>
        <v>0</v>
      </c>
      <c r="AD1489" s="1493">
        <f t="shared" si="678"/>
        <v>0</v>
      </c>
      <c r="AE1489" s="1493">
        <f t="shared" si="678"/>
        <v>0</v>
      </c>
      <c r="AF1489" s="1493">
        <f t="shared" si="678"/>
        <v>0</v>
      </c>
      <c r="AG1489" s="1493">
        <f t="shared" si="678"/>
        <v>0</v>
      </c>
      <c r="AH1489" s="1493">
        <f t="shared" si="678"/>
        <v>0</v>
      </c>
      <c r="AI1489" s="1493">
        <f t="shared" si="678"/>
        <v>0</v>
      </c>
      <c r="AJ1489" s="1493">
        <f t="shared" si="678"/>
        <v>0</v>
      </c>
      <c r="AK1489" s="1493">
        <f t="shared" si="678"/>
        <v>0</v>
      </c>
      <c r="AL1489" s="1493">
        <f t="shared" si="678"/>
        <v>0</v>
      </c>
      <c r="AM1489" s="1844"/>
    </row>
    <row r="1490" spans="1:39" ht="12" hidden="1" x14ac:dyDescent="0.2">
      <c r="A1490" s="1455">
        <v>343</v>
      </c>
      <c r="B1490" s="1057">
        <v>244</v>
      </c>
      <c r="C1490" s="1493">
        <f t="shared" ref="C1490:D1490" si="679">C321+C692+C1063+C1433</f>
        <v>0</v>
      </c>
      <c r="D1490" s="1493">
        <f t="shared" si="679"/>
        <v>0</v>
      </c>
      <c r="E1490" s="1493">
        <f t="shared" ref="E1490:N1490" si="680">E321+E692+E1063+E1433</f>
        <v>0</v>
      </c>
      <c r="F1490" s="1493">
        <f t="shared" si="680"/>
        <v>0</v>
      </c>
      <c r="G1490" s="1493">
        <f t="shared" si="680"/>
        <v>0</v>
      </c>
      <c r="H1490" s="1493">
        <f t="shared" si="680"/>
        <v>0</v>
      </c>
      <c r="I1490" s="1493">
        <f t="shared" si="680"/>
        <v>0</v>
      </c>
      <c r="J1490" s="1493">
        <f t="shared" si="680"/>
        <v>0</v>
      </c>
      <c r="K1490" s="1493">
        <f t="shared" si="680"/>
        <v>0</v>
      </c>
      <c r="L1490" s="1493">
        <f t="shared" si="680"/>
        <v>0</v>
      </c>
      <c r="M1490" s="1493">
        <f t="shared" si="680"/>
        <v>0</v>
      </c>
      <c r="N1490" s="1493">
        <f t="shared" si="680"/>
        <v>0</v>
      </c>
      <c r="O1490" s="1493">
        <f t="shared" ref="O1490:Z1490" si="681">O321+O692+O1063+O1433</f>
        <v>0</v>
      </c>
      <c r="P1490" s="1493">
        <f t="shared" si="681"/>
        <v>0</v>
      </c>
      <c r="Q1490" s="1493">
        <f t="shared" si="681"/>
        <v>0</v>
      </c>
      <c r="R1490" s="1493">
        <f t="shared" si="681"/>
        <v>0</v>
      </c>
      <c r="S1490" s="1493">
        <f t="shared" si="681"/>
        <v>0</v>
      </c>
      <c r="T1490" s="1493">
        <f t="shared" si="681"/>
        <v>0</v>
      </c>
      <c r="U1490" s="1493">
        <f t="shared" si="681"/>
        <v>0</v>
      </c>
      <c r="V1490" s="1493">
        <f t="shared" si="681"/>
        <v>0</v>
      </c>
      <c r="W1490" s="1493">
        <f t="shared" si="681"/>
        <v>0</v>
      </c>
      <c r="X1490" s="1493">
        <f t="shared" si="681"/>
        <v>0</v>
      </c>
      <c r="Y1490" s="1493">
        <f t="shared" si="681"/>
        <v>0</v>
      </c>
      <c r="Z1490" s="1493">
        <f t="shared" si="681"/>
        <v>0</v>
      </c>
      <c r="AA1490" s="1493">
        <f t="shared" si="674"/>
        <v>0</v>
      </c>
      <c r="AB1490" s="1493">
        <f t="shared" ref="AB1490:AL1490" si="682">AB321+AB692+AB1063+AB1433</f>
        <v>0</v>
      </c>
      <c r="AC1490" s="1493">
        <f t="shared" si="682"/>
        <v>0</v>
      </c>
      <c r="AD1490" s="1493">
        <f t="shared" si="682"/>
        <v>0</v>
      </c>
      <c r="AE1490" s="1493">
        <f t="shared" si="682"/>
        <v>0</v>
      </c>
      <c r="AF1490" s="1493">
        <f t="shared" si="682"/>
        <v>0</v>
      </c>
      <c r="AG1490" s="1493">
        <f t="shared" si="682"/>
        <v>0</v>
      </c>
      <c r="AH1490" s="1493">
        <f t="shared" si="682"/>
        <v>0</v>
      </c>
      <c r="AI1490" s="1493">
        <f t="shared" si="682"/>
        <v>0</v>
      </c>
      <c r="AJ1490" s="1493">
        <f t="shared" si="682"/>
        <v>0</v>
      </c>
      <c r="AK1490" s="1493">
        <f t="shared" si="682"/>
        <v>0</v>
      </c>
      <c r="AL1490" s="1493">
        <f t="shared" si="682"/>
        <v>0</v>
      </c>
      <c r="AM1490" s="1844"/>
    </row>
    <row r="1491" spans="1:39" ht="12" hidden="1" x14ac:dyDescent="0.2">
      <c r="A1491" s="1455">
        <v>344</v>
      </c>
      <c r="B1491" s="1057">
        <v>244</v>
      </c>
      <c r="C1491" s="1493">
        <f t="shared" ref="C1491:D1491" si="683">C322+C693+C1064+C1434</f>
        <v>0</v>
      </c>
      <c r="D1491" s="1493">
        <f t="shared" si="683"/>
        <v>0</v>
      </c>
      <c r="E1491" s="1493">
        <f t="shared" ref="E1491:N1491" si="684">E322+E693+E1064+E1434</f>
        <v>40287</v>
      </c>
      <c r="F1491" s="1493">
        <f t="shared" si="684"/>
        <v>94080</v>
      </c>
      <c r="G1491" s="1493">
        <f t="shared" si="684"/>
        <v>0</v>
      </c>
      <c r="H1491" s="1493">
        <f t="shared" si="684"/>
        <v>0</v>
      </c>
      <c r="I1491" s="1493">
        <f t="shared" si="684"/>
        <v>0</v>
      </c>
      <c r="J1491" s="1493">
        <f t="shared" si="684"/>
        <v>0</v>
      </c>
      <c r="K1491" s="1493">
        <f t="shared" si="684"/>
        <v>0</v>
      </c>
      <c r="L1491" s="1493">
        <f t="shared" si="684"/>
        <v>0</v>
      </c>
      <c r="M1491" s="1493">
        <f t="shared" si="684"/>
        <v>0</v>
      </c>
      <c r="N1491" s="1493">
        <f t="shared" si="684"/>
        <v>0</v>
      </c>
      <c r="O1491" s="1493">
        <f t="shared" ref="O1491:Z1491" si="685">O322+O693+O1064+O1434</f>
        <v>0</v>
      </c>
      <c r="P1491" s="1493">
        <f t="shared" si="685"/>
        <v>0</v>
      </c>
      <c r="Q1491" s="1493">
        <f t="shared" si="685"/>
        <v>0</v>
      </c>
      <c r="R1491" s="1493">
        <f t="shared" si="685"/>
        <v>0</v>
      </c>
      <c r="S1491" s="1493">
        <f t="shared" si="685"/>
        <v>40287</v>
      </c>
      <c r="T1491" s="1493">
        <f t="shared" si="685"/>
        <v>94080</v>
      </c>
      <c r="U1491" s="1493">
        <f t="shared" si="685"/>
        <v>0</v>
      </c>
      <c r="V1491" s="1493">
        <f t="shared" si="685"/>
        <v>0</v>
      </c>
      <c r="W1491" s="1493">
        <f t="shared" si="685"/>
        <v>0</v>
      </c>
      <c r="X1491" s="1493">
        <f t="shared" si="685"/>
        <v>134367</v>
      </c>
      <c r="Y1491" s="1493">
        <f t="shared" si="685"/>
        <v>0</v>
      </c>
      <c r="Z1491" s="1493">
        <f t="shared" si="685"/>
        <v>0</v>
      </c>
      <c r="AA1491" s="1493">
        <f t="shared" si="674"/>
        <v>0</v>
      </c>
      <c r="AB1491" s="1493">
        <f t="shared" ref="AB1491:AL1491" si="686">AB322+AB693+AB1064+AB1434</f>
        <v>0</v>
      </c>
      <c r="AC1491" s="1493">
        <f t="shared" si="686"/>
        <v>0</v>
      </c>
      <c r="AD1491" s="1493">
        <f t="shared" si="686"/>
        <v>0</v>
      </c>
      <c r="AE1491" s="1493">
        <f t="shared" si="686"/>
        <v>0</v>
      </c>
      <c r="AF1491" s="1493">
        <f t="shared" si="686"/>
        <v>0</v>
      </c>
      <c r="AG1491" s="1493">
        <f t="shared" si="686"/>
        <v>0</v>
      </c>
      <c r="AH1491" s="1493">
        <f t="shared" si="686"/>
        <v>0</v>
      </c>
      <c r="AI1491" s="1493">
        <f t="shared" si="686"/>
        <v>0</v>
      </c>
      <c r="AJ1491" s="1493">
        <f t="shared" si="686"/>
        <v>0</v>
      </c>
      <c r="AK1491" s="1493">
        <f t="shared" si="686"/>
        <v>0</v>
      </c>
      <c r="AL1491" s="1493">
        <f t="shared" si="686"/>
        <v>134367</v>
      </c>
      <c r="AM1491" s="1844"/>
    </row>
    <row r="1492" spans="1:39" ht="12" hidden="1" x14ac:dyDescent="0.2">
      <c r="A1492" s="1455">
        <v>345</v>
      </c>
      <c r="B1492" s="1057">
        <v>244</v>
      </c>
      <c r="C1492" s="1493">
        <f t="shared" ref="C1492:D1492" si="687">C323+C694+C1065+C1435</f>
        <v>0</v>
      </c>
      <c r="D1492" s="1493">
        <f t="shared" si="687"/>
        <v>0</v>
      </c>
      <c r="E1492" s="1493">
        <f t="shared" ref="E1492:N1492" si="688">E323+E694+E1065+E1435</f>
        <v>0</v>
      </c>
      <c r="F1492" s="1493">
        <f t="shared" si="688"/>
        <v>13832</v>
      </c>
      <c r="G1492" s="1493">
        <f t="shared" si="688"/>
        <v>0</v>
      </c>
      <c r="H1492" s="1493">
        <f t="shared" si="688"/>
        <v>0</v>
      </c>
      <c r="I1492" s="1493">
        <f t="shared" si="688"/>
        <v>0</v>
      </c>
      <c r="J1492" s="1493">
        <f t="shared" si="688"/>
        <v>0</v>
      </c>
      <c r="K1492" s="1493">
        <f t="shared" si="688"/>
        <v>0</v>
      </c>
      <c r="L1492" s="1493">
        <f t="shared" si="688"/>
        <v>0</v>
      </c>
      <c r="M1492" s="1493">
        <f t="shared" si="688"/>
        <v>0</v>
      </c>
      <c r="N1492" s="1493">
        <f t="shared" si="688"/>
        <v>0</v>
      </c>
      <c r="O1492" s="1493">
        <f t="shared" ref="O1492:Z1492" si="689">O323+O694+O1065+O1435</f>
        <v>0</v>
      </c>
      <c r="P1492" s="1493">
        <f t="shared" si="689"/>
        <v>0</v>
      </c>
      <c r="Q1492" s="1493">
        <f t="shared" si="689"/>
        <v>0</v>
      </c>
      <c r="R1492" s="1493">
        <f t="shared" si="689"/>
        <v>0</v>
      </c>
      <c r="S1492" s="1493">
        <f t="shared" si="689"/>
        <v>0</v>
      </c>
      <c r="T1492" s="1493">
        <f t="shared" si="689"/>
        <v>13832</v>
      </c>
      <c r="U1492" s="1493">
        <f t="shared" si="689"/>
        <v>0</v>
      </c>
      <c r="V1492" s="1493">
        <f t="shared" si="689"/>
        <v>0</v>
      </c>
      <c r="W1492" s="1493">
        <f t="shared" si="689"/>
        <v>0</v>
      </c>
      <c r="X1492" s="1493">
        <f t="shared" si="689"/>
        <v>13832</v>
      </c>
      <c r="Y1492" s="1493">
        <f t="shared" si="689"/>
        <v>0</v>
      </c>
      <c r="Z1492" s="1493">
        <f t="shared" si="689"/>
        <v>0</v>
      </c>
      <c r="AA1492" s="1493">
        <f t="shared" si="674"/>
        <v>0</v>
      </c>
      <c r="AB1492" s="1493">
        <f t="shared" ref="AB1492:AL1492" si="690">AB323+AB694+AB1065+AB1435</f>
        <v>0</v>
      </c>
      <c r="AC1492" s="1493">
        <f t="shared" si="690"/>
        <v>0</v>
      </c>
      <c r="AD1492" s="1493">
        <f t="shared" si="690"/>
        <v>0</v>
      </c>
      <c r="AE1492" s="1493">
        <f t="shared" si="690"/>
        <v>0</v>
      </c>
      <c r="AF1492" s="1493">
        <f t="shared" si="690"/>
        <v>0</v>
      </c>
      <c r="AG1492" s="1493">
        <f t="shared" si="690"/>
        <v>0</v>
      </c>
      <c r="AH1492" s="1493">
        <f t="shared" si="690"/>
        <v>0</v>
      </c>
      <c r="AI1492" s="1493">
        <f t="shared" si="690"/>
        <v>0</v>
      </c>
      <c r="AJ1492" s="1493">
        <f t="shared" si="690"/>
        <v>0</v>
      </c>
      <c r="AK1492" s="1493">
        <f t="shared" si="690"/>
        <v>0</v>
      </c>
      <c r="AL1492" s="1493">
        <f t="shared" si="690"/>
        <v>13832</v>
      </c>
      <c r="AM1492" s="1844"/>
    </row>
    <row r="1493" spans="1:39" ht="12" hidden="1" x14ac:dyDescent="0.2">
      <c r="A1493" s="1455">
        <v>346</v>
      </c>
      <c r="B1493" s="1057">
        <v>244</v>
      </c>
      <c r="C1493" s="1493">
        <f t="shared" ref="C1493:D1493" si="691">C324+C695+C1066+C1436</f>
        <v>0</v>
      </c>
      <c r="D1493" s="1493">
        <f t="shared" si="691"/>
        <v>0</v>
      </c>
      <c r="E1493" s="1493">
        <f t="shared" ref="E1493:N1493" si="692">E324+E695+E1066+E1436</f>
        <v>325090.7</v>
      </c>
      <c r="F1493" s="1493">
        <f t="shared" si="692"/>
        <v>665229.44999999995</v>
      </c>
      <c r="G1493" s="1493">
        <f t="shared" si="692"/>
        <v>0</v>
      </c>
      <c r="H1493" s="1493">
        <f t="shared" si="692"/>
        <v>0</v>
      </c>
      <c r="I1493" s="1493">
        <f t="shared" si="692"/>
        <v>0</v>
      </c>
      <c r="J1493" s="1493">
        <f t="shared" si="692"/>
        <v>0</v>
      </c>
      <c r="K1493" s="1493">
        <f t="shared" si="692"/>
        <v>0</v>
      </c>
      <c r="L1493" s="1493">
        <f t="shared" si="692"/>
        <v>0</v>
      </c>
      <c r="M1493" s="1493">
        <f t="shared" si="692"/>
        <v>0</v>
      </c>
      <c r="N1493" s="1493">
        <f t="shared" si="692"/>
        <v>0</v>
      </c>
      <c r="O1493" s="1493">
        <f t="shared" ref="O1493:Z1493" si="693">O324+O695+O1066+O1436</f>
        <v>0</v>
      </c>
      <c r="P1493" s="1493">
        <f t="shared" si="693"/>
        <v>0</v>
      </c>
      <c r="Q1493" s="1493">
        <f t="shared" si="693"/>
        <v>0</v>
      </c>
      <c r="R1493" s="1493">
        <f t="shared" si="693"/>
        <v>0</v>
      </c>
      <c r="S1493" s="1493">
        <f t="shared" si="693"/>
        <v>325090.7</v>
      </c>
      <c r="T1493" s="1493">
        <f t="shared" si="693"/>
        <v>665229.44999999995</v>
      </c>
      <c r="U1493" s="1493">
        <f t="shared" si="693"/>
        <v>0</v>
      </c>
      <c r="V1493" s="1493">
        <f t="shared" si="693"/>
        <v>0</v>
      </c>
      <c r="W1493" s="1493">
        <f t="shared" si="693"/>
        <v>0</v>
      </c>
      <c r="X1493" s="1493">
        <f t="shared" si="693"/>
        <v>990320.14999999991</v>
      </c>
      <c r="Y1493" s="1493">
        <f t="shared" si="693"/>
        <v>0</v>
      </c>
      <c r="Z1493" s="1493">
        <f t="shared" si="693"/>
        <v>0</v>
      </c>
      <c r="AA1493" s="1493">
        <f t="shared" si="674"/>
        <v>0</v>
      </c>
      <c r="AB1493" s="1493">
        <f t="shared" ref="AB1493:AL1493" si="694">AB324+AB695+AB1066+AB1436</f>
        <v>0</v>
      </c>
      <c r="AC1493" s="1493">
        <f t="shared" si="694"/>
        <v>0</v>
      </c>
      <c r="AD1493" s="1493">
        <f t="shared" si="694"/>
        <v>0</v>
      </c>
      <c r="AE1493" s="1493">
        <f t="shared" si="694"/>
        <v>0</v>
      </c>
      <c r="AF1493" s="1493">
        <f t="shared" si="694"/>
        <v>0</v>
      </c>
      <c r="AG1493" s="1493">
        <f t="shared" si="694"/>
        <v>0</v>
      </c>
      <c r="AH1493" s="1493">
        <f t="shared" si="694"/>
        <v>0</v>
      </c>
      <c r="AI1493" s="1493">
        <f t="shared" si="694"/>
        <v>0</v>
      </c>
      <c r="AJ1493" s="1493">
        <f t="shared" si="694"/>
        <v>0</v>
      </c>
      <c r="AK1493" s="1493">
        <f t="shared" si="694"/>
        <v>0</v>
      </c>
      <c r="AL1493" s="1493">
        <f t="shared" si="694"/>
        <v>990320.14999999991</v>
      </c>
      <c r="AM1493" s="1844"/>
    </row>
    <row r="1494" spans="1:39" ht="12" hidden="1" x14ac:dyDescent="0.2">
      <c r="A1494" s="1455">
        <v>349</v>
      </c>
      <c r="B1494" s="1057">
        <v>244</v>
      </c>
      <c r="C1494" s="1493">
        <f t="shared" ref="C1494:D1494" si="695">C325+C696+C1067+C1437</f>
        <v>0</v>
      </c>
      <c r="D1494" s="1493">
        <f t="shared" si="695"/>
        <v>0</v>
      </c>
      <c r="E1494" s="1493">
        <f t="shared" ref="E1494:N1494" si="696">E325+E696+E1067+E1437</f>
        <v>0</v>
      </c>
      <c r="F1494" s="1493">
        <f t="shared" si="696"/>
        <v>80233.52</v>
      </c>
      <c r="G1494" s="1493">
        <f t="shared" si="696"/>
        <v>0</v>
      </c>
      <c r="H1494" s="1493">
        <f t="shared" si="696"/>
        <v>0</v>
      </c>
      <c r="I1494" s="1493">
        <f t="shared" si="696"/>
        <v>0</v>
      </c>
      <c r="J1494" s="1493">
        <f t="shared" si="696"/>
        <v>0</v>
      </c>
      <c r="K1494" s="1493">
        <f t="shared" si="696"/>
        <v>0</v>
      </c>
      <c r="L1494" s="1493">
        <f t="shared" si="696"/>
        <v>0</v>
      </c>
      <c r="M1494" s="1493">
        <f t="shared" si="696"/>
        <v>0</v>
      </c>
      <c r="N1494" s="1493">
        <f t="shared" si="696"/>
        <v>0</v>
      </c>
      <c r="O1494" s="1493">
        <f t="shared" ref="O1494:Z1494" si="697">O325+O696+O1067+O1437</f>
        <v>0</v>
      </c>
      <c r="P1494" s="1493">
        <f t="shared" si="697"/>
        <v>0</v>
      </c>
      <c r="Q1494" s="1493">
        <f t="shared" si="697"/>
        <v>0</v>
      </c>
      <c r="R1494" s="1493">
        <f t="shared" si="697"/>
        <v>0</v>
      </c>
      <c r="S1494" s="1493">
        <f t="shared" si="697"/>
        <v>0</v>
      </c>
      <c r="T1494" s="1493">
        <f t="shared" si="697"/>
        <v>80233.52</v>
      </c>
      <c r="U1494" s="1493">
        <f t="shared" si="697"/>
        <v>0</v>
      </c>
      <c r="V1494" s="1493">
        <f t="shared" si="697"/>
        <v>0</v>
      </c>
      <c r="W1494" s="1493">
        <f t="shared" si="697"/>
        <v>0</v>
      </c>
      <c r="X1494" s="1493">
        <f t="shared" si="697"/>
        <v>80233.52</v>
      </c>
      <c r="Y1494" s="1493">
        <f t="shared" si="697"/>
        <v>0</v>
      </c>
      <c r="Z1494" s="1493">
        <f t="shared" si="697"/>
        <v>0</v>
      </c>
      <c r="AA1494" s="1493">
        <f t="shared" si="674"/>
        <v>0</v>
      </c>
      <c r="AB1494" s="1493">
        <f t="shared" ref="AB1494:AL1494" si="698">AB325+AB696+AB1067+AB1437</f>
        <v>0</v>
      </c>
      <c r="AC1494" s="1493">
        <f t="shared" si="698"/>
        <v>0</v>
      </c>
      <c r="AD1494" s="1493">
        <f t="shared" si="698"/>
        <v>0</v>
      </c>
      <c r="AE1494" s="1493">
        <f t="shared" si="698"/>
        <v>0</v>
      </c>
      <c r="AF1494" s="1493">
        <f t="shared" si="698"/>
        <v>0</v>
      </c>
      <c r="AG1494" s="1493">
        <f t="shared" si="698"/>
        <v>0</v>
      </c>
      <c r="AH1494" s="1493">
        <f t="shared" si="698"/>
        <v>0</v>
      </c>
      <c r="AI1494" s="1493">
        <f t="shared" si="698"/>
        <v>0</v>
      </c>
      <c r="AJ1494" s="1493">
        <f t="shared" si="698"/>
        <v>0</v>
      </c>
      <c r="AK1494" s="1493">
        <f t="shared" si="698"/>
        <v>0</v>
      </c>
      <c r="AL1494" s="1493">
        <f t="shared" si="698"/>
        <v>80233.52</v>
      </c>
      <c r="AM1494" s="1844"/>
    </row>
    <row r="1495" spans="1:39" ht="12" hidden="1" x14ac:dyDescent="0.2">
      <c r="A1495" s="1431">
        <v>352</v>
      </c>
      <c r="B1495" s="269">
        <v>244</v>
      </c>
      <c r="C1495" s="1492">
        <f t="shared" ref="C1495:D1495" si="699">C326+C697+C1068+C1438</f>
        <v>0</v>
      </c>
      <c r="D1495" s="1492">
        <f t="shared" si="699"/>
        <v>0</v>
      </c>
      <c r="E1495" s="1492">
        <f t="shared" ref="E1495:N1495" si="700">E326+E697+E1068+E1438</f>
        <v>0</v>
      </c>
      <c r="F1495" s="1492">
        <f t="shared" si="700"/>
        <v>0</v>
      </c>
      <c r="G1495" s="1492">
        <f t="shared" si="700"/>
        <v>0</v>
      </c>
      <c r="H1495" s="1492">
        <f t="shared" si="700"/>
        <v>0</v>
      </c>
      <c r="I1495" s="1492">
        <f t="shared" si="700"/>
        <v>0</v>
      </c>
      <c r="J1495" s="1492">
        <f t="shared" si="700"/>
        <v>0</v>
      </c>
      <c r="K1495" s="1492">
        <f t="shared" si="700"/>
        <v>0</v>
      </c>
      <c r="L1495" s="1492">
        <f t="shared" si="700"/>
        <v>0</v>
      </c>
      <c r="M1495" s="1492">
        <f t="shared" si="700"/>
        <v>0</v>
      </c>
      <c r="N1495" s="1492">
        <f t="shared" si="700"/>
        <v>0</v>
      </c>
      <c r="O1495" s="1492">
        <f t="shared" ref="O1495:Z1495" si="701">O326+O697+O1068+O1438</f>
        <v>0</v>
      </c>
      <c r="P1495" s="1492">
        <f t="shared" si="701"/>
        <v>0</v>
      </c>
      <c r="Q1495" s="1492">
        <f t="shared" si="701"/>
        <v>0</v>
      </c>
      <c r="R1495" s="1492">
        <f t="shared" si="701"/>
        <v>0</v>
      </c>
      <c r="S1495" s="1492">
        <f t="shared" si="701"/>
        <v>0</v>
      </c>
      <c r="T1495" s="1492">
        <f t="shared" si="701"/>
        <v>0</v>
      </c>
      <c r="U1495" s="1492">
        <f t="shared" si="701"/>
        <v>0</v>
      </c>
      <c r="V1495" s="1492">
        <f t="shared" si="701"/>
        <v>0</v>
      </c>
      <c r="W1495" s="1492">
        <f t="shared" si="701"/>
        <v>0</v>
      </c>
      <c r="X1495" s="1492">
        <f t="shared" si="701"/>
        <v>0</v>
      </c>
      <c r="Y1495" s="1492">
        <f t="shared" si="701"/>
        <v>0</v>
      </c>
      <c r="Z1495" s="1492">
        <f t="shared" si="701"/>
        <v>0</v>
      </c>
      <c r="AA1495" s="1492">
        <f t="shared" si="674"/>
        <v>0</v>
      </c>
      <c r="AB1495" s="1492">
        <f t="shared" ref="AB1495:AL1495" si="702">AB326+AB697+AB1068+AB1438</f>
        <v>0</v>
      </c>
      <c r="AC1495" s="1492">
        <f t="shared" si="702"/>
        <v>0</v>
      </c>
      <c r="AD1495" s="1492">
        <f t="shared" si="702"/>
        <v>0</v>
      </c>
      <c r="AE1495" s="1492">
        <f t="shared" si="702"/>
        <v>0</v>
      </c>
      <c r="AF1495" s="1492">
        <f t="shared" si="702"/>
        <v>0</v>
      </c>
      <c r="AG1495" s="1492">
        <f t="shared" si="702"/>
        <v>0</v>
      </c>
      <c r="AH1495" s="1492">
        <f t="shared" si="702"/>
        <v>0</v>
      </c>
      <c r="AI1495" s="1492">
        <f t="shared" si="702"/>
        <v>0</v>
      </c>
      <c r="AJ1495" s="1492">
        <f t="shared" si="702"/>
        <v>0</v>
      </c>
      <c r="AK1495" s="1492">
        <f t="shared" si="702"/>
        <v>0</v>
      </c>
      <c r="AL1495" s="1492">
        <f t="shared" si="702"/>
        <v>0</v>
      </c>
      <c r="AM1495" s="1844"/>
    </row>
    <row r="1496" spans="1:39" ht="12" hidden="1" x14ac:dyDescent="0.2">
      <c r="A1496" s="1431">
        <v>353</v>
      </c>
      <c r="B1496" s="269">
        <v>244</v>
      </c>
      <c r="C1496" s="1492">
        <f t="shared" ref="C1496:D1496" si="703">C327+C698+C1069+C1439</f>
        <v>0</v>
      </c>
      <c r="D1496" s="1492">
        <f t="shared" si="703"/>
        <v>0</v>
      </c>
      <c r="E1496" s="1492">
        <f t="shared" ref="E1496:N1496" si="704">E327+E698+E1069+E1439</f>
        <v>0</v>
      </c>
      <c r="F1496" s="1492">
        <f t="shared" si="704"/>
        <v>0</v>
      </c>
      <c r="G1496" s="1492">
        <f t="shared" si="704"/>
        <v>0</v>
      </c>
      <c r="H1496" s="1492">
        <f t="shared" si="704"/>
        <v>0</v>
      </c>
      <c r="I1496" s="1492">
        <f t="shared" si="704"/>
        <v>0</v>
      </c>
      <c r="J1496" s="1492">
        <f t="shared" si="704"/>
        <v>0</v>
      </c>
      <c r="K1496" s="1492">
        <f t="shared" si="704"/>
        <v>0</v>
      </c>
      <c r="L1496" s="1492">
        <f t="shared" si="704"/>
        <v>0</v>
      </c>
      <c r="M1496" s="1492">
        <f t="shared" si="704"/>
        <v>0</v>
      </c>
      <c r="N1496" s="1492">
        <f t="shared" si="704"/>
        <v>0</v>
      </c>
      <c r="O1496" s="1492">
        <f t="shared" ref="O1496:T1496" si="705">O327+O698+O1069+O1439</f>
        <v>0</v>
      </c>
      <c r="P1496" s="1492">
        <f t="shared" si="705"/>
        <v>0</v>
      </c>
      <c r="Q1496" s="1492">
        <f t="shared" si="705"/>
        <v>0</v>
      </c>
      <c r="R1496" s="1492">
        <f t="shared" si="705"/>
        <v>0</v>
      </c>
      <c r="S1496" s="1492">
        <f t="shared" si="705"/>
        <v>0</v>
      </c>
      <c r="T1496" s="1492">
        <f t="shared" si="705"/>
        <v>0</v>
      </c>
      <c r="U1496" s="1492">
        <f t="shared" ref="U1496:AL1496" si="706">U327+U698+U1069+U1439</f>
        <v>0</v>
      </c>
      <c r="V1496" s="1492">
        <f t="shared" si="706"/>
        <v>0</v>
      </c>
      <c r="W1496" s="1492">
        <f t="shared" si="706"/>
        <v>0</v>
      </c>
      <c r="X1496" s="1492">
        <f t="shared" si="706"/>
        <v>0</v>
      </c>
      <c r="Y1496" s="1492">
        <f t="shared" si="706"/>
        <v>0</v>
      </c>
      <c r="Z1496" s="1492">
        <f t="shared" si="706"/>
        <v>0</v>
      </c>
      <c r="AA1496" s="1492">
        <f t="shared" si="706"/>
        <v>0</v>
      </c>
      <c r="AB1496" s="1492">
        <f t="shared" si="706"/>
        <v>0</v>
      </c>
      <c r="AC1496" s="1492">
        <f t="shared" si="706"/>
        <v>0</v>
      </c>
      <c r="AD1496" s="1492">
        <f t="shared" si="706"/>
        <v>0</v>
      </c>
      <c r="AE1496" s="1492">
        <f t="shared" si="706"/>
        <v>0</v>
      </c>
      <c r="AF1496" s="1492">
        <f t="shared" si="706"/>
        <v>0</v>
      </c>
      <c r="AG1496" s="1492">
        <f t="shared" si="706"/>
        <v>0</v>
      </c>
      <c r="AH1496" s="1492">
        <f t="shared" si="706"/>
        <v>0</v>
      </c>
      <c r="AI1496" s="1492">
        <f t="shared" si="706"/>
        <v>0</v>
      </c>
      <c r="AJ1496" s="1492">
        <f t="shared" si="706"/>
        <v>0</v>
      </c>
      <c r="AK1496" s="1492">
        <f t="shared" si="706"/>
        <v>0</v>
      </c>
      <c r="AL1496" s="1492">
        <f t="shared" si="706"/>
        <v>0</v>
      </c>
      <c r="AM1496" s="1844"/>
    </row>
    <row r="1497" spans="1:39" ht="12" hidden="1" x14ac:dyDescent="0.2">
      <c r="A1497" s="1457" t="s">
        <v>204</v>
      </c>
      <c r="B1497" s="61"/>
      <c r="C1497" s="1492">
        <f t="shared" ref="C1497:D1497" si="707">SUM(C1441:C1496)-C1449-C1455-C1460-C1472-C1464-C1446-C1467-C1487</f>
        <v>0</v>
      </c>
      <c r="D1497" s="1492">
        <f t="shared" si="707"/>
        <v>0</v>
      </c>
      <c r="E1497" s="1492">
        <f t="shared" ref="E1497:AL1497" si="708">SUM(E1441:E1496)-E1449-E1455-E1460-E1472-E1464-E1446-E1467-E1487</f>
        <v>14946601.999999998</v>
      </c>
      <c r="F1497" s="1492">
        <f t="shared" si="708"/>
        <v>42100078</v>
      </c>
      <c r="G1497" s="1492">
        <f t="shared" si="708"/>
        <v>0</v>
      </c>
      <c r="H1497" s="1492">
        <f t="shared" si="708"/>
        <v>0</v>
      </c>
      <c r="I1497" s="1492">
        <f t="shared" si="708"/>
        <v>0</v>
      </c>
      <c r="J1497" s="1492">
        <f t="shared" si="708"/>
        <v>0</v>
      </c>
      <c r="K1497" s="1492">
        <f t="shared" si="708"/>
        <v>0</v>
      </c>
      <c r="L1497" s="1492">
        <f t="shared" si="708"/>
        <v>0</v>
      </c>
      <c r="M1497" s="1492">
        <f t="shared" si="708"/>
        <v>0</v>
      </c>
      <c r="N1497" s="1492">
        <f t="shared" si="708"/>
        <v>0</v>
      </c>
      <c r="O1497" s="1492">
        <f t="shared" si="708"/>
        <v>0</v>
      </c>
      <c r="P1497" s="1492">
        <f t="shared" si="708"/>
        <v>0</v>
      </c>
      <c r="Q1497" s="1492">
        <f t="shared" si="708"/>
        <v>0</v>
      </c>
      <c r="R1497" s="1492">
        <f t="shared" si="708"/>
        <v>0</v>
      </c>
      <c r="S1497" s="1492">
        <f t="shared" si="708"/>
        <v>14946601.999999998</v>
      </c>
      <c r="T1497" s="1492">
        <f t="shared" si="708"/>
        <v>42100078</v>
      </c>
      <c r="U1497" s="1492">
        <f t="shared" si="708"/>
        <v>0</v>
      </c>
      <c r="V1497" s="1492">
        <f t="shared" si="708"/>
        <v>0</v>
      </c>
      <c r="W1497" s="1492">
        <f t="shared" si="708"/>
        <v>0</v>
      </c>
      <c r="X1497" s="1492">
        <f t="shared" si="708"/>
        <v>57046680.000000007</v>
      </c>
      <c r="Y1497" s="1492">
        <f t="shared" si="708"/>
        <v>0</v>
      </c>
      <c r="Z1497" s="1492">
        <f t="shared" si="708"/>
        <v>7276807.9999999991</v>
      </c>
      <c r="AA1497" s="1492">
        <f t="shared" si="708"/>
        <v>0</v>
      </c>
      <c r="AB1497" s="1492">
        <f t="shared" si="708"/>
        <v>337640</v>
      </c>
      <c r="AC1497" s="1492">
        <f t="shared" si="708"/>
        <v>0</v>
      </c>
      <c r="AD1497" s="1492">
        <f t="shared" si="708"/>
        <v>2222354</v>
      </c>
      <c r="AE1497" s="1492">
        <f t="shared" si="708"/>
        <v>0</v>
      </c>
      <c r="AF1497" s="1492">
        <f t="shared" si="708"/>
        <v>0</v>
      </c>
      <c r="AG1497" s="1492">
        <f t="shared" si="708"/>
        <v>0</v>
      </c>
      <c r="AH1497" s="1492">
        <f t="shared" si="708"/>
        <v>9499161.9999999981</v>
      </c>
      <c r="AI1497" s="1492">
        <f t="shared" si="708"/>
        <v>337640</v>
      </c>
      <c r="AJ1497" s="1492">
        <f t="shared" si="708"/>
        <v>0</v>
      </c>
      <c r="AK1497" s="1492">
        <f t="shared" si="708"/>
        <v>9836801.9999999981</v>
      </c>
      <c r="AL1497" s="1492">
        <f t="shared" si="708"/>
        <v>66883482</v>
      </c>
      <c r="AM1497" s="1845"/>
    </row>
    <row r="1498" spans="1:39" ht="15" thickBot="1" x14ac:dyDescent="0.25">
      <c r="A1498" s="1458" t="s">
        <v>1345</v>
      </c>
      <c r="B1498" s="1459"/>
      <c r="C1498" s="1489">
        <f t="shared" ref="C1498:D1498" si="709">C1330+C1331+C1382+C1383</f>
        <v>0</v>
      </c>
      <c r="D1498" s="1489">
        <f t="shared" si="709"/>
        <v>0</v>
      </c>
      <c r="E1498" s="1489">
        <f>E1330+E1331+E1382+E1383</f>
        <v>2151441</v>
      </c>
      <c r="F1498" s="1489">
        <f t="shared" ref="F1498:AK1498" si="710">F1330+F1331+F1382+F1383</f>
        <v>5673424</v>
      </c>
      <c r="G1498" s="1489">
        <f t="shared" si="710"/>
        <v>0</v>
      </c>
      <c r="H1498" s="1489">
        <f t="shared" si="710"/>
        <v>0</v>
      </c>
      <c r="I1498" s="1489">
        <f t="shared" si="710"/>
        <v>0</v>
      </c>
      <c r="J1498" s="1489">
        <f t="shared" si="710"/>
        <v>0</v>
      </c>
      <c r="K1498" s="1489">
        <f t="shared" si="710"/>
        <v>0</v>
      </c>
      <c r="L1498" s="1489">
        <f t="shared" si="710"/>
        <v>0</v>
      </c>
      <c r="M1498" s="1489">
        <f t="shared" si="710"/>
        <v>0</v>
      </c>
      <c r="N1498" s="1489">
        <f t="shared" si="710"/>
        <v>0</v>
      </c>
      <c r="O1498" s="1489">
        <f t="shared" si="710"/>
        <v>0</v>
      </c>
      <c r="P1498" s="1489">
        <f t="shared" si="710"/>
        <v>0</v>
      </c>
      <c r="Q1498" s="1489">
        <f t="shared" si="710"/>
        <v>0</v>
      </c>
      <c r="R1498" s="1489">
        <f t="shared" si="710"/>
        <v>0</v>
      </c>
      <c r="S1498" s="1489">
        <f t="shared" si="710"/>
        <v>2151441</v>
      </c>
      <c r="T1498" s="1489">
        <f t="shared" si="710"/>
        <v>5673424</v>
      </c>
      <c r="U1498" s="1489">
        <f t="shared" si="710"/>
        <v>0</v>
      </c>
      <c r="V1498" s="1489">
        <f t="shared" si="710"/>
        <v>0</v>
      </c>
      <c r="W1498" s="1489">
        <f t="shared" si="710"/>
        <v>0</v>
      </c>
      <c r="X1498" s="1489">
        <f t="shared" si="710"/>
        <v>7824865</v>
      </c>
      <c r="Y1498" s="1489">
        <f t="shared" si="710"/>
        <v>0</v>
      </c>
      <c r="Z1498" s="1489">
        <f t="shared" si="710"/>
        <v>556747</v>
      </c>
      <c r="AA1498" s="1489">
        <f t="shared" si="710"/>
        <v>0</v>
      </c>
      <c r="AB1498" s="1489">
        <f t="shared" si="710"/>
        <v>0</v>
      </c>
      <c r="AC1498" s="1489">
        <f t="shared" si="710"/>
        <v>0</v>
      </c>
      <c r="AD1498" s="1489">
        <f t="shared" si="710"/>
        <v>0</v>
      </c>
      <c r="AE1498" s="1489">
        <f t="shared" si="710"/>
        <v>0</v>
      </c>
      <c r="AF1498" s="1489">
        <f t="shared" si="710"/>
        <v>0</v>
      </c>
      <c r="AG1498" s="1489">
        <f t="shared" si="710"/>
        <v>0</v>
      </c>
      <c r="AH1498" s="1489">
        <f t="shared" si="710"/>
        <v>556747</v>
      </c>
      <c r="AI1498" s="1489">
        <f t="shared" si="710"/>
        <v>0</v>
      </c>
      <c r="AJ1498" s="1489">
        <f t="shared" si="710"/>
        <v>0</v>
      </c>
      <c r="AK1498" s="1489">
        <f t="shared" si="710"/>
        <v>556747</v>
      </c>
      <c r="AL1498" s="1489">
        <f>AL1330+AL1331+AL1382+AL1383</f>
        <v>8381612</v>
      </c>
      <c r="AM1498" s="1460" t="s">
        <v>743</v>
      </c>
    </row>
    <row r="1499" spans="1:39" ht="12" x14ac:dyDescent="0.2">
      <c r="A1499" s="1415" t="s">
        <v>1308</v>
      </c>
      <c r="B1499" s="1416"/>
      <c r="C1499" s="1482">
        <f t="shared" ref="C1499:D1499" si="711">C60+C112+C164+C217+C269+C378+C430+C483+C535+C588+C640+C749+C801+C854+C906+C959+C1011+C1120+C1172+C1225+C1277+C1330+C1382</f>
        <v>0</v>
      </c>
      <c r="D1499" s="1482">
        <f t="shared" si="711"/>
        <v>0</v>
      </c>
      <c r="E1499" s="1482">
        <f>E60+E112+E164+E217+E269+E378+E430+E483+E535+E588+E640+E749+E801+E854+E906+E959+E1011+E1120+E1172+E1225+E1277+E1330+E1382</f>
        <v>14166478.49</v>
      </c>
      <c r="F1499" s="1482">
        <f t="shared" ref="F1499:AC1499" si="712">F60+F112+F164+F217+F269+F378+F430+F483+F535+F588+F640+F749+F801+F854+F906+F959+F1011+F1120+F1172+F1225+F1277+F1330+F1382</f>
        <v>40182557.009999998</v>
      </c>
      <c r="G1499" s="1482">
        <f t="shared" si="712"/>
        <v>0</v>
      </c>
      <c r="H1499" s="1482">
        <f t="shared" si="712"/>
        <v>0</v>
      </c>
      <c r="I1499" s="1482">
        <f t="shared" si="712"/>
        <v>0</v>
      </c>
      <c r="J1499" s="1482">
        <f t="shared" si="712"/>
        <v>0</v>
      </c>
      <c r="K1499" s="1482">
        <f t="shared" si="712"/>
        <v>0</v>
      </c>
      <c r="L1499" s="1482">
        <f t="shared" si="712"/>
        <v>0</v>
      </c>
      <c r="M1499" s="1482">
        <f t="shared" si="712"/>
        <v>0</v>
      </c>
      <c r="N1499" s="1482">
        <f t="shared" si="712"/>
        <v>0</v>
      </c>
      <c r="O1499" s="1482">
        <f t="shared" si="712"/>
        <v>0</v>
      </c>
      <c r="P1499" s="1482">
        <f t="shared" si="712"/>
        <v>0</v>
      </c>
      <c r="Q1499" s="1482">
        <f t="shared" si="712"/>
        <v>0</v>
      </c>
      <c r="R1499" s="1482">
        <f t="shared" si="712"/>
        <v>0</v>
      </c>
      <c r="S1499" s="1482">
        <f t="shared" si="712"/>
        <v>14166478.49</v>
      </c>
      <c r="T1499" s="1482">
        <f t="shared" si="712"/>
        <v>40182557.009999998</v>
      </c>
      <c r="U1499" s="1482">
        <f t="shared" si="712"/>
        <v>0</v>
      </c>
      <c r="V1499" s="1482">
        <f t="shared" si="712"/>
        <v>0</v>
      </c>
      <c r="W1499" s="1482">
        <f t="shared" si="712"/>
        <v>0</v>
      </c>
      <c r="X1499" s="1482">
        <f t="shared" si="712"/>
        <v>54349035.5</v>
      </c>
      <c r="Y1499" s="1482">
        <f t="shared" si="712"/>
        <v>0</v>
      </c>
      <c r="Z1499" s="1482">
        <f t="shared" si="712"/>
        <v>2527254.41</v>
      </c>
      <c r="AA1499" s="1482">
        <f t="shared" si="712"/>
        <v>0</v>
      </c>
      <c r="AB1499" s="1482">
        <f t="shared" si="712"/>
        <v>337640</v>
      </c>
      <c r="AC1499" s="1482">
        <f t="shared" si="712"/>
        <v>0</v>
      </c>
      <c r="AD1499" s="1482">
        <f>AD60+AD112+AD164+AD217+AD269+AD378+AD430+AD483+AD535+AD588+AD640+AD749+AD801+AD854+AD906+AD959+AD1011+AD1120+AD1172+AD1225+AD1277+AD1330+AD1382</f>
        <v>2222354</v>
      </c>
      <c r="AE1499" s="1482">
        <f t="shared" ref="AE1499:AL1499" si="713">AE60+AE112+AE164+AE217+AE269+AE378+AE430+AE483+AE535+AE588+AE640+AE749+AE801+AE854+AE906+AE959+AE1011+AE1120+AE1172+AE1225+AE1277+AE1330+AE1382</f>
        <v>0</v>
      </c>
      <c r="AF1499" s="1482">
        <f t="shared" si="713"/>
        <v>0</v>
      </c>
      <c r="AG1499" s="1482">
        <f t="shared" si="713"/>
        <v>0</v>
      </c>
      <c r="AH1499" s="1482">
        <f t="shared" si="713"/>
        <v>4749608.41</v>
      </c>
      <c r="AI1499" s="1482">
        <f t="shared" si="713"/>
        <v>337640</v>
      </c>
      <c r="AJ1499" s="1482">
        <f t="shared" si="713"/>
        <v>0</v>
      </c>
      <c r="AK1499" s="1482">
        <f t="shared" si="713"/>
        <v>5087248.41</v>
      </c>
      <c r="AL1499" s="1482">
        <f t="shared" si="713"/>
        <v>59436283.910000004</v>
      </c>
      <c r="AM1499" s="1836" t="s">
        <v>1347</v>
      </c>
    </row>
    <row r="1500" spans="1:39" ht="12" x14ac:dyDescent="0.2">
      <c r="A1500" s="1419" t="s">
        <v>1346</v>
      </c>
      <c r="B1500" s="269"/>
      <c r="C1500" s="1483">
        <f t="shared" ref="C1500:D1500" si="714">C61+C113+C165+C218+C270+C379+C431+C484+C536+C589+C641+C750+C802+C855+C907+C960+C1012+C1121+C1173+C1226+C1278+C1331+C1383</f>
        <v>0</v>
      </c>
      <c r="D1500" s="1483">
        <f t="shared" si="714"/>
        <v>0</v>
      </c>
      <c r="E1500" s="1483">
        <f>E61+E113+E165+E218+E270+E379+E431+E484+E536+E589+E641+E750+E802+E855+E907+E960+E1012+E1121+E1173+E1226+E1278+E1331+E1383</f>
        <v>780123.50999999978</v>
      </c>
      <c r="F1500" s="1483">
        <f t="shared" ref="F1500:AD1500" si="715">F61+F113+F165+F218+F270+F379+F431+F484+F536+F589+F641+F750+F802+F855+F907+F960+F1012+F1121+F1173+F1226+F1278+F1331+F1383</f>
        <v>1917520.9899999993</v>
      </c>
      <c r="G1500" s="1483">
        <f t="shared" si="715"/>
        <v>0</v>
      </c>
      <c r="H1500" s="1483">
        <f t="shared" si="715"/>
        <v>0</v>
      </c>
      <c r="I1500" s="1483">
        <f t="shared" si="715"/>
        <v>0</v>
      </c>
      <c r="J1500" s="1483">
        <f t="shared" si="715"/>
        <v>0</v>
      </c>
      <c r="K1500" s="1483">
        <f t="shared" si="715"/>
        <v>0</v>
      </c>
      <c r="L1500" s="1483">
        <f t="shared" si="715"/>
        <v>0</v>
      </c>
      <c r="M1500" s="1483">
        <f t="shared" si="715"/>
        <v>0</v>
      </c>
      <c r="N1500" s="1483">
        <f t="shared" si="715"/>
        <v>0</v>
      </c>
      <c r="O1500" s="1483">
        <f t="shared" si="715"/>
        <v>0</v>
      </c>
      <c r="P1500" s="1483">
        <f t="shared" si="715"/>
        <v>0</v>
      </c>
      <c r="Q1500" s="1483">
        <f t="shared" si="715"/>
        <v>0</v>
      </c>
      <c r="R1500" s="1483">
        <f t="shared" si="715"/>
        <v>0</v>
      </c>
      <c r="S1500" s="1483">
        <f t="shared" si="715"/>
        <v>780123.50999999978</v>
      </c>
      <c r="T1500" s="1483">
        <f t="shared" si="715"/>
        <v>1917520.9899999993</v>
      </c>
      <c r="U1500" s="1483">
        <f t="shared" si="715"/>
        <v>0</v>
      </c>
      <c r="V1500" s="1483">
        <f t="shared" si="715"/>
        <v>0</v>
      </c>
      <c r="W1500" s="1483">
        <f t="shared" si="715"/>
        <v>0</v>
      </c>
      <c r="X1500" s="1483">
        <f t="shared" si="715"/>
        <v>2697644.4999999991</v>
      </c>
      <c r="Y1500" s="1483">
        <f t="shared" si="715"/>
        <v>0</v>
      </c>
      <c r="Z1500" s="1483">
        <f t="shared" si="715"/>
        <v>4749553.59</v>
      </c>
      <c r="AA1500" s="1483">
        <f t="shared" si="715"/>
        <v>0</v>
      </c>
      <c r="AB1500" s="1483">
        <f t="shared" si="715"/>
        <v>0</v>
      </c>
      <c r="AC1500" s="1483">
        <f t="shared" si="715"/>
        <v>0</v>
      </c>
      <c r="AD1500" s="1483">
        <f t="shared" si="715"/>
        <v>0</v>
      </c>
      <c r="AE1500" s="1483">
        <f t="shared" ref="AE1500:AL1500" si="716">AE61+AE113+AE165+AE218+AE270+AE379+AE431+AE484+AE536+AE589+AE641+AE750+AE802+AE855+AE907+AE960+AE1012+AE1121+AE1173+AE1226+AE1278+AE1331+AE1383</f>
        <v>0</v>
      </c>
      <c r="AF1500" s="1483">
        <f t="shared" si="716"/>
        <v>0</v>
      </c>
      <c r="AG1500" s="1483">
        <f t="shared" si="716"/>
        <v>0</v>
      </c>
      <c r="AH1500" s="1483">
        <f t="shared" si="716"/>
        <v>4749553.59</v>
      </c>
      <c r="AI1500" s="1483">
        <f t="shared" si="716"/>
        <v>0</v>
      </c>
      <c r="AJ1500" s="1483">
        <f t="shared" si="716"/>
        <v>0</v>
      </c>
      <c r="AK1500" s="1483">
        <f t="shared" si="716"/>
        <v>4749553.59</v>
      </c>
      <c r="AL1500" s="1483">
        <f t="shared" si="716"/>
        <v>7447198.0899999989</v>
      </c>
      <c r="AM1500" s="1837"/>
    </row>
    <row r="1501" spans="1:39" ht="15" customHeight="1" thickBot="1" x14ac:dyDescent="0.25">
      <c r="A1501" s="1420" t="s">
        <v>194</v>
      </c>
      <c r="B1501" s="1421"/>
      <c r="C1501" s="1484">
        <f t="shared" ref="C1501:D1501" si="717">C1499+C1500</f>
        <v>0</v>
      </c>
      <c r="D1501" s="1484">
        <f t="shared" si="717"/>
        <v>0</v>
      </c>
      <c r="E1501" s="1484">
        <f>E1499+E1500</f>
        <v>14946602</v>
      </c>
      <c r="F1501" s="1484">
        <f t="shared" ref="F1501:AK1501" si="718">F1499+F1500</f>
        <v>42100078</v>
      </c>
      <c r="G1501" s="1484">
        <f t="shared" si="718"/>
        <v>0</v>
      </c>
      <c r="H1501" s="1484">
        <f t="shared" si="718"/>
        <v>0</v>
      </c>
      <c r="I1501" s="1484">
        <f t="shared" si="718"/>
        <v>0</v>
      </c>
      <c r="J1501" s="1484">
        <f t="shared" si="718"/>
        <v>0</v>
      </c>
      <c r="K1501" s="1484">
        <f t="shared" si="718"/>
        <v>0</v>
      </c>
      <c r="L1501" s="1484">
        <f t="shared" si="718"/>
        <v>0</v>
      </c>
      <c r="M1501" s="1484">
        <f t="shared" si="718"/>
        <v>0</v>
      </c>
      <c r="N1501" s="1484">
        <f t="shared" si="718"/>
        <v>0</v>
      </c>
      <c r="O1501" s="1484">
        <f t="shared" si="718"/>
        <v>0</v>
      </c>
      <c r="P1501" s="1484">
        <f t="shared" si="718"/>
        <v>0</v>
      </c>
      <c r="Q1501" s="1484">
        <f t="shared" si="718"/>
        <v>0</v>
      </c>
      <c r="R1501" s="1484">
        <f t="shared" si="718"/>
        <v>0</v>
      </c>
      <c r="S1501" s="1484">
        <f t="shared" si="718"/>
        <v>14946602</v>
      </c>
      <c r="T1501" s="1484">
        <f t="shared" si="718"/>
        <v>42100078</v>
      </c>
      <c r="U1501" s="1484">
        <f t="shared" si="718"/>
        <v>0</v>
      </c>
      <c r="V1501" s="1484">
        <f t="shared" si="718"/>
        <v>0</v>
      </c>
      <c r="W1501" s="1484">
        <f t="shared" si="718"/>
        <v>0</v>
      </c>
      <c r="X1501" s="1484">
        <f t="shared" si="718"/>
        <v>57046680</v>
      </c>
      <c r="Y1501" s="1484">
        <f t="shared" si="718"/>
        <v>0</v>
      </c>
      <c r="Z1501" s="1484">
        <f t="shared" si="718"/>
        <v>7276808</v>
      </c>
      <c r="AA1501" s="1484">
        <f t="shared" si="718"/>
        <v>0</v>
      </c>
      <c r="AB1501" s="1484">
        <f t="shared" si="718"/>
        <v>337640</v>
      </c>
      <c r="AC1501" s="1484">
        <f t="shared" si="718"/>
        <v>0</v>
      </c>
      <c r="AD1501" s="1484">
        <f t="shared" si="718"/>
        <v>2222354</v>
      </c>
      <c r="AE1501" s="1484">
        <f t="shared" si="718"/>
        <v>0</v>
      </c>
      <c r="AF1501" s="1484">
        <f t="shared" si="718"/>
        <v>0</v>
      </c>
      <c r="AG1501" s="1484">
        <f t="shared" si="718"/>
        <v>0</v>
      </c>
      <c r="AH1501" s="1484">
        <f t="shared" si="718"/>
        <v>9499162</v>
      </c>
      <c r="AI1501" s="1484">
        <f t="shared" si="718"/>
        <v>337640</v>
      </c>
      <c r="AJ1501" s="1484">
        <f t="shared" si="718"/>
        <v>0</v>
      </c>
      <c r="AK1501" s="1484">
        <f t="shared" si="718"/>
        <v>9836802</v>
      </c>
      <c r="AL1501" s="1484">
        <f>AL1499+AL1500</f>
        <v>66883482</v>
      </c>
      <c r="AM1501" s="1838"/>
    </row>
    <row r="1502" spans="1:39" x14ac:dyDescent="0.2">
      <c r="A1502" s="37"/>
      <c r="B1502" s="37"/>
      <c r="C1502" s="37"/>
      <c r="D1502" s="38"/>
      <c r="E1502" s="38"/>
      <c r="F1502" s="38"/>
      <c r="G1502" s="38"/>
      <c r="H1502" s="38"/>
      <c r="I1502" s="38"/>
      <c r="J1502" s="38"/>
      <c r="K1502" s="38"/>
      <c r="L1502" s="38"/>
      <c r="M1502" s="38"/>
      <c r="N1502" s="38"/>
      <c r="O1502" s="38"/>
      <c r="P1502" s="38"/>
      <c r="Q1502" s="38"/>
      <c r="R1502" s="38"/>
      <c r="S1502" s="38"/>
      <c r="T1502" s="38"/>
      <c r="U1502" s="38"/>
      <c r="V1502" s="38"/>
      <c r="W1502" s="38"/>
      <c r="X1502" s="38"/>
      <c r="Y1502" s="38"/>
      <c r="Z1502" s="38"/>
      <c r="AA1502" s="38"/>
      <c r="AB1502" s="38"/>
      <c r="AC1502" s="38"/>
      <c r="AD1502" s="38"/>
      <c r="AE1502" s="38"/>
      <c r="AF1502" s="38"/>
      <c r="AG1502" s="38"/>
      <c r="AH1502" s="38"/>
      <c r="AI1502" s="38"/>
      <c r="AJ1502" s="38"/>
      <c r="AK1502" s="38"/>
      <c r="AL1502" s="38"/>
      <c r="AM1502" s="39"/>
    </row>
    <row r="1503" spans="1:39" x14ac:dyDescent="0.2">
      <c r="A1503" s="37"/>
      <c r="B1503" s="37"/>
      <c r="C1503" s="37"/>
      <c r="D1503" s="37"/>
      <c r="E1503" s="37"/>
      <c r="F1503" s="37"/>
      <c r="G1503" s="37"/>
      <c r="H1503" s="37"/>
      <c r="I1503" s="37"/>
      <c r="J1503" s="37"/>
      <c r="K1503" s="37"/>
      <c r="L1503" s="37"/>
      <c r="M1503" s="37"/>
      <c r="N1503" s="37"/>
      <c r="O1503" s="37"/>
      <c r="P1503" s="37"/>
      <c r="Q1503" s="37"/>
      <c r="R1503" s="37"/>
      <c r="S1503" s="37"/>
      <c r="T1503" s="37"/>
      <c r="U1503" s="37"/>
      <c r="V1503" s="37"/>
      <c r="W1503" s="37"/>
      <c r="X1503" s="37"/>
      <c r="Y1503" s="38"/>
      <c r="Z1503" s="38"/>
      <c r="AA1503" s="38"/>
      <c r="AB1503" s="38"/>
      <c r="AC1503" s="38"/>
      <c r="AD1503" s="38"/>
      <c r="AE1503" s="38"/>
      <c r="AF1503" s="38"/>
      <c r="AG1503" s="38"/>
      <c r="AH1503" s="38"/>
      <c r="AI1503" s="38"/>
      <c r="AJ1503" s="38"/>
      <c r="AK1503" s="38"/>
      <c r="AL1503" s="38"/>
      <c r="AM1503" s="39"/>
    </row>
    <row r="1504" spans="1:39" x14ac:dyDescent="0.2">
      <c r="A1504" s="37"/>
      <c r="B1504" s="37"/>
      <c r="C1504" s="37"/>
      <c r="D1504" s="37"/>
      <c r="E1504" s="37"/>
      <c r="F1504" s="37"/>
      <c r="G1504" s="37"/>
      <c r="H1504" s="37"/>
      <c r="I1504" s="37"/>
      <c r="J1504" s="37"/>
      <c r="K1504" s="37"/>
      <c r="L1504" s="37"/>
      <c r="M1504" s="37"/>
      <c r="N1504" s="37"/>
      <c r="O1504" s="38"/>
      <c r="P1504" s="38"/>
      <c r="Q1504" s="37"/>
      <c r="R1504" s="37"/>
      <c r="S1504" s="38"/>
      <c r="T1504" s="38"/>
      <c r="U1504" s="38"/>
      <c r="V1504" s="38"/>
      <c r="W1504" s="38"/>
      <c r="X1504" s="38"/>
      <c r="Y1504" s="38"/>
      <c r="Z1504" s="38"/>
      <c r="AA1504" s="38"/>
      <c r="AB1504" s="38"/>
      <c r="AC1504" s="38"/>
      <c r="AD1504" s="38"/>
      <c r="AE1504" s="38"/>
      <c r="AF1504" s="38"/>
      <c r="AG1504" s="38"/>
      <c r="AH1504" s="38"/>
      <c r="AI1504" s="38"/>
      <c r="AJ1504" s="38"/>
      <c r="AK1504" s="38"/>
      <c r="AL1504" s="38"/>
      <c r="AM1504" s="39"/>
    </row>
  </sheetData>
  <protectedRanges>
    <protectedRange sqref="C616:AD620 C628:AD628 C630:AD630 C602:AD608" name="Диапазон3"/>
    <protectedRange sqref="AG1370:AG1372 D360:D362 D359:E359 D569:D570 D730:D731 D835:D836 D940:D941 D1101:D1102 D1206:D1207 D1311:D1312 AG1363:AG1366 D365 D363:E364 D573:D575 D734:D736 D839:D841 D944:D946 D1105:D1107 D1210:D1212 D1315:D1317 AG1344:AG1350 D544 D705 D810 D915 D1076 D1181 D1286 D577 D738 D843 D948 D1109 D1214 D1319 D557 D718 D823 D928 D1089 D1194 D1299 D367:D377 D579:D587 D740:D748 D845:D853 D950:D958 D1111:D1119 D1216:D1224 D1321:D1329 D549 D710 D815 D920 D1081 D1186 D1291 AG1352:AG1361 AE1364:AF1364 AE1338:AG1338 AE1353:AF1356 AE1362:AG1362 AE1367:AI1369 AE1371:AG1371 AE1351:AI1351 AE1380:AI1381 AE1343:AI1343 AE267:AJ268 AE533:AJ534 AJ486:AJ532 AG1333:AG1335 AJ245:AJ266 D559:D563 D720:D724 D825:D829 D930:D934 D1091:D1095 D1196:D1200 D1301:D1305 AJ1358:AJ1381 AE1357:AG1357 AE487:AG532 D542 D703 D808 D913 D1074 D1179 D1284 AG1337:AG1342 AJ1337:AJ1356 AE1336:AG1336 AI248:AI262 AE221:AG244 AI221:AJ244 AH221:AH262 AE263:AI266 AI487:AI488 AI511:AI532 AI510:AJ510 AI490:AI509 AI489:AJ489 AH486:AH532 AI1344:AI1350 AI1352:AI1366 AE1373:AG1379 AI1370:AI1379 AI1357:AJ1357 AI1337:AI1342 AI1333:AJ1336 AH1333:AH1379 D11:AJ59 D63:AJ111 F115:AJ161 D168:AJ216 AE248:AG262 D330:D358 D329:AJ329 E330:AJ377 D434:AJ482 E539:AJ587 E700:AJ748 E805:AJ853 E910:AJ958 E1071:AJ1119 E1176:AJ1224 E1281:AJ1329 C60:AL61 C112:AL113 C164:AL165 C115:E115 C116:W161 C162:AJ163 C217:AL218 C269:AL270 C220:AJ220 C221:AD268 C378:AL379 C430:AL431 C381:AJ429 C483:AL484 C535:AL536 C486:AD534 C588:AL589 C640:AL641 C591:AJ639 C749:AL750 C801:AL802 C752:AJ800 C854:AL855 C906:AL907 C857:AJ905 C959:AL960 C1011:AL1012 C962:AJ1010 C1120:AL1121 C1172:AL1173 C1123:AJ1171 C1225:AL1226 C1277:AL1278 C1228:AJ1276 C1330:AL1331 C1382:AL1383 C1333:AD1381 C1499:AL1500" name="Диапазон2"/>
    <protectedRange sqref="AG366 AG1370:AG1372 D93:D94 D198:D199 D359:D360 D464:D465 D569:D570 D730:D731 D835:D836 D940:D941 D1101:D1102 D1206:D1207 D1311:D1312 AG1363:AG1366 D97:D99 D202:D204 D363:D365 D468:D470 D573:D575 D734:D736 D839:D841 D944:D946 D1105:D1107 D1210:D1212 D1315:D1317 AG1344:AG1350 D68 D173 D334 D439 D544 D705 D810 D915 D1076 D1181 D1286 D101 D206 D367 D472 D577 D738 D843 D948 D1109 D1214 D1319 D81 D186 D347 D452 D557 D718 D823 D928 D1089 D1194 D1299 D103:D111 D208:D216 D369:D377 D474:D482 D579:D587 D740:D748 D845:D853 D950:D958 D1111:D1119 D1216:D1224 D1321:D1329 D73 D178 D339 D444 D549 D710 D815 D920 D1081 D1186 D1291 AG1352:AG1361 AE1364:AF1364 AE1338:AG1338 AE1353:AF1356 AE1362:AG1362 AE1367:AI1369 AE1371:AG1371 AE1351:AI1351 AE376:AI377 AE1380:AI1381 AE1343:AI1343 AE267:AJ268 AE533:AJ534 AJ486:AJ532 AG1333:AG1335 D83:D87 D188:D192 AJ245:AJ266 AE356:AG365 AJ354:AJ377 D349:D353 D454:D458 AE511:AG532 AE510:AJ510 D559:D563 D720:D724 D825:D829 D930:D934 D1091:D1095 D1196:D1200 D1301:D1305 AJ1358:AJ1381 AE1357:AG1357 D66 D171 D332 D437 AE487:AG509 D542 D703 D808 D913 D1074 D1179 D1284 AG1337:AG1342 AJ1337:AJ1356 AE1336:AG1336 AI248:AI262 AE221:AG244 AI221:AJ244 AH221:AH262 AE263:AI266 AI354:AI355 AE330:AH355 AI330:AJ353 AE367:AG375 AH356:AI375 AI487:AI488 AI511:AI532 AI490:AI509 AI489:AJ489 AH486:AH532 AI1344:AI1350 AI1352:AI1366 AE1373:AG1379 AI1370:AI1379 AI1357:AJ1357 AI1337:AI1342 AI1333:AJ1336 AH1333:AH1379 D11:AJ59 E63:AJ111 E168:AJ216 AE248:AG262 E329:AJ329 E330:AD377 E434:AJ482 E539:AJ587 E700:AJ748 E805:AJ853 E910:AJ958 E1071:AJ1119 E1176:AJ1224 E1281:AJ1329 C60:AL61 C112:AL113 C164:AL165 C115:AJ163 C217:AL218 C269:AL270 C220:AJ220 C221:AD268 C378:AL379 C430:AL431 C381:AJ429 C483:AL484 C535:AL536 C486:AD534 C588:AL589 C640:AL641 C591:AJ639 C749:AL750 C801:AL802 C752:AJ800 C854:AL855 C906:AL907 C857:AJ905 C959:AL960 C1011:AL1012 C962:AJ1010 C1120:AL1121 C1172:AL1173 C1123:AJ1171 C1225:AL1226 C1277:AL1278 C1228:AJ1276 C1330:AL1331 C1382:AL1383 C1333:AD1381 C1499:AL1500" name="Диапазон1"/>
    <protectedRange sqref="D725:D729 D737 D706:D709 D739 D719 D711:D717 D704 D700:D702 D732:AD733 C784:AD785" name="Диапазон6"/>
    <protectedRange sqref="D1201:D1205 D1306:D1310 D1213 D1318 D1182:D1185 D1287:D1290 D1215 D1320 D1195 D1300 D1187:D1193 D1292:D1298 AE1333:AF1335 AE1358:AF1361 AE1370:AF1372 AE1339:AF1352 D1180 D1285 AE1337:AF1337 D1176:D1178 D1208:AD1209 D1281:D1283 D1313:AD1314 C1260:AD1261 C1365:AF1366 C1363:AF1363" name="Диапазон8"/>
    <protectedRange sqref="B1481 B48:B61 B1485:B1496 B31:B35 B297:B303 B1466:B1475 B11:B29 B668:B674 B1039:B1045 B1409:B1415 B83:B87 B63:B81 B135:B139 B115:B133 B188:B192 B168:B186 B240:B244 B220:B238 B349:B353 B316:B347 B401:B405 B381:B399 B454:B458 B434:B452 B506:B510 B486:B504 B559:B563 B539:B557 B611:B615 B591:B609 B720:B724 B687:B718 B772:B776 B752:B770 B825:B829 B805:B823 B877:B881 B857:B875 B930:B934 B910:B928 B982:B986 B962:B980 B1091:B1095 B1058:B1089 B1143:B1147 B1123:B1141 B1196:B1200 B1176:B1194 B1248:B1252 B1228:B1246 B1301:B1305 B1281:B1299 B1353:B1357 B1333:B1351 B273:B295 B644:B666 B1015:B1037 B1385:B1407 B1428:B1464 B100:B113 B152:B165 B205:B218 B257:B270 B366:B379 B418:B431 B471:B484 B523:B536 B576:B589 B628:B641 B737:B750 B789:B802 B842:B855 B894:B907 B947:B960 B999:B1012 B1108:B1121 B1160:B1173 B1213:B1226 B1265:B1278 B1318:B1331 B1370:B1383 B1499:B1500" name="Диапазон9_5_1"/>
    <protectedRange sqref="B1477 B1480" name="Диапазон9_1_3_1"/>
    <protectedRange sqref="B36:B38 B304:B306 B44:B46 B312:B314 B1482:B1483 B675:B677 B683:B685 B1046:B1048 B1054:B1056 B1416:B1418 B1424:B1426 B88:B90 B96:B98 B140:B142 B148:B150 B193:B195 B201:B203 B245:B247 B253:B255 B354:B356 B362:B364 B406:B408 B414:B416 B459:B461 B467:B469 B511:B513 B519:B521 B564:B566 B572:B574 B616:B618 B624:B626 B725:B727 B733:B735 B777:B779 B785:B787 B830:B832 B838:B840 B882:B884 B890:B892 B935:B937 B943:B945 B987:B989 B995:B997 B1096:B1098 B1104:B1106 B1148:B1150 B1156:B1158 B1201:B1203 B1209:B1211 B1253:B1255 B1261:B1263 B1306:B1308 B1314:B1316 B1358:B1360 B1366:B1368" name="Диапазон9_6_1"/>
    <protectedRange sqref="B40 B308 B43 B311 B679 B682 B1050 B1053 B1420 B1423 B92 B95 B144 B147 B197 B200 B249 B252 B358 B361 B410 B413 B463 B466 B515 B518 B568 B571 B620 B623 B729 B732 B781 B784 B834 B837 B886 B889 B939 B942 B991 B994 B1100 B1103 B1152 B1155 B1205 B1208 B1257 B1260 B1310 B1313 B1362 B1365" name="Диапазон9_1_4_1"/>
    <protectedRange sqref="B47 B315 B1484 B41:B42 B309:B310 B1478:B1479 B686 B680:B681 B1057 B1051:B1052 B1427 B1421:B1422 B99 B93:B94 B151 B145:B146 B204 B198:B199 B256 B250:B251 B365 B359:B360 B417 B411:B412 B470 B464:B465 B522 B516:B517 B575 B569:B570 B627 B621:B622 B736 B730:B731 B788 B782:B783 B841 B835:B836 B893 B887:B888 B946 B940:B941 B998 B992:B993 B1107 B1101:B1102 B1159 B1153:B1154 B1212 B1206:B1207 B1264 B1258:B1259 B1317 B1311:B1312 B1369 B1363:B1364" name="Диапазон9_2_3_1"/>
    <protectedRange sqref="B39 B307 B1476 B678 B1049 B1419 B91 B143 B196 B248 B357 B409 B462 B514 B567 B619 B728 B780 B833 B885 B938 B990 B1099 B1151 B1204 B1256 B1309 B1361" name="Диапазон9_6_1_2_2"/>
  </protectedRanges>
  <mergeCells count="56">
    <mergeCell ref="AG6:AI6"/>
    <mergeCell ref="AK1:AM1"/>
    <mergeCell ref="AL3:AM3"/>
    <mergeCell ref="A4:AM4"/>
    <mergeCell ref="B5:B6"/>
    <mergeCell ref="D5:P5"/>
    <mergeCell ref="X5:X9"/>
    <mergeCell ref="Y5:AI5"/>
    <mergeCell ref="AK5:AK9"/>
    <mergeCell ref="AL5:AL9"/>
    <mergeCell ref="AM273:AM328"/>
    <mergeCell ref="D7:E7"/>
    <mergeCell ref="F7:G7"/>
    <mergeCell ref="H7:I7"/>
    <mergeCell ref="J7:K7"/>
    <mergeCell ref="L7:M7"/>
    <mergeCell ref="Q7:R7"/>
    <mergeCell ref="AM5:AM9"/>
    <mergeCell ref="D6:F6"/>
    <mergeCell ref="J6:K6"/>
    <mergeCell ref="L6:M6"/>
    <mergeCell ref="N6:P6"/>
    <mergeCell ref="Q6:R6"/>
    <mergeCell ref="S6:V6"/>
    <mergeCell ref="Y6:AB6"/>
    <mergeCell ref="AC6:AD6"/>
    <mergeCell ref="AM11:AM62"/>
    <mergeCell ref="AM63:AM114"/>
    <mergeCell ref="AM115:AM166"/>
    <mergeCell ref="AM168:AM219"/>
    <mergeCell ref="AM220:AM271"/>
    <mergeCell ref="AM805:AM856"/>
    <mergeCell ref="AM857:AM908"/>
    <mergeCell ref="AM910:AM961"/>
    <mergeCell ref="AM329:AM380"/>
    <mergeCell ref="AM381:AM432"/>
    <mergeCell ref="AM434:AM485"/>
    <mergeCell ref="AM486:AM537"/>
    <mergeCell ref="AM539:AM590"/>
    <mergeCell ref="AM591:AM642"/>
    <mergeCell ref="AM1499:AM1501"/>
    <mergeCell ref="F2:AD2"/>
    <mergeCell ref="AL2:AM2"/>
    <mergeCell ref="AM1281:AM1332"/>
    <mergeCell ref="AM1333:AM1384"/>
    <mergeCell ref="AM1385:AM1440"/>
    <mergeCell ref="AM1441:AM1497"/>
    <mergeCell ref="AM962:AM1013"/>
    <mergeCell ref="AM1015:AM1070"/>
    <mergeCell ref="AM1071:AM1122"/>
    <mergeCell ref="AM1123:AM1174"/>
    <mergeCell ref="AM1176:AM1227"/>
    <mergeCell ref="AM1228:AM1279"/>
    <mergeCell ref="AM644:AM699"/>
    <mergeCell ref="AM700:AM751"/>
    <mergeCell ref="AM752:AM803"/>
  </mergeCells>
  <pageMargins left="0.27559055118110237" right="7.874015748031496E-2" top="0.19685039370078741" bottom="0.19685039370078741" header="0" footer="0"/>
  <pageSetup paperSize="9" scale="65" orientation="landscape" r:id="rId1"/>
  <headerFooter alignWithMargins="0"/>
  <ignoredErrors>
    <ignoredError sqref="AM272 AM433:AM538 AM643 AM804 AM909 AM1014:AM1070 AM1072:AM1122 AM1124:AM1175 AM1177:AM1227 AM1229:AM1280 AM1282:AM1332 AM1334:AM1498" numberStoredAsText="1"/>
    <ignoredError sqref="Y8:AD8 E8:K8 N8:P8" twoDigitTextYear="1" numberStoredAsText="1"/>
    <ignoredError sqref="D5:AI5 D9 D8 AE8:AI8 Q8:X8 G9:O9 Q9:X9 AA9 AE9:AI9 E7 G7:K7 D6:K6 N6:AI6 N7:AI7" twoDigitTextYear="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tint="0.79998168889431442"/>
    <pageSetUpPr fitToPage="1"/>
  </sheetPr>
  <dimension ref="A1:AF51"/>
  <sheetViews>
    <sheetView view="pageBreakPreview" topLeftCell="A16" zoomScale="90" zoomScaleSheetLayoutView="90" workbookViewId="0">
      <selection activeCell="A48" sqref="A48:XFD51"/>
    </sheetView>
  </sheetViews>
  <sheetFormatPr defaultRowHeight="12.75" x14ac:dyDescent="0.2"/>
  <cols>
    <col min="1" max="1" width="6.85546875" customWidth="1"/>
    <col min="2" max="2" width="21.7109375" customWidth="1"/>
    <col min="3" max="3" width="7.42578125" customWidth="1"/>
    <col min="4" max="4" width="14" bestFit="1" customWidth="1"/>
    <col min="5" max="5" width="7.140625" customWidth="1"/>
    <col min="6" max="6" width="6.42578125" customWidth="1"/>
    <col min="7" max="7" width="7" customWidth="1"/>
    <col min="8" max="8" width="6.85546875" customWidth="1"/>
    <col min="9" max="9" width="8" customWidth="1"/>
    <col min="10" max="10" width="6.28515625" style="1278" bestFit="1" customWidth="1"/>
    <col min="11" max="11" width="7.85546875" customWidth="1"/>
    <col min="12" max="12" width="7.42578125" customWidth="1"/>
    <col min="13" max="13" width="8" hidden="1" customWidth="1"/>
    <col min="14" max="14" width="7.85546875" hidden="1" customWidth="1"/>
    <col min="15" max="15" width="8.85546875" hidden="1" customWidth="1"/>
    <col min="16" max="16" width="8.28515625" hidden="1" customWidth="1"/>
    <col min="17" max="17" width="8.42578125" hidden="1" customWidth="1"/>
    <col min="18" max="18" width="10.140625" hidden="1" customWidth="1"/>
    <col min="19" max="21" width="7.7109375" hidden="1" customWidth="1"/>
    <col min="22" max="22" width="7.5703125" customWidth="1"/>
    <col min="23" max="23" width="12" hidden="1" customWidth="1"/>
    <col min="24" max="24" width="8.140625" customWidth="1"/>
    <col min="25" max="25" width="12.42578125" bestFit="1" customWidth="1"/>
    <col min="26" max="26" width="8.85546875" customWidth="1"/>
    <col min="27" max="27" width="8.28515625" customWidth="1"/>
    <col min="28" max="28" width="8.140625" customWidth="1"/>
    <col min="29" max="30" width="8.7109375" customWidth="1"/>
    <col min="31" max="31" width="16.5703125" customWidth="1"/>
    <col min="32" max="32" width="6" customWidth="1"/>
  </cols>
  <sheetData>
    <row r="1" spans="1:32" x14ac:dyDescent="0.2">
      <c r="W1" s="1896" t="s">
        <v>705</v>
      </c>
      <c r="X1" s="1896"/>
      <c r="Y1" s="1896"/>
      <c r="Z1" s="1896"/>
      <c r="AA1" s="1896"/>
      <c r="AB1" s="1896"/>
      <c r="AC1" s="1896"/>
      <c r="AD1" s="1896"/>
      <c r="AE1" s="1897"/>
    </row>
    <row r="2" spans="1:32" s="99" customFormat="1" ht="15" customHeight="1" x14ac:dyDescent="0.2">
      <c r="B2" s="1895" t="s">
        <v>863</v>
      </c>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1895"/>
    </row>
    <row r="3" spans="1:32" ht="15.75" x14ac:dyDescent="0.25">
      <c r="B3" s="1231" t="str">
        <f>ФХДстр.1_4!ES16</f>
        <v>26.12.2024</v>
      </c>
      <c r="C3" s="281"/>
      <c r="D3" s="281"/>
      <c r="E3" s="281"/>
      <c r="F3" s="281"/>
      <c r="G3" s="281"/>
      <c r="H3" s="281" t="s">
        <v>66</v>
      </c>
      <c r="I3" s="282" t="str">
        <f>'НЗ 2-экз'!A1</f>
        <v>МОУ СШ п.Ярославка ЯМР</v>
      </c>
      <c r="J3" s="281"/>
      <c r="K3" s="281"/>
      <c r="L3" s="281"/>
      <c r="M3" s="281"/>
      <c r="N3" s="281"/>
      <c r="O3" s="281"/>
      <c r="P3" s="281"/>
      <c r="Q3" s="281"/>
      <c r="R3" s="281"/>
      <c r="S3" s="281"/>
      <c r="T3" s="281"/>
      <c r="U3" s="281"/>
      <c r="V3" s="281"/>
      <c r="W3" s="281"/>
      <c r="X3" s="281"/>
      <c r="Y3" s="281"/>
      <c r="Z3" s="281"/>
      <c r="AA3" s="281"/>
      <c r="AB3" s="281"/>
      <c r="AC3" s="281"/>
      <c r="AD3" s="281"/>
      <c r="AE3" s="281"/>
    </row>
    <row r="4" spans="1:32" ht="12.75" customHeight="1" x14ac:dyDescent="0.2">
      <c r="B4" s="101"/>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59" t="s">
        <v>241</v>
      </c>
    </row>
    <row r="5" spans="1:32" ht="15" x14ac:dyDescent="0.2">
      <c r="A5" s="1874" t="s">
        <v>803</v>
      </c>
      <c r="B5" s="1900" t="s">
        <v>540</v>
      </c>
      <c r="C5" s="1901"/>
      <c r="D5" s="1901"/>
      <c r="E5" s="1901"/>
      <c r="F5" s="1901"/>
      <c r="G5" s="1901"/>
      <c r="H5" s="1901"/>
      <c r="I5" s="1901"/>
      <c r="J5" s="1901"/>
      <c r="K5" s="1901"/>
      <c r="L5" s="1901"/>
      <c r="M5" s="1901"/>
      <c r="N5" s="1901"/>
      <c r="O5" s="1901"/>
      <c r="P5" s="1901"/>
      <c r="Q5" s="1901"/>
      <c r="R5" s="1901"/>
      <c r="S5" s="1901"/>
      <c r="T5" s="1901"/>
      <c r="U5" s="1901"/>
      <c r="V5" s="1901"/>
      <c r="W5" s="1901"/>
      <c r="X5" s="1901"/>
      <c r="Y5" s="1901"/>
      <c r="Z5" s="1901"/>
      <c r="AA5" s="1901"/>
      <c r="AB5" s="1901"/>
      <c r="AC5" s="1901"/>
      <c r="AD5" s="1901"/>
      <c r="AE5" s="1902"/>
    </row>
    <row r="6" spans="1:32" ht="15.75" x14ac:dyDescent="0.2">
      <c r="A6" s="1874"/>
      <c r="B6" s="1150" t="s">
        <v>885</v>
      </c>
      <c r="C6" s="1875" t="s">
        <v>428</v>
      </c>
      <c r="D6" s="907">
        <v>211</v>
      </c>
      <c r="E6" s="907">
        <v>212</v>
      </c>
      <c r="F6" s="907">
        <v>213</v>
      </c>
      <c r="G6" s="908">
        <v>221</v>
      </c>
      <c r="H6" s="908">
        <v>222</v>
      </c>
      <c r="I6" s="908">
        <v>223</v>
      </c>
      <c r="J6" s="1282">
        <v>223</v>
      </c>
      <c r="K6" s="908">
        <v>225</v>
      </c>
      <c r="L6" s="908">
        <v>226</v>
      </c>
      <c r="M6" s="908">
        <v>262</v>
      </c>
      <c r="N6" s="908">
        <v>290</v>
      </c>
      <c r="O6" s="908">
        <v>296</v>
      </c>
      <c r="P6" s="908">
        <v>293</v>
      </c>
      <c r="Q6" s="908">
        <v>296</v>
      </c>
      <c r="R6" s="907">
        <v>291</v>
      </c>
      <c r="S6" s="908">
        <v>291</v>
      </c>
      <c r="T6" s="908">
        <v>292</v>
      </c>
      <c r="U6" s="908">
        <v>296</v>
      </c>
      <c r="V6" s="908">
        <v>310</v>
      </c>
      <c r="W6" s="908">
        <v>340</v>
      </c>
      <c r="X6" s="1126">
        <v>341</v>
      </c>
      <c r="Y6" s="1126">
        <v>342</v>
      </c>
      <c r="Z6" s="1126">
        <v>343</v>
      </c>
      <c r="AA6" s="1126">
        <v>344</v>
      </c>
      <c r="AB6" s="1126">
        <v>345</v>
      </c>
      <c r="AC6" s="1126">
        <v>346</v>
      </c>
      <c r="AD6" s="1126">
        <v>349</v>
      </c>
      <c r="AE6" s="1911" t="s">
        <v>430</v>
      </c>
    </row>
    <row r="7" spans="1:32" ht="14.25" customHeight="1" x14ac:dyDescent="0.2">
      <c r="A7" s="1874"/>
      <c r="B7" s="911" t="s">
        <v>807</v>
      </c>
      <c r="C7" s="1876"/>
      <c r="D7" s="955">
        <v>111</v>
      </c>
      <c r="E7" s="955">
        <v>112</v>
      </c>
      <c r="F7" s="955">
        <v>119</v>
      </c>
      <c r="G7" s="956">
        <v>244</v>
      </c>
      <c r="H7" s="956">
        <v>244</v>
      </c>
      <c r="I7" s="956">
        <v>244</v>
      </c>
      <c r="J7" s="1281">
        <v>247</v>
      </c>
      <c r="K7" s="956">
        <v>244</v>
      </c>
      <c r="L7" s="956">
        <v>244</v>
      </c>
      <c r="M7" s="957"/>
      <c r="N7" s="958" t="s">
        <v>27</v>
      </c>
      <c r="O7" s="957">
        <v>244</v>
      </c>
      <c r="P7" s="1149">
        <v>853</v>
      </c>
      <c r="Q7" s="1149">
        <v>340</v>
      </c>
      <c r="R7" s="1149">
        <v>851</v>
      </c>
      <c r="S7" s="1149">
        <v>852</v>
      </c>
      <c r="T7" s="1149">
        <v>853</v>
      </c>
      <c r="U7" s="957">
        <v>853</v>
      </c>
      <c r="V7" s="957">
        <v>244</v>
      </c>
      <c r="W7" s="957">
        <v>244</v>
      </c>
      <c r="X7" s="957">
        <v>244</v>
      </c>
      <c r="Y7" s="957">
        <v>244</v>
      </c>
      <c r="Z7" s="957">
        <v>244</v>
      </c>
      <c r="AA7" s="957">
        <v>244</v>
      </c>
      <c r="AB7" s="957">
        <v>244</v>
      </c>
      <c r="AC7" s="957">
        <v>244</v>
      </c>
      <c r="AD7" s="957">
        <v>244</v>
      </c>
      <c r="AE7" s="1912"/>
    </row>
    <row r="8" spans="1:32" x14ac:dyDescent="0.2">
      <c r="A8" s="1874"/>
      <c r="B8" s="819">
        <v>1</v>
      </c>
      <c r="C8" s="819">
        <v>2</v>
      </c>
      <c r="D8" s="819">
        <v>3</v>
      </c>
      <c r="E8" s="819">
        <v>4</v>
      </c>
      <c r="F8" s="819">
        <v>5</v>
      </c>
      <c r="G8" s="819">
        <v>6</v>
      </c>
      <c r="H8" s="819">
        <v>7</v>
      </c>
      <c r="I8" s="819">
        <v>8</v>
      </c>
      <c r="J8" s="819"/>
      <c r="K8" s="819">
        <v>9</v>
      </c>
      <c r="L8" s="819">
        <v>10</v>
      </c>
      <c r="M8" s="1046"/>
      <c r="N8" s="1046"/>
      <c r="O8" s="626"/>
      <c r="P8" s="626"/>
      <c r="Q8" s="626"/>
      <c r="R8" s="626"/>
      <c r="S8" s="626"/>
      <c r="T8" s="626"/>
      <c r="U8" s="1046"/>
      <c r="V8" s="819">
        <v>11</v>
      </c>
      <c r="W8" s="1046">
        <v>19</v>
      </c>
      <c r="X8" s="819">
        <v>12</v>
      </c>
      <c r="Y8" s="819">
        <v>13</v>
      </c>
      <c r="Z8" s="819">
        <v>14</v>
      </c>
      <c r="AA8" s="819">
        <v>15</v>
      </c>
      <c r="AB8" s="819">
        <v>16</v>
      </c>
      <c r="AC8" s="819">
        <v>17</v>
      </c>
      <c r="AD8" s="819">
        <v>18</v>
      </c>
      <c r="AE8" s="819">
        <v>19</v>
      </c>
    </row>
    <row r="9" spans="1:32" ht="15" x14ac:dyDescent="0.2">
      <c r="A9" s="1874"/>
      <c r="B9" s="1898" t="s">
        <v>902</v>
      </c>
      <c r="C9" s="1898"/>
      <c r="D9" s="1898"/>
      <c r="E9" s="1898"/>
      <c r="F9" s="1898"/>
      <c r="G9" s="1898"/>
      <c r="H9" s="1898"/>
      <c r="I9" s="1898"/>
      <c r="J9" s="1898"/>
      <c r="K9" s="1898"/>
      <c r="L9" s="1898"/>
      <c r="M9" s="1898"/>
      <c r="N9" s="1898"/>
      <c r="O9" s="1898"/>
      <c r="P9" s="1898"/>
      <c r="Q9" s="1898"/>
      <c r="R9" s="1898"/>
      <c r="S9" s="1898"/>
      <c r="T9" s="1898"/>
      <c r="U9" s="1898"/>
      <c r="V9" s="1898"/>
      <c r="W9" s="1898"/>
      <c r="X9" s="1898"/>
      <c r="Y9" s="1898"/>
      <c r="Z9" s="1898"/>
      <c r="AA9" s="1898"/>
      <c r="AB9" s="1898"/>
      <c r="AC9" s="1898"/>
      <c r="AD9" s="1898"/>
      <c r="AE9" s="1898"/>
    </row>
    <row r="10" spans="1:32" ht="24" x14ac:dyDescent="0.2">
      <c r="A10" s="921" t="s">
        <v>77</v>
      </c>
      <c r="B10" s="1877" t="s">
        <v>243</v>
      </c>
      <c r="C10" s="760" t="s">
        <v>170</v>
      </c>
      <c r="D10" s="1522">
        <f>174460.27</f>
        <v>174460.27</v>
      </c>
      <c r="E10" s="1385"/>
      <c r="F10" s="1385"/>
      <c r="G10" s="1385">
        <v>0</v>
      </c>
      <c r="H10" s="1385">
        <v>0</v>
      </c>
      <c r="I10" s="1385">
        <v>0</v>
      </c>
      <c r="J10" s="1385">
        <v>0</v>
      </c>
      <c r="K10" s="1385">
        <v>0</v>
      </c>
      <c r="L10" s="1385">
        <v>0</v>
      </c>
      <c r="M10" s="1385"/>
      <c r="N10" s="1385"/>
      <c r="O10" s="1384" t="s">
        <v>379</v>
      </c>
      <c r="P10" s="1384" t="s">
        <v>379</v>
      </c>
      <c r="Q10" s="1384" t="s">
        <v>379</v>
      </c>
      <c r="R10" s="1384" t="s">
        <v>379</v>
      </c>
      <c r="S10" s="1384" t="s">
        <v>379</v>
      </c>
      <c r="T10" s="1384" t="s">
        <v>379</v>
      </c>
      <c r="U10" s="1384" t="s">
        <v>379</v>
      </c>
      <c r="V10" s="1385">
        <v>0</v>
      </c>
      <c r="W10" s="1385">
        <f>X10+Y10+Z10+AA10+AB10+AC10+AD10</f>
        <v>0</v>
      </c>
      <c r="X10" s="1385">
        <v>0</v>
      </c>
      <c r="Y10" s="1385">
        <v>0</v>
      </c>
      <c r="Z10" s="1385">
        <v>0</v>
      </c>
      <c r="AA10" s="1385">
        <v>0</v>
      </c>
      <c r="AB10" s="1385">
        <v>0</v>
      </c>
      <c r="AC10" s="1385">
        <v>0</v>
      </c>
      <c r="AD10" s="1385">
        <v>0</v>
      </c>
      <c r="AE10" s="959">
        <f>SUM(D10:W10)</f>
        <v>174460.27</v>
      </c>
    </row>
    <row r="11" spans="1:32" x14ac:dyDescent="0.2">
      <c r="A11" s="921" t="s">
        <v>76</v>
      </c>
      <c r="B11" s="1878"/>
      <c r="C11" s="647" t="s">
        <v>168</v>
      </c>
      <c r="D11" s="1522">
        <v>577615.46</v>
      </c>
      <c r="E11" s="1385"/>
      <c r="F11" s="1385"/>
      <c r="G11" s="1385">
        <v>0</v>
      </c>
      <c r="H11" s="1385">
        <v>0</v>
      </c>
      <c r="I11" s="1385">
        <v>0</v>
      </c>
      <c r="J11" s="1385">
        <v>0</v>
      </c>
      <c r="K11" s="1385">
        <v>0</v>
      </c>
      <c r="L11" s="1385">
        <v>0</v>
      </c>
      <c r="M11" s="1385"/>
      <c r="N11" s="1385"/>
      <c r="O11" s="1384" t="s">
        <v>379</v>
      </c>
      <c r="P11" s="1384" t="s">
        <v>379</v>
      </c>
      <c r="Q11" s="1384" t="s">
        <v>379</v>
      </c>
      <c r="R11" s="1384" t="s">
        <v>379</v>
      </c>
      <c r="S11" s="1384" t="s">
        <v>379</v>
      </c>
      <c r="T11" s="1384" t="s">
        <v>379</v>
      </c>
      <c r="U11" s="1384" t="s">
        <v>379</v>
      </c>
      <c r="V11" s="1385">
        <v>0</v>
      </c>
      <c r="W11" s="1385">
        <f>X11+Y11+Z11+AA11+AB11+AC11+AD11</f>
        <v>0</v>
      </c>
      <c r="X11" s="1385">
        <v>0</v>
      </c>
      <c r="Y11" s="1385">
        <v>0</v>
      </c>
      <c r="Z11" s="1385">
        <v>0</v>
      </c>
      <c r="AA11" s="1385">
        <v>0</v>
      </c>
      <c r="AB11" s="1385">
        <v>0</v>
      </c>
      <c r="AC11" s="1385">
        <v>0</v>
      </c>
      <c r="AD11" s="1385">
        <v>0</v>
      </c>
      <c r="AE11" s="959">
        <f>SUM(D11:W11)</f>
        <v>577615.46</v>
      </c>
    </row>
    <row r="12" spans="1:32" hidden="1" x14ac:dyDescent="0.2">
      <c r="A12" s="679" t="s">
        <v>78</v>
      </c>
      <c r="B12" s="1878"/>
      <c r="C12" s="647" t="s">
        <v>627</v>
      </c>
      <c r="D12" s="1385"/>
      <c r="E12" s="1386"/>
      <c r="F12" s="1386"/>
      <c r="G12" s="1386"/>
      <c r="H12" s="1386"/>
      <c r="I12" s="1386"/>
      <c r="J12" s="1386"/>
      <c r="K12" s="1386"/>
      <c r="L12" s="1386"/>
      <c r="M12" s="1386"/>
      <c r="N12" s="1386"/>
      <c r="O12" s="1384" t="s">
        <v>379</v>
      </c>
      <c r="P12" s="1384" t="s">
        <v>379</v>
      </c>
      <c r="Q12" s="1384" t="s">
        <v>379</v>
      </c>
      <c r="R12" s="1384" t="s">
        <v>379</v>
      </c>
      <c r="S12" s="1384" t="s">
        <v>379</v>
      </c>
      <c r="T12" s="1384" t="s">
        <v>379</v>
      </c>
      <c r="U12" s="1384" t="s">
        <v>379</v>
      </c>
      <c r="V12" s="1386"/>
      <c r="W12" s="1385">
        <f t="shared" ref="W12" si="0">X12+Y12+Z12+AA12+AB12+AC12+AD12</f>
        <v>0</v>
      </c>
      <c r="X12" s="1386"/>
      <c r="Y12" s="1386"/>
      <c r="Z12" s="1386"/>
      <c r="AA12" s="1386"/>
      <c r="AB12" s="1386"/>
      <c r="AC12" s="1386"/>
      <c r="AD12" s="1386"/>
      <c r="AE12" s="959">
        <f>SUM(D12:W12)</f>
        <v>0</v>
      </c>
    </row>
    <row r="13" spans="1:32" ht="15" customHeight="1" x14ac:dyDescent="0.2">
      <c r="A13" s="921" t="s">
        <v>77</v>
      </c>
      <c r="B13" s="1906" t="s">
        <v>429</v>
      </c>
      <c r="C13" s="950" t="s">
        <v>369</v>
      </c>
      <c r="D13" s="1385"/>
      <c r="E13" s="1385"/>
      <c r="F13" s="1385"/>
      <c r="G13" s="1385"/>
      <c r="H13" s="1385"/>
      <c r="I13" s="1385"/>
      <c r="J13" s="1385"/>
      <c r="K13" s="1385"/>
      <c r="L13" s="1385"/>
      <c r="M13" s="1385"/>
      <c r="N13" s="1385"/>
      <c r="O13" s="1384"/>
      <c r="P13" s="1384"/>
      <c r="Q13" s="1384"/>
      <c r="R13" s="1384"/>
      <c r="S13" s="1384"/>
      <c r="T13" s="1384"/>
      <c r="U13" s="1384"/>
      <c r="V13" s="1385"/>
      <c r="W13" s="1385"/>
      <c r="X13" s="1385"/>
      <c r="Y13" s="1385"/>
      <c r="Z13" s="1385"/>
      <c r="AA13" s="1385"/>
      <c r="AB13" s="1385"/>
      <c r="AC13" s="1385"/>
      <c r="AD13" s="1385"/>
      <c r="AE13" s="959">
        <f>SUM(D13:W13)</f>
        <v>0</v>
      </c>
      <c r="AF13" s="162"/>
    </row>
    <row r="14" spans="1:32" ht="15" customHeight="1" x14ac:dyDescent="0.2">
      <c r="A14" s="921" t="s">
        <v>76</v>
      </c>
      <c r="B14" s="1907"/>
      <c r="C14" s="950" t="s">
        <v>369</v>
      </c>
      <c r="D14" s="1385"/>
      <c r="E14" s="1385"/>
      <c r="F14" s="1385"/>
      <c r="G14" s="1385"/>
      <c r="H14" s="1385"/>
      <c r="I14" s="1385"/>
      <c r="J14" s="1385"/>
      <c r="K14" s="1385"/>
      <c r="L14" s="1385"/>
      <c r="M14" s="1385"/>
      <c r="N14" s="1385"/>
      <c r="O14" s="1384"/>
      <c r="P14" s="1384"/>
      <c r="Q14" s="1384"/>
      <c r="R14" s="1384"/>
      <c r="S14" s="1384"/>
      <c r="T14" s="1384"/>
      <c r="U14" s="1384"/>
      <c r="V14" s="1385"/>
      <c r="W14" s="1385"/>
      <c r="X14" s="1385"/>
      <c r="Y14" s="1385"/>
      <c r="Z14" s="1385"/>
      <c r="AA14" s="1385"/>
      <c r="AB14" s="1385"/>
      <c r="AC14" s="1385"/>
      <c r="AD14" s="1385"/>
      <c r="AE14" s="959">
        <f t="shared" ref="AE14:AE19" si="1">SUM(D14:W14)</f>
        <v>0</v>
      </c>
      <c r="AF14" s="162"/>
    </row>
    <row r="15" spans="1:32" ht="13.5" customHeight="1" x14ac:dyDescent="0.2">
      <c r="A15" s="921" t="s">
        <v>77</v>
      </c>
      <c r="B15" s="1903" t="s">
        <v>630</v>
      </c>
      <c r="C15" s="950" t="s">
        <v>369</v>
      </c>
      <c r="D15" s="1385"/>
      <c r="E15" s="1385"/>
      <c r="F15" s="1385"/>
      <c r="G15" s="1385"/>
      <c r="H15" s="1385"/>
      <c r="I15" s="1385"/>
      <c r="J15" s="1385"/>
      <c r="K15" s="1385"/>
      <c r="L15" s="1385"/>
      <c r="M15" s="1385"/>
      <c r="N15" s="1385"/>
      <c r="O15" s="1384"/>
      <c r="P15" s="1384"/>
      <c r="Q15" s="1384"/>
      <c r="R15" s="1384"/>
      <c r="S15" s="1384"/>
      <c r="T15" s="1384"/>
      <c r="U15" s="1384"/>
      <c r="V15" s="1385"/>
      <c r="W15" s="1385"/>
      <c r="X15" s="1385"/>
      <c r="Y15" s="1385"/>
      <c r="Z15" s="1385"/>
      <c r="AA15" s="1385"/>
      <c r="AB15" s="1385"/>
      <c r="AC15" s="1385"/>
      <c r="AD15" s="1385"/>
      <c r="AE15" s="959">
        <f t="shared" si="1"/>
        <v>0</v>
      </c>
      <c r="AF15" s="162"/>
    </row>
    <row r="16" spans="1:32" ht="12.75" customHeight="1" x14ac:dyDescent="0.2">
      <c r="A16" s="921" t="s">
        <v>76</v>
      </c>
      <c r="B16" s="1904"/>
      <c r="C16" s="950" t="s">
        <v>369</v>
      </c>
      <c r="D16" s="1385"/>
      <c r="E16" s="1385"/>
      <c r="F16" s="1385"/>
      <c r="G16" s="1385"/>
      <c r="H16" s="1385"/>
      <c r="I16" s="1385"/>
      <c r="J16" s="1385"/>
      <c r="K16" s="1385"/>
      <c r="L16" s="1385"/>
      <c r="M16" s="1385"/>
      <c r="N16" s="1385"/>
      <c r="O16" s="1384"/>
      <c r="P16" s="1384"/>
      <c r="Q16" s="1384"/>
      <c r="R16" s="1384"/>
      <c r="S16" s="1384"/>
      <c r="T16" s="1384"/>
      <c r="U16" s="1384"/>
      <c r="V16" s="1385"/>
      <c r="W16" s="1385"/>
      <c r="X16" s="1385"/>
      <c r="Y16" s="1385"/>
      <c r="Z16" s="1385"/>
      <c r="AA16" s="1385"/>
      <c r="AB16" s="1385"/>
      <c r="AC16" s="1385"/>
      <c r="AD16" s="1385"/>
      <c r="AE16" s="959">
        <f t="shared" si="1"/>
        <v>0</v>
      </c>
      <c r="AF16" s="162"/>
    </row>
    <row r="17" spans="1:32" ht="13.5" customHeight="1" x14ac:dyDescent="0.2">
      <c r="A17" s="915" t="s">
        <v>78</v>
      </c>
      <c r="B17" s="1905"/>
      <c r="C17" s="950" t="s">
        <v>369</v>
      </c>
      <c r="D17" s="1385"/>
      <c r="E17" s="1386"/>
      <c r="F17" s="1386"/>
      <c r="G17" s="1385"/>
      <c r="H17" s="1385"/>
      <c r="I17" s="1385"/>
      <c r="J17" s="1385"/>
      <c r="K17" s="1385"/>
      <c r="L17" s="1385"/>
      <c r="M17" s="1385"/>
      <c r="N17" s="1385"/>
      <c r="O17" s="1384"/>
      <c r="P17" s="1384"/>
      <c r="Q17" s="1384"/>
      <c r="R17" s="1384"/>
      <c r="S17" s="1384"/>
      <c r="T17" s="1384"/>
      <c r="U17" s="1384"/>
      <c r="V17" s="1385"/>
      <c r="W17" s="1385"/>
      <c r="X17" s="1385"/>
      <c r="Y17" s="1385"/>
      <c r="Z17" s="1385"/>
      <c r="AA17" s="1385"/>
      <c r="AB17" s="1385"/>
      <c r="AC17" s="1385"/>
      <c r="AD17" s="1385"/>
      <c r="AE17" s="959">
        <f t="shared" si="1"/>
        <v>0</v>
      </c>
      <c r="AF17" s="162"/>
    </row>
    <row r="18" spans="1:32" ht="13.5" customHeight="1" x14ac:dyDescent="0.2">
      <c r="A18" s="921" t="s">
        <v>77</v>
      </c>
      <c r="B18" s="1879" t="s">
        <v>629</v>
      </c>
      <c r="C18" s="966" t="s">
        <v>369</v>
      </c>
      <c r="D18" s="1385"/>
      <c r="E18" s="1386"/>
      <c r="F18" s="1386"/>
      <c r="G18" s="1385"/>
      <c r="H18" s="1385"/>
      <c r="I18" s="1385"/>
      <c r="J18" s="1385"/>
      <c r="K18" s="1385"/>
      <c r="L18" s="1385"/>
      <c r="M18" s="1385"/>
      <c r="N18" s="1385"/>
      <c r="O18" s="1384"/>
      <c r="P18" s="1384"/>
      <c r="Q18" s="1384"/>
      <c r="R18" s="1384"/>
      <c r="S18" s="1384"/>
      <c r="T18" s="1384"/>
      <c r="U18" s="1384"/>
      <c r="V18" s="1385"/>
      <c r="W18" s="1385"/>
      <c r="X18" s="1385"/>
      <c r="Y18" s="1522">
        <f>114781.77</f>
        <v>114781.77</v>
      </c>
      <c r="Z18" s="1385"/>
      <c r="AA18" s="1385"/>
      <c r="AB18" s="1385"/>
      <c r="AC18" s="1385"/>
      <c r="AD18" s="1385"/>
      <c r="AE18" s="959">
        <f>SUM(D18:AD18)</f>
        <v>114781.77</v>
      </c>
      <c r="AF18" s="162"/>
    </row>
    <row r="19" spans="1:32" ht="13.5" customHeight="1" x14ac:dyDescent="0.2">
      <c r="A19" s="921" t="s">
        <v>76</v>
      </c>
      <c r="B19" s="1879"/>
      <c r="C19" s="966" t="s">
        <v>369</v>
      </c>
      <c r="D19" s="1385"/>
      <c r="E19" s="1386"/>
      <c r="F19" s="1386"/>
      <c r="G19" s="1385"/>
      <c r="H19" s="1385"/>
      <c r="I19" s="1385"/>
      <c r="J19" s="1385"/>
      <c r="K19" s="1385"/>
      <c r="L19" s="1385"/>
      <c r="M19" s="1385"/>
      <c r="N19" s="1385"/>
      <c r="O19" s="1384"/>
      <c r="P19" s="1384"/>
      <c r="Q19" s="1384"/>
      <c r="R19" s="1384"/>
      <c r="S19" s="1384"/>
      <c r="T19" s="1384"/>
      <c r="U19" s="1384"/>
      <c r="V19" s="1385"/>
      <c r="W19" s="1385"/>
      <c r="X19" s="1385"/>
      <c r="Y19" s="1385"/>
      <c r="Z19" s="1385"/>
      <c r="AA19" s="1385"/>
      <c r="AB19" s="1385"/>
      <c r="AC19" s="1385"/>
      <c r="AD19" s="1385"/>
      <c r="AE19" s="959">
        <f t="shared" si="1"/>
        <v>0</v>
      </c>
      <c r="AF19" s="162"/>
    </row>
    <row r="20" spans="1:32" ht="12.75" customHeight="1" x14ac:dyDescent="0.2">
      <c r="A20" s="915" t="s">
        <v>78</v>
      </c>
      <c r="B20" s="1879"/>
      <c r="C20" s="966" t="s">
        <v>369</v>
      </c>
      <c r="D20" s="1385"/>
      <c r="E20" s="1386"/>
      <c r="F20" s="1386"/>
      <c r="G20" s="1385"/>
      <c r="H20" s="1385"/>
      <c r="I20" s="1385"/>
      <c r="J20" s="1385"/>
      <c r="K20" s="1385"/>
      <c r="L20" s="1385"/>
      <c r="M20" s="1385"/>
      <c r="N20" s="1385"/>
      <c r="O20" s="1384"/>
      <c r="P20" s="1384"/>
      <c r="Q20" s="1384"/>
      <c r="R20" s="1384"/>
      <c r="S20" s="1384"/>
      <c r="T20" s="1384"/>
      <c r="U20" s="1384"/>
      <c r="V20" s="1385"/>
      <c r="W20" s="1385"/>
      <c r="X20" s="1385"/>
      <c r="Y20" s="1385"/>
      <c r="Z20" s="1385"/>
      <c r="AA20" s="1385"/>
      <c r="AB20" s="1385"/>
      <c r="AC20" s="1385"/>
      <c r="AD20" s="1385"/>
      <c r="AE20" s="959">
        <f>SUM(D20:W20)</f>
        <v>0</v>
      </c>
      <c r="AF20" s="162"/>
    </row>
    <row r="21" spans="1:32" ht="12" customHeight="1" x14ac:dyDescent="0.2">
      <c r="A21" s="915" t="s">
        <v>79</v>
      </c>
      <c r="B21" s="1879"/>
      <c r="C21" s="966" t="s">
        <v>369</v>
      </c>
      <c r="D21" s="1385"/>
      <c r="E21" s="1386"/>
      <c r="F21" s="1386"/>
      <c r="G21" s="1385"/>
      <c r="H21" s="1385"/>
      <c r="I21" s="1385"/>
      <c r="J21" s="1385"/>
      <c r="K21" s="1385"/>
      <c r="L21" s="1385"/>
      <c r="M21" s="1385"/>
      <c r="N21" s="1385"/>
      <c r="O21" s="1384"/>
      <c r="P21" s="1384"/>
      <c r="Q21" s="1384"/>
      <c r="R21" s="1384"/>
      <c r="S21" s="1384"/>
      <c r="T21" s="1384"/>
      <c r="U21" s="1384"/>
      <c r="V21" s="1385"/>
      <c r="W21" s="1385"/>
      <c r="X21" s="1385"/>
      <c r="Y21" s="1385"/>
      <c r="Z21" s="1385"/>
      <c r="AA21" s="1385"/>
      <c r="AB21" s="1385"/>
      <c r="AC21" s="1385"/>
      <c r="AD21" s="1385"/>
      <c r="AE21" s="959">
        <f>SUM(D21:W21)</f>
        <v>0</v>
      </c>
      <c r="AF21" s="162"/>
    </row>
    <row r="22" spans="1:32" ht="12.75" customHeight="1" x14ac:dyDescent="0.2">
      <c r="A22" s="1889" t="s">
        <v>697</v>
      </c>
      <c r="B22" s="1890"/>
      <c r="C22" s="1891" t="s">
        <v>92</v>
      </c>
      <c r="D22" s="1891"/>
      <c r="E22" s="1891"/>
      <c r="F22" s="1891"/>
      <c r="G22" s="1891"/>
      <c r="H22" s="1891"/>
      <c r="I22" s="1891"/>
      <c r="J22" s="1891"/>
      <c r="K22" s="1891"/>
      <c r="L22" s="1891"/>
      <c r="M22" s="1891"/>
      <c r="N22" s="1891"/>
      <c r="O22" s="1891"/>
      <c r="P22" s="1891"/>
      <c r="Q22" s="1891"/>
      <c r="R22" s="1891"/>
      <c r="S22" s="1891"/>
      <c r="T22" s="1891"/>
      <c r="U22" s="1891"/>
      <c r="V22" s="1891"/>
      <c r="W22" s="1891"/>
      <c r="X22" s="1891"/>
      <c r="Y22" s="1891"/>
      <c r="Z22" s="1891"/>
      <c r="AA22" s="1891"/>
      <c r="AB22" s="1891"/>
      <c r="AC22" s="1891"/>
      <c r="AD22" s="1891"/>
      <c r="AE22" s="1891"/>
      <c r="AF22" s="162"/>
    </row>
    <row r="23" spans="1:32" s="52" customFormat="1" x14ac:dyDescent="0.2">
      <c r="A23" s="1023" t="s">
        <v>77</v>
      </c>
      <c r="B23" s="1883" t="s">
        <v>258</v>
      </c>
      <c r="C23" s="929"/>
      <c r="D23" s="930">
        <f>D10</f>
        <v>174460.27</v>
      </c>
      <c r="E23" s="930">
        <f t="shared" ref="E23:AE23" si="2">E10</f>
        <v>0</v>
      </c>
      <c r="F23" s="930">
        <f t="shared" si="2"/>
        <v>0</v>
      </c>
      <c r="G23" s="930">
        <f t="shared" si="2"/>
        <v>0</v>
      </c>
      <c r="H23" s="930">
        <f t="shared" si="2"/>
        <v>0</v>
      </c>
      <c r="I23" s="930">
        <f t="shared" si="2"/>
        <v>0</v>
      </c>
      <c r="J23" s="930">
        <f t="shared" ref="J23" si="3">J10</f>
        <v>0</v>
      </c>
      <c r="K23" s="930">
        <f t="shared" si="2"/>
        <v>0</v>
      </c>
      <c r="L23" s="930">
        <f t="shared" si="2"/>
        <v>0</v>
      </c>
      <c r="M23" s="930">
        <f t="shared" si="2"/>
        <v>0</v>
      </c>
      <c r="N23" s="930">
        <f t="shared" si="2"/>
        <v>0</v>
      </c>
      <c r="O23" s="930"/>
      <c r="P23" s="930"/>
      <c r="Q23" s="930"/>
      <c r="R23" s="930"/>
      <c r="S23" s="930"/>
      <c r="T23" s="930"/>
      <c r="U23" s="930"/>
      <c r="V23" s="930">
        <f t="shared" si="2"/>
        <v>0</v>
      </c>
      <c r="W23" s="930">
        <f t="shared" si="2"/>
        <v>0</v>
      </c>
      <c r="X23" s="930">
        <f t="shared" si="2"/>
        <v>0</v>
      </c>
      <c r="Y23" s="930">
        <f>Y10</f>
        <v>0</v>
      </c>
      <c r="Z23" s="930">
        <f t="shared" si="2"/>
        <v>0</v>
      </c>
      <c r="AA23" s="930">
        <f t="shared" si="2"/>
        <v>0</v>
      </c>
      <c r="AB23" s="930">
        <f t="shared" si="2"/>
        <v>0</v>
      </c>
      <c r="AC23" s="930">
        <f t="shared" ref="AC23:AD25" si="4">AC10</f>
        <v>0</v>
      </c>
      <c r="AD23" s="930">
        <f t="shared" si="4"/>
        <v>0</v>
      </c>
      <c r="AE23" s="930">
        <f t="shared" si="2"/>
        <v>174460.27</v>
      </c>
      <c r="AF23" s="162"/>
    </row>
    <row r="24" spans="1:32" s="52" customFormat="1" x14ac:dyDescent="0.2">
      <c r="A24" s="1023" t="s">
        <v>76</v>
      </c>
      <c r="B24" s="1884"/>
      <c r="C24" s="929"/>
      <c r="D24" s="930">
        <f>D11</f>
        <v>577615.46</v>
      </c>
      <c r="E24" s="930">
        <f t="shared" ref="E24:AE24" si="5">E11</f>
        <v>0</v>
      </c>
      <c r="F24" s="930">
        <f t="shared" si="5"/>
        <v>0</v>
      </c>
      <c r="G24" s="930">
        <f t="shared" si="5"/>
        <v>0</v>
      </c>
      <c r="H24" s="930">
        <f t="shared" si="5"/>
        <v>0</v>
      </c>
      <c r="I24" s="930">
        <f t="shared" si="5"/>
        <v>0</v>
      </c>
      <c r="J24" s="930">
        <f t="shared" ref="J24" si="6">J11</f>
        <v>0</v>
      </c>
      <c r="K24" s="930">
        <f t="shared" si="5"/>
        <v>0</v>
      </c>
      <c r="L24" s="930">
        <f t="shared" si="5"/>
        <v>0</v>
      </c>
      <c r="M24" s="930">
        <f t="shared" si="5"/>
        <v>0</v>
      </c>
      <c r="N24" s="930">
        <f t="shared" si="5"/>
        <v>0</v>
      </c>
      <c r="O24" s="930"/>
      <c r="P24" s="930"/>
      <c r="Q24" s="930"/>
      <c r="R24" s="930"/>
      <c r="S24" s="930"/>
      <c r="T24" s="930"/>
      <c r="U24" s="930"/>
      <c r="V24" s="930">
        <f t="shared" si="5"/>
        <v>0</v>
      </c>
      <c r="W24" s="930">
        <f t="shared" si="5"/>
        <v>0</v>
      </c>
      <c r="X24" s="930">
        <f t="shared" si="5"/>
        <v>0</v>
      </c>
      <c r="Y24" s="930">
        <f>Y11</f>
        <v>0</v>
      </c>
      <c r="Z24" s="930">
        <f t="shared" si="5"/>
        <v>0</v>
      </c>
      <c r="AA24" s="930">
        <f t="shared" si="5"/>
        <v>0</v>
      </c>
      <c r="AB24" s="930">
        <f t="shared" si="5"/>
        <v>0</v>
      </c>
      <c r="AC24" s="930">
        <f t="shared" si="4"/>
        <v>0</v>
      </c>
      <c r="AD24" s="930">
        <f t="shared" si="4"/>
        <v>0</v>
      </c>
      <c r="AE24" s="930">
        <f t="shared" si="5"/>
        <v>577615.46</v>
      </c>
      <c r="AF24" s="162"/>
    </row>
    <row r="25" spans="1:32" s="52" customFormat="1" x14ac:dyDescent="0.2">
      <c r="A25" s="1024" t="s">
        <v>78</v>
      </c>
      <c r="B25" s="1885"/>
      <c r="C25" s="929"/>
      <c r="D25" s="930">
        <f>D12</f>
        <v>0</v>
      </c>
      <c r="E25" s="930">
        <f t="shared" ref="E25:AE25" si="7">E12</f>
        <v>0</v>
      </c>
      <c r="F25" s="930">
        <f t="shared" si="7"/>
        <v>0</v>
      </c>
      <c r="G25" s="930">
        <f t="shared" si="7"/>
        <v>0</v>
      </c>
      <c r="H25" s="930">
        <f t="shared" si="7"/>
        <v>0</v>
      </c>
      <c r="I25" s="930">
        <f t="shared" si="7"/>
        <v>0</v>
      </c>
      <c r="J25" s="930">
        <f t="shared" ref="J25" si="8">J12</f>
        <v>0</v>
      </c>
      <c r="K25" s="930">
        <f t="shared" si="7"/>
        <v>0</v>
      </c>
      <c r="L25" s="930">
        <f t="shared" si="7"/>
        <v>0</v>
      </c>
      <c r="M25" s="930">
        <f t="shared" si="7"/>
        <v>0</v>
      </c>
      <c r="N25" s="930">
        <f t="shared" si="7"/>
        <v>0</v>
      </c>
      <c r="O25" s="930"/>
      <c r="P25" s="930"/>
      <c r="Q25" s="930"/>
      <c r="R25" s="930"/>
      <c r="S25" s="930"/>
      <c r="T25" s="930"/>
      <c r="U25" s="930"/>
      <c r="V25" s="930">
        <f t="shared" si="7"/>
        <v>0</v>
      </c>
      <c r="W25" s="930">
        <f t="shared" si="7"/>
        <v>0</v>
      </c>
      <c r="X25" s="930">
        <f t="shared" si="7"/>
        <v>0</v>
      </c>
      <c r="Y25" s="930">
        <f>Y12</f>
        <v>0</v>
      </c>
      <c r="Z25" s="930">
        <f t="shared" si="7"/>
        <v>0</v>
      </c>
      <c r="AA25" s="930">
        <f t="shared" si="7"/>
        <v>0</v>
      </c>
      <c r="AB25" s="930">
        <f t="shared" si="7"/>
        <v>0</v>
      </c>
      <c r="AC25" s="930">
        <f t="shared" si="4"/>
        <v>0</v>
      </c>
      <c r="AD25" s="930">
        <f t="shared" si="4"/>
        <v>0</v>
      </c>
      <c r="AE25" s="930">
        <f t="shared" si="7"/>
        <v>0</v>
      </c>
    </row>
    <row r="26" spans="1:32" s="52" customFormat="1" x14ac:dyDescent="0.2">
      <c r="A26" s="1023" t="s">
        <v>77</v>
      </c>
      <c r="B26" s="1886" t="s">
        <v>281</v>
      </c>
      <c r="C26" s="929"/>
      <c r="D26" s="930">
        <f>D13+D15</f>
        <v>0</v>
      </c>
      <c r="E26" s="930">
        <f t="shared" ref="E26:AE26" si="9">E13+E15</f>
        <v>0</v>
      </c>
      <c r="F26" s="930">
        <f t="shared" si="9"/>
        <v>0</v>
      </c>
      <c r="G26" s="930">
        <f t="shared" si="9"/>
        <v>0</v>
      </c>
      <c r="H26" s="930">
        <f t="shared" si="9"/>
        <v>0</v>
      </c>
      <c r="I26" s="930">
        <f t="shared" si="9"/>
        <v>0</v>
      </c>
      <c r="J26" s="930">
        <f t="shared" ref="J26" si="10">J13+J15</f>
        <v>0</v>
      </c>
      <c r="K26" s="930">
        <f t="shared" si="9"/>
        <v>0</v>
      </c>
      <c r="L26" s="930">
        <f t="shared" si="9"/>
        <v>0</v>
      </c>
      <c r="M26" s="930">
        <f t="shared" si="9"/>
        <v>0</v>
      </c>
      <c r="N26" s="930">
        <f t="shared" si="9"/>
        <v>0</v>
      </c>
      <c r="O26" s="930"/>
      <c r="P26" s="930"/>
      <c r="Q26" s="930"/>
      <c r="R26" s="930"/>
      <c r="S26" s="930"/>
      <c r="T26" s="930"/>
      <c r="U26" s="930"/>
      <c r="V26" s="930">
        <f t="shared" si="9"/>
        <v>0</v>
      </c>
      <c r="W26" s="930">
        <f t="shared" si="9"/>
        <v>0</v>
      </c>
      <c r="X26" s="930">
        <f t="shared" si="9"/>
        <v>0</v>
      </c>
      <c r="Y26" s="930">
        <f>Y13+Y15</f>
        <v>0</v>
      </c>
      <c r="Z26" s="930">
        <f t="shared" si="9"/>
        <v>0</v>
      </c>
      <c r="AA26" s="930">
        <f t="shared" si="9"/>
        <v>0</v>
      </c>
      <c r="AB26" s="930">
        <f t="shared" si="9"/>
        <v>0</v>
      </c>
      <c r="AC26" s="930">
        <f>AC13+AC15</f>
        <v>0</v>
      </c>
      <c r="AD26" s="930">
        <f>AD13+AD15</f>
        <v>0</v>
      </c>
      <c r="AE26" s="930">
        <f t="shared" si="9"/>
        <v>0</v>
      </c>
    </row>
    <row r="27" spans="1:32" s="52" customFormat="1" x14ac:dyDescent="0.2">
      <c r="A27" s="1023" t="s">
        <v>76</v>
      </c>
      <c r="B27" s="1887"/>
      <c r="C27" s="929"/>
      <c r="D27" s="930">
        <f>D14+D16</f>
        <v>0</v>
      </c>
      <c r="E27" s="930">
        <f t="shared" ref="E27:AE27" si="11">E14+E16</f>
        <v>0</v>
      </c>
      <c r="F27" s="930">
        <f t="shared" si="11"/>
        <v>0</v>
      </c>
      <c r="G27" s="930">
        <f t="shared" si="11"/>
        <v>0</v>
      </c>
      <c r="H27" s="930">
        <f t="shared" si="11"/>
        <v>0</v>
      </c>
      <c r="I27" s="930">
        <f t="shared" si="11"/>
        <v>0</v>
      </c>
      <c r="J27" s="930">
        <f t="shared" ref="J27" si="12">J14+J16</f>
        <v>0</v>
      </c>
      <c r="K27" s="930">
        <f t="shared" si="11"/>
        <v>0</v>
      </c>
      <c r="L27" s="930">
        <f t="shared" si="11"/>
        <v>0</v>
      </c>
      <c r="M27" s="930">
        <f t="shared" si="11"/>
        <v>0</v>
      </c>
      <c r="N27" s="930">
        <f t="shared" si="11"/>
        <v>0</v>
      </c>
      <c r="O27" s="930"/>
      <c r="P27" s="930"/>
      <c r="Q27" s="930"/>
      <c r="R27" s="930"/>
      <c r="S27" s="930"/>
      <c r="T27" s="930"/>
      <c r="U27" s="930"/>
      <c r="V27" s="930">
        <f t="shared" si="11"/>
        <v>0</v>
      </c>
      <c r="W27" s="930">
        <f t="shared" si="11"/>
        <v>0</v>
      </c>
      <c r="X27" s="930">
        <f t="shared" si="11"/>
        <v>0</v>
      </c>
      <c r="Y27" s="930">
        <f>Y14+Y16</f>
        <v>0</v>
      </c>
      <c r="Z27" s="930">
        <f t="shared" si="11"/>
        <v>0</v>
      </c>
      <c r="AA27" s="930">
        <f t="shared" si="11"/>
        <v>0</v>
      </c>
      <c r="AB27" s="930">
        <f t="shared" si="11"/>
        <v>0</v>
      </c>
      <c r="AC27" s="930">
        <f>AC14+AC16</f>
        <v>0</v>
      </c>
      <c r="AD27" s="930">
        <f>AD14+AD16</f>
        <v>0</v>
      </c>
      <c r="AE27" s="930">
        <f t="shared" si="11"/>
        <v>0</v>
      </c>
    </row>
    <row r="28" spans="1:32" s="52" customFormat="1" x14ac:dyDescent="0.2">
      <c r="A28" s="1024" t="s">
        <v>78</v>
      </c>
      <c r="B28" s="1888"/>
      <c r="C28" s="929"/>
      <c r="D28" s="930">
        <f>D17</f>
        <v>0</v>
      </c>
      <c r="E28" s="930">
        <f t="shared" ref="E28:AE28" si="13">E17</f>
        <v>0</v>
      </c>
      <c r="F28" s="930">
        <f t="shared" si="13"/>
        <v>0</v>
      </c>
      <c r="G28" s="930">
        <f t="shared" si="13"/>
        <v>0</v>
      </c>
      <c r="H28" s="930">
        <f t="shared" si="13"/>
        <v>0</v>
      </c>
      <c r="I28" s="930">
        <f t="shared" si="13"/>
        <v>0</v>
      </c>
      <c r="J28" s="930">
        <f t="shared" ref="J28" si="14">J17</f>
        <v>0</v>
      </c>
      <c r="K28" s="930">
        <f t="shared" si="13"/>
        <v>0</v>
      </c>
      <c r="L28" s="930">
        <f t="shared" si="13"/>
        <v>0</v>
      </c>
      <c r="M28" s="930">
        <f t="shared" si="13"/>
        <v>0</v>
      </c>
      <c r="N28" s="930">
        <f t="shared" si="13"/>
        <v>0</v>
      </c>
      <c r="O28" s="930"/>
      <c r="P28" s="930"/>
      <c r="Q28" s="930"/>
      <c r="R28" s="930"/>
      <c r="S28" s="930"/>
      <c r="T28" s="930"/>
      <c r="U28" s="930"/>
      <c r="V28" s="930">
        <f t="shared" si="13"/>
        <v>0</v>
      </c>
      <c r="W28" s="930">
        <f t="shared" si="13"/>
        <v>0</v>
      </c>
      <c r="X28" s="930">
        <f t="shared" si="13"/>
        <v>0</v>
      </c>
      <c r="Y28" s="930">
        <f>Y17</f>
        <v>0</v>
      </c>
      <c r="Z28" s="930">
        <f t="shared" si="13"/>
        <v>0</v>
      </c>
      <c r="AA28" s="930">
        <f t="shared" si="13"/>
        <v>0</v>
      </c>
      <c r="AB28" s="930">
        <f t="shared" si="13"/>
        <v>0</v>
      </c>
      <c r="AC28" s="930">
        <f t="shared" ref="AC28:AD32" si="15">AC17</f>
        <v>0</v>
      </c>
      <c r="AD28" s="930">
        <f t="shared" si="15"/>
        <v>0</v>
      </c>
      <c r="AE28" s="930">
        <f t="shared" si="13"/>
        <v>0</v>
      </c>
    </row>
    <row r="29" spans="1:32" s="52" customFormat="1" ht="12.75" customHeight="1" x14ac:dyDescent="0.2">
      <c r="A29" s="1023" t="s">
        <v>77</v>
      </c>
      <c r="B29" s="1908" t="s">
        <v>435</v>
      </c>
      <c r="C29" s="931"/>
      <c r="D29" s="930">
        <f>D18</f>
        <v>0</v>
      </c>
      <c r="E29" s="930">
        <f t="shared" ref="E29:AE32" si="16">E18</f>
        <v>0</v>
      </c>
      <c r="F29" s="930">
        <f t="shared" si="16"/>
        <v>0</v>
      </c>
      <c r="G29" s="930">
        <f t="shared" si="16"/>
        <v>0</v>
      </c>
      <c r="H29" s="930">
        <f t="shared" si="16"/>
        <v>0</v>
      </c>
      <c r="I29" s="930">
        <f t="shared" si="16"/>
        <v>0</v>
      </c>
      <c r="J29" s="930">
        <f t="shared" ref="J29" si="17">J18</f>
        <v>0</v>
      </c>
      <c r="K29" s="930">
        <f t="shared" si="16"/>
        <v>0</v>
      </c>
      <c r="L29" s="930">
        <f t="shared" si="16"/>
        <v>0</v>
      </c>
      <c r="M29" s="930">
        <f t="shared" si="16"/>
        <v>0</v>
      </c>
      <c r="N29" s="930">
        <f t="shared" si="16"/>
        <v>0</v>
      </c>
      <c r="O29" s="930">
        <f t="shared" si="16"/>
        <v>0</v>
      </c>
      <c r="P29" s="930">
        <f t="shared" si="16"/>
        <v>0</v>
      </c>
      <c r="Q29" s="930">
        <f t="shared" si="16"/>
        <v>0</v>
      </c>
      <c r="R29" s="930">
        <f t="shared" si="16"/>
        <v>0</v>
      </c>
      <c r="S29" s="930">
        <f t="shared" si="16"/>
        <v>0</v>
      </c>
      <c r="T29" s="930">
        <f t="shared" si="16"/>
        <v>0</v>
      </c>
      <c r="U29" s="930">
        <f>U18</f>
        <v>0</v>
      </c>
      <c r="V29" s="930">
        <f t="shared" si="16"/>
        <v>0</v>
      </c>
      <c r="W29" s="930">
        <f t="shared" si="16"/>
        <v>0</v>
      </c>
      <c r="X29" s="930">
        <f t="shared" si="16"/>
        <v>0</v>
      </c>
      <c r="Y29" s="930">
        <f>Y18</f>
        <v>114781.77</v>
      </c>
      <c r="Z29" s="930">
        <f t="shared" si="16"/>
        <v>0</v>
      </c>
      <c r="AA29" s="930">
        <f t="shared" si="16"/>
        <v>0</v>
      </c>
      <c r="AB29" s="930">
        <f t="shared" si="16"/>
        <v>0</v>
      </c>
      <c r="AC29" s="930">
        <f t="shared" si="15"/>
        <v>0</v>
      </c>
      <c r="AD29" s="930">
        <f t="shared" si="15"/>
        <v>0</v>
      </c>
      <c r="AE29" s="930">
        <f t="shared" si="16"/>
        <v>114781.77</v>
      </c>
    </row>
    <row r="30" spans="1:32" s="52" customFormat="1" x14ac:dyDescent="0.2">
      <c r="A30" s="1023" t="s">
        <v>76</v>
      </c>
      <c r="B30" s="1909"/>
      <c r="C30" s="931"/>
      <c r="D30" s="930">
        <f>D19</f>
        <v>0</v>
      </c>
      <c r="E30" s="930">
        <f t="shared" ref="E30:T30" si="18">E19</f>
        <v>0</v>
      </c>
      <c r="F30" s="930">
        <f t="shared" si="18"/>
        <v>0</v>
      </c>
      <c r="G30" s="930">
        <f t="shared" si="18"/>
        <v>0</v>
      </c>
      <c r="H30" s="930">
        <f t="shared" si="18"/>
        <v>0</v>
      </c>
      <c r="I30" s="930">
        <f t="shared" si="18"/>
        <v>0</v>
      </c>
      <c r="J30" s="930">
        <f t="shared" ref="J30" si="19">J19</f>
        <v>0</v>
      </c>
      <c r="K30" s="930">
        <f t="shared" si="18"/>
        <v>0</v>
      </c>
      <c r="L30" s="930">
        <f t="shared" si="18"/>
        <v>0</v>
      </c>
      <c r="M30" s="930">
        <f t="shared" si="18"/>
        <v>0</v>
      </c>
      <c r="N30" s="930">
        <f t="shared" si="18"/>
        <v>0</v>
      </c>
      <c r="O30" s="930">
        <f t="shared" si="18"/>
        <v>0</v>
      </c>
      <c r="P30" s="930">
        <f t="shared" si="18"/>
        <v>0</v>
      </c>
      <c r="Q30" s="930">
        <f t="shared" si="18"/>
        <v>0</v>
      </c>
      <c r="R30" s="930">
        <f t="shared" si="18"/>
        <v>0</v>
      </c>
      <c r="S30" s="930">
        <f t="shared" si="18"/>
        <v>0</v>
      </c>
      <c r="T30" s="930">
        <f t="shared" si="18"/>
        <v>0</v>
      </c>
      <c r="U30" s="930">
        <f>U19</f>
        <v>0</v>
      </c>
      <c r="V30" s="930">
        <f t="shared" si="16"/>
        <v>0</v>
      </c>
      <c r="W30" s="930">
        <f t="shared" si="16"/>
        <v>0</v>
      </c>
      <c r="X30" s="930">
        <f t="shared" si="16"/>
        <v>0</v>
      </c>
      <c r="Y30" s="930">
        <f>Y19</f>
        <v>0</v>
      </c>
      <c r="Z30" s="930">
        <f t="shared" si="16"/>
        <v>0</v>
      </c>
      <c r="AA30" s="930">
        <f t="shared" si="16"/>
        <v>0</v>
      </c>
      <c r="AB30" s="930">
        <f t="shared" si="16"/>
        <v>0</v>
      </c>
      <c r="AC30" s="930">
        <f t="shared" si="15"/>
        <v>0</v>
      </c>
      <c r="AD30" s="930">
        <f t="shared" si="15"/>
        <v>0</v>
      </c>
      <c r="AE30" s="930">
        <f t="shared" si="16"/>
        <v>0</v>
      </c>
    </row>
    <row r="31" spans="1:32" s="52" customFormat="1" x14ac:dyDescent="0.2">
      <c r="A31" s="1024" t="s">
        <v>78</v>
      </c>
      <c r="B31" s="1909"/>
      <c r="C31" s="931"/>
      <c r="D31" s="930">
        <f>D20</f>
        <v>0</v>
      </c>
      <c r="E31" s="930">
        <f t="shared" si="16"/>
        <v>0</v>
      </c>
      <c r="F31" s="930">
        <f t="shared" si="16"/>
        <v>0</v>
      </c>
      <c r="G31" s="930">
        <f t="shared" si="16"/>
        <v>0</v>
      </c>
      <c r="H31" s="930">
        <f t="shared" si="16"/>
        <v>0</v>
      </c>
      <c r="I31" s="930">
        <f t="shared" si="16"/>
        <v>0</v>
      </c>
      <c r="J31" s="930">
        <f t="shared" ref="J31" si="20">J20</f>
        <v>0</v>
      </c>
      <c r="K31" s="930">
        <f t="shared" si="16"/>
        <v>0</v>
      </c>
      <c r="L31" s="930">
        <f t="shared" si="16"/>
        <v>0</v>
      </c>
      <c r="M31" s="930">
        <f t="shared" si="16"/>
        <v>0</v>
      </c>
      <c r="N31" s="930">
        <f t="shared" si="16"/>
        <v>0</v>
      </c>
      <c r="O31" s="930">
        <f t="shared" si="16"/>
        <v>0</v>
      </c>
      <c r="P31" s="930">
        <f t="shared" si="16"/>
        <v>0</v>
      </c>
      <c r="Q31" s="930">
        <f t="shared" si="16"/>
        <v>0</v>
      </c>
      <c r="R31" s="930">
        <f t="shared" si="16"/>
        <v>0</v>
      </c>
      <c r="S31" s="930">
        <f t="shared" si="16"/>
        <v>0</v>
      </c>
      <c r="T31" s="930">
        <f t="shared" si="16"/>
        <v>0</v>
      </c>
      <c r="U31" s="930">
        <f>U20</f>
        <v>0</v>
      </c>
      <c r="V31" s="930">
        <f t="shared" si="16"/>
        <v>0</v>
      </c>
      <c r="W31" s="930">
        <f t="shared" si="16"/>
        <v>0</v>
      </c>
      <c r="X31" s="930">
        <f t="shared" si="16"/>
        <v>0</v>
      </c>
      <c r="Y31" s="930">
        <f>Y20</f>
        <v>0</v>
      </c>
      <c r="Z31" s="930">
        <f t="shared" si="16"/>
        <v>0</v>
      </c>
      <c r="AA31" s="930">
        <f t="shared" si="16"/>
        <v>0</v>
      </c>
      <c r="AB31" s="930">
        <f t="shared" si="16"/>
        <v>0</v>
      </c>
      <c r="AC31" s="930">
        <f t="shared" si="15"/>
        <v>0</v>
      </c>
      <c r="AD31" s="930">
        <f t="shared" si="15"/>
        <v>0</v>
      </c>
      <c r="AE31" s="930">
        <f t="shared" si="16"/>
        <v>0</v>
      </c>
    </row>
    <row r="32" spans="1:32" s="52" customFormat="1" ht="11.25" customHeight="1" x14ac:dyDescent="0.2">
      <c r="A32" s="1024" t="s">
        <v>79</v>
      </c>
      <c r="B32" s="1910"/>
      <c r="C32" s="931"/>
      <c r="D32" s="930">
        <f>D21</f>
        <v>0</v>
      </c>
      <c r="E32" s="930">
        <f t="shared" si="16"/>
        <v>0</v>
      </c>
      <c r="F32" s="930">
        <f t="shared" si="16"/>
        <v>0</v>
      </c>
      <c r="G32" s="930">
        <f t="shared" si="16"/>
        <v>0</v>
      </c>
      <c r="H32" s="930">
        <f t="shared" si="16"/>
        <v>0</v>
      </c>
      <c r="I32" s="930">
        <f t="shared" si="16"/>
        <v>0</v>
      </c>
      <c r="J32" s="930">
        <f t="shared" ref="J32" si="21">J21</f>
        <v>0</v>
      </c>
      <c r="K32" s="930">
        <f t="shared" si="16"/>
        <v>0</v>
      </c>
      <c r="L32" s="930">
        <f t="shared" si="16"/>
        <v>0</v>
      </c>
      <c r="M32" s="930">
        <f t="shared" si="16"/>
        <v>0</v>
      </c>
      <c r="N32" s="930">
        <f t="shared" si="16"/>
        <v>0</v>
      </c>
      <c r="O32" s="930">
        <f t="shared" si="16"/>
        <v>0</v>
      </c>
      <c r="P32" s="930">
        <f t="shared" si="16"/>
        <v>0</v>
      </c>
      <c r="Q32" s="930">
        <f t="shared" si="16"/>
        <v>0</v>
      </c>
      <c r="R32" s="930">
        <f t="shared" si="16"/>
        <v>0</v>
      </c>
      <c r="S32" s="930">
        <f t="shared" si="16"/>
        <v>0</v>
      </c>
      <c r="T32" s="930">
        <f t="shared" si="16"/>
        <v>0</v>
      </c>
      <c r="U32" s="930">
        <f>U21</f>
        <v>0</v>
      </c>
      <c r="V32" s="930">
        <f t="shared" si="16"/>
        <v>0</v>
      </c>
      <c r="W32" s="930">
        <f t="shared" si="16"/>
        <v>0</v>
      </c>
      <c r="X32" s="930">
        <f t="shared" si="16"/>
        <v>0</v>
      </c>
      <c r="Y32" s="930">
        <f>Y21</f>
        <v>0</v>
      </c>
      <c r="Z32" s="930">
        <f t="shared" si="16"/>
        <v>0</v>
      </c>
      <c r="AA32" s="930">
        <f t="shared" si="16"/>
        <v>0</v>
      </c>
      <c r="AB32" s="930">
        <f t="shared" si="16"/>
        <v>0</v>
      </c>
      <c r="AC32" s="930">
        <f t="shared" si="15"/>
        <v>0</v>
      </c>
      <c r="AD32" s="930">
        <f t="shared" si="15"/>
        <v>0</v>
      </c>
      <c r="AE32" s="930">
        <f t="shared" si="16"/>
        <v>0</v>
      </c>
    </row>
    <row r="33" spans="1:32" x14ac:dyDescent="0.2">
      <c r="A33" s="1880" t="s">
        <v>155</v>
      </c>
      <c r="B33" s="932" t="s">
        <v>258</v>
      </c>
      <c r="C33" s="933" t="s">
        <v>405</v>
      </c>
      <c r="D33" s="934">
        <f t="shared" ref="D33:N33" si="22">D10+D11+D12</f>
        <v>752075.73</v>
      </c>
      <c r="E33" s="934">
        <f t="shared" si="22"/>
        <v>0</v>
      </c>
      <c r="F33" s="934">
        <f t="shared" si="22"/>
        <v>0</v>
      </c>
      <c r="G33" s="934">
        <f t="shared" si="22"/>
        <v>0</v>
      </c>
      <c r="H33" s="934">
        <f t="shared" si="22"/>
        <v>0</v>
      </c>
      <c r="I33" s="934">
        <f t="shared" si="22"/>
        <v>0</v>
      </c>
      <c r="J33" s="934">
        <f t="shared" ref="J33" si="23">J10+J11+J12</f>
        <v>0</v>
      </c>
      <c r="K33" s="934">
        <f t="shared" si="22"/>
        <v>0</v>
      </c>
      <c r="L33" s="934">
        <f t="shared" si="22"/>
        <v>0</v>
      </c>
      <c r="M33" s="934">
        <f t="shared" si="22"/>
        <v>0</v>
      </c>
      <c r="N33" s="934">
        <f t="shared" si="22"/>
        <v>0</v>
      </c>
      <c r="O33" s="934"/>
      <c r="P33" s="934"/>
      <c r="Q33" s="934"/>
      <c r="R33" s="934"/>
      <c r="S33" s="934"/>
      <c r="T33" s="934"/>
      <c r="U33" s="934"/>
      <c r="V33" s="934">
        <f t="shared" ref="V33:AE33" si="24">V10+V11+V12</f>
        <v>0</v>
      </c>
      <c r="W33" s="934">
        <f t="shared" si="24"/>
        <v>0</v>
      </c>
      <c r="X33" s="934">
        <f t="shared" si="24"/>
        <v>0</v>
      </c>
      <c r="Y33" s="934">
        <f t="shared" si="24"/>
        <v>0</v>
      </c>
      <c r="Z33" s="934">
        <f t="shared" si="24"/>
        <v>0</v>
      </c>
      <c r="AA33" s="934">
        <f t="shared" si="24"/>
        <v>0</v>
      </c>
      <c r="AB33" s="934">
        <f t="shared" si="24"/>
        <v>0</v>
      </c>
      <c r="AC33" s="934">
        <f t="shared" si="24"/>
        <v>0</v>
      </c>
      <c r="AD33" s="934">
        <f t="shared" si="24"/>
        <v>0</v>
      </c>
      <c r="AE33" s="934">
        <f t="shared" si="24"/>
        <v>752075.73</v>
      </c>
      <c r="AF33" s="161"/>
    </row>
    <row r="34" spans="1:32" x14ac:dyDescent="0.2">
      <c r="A34" s="1881"/>
      <c r="B34" s="935" t="s">
        <v>281</v>
      </c>
      <c r="C34" s="933" t="s">
        <v>405</v>
      </c>
      <c r="D34" s="934">
        <f t="shared" ref="D34:N34" si="25">D13+D14+D15+D16+D17</f>
        <v>0</v>
      </c>
      <c r="E34" s="934">
        <f t="shared" si="25"/>
        <v>0</v>
      </c>
      <c r="F34" s="934">
        <f t="shared" si="25"/>
        <v>0</v>
      </c>
      <c r="G34" s="934">
        <f t="shared" si="25"/>
        <v>0</v>
      </c>
      <c r="H34" s="934">
        <f t="shared" si="25"/>
        <v>0</v>
      </c>
      <c r="I34" s="934">
        <f t="shared" si="25"/>
        <v>0</v>
      </c>
      <c r="J34" s="934">
        <f t="shared" ref="J34" si="26">J13+J14+J15+J16+J17</f>
        <v>0</v>
      </c>
      <c r="K34" s="934">
        <f t="shared" si="25"/>
        <v>0</v>
      </c>
      <c r="L34" s="934">
        <f t="shared" si="25"/>
        <v>0</v>
      </c>
      <c r="M34" s="934">
        <f t="shared" si="25"/>
        <v>0</v>
      </c>
      <c r="N34" s="934">
        <f t="shared" si="25"/>
        <v>0</v>
      </c>
      <c r="O34" s="934"/>
      <c r="P34" s="934"/>
      <c r="Q34" s="934"/>
      <c r="R34" s="934"/>
      <c r="S34" s="934"/>
      <c r="T34" s="934"/>
      <c r="U34" s="934"/>
      <c r="V34" s="934">
        <f t="shared" ref="V34:AE34" si="27">V13+V14+V15+V16+V17</f>
        <v>0</v>
      </c>
      <c r="W34" s="934">
        <f t="shared" si="27"/>
        <v>0</v>
      </c>
      <c r="X34" s="934">
        <f t="shared" si="27"/>
        <v>0</v>
      </c>
      <c r="Y34" s="934">
        <f t="shared" si="27"/>
        <v>0</v>
      </c>
      <c r="Z34" s="934">
        <f t="shared" si="27"/>
        <v>0</v>
      </c>
      <c r="AA34" s="934">
        <f t="shared" si="27"/>
        <v>0</v>
      </c>
      <c r="AB34" s="934">
        <f t="shared" si="27"/>
        <v>0</v>
      </c>
      <c r="AC34" s="934">
        <f t="shared" si="27"/>
        <v>0</v>
      </c>
      <c r="AD34" s="934">
        <f t="shared" si="27"/>
        <v>0</v>
      </c>
      <c r="AE34" s="934">
        <f t="shared" si="27"/>
        <v>0</v>
      </c>
      <c r="AF34" s="161"/>
    </row>
    <row r="35" spans="1:32" x14ac:dyDescent="0.2">
      <c r="A35" s="1882"/>
      <c r="B35" s="936" t="s">
        <v>678</v>
      </c>
      <c r="C35" s="933" t="s">
        <v>405</v>
      </c>
      <c r="D35" s="934">
        <f t="shared" ref="D35:AE35" si="28">D18+D19+D21+D20</f>
        <v>0</v>
      </c>
      <c r="E35" s="934">
        <f t="shared" si="28"/>
        <v>0</v>
      </c>
      <c r="F35" s="934">
        <f t="shared" si="28"/>
        <v>0</v>
      </c>
      <c r="G35" s="934">
        <f t="shared" si="28"/>
        <v>0</v>
      </c>
      <c r="H35" s="934">
        <f t="shared" si="28"/>
        <v>0</v>
      </c>
      <c r="I35" s="934">
        <f t="shared" si="28"/>
        <v>0</v>
      </c>
      <c r="J35" s="934">
        <f t="shared" ref="J35" si="29">J18+J19+J21+J20</f>
        <v>0</v>
      </c>
      <c r="K35" s="934">
        <f t="shared" si="28"/>
        <v>0</v>
      </c>
      <c r="L35" s="934">
        <f t="shared" si="28"/>
        <v>0</v>
      </c>
      <c r="M35" s="934">
        <f t="shared" si="28"/>
        <v>0</v>
      </c>
      <c r="N35" s="934">
        <f t="shared" si="28"/>
        <v>0</v>
      </c>
      <c r="O35" s="934">
        <f t="shared" si="28"/>
        <v>0</v>
      </c>
      <c r="P35" s="934">
        <f t="shared" si="28"/>
        <v>0</v>
      </c>
      <c r="Q35" s="934">
        <f t="shared" si="28"/>
        <v>0</v>
      </c>
      <c r="R35" s="934">
        <f t="shared" si="28"/>
        <v>0</v>
      </c>
      <c r="S35" s="934">
        <f t="shared" si="28"/>
        <v>0</v>
      </c>
      <c r="T35" s="934">
        <f t="shared" si="28"/>
        <v>0</v>
      </c>
      <c r="U35" s="934">
        <f>U18+U19+U21+U20</f>
        <v>0</v>
      </c>
      <c r="V35" s="934">
        <f t="shared" si="28"/>
        <v>0</v>
      </c>
      <c r="W35" s="934">
        <f t="shared" si="28"/>
        <v>0</v>
      </c>
      <c r="X35" s="934">
        <f t="shared" si="28"/>
        <v>0</v>
      </c>
      <c r="Y35" s="934">
        <f>Y18+Y19+Y21+Y20</f>
        <v>114781.77</v>
      </c>
      <c r="Z35" s="934">
        <f t="shared" si="28"/>
        <v>0</v>
      </c>
      <c r="AA35" s="934">
        <f t="shared" si="28"/>
        <v>0</v>
      </c>
      <c r="AB35" s="934">
        <f t="shared" si="28"/>
        <v>0</v>
      </c>
      <c r="AC35" s="934">
        <f>AC18+AC19+AC21+AC20</f>
        <v>0</v>
      </c>
      <c r="AD35" s="934">
        <f>AD18+AD19+AD21+AD20</f>
        <v>0</v>
      </c>
      <c r="AE35" s="934">
        <f t="shared" si="28"/>
        <v>114781.77</v>
      </c>
      <c r="AF35" s="162"/>
    </row>
    <row r="36" spans="1:32" x14ac:dyDescent="0.2">
      <c r="A36" s="915" t="s">
        <v>631</v>
      </c>
      <c r="B36" s="924" t="s">
        <v>679</v>
      </c>
      <c r="C36" s="924"/>
      <c r="D36" s="930">
        <f t="shared" ref="D36:AB36" si="30">D33+D34+D35</f>
        <v>752075.73</v>
      </c>
      <c r="E36" s="930">
        <f t="shared" si="30"/>
        <v>0</v>
      </c>
      <c r="F36" s="930">
        <f t="shared" si="30"/>
        <v>0</v>
      </c>
      <c r="G36" s="930">
        <f t="shared" si="30"/>
        <v>0</v>
      </c>
      <c r="H36" s="930">
        <f t="shared" si="30"/>
        <v>0</v>
      </c>
      <c r="I36" s="930">
        <f t="shared" si="30"/>
        <v>0</v>
      </c>
      <c r="J36" s="930">
        <f t="shared" ref="J36" si="31">J33+J34+J35</f>
        <v>0</v>
      </c>
      <c r="K36" s="930">
        <f t="shared" si="30"/>
        <v>0</v>
      </c>
      <c r="L36" s="930">
        <f t="shared" si="30"/>
        <v>0</v>
      </c>
      <c r="M36" s="930">
        <f t="shared" si="30"/>
        <v>0</v>
      </c>
      <c r="N36" s="930">
        <f t="shared" si="30"/>
        <v>0</v>
      </c>
      <c r="O36" s="930">
        <f t="shared" si="30"/>
        <v>0</v>
      </c>
      <c r="P36" s="930">
        <f t="shared" si="30"/>
        <v>0</v>
      </c>
      <c r="Q36" s="930">
        <f t="shared" si="30"/>
        <v>0</v>
      </c>
      <c r="R36" s="930">
        <f t="shared" si="30"/>
        <v>0</v>
      </c>
      <c r="S36" s="930">
        <f t="shared" si="30"/>
        <v>0</v>
      </c>
      <c r="T36" s="930">
        <f t="shared" si="30"/>
        <v>0</v>
      </c>
      <c r="U36" s="930">
        <f>U33+U34+U35</f>
        <v>0</v>
      </c>
      <c r="V36" s="930">
        <f t="shared" si="30"/>
        <v>0</v>
      </c>
      <c r="W36" s="930">
        <f t="shared" si="30"/>
        <v>0</v>
      </c>
      <c r="X36" s="930">
        <f t="shared" si="30"/>
        <v>0</v>
      </c>
      <c r="Y36" s="930">
        <f>Y33+Y34+Y35</f>
        <v>114781.77</v>
      </c>
      <c r="Z36" s="930">
        <f t="shared" si="30"/>
        <v>0</v>
      </c>
      <c r="AA36" s="930">
        <f t="shared" si="30"/>
        <v>0</v>
      </c>
      <c r="AB36" s="930">
        <f t="shared" si="30"/>
        <v>0</v>
      </c>
      <c r="AC36" s="930">
        <f>AC33+AC34+AC35</f>
        <v>0</v>
      </c>
      <c r="AD36" s="930">
        <f>AD33+AD34+AD35</f>
        <v>0</v>
      </c>
      <c r="AE36" s="930">
        <f>AE33+AE34+AE35</f>
        <v>866857.5</v>
      </c>
    </row>
    <row r="37" spans="1:32" s="52" customFormat="1" ht="15" customHeight="1" x14ac:dyDescent="0.2">
      <c r="B37" s="1899" t="s">
        <v>1283</v>
      </c>
      <c r="C37" s="1899"/>
      <c r="D37" s="1899"/>
      <c r="E37" s="1899"/>
      <c r="F37" s="1899"/>
      <c r="G37" s="1899"/>
      <c r="H37" s="1899"/>
      <c r="I37" s="1899"/>
      <c r="J37" s="1899"/>
      <c r="K37" s="1899"/>
      <c r="L37" s="1899"/>
      <c r="M37" s="1899"/>
      <c r="N37" s="1899"/>
      <c r="O37" s="1899"/>
      <c r="P37" s="1899"/>
      <c r="Q37" s="1899"/>
      <c r="R37" s="1899"/>
      <c r="S37" s="1899"/>
      <c r="T37" s="1899"/>
      <c r="U37" s="1899"/>
      <c r="V37" s="1899"/>
      <c r="W37" s="1899"/>
      <c r="X37" s="1899"/>
      <c r="Y37" s="1899"/>
      <c r="Z37" s="1899"/>
      <c r="AA37" s="1899"/>
      <c r="AB37" s="1899"/>
      <c r="AC37" s="1899"/>
      <c r="AD37" s="1899"/>
      <c r="AE37" s="1899"/>
    </row>
    <row r="38" spans="1:32" s="52" customFormat="1" hidden="1" x14ac:dyDescent="0.2">
      <c r="B38" s="1892" t="s">
        <v>243</v>
      </c>
      <c r="C38" s="647" t="s">
        <v>169</v>
      </c>
      <c r="D38" s="418"/>
      <c r="E38" s="418"/>
      <c r="F38" s="418"/>
      <c r="G38" s="418"/>
      <c r="H38" s="418"/>
      <c r="I38" s="418"/>
      <c r="J38" s="418"/>
      <c r="K38" s="418"/>
      <c r="L38" s="418"/>
      <c r="M38" s="418"/>
      <c r="N38" s="418"/>
      <c r="O38" s="418"/>
      <c r="P38" s="418"/>
      <c r="Q38" s="418"/>
      <c r="R38" s="418"/>
      <c r="S38" s="418"/>
      <c r="T38" s="418"/>
      <c r="U38" s="418"/>
      <c r="V38" s="418"/>
      <c r="W38" s="418"/>
      <c r="X38" s="418"/>
      <c r="Y38" s="418"/>
      <c r="Z38" s="418"/>
      <c r="AA38" s="418"/>
      <c r="AB38" s="418"/>
      <c r="AC38" s="418"/>
      <c r="AD38" s="418"/>
      <c r="AE38" s="638">
        <f t="shared" ref="AE38:AE45" si="32">(SUM(D38:W38))-N38</f>
        <v>0</v>
      </c>
    </row>
    <row r="39" spans="1:32" s="52" customFormat="1" x14ac:dyDescent="0.2">
      <c r="B39" s="1893"/>
      <c r="C39" s="647" t="s">
        <v>170</v>
      </c>
      <c r="D39" s="418"/>
      <c r="E39" s="418"/>
      <c r="F39" s="418"/>
      <c r="G39" s="418"/>
      <c r="H39" s="418"/>
      <c r="I39" s="418"/>
      <c r="J39" s="418"/>
      <c r="K39" s="418"/>
      <c r="L39" s="418"/>
      <c r="M39" s="418"/>
      <c r="N39" s="418"/>
      <c r="O39" s="418"/>
      <c r="P39" s="418"/>
      <c r="Q39" s="418"/>
      <c r="R39" s="418"/>
      <c r="S39" s="418"/>
      <c r="T39" s="418"/>
      <c r="U39" s="418"/>
      <c r="V39" s="418"/>
      <c r="W39" s="418"/>
      <c r="X39" s="418"/>
      <c r="Y39" s="418"/>
      <c r="Z39" s="418"/>
      <c r="AA39" s="418"/>
      <c r="AB39" s="418"/>
      <c r="AC39" s="418"/>
      <c r="AD39" s="418"/>
      <c r="AE39" s="638">
        <f t="shared" si="32"/>
        <v>0</v>
      </c>
    </row>
    <row r="40" spans="1:32" s="52" customFormat="1" ht="15" customHeight="1" x14ac:dyDescent="0.2">
      <c r="B40" s="1893"/>
      <c r="C40" s="647" t="s">
        <v>168</v>
      </c>
      <c r="D40" s="641"/>
      <c r="E40" s="639"/>
      <c r="F40" s="639"/>
      <c r="G40" s="639"/>
      <c r="H40" s="639"/>
      <c r="I40" s="639"/>
      <c r="J40" s="639"/>
      <c r="K40" s="639"/>
      <c r="L40" s="639"/>
      <c r="M40" s="639"/>
      <c r="N40" s="639"/>
      <c r="O40" s="639"/>
      <c r="P40" s="639"/>
      <c r="Q40" s="639"/>
      <c r="R40" s="639"/>
      <c r="S40" s="639"/>
      <c r="T40" s="639"/>
      <c r="U40" s="639"/>
      <c r="V40" s="639"/>
      <c r="W40" s="639"/>
      <c r="X40" s="639"/>
      <c r="Y40" s="639"/>
      <c r="Z40" s="639"/>
      <c r="AA40" s="639"/>
      <c r="AB40" s="639"/>
      <c r="AC40" s="639"/>
      <c r="AD40" s="639"/>
      <c r="AE40" s="638">
        <f t="shared" si="32"/>
        <v>0</v>
      </c>
    </row>
    <row r="41" spans="1:32" s="52" customFormat="1" x14ac:dyDescent="0.2">
      <c r="B41" s="1894"/>
      <c r="C41" s="294" t="s">
        <v>405</v>
      </c>
      <c r="D41" s="640">
        <f>D38+D39+D40</f>
        <v>0</v>
      </c>
      <c r="E41" s="640">
        <f t="shared" ref="E41:AB41" si="33">E38+E39+E40</f>
        <v>0</v>
      </c>
      <c r="F41" s="640">
        <f t="shared" si="33"/>
        <v>0</v>
      </c>
      <c r="G41" s="640">
        <f t="shared" si="33"/>
        <v>0</v>
      </c>
      <c r="H41" s="640">
        <f t="shared" si="33"/>
        <v>0</v>
      </c>
      <c r="I41" s="640">
        <f t="shared" si="33"/>
        <v>0</v>
      </c>
      <c r="J41" s="640">
        <f t="shared" ref="J41" si="34">J38+J39+J40</f>
        <v>0</v>
      </c>
      <c r="K41" s="640">
        <f t="shared" si="33"/>
        <v>0</v>
      </c>
      <c r="L41" s="640">
        <f t="shared" si="33"/>
        <v>0</v>
      </c>
      <c r="M41" s="640">
        <f>M38+M39+M40</f>
        <v>0</v>
      </c>
      <c r="N41" s="640">
        <f>N38+N39+N40</f>
        <v>0</v>
      </c>
      <c r="O41" s="640">
        <f t="shared" si="33"/>
        <v>0</v>
      </c>
      <c r="P41" s="640">
        <f>P38+P39+P40</f>
        <v>0</v>
      </c>
      <c r="Q41" s="640">
        <f t="shared" si="33"/>
        <v>0</v>
      </c>
      <c r="R41" s="640">
        <f t="shared" si="33"/>
        <v>0</v>
      </c>
      <c r="S41" s="640">
        <f t="shared" si="33"/>
        <v>0</v>
      </c>
      <c r="T41" s="640">
        <f>T38+T39+T40</f>
        <v>0</v>
      </c>
      <c r="U41" s="640">
        <f>U38+U39+U40</f>
        <v>0</v>
      </c>
      <c r="V41" s="640">
        <f t="shared" si="33"/>
        <v>0</v>
      </c>
      <c r="W41" s="640">
        <f t="shared" si="33"/>
        <v>0</v>
      </c>
      <c r="X41" s="640">
        <f t="shared" si="33"/>
        <v>0</v>
      </c>
      <c r="Y41" s="640">
        <f>Y38+Y39+Y40</f>
        <v>0</v>
      </c>
      <c r="Z41" s="640">
        <f t="shared" si="33"/>
        <v>0</v>
      </c>
      <c r="AA41" s="640">
        <f t="shared" si="33"/>
        <v>0</v>
      </c>
      <c r="AB41" s="640">
        <f t="shared" si="33"/>
        <v>0</v>
      </c>
      <c r="AC41" s="640">
        <f>AC38+AC39+AC40</f>
        <v>0</v>
      </c>
      <c r="AD41" s="640">
        <f>AD38+AD39+AD40</f>
        <v>0</v>
      </c>
      <c r="AE41" s="638">
        <f t="shared" si="32"/>
        <v>0</v>
      </c>
    </row>
    <row r="42" spans="1:32" s="52" customFormat="1" ht="12" customHeight="1" x14ac:dyDescent="0.2">
      <c r="B42" s="630" t="s">
        <v>429</v>
      </c>
      <c r="C42" s="630" t="s">
        <v>369</v>
      </c>
      <c r="D42" s="641"/>
      <c r="E42" s="639"/>
      <c r="F42" s="639"/>
      <c r="G42" s="639"/>
      <c r="H42" s="639"/>
      <c r="I42" s="639"/>
      <c r="J42" s="639"/>
      <c r="K42" s="639"/>
      <c r="L42" s="639"/>
      <c r="M42" s="639"/>
      <c r="N42" s="639"/>
      <c r="O42" s="639"/>
      <c r="P42" s="639"/>
      <c r="Q42" s="639"/>
      <c r="R42" s="639"/>
      <c r="S42" s="639"/>
      <c r="T42" s="639"/>
      <c r="U42" s="639"/>
      <c r="V42" s="639"/>
      <c r="W42" s="639"/>
      <c r="X42" s="639"/>
      <c r="Y42" s="639"/>
      <c r="Z42" s="639"/>
      <c r="AA42" s="639"/>
      <c r="AB42" s="639"/>
      <c r="AC42" s="639"/>
      <c r="AD42" s="639"/>
      <c r="AE42" s="638">
        <f t="shared" si="32"/>
        <v>0</v>
      </c>
    </row>
    <row r="43" spans="1:32" s="52" customFormat="1" ht="12" customHeight="1" x14ac:dyDescent="0.2">
      <c r="B43" s="630" t="s">
        <v>628</v>
      </c>
      <c r="C43" s="630" t="s">
        <v>369</v>
      </c>
      <c r="D43" s="641"/>
      <c r="E43" s="639"/>
      <c r="F43" s="639"/>
      <c r="G43" s="639"/>
      <c r="H43" s="639"/>
      <c r="I43" s="639"/>
      <c r="J43" s="639"/>
      <c r="K43" s="639"/>
      <c r="L43" s="639"/>
      <c r="M43" s="639"/>
      <c r="N43" s="639"/>
      <c r="O43" s="639"/>
      <c r="P43" s="639"/>
      <c r="Q43" s="639"/>
      <c r="R43" s="639"/>
      <c r="S43" s="639"/>
      <c r="T43" s="639"/>
      <c r="U43" s="639"/>
      <c r="V43" s="639"/>
      <c r="W43" s="639"/>
      <c r="X43" s="639"/>
      <c r="Y43" s="639"/>
      <c r="Z43" s="639"/>
      <c r="AA43" s="639"/>
      <c r="AB43" s="639"/>
      <c r="AC43" s="639"/>
      <c r="AD43" s="639"/>
      <c r="AE43" s="638">
        <f t="shared" si="32"/>
        <v>0</v>
      </c>
    </row>
    <row r="44" spans="1:32" s="52" customFormat="1" ht="12" customHeight="1" x14ac:dyDescent="0.2">
      <c r="B44" s="633" t="s">
        <v>629</v>
      </c>
      <c r="C44" s="631" t="s">
        <v>369</v>
      </c>
      <c r="D44" s="641"/>
      <c r="E44" s="639"/>
      <c r="F44" s="639"/>
      <c r="G44" s="639"/>
      <c r="H44" s="639"/>
      <c r="I44" s="639"/>
      <c r="J44" s="639"/>
      <c r="K44" s="639"/>
      <c r="L44" s="639"/>
      <c r="M44" s="639"/>
      <c r="N44" s="639"/>
      <c r="O44" s="639"/>
      <c r="P44" s="639"/>
      <c r="Q44" s="639"/>
      <c r="R44" s="639"/>
      <c r="S44" s="639"/>
      <c r="T44" s="639"/>
      <c r="U44" s="639"/>
      <c r="V44" s="639"/>
      <c r="W44" s="639"/>
      <c r="X44" s="639"/>
      <c r="Y44" s="639"/>
      <c r="Z44" s="639"/>
      <c r="AA44" s="639"/>
      <c r="AB44" s="639"/>
      <c r="AC44" s="639"/>
      <c r="AD44" s="639"/>
      <c r="AE44" s="638">
        <f t="shared" si="32"/>
        <v>0</v>
      </c>
    </row>
    <row r="45" spans="1:32" s="52" customFormat="1" x14ac:dyDescent="0.2">
      <c r="B45" s="632" t="s">
        <v>281</v>
      </c>
      <c r="C45" s="630" t="s">
        <v>405</v>
      </c>
      <c r="D45" s="642">
        <f>D42+D43+D44</f>
        <v>0</v>
      </c>
      <c r="E45" s="642">
        <f t="shared" ref="E45:K45" si="35">E42+E43+E44</f>
        <v>0</v>
      </c>
      <c r="F45" s="642">
        <f t="shared" si="35"/>
        <v>0</v>
      </c>
      <c r="G45" s="642">
        <f t="shared" si="35"/>
        <v>0</v>
      </c>
      <c r="H45" s="642">
        <f t="shared" si="35"/>
        <v>0</v>
      </c>
      <c r="I45" s="642">
        <f t="shared" si="35"/>
        <v>0</v>
      </c>
      <c r="J45" s="642">
        <f t="shared" ref="J45" si="36">J42+J43+J44</f>
        <v>0</v>
      </c>
      <c r="K45" s="642">
        <f t="shared" si="35"/>
        <v>0</v>
      </c>
      <c r="L45" s="642">
        <f t="shared" ref="L45:AB45" si="37">L42+L43+L44</f>
        <v>0</v>
      </c>
      <c r="M45" s="642">
        <f t="shared" si="37"/>
        <v>0</v>
      </c>
      <c r="N45" s="642">
        <f>N42+N43+N44</f>
        <v>0</v>
      </c>
      <c r="O45" s="642">
        <f t="shared" si="37"/>
        <v>0</v>
      </c>
      <c r="P45" s="642">
        <f>P42+P43+P44</f>
        <v>0</v>
      </c>
      <c r="Q45" s="642">
        <f t="shared" si="37"/>
        <v>0</v>
      </c>
      <c r="R45" s="642">
        <f t="shared" si="37"/>
        <v>0</v>
      </c>
      <c r="S45" s="642">
        <f t="shared" si="37"/>
        <v>0</v>
      </c>
      <c r="T45" s="642">
        <f>T42+T43+T44</f>
        <v>0</v>
      </c>
      <c r="U45" s="642">
        <f>U42+U43+U44</f>
        <v>0</v>
      </c>
      <c r="V45" s="642">
        <f t="shared" si="37"/>
        <v>0</v>
      </c>
      <c r="W45" s="642">
        <f t="shared" si="37"/>
        <v>0</v>
      </c>
      <c r="X45" s="642">
        <f t="shared" si="37"/>
        <v>0</v>
      </c>
      <c r="Y45" s="642">
        <f>Y42+Y43+Y44</f>
        <v>0</v>
      </c>
      <c r="Z45" s="642">
        <f t="shared" si="37"/>
        <v>0</v>
      </c>
      <c r="AA45" s="642">
        <f t="shared" si="37"/>
        <v>0</v>
      </c>
      <c r="AB45" s="642">
        <f t="shared" si="37"/>
        <v>0</v>
      </c>
      <c r="AC45" s="642">
        <f>AC42+AC43+AC44</f>
        <v>0</v>
      </c>
      <c r="AD45" s="642">
        <f>AD42+AD43+AD44</f>
        <v>0</v>
      </c>
      <c r="AE45" s="638">
        <f t="shared" si="32"/>
        <v>0</v>
      </c>
    </row>
    <row r="46" spans="1:32" s="52" customFormat="1" x14ac:dyDescent="0.2">
      <c r="B46" s="637" t="s">
        <v>253</v>
      </c>
      <c r="C46" s="637"/>
      <c r="D46" s="643">
        <f>D41+D45</f>
        <v>0</v>
      </c>
      <c r="E46" s="643">
        <f t="shared" ref="E46:K46" si="38">E41+E45</f>
        <v>0</v>
      </c>
      <c r="F46" s="643">
        <f t="shared" si="38"/>
        <v>0</v>
      </c>
      <c r="G46" s="643">
        <f t="shared" si="38"/>
        <v>0</v>
      </c>
      <c r="H46" s="643">
        <f t="shared" si="38"/>
        <v>0</v>
      </c>
      <c r="I46" s="643">
        <f t="shared" si="38"/>
        <v>0</v>
      </c>
      <c r="J46" s="643">
        <f t="shared" ref="J46" si="39">J41+J45</f>
        <v>0</v>
      </c>
      <c r="K46" s="643">
        <f t="shared" si="38"/>
        <v>0</v>
      </c>
      <c r="L46" s="643">
        <f t="shared" ref="L46:AE46" si="40">L41+L45</f>
        <v>0</v>
      </c>
      <c r="M46" s="643">
        <f t="shared" si="40"/>
        <v>0</v>
      </c>
      <c r="N46" s="643">
        <f t="shared" si="40"/>
        <v>0</v>
      </c>
      <c r="O46" s="643">
        <f t="shared" si="40"/>
        <v>0</v>
      </c>
      <c r="P46" s="643">
        <f t="shared" si="40"/>
        <v>0</v>
      </c>
      <c r="Q46" s="643">
        <f t="shared" si="40"/>
        <v>0</v>
      </c>
      <c r="R46" s="643">
        <f t="shared" si="40"/>
        <v>0</v>
      </c>
      <c r="S46" s="643">
        <f t="shared" si="40"/>
        <v>0</v>
      </c>
      <c r="T46" s="643">
        <f t="shared" si="40"/>
        <v>0</v>
      </c>
      <c r="U46" s="643">
        <f>U41+U45</f>
        <v>0</v>
      </c>
      <c r="V46" s="643">
        <f t="shared" si="40"/>
        <v>0</v>
      </c>
      <c r="W46" s="643">
        <f t="shared" si="40"/>
        <v>0</v>
      </c>
      <c r="X46" s="643">
        <f t="shared" si="40"/>
        <v>0</v>
      </c>
      <c r="Y46" s="643">
        <f>Y41+Y45</f>
        <v>0</v>
      </c>
      <c r="Z46" s="643">
        <f t="shared" si="40"/>
        <v>0</v>
      </c>
      <c r="AA46" s="643">
        <f t="shared" si="40"/>
        <v>0</v>
      </c>
      <c r="AB46" s="643">
        <f t="shared" si="40"/>
        <v>0</v>
      </c>
      <c r="AC46" s="643">
        <f>AC41+AC45</f>
        <v>0</v>
      </c>
      <c r="AD46" s="643">
        <f>AD41+AD45</f>
        <v>0</v>
      </c>
      <c r="AE46" s="643">
        <f t="shared" si="40"/>
        <v>0</v>
      </c>
    </row>
    <row r="47" spans="1:32" s="52" customFormat="1" x14ac:dyDescent="0.2">
      <c r="B47" s="118"/>
      <c r="C47" s="118"/>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row>
    <row r="48" spans="1:32" ht="15.75" x14ac:dyDescent="0.25">
      <c r="B48" s="43" t="s">
        <v>305</v>
      </c>
      <c r="C48" s="43"/>
      <c r="D48" s="52"/>
      <c r="E48" s="1520"/>
      <c r="F48" s="1520" t="s">
        <v>1360</v>
      </c>
      <c r="G48" s="1520"/>
      <c r="H48" s="1520"/>
      <c r="I48" s="1520"/>
    </row>
    <row r="49" spans="2:9" x14ac:dyDescent="0.2">
      <c r="B49" s="44" t="s">
        <v>306</v>
      </c>
      <c r="C49" s="44"/>
      <c r="D49" s="52"/>
      <c r="E49" s="1520"/>
      <c r="F49" s="1520"/>
      <c r="G49" s="1520"/>
      <c r="H49" s="1520"/>
      <c r="I49" s="1520"/>
    </row>
    <row r="50" spans="2:9" ht="15.75" x14ac:dyDescent="0.25">
      <c r="B50" s="43" t="s">
        <v>702</v>
      </c>
      <c r="C50" s="43"/>
      <c r="D50" s="52"/>
      <c r="E50" s="1520"/>
      <c r="F50" s="1520" t="s">
        <v>1372</v>
      </c>
      <c r="G50" s="1520"/>
      <c r="H50" s="1520"/>
      <c r="I50" s="1520"/>
    </row>
    <row r="51" spans="2:9" x14ac:dyDescent="0.2">
      <c r="B51" s="44" t="s">
        <v>308</v>
      </c>
      <c r="C51" s="44"/>
      <c r="D51" s="52"/>
      <c r="E51" s="1520"/>
      <c r="F51" s="1520"/>
      <c r="G51" s="1520"/>
      <c r="H51" s="1520"/>
      <c r="I51" s="1520"/>
    </row>
  </sheetData>
  <protectedRanges>
    <protectedRange sqref="B4:AE5" name="Диапазон3"/>
    <protectedRange sqref="V12 X12:AD12 D12:N12 D40:AD45 D33:AE35 D17:F21" name="Диапазон1"/>
    <protectedRange sqref="C3:AE3" name="Диапазон3_1"/>
    <protectedRange sqref="B22 E22:AD22" name="Диапазон1_2"/>
    <protectedRange sqref="E49:G49 E48 G48 E51:G51 E50 G50" name="Диапазон1_1"/>
    <protectedRange sqref="F48" name="Диапазон1_1_1"/>
    <protectedRange sqref="F50" name="Диапазон1_3"/>
  </protectedRanges>
  <mergeCells count="19">
    <mergeCell ref="B38:B41"/>
    <mergeCell ref="B2:AE2"/>
    <mergeCell ref="W1:AE1"/>
    <mergeCell ref="B9:AE9"/>
    <mergeCell ref="B37:AE37"/>
    <mergeCell ref="B5:AE5"/>
    <mergeCell ref="B15:B17"/>
    <mergeCell ref="B13:B14"/>
    <mergeCell ref="B29:B32"/>
    <mergeCell ref="AE6:AE7"/>
    <mergeCell ref="A5:A9"/>
    <mergeCell ref="C6:C7"/>
    <mergeCell ref="B10:B12"/>
    <mergeCell ref="B18:B21"/>
    <mergeCell ref="A33:A35"/>
    <mergeCell ref="B23:B25"/>
    <mergeCell ref="B26:B28"/>
    <mergeCell ref="A22:B22"/>
    <mergeCell ref="C22:AE22"/>
  </mergeCells>
  <phoneticPr fontId="9" type="noConversion"/>
  <pageMargins left="0.59055118110236227" right="0.59055118110236227" top="0.98425196850393704" bottom="0.98425196850393704" header="0.51181102362204722" footer="0.51181102362204722"/>
  <pageSetup paperSize="9" scale="70" orientation="landscape" r:id="rId1"/>
  <headerFooter alignWithMargins="0"/>
  <ignoredErrors>
    <ignoredError sqref="C11" twoDigitTextYear="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CF600"/>
    <pageSetUpPr fitToPage="1"/>
  </sheetPr>
  <dimension ref="A1:AQ85"/>
  <sheetViews>
    <sheetView zoomScaleSheetLayoutView="100" workbookViewId="0">
      <pane xSplit="4" ySplit="6" topLeftCell="E58" activePane="bottomRight" state="frozen"/>
      <selection pane="topRight" activeCell="D1" sqref="D1"/>
      <selection pane="bottomLeft" activeCell="A6" sqref="A6"/>
      <selection pane="bottomRight" activeCell="G2" sqref="G2"/>
    </sheetView>
  </sheetViews>
  <sheetFormatPr defaultRowHeight="12.75" x14ac:dyDescent="0.2"/>
  <cols>
    <col min="1" max="1" width="5.28515625" style="205" customWidth="1"/>
    <col min="2" max="2" width="7.7109375" style="212" customWidth="1"/>
    <col min="3" max="3" width="36.28515625" customWidth="1"/>
    <col min="4" max="4" width="10.28515625" customWidth="1"/>
    <col min="5" max="5" width="14" customWidth="1"/>
    <col min="6" max="6" width="5.140625" customWidth="1"/>
    <col min="7" max="7" width="13.5703125" customWidth="1"/>
    <col min="8" max="10" width="4.7109375" customWidth="1"/>
    <col min="11" max="11" width="5" customWidth="1"/>
    <col min="12" max="12" width="6.85546875" style="1278" customWidth="1"/>
    <col min="13" max="13" width="16" customWidth="1"/>
    <col min="14" max="14" width="15.7109375" customWidth="1"/>
    <col min="15" max="15" width="14.42578125" style="1266" customWidth="1"/>
    <col min="16" max="16" width="16" customWidth="1"/>
    <col min="17" max="17" width="5.140625" customWidth="1"/>
    <col min="18" max="18" width="5" customWidth="1"/>
    <col min="19" max="20" width="5" hidden="1" customWidth="1"/>
    <col min="21" max="21" width="12.5703125" customWidth="1"/>
    <col min="22" max="22" width="5.140625" customWidth="1"/>
    <col min="23" max="23" width="12.5703125" customWidth="1"/>
    <col min="24" max="27" width="5" customWidth="1"/>
    <col min="28" max="29" width="5" hidden="1" customWidth="1"/>
    <col min="30" max="30" width="11.7109375" customWidth="1"/>
    <col min="31" max="31" width="5" customWidth="1"/>
    <col min="32" max="32" width="5" hidden="1" customWidth="1"/>
    <col min="33" max="33" width="13.28515625" customWidth="1"/>
    <col min="34" max="34" width="12.42578125" customWidth="1"/>
    <col min="35" max="35" width="5" bestFit="1" customWidth="1"/>
    <col min="36" max="36" width="11.42578125" bestFit="1" customWidth="1"/>
    <col min="37" max="37" width="5.140625" bestFit="1" customWidth="1"/>
    <col min="38" max="38" width="11.42578125" bestFit="1" customWidth="1"/>
    <col min="39" max="39" width="5.140625" bestFit="1" customWidth="1"/>
    <col min="40" max="40" width="11.42578125" bestFit="1" customWidth="1"/>
    <col min="41" max="41" width="12.42578125" customWidth="1"/>
    <col min="42" max="42" width="15.42578125" customWidth="1"/>
  </cols>
  <sheetData>
    <row r="1" spans="1:43" ht="15.75" x14ac:dyDescent="0.25">
      <c r="C1" s="281"/>
      <c r="D1" s="281"/>
      <c r="E1" s="323" t="s">
        <v>1149</v>
      </c>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27"/>
      <c r="AQ1" s="227"/>
    </row>
    <row r="2" spans="1:43" ht="15.75" x14ac:dyDescent="0.25">
      <c r="B2" s="1546" t="s">
        <v>1440</v>
      </c>
      <c r="C2" s="1233"/>
      <c r="D2" s="295"/>
      <c r="E2" s="296"/>
      <c r="F2" s="295"/>
      <c r="G2" s="295" t="str">
        <f>'НЗ 2-экз'!A1</f>
        <v>МОУ СШ п.Ярославка ЯМР</v>
      </c>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101"/>
    </row>
    <row r="3" spans="1:43" ht="6.75" customHeight="1" x14ac:dyDescent="0.2">
      <c r="A3" s="288"/>
      <c r="B3" s="283"/>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37" t="s">
        <v>241</v>
      </c>
    </row>
    <row r="4" spans="1:43" ht="21" customHeight="1" x14ac:dyDescent="0.2">
      <c r="A4" s="1915" t="s">
        <v>803</v>
      </c>
      <c r="B4" s="1934" t="s">
        <v>364</v>
      </c>
      <c r="C4" s="1918" t="s">
        <v>343</v>
      </c>
      <c r="D4" s="967" t="s">
        <v>365</v>
      </c>
      <c r="E4" s="1236">
        <v>211</v>
      </c>
      <c r="F4" s="1236">
        <v>212</v>
      </c>
      <c r="G4" s="1236">
        <v>213</v>
      </c>
      <c r="H4" s="1172">
        <v>214</v>
      </c>
      <c r="I4" s="1172">
        <v>221</v>
      </c>
      <c r="J4" s="1172">
        <v>222</v>
      </c>
      <c r="K4" s="1172">
        <v>223</v>
      </c>
      <c r="L4" s="1172">
        <v>223</v>
      </c>
      <c r="M4" s="1172">
        <v>225</v>
      </c>
      <c r="N4" s="1172">
        <v>226</v>
      </c>
      <c r="O4" s="1172">
        <v>228</v>
      </c>
      <c r="P4" s="1172">
        <v>228</v>
      </c>
      <c r="Q4" s="1172">
        <v>262</v>
      </c>
      <c r="R4" s="1172">
        <v>262</v>
      </c>
      <c r="S4" s="1172">
        <v>262</v>
      </c>
      <c r="T4" s="1172">
        <v>263</v>
      </c>
      <c r="U4" s="1172">
        <v>263</v>
      </c>
      <c r="V4" s="1172">
        <v>267</v>
      </c>
      <c r="W4" s="1172">
        <v>290</v>
      </c>
      <c r="X4" s="1237">
        <v>291</v>
      </c>
      <c r="Y4" s="1171">
        <v>291</v>
      </c>
      <c r="Z4" s="1171">
        <v>292</v>
      </c>
      <c r="AA4" s="1171">
        <v>293</v>
      </c>
      <c r="AB4" s="1171">
        <v>293</v>
      </c>
      <c r="AC4" s="1171">
        <v>296</v>
      </c>
      <c r="AD4" s="1171">
        <v>296</v>
      </c>
      <c r="AE4" s="1237">
        <v>297</v>
      </c>
      <c r="AF4" s="1171">
        <v>296</v>
      </c>
      <c r="AG4" s="1172">
        <v>310</v>
      </c>
      <c r="AH4" s="1172">
        <v>340</v>
      </c>
      <c r="AI4" s="1172">
        <v>341</v>
      </c>
      <c r="AJ4" s="1172">
        <v>342</v>
      </c>
      <c r="AK4" s="1172">
        <v>343</v>
      </c>
      <c r="AL4" s="1172">
        <v>344</v>
      </c>
      <c r="AM4" s="1172">
        <v>345</v>
      </c>
      <c r="AN4" s="1172">
        <v>346</v>
      </c>
      <c r="AO4" s="1172">
        <v>349</v>
      </c>
      <c r="AP4" s="1913" t="s">
        <v>368</v>
      </c>
      <c r="AQ4" s="100"/>
    </row>
    <row r="5" spans="1:43" ht="12" customHeight="1" x14ac:dyDescent="0.2">
      <c r="A5" s="1915"/>
      <c r="B5" s="1934"/>
      <c r="C5" s="1918"/>
      <c r="D5" s="967" t="s">
        <v>31</v>
      </c>
      <c r="E5" s="1234">
        <v>111</v>
      </c>
      <c r="F5" s="1234">
        <v>112</v>
      </c>
      <c r="G5" s="1234">
        <v>119</v>
      </c>
      <c r="H5" s="1208">
        <v>112</v>
      </c>
      <c r="I5" s="1208">
        <v>244</v>
      </c>
      <c r="J5" s="1208">
        <v>244</v>
      </c>
      <c r="K5" s="1208">
        <v>244</v>
      </c>
      <c r="L5" s="1271">
        <v>247</v>
      </c>
      <c r="M5" s="1208">
        <v>244</v>
      </c>
      <c r="N5" s="1208">
        <v>244</v>
      </c>
      <c r="O5" s="1284">
        <v>243</v>
      </c>
      <c r="P5" s="1284">
        <v>244</v>
      </c>
      <c r="Q5" s="1208">
        <v>112</v>
      </c>
      <c r="R5" s="1208">
        <v>313</v>
      </c>
      <c r="S5" s="1208">
        <v>321</v>
      </c>
      <c r="T5" s="1208">
        <v>313</v>
      </c>
      <c r="U5" s="1208">
        <v>321</v>
      </c>
      <c r="V5" s="1208">
        <v>112</v>
      </c>
      <c r="W5" s="1235" t="s">
        <v>27</v>
      </c>
      <c r="X5" s="1208">
        <v>851</v>
      </c>
      <c r="Y5" s="1208">
        <v>852</v>
      </c>
      <c r="Z5" s="1208">
        <v>853</v>
      </c>
      <c r="AA5" s="1208">
        <v>831</v>
      </c>
      <c r="AB5" s="1208">
        <v>853</v>
      </c>
      <c r="AC5" s="1208">
        <v>244</v>
      </c>
      <c r="AD5" s="1208">
        <v>340</v>
      </c>
      <c r="AE5" s="1208">
        <v>831</v>
      </c>
      <c r="AF5" s="1208">
        <v>853</v>
      </c>
      <c r="AG5" s="1208">
        <v>244</v>
      </c>
      <c r="AH5" s="1208">
        <v>244</v>
      </c>
      <c r="AI5" s="1208">
        <v>244</v>
      </c>
      <c r="AJ5" s="1208">
        <v>244</v>
      </c>
      <c r="AK5" s="1208">
        <v>244</v>
      </c>
      <c r="AL5" s="1208">
        <v>244</v>
      </c>
      <c r="AM5" s="1208">
        <v>244</v>
      </c>
      <c r="AN5" s="1208">
        <v>244</v>
      </c>
      <c r="AO5" s="1208">
        <v>244</v>
      </c>
      <c r="AP5" s="1914"/>
      <c r="AQ5" s="100"/>
    </row>
    <row r="6" spans="1:43" s="798" customFormat="1" ht="11.25" x14ac:dyDescent="0.2">
      <c r="A6" s="1238">
        <v>1</v>
      </c>
      <c r="B6" s="1238">
        <v>2</v>
      </c>
      <c r="C6" s="1238">
        <v>3</v>
      </c>
      <c r="D6" s="1238">
        <v>4</v>
      </c>
      <c r="E6" s="1239">
        <v>5</v>
      </c>
      <c r="F6" s="1239">
        <v>6</v>
      </c>
      <c r="G6" s="1239">
        <v>7</v>
      </c>
      <c r="H6" s="1239">
        <v>9</v>
      </c>
      <c r="I6" s="1239">
        <v>10</v>
      </c>
      <c r="J6" s="1239">
        <v>11</v>
      </c>
      <c r="K6" s="1239"/>
      <c r="L6" s="1239">
        <v>12</v>
      </c>
      <c r="M6" s="1239">
        <v>12</v>
      </c>
      <c r="N6" s="1239">
        <v>13</v>
      </c>
      <c r="O6" s="1285"/>
      <c r="P6" s="1285">
        <v>14</v>
      </c>
      <c r="Q6" s="1239">
        <v>15</v>
      </c>
      <c r="R6" s="1239">
        <v>16</v>
      </c>
      <c r="S6" s="1239"/>
      <c r="T6" s="1239"/>
      <c r="U6" s="1239">
        <v>17</v>
      </c>
      <c r="V6" s="1239">
        <v>18</v>
      </c>
      <c r="W6" s="1239"/>
      <c r="X6" s="1239"/>
      <c r="Y6" s="1239"/>
      <c r="Z6" s="1239"/>
      <c r="AA6" s="1239">
        <v>19</v>
      </c>
      <c r="AB6" s="1239"/>
      <c r="AC6" s="1239"/>
      <c r="AD6" s="1239">
        <v>20</v>
      </c>
      <c r="AE6" s="1239">
        <v>21</v>
      </c>
      <c r="AF6" s="1239"/>
      <c r="AG6" s="1239">
        <v>22</v>
      </c>
      <c r="AH6" s="1239"/>
      <c r="AI6" s="1239">
        <v>23</v>
      </c>
      <c r="AJ6" s="1239">
        <v>24</v>
      </c>
      <c r="AK6" s="1239">
        <v>25</v>
      </c>
      <c r="AL6" s="1239">
        <v>26</v>
      </c>
      <c r="AM6" s="1239">
        <v>27</v>
      </c>
      <c r="AN6" s="1239">
        <v>28</v>
      </c>
      <c r="AO6" s="1239">
        <v>29</v>
      </c>
      <c r="AP6" s="1238">
        <v>30</v>
      </c>
    </row>
    <row r="7" spans="1:43" ht="76.5" customHeight="1" x14ac:dyDescent="0.2">
      <c r="A7" s="629" t="s">
        <v>76</v>
      </c>
      <c r="B7" s="679"/>
      <c r="C7" s="1370" t="s">
        <v>1432</v>
      </c>
      <c r="D7" s="1365" t="s">
        <v>1431</v>
      </c>
      <c r="E7" s="109">
        <f>20000</f>
        <v>20000</v>
      </c>
      <c r="F7" s="103"/>
      <c r="G7" s="103">
        <f>6040-1510</f>
        <v>4530</v>
      </c>
      <c r="H7" s="103"/>
      <c r="I7" s="103"/>
      <c r="J7" s="103"/>
      <c r="K7" s="103"/>
      <c r="L7" s="103"/>
      <c r="M7" s="103"/>
      <c r="N7" s="103"/>
      <c r="O7" s="103"/>
      <c r="P7" s="103"/>
      <c r="Q7" s="103"/>
      <c r="R7" s="103"/>
      <c r="S7" s="103"/>
      <c r="T7" s="103"/>
      <c r="U7" s="103"/>
      <c r="V7" s="103"/>
      <c r="W7" s="103">
        <f>AC7+AD7+X7+Y7+Z7+AB7</f>
        <v>0</v>
      </c>
      <c r="X7" s="103"/>
      <c r="Y7" s="103"/>
      <c r="Z7" s="103"/>
      <c r="AA7" s="103"/>
      <c r="AB7" s="103"/>
      <c r="AC7" s="103"/>
      <c r="AD7" s="103"/>
      <c r="AE7" s="103"/>
      <c r="AF7" s="103"/>
      <c r="AG7" s="103"/>
      <c r="AH7" s="103"/>
      <c r="AI7" s="103"/>
      <c r="AJ7" s="103"/>
      <c r="AK7" s="103"/>
      <c r="AL7" s="103"/>
      <c r="AM7" s="103"/>
      <c r="AN7" s="103"/>
      <c r="AO7" s="103"/>
      <c r="AP7" s="676">
        <f t="shared" ref="AP7:AP55" si="0">(SUM(E7:AH7))-W7</f>
        <v>24530</v>
      </c>
    </row>
    <row r="8" spans="1:43" s="1364" customFormat="1" ht="33.75" x14ac:dyDescent="0.2">
      <c r="A8" s="759" t="s">
        <v>76</v>
      </c>
      <c r="B8" s="679"/>
      <c r="C8" s="1370" t="s">
        <v>1256</v>
      </c>
      <c r="D8" s="1365" t="s">
        <v>1255</v>
      </c>
      <c r="E8" s="1207">
        <f>1140000+190000+750000-242978.74-9047.6</f>
        <v>1827973.66</v>
      </c>
      <c r="F8" s="113"/>
      <c r="G8" s="113">
        <f>344280+57380+230000-116201.26+9047.6</f>
        <v>524506.34</v>
      </c>
      <c r="H8" s="113"/>
      <c r="I8" s="113"/>
      <c r="J8" s="113"/>
      <c r="K8" s="113"/>
      <c r="L8" s="113"/>
      <c r="M8" s="113"/>
      <c r="N8" s="113"/>
      <c r="O8" s="113"/>
      <c r="P8" s="113"/>
      <c r="Q8" s="113"/>
      <c r="R8" s="113"/>
      <c r="S8" s="113"/>
      <c r="T8" s="113"/>
      <c r="U8" s="113"/>
      <c r="V8" s="113"/>
      <c r="W8" s="113">
        <f>AC8+AD8+X8+Y8+Z8+AB8+AF8+AE8+AA8</f>
        <v>0</v>
      </c>
      <c r="X8" s="113"/>
      <c r="Y8" s="113"/>
      <c r="Z8" s="113"/>
      <c r="AA8" s="113"/>
      <c r="AB8" s="113"/>
      <c r="AC8" s="113"/>
      <c r="AD8" s="113"/>
      <c r="AE8" s="113"/>
      <c r="AF8" s="113"/>
      <c r="AG8" s="113"/>
      <c r="AH8" s="113">
        <f>AI8+AJ8+AK8+AL8+AM8+AN8+AO8</f>
        <v>0</v>
      </c>
      <c r="AI8" s="113"/>
      <c r="AJ8" s="113"/>
      <c r="AK8" s="113"/>
      <c r="AL8" s="113"/>
      <c r="AM8" s="113"/>
      <c r="AN8" s="113"/>
      <c r="AO8" s="113"/>
      <c r="AP8" s="820">
        <f t="shared" ref="AP8" si="1">(SUM(E8:AH8))-W8</f>
        <v>2352480</v>
      </c>
    </row>
    <row r="9" spans="1:43" ht="33.75" x14ac:dyDescent="0.2">
      <c r="A9" s="629" t="s">
        <v>76</v>
      </c>
      <c r="B9" s="679"/>
      <c r="C9" s="1370" t="s">
        <v>1254</v>
      </c>
      <c r="D9" s="1365" t="s">
        <v>1258</v>
      </c>
      <c r="E9" s="1207"/>
      <c r="F9" s="113"/>
      <c r="G9" s="113"/>
      <c r="H9" s="113"/>
      <c r="I9" s="113"/>
      <c r="J9" s="113"/>
      <c r="K9" s="113"/>
      <c r="L9" s="113"/>
      <c r="M9" s="113"/>
      <c r="N9" s="113">
        <f>949000+95521.18</f>
        <v>1044521.1799999999</v>
      </c>
      <c r="O9" s="113"/>
      <c r="P9" s="113"/>
      <c r="Q9" s="113"/>
      <c r="R9" s="113"/>
      <c r="S9" s="113"/>
      <c r="T9" s="113"/>
      <c r="U9" s="113"/>
      <c r="V9" s="113"/>
      <c r="W9" s="113">
        <f>AC9+AD9+X9+Y9+Z9+AB9+AF9+AE9+AA9</f>
        <v>0</v>
      </c>
      <c r="X9" s="113"/>
      <c r="Y9" s="113"/>
      <c r="Z9" s="113"/>
      <c r="AA9" s="113"/>
      <c r="AB9" s="113"/>
      <c r="AC9" s="113"/>
      <c r="AD9" s="113"/>
      <c r="AE9" s="113"/>
      <c r="AF9" s="113"/>
      <c r="AG9" s="113"/>
      <c r="AH9" s="113">
        <f>AI9+AJ9+AK9+AL9+AM9+AN9+AO9</f>
        <v>0</v>
      </c>
      <c r="AI9" s="113"/>
      <c r="AJ9" s="113"/>
      <c r="AK9" s="113"/>
      <c r="AL9" s="113"/>
      <c r="AM9" s="113"/>
      <c r="AN9" s="113"/>
      <c r="AO9" s="113"/>
      <c r="AP9" s="820">
        <f>(SUM(E9:AH9))-W9</f>
        <v>1044521.1799999999</v>
      </c>
    </row>
    <row r="10" spans="1:43" ht="54" customHeight="1" x14ac:dyDescent="0.2">
      <c r="A10" s="629" t="s">
        <v>76</v>
      </c>
      <c r="B10" s="679"/>
      <c r="C10" s="1370" t="s">
        <v>1379</v>
      </c>
      <c r="D10" s="1365" t="s">
        <v>1380</v>
      </c>
      <c r="E10" s="1207">
        <f>199428.48+7977.14+12534.56</f>
        <v>219940.18000000002</v>
      </c>
      <c r="F10" s="113"/>
      <c r="G10" s="113">
        <f>60227.4+2409.1+3785.44</f>
        <v>66421.94</v>
      </c>
      <c r="H10" s="113"/>
      <c r="I10" s="113"/>
      <c r="J10" s="113"/>
      <c r="K10" s="113"/>
      <c r="L10" s="113"/>
      <c r="M10" s="113"/>
      <c r="N10" s="113"/>
      <c r="O10" s="113"/>
      <c r="P10" s="113"/>
      <c r="Q10" s="113"/>
      <c r="R10" s="113"/>
      <c r="S10" s="113"/>
      <c r="T10" s="113"/>
      <c r="U10" s="113"/>
      <c r="V10" s="113"/>
      <c r="W10" s="113">
        <f t="shared" ref="W10:W55" si="2">AC10+AD10+X10+Y10+Z10+AB10+AF10+AE10+AA10</f>
        <v>0</v>
      </c>
      <c r="X10" s="113"/>
      <c r="Y10" s="113"/>
      <c r="Z10" s="113"/>
      <c r="AA10" s="113"/>
      <c r="AB10" s="113"/>
      <c r="AC10" s="113"/>
      <c r="AD10" s="113"/>
      <c r="AE10" s="113"/>
      <c r="AF10" s="113"/>
      <c r="AG10" s="113"/>
      <c r="AH10" s="113">
        <f t="shared" ref="AH10:AH56" si="3">AI10+AJ10+AK10+AL10+AM10+AN10+AO10</f>
        <v>0</v>
      </c>
      <c r="AI10" s="113"/>
      <c r="AJ10" s="113"/>
      <c r="AK10" s="113"/>
      <c r="AL10" s="113"/>
      <c r="AM10" s="113"/>
      <c r="AN10" s="113"/>
      <c r="AO10" s="113"/>
      <c r="AP10" s="820">
        <f t="shared" si="0"/>
        <v>286362.12</v>
      </c>
    </row>
    <row r="11" spans="1:43" ht="33.75" x14ac:dyDescent="0.2">
      <c r="A11" s="629" t="s">
        <v>76</v>
      </c>
      <c r="B11" s="1359"/>
      <c r="C11" s="1360" t="s">
        <v>1254</v>
      </c>
      <c r="D11" s="1366" t="s">
        <v>1258</v>
      </c>
      <c r="E11" s="1207"/>
      <c r="F11" s="113"/>
      <c r="G11" s="113"/>
      <c r="H11" s="113"/>
      <c r="I11" s="113"/>
      <c r="J11" s="113"/>
      <c r="K11" s="113"/>
      <c r="L11" s="113"/>
      <c r="M11" s="113"/>
      <c r="N11" s="113">
        <f>351000+35329.82</f>
        <v>386329.82</v>
      </c>
      <c r="O11" s="112"/>
      <c r="P11" s="112"/>
      <c r="Q11" s="113"/>
      <c r="R11" s="112"/>
      <c r="S11" s="112"/>
      <c r="T11" s="112"/>
      <c r="U11" s="112"/>
      <c r="V11" s="112"/>
      <c r="W11" s="113">
        <f t="shared" si="2"/>
        <v>0</v>
      </c>
      <c r="X11" s="113"/>
      <c r="Y11" s="113"/>
      <c r="Z11" s="113"/>
      <c r="AA11" s="113"/>
      <c r="AB11" s="113"/>
      <c r="AC11" s="113"/>
      <c r="AD11" s="113"/>
      <c r="AE11" s="113"/>
      <c r="AF11" s="113"/>
      <c r="AG11" s="113"/>
      <c r="AH11" s="113">
        <f t="shared" si="3"/>
        <v>0</v>
      </c>
      <c r="AI11" s="113"/>
      <c r="AJ11" s="113"/>
      <c r="AK11" s="113"/>
      <c r="AL11" s="113"/>
      <c r="AM11" s="113"/>
      <c r="AN11" s="113"/>
      <c r="AO11" s="113"/>
      <c r="AP11" s="968">
        <f t="shared" si="0"/>
        <v>386329.82</v>
      </c>
    </row>
    <row r="12" spans="1:43" ht="45" x14ac:dyDescent="0.2">
      <c r="A12" s="629" t="s">
        <v>76</v>
      </c>
      <c r="B12" s="1537"/>
      <c r="C12" s="1538" t="s">
        <v>1382</v>
      </c>
      <c r="D12" s="1539" t="s">
        <v>1381</v>
      </c>
      <c r="E12" s="1207"/>
      <c r="F12" s="113"/>
      <c r="G12" s="113"/>
      <c r="H12" s="113"/>
      <c r="I12" s="113"/>
      <c r="J12" s="113"/>
      <c r="K12" s="113"/>
      <c r="L12" s="113"/>
      <c r="M12" s="113"/>
      <c r="N12" s="113"/>
      <c r="O12" s="112"/>
      <c r="P12" s="112"/>
      <c r="Q12" s="113"/>
      <c r="R12" s="112"/>
      <c r="S12" s="112"/>
      <c r="T12" s="112"/>
      <c r="U12" s="112"/>
      <c r="V12" s="112"/>
      <c r="W12" s="113">
        <f t="shared" si="2"/>
        <v>0</v>
      </c>
      <c r="X12" s="113"/>
      <c r="Y12" s="113"/>
      <c r="Z12" s="113"/>
      <c r="AA12" s="113"/>
      <c r="AB12" s="113"/>
      <c r="AC12" s="113"/>
      <c r="AD12" s="113"/>
      <c r="AE12" s="113"/>
      <c r="AF12" s="113"/>
      <c r="AG12" s="113"/>
      <c r="AH12" s="113">
        <f t="shared" si="3"/>
        <v>0</v>
      </c>
      <c r="AI12" s="113"/>
      <c r="AJ12" s="113"/>
      <c r="AK12" s="113"/>
      <c r="AL12" s="113"/>
      <c r="AM12" s="113"/>
      <c r="AN12" s="113"/>
      <c r="AO12" s="113"/>
      <c r="AP12" s="968">
        <f t="shared" si="0"/>
        <v>0</v>
      </c>
    </row>
    <row r="13" spans="1:43" ht="33.75" x14ac:dyDescent="0.2">
      <c r="A13" s="629" t="s">
        <v>76</v>
      </c>
      <c r="B13" s="1537" t="s">
        <v>367</v>
      </c>
      <c r="C13" s="1538" t="s">
        <v>1257</v>
      </c>
      <c r="D13" s="1539" t="s">
        <v>370</v>
      </c>
      <c r="E13" s="1207"/>
      <c r="F13" s="113"/>
      <c r="G13" s="113"/>
      <c r="H13" s="113"/>
      <c r="I13" s="113"/>
      <c r="J13" s="113"/>
      <c r="K13" s="113"/>
      <c r="L13" s="113"/>
      <c r="M13" s="113"/>
      <c r="N13" s="113">
        <f>950000-10000+150000-5000-6525</f>
        <v>1078475</v>
      </c>
      <c r="O13" s="112"/>
      <c r="P13" s="112"/>
      <c r="Q13" s="113"/>
      <c r="R13" s="112"/>
      <c r="S13" s="112"/>
      <c r="T13" s="112"/>
      <c r="U13" s="112">
        <f>10000+5000</f>
        <v>15000</v>
      </c>
      <c r="V13" s="112"/>
      <c r="W13" s="113">
        <f t="shared" si="2"/>
        <v>0</v>
      </c>
      <c r="X13" s="113"/>
      <c r="Y13" s="113"/>
      <c r="Z13" s="113"/>
      <c r="AA13" s="113"/>
      <c r="AB13" s="113"/>
      <c r="AC13" s="113"/>
      <c r="AD13" s="113"/>
      <c r="AE13" s="113"/>
      <c r="AF13" s="113"/>
      <c r="AG13" s="113"/>
      <c r="AH13" s="113">
        <f t="shared" si="3"/>
        <v>0</v>
      </c>
      <c r="AI13" s="113"/>
      <c r="AJ13" s="113"/>
      <c r="AK13" s="113"/>
      <c r="AL13" s="113"/>
      <c r="AM13" s="113"/>
      <c r="AN13" s="113"/>
      <c r="AO13" s="113"/>
      <c r="AP13" s="968">
        <f t="shared" si="0"/>
        <v>1093475</v>
      </c>
    </row>
    <row r="14" spans="1:43" ht="14.25" customHeight="1" x14ac:dyDescent="0.2">
      <c r="A14" s="629" t="s">
        <v>77</v>
      </c>
      <c r="B14" s="1917" t="s">
        <v>369</v>
      </c>
      <c r="C14" s="1921" t="s">
        <v>1430</v>
      </c>
      <c r="D14" s="1920" t="s">
        <v>694</v>
      </c>
      <c r="E14" s="1207"/>
      <c r="F14" s="113"/>
      <c r="G14" s="112"/>
      <c r="H14" s="112"/>
      <c r="I14" s="112"/>
      <c r="J14" s="112"/>
      <c r="K14" s="112"/>
      <c r="L14" s="112"/>
      <c r="M14" s="112"/>
      <c r="N14" s="112"/>
      <c r="O14" s="112"/>
      <c r="P14" s="112"/>
      <c r="Q14" s="112"/>
      <c r="R14" s="112"/>
      <c r="S14" s="112"/>
      <c r="T14" s="112"/>
      <c r="U14" s="112"/>
      <c r="V14" s="112"/>
      <c r="W14" s="113">
        <f t="shared" si="2"/>
        <v>0</v>
      </c>
      <c r="X14" s="112"/>
      <c r="Y14" s="112"/>
      <c r="Z14" s="112"/>
      <c r="AA14" s="112"/>
      <c r="AB14" s="112"/>
      <c r="AC14" s="112"/>
      <c r="AD14" s="112"/>
      <c r="AE14" s="112"/>
      <c r="AF14" s="112"/>
      <c r="AG14" s="112"/>
      <c r="AH14" s="113">
        <f t="shared" si="3"/>
        <v>0</v>
      </c>
      <c r="AI14" s="112"/>
      <c r="AJ14" s="112"/>
      <c r="AK14" s="112"/>
      <c r="AL14" s="112"/>
      <c r="AM14" s="112"/>
      <c r="AN14" s="112"/>
      <c r="AO14" s="112"/>
      <c r="AP14" s="968">
        <f t="shared" si="0"/>
        <v>0</v>
      </c>
    </row>
    <row r="15" spans="1:43" ht="14.25" customHeight="1" x14ac:dyDescent="0.2">
      <c r="A15" s="629" t="s">
        <v>76</v>
      </c>
      <c r="B15" s="1917"/>
      <c r="C15" s="1921"/>
      <c r="D15" s="1920"/>
      <c r="E15" s="1207"/>
      <c r="F15" s="113"/>
      <c r="G15" s="112"/>
      <c r="H15" s="112"/>
      <c r="I15" s="112"/>
      <c r="J15" s="112"/>
      <c r="K15" s="112"/>
      <c r="L15" s="112"/>
      <c r="M15" s="112"/>
      <c r="N15" s="112"/>
      <c r="O15" s="112"/>
      <c r="P15" s="112"/>
      <c r="Q15" s="112"/>
      <c r="R15" s="112"/>
      <c r="S15" s="112"/>
      <c r="T15" s="112"/>
      <c r="U15" s="112"/>
      <c r="V15" s="112"/>
      <c r="W15" s="113">
        <f t="shared" si="2"/>
        <v>0</v>
      </c>
      <c r="X15" s="112"/>
      <c r="Y15" s="112"/>
      <c r="Z15" s="112"/>
      <c r="AA15" s="112"/>
      <c r="AB15" s="112"/>
      <c r="AC15" s="112"/>
      <c r="AD15" s="112"/>
      <c r="AE15" s="112"/>
      <c r="AF15" s="112"/>
      <c r="AG15" s="112">
        <f>98890</f>
        <v>98890</v>
      </c>
      <c r="AH15" s="113">
        <f t="shared" si="3"/>
        <v>61000</v>
      </c>
      <c r="AI15" s="113"/>
      <c r="AJ15" s="113"/>
      <c r="AK15" s="113"/>
      <c r="AL15" s="113"/>
      <c r="AM15" s="113"/>
      <c r="AN15" s="113">
        <f>62126.29-1126.29</f>
        <v>61000</v>
      </c>
      <c r="AO15" s="113"/>
      <c r="AP15" s="968">
        <f t="shared" si="0"/>
        <v>159890</v>
      </c>
    </row>
    <row r="16" spans="1:43" ht="14.25" customHeight="1" x14ac:dyDescent="0.2">
      <c r="A16" s="629" t="s">
        <v>78</v>
      </c>
      <c r="B16" s="1917"/>
      <c r="C16" s="1921"/>
      <c r="D16" s="1920"/>
      <c r="E16" s="1207"/>
      <c r="F16" s="113"/>
      <c r="G16" s="112"/>
      <c r="H16" s="112"/>
      <c r="I16" s="112"/>
      <c r="J16" s="112"/>
      <c r="K16" s="112"/>
      <c r="L16" s="112"/>
      <c r="M16" s="112"/>
      <c r="N16" s="112"/>
      <c r="O16" s="112"/>
      <c r="P16" s="112"/>
      <c r="Q16" s="112"/>
      <c r="R16" s="112"/>
      <c r="S16" s="112"/>
      <c r="T16" s="112"/>
      <c r="U16" s="112"/>
      <c r="V16" s="112"/>
      <c r="W16" s="113">
        <f t="shared" si="2"/>
        <v>0</v>
      </c>
      <c r="X16" s="112"/>
      <c r="Y16" s="112"/>
      <c r="Z16" s="112"/>
      <c r="AA16" s="112"/>
      <c r="AB16" s="112"/>
      <c r="AC16" s="112"/>
      <c r="AD16" s="112"/>
      <c r="AE16" s="112"/>
      <c r="AF16" s="112"/>
      <c r="AG16" s="112"/>
      <c r="AH16" s="113">
        <f t="shared" si="3"/>
        <v>0</v>
      </c>
      <c r="AI16" s="112"/>
      <c r="AJ16" s="112"/>
      <c r="AK16" s="112"/>
      <c r="AL16" s="112"/>
      <c r="AM16" s="112"/>
      <c r="AN16" s="112"/>
      <c r="AO16" s="112"/>
      <c r="AP16" s="968">
        <f t="shared" si="0"/>
        <v>0</v>
      </c>
    </row>
    <row r="17" spans="1:42" s="1364" customFormat="1" ht="26.25" customHeight="1" x14ac:dyDescent="0.2">
      <c r="A17" s="1363" t="s">
        <v>76</v>
      </c>
      <c r="B17" s="1361"/>
      <c r="C17" s="1362" t="s">
        <v>1266</v>
      </c>
      <c r="D17" s="1367" t="s">
        <v>1265</v>
      </c>
      <c r="E17" s="1207"/>
      <c r="F17" s="113"/>
      <c r="G17" s="112"/>
      <c r="H17" s="112"/>
      <c r="I17" s="112"/>
      <c r="J17" s="112"/>
      <c r="K17" s="112"/>
      <c r="L17" s="112"/>
      <c r="M17" s="112"/>
      <c r="N17" s="112">
        <f>2000-2000</f>
        <v>0</v>
      </c>
      <c r="O17" s="112"/>
      <c r="P17" s="112"/>
      <c r="Q17" s="112"/>
      <c r="R17" s="112"/>
      <c r="S17" s="112"/>
      <c r="T17" s="112"/>
      <c r="U17" s="112"/>
      <c r="V17" s="112"/>
      <c r="W17" s="113">
        <f t="shared" ref="W17" si="4">AC17+AD17+X17+Y17+Z17+AB17+AF17+AE17+AA17</f>
        <v>0</v>
      </c>
      <c r="X17" s="112"/>
      <c r="Y17" s="112"/>
      <c r="Z17" s="112"/>
      <c r="AA17" s="112"/>
      <c r="AB17" s="112"/>
      <c r="AC17" s="112"/>
      <c r="AD17" s="112"/>
      <c r="AE17" s="112"/>
      <c r="AF17" s="112"/>
      <c r="AG17" s="112"/>
      <c r="AH17" s="113">
        <f t="shared" ref="AH17" si="5">AI17+AJ17+AK17+AL17+AM17+AN17+AO17</f>
        <v>0</v>
      </c>
      <c r="AI17" s="112"/>
      <c r="AJ17" s="112"/>
      <c r="AK17" s="112"/>
      <c r="AL17" s="112"/>
      <c r="AM17" s="112"/>
      <c r="AN17" s="112"/>
      <c r="AO17" s="112"/>
      <c r="AP17" s="968">
        <f t="shared" ref="AP17" si="6">(SUM(E17:AH17))-W17</f>
        <v>0</v>
      </c>
    </row>
    <row r="18" spans="1:42" ht="14.25" customHeight="1" x14ac:dyDescent="0.2">
      <c r="A18" s="915" t="s">
        <v>77</v>
      </c>
      <c r="B18" s="1917" t="s">
        <v>369</v>
      </c>
      <c r="C18" s="1921" t="s">
        <v>41</v>
      </c>
      <c r="D18" s="1920" t="s">
        <v>42</v>
      </c>
      <c r="E18" s="1207"/>
      <c r="F18" s="113"/>
      <c r="G18" s="112"/>
      <c r="H18" s="112"/>
      <c r="I18" s="112"/>
      <c r="J18" s="112"/>
      <c r="K18" s="112"/>
      <c r="L18" s="112"/>
      <c r="M18" s="112"/>
      <c r="N18" s="112"/>
      <c r="O18" s="112"/>
      <c r="P18" s="112"/>
      <c r="Q18" s="112"/>
      <c r="R18" s="112"/>
      <c r="S18" s="112"/>
      <c r="T18" s="112"/>
      <c r="U18" s="112"/>
      <c r="V18" s="112"/>
      <c r="W18" s="113">
        <f t="shared" si="2"/>
        <v>0</v>
      </c>
      <c r="X18" s="112"/>
      <c r="Y18" s="112"/>
      <c r="Z18" s="112"/>
      <c r="AA18" s="112"/>
      <c r="AB18" s="112"/>
      <c r="AC18" s="112"/>
      <c r="AD18" s="112"/>
      <c r="AE18" s="112"/>
      <c r="AF18" s="112"/>
      <c r="AG18" s="112"/>
      <c r="AH18" s="113">
        <f t="shared" si="3"/>
        <v>0</v>
      </c>
      <c r="AI18" s="112"/>
      <c r="AJ18" s="112"/>
      <c r="AK18" s="112"/>
      <c r="AL18" s="112"/>
      <c r="AM18" s="112"/>
      <c r="AN18" s="112"/>
      <c r="AO18" s="112"/>
      <c r="AP18" s="968">
        <f t="shared" si="0"/>
        <v>0</v>
      </c>
    </row>
    <row r="19" spans="1:42" ht="12.75" customHeight="1" x14ac:dyDescent="0.2">
      <c r="A19" s="915" t="s">
        <v>76</v>
      </c>
      <c r="B19" s="1917"/>
      <c r="C19" s="1921"/>
      <c r="D19" s="1920"/>
      <c r="E19" s="1207"/>
      <c r="F19" s="113"/>
      <c r="G19" s="112"/>
      <c r="H19" s="112"/>
      <c r="I19" s="112"/>
      <c r="J19" s="112"/>
      <c r="K19" s="112"/>
      <c r="L19" s="112"/>
      <c r="M19" s="112"/>
      <c r="N19" s="112"/>
      <c r="O19" s="112"/>
      <c r="P19" s="112"/>
      <c r="Q19" s="112"/>
      <c r="R19" s="112"/>
      <c r="S19" s="112"/>
      <c r="T19" s="112"/>
      <c r="U19" s="112"/>
      <c r="V19" s="112"/>
      <c r="W19" s="113">
        <f t="shared" si="2"/>
        <v>0</v>
      </c>
      <c r="X19" s="112"/>
      <c r="Y19" s="112"/>
      <c r="Z19" s="112"/>
      <c r="AA19" s="112"/>
      <c r="AB19" s="112"/>
      <c r="AC19" s="112"/>
      <c r="AD19" s="112"/>
      <c r="AE19" s="112"/>
      <c r="AF19" s="112"/>
      <c r="AG19" s="112"/>
      <c r="AH19" s="113">
        <f t="shared" si="3"/>
        <v>0</v>
      </c>
      <c r="AI19" s="112"/>
      <c r="AJ19" s="112"/>
      <c r="AK19" s="112"/>
      <c r="AL19" s="112"/>
      <c r="AM19" s="112"/>
      <c r="AN19" s="112"/>
      <c r="AO19" s="112"/>
      <c r="AP19" s="968">
        <f t="shared" si="0"/>
        <v>0</v>
      </c>
    </row>
    <row r="20" spans="1:42" ht="12" customHeight="1" x14ac:dyDescent="0.2">
      <c r="A20" s="915" t="s">
        <v>78</v>
      </c>
      <c r="B20" s="1917"/>
      <c r="C20" s="1921"/>
      <c r="D20" s="1920"/>
      <c r="E20" s="1207"/>
      <c r="F20" s="113"/>
      <c r="G20" s="112"/>
      <c r="H20" s="112"/>
      <c r="I20" s="112"/>
      <c r="J20" s="112"/>
      <c r="K20" s="112"/>
      <c r="L20" s="112"/>
      <c r="M20" s="112"/>
      <c r="N20" s="112"/>
      <c r="O20" s="112"/>
      <c r="P20" s="112"/>
      <c r="Q20" s="112"/>
      <c r="R20" s="112"/>
      <c r="S20" s="112"/>
      <c r="T20" s="112"/>
      <c r="U20" s="112"/>
      <c r="V20" s="112"/>
      <c r="W20" s="113">
        <f t="shared" si="2"/>
        <v>0</v>
      </c>
      <c r="X20" s="112"/>
      <c r="Y20" s="112"/>
      <c r="Z20" s="112"/>
      <c r="AA20" s="112"/>
      <c r="AB20" s="112"/>
      <c r="AC20" s="112"/>
      <c r="AD20" s="112"/>
      <c r="AE20" s="112"/>
      <c r="AF20" s="112"/>
      <c r="AG20" s="112"/>
      <c r="AH20" s="113">
        <f t="shared" si="3"/>
        <v>0</v>
      </c>
      <c r="AI20" s="112"/>
      <c r="AJ20" s="112"/>
      <c r="AK20" s="112"/>
      <c r="AL20" s="112"/>
      <c r="AM20" s="112"/>
      <c r="AN20" s="112"/>
      <c r="AO20" s="112"/>
      <c r="AP20" s="968">
        <f t="shared" si="0"/>
        <v>0</v>
      </c>
    </row>
    <row r="21" spans="1:42" ht="39" customHeight="1" x14ac:dyDescent="0.2">
      <c r="A21" s="915" t="s">
        <v>76</v>
      </c>
      <c r="B21" s="905" t="s">
        <v>369</v>
      </c>
      <c r="C21" s="1362" t="s">
        <v>1378</v>
      </c>
      <c r="D21" s="1367" t="s">
        <v>1377</v>
      </c>
      <c r="E21" s="1207"/>
      <c r="F21" s="113"/>
      <c r="G21" s="112"/>
      <c r="H21" s="112"/>
      <c r="I21" s="112"/>
      <c r="J21" s="112"/>
      <c r="K21" s="112"/>
      <c r="L21" s="112"/>
      <c r="M21" s="112"/>
      <c r="N21" s="112"/>
      <c r="O21" s="112"/>
      <c r="P21" s="112"/>
      <c r="Q21" s="112"/>
      <c r="R21" s="112"/>
      <c r="S21" s="112"/>
      <c r="T21" s="112"/>
      <c r="U21" s="112"/>
      <c r="V21" s="112"/>
      <c r="W21" s="113">
        <f t="shared" si="2"/>
        <v>0</v>
      </c>
      <c r="X21" s="112"/>
      <c r="Y21" s="112"/>
      <c r="Z21" s="112"/>
      <c r="AA21" s="112"/>
      <c r="AB21" s="112"/>
      <c r="AC21" s="112"/>
      <c r="AD21" s="112"/>
      <c r="AE21" s="112"/>
      <c r="AF21" s="112"/>
      <c r="AG21" s="112">
        <f>20000</f>
        <v>20000</v>
      </c>
      <c r="AH21" s="113">
        <f t="shared" si="3"/>
        <v>0</v>
      </c>
      <c r="AI21" s="112"/>
      <c r="AJ21" s="112"/>
      <c r="AK21" s="112"/>
      <c r="AL21" s="112"/>
      <c r="AM21" s="112"/>
      <c r="AN21" s="112"/>
      <c r="AO21" s="112"/>
      <c r="AP21" s="968">
        <f t="shared" si="0"/>
        <v>20000</v>
      </c>
    </row>
    <row r="22" spans="1:42" ht="24" customHeight="1" x14ac:dyDescent="0.2">
      <c r="A22" s="915" t="s">
        <v>76</v>
      </c>
      <c r="B22" s="905"/>
      <c r="C22" s="1362" t="s">
        <v>1411</v>
      </c>
      <c r="D22" s="1367" t="s">
        <v>1412</v>
      </c>
      <c r="E22" s="1207"/>
      <c r="F22" s="113"/>
      <c r="G22" s="112"/>
      <c r="H22" s="112"/>
      <c r="I22" s="112"/>
      <c r="J22" s="112"/>
      <c r="K22" s="112"/>
      <c r="L22" s="112"/>
      <c r="M22" s="112">
        <f>180000</f>
        <v>180000</v>
      </c>
      <c r="N22" s="112"/>
      <c r="O22" s="112"/>
      <c r="P22" s="112"/>
      <c r="Q22" s="112"/>
      <c r="R22" s="112"/>
      <c r="S22" s="112"/>
      <c r="T22" s="112"/>
      <c r="U22" s="112"/>
      <c r="V22" s="112"/>
      <c r="W22" s="113">
        <f t="shared" si="2"/>
        <v>0</v>
      </c>
      <c r="X22" s="112"/>
      <c r="Y22" s="112"/>
      <c r="Z22" s="112"/>
      <c r="AA22" s="112"/>
      <c r="AB22" s="112"/>
      <c r="AC22" s="112"/>
      <c r="AD22" s="112"/>
      <c r="AE22" s="112"/>
      <c r="AF22" s="112"/>
      <c r="AG22" s="112"/>
      <c r="AH22" s="113">
        <f t="shared" si="3"/>
        <v>0</v>
      </c>
      <c r="AI22" s="112"/>
      <c r="AJ22" s="112"/>
      <c r="AK22" s="112"/>
      <c r="AL22" s="112"/>
      <c r="AM22" s="112"/>
      <c r="AN22" s="112"/>
      <c r="AO22" s="112"/>
      <c r="AP22" s="968">
        <f t="shared" si="0"/>
        <v>180000</v>
      </c>
    </row>
    <row r="23" spans="1:42" ht="14.25" customHeight="1" x14ac:dyDescent="0.2">
      <c r="A23" s="915" t="s">
        <v>77</v>
      </c>
      <c r="B23" s="1917" t="s">
        <v>67</v>
      </c>
      <c r="C23" s="1921" t="s">
        <v>68</v>
      </c>
      <c r="D23" s="1920" t="s">
        <v>69</v>
      </c>
      <c r="E23" s="1207"/>
      <c r="F23" s="113"/>
      <c r="G23" s="112"/>
      <c r="H23" s="112"/>
      <c r="I23" s="112"/>
      <c r="J23" s="112"/>
      <c r="K23" s="112"/>
      <c r="L23" s="112"/>
      <c r="M23" s="112"/>
      <c r="N23" s="112"/>
      <c r="O23" s="112"/>
      <c r="P23" s="112"/>
      <c r="Q23" s="112"/>
      <c r="R23" s="112"/>
      <c r="S23" s="112"/>
      <c r="T23" s="112"/>
      <c r="U23" s="112"/>
      <c r="V23" s="112"/>
      <c r="W23" s="113">
        <f>AC23+AD23+X23+Y23+Z23+AB23+AF23+AE23+AA23</f>
        <v>0</v>
      </c>
      <c r="X23" s="112"/>
      <c r="Y23" s="112"/>
      <c r="Z23" s="112"/>
      <c r="AA23" s="112"/>
      <c r="AB23" s="112"/>
      <c r="AC23" s="112"/>
      <c r="AD23" s="112"/>
      <c r="AE23" s="112"/>
      <c r="AF23" s="112"/>
      <c r="AG23" s="112"/>
      <c r="AH23" s="113">
        <f>AI23+AJ23+AK23+AL23+AM23+AN23+AO23</f>
        <v>0</v>
      </c>
      <c r="AI23" s="112"/>
      <c r="AJ23" s="112"/>
      <c r="AK23" s="112"/>
      <c r="AL23" s="112"/>
      <c r="AM23" s="112"/>
      <c r="AN23" s="112"/>
      <c r="AO23" s="112"/>
      <c r="AP23" s="968">
        <f>(SUM(E23:AH23))-W23</f>
        <v>0</v>
      </c>
    </row>
    <row r="24" spans="1:42" ht="20.25" customHeight="1" x14ac:dyDescent="0.2">
      <c r="A24" s="915" t="s">
        <v>76</v>
      </c>
      <c r="B24" s="1917"/>
      <c r="C24" s="1921"/>
      <c r="D24" s="1920"/>
      <c r="E24" s="1207"/>
      <c r="F24" s="113"/>
      <c r="G24" s="112"/>
      <c r="H24" s="112"/>
      <c r="I24" s="112"/>
      <c r="J24" s="112"/>
      <c r="K24" s="112"/>
      <c r="L24" s="112"/>
      <c r="M24" s="112"/>
      <c r="N24" s="112"/>
      <c r="O24" s="112"/>
      <c r="P24" s="112"/>
      <c r="Q24" s="112"/>
      <c r="R24" s="112"/>
      <c r="S24" s="112"/>
      <c r="T24" s="112"/>
      <c r="U24" s="112">
        <f>20000-3349.2</f>
        <v>16650.8</v>
      </c>
      <c r="V24" s="112"/>
      <c r="W24" s="113">
        <f>AC24+AD24+X24+Y24+Z24+AB24+AF24+AE24+AA24</f>
        <v>0</v>
      </c>
      <c r="X24" s="112"/>
      <c r="Y24" s="112"/>
      <c r="Z24" s="112"/>
      <c r="AA24" s="112"/>
      <c r="AB24" s="112"/>
      <c r="AC24" s="112"/>
      <c r="AD24" s="112"/>
      <c r="AE24" s="112"/>
      <c r="AF24" s="112"/>
      <c r="AG24" s="112"/>
      <c r="AH24" s="113">
        <f>AI24+AJ24+AK24+AL24+AM24+AN24+AO24</f>
        <v>0</v>
      </c>
      <c r="AI24" s="112"/>
      <c r="AJ24" s="112"/>
      <c r="AK24" s="112"/>
      <c r="AL24" s="112"/>
      <c r="AM24" s="112"/>
      <c r="AN24" s="112"/>
      <c r="AO24" s="112"/>
      <c r="AP24" s="968">
        <f>(SUM(E24:AH24))-W24</f>
        <v>16650.8</v>
      </c>
    </row>
    <row r="25" spans="1:42" s="1364" customFormat="1" ht="14.25" customHeight="1" x14ac:dyDescent="0.2">
      <c r="A25" s="759" t="s">
        <v>77</v>
      </c>
      <c r="B25" s="1917"/>
      <c r="C25" s="1937" t="s">
        <v>1365</v>
      </c>
      <c r="D25" s="1940" t="s">
        <v>1366</v>
      </c>
      <c r="E25" s="1207"/>
      <c r="F25" s="113"/>
      <c r="G25" s="112"/>
      <c r="H25" s="112"/>
      <c r="I25" s="112"/>
      <c r="J25" s="112"/>
      <c r="K25" s="112"/>
      <c r="L25" s="112"/>
      <c r="M25" s="112"/>
      <c r="N25" s="112"/>
      <c r="O25" s="112"/>
      <c r="P25" s="112"/>
      <c r="Q25" s="112"/>
      <c r="R25" s="112"/>
      <c r="S25" s="112"/>
      <c r="T25" s="112"/>
      <c r="U25" s="112"/>
      <c r="V25" s="112"/>
      <c r="W25" s="113">
        <f t="shared" ref="W25:W27" si="7">AC25+AD25+X25+Y25+Z25+AB25+AF25+AE25+AA25</f>
        <v>0</v>
      </c>
      <c r="X25" s="112"/>
      <c r="Y25" s="112"/>
      <c r="Z25" s="112"/>
      <c r="AA25" s="112"/>
      <c r="AB25" s="112"/>
      <c r="AC25" s="112"/>
      <c r="AD25" s="112"/>
      <c r="AE25" s="112"/>
      <c r="AF25" s="112"/>
      <c r="AG25" s="112"/>
      <c r="AH25" s="113">
        <f t="shared" ref="AH25:AH27" si="8">AI25+AJ25+AK25+AL25+AM25+AN25+AO25</f>
        <v>37938</v>
      </c>
      <c r="AI25" s="112"/>
      <c r="AJ25" s="112">
        <f>23000+17000-2062</f>
        <v>37938</v>
      </c>
      <c r="AK25" s="112"/>
      <c r="AL25" s="112"/>
      <c r="AM25" s="112"/>
      <c r="AN25" s="112"/>
      <c r="AO25" s="112"/>
      <c r="AP25" s="968">
        <f t="shared" ref="AP25:AP27" si="9">(SUM(E25:AH25))-W25</f>
        <v>37938</v>
      </c>
    </row>
    <row r="26" spans="1:42" s="1364" customFormat="1" ht="14.25" customHeight="1" x14ac:dyDescent="0.2">
      <c r="A26" s="759" t="s">
        <v>76</v>
      </c>
      <c r="B26" s="1917"/>
      <c r="C26" s="1938"/>
      <c r="D26" s="1940"/>
      <c r="E26" s="1207"/>
      <c r="F26" s="113"/>
      <c r="G26" s="112"/>
      <c r="H26" s="112"/>
      <c r="I26" s="112"/>
      <c r="J26" s="112"/>
      <c r="K26" s="112"/>
      <c r="L26" s="112"/>
      <c r="M26" s="112"/>
      <c r="N26" s="112"/>
      <c r="O26" s="112"/>
      <c r="P26" s="112"/>
      <c r="Q26" s="112"/>
      <c r="R26" s="112"/>
      <c r="S26" s="112"/>
      <c r="T26" s="112"/>
      <c r="U26" s="112"/>
      <c r="V26" s="112"/>
      <c r="W26" s="113">
        <f t="shared" si="7"/>
        <v>0</v>
      </c>
      <c r="X26" s="112"/>
      <c r="Y26" s="112"/>
      <c r="Z26" s="112"/>
      <c r="AA26" s="112"/>
      <c r="AB26" s="112"/>
      <c r="AC26" s="112"/>
      <c r="AD26" s="112"/>
      <c r="AE26" s="112"/>
      <c r="AF26" s="112"/>
      <c r="AG26" s="112"/>
      <c r="AH26" s="113">
        <f t="shared" si="8"/>
        <v>0</v>
      </c>
      <c r="AI26" s="113"/>
      <c r="AJ26" s="113"/>
      <c r="AK26" s="113"/>
      <c r="AL26" s="113"/>
      <c r="AM26" s="113"/>
      <c r="AN26" s="113"/>
      <c r="AO26" s="113"/>
      <c r="AP26" s="968">
        <f t="shared" si="9"/>
        <v>0</v>
      </c>
    </row>
    <row r="27" spans="1:42" s="1364" customFormat="1" ht="14.25" customHeight="1" x14ac:dyDescent="0.2">
      <c r="A27" s="759" t="s">
        <v>78</v>
      </c>
      <c r="B27" s="1917"/>
      <c r="C27" s="1939"/>
      <c r="D27" s="1940"/>
      <c r="E27" s="1207"/>
      <c r="F27" s="113"/>
      <c r="G27" s="112"/>
      <c r="H27" s="112"/>
      <c r="I27" s="112"/>
      <c r="J27" s="112"/>
      <c r="K27" s="112"/>
      <c r="L27" s="112"/>
      <c r="M27" s="112"/>
      <c r="N27" s="112"/>
      <c r="O27" s="112"/>
      <c r="P27" s="112"/>
      <c r="Q27" s="112"/>
      <c r="R27" s="112"/>
      <c r="S27" s="112"/>
      <c r="T27" s="112"/>
      <c r="U27" s="112"/>
      <c r="V27" s="112"/>
      <c r="W27" s="113">
        <f t="shared" si="7"/>
        <v>0</v>
      </c>
      <c r="X27" s="112"/>
      <c r="Y27" s="112"/>
      <c r="Z27" s="112"/>
      <c r="AA27" s="112"/>
      <c r="AB27" s="112"/>
      <c r="AC27" s="112"/>
      <c r="AD27" s="112"/>
      <c r="AE27" s="112"/>
      <c r="AF27" s="112"/>
      <c r="AG27" s="112"/>
      <c r="AH27" s="113">
        <f t="shared" si="8"/>
        <v>0</v>
      </c>
      <c r="AI27" s="112"/>
      <c r="AJ27" s="112"/>
      <c r="AK27" s="112"/>
      <c r="AL27" s="112"/>
      <c r="AM27" s="112"/>
      <c r="AN27" s="112"/>
      <c r="AO27" s="112"/>
      <c r="AP27" s="968">
        <f t="shared" si="9"/>
        <v>0</v>
      </c>
    </row>
    <row r="28" spans="1:42" s="1364" customFormat="1" ht="14.25" customHeight="1" x14ac:dyDescent="0.2">
      <c r="A28" s="759" t="s">
        <v>77</v>
      </c>
      <c r="B28" s="1917"/>
      <c r="C28" s="1921" t="s">
        <v>1261</v>
      </c>
      <c r="D28" s="1920" t="s">
        <v>1262</v>
      </c>
      <c r="E28" s="1207"/>
      <c r="F28" s="113"/>
      <c r="G28" s="112"/>
      <c r="H28" s="112"/>
      <c r="I28" s="112"/>
      <c r="J28" s="112"/>
      <c r="K28" s="112"/>
      <c r="L28" s="112"/>
      <c r="M28" s="112"/>
      <c r="N28" s="112"/>
      <c r="O28" s="112"/>
      <c r="P28" s="112"/>
      <c r="Q28" s="112"/>
      <c r="R28" s="112"/>
      <c r="S28" s="112"/>
      <c r="T28" s="112"/>
      <c r="U28" s="112"/>
      <c r="V28" s="112"/>
      <c r="W28" s="113">
        <f t="shared" ref="W28:W30" si="10">AC28+AD28+X28+Y28+Z28+AB28+AF28+AE28+AA28</f>
        <v>0</v>
      </c>
      <c r="X28" s="112"/>
      <c r="Y28" s="112"/>
      <c r="Z28" s="112"/>
      <c r="AA28" s="112"/>
      <c r="AB28" s="112"/>
      <c r="AC28" s="112"/>
      <c r="AD28" s="112"/>
      <c r="AE28" s="112"/>
      <c r="AF28" s="112"/>
      <c r="AG28" s="112"/>
      <c r="AH28" s="113">
        <f t="shared" ref="AH28:AH30" si="11">AI28+AJ28+AK28+AL28+AM28+AN28+AO28</f>
        <v>0</v>
      </c>
      <c r="AI28" s="112"/>
      <c r="AJ28" s="112"/>
      <c r="AK28" s="112"/>
      <c r="AL28" s="112"/>
      <c r="AM28" s="112"/>
      <c r="AN28" s="112"/>
      <c r="AO28" s="112"/>
      <c r="AP28" s="968">
        <f t="shared" ref="AP28:AP30" si="12">(SUM(E28:AH28))-W28</f>
        <v>0</v>
      </c>
    </row>
    <row r="29" spans="1:42" s="1364" customFormat="1" ht="14.25" customHeight="1" x14ac:dyDescent="0.2">
      <c r="A29" s="759" t="s">
        <v>76</v>
      </c>
      <c r="B29" s="1917"/>
      <c r="C29" s="1941"/>
      <c r="D29" s="1920"/>
      <c r="E29" s="1207"/>
      <c r="F29" s="113"/>
      <c r="G29" s="112"/>
      <c r="H29" s="112"/>
      <c r="I29" s="112"/>
      <c r="J29" s="112"/>
      <c r="K29" s="112"/>
      <c r="L29" s="112"/>
      <c r="M29" s="112"/>
      <c r="N29" s="112"/>
      <c r="O29" s="112"/>
      <c r="P29" s="112"/>
      <c r="Q29" s="112"/>
      <c r="R29" s="112"/>
      <c r="S29" s="112"/>
      <c r="T29" s="112"/>
      <c r="U29" s="112"/>
      <c r="V29" s="112"/>
      <c r="W29" s="113">
        <f t="shared" si="10"/>
        <v>0</v>
      </c>
      <c r="X29" s="112"/>
      <c r="Y29" s="112"/>
      <c r="Z29" s="112"/>
      <c r="AA29" s="112"/>
      <c r="AB29" s="112"/>
      <c r="AC29" s="112"/>
      <c r="AD29" s="112"/>
      <c r="AE29" s="112"/>
      <c r="AF29" s="112"/>
      <c r="AG29" s="112"/>
      <c r="AH29" s="113">
        <f t="shared" si="11"/>
        <v>0</v>
      </c>
      <c r="AI29" s="113"/>
      <c r="AJ29" s="113"/>
      <c r="AK29" s="113"/>
      <c r="AL29" s="113"/>
      <c r="AM29" s="113"/>
      <c r="AN29" s="113"/>
      <c r="AO29" s="113"/>
      <c r="AP29" s="968">
        <f t="shared" si="12"/>
        <v>0</v>
      </c>
    </row>
    <row r="30" spans="1:42" s="1364" customFormat="1" ht="21" customHeight="1" x14ac:dyDescent="0.2">
      <c r="A30" s="759" t="s">
        <v>78</v>
      </c>
      <c r="B30" s="1917"/>
      <c r="C30" s="1942"/>
      <c r="D30" s="1920"/>
      <c r="E30" s="1207"/>
      <c r="F30" s="113"/>
      <c r="G30" s="112"/>
      <c r="H30" s="112"/>
      <c r="I30" s="112"/>
      <c r="J30" s="112"/>
      <c r="K30" s="112"/>
      <c r="L30" s="112"/>
      <c r="M30" s="112"/>
      <c r="N30" s="112"/>
      <c r="O30" s="112"/>
      <c r="P30" s="112"/>
      <c r="Q30" s="112"/>
      <c r="R30" s="112"/>
      <c r="S30" s="112"/>
      <c r="T30" s="112"/>
      <c r="U30" s="112"/>
      <c r="V30" s="112"/>
      <c r="W30" s="113">
        <f t="shared" si="10"/>
        <v>0</v>
      </c>
      <c r="X30" s="112"/>
      <c r="Y30" s="112"/>
      <c r="Z30" s="112"/>
      <c r="AA30" s="112"/>
      <c r="AB30" s="112"/>
      <c r="AC30" s="112"/>
      <c r="AD30" s="112"/>
      <c r="AE30" s="112"/>
      <c r="AF30" s="112"/>
      <c r="AG30" s="112"/>
      <c r="AH30" s="113">
        <f t="shared" si="11"/>
        <v>0</v>
      </c>
      <c r="AI30" s="112"/>
      <c r="AJ30" s="112"/>
      <c r="AK30" s="112"/>
      <c r="AL30" s="112"/>
      <c r="AM30" s="112"/>
      <c r="AN30" s="112"/>
      <c r="AO30" s="112"/>
      <c r="AP30" s="968">
        <f t="shared" si="12"/>
        <v>0</v>
      </c>
    </row>
    <row r="31" spans="1:42" s="1364" customFormat="1" ht="14.25" customHeight="1" x14ac:dyDescent="0.2">
      <c r="A31" s="759" t="s">
        <v>77</v>
      </c>
      <c r="B31" s="1917"/>
      <c r="C31" s="1921" t="s">
        <v>1263</v>
      </c>
      <c r="D31" s="1920" t="s">
        <v>1264</v>
      </c>
      <c r="E31" s="1207"/>
      <c r="F31" s="113"/>
      <c r="G31" s="112"/>
      <c r="H31" s="112"/>
      <c r="I31" s="112"/>
      <c r="J31" s="112"/>
      <c r="K31" s="112"/>
      <c r="L31" s="112"/>
      <c r="M31" s="112"/>
      <c r="N31" s="112"/>
      <c r="O31" s="112"/>
      <c r="P31" s="112"/>
      <c r="Q31" s="112"/>
      <c r="R31" s="112"/>
      <c r="S31" s="112"/>
      <c r="T31" s="112"/>
      <c r="U31" s="112"/>
      <c r="V31" s="112"/>
      <c r="W31" s="113">
        <f t="shared" ref="W31:W33" si="13">AC31+AD31+X31+Y31+Z31+AB31+AF31+AE31+AA31</f>
        <v>0</v>
      </c>
      <c r="X31" s="112"/>
      <c r="Y31" s="112"/>
      <c r="Z31" s="112"/>
      <c r="AA31" s="112"/>
      <c r="AB31" s="112"/>
      <c r="AC31" s="112"/>
      <c r="AD31" s="112"/>
      <c r="AE31" s="112"/>
      <c r="AF31" s="112"/>
      <c r="AG31" s="112"/>
      <c r="AH31" s="113">
        <f t="shared" ref="AH31:AH33" si="14">AI31+AJ31+AK31+AL31+AM31+AN31+AO31</f>
        <v>0</v>
      </c>
      <c r="AI31" s="112"/>
      <c r="AJ31" s="112"/>
      <c r="AK31" s="112"/>
      <c r="AL31" s="112"/>
      <c r="AM31" s="112"/>
      <c r="AN31" s="112"/>
      <c r="AO31" s="112"/>
      <c r="AP31" s="968">
        <f t="shared" ref="AP31:AP33" si="15">(SUM(E31:AH31))-W31</f>
        <v>0</v>
      </c>
    </row>
    <row r="32" spans="1:42" s="1364" customFormat="1" ht="14.25" customHeight="1" x14ac:dyDescent="0.2">
      <c r="A32" s="759" t="s">
        <v>76</v>
      </c>
      <c r="B32" s="1917"/>
      <c r="C32" s="1921"/>
      <c r="D32" s="1920"/>
      <c r="E32" s="1207"/>
      <c r="F32" s="113"/>
      <c r="G32" s="112"/>
      <c r="H32" s="112"/>
      <c r="I32" s="112"/>
      <c r="J32" s="112"/>
      <c r="K32" s="112"/>
      <c r="L32" s="112"/>
      <c r="M32" s="112">
        <f>298000-298000</f>
        <v>0</v>
      </c>
      <c r="N32" s="112">
        <f>98890-98890</f>
        <v>0</v>
      </c>
      <c r="O32" s="112"/>
      <c r="P32" s="112">
        <f>705978.92-135978.92</f>
        <v>570000</v>
      </c>
      <c r="Q32" s="112"/>
      <c r="R32" s="112"/>
      <c r="S32" s="112"/>
      <c r="T32" s="112"/>
      <c r="U32" s="112"/>
      <c r="V32" s="112"/>
      <c r="W32" s="113">
        <f t="shared" si="13"/>
        <v>0</v>
      </c>
      <c r="X32" s="112"/>
      <c r="Y32" s="112"/>
      <c r="Z32" s="112"/>
      <c r="AA32" s="112"/>
      <c r="AB32" s="112"/>
      <c r="AC32" s="112"/>
      <c r="AD32" s="112"/>
      <c r="AE32" s="112"/>
      <c r="AF32" s="112"/>
      <c r="AG32" s="112"/>
      <c r="AH32" s="113">
        <f t="shared" si="14"/>
        <v>0</v>
      </c>
      <c r="AI32" s="113"/>
      <c r="AJ32" s="113"/>
      <c r="AK32" s="113"/>
      <c r="AL32" s="113"/>
      <c r="AM32" s="113"/>
      <c r="AN32" s="113"/>
      <c r="AO32" s="113"/>
      <c r="AP32" s="968">
        <f t="shared" si="15"/>
        <v>570000</v>
      </c>
    </row>
    <row r="33" spans="1:42" s="1364" customFormat="1" ht="14.25" customHeight="1" x14ac:dyDescent="0.2">
      <c r="A33" s="759" t="s">
        <v>78</v>
      </c>
      <c r="B33" s="1917"/>
      <c r="C33" s="1921"/>
      <c r="D33" s="1920"/>
      <c r="E33" s="1207"/>
      <c r="F33" s="113"/>
      <c r="G33" s="112"/>
      <c r="H33" s="112"/>
      <c r="I33" s="112"/>
      <c r="J33" s="112"/>
      <c r="K33" s="112"/>
      <c r="L33" s="112"/>
      <c r="M33" s="112"/>
      <c r="N33" s="112"/>
      <c r="O33" s="112"/>
      <c r="P33" s="112"/>
      <c r="Q33" s="112"/>
      <c r="R33" s="112"/>
      <c r="S33" s="112"/>
      <c r="T33" s="112"/>
      <c r="U33" s="112"/>
      <c r="V33" s="112"/>
      <c r="W33" s="113">
        <f t="shared" si="13"/>
        <v>0</v>
      </c>
      <c r="X33" s="112"/>
      <c r="Y33" s="112"/>
      <c r="Z33" s="112"/>
      <c r="AA33" s="112"/>
      <c r="AB33" s="112"/>
      <c r="AC33" s="112"/>
      <c r="AD33" s="112"/>
      <c r="AE33" s="112"/>
      <c r="AF33" s="112"/>
      <c r="AG33" s="112"/>
      <c r="AH33" s="113">
        <f t="shared" si="14"/>
        <v>0</v>
      </c>
      <c r="AI33" s="112"/>
      <c r="AJ33" s="112"/>
      <c r="AK33" s="112"/>
      <c r="AL33" s="112"/>
      <c r="AM33" s="112"/>
      <c r="AN33" s="112"/>
      <c r="AO33" s="112"/>
      <c r="AP33" s="968">
        <f t="shared" si="15"/>
        <v>0</v>
      </c>
    </row>
    <row r="34" spans="1:42" ht="14.25" customHeight="1" x14ac:dyDescent="0.2">
      <c r="A34" s="915" t="s">
        <v>77</v>
      </c>
      <c r="B34" s="1917" t="s">
        <v>369</v>
      </c>
      <c r="C34" s="1921" t="s">
        <v>695</v>
      </c>
      <c r="D34" s="1920" t="s">
        <v>696</v>
      </c>
      <c r="E34" s="1207"/>
      <c r="F34" s="113"/>
      <c r="G34" s="112"/>
      <c r="H34" s="112"/>
      <c r="I34" s="112"/>
      <c r="J34" s="112"/>
      <c r="K34" s="112"/>
      <c r="L34" s="112"/>
      <c r="M34" s="112"/>
      <c r="N34" s="112"/>
      <c r="O34" s="112"/>
      <c r="P34" s="112"/>
      <c r="Q34" s="112"/>
      <c r="R34" s="112"/>
      <c r="S34" s="112"/>
      <c r="T34" s="112"/>
      <c r="U34" s="112"/>
      <c r="V34" s="112"/>
      <c r="W34" s="113">
        <f t="shared" si="2"/>
        <v>0</v>
      </c>
      <c r="X34" s="112"/>
      <c r="Y34" s="112"/>
      <c r="Z34" s="112"/>
      <c r="AA34" s="112"/>
      <c r="AB34" s="112"/>
      <c r="AC34" s="112"/>
      <c r="AD34" s="112"/>
      <c r="AE34" s="112"/>
      <c r="AF34" s="112"/>
      <c r="AG34" s="112"/>
      <c r="AH34" s="113">
        <f t="shared" si="3"/>
        <v>0</v>
      </c>
      <c r="AI34" s="112"/>
      <c r="AJ34" s="112"/>
      <c r="AK34" s="112"/>
      <c r="AL34" s="112"/>
      <c r="AM34" s="112"/>
      <c r="AN34" s="112"/>
      <c r="AO34" s="112"/>
      <c r="AP34" s="968">
        <f t="shared" si="0"/>
        <v>0</v>
      </c>
    </row>
    <row r="35" spans="1:42" ht="14.25" customHeight="1" x14ac:dyDescent="0.2">
      <c r="A35" s="915" t="s">
        <v>76</v>
      </c>
      <c r="B35" s="1917"/>
      <c r="C35" s="1921"/>
      <c r="D35" s="1920"/>
      <c r="E35" s="1207"/>
      <c r="F35" s="113"/>
      <c r="G35" s="112"/>
      <c r="H35" s="112"/>
      <c r="I35" s="112"/>
      <c r="J35" s="112"/>
      <c r="K35" s="112"/>
      <c r="L35" s="112"/>
      <c r="M35" s="112"/>
      <c r="N35" s="112"/>
      <c r="O35" s="112"/>
      <c r="P35" s="112">
        <f>20200</f>
        <v>20200</v>
      </c>
      <c r="Q35" s="112"/>
      <c r="R35" s="112"/>
      <c r="S35" s="112"/>
      <c r="T35" s="112"/>
      <c r="U35" s="112"/>
      <c r="V35" s="112"/>
      <c r="W35" s="113">
        <f t="shared" si="2"/>
        <v>0</v>
      </c>
      <c r="X35" s="112"/>
      <c r="Y35" s="112"/>
      <c r="Z35" s="112"/>
      <c r="AA35" s="112"/>
      <c r="AB35" s="112"/>
      <c r="AC35" s="112"/>
      <c r="AD35" s="112"/>
      <c r="AE35" s="112"/>
      <c r="AF35" s="112"/>
      <c r="AG35" s="112"/>
      <c r="AH35" s="113">
        <f t="shared" si="3"/>
        <v>0</v>
      </c>
      <c r="AI35" s="112"/>
      <c r="AJ35" s="112"/>
      <c r="AK35" s="112"/>
      <c r="AL35" s="112"/>
      <c r="AM35" s="112"/>
      <c r="AN35" s="112"/>
      <c r="AO35" s="112"/>
      <c r="AP35" s="968">
        <f t="shared" si="0"/>
        <v>20200</v>
      </c>
    </row>
    <row r="36" spans="1:42" ht="14.25" customHeight="1" x14ac:dyDescent="0.2">
      <c r="A36" s="915" t="s">
        <v>78</v>
      </c>
      <c r="B36" s="1917"/>
      <c r="C36" s="1921"/>
      <c r="D36" s="1920"/>
      <c r="E36" s="1207"/>
      <c r="F36" s="113"/>
      <c r="G36" s="112"/>
      <c r="H36" s="112"/>
      <c r="I36" s="112"/>
      <c r="J36" s="112"/>
      <c r="K36" s="112"/>
      <c r="L36" s="112"/>
      <c r="M36" s="112"/>
      <c r="N36" s="112"/>
      <c r="O36" s="112"/>
      <c r="P36" s="112"/>
      <c r="Q36" s="112"/>
      <c r="R36" s="112"/>
      <c r="S36" s="112"/>
      <c r="T36" s="112"/>
      <c r="U36" s="112"/>
      <c r="V36" s="112"/>
      <c r="W36" s="113">
        <f t="shared" si="2"/>
        <v>0</v>
      </c>
      <c r="X36" s="112"/>
      <c r="Y36" s="112"/>
      <c r="Z36" s="112"/>
      <c r="AA36" s="112"/>
      <c r="AB36" s="112"/>
      <c r="AC36" s="112"/>
      <c r="AD36" s="112"/>
      <c r="AE36" s="112"/>
      <c r="AF36" s="112"/>
      <c r="AG36" s="112"/>
      <c r="AH36" s="113">
        <f t="shared" si="3"/>
        <v>0</v>
      </c>
      <c r="AI36" s="112"/>
      <c r="AJ36" s="112"/>
      <c r="AK36" s="112"/>
      <c r="AL36" s="112"/>
      <c r="AM36" s="112"/>
      <c r="AN36" s="112"/>
      <c r="AO36" s="112"/>
      <c r="AP36" s="968">
        <f t="shared" si="0"/>
        <v>0</v>
      </c>
    </row>
    <row r="37" spans="1:42" ht="12.75" hidden="1" customHeight="1" x14ac:dyDescent="0.2">
      <c r="A37" s="915" t="s">
        <v>77</v>
      </c>
      <c r="B37" s="1917" t="s">
        <v>369</v>
      </c>
      <c r="C37" s="1921" t="s">
        <v>866</v>
      </c>
      <c r="D37" s="1920" t="s">
        <v>865</v>
      </c>
      <c r="E37" s="1207"/>
      <c r="F37" s="113"/>
      <c r="G37" s="112"/>
      <c r="H37" s="112"/>
      <c r="I37" s="112"/>
      <c r="J37" s="112"/>
      <c r="K37" s="112"/>
      <c r="L37" s="112"/>
      <c r="M37" s="112"/>
      <c r="N37" s="112"/>
      <c r="O37" s="112"/>
      <c r="P37" s="112"/>
      <c r="Q37" s="112"/>
      <c r="R37" s="112"/>
      <c r="S37" s="112"/>
      <c r="T37" s="112"/>
      <c r="U37" s="112"/>
      <c r="V37" s="112"/>
      <c r="W37" s="113">
        <f t="shared" si="2"/>
        <v>0</v>
      </c>
      <c r="X37" s="112"/>
      <c r="Y37" s="112"/>
      <c r="Z37" s="112"/>
      <c r="AA37" s="112"/>
      <c r="AB37" s="112"/>
      <c r="AC37" s="112"/>
      <c r="AD37" s="112"/>
      <c r="AE37" s="112"/>
      <c r="AF37" s="112"/>
      <c r="AG37" s="112"/>
      <c r="AH37" s="113">
        <f t="shared" si="3"/>
        <v>0</v>
      </c>
      <c r="AI37" s="112"/>
      <c r="AJ37" s="112"/>
      <c r="AK37" s="112"/>
      <c r="AL37" s="112"/>
      <c r="AM37" s="112"/>
      <c r="AN37" s="112"/>
      <c r="AO37" s="112"/>
      <c r="AP37" s="968">
        <f t="shared" si="0"/>
        <v>0</v>
      </c>
    </row>
    <row r="38" spans="1:42" ht="34.5" customHeight="1" x14ac:dyDescent="0.2">
      <c r="A38" s="915" t="s">
        <v>76</v>
      </c>
      <c r="B38" s="1917"/>
      <c r="C38" s="1921"/>
      <c r="D38" s="1920"/>
      <c r="E38" s="1207"/>
      <c r="F38" s="113"/>
      <c r="G38" s="112"/>
      <c r="H38" s="112"/>
      <c r="I38" s="112"/>
      <c r="J38" s="112"/>
      <c r="K38" s="112"/>
      <c r="L38" s="112"/>
      <c r="M38" s="112"/>
      <c r="N38" s="112"/>
      <c r="O38" s="112"/>
      <c r="P38" s="112"/>
      <c r="Q38" s="112"/>
      <c r="R38" s="112"/>
      <c r="S38" s="112"/>
      <c r="T38" s="112"/>
      <c r="U38" s="112"/>
      <c r="V38" s="112"/>
      <c r="W38" s="113">
        <f t="shared" si="2"/>
        <v>10500</v>
      </c>
      <c r="X38" s="112"/>
      <c r="Y38" s="112"/>
      <c r="Z38" s="112"/>
      <c r="AA38" s="112"/>
      <c r="AB38" s="112"/>
      <c r="AC38" s="112"/>
      <c r="AD38" s="112">
        <f>5000+5500</f>
        <v>10500</v>
      </c>
      <c r="AE38" s="112"/>
      <c r="AF38" s="112"/>
      <c r="AG38" s="112"/>
      <c r="AH38" s="113">
        <f t="shared" si="3"/>
        <v>0</v>
      </c>
      <c r="AI38" s="112"/>
      <c r="AJ38" s="112"/>
      <c r="AK38" s="112"/>
      <c r="AL38" s="112"/>
      <c r="AM38" s="112"/>
      <c r="AN38" s="112"/>
      <c r="AO38" s="112"/>
      <c r="AP38" s="968">
        <f t="shared" si="0"/>
        <v>10500</v>
      </c>
    </row>
    <row r="39" spans="1:42" ht="12.75" customHeight="1" x14ac:dyDescent="0.2">
      <c r="A39" s="915" t="s">
        <v>78</v>
      </c>
      <c r="B39" s="1917"/>
      <c r="C39" s="1921"/>
      <c r="D39" s="1920"/>
      <c r="E39" s="1207"/>
      <c r="F39" s="113"/>
      <c r="G39" s="112"/>
      <c r="H39" s="112"/>
      <c r="I39" s="112"/>
      <c r="J39" s="112"/>
      <c r="K39" s="112"/>
      <c r="L39" s="112"/>
      <c r="M39" s="112"/>
      <c r="N39" s="112"/>
      <c r="O39" s="112"/>
      <c r="P39" s="112"/>
      <c r="Q39" s="112"/>
      <c r="R39" s="112"/>
      <c r="S39" s="112"/>
      <c r="T39" s="112"/>
      <c r="U39" s="112"/>
      <c r="V39" s="112"/>
      <c r="W39" s="113">
        <f t="shared" si="2"/>
        <v>0</v>
      </c>
      <c r="X39" s="112"/>
      <c r="Y39" s="112"/>
      <c r="Z39" s="112"/>
      <c r="AA39" s="112"/>
      <c r="AB39" s="112"/>
      <c r="AC39" s="112"/>
      <c r="AD39" s="112"/>
      <c r="AE39" s="112"/>
      <c r="AF39" s="112"/>
      <c r="AG39" s="112"/>
      <c r="AH39" s="113">
        <f t="shared" si="3"/>
        <v>0</v>
      </c>
      <c r="AI39" s="112"/>
      <c r="AJ39" s="112"/>
      <c r="AK39" s="112"/>
      <c r="AL39" s="112"/>
      <c r="AM39" s="112"/>
      <c r="AN39" s="112"/>
      <c r="AO39" s="112"/>
      <c r="AP39" s="968">
        <f t="shared" si="0"/>
        <v>0</v>
      </c>
    </row>
    <row r="40" spans="1:42" ht="57.75" customHeight="1" x14ac:dyDescent="0.2">
      <c r="A40" s="915" t="s">
        <v>76</v>
      </c>
      <c r="B40" s="287"/>
      <c r="C40" s="675" t="s">
        <v>1379</v>
      </c>
      <c r="D40" s="1368" t="s">
        <v>1380</v>
      </c>
      <c r="E40" s="1207">
        <f>8309.52+332.38+522.28</f>
        <v>9164.18</v>
      </c>
      <c r="F40" s="113"/>
      <c r="G40" s="113">
        <f>2509.48+100.38+157.72</f>
        <v>2767.58</v>
      </c>
      <c r="H40" s="113"/>
      <c r="I40" s="113"/>
      <c r="J40" s="113"/>
      <c r="K40" s="113"/>
      <c r="L40" s="113"/>
      <c r="M40" s="113"/>
      <c r="N40" s="113"/>
      <c r="O40" s="113"/>
      <c r="P40" s="113"/>
      <c r="Q40" s="113"/>
      <c r="R40" s="113"/>
      <c r="S40" s="113"/>
      <c r="T40" s="113"/>
      <c r="U40" s="113"/>
      <c r="V40" s="113"/>
      <c r="W40" s="113">
        <f t="shared" si="2"/>
        <v>0</v>
      </c>
      <c r="X40" s="113"/>
      <c r="Y40" s="113"/>
      <c r="Z40" s="113"/>
      <c r="AA40" s="113"/>
      <c r="AB40" s="113"/>
      <c r="AC40" s="113"/>
      <c r="AD40" s="113"/>
      <c r="AE40" s="113"/>
      <c r="AF40" s="113"/>
      <c r="AG40" s="113"/>
      <c r="AH40" s="113">
        <f t="shared" si="3"/>
        <v>0</v>
      </c>
      <c r="AI40" s="113"/>
      <c r="AJ40" s="113"/>
      <c r="AK40" s="113"/>
      <c r="AL40" s="113"/>
      <c r="AM40" s="113"/>
      <c r="AN40" s="113"/>
      <c r="AO40" s="113"/>
      <c r="AP40" s="968">
        <f t="shared" si="0"/>
        <v>11931.76</v>
      </c>
    </row>
    <row r="41" spans="1:42" ht="45" customHeight="1" x14ac:dyDescent="0.2">
      <c r="A41" s="915" t="s">
        <v>76</v>
      </c>
      <c r="B41" s="287"/>
      <c r="C41" s="675" t="s">
        <v>1362</v>
      </c>
      <c r="D41" s="1368" t="s">
        <v>1363</v>
      </c>
      <c r="E41" s="1207"/>
      <c r="F41" s="113"/>
      <c r="G41" s="113"/>
      <c r="H41" s="113"/>
      <c r="I41" s="113"/>
      <c r="J41" s="113"/>
      <c r="K41" s="113"/>
      <c r="L41" s="113"/>
      <c r="M41" s="113"/>
      <c r="N41" s="113"/>
      <c r="O41" s="113"/>
      <c r="P41" s="113"/>
      <c r="Q41" s="113"/>
      <c r="R41" s="113"/>
      <c r="S41" s="113"/>
      <c r="T41" s="113"/>
      <c r="U41" s="113"/>
      <c r="V41" s="113"/>
      <c r="W41" s="113">
        <f t="shared" si="2"/>
        <v>0</v>
      </c>
      <c r="X41" s="113"/>
      <c r="Y41" s="113"/>
      <c r="Z41" s="113"/>
      <c r="AA41" s="113"/>
      <c r="AB41" s="113"/>
      <c r="AC41" s="113"/>
      <c r="AD41" s="113"/>
      <c r="AE41" s="113"/>
      <c r="AF41" s="113"/>
      <c r="AG41" s="113"/>
      <c r="AH41" s="113">
        <f t="shared" si="3"/>
        <v>0</v>
      </c>
      <c r="AI41" s="113"/>
      <c r="AJ41" s="113"/>
      <c r="AK41" s="113"/>
      <c r="AL41" s="113"/>
      <c r="AM41" s="113"/>
      <c r="AN41" s="113"/>
      <c r="AO41" s="113"/>
      <c r="AP41" s="968">
        <f t="shared" si="0"/>
        <v>0</v>
      </c>
    </row>
    <row r="42" spans="1:42" ht="12.75" customHeight="1" x14ac:dyDescent="0.2">
      <c r="A42" s="915" t="s">
        <v>78</v>
      </c>
      <c r="B42" s="287"/>
      <c r="C42" s="675"/>
      <c r="D42" s="1368"/>
      <c r="E42" s="1207"/>
      <c r="F42" s="113"/>
      <c r="G42" s="113"/>
      <c r="H42" s="113"/>
      <c r="I42" s="113"/>
      <c r="J42" s="113"/>
      <c r="K42" s="113"/>
      <c r="L42" s="113"/>
      <c r="M42" s="113"/>
      <c r="N42" s="113"/>
      <c r="O42" s="113"/>
      <c r="P42" s="113"/>
      <c r="Q42" s="113"/>
      <c r="R42" s="113"/>
      <c r="S42" s="113"/>
      <c r="T42" s="113"/>
      <c r="U42" s="113"/>
      <c r="V42" s="113"/>
      <c r="W42" s="113">
        <f t="shared" si="2"/>
        <v>0</v>
      </c>
      <c r="X42" s="113"/>
      <c r="Y42" s="113"/>
      <c r="Z42" s="113"/>
      <c r="AA42" s="113"/>
      <c r="AB42" s="113"/>
      <c r="AC42" s="113"/>
      <c r="AD42" s="113"/>
      <c r="AE42" s="113"/>
      <c r="AF42" s="113"/>
      <c r="AG42" s="113"/>
      <c r="AH42" s="113">
        <f t="shared" si="3"/>
        <v>0</v>
      </c>
      <c r="AI42" s="113"/>
      <c r="AJ42" s="113"/>
      <c r="AK42" s="113"/>
      <c r="AL42" s="113"/>
      <c r="AM42" s="113"/>
      <c r="AN42" s="113"/>
      <c r="AO42" s="113"/>
      <c r="AP42" s="968">
        <f t="shared" si="0"/>
        <v>0</v>
      </c>
    </row>
    <row r="43" spans="1:42" ht="12.75" customHeight="1" x14ac:dyDescent="0.2">
      <c r="A43" s="915" t="s">
        <v>77</v>
      </c>
      <c r="B43" s="287"/>
      <c r="C43" s="1919"/>
      <c r="D43" s="1368"/>
      <c r="E43" s="1207"/>
      <c r="F43" s="113"/>
      <c r="G43" s="113"/>
      <c r="H43" s="113"/>
      <c r="I43" s="113"/>
      <c r="J43" s="113"/>
      <c r="K43" s="113"/>
      <c r="L43" s="113"/>
      <c r="M43" s="113"/>
      <c r="N43" s="113"/>
      <c r="O43" s="113"/>
      <c r="P43" s="113"/>
      <c r="Q43" s="113"/>
      <c r="R43" s="113"/>
      <c r="S43" s="113"/>
      <c r="T43" s="113"/>
      <c r="U43" s="113"/>
      <c r="V43" s="113"/>
      <c r="W43" s="113">
        <f t="shared" si="2"/>
        <v>0</v>
      </c>
      <c r="X43" s="113"/>
      <c r="Y43" s="113"/>
      <c r="Z43" s="113"/>
      <c r="AA43" s="113"/>
      <c r="AB43" s="113"/>
      <c r="AC43" s="113"/>
      <c r="AD43" s="113"/>
      <c r="AE43" s="113"/>
      <c r="AF43" s="113"/>
      <c r="AG43" s="113"/>
      <c r="AH43" s="113">
        <f t="shared" si="3"/>
        <v>0</v>
      </c>
      <c r="AI43" s="113"/>
      <c r="AJ43" s="113"/>
      <c r="AK43" s="113"/>
      <c r="AL43" s="113"/>
      <c r="AM43" s="113"/>
      <c r="AN43" s="113"/>
      <c r="AO43" s="113"/>
      <c r="AP43" s="968">
        <f t="shared" si="0"/>
        <v>0</v>
      </c>
    </row>
    <row r="44" spans="1:42" ht="12.75" customHeight="1" x14ac:dyDescent="0.2">
      <c r="A44" s="915" t="s">
        <v>77</v>
      </c>
      <c r="B44" s="285"/>
      <c r="C44" s="1919"/>
      <c r="D44" s="1369"/>
      <c r="E44" s="1207"/>
      <c r="F44" s="113"/>
      <c r="G44" s="113"/>
      <c r="H44" s="113"/>
      <c r="I44" s="113"/>
      <c r="J44" s="113"/>
      <c r="K44" s="113"/>
      <c r="L44" s="113"/>
      <c r="M44" s="113"/>
      <c r="N44" s="113"/>
      <c r="O44" s="113"/>
      <c r="P44" s="113"/>
      <c r="Q44" s="113"/>
      <c r="R44" s="113"/>
      <c r="S44" s="113"/>
      <c r="T44" s="113"/>
      <c r="U44" s="113"/>
      <c r="V44" s="113"/>
      <c r="W44" s="113">
        <f t="shared" si="2"/>
        <v>0</v>
      </c>
      <c r="X44" s="113"/>
      <c r="Y44" s="113"/>
      <c r="Z44" s="113"/>
      <c r="AA44" s="113"/>
      <c r="AB44" s="113"/>
      <c r="AC44" s="113"/>
      <c r="AD44" s="113"/>
      <c r="AE44" s="113"/>
      <c r="AF44" s="113"/>
      <c r="AG44" s="113"/>
      <c r="AH44" s="113">
        <f t="shared" si="3"/>
        <v>0</v>
      </c>
      <c r="AI44" s="113"/>
      <c r="AJ44" s="113"/>
      <c r="AK44" s="113"/>
      <c r="AL44" s="113"/>
      <c r="AM44" s="113"/>
      <c r="AN44" s="113"/>
      <c r="AO44" s="113"/>
      <c r="AP44" s="968">
        <f t="shared" si="0"/>
        <v>0</v>
      </c>
    </row>
    <row r="45" spans="1:42" ht="50.25" customHeight="1" x14ac:dyDescent="0.2">
      <c r="A45" s="915" t="s">
        <v>76</v>
      </c>
      <c r="B45" s="287"/>
      <c r="C45" s="675" t="s">
        <v>1261</v>
      </c>
      <c r="D45" s="1368" t="s">
        <v>1364</v>
      </c>
      <c r="E45" s="1207"/>
      <c r="F45" s="113"/>
      <c r="G45" s="113"/>
      <c r="H45" s="113"/>
      <c r="I45" s="113"/>
      <c r="J45" s="113"/>
      <c r="K45" s="113"/>
      <c r="L45" s="113"/>
      <c r="M45" s="113"/>
      <c r="N45" s="113"/>
      <c r="O45" s="113"/>
      <c r="P45" s="113"/>
      <c r="Q45" s="113"/>
      <c r="R45" s="113"/>
      <c r="S45" s="113"/>
      <c r="T45" s="113"/>
      <c r="U45" s="113"/>
      <c r="V45" s="113"/>
      <c r="W45" s="113">
        <f t="shared" si="2"/>
        <v>0</v>
      </c>
      <c r="X45" s="113"/>
      <c r="Y45" s="113"/>
      <c r="Z45" s="113"/>
      <c r="AA45" s="113"/>
      <c r="AB45" s="113"/>
      <c r="AC45" s="113"/>
      <c r="AD45" s="113"/>
      <c r="AE45" s="113"/>
      <c r="AF45" s="113"/>
      <c r="AG45" s="113"/>
      <c r="AH45" s="113">
        <f t="shared" si="3"/>
        <v>0</v>
      </c>
      <c r="AI45" s="113"/>
      <c r="AJ45" s="113"/>
      <c r="AK45" s="113"/>
      <c r="AL45" s="113"/>
      <c r="AM45" s="113"/>
      <c r="AN45" s="113"/>
      <c r="AO45" s="113"/>
      <c r="AP45" s="968">
        <f t="shared" si="0"/>
        <v>0</v>
      </c>
    </row>
    <row r="46" spans="1:42" s="1364" customFormat="1" ht="44.25" hidden="1" customHeight="1" x14ac:dyDescent="0.2">
      <c r="A46" s="1363" t="s">
        <v>76</v>
      </c>
      <c r="B46" s="285"/>
      <c r="C46" s="1515" t="s">
        <v>1259</v>
      </c>
      <c r="D46" s="1369" t="s">
        <v>1260</v>
      </c>
      <c r="E46" s="1207"/>
      <c r="F46" s="113"/>
      <c r="G46" s="113"/>
      <c r="H46" s="113"/>
      <c r="I46" s="113"/>
      <c r="J46" s="113"/>
      <c r="K46" s="113"/>
      <c r="L46" s="113"/>
      <c r="M46" s="113"/>
      <c r="N46" s="113"/>
      <c r="O46" s="113"/>
      <c r="P46" s="113"/>
      <c r="Q46" s="113"/>
      <c r="R46" s="113"/>
      <c r="S46" s="113"/>
      <c r="T46" s="113"/>
      <c r="U46" s="113"/>
      <c r="V46" s="113"/>
      <c r="W46" s="113">
        <f t="shared" ref="W46" si="16">AC46+AD46+X46+Y46+Z46+AB46+AF46+AE46+AA46</f>
        <v>0</v>
      </c>
      <c r="X46" s="113"/>
      <c r="Y46" s="113"/>
      <c r="Z46" s="113"/>
      <c r="AA46" s="113"/>
      <c r="AB46" s="113"/>
      <c r="AC46" s="113"/>
      <c r="AD46" s="113"/>
      <c r="AE46" s="113"/>
      <c r="AF46" s="113"/>
      <c r="AG46" s="113"/>
      <c r="AH46" s="113">
        <f t="shared" ref="AH46" si="17">AI46+AJ46+AK46+AL46+AM46+AN46+AO46</f>
        <v>0</v>
      </c>
      <c r="AI46" s="113"/>
      <c r="AJ46" s="113"/>
      <c r="AK46" s="113"/>
      <c r="AL46" s="113"/>
      <c r="AM46" s="113"/>
      <c r="AN46" s="113"/>
      <c r="AO46" s="113"/>
      <c r="AP46" s="968">
        <f t="shared" ref="AP46" si="18">(SUM(E46:AH46))-W46</f>
        <v>0</v>
      </c>
    </row>
    <row r="47" spans="1:42" ht="32.25" hidden="1" customHeight="1" x14ac:dyDescent="0.2">
      <c r="A47" s="915" t="s">
        <v>76</v>
      </c>
      <c r="B47" s="285"/>
      <c r="C47" s="1515"/>
      <c r="D47" s="1369" t="s">
        <v>1260</v>
      </c>
      <c r="E47" s="1207"/>
      <c r="F47" s="113"/>
      <c r="G47" s="113"/>
      <c r="H47" s="113"/>
      <c r="I47" s="113"/>
      <c r="J47" s="113"/>
      <c r="K47" s="113"/>
      <c r="L47" s="113"/>
      <c r="M47" s="113"/>
      <c r="N47" s="113"/>
      <c r="O47" s="113"/>
      <c r="P47" s="113"/>
      <c r="Q47" s="113"/>
      <c r="R47" s="113"/>
      <c r="S47" s="113"/>
      <c r="T47" s="113"/>
      <c r="U47" s="113"/>
      <c r="V47" s="113"/>
      <c r="W47" s="113">
        <f t="shared" si="2"/>
        <v>0</v>
      </c>
      <c r="X47" s="113"/>
      <c r="Y47" s="113"/>
      <c r="Z47" s="113"/>
      <c r="AA47" s="113"/>
      <c r="AB47" s="113"/>
      <c r="AC47" s="113"/>
      <c r="AD47" s="113"/>
      <c r="AE47" s="113"/>
      <c r="AF47" s="113"/>
      <c r="AG47" s="113"/>
      <c r="AH47" s="113">
        <f t="shared" si="3"/>
        <v>0</v>
      </c>
      <c r="AI47" s="113"/>
      <c r="AJ47" s="113"/>
      <c r="AK47" s="113"/>
      <c r="AL47" s="113"/>
      <c r="AM47" s="113"/>
      <c r="AN47" s="113"/>
      <c r="AO47" s="113"/>
      <c r="AP47" s="968">
        <f t="shared" si="0"/>
        <v>0</v>
      </c>
    </row>
    <row r="48" spans="1:42" ht="18" customHeight="1" x14ac:dyDescent="0.2">
      <c r="A48" s="1916" t="s">
        <v>80</v>
      </c>
      <c r="B48" s="906"/>
      <c r="C48" s="1919" t="s">
        <v>1429</v>
      </c>
      <c r="D48" s="1366" t="s">
        <v>1428</v>
      </c>
      <c r="E48" s="1207"/>
      <c r="F48" s="113"/>
      <c r="G48" s="113"/>
      <c r="H48" s="113"/>
      <c r="I48" s="113"/>
      <c r="J48" s="113"/>
      <c r="K48" s="113"/>
      <c r="L48" s="113"/>
      <c r="M48" s="113"/>
      <c r="N48" s="113"/>
      <c r="O48" s="113">
        <f>3812818.5-1544191.38</f>
        <v>2268627.12</v>
      </c>
      <c r="P48" s="113"/>
      <c r="Q48" s="113"/>
      <c r="R48" s="113"/>
      <c r="S48" s="113"/>
      <c r="T48" s="113"/>
      <c r="U48" s="113"/>
      <c r="V48" s="113"/>
      <c r="W48" s="113">
        <f t="shared" si="2"/>
        <v>0</v>
      </c>
      <c r="X48" s="113"/>
      <c r="Y48" s="113"/>
      <c r="Z48" s="113"/>
      <c r="AA48" s="113"/>
      <c r="AB48" s="113"/>
      <c r="AC48" s="113"/>
      <c r="AD48" s="113"/>
      <c r="AE48" s="113"/>
      <c r="AF48" s="113"/>
      <c r="AG48" s="113"/>
      <c r="AH48" s="113">
        <f t="shared" si="3"/>
        <v>0</v>
      </c>
      <c r="AI48" s="113"/>
      <c r="AJ48" s="113"/>
      <c r="AK48" s="113"/>
      <c r="AL48" s="113"/>
      <c r="AM48" s="113"/>
      <c r="AN48" s="113"/>
      <c r="AO48" s="113"/>
      <c r="AP48" s="968">
        <f t="shared" si="0"/>
        <v>2268627.12</v>
      </c>
    </row>
    <row r="49" spans="1:42" ht="20.25" customHeight="1" x14ac:dyDescent="0.2">
      <c r="A49" s="1916"/>
      <c r="B49" s="905" t="s">
        <v>369</v>
      </c>
      <c r="C49" s="1919"/>
      <c r="D49" s="1367"/>
      <c r="E49" s="1207"/>
      <c r="F49" s="113"/>
      <c r="G49" s="113"/>
      <c r="H49" s="113"/>
      <c r="I49" s="113"/>
      <c r="J49" s="113"/>
      <c r="K49" s="113"/>
      <c r="L49" s="113"/>
      <c r="M49" s="113"/>
      <c r="N49" s="113"/>
      <c r="O49" s="113"/>
      <c r="P49" s="113"/>
      <c r="Q49" s="113"/>
      <c r="R49" s="113"/>
      <c r="S49" s="113"/>
      <c r="T49" s="113"/>
      <c r="U49" s="113"/>
      <c r="V49" s="113"/>
      <c r="W49" s="113">
        <f t="shared" si="2"/>
        <v>0</v>
      </c>
      <c r="X49" s="113"/>
      <c r="Y49" s="113"/>
      <c r="Z49" s="113"/>
      <c r="AA49" s="113"/>
      <c r="AB49" s="113"/>
      <c r="AC49" s="113"/>
      <c r="AD49" s="113"/>
      <c r="AE49" s="113"/>
      <c r="AF49" s="113"/>
      <c r="AG49" s="113"/>
      <c r="AH49" s="113">
        <f t="shared" si="3"/>
        <v>0</v>
      </c>
      <c r="AI49" s="113"/>
      <c r="AJ49" s="113"/>
      <c r="AK49" s="113"/>
      <c r="AL49" s="113"/>
      <c r="AM49" s="113"/>
      <c r="AN49" s="113"/>
      <c r="AO49" s="113"/>
      <c r="AP49" s="968">
        <f t="shared" si="0"/>
        <v>0</v>
      </c>
    </row>
    <row r="50" spans="1:42" ht="13.5" customHeight="1" x14ac:dyDescent="0.2">
      <c r="A50" s="1916" t="s">
        <v>80</v>
      </c>
      <c r="B50" s="906" t="s">
        <v>245</v>
      </c>
      <c r="C50" s="1919" t="s">
        <v>72</v>
      </c>
      <c r="D50" s="1366" t="s">
        <v>71</v>
      </c>
      <c r="E50" s="1207"/>
      <c r="F50" s="113"/>
      <c r="G50" s="113"/>
      <c r="H50" s="113"/>
      <c r="I50" s="113"/>
      <c r="J50" s="113"/>
      <c r="K50" s="113"/>
      <c r="L50" s="113"/>
      <c r="M50" s="113"/>
      <c r="N50" s="113">
        <f>35100+4630.5</f>
        <v>39730.5</v>
      </c>
      <c r="O50" s="113"/>
      <c r="P50" s="113"/>
      <c r="Q50" s="113"/>
      <c r="R50" s="113"/>
      <c r="S50" s="113"/>
      <c r="T50" s="113"/>
      <c r="U50" s="113"/>
      <c r="V50" s="113"/>
      <c r="W50" s="113">
        <f t="shared" si="2"/>
        <v>0</v>
      </c>
      <c r="X50" s="113"/>
      <c r="Y50" s="113"/>
      <c r="Z50" s="113"/>
      <c r="AA50" s="113"/>
      <c r="AB50" s="113"/>
      <c r="AC50" s="113"/>
      <c r="AD50" s="113"/>
      <c r="AE50" s="113"/>
      <c r="AF50" s="113"/>
      <c r="AG50" s="113"/>
      <c r="AH50" s="113">
        <f t="shared" si="3"/>
        <v>0</v>
      </c>
      <c r="AI50" s="113"/>
      <c r="AJ50" s="113"/>
      <c r="AK50" s="113"/>
      <c r="AL50" s="113"/>
      <c r="AM50" s="113"/>
      <c r="AN50" s="113"/>
      <c r="AO50" s="113"/>
      <c r="AP50" s="968">
        <f t="shared" si="0"/>
        <v>39730.5</v>
      </c>
    </row>
    <row r="51" spans="1:42" ht="32.25" customHeight="1" x14ac:dyDescent="0.2">
      <c r="A51" s="1916"/>
      <c r="B51" s="905" t="s">
        <v>369</v>
      </c>
      <c r="C51" s="1919"/>
      <c r="D51" s="1367" t="s">
        <v>70</v>
      </c>
      <c r="E51" s="1207"/>
      <c r="F51" s="113"/>
      <c r="G51" s="113"/>
      <c r="H51" s="113"/>
      <c r="I51" s="113"/>
      <c r="J51" s="113"/>
      <c r="K51" s="113"/>
      <c r="L51" s="113"/>
      <c r="M51" s="113"/>
      <c r="N51" s="113">
        <f>48035+524.5</f>
        <v>48559.5</v>
      </c>
      <c r="O51" s="113"/>
      <c r="P51" s="113"/>
      <c r="Q51" s="113"/>
      <c r="R51" s="113"/>
      <c r="S51" s="113"/>
      <c r="T51" s="113"/>
      <c r="U51" s="113"/>
      <c r="V51" s="113"/>
      <c r="W51" s="113">
        <f t="shared" si="2"/>
        <v>0</v>
      </c>
      <c r="X51" s="113"/>
      <c r="Y51" s="113"/>
      <c r="Z51" s="113"/>
      <c r="AA51" s="113"/>
      <c r="AB51" s="113"/>
      <c r="AC51" s="113"/>
      <c r="AD51" s="113"/>
      <c r="AE51" s="113"/>
      <c r="AF51" s="113"/>
      <c r="AG51" s="113"/>
      <c r="AH51" s="113">
        <f t="shared" si="3"/>
        <v>0</v>
      </c>
      <c r="AI51" s="113"/>
      <c r="AJ51" s="113"/>
      <c r="AK51" s="113"/>
      <c r="AL51" s="113"/>
      <c r="AM51" s="113"/>
      <c r="AN51" s="113"/>
      <c r="AO51" s="113"/>
      <c r="AP51" s="968">
        <f t="shared" si="0"/>
        <v>48559.5</v>
      </c>
    </row>
    <row r="52" spans="1:42" ht="43.5" customHeight="1" x14ac:dyDescent="0.2">
      <c r="A52" s="915" t="s">
        <v>80</v>
      </c>
      <c r="B52" s="906" t="s">
        <v>244</v>
      </c>
      <c r="C52" s="1360" t="s">
        <v>73</v>
      </c>
      <c r="D52" s="1366" t="s">
        <v>74</v>
      </c>
      <c r="E52" s="1207"/>
      <c r="F52" s="113"/>
      <c r="G52" s="113"/>
      <c r="H52" s="113"/>
      <c r="I52" s="113"/>
      <c r="J52" s="113"/>
      <c r="K52" s="113"/>
      <c r="L52" s="113"/>
      <c r="M52" s="113"/>
      <c r="N52" s="113">
        <f>166720-5000-32760-23500-3400</f>
        <v>102060</v>
      </c>
      <c r="O52" s="113"/>
      <c r="P52" s="113"/>
      <c r="Q52" s="113"/>
      <c r="R52" s="113"/>
      <c r="S52" s="113"/>
      <c r="T52" s="113"/>
      <c r="U52" s="113"/>
      <c r="V52" s="113"/>
      <c r="W52" s="113">
        <f t="shared" si="2"/>
        <v>0</v>
      </c>
      <c r="X52" s="113"/>
      <c r="Y52" s="113"/>
      <c r="Z52" s="113"/>
      <c r="AA52" s="113"/>
      <c r="AB52" s="113"/>
      <c r="AC52" s="113"/>
      <c r="AD52" s="113"/>
      <c r="AE52" s="113"/>
      <c r="AF52" s="113"/>
      <c r="AG52" s="113"/>
      <c r="AH52" s="113">
        <f t="shared" si="3"/>
        <v>8400</v>
      </c>
      <c r="AI52" s="113"/>
      <c r="AJ52" s="113"/>
      <c r="AK52" s="113"/>
      <c r="AL52" s="113"/>
      <c r="AM52" s="113"/>
      <c r="AN52" s="113"/>
      <c r="AO52" s="113">
        <f>5000+3400</f>
        <v>8400</v>
      </c>
      <c r="AP52" s="968">
        <f t="shared" si="0"/>
        <v>110460</v>
      </c>
    </row>
    <row r="53" spans="1:42" ht="13.5" hidden="1" customHeight="1" x14ac:dyDescent="0.2">
      <c r="A53" s="1916" t="s">
        <v>80</v>
      </c>
      <c r="B53" s="906" t="s">
        <v>371</v>
      </c>
      <c r="C53" s="1919" t="s">
        <v>372</v>
      </c>
      <c r="D53" s="1366" t="s">
        <v>373</v>
      </c>
      <c r="E53" s="1207"/>
      <c r="F53" s="113"/>
      <c r="G53" s="112"/>
      <c r="H53" s="112"/>
      <c r="I53" s="112"/>
      <c r="J53" s="112"/>
      <c r="K53" s="112"/>
      <c r="L53" s="112"/>
      <c r="M53" s="112"/>
      <c r="N53" s="112"/>
      <c r="O53" s="112"/>
      <c r="P53" s="112"/>
      <c r="Q53" s="112"/>
      <c r="R53" s="112"/>
      <c r="S53" s="112"/>
      <c r="T53" s="112"/>
      <c r="U53" s="112"/>
      <c r="V53" s="112"/>
      <c r="W53" s="113">
        <f t="shared" si="2"/>
        <v>0</v>
      </c>
      <c r="X53" s="112"/>
      <c r="Y53" s="112"/>
      <c r="Z53" s="112"/>
      <c r="AA53" s="112"/>
      <c r="AB53" s="112"/>
      <c r="AC53" s="112"/>
      <c r="AD53" s="112"/>
      <c r="AE53" s="112"/>
      <c r="AF53" s="112"/>
      <c r="AG53" s="112"/>
      <c r="AH53" s="113">
        <f t="shared" si="3"/>
        <v>0</v>
      </c>
      <c r="AI53" s="112"/>
      <c r="AJ53" s="112"/>
      <c r="AK53" s="112"/>
      <c r="AL53" s="112"/>
      <c r="AM53" s="112"/>
      <c r="AN53" s="112"/>
      <c r="AO53" s="112"/>
      <c r="AP53" s="968">
        <f t="shared" si="0"/>
        <v>0</v>
      </c>
    </row>
    <row r="54" spans="1:42" ht="13.5" hidden="1" customHeight="1" x14ac:dyDescent="0.2">
      <c r="A54" s="1916"/>
      <c r="B54" s="905" t="s">
        <v>369</v>
      </c>
      <c r="C54" s="1919"/>
      <c r="D54" s="1367" t="s">
        <v>374</v>
      </c>
      <c r="E54" s="1207"/>
      <c r="F54" s="113"/>
      <c r="G54" s="113"/>
      <c r="H54" s="113"/>
      <c r="I54" s="113"/>
      <c r="J54" s="113"/>
      <c r="K54" s="113"/>
      <c r="L54" s="113"/>
      <c r="M54" s="113"/>
      <c r="N54" s="113"/>
      <c r="O54" s="112"/>
      <c r="P54" s="112"/>
      <c r="Q54" s="113"/>
      <c r="R54" s="112"/>
      <c r="S54" s="112"/>
      <c r="T54" s="112"/>
      <c r="U54" s="112"/>
      <c r="V54" s="112"/>
      <c r="W54" s="113">
        <f t="shared" si="2"/>
        <v>0</v>
      </c>
      <c r="X54" s="113"/>
      <c r="Y54" s="113"/>
      <c r="Z54" s="113"/>
      <c r="AA54" s="113"/>
      <c r="AB54" s="113"/>
      <c r="AC54" s="113"/>
      <c r="AD54" s="113"/>
      <c r="AE54" s="113"/>
      <c r="AF54" s="113"/>
      <c r="AG54" s="113"/>
      <c r="AH54" s="113">
        <f t="shared" si="3"/>
        <v>0</v>
      </c>
      <c r="AI54" s="113"/>
      <c r="AJ54" s="113"/>
      <c r="AK54" s="113"/>
      <c r="AL54" s="113"/>
      <c r="AM54" s="113"/>
      <c r="AN54" s="113"/>
      <c r="AO54" s="113"/>
      <c r="AP54" s="968">
        <f t="shared" si="0"/>
        <v>0</v>
      </c>
    </row>
    <row r="55" spans="1:42" ht="13.5" customHeight="1" x14ac:dyDescent="0.2">
      <c r="A55" s="916" t="s">
        <v>81</v>
      </c>
      <c r="B55" s="906" t="s">
        <v>691</v>
      </c>
      <c r="C55" s="1360" t="s">
        <v>692</v>
      </c>
      <c r="D55" s="1366" t="s">
        <v>693</v>
      </c>
      <c r="E55" s="1207"/>
      <c r="F55" s="113"/>
      <c r="G55" s="113"/>
      <c r="H55" s="113"/>
      <c r="I55" s="113"/>
      <c r="J55" s="113"/>
      <c r="K55" s="113"/>
      <c r="L55" s="113"/>
      <c r="M55" s="113"/>
      <c r="N55" s="113"/>
      <c r="O55" s="113"/>
      <c r="P55" s="113"/>
      <c r="Q55" s="113"/>
      <c r="R55" s="113"/>
      <c r="S55" s="113"/>
      <c r="T55" s="113"/>
      <c r="U55" s="113"/>
      <c r="V55" s="113"/>
      <c r="W55" s="113">
        <f t="shared" si="2"/>
        <v>0</v>
      </c>
      <c r="X55" s="113"/>
      <c r="Y55" s="113"/>
      <c r="Z55" s="113"/>
      <c r="AA55" s="113"/>
      <c r="AB55" s="113"/>
      <c r="AC55" s="113"/>
      <c r="AD55" s="113"/>
      <c r="AE55" s="113"/>
      <c r="AF55" s="113"/>
      <c r="AG55" s="113"/>
      <c r="AH55" s="113">
        <f t="shared" si="3"/>
        <v>0</v>
      </c>
      <c r="AI55" s="113"/>
      <c r="AJ55" s="113"/>
      <c r="AK55" s="113"/>
      <c r="AL55" s="113"/>
      <c r="AM55" s="113"/>
      <c r="AN55" s="113"/>
      <c r="AO55" s="113"/>
      <c r="AP55" s="968">
        <f t="shared" si="0"/>
        <v>0</v>
      </c>
    </row>
    <row r="56" spans="1:42" ht="48" customHeight="1" x14ac:dyDescent="0.2">
      <c r="A56" s="916" t="s">
        <v>81</v>
      </c>
      <c r="B56" s="1517" t="s">
        <v>366</v>
      </c>
      <c r="C56" s="1518" t="s">
        <v>1365</v>
      </c>
      <c r="D56" s="1516" t="s">
        <v>1366</v>
      </c>
      <c r="E56" s="1207"/>
      <c r="F56" s="113"/>
      <c r="G56" s="113"/>
      <c r="H56" s="113"/>
      <c r="I56" s="113"/>
      <c r="J56" s="113"/>
      <c r="K56" s="113"/>
      <c r="L56" s="113"/>
      <c r="M56" s="113"/>
      <c r="N56" s="113"/>
      <c r="O56" s="113"/>
      <c r="P56" s="113"/>
      <c r="Q56" s="113"/>
      <c r="R56" s="113"/>
      <c r="S56" s="113"/>
      <c r="T56" s="113"/>
      <c r="U56" s="113">
        <f>750000-19426.2</f>
        <v>730573.8</v>
      </c>
      <c r="V56" s="113"/>
      <c r="W56" s="113">
        <f>AC56+AD56+X56+Y56+Z56+AB56+AF56+AE56+AA56</f>
        <v>0</v>
      </c>
      <c r="X56" s="113"/>
      <c r="Y56" s="113"/>
      <c r="Z56" s="113"/>
      <c r="AA56" s="113"/>
      <c r="AB56" s="113"/>
      <c r="AC56" s="113"/>
      <c r="AD56" s="113"/>
      <c r="AE56" s="113"/>
      <c r="AF56" s="113"/>
      <c r="AG56" s="113"/>
      <c r="AH56" s="113">
        <f t="shared" si="3"/>
        <v>0</v>
      </c>
      <c r="AI56" s="113"/>
      <c r="AJ56" s="113"/>
      <c r="AK56" s="113"/>
      <c r="AL56" s="113"/>
      <c r="AM56" s="113"/>
      <c r="AN56" s="113"/>
      <c r="AO56" s="113"/>
      <c r="AP56" s="968">
        <f>(SUM(E56:AH56))-W56</f>
        <v>730573.8</v>
      </c>
    </row>
    <row r="57" spans="1:42" ht="15" customHeight="1" x14ac:dyDescent="0.2">
      <c r="A57" s="1891" t="s">
        <v>697</v>
      </c>
      <c r="B57" s="1891"/>
      <c r="C57" s="1891"/>
      <c r="D57" s="1926" t="s">
        <v>92</v>
      </c>
      <c r="E57" s="1889"/>
      <c r="F57" s="1889"/>
      <c r="G57" s="1889"/>
      <c r="H57" s="1889"/>
      <c r="I57" s="1889"/>
      <c r="J57" s="1889"/>
      <c r="K57" s="1889"/>
      <c r="L57" s="1889"/>
      <c r="M57" s="1889"/>
      <c r="N57" s="1889"/>
      <c r="O57" s="1889"/>
      <c r="P57" s="1889"/>
      <c r="Q57" s="1889"/>
      <c r="R57" s="1889"/>
      <c r="S57" s="1889"/>
      <c r="T57" s="1889"/>
      <c r="U57" s="1889"/>
      <c r="V57" s="1889"/>
      <c r="W57" s="1889"/>
      <c r="X57" s="1889"/>
      <c r="Y57" s="1889"/>
      <c r="Z57" s="1889"/>
      <c r="AA57" s="1889"/>
      <c r="AB57" s="1889"/>
      <c r="AC57" s="1889"/>
      <c r="AD57" s="1889"/>
      <c r="AE57" s="1889"/>
      <c r="AF57" s="1889"/>
      <c r="AG57" s="1889"/>
      <c r="AH57" s="1889"/>
      <c r="AI57" s="1889"/>
      <c r="AJ57" s="1889"/>
      <c r="AK57" s="1889"/>
      <c r="AL57" s="1889"/>
      <c r="AM57" s="1889"/>
      <c r="AN57" s="1889"/>
      <c r="AO57" s="1889"/>
      <c r="AP57" s="1890"/>
    </row>
    <row r="58" spans="1:42" ht="15" customHeight="1" x14ac:dyDescent="0.25">
      <c r="A58" s="629" t="s">
        <v>77</v>
      </c>
      <c r="B58" s="1916" t="s">
        <v>379</v>
      </c>
      <c r="C58" s="1930" t="s">
        <v>280</v>
      </c>
      <c r="D58" s="649"/>
      <c r="E58" s="785"/>
      <c r="F58" s="785">
        <f t="shared" ref="F58:AH58" si="19">F7</f>
        <v>0</v>
      </c>
      <c r="G58" s="785"/>
      <c r="H58" s="785">
        <f>H7</f>
        <v>0</v>
      </c>
      <c r="I58" s="785">
        <f t="shared" si="19"/>
        <v>0</v>
      </c>
      <c r="J58" s="785">
        <f>J7</f>
        <v>0</v>
      </c>
      <c r="K58" s="785">
        <f t="shared" si="19"/>
        <v>0</v>
      </c>
      <c r="L58" s="785">
        <f t="shared" ref="L58" si="20">L7</f>
        <v>0</v>
      </c>
      <c r="M58" s="785">
        <f t="shared" si="19"/>
        <v>0</v>
      </c>
      <c r="N58" s="785">
        <f t="shared" si="19"/>
        <v>0</v>
      </c>
      <c r="O58" s="785">
        <f>O7</f>
        <v>0</v>
      </c>
      <c r="P58" s="785">
        <f>P7</f>
        <v>0</v>
      </c>
      <c r="Q58" s="785">
        <f t="shared" si="19"/>
        <v>0</v>
      </c>
      <c r="R58" s="785">
        <f>R7</f>
        <v>0</v>
      </c>
      <c r="S58" s="785">
        <f t="shared" si="19"/>
        <v>0</v>
      </c>
      <c r="T58" s="785">
        <f>T7</f>
        <v>0</v>
      </c>
      <c r="U58" s="785">
        <f>U7</f>
        <v>0</v>
      </c>
      <c r="V58" s="785">
        <f>V7</f>
        <v>0</v>
      </c>
      <c r="W58" s="785">
        <f t="shared" si="19"/>
        <v>0</v>
      </c>
      <c r="X58" s="785">
        <f>X7</f>
        <v>0</v>
      </c>
      <c r="Y58" s="785">
        <f>Y7</f>
        <v>0</v>
      </c>
      <c r="Z58" s="785">
        <f>Z7</f>
        <v>0</v>
      </c>
      <c r="AA58" s="785">
        <f>AA7</f>
        <v>0</v>
      </c>
      <c r="AB58" s="785">
        <f>AB7</f>
        <v>0</v>
      </c>
      <c r="AC58" s="785">
        <f t="shared" si="19"/>
        <v>0</v>
      </c>
      <c r="AD58" s="785">
        <f t="shared" si="19"/>
        <v>0</v>
      </c>
      <c r="AE58" s="785">
        <f>AE7</f>
        <v>0</v>
      </c>
      <c r="AF58" s="785">
        <f>AF7</f>
        <v>0</v>
      </c>
      <c r="AG58" s="785">
        <f t="shared" si="19"/>
        <v>0</v>
      </c>
      <c r="AH58" s="785">
        <f t="shared" si="19"/>
        <v>0</v>
      </c>
      <c r="AI58" s="785">
        <f t="shared" ref="AI58:AO58" si="21">AI7</f>
        <v>0</v>
      </c>
      <c r="AJ58" s="785">
        <f t="shared" si="21"/>
        <v>0</v>
      </c>
      <c r="AK58" s="785">
        <f t="shared" si="21"/>
        <v>0</v>
      </c>
      <c r="AL58" s="785">
        <f t="shared" si="21"/>
        <v>0</v>
      </c>
      <c r="AM58" s="785">
        <f t="shared" si="21"/>
        <v>0</v>
      </c>
      <c r="AN58" s="785">
        <f t="shared" si="21"/>
        <v>0</v>
      </c>
      <c r="AO58" s="785">
        <f t="shared" si="21"/>
        <v>0</v>
      </c>
      <c r="AP58" s="673">
        <f t="shared" ref="AP58:AP71" si="22">(SUM(E58:AH58))-W58</f>
        <v>0</v>
      </c>
    </row>
    <row r="59" spans="1:42" ht="12" customHeight="1" x14ac:dyDescent="0.25">
      <c r="A59" s="915" t="s">
        <v>76</v>
      </c>
      <c r="B59" s="1916"/>
      <c r="C59" s="1930"/>
      <c r="D59" s="418"/>
      <c r="E59" s="785">
        <f>E9+E8+E10+E7</f>
        <v>2067913.8399999999</v>
      </c>
      <c r="F59" s="785">
        <f t="shared" ref="F59:AO59" si="23">F9+F8+F10</f>
        <v>0</v>
      </c>
      <c r="G59" s="785">
        <f>G9+G8+G10+G7</f>
        <v>595458.28</v>
      </c>
      <c r="H59" s="785">
        <f t="shared" si="23"/>
        <v>0</v>
      </c>
      <c r="I59" s="785">
        <f t="shared" si="23"/>
        <v>0</v>
      </c>
      <c r="J59" s="785">
        <f t="shared" si="23"/>
        <v>0</v>
      </c>
      <c r="K59" s="785">
        <f t="shared" si="23"/>
        <v>0</v>
      </c>
      <c r="L59" s="785">
        <f t="shared" si="23"/>
        <v>0</v>
      </c>
      <c r="M59" s="785">
        <f t="shared" si="23"/>
        <v>0</v>
      </c>
      <c r="N59" s="785">
        <f t="shared" si="23"/>
        <v>1044521.1799999999</v>
      </c>
      <c r="O59" s="785">
        <f t="shared" si="23"/>
        <v>0</v>
      </c>
      <c r="P59" s="785">
        <f t="shared" si="23"/>
        <v>0</v>
      </c>
      <c r="Q59" s="785">
        <f t="shared" si="23"/>
        <v>0</v>
      </c>
      <c r="R59" s="785">
        <f t="shared" si="23"/>
        <v>0</v>
      </c>
      <c r="S59" s="785">
        <f t="shared" si="23"/>
        <v>0</v>
      </c>
      <c r="T59" s="785">
        <f t="shared" si="23"/>
        <v>0</v>
      </c>
      <c r="U59" s="785">
        <f t="shared" si="23"/>
        <v>0</v>
      </c>
      <c r="V59" s="785">
        <f t="shared" si="23"/>
        <v>0</v>
      </c>
      <c r="W59" s="785">
        <f t="shared" si="23"/>
        <v>0</v>
      </c>
      <c r="X59" s="785">
        <f t="shared" si="23"/>
        <v>0</v>
      </c>
      <c r="Y59" s="785">
        <f t="shared" si="23"/>
        <v>0</v>
      </c>
      <c r="Z59" s="785">
        <f t="shared" si="23"/>
        <v>0</v>
      </c>
      <c r="AA59" s="785">
        <f t="shared" si="23"/>
        <v>0</v>
      </c>
      <c r="AB59" s="785">
        <f t="shared" si="23"/>
        <v>0</v>
      </c>
      <c r="AC59" s="785">
        <f t="shared" si="23"/>
        <v>0</v>
      </c>
      <c r="AD59" s="785">
        <f t="shared" si="23"/>
        <v>0</v>
      </c>
      <c r="AE59" s="785">
        <f t="shared" si="23"/>
        <v>0</v>
      </c>
      <c r="AF59" s="785">
        <f t="shared" si="23"/>
        <v>0</v>
      </c>
      <c r="AG59" s="785">
        <f t="shared" si="23"/>
        <v>0</v>
      </c>
      <c r="AH59" s="785">
        <f t="shared" si="23"/>
        <v>0</v>
      </c>
      <c r="AI59" s="785">
        <f t="shared" si="23"/>
        <v>0</v>
      </c>
      <c r="AJ59" s="785">
        <f t="shared" si="23"/>
        <v>0</v>
      </c>
      <c r="AK59" s="785">
        <f t="shared" si="23"/>
        <v>0</v>
      </c>
      <c r="AL59" s="785">
        <f t="shared" si="23"/>
        <v>0</v>
      </c>
      <c r="AM59" s="785">
        <f t="shared" si="23"/>
        <v>0</v>
      </c>
      <c r="AN59" s="785">
        <f t="shared" si="23"/>
        <v>0</v>
      </c>
      <c r="AO59" s="785">
        <f t="shared" si="23"/>
        <v>0</v>
      </c>
      <c r="AP59" s="914">
        <f>(SUM(E59:AH59))-W59</f>
        <v>3707893.3</v>
      </c>
    </row>
    <row r="60" spans="1:42" ht="12" customHeight="1" x14ac:dyDescent="0.25">
      <c r="A60" s="915" t="s">
        <v>78</v>
      </c>
      <c r="B60" s="1916"/>
      <c r="C60" s="1930"/>
      <c r="D60" s="418"/>
      <c r="E60" s="785"/>
      <c r="F60" s="785">
        <f t="shared" ref="F60:AH60" si="24">F10</f>
        <v>0</v>
      </c>
      <c r="G60" s="785"/>
      <c r="H60" s="785">
        <f>H10</f>
        <v>0</v>
      </c>
      <c r="I60" s="785">
        <f t="shared" si="24"/>
        <v>0</v>
      </c>
      <c r="J60" s="785">
        <f>J10</f>
        <v>0</v>
      </c>
      <c r="K60" s="785">
        <f t="shared" si="24"/>
        <v>0</v>
      </c>
      <c r="L60" s="785">
        <f t="shared" ref="L60" si="25">L10</f>
        <v>0</v>
      </c>
      <c r="M60" s="785">
        <f t="shared" si="24"/>
        <v>0</v>
      </c>
      <c r="N60" s="785">
        <f t="shared" si="24"/>
        <v>0</v>
      </c>
      <c r="O60" s="785">
        <f>O10</f>
        <v>0</v>
      </c>
      <c r="P60" s="785">
        <f>P10</f>
        <v>0</v>
      </c>
      <c r="Q60" s="785">
        <f t="shared" si="24"/>
        <v>0</v>
      </c>
      <c r="R60" s="785">
        <f>R10</f>
        <v>0</v>
      </c>
      <c r="S60" s="785">
        <f t="shared" si="24"/>
        <v>0</v>
      </c>
      <c r="T60" s="785">
        <f>T10</f>
        <v>0</v>
      </c>
      <c r="U60" s="785">
        <f>U10</f>
        <v>0</v>
      </c>
      <c r="V60" s="785">
        <f>V10</f>
        <v>0</v>
      </c>
      <c r="W60" s="785">
        <f t="shared" si="24"/>
        <v>0</v>
      </c>
      <c r="X60" s="785">
        <f>X10</f>
        <v>0</v>
      </c>
      <c r="Y60" s="785">
        <f>Y10</f>
        <v>0</v>
      </c>
      <c r="Z60" s="785">
        <f>Z10</f>
        <v>0</v>
      </c>
      <c r="AA60" s="785">
        <f>AA10</f>
        <v>0</v>
      </c>
      <c r="AB60" s="785">
        <f>AB10</f>
        <v>0</v>
      </c>
      <c r="AC60" s="785">
        <f t="shared" si="24"/>
        <v>0</v>
      </c>
      <c r="AD60" s="785">
        <f t="shared" si="24"/>
        <v>0</v>
      </c>
      <c r="AE60" s="785">
        <f>AE10</f>
        <v>0</v>
      </c>
      <c r="AF60" s="785">
        <f>AF10</f>
        <v>0</v>
      </c>
      <c r="AG60" s="785">
        <f t="shared" si="24"/>
        <v>0</v>
      </c>
      <c r="AH60" s="785">
        <f t="shared" si="24"/>
        <v>0</v>
      </c>
      <c r="AI60" s="785">
        <f t="shared" ref="AI60:AO60" si="26">AI10</f>
        <v>0</v>
      </c>
      <c r="AJ60" s="785">
        <f t="shared" si="26"/>
        <v>0</v>
      </c>
      <c r="AK60" s="785">
        <f t="shared" si="26"/>
        <v>0</v>
      </c>
      <c r="AL60" s="785">
        <f t="shared" si="26"/>
        <v>0</v>
      </c>
      <c r="AM60" s="785">
        <f t="shared" si="26"/>
        <v>0</v>
      </c>
      <c r="AN60" s="785">
        <f t="shared" si="26"/>
        <v>0</v>
      </c>
      <c r="AO60" s="785">
        <f t="shared" si="26"/>
        <v>0</v>
      </c>
      <c r="AP60" s="914">
        <f t="shared" si="22"/>
        <v>0</v>
      </c>
    </row>
    <row r="61" spans="1:42" ht="12" customHeight="1" x14ac:dyDescent="0.25">
      <c r="A61" s="915" t="s">
        <v>77</v>
      </c>
      <c r="B61" s="1916" t="s">
        <v>379</v>
      </c>
      <c r="C61" s="1929" t="s">
        <v>258</v>
      </c>
      <c r="D61" s="917"/>
      <c r="E61" s="785">
        <f>E43</f>
        <v>0</v>
      </c>
      <c r="F61" s="785">
        <f t="shared" ref="F61:AG61" si="27">F43</f>
        <v>0</v>
      </c>
      <c r="G61" s="785">
        <f t="shared" si="27"/>
        <v>0</v>
      </c>
      <c r="H61" s="785">
        <f t="shared" si="27"/>
        <v>0</v>
      </c>
      <c r="I61" s="785">
        <f t="shared" si="27"/>
        <v>0</v>
      </c>
      <c r="J61" s="785">
        <f t="shared" si="27"/>
        <v>0</v>
      </c>
      <c r="K61" s="785">
        <f t="shared" si="27"/>
        <v>0</v>
      </c>
      <c r="L61" s="785">
        <f t="shared" si="27"/>
        <v>0</v>
      </c>
      <c r="M61" s="785">
        <f t="shared" si="27"/>
        <v>0</v>
      </c>
      <c r="N61" s="785">
        <f t="shared" si="27"/>
        <v>0</v>
      </c>
      <c r="O61" s="785">
        <f t="shared" si="27"/>
        <v>0</v>
      </c>
      <c r="P61" s="785">
        <f t="shared" si="27"/>
        <v>0</v>
      </c>
      <c r="Q61" s="785">
        <f t="shared" si="27"/>
        <v>0</v>
      </c>
      <c r="R61" s="785">
        <f t="shared" si="27"/>
        <v>0</v>
      </c>
      <c r="S61" s="785">
        <f t="shared" si="27"/>
        <v>0</v>
      </c>
      <c r="T61" s="785">
        <f t="shared" si="27"/>
        <v>0</v>
      </c>
      <c r="U61" s="785">
        <f t="shared" si="27"/>
        <v>0</v>
      </c>
      <c r="V61" s="785">
        <f t="shared" si="27"/>
        <v>0</v>
      </c>
      <c r="W61" s="785">
        <f t="shared" si="27"/>
        <v>0</v>
      </c>
      <c r="X61" s="785">
        <f t="shared" si="27"/>
        <v>0</v>
      </c>
      <c r="Y61" s="785">
        <f t="shared" si="27"/>
        <v>0</v>
      </c>
      <c r="Z61" s="785">
        <f t="shared" si="27"/>
        <v>0</v>
      </c>
      <c r="AA61" s="785">
        <f t="shared" si="27"/>
        <v>0</v>
      </c>
      <c r="AB61" s="785">
        <f t="shared" si="27"/>
        <v>0</v>
      </c>
      <c r="AC61" s="785">
        <f t="shared" si="27"/>
        <v>0</v>
      </c>
      <c r="AD61" s="785">
        <f t="shared" si="27"/>
        <v>0</v>
      </c>
      <c r="AE61" s="785">
        <f t="shared" si="27"/>
        <v>0</v>
      </c>
      <c r="AF61" s="785">
        <f t="shared" si="27"/>
        <v>0</v>
      </c>
      <c r="AG61" s="785">
        <f t="shared" si="27"/>
        <v>0</v>
      </c>
      <c r="AH61" s="785">
        <f>AH43+AH25</f>
        <v>37938</v>
      </c>
      <c r="AI61" s="785">
        <f>AI12+AI43</f>
        <v>0</v>
      </c>
      <c r="AJ61" s="785">
        <f>AJ43+AJ25</f>
        <v>37938</v>
      </c>
      <c r="AK61" s="785">
        <f t="shared" ref="AK61:AO61" si="28">AK43+AK25</f>
        <v>0</v>
      </c>
      <c r="AL61" s="785">
        <f t="shared" si="28"/>
        <v>0</v>
      </c>
      <c r="AM61" s="785">
        <f t="shared" si="28"/>
        <v>0</v>
      </c>
      <c r="AN61" s="785">
        <f t="shared" si="28"/>
        <v>0</v>
      </c>
      <c r="AO61" s="785">
        <f t="shared" si="28"/>
        <v>0</v>
      </c>
      <c r="AP61" s="914">
        <f>(SUM(E61:AO61))-W61-AH61</f>
        <v>37938</v>
      </c>
    </row>
    <row r="62" spans="1:42" ht="12" customHeight="1" x14ac:dyDescent="0.25">
      <c r="A62" s="915" t="s">
        <v>76</v>
      </c>
      <c r="B62" s="1916"/>
      <c r="C62" s="1929"/>
      <c r="D62" s="917"/>
      <c r="E62" s="785">
        <f>E11+E13+E41+E45+E40+E12</f>
        <v>9164.18</v>
      </c>
      <c r="F62" s="785">
        <f t="shared" ref="F62:AO62" si="29">F11+F13+F41+F45+F40+F12</f>
        <v>0</v>
      </c>
      <c r="G62" s="785">
        <f t="shared" si="29"/>
        <v>2767.58</v>
      </c>
      <c r="H62" s="785">
        <f t="shared" si="29"/>
        <v>0</v>
      </c>
      <c r="I62" s="785">
        <f t="shared" si="29"/>
        <v>0</v>
      </c>
      <c r="J62" s="785">
        <f t="shared" si="29"/>
        <v>0</v>
      </c>
      <c r="K62" s="785">
        <f t="shared" si="29"/>
        <v>0</v>
      </c>
      <c r="L62" s="785">
        <f t="shared" si="29"/>
        <v>0</v>
      </c>
      <c r="M62" s="785">
        <f t="shared" si="29"/>
        <v>0</v>
      </c>
      <c r="N62" s="785">
        <f t="shared" si="29"/>
        <v>1464804.82</v>
      </c>
      <c r="O62" s="785">
        <f t="shared" si="29"/>
        <v>0</v>
      </c>
      <c r="P62" s="785">
        <f t="shared" si="29"/>
        <v>0</v>
      </c>
      <c r="Q62" s="785">
        <f t="shared" si="29"/>
        <v>0</v>
      </c>
      <c r="R62" s="785">
        <f t="shared" si="29"/>
        <v>0</v>
      </c>
      <c r="S62" s="785">
        <f t="shared" si="29"/>
        <v>0</v>
      </c>
      <c r="T62" s="785">
        <f t="shared" si="29"/>
        <v>0</v>
      </c>
      <c r="U62" s="785">
        <f t="shared" si="29"/>
        <v>15000</v>
      </c>
      <c r="V62" s="785">
        <f t="shared" si="29"/>
        <v>0</v>
      </c>
      <c r="W62" s="785">
        <f t="shared" si="29"/>
        <v>0</v>
      </c>
      <c r="X62" s="785">
        <f t="shared" si="29"/>
        <v>0</v>
      </c>
      <c r="Y62" s="785">
        <f t="shared" si="29"/>
        <v>0</v>
      </c>
      <c r="Z62" s="785">
        <f t="shared" si="29"/>
        <v>0</v>
      </c>
      <c r="AA62" s="785">
        <f t="shared" si="29"/>
        <v>0</v>
      </c>
      <c r="AB62" s="785">
        <f t="shared" si="29"/>
        <v>0</v>
      </c>
      <c r="AC62" s="785">
        <f t="shared" si="29"/>
        <v>0</v>
      </c>
      <c r="AD62" s="785">
        <f t="shared" si="29"/>
        <v>0</v>
      </c>
      <c r="AE62" s="785">
        <f t="shared" si="29"/>
        <v>0</v>
      </c>
      <c r="AF62" s="785">
        <f t="shared" si="29"/>
        <v>0</v>
      </c>
      <c r="AG62" s="785">
        <f t="shared" si="29"/>
        <v>0</v>
      </c>
      <c r="AH62" s="785">
        <f t="shared" si="29"/>
        <v>0</v>
      </c>
      <c r="AI62" s="785">
        <f t="shared" si="29"/>
        <v>0</v>
      </c>
      <c r="AJ62" s="785">
        <f t="shared" si="29"/>
        <v>0</v>
      </c>
      <c r="AK62" s="785">
        <f t="shared" si="29"/>
        <v>0</v>
      </c>
      <c r="AL62" s="785">
        <f t="shared" si="29"/>
        <v>0</v>
      </c>
      <c r="AM62" s="785">
        <f t="shared" si="29"/>
        <v>0</v>
      </c>
      <c r="AN62" s="785">
        <f t="shared" si="29"/>
        <v>0</v>
      </c>
      <c r="AO62" s="785">
        <f t="shared" si="29"/>
        <v>0</v>
      </c>
      <c r="AP62" s="914">
        <f t="shared" ref="AP62:AP70" si="30">(SUM(E62:AO62))-W62-AH62</f>
        <v>1491736.58</v>
      </c>
    </row>
    <row r="63" spans="1:42" ht="12" customHeight="1" x14ac:dyDescent="0.25">
      <c r="A63" s="915" t="s">
        <v>78</v>
      </c>
      <c r="B63" s="1916"/>
      <c r="C63" s="1929"/>
      <c r="D63" s="917"/>
      <c r="E63" s="785">
        <f>E42</f>
        <v>0</v>
      </c>
      <c r="F63" s="785">
        <f t="shared" ref="F63:AH63" si="31">F42</f>
        <v>0</v>
      </c>
      <c r="G63" s="785">
        <f t="shared" si="31"/>
        <v>0</v>
      </c>
      <c r="H63" s="785">
        <f>H42</f>
        <v>0</v>
      </c>
      <c r="I63" s="785">
        <f t="shared" si="31"/>
        <v>0</v>
      </c>
      <c r="J63" s="785">
        <f>J42</f>
        <v>0</v>
      </c>
      <c r="K63" s="785">
        <f t="shared" si="31"/>
        <v>0</v>
      </c>
      <c r="L63" s="785">
        <f t="shared" ref="L63" si="32">L42</f>
        <v>0</v>
      </c>
      <c r="M63" s="785">
        <f t="shared" si="31"/>
        <v>0</v>
      </c>
      <c r="N63" s="785">
        <f t="shared" si="31"/>
        <v>0</v>
      </c>
      <c r="O63" s="785">
        <f>O42</f>
        <v>0</v>
      </c>
      <c r="P63" s="785">
        <f>P42</f>
        <v>0</v>
      </c>
      <c r="Q63" s="785">
        <f t="shared" si="31"/>
        <v>0</v>
      </c>
      <c r="R63" s="785">
        <f>R42</f>
        <v>0</v>
      </c>
      <c r="S63" s="785">
        <f t="shared" si="31"/>
        <v>0</v>
      </c>
      <c r="T63" s="785">
        <f>T42</f>
        <v>0</v>
      </c>
      <c r="U63" s="785">
        <f>U42</f>
        <v>0</v>
      </c>
      <c r="V63" s="785">
        <f>V42</f>
        <v>0</v>
      </c>
      <c r="W63" s="785">
        <f t="shared" si="31"/>
        <v>0</v>
      </c>
      <c r="X63" s="785">
        <f>X42</f>
        <v>0</v>
      </c>
      <c r="Y63" s="785">
        <f>Y42</f>
        <v>0</v>
      </c>
      <c r="Z63" s="785">
        <f>Z42</f>
        <v>0</v>
      </c>
      <c r="AA63" s="785">
        <f>AA42</f>
        <v>0</v>
      </c>
      <c r="AB63" s="785">
        <f>AB42</f>
        <v>0</v>
      </c>
      <c r="AC63" s="785">
        <f t="shared" si="31"/>
        <v>0</v>
      </c>
      <c r="AD63" s="785">
        <f t="shared" si="31"/>
        <v>0</v>
      </c>
      <c r="AE63" s="785">
        <f>AE42</f>
        <v>0</v>
      </c>
      <c r="AF63" s="785">
        <f>AF42</f>
        <v>0</v>
      </c>
      <c r="AG63" s="785">
        <f t="shared" si="31"/>
        <v>0</v>
      </c>
      <c r="AH63" s="785">
        <f t="shared" si="31"/>
        <v>0</v>
      </c>
      <c r="AI63" s="785">
        <f t="shared" ref="AI63:AO63" si="33">AI42</f>
        <v>0</v>
      </c>
      <c r="AJ63" s="785">
        <f t="shared" si="33"/>
        <v>0</v>
      </c>
      <c r="AK63" s="785">
        <f t="shared" si="33"/>
        <v>0</v>
      </c>
      <c r="AL63" s="785">
        <f t="shared" si="33"/>
        <v>0</v>
      </c>
      <c r="AM63" s="785">
        <f t="shared" si="33"/>
        <v>0</v>
      </c>
      <c r="AN63" s="785">
        <f t="shared" si="33"/>
        <v>0</v>
      </c>
      <c r="AO63" s="785">
        <f t="shared" si="33"/>
        <v>0</v>
      </c>
      <c r="AP63" s="914">
        <f t="shared" si="30"/>
        <v>0</v>
      </c>
    </row>
    <row r="64" spans="1:42" ht="12" customHeight="1" x14ac:dyDescent="0.25">
      <c r="A64" s="915" t="s">
        <v>80</v>
      </c>
      <c r="B64" s="1916"/>
      <c r="C64" s="1929"/>
      <c r="D64" s="917"/>
      <c r="E64" s="785">
        <f>E48+E50+E52</f>
        <v>0</v>
      </c>
      <c r="F64" s="785">
        <f t="shared" ref="F64:AH64" si="34">F48+F50+F52</f>
        <v>0</v>
      </c>
      <c r="G64" s="785">
        <f t="shared" si="34"/>
        <v>0</v>
      </c>
      <c r="H64" s="785">
        <f>H48+H50+H52</f>
        <v>0</v>
      </c>
      <c r="I64" s="785">
        <f t="shared" si="34"/>
        <v>0</v>
      </c>
      <c r="J64" s="785">
        <f>J48+J50+J52</f>
        <v>0</v>
      </c>
      <c r="K64" s="785">
        <f t="shared" si="34"/>
        <v>0</v>
      </c>
      <c r="L64" s="785">
        <f t="shared" ref="L64" si="35">L48+L50+L52</f>
        <v>0</v>
      </c>
      <c r="M64" s="785">
        <f t="shared" si="34"/>
        <v>0</v>
      </c>
      <c r="N64" s="785">
        <f t="shared" si="34"/>
        <v>141790.5</v>
      </c>
      <c r="O64" s="785">
        <f>O48+O50+O52</f>
        <v>2268627.12</v>
      </c>
      <c r="P64" s="785">
        <f>P48+P50+P52</f>
        <v>0</v>
      </c>
      <c r="Q64" s="785">
        <f t="shared" si="34"/>
        <v>0</v>
      </c>
      <c r="R64" s="785">
        <f>R48+R50+R52</f>
        <v>0</v>
      </c>
      <c r="S64" s="785">
        <f t="shared" si="34"/>
        <v>0</v>
      </c>
      <c r="T64" s="785">
        <f>T48+T50+T52</f>
        <v>0</v>
      </c>
      <c r="U64" s="785">
        <f>U48+U50+U52</f>
        <v>0</v>
      </c>
      <c r="V64" s="785">
        <f>V48+V50+V52</f>
        <v>0</v>
      </c>
      <c r="W64" s="785">
        <f t="shared" si="34"/>
        <v>0</v>
      </c>
      <c r="X64" s="785">
        <f>X48+X50+X52</f>
        <v>0</v>
      </c>
      <c r="Y64" s="785">
        <f>Y48+Y50+Y52</f>
        <v>0</v>
      </c>
      <c r="Z64" s="785">
        <f>Z48+Z50+Z52</f>
        <v>0</v>
      </c>
      <c r="AA64" s="785">
        <f>AA48+AA50+AA52</f>
        <v>0</v>
      </c>
      <c r="AB64" s="785">
        <f>AB48+AB50+AB52</f>
        <v>0</v>
      </c>
      <c r="AC64" s="785">
        <f t="shared" si="34"/>
        <v>0</v>
      </c>
      <c r="AD64" s="785">
        <f t="shared" si="34"/>
        <v>0</v>
      </c>
      <c r="AE64" s="785">
        <f>AE48+AE50+AE52</f>
        <v>0</v>
      </c>
      <c r="AF64" s="785">
        <f>AF48+AF50+AF52</f>
        <v>0</v>
      </c>
      <c r="AG64" s="785">
        <f t="shared" si="34"/>
        <v>0</v>
      </c>
      <c r="AH64" s="785">
        <f t="shared" si="34"/>
        <v>8400</v>
      </c>
      <c r="AI64" s="785">
        <f t="shared" ref="AI64:AO64" si="36">AI48+AI50+AI52</f>
        <v>0</v>
      </c>
      <c r="AJ64" s="785">
        <f t="shared" si="36"/>
        <v>0</v>
      </c>
      <c r="AK64" s="785">
        <f t="shared" si="36"/>
        <v>0</v>
      </c>
      <c r="AL64" s="785">
        <f t="shared" si="36"/>
        <v>0</v>
      </c>
      <c r="AM64" s="785">
        <f t="shared" si="36"/>
        <v>0</v>
      </c>
      <c r="AN64" s="785">
        <f t="shared" si="36"/>
        <v>0</v>
      </c>
      <c r="AO64" s="785">
        <f t="shared" si="36"/>
        <v>8400</v>
      </c>
      <c r="AP64" s="914">
        <f t="shared" si="30"/>
        <v>2418817.62</v>
      </c>
    </row>
    <row r="65" spans="1:42" ht="12" hidden="1" customHeight="1" x14ac:dyDescent="0.25">
      <c r="A65" s="915" t="s">
        <v>80</v>
      </c>
      <c r="B65" s="1916"/>
      <c r="C65" s="1929"/>
      <c r="D65" s="917"/>
      <c r="E65" s="785">
        <f>E53</f>
        <v>0</v>
      </c>
      <c r="F65" s="785">
        <f t="shared" ref="F65:AH65" si="37">F53</f>
        <v>0</v>
      </c>
      <c r="G65" s="785">
        <f t="shared" si="37"/>
        <v>0</v>
      </c>
      <c r="H65" s="785">
        <f>H53</f>
        <v>0</v>
      </c>
      <c r="I65" s="785">
        <f t="shared" si="37"/>
        <v>0</v>
      </c>
      <c r="J65" s="785">
        <f>J53</f>
        <v>0</v>
      </c>
      <c r="K65" s="785">
        <f t="shared" si="37"/>
        <v>0</v>
      </c>
      <c r="L65" s="785">
        <f t="shared" ref="L65" si="38">L53</f>
        <v>0</v>
      </c>
      <c r="M65" s="785">
        <f t="shared" si="37"/>
        <v>0</v>
      </c>
      <c r="N65" s="785">
        <f t="shared" si="37"/>
        <v>0</v>
      </c>
      <c r="O65" s="785">
        <f>O53</f>
        <v>0</v>
      </c>
      <c r="P65" s="785">
        <f>P53</f>
        <v>0</v>
      </c>
      <c r="Q65" s="785">
        <f t="shared" si="37"/>
        <v>0</v>
      </c>
      <c r="R65" s="785">
        <f>R53</f>
        <v>0</v>
      </c>
      <c r="S65" s="785">
        <f t="shared" si="37"/>
        <v>0</v>
      </c>
      <c r="T65" s="785">
        <f>T53</f>
        <v>0</v>
      </c>
      <c r="U65" s="785">
        <f>U53</f>
        <v>0</v>
      </c>
      <c r="V65" s="785">
        <f>V53</f>
        <v>0</v>
      </c>
      <c r="W65" s="785">
        <f t="shared" si="37"/>
        <v>0</v>
      </c>
      <c r="X65" s="785">
        <f>X53</f>
        <v>0</v>
      </c>
      <c r="Y65" s="785">
        <f>Y53</f>
        <v>0</v>
      </c>
      <c r="Z65" s="785">
        <f>Z53</f>
        <v>0</v>
      </c>
      <c r="AA65" s="785">
        <f>AA53</f>
        <v>0</v>
      </c>
      <c r="AB65" s="785">
        <f>AB53</f>
        <v>0</v>
      </c>
      <c r="AC65" s="785">
        <f t="shared" si="37"/>
        <v>0</v>
      </c>
      <c r="AD65" s="785">
        <f t="shared" si="37"/>
        <v>0</v>
      </c>
      <c r="AE65" s="785">
        <f>AE53</f>
        <v>0</v>
      </c>
      <c r="AF65" s="785">
        <f>AF53</f>
        <v>0</v>
      </c>
      <c r="AG65" s="785">
        <f t="shared" si="37"/>
        <v>0</v>
      </c>
      <c r="AH65" s="785">
        <f t="shared" si="37"/>
        <v>0</v>
      </c>
      <c r="AI65" s="785">
        <f t="shared" ref="AI65:AO65" si="39">AI53</f>
        <v>0</v>
      </c>
      <c r="AJ65" s="785">
        <f t="shared" si="39"/>
        <v>0</v>
      </c>
      <c r="AK65" s="785">
        <f t="shared" si="39"/>
        <v>0</v>
      </c>
      <c r="AL65" s="785">
        <f t="shared" si="39"/>
        <v>0</v>
      </c>
      <c r="AM65" s="785">
        <f t="shared" si="39"/>
        <v>0</v>
      </c>
      <c r="AN65" s="785">
        <f t="shared" si="39"/>
        <v>0</v>
      </c>
      <c r="AO65" s="785">
        <f t="shared" si="39"/>
        <v>0</v>
      </c>
      <c r="AP65" s="914">
        <f t="shared" si="30"/>
        <v>0</v>
      </c>
    </row>
    <row r="66" spans="1:42" ht="12" customHeight="1" x14ac:dyDescent="0.25">
      <c r="A66" s="915" t="s">
        <v>81</v>
      </c>
      <c r="B66" s="1916"/>
      <c r="C66" s="1929"/>
      <c r="D66" s="917"/>
      <c r="E66" s="785">
        <f>E55+E56</f>
        <v>0</v>
      </c>
      <c r="F66" s="785">
        <f t="shared" ref="F66:AH66" si="40">F55+F56</f>
        <v>0</v>
      </c>
      <c r="G66" s="785">
        <f t="shared" si="40"/>
        <v>0</v>
      </c>
      <c r="H66" s="785">
        <f>H55+H56</f>
        <v>0</v>
      </c>
      <c r="I66" s="785">
        <f t="shared" si="40"/>
        <v>0</v>
      </c>
      <c r="J66" s="785">
        <f>J55+J56</f>
        <v>0</v>
      </c>
      <c r="K66" s="785">
        <f t="shared" si="40"/>
        <v>0</v>
      </c>
      <c r="L66" s="785">
        <f t="shared" ref="L66" si="41">L55+L56</f>
        <v>0</v>
      </c>
      <c r="M66" s="785">
        <f t="shared" si="40"/>
        <v>0</v>
      </c>
      <c r="N66" s="785">
        <f t="shared" si="40"/>
        <v>0</v>
      </c>
      <c r="O66" s="785">
        <f>O55+O56</f>
        <v>0</v>
      </c>
      <c r="P66" s="785">
        <f>P55+P56</f>
        <v>0</v>
      </c>
      <c r="Q66" s="785">
        <f t="shared" si="40"/>
        <v>0</v>
      </c>
      <c r="R66" s="785">
        <f>R55+R56</f>
        <v>0</v>
      </c>
      <c r="S66" s="785">
        <f t="shared" si="40"/>
        <v>0</v>
      </c>
      <c r="T66" s="785">
        <f>T55+T56</f>
        <v>0</v>
      </c>
      <c r="U66" s="785">
        <f>U55+U56</f>
        <v>730573.8</v>
      </c>
      <c r="V66" s="785">
        <f>V55+V56</f>
        <v>0</v>
      </c>
      <c r="W66" s="785">
        <f t="shared" si="40"/>
        <v>0</v>
      </c>
      <c r="X66" s="785">
        <f>X55+X56</f>
        <v>0</v>
      </c>
      <c r="Y66" s="785">
        <f>Y55+Y56</f>
        <v>0</v>
      </c>
      <c r="Z66" s="785">
        <f>Z55+Z56</f>
        <v>0</v>
      </c>
      <c r="AA66" s="785">
        <f>AA55+AA56</f>
        <v>0</v>
      </c>
      <c r="AB66" s="785">
        <f>AB55+AB56</f>
        <v>0</v>
      </c>
      <c r="AC66" s="785">
        <f t="shared" si="40"/>
        <v>0</v>
      </c>
      <c r="AD66" s="785">
        <f t="shared" si="40"/>
        <v>0</v>
      </c>
      <c r="AE66" s="785">
        <f>AE55+AE56</f>
        <v>0</v>
      </c>
      <c r="AF66" s="785">
        <f>AF55+AF56</f>
        <v>0</v>
      </c>
      <c r="AG66" s="785">
        <f t="shared" si="40"/>
        <v>0</v>
      </c>
      <c r="AH66" s="785">
        <f t="shared" si="40"/>
        <v>0</v>
      </c>
      <c r="AI66" s="785">
        <f t="shared" ref="AI66:AO66" si="42">AI55+AI56</f>
        <v>0</v>
      </c>
      <c r="AJ66" s="785">
        <f t="shared" si="42"/>
        <v>0</v>
      </c>
      <c r="AK66" s="785">
        <f t="shared" si="42"/>
        <v>0</v>
      </c>
      <c r="AL66" s="785">
        <f t="shared" si="42"/>
        <v>0</v>
      </c>
      <c r="AM66" s="785">
        <f t="shared" si="42"/>
        <v>0</v>
      </c>
      <c r="AN66" s="785">
        <f t="shared" si="42"/>
        <v>0</v>
      </c>
      <c r="AO66" s="785">
        <f t="shared" si="42"/>
        <v>0</v>
      </c>
      <c r="AP66" s="914">
        <f t="shared" si="30"/>
        <v>730573.8</v>
      </c>
    </row>
    <row r="67" spans="1:42" ht="12" customHeight="1" x14ac:dyDescent="0.25">
      <c r="A67" s="915" t="s">
        <v>77</v>
      </c>
      <c r="B67" s="1916" t="s">
        <v>379</v>
      </c>
      <c r="C67" s="1927" t="s">
        <v>281</v>
      </c>
      <c r="D67" s="917"/>
      <c r="E67" s="785">
        <f>E14+E18+E23+E34+E44+E37+E31+E28+E25</f>
        <v>0</v>
      </c>
      <c r="F67" s="785">
        <f t="shared" ref="F67:AO67" si="43">F14+F18+F23+F34+F44+F37+F31+F28+F25</f>
        <v>0</v>
      </c>
      <c r="G67" s="785">
        <f t="shared" si="43"/>
        <v>0</v>
      </c>
      <c r="H67" s="785">
        <f t="shared" si="43"/>
        <v>0</v>
      </c>
      <c r="I67" s="785">
        <f t="shared" si="43"/>
        <v>0</v>
      </c>
      <c r="J67" s="785">
        <f t="shared" si="43"/>
        <v>0</v>
      </c>
      <c r="K67" s="785">
        <f t="shared" si="43"/>
        <v>0</v>
      </c>
      <c r="L67" s="785">
        <f t="shared" si="43"/>
        <v>0</v>
      </c>
      <c r="M67" s="785">
        <f t="shared" si="43"/>
        <v>0</v>
      </c>
      <c r="N67" s="785">
        <f t="shared" si="43"/>
        <v>0</v>
      </c>
      <c r="O67" s="785">
        <f t="shared" si="43"/>
        <v>0</v>
      </c>
      <c r="P67" s="785">
        <f t="shared" si="43"/>
        <v>0</v>
      </c>
      <c r="Q67" s="785">
        <f t="shared" si="43"/>
        <v>0</v>
      </c>
      <c r="R67" s="785">
        <f t="shared" si="43"/>
        <v>0</v>
      </c>
      <c r="S67" s="785">
        <f t="shared" si="43"/>
        <v>0</v>
      </c>
      <c r="T67" s="785">
        <f t="shared" si="43"/>
        <v>0</v>
      </c>
      <c r="U67" s="785">
        <f t="shared" si="43"/>
        <v>0</v>
      </c>
      <c r="V67" s="785">
        <f t="shared" si="43"/>
        <v>0</v>
      </c>
      <c r="W67" s="785">
        <f t="shared" si="43"/>
        <v>0</v>
      </c>
      <c r="X67" s="785">
        <f t="shared" si="43"/>
        <v>0</v>
      </c>
      <c r="Y67" s="785">
        <f t="shared" si="43"/>
        <v>0</v>
      </c>
      <c r="Z67" s="785">
        <f t="shared" si="43"/>
        <v>0</v>
      </c>
      <c r="AA67" s="785">
        <f t="shared" si="43"/>
        <v>0</v>
      </c>
      <c r="AB67" s="785">
        <f t="shared" si="43"/>
        <v>0</v>
      </c>
      <c r="AC67" s="785">
        <f t="shared" si="43"/>
        <v>0</v>
      </c>
      <c r="AD67" s="785">
        <f t="shared" si="43"/>
        <v>0</v>
      </c>
      <c r="AE67" s="785">
        <f t="shared" si="43"/>
        <v>0</v>
      </c>
      <c r="AF67" s="785">
        <f t="shared" si="43"/>
        <v>0</v>
      </c>
      <c r="AG67" s="785">
        <f t="shared" si="43"/>
        <v>0</v>
      </c>
      <c r="AH67" s="785">
        <f>AH14+AH18+AH23+AH34+AH44+AH37+AH31+AH28</f>
        <v>0</v>
      </c>
      <c r="AI67" s="785">
        <f t="shared" si="43"/>
        <v>0</v>
      </c>
      <c r="AJ67" s="785">
        <f>AJ14+AJ18+AJ23+AJ34+AJ44+AJ37+AJ31+AJ28</f>
        <v>0</v>
      </c>
      <c r="AK67" s="785">
        <f t="shared" si="43"/>
        <v>0</v>
      </c>
      <c r="AL67" s="785">
        <f t="shared" si="43"/>
        <v>0</v>
      </c>
      <c r="AM67" s="785">
        <f t="shared" si="43"/>
        <v>0</v>
      </c>
      <c r="AN67" s="785">
        <f t="shared" si="43"/>
        <v>0</v>
      </c>
      <c r="AO67" s="785">
        <f t="shared" si="43"/>
        <v>0</v>
      </c>
      <c r="AP67" s="914">
        <f t="shared" si="30"/>
        <v>0</v>
      </c>
    </row>
    <row r="68" spans="1:42" ht="12" customHeight="1" x14ac:dyDescent="0.25">
      <c r="A68" s="915" t="s">
        <v>76</v>
      </c>
      <c r="B68" s="1916"/>
      <c r="C68" s="1927"/>
      <c r="D68" s="917"/>
      <c r="E68" s="785">
        <f>E15+E19+E24+E21+E22+E35+E47+E38+E46+E32+E29+E17+E26</f>
        <v>0</v>
      </c>
      <c r="F68" s="785">
        <f t="shared" ref="F68:AO68" si="44">F15+F19+F24+F21+F22+F35+F47+F38+F46+F32+F29+F17+F26</f>
        <v>0</v>
      </c>
      <c r="G68" s="785">
        <f t="shared" si="44"/>
        <v>0</v>
      </c>
      <c r="H68" s="785">
        <f t="shared" si="44"/>
        <v>0</v>
      </c>
      <c r="I68" s="785">
        <f t="shared" si="44"/>
        <v>0</v>
      </c>
      <c r="J68" s="785">
        <f t="shared" si="44"/>
        <v>0</v>
      </c>
      <c r="K68" s="785">
        <f t="shared" si="44"/>
        <v>0</v>
      </c>
      <c r="L68" s="785">
        <f t="shared" si="44"/>
        <v>0</v>
      </c>
      <c r="M68" s="785">
        <f t="shared" si="44"/>
        <v>180000</v>
      </c>
      <c r="N68" s="785">
        <f>N15+N19+N24+N21+N22+N35+N47+N38+N46+N32+N29+N26</f>
        <v>0</v>
      </c>
      <c r="O68" s="785">
        <f t="shared" si="44"/>
        <v>0</v>
      </c>
      <c r="P68" s="785">
        <f t="shared" si="44"/>
        <v>590200</v>
      </c>
      <c r="Q68" s="785">
        <f t="shared" si="44"/>
        <v>0</v>
      </c>
      <c r="R68" s="785">
        <f t="shared" si="44"/>
        <v>0</v>
      </c>
      <c r="S68" s="785">
        <f t="shared" si="44"/>
        <v>0</v>
      </c>
      <c r="T68" s="785">
        <f t="shared" si="44"/>
        <v>0</v>
      </c>
      <c r="U68" s="785">
        <f t="shared" si="44"/>
        <v>16650.8</v>
      </c>
      <c r="V68" s="785">
        <f t="shared" si="44"/>
        <v>0</v>
      </c>
      <c r="W68" s="785">
        <f t="shared" si="44"/>
        <v>10500</v>
      </c>
      <c r="X68" s="785">
        <f t="shared" si="44"/>
        <v>0</v>
      </c>
      <c r="Y68" s="785">
        <f t="shared" si="44"/>
        <v>0</v>
      </c>
      <c r="Z68" s="785">
        <f t="shared" si="44"/>
        <v>0</v>
      </c>
      <c r="AA68" s="785">
        <f t="shared" si="44"/>
        <v>0</v>
      </c>
      <c r="AB68" s="785">
        <f t="shared" si="44"/>
        <v>0</v>
      </c>
      <c r="AC68" s="785">
        <f t="shared" si="44"/>
        <v>0</v>
      </c>
      <c r="AD68" s="785">
        <f t="shared" si="44"/>
        <v>10500</v>
      </c>
      <c r="AE68" s="785">
        <f t="shared" si="44"/>
        <v>0</v>
      </c>
      <c r="AF68" s="785">
        <f t="shared" si="44"/>
        <v>0</v>
      </c>
      <c r="AG68" s="785">
        <f t="shared" si="44"/>
        <v>118890</v>
      </c>
      <c r="AH68" s="785">
        <f t="shared" si="44"/>
        <v>61000</v>
      </c>
      <c r="AI68" s="785">
        <f t="shared" si="44"/>
        <v>0</v>
      </c>
      <c r="AJ68" s="785">
        <f t="shared" si="44"/>
        <v>0</v>
      </c>
      <c r="AK68" s="785">
        <f t="shared" si="44"/>
        <v>0</v>
      </c>
      <c r="AL68" s="785">
        <f t="shared" si="44"/>
        <v>0</v>
      </c>
      <c r="AM68" s="785">
        <f t="shared" si="44"/>
        <v>0</v>
      </c>
      <c r="AN68" s="785">
        <f t="shared" si="44"/>
        <v>61000</v>
      </c>
      <c r="AO68" s="785">
        <f t="shared" si="44"/>
        <v>0</v>
      </c>
      <c r="AP68" s="914">
        <f t="shared" si="30"/>
        <v>977240.8</v>
      </c>
    </row>
    <row r="69" spans="1:42" ht="12" customHeight="1" x14ac:dyDescent="0.25">
      <c r="A69" s="915" t="s">
        <v>78</v>
      </c>
      <c r="B69" s="1916"/>
      <c r="C69" s="1927"/>
      <c r="D69" s="917"/>
      <c r="E69" s="785">
        <f>E16+E20+E36+E39+E33+E30+E27</f>
        <v>0</v>
      </c>
      <c r="F69" s="785">
        <f t="shared" ref="F69:AO69" si="45">F16+F20+F36+F39+F33+F30+F27</f>
        <v>0</v>
      </c>
      <c r="G69" s="785">
        <f t="shared" si="45"/>
        <v>0</v>
      </c>
      <c r="H69" s="785">
        <f t="shared" si="45"/>
        <v>0</v>
      </c>
      <c r="I69" s="785">
        <f t="shared" si="45"/>
        <v>0</v>
      </c>
      <c r="J69" s="785">
        <f t="shared" si="45"/>
        <v>0</v>
      </c>
      <c r="K69" s="785">
        <f t="shared" si="45"/>
        <v>0</v>
      </c>
      <c r="L69" s="785">
        <f t="shared" si="45"/>
        <v>0</v>
      </c>
      <c r="M69" s="785">
        <f t="shared" si="45"/>
        <v>0</v>
      </c>
      <c r="N69" s="785">
        <f t="shared" si="45"/>
        <v>0</v>
      </c>
      <c r="O69" s="785">
        <f t="shared" si="45"/>
        <v>0</v>
      </c>
      <c r="P69" s="785">
        <f t="shared" si="45"/>
        <v>0</v>
      </c>
      <c r="Q69" s="785">
        <f t="shared" si="45"/>
        <v>0</v>
      </c>
      <c r="R69" s="785">
        <f t="shared" si="45"/>
        <v>0</v>
      </c>
      <c r="S69" s="785">
        <f t="shared" si="45"/>
        <v>0</v>
      </c>
      <c r="T69" s="785">
        <f t="shared" si="45"/>
        <v>0</v>
      </c>
      <c r="U69" s="785">
        <f t="shared" si="45"/>
        <v>0</v>
      </c>
      <c r="V69" s="785">
        <f t="shared" si="45"/>
        <v>0</v>
      </c>
      <c r="W69" s="785">
        <f t="shared" si="45"/>
        <v>0</v>
      </c>
      <c r="X69" s="785">
        <f t="shared" si="45"/>
        <v>0</v>
      </c>
      <c r="Y69" s="785">
        <f t="shared" si="45"/>
        <v>0</v>
      </c>
      <c r="Z69" s="785">
        <f t="shared" si="45"/>
        <v>0</v>
      </c>
      <c r="AA69" s="785">
        <f t="shared" si="45"/>
        <v>0</v>
      </c>
      <c r="AB69" s="785">
        <f t="shared" si="45"/>
        <v>0</v>
      </c>
      <c r="AC69" s="785">
        <f t="shared" si="45"/>
        <v>0</v>
      </c>
      <c r="AD69" s="785">
        <f t="shared" si="45"/>
        <v>0</v>
      </c>
      <c r="AE69" s="785">
        <f t="shared" si="45"/>
        <v>0</v>
      </c>
      <c r="AF69" s="785">
        <f t="shared" si="45"/>
        <v>0</v>
      </c>
      <c r="AG69" s="785">
        <f t="shared" si="45"/>
        <v>0</v>
      </c>
      <c r="AH69" s="785">
        <f t="shared" si="45"/>
        <v>0</v>
      </c>
      <c r="AI69" s="785">
        <f t="shared" si="45"/>
        <v>0</v>
      </c>
      <c r="AJ69" s="785">
        <f t="shared" si="45"/>
        <v>0</v>
      </c>
      <c r="AK69" s="785">
        <f t="shared" si="45"/>
        <v>0</v>
      </c>
      <c r="AL69" s="785">
        <f t="shared" si="45"/>
        <v>0</v>
      </c>
      <c r="AM69" s="785">
        <f t="shared" si="45"/>
        <v>0</v>
      </c>
      <c r="AN69" s="785">
        <f t="shared" si="45"/>
        <v>0</v>
      </c>
      <c r="AO69" s="785">
        <f t="shared" si="45"/>
        <v>0</v>
      </c>
      <c r="AP69" s="914">
        <f t="shared" si="30"/>
        <v>0</v>
      </c>
    </row>
    <row r="70" spans="1:42" ht="12" customHeight="1" x14ac:dyDescent="0.25">
      <c r="A70" s="915" t="s">
        <v>80</v>
      </c>
      <c r="B70" s="1916"/>
      <c r="C70" s="1927"/>
      <c r="D70" s="917"/>
      <c r="E70" s="785">
        <f>E51+E49</f>
        <v>0</v>
      </c>
      <c r="F70" s="785">
        <f t="shared" ref="F70:AD70" si="46">F51+F49</f>
        <v>0</v>
      </c>
      <c r="G70" s="785">
        <f t="shared" si="46"/>
        <v>0</v>
      </c>
      <c r="H70" s="785">
        <f>H51+H49</f>
        <v>0</v>
      </c>
      <c r="I70" s="785">
        <f t="shared" si="46"/>
        <v>0</v>
      </c>
      <c r="J70" s="785">
        <f>J51+J49</f>
        <v>0</v>
      </c>
      <c r="K70" s="785">
        <f t="shared" si="46"/>
        <v>0</v>
      </c>
      <c r="L70" s="785">
        <f t="shared" ref="L70" si="47">L51+L49</f>
        <v>0</v>
      </c>
      <c r="M70" s="785">
        <f t="shared" si="46"/>
        <v>0</v>
      </c>
      <c r="N70" s="785">
        <f>N51+N49+N17</f>
        <v>48559.5</v>
      </c>
      <c r="O70" s="785">
        <f t="shared" ref="O70" si="48">O51+O49</f>
        <v>0</v>
      </c>
      <c r="P70" s="785">
        <f t="shared" si="46"/>
        <v>0</v>
      </c>
      <c r="Q70" s="785">
        <f t="shared" si="46"/>
        <v>0</v>
      </c>
      <c r="R70" s="785">
        <f t="shared" si="46"/>
        <v>0</v>
      </c>
      <c r="S70" s="785">
        <f t="shared" si="46"/>
        <v>0</v>
      </c>
      <c r="T70" s="785">
        <f t="shared" si="46"/>
        <v>0</v>
      </c>
      <c r="U70" s="785">
        <f t="shared" si="46"/>
        <v>0</v>
      </c>
      <c r="V70" s="785">
        <f t="shared" si="46"/>
        <v>0</v>
      </c>
      <c r="W70" s="785">
        <f t="shared" si="46"/>
        <v>0</v>
      </c>
      <c r="X70" s="785">
        <f t="shared" si="46"/>
        <v>0</v>
      </c>
      <c r="Y70" s="785">
        <f t="shared" si="46"/>
        <v>0</v>
      </c>
      <c r="Z70" s="785">
        <f t="shared" si="46"/>
        <v>0</v>
      </c>
      <c r="AA70" s="785">
        <f t="shared" si="46"/>
        <v>0</v>
      </c>
      <c r="AB70" s="785">
        <f t="shared" si="46"/>
        <v>0</v>
      </c>
      <c r="AC70" s="785">
        <f t="shared" si="46"/>
        <v>0</v>
      </c>
      <c r="AD70" s="785">
        <f t="shared" si="46"/>
        <v>0</v>
      </c>
      <c r="AE70" s="785">
        <f>AE51</f>
        <v>0</v>
      </c>
      <c r="AF70" s="785">
        <f>AF51</f>
        <v>0</v>
      </c>
      <c r="AG70" s="785">
        <f>AG51</f>
        <v>0</v>
      </c>
      <c r="AH70" s="785">
        <f>AH51</f>
        <v>0</v>
      </c>
      <c r="AI70" s="785">
        <f t="shared" ref="AI70:AO70" si="49">AI51</f>
        <v>0</v>
      </c>
      <c r="AJ70" s="785">
        <f t="shared" si="49"/>
        <v>0</v>
      </c>
      <c r="AK70" s="785">
        <f t="shared" si="49"/>
        <v>0</v>
      </c>
      <c r="AL70" s="785">
        <f t="shared" si="49"/>
        <v>0</v>
      </c>
      <c r="AM70" s="785">
        <f t="shared" si="49"/>
        <v>0</v>
      </c>
      <c r="AN70" s="785">
        <f t="shared" si="49"/>
        <v>0</v>
      </c>
      <c r="AO70" s="785">
        <f t="shared" si="49"/>
        <v>0</v>
      </c>
      <c r="AP70" s="914">
        <f t="shared" si="30"/>
        <v>48559.5</v>
      </c>
    </row>
    <row r="71" spans="1:42" ht="12" hidden="1" customHeight="1" x14ac:dyDescent="0.25">
      <c r="A71" s="915" t="s">
        <v>80</v>
      </c>
      <c r="B71" s="1916"/>
      <c r="C71" s="1927"/>
      <c r="D71" s="917"/>
      <c r="E71" s="785">
        <f>E54</f>
        <v>0</v>
      </c>
      <c r="F71" s="785">
        <f t="shared" ref="F71:AH71" si="50">F54</f>
        <v>0</v>
      </c>
      <c r="G71" s="785">
        <f t="shared" si="50"/>
        <v>0</v>
      </c>
      <c r="H71" s="785">
        <f>H54</f>
        <v>0</v>
      </c>
      <c r="I71" s="785">
        <f t="shared" si="50"/>
        <v>0</v>
      </c>
      <c r="J71" s="785">
        <f>J54</f>
        <v>0</v>
      </c>
      <c r="K71" s="785">
        <f t="shared" si="50"/>
        <v>0</v>
      </c>
      <c r="L71" s="785">
        <f t="shared" ref="L71" si="51">L54</f>
        <v>0</v>
      </c>
      <c r="M71" s="785">
        <f t="shared" si="50"/>
        <v>0</v>
      </c>
      <c r="N71" s="785">
        <f t="shared" si="50"/>
        <v>0</v>
      </c>
      <c r="O71" s="785">
        <f>O54</f>
        <v>0</v>
      </c>
      <c r="P71" s="785">
        <f>P54</f>
        <v>0</v>
      </c>
      <c r="Q71" s="785">
        <f t="shared" si="50"/>
        <v>0</v>
      </c>
      <c r="R71" s="785">
        <f>R54</f>
        <v>0</v>
      </c>
      <c r="S71" s="785">
        <f t="shared" si="50"/>
        <v>0</v>
      </c>
      <c r="T71" s="785">
        <f>T54</f>
        <v>0</v>
      </c>
      <c r="U71" s="785">
        <f>U54</f>
        <v>0</v>
      </c>
      <c r="V71" s="785">
        <f>V54</f>
        <v>0</v>
      </c>
      <c r="W71" s="785">
        <f t="shared" si="50"/>
        <v>0</v>
      </c>
      <c r="X71" s="785">
        <f>X54</f>
        <v>0</v>
      </c>
      <c r="Y71" s="785">
        <f>Y54</f>
        <v>0</v>
      </c>
      <c r="Z71" s="785">
        <f>Z54</f>
        <v>0</v>
      </c>
      <c r="AA71" s="785">
        <f>AA54</f>
        <v>0</v>
      </c>
      <c r="AB71" s="785">
        <f>AB54</f>
        <v>0</v>
      </c>
      <c r="AC71" s="785">
        <f t="shared" si="50"/>
        <v>0</v>
      </c>
      <c r="AD71" s="785">
        <f t="shared" si="50"/>
        <v>0</v>
      </c>
      <c r="AE71" s="785">
        <f>AE54</f>
        <v>0</v>
      </c>
      <c r="AF71" s="785">
        <f>AF54</f>
        <v>0</v>
      </c>
      <c r="AG71" s="785">
        <f t="shared" si="50"/>
        <v>0</v>
      </c>
      <c r="AH71" s="785">
        <f t="shared" si="50"/>
        <v>0</v>
      </c>
      <c r="AI71" s="785">
        <f t="shared" ref="AI71:AO71" si="52">AI54</f>
        <v>0</v>
      </c>
      <c r="AJ71" s="785">
        <f t="shared" si="52"/>
        <v>0</v>
      </c>
      <c r="AK71" s="785">
        <f t="shared" si="52"/>
        <v>0</v>
      </c>
      <c r="AL71" s="785">
        <f t="shared" si="52"/>
        <v>0</v>
      </c>
      <c r="AM71" s="785">
        <f t="shared" si="52"/>
        <v>0</v>
      </c>
      <c r="AN71" s="785">
        <f t="shared" si="52"/>
        <v>0</v>
      </c>
      <c r="AO71" s="785">
        <f t="shared" si="52"/>
        <v>0</v>
      </c>
      <c r="AP71" s="914">
        <f t="shared" si="22"/>
        <v>0</v>
      </c>
    </row>
    <row r="72" spans="1:42" ht="11.25" customHeight="1" x14ac:dyDescent="0.2">
      <c r="A72" s="1928" t="s">
        <v>40</v>
      </c>
      <c r="B72" s="1928"/>
      <c r="C72" s="1924" t="s">
        <v>1160</v>
      </c>
      <c r="D72" s="1925"/>
      <c r="E72" s="784">
        <f>E58+E59+E60</f>
        <v>2067913.8399999999</v>
      </c>
      <c r="F72" s="784">
        <f t="shared" ref="F72:AH72" si="53">F58+F59+F60</f>
        <v>0</v>
      </c>
      <c r="G72" s="784">
        <f t="shared" si="53"/>
        <v>595458.28</v>
      </c>
      <c r="H72" s="784">
        <f>H58+H59+H60</f>
        <v>0</v>
      </c>
      <c r="I72" s="784">
        <f t="shared" si="53"/>
        <v>0</v>
      </c>
      <c r="J72" s="784">
        <f>J58+J59+J60</f>
        <v>0</v>
      </c>
      <c r="K72" s="784">
        <f t="shared" si="53"/>
        <v>0</v>
      </c>
      <c r="L72" s="784">
        <f t="shared" ref="L72" si="54">L58+L59+L60</f>
        <v>0</v>
      </c>
      <c r="M72" s="784">
        <f t="shared" si="53"/>
        <v>0</v>
      </c>
      <c r="N72" s="784">
        <f t="shared" si="53"/>
        <v>1044521.1799999999</v>
      </c>
      <c r="O72" s="784">
        <f>O58+O59+O60</f>
        <v>0</v>
      </c>
      <c r="P72" s="784">
        <f>P58+P59+P60</f>
        <v>0</v>
      </c>
      <c r="Q72" s="784">
        <f t="shared" si="53"/>
        <v>0</v>
      </c>
      <c r="R72" s="784">
        <f>R58+R59+R60</f>
        <v>0</v>
      </c>
      <c r="S72" s="784">
        <f t="shared" si="53"/>
        <v>0</v>
      </c>
      <c r="T72" s="784">
        <f>T58+T59+T60</f>
        <v>0</v>
      </c>
      <c r="U72" s="784">
        <f>U58+U59+U60</f>
        <v>0</v>
      </c>
      <c r="V72" s="784">
        <f>V58+V59+V60</f>
        <v>0</v>
      </c>
      <c r="W72" s="784">
        <f t="shared" si="53"/>
        <v>0</v>
      </c>
      <c r="X72" s="784">
        <f>X58+X59+X60</f>
        <v>0</v>
      </c>
      <c r="Y72" s="784">
        <f>Y58+Y59+Y60</f>
        <v>0</v>
      </c>
      <c r="Z72" s="784">
        <f>Z58+Z59+Z60</f>
        <v>0</v>
      </c>
      <c r="AA72" s="784">
        <f>AA58+AA59+AA60</f>
        <v>0</v>
      </c>
      <c r="AB72" s="784">
        <f>AB58+AB59+AB60</f>
        <v>0</v>
      </c>
      <c r="AC72" s="784">
        <f t="shared" si="53"/>
        <v>0</v>
      </c>
      <c r="AD72" s="784">
        <f t="shared" si="53"/>
        <v>0</v>
      </c>
      <c r="AE72" s="784">
        <f>AE58+AE59+AE60</f>
        <v>0</v>
      </c>
      <c r="AF72" s="784">
        <f>AF58+AF59+AF60</f>
        <v>0</v>
      </c>
      <c r="AG72" s="784">
        <f t="shared" si="53"/>
        <v>0</v>
      </c>
      <c r="AH72" s="784">
        <f t="shared" si="53"/>
        <v>0</v>
      </c>
      <c r="AI72" s="784">
        <f t="shared" ref="AI72:AN72" si="55">AI58+AI59+AI60</f>
        <v>0</v>
      </c>
      <c r="AJ72" s="784">
        <f t="shared" si="55"/>
        <v>0</v>
      </c>
      <c r="AK72" s="784">
        <f t="shared" si="55"/>
        <v>0</v>
      </c>
      <c r="AL72" s="784">
        <f t="shared" si="55"/>
        <v>0</v>
      </c>
      <c r="AM72" s="784">
        <f t="shared" si="55"/>
        <v>0</v>
      </c>
      <c r="AN72" s="784">
        <f t="shared" si="55"/>
        <v>0</v>
      </c>
      <c r="AO72" s="784">
        <f>AO58+AO59+AO60</f>
        <v>0</v>
      </c>
      <c r="AP72" s="914">
        <f>(SUM(E72:AO72))-W72-AH72</f>
        <v>3707893.3</v>
      </c>
    </row>
    <row r="73" spans="1:42" ht="11.25" customHeight="1" x14ac:dyDescent="0.2">
      <c r="A73" s="1928"/>
      <c r="B73" s="1928"/>
      <c r="C73" s="1935" t="s">
        <v>1161</v>
      </c>
      <c r="D73" s="1936"/>
      <c r="E73" s="813">
        <f t="shared" ref="E73:S73" si="56">E61+E62+E63+E64+E65+E66</f>
        <v>9164.18</v>
      </c>
      <c r="F73" s="813">
        <f t="shared" si="56"/>
        <v>0</v>
      </c>
      <c r="G73" s="813">
        <f t="shared" si="56"/>
        <v>2767.58</v>
      </c>
      <c r="H73" s="813">
        <f t="shared" si="56"/>
        <v>0</v>
      </c>
      <c r="I73" s="813">
        <f t="shared" si="56"/>
        <v>0</v>
      </c>
      <c r="J73" s="813">
        <f t="shared" si="56"/>
        <v>0</v>
      </c>
      <c r="K73" s="813">
        <f t="shared" si="56"/>
        <v>0</v>
      </c>
      <c r="L73" s="813">
        <f t="shared" ref="L73" si="57">L61+L62+L63+L64+L65+L66</f>
        <v>0</v>
      </c>
      <c r="M73" s="813">
        <f t="shared" si="56"/>
        <v>0</v>
      </c>
      <c r="N73" s="813">
        <f t="shared" si="56"/>
        <v>1606595.32</v>
      </c>
      <c r="O73" s="813">
        <f t="shared" ref="O73" si="58">O61+O62+O63+O64+O65+O66</f>
        <v>2268627.12</v>
      </c>
      <c r="P73" s="813">
        <f t="shared" si="56"/>
        <v>0</v>
      </c>
      <c r="Q73" s="813">
        <f t="shared" si="56"/>
        <v>0</v>
      </c>
      <c r="R73" s="813">
        <f t="shared" si="56"/>
        <v>0</v>
      </c>
      <c r="S73" s="813">
        <f t="shared" si="56"/>
        <v>0</v>
      </c>
      <c r="T73" s="813">
        <f t="shared" ref="T73:AB73" si="59">T61+T62+T63+T64+T65+T66</f>
        <v>0</v>
      </c>
      <c r="U73" s="813">
        <f t="shared" si="59"/>
        <v>745573.8</v>
      </c>
      <c r="V73" s="813">
        <f t="shared" si="59"/>
        <v>0</v>
      </c>
      <c r="W73" s="813">
        <f t="shared" si="59"/>
        <v>0</v>
      </c>
      <c r="X73" s="813">
        <f t="shared" si="59"/>
        <v>0</v>
      </c>
      <c r="Y73" s="813">
        <f t="shared" si="59"/>
        <v>0</v>
      </c>
      <c r="Z73" s="813">
        <f t="shared" si="59"/>
        <v>0</v>
      </c>
      <c r="AA73" s="813">
        <f t="shared" si="59"/>
        <v>0</v>
      </c>
      <c r="AB73" s="813">
        <f t="shared" si="59"/>
        <v>0</v>
      </c>
      <c r="AC73" s="813">
        <f t="shared" ref="AC73:AH73" si="60">AC61+AC62+AC63+AC64+AC65+AC66</f>
        <v>0</v>
      </c>
      <c r="AD73" s="813">
        <f t="shared" si="60"/>
        <v>0</v>
      </c>
      <c r="AE73" s="813">
        <f t="shared" si="60"/>
        <v>0</v>
      </c>
      <c r="AF73" s="813">
        <f t="shared" si="60"/>
        <v>0</v>
      </c>
      <c r="AG73" s="813">
        <f t="shared" si="60"/>
        <v>0</v>
      </c>
      <c r="AH73" s="813">
        <f t="shared" si="60"/>
        <v>46338</v>
      </c>
      <c r="AI73" s="813">
        <f t="shared" ref="AI73:AO73" si="61">AI61+AI62+AI63+AI64+AI65+AI66</f>
        <v>0</v>
      </c>
      <c r="AJ73" s="813">
        <f t="shared" si="61"/>
        <v>37938</v>
      </c>
      <c r="AK73" s="813">
        <f t="shared" si="61"/>
        <v>0</v>
      </c>
      <c r="AL73" s="813">
        <f t="shared" si="61"/>
        <v>0</v>
      </c>
      <c r="AM73" s="813">
        <f t="shared" si="61"/>
        <v>0</v>
      </c>
      <c r="AN73" s="813">
        <f t="shared" si="61"/>
        <v>0</v>
      </c>
      <c r="AO73" s="813">
        <f t="shared" si="61"/>
        <v>8400</v>
      </c>
      <c r="AP73" s="914">
        <f>(SUM(E73:AO73))-W73-AH73</f>
        <v>4679066</v>
      </c>
    </row>
    <row r="74" spans="1:42" ht="11.25" customHeight="1" x14ac:dyDescent="0.2">
      <c r="A74" s="1928"/>
      <c r="B74" s="1928"/>
      <c r="C74" s="1922" t="s">
        <v>1162</v>
      </c>
      <c r="D74" s="1923"/>
      <c r="E74" s="236">
        <f>E67+E68+E69+E70+E71</f>
        <v>0</v>
      </c>
      <c r="F74" s="236">
        <f t="shared" ref="F74:AH74" si="62">F67+F68+F69+F70+F71</f>
        <v>0</v>
      </c>
      <c r="G74" s="236">
        <f t="shared" si="62"/>
        <v>0</v>
      </c>
      <c r="H74" s="236">
        <f>H67+H68+H69+H70+H71</f>
        <v>0</v>
      </c>
      <c r="I74" s="236">
        <f t="shared" si="62"/>
        <v>0</v>
      </c>
      <c r="J74" s="236">
        <f>J67+J68+J69+J70+J71</f>
        <v>0</v>
      </c>
      <c r="K74" s="236">
        <f t="shared" si="62"/>
        <v>0</v>
      </c>
      <c r="L74" s="236">
        <f t="shared" ref="L74" si="63">L67+L68+L69+L70+L71</f>
        <v>0</v>
      </c>
      <c r="M74" s="236">
        <f t="shared" si="62"/>
        <v>180000</v>
      </c>
      <c r="N74" s="236">
        <f t="shared" si="62"/>
        <v>48559.5</v>
      </c>
      <c r="O74" s="236">
        <f>O67+O68+O69+O70+O71</f>
        <v>0</v>
      </c>
      <c r="P74" s="236">
        <f>P67+P68+P69+P70+P71</f>
        <v>590200</v>
      </c>
      <c r="Q74" s="236">
        <f t="shared" si="62"/>
        <v>0</v>
      </c>
      <c r="R74" s="236">
        <f>R67+R68+R69+R70+R71</f>
        <v>0</v>
      </c>
      <c r="S74" s="236">
        <f t="shared" si="62"/>
        <v>0</v>
      </c>
      <c r="T74" s="236">
        <f>T67+T68+T69+T70+T71</f>
        <v>0</v>
      </c>
      <c r="U74" s="236">
        <f>U67+U68+U69+U70+U71</f>
        <v>16650.8</v>
      </c>
      <c r="V74" s="236">
        <f>V67+V68+V69+V70+V71</f>
        <v>0</v>
      </c>
      <c r="W74" s="236">
        <f t="shared" si="62"/>
        <v>10500</v>
      </c>
      <c r="X74" s="236">
        <f>X67+X68+X69+X70+X71</f>
        <v>0</v>
      </c>
      <c r="Y74" s="236">
        <f>Y67+Y68+Y69+Y70+Y71</f>
        <v>0</v>
      </c>
      <c r="Z74" s="236">
        <f>Z67+Z68+Z69+Z70+Z71</f>
        <v>0</v>
      </c>
      <c r="AA74" s="236">
        <f>AA67+AA68+AA69+AA70+AA71</f>
        <v>0</v>
      </c>
      <c r="AB74" s="236">
        <f>AB67+AB68+AB69+AB70+AB71</f>
        <v>0</v>
      </c>
      <c r="AC74" s="236">
        <f t="shared" si="62"/>
        <v>0</v>
      </c>
      <c r="AD74" s="236">
        <f t="shared" si="62"/>
        <v>10500</v>
      </c>
      <c r="AE74" s="236">
        <f>AE67+AE68+AE69+AE70+AE71</f>
        <v>0</v>
      </c>
      <c r="AF74" s="236">
        <f>AF67+AF68+AF69+AF70+AF71</f>
        <v>0</v>
      </c>
      <c r="AG74" s="236">
        <f t="shared" si="62"/>
        <v>118890</v>
      </c>
      <c r="AH74" s="236">
        <f t="shared" si="62"/>
        <v>61000</v>
      </c>
      <c r="AI74" s="236">
        <f t="shared" ref="AI74:AO74" si="64">AI67+AI68+AI69+AI70+AI71</f>
        <v>0</v>
      </c>
      <c r="AJ74" s="236">
        <f t="shared" si="64"/>
        <v>0</v>
      </c>
      <c r="AK74" s="236">
        <f t="shared" si="64"/>
        <v>0</v>
      </c>
      <c r="AL74" s="236">
        <f t="shared" si="64"/>
        <v>0</v>
      </c>
      <c r="AM74" s="236">
        <f t="shared" si="64"/>
        <v>0</v>
      </c>
      <c r="AN74" s="236">
        <f t="shared" si="64"/>
        <v>61000</v>
      </c>
      <c r="AO74" s="236">
        <f t="shared" si="64"/>
        <v>0</v>
      </c>
      <c r="AP74" s="914">
        <f>(SUM(E74:AO74))-W74-AH74</f>
        <v>1025800.3</v>
      </c>
    </row>
    <row r="75" spans="1:42" x14ac:dyDescent="0.2">
      <c r="A75" s="681"/>
      <c r="B75" s="195"/>
      <c r="C75" s="7"/>
      <c r="D75" s="819" t="s">
        <v>194</v>
      </c>
      <c r="E75" s="820">
        <f t="shared" ref="E75:S75" si="65">SUM(E7:E56)</f>
        <v>2077078.0199999998</v>
      </c>
      <c r="F75" s="820">
        <f t="shared" si="65"/>
        <v>0</v>
      </c>
      <c r="G75" s="820">
        <f t="shared" si="65"/>
        <v>598225.86</v>
      </c>
      <c r="H75" s="820">
        <f t="shared" si="65"/>
        <v>0</v>
      </c>
      <c r="I75" s="820">
        <f t="shared" si="65"/>
        <v>0</v>
      </c>
      <c r="J75" s="820">
        <f t="shared" si="65"/>
        <v>0</v>
      </c>
      <c r="K75" s="820">
        <f t="shared" si="65"/>
        <v>0</v>
      </c>
      <c r="L75" s="820">
        <f t="shared" ref="L75" si="66">SUM(L7:L56)</f>
        <v>0</v>
      </c>
      <c r="M75" s="820">
        <f t="shared" si="65"/>
        <v>180000</v>
      </c>
      <c r="N75" s="820">
        <f t="shared" si="65"/>
        <v>2699676</v>
      </c>
      <c r="O75" s="820">
        <f t="shared" ref="O75" si="67">SUM(O7:O56)</f>
        <v>2268627.12</v>
      </c>
      <c r="P75" s="820">
        <f t="shared" si="65"/>
        <v>590200</v>
      </c>
      <c r="Q75" s="820">
        <f t="shared" si="65"/>
        <v>0</v>
      </c>
      <c r="R75" s="820">
        <f t="shared" si="65"/>
        <v>0</v>
      </c>
      <c r="S75" s="820">
        <f t="shared" si="65"/>
        <v>0</v>
      </c>
      <c r="T75" s="820">
        <f t="shared" ref="T75:AB75" si="68">SUM(T7:T56)</f>
        <v>0</v>
      </c>
      <c r="U75" s="820">
        <f t="shared" si="68"/>
        <v>762224.60000000009</v>
      </c>
      <c r="V75" s="820">
        <f t="shared" si="68"/>
        <v>0</v>
      </c>
      <c r="W75" s="820">
        <f t="shared" si="68"/>
        <v>10500</v>
      </c>
      <c r="X75" s="820">
        <f t="shared" si="68"/>
        <v>0</v>
      </c>
      <c r="Y75" s="820">
        <f t="shared" si="68"/>
        <v>0</v>
      </c>
      <c r="Z75" s="820">
        <f t="shared" si="68"/>
        <v>0</v>
      </c>
      <c r="AA75" s="820">
        <f t="shared" si="68"/>
        <v>0</v>
      </c>
      <c r="AB75" s="820">
        <f t="shared" si="68"/>
        <v>0</v>
      </c>
      <c r="AC75" s="820">
        <f t="shared" ref="AC75:AH75" si="69">SUM(AC7:AC56)</f>
        <v>0</v>
      </c>
      <c r="AD75" s="820">
        <f t="shared" si="69"/>
        <v>10500</v>
      </c>
      <c r="AE75" s="820">
        <f t="shared" si="69"/>
        <v>0</v>
      </c>
      <c r="AF75" s="820">
        <f t="shared" si="69"/>
        <v>0</v>
      </c>
      <c r="AG75" s="820">
        <f t="shared" si="69"/>
        <v>118890</v>
      </c>
      <c r="AH75" s="820">
        <f t="shared" si="69"/>
        <v>107338</v>
      </c>
      <c r="AI75" s="820">
        <f t="shared" ref="AI75:AP75" si="70">SUM(AI7:AI56)</f>
        <v>0</v>
      </c>
      <c r="AJ75" s="820">
        <f t="shared" si="70"/>
        <v>37938</v>
      </c>
      <c r="AK75" s="820">
        <f t="shared" si="70"/>
        <v>0</v>
      </c>
      <c r="AL75" s="820">
        <f t="shared" si="70"/>
        <v>0</v>
      </c>
      <c r="AM75" s="820">
        <f t="shared" si="70"/>
        <v>0</v>
      </c>
      <c r="AN75" s="820">
        <f t="shared" si="70"/>
        <v>61000</v>
      </c>
      <c r="AO75" s="820">
        <f t="shared" si="70"/>
        <v>8400</v>
      </c>
      <c r="AP75" s="820">
        <f t="shared" si="70"/>
        <v>9412759.5999999996</v>
      </c>
    </row>
    <row r="76" spans="1:42" ht="6.75" customHeight="1" x14ac:dyDescent="0.2">
      <c r="D76" s="118"/>
      <c r="E76" s="119"/>
      <c r="F76" s="119"/>
      <c r="G76" s="119"/>
      <c r="H76" s="119"/>
      <c r="I76" s="119"/>
      <c r="J76" s="119"/>
      <c r="K76" s="119"/>
      <c r="L76" s="119"/>
      <c r="M76" s="119"/>
      <c r="N76" s="119"/>
      <c r="O76" s="119"/>
      <c r="P76" s="119"/>
      <c r="Q76" s="119"/>
      <c r="R76" s="119"/>
      <c r="S76" s="119"/>
      <c r="T76" s="119"/>
      <c r="U76" s="119"/>
      <c r="V76" s="119"/>
      <c r="W76" s="119"/>
      <c r="X76" s="119"/>
      <c r="Y76" s="119"/>
      <c r="Z76" s="119"/>
      <c r="AA76" s="119"/>
      <c r="AB76" s="119"/>
      <c r="AC76" s="119"/>
      <c r="AD76" s="119"/>
      <c r="AE76" s="119"/>
      <c r="AF76" s="119"/>
      <c r="AG76" s="119"/>
      <c r="AH76" s="119"/>
      <c r="AI76" s="119"/>
      <c r="AJ76" s="119"/>
      <c r="AK76" s="119"/>
      <c r="AL76" s="119"/>
      <c r="AM76" s="119"/>
      <c r="AN76" s="119"/>
      <c r="AO76" s="119"/>
      <c r="AP76" s="119"/>
    </row>
    <row r="77" spans="1:42" ht="10.5" hidden="1" customHeight="1" x14ac:dyDescent="0.2">
      <c r="B77" s="1931" t="s">
        <v>383</v>
      </c>
      <c r="C77" s="1932"/>
      <c r="D77" s="1932"/>
      <c r="E77" s="1932"/>
      <c r="F77" s="1932"/>
      <c r="G77" s="1932"/>
      <c r="H77" s="1932"/>
      <c r="I77" s="1932"/>
      <c r="J77" s="1932"/>
      <c r="K77" s="1932"/>
      <c r="L77" s="1932"/>
      <c r="M77" s="1932"/>
      <c r="N77" s="1932"/>
      <c r="O77" s="1932"/>
      <c r="P77" s="1932"/>
      <c r="Q77" s="1932"/>
      <c r="R77" s="1932"/>
      <c r="S77" s="1932"/>
      <c r="T77" s="1932"/>
      <c r="U77" s="1932"/>
      <c r="V77" s="1932"/>
      <c r="W77" s="1932"/>
      <c r="X77" s="1932"/>
      <c r="Y77" s="1932"/>
      <c r="Z77" s="1932"/>
      <c r="AA77" s="1932"/>
      <c r="AB77" s="1932"/>
      <c r="AC77" s="1932"/>
      <c r="AD77" s="1932"/>
      <c r="AE77" s="1932"/>
      <c r="AF77" s="1932"/>
      <c r="AG77" s="1932"/>
      <c r="AH77" s="1932"/>
      <c r="AI77" s="1932"/>
      <c r="AJ77" s="1932"/>
      <c r="AK77" s="1932"/>
      <c r="AL77" s="1932"/>
      <c r="AM77" s="1932"/>
      <c r="AN77" s="1932"/>
      <c r="AO77" s="1932"/>
      <c r="AP77" s="1933"/>
    </row>
    <row r="78" spans="1:42" ht="15.75" hidden="1" customHeight="1" x14ac:dyDescent="0.2">
      <c r="A78" s="289"/>
      <c r="B78" s="284"/>
      <c r="C78" s="294"/>
      <c r="D78" s="110"/>
      <c r="E78" s="109"/>
      <c r="F78" s="103"/>
      <c r="G78" s="103"/>
      <c r="H78" s="103"/>
      <c r="I78" s="103"/>
      <c r="J78" s="103"/>
      <c r="K78" s="103"/>
      <c r="L78" s="103"/>
      <c r="M78" s="103"/>
      <c r="N78" s="103"/>
      <c r="O78" s="103"/>
      <c r="P78" s="103"/>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253">
        <f>AM78</f>
        <v>0</v>
      </c>
    </row>
    <row r="79" spans="1:42" ht="38.25" hidden="1" customHeight="1" x14ac:dyDescent="0.2">
      <c r="A79" s="290" t="s">
        <v>369</v>
      </c>
      <c r="B79" s="285" t="s">
        <v>369</v>
      </c>
      <c r="C79" s="251" t="s">
        <v>470</v>
      </c>
      <c r="D79" s="190"/>
      <c r="E79" s="109"/>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252">
        <f>AM79</f>
        <v>0</v>
      </c>
    </row>
    <row r="80" spans="1:42" s="52" customFormat="1" ht="8.25" customHeight="1" x14ac:dyDescent="0.2">
      <c r="A80" s="291"/>
      <c r="B80" s="286"/>
      <c r="C80" s="188"/>
      <c r="D80" s="189"/>
      <c r="E80" s="187"/>
      <c r="F80" s="187"/>
      <c r="G80" s="187"/>
      <c r="H80" s="187"/>
      <c r="I80" s="187"/>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c r="AG80" s="187"/>
      <c r="AH80" s="187"/>
      <c r="AI80" s="187"/>
      <c r="AJ80" s="187"/>
      <c r="AK80" s="187"/>
      <c r="AL80" s="187"/>
      <c r="AM80" s="187"/>
      <c r="AN80" s="187"/>
      <c r="AO80" s="187"/>
      <c r="AP80" s="120"/>
    </row>
    <row r="81" spans="1:42" s="1520" customFormat="1" ht="15.75" x14ac:dyDescent="0.25">
      <c r="A81" s="205"/>
      <c r="B81" s="1018"/>
      <c r="C81" s="43" t="s">
        <v>305</v>
      </c>
      <c r="D81" s="52"/>
      <c r="E81" s="1520" t="s">
        <v>1360</v>
      </c>
    </row>
    <row r="82" spans="1:42" s="1520" customFormat="1" x14ac:dyDescent="0.2">
      <c r="A82" s="205"/>
      <c r="B82" s="1018"/>
      <c r="C82" s="44" t="s">
        <v>306</v>
      </c>
      <c r="D82" s="52"/>
      <c r="AP82" s="104"/>
    </row>
    <row r="83" spans="1:42" s="1520" customFormat="1" ht="15.75" x14ac:dyDescent="0.25">
      <c r="A83" s="205"/>
      <c r="B83" s="1018"/>
      <c r="C83" s="43" t="s">
        <v>307</v>
      </c>
      <c r="D83" s="52"/>
      <c r="E83" s="1520" t="s">
        <v>1372</v>
      </c>
    </row>
    <row r="84" spans="1:42" s="1520" customFormat="1" x14ac:dyDescent="0.2">
      <c r="A84" s="205"/>
      <c r="B84" s="1018"/>
      <c r="C84" s="44" t="s">
        <v>308</v>
      </c>
      <c r="D84" s="52"/>
    </row>
    <row r="85" spans="1:42" s="1520" customFormat="1" x14ac:dyDescent="0.2">
      <c r="A85" s="205"/>
      <c r="B85" s="1018"/>
    </row>
  </sheetData>
  <protectedRanges>
    <protectedRange sqref="C52:E52 A2 C2:D2 C40:E40 E58:G58 C64:G66 E53:E56 C57 F57:G57 F40:I45 S64:S66 Q64:Q66 Q57:Q58 P7:P13 AD64:AE66 Q7:AD7 T71:AD71 R70:AD70 I64:I66 I57:K58 E7:I7 J7:J13 P40:S45 M57:N58 M64:O66 K7:O7 F2:AO2 E78:AO80 H8:AO8 E47:E51 F47:I56 J47:J58 P47:S56 R47:R58 AD47:AD56 H47:H58 O47:P58 E46:AO46 AE70:AO71 E43:E45 J34:J45 E34:G39 Q34:Q39 AD34:AD37 I34:I39 K34:N40 L34:L58 C70:S71 P34:P45 K10:O10 E9:I13 T34:AC55 S34:S39 Q9:AD13 R34:R45 AE7:AO13 AE34:AO51 E14:AO16 H31:H45 O28:O31 D67:AO69 K9:M9 O9 K12:O12 K11:M11 O11 K13:M13 O13 E18:AO28 E17:M17 O17:AO17 E30:AO31 E29:L29 O29:AO29 O33:O45 E33:AO33 E32:L32 Q32:AO32 AD39:AD45 C42:E42 E41 K42:N44 K41:M41 K46:N49 K45:L45 N45 K53:N56 K50:M52 S57:AE58 T56 V56:AC56 AE53:AO58 AE52:AN52 D63:I63 AD63 P63:S63 AE63:AO66 M63:N63 R63:R66 T63:AC66 H63:H66 O63:P66 J63:L66 E59:AO60 D61:AO62" name="Диапазон1"/>
    <protectedRange sqref="C55:D55" name="Диапазон1_1"/>
    <protectedRange sqref="E8:G8" name="Диапазон1_2"/>
    <protectedRange sqref="N9" name="Диапазон1_3"/>
    <protectedRange sqref="N11" name="Диапазон1_4"/>
    <protectedRange sqref="N13" name="Диапазон1_5"/>
    <protectedRange sqref="N17" name="Диапазон1_6"/>
    <protectedRange sqref="M29:N29" name="Диапазон1_7"/>
    <protectedRange sqref="N32:O32" name="Диапазон1_8"/>
    <protectedRange sqref="AD38" name="Диапазон1_9"/>
    <protectedRange sqref="C41 C45" name="Диапазон1_10"/>
    <protectedRange sqref="N41" name="Диапазон1_11"/>
    <protectedRange sqref="M45" name="Диапазон1_12"/>
    <protectedRange sqref="N50" name="Диапазон1_13"/>
    <protectedRange sqref="N51" name="Диапазон1_14"/>
    <protectedRange sqref="N52" name="Диапазон1_15"/>
    <protectedRange sqref="D56" name="Диапазон1_18"/>
    <protectedRange sqref="C56" name="Диапазон1_3_3"/>
    <protectedRange sqref="U56" name="Диапазон1_19"/>
    <protectedRange sqref="AO52" name="Диапазон1_20"/>
    <protectedRange sqref="E81:G84" name="Диапазон2_1_2"/>
    <protectedRange sqref="P32" name="Диапазон1_8_1"/>
    <protectedRange sqref="M32" name="Диапазон1_8_2"/>
  </protectedRanges>
  <mergeCells count="48">
    <mergeCell ref="C25:C27"/>
    <mergeCell ref="D25:D27"/>
    <mergeCell ref="B31:B33"/>
    <mergeCell ref="C31:C33"/>
    <mergeCell ref="D31:D33"/>
    <mergeCell ref="B28:B30"/>
    <mergeCell ref="C28:C30"/>
    <mergeCell ref="D28:D30"/>
    <mergeCell ref="B77:AP77"/>
    <mergeCell ref="B4:B5"/>
    <mergeCell ref="B14:B16"/>
    <mergeCell ref="C18:C20"/>
    <mergeCell ref="C23:C24"/>
    <mergeCell ref="C50:C51"/>
    <mergeCell ref="C53:C54"/>
    <mergeCell ref="B61:B66"/>
    <mergeCell ref="C48:C49"/>
    <mergeCell ref="B58:B60"/>
    <mergeCell ref="A57:C57"/>
    <mergeCell ref="C73:D73"/>
    <mergeCell ref="C37:C39"/>
    <mergeCell ref="B25:B27"/>
    <mergeCell ref="C34:C36"/>
    <mergeCell ref="D34:D36"/>
    <mergeCell ref="C74:D74"/>
    <mergeCell ref="C72:D72"/>
    <mergeCell ref="D57:AP57"/>
    <mergeCell ref="B67:B71"/>
    <mergeCell ref="C67:C71"/>
    <mergeCell ref="A72:B74"/>
    <mergeCell ref="C61:C66"/>
    <mergeCell ref="C58:C60"/>
    <mergeCell ref="AP4:AP5"/>
    <mergeCell ref="A4:A5"/>
    <mergeCell ref="A53:A54"/>
    <mergeCell ref="A48:A49"/>
    <mergeCell ref="A50:A51"/>
    <mergeCell ref="B18:B20"/>
    <mergeCell ref="C4:C5"/>
    <mergeCell ref="C43:C44"/>
    <mergeCell ref="D18:D20"/>
    <mergeCell ref="C14:C16"/>
    <mergeCell ref="B37:B39"/>
    <mergeCell ref="D37:D39"/>
    <mergeCell ref="D23:D24"/>
    <mergeCell ref="B23:B24"/>
    <mergeCell ref="D14:D16"/>
    <mergeCell ref="B34:B36"/>
  </mergeCells>
  <phoneticPr fontId="9" type="noConversion"/>
  <pageMargins left="0.59055118110236227" right="0.39370078740157483" top="0.19685039370078741" bottom="0.19685039370078741" header="0" footer="0"/>
  <pageSetup paperSize="9" scale="38" fitToHeight="2" orientation="landscape" r:id="rId1"/>
  <headerFooter alignWithMargins="0"/>
  <ignoredErrors>
    <ignoredError sqref="B52 B55" twoDigitTextYear="1"/>
    <ignoredError sqref="M75:N75 P75:AO75 E75:K75" formulaRange="1"/>
    <ignoredError sqref="A49:B49 A51:B51 A54" numberStoredAsText="1"/>
    <ignoredError sqref="B50 B53" twoDigitTextYear="1"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CCFF"/>
    <pageSetUpPr fitToPage="1"/>
  </sheetPr>
  <dimension ref="A1:AJ89"/>
  <sheetViews>
    <sheetView tabSelected="1" view="pageBreakPreview" zoomScale="85" zoomScaleNormal="85" zoomScaleSheetLayoutView="85" workbookViewId="0">
      <pane xSplit="2" ySplit="7" topLeftCell="E8" activePane="bottomRight" state="frozen"/>
      <selection pane="topRight" activeCell="B1" sqref="B1"/>
      <selection pane="bottomLeft" activeCell="A7" sqref="A7"/>
      <selection pane="bottomRight" activeCell="Z9" sqref="Z9"/>
    </sheetView>
  </sheetViews>
  <sheetFormatPr defaultRowHeight="12.75" x14ac:dyDescent="0.2"/>
  <cols>
    <col min="1" max="1" width="5.140625" customWidth="1"/>
    <col min="2" max="2" width="43.28515625" customWidth="1"/>
    <col min="3" max="9" width="5" bestFit="1" customWidth="1"/>
    <col min="10" max="10" width="10.5703125" style="1278" customWidth="1"/>
    <col min="11" max="11" width="8.85546875" bestFit="1" customWidth="1"/>
    <col min="12" max="12" width="11.42578125" bestFit="1" customWidth="1"/>
    <col min="13" max="13" width="13.140625" customWidth="1"/>
    <col min="14" max="14" width="5" bestFit="1" customWidth="1"/>
    <col min="15" max="15" width="6.42578125" hidden="1" customWidth="1"/>
    <col min="16" max="22" width="5" bestFit="1" customWidth="1"/>
    <col min="23" max="23" width="11.42578125" bestFit="1" customWidth="1"/>
    <col min="24" max="24" width="14.140625" bestFit="1" customWidth="1"/>
    <col min="25" max="25" width="5" bestFit="1" customWidth="1"/>
    <col min="26" max="26" width="14.140625" bestFit="1" customWidth="1"/>
    <col min="27" max="27" width="5" bestFit="1" customWidth="1"/>
    <col min="28" max="28" width="11.42578125" bestFit="1" customWidth="1"/>
    <col min="29" max="29" width="5" bestFit="1" customWidth="1"/>
    <col min="30" max="30" width="12.42578125" bestFit="1" customWidth="1"/>
    <col min="31" max="31" width="5" bestFit="1" customWidth="1"/>
    <col min="32" max="33" width="5" hidden="1" customWidth="1"/>
    <col min="34" max="34" width="14.140625" customWidth="1"/>
    <col min="35" max="35" width="11.28515625" customWidth="1"/>
  </cols>
  <sheetData>
    <row r="1" spans="1:34" s="99" customFormat="1" ht="15" x14ac:dyDescent="0.2">
      <c r="B1" s="1895" t="s">
        <v>633</v>
      </c>
      <c r="C1" s="1895"/>
      <c r="D1" s="1895"/>
      <c r="E1" s="1895"/>
      <c r="F1" s="1895"/>
      <c r="G1" s="1895"/>
      <c r="H1" s="1895"/>
      <c r="I1" s="1895"/>
      <c r="J1" s="1895"/>
      <c r="K1" s="1895"/>
      <c r="L1" s="1895"/>
      <c r="M1" s="1895"/>
      <c r="N1" s="1895"/>
      <c r="O1" s="1895"/>
      <c r="P1" s="1895"/>
      <c r="Q1" s="1895"/>
      <c r="R1" s="1895"/>
      <c r="S1" s="1895"/>
      <c r="T1" s="1895"/>
      <c r="U1" s="1895"/>
      <c r="V1" s="1895"/>
      <c r="W1" s="1895"/>
      <c r="X1" s="1896" t="s">
        <v>160</v>
      </c>
      <c r="Y1" s="1896"/>
      <c r="Z1" s="1896"/>
      <c r="AA1" s="1896"/>
      <c r="AB1" s="1896"/>
      <c r="AC1" s="1896"/>
      <c r="AD1" s="1896"/>
      <c r="AE1" s="1896"/>
      <c r="AF1" s="1896"/>
      <c r="AG1" s="1896"/>
      <c r="AH1" s="1897"/>
    </row>
    <row r="2" spans="1:34" ht="15.75" x14ac:dyDescent="0.25">
      <c r="B2" s="1959" t="str">
        <f>'НЗ 2-экз'!A1</f>
        <v>МОУ СШ п.Ярославка ЯМР</v>
      </c>
      <c r="C2" s="1960"/>
      <c r="D2" s="1960"/>
      <c r="E2" s="1960"/>
      <c r="F2" s="1960"/>
      <c r="G2" s="1960"/>
      <c r="H2" s="1960"/>
      <c r="I2" s="1960"/>
      <c r="J2" s="1960"/>
      <c r="K2" s="1960"/>
      <c r="L2" s="1960"/>
      <c r="M2" s="1960"/>
      <c r="N2" s="1960"/>
      <c r="O2" s="1960"/>
      <c r="P2" s="1960"/>
      <c r="Q2" s="1960"/>
      <c r="R2" s="1960"/>
      <c r="S2" s="1960"/>
      <c r="T2" s="1960"/>
      <c r="U2" s="1960"/>
      <c r="V2" s="1960"/>
      <c r="W2" s="1960"/>
      <c r="X2" s="1960"/>
      <c r="Y2" s="1960"/>
      <c r="Z2" s="1960"/>
      <c r="AA2" s="1960"/>
      <c r="AB2" s="1960"/>
      <c r="AC2" s="1960"/>
      <c r="AD2" s="1960"/>
      <c r="AE2" s="1960"/>
      <c r="AF2" s="1960"/>
      <c r="AG2" s="1960"/>
      <c r="AH2" s="1960"/>
    </row>
    <row r="3" spans="1:34" ht="15" x14ac:dyDescent="0.2">
      <c r="B3" s="7" t="s">
        <v>375</v>
      </c>
      <c r="C3" s="1956">
        <f>AH9+AH10+AH11+AH12</f>
        <v>114781.77</v>
      </c>
      <c r="D3" s="1957"/>
      <c r="E3" s="1958"/>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232" t="str">
        <f>ФХДстр.1_4!ES16</f>
        <v>26.12.2024</v>
      </c>
      <c r="AF3" s="101"/>
      <c r="AG3" s="101"/>
      <c r="AH3" s="114"/>
    </row>
    <row r="4" spans="1:34" ht="15" customHeight="1" x14ac:dyDescent="0.2">
      <c r="A4" s="1961" t="str">
        <f>'[2]ПК 1-экз'!A4:Y4</f>
        <v>Раздел Подраздел 07 01-ДОУ и ОУ с дошк. гр.,  07 02-ОУ ,  07 03-ДОП</v>
      </c>
      <c r="B4" s="1961"/>
      <c r="C4" s="1961"/>
      <c r="D4" s="1961"/>
      <c r="E4" s="1961"/>
      <c r="F4" s="1961"/>
      <c r="G4" s="1961"/>
      <c r="H4" s="1961"/>
      <c r="I4" s="1961"/>
      <c r="J4" s="1961"/>
      <c r="K4" s="1961"/>
      <c r="L4" s="1961"/>
      <c r="M4" s="1961"/>
      <c r="N4" s="1961"/>
      <c r="O4" s="1961"/>
      <c r="P4" s="1961"/>
      <c r="Q4" s="1961"/>
      <c r="R4" s="1961"/>
      <c r="S4" s="1961"/>
      <c r="T4" s="1961"/>
      <c r="U4" s="1961"/>
      <c r="V4" s="1961"/>
      <c r="W4" s="1961"/>
      <c r="X4" s="1961"/>
      <c r="Y4" s="1961"/>
      <c r="Z4" s="1961"/>
      <c r="AA4" s="1961"/>
      <c r="AB4" s="1961"/>
      <c r="AC4" s="1961"/>
      <c r="AD4" s="1961"/>
      <c r="AE4" s="1961"/>
      <c r="AF4" s="1961"/>
      <c r="AG4" s="1961"/>
      <c r="AH4" s="1961"/>
    </row>
    <row r="5" spans="1:34" x14ac:dyDescent="0.2">
      <c r="A5" s="1953" t="s">
        <v>803</v>
      </c>
      <c r="B5" s="1006" t="s">
        <v>806</v>
      </c>
      <c r="C5" s="233">
        <v>211</v>
      </c>
      <c r="D5" s="233">
        <v>266</v>
      </c>
      <c r="E5" s="233">
        <v>212</v>
      </c>
      <c r="F5" s="233">
        <v>213</v>
      </c>
      <c r="G5" s="234">
        <v>221</v>
      </c>
      <c r="H5" s="234">
        <v>222</v>
      </c>
      <c r="I5" s="234">
        <v>223</v>
      </c>
      <c r="J5" s="1271">
        <v>223</v>
      </c>
      <c r="K5" s="234">
        <v>224</v>
      </c>
      <c r="L5" s="234">
        <v>225</v>
      </c>
      <c r="M5" s="234">
        <v>226</v>
      </c>
      <c r="N5" s="234">
        <v>227</v>
      </c>
      <c r="O5" s="234">
        <v>290</v>
      </c>
      <c r="P5" s="235">
        <v>296</v>
      </c>
      <c r="Q5" s="235">
        <v>293</v>
      </c>
      <c r="R5" s="235">
        <v>296</v>
      </c>
      <c r="S5" s="1128">
        <v>291</v>
      </c>
      <c r="T5" s="235">
        <v>291</v>
      </c>
      <c r="U5" s="235">
        <v>292</v>
      </c>
      <c r="V5" s="235">
        <v>296</v>
      </c>
      <c r="W5" s="234">
        <v>310</v>
      </c>
      <c r="X5" s="234">
        <v>340</v>
      </c>
      <c r="Y5" s="1127">
        <v>341</v>
      </c>
      <c r="Z5" s="1127">
        <v>342</v>
      </c>
      <c r="AA5" s="1127">
        <v>343</v>
      </c>
      <c r="AB5" s="1127">
        <v>344</v>
      </c>
      <c r="AC5" s="1127">
        <v>345</v>
      </c>
      <c r="AD5" s="1127">
        <v>346</v>
      </c>
      <c r="AE5" s="1127">
        <v>349</v>
      </c>
      <c r="AF5" s="1151">
        <v>352</v>
      </c>
      <c r="AG5" s="1151">
        <v>353</v>
      </c>
      <c r="AH5" s="1962" t="s">
        <v>434</v>
      </c>
    </row>
    <row r="6" spans="1:34" ht="14.25" x14ac:dyDescent="0.2">
      <c r="A6" s="1954"/>
      <c r="B6" s="231" t="s">
        <v>805</v>
      </c>
      <c r="C6" s="233">
        <v>111</v>
      </c>
      <c r="D6" s="233">
        <v>111</v>
      </c>
      <c r="E6" s="233">
        <v>112</v>
      </c>
      <c r="F6" s="233">
        <v>119</v>
      </c>
      <c r="G6" s="777">
        <v>244</v>
      </c>
      <c r="H6" s="777">
        <v>244</v>
      </c>
      <c r="I6" s="777">
        <v>244</v>
      </c>
      <c r="J6" s="1283">
        <v>247</v>
      </c>
      <c r="K6" s="777">
        <v>244</v>
      </c>
      <c r="L6" s="777">
        <v>244</v>
      </c>
      <c r="M6" s="777">
        <v>244</v>
      </c>
      <c r="N6" s="777">
        <v>244</v>
      </c>
      <c r="O6" s="238" t="s">
        <v>27</v>
      </c>
      <c r="P6" s="234">
        <v>244</v>
      </c>
      <c r="Q6" s="234">
        <v>853</v>
      </c>
      <c r="R6" s="234">
        <v>340</v>
      </c>
      <c r="S6" s="234">
        <v>851</v>
      </c>
      <c r="T6" s="234">
        <v>852</v>
      </c>
      <c r="U6" s="234">
        <v>853</v>
      </c>
      <c r="V6" s="234">
        <v>853</v>
      </c>
      <c r="W6" s="234">
        <v>244</v>
      </c>
      <c r="X6" s="234">
        <v>244</v>
      </c>
      <c r="Y6" s="234">
        <v>244</v>
      </c>
      <c r="Z6" s="234">
        <v>244</v>
      </c>
      <c r="AA6" s="234">
        <v>244</v>
      </c>
      <c r="AB6" s="234">
        <v>244</v>
      </c>
      <c r="AC6" s="234">
        <v>244</v>
      </c>
      <c r="AD6" s="234">
        <v>244</v>
      </c>
      <c r="AE6" s="234">
        <v>244</v>
      </c>
      <c r="AF6" s="234">
        <v>244</v>
      </c>
      <c r="AG6" s="234">
        <v>244</v>
      </c>
      <c r="AH6" s="1963"/>
    </row>
    <row r="7" spans="1:34" ht="10.5" customHeight="1" x14ac:dyDescent="0.2">
      <c r="A7" s="1955"/>
      <c r="B7" s="637">
        <v>1</v>
      </c>
      <c r="C7" s="637">
        <v>2</v>
      </c>
      <c r="D7" s="1246">
        <v>3</v>
      </c>
      <c r="E7" s="637">
        <v>4</v>
      </c>
      <c r="F7" s="637">
        <v>5</v>
      </c>
      <c r="G7" s="637">
        <v>6</v>
      </c>
      <c r="H7" s="637">
        <v>7</v>
      </c>
      <c r="I7" s="637">
        <v>8</v>
      </c>
      <c r="J7" s="637"/>
      <c r="K7" s="637">
        <v>9</v>
      </c>
      <c r="L7" s="637">
        <v>10</v>
      </c>
      <c r="M7" s="637">
        <v>11</v>
      </c>
      <c r="N7" s="1163">
        <v>12</v>
      </c>
      <c r="O7" s="649"/>
      <c r="P7" s="637">
        <v>13</v>
      </c>
      <c r="Q7" s="637">
        <v>14</v>
      </c>
      <c r="R7" s="637">
        <v>15</v>
      </c>
      <c r="S7" s="637">
        <v>16</v>
      </c>
      <c r="T7" s="637">
        <v>17</v>
      </c>
      <c r="U7" s="637">
        <v>18</v>
      </c>
      <c r="V7" s="637">
        <v>19</v>
      </c>
      <c r="W7" s="637">
        <v>20</v>
      </c>
      <c r="X7" s="606"/>
      <c r="Y7" s="637">
        <v>21</v>
      </c>
      <c r="Z7" s="637">
        <v>22</v>
      </c>
      <c r="AA7" s="637">
        <v>23</v>
      </c>
      <c r="AB7" s="637">
        <v>24</v>
      </c>
      <c r="AC7" s="637">
        <v>25</v>
      </c>
      <c r="AD7" s="637">
        <v>26</v>
      </c>
      <c r="AE7" s="637">
        <v>27</v>
      </c>
      <c r="AF7" s="637"/>
      <c r="AG7" s="637"/>
      <c r="AH7" s="637">
        <v>28</v>
      </c>
    </row>
    <row r="8" spans="1:34" ht="15.75" x14ac:dyDescent="0.25">
      <c r="A8" s="922"/>
      <c r="B8" s="1952" t="s">
        <v>687</v>
      </c>
      <c r="C8" s="1950"/>
      <c r="D8" s="1950"/>
      <c r="E8" s="1950"/>
      <c r="F8" s="1950"/>
      <c r="G8" s="1950"/>
      <c r="H8" s="1950"/>
      <c r="I8" s="1950"/>
      <c r="J8" s="1950"/>
      <c r="K8" s="1950"/>
      <c r="L8" s="1950"/>
      <c r="M8" s="1950"/>
      <c r="N8" s="1950"/>
      <c r="O8" s="1950"/>
      <c r="P8" s="1950"/>
      <c r="Q8" s="1950"/>
      <c r="R8" s="1950"/>
      <c r="S8" s="1950"/>
      <c r="T8" s="1950"/>
      <c r="U8" s="1950"/>
      <c r="V8" s="1950"/>
      <c r="W8" s="1950"/>
      <c r="X8" s="1950"/>
      <c r="Y8" s="1950"/>
      <c r="Z8" s="1950"/>
      <c r="AA8" s="1950"/>
      <c r="AB8" s="1950"/>
      <c r="AC8" s="1950"/>
      <c r="AD8" s="1950"/>
      <c r="AE8" s="1950"/>
      <c r="AF8" s="1950"/>
      <c r="AG8" s="1950"/>
      <c r="AH8" s="1951"/>
    </row>
    <row r="9" spans="1:34" ht="15" customHeight="1" x14ac:dyDescent="0.2">
      <c r="A9" s="921" t="s">
        <v>77</v>
      </c>
      <c r="B9" s="1964" t="s">
        <v>375</v>
      </c>
      <c r="C9" s="796">
        <f>'Остатки -1эк'!D29</f>
        <v>0</v>
      </c>
      <c r="D9" s="796">
        <f>'Остатки -1эк'!D29</f>
        <v>0</v>
      </c>
      <c r="E9" s="796">
        <f>'Остатки -1эк'!E29</f>
        <v>0</v>
      </c>
      <c r="F9" s="796">
        <f>'Остатки -1эк'!F29</f>
        <v>0</v>
      </c>
      <c r="G9" s="796">
        <f>'Остатки -1эк'!G29</f>
        <v>0</v>
      </c>
      <c r="H9" s="796">
        <f>'Остатки -1эк'!H29</f>
        <v>0</v>
      </c>
      <c r="I9" s="796">
        <f>'Остатки -1эк'!I29</f>
        <v>0</v>
      </c>
      <c r="J9" s="796">
        <f>'Остатки -1эк'!J29</f>
        <v>0</v>
      </c>
      <c r="K9" s="796"/>
      <c r="L9" s="796">
        <f>'Остатки -1эк'!K29</f>
        <v>0</v>
      </c>
      <c r="M9" s="796">
        <f>'Остатки -1эк'!L29</f>
        <v>0</v>
      </c>
      <c r="N9" s="796"/>
      <c r="O9" s="796">
        <f>'Остатки -1эк'!N29</f>
        <v>0</v>
      </c>
      <c r="P9" s="796">
        <f>'Остатки -1эк'!O29</f>
        <v>0</v>
      </c>
      <c r="Q9" s="796">
        <f>'Остатки -1эк'!P29</f>
        <v>0</v>
      </c>
      <c r="R9" s="796">
        <f>'Остатки -1эк'!Q29</f>
        <v>0</v>
      </c>
      <c r="S9" s="796">
        <f>'Остатки -1эк'!R29</f>
        <v>0</v>
      </c>
      <c r="T9" s="796">
        <f>'Остатки -1эк'!S29</f>
        <v>0</v>
      </c>
      <c r="U9" s="796">
        <f>'Остатки -1эк'!T29</f>
        <v>0</v>
      </c>
      <c r="V9" s="796">
        <f>'Остатки -1эк'!U29</f>
        <v>0</v>
      </c>
      <c r="W9" s="796">
        <f>'Остатки -1эк'!V29</f>
        <v>0</v>
      </c>
      <c r="X9" s="796">
        <f>Z9</f>
        <v>114781.77</v>
      </c>
      <c r="Y9" s="796">
        <f>'Остатки -1эк'!X29</f>
        <v>0</v>
      </c>
      <c r="Z9" s="796">
        <f>'Остатки -1эк'!Y29</f>
        <v>114781.77</v>
      </c>
      <c r="AA9" s="796">
        <f>'Остатки -1эк'!Z29</f>
        <v>0</v>
      </c>
      <c r="AB9" s="796">
        <f>'Остатки -1эк'!AA29</f>
        <v>0</v>
      </c>
      <c r="AC9" s="796">
        <f>'Остатки -1эк'!AB29</f>
        <v>0</v>
      </c>
      <c r="AD9" s="796">
        <f>'Остатки -1эк'!AC29</f>
        <v>0</v>
      </c>
      <c r="AE9" s="796">
        <f>'Остатки -1эк'!AD29</f>
        <v>0</v>
      </c>
      <c r="AF9" s="796"/>
      <c r="AG9" s="796"/>
      <c r="AH9" s="792">
        <f t="shared" ref="AH9:AH18" si="0">SUM(C9:AG9)-O9-X9</f>
        <v>114781.77</v>
      </c>
    </row>
    <row r="10" spans="1:34" ht="15" customHeight="1" x14ac:dyDescent="0.2">
      <c r="A10" s="921" t="s">
        <v>76</v>
      </c>
      <c r="B10" s="1965"/>
      <c r="C10" s="796">
        <f>'Остатки -1эк'!D30</f>
        <v>0</v>
      </c>
      <c r="D10" s="796">
        <f>'Остатки -1эк'!D30</f>
        <v>0</v>
      </c>
      <c r="E10" s="796">
        <f>'Остатки -1эк'!E30</f>
        <v>0</v>
      </c>
      <c r="F10" s="796">
        <f>'Остатки -1эк'!F30</f>
        <v>0</v>
      </c>
      <c r="G10" s="796">
        <f>'Остатки -1эк'!G30</f>
        <v>0</v>
      </c>
      <c r="H10" s="796">
        <f>'Остатки -1эк'!H30</f>
        <v>0</v>
      </c>
      <c r="I10" s="796">
        <f>'Остатки -1эк'!I30</f>
        <v>0</v>
      </c>
      <c r="J10" s="796">
        <f>'Остатки -1эк'!J30</f>
        <v>0</v>
      </c>
      <c r="K10" s="796"/>
      <c r="L10" s="796">
        <f>'Остатки -1эк'!K30</f>
        <v>0</v>
      </c>
      <c r="M10" s="796">
        <f>'Остатки -1эк'!L30</f>
        <v>0</v>
      </c>
      <c r="N10" s="796"/>
      <c r="O10" s="796">
        <f>'Остатки -1эк'!N30</f>
        <v>0</v>
      </c>
      <c r="P10" s="796">
        <f>'Остатки -1эк'!O30</f>
        <v>0</v>
      </c>
      <c r="Q10" s="796">
        <f>'Остатки -1эк'!P30</f>
        <v>0</v>
      </c>
      <c r="R10" s="796">
        <f>'Остатки -1эк'!Q30</f>
        <v>0</v>
      </c>
      <c r="S10" s="796">
        <f>'Остатки -1эк'!R30</f>
        <v>0</v>
      </c>
      <c r="T10" s="796">
        <f>'Остатки -1эк'!S30</f>
        <v>0</v>
      </c>
      <c r="U10" s="796">
        <f>'Остатки -1эк'!T30</f>
        <v>0</v>
      </c>
      <c r="V10" s="796">
        <f>'Остатки -1эк'!U30</f>
        <v>0</v>
      </c>
      <c r="W10" s="796">
        <f>'Остатки -1эк'!V30</f>
        <v>0</v>
      </c>
      <c r="X10" s="796">
        <f>'Остатки -1эк'!W30</f>
        <v>0</v>
      </c>
      <c r="Y10" s="796">
        <f>'Остатки -1эк'!X30</f>
        <v>0</v>
      </c>
      <c r="Z10" s="796">
        <f>'Остатки -1эк'!Y30</f>
        <v>0</v>
      </c>
      <c r="AA10" s="796">
        <f>'Остатки -1эк'!Z30</f>
        <v>0</v>
      </c>
      <c r="AB10" s="796">
        <f>'Остатки -1эк'!AA30</f>
        <v>0</v>
      </c>
      <c r="AC10" s="796">
        <f>'Остатки -1эк'!AB30</f>
        <v>0</v>
      </c>
      <c r="AD10" s="796">
        <f>'Остатки -1эк'!AC30</f>
        <v>0</v>
      </c>
      <c r="AE10" s="796">
        <f>'Остатки -1эк'!AD30</f>
        <v>0</v>
      </c>
      <c r="AF10" s="796"/>
      <c r="AG10" s="796"/>
      <c r="AH10" s="792">
        <f t="shared" si="0"/>
        <v>0</v>
      </c>
    </row>
    <row r="11" spans="1:34" ht="15" customHeight="1" x14ac:dyDescent="0.2">
      <c r="A11" s="915" t="s">
        <v>78</v>
      </c>
      <c r="B11" s="1965"/>
      <c r="C11" s="796">
        <f>'Остатки -1эк'!D31</f>
        <v>0</v>
      </c>
      <c r="D11" s="796"/>
      <c r="E11" s="796">
        <f>'Остатки -1эк'!E31</f>
        <v>0</v>
      </c>
      <c r="F11" s="796">
        <f>'Остатки -1эк'!F31</f>
        <v>0</v>
      </c>
      <c r="G11" s="796">
        <f>'Остатки -1эк'!G31</f>
        <v>0</v>
      </c>
      <c r="H11" s="796">
        <f>'Остатки -1эк'!H31</f>
        <v>0</v>
      </c>
      <c r="I11" s="796">
        <f>'Остатки -1эк'!I31</f>
        <v>0</v>
      </c>
      <c r="J11" s="796">
        <f>'Остатки -1эк'!J31</f>
        <v>0</v>
      </c>
      <c r="K11" s="796"/>
      <c r="L11" s="796">
        <f>'Остатки -1эк'!K31</f>
        <v>0</v>
      </c>
      <c r="M11" s="796">
        <f>'Остатки -1эк'!L31</f>
        <v>0</v>
      </c>
      <c r="N11" s="796"/>
      <c r="O11" s="796">
        <f>'Остатки -1эк'!N31</f>
        <v>0</v>
      </c>
      <c r="P11" s="796">
        <f>'Остатки -1эк'!O31</f>
        <v>0</v>
      </c>
      <c r="Q11" s="796">
        <f>'Остатки -1эк'!P31</f>
        <v>0</v>
      </c>
      <c r="R11" s="796">
        <f>'Остатки -1эк'!Q31</f>
        <v>0</v>
      </c>
      <c r="S11" s="796">
        <f>'Остатки -1эк'!R31</f>
        <v>0</v>
      </c>
      <c r="T11" s="796">
        <f>'Остатки -1эк'!S31</f>
        <v>0</v>
      </c>
      <c r="U11" s="796">
        <f>'Остатки -1эк'!T31</f>
        <v>0</v>
      </c>
      <c r="V11" s="796">
        <f>'Остатки -1эк'!U31</f>
        <v>0</v>
      </c>
      <c r="W11" s="796">
        <f>'Остатки -1эк'!V31</f>
        <v>0</v>
      </c>
      <c r="X11" s="796">
        <f>'Остатки -1эк'!W31</f>
        <v>0</v>
      </c>
      <c r="Y11" s="796">
        <f>'Остатки -1эк'!X31</f>
        <v>0</v>
      </c>
      <c r="Z11" s="796">
        <f>'Остатки -1эк'!Y31</f>
        <v>0</v>
      </c>
      <c r="AA11" s="796">
        <f>'Остатки -1эк'!Z31</f>
        <v>0</v>
      </c>
      <c r="AB11" s="796">
        <f>'Остатки -1эк'!AA31</f>
        <v>0</v>
      </c>
      <c r="AC11" s="796">
        <f>'Остатки -1эк'!AB31</f>
        <v>0</v>
      </c>
      <c r="AD11" s="796">
        <f>'Остатки -1эк'!AC31</f>
        <v>0</v>
      </c>
      <c r="AE11" s="796">
        <f>'Остатки -1эк'!AD31</f>
        <v>0</v>
      </c>
      <c r="AF11" s="796"/>
      <c r="AG11" s="796"/>
      <c r="AH11" s="792">
        <f t="shared" si="0"/>
        <v>0</v>
      </c>
    </row>
    <row r="12" spans="1:34" ht="15" customHeight="1" x14ac:dyDescent="0.2">
      <c r="A12" s="915" t="s">
        <v>79</v>
      </c>
      <c r="B12" s="1966"/>
      <c r="C12" s="796">
        <f>'Остатки -1эк'!D32</f>
        <v>0</v>
      </c>
      <c r="D12" s="796"/>
      <c r="E12" s="796">
        <f>'Остатки -1эк'!E32</f>
        <v>0</v>
      </c>
      <c r="F12" s="796">
        <f>'Остатки -1эк'!F32</f>
        <v>0</v>
      </c>
      <c r="G12" s="796">
        <f>'Остатки -1эк'!G32</f>
        <v>0</v>
      </c>
      <c r="H12" s="796">
        <f>'Остатки -1эк'!H32</f>
        <v>0</v>
      </c>
      <c r="I12" s="796">
        <f>'Остатки -1эк'!I32</f>
        <v>0</v>
      </c>
      <c r="J12" s="796">
        <f>'Остатки -1эк'!J32</f>
        <v>0</v>
      </c>
      <c r="K12" s="796"/>
      <c r="L12" s="796">
        <f>'Остатки -1эк'!K32</f>
        <v>0</v>
      </c>
      <c r="M12" s="796">
        <f>'Остатки -1эк'!L32</f>
        <v>0</v>
      </c>
      <c r="N12" s="796"/>
      <c r="O12" s="796">
        <f>'Остатки -1эк'!N32</f>
        <v>0</v>
      </c>
      <c r="P12" s="796">
        <f>'Остатки -1эк'!O32</f>
        <v>0</v>
      </c>
      <c r="Q12" s="796">
        <f>'Остатки -1эк'!P32</f>
        <v>0</v>
      </c>
      <c r="R12" s="796">
        <f>'Остатки -1эк'!Q32</f>
        <v>0</v>
      </c>
      <c r="S12" s="796">
        <f>'Остатки -1эк'!R32</f>
        <v>0</v>
      </c>
      <c r="T12" s="796">
        <f>'Остатки -1эк'!S32</f>
        <v>0</v>
      </c>
      <c r="U12" s="796">
        <f>'Остатки -1эк'!T32</f>
        <v>0</v>
      </c>
      <c r="V12" s="796">
        <f>'Остатки -1эк'!U32</f>
        <v>0</v>
      </c>
      <c r="W12" s="796">
        <f>'Остатки -1эк'!V32</f>
        <v>0</v>
      </c>
      <c r="X12" s="796">
        <f>'Остатки -1эк'!W32</f>
        <v>0</v>
      </c>
      <c r="Y12" s="796">
        <f>'Остатки -1эк'!X32</f>
        <v>0</v>
      </c>
      <c r="Z12" s="796">
        <f>'Остатки -1эк'!Y32</f>
        <v>0</v>
      </c>
      <c r="AA12" s="796">
        <f>'Остатки -1эк'!Z32</f>
        <v>0</v>
      </c>
      <c r="AB12" s="796">
        <f>'Остатки -1эк'!AA32</f>
        <v>0</v>
      </c>
      <c r="AC12" s="796">
        <f>'Остатки -1эк'!AB32</f>
        <v>0</v>
      </c>
      <c r="AD12" s="796">
        <f>'Остатки -1эк'!AC32</f>
        <v>0</v>
      </c>
      <c r="AE12" s="796">
        <f>'Остатки -1эк'!AD32</f>
        <v>0</v>
      </c>
      <c r="AF12" s="796"/>
      <c r="AG12" s="796"/>
      <c r="AH12" s="792">
        <f t="shared" si="0"/>
        <v>0</v>
      </c>
    </row>
    <row r="13" spans="1:34" ht="15" customHeight="1" x14ac:dyDescent="0.2">
      <c r="A13" s="921" t="s">
        <v>77</v>
      </c>
      <c r="B13" s="1964" t="s">
        <v>17</v>
      </c>
      <c r="C13" s="796">
        <f>'Возвраты-1эк'!E47</f>
        <v>0</v>
      </c>
      <c r="D13" s="796"/>
      <c r="E13" s="796">
        <f>'Возвраты-1эк'!F47</f>
        <v>0</v>
      </c>
      <c r="F13" s="796">
        <f>'Возвраты-1эк'!G47</f>
        <v>0</v>
      </c>
      <c r="G13" s="796">
        <f>'Возвраты-1эк'!H47</f>
        <v>0</v>
      </c>
      <c r="H13" s="796">
        <f>'Возвраты-1эк'!I47</f>
        <v>0</v>
      </c>
      <c r="I13" s="796">
        <f>'Возвраты-1эк'!J47</f>
        <v>0</v>
      </c>
      <c r="J13" s="796">
        <f>'Возвраты-1эк'!K47</f>
        <v>0</v>
      </c>
      <c r="K13" s="796"/>
      <c r="L13" s="796">
        <f>'Возвраты-1эк'!L47</f>
        <v>0</v>
      </c>
      <c r="M13" s="796">
        <f>'Возвраты-1эк'!M47</f>
        <v>0</v>
      </c>
      <c r="N13" s="796"/>
      <c r="O13" s="796">
        <f>'Возвраты-1эк'!P47</f>
        <v>0</v>
      </c>
      <c r="P13" s="796">
        <f>'Возвраты-1эк'!Q47</f>
        <v>0</v>
      </c>
      <c r="Q13" s="796">
        <f>'Возвраты-1эк'!R47</f>
        <v>0</v>
      </c>
      <c r="R13" s="796">
        <f>'Возвраты-1эк'!S47</f>
        <v>0</v>
      </c>
      <c r="S13" s="796">
        <f>'Возвраты-1эк'!T47</f>
        <v>0</v>
      </c>
      <c r="T13" s="796">
        <f>'Возвраты-1эк'!U47</f>
        <v>0</v>
      </c>
      <c r="U13" s="796">
        <f>'Возвраты-1эк'!V47</f>
        <v>0</v>
      </c>
      <c r="V13" s="796">
        <f>'Возвраты-1эк'!W47</f>
        <v>0</v>
      </c>
      <c r="W13" s="796">
        <f>'Возвраты-1эк'!X47</f>
        <v>0</v>
      </c>
      <c r="X13" s="796">
        <f>'Возвраты-1эк'!Y47</f>
        <v>0</v>
      </c>
      <c r="Y13" s="796">
        <f>'Возвраты-1эк'!Z47</f>
        <v>0</v>
      </c>
      <c r="Z13" s="796">
        <f>'Возвраты-1эк'!AA47</f>
        <v>0</v>
      </c>
      <c r="AA13" s="796">
        <f>'Возвраты-1эк'!AB47</f>
        <v>0</v>
      </c>
      <c r="AB13" s="796">
        <f>'Возвраты-1эк'!AC47</f>
        <v>0</v>
      </c>
      <c r="AC13" s="796">
        <f>'Возвраты-1эк'!AD47</f>
        <v>0</v>
      </c>
      <c r="AD13" s="796">
        <f>'Возвраты-1эк'!AE47</f>
        <v>0</v>
      </c>
      <c r="AE13" s="796">
        <f>'Возвраты-1эк'!AF47</f>
        <v>0</v>
      </c>
      <c r="AF13" s="796"/>
      <c r="AG13" s="796"/>
      <c r="AH13" s="792">
        <f t="shared" si="0"/>
        <v>0</v>
      </c>
    </row>
    <row r="14" spans="1:34" ht="15" customHeight="1" x14ac:dyDescent="0.2">
      <c r="A14" s="921" t="s">
        <v>76</v>
      </c>
      <c r="B14" s="1965"/>
      <c r="C14" s="796">
        <f>'Возвраты-1эк'!E48</f>
        <v>0</v>
      </c>
      <c r="D14" s="796"/>
      <c r="E14" s="796">
        <f>'Возвраты-1эк'!F48</f>
        <v>0</v>
      </c>
      <c r="F14" s="796">
        <f>'Возвраты-1эк'!G48</f>
        <v>0</v>
      </c>
      <c r="G14" s="796">
        <f>'Возвраты-1эк'!H48</f>
        <v>0</v>
      </c>
      <c r="H14" s="796">
        <f>'Возвраты-1эк'!I48</f>
        <v>0</v>
      </c>
      <c r="I14" s="796">
        <f>'Возвраты-1эк'!J48</f>
        <v>0</v>
      </c>
      <c r="J14" s="796">
        <f>'Возвраты-1эк'!K48</f>
        <v>0</v>
      </c>
      <c r="K14" s="796"/>
      <c r="L14" s="796">
        <f>'Возвраты-1эк'!L48</f>
        <v>0</v>
      </c>
      <c r="M14" s="796">
        <f>'Возвраты-1эк'!M48</f>
        <v>0</v>
      </c>
      <c r="N14" s="796"/>
      <c r="O14" s="796">
        <f>'Возвраты-1эк'!P48</f>
        <v>0</v>
      </c>
      <c r="P14" s="796">
        <f>'Возвраты-1эк'!Q48</f>
        <v>0</v>
      </c>
      <c r="Q14" s="796">
        <f>'Возвраты-1эк'!R48</f>
        <v>0</v>
      </c>
      <c r="R14" s="796">
        <f>'Возвраты-1эк'!S48</f>
        <v>0</v>
      </c>
      <c r="S14" s="796">
        <f>'Возвраты-1эк'!T48</f>
        <v>0</v>
      </c>
      <c r="T14" s="796">
        <f>'Возвраты-1эк'!U48</f>
        <v>0</v>
      </c>
      <c r="U14" s="796">
        <f>'Возвраты-1эк'!V48</f>
        <v>0</v>
      </c>
      <c r="V14" s="796">
        <f>'Возвраты-1эк'!W48</f>
        <v>0</v>
      </c>
      <c r="W14" s="796">
        <f>'Возвраты-1эк'!X48</f>
        <v>0</v>
      </c>
      <c r="X14" s="796">
        <f>'Возвраты-1эк'!Y48</f>
        <v>0</v>
      </c>
      <c r="Y14" s="796">
        <f>'Возвраты-1эк'!Z48</f>
        <v>0</v>
      </c>
      <c r="Z14" s="796">
        <f>'Возвраты-1эк'!AA48</f>
        <v>0</v>
      </c>
      <c r="AA14" s="796">
        <f>'Возвраты-1эк'!AB48</f>
        <v>0</v>
      </c>
      <c r="AB14" s="796">
        <f>'Возвраты-1эк'!AC48</f>
        <v>0</v>
      </c>
      <c r="AC14" s="796">
        <f>'Возвраты-1эк'!AD48</f>
        <v>0</v>
      </c>
      <c r="AD14" s="796">
        <f>'Возвраты-1эк'!AE48</f>
        <v>0</v>
      </c>
      <c r="AE14" s="796">
        <f>'Возвраты-1эк'!AF48</f>
        <v>0</v>
      </c>
      <c r="AF14" s="796"/>
      <c r="AG14" s="796"/>
      <c r="AH14" s="792">
        <f t="shared" si="0"/>
        <v>0</v>
      </c>
    </row>
    <row r="15" spans="1:34" ht="15" customHeight="1" x14ac:dyDescent="0.2">
      <c r="A15" s="915" t="s">
        <v>78</v>
      </c>
      <c r="B15" s="1966"/>
      <c r="C15" s="796">
        <f>'Возвраты-1эк'!E49</f>
        <v>0</v>
      </c>
      <c r="D15" s="796"/>
      <c r="E15" s="796">
        <f>'Возвраты-1эк'!F49</f>
        <v>0</v>
      </c>
      <c r="F15" s="796">
        <f>'Возвраты-1эк'!G49</f>
        <v>0</v>
      </c>
      <c r="G15" s="796">
        <f>'Возвраты-1эк'!H49</f>
        <v>0</v>
      </c>
      <c r="H15" s="796">
        <f>'Возвраты-1эк'!I49</f>
        <v>0</v>
      </c>
      <c r="I15" s="796">
        <f>'Возвраты-1эк'!J49</f>
        <v>0</v>
      </c>
      <c r="J15" s="796">
        <f>'Возвраты-1эк'!K49</f>
        <v>0</v>
      </c>
      <c r="K15" s="796"/>
      <c r="L15" s="796">
        <f>'Возвраты-1эк'!L49</f>
        <v>0</v>
      </c>
      <c r="M15" s="796">
        <f>'Возвраты-1эк'!M49</f>
        <v>0</v>
      </c>
      <c r="N15" s="796"/>
      <c r="O15" s="796">
        <f>'Возвраты-1эк'!P49</f>
        <v>0</v>
      </c>
      <c r="P15" s="796">
        <f>'Возвраты-1эк'!Q49</f>
        <v>0</v>
      </c>
      <c r="Q15" s="796">
        <f>'Возвраты-1эк'!R49</f>
        <v>0</v>
      </c>
      <c r="R15" s="796">
        <f>'Возвраты-1эк'!S49</f>
        <v>0</v>
      </c>
      <c r="S15" s="796">
        <f>'Возвраты-1эк'!T49</f>
        <v>0</v>
      </c>
      <c r="T15" s="796">
        <f>'Возвраты-1эк'!U49</f>
        <v>0</v>
      </c>
      <c r="U15" s="796">
        <f>'Возвраты-1эк'!V49</f>
        <v>0</v>
      </c>
      <c r="V15" s="796">
        <f>'Возвраты-1эк'!W49</f>
        <v>0</v>
      </c>
      <c r="W15" s="796">
        <f>'Возвраты-1эк'!X49</f>
        <v>0</v>
      </c>
      <c r="X15" s="796">
        <f>'Возвраты-1эк'!Y49</f>
        <v>0</v>
      </c>
      <c r="Y15" s="796">
        <f>'Возвраты-1эк'!Z49</f>
        <v>0</v>
      </c>
      <c r="Z15" s="796">
        <f>'Возвраты-1эк'!AA49</f>
        <v>0</v>
      </c>
      <c r="AA15" s="796">
        <f>'Возвраты-1эк'!AB49</f>
        <v>0</v>
      </c>
      <c r="AB15" s="796">
        <f>'Возвраты-1эк'!AC49</f>
        <v>0</v>
      </c>
      <c r="AC15" s="796">
        <f>'Возвраты-1эк'!AD49</f>
        <v>0</v>
      </c>
      <c r="AD15" s="796">
        <f>'Возвраты-1эк'!AE49</f>
        <v>0</v>
      </c>
      <c r="AE15" s="796">
        <f>'Возвраты-1эк'!AF49</f>
        <v>0</v>
      </c>
      <c r="AF15" s="796"/>
      <c r="AG15" s="796"/>
      <c r="AH15" s="792">
        <f t="shared" si="0"/>
        <v>0</v>
      </c>
    </row>
    <row r="16" spans="1:34" ht="15" customHeight="1" x14ac:dyDescent="0.2">
      <c r="A16" s="921" t="s">
        <v>77</v>
      </c>
      <c r="B16" s="1964" t="s">
        <v>36</v>
      </c>
      <c r="C16" s="796">
        <f>'Прочие-1эк'!E66</f>
        <v>0</v>
      </c>
      <c r="D16" s="796"/>
      <c r="E16" s="796">
        <f>'Прочие-1эк'!F66</f>
        <v>0</v>
      </c>
      <c r="F16" s="796">
        <f>'Прочие-1эк'!G66</f>
        <v>0</v>
      </c>
      <c r="G16" s="796">
        <f>'Прочие-1эк'!H66</f>
        <v>0</v>
      </c>
      <c r="H16" s="796">
        <f>'Прочие-1эк'!I66</f>
        <v>0</v>
      </c>
      <c r="I16" s="796">
        <f>'Прочие-1эк'!J66</f>
        <v>0</v>
      </c>
      <c r="J16" s="796">
        <f>'Прочие-1эк'!K66</f>
        <v>0</v>
      </c>
      <c r="K16" s="796">
        <f>'Прочие-1эк'!L66</f>
        <v>0</v>
      </c>
      <c r="L16" s="796">
        <f>'Прочие-1эк'!M66</f>
        <v>0</v>
      </c>
      <c r="M16" s="796">
        <f>'Прочие-1эк'!N66</f>
        <v>0</v>
      </c>
      <c r="N16" s="796"/>
      <c r="O16" s="796">
        <f>'Прочие-1эк'!P66</f>
        <v>0</v>
      </c>
      <c r="P16" s="796">
        <f>'Прочие-1эк'!Q66</f>
        <v>0</v>
      </c>
      <c r="Q16" s="796">
        <f>'Прочие-1эк'!R66</f>
        <v>0</v>
      </c>
      <c r="R16" s="796">
        <f>'Прочие-1эк'!S66</f>
        <v>0</v>
      </c>
      <c r="S16" s="796">
        <f>'Прочие-1эк'!T66</f>
        <v>0</v>
      </c>
      <c r="T16" s="796">
        <f>'Прочие-1эк'!U66</f>
        <v>0</v>
      </c>
      <c r="U16" s="796">
        <f>'Прочие-1эк'!V66</f>
        <v>0</v>
      </c>
      <c r="V16" s="796">
        <f>'Прочие-1эк'!W66</f>
        <v>0</v>
      </c>
      <c r="W16" s="796">
        <f>'Прочие-1эк'!X66</f>
        <v>0</v>
      </c>
      <c r="X16" s="796">
        <f>'Прочие-1эк'!Y66</f>
        <v>0</v>
      </c>
      <c r="Y16" s="796">
        <f>'Прочие-1эк'!Z66</f>
        <v>0</v>
      </c>
      <c r="Z16" s="796">
        <f>'Прочие-1эк'!AA66</f>
        <v>0</v>
      </c>
      <c r="AA16" s="796">
        <f>'Прочие-1эк'!AB66</f>
        <v>0</v>
      </c>
      <c r="AB16" s="796">
        <f>'Прочие-1эк'!AC66</f>
        <v>0</v>
      </c>
      <c r="AC16" s="796">
        <f>'Прочие-1эк'!AD66</f>
        <v>0</v>
      </c>
      <c r="AD16" s="796">
        <f>'Прочие-1эк'!AE66</f>
        <v>0</v>
      </c>
      <c r="AE16" s="796">
        <f>'Прочие-1эк'!AF66</f>
        <v>0</v>
      </c>
      <c r="AF16" s="796"/>
      <c r="AG16" s="796"/>
      <c r="AH16" s="792">
        <f t="shared" si="0"/>
        <v>0</v>
      </c>
    </row>
    <row r="17" spans="1:35" ht="15" customHeight="1" x14ac:dyDescent="0.2">
      <c r="A17" s="921" t="s">
        <v>76</v>
      </c>
      <c r="B17" s="1965"/>
      <c r="C17" s="796">
        <f>'Прочие-1эк'!E67</f>
        <v>0</v>
      </c>
      <c r="D17" s="796"/>
      <c r="E17" s="796">
        <f>'Прочие-1эк'!F67</f>
        <v>0</v>
      </c>
      <c r="F17" s="796">
        <f>'Прочие-1эк'!G67</f>
        <v>0</v>
      </c>
      <c r="G17" s="796">
        <f>'Прочие-1эк'!H67</f>
        <v>0</v>
      </c>
      <c r="H17" s="796">
        <f>'Прочие-1эк'!I67</f>
        <v>0</v>
      </c>
      <c r="I17" s="796">
        <f>'Прочие-1эк'!J67</f>
        <v>0</v>
      </c>
      <c r="J17" s="796">
        <f>'Прочие-1эк'!K67</f>
        <v>0</v>
      </c>
      <c r="K17" s="796">
        <f>'Прочие-1эк'!L67</f>
        <v>0</v>
      </c>
      <c r="L17" s="796">
        <f>'Прочие-1эк'!M67</f>
        <v>0</v>
      </c>
      <c r="M17" s="796">
        <f>'Прочие-1эк'!N67</f>
        <v>0</v>
      </c>
      <c r="N17" s="796"/>
      <c r="O17" s="796">
        <f>'Прочие-1эк'!P67</f>
        <v>0</v>
      </c>
      <c r="P17" s="796">
        <f>'Прочие-1эк'!Q67</f>
        <v>0</v>
      </c>
      <c r="Q17" s="796">
        <f>'Прочие-1эк'!R67</f>
        <v>0</v>
      </c>
      <c r="R17" s="796">
        <f>'Прочие-1эк'!S67</f>
        <v>0</v>
      </c>
      <c r="S17" s="796">
        <f>'Прочие-1эк'!T67</f>
        <v>0</v>
      </c>
      <c r="T17" s="796">
        <f>'Прочие-1эк'!U67</f>
        <v>0</v>
      </c>
      <c r="U17" s="796">
        <f>'Прочие-1эк'!V67</f>
        <v>0</v>
      </c>
      <c r="V17" s="796">
        <f>'Прочие-1эк'!W67</f>
        <v>0</v>
      </c>
      <c r="W17" s="796">
        <f>'Прочие-1эк'!X67</f>
        <v>0</v>
      </c>
      <c r="X17" s="796">
        <f>'Прочие-1эк'!Y67</f>
        <v>0</v>
      </c>
      <c r="Y17" s="796">
        <f>'Прочие-1эк'!Z67</f>
        <v>0</v>
      </c>
      <c r="Z17" s="796">
        <f>'Прочие-1эк'!AA67</f>
        <v>0</v>
      </c>
      <c r="AA17" s="796">
        <f>'Прочие-1эк'!AB67</f>
        <v>0</v>
      </c>
      <c r="AB17" s="796">
        <f>'Прочие-1эк'!AC67</f>
        <v>0</v>
      </c>
      <c r="AC17" s="796">
        <f>'Прочие-1эк'!AD67</f>
        <v>0</v>
      </c>
      <c r="AD17" s="796">
        <f>'Прочие-1эк'!AE67</f>
        <v>0</v>
      </c>
      <c r="AE17" s="796">
        <f>'Прочие-1эк'!AF67</f>
        <v>0</v>
      </c>
      <c r="AF17" s="796"/>
      <c r="AG17" s="796"/>
      <c r="AH17" s="792">
        <f t="shared" si="0"/>
        <v>0</v>
      </c>
    </row>
    <row r="18" spans="1:35" ht="15" customHeight="1" x14ac:dyDescent="0.2">
      <c r="A18" s="915" t="s">
        <v>78</v>
      </c>
      <c r="B18" s="1966"/>
      <c r="C18" s="796">
        <f>'Прочие-1эк'!E68</f>
        <v>0</v>
      </c>
      <c r="D18" s="796"/>
      <c r="E18" s="796">
        <f>'Прочие-1эк'!F68</f>
        <v>0</v>
      </c>
      <c r="F18" s="796">
        <f>'Прочие-1эк'!G68</f>
        <v>0</v>
      </c>
      <c r="G18" s="796">
        <f>'Прочие-1эк'!H68</f>
        <v>0</v>
      </c>
      <c r="H18" s="796">
        <f>'Прочие-1эк'!I68</f>
        <v>0</v>
      </c>
      <c r="I18" s="796">
        <f>'Прочие-1эк'!J68</f>
        <v>0</v>
      </c>
      <c r="J18" s="796">
        <f>'Прочие-1эк'!K68</f>
        <v>0</v>
      </c>
      <c r="K18" s="796">
        <f>'Прочие-1эк'!L68</f>
        <v>0</v>
      </c>
      <c r="L18" s="796">
        <f>'Прочие-1эк'!M68</f>
        <v>0</v>
      </c>
      <c r="M18" s="796">
        <f>'Прочие-1эк'!N68</f>
        <v>0</v>
      </c>
      <c r="N18" s="796"/>
      <c r="O18" s="796">
        <f>'Прочие-1эк'!P68</f>
        <v>0</v>
      </c>
      <c r="P18" s="796">
        <f>'Прочие-1эк'!Q68</f>
        <v>0</v>
      </c>
      <c r="Q18" s="796">
        <f>'Прочие-1эк'!R68</f>
        <v>0</v>
      </c>
      <c r="R18" s="796">
        <f>'Прочие-1эк'!S68</f>
        <v>0</v>
      </c>
      <c r="S18" s="796">
        <f>'Прочие-1эк'!T68</f>
        <v>0</v>
      </c>
      <c r="T18" s="796">
        <f>'Прочие-1эк'!U68</f>
        <v>0</v>
      </c>
      <c r="U18" s="796">
        <f>'Прочие-1эк'!V68</f>
        <v>0</v>
      </c>
      <c r="V18" s="796">
        <f>'Прочие-1эк'!W68</f>
        <v>0</v>
      </c>
      <c r="W18" s="796">
        <f>'Прочие-1эк'!X68</f>
        <v>0</v>
      </c>
      <c r="X18" s="796">
        <f>'Прочие-1эк'!Y68</f>
        <v>0</v>
      </c>
      <c r="Y18" s="796">
        <f>'Прочие-1эк'!Z68</f>
        <v>0</v>
      </c>
      <c r="Z18" s="796">
        <f>'Прочие-1эк'!AA68</f>
        <v>0</v>
      </c>
      <c r="AA18" s="796">
        <f>'Прочие-1эк'!AB68</f>
        <v>0</v>
      </c>
      <c r="AB18" s="796">
        <f>'Прочие-1эк'!AC68</f>
        <v>0</v>
      </c>
      <c r="AC18" s="796">
        <f>'Прочие-1эк'!AD68</f>
        <v>0</v>
      </c>
      <c r="AD18" s="796">
        <f>'Прочие-1эк'!AE68</f>
        <v>0</v>
      </c>
      <c r="AE18" s="796">
        <f>'Прочие-1эк'!AF68</f>
        <v>0</v>
      </c>
      <c r="AF18" s="796"/>
      <c r="AG18" s="796"/>
      <c r="AH18" s="792">
        <f t="shared" si="0"/>
        <v>0</v>
      </c>
    </row>
    <row r="19" spans="1:35" ht="15.75" x14ac:dyDescent="0.25">
      <c r="B19" s="1952" t="s">
        <v>683</v>
      </c>
      <c r="C19" s="1950"/>
      <c r="D19" s="1950"/>
      <c r="E19" s="1950"/>
      <c r="F19" s="1950"/>
      <c r="G19" s="1950"/>
      <c r="H19" s="1950"/>
      <c r="I19" s="1950"/>
      <c r="J19" s="1950"/>
      <c r="K19" s="1950"/>
      <c r="L19" s="1950"/>
      <c r="M19" s="1950"/>
      <c r="N19" s="1950"/>
      <c r="O19" s="1950"/>
      <c r="P19" s="1950"/>
      <c r="Q19" s="1950"/>
      <c r="R19" s="1950"/>
      <c r="S19" s="1950"/>
      <c r="T19" s="1950"/>
      <c r="U19" s="1950"/>
      <c r="V19" s="1950"/>
      <c r="W19" s="1950"/>
      <c r="X19" s="1950"/>
      <c r="Y19" s="1950"/>
      <c r="Z19" s="1950"/>
      <c r="AA19" s="1950"/>
      <c r="AB19" s="1950"/>
      <c r="AC19" s="1950"/>
      <c r="AD19" s="1950"/>
      <c r="AE19" s="1950"/>
      <c r="AF19" s="1950"/>
      <c r="AG19" s="1950"/>
      <c r="AH19" s="1951"/>
    </row>
    <row r="20" spans="1:35" ht="14.25" customHeight="1" x14ac:dyDescent="0.2">
      <c r="A20" s="921" t="s">
        <v>77</v>
      </c>
      <c r="B20" s="1943" t="s">
        <v>682</v>
      </c>
      <c r="C20" s="773"/>
      <c r="D20" s="773"/>
      <c r="E20" s="773"/>
      <c r="F20" s="773"/>
      <c r="G20" s="773"/>
      <c r="H20" s="773"/>
      <c r="I20" s="773"/>
      <c r="J20" s="773"/>
      <c r="K20" s="773"/>
      <c r="L20" s="773"/>
      <c r="M20" s="773"/>
      <c r="N20" s="773"/>
      <c r="O20" s="774">
        <f>P20+R20+S20+T20+U20+Q20</f>
        <v>0</v>
      </c>
      <c r="P20" s="773"/>
      <c r="Q20" s="773"/>
      <c r="R20" s="773"/>
      <c r="S20" s="773"/>
      <c r="T20" s="773"/>
      <c r="U20" s="773"/>
      <c r="V20" s="773"/>
      <c r="W20" s="773"/>
      <c r="X20" s="1169">
        <f>Y20+Z20+AA20+AB20+AC20+AD20+AE20</f>
        <v>0</v>
      </c>
      <c r="Y20" s="773"/>
      <c r="Z20" s="773"/>
      <c r="AA20" s="773"/>
      <c r="AB20" s="773"/>
      <c r="AC20" s="773"/>
      <c r="AD20" s="773"/>
      <c r="AE20" s="773"/>
      <c r="AF20" s="773"/>
      <c r="AG20" s="773"/>
      <c r="AH20" s="792">
        <f>SUM(C20:AG20)-O20-X20</f>
        <v>0</v>
      </c>
    </row>
    <row r="21" spans="1:35" ht="14.25" customHeight="1" x14ac:dyDescent="0.2">
      <c r="A21" s="921" t="s">
        <v>76</v>
      </c>
      <c r="B21" s="1944"/>
      <c r="C21" s="773"/>
      <c r="D21" s="773"/>
      <c r="E21" s="773"/>
      <c r="F21" s="773"/>
      <c r="G21" s="773"/>
      <c r="H21" s="773"/>
      <c r="I21" s="773"/>
      <c r="J21" s="773">
        <f>9493.62</f>
        <v>9493.6200000000008</v>
      </c>
      <c r="K21" s="773"/>
      <c r="L21" s="773"/>
      <c r="M21" s="773"/>
      <c r="N21" s="773"/>
      <c r="O21" s="774">
        <f>P21+R21+S21+T21+U21+Q21</f>
        <v>0</v>
      </c>
      <c r="P21" s="773"/>
      <c r="Q21" s="773"/>
      <c r="R21" s="773"/>
      <c r="S21" s="773"/>
      <c r="T21" s="773"/>
      <c r="U21" s="773"/>
      <c r="V21" s="773"/>
      <c r="W21" s="773"/>
      <c r="X21" s="1169">
        <f>Y21+Z21+AA21+AB21+AC21+AD21+AE21</f>
        <v>16856.550000000003</v>
      </c>
      <c r="Y21" s="773"/>
      <c r="Z21" s="773"/>
      <c r="AA21" s="773"/>
      <c r="AB21" s="773"/>
      <c r="AC21" s="773"/>
      <c r="AD21" s="773">
        <f>5489.75+1873.18+9493.62</f>
        <v>16856.550000000003</v>
      </c>
      <c r="AE21" s="773"/>
      <c r="AF21" s="773"/>
      <c r="AG21" s="773"/>
      <c r="AH21" s="792">
        <f>SUM(C21:AG21)-O21-X21</f>
        <v>26350.170000000006</v>
      </c>
    </row>
    <row r="22" spans="1:35" ht="14.25" customHeight="1" x14ac:dyDescent="0.2">
      <c r="A22" s="915" t="s">
        <v>78</v>
      </c>
      <c r="B22" s="1945"/>
      <c r="C22" s="773"/>
      <c r="D22" s="773"/>
      <c r="E22" s="773"/>
      <c r="F22" s="773"/>
      <c r="G22" s="773"/>
      <c r="H22" s="773"/>
      <c r="I22" s="773"/>
      <c r="J22" s="773"/>
      <c r="K22" s="773"/>
      <c r="L22" s="773"/>
      <c r="M22" s="773"/>
      <c r="N22" s="773"/>
      <c r="O22" s="774">
        <f>P22+R22+S22+T22+U22+Q22</f>
        <v>0</v>
      </c>
      <c r="P22" s="773"/>
      <c r="Q22" s="773"/>
      <c r="R22" s="773"/>
      <c r="S22" s="773"/>
      <c r="T22" s="773"/>
      <c r="U22" s="773"/>
      <c r="V22" s="773"/>
      <c r="W22" s="773"/>
      <c r="X22" s="1169">
        <f>Y22+Z22+AA22+AB22+AC22+AD22+AE22</f>
        <v>0</v>
      </c>
      <c r="Y22" s="773"/>
      <c r="Z22" s="773"/>
      <c r="AA22" s="773"/>
      <c r="AB22" s="773"/>
      <c r="AC22" s="773"/>
      <c r="AD22" s="773"/>
      <c r="AE22" s="773"/>
      <c r="AF22" s="773"/>
      <c r="AG22" s="773"/>
      <c r="AH22" s="792">
        <f>SUM(C22:AG22)-O22-X22</f>
        <v>0</v>
      </c>
    </row>
    <row r="23" spans="1:35" ht="14.25" customHeight="1" x14ac:dyDescent="0.2">
      <c r="A23" s="915"/>
      <c r="B23" s="229" t="s">
        <v>405</v>
      </c>
      <c r="C23" s="794">
        <f>C20+C21+C22</f>
        <v>0</v>
      </c>
      <c r="D23" s="794">
        <f>D20+D21+D22</f>
        <v>0</v>
      </c>
      <c r="E23" s="794">
        <f t="shared" ref="E23:X23" si="1">E20+E21+E22</f>
        <v>0</v>
      </c>
      <c r="F23" s="794">
        <f>F20+F21+F22</f>
        <v>0</v>
      </c>
      <c r="G23" s="794">
        <f t="shared" si="1"/>
        <v>0</v>
      </c>
      <c r="H23" s="794">
        <f t="shared" si="1"/>
        <v>0</v>
      </c>
      <c r="I23" s="794">
        <f t="shared" si="1"/>
        <v>0</v>
      </c>
      <c r="J23" s="794">
        <f t="shared" ref="J23" si="2">J20+J21+J22</f>
        <v>9493.6200000000008</v>
      </c>
      <c r="K23" s="794">
        <f t="shared" si="1"/>
        <v>0</v>
      </c>
      <c r="L23" s="794">
        <f t="shared" si="1"/>
        <v>0</v>
      </c>
      <c r="M23" s="794">
        <f t="shared" si="1"/>
        <v>0</v>
      </c>
      <c r="N23" s="794">
        <f>N20+N21+N22</f>
        <v>0</v>
      </c>
      <c r="O23" s="794">
        <f t="shared" si="1"/>
        <v>0</v>
      </c>
      <c r="P23" s="794">
        <f t="shared" si="1"/>
        <v>0</v>
      </c>
      <c r="Q23" s="794">
        <f t="shared" si="1"/>
        <v>0</v>
      </c>
      <c r="R23" s="794">
        <f t="shared" si="1"/>
        <v>0</v>
      </c>
      <c r="S23" s="794">
        <f t="shared" si="1"/>
        <v>0</v>
      </c>
      <c r="T23" s="794">
        <f t="shared" si="1"/>
        <v>0</v>
      </c>
      <c r="U23" s="794">
        <f t="shared" si="1"/>
        <v>0</v>
      </c>
      <c r="V23" s="794">
        <f>V20+V21+V22</f>
        <v>0</v>
      </c>
      <c r="W23" s="794">
        <f t="shared" si="1"/>
        <v>0</v>
      </c>
      <c r="X23" s="794">
        <f t="shared" si="1"/>
        <v>16856.550000000003</v>
      </c>
      <c r="Y23" s="794">
        <f t="shared" ref="Y23:AG23" si="3">Y20+Y21+Y22</f>
        <v>0</v>
      </c>
      <c r="Z23" s="794">
        <f t="shared" si="3"/>
        <v>0</v>
      </c>
      <c r="AA23" s="794">
        <f t="shared" si="3"/>
        <v>0</v>
      </c>
      <c r="AB23" s="794">
        <f t="shared" si="3"/>
        <v>0</v>
      </c>
      <c r="AC23" s="794">
        <f t="shared" si="3"/>
        <v>0</v>
      </c>
      <c r="AD23" s="794">
        <f t="shared" si="3"/>
        <v>16856.550000000003</v>
      </c>
      <c r="AE23" s="794">
        <f t="shared" si="3"/>
        <v>0</v>
      </c>
      <c r="AF23" s="794">
        <f t="shared" si="3"/>
        <v>0</v>
      </c>
      <c r="AG23" s="794">
        <f t="shared" si="3"/>
        <v>0</v>
      </c>
      <c r="AH23" s="792">
        <f>SUM(C23:AG23)-O23-X23</f>
        <v>26350.170000000006</v>
      </c>
    </row>
    <row r="24" spans="1:35" ht="15.75" x14ac:dyDescent="0.25">
      <c r="B24" s="1952" t="s">
        <v>684</v>
      </c>
      <c r="C24" s="1950"/>
      <c r="D24" s="1950"/>
      <c r="E24" s="1950"/>
      <c r="F24" s="1950"/>
      <c r="G24" s="1950"/>
      <c r="H24" s="1950"/>
      <c r="I24" s="1950"/>
      <c r="J24" s="1950"/>
      <c r="K24" s="1950"/>
      <c r="L24" s="1950"/>
      <c r="M24" s="1950"/>
      <c r="N24" s="1950"/>
      <c r="O24" s="1950"/>
      <c r="P24" s="1950"/>
      <c r="Q24" s="1950"/>
      <c r="R24" s="1950"/>
      <c r="S24" s="1950"/>
      <c r="T24" s="1950"/>
      <c r="U24" s="1950"/>
      <c r="V24" s="1950"/>
      <c r="W24" s="1950"/>
      <c r="X24" s="1950"/>
      <c r="Y24" s="1950"/>
      <c r="Z24" s="1950"/>
      <c r="AA24" s="1950"/>
      <c r="AB24" s="1950"/>
      <c r="AC24" s="1950"/>
      <c r="AD24" s="1950"/>
      <c r="AE24" s="1950"/>
      <c r="AF24" s="1950"/>
      <c r="AG24" s="1950"/>
      <c r="AH24" s="1951"/>
    </row>
    <row r="25" spans="1:35" s="52" customFormat="1" ht="12.75" customHeight="1" x14ac:dyDescent="0.2">
      <c r="A25" s="921" t="s">
        <v>77</v>
      </c>
      <c r="B25" s="213" t="s">
        <v>690</v>
      </c>
      <c r="C25" s="773"/>
      <c r="D25" s="773"/>
      <c r="E25" s="773"/>
      <c r="F25" s="773"/>
      <c r="G25" s="773"/>
      <c r="H25" s="773"/>
      <c r="I25" s="773"/>
      <c r="J25" s="773"/>
      <c r="K25" s="773"/>
      <c r="L25" s="773">
        <f>10000+15000</f>
        <v>25000</v>
      </c>
      <c r="M25" s="773">
        <f>20000</f>
        <v>20000</v>
      </c>
      <c r="N25" s="773"/>
      <c r="O25" s="1523">
        <f t="shared" ref="O25" si="4">P25+R25+S25+T25+U25+Q25</f>
        <v>0</v>
      </c>
      <c r="P25" s="773"/>
      <c r="Q25" s="773"/>
      <c r="R25" s="773"/>
      <c r="S25" s="773"/>
      <c r="T25" s="773"/>
      <c r="U25" s="773"/>
      <c r="V25" s="773"/>
      <c r="W25" s="773">
        <f>40000-15000</f>
        <v>25000</v>
      </c>
      <c r="X25" s="1169">
        <f t="shared" ref="X25:X34" si="5">Y25+Z25+AA25+AB25+AC25+AD25+AE25</f>
        <v>2850000</v>
      </c>
      <c r="Y25" s="773"/>
      <c r="Z25" s="773">
        <f>2600000</f>
        <v>2600000</v>
      </c>
      <c r="AA25" s="773"/>
      <c r="AB25" s="773">
        <f>15000-10000-5000+15000</f>
        <v>15000</v>
      </c>
      <c r="AC25" s="773"/>
      <c r="AD25" s="773">
        <f>150000-15000+100000</f>
        <v>235000</v>
      </c>
      <c r="AE25" s="773"/>
      <c r="AF25" s="773"/>
      <c r="AG25" s="773"/>
      <c r="AH25" s="792">
        <f t="shared" ref="AH25:AH35" si="6">SUM(C25:AG25)-O25-X25</f>
        <v>2920000</v>
      </c>
      <c r="AI25"/>
    </row>
    <row r="26" spans="1:35" ht="14.25" customHeight="1" x14ac:dyDescent="0.2">
      <c r="A26" s="921" t="s">
        <v>77</v>
      </c>
      <c r="B26" s="1946" t="s">
        <v>520</v>
      </c>
      <c r="C26" s="773"/>
      <c r="D26" s="773"/>
      <c r="E26" s="773"/>
      <c r="F26" s="773"/>
      <c r="G26" s="773"/>
      <c r="H26" s="773"/>
      <c r="I26" s="773"/>
      <c r="J26" s="773"/>
      <c r="K26" s="773"/>
      <c r="L26" s="773"/>
      <c r="M26" s="773"/>
      <c r="N26" s="773"/>
      <c r="O26" s="774">
        <f>P26+R26+S26+T26+U26+Q26</f>
        <v>0</v>
      </c>
      <c r="P26" s="773"/>
      <c r="Q26" s="773"/>
      <c r="R26" s="773"/>
      <c r="S26" s="773"/>
      <c r="T26" s="773"/>
      <c r="U26" s="773"/>
      <c r="V26" s="773"/>
      <c r="W26" s="773"/>
      <c r="X26" s="1169">
        <f t="shared" si="5"/>
        <v>0</v>
      </c>
      <c r="Y26" s="773"/>
      <c r="Z26" s="773"/>
      <c r="AA26" s="773"/>
      <c r="AB26" s="773"/>
      <c r="AC26" s="773"/>
      <c r="AD26" s="773"/>
      <c r="AE26" s="773"/>
      <c r="AF26" s="773"/>
      <c r="AG26" s="773"/>
      <c r="AH26" s="792">
        <f t="shared" si="6"/>
        <v>0</v>
      </c>
    </row>
    <row r="27" spans="1:35" ht="13.5" customHeight="1" x14ac:dyDescent="0.2">
      <c r="A27" s="921" t="s">
        <v>76</v>
      </c>
      <c r="B27" s="1947"/>
      <c r="C27" s="773"/>
      <c r="D27" s="773"/>
      <c r="E27" s="773"/>
      <c r="F27" s="773"/>
      <c r="G27" s="773"/>
      <c r="H27" s="773"/>
      <c r="I27" s="773"/>
      <c r="J27" s="773"/>
      <c r="K27" s="773"/>
      <c r="L27" s="773"/>
      <c r="M27" s="773"/>
      <c r="N27" s="773"/>
      <c r="O27" s="774">
        <f>P27+R27+S27+T27+U27+Q27</f>
        <v>0</v>
      </c>
      <c r="P27" s="773"/>
      <c r="Q27" s="773"/>
      <c r="R27" s="773"/>
      <c r="S27" s="773"/>
      <c r="T27" s="773"/>
      <c r="U27" s="773"/>
      <c r="V27" s="773"/>
      <c r="W27" s="773"/>
      <c r="X27" s="1169">
        <f t="shared" si="5"/>
        <v>0</v>
      </c>
      <c r="Y27" s="773"/>
      <c r="Z27" s="773"/>
      <c r="AA27" s="773"/>
      <c r="AB27" s="773"/>
      <c r="AC27" s="773"/>
      <c r="AD27" s="773"/>
      <c r="AE27" s="773"/>
      <c r="AF27" s="773"/>
      <c r="AG27" s="773"/>
      <c r="AH27" s="792">
        <f t="shared" si="6"/>
        <v>0</v>
      </c>
    </row>
    <row r="28" spans="1:35" ht="12.75" customHeight="1" x14ac:dyDescent="0.2">
      <c r="A28" s="915" t="s">
        <v>78</v>
      </c>
      <c r="B28" s="1948"/>
      <c r="C28" s="773"/>
      <c r="D28" s="773"/>
      <c r="E28" s="773"/>
      <c r="F28" s="773"/>
      <c r="G28" s="773"/>
      <c r="H28" s="773"/>
      <c r="I28" s="773"/>
      <c r="J28" s="773"/>
      <c r="K28" s="773"/>
      <c r="L28" s="773"/>
      <c r="M28" s="773"/>
      <c r="N28" s="773"/>
      <c r="O28" s="774">
        <f t="shared" ref="O28:O34" si="7">P28+R28+S28+T28+U28+Q28</f>
        <v>0</v>
      </c>
      <c r="P28" s="773"/>
      <c r="Q28" s="773"/>
      <c r="R28" s="773"/>
      <c r="S28" s="773"/>
      <c r="T28" s="773"/>
      <c r="U28" s="773"/>
      <c r="V28" s="773"/>
      <c r="W28" s="773"/>
      <c r="X28" s="1169">
        <f t="shared" si="5"/>
        <v>0</v>
      </c>
      <c r="Y28" s="773"/>
      <c r="Z28" s="773"/>
      <c r="AA28" s="773"/>
      <c r="AB28" s="773"/>
      <c r="AC28" s="773"/>
      <c r="AD28" s="773"/>
      <c r="AE28" s="773"/>
      <c r="AF28" s="773"/>
      <c r="AG28" s="773"/>
      <c r="AH28" s="792">
        <f t="shared" si="6"/>
        <v>0</v>
      </c>
    </row>
    <row r="29" spans="1:35" ht="13.5" customHeight="1" x14ac:dyDescent="0.2">
      <c r="A29" s="921" t="s">
        <v>77</v>
      </c>
      <c r="B29" s="1946" t="s">
        <v>688</v>
      </c>
      <c r="C29" s="773"/>
      <c r="D29" s="773"/>
      <c r="E29" s="773"/>
      <c r="F29" s="773"/>
      <c r="G29" s="773"/>
      <c r="H29" s="773"/>
      <c r="I29" s="773"/>
      <c r="J29" s="773"/>
      <c r="K29" s="773"/>
      <c r="L29" s="773"/>
      <c r="M29" s="773"/>
      <c r="N29" s="773"/>
      <c r="O29" s="774">
        <f>P29+R29+S29+T29+U29+Q29</f>
        <v>0</v>
      </c>
      <c r="P29" s="773"/>
      <c r="Q29" s="773"/>
      <c r="R29" s="773"/>
      <c r="S29" s="773"/>
      <c r="T29" s="773"/>
      <c r="U29" s="773"/>
      <c r="V29" s="773"/>
      <c r="W29" s="773"/>
      <c r="X29" s="1169">
        <f t="shared" si="5"/>
        <v>0</v>
      </c>
      <c r="Y29" s="773"/>
      <c r="Z29" s="773"/>
      <c r="AA29" s="773"/>
      <c r="AB29" s="773"/>
      <c r="AC29" s="773"/>
      <c r="AD29" s="773"/>
      <c r="AE29" s="773"/>
      <c r="AF29" s="773"/>
      <c r="AG29" s="773"/>
      <c r="AH29" s="792">
        <f t="shared" si="6"/>
        <v>0</v>
      </c>
    </row>
    <row r="30" spans="1:35" ht="13.5" customHeight="1" x14ac:dyDescent="0.2">
      <c r="A30" s="921" t="s">
        <v>76</v>
      </c>
      <c r="B30" s="1948"/>
      <c r="C30" s="773"/>
      <c r="D30" s="773"/>
      <c r="E30" s="773"/>
      <c r="F30" s="773"/>
      <c r="G30" s="773"/>
      <c r="H30" s="773"/>
      <c r="I30" s="773"/>
      <c r="J30" s="773"/>
      <c r="K30" s="773"/>
      <c r="L30" s="773"/>
      <c r="M30" s="773"/>
      <c r="N30" s="773"/>
      <c r="O30" s="774">
        <f t="shared" si="7"/>
        <v>0</v>
      </c>
      <c r="P30" s="773"/>
      <c r="Q30" s="773"/>
      <c r="R30" s="773"/>
      <c r="S30" s="773"/>
      <c r="T30" s="773"/>
      <c r="U30" s="773"/>
      <c r="V30" s="773"/>
      <c r="W30" s="773"/>
      <c r="X30" s="1169">
        <f t="shared" si="5"/>
        <v>210000</v>
      </c>
      <c r="Y30" s="773"/>
      <c r="Z30" s="773">
        <f>160000+30000+20000</f>
        <v>210000</v>
      </c>
      <c r="AA30" s="773"/>
      <c r="AB30" s="773"/>
      <c r="AC30" s="773"/>
      <c r="AD30" s="773"/>
      <c r="AE30" s="773"/>
      <c r="AF30" s="773"/>
      <c r="AG30" s="773"/>
      <c r="AH30" s="792">
        <f t="shared" si="6"/>
        <v>210000</v>
      </c>
    </row>
    <row r="31" spans="1:35" s="52" customFormat="1" ht="24" customHeight="1" x14ac:dyDescent="0.2">
      <c r="A31" s="921" t="s">
        <v>76</v>
      </c>
      <c r="B31" s="213" t="s">
        <v>689</v>
      </c>
      <c r="C31" s="773"/>
      <c r="D31" s="773"/>
      <c r="E31" s="773"/>
      <c r="F31" s="773"/>
      <c r="G31" s="773"/>
      <c r="H31" s="773"/>
      <c r="I31" s="773"/>
      <c r="J31" s="773"/>
      <c r="K31" s="773"/>
      <c r="L31" s="773"/>
      <c r="M31" s="773"/>
      <c r="N31" s="773"/>
      <c r="O31" s="774">
        <f t="shared" si="7"/>
        <v>0</v>
      </c>
      <c r="P31" s="773"/>
      <c r="Q31" s="773"/>
      <c r="R31" s="773"/>
      <c r="S31" s="773"/>
      <c r="T31" s="773"/>
      <c r="U31" s="773"/>
      <c r="V31" s="773"/>
      <c r="W31" s="773"/>
      <c r="X31" s="1169">
        <f t="shared" si="5"/>
        <v>0</v>
      </c>
      <c r="Y31" s="773"/>
      <c r="Z31" s="773"/>
      <c r="AA31" s="773"/>
      <c r="AB31" s="773"/>
      <c r="AC31" s="773"/>
      <c r="AD31" s="773"/>
      <c r="AE31" s="773"/>
      <c r="AF31" s="773"/>
      <c r="AG31" s="773"/>
      <c r="AH31" s="792">
        <f t="shared" si="6"/>
        <v>0</v>
      </c>
      <c r="AI31"/>
    </row>
    <row r="32" spans="1:35" s="52" customFormat="1" ht="13.5" customHeight="1" x14ac:dyDescent="0.2">
      <c r="A32" s="921" t="s">
        <v>76</v>
      </c>
      <c r="B32" s="213" t="s">
        <v>13</v>
      </c>
      <c r="C32" s="773"/>
      <c r="D32" s="773"/>
      <c r="E32" s="773"/>
      <c r="F32" s="773"/>
      <c r="G32" s="773"/>
      <c r="H32" s="773"/>
      <c r="I32" s="773"/>
      <c r="J32" s="773"/>
      <c r="K32" s="773"/>
      <c r="L32" s="773"/>
      <c r="M32" s="773"/>
      <c r="N32" s="773"/>
      <c r="O32" s="774">
        <f t="shared" si="7"/>
        <v>0</v>
      </c>
      <c r="P32" s="773"/>
      <c r="Q32" s="773"/>
      <c r="R32" s="773"/>
      <c r="S32" s="773"/>
      <c r="T32" s="773"/>
      <c r="U32" s="773"/>
      <c r="V32" s="773"/>
      <c r="W32" s="773"/>
      <c r="X32" s="1169">
        <f t="shared" si="5"/>
        <v>0</v>
      </c>
      <c r="Y32" s="773"/>
      <c r="Z32" s="773"/>
      <c r="AA32" s="773"/>
      <c r="AB32" s="773"/>
      <c r="AC32" s="773"/>
      <c r="AD32" s="773"/>
      <c r="AE32" s="773"/>
      <c r="AF32" s="773"/>
      <c r="AG32" s="773"/>
      <c r="AH32" s="792">
        <f t="shared" si="6"/>
        <v>0</v>
      </c>
      <c r="AI32"/>
    </row>
    <row r="33" spans="1:35" s="52" customFormat="1" ht="12.75" customHeight="1" x14ac:dyDescent="0.2">
      <c r="A33" s="915" t="s">
        <v>76</v>
      </c>
      <c r="B33" s="213" t="s">
        <v>16</v>
      </c>
      <c r="C33" s="773"/>
      <c r="D33" s="773"/>
      <c r="E33" s="773"/>
      <c r="F33" s="773"/>
      <c r="G33" s="773"/>
      <c r="H33" s="773"/>
      <c r="I33" s="773"/>
      <c r="J33" s="773"/>
      <c r="K33" s="773"/>
      <c r="L33" s="773"/>
      <c r="M33" s="773"/>
      <c r="N33" s="773"/>
      <c r="O33" s="774">
        <f t="shared" si="7"/>
        <v>0</v>
      </c>
      <c r="P33" s="773"/>
      <c r="Q33" s="773"/>
      <c r="R33" s="773"/>
      <c r="S33" s="773"/>
      <c r="T33" s="773"/>
      <c r="U33" s="773"/>
      <c r="V33" s="773"/>
      <c r="W33" s="773"/>
      <c r="X33" s="1169">
        <f t="shared" si="5"/>
        <v>0</v>
      </c>
      <c r="Y33" s="773"/>
      <c r="Z33" s="773"/>
      <c r="AA33" s="773"/>
      <c r="AB33" s="773"/>
      <c r="AC33" s="773"/>
      <c r="AD33" s="773"/>
      <c r="AE33" s="773"/>
      <c r="AF33" s="773"/>
      <c r="AG33" s="773"/>
      <c r="AH33" s="792">
        <f t="shared" si="6"/>
        <v>0</v>
      </c>
      <c r="AI33"/>
    </row>
    <row r="34" spans="1:35" s="52" customFormat="1" ht="12.75" customHeight="1" x14ac:dyDescent="0.2">
      <c r="A34" s="915" t="s">
        <v>80</v>
      </c>
      <c r="B34" s="674" t="s">
        <v>795</v>
      </c>
      <c r="C34" s="773"/>
      <c r="D34" s="773"/>
      <c r="E34" s="773"/>
      <c r="F34" s="773"/>
      <c r="G34" s="773"/>
      <c r="H34" s="773"/>
      <c r="I34" s="773"/>
      <c r="J34" s="773"/>
      <c r="K34" s="773"/>
      <c r="L34" s="773"/>
      <c r="M34" s="773">
        <f>76000-31855</f>
        <v>44145</v>
      </c>
      <c r="N34" s="773"/>
      <c r="O34" s="774">
        <f t="shared" si="7"/>
        <v>0</v>
      </c>
      <c r="P34" s="773"/>
      <c r="Q34" s="773"/>
      <c r="R34" s="773"/>
      <c r="S34" s="773"/>
      <c r="T34" s="773"/>
      <c r="U34" s="773"/>
      <c r="V34" s="773"/>
      <c r="W34" s="773"/>
      <c r="X34" s="1169">
        <f t="shared" si="5"/>
        <v>0</v>
      </c>
      <c r="Y34" s="773"/>
      <c r="Z34" s="773"/>
      <c r="AA34" s="773"/>
      <c r="AB34" s="773"/>
      <c r="AC34" s="773"/>
      <c r="AD34" s="773"/>
      <c r="AE34" s="773"/>
      <c r="AF34" s="773"/>
      <c r="AG34" s="773"/>
      <c r="AH34" s="792">
        <f t="shared" si="6"/>
        <v>44145</v>
      </c>
      <c r="AI34"/>
    </row>
    <row r="35" spans="1:35" s="52" customFormat="1" x14ac:dyDescent="0.2">
      <c r="B35" s="229" t="s">
        <v>405</v>
      </c>
      <c r="C35" s="952">
        <f>SUM(C25:C34)</f>
        <v>0</v>
      </c>
      <c r="D35" s="952">
        <f>SUM(D25:D34)</f>
        <v>0</v>
      </c>
      <c r="E35" s="952">
        <f t="shared" ref="E35:W35" si="8">SUM(E25:E34)</f>
        <v>0</v>
      </c>
      <c r="F35" s="952">
        <f t="shared" si="8"/>
        <v>0</v>
      </c>
      <c r="G35" s="952">
        <f t="shared" si="8"/>
        <v>0</v>
      </c>
      <c r="H35" s="952">
        <f t="shared" si="8"/>
        <v>0</v>
      </c>
      <c r="I35" s="952">
        <f t="shared" si="8"/>
        <v>0</v>
      </c>
      <c r="J35" s="952">
        <f t="shared" ref="J35" si="9">SUM(J25:J34)</f>
        <v>0</v>
      </c>
      <c r="K35" s="952">
        <f t="shared" si="8"/>
        <v>0</v>
      </c>
      <c r="L35" s="952">
        <f t="shared" si="8"/>
        <v>25000</v>
      </c>
      <c r="M35" s="952">
        <f t="shared" si="8"/>
        <v>64145</v>
      </c>
      <c r="N35" s="952">
        <f>SUM(N25:N34)</f>
        <v>0</v>
      </c>
      <c r="O35" s="952">
        <f t="shared" si="8"/>
        <v>0</v>
      </c>
      <c r="P35" s="952">
        <f t="shared" si="8"/>
        <v>0</v>
      </c>
      <c r="Q35" s="952">
        <f t="shared" si="8"/>
        <v>0</v>
      </c>
      <c r="R35" s="952">
        <f t="shared" si="8"/>
        <v>0</v>
      </c>
      <c r="S35" s="952">
        <f t="shared" si="8"/>
        <v>0</v>
      </c>
      <c r="T35" s="952">
        <f t="shared" si="8"/>
        <v>0</v>
      </c>
      <c r="U35" s="952">
        <f t="shared" si="8"/>
        <v>0</v>
      </c>
      <c r="V35" s="952">
        <f>SUM(V25:V34)</f>
        <v>0</v>
      </c>
      <c r="W35" s="952">
        <f t="shared" si="8"/>
        <v>25000</v>
      </c>
      <c r="X35" s="952">
        <f t="shared" ref="X35:AG35" si="10">SUM(X25:X34)</f>
        <v>3060000</v>
      </c>
      <c r="Y35" s="952">
        <f t="shared" si="10"/>
        <v>0</v>
      </c>
      <c r="Z35" s="952">
        <f t="shared" si="10"/>
        <v>2810000</v>
      </c>
      <c r="AA35" s="952">
        <f t="shared" si="10"/>
        <v>0</v>
      </c>
      <c r="AB35" s="952">
        <f t="shared" si="10"/>
        <v>15000</v>
      </c>
      <c r="AC35" s="952">
        <f t="shared" si="10"/>
        <v>0</v>
      </c>
      <c r="AD35" s="952">
        <f t="shared" si="10"/>
        <v>235000</v>
      </c>
      <c r="AE35" s="952">
        <f t="shared" si="10"/>
        <v>0</v>
      </c>
      <c r="AF35" s="952">
        <f t="shared" si="10"/>
        <v>0</v>
      </c>
      <c r="AG35" s="952">
        <f t="shared" si="10"/>
        <v>0</v>
      </c>
      <c r="AH35" s="792">
        <f t="shared" si="6"/>
        <v>3174145</v>
      </c>
    </row>
    <row r="36" spans="1:35" ht="15.75" x14ac:dyDescent="0.25">
      <c r="B36" s="1952" t="s">
        <v>26</v>
      </c>
      <c r="C36" s="1950"/>
      <c r="D36" s="1950"/>
      <c r="E36" s="1950"/>
      <c r="F36" s="1950"/>
      <c r="G36" s="1950"/>
      <c r="H36" s="1950"/>
      <c r="I36" s="1950"/>
      <c r="J36" s="1950"/>
      <c r="K36" s="1950"/>
      <c r="L36" s="1950"/>
      <c r="M36" s="1950"/>
      <c r="N36" s="1950"/>
      <c r="O36" s="1950"/>
      <c r="P36" s="1950"/>
      <c r="Q36" s="1950"/>
      <c r="R36" s="1950"/>
      <c r="S36" s="1950"/>
      <c r="T36" s="1950"/>
      <c r="U36" s="1950"/>
      <c r="V36" s="1950"/>
      <c r="W36" s="1950"/>
      <c r="X36" s="1950"/>
      <c r="Y36" s="1950"/>
      <c r="Z36" s="1950"/>
      <c r="AA36" s="1950"/>
      <c r="AB36" s="1950"/>
      <c r="AC36" s="1950"/>
      <c r="AD36" s="1950"/>
      <c r="AE36" s="1950"/>
      <c r="AF36" s="1950"/>
      <c r="AG36" s="1950"/>
      <c r="AH36" s="1951"/>
    </row>
    <row r="37" spans="1:35" ht="14.25" customHeight="1" x14ac:dyDescent="0.2">
      <c r="A37" s="921" t="s">
        <v>77</v>
      </c>
      <c r="B37" s="1943" t="s">
        <v>686</v>
      </c>
      <c r="C37" s="773"/>
      <c r="D37" s="773"/>
      <c r="E37" s="773"/>
      <c r="F37" s="773"/>
      <c r="G37" s="773"/>
      <c r="H37" s="773"/>
      <c r="I37" s="773"/>
      <c r="J37" s="773"/>
      <c r="K37" s="773"/>
      <c r="L37" s="773"/>
      <c r="M37" s="773"/>
      <c r="N37" s="773"/>
      <c r="O37" s="774">
        <f>P37+R37+S37+T37+U37+Q37</f>
        <v>0</v>
      </c>
      <c r="P37" s="773"/>
      <c r="Q37" s="773"/>
      <c r="R37" s="773"/>
      <c r="S37" s="773"/>
      <c r="T37" s="773"/>
      <c r="U37" s="773"/>
      <c r="V37" s="773"/>
      <c r="W37" s="773"/>
      <c r="X37" s="1169">
        <f>Y37+Z37+AA37+AB37+AC37+AD37+AE37</f>
        <v>0</v>
      </c>
      <c r="Y37" s="773"/>
      <c r="Z37" s="773"/>
      <c r="AA37" s="773"/>
      <c r="AB37" s="773"/>
      <c r="AC37" s="773"/>
      <c r="AD37" s="773"/>
      <c r="AE37" s="773"/>
      <c r="AF37" s="773"/>
      <c r="AG37" s="773"/>
      <c r="AH37" s="792">
        <f>SUM(C37:AG37)-O37-X37</f>
        <v>0</v>
      </c>
    </row>
    <row r="38" spans="1:35" ht="14.25" customHeight="1" x14ac:dyDescent="0.2">
      <c r="A38" s="921" t="s">
        <v>76</v>
      </c>
      <c r="B38" s="1944"/>
      <c r="C38" s="773"/>
      <c r="D38" s="773"/>
      <c r="E38" s="773"/>
      <c r="F38" s="773"/>
      <c r="G38" s="773"/>
      <c r="H38" s="773"/>
      <c r="I38" s="773"/>
      <c r="J38" s="773"/>
      <c r="K38" s="773"/>
      <c r="L38" s="773"/>
      <c r="M38" s="773"/>
      <c r="N38" s="773"/>
      <c r="O38" s="774">
        <f>P38+R38+S38+T38+U38+Q38</f>
        <v>0</v>
      </c>
      <c r="P38" s="773"/>
      <c r="Q38" s="773"/>
      <c r="R38" s="773"/>
      <c r="S38" s="773"/>
      <c r="T38" s="773"/>
      <c r="U38" s="773"/>
      <c r="V38" s="773"/>
      <c r="W38" s="773"/>
      <c r="X38" s="1169">
        <f>Y38+Z38+AA38+AB38+AC38+AD38+AE38</f>
        <v>0</v>
      </c>
      <c r="Y38" s="773"/>
      <c r="Z38" s="773"/>
      <c r="AA38" s="773"/>
      <c r="AB38" s="773"/>
      <c r="AC38" s="773"/>
      <c r="AD38" s="773"/>
      <c r="AE38" s="773"/>
      <c r="AF38" s="773"/>
      <c r="AG38" s="773"/>
      <c r="AH38" s="792">
        <f>SUM(C38:AG38)-O38-X38</f>
        <v>0</v>
      </c>
    </row>
    <row r="39" spans="1:35" ht="14.25" customHeight="1" x14ac:dyDescent="0.2">
      <c r="A39" s="915" t="s">
        <v>78</v>
      </c>
      <c r="B39" s="1945"/>
      <c r="C39" s="773"/>
      <c r="D39" s="773"/>
      <c r="E39" s="773"/>
      <c r="F39" s="773"/>
      <c r="G39" s="773"/>
      <c r="H39" s="773"/>
      <c r="I39" s="773"/>
      <c r="J39" s="773"/>
      <c r="K39" s="773"/>
      <c r="L39" s="773"/>
      <c r="M39" s="773"/>
      <c r="N39" s="773"/>
      <c r="O39" s="774">
        <f>P39+R39+S39+T39+U39+Q39</f>
        <v>0</v>
      </c>
      <c r="P39" s="773"/>
      <c r="Q39" s="773"/>
      <c r="R39" s="773"/>
      <c r="S39" s="773"/>
      <c r="T39" s="773"/>
      <c r="U39" s="773"/>
      <c r="V39" s="773"/>
      <c r="W39" s="773"/>
      <c r="X39" s="1169">
        <f>Y39+Z39+AA39+AB39+AC39+AD39+AE39</f>
        <v>0</v>
      </c>
      <c r="Y39" s="773"/>
      <c r="Z39" s="773"/>
      <c r="AA39" s="773"/>
      <c r="AB39" s="773"/>
      <c r="AC39" s="773"/>
      <c r="AD39" s="773"/>
      <c r="AE39" s="773"/>
      <c r="AF39" s="773"/>
      <c r="AG39" s="773"/>
      <c r="AH39" s="792">
        <f>SUM(C39:AG39)-O39-X39</f>
        <v>0</v>
      </c>
    </row>
    <row r="40" spans="1:35" ht="14.25" customHeight="1" x14ac:dyDescent="0.2">
      <c r="A40" s="915"/>
      <c r="B40" s="229" t="s">
        <v>405</v>
      </c>
      <c r="C40" s="794">
        <f t="shared" ref="C40:X40" si="11">C37+C38+C39</f>
        <v>0</v>
      </c>
      <c r="D40" s="794">
        <f>D37+D38+D39</f>
        <v>0</v>
      </c>
      <c r="E40" s="794">
        <f t="shared" si="11"/>
        <v>0</v>
      </c>
      <c r="F40" s="794">
        <f t="shared" si="11"/>
        <v>0</v>
      </c>
      <c r="G40" s="794">
        <f t="shared" si="11"/>
        <v>0</v>
      </c>
      <c r="H40" s="794">
        <f>H37+H38+H39</f>
        <v>0</v>
      </c>
      <c r="I40" s="794">
        <f t="shared" si="11"/>
        <v>0</v>
      </c>
      <c r="J40" s="794">
        <f t="shared" ref="J40" si="12">J37+J38+J39</f>
        <v>0</v>
      </c>
      <c r="K40" s="794">
        <f t="shared" si="11"/>
        <v>0</v>
      </c>
      <c r="L40" s="794">
        <f t="shared" si="11"/>
        <v>0</v>
      </c>
      <c r="M40" s="794">
        <f t="shared" si="11"/>
        <v>0</v>
      </c>
      <c r="N40" s="794">
        <f>N37+N38+N39</f>
        <v>0</v>
      </c>
      <c r="O40" s="794">
        <f t="shared" si="11"/>
        <v>0</v>
      </c>
      <c r="P40" s="794">
        <f t="shared" si="11"/>
        <v>0</v>
      </c>
      <c r="Q40" s="794">
        <f t="shared" si="11"/>
        <v>0</v>
      </c>
      <c r="R40" s="794">
        <f t="shared" si="11"/>
        <v>0</v>
      </c>
      <c r="S40" s="794">
        <f t="shared" si="11"/>
        <v>0</v>
      </c>
      <c r="T40" s="794">
        <f t="shared" si="11"/>
        <v>0</v>
      </c>
      <c r="U40" s="794">
        <f t="shared" si="11"/>
        <v>0</v>
      </c>
      <c r="V40" s="794">
        <f>V37+V38+V39</f>
        <v>0</v>
      </c>
      <c r="W40" s="794">
        <f t="shared" si="11"/>
        <v>0</v>
      </c>
      <c r="X40" s="794">
        <f t="shared" si="11"/>
        <v>0</v>
      </c>
      <c r="Y40" s="794">
        <f t="shared" ref="Y40:AG40" si="13">Y37+Y38+Y39</f>
        <v>0</v>
      </c>
      <c r="Z40" s="794">
        <f t="shared" si="13"/>
        <v>0</v>
      </c>
      <c r="AA40" s="794">
        <f t="shared" si="13"/>
        <v>0</v>
      </c>
      <c r="AB40" s="794">
        <f t="shared" si="13"/>
        <v>0</v>
      </c>
      <c r="AC40" s="794">
        <f t="shared" si="13"/>
        <v>0</v>
      </c>
      <c r="AD40" s="794">
        <f t="shared" si="13"/>
        <v>0</v>
      </c>
      <c r="AE40" s="794">
        <f t="shared" si="13"/>
        <v>0</v>
      </c>
      <c r="AF40" s="794">
        <f t="shared" si="13"/>
        <v>0</v>
      </c>
      <c r="AG40" s="794">
        <f t="shared" si="13"/>
        <v>0</v>
      </c>
      <c r="AH40" s="792">
        <f>SUM(C40:AG40)-O40-X40</f>
        <v>0</v>
      </c>
    </row>
    <row r="41" spans="1:35" s="52" customFormat="1" ht="15.75" x14ac:dyDescent="0.25">
      <c r="B41" s="1949" t="s">
        <v>867</v>
      </c>
      <c r="C41" s="1950"/>
      <c r="D41" s="1950"/>
      <c r="E41" s="1950"/>
      <c r="F41" s="1950"/>
      <c r="G41" s="1950"/>
      <c r="H41" s="1950"/>
      <c r="I41" s="1950"/>
      <c r="J41" s="1950"/>
      <c r="K41" s="1950"/>
      <c r="L41" s="1950"/>
      <c r="M41" s="1950"/>
      <c r="N41" s="1950"/>
      <c r="O41" s="1950"/>
      <c r="P41" s="1950"/>
      <c r="Q41" s="1950"/>
      <c r="R41" s="1950"/>
      <c r="S41" s="1950"/>
      <c r="T41" s="1950"/>
      <c r="U41" s="1950"/>
      <c r="V41" s="1950"/>
      <c r="W41" s="1950"/>
      <c r="X41" s="1950"/>
      <c r="Y41" s="1950"/>
      <c r="Z41" s="1950"/>
      <c r="AA41" s="1950"/>
      <c r="AB41" s="1950"/>
      <c r="AC41" s="1950"/>
      <c r="AD41" s="1950"/>
      <c r="AE41" s="1950"/>
      <c r="AF41" s="1950"/>
      <c r="AG41" s="1950"/>
      <c r="AH41" s="1951"/>
    </row>
    <row r="42" spans="1:35" s="52" customFormat="1" ht="13.5" customHeight="1" x14ac:dyDescent="0.2">
      <c r="A42" s="921" t="s">
        <v>77</v>
      </c>
      <c r="B42" s="1943" t="s">
        <v>24</v>
      </c>
      <c r="C42" s="773"/>
      <c r="D42" s="773"/>
      <c r="E42" s="773"/>
      <c r="F42" s="773"/>
      <c r="G42" s="773"/>
      <c r="H42" s="773"/>
      <c r="I42" s="773"/>
      <c r="J42" s="773"/>
      <c r="K42" s="773"/>
      <c r="L42" s="773"/>
      <c r="M42" s="773"/>
      <c r="N42" s="773"/>
      <c r="O42" s="774">
        <f t="shared" ref="O42:O47" si="14">P42+R42+S42+T42+U42+Q42</f>
        <v>0</v>
      </c>
      <c r="P42" s="773"/>
      <c r="Q42" s="773"/>
      <c r="R42" s="773"/>
      <c r="S42" s="773"/>
      <c r="T42" s="773"/>
      <c r="U42" s="773"/>
      <c r="V42" s="773"/>
      <c r="W42" s="773"/>
      <c r="X42" s="1169">
        <f t="shared" ref="X42:X47" si="15">Y42+Z42+AA42+AB42+AC42+AD42+AE42</f>
        <v>0</v>
      </c>
      <c r="Y42" s="773"/>
      <c r="Z42" s="773"/>
      <c r="AA42" s="773"/>
      <c r="AB42" s="773"/>
      <c r="AC42" s="773"/>
      <c r="AD42" s="773"/>
      <c r="AE42" s="773"/>
      <c r="AF42" s="773"/>
      <c r="AG42" s="773"/>
      <c r="AH42" s="792">
        <f t="shared" ref="AH42:AH48" si="16">SUM(C42:AG42)-O42-X42</f>
        <v>0</v>
      </c>
    </row>
    <row r="43" spans="1:35" s="52" customFormat="1" ht="13.5" customHeight="1" x14ac:dyDescent="0.2">
      <c r="A43" s="921" t="s">
        <v>76</v>
      </c>
      <c r="B43" s="1944"/>
      <c r="C43" s="773"/>
      <c r="D43" s="773"/>
      <c r="E43" s="773"/>
      <c r="F43" s="773"/>
      <c r="G43" s="773"/>
      <c r="H43" s="773"/>
      <c r="I43" s="773"/>
      <c r="J43" s="773"/>
      <c r="K43" s="773"/>
      <c r="L43" s="773"/>
      <c r="M43" s="773"/>
      <c r="N43" s="773"/>
      <c r="O43" s="774">
        <f t="shared" si="14"/>
        <v>0</v>
      </c>
      <c r="P43" s="773"/>
      <c r="Q43" s="773"/>
      <c r="R43" s="773"/>
      <c r="S43" s="773"/>
      <c r="T43" s="773"/>
      <c r="U43" s="773"/>
      <c r="V43" s="773"/>
      <c r="W43" s="773"/>
      <c r="X43" s="1169">
        <f t="shared" si="15"/>
        <v>0</v>
      </c>
      <c r="Y43" s="773"/>
      <c r="Z43" s="773"/>
      <c r="AA43" s="773"/>
      <c r="AB43" s="773"/>
      <c r="AC43" s="773"/>
      <c r="AD43" s="773"/>
      <c r="AE43" s="773"/>
      <c r="AF43" s="773"/>
      <c r="AG43" s="773"/>
      <c r="AH43" s="792">
        <f t="shared" si="16"/>
        <v>0</v>
      </c>
    </row>
    <row r="44" spans="1:35" s="52" customFormat="1" ht="13.5" customHeight="1" x14ac:dyDescent="0.2">
      <c r="A44" s="915" t="s">
        <v>78</v>
      </c>
      <c r="B44" s="1945"/>
      <c r="C44" s="773"/>
      <c r="D44" s="773"/>
      <c r="E44" s="773"/>
      <c r="F44" s="773"/>
      <c r="G44" s="773"/>
      <c r="H44" s="773"/>
      <c r="I44" s="773"/>
      <c r="J44" s="773"/>
      <c r="K44" s="773"/>
      <c r="L44" s="773"/>
      <c r="M44" s="773"/>
      <c r="N44" s="773"/>
      <c r="O44" s="774">
        <f t="shared" si="14"/>
        <v>0</v>
      </c>
      <c r="P44" s="773"/>
      <c r="Q44" s="773"/>
      <c r="R44" s="773"/>
      <c r="S44" s="773"/>
      <c r="T44" s="773"/>
      <c r="U44" s="773"/>
      <c r="V44" s="773"/>
      <c r="W44" s="773"/>
      <c r="X44" s="1169">
        <f t="shared" si="15"/>
        <v>0</v>
      </c>
      <c r="Y44" s="773"/>
      <c r="Z44" s="773"/>
      <c r="AA44" s="773"/>
      <c r="AB44" s="773"/>
      <c r="AC44" s="773"/>
      <c r="AD44" s="773"/>
      <c r="AE44" s="773"/>
      <c r="AF44" s="773"/>
      <c r="AG44" s="773"/>
      <c r="AH44" s="792">
        <f t="shared" si="16"/>
        <v>0</v>
      </c>
    </row>
    <row r="45" spans="1:35" s="52" customFormat="1" ht="13.5" customHeight="1" x14ac:dyDescent="0.2">
      <c r="A45" s="921" t="s">
        <v>77</v>
      </c>
      <c r="B45" s="1943" t="s">
        <v>25</v>
      </c>
      <c r="C45" s="773"/>
      <c r="D45" s="773"/>
      <c r="E45" s="773"/>
      <c r="F45" s="773"/>
      <c r="G45" s="773"/>
      <c r="H45" s="773"/>
      <c r="I45" s="773"/>
      <c r="J45" s="773"/>
      <c r="K45" s="773"/>
      <c r="L45" s="773"/>
      <c r="M45" s="773"/>
      <c r="N45" s="773"/>
      <c r="O45" s="774">
        <f t="shared" si="14"/>
        <v>0</v>
      </c>
      <c r="P45" s="773"/>
      <c r="Q45" s="773"/>
      <c r="R45" s="773"/>
      <c r="S45" s="773"/>
      <c r="T45" s="773"/>
      <c r="U45" s="773"/>
      <c r="V45" s="773"/>
      <c r="W45" s="773"/>
      <c r="X45" s="1169">
        <f t="shared" si="15"/>
        <v>0</v>
      </c>
      <c r="Y45" s="773"/>
      <c r="Z45" s="773"/>
      <c r="AA45" s="773"/>
      <c r="AB45" s="773"/>
      <c r="AC45" s="773"/>
      <c r="AD45" s="773"/>
      <c r="AE45" s="773"/>
      <c r="AF45" s="773"/>
      <c r="AG45" s="773"/>
      <c r="AH45" s="792">
        <f t="shared" si="16"/>
        <v>0</v>
      </c>
    </row>
    <row r="46" spans="1:35" s="52" customFormat="1" ht="13.5" customHeight="1" x14ac:dyDescent="0.2">
      <c r="A46" s="921" t="s">
        <v>76</v>
      </c>
      <c r="B46" s="1944"/>
      <c r="C46" s="773"/>
      <c r="D46" s="773"/>
      <c r="E46" s="773"/>
      <c r="F46" s="773"/>
      <c r="G46" s="773"/>
      <c r="H46" s="773"/>
      <c r="I46" s="773"/>
      <c r="J46" s="773"/>
      <c r="K46" s="773"/>
      <c r="L46" s="773"/>
      <c r="M46" s="773"/>
      <c r="N46" s="773"/>
      <c r="O46" s="774">
        <f t="shared" si="14"/>
        <v>0</v>
      </c>
      <c r="P46" s="773"/>
      <c r="Q46" s="773"/>
      <c r="R46" s="773"/>
      <c r="S46" s="773"/>
      <c r="T46" s="773"/>
      <c r="U46" s="773"/>
      <c r="V46" s="773"/>
      <c r="W46" s="773"/>
      <c r="X46" s="1169">
        <f t="shared" si="15"/>
        <v>0</v>
      </c>
      <c r="Y46" s="773"/>
      <c r="Z46" s="773"/>
      <c r="AA46" s="773"/>
      <c r="AB46" s="773"/>
      <c r="AC46" s="773"/>
      <c r="AD46" s="773"/>
      <c r="AE46" s="773"/>
      <c r="AF46" s="773"/>
      <c r="AG46" s="773"/>
      <c r="AH46" s="792">
        <f t="shared" si="16"/>
        <v>0</v>
      </c>
    </row>
    <row r="47" spans="1:35" s="52" customFormat="1" ht="13.5" customHeight="1" x14ac:dyDescent="0.2">
      <c r="A47" s="915" t="s">
        <v>78</v>
      </c>
      <c r="B47" s="1945"/>
      <c r="C47" s="773"/>
      <c r="D47" s="773"/>
      <c r="E47" s="773"/>
      <c r="F47" s="773"/>
      <c r="G47" s="773"/>
      <c r="H47" s="773"/>
      <c r="I47" s="773"/>
      <c r="J47" s="773"/>
      <c r="K47" s="773"/>
      <c r="L47" s="773"/>
      <c r="M47" s="773"/>
      <c r="N47" s="773"/>
      <c r="O47" s="774">
        <f t="shared" si="14"/>
        <v>0</v>
      </c>
      <c r="P47" s="773"/>
      <c r="Q47" s="773"/>
      <c r="R47" s="773"/>
      <c r="S47" s="773"/>
      <c r="T47" s="773"/>
      <c r="U47" s="773"/>
      <c r="V47" s="773"/>
      <c r="W47" s="773"/>
      <c r="X47" s="1169">
        <f t="shared" si="15"/>
        <v>0</v>
      </c>
      <c r="Y47" s="773"/>
      <c r="Z47" s="773"/>
      <c r="AA47" s="773"/>
      <c r="AB47" s="773"/>
      <c r="AC47" s="773"/>
      <c r="AD47" s="773"/>
      <c r="AE47" s="773"/>
      <c r="AF47" s="773"/>
      <c r="AG47" s="773"/>
      <c r="AH47" s="792">
        <f t="shared" si="16"/>
        <v>0</v>
      </c>
    </row>
    <row r="48" spans="1:35" s="52" customFormat="1" x14ac:dyDescent="0.2">
      <c r="B48" s="229" t="s">
        <v>405</v>
      </c>
      <c r="C48" s="952">
        <f t="shared" ref="C48:AG48" si="17">C42+C43+C44+C45+C46+C47</f>
        <v>0</v>
      </c>
      <c r="D48" s="952">
        <f>D42+D43+D44+D45+D46+D47</f>
        <v>0</v>
      </c>
      <c r="E48" s="952">
        <f t="shared" si="17"/>
        <v>0</v>
      </c>
      <c r="F48" s="952">
        <f t="shared" si="17"/>
        <v>0</v>
      </c>
      <c r="G48" s="952">
        <f t="shared" si="17"/>
        <v>0</v>
      </c>
      <c r="H48" s="952">
        <f t="shared" si="17"/>
        <v>0</v>
      </c>
      <c r="I48" s="952">
        <f t="shared" si="17"/>
        <v>0</v>
      </c>
      <c r="J48" s="952">
        <f t="shared" ref="J48" si="18">J42+J43+J44+J45+J46+J47</f>
        <v>0</v>
      </c>
      <c r="K48" s="952">
        <f t="shared" si="17"/>
        <v>0</v>
      </c>
      <c r="L48" s="952">
        <f t="shared" si="17"/>
        <v>0</v>
      </c>
      <c r="M48" s="952">
        <f t="shared" si="17"/>
        <v>0</v>
      </c>
      <c r="N48" s="952">
        <f t="shared" si="17"/>
        <v>0</v>
      </c>
      <c r="O48" s="952">
        <f t="shared" si="17"/>
        <v>0</v>
      </c>
      <c r="P48" s="952">
        <f t="shared" si="17"/>
        <v>0</v>
      </c>
      <c r="Q48" s="952">
        <f t="shared" si="17"/>
        <v>0</v>
      </c>
      <c r="R48" s="952">
        <f t="shared" si="17"/>
        <v>0</v>
      </c>
      <c r="S48" s="952">
        <f t="shared" si="17"/>
        <v>0</v>
      </c>
      <c r="T48" s="952">
        <f t="shared" si="17"/>
        <v>0</v>
      </c>
      <c r="U48" s="952">
        <f t="shared" si="17"/>
        <v>0</v>
      </c>
      <c r="V48" s="952">
        <f t="shared" si="17"/>
        <v>0</v>
      </c>
      <c r="W48" s="952">
        <f t="shared" si="17"/>
        <v>0</v>
      </c>
      <c r="X48" s="952">
        <f t="shared" si="17"/>
        <v>0</v>
      </c>
      <c r="Y48" s="952">
        <f t="shared" si="17"/>
        <v>0</v>
      </c>
      <c r="Z48" s="952">
        <f t="shared" si="17"/>
        <v>0</v>
      </c>
      <c r="AA48" s="952">
        <f t="shared" si="17"/>
        <v>0</v>
      </c>
      <c r="AB48" s="952">
        <f t="shared" si="17"/>
        <v>0</v>
      </c>
      <c r="AC48" s="952">
        <f t="shared" si="17"/>
        <v>0</v>
      </c>
      <c r="AD48" s="952">
        <f t="shared" si="17"/>
        <v>0</v>
      </c>
      <c r="AE48" s="952">
        <f t="shared" si="17"/>
        <v>0</v>
      </c>
      <c r="AF48" s="952">
        <f t="shared" si="17"/>
        <v>0</v>
      </c>
      <c r="AG48" s="952">
        <f t="shared" si="17"/>
        <v>0</v>
      </c>
      <c r="AH48" s="792">
        <f t="shared" si="16"/>
        <v>0</v>
      </c>
    </row>
    <row r="49" spans="1:36" s="52" customFormat="1" ht="15.75" x14ac:dyDescent="0.25">
      <c r="B49" s="1952" t="s">
        <v>685</v>
      </c>
      <c r="C49" s="1950"/>
      <c r="D49" s="1950"/>
      <c r="E49" s="1950"/>
      <c r="F49" s="1950"/>
      <c r="G49" s="1950"/>
      <c r="H49" s="1950"/>
      <c r="I49" s="1950"/>
      <c r="J49" s="1950"/>
      <c r="K49" s="1950"/>
      <c r="L49" s="1950"/>
      <c r="M49" s="1950"/>
      <c r="N49" s="1950"/>
      <c r="O49" s="1950"/>
      <c r="P49" s="1950"/>
      <c r="Q49" s="1950"/>
      <c r="R49" s="1950"/>
      <c r="S49" s="1950"/>
      <c r="T49" s="1950"/>
      <c r="U49" s="1950"/>
      <c r="V49" s="1950"/>
      <c r="W49" s="1950"/>
      <c r="X49" s="1950"/>
      <c r="Y49" s="1950"/>
      <c r="Z49" s="1950"/>
      <c r="AA49" s="1950"/>
      <c r="AB49" s="1950"/>
      <c r="AC49" s="1950"/>
      <c r="AD49" s="1950"/>
      <c r="AE49" s="1950"/>
      <c r="AF49" s="1950"/>
      <c r="AG49" s="1950"/>
      <c r="AH49" s="1951"/>
    </row>
    <row r="50" spans="1:36" s="52" customFormat="1" ht="13.5" customHeight="1" x14ac:dyDescent="0.2">
      <c r="A50" s="921" t="s">
        <v>77</v>
      </c>
      <c r="B50" s="1943" t="s">
        <v>22</v>
      </c>
      <c r="C50" s="773"/>
      <c r="D50" s="773"/>
      <c r="E50" s="773"/>
      <c r="F50" s="773"/>
      <c r="G50" s="773"/>
      <c r="H50" s="773"/>
      <c r="I50" s="773"/>
      <c r="J50" s="773"/>
      <c r="K50" s="773"/>
      <c r="L50" s="773"/>
      <c r="M50" s="773"/>
      <c r="N50" s="773"/>
      <c r="O50" s="774">
        <f>P50+R50+S50+T50+U50+Q50</f>
        <v>0</v>
      </c>
      <c r="P50" s="773"/>
      <c r="Q50" s="773"/>
      <c r="R50" s="773"/>
      <c r="S50" s="773"/>
      <c r="T50" s="773"/>
      <c r="U50" s="773"/>
      <c r="V50" s="773"/>
      <c r="W50" s="773"/>
      <c r="X50" s="1169">
        <f t="shared" ref="X50:X56" si="19">Y50+Z50+AA50+AB50+AC50+AD50+AE50</f>
        <v>0</v>
      </c>
      <c r="Y50" s="773"/>
      <c r="Z50" s="773"/>
      <c r="AA50" s="773"/>
      <c r="AB50" s="773"/>
      <c r="AC50" s="773"/>
      <c r="AD50" s="773"/>
      <c r="AE50" s="773"/>
      <c r="AF50" s="773"/>
      <c r="AG50" s="773"/>
      <c r="AH50" s="792">
        <f t="shared" ref="AH50:AH58" si="20">SUM(C50:AG50)-O50-X50</f>
        <v>0</v>
      </c>
    </row>
    <row r="51" spans="1:36" s="52" customFormat="1" ht="13.5" customHeight="1" x14ac:dyDescent="0.2">
      <c r="A51" s="921" t="s">
        <v>76</v>
      </c>
      <c r="B51" s="1944"/>
      <c r="C51" s="773"/>
      <c r="D51" s="773"/>
      <c r="E51" s="773"/>
      <c r="F51" s="773"/>
      <c r="G51" s="773"/>
      <c r="H51" s="773"/>
      <c r="I51" s="773"/>
      <c r="J51" s="773"/>
      <c r="K51" s="773"/>
      <c r="L51" s="773"/>
      <c r="M51" s="773"/>
      <c r="N51" s="773"/>
      <c r="O51" s="774">
        <f>P51+R51+S51+T51+U51+Q51</f>
        <v>0</v>
      </c>
      <c r="P51" s="773"/>
      <c r="Q51" s="773"/>
      <c r="R51" s="773"/>
      <c r="S51" s="773"/>
      <c r="T51" s="773"/>
      <c r="U51" s="773"/>
      <c r="V51" s="773"/>
      <c r="W51" s="773"/>
      <c r="X51" s="1169">
        <f t="shared" si="19"/>
        <v>0</v>
      </c>
      <c r="Y51" s="773"/>
      <c r="Z51" s="773"/>
      <c r="AA51" s="773"/>
      <c r="AB51" s="773"/>
      <c r="AC51" s="773"/>
      <c r="AD51" s="773"/>
      <c r="AE51" s="773"/>
      <c r="AF51" s="773"/>
      <c r="AG51" s="773"/>
      <c r="AH51" s="792">
        <f t="shared" si="20"/>
        <v>0</v>
      </c>
    </row>
    <row r="52" spans="1:36" s="52" customFormat="1" ht="13.5" customHeight="1" x14ac:dyDescent="0.2">
      <c r="A52" s="915" t="s">
        <v>78</v>
      </c>
      <c r="B52" s="1945"/>
      <c r="C52" s="773"/>
      <c r="D52" s="773"/>
      <c r="E52" s="773"/>
      <c r="F52" s="773"/>
      <c r="G52" s="773"/>
      <c r="H52" s="773"/>
      <c r="I52" s="773"/>
      <c r="J52" s="773"/>
      <c r="K52" s="773"/>
      <c r="L52" s="773"/>
      <c r="M52" s="773"/>
      <c r="N52" s="773"/>
      <c r="O52" s="774">
        <f>P52+R52+S52+T52+U52+Q52</f>
        <v>0</v>
      </c>
      <c r="P52" s="773"/>
      <c r="Q52" s="773"/>
      <c r="R52" s="773"/>
      <c r="S52" s="773"/>
      <c r="T52" s="773"/>
      <c r="U52" s="773"/>
      <c r="V52" s="773"/>
      <c r="W52" s="773"/>
      <c r="X52" s="1169">
        <f t="shared" si="19"/>
        <v>0</v>
      </c>
      <c r="Y52" s="773"/>
      <c r="Z52" s="773"/>
      <c r="AA52" s="773"/>
      <c r="AB52" s="773"/>
      <c r="AC52" s="773"/>
      <c r="AD52" s="773"/>
      <c r="AE52" s="773"/>
      <c r="AF52" s="773"/>
      <c r="AG52" s="773"/>
      <c r="AH52" s="792">
        <f t="shared" si="20"/>
        <v>0</v>
      </c>
    </row>
    <row r="53" spans="1:36" s="52" customFormat="1" x14ac:dyDescent="0.2">
      <c r="B53" s="229" t="s">
        <v>405</v>
      </c>
      <c r="C53" s="794">
        <f>C50+C51+C52</f>
        <v>0</v>
      </c>
      <c r="D53" s="794">
        <f>D50+D51+D52</f>
        <v>0</v>
      </c>
      <c r="E53" s="794">
        <f t="shared" ref="E53:X53" si="21">E50+E51+E52</f>
        <v>0</v>
      </c>
      <c r="F53" s="794">
        <f t="shared" si="21"/>
        <v>0</v>
      </c>
      <c r="G53" s="794">
        <f t="shared" si="21"/>
        <v>0</v>
      </c>
      <c r="H53" s="794">
        <f>H50+H51+H52</f>
        <v>0</v>
      </c>
      <c r="I53" s="794">
        <f t="shared" si="21"/>
        <v>0</v>
      </c>
      <c r="J53" s="794">
        <f t="shared" ref="J53" si="22">J50+J51+J52</f>
        <v>0</v>
      </c>
      <c r="K53" s="794">
        <f t="shared" si="21"/>
        <v>0</v>
      </c>
      <c r="L53" s="794">
        <f t="shared" si="21"/>
        <v>0</v>
      </c>
      <c r="M53" s="794">
        <f t="shared" si="21"/>
        <v>0</v>
      </c>
      <c r="N53" s="794">
        <f>N50+N51+N52</f>
        <v>0</v>
      </c>
      <c r="O53" s="794">
        <f t="shared" si="21"/>
        <v>0</v>
      </c>
      <c r="P53" s="794">
        <f t="shared" si="21"/>
        <v>0</v>
      </c>
      <c r="Q53" s="794">
        <f t="shared" si="21"/>
        <v>0</v>
      </c>
      <c r="R53" s="794">
        <f t="shared" si="21"/>
        <v>0</v>
      </c>
      <c r="S53" s="794">
        <f t="shared" si="21"/>
        <v>0</v>
      </c>
      <c r="T53" s="794">
        <f t="shared" si="21"/>
        <v>0</v>
      </c>
      <c r="U53" s="794">
        <f t="shared" si="21"/>
        <v>0</v>
      </c>
      <c r="V53" s="794">
        <f>V50+V51+V52</f>
        <v>0</v>
      </c>
      <c r="W53" s="794">
        <f t="shared" si="21"/>
        <v>0</v>
      </c>
      <c r="X53" s="794">
        <f t="shared" si="21"/>
        <v>0</v>
      </c>
      <c r="Y53" s="794">
        <f t="shared" ref="Y53:AG53" si="23">Y50+Y51+Y52</f>
        <v>0</v>
      </c>
      <c r="Z53" s="794">
        <f t="shared" si="23"/>
        <v>0</v>
      </c>
      <c r="AA53" s="794">
        <f t="shared" si="23"/>
        <v>0</v>
      </c>
      <c r="AB53" s="794">
        <f t="shared" si="23"/>
        <v>0</v>
      </c>
      <c r="AC53" s="794">
        <f t="shared" si="23"/>
        <v>0</v>
      </c>
      <c r="AD53" s="794">
        <f t="shared" si="23"/>
        <v>0</v>
      </c>
      <c r="AE53" s="794">
        <f t="shared" si="23"/>
        <v>0</v>
      </c>
      <c r="AF53" s="794">
        <f t="shared" si="23"/>
        <v>0</v>
      </c>
      <c r="AG53" s="794">
        <f t="shared" si="23"/>
        <v>0</v>
      </c>
      <c r="AH53" s="792">
        <f t="shared" si="20"/>
        <v>0</v>
      </c>
    </row>
    <row r="54" spans="1:36" s="52" customFormat="1" ht="13.5" customHeight="1" x14ac:dyDescent="0.2">
      <c r="A54" s="921" t="s">
        <v>77</v>
      </c>
      <c r="B54" s="1946" t="s">
        <v>23</v>
      </c>
      <c r="C54" s="773"/>
      <c r="D54" s="773"/>
      <c r="E54" s="773"/>
      <c r="F54" s="773"/>
      <c r="G54" s="773"/>
      <c r="H54" s="773"/>
      <c r="I54" s="773"/>
      <c r="J54" s="773"/>
      <c r="K54" s="773"/>
      <c r="L54" s="773"/>
      <c r="M54" s="773"/>
      <c r="N54" s="773"/>
      <c r="O54" s="774">
        <f>P54+R54+S54+T54+U54+Q54</f>
        <v>0</v>
      </c>
      <c r="P54" s="773"/>
      <c r="Q54" s="773"/>
      <c r="R54" s="773"/>
      <c r="S54" s="773"/>
      <c r="T54" s="773"/>
      <c r="U54" s="773"/>
      <c r="V54" s="773"/>
      <c r="W54" s="773"/>
      <c r="X54" s="1169">
        <f t="shared" si="19"/>
        <v>0</v>
      </c>
      <c r="Y54" s="773"/>
      <c r="Z54" s="773"/>
      <c r="AA54" s="773"/>
      <c r="AB54" s="773"/>
      <c r="AC54" s="773"/>
      <c r="AD54" s="773"/>
      <c r="AE54" s="773"/>
      <c r="AF54" s="773"/>
      <c r="AG54" s="773"/>
      <c r="AH54" s="792">
        <f t="shared" si="20"/>
        <v>0</v>
      </c>
    </row>
    <row r="55" spans="1:36" s="52" customFormat="1" ht="13.5" customHeight="1" x14ac:dyDescent="0.2">
      <c r="A55" s="921" t="s">
        <v>76</v>
      </c>
      <c r="B55" s="1947"/>
      <c r="C55" s="773"/>
      <c r="D55" s="773"/>
      <c r="E55" s="773"/>
      <c r="F55" s="773"/>
      <c r="G55" s="773"/>
      <c r="H55" s="773"/>
      <c r="I55" s="773"/>
      <c r="J55" s="773"/>
      <c r="K55" s="773"/>
      <c r="L55" s="773"/>
      <c r="M55" s="773"/>
      <c r="N55" s="773"/>
      <c r="O55" s="774">
        <f>P55+R55+S55+T55+U55+Q55</f>
        <v>0</v>
      </c>
      <c r="P55" s="773"/>
      <c r="Q55" s="773"/>
      <c r="R55" s="773"/>
      <c r="S55" s="773"/>
      <c r="T55" s="773"/>
      <c r="U55" s="773"/>
      <c r="V55" s="773"/>
      <c r="W55" s="773"/>
      <c r="X55" s="1169">
        <f t="shared" si="19"/>
        <v>37451.4</v>
      </c>
      <c r="Y55" s="773"/>
      <c r="Z55" s="773"/>
      <c r="AA55" s="773"/>
      <c r="AB55" s="773"/>
      <c r="AC55" s="773"/>
      <c r="AD55" s="773">
        <v>37451.4</v>
      </c>
      <c r="AE55" s="773"/>
      <c r="AF55" s="773"/>
      <c r="AG55" s="773"/>
      <c r="AH55" s="792">
        <f t="shared" si="20"/>
        <v>37451.4</v>
      </c>
    </row>
    <row r="56" spans="1:36" s="52" customFormat="1" ht="13.5" customHeight="1" x14ac:dyDescent="0.2">
      <c r="A56" s="915" t="s">
        <v>78</v>
      </c>
      <c r="B56" s="1948"/>
      <c r="C56" s="773"/>
      <c r="D56" s="773"/>
      <c r="E56" s="773"/>
      <c r="F56" s="773"/>
      <c r="G56" s="773"/>
      <c r="H56" s="773"/>
      <c r="I56" s="773"/>
      <c r="J56" s="773"/>
      <c r="K56" s="773"/>
      <c r="L56" s="773"/>
      <c r="M56" s="773"/>
      <c r="N56" s="773"/>
      <c r="O56" s="774">
        <f>P56+R56+S56+T56+U56+Q56</f>
        <v>0</v>
      </c>
      <c r="P56" s="773"/>
      <c r="Q56" s="773"/>
      <c r="R56" s="773"/>
      <c r="S56" s="773"/>
      <c r="T56" s="773"/>
      <c r="U56" s="773"/>
      <c r="V56" s="773"/>
      <c r="W56" s="773"/>
      <c r="X56" s="1169">
        <f t="shared" si="19"/>
        <v>0</v>
      </c>
      <c r="Y56" s="773"/>
      <c r="Z56" s="773"/>
      <c r="AA56" s="773"/>
      <c r="AB56" s="773"/>
      <c r="AC56" s="773"/>
      <c r="AD56" s="773"/>
      <c r="AE56" s="773"/>
      <c r="AF56" s="773"/>
      <c r="AG56" s="773"/>
      <c r="AH56" s="792">
        <f t="shared" si="20"/>
        <v>0</v>
      </c>
    </row>
    <row r="57" spans="1:36" s="52" customFormat="1" x14ac:dyDescent="0.2">
      <c r="B57" s="229" t="s">
        <v>405</v>
      </c>
      <c r="C57" s="794">
        <f>C54+C55+C56</f>
        <v>0</v>
      </c>
      <c r="D57" s="794">
        <f>D54+D55+D56</f>
        <v>0</v>
      </c>
      <c r="E57" s="794">
        <f t="shared" ref="E57:X57" si="24">E54+E55+E56</f>
        <v>0</v>
      </c>
      <c r="F57" s="794">
        <f t="shared" si="24"/>
        <v>0</v>
      </c>
      <c r="G57" s="794">
        <f t="shared" si="24"/>
        <v>0</v>
      </c>
      <c r="H57" s="794">
        <f>H54+H55+H56</f>
        <v>0</v>
      </c>
      <c r="I57" s="794">
        <f t="shared" si="24"/>
        <v>0</v>
      </c>
      <c r="J57" s="794">
        <f t="shared" ref="J57" si="25">J54+J55+J56</f>
        <v>0</v>
      </c>
      <c r="K57" s="794">
        <f t="shared" si="24"/>
        <v>0</v>
      </c>
      <c r="L57" s="794">
        <f t="shared" si="24"/>
        <v>0</v>
      </c>
      <c r="M57" s="794">
        <f t="shared" si="24"/>
        <v>0</v>
      </c>
      <c r="N57" s="794">
        <f>N54+N55+N56</f>
        <v>0</v>
      </c>
      <c r="O57" s="794">
        <f t="shared" si="24"/>
        <v>0</v>
      </c>
      <c r="P57" s="794">
        <f t="shared" si="24"/>
        <v>0</v>
      </c>
      <c r="Q57" s="794">
        <f t="shared" si="24"/>
        <v>0</v>
      </c>
      <c r="R57" s="794">
        <f t="shared" si="24"/>
        <v>0</v>
      </c>
      <c r="S57" s="794">
        <f t="shared" si="24"/>
        <v>0</v>
      </c>
      <c r="T57" s="794">
        <f t="shared" si="24"/>
        <v>0</v>
      </c>
      <c r="U57" s="794">
        <f t="shared" si="24"/>
        <v>0</v>
      </c>
      <c r="V57" s="794">
        <f>V54+V55+V56</f>
        <v>0</v>
      </c>
      <c r="W57" s="794">
        <f t="shared" si="24"/>
        <v>0</v>
      </c>
      <c r="X57" s="794">
        <f t="shared" si="24"/>
        <v>37451.4</v>
      </c>
      <c r="Y57" s="794">
        <f t="shared" ref="Y57:AG57" si="26">Y54+Y55+Y56</f>
        <v>0</v>
      </c>
      <c r="Z57" s="794">
        <f t="shared" si="26"/>
        <v>0</v>
      </c>
      <c r="AA57" s="794">
        <f t="shared" si="26"/>
        <v>0</v>
      </c>
      <c r="AB57" s="794">
        <f t="shared" si="26"/>
        <v>0</v>
      </c>
      <c r="AC57" s="794">
        <f t="shared" si="26"/>
        <v>0</v>
      </c>
      <c r="AD57" s="794">
        <f t="shared" si="26"/>
        <v>37451.4</v>
      </c>
      <c r="AE57" s="794">
        <f t="shared" si="26"/>
        <v>0</v>
      </c>
      <c r="AF57" s="794">
        <f t="shared" si="26"/>
        <v>0</v>
      </c>
      <c r="AG57" s="794">
        <f t="shared" si="26"/>
        <v>0</v>
      </c>
      <c r="AH57" s="792">
        <f t="shared" si="20"/>
        <v>37451.4</v>
      </c>
    </row>
    <row r="58" spans="1:36" s="52" customFormat="1" x14ac:dyDescent="0.2">
      <c r="B58" s="685" t="s">
        <v>32</v>
      </c>
      <c r="C58" s="969">
        <f t="shared" ref="C58:AG58" si="27">C23+C35+C40+C53+C57+C48</f>
        <v>0</v>
      </c>
      <c r="D58" s="969">
        <f>D23+D35+D40+D53+D57+D48</f>
        <v>0</v>
      </c>
      <c r="E58" s="969">
        <f t="shared" si="27"/>
        <v>0</v>
      </c>
      <c r="F58" s="969">
        <f t="shared" si="27"/>
        <v>0</v>
      </c>
      <c r="G58" s="969">
        <f t="shared" si="27"/>
        <v>0</v>
      </c>
      <c r="H58" s="969">
        <f t="shared" si="27"/>
        <v>0</v>
      </c>
      <c r="I58" s="969">
        <f t="shared" si="27"/>
        <v>0</v>
      </c>
      <c r="J58" s="969">
        <f t="shared" ref="J58" si="28">J23+J35+J40+J53+J57+J48</f>
        <v>9493.6200000000008</v>
      </c>
      <c r="K58" s="969">
        <f t="shared" si="27"/>
        <v>0</v>
      </c>
      <c r="L58" s="969">
        <f t="shared" si="27"/>
        <v>25000</v>
      </c>
      <c r="M58" s="969">
        <f t="shared" si="27"/>
        <v>64145</v>
      </c>
      <c r="N58" s="969">
        <f t="shared" si="27"/>
        <v>0</v>
      </c>
      <c r="O58" s="969">
        <f t="shared" si="27"/>
        <v>0</v>
      </c>
      <c r="P58" s="969">
        <f t="shared" si="27"/>
        <v>0</v>
      </c>
      <c r="Q58" s="969">
        <f t="shared" si="27"/>
        <v>0</v>
      </c>
      <c r="R58" s="969">
        <f t="shared" si="27"/>
        <v>0</v>
      </c>
      <c r="S58" s="969">
        <f t="shared" si="27"/>
        <v>0</v>
      </c>
      <c r="T58" s="969">
        <f t="shared" si="27"/>
        <v>0</v>
      </c>
      <c r="U58" s="969">
        <f t="shared" si="27"/>
        <v>0</v>
      </c>
      <c r="V58" s="969">
        <f t="shared" si="27"/>
        <v>0</v>
      </c>
      <c r="W58" s="969">
        <f t="shared" si="27"/>
        <v>25000</v>
      </c>
      <c r="X58" s="969">
        <f t="shared" si="27"/>
        <v>3114307.9499999997</v>
      </c>
      <c r="Y58" s="969">
        <f t="shared" si="27"/>
        <v>0</v>
      </c>
      <c r="Z58" s="969">
        <f t="shared" si="27"/>
        <v>2810000</v>
      </c>
      <c r="AA58" s="969">
        <f t="shared" si="27"/>
        <v>0</v>
      </c>
      <c r="AB58" s="969">
        <f t="shared" si="27"/>
        <v>15000</v>
      </c>
      <c r="AC58" s="969">
        <f t="shared" si="27"/>
        <v>0</v>
      </c>
      <c r="AD58" s="969">
        <f t="shared" si="27"/>
        <v>289307.95</v>
      </c>
      <c r="AE58" s="969">
        <f t="shared" si="27"/>
        <v>0</v>
      </c>
      <c r="AF58" s="969">
        <f t="shared" si="27"/>
        <v>0</v>
      </c>
      <c r="AG58" s="969">
        <f t="shared" si="27"/>
        <v>0</v>
      </c>
      <c r="AH58" s="792">
        <f t="shared" si="20"/>
        <v>3237946.5700000008</v>
      </c>
    </row>
    <row r="59" spans="1:36" ht="12.75" customHeight="1" x14ac:dyDescent="0.2">
      <c r="A59" s="1891" t="s">
        <v>697</v>
      </c>
      <c r="B59" s="1891"/>
      <c r="C59" s="1891" t="s">
        <v>92</v>
      </c>
      <c r="D59" s="1891"/>
      <c r="E59" s="1891"/>
      <c r="F59" s="1891"/>
      <c r="G59" s="1891"/>
      <c r="H59" s="1891"/>
      <c r="I59" s="1891"/>
      <c r="J59" s="1891"/>
      <c r="K59" s="1891"/>
      <c r="L59" s="1891"/>
      <c r="M59" s="1891"/>
      <c r="N59" s="1891"/>
      <c r="O59" s="1891"/>
      <c r="P59" s="1891"/>
      <c r="Q59" s="1891"/>
      <c r="R59" s="1891"/>
      <c r="S59" s="1891"/>
      <c r="T59" s="1891"/>
      <c r="U59" s="1891"/>
      <c r="V59" s="1891"/>
      <c r="W59" s="1891"/>
      <c r="X59" s="1891"/>
      <c r="Y59" s="1891"/>
      <c r="Z59" s="1891"/>
      <c r="AA59" s="1891"/>
      <c r="AB59" s="1891"/>
      <c r="AC59" s="1891"/>
      <c r="AD59" s="1891"/>
      <c r="AE59" s="1891"/>
      <c r="AF59" s="1891"/>
      <c r="AG59" s="1891"/>
      <c r="AH59" s="1891"/>
      <c r="AI59" s="52"/>
      <c r="AJ59" s="52"/>
    </row>
    <row r="60" spans="1:36" x14ac:dyDescent="0.2">
      <c r="A60" s="709"/>
      <c r="B60" s="921" t="s">
        <v>77</v>
      </c>
      <c r="C60" s="914">
        <f t="shared" ref="C60:AH60" si="29">C9+C13+C16+C20+C25+C37+C50+C54+C42+C45+C26+C29</f>
        <v>0</v>
      </c>
      <c r="D60" s="914">
        <f>D9+D13+D16+D20+D25+D37+D50+D54+D42+D45+D26+D29</f>
        <v>0</v>
      </c>
      <c r="E60" s="914">
        <f t="shared" si="29"/>
        <v>0</v>
      </c>
      <c r="F60" s="914">
        <f t="shared" si="29"/>
        <v>0</v>
      </c>
      <c r="G60" s="914">
        <f t="shared" si="29"/>
        <v>0</v>
      </c>
      <c r="H60" s="914">
        <f t="shared" si="29"/>
        <v>0</v>
      </c>
      <c r="I60" s="914">
        <f t="shared" si="29"/>
        <v>0</v>
      </c>
      <c r="J60" s="914">
        <f>J9+J13+J16+J20+J25+J37+J50+J54+J42+J45+J26+J29</f>
        <v>0</v>
      </c>
      <c r="K60" s="914">
        <f t="shared" si="29"/>
        <v>0</v>
      </c>
      <c r="L60" s="914">
        <f t="shared" si="29"/>
        <v>25000</v>
      </c>
      <c r="M60" s="914">
        <f t="shared" si="29"/>
        <v>20000</v>
      </c>
      <c r="N60" s="914">
        <f>N9+N13+N16+N20+N25+N37+N50+N54+N42+N45+N26+N29</f>
        <v>0</v>
      </c>
      <c r="O60" s="914">
        <f t="shared" si="29"/>
        <v>0</v>
      </c>
      <c r="P60" s="914">
        <f t="shared" si="29"/>
        <v>0</v>
      </c>
      <c r="Q60" s="914">
        <f t="shared" si="29"/>
        <v>0</v>
      </c>
      <c r="R60" s="914">
        <f t="shared" si="29"/>
        <v>0</v>
      </c>
      <c r="S60" s="914">
        <f t="shared" si="29"/>
        <v>0</v>
      </c>
      <c r="T60" s="914">
        <f t="shared" si="29"/>
        <v>0</v>
      </c>
      <c r="U60" s="914">
        <f t="shared" si="29"/>
        <v>0</v>
      </c>
      <c r="V60" s="914">
        <f t="shared" si="29"/>
        <v>0</v>
      </c>
      <c r="W60" s="914">
        <f t="shared" si="29"/>
        <v>25000</v>
      </c>
      <c r="X60" s="914">
        <f t="shared" si="29"/>
        <v>2964781.77</v>
      </c>
      <c r="Y60" s="914">
        <f t="shared" si="29"/>
        <v>0</v>
      </c>
      <c r="Z60" s="914">
        <f t="shared" si="29"/>
        <v>2714781.77</v>
      </c>
      <c r="AA60" s="914">
        <f t="shared" si="29"/>
        <v>0</v>
      </c>
      <c r="AB60" s="914">
        <f t="shared" si="29"/>
        <v>15000</v>
      </c>
      <c r="AC60" s="914">
        <f t="shared" si="29"/>
        <v>0</v>
      </c>
      <c r="AD60" s="914">
        <f t="shared" si="29"/>
        <v>235000</v>
      </c>
      <c r="AE60" s="914">
        <f t="shared" si="29"/>
        <v>0</v>
      </c>
      <c r="AF60" s="914">
        <f t="shared" si="29"/>
        <v>0</v>
      </c>
      <c r="AG60" s="914">
        <f t="shared" si="29"/>
        <v>0</v>
      </c>
      <c r="AH60" s="914">
        <f t="shared" si="29"/>
        <v>3034781.77</v>
      </c>
      <c r="AI60" s="52"/>
      <c r="AJ60" s="52"/>
    </row>
    <row r="61" spans="1:36" x14ac:dyDescent="0.2">
      <c r="A61" s="709"/>
      <c r="B61" s="921" t="s">
        <v>76</v>
      </c>
      <c r="C61" s="914">
        <f t="shared" ref="C61:AH61" si="30">C10+C14+C17+C21+C27+C30+C31+C32+C33+C38+C51+C55+C43+C46</f>
        <v>0</v>
      </c>
      <c r="D61" s="914">
        <f>D10+D14+D17+D21+D27+D30+D31+D32+D33+D38+D51+D55+D43+D46</f>
        <v>0</v>
      </c>
      <c r="E61" s="914">
        <f t="shared" si="30"/>
        <v>0</v>
      </c>
      <c r="F61" s="914">
        <f t="shared" si="30"/>
        <v>0</v>
      </c>
      <c r="G61" s="914">
        <f t="shared" si="30"/>
        <v>0</v>
      </c>
      <c r="H61" s="914">
        <f t="shared" si="30"/>
        <v>0</v>
      </c>
      <c r="I61" s="914">
        <f t="shared" si="30"/>
        <v>0</v>
      </c>
      <c r="J61" s="914">
        <f t="shared" ref="J61" si="31">J10+J14+J17+J21+J27+J30+J31+J32+J33+J38+J51+J55+J43+J46</f>
        <v>9493.6200000000008</v>
      </c>
      <c r="K61" s="914">
        <f t="shared" si="30"/>
        <v>0</v>
      </c>
      <c r="L61" s="914">
        <f t="shared" si="30"/>
        <v>0</v>
      </c>
      <c r="M61" s="914">
        <f t="shared" si="30"/>
        <v>0</v>
      </c>
      <c r="N61" s="914">
        <f>N10+N14+N17+N21+N27+N30+N31+N32+N33+N38+N51+N55+N43+N46</f>
        <v>0</v>
      </c>
      <c r="O61" s="914">
        <f t="shared" si="30"/>
        <v>0</v>
      </c>
      <c r="P61" s="914">
        <f t="shared" si="30"/>
        <v>0</v>
      </c>
      <c r="Q61" s="914">
        <f t="shared" si="30"/>
        <v>0</v>
      </c>
      <c r="R61" s="914">
        <f t="shared" si="30"/>
        <v>0</v>
      </c>
      <c r="S61" s="914">
        <f t="shared" si="30"/>
        <v>0</v>
      </c>
      <c r="T61" s="914">
        <f t="shared" si="30"/>
        <v>0</v>
      </c>
      <c r="U61" s="914">
        <f t="shared" si="30"/>
        <v>0</v>
      </c>
      <c r="V61" s="914">
        <f t="shared" si="30"/>
        <v>0</v>
      </c>
      <c r="W61" s="914">
        <f t="shared" si="30"/>
        <v>0</v>
      </c>
      <c r="X61" s="914">
        <f t="shared" si="30"/>
        <v>264307.95</v>
      </c>
      <c r="Y61" s="914">
        <f t="shared" si="30"/>
        <v>0</v>
      </c>
      <c r="Z61" s="914">
        <f t="shared" si="30"/>
        <v>210000</v>
      </c>
      <c r="AA61" s="914">
        <f t="shared" si="30"/>
        <v>0</v>
      </c>
      <c r="AB61" s="914">
        <f t="shared" si="30"/>
        <v>0</v>
      </c>
      <c r="AC61" s="914">
        <f t="shared" si="30"/>
        <v>0</v>
      </c>
      <c r="AD61" s="914">
        <f t="shared" si="30"/>
        <v>54307.950000000004</v>
      </c>
      <c r="AE61" s="914">
        <f t="shared" si="30"/>
        <v>0</v>
      </c>
      <c r="AF61" s="914">
        <f t="shared" si="30"/>
        <v>0</v>
      </c>
      <c r="AG61" s="914">
        <f t="shared" si="30"/>
        <v>0</v>
      </c>
      <c r="AH61" s="914">
        <f t="shared" si="30"/>
        <v>273801.57</v>
      </c>
      <c r="AI61" s="52"/>
      <c r="AJ61" s="52"/>
    </row>
    <row r="62" spans="1:36" x14ac:dyDescent="0.2">
      <c r="A62" s="709"/>
      <c r="B62" s="915" t="s">
        <v>78</v>
      </c>
      <c r="C62" s="914">
        <f t="shared" ref="C62:AH62" si="32">C11+C15+C18+C22+C39+C52+C56+C44+C47+C28</f>
        <v>0</v>
      </c>
      <c r="D62" s="914">
        <f>D11+D15+D18+D22+D39+D52+D56+D44+D47+D28</f>
        <v>0</v>
      </c>
      <c r="E62" s="914">
        <f t="shared" si="32"/>
        <v>0</v>
      </c>
      <c r="F62" s="914">
        <f t="shared" si="32"/>
        <v>0</v>
      </c>
      <c r="G62" s="914">
        <f t="shared" si="32"/>
        <v>0</v>
      </c>
      <c r="H62" s="914">
        <f t="shared" si="32"/>
        <v>0</v>
      </c>
      <c r="I62" s="914">
        <f t="shared" si="32"/>
        <v>0</v>
      </c>
      <c r="J62" s="914">
        <f t="shared" ref="J62" si="33">J11+J15+J18+J22+J39+J52+J56+J44+J47+J28</f>
        <v>0</v>
      </c>
      <c r="K62" s="914">
        <f t="shared" si="32"/>
        <v>0</v>
      </c>
      <c r="L62" s="914">
        <f t="shared" si="32"/>
        <v>0</v>
      </c>
      <c r="M62" s="914">
        <f t="shared" si="32"/>
        <v>0</v>
      </c>
      <c r="N62" s="914">
        <f>N11+N15+N18+N22+N39+N52+N56+N44+N47+N28</f>
        <v>0</v>
      </c>
      <c r="O62" s="914">
        <f t="shared" si="32"/>
        <v>0</v>
      </c>
      <c r="P62" s="914">
        <f t="shared" si="32"/>
        <v>0</v>
      </c>
      <c r="Q62" s="914">
        <f t="shared" si="32"/>
        <v>0</v>
      </c>
      <c r="R62" s="914">
        <f t="shared" si="32"/>
        <v>0</v>
      </c>
      <c r="S62" s="914">
        <f t="shared" si="32"/>
        <v>0</v>
      </c>
      <c r="T62" s="914">
        <f t="shared" si="32"/>
        <v>0</v>
      </c>
      <c r="U62" s="914">
        <f t="shared" si="32"/>
        <v>0</v>
      </c>
      <c r="V62" s="914">
        <f t="shared" si="32"/>
        <v>0</v>
      </c>
      <c r="W62" s="914">
        <f t="shared" si="32"/>
        <v>0</v>
      </c>
      <c r="X62" s="914">
        <f t="shared" si="32"/>
        <v>0</v>
      </c>
      <c r="Y62" s="914">
        <f t="shared" si="32"/>
        <v>0</v>
      </c>
      <c r="Z62" s="914">
        <f t="shared" si="32"/>
        <v>0</v>
      </c>
      <c r="AA62" s="914">
        <f t="shared" si="32"/>
        <v>0</v>
      </c>
      <c r="AB62" s="914">
        <f t="shared" si="32"/>
        <v>0</v>
      </c>
      <c r="AC62" s="914">
        <f t="shared" si="32"/>
        <v>0</v>
      </c>
      <c r="AD62" s="914">
        <f t="shared" si="32"/>
        <v>0</v>
      </c>
      <c r="AE62" s="914">
        <f t="shared" si="32"/>
        <v>0</v>
      </c>
      <c r="AF62" s="914">
        <f t="shared" si="32"/>
        <v>0</v>
      </c>
      <c r="AG62" s="914">
        <f t="shared" si="32"/>
        <v>0</v>
      </c>
      <c r="AH62" s="914">
        <f t="shared" si="32"/>
        <v>0</v>
      </c>
    </row>
    <row r="63" spans="1:36" x14ac:dyDescent="0.2">
      <c r="A63" s="709"/>
      <c r="B63" s="915" t="s">
        <v>79</v>
      </c>
      <c r="C63" s="914">
        <f>C34+C12</f>
        <v>0</v>
      </c>
      <c r="D63" s="914">
        <f>D34+D12</f>
        <v>0</v>
      </c>
      <c r="E63" s="914">
        <f t="shared" ref="E63:X63" si="34">E34+E12</f>
        <v>0</v>
      </c>
      <c r="F63" s="914">
        <f t="shared" si="34"/>
        <v>0</v>
      </c>
      <c r="G63" s="914">
        <f t="shared" si="34"/>
        <v>0</v>
      </c>
      <c r="H63" s="914">
        <f t="shared" si="34"/>
        <v>0</v>
      </c>
      <c r="I63" s="914">
        <f t="shared" si="34"/>
        <v>0</v>
      </c>
      <c r="J63" s="914">
        <f t="shared" ref="J63" si="35">J34+J12</f>
        <v>0</v>
      </c>
      <c r="K63" s="914">
        <f t="shared" si="34"/>
        <v>0</v>
      </c>
      <c r="L63" s="914">
        <f t="shared" si="34"/>
        <v>0</v>
      </c>
      <c r="M63" s="914">
        <f t="shared" si="34"/>
        <v>44145</v>
      </c>
      <c r="N63" s="914">
        <f>N34+N12</f>
        <v>0</v>
      </c>
      <c r="O63" s="914">
        <f t="shared" si="34"/>
        <v>0</v>
      </c>
      <c r="P63" s="914">
        <f t="shared" si="34"/>
        <v>0</v>
      </c>
      <c r="Q63" s="914">
        <f t="shared" si="34"/>
        <v>0</v>
      </c>
      <c r="R63" s="914">
        <f t="shared" si="34"/>
        <v>0</v>
      </c>
      <c r="S63" s="914">
        <f t="shared" si="34"/>
        <v>0</v>
      </c>
      <c r="T63" s="914">
        <f t="shared" si="34"/>
        <v>0</v>
      </c>
      <c r="U63" s="914">
        <f t="shared" si="34"/>
        <v>0</v>
      </c>
      <c r="V63" s="914">
        <f>V34+V12</f>
        <v>0</v>
      </c>
      <c r="W63" s="914">
        <f t="shared" si="34"/>
        <v>0</v>
      </c>
      <c r="X63" s="914">
        <f t="shared" si="34"/>
        <v>0</v>
      </c>
      <c r="Y63" s="914">
        <f t="shared" ref="Y63:AH63" si="36">Y34+Y12</f>
        <v>0</v>
      </c>
      <c r="Z63" s="914">
        <f t="shared" si="36"/>
        <v>0</v>
      </c>
      <c r="AA63" s="914">
        <f t="shared" si="36"/>
        <v>0</v>
      </c>
      <c r="AB63" s="914">
        <f t="shared" si="36"/>
        <v>0</v>
      </c>
      <c r="AC63" s="914">
        <f t="shared" si="36"/>
        <v>0</v>
      </c>
      <c r="AD63" s="914">
        <f t="shared" si="36"/>
        <v>0</v>
      </c>
      <c r="AE63" s="914">
        <f t="shared" si="36"/>
        <v>0</v>
      </c>
      <c r="AF63" s="914">
        <f t="shared" si="36"/>
        <v>0</v>
      </c>
      <c r="AG63" s="914">
        <f t="shared" si="36"/>
        <v>0</v>
      </c>
      <c r="AH63" s="914">
        <f t="shared" si="36"/>
        <v>44145</v>
      </c>
    </row>
    <row r="64" spans="1:36" ht="14.25" customHeight="1" x14ac:dyDescent="0.2">
      <c r="A64" s="923" t="s">
        <v>631</v>
      </c>
      <c r="B64" s="924" t="s">
        <v>796</v>
      </c>
      <c r="C64" s="928">
        <f>C60+C61+C63+C62</f>
        <v>0</v>
      </c>
      <c r="D64" s="928">
        <f>D60+D61+D63+D62</f>
        <v>0</v>
      </c>
      <c r="E64" s="928">
        <f t="shared" ref="E64:W64" si="37">E60+E61+E63+E62</f>
        <v>0</v>
      </c>
      <c r="F64" s="928">
        <f t="shared" si="37"/>
        <v>0</v>
      </c>
      <c r="G64" s="928">
        <f t="shared" si="37"/>
        <v>0</v>
      </c>
      <c r="H64" s="928">
        <f t="shared" si="37"/>
        <v>0</v>
      </c>
      <c r="I64" s="928">
        <f t="shared" si="37"/>
        <v>0</v>
      </c>
      <c r="J64" s="928">
        <f t="shared" ref="J64" si="38">J60+J61+J63+J62</f>
        <v>9493.6200000000008</v>
      </c>
      <c r="K64" s="928">
        <f t="shared" si="37"/>
        <v>0</v>
      </c>
      <c r="L64" s="928">
        <f t="shared" si="37"/>
        <v>25000</v>
      </c>
      <c r="M64" s="928">
        <f t="shared" si="37"/>
        <v>64145</v>
      </c>
      <c r="N64" s="928">
        <f>N60+N61+N63+N62</f>
        <v>0</v>
      </c>
      <c r="O64" s="928">
        <f t="shared" si="37"/>
        <v>0</v>
      </c>
      <c r="P64" s="928">
        <f t="shared" si="37"/>
        <v>0</v>
      </c>
      <c r="Q64" s="928">
        <f t="shared" si="37"/>
        <v>0</v>
      </c>
      <c r="R64" s="928">
        <f t="shared" si="37"/>
        <v>0</v>
      </c>
      <c r="S64" s="928">
        <f t="shared" si="37"/>
        <v>0</v>
      </c>
      <c r="T64" s="928">
        <f t="shared" si="37"/>
        <v>0</v>
      </c>
      <c r="U64" s="928">
        <f t="shared" si="37"/>
        <v>0</v>
      </c>
      <c r="V64" s="928">
        <f>V60+V61+V63+V62</f>
        <v>0</v>
      </c>
      <c r="W64" s="928">
        <f t="shared" si="37"/>
        <v>25000</v>
      </c>
      <c r="X64" s="928">
        <f t="shared" ref="X64:AG64" si="39">X60+X61+X63+X62</f>
        <v>3229089.72</v>
      </c>
      <c r="Y64" s="928">
        <f t="shared" si="39"/>
        <v>0</v>
      </c>
      <c r="Z64" s="928">
        <f t="shared" si="39"/>
        <v>2924781.77</v>
      </c>
      <c r="AA64" s="928">
        <f t="shared" si="39"/>
        <v>0</v>
      </c>
      <c r="AB64" s="928">
        <f t="shared" si="39"/>
        <v>15000</v>
      </c>
      <c r="AC64" s="928">
        <f t="shared" si="39"/>
        <v>0</v>
      </c>
      <c r="AD64" s="928">
        <f t="shared" si="39"/>
        <v>289307.95</v>
      </c>
      <c r="AE64" s="928">
        <f t="shared" si="39"/>
        <v>0</v>
      </c>
      <c r="AF64" s="928">
        <f t="shared" si="39"/>
        <v>0</v>
      </c>
      <c r="AG64" s="928">
        <f t="shared" si="39"/>
        <v>0</v>
      </c>
      <c r="AH64" s="928">
        <f>AH60+AH61+AH63+AH62</f>
        <v>3352728.34</v>
      </c>
    </row>
    <row r="65" spans="1:34" hidden="1" x14ac:dyDescent="0.2"/>
    <row r="66" spans="1:34" ht="12.75" hidden="1" customHeight="1" x14ac:dyDescent="0.2">
      <c r="A66" s="770" t="s">
        <v>77</v>
      </c>
      <c r="B66" s="1967" t="s">
        <v>435</v>
      </c>
      <c r="C66" s="795">
        <f>C20</f>
        <v>0</v>
      </c>
      <c r="D66" s="795">
        <f>D20</f>
        <v>0</v>
      </c>
      <c r="E66" s="795">
        <f t="shared" ref="E66:X66" si="40">E20</f>
        <v>0</v>
      </c>
      <c r="F66" s="795">
        <f t="shared" si="40"/>
        <v>0</v>
      </c>
      <c r="G66" s="795">
        <f>G20</f>
        <v>0</v>
      </c>
      <c r="H66" s="795">
        <f t="shared" si="40"/>
        <v>0</v>
      </c>
      <c r="I66" s="795">
        <f t="shared" si="40"/>
        <v>0</v>
      </c>
      <c r="J66" s="795">
        <f t="shared" ref="J66" si="41">J20</f>
        <v>0</v>
      </c>
      <c r="K66" s="795">
        <f t="shared" si="40"/>
        <v>0</v>
      </c>
      <c r="L66" s="795">
        <f t="shared" si="40"/>
        <v>0</v>
      </c>
      <c r="M66" s="795">
        <f t="shared" si="40"/>
        <v>0</v>
      </c>
      <c r="N66" s="795">
        <f>N20</f>
        <v>0</v>
      </c>
      <c r="O66" s="795">
        <f t="shared" si="40"/>
        <v>0</v>
      </c>
      <c r="P66" s="795">
        <f t="shared" si="40"/>
        <v>0</v>
      </c>
      <c r="Q66" s="795">
        <f t="shared" si="40"/>
        <v>0</v>
      </c>
      <c r="R66" s="795">
        <f t="shared" si="40"/>
        <v>0</v>
      </c>
      <c r="S66" s="795">
        <f t="shared" si="40"/>
        <v>0</v>
      </c>
      <c r="T66" s="795">
        <f t="shared" si="40"/>
        <v>0</v>
      </c>
      <c r="U66" s="795">
        <f t="shared" si="40"/>
        <v>0</v>
      </c>
      <c r="V66" s="795">
        <f>V20</f>
        <v>0</v>
      </c>
      <c r="W66" s="795">
        <f t="shared" si="40"/>
        <v>0</v>
      </c>
      <c r="X66" s="795">
        <f t="shared" si="40"/>
        <v>0</v>
      </c>
      <c r="Y66" s="795">
        <f t="shared" ref="Y66:AE68" si="42">Y20</f>
        <v>0</v>
      </c>
      <c r="Z66" s="795">
        <f t="shared" si="42"/>
        <v>0</v>
      </c>
      <c r="AA66" s="795">
        <f t="shared" si="42"/>
        <v>0</v>
      </c>
      <c r="AB66" s="795">
        <f t="shared" si="42"/>
        <v>0</v>
      </c>
      <c r="AC66" s="795">
        <f t="shared" si="42"/>
        <v>0</v>
      </c>
      <c r="AD66" s="795">
        <f t="shared" si="42"/>
        <v>0</v>
      </c>
      <c r="AE66" s="795">
        <f t="shared" si="42"/>
        <v>0</v>
      </c>
      <c r="AF66" s="795">
        <f t="shared" ref="AF66:AG68" si="43">AF20</f>
        <v>0</v>
      </c>
      <c r="AG66" s="795">
        <f t="shared" si="43"/>
        <v>0</v>
      </c>
      <c r="AH66" s="784">
        <f t="shared" ref="AH66:AH84" si="44">(SUM(C66:X66))-O66</f>
        <v>0</v>
      </c>
    </row>
    <row r="67" spans="1:34" ht="25.5" hidden="1" x14ac:dyDescent="0.2">
      <c r="A67" s="770" t="s">
        <v>76</v>
      </c>
      <c r="B67" s="1968"/>
      <c r="C67" s="795">
        <f t="shared" ref="C67:X67" si="45">C21</f>
        <v>0</v>
      </c>
      <c r="D67" s="795">
        <f>D21</f>
        <v>0</v>
      </c>
      <c r="E67" s="795">
        <f t="shared" si="45"/>
        <v>0</v>
      </c>
      <c r="F67" s="795">
        <f t="shared" si="45"/>
        <v>0</v>
      </c>
      <c r="G67" s="795">
        <f t="shared" si="45"/>
        <v>0</v>
      </c>
      <c r="H67" s="795">
        <f t="shared" si="45"/>
        <v>0</v>
      </c>
      <c r="I67" s="795">
        <f t="shared" si="45"/>
        <v>0</v>
      </c>
      <c r="J67" s="795">
        <f t="shared" ref="J67" si="46">J21</f>
        <v>9493.6200000000008</v>
      </c>
      <c r="K67" s="795">
        <f t="shared" si="45"/>
        <v>0</v>
      </c>
      <c r="L67" s="795">
        <f t="shared" si="45"/>
        <v>0</v>
      </c>
      <c r="M67" s="795">
        <f t="shared" si="45"/>
        <v>0</v>
      </c>
      <c r="N67" s="795">
        <f>N21</f>
        <v>0</v>
      </c>
      <c r="O67" s="795">
        <f t="shared" si="45"/>
        <v>0</v>
      </c>
      <c r="P67" s="795">
        <f t="shared" si="45"/>
        <v>0</v>
      </c>
      <c r="Q67" s="795">
        <f t="shared" si="45"/>
        <v>0</v>
      </c>
      <c r="R67" s="795">
        <f t="shared" si="45"/>
        <v>0</v>
      </c>
      <c r="S67" s="795">
        <f t="shared" si="45"/>
        <v>0</v>
      </c>
      <c r="T67" s="795">
        <f t="shared" si="45"/>
        <v>0</v>
      </c>
      <c r="U67" s="795">
        <f t="shared" si="45"/>
        <v>0</v>
      </c>
      <c r="V67" s="795">
        <f>V21</f>
        <v>0</v>
      </c>
      <c r="W67" s="795">
        <f t="shared" si="45"/>
        <v>0</v>
      </c>
      <c r="X67" s="795">
        <f t="shared" si="45"/>
        <v>16856.550000000003</v>
      </c>
      <c r="Y67" s="795">
        <f t="shared" si="42"/>
        <v>0</v>
      </c>
      <c r="Z67" s="795">
        <f t="shared" si="42"/>
        <v>0</v>
      </c>
      <c r="AA67" s="795">
        <f t="shared" si="42"/>
        <v>0</v>
      </c>
      <c r="AB67" s="795">
        <f t="shared" si="42"/>
        <v>0</v>
      </c>
      <c r="AC67" s="795">
        <f t="shared" si="42"/>
        <v>0</v>
      </c>
      <c r="AD67" s="795">
        <f t="shared" si="42"/>
        <v>16856.550000000003</v>
      </c>
      <c r="AE67" s="795">
        <f t="shared" si="42"/>
        <v>0</v>
      </c>
      <c r="AF67" s="795">
        <f t="shared" si="43"/>
        <v>0</v>
      </c>
      <c r="AG67" s="795">
        <f t="shared" si="43"/>
        <v>0</v>
      </c>
      <c r="AH67" s="784">
        <f t="shared" si="44"/>
        <v>26350.170000000006</v>
      </c>
    </row>
    <row r="68" spans="1:34" ht="25.5" hidden="1" x14ac:dyDescent="0.2">
      <c r="A68" s="679" t="s">
        <v>78</v>
      </c>
      <c r="B68" s="1968"/>
      <c r="C68" s="795">
        <f t="shared" ref="C68:X68" si="47">C22</f>
        <v>0</v>
      </c>
      <c r="D68" s="795">
        <f>D22</f>
        <v>0</v>
      </c>
      <c r="E68" s="795">
        <f t="shared" si="47"/>
        <v>0</v>
      </c>
      <c r="F68" s="795">
        <f t="shared" si="47"/>
        <v>0</v>
      </c>
      <c r="G68" s="795">
        <f t="shared" si="47"/>
        <v>0</v>
      </c>
      <c r="H68" s="795">
        <f t="shared" si="47"/>
        <v>0</v>
      </c>
      <c r="I68" s="795">
        <f t="shared" si="47"/>
        <v>0</v>
      </c>
      <c r="J68" s="795">
        <f t="shared" ref="J68" si="48">J22</f>
        <v>0</v>
      </c>
      <c r="K68" s="795">
        <f t="shared" si="47"/>
        <v>0</v>
      </c>
      <c r="L68" s="795">
        <f t="shared" si="47"/>
        <v>0</v>
      </c>
      <c r="M68" s="795">
        <f t="shared" si="47"/>
        <v>0</v>
      </c>
      <c r="N68" s="795">
        <f>N22</f>
        <v>0</v>
      </c>
      <c r="O68" s="795">
        <f t="shared" si="47"/>
        <v>0</v>
      </c>
      <c r="P68" s="795">
        <f t="shared" si="47"/>
        <v>0</v>
      </c>
      <c r="Q68" s="795">
        <f t="shared" si="47"/>
        <v>0</v>
      </c>
      <c r="R68" s="795">
        <f t="shared" si="47"/>
        <v>0</v>
      </c>
      <c r="S68" s="795">
        <f t="shared" si="47"/>
        <v>0</v>
      </c>
      <c r="T68" s="795">
        <f t="shared" si="47"/>
        <v>0</v>
      </c>
      <c r="U68" s="795">
        <f t="shared" si="47"/>
        <v>0</v>
      </c>
      <c r="V68" s="795">
        <f>V22</f>
        <v>0</v>
      </c>
      <c r="W68" s="795">
        <f t="shared" si="47"/>
        <v>0</v>
      </c>
      <c r="X68" s="795">
        <f t="shared" si="47"/>
        <v>0</v>
      </c>
      <c r="Y68" s="795">
        <f t="shared" si="42"/>
        <v>0</v>
      </c>
      <c r="Z68" s="795">
        <f t="shared" si="42"/>
        <v>0</v>
      </c>
      <c r="AA68" s="795">
        <f t="shared" si="42"/>
        <v>0</v>
      </c>
      <c r="AB68" s="795">
        <f t="shared" si="42"/>
        <v>0</v>
      </c>
      <c r="AC68" s="795">
        <f t="shared" si="42"/>
        <v>0</v>
      </c>
      <c r="AD68" s="795">
        <f t="shared" si="42"/>
        <v>0</v>
      </c>
      <c r="AE68" s="795">
        <f t="shared" si="42"/>
        <v>0</v>
      </c>
      <c r="AF68" s="795">
        <f t="shared" si="43"/>
        <v>0</v>
      </c>
      <c r="AG68" s="795">
        <f t="shared" si="43"/>
        <v>0</v>
      </c>
      <c r="AH68" s="784">
        <f t="shared" si="44"/>
        <v>0</v>
      </c>
    </row>
    <row r="69" spans="1:34" ht="12.75" hidden="1" customHeight="1" x14ac:dyDescent="0.2">
      <c r="A69" s="770" t="s">
        <v>77</v>
      </c>
      <c r="B69" s="1967" t="s">
        <v>435</v>
      </c>
      <c r="C69" s="689">
        <f>C25+C26+C29</f>
        <v>0</v>
      </c>
      <c r="D69" s="689">
        <f>D25+D26+D29</f>
        <v>0</v>
      </c>
      <c r="E69" s="689">
        <f t="shared" ref="E69:X69" si="49">E25+E26+E29</f>
        <v>0</v>
      </c>
      <c r="F69" s="689">
        <f t="shared" si="49"/>
        <v>0</v>
      </c>
      <c r="G69" s="689">
        <f t="shared" si="49"/>
        <v>0</v>
      </c>
      <c r="H69" s="689">
        <f t="shared" si="49"/>
        <v>0</v>
      </c>
      <c r="I69" s="689">
        <f t="shared" si="49"/>
        <v>0</v>
      </c>
      <c r="J69" s="689">
        <f t="shared" ref="J69" si="50">J25+J26+J29</f>
        <v>0</v>
      </c>
      <c r="K69" s="689">
        <f t="shared" si="49"/>
        <v>0</v>
      </c>
      <c r="L69" s="689">
        <f t="shared" si="49"/>
        <v>25000</v>
      </c>
      <c r="M69" s="689">
        <f t="shared" si="49"/>
        <v>20000</v>
      </c>
      <c r="N69" s="689">
        <f>N25+N26+N29</f>
        <v>0</v>
      </c>
      <c r="O69" s="689">
        <f t="shared" si="49"/>
        <v>0</v>
      </c>
      <c r="P69" s="689">
        <f t="shared" si="49"/>
        <v>0</v>
      </c>
      <c r="Q69" s="689">
        <f t="shared" si="49"/>
        <v>0</v>
      </c>
      <c r="R69" s="689">
        <f t="shared" si="49"/>
        <v>0</v>
      </c>
      <c r="S69" s="689">
        <f t="shared" si="49"/>
        <v>0</v>
      </c>
      <c r="T69" s="689">
        <f t="shared" si="49"/>
        <v>0</v>
      </c>
      <c r="U69" s="689">
        <f t="shared" si="49"/>
        <v>0</v>
      </c>
      <c r="V69" s="689">
        <f>V25+V26+V29</f>
        <v>0</v>
      </c>
      <c r="W69" s="689">
        <f t="shared" si="49"/>
        <v>25000</v>
      </c>
      <c r="X69" s="689">
        <f t="shared" si="49"/>
        <v>2850000</v>
      </c>
      <c r="Y69" s="689">
        <f t="shared" ref="Y69:AG69" si="51">Y25+Y26+Y29</f>
        <v>0</v>
      </c>
      <c r="Z69" s="689">
        <f t="shared" si="51"/>
        <v>2600000</v>
      </c>
      <c r="AA69" s="689">
        <f t="shared" si="51"/>
        <v>0</v>
      </c>
      <c r="AB69" s="689">
        <f t="shared" si="51"/>
        <v>15000</v>
      </c>
      <c r="AC69" s="689">
        <f t="shared" si="51"/>
        <v>0</v>
      </c>
      <c r="AD69" s="689">
        <f t="shared" si="51"/>
        <v>235000</v>
      </c>
      <c r="AE69" s="689">
        <f t="shared" si="51"/>
        <v>0</v>
      </c>
      <c r="AF69" s="689">
        <f t="shared" si="51"/>
        <v>0</v>
      </c>
      <c r="AG69" s="689">
        <f t="shared" si="51"/>
        <v>0</v>
      </c>
      <c r="AH69" s="784">
        <f t="shared" si="44"/>
        <v>2920000</v>
      </c>
    </row>
    <row r="70" spans="1:34" ht="25.5" hidden="1" x14ac:dyDescent="0.2">
      <c r="A70" s="770" t="s">
        <v>76</v>
      </c>
      <c r="B70" s="1968"/>
      <c r="C70" s="689">
        <f>C27+C30+C31+C32+C33</f>
        <v>0</v>
      </c>
      <c r="D70" s="689">
        <f>D27+D30+D31+D32+D33</f>
        <v>0</v>
      </c>
      <c r="E70" s="689">
        <f t="shared" ref="E70:X70" si="52">E27+E30+E31+E32+E33</f>
        <v>0</v>
      </c>
      <c r="F70" s="689">
        <f t="shared" si="52"/>
        <v>0</v>
      </c>
      <c r="G70" s="689">
        <f t="shared" si="52"/>
        <v>0</v>
      </c>
      <c r="H70" s="689">
        <f t="shared" si="52"/>
        <v>0</v>
      </c>
      <c r="I70" s="689">
        <f t="shared" si="52"/>
        <v>0</v>
      </c>
      <c r="J70" s="689">
        <f t="shared" ref="J70" si="53">J27+J30+J31+J32+J33</f>
        <v>0</v>
      </c>
      <c r="K70" s="689">
        <f t="shared" si="52"/>
        <v>0</v>
      </c>
      <c r="L70" s="689">
        <f t="shared" si="52"/>
        <v>0</v>
      </c>
      <c r="M70" s="689">
        <f t="shared" si="52"/>
        <v>0</v>
      </c>
      <c r="N70" s="689">
        <f>N27+N30+N31+N32+N33</f>
        <v>0</v>
      </c>
      <c r="O70" s="689">
        <f t="shared" si="52"/>
        <v>0</v>
      </c>
      <c r="P70" s="689">
        <f t="shared" si="52"/>
        <v>0</v>
      </c>
      <c r="Q70" s="689">
        <f t="shared" si="52"/>
        <v>0</v>
      </c>
      <c r="R70" s="689">
        <f t="shared" si="52"/>
        <v>0</v>
      </c>
      <c r="S70" s="689">
        <f t="shared" si="52"/>
        <v>0</v>
      </c>
      <c r="T70" s="689">
        <f t="shared" si="52"/>
        <v>0</v>
      </c>
      <c r="U70" s="689">
        <f t="shared" si="52"/>
        <v>0</v>
      </c>
      <c r="V70" s="689">
        <f>V27+V30+V31+V32+V33</f>
        <v>0</v>
      </c>
      <c r="W70" s="689">
        <f t="shared" si="52"/>
        <v>0</v>
      </c>
      <c r="X70" s="689">
        <f t="shared" si="52"/>
        <v>210000</v>
      </c>
      <c r="Y70" s="689">
        <f t="shared" ref="Y70:AG70" si="54">Y27+Y30+Y31+Y32+Y33</f>
        <v>0</v>
      </c>
      <c r="Z70" s="689">
        <f t="shared" si="54"/>
        <v>210000</v>
      </c>
      <c r="AA70" s="689">
        <f t="shared" si="54"/>
        <v>0</v>
      </c>
      <c r="AB70" s="689">
        <f t="shared" si="54"/>
        <v>0</v>
      </c>
      <c r="AC70" s="689">
        <f t="shared" si="54"/>
        <v>0</v>
      </c>
      <c r="AD70" s="689">
        <f t="shared" si="54"/>
        <v>0</v>
      </c>
      <c r="AE70" s="689">
        <f t="shared" si="54"/>
        <v>0</v>
      </c>
      <c r="AF70" s="689">
        <f t="shared" si="54"/>
        <v>0</v>
      </c>
      <c r="AG70" s="689">
        <f t="shared" si="54"/>
        <v>0</v>
      </c>
      <c r="AH70" s="784">
        <f t="shared" si="44"/>
        <v>210000</v>
      </c>
    </row>
    <row r="71" spans="1:34" ht="25.5" hidden="1" x14ac:dyDescent="0.2">
      <c r="A71" s="679" t="s">
        <v>78</v>
      </c>
      <c r="B71" s="1968"/>
      <c r="C71" s="689">
        <f>C28</f>
        <v>0</v>
      </c>
      <c r="D71" s="689">
        <f>D28</f>
        <v>0</v>
      </c>
      <c r="E71" s="689">
        <f t="shared" ref="E71:X71" si="55">E28</f>
        <v>0</v>
      </c>
      <c r="F71" s="689">
        <f t="shared" si="55"/>
        <v>0</v>
      </c>
      <c r="G71" s="689">
        <f t="shared" si="55"/>
        <v>0</v>
      </c>
      <c r="H71" s="689">
        <f t="shared" si="55"/>
        <v>0</v>
      </c>
      <c r="I71" s="689">
        <f t="shared" si="55"/>
        <v>0</v>
      </c>
      <c r="J71" s="689">
        <f t="shared" ref="J71" si="56">J28</f>
        <v>0</v>
      </c>
      <c r="K71" s="689">
        <f t="shared" si="55"/>
        <v>0</v>
      </c>
      <c r="L71" s="689">
        <f t="shared" si="55"/>
        <v>0</v>
      </c>
      <c r="M71" s="689">
        <f t="shared" si="55"/>
        <v>0</v>
      </c>
      <c r="N71" s="689">
        <f>N28</f>
        <v>0</v>
      </c>
      <c r="O71" s="689">
        <f t="shared" si="55"/>
        <v>0</v>
      </c>
      <c r="P71" s="689">
        <f t="shared" si="55"/>
        <v>0</v>
      </c>
      <c r="Q71" s="689">
        <f t="shared" si="55"/>
        <v>0</v>
      </c>
      <c r="R71" s="689">
        <f t="shared" si="55"/>
        <v>0</v>
      </c>
      <c r="S71" s="689">
        <f t="shared" si="55"/>
        <v>0</v>
      </c>
      <c r="T71" s="689">
        <f t="shared" si="55"/>
        <v>0</v>
      </c>
      <c r="U71" s="689">
        <f t="shared" si="55"/>
        <v>0</v>
      </c>
      <c r="V71" s="689">
        <f>V28</f>
        <v>0</v>
      </c>
      <c r="W71" s="689">
        <f t="shared" si="55"/>
        <v>0</v>
      </c>
      <c r="X71" s="689">
        <f t="shared" si="55"/>
        <v>0</v>
      </c>
      <c r="Y71" s="689">
        <f t="shared" ref="Y71:AG71" si="57">Y28</f>
        <v>0</v>
      </c>
      <c r="Z71" s="689">
        <f t="shared" si="57"/>
        <v>0</v>
      </c>
      <c r="AA71" s="689">
        <f t="shared" si="57"/>
        <v>0</v>
      </c>
      <c r="AB71" s="689">
        <f t="shared" si="57"/>
        <v>0</v>
      </c>
      <c r="AC71" s="689">
        <f t="shared" si="57"/>
        <v>0</v>
      </c>
      <c r="AD71" s="689">
        <f t="shared" si="57"/>
        <v>0</v>
      </c>
      <c r="AE71" s="689">
        <f t="shared" si="57"/>
        <v>0</v>
      </c>
      <c r="AF71" s="689">
        <f t="shared" si="57"/>
        <v>0</v>
      </c>
      <c r="AG71" s="689">
        <f t="shared" si="57"/>
        <v>0</v>
      </c>
      <c r="AH71" s="784">
        <f t="shared" si="44"/>
        <v>0</v>
      </c>
    </row>
    <row r="72" spans="1:34" ht="25.5" hidden="1" x14ac:dyDescent="0.2">
      <c r="A72" s="770" t="s">
        <v>79</v>
      </c>
      <c r="B72" s="751"/>
      <c r="C72" s="689">
        <f>C34</f>
        <v>0</v>
      </c>
      <c r="D72" s="689">
        <f>D34</f>
        <v>0</v>
      </c>
      <c r="E72" s="689">
        <f t="shared" ref="E72:X72" si="58">E34</f>
        <v>0</v>
      </c>
      <c r="F72" s="689">
        <f t="shared" si="58"/>
        <v>0</v>
      </c>
      <c r="G72" s="689">
        <f t="shared" si="58"/>
        <v>0</v>
      </c>
      <c r="H72" s="689">
        <f t="shared" si="58"/>
        <v>0</v>
      </c>
      <c r="I72" s="689">
        <f t="shared" si="58"/>
        <v>0</v>
      </c>
      <c r="J72" s="689">
        <f t="shared" ref="J72" si="59">J34</f>
        <v>0</v>
      </c>
      <c r="K72" s="689">
        <f t="shared" si="58"/>
        <v>0</v>
      </c>
      <c r="L72" s="689">
        <f t="shared" si="58"/>
        <v>0</v>
      </c>
      <c r="M72" s="689">
        <f t="shared" si="58"/>
        <v>44145</v>
      </c>
      <c r="N72" s="689">
        <f>N34</f>
        <v>0</v>
      </c>
      <c r="O72" s="689">
        <f t="shared" si="58"/>
        <v>0</v>
      </c>
      <c r="P72" s="689">
        <f t="shared" si="58"/>
        <v>0</v>
      </c>
      <c r="Q72" s="689">
        <f t="shared" si="58"/>
        <v>0</v>
      </c>
      <c r="R72" s="689">
        <f t="shared" si="58"/>
        <v>0</v>
      </c>
      <c r="S72" s="689">
        <f t="shared" si="58"/>
        <v>0</v>
      </c>
      <c r="T72" s="689">
        <f t="shared" si="58"/>
        <v>0</v>
      </c>
      <c r="U72" s="689">
        <f t="shared" si="58"/>
        <v>0</v>
      </c>
      <c r="V72" s="689">
        <f>V34</f>
        <v>0</v>
      </c>
      <c r="W72" s="689">
        <f t="shared" si="58"/>
        <v>0</v>
      </c>
      <c r="X72" s="689">
        <f t="shared" si="58"/>
        <v>0</v>
      </c>
      <c r="Y72" s="689">
        <f t="shared" ref="Y72:AG72" si="60">Y34</f>
        <v>0</v>
      </c>
      <c r="Z72" s="689">
        <f t="shared" si="60"/>
        <v>0</v>
      </c>
      <c r="AA72" s="689">
        <f t="shared" si="60"/>
        <v>0</v>
      </c>
      <c r="AB72" s="689">
        <f t="shared" si="60"/>
        <v>0</v>
      </c>
      <c r="AC72" s="689">
        <f t="shared" si="60"/>
        <v>0</v>
      </c>
      <c r="AD72" s="689">
        <f t="shared" si="60"/>
        <v>0</v>
      </c>
      <c r="AE72" s="689">
        <f t="shared" si="60"/>
        <v>0</v>
      </c>
      <c r="AF72" s="689">
        <f t="shared" si="60"/>
        <v>0</v>
      </c>
      <c r="AG72" s="689">
        <f t="shared" si="60"/>
        <v>0</v>
      </c>
      <c r="AH72" s="784">
        <f t="shared" si="44"/>
        <v>44145</v>
      </c>
    </row>
    <row r="73" spans="1:34" ht="12.75" hidden="1" customHeight="1" x14ac:dyDescent="0.2">
      <c r="A73" s="770" t="s">
        <v>77</v>
      </c>
      <c r="B73" s="1879" t="s">
        <v>435</v>
      </c>
      <c r="C73" s="689">
        <f>C37</f>
        <v>0</v>
      </c>
      <c r="D73" s="689">
        <f>D37</f>
        <v>0</v>
      </c>
      <c r="E73" s="689">
        <f t="shared" ref="E73:X75" si="61">E37</f>
        <v>0</v>
      </c>
      <c r="F73" s="689">
        <f t="shared" si="61"/>
        <v>0</v>
      </c>
      <c r="G73" s="689">
        <f t="shared" si="61"/>
        <v>0</v>
      </c>
      <c r="H73" s="689">
        <f t="shared" si="61"/>
        <v>0</v>
      </c>
      <c r="I73" s="689">
        <f t="shared" si="61"/>
        <v>0</v>
      </c>
      <c r="J73" s="689">
        <f t="shared" ref="J73" si="62">J37</f>
        <v>0</v>
      </c>
      <c r="K73" s="689">
        <f t="shared" si="61"/>
        <v>0</v>
      </c>
      <c r="L73" s="689">
        <f t="shared" si="61"/>
        <v>0</v>
      </c>
      <c r="M73" s="689">
        <f t="shared" si="61"/>
        <v>0</v>
      </c>
      <c r="N73" s="689">
        <f>N37</f>
        <v>0</v>
      </c>
      <c r="O73" s="689">
        <f t="shared" si="61"/>
        <v>0</v>
      </c>
      <c r="P73" s="689">
        <f t="shared" si="61"/>
        <v>0</v>
      </c>
      <c r="Q73" s="689">
        <f t="shared" si="61"/>
        <v>0</v>
      </c>
      <c r="R73" s="689">
        <f t="shared" si="61"/>
        <v>0</v>
      </c>
      <c r="S73" s="689">
        <f t="shared" si="61"/>
        <v>0</v>
      </c>
      <c r="T73" s="689">
        <f t="shared" si="61"/>
        <v>0</v>
      </c>
      <c r="U73" s="689">
        <f t="shared" si="61"/>
        <v>0</v>
      </c>
      <c r="V73" s="689">
        <f>V37</f>
        <v>0</v>
      </c>
      <c r="W73" s="689">
        <f t="shared" si="61"/>
        <v>0</v>
      </c>
      <c r="X73" s="689">
        <f t="shared" si="61"/>
        <v>0</v>
      </c>
      <c r="Y73" s="689">
        <f t="shared" ref="Y73:AE75" si="63">Y37</f>
        <v>0</v>
      </c>
      <c r="Z73" s="689">
        <f t="shared" si="63"/>
        <v>0</v>
      </c>
      <c r="AA73" s="689">
        <f t="shared" si="63"/>
        <v>0</v>
      </c>
      <c r="AB73" s="689">
        <f t="shared" si="63"/>
        <v>0</v>
      </c>
      <c r="AC73" s="689">
        <f t="shared" si="63"/>
        <v>0</v>
      </c>
      <c r="AD73" s="689">
        <f t="shared" si="63"/>
        <v>0</v>
      </c>
      <c r="AE73" s="689">
        <f t="shared" si="63"/>
        <v>0</v>
      </c>
      <c r="AF73" s="689">
        <f t="shared" ref="AF73:AG75" si="64">AF37</f>
        <v>0</v>
      </c>
      <c r="AG73" s="689">
        <f t="shared" si="64"/>
        <v>0</v>
      </c>
      <c r="AH73" s="784">
        <f t="shared" si="44"/>
        <v>0</v>
      </c>
    </row>
    <row r="74" spans="1:34" ht="25.5" hidden="1" x14ac:dyDescent="0.2">
      <c r="A74" s="770" t="s">
        <v>76</v>
      </c>
      <c r="B74" s="1879"/>
      <c r="C74" s="689">
        <f t="shared" ref="C74:U75" si="65">C38</f>
        <v>0</v>
      </c>
      <c r="D74" s="689">
        <f>D38</f>
        <v>0</v>
      </c>
      <c r="E74" s="689">
        <f t="shared" si="65"/>
        <v>0</v>
      </c>
      <c r="F74" s="689">
        <f t="shared" si="65"/>
        <v>0</v>
      </c>
      <c r="G74" s="689">
        <f t="shared" si="65"/>
        <v>0</v>
      </c>
      <c r="H74" s="689">
        <f t="shared" si="65"/>
        <v>0</v>
      </c>
      <c r="I74" s="689">
        <f t="shared" si="65"/>
        <v>0</v>
      </c>
      <c r="J74" s="689">
        <f t="shared" ref="J74" si="66">J38</f>
        <v>0</v>
      </c>
      <c r="K74" s="689">
        <f t="shared" si="65"/>
        <v>0</v>
      </c>
      <c r="L74" s="689">
        <f t="shared" si="65"/>
        <v>0</v>
      </c>
      <c r="M74" s="689">
        <f t="shared" si="65"/>
        <v>0</v>
      </c>
      <c r="N74" s="689">
        <f>N38</f>
        <v>0</v>
      </c>
      <c r="O74" s="689">
        <f t="shared" si="65"/>
        <v>0</v>
      </c>
      <c r="P74" s="689">
        <f t="shared" si="65"/>
        <v>0</v>
      </c>
      <c r="Q74" s="689">
        <f t="shared" si="65"/>
        <v>0</v>
      </c>
      <c r="R74" s="689">
        <f t="shared" si="65"/>
        <v>0</v>
      </c>
      <c r="S74" s="689">
        <f t="shared" si="65"/>
        <v>0</v>
      </c>
      <c r="T74" s="689">
        <f t="shared" si="65"/>
        <v>0</v>
      </c>
      <c r="U74" s="689">
        <f t="shared" si="65"/>
        <v>0</v>
      </c>
      <c r="V74" s="689">
        <f>V38</f>
        <v>0</v>
      </c>
      <c r="W74" s="689">
        <f t="shared" si="61"/>
        <v>0</v>
      </c>
      <c r="X74" s="689">
        <f t="shared" si="61"/>
        <v>0</v>
      </c>
      <c r="Y74" s="689">
        <f t="shared" si="63"/>
        <v>0</v>
      </c>
      <c r="Z74" s="689">
        <f t="shared" si="63"/>
        <v>0</v>
      </c>
      <c r="AA74" s="689">
        <f t="shared" si="63"/>
        <v>0</v>
      </c>
      <c r="AB74" s="689">
        <f t="shared" si="63"/>
        <v>0</v>
      </c>
      <c r="AC74" s="689">
        <f t="shared" si="63"/>
        <v>0</v>
      </c>
      <c r="AD74" s="689">
        <f t="shared" si="63"/>
        <v>0</v>
      </c>
      <c r="AE74" s="689">
        <f t="shared" si="63"/>
        <v>0</v>
      </c>
      <c r="AF74" s="689">
        <f t="shared" si="64"/>
        <v>0</v>
      </c>
      <c r="AG74" s="689">
        <f t="shared" si="64"/>
        <v>0</v>
      </c>
      <c r="AH74" s="784">
        <f t="shared" si="44"/>
        <v>0</v>
      </c>
    </row>
    <row r="75" spans="1:34" ht="25.5" hidden="1" x14ac:dyDescent="0.2">
      <c r="A75" s="679" t="s">
        <v>78</v>
      </c>
      <c r="B75" s="1879"/>
      <c r="C75" s="689">
        <f t="shared" si="65"/>
        <v>0</v>
      </c>
      <c r="D75" s="689">
        <f t="shared" si="65"/>
        <v>0</v>
      </c>
      <c r="E75" s="689">
        <f t="shared" si="61"/>
        <v>0</v>
      </c>
      <c r="F75" s="689">
        <f t="shared" si="61"/>
        <v>0</v>
      </c>
      <c r="G75" s="689">
        <f t="shared" si="61"/>
        <v>0</v>
      </c>
      <c r="H75" s="689">
        <f t="shared" si="61"/>
        <v>0</v>
      </c>
      <c r="I75" s="689">
        <f t="shared" si="61"/>
        <v>0</v>
      </c>
      <c r="J75" s="689">
        <f t="shared" ref="J75" si="67">J39</f>
        <v>0</v>
      </c>
      <c r="K75" s="689">
        <f t="shared" si="61"/>
        <v>0</v>
      </c>
      <c r="L75" s="689">
        <f t="shared" si="61"/>
        <v>0</v>
      </c>
      <c r="M75" s="689">
        <f t="shared" si="61"/>
        <v>0</v>
      </c>
      <c r="N75" s="689">
        <f>N39</f>
        <v>0</v>
      </c>
      <c r="O75" s="689">
        <f t="shared" si="61"/>
        <v>0</v>
      </c>
      <c r="P75" s="689">
        <f t="shared" si="61"/>
        <v>0</v>
      </c>
      <c r="Q75" s="689">
        <f t="shared" si="61"/>
        <v>0</v>
      </c>
      <c r="R75" s="689">
        <f t="shared" si="61"/>
        <v>0</v>
      </c>
      <c r="S75" s="689">
        <f t="shared" si="61"/>
        <v>0</v>
      </c>
      <c r="T75" s="689">
        <f t="shared" si="61"/>
        <v>0</v>
      </c>
      <c r="U75" s="689">
        <f t="shared" si="61"/>
        <v>0</v>
      </c>
      <c r="V75" s="689">
        <f>V39</f>
        <v>0</v>
      </c>
      <c r="W75" s="689">
        <f t="shared" si="61"/>
        <v>0</v>
      </c>
      <c r="X75" s="689">
        <f t="shared" si="61"/>
        <v>0</v>
      </c>
      <c r="Y75" s="689">
        <f t="shared" si="63"/>
        <v>0</v>
      </c>
      <c r="Z75" s="689">
        <f t="shared" si="63"/>
        <v>0</v>
      </c>
      <c r="AA75" s="689">
        <f t="shared" si="63"/>
        <v>0</v>
      </c>
      <c r="AB75" s="689">
        <f t="shared" si="63"/>
        <v>0</v>
      </c>
      <c r="AC75" s="689">
        <f t="shared" si="63"/>
        <v>0</v>
      </c>
      <c r="AD75" s="689">
        <f t="shared" si="63"/>
        <v>0</v>
      </c>
      <c r="AE75" s="689">
        <f t="shared" si="63"/>
        <v>0</v>
      </c>
      <c r="AF75" s="689">
        <f t="shared" si="64"/>
        <v>0</v>
      </c>
      <c r="AG75" s="689">
        <f t="shared" si="64"/>
        <v>0</v>
      </c>
      <c r="AH75" s="784">
        <f t="shared" si="44"/>
        <v>0</v>
      </c>
    </row>
    <row r="76" spans="1:34" ht="12.75" hidden="1" customHeight="1" x14ac:dyDescent="0.2">
      <c r="A76" s="770" t="s">
        <v>77</v>
      </c>
      <c r="B76" s="1967" t="s">
        <v>435</v>
      </c>
      <c r="C76" s="795">
        <f t="shared" ref="C76:AG76" si="68">C42+C45</f>
        <v>0</v>
      </c>
      <c r="D76" s="795">
        <f>D42+D45</f>
        <v>0</v>
      </c>
      <c r="E76" s="795">
        <f t="shared" si="68"/>
        <v>0</v>
      </c>
      <c r="F76" s="795">
        <f t="shared" si="68"/>
        <v>0</v>
      </c>
      <c r="G76" s="795">
        <f t="shared" si="68"/>
        <v>0</v>
      </c>
      <c r="H76" s="795">
        <f t="shared" si="68"/>
        <v>0</v>
      </c>
      <c r="I76" s="795">
        <f t="shared" si="68"/>
        <v>0</v>
      </c>
      <c r="J76" s="795">
        <f t="shared" ref="J76" si="69">J42+J45</f>
        <v>0</v>
      </c>
      <c r="K76" s="795">
        <f t="shared" si="68"/>
        <v>0</v>
      </c>
      <c r="L76" s="795">
        <f t="shared" si="68"/>
        <v>0</v>
      </c>
      <c r="M76" s="795">
        <f t="shared" si="68"/>
        <v>0</v>
      </c>
      <c r="N76" s="795">
        <f>N42+N45</f>
        <v>0</v>
      </c>
      <c r="O76" s="795">
        <f t="shared" si="68"/>
        <v>0</v>
      </c>
      <c r="P76" s="795">
        <f t="shared" si="68"/>
        <v>0</v>
      </c>
      <c r="Q76" s="795">
        <f t="shared" si="68"/>
        <v>0</v>
      </c>
      <c r="R76" s="795">
        <f t="shared" si="68"/>
        <v>0</v>
      </c>
      <c r="S76" s="795">
        <f t="shared" si="68"/>
        <v>0</v>
      </c>
      <c r="T76" s="795">
        <f t="shared" si="68"/>
        <v>0</v>
      </c>
      <c r="U76" s="795">
        <f t="shared" si="68"/>
        <v>0</v>
      </c>
      <c r="V76" s="795">
        <f t="shared" si="68"/>
        <v>0</v>
      </c>
      <c r="W76" s="795">
        <f t="shared" si="68"/>
        <v>0</v>
      </c>
      <c r="X76" s="795">
        <f t="shared" si="68"/>
        <v>0</v>
      </c>
      <c r="Y76" s="795">
        <f t="shared" si="68"/>
        <v>0</v>
      </c>
      <c r="Z76" s="795">
        <f t="shared" si="68"/>
        <v>0</v>
      </c>
      <c r="AA76" s="795">
        <f t="shared" si="68"/>
        <v>0</v>
      </c>
      <c r="AB76" s="795">
        <f t="shared" si="68"/>
        <v>0</v>
      </c>
      <c r="AC76" s="795">
        <f t="shared" si="68"/>
        <v>0</v>
      </c>
      <c r="AD76" s="795">
        <f t="shared" si="68"/>
        <v>0</v>
      </c>
      <c r="AE76" s="795">
        <f t="shared" si="68"/>
        <v>0</v>
      </c>
      <c r="AF76" s="795">
        <f t="shared" si="68"/>
        <v>0</v>
      </c>
      <c r="AG76" s="795">
        <f t="shared" si="68"/>
        <v>0</v>
      </c>
      <c r="AH76" s="784">
        <f t="shared" si="44"/>
        <v>0</v>
      </c>
    </row>
    <row r="77" spans="1:34" ht="25.5" hidden="1" x14ac:dyDescent="0.2">
      <c r="A77" s="770" t="s">
        <v>76</v>
      </c>
      <c r="B77" s="1968"/>
      <c r="C77" s="795">
        <f t="shared" ref="C77:AG77" si="70">C43+C46</f>
        <v>0</v>
      </c>
      <c r="D77" s="795">
        <f>D43+D46</f>
        <v>0</v>
      </c>
      <c r="E77" s="795">
        <f t="shared" si="70"/>
        <v>0</v>
      </c>
      <c r="F77" s="795">
        <f t="shared" si="70"/>
        <v>0</v>
      </c>
      <c r="G77" s="795">
        <f t="shared" si="70"/>
        <v>0</v>
      </c>
      <c r="H77" s="795">
        <f t="shared" si="70"/>
        <v>0</v>
      </c>
      <c r="I77" s="795">
        <f t="shared" si="70"/>
        <v>0</v>
      </c>
      <c r="J77" s="795">
        <f t="shared" ref="J77" si="71">J43+J46</f>
        <v>0</v>
      </c>
      <c r="K77" s="795">
        <f t="shared" si="70"/>
        <v>0</v>
      </c>
      <c r="L77" s="795">
        <f t="shared" si="70"/>
        <v>0</v>
      </c>
      <c r="M77" s="795">
        <f t="shared" si="70"/>
        <v>0</v>
      </c>
      <c r="N77" s="795">
        <f>N43+N46</f>
        <v>0</v>
      </c>
      <c r="O77" s="795">
        <f t="shared" si="70"/>
        <v>0</v>
      </c>
      <c r="P77" s="795">
        <f t="shared" si="70"/>
        <v>0</v>
      </c>
      <c r="Q77" s="795">
        <f t="shared" si="70"/>
        <v>0</v>
      </c>
      <c r="R77" s="795">
        <f t="shared" si="70"/>
        <v>0</v>
      </c>
      <c r="S77" s="795">
        <f t="shared" si="70"/>
        <v>0</v>
      </c>
      <c r="T77" s="795">
        <f t="shared" si="70"/>
        <v>0</v>
      </c>
      <c r="U77" s="795">
        <f t="shared" si="70"/>
        <v>0</v>
      </c>
      <c r="V77" s="795">
        <f t="shared" si="70"/>
        <v>0</v>
      </c>
      <c r="W77" s="795">
        <f t="shared" si="70"/>
        <v>0</v>
      </c>
      <c r="X77" s="795">
        <f t="shared" si="70"/>
        <v>0</v>
      </c>
      <c r="Y77" s="795">
        <f t="shared" si="70"/>
        <v>0</v>
      </c>
      <c r="Z77" s="795">
        <f t="shared" si="70"/>
        <v>0</v>
      </c>
      <c r="AA77" s="795">
        <f t="shared" si="70"/>
        <v>0</v>
      </c>
      <c r="AB77" s="795">
        <f t="shared" si="70"/>
        <v>0</v>
      </c>
      <c r="AC77" s="795">
        <f t="shared" si="70"/>
        <v>0</v>
      </c>
      <c r="AD77" s="795">
        <f t="shared" si="70"/>
        <v>0</v>
      </c>
      <c r="AE77" s="795">
        <f t="shared" si="70"/>
        <v>0</v>
      </c>
      <c r="AF77" s="795">
        <f t="shared" si="70"/>
        <v>0</v>
      </c>
      <c r="AG77" s="795">
        <f t="shared" si="70"/>
        <v>0</v>
      </c>
      <c r="AH77" s="784">
        <f t="shared" si="44"/>
        <v>0</v>
      </c>
    </row>
    <row r="78" spans="1:34" ht="25.5" hidden="1" x14ac:dyDescent="0.2">
      <c r="A78" s="679" t="s">
        <v>78</v>
      </c>
      <c r="B78" s="1968"/>
      <c r="C78" s="795">
        <f t="shared" ref="C78:AG78" si="72">C44+C47</f>
        <v>0</v>
      </c>
      <c r="D78" s="795">
        <f>D44+D47</f>
        <v>0</v>
      </c>
      <c r="E78" s="795">
        <f t="shared" si="72"/>
        <v>0</v>
      </c>
      <c r="F78" s="795">
        <f t="shared" si="72"/>
        <v>0</v>
      </c>
      <c r="G78" s="795">
        <f t="shared" si="72"/>
        <v>0</v>
      </c>
      <c r="H78" s="795">
        <f t="shared" si="72"/>
        <v>0</v>
      </c>
      <c r="I78" s="795">
        <f t="shared" si="72"/>
        <v>0</v>
      </c>
      <c r="J78" s="795">
        <f t="shared" ref="J78" si="73">J44+J47</f>
        <v>0</v>
      </c>
      <c r="K78" s="795">
        <f t="shared" si="72"/>
        <v>0</v>
      </c>
      <c r="L78" s="795">
        <f t="shared" si="72"/>
        <v>0</v>
      </c>
      <c r="M78" s="795">
        <f t="shared" si="72"/>
        <v>0</v>
      </c>
      <c r="N78" s="795">
        <f>N44+N47</f>
        <v>0</v>
      </c>
      <c r="O78" s="795">
        <f t="shared" si="72"/>
        <v>0</v>
      </c>
      <c r="P78" s="795">
        <f t="shared" si="72"/>
        <v>0</v>
      </c>
      <c r="Q78" s="795">
        <f t="shared" si="72"/>
        <v>0</v>
      </c>
      <c r="R78" s="795">
        <f t="shared" si="72"/>
        <v>0</v>
      </c>
      <c r="S78" s="795">
        <f t="shared" si="72"/>
        <v>0</v>
      </c>
      <c r="T78" s="795">
        <f t="shared" si="72"/>
        <v>0</v>
      </c>
      <c r="U78" s="795">
        <f t="shared" si="72"/>
        <v>0</v>
      </c>
      <c r="V78" s="795">
        <f t="shared" si="72"/>
        <v>0</v>
      </c>
      <c r="W78" s="795">
        <f t="shared" si="72"/>
        <v>0</v>
      </c>
      <c r="X78" s="795">
        <f t="shared" si="72"/>
        <v>0</v>
      </c>
      <c r="Y78" s="795">
        <f t="shared" si="72"/>
        <v>0</v>
      </c>
      <c r="Z78" s="795">
        <f t="shared" si="72"/>
        <v>0</v>
      </c>
      <c r="AA78" s="795">
        <f t="shared" si="72"/>
        <v>0</v>
      </c>
      <c r="AB78" s="795">
        <f t="shared" si="72"/>
        <v>0</v>
      </c>
      <c r="AC78" s="795">
        <f t="shared" si="72"/>
        <v>0</v>
      </c>
      <c r="AD78" s="795">
        <f t="shared" si="72"/>
        <v>0</v>
      </c>
      <c r="AE78" s="795">
        <f t="shared" si="72"/>
        <v>0</v>
      </c>
      <c r="AF78" s="795">
        <f t="shared" si="72"/>
        <v>0</v>
      </c>
      <c r="AG78" s="795">
        <f t="shared" si="72"/>
        <v>0</v>
      </c>
      <c r="AH78" s="784">
        <f t="shared" si="44"/>
        <v>0</v>
      </c>
    </row>
    <row r="79" spans="1:34" ht="12.75" hidden="1" customHeight="1" x14ac:dyDescent="0.2">
      <c r="A79" s="770" t="s">
        <v>77</v>
      </c>
      <c r="B79" s="1967" t="s">
        <v>435</v>
      </c>
      <c r="C79" s="689">
        <f>C50</f>
        <v>0</v>
      </c>
      <c r="D79" s="689">
        <f>D50</f>
        <v>0</v>
      </c>
      <c r="E79" s="689">
        <f t="shared" ref="E79:X81" si="74">E50</f>
        <v>0</v>
      </c>
      <c r="F79" s="689">
        <f t="shared" si="74"/>
        <v>0</v>
      </c>
      <c r="G79" s="689">
        <f t="shared" si="74"/>
        <v>0</v>
      </c>
      <c r="H79" s="689">
        <f t="shared" si="74"/>
        <v>0</v>
      </c>
      <c r="I79" s="689">
        <f t="shared" si="74"/>
        <v>0</v>
      </c>
      <c r="J79" s="689">
        <f t="shared" ref="J79" si="75">J50</f>
        <v>0</v>
      </c>
      <c r="K79" s="689">
        <f t="shared" si="74"/>
        <v>0</v>
      </c>
      <c r="L79" s="689">
        <f t="shared" si="74"/>
        <v>0</v>
      </c>
      <c r="M79" s="689">
        <f t="shared" si="74"/>
        <v>0</v>
      </c>
      <c r="N79" s="689">
        <f>N50</f>
        <v>0</v>
      </c>
      <c r="O79" s="689">
        <f t="shared" si="74"/>
        <v>0</v>
      </c>
      <c r="P79" s="689">
        <f t="shared" si="74"/>
        <v>0</v>
      </c>
      <c r="Q79" s="689">
        <f t="shared" si="74"/>
        <v>0</v>
      </c>
      <c r="R79" s="689">
        <f t="shared" si="74"/>
        <v>0</v>
      </c>
      <c r="S79" s="689">
        <f t="shared" si="74"/>
        <v>0</v>
      </c>
      <c r="T79" s="689">
        <f t="shared" si="74"/>
        <v>0</v>
      </c>
      <c r="U79" s="689">
        <f t="shared" si="74"/>
        <v>0</v>
      </c>
      <c r="V79" s="689">
        <f>V50</f>
        <v>0</v>
      </c>
      <c r="W79" s="689">
        <f t="shared" si="74"/>
        <v>0</v>
      </c>
      <c r="X79" s="689">
        <f t="shared" si="74"/>
        <v>0</v>
      </c>
      <c r="Y79" s="689">
        <f t="shared" ref="Y79:AE81" si="76">Y50</f>
        <v>0</v>
      </c>
      <c r="Z79" s="689">
        <f t="shared" si="76"/>
        <v>0</v>
      </c>
      <c r="AA79" s="689">
        <f t="shared" si="76"/>
        <v>0</v>
      </c>
      <c r="AB79" s="689">
        <f t="shared" si="76"/>
        <v>0</v>
      </c>
      <c r="AC79" s="689">
        <f t="shared" si="76"/>
        <v>0</v>
      </c>
      <c r="AD79" s="689">
        <f t="shared" si="76"/>
        <v>0</v>
      </c>
      <c r="AE79" s="689">
        <f t="shared" si="76"/>
        <v>0</v>
      </c>
      <c r="AF79" s="689">
        <f t="shared" ref="AF79:AG81" si="77">AF50</f>
        <v>0</v>
      </c>
      <c r="AG79" s="689">
        <f t="shared" si="77"/>
        <v>0</v>
      </c>
      <c r="AH79" s="784">
        <f t="shared" si="44"/>
        <v>0</v>
      </c>
    </row>
    <row r="80" spans="1:34" ht="25.5" hidden="1" x14ac:dyDescent="0.2">
      <c r="A80" s="770" t="s">
        <v>76</v>
      </c>
      <c r="B80" s="1968"/>
      <c r="C80" s="689">
        <f t="shared" ref="C80:U81" si="78">C51</f>
        <v>0</v>
      </c>
      <c r="D80" s="689">
        <f>D51</f>
        <v>0</v>
      </c>
      <c r="E80" s="689">
        <f t="shared" si="78"/>
        <v>0</v>
      </c>
      <c r="F80" s="689">
        <f t="shared" si="78"/>
        <v>0</v>
      </c>
      <c r="G80" s="689">
        <f t="shared" si="78"/>
        <v>0</v>
      </c>
      <c r="H80" s="689">
        <f t="shared" si="78"/>
        <v>0</v>
      </c>
      <c r="I80" s="689">
        <f t="shared" si="78"/>
        <v>0</v>
      </c>
      <c r="J80" s="689">
        <f t="shared" ref="J80" si="79">J51</f>
        <v>0</v>
      </c>
      <c r="K80" s="689">
        <f t="shared" si="78"/>
        <v>0</v>
      </c>
      <c r="L80" s="689">
        <f t="shared" si="78"/>
        <v>0</v>
      </c>
      <c r="M80" s="689">
        <f t="shared" si="78"/>
        <v>0</v>
      </c>
      <c r="N80" s="689">
        <f>N51</f>
        <v>0</v>
      </c>
      <c r="O80" s="689">
        <f t="shared" si="78"/>
        <v>0</v>
      </c>
      <c r="P80" s="689">
        <f t="shared" si="78"/>
        <v>0</v>
      </c>
      <c r="Q80" s="689">
        <f t="shared" si="78"/>
        <v>0</v>
      </c>
      <c r="R80" s="689">
        <f t="shared" si="78"/>
        <v>0</v>
      </c>
      <c r="S80" s="689">
        <f t="shared" si="78"/>
        <v>0</v>
      </c>
      <c r="T80" s="689">
        <f t="shared" si="78"/>
        <v>0</v>
      </c>
      <c r="U80" s="689">
        <f t="shared" si="78"/>
        <v>0</v>
      </c>
      <c r="V80" s="689">
        <f>V51</f>
        <v>0</v>
      </c>
      <c r="W80" s="689">
        <f t="shared" si="74"/>
        <v>0</v>
      </c>
      <c r="X80" s="689">
        <f t="shared" si="74"/>
        <v>0</v>
      </c>
      <c r="Y80" s="689">
        <f t="shared" si="76"/>
        <v>0</v>
      </c>
      <c r="Z80" s="689">
        <f t="shared" si="76"/>
        <v>0</v>
      </c>
      <c r="AA80" s="689">
        <f t="shared" si="76"/>
        <v>0</v>
      </c>
      <c r="AB80" s="689">
        <f t="shared" si="76"/>
        <v>0</v>
      </c>
      <c r="AC80" s="689">
        <f t="shared" si="76"/>
        <v>0</v>
      </c>
      <c r="AD80" s="689">
        <f t="shared" si="76"/>
        <v>0</v>
      </c>
      <c r="AE80" s="689">
        <f t="shared" si="76"/>
        <v>0</v>
      </c>
      <c r="AF80" s="689">
        <f t="shared" si="77"/>
        <v>0</v>
      </c>
      <c r="AG80" s="689">
        <f t="shared" si="77"/>
        <v>0</v>
      </c>
      <c r="AH80" s="784">
        <f t="shared" si="44"/>
        <v>0</v>
      </c>
    </row>
    <row r="81" spans="1:34" ht="25.5" hidden="1" x14ac:dyDescent="0.2">
      <c r="A81" s="679" t="s">
        <v>78</v>
      </c>
      <c r="B81" s="1968"/>
      <c r="C81" s="689">
        <f t="shared" si="78"/>
        <v>0</v>
      </c>
      <c r="D81" s="689">
        <f t="shared" si="78"/>
        <v>0</v>
      </c>
      <c r="E81" s="689">
        <f t="shared" si="74"/>
        <v>0</v>
      </c>
      <c r="F81" s="689">
        <f t="shared" si="74"/>
        <v>0</v>
      </c>
      <c r="G81" s="689">
        <f t="shared" si="74"/>
        <v>0</v>
      </c>
      <c r="H81" s="689">
        <f t="shared" si="74"/>
        <v>0</v>
      </c>
      <c r="I81" s="689">
        <f t="shared" si="74"/>
        <v>0</v>
      </c>
      <c r="J81" s="689">
        <f t="shared" ref="J81" si="80">J52</f>
        <v>0</v>
      </c>
      <c r="K81" s="689">
        <f t="shared" si="74"/>
        <v>0</v>
      </c>
      <c r="L81" s="689">
        <f t="shared" si="74"/>
        <v>0</v>
      </c>
      <c r="M81" s="689">
        <f t="shared" si="74"/>
        <v>0</v>
      </c>
      <c r="N81" s="689">
        <f>N52</f>
        <v>0</v>
      </c>
      <c r="O81" s="689">
        <f t="shared" si="74"/>
        <v>0</v>
      </c>
      <c r="P81" s="689">
        <f t="shared" si="74"/>
        <v>0</v>
      </c>
      <c r="Q81" s="689">
        <f t="shared" si="74"/>
        <v>0</v>
      </c>
      <c r="R81" s="689">
        <f t="shared" si="74"/>
        <v>0</v>
      </c>
      <c r="S81" s="689">
        <f t="shared" si="74"/>
        <v>0</v>
      </c>
      <c r="T81" s="689">
        <f t="shared" si="74"/>
        <v>0</v>
      </c>
      <c r="U81" s="689">
        <f t="shared" si="74"/>
        <v>0</v>
      </c>
      <c r="V81" s="689">
        <f>V52</f>
        <v>0</v>
      </c>
      <c r="W81" s="689">
        <f t="shared" si="74"/>
        <v>0</v>
      </c>
      <c r="X81" s="689">
        <f t="shared" si="74"/>
        <v>0</v>
      </c>
      <c r="Y81" s="689">
        <f t="shared" si="76"/>
        <v>0</v>
      </c>
      <c r="Z81" s="689">
        <f t="shared" si="76"/>
        <v>0</v>
      </c>
      <c r="AA81" s="689">
        <f t="shared" si="76"/>
        <v>0</v>
      </c>
      <c r="AB81" s="689">
        <f t="shared" si="76"/>
        <v>0</v>
      </c>
      <c r="AC81" s="689">
        <f t="shared" si="76"/>
        <v>0</v>
      </c>
      <c r="AD81" s="689">
        <f t="shared" si="76"/>
        <v>0</v>
      </c>
      <c r="AE81" s="689">
        <f t="shared" si="76"/>
        <v>0</v>
      </c>
      <c r="AF81" s="689">
        <f t="shared" si="77"/>
        <v>0</v>
      </c>
      <c r="AG81" s="689">
        <f t="shared" si="77"/>
        <v>0</v>
      </c>
      <c r="AH81" s="784">
        <f t="shared" si="44"/>
        <v>0</v>
      </c>
    </row>
    <row r="82" spans="1:34" ht="12.75" hidden="1" customHeight="1" x14ac:dyDescent="0.2">
      <c r="A82" s="770" t="s">
        <v>77</v>
      </c>
      <c r="B82" s="1879" t="s">
        <v>435</v>
      </c>
      <c r="C82" s="689">
        <f>C54</f>
        <v>0</v>
      </c>
      <c r="D82" s="689">
        <f>D54</f>
        <v>0</v>
      </c>
      <c r="E82" s="689">
        <f t="shared" ref="E82:X84" si="81">E54</f>
        <v>0</v>
      </c>
      <c r="F82" s="689">
        <f t="shared" si="81"/>
        <v>0</v>
      </c>
      <c r="G82" s="689">
        <f t="shared" si="81"/>
        <v>0</v>
      </c>
      <c r="H82" s="689">
        <f t="shared" si="81"/>
        <v>0</v>
      </c>
      <c r="I82" s="689">
        <f t="shared" si="81"/>
        <v>0</v>
      </c>
      <c r="J82" s="689">
        <f t="shared" ref="J82" si="82">J54</f>
        <v>0</v>
      </c>
      <c r="K82" s="689">
        <f t="shared" si="81"/>
        <v>0</v>
      </c>
      <c r="L82" s="689">
        <f t="shared" si="81"/>
        <v>0</v>
      </c>
      <c r="M82" s="689">
        <f t="shared" si="81"/>
        <v>0</v>
      </c>
      <c r="N82" s="689">
        <f>N54</f>
        <v>0</v>
      </c>
      <c r="O82" s="689">
        <f t="shared" si="81"/>
        <v>0</v>
      </c>
      <c r="P82" s="689">
        <f t="shared" si="81"/>
        <v>0</v>
      </c>
      <c r="Q82" s="689">
        <f t="shared" si="81"/>
        <v>0</v>
      </c>
      <c r="R82" s="689">
        <f t="shared" si="81"/>
        <v>0</v>
      </c>
      <c r="S82" s="689">
        <f t="shared" si="81"/>
        <v>0</v>
      </c>
      <c r="T82" s="689">
        <f t="shared" si="81"/>
        <v>0</v>
      </c>
      <c r="U82" s="689">
        <f t="shared" si="81"/>
        <v>0</v>
      </c>
      <c r="V82" s="689">
        <f>V54</f>
        <v>0</v>
      </c>
      <c r="W82" s="689">
        <f t="shared" si="81"/>
        <v>0</v>
      </c>
      <c r="X82" s="689">
        <f t="shared" si="81"/>
        <v>0</v>
      </c>
      <c r="Y82" s="689">
        <f t="shared" ref="Y82:AE84" si="83">Y54</f>
        <v>0</v>
      </c>
      <c r="Z82" s="689">
        <f t="shared" si="83"/>
        <v>0</v>
      </c>
      <c r="AA82" s="689">
        <f t="shared" si="83"/>
        <v>0</v>
      </c>
      <c r="AB82" s="689">
        <f t="shared" si="83"/>
        <v>0</v>
      </c>
      <c r="AC82" s="689">
        <f t="shared" si="83"/>
        <v>0</v>
      </c>
      <c r="AD82" s="689">
        <f t="shared" si="83"/>
        <v>0</v>
      </c>
      <c r="AE82" s="689">
        <f t="shared" si="83"/>
        <v>0</v>
      </c>
      <c r="AF82" s="689">
        <f t="shared" ref="AF82:AG84" si="84">AF54</f>
        <v>0</v>
      </c>
      <c r="AG82" s="689">
        <f t="shared" si="84"/>
        <v>0</v>
      </c>
      <c r="AH82" s="784">
        <f t="shared" si="44"/>
        <v>0</v>
      </c>
    </row>
    <row r="83" spans="1:34" ht="25.5" hidden="1" x14ac:dyDescent="0.2">
      <c r="A83" s="770" t="s">
        <v>76</v>
      </c>
      <c r="B83" s="1879"/>
      <c r="C83" s="689">
        <f t="shared" ref="C83:U84" si="85">C55</f>
        <v>0</v>
      </c>
      <c r="D83" s="689">
        <f>D55</f>
        <v>0</v>
      </c>
      <c r="E83" s="689">
        <f t="shared" si="85"/>
        <v>0</v>
      </c>
      <c r="F83" s="689">
        <f t="shared" si="85"/>
        <v>0</v>
      </c>
      <c r="G83" s="689">
        <f t="shared" si="85"/>
        <v>0</v>
      </c>
      <c r="H83" s="689">
        <f t="shared" si="85"/>
        <v>0</v>
      </c>
      <c r="I83" s="689">
        <f t="shared" si="85"/>
        <v>0</v>
      </c>
      <c r="J83" s="689">
        <f t="shared" ref="J83" si="86">J55</f>
        <v>0</v>
      </c>
      <c r="K83" s="689">
        <f t="shared" si="85"/>
        <v>0</v>
      </c>
      <c r="L83" s="689">
        <f t="shared" si="85"/>
        <v>0</v>
      </c>
      <c r="M83" s="689">
        <f t="shared" si="85"/>
        <v>0</v>
      </c>
      <c r="N83" s="689">
        <f>N55</f>
        <v>0</v>
      </c>
      <c r="O83" s="689">
        <f t="shared" si="85"/>
        <v>0</v>
      </c>
      <c r="P83" s="689">
        <f t="shared" si="85"/>
        <v>0</v>
      </c>
      <c r="Q83" s="689">
        <f t="shared" si="85"/>
        <v>0</v>
      </c>
      <c r="R83" s="689">
        <f t="shared" si="85"/>
        <v>0</v>
      </c>
      <c r="S83" s="689">
        <f t="shared" si="85"/>
        <v>0</v>
      </c>
      <c r="T83" s="689">
        <f t="shared" si="85"/>
        <v>0</v>
      </c>
      <c r="U83" s="689">
        <f t="shared" si="85"/>
        <v>0</v>
      </c>
      <c r="V83" s="689">
        <f>V55</f>
        <v>0</v>
      </c>
      <c r="W83" s="689">
        <f t="shared" si="81"/>
        <v>0</v>
      </c>
      <c r="X83" s="689">
        <f t="shared" si="81"/>
        <v>37451.4</v>
      </c>
      <c r="Y83" s="689">
        <f t="shared" si="83"/>
        <v>0</v>
      </c>
      <c r="Z83" s="689">
        <f t="shared" si="83"/>
        <v>0</v>
      </c>
      <c r="AA83" s="689">
        <f t="shared" si="83"/>
        <v>0</v>
      </c>
      <c r="AB83" s="689">
        <f t="shared" si="83"/>
        <v>0</v>
      </c>
      <c r="AC83" s="689">
        <f t="shared" si="83"/>
        <v>0</v>
      </c>
      <c r="AD83" s="689">
        <f t="shared" si="83"/>
        <v>37451.4</v>
      </c>
      <c r="AE83" s="689">
        <f t="shared" si="83"/>
        <v>0</v>
      </c>
      <c r="AF83" s="689">
        <f t="shared" si="84"/>
        <v>0</v>
      </c>
      <c r="AG83" s="689">
        <f t="shared" si="84"/>
        <v>0</v>
      </c>
      <c r="AH83" s="784">
        <f t="shared" si="44"/>
        <v>37451.4</v>
      </c>
    </row>
    <row r="84" spans="1:34" ht="25.5" hidden="1" x14ac:dyDescent="0.2">
      <c r="A84" s="679" t="s">
        <v>78</v>
      </c>
      <c r="B84" s="1879"/>
      <c r="C84" s="689">
        <f t="shared" si="85"/>
        <v>0</v>
      </c>
      <c r="D84" s="689">
        <f t="shared" si="85"/>
        <v>0</v>
      </c>
      <c r="E84" s="689">
        <f t="shared" si="81"/>
        <v>0</v>
      </c>
      <c r="F84" s="689">
        <f t="shared" si="81"/>
        <v>0</v>
      </c>
      <c r="G84" s="689">
        <f t="shared" si="81"/>
        <v>0</v>
      </c>
      <c r="H84" s="689">
        <f t="shared" si="81"/>
        <v>0</v>
      </c>
      <c r="I84" s="689">
        <f t="shared" si="81"/>
        <v>0</v>
      </c>
      <c r="J84" s="689">
        <f t="shared" ref="J84" si="87">J56</f>
        <v>0</v>
      </c>
      <c r="K84" s="689">
        <f t="shared" si="81"/>
        <v>0</v>
      </c>
      <c r="L84" s="689">
        <f t="shared" si="81"/>
        <v>0</v>
      </c>
      <c r="M84" s="689">
        <f t="shared" si="81"/>
        <v>0</v>
      </c>
      <c r="N84" s="689">
        <f>N56</f>
        <v>0</v>
      </c>
      <c r="O84" s="689">
        <f t="shared" si="81"/>
        <v>0</v>
      </c>
      <c r="P84" s="689">
        <f t="shared" si="81"/>
        <v>0</v>
      </c>
      <c r="Q84" s="689">
        <f t="shared" si="81"/>
        <v>0</v>
      </c>
      <c r="R84" s="689">
        <f t="shared" si="81"/>
        <v>0</v>
      </c>
      <c r="S84" s="689">
        <f t="shared" si="81"/>
        <v>0</v>
      </c>
      <c r="T84" s="689">
        <f t="shared" si="81"/>
        <v>0</v>
      </c>
      <c r="U84" s="689">
        <f t="shared" si="81"/>
        <v>0</v>
      </c>
      <c r="V84" s="689">
        <f>V56</f>
        <v>0</v>
      </c>
      <c r="W84" s="689">
        <f t="shared" si="81"/>
        <v>0</v>
      </c>
      <c r="X84" s="689">
        <f t="shared" si="81"/>
        <v>0</v>
      </c>
      <c r="Y84" s="689">
        <f t="shared" si="83"/>
        <v>0</v>
      </c>
      <c r="Z84" s="689">
        <f t="shared" si="83"/>
        <v>0</v>
      </c>
      <c r="AA84" s="689">
        <f t="shared" si="83"/>
        <v>0</v>
      </c>
      <c r="AB84" s="689">
        <f t="shared" si="83"/>
        <v>0</v>
      </c>
      <c r="AC84" s="689">
        <f t="shared" si="83"/>
        <v>0</v>
      </c>
      <c r="AD84" s="689">
        <f t="shared" si="83"/>
        <v>0</v>
      </c>
      <c r="AE84" s="689">
        <f t="shared" si="83"/>
        <v>0</v>
      </c>
      <c r="AF84" s="689">
        <f t="shared" si="84"/>
        <v>0</v>
      </c>
      <c r="AG84" s="689">
        <f t="shared" si="84"/>
        <v>0</v>
      </c>
      <c r="AH84" s="784">
        <f t="shared" si="44"/>
        <v>0</v>
      </c>
    </row>
    <row r="85" spans="1:34" ht="9" customHeight="1" x14ac:dyDescent="0.2"/>
    <row r="86" spans="1:34" s="1520" customFormat="1" ht="15.75" x14ac:dyDescent="0.25">
      <c r="B86" s="43" t="s">
        <v>305</v>
      </c>
      <c r="C86" s="52"/>
      <c r="E86" s="1520" t="s">
        <v>1360</v>
      </c>
    </row>
    <row r="87" spans="1:34" s="1520" customFormat="1" x14ac:dyDescent="0.2">
      <c r="B87" s="44" t="s">
        <v>306</v>
      </c>
      <c r="C87" s="52"/>
    </row>
    <row r="88" spans="1:34" s="1520" customFormat="1" ht="15.75" x14ac:dyDescent="0.25">
      <c r="B88" s="43" t="s">
        <v>307</v>
      </c>
      <c r="C88" s="52"/>
      <c r="E88" s="1520" t="s">
        <v>1372</v>
      </c>
    </row>
    <row r="89" spans="1:34" s="1520" customFormat="1" x14ac:dyDescent="0.2">
      <c r="B89" s="44" t="s">
        <v>308</v>
      </c>
      <c r="C89" s="52"/>
    </row>
  </sheetData>
  <protectedRanges>
    <protectedRange sqref="B2:AH2" name="Диапазон3"/>
    <protectedRange sqref="C3:C4" name="Диапазон2"/>
    <protectedRange sqref="C60:AH63" name="Диапазон1_1"/>
    <protectedRange sqref="G59:AH59" name="Диапазон1_2"/>
    <protectedRange sqref="D87:E87 D89:E89 D88 D86" name="Диапазон1_3"/>
    <protectedRange sqref="E88" name="Диапазон1_3_1"/>
    <protectedRange sqref="E86" name="Диапазон1_4"/>
  </protectedRanges>
  <mergeCells count="32">
    <mergeCell ref="B76:B78"/>
    <mergeCell ref="B79:B81"/>
    <mergeCell ref="B82:B84"/>
    <mergeCell ref="B66:B68"/>
    <mergeCell ref="B69:B71"/>
    <mergeCell ref="B73:B75"/>
    <mergeCell ref="B36:AH36"/>
    <mergeCell ref="AH5:AH6"/>
    <mergeCell ref="B24:AH24"/>
    <mergeCell ref="B19:AH19"/>
    <mergeCell ref="B13:B15"/>
    <mergeCell ref="B16:B18"/>
    <mergeCell ref="B20:B22"/>
    <mergeCell ref="B8:AH8"/>
    <mergeCell ref="B9:B12"/>
    <mergeCell ref="B26:B28"/>
    <mergeCell ref="B29:B30"/>
    <mergeCell ref="A5:A7"/>
    <mergeCell ref="C3:E3"/>
    <mergeCell ref="B2:AH2"/>
    <mergeCell ref="B1:W1"/>
    <mergeCell ref="X1:AH1"/>
    <mergeCell ref="A4:AH4"/>
    <mergeCell ref="A59:B59"/>
    <mergeCell ref="C59:AH59"/>
    <mergeCell ref="B37:B39"/>
    <mergeCell ref="B50:B52"/>
    <mergeCell ref="B54:B56"/>
    <mergeCell ref="B42:B44"/>
    <mergeCell ref="B45:B47"/>
    <mergeCell ref="B41:AH41"/>
    <mergeCell ref="B49:AH49"/>
  </mergeCells>
  <phoneticPr fontId="9" type="noConversion"/>
  <pageMargins left="0.39370078740157483" right="0.39370078740157483" top="0.39370078740157483" bottom="0.39370078740157483" header="0" footer="0"/>
  <pageSetup paperSize="9" scale="53" orientation="landscape"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AH65"/>
  <sheetViews>
    <sheetView view="pageBreakPreview" zoomScale="90" zoomScaleSheetLayoutView="90" workbookViewId="0">
      <pane xSplit="4" ySplit="7" topLeftCell="E19" activePane="bottomRight" state="frozen"/>
      <selection pane="topRight" activeCell="D1" sqref="D1"/>
      <selection pane="bottomLeft" activeCell="A7" sqref="A7"/>
      <selection pane="bottomRight" activeCell="M38" sqref="M38"/>
    </sheetView>
  </sheetViews>
  <sheetFormatPr defaultRowHeight="12.75" x14ac:dyDescent="0.2"/>
  <cols>
    <col min="1" max="1" width="5.85546875" customWidth="1"/>
    <col min="2" max="2" width="25.7109375" customWidth="1"/>
    <col min="3" max="3" width="9.140625" customWidth="1"/>
    <col min="4" max="4" width="6.85546875" customWidth="1"/>
    <col min="5" max="5" width="9.28515625" customWidth="1"/>
    <col min="6" max="6" width="10.140625" customWidth="1"/>
    <col min="8" max="8" width="6.5703125" customWidth="1"/>
    <col min="9" max="10" width="6.42578125" customWidth="1"/>
    <col min="11" max="11" width="6.85546875" style="1278" bestFit="1" customWidth="1"/>
    <col min="12" max="12" width="6.85546875" bestFit="1" customWidth="1"/>
    <col min="13" max="13" width="13.5703125" customWidth="1"/>
    <col min="14" max="15" width="6.85546875" bestFit="1" customWidth="1"/>
    <col min="16" max="16" width="6.85546875" hidden="1" customWidth="1"/>
    <col min="17" max="17" width="6.85546875" bestFit="1" customWidth="1"/>
    <col min="18" max="20" width="9" bestFit="1" customWidth="1"/>
    <col min="21" max="22" width="6.85546875" bestFit="1" customWidth="1"/>
    <col min="23" max="23" width="6.85546875" hidden="1" customWidth="1"/>
    <col min="24" max="24" width="9" bestFit="1" customWidth="1"/>
    <col min="25" max="25" width="6.85546875" hidden="1" customWidth="1"/>
    <col min="26" max="32" width="6.85546875" bestFit="1" customWidth="1"/>
    <col min="33" max="33" width="17.85546875" customWidth="1"/>
    <col min="34" max="34" width="3.5703125" style="1256" customWidth="1"/>
  </cols>
  <sheetData>
    <row r="1" spans="1:34" x14ac:dyDescent="0.2">
      <c r="B1" s="1231" t="str">
        <f>ФХДстр.1_4!ES16</f>
        <v>26.12.2024</v>
      </c>
      <c r="Y1" s="1896" t="s">
        <v>531</v>
      </c>
      <c r="Z1" s="1896"/>
      <c r="AA1" s="1896"/>
      <c r="AB1" s="1896"/>
      <c r="AC1" s="1896"/>
      <c r="AD1" s="1896"/>
      <c r="AE1" s="1896"/>
      <c r="AF1" s="1896"/>
      <c r="AG1" s="1897"/>
    </row>
    <row r="2" spans="1:34" s="99" customFormat="1" ht="15" x14ac:dyDescent="0.2">
      <c r="B2" s="1895" t="s">
        <v>681</v>
      </c>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1895"/>
      <c r="AF2" s="1895"/>
      <c r="AG2" s="1895"/>
      <c r="AH2" s="1257"/>
    </row>
    <row r="3" spans="1:34" ht="15.75" x14ac:dyDescent="0.25">
      <c r="B3" s="1960" t="str">
        <f>'НЗ 2-экз'!A1</f>
        <v>МОУ СШ п.Ярославка ЯМР</v>
      </c>
      <c r="C3" s="1960"/>
      <c r="D3" s="1960"/>
      <c r="E3" s="1960"/>
      <c r="F3" s="1960"/>
      <c r="G3" s="1960"/>
      <c r="H3" s="1960"/>
      <c r="I3" s="1960"/>
      <c r="J3" s="1960"/>
      <c r="K3" s="1960"/>
      <c r="L3" s="1960"/>
      <c r="M3" s="1960"/>
      <c r="N3" s="1960"/>
      <c r="O3" s="1960"/>
      <c r="P3" s="1960"/>
      <c r="Q3" s="1960"/>
      <c r="R3" s="1960"/>
      <c r="S3" s="1960"/>
      <c r="T3" s="1960"/>
      <c r="U3" s="1960"/>
      <c r="V3" s="1960"/>
      <c r="W3" s="1960"/>
      <c r="X3" s="1960"/>
      <c r="Y3" s="1960"/>
      <c r="Z3" s="1960"/>
      <c r="AA3" s="1960"/>
      <c r="AB3" s="1960"/>
      <c r="AC3" s="1960"/>
      <c r="AD3" s="1960"/>
      <c r="AE3" s="1960"/>
      <c r="AF3" s="1960"/>
      <c r="AG3" s="1960"/>
    </row>
    <row r="4" spans="1:34" ht="9" customHeight="1" x14ac:dyDescent="0.2">
      <c r="B4" s="101"/>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59" t="s">
        <v>241</v>
      </c>
    </row>
    <row r="5" spans="1:34" ht="15" x14ac:dyDescent="0.2">
      <c r="A5" s="918"/>
      <c r="B5" s="1993" t="s">
        <v>838</v>
      </c>
      <c r="C5" s="1994"/>
      <c r="D5" s="1994"/>
      <c r="E5" s="1994"/>
      <c r="F5" s="1994"/>
      <c r="G5" s="1994"/>
      <c r="H5" s="1994"/>
      <c r="I5" s="1994"/>
      <c r="J5" s="1994"/>
      <c r="K5" s="1994"/>
      <c r="L5" s="1994"/>
      <c r="M5" s="1994"/>
      <c r="N5" s="1994"/>
      <c r="O5" s="1994"/>
      <c r="P5" s="1994"/>
      <c r="Q5" s="1994"/>
      <c r="R5" s="1994"/>
      <c r="S5" s="1994"/>
      <c r="T5" s="1994"/>
      <c r="U5" s="1994"/>
      <c r="V5" s="1994"/>
      <c r="W5" s="1994"/>
      <c r="X5" s="1994"/>
      <c r="Y5" s="1994"/>
      <c r="Z5" s="1994"/>
      <c r="AA5" s="1994"/>
      <c r="AB5" s="1994"/>
      <c r="AC5" s="1994"/>
      <c r="AD5" s="1994"/>
      <c r="AE5" s="1994"/>
      <c r="AF5" s="1994"/>
      <c r="AG5" s="1995"/>
    </row>
    <row r="6" spans="1:34" ht="21.75" customHeight="1" x14ac:dyDescent="0.2">
      <c r="A6" s="919"/>
      <c r="B6" s="1998" t="s">
        <v>343</v>
      </c>
      <c r="C6" s="1996" t="s">
        <v>428</v>
      </c>
      <c r="D6" s="943" t="s">
        <v>18</v>
      </c>
      <c r="E6" s="944">
        <v>211</v>
      </c>
      <c r="F6" s="944">
        <v>212</v>
      </c>
      <c r="G6" s="944">
        <v>213</v>
      </c>
      <c r="H6" s="945">
        <v>221</v>
      </c>
      <c r="I6" s="945">
        <v>222</v>
      </c>
      <c r="J6" s="945">
        <v>223</v>
      </c>
      <c r="K6" s="1282">
        <v>223</v>
      </c>
      <c r="L6" s="945">
        <v>225</v>
      </c>
      <c r="M6" s="945">
        <v>226</v>
      </c>
      <c r="N6" s="945">
        <v>262</v>
      </c>
      <c r="O6" s="945">
        <v>262</v>
      </c>
      <c r="P6" s="944">
        <v>290</v>
      </c>
      <c r="Q6" s="945">
        <v>296</v>
      </c>
      <c r="R6" s="945">
        <v>293</v>
      </c>
      <c r="S6" s="945">
        <v>296</v>
      </c>
      <c r="T6" s="944">
        <v>291</v>
      </c>
      <c r="U6" s="945">
        <v>291</v>
      </c>
      <c r="V6" s="945">
        <v>292</v>
      </c>
      <c r="W6" s="945">
        <v>296</v>
      </c>
      <c r="X6" s="945">
        <v>310</v>
      </c>
      <c r="Y6" s="945">
        <v>340</v>
      </c>
      <c r="Z6" s="1126">
        <v>341</v>
      </c>
      <c r="AA6" s="1126">
        <v>342</v>
      </c>
      <c r="AB6" s="1126">
        <v>343</v>
      </c>
      <c r="AC6" s="1126">
        <v>344</v>
      </c>
      <c r="AD6" s="1126">
        <v>345</v>
      </c>
      <c r="AE6" s="1126">
        <v>346</v>
      </c>
      <c r="AF6" s="1126">
        <v>349</v>
      </c>
      <c r="AG6" s="1996" t="s">
        <v>434</v>
      </c>
    </row>
    <row r="7" spans="1:34" ht="12" customHeight="1" x14ac:dyDescent="0.2">
      <c r="A7" s="1153" t="s">
        <v>886</v>
      </c>
      <c r="B7" s="1997"/>
      <c r="C7" s="1997"/>
      <c r="D7" s="943" t="s">
        <v>31</v>
      </c>
      <c r="E7" s="1245">
        <v>111</v>
      </c>
      <c r="F7" s="1245">
        <v>112</v>
      </c>
      <c r="G7" s="1245">
        <v>119</v>
      </c>
      <c r="H7" s="946">
        <v>244</v>
      </c>
      <c r="I7" s="946">
        <v>244</v>
      </c>
      <c r="J7" s="946">
        <v>244</v>
      </c>
      <c r="K7" s="1271">
        <v>247</v>
      </c>
      <c r="L7" s="946">
        <v>244</v>
      </c>
      <c r="M7" s="946">
        <v>244</v>
      </c>
      <c r="N7" s="946">
        <v>112</v>
      </c>
      <c r="O7" s="946">
        <v>119</v>
      </c>
      <c r="P7" s="947" t="s">
        <v>27</v>
      </c>
      <c r="Q7" s="946">
        <v>244</v>
      </c>
      <c r="R7" s="946">
        <v>853</v>
      </c>
      <c r="S7" s="946">
        <v>340</v>
      </c>
      <c r="T7" s="946">
        <v>851</v>
      </c>
      <c r="U7" s="946">
        <v>852</v>
      </c>
      <c r="V7" s="946">
        <v>853</v>
      </c>
      <c r="W7" s="946">
        <v>853</v>
      </c>
      <c r="X7" s="946">
        <v>244</v>
      </c>
      <c r="Y7" s="946">
        <v>244</v>
      </c>
      <c r="Z7" s="946">
        <v>244</v>
      </c>
      <c r="AA7" s="946">
        <v>244</v>
      </c>
      <c r="AB7" s="946">
        <v>244</v>
      </c>
      <c r="AC7" s="946">
        <v>244</v>
      </c>
      <c r="AD7" s="946">
        <v>244</v>
      </c>
      <c r="AE7" s="946">
        <v>244</v>
      </c>
      <c r="AF7" s="946">
        <v>244</v>
      </c>
      <c r="AG7" s="1997"/>
    </row>
    <row r="8" spans="1:34" x14ac:dyDescent="0.2">
      <c r="A8" s="919"/>
      <c r="B8" s="948">
        <v>1</v>
      </c>
      <c r="C8" s="948">
        <v>2</v>
      </c>
      <c r="D8" s="948">
        <v>3</v>
      </c>
      <c r="E8" s="948">
        <v>4</v>
      </c>
      <c r="F8" s="948">
        <v>5</v>
      </c>
      <c r="G8" s="948">
        <v>6</v>
      </c>
      <c r="H8" s="948">
        <v>7</v>
      </c>
      <c r="I8" s="948">
        <v>8</v>
      </c>
      <c r="J8" s="948">
        <v>9</v>
      </c>
      <c r="K8" s="948"/>
      <c r="L8" s="948">
        <v>10</v>
      </c>
      <c r="M8" s="948">
        <v>11</v>
      </c>
      <c r="N8" s="948">
        <v>12</v>
      </c>
      <c r="O8" s="948">
        <v>13</v>
      </c>
      <c r="P8" s="948"/>
      <c r="Q8" s="948">
        <v>14</v>
      </c>
      <c r="R8" s="948">
        <v>15</v>
      </c>
      <c r="S8" s="948">
        <v>16</v>
      </c>
      <c r="T8" s="948">
        <v>17</v>
      </c>
      <c r="U8" s="948">
        <v>18</v>
      </c>
      <c r="V8" s="948">
        <v>19</v>
      </c>
      <c r="W8" s="626"/>
      <c r="X8" s="948">
        <v>20</v>
      </c>
      <c r="Y8" s="1046"/>
      <c r="Z8" s="948">
        <v>21</v>
      </c>
      <c r="AA8" s="948">
        <v>22</v>
      </c>
      <c r="AB8" s="948">
        <v>23</v>
      </c>
      <c r="AC8" s="948">
        <v>24</v>
      </c>
      <c r="AD8" s="948">
        <v>25</v>
      </c>
      <c r="AE8" s="948">
        <v>26</v>
      </c>
      <c r="AF8" s="948">
        <v>27</v>
      </c>
      <c r="AG8" s="948">
        <v>28</v>
      </c>
    </row>
    <row r="9" spans="1:34" x14ac:dyDescent="0.2">
      <c r="A9" s="920"/>
      <c r="B9" s="1990" t="s">
        <v>455</v>
      </c>
      <c r="C9" s="1991"/>
      <c r="D9" s="1991"/>
      <c r="E9" s="1991"/>
      <c r="F9" s="1991"/>
      <c r="G9" s="1991"/>
      <c r="H9" s="1991"/>
      <c r="I9" s="1991"/>
      <c r="J9" s="1991"/>
      <c r="K9" s="1991"/>
      <c r="L9" s="1991"/>
      <c r="M9" s="1991"/>
      <c r="N9" s="1991"/>
      <c r="O9" s="1991"/>
      <c r="P9" s="1991"/>
      <c r="Q9" s="1991"/>
      <c r="R9" s="1991"/>
      <c r="S9" s="1991"/>
      <c r="T9" s="1991"/>
      <c r="U9" s="1991"/>
      <c r="V9" s="1991"/>
      <c r="W9" s="1991"/>
      <c r="X9" s="1991"/>
      <c r="Y9" s="1991"/>
      <c r="Z9" s="1991"/>
      <c r="AA9" s="1991"/>
      <c r="AB9" s="1991"/>
      <c r="AC9" s="1991"/>
      <c r="AD9" s="1991"/>
      <c r="AE9" s="1991"/>
      <c r="AF9" s="1991"/>
      <c r="AG9" s="1992"/>
    </row>
    <row r="10" spans="1:34" s="1249" customFormat="1" x14ac:dyDescent="0.2">
      <c r="A10" s="921" t="s">
        <v>77</v>
      </c>
      <c r="B10" s="1877" t="s">
        <v>243</v>
      </c>
      <c r="C10" s="760" t="s">
        <v>170</v>
      </c>
      <c r="D10" s="1036">
        <v>130</v>
      </c>
      <c r="E10" s="112"/>
      <c r="F10" s="112"/>
      <c r="G10" s="112"/>
      <c r="H10" s="112"/>
      <c r="I10" s="112"/>
      <c r="J10" s="112"/>
      <c r="K10" s="112"/>
      <c r="L10" s="112"/>
      <c r="M10" s="112"/>
      <c r="N10" s="112"/>
      <c r="O10" s="112"/>
      <c r="P10" s="112">
        <f>Q10+S10+T10+U10+V10+R10+W10</f>
        <v>0</v>
      </c>
      <c r="Q10" s="112"/>
      <c r="R10" s="112"/>
      <c r="S10" s="112"/>
      <c r="T10" s="112"/>
      <c r="U10" s="112"/>
      <c r="V10" s="112"/>
      <c r="W10" s="112"/>
      <c r="X10" s="112"/>
      <c r="Y10" s="112">
        <f>Z10+AA10+AB10+AC10+AD10+AE10+AF10</f>
        <v>0</v>
      </c>
      <c r="Z10" s="112"/>
      <c r="AA10" s="112"/>
      <c r="AB10" s="112"/>
      <c r="AC10" s="112"/>
      <c r="AD10" s="112"/>
      <c r="AE10" s="112"/>
      <c r="AF10" s="112"/>
      <c r="AG10" s="654">
        <f t="shared" ref="AG10:AG18" si="0">SUM(E10:Y10)-P10</f>
        <v>0</v>
      </c>
      <c r="AH10" s="1256"/>
    </row>
    <row r="11" spans="1:34" s="1249" customFormat="1" x14ac:dyDescent="0.2">
      <c r="A11" s="921" t="s">
        <v>76</v>
      </c>
      <c r="B11" s="1878"/>
      <c r="C11" s="647" t="s">
        <v>168</v>
      </c>
      <c r="D11" s="1036">
        <v>130</v>
      </c>
      <c r="E11" s="112"/>
      <c r="F11" s="112"/>
      <c r="G11" s="112"/>
      <c r="H11" s="112"/>
      <c r="I11" s="112"/>
      <c r="J11" s="112"/>
      <c r="K11" s="112"/>
      <c r="L11" s="112"/>
      <c r="M11" s="112"/>
      <c r="N11" s="112"/>
      <c r="O11" s="112"/>
      <c r="P11" s="112">
        <f t="shared" ref="P11:P12" si="1">Q11+S11+T11+U11+V11+R11+W11</f>
        <v>0</v>
      </c>
      <c r="Q11" s="112"/>
      <c r="R11" s="112"/>
      <c r="S11" s="112"/>
      <c r="T11" s="112"/>
      <c r="U11" s="112"/>
      <c r="V11" s="112"/>
      <c r="W11" s="112"/>
      <c r="X11" s="112"/>
      <c r="Y11" s="112">
        <f t="shared" ref="Y11:Y18" si="2">Z11+AA11+AB11+AC11+AD11+AE11+AF11</f>
        <v>0</v>
      </c>
      <c r="Z11" s="112"/>
      <c r="AA11" s="112"/>
      <c r="AB11" s="112"/>
      <c r="AC11" s="112"/>
      <c r="AD11" s="112"/>
      <c r="AE11" s="112"/>
      <c r="AF11" s="112"/>
      <c r="AG11" s="654">
        <f t="shared" si="0"/>
        <v>0</v>
      </c>
      <c r="AH11" s="1256"/>
    </row>
    <row r="12" spans="1:34" s="1249" customFormat="1" ht="12.75" hidden="1" customHeight="1" x14ac:dyDescent="0.2">
      <c r="A12" s="1248" t="s">
        <v>78</v>
      </c>
      <c r="B12" s="1878"/>
      <c r="C12" s="647" t="s">
        <v>627</v>
      </c>
      <c r="D12" s="1036">
        <v>510</v>
      </c>
      <c r="E12" s="112"/>
      <c r="F12" s="113"/>
      <c r="G12" s="113"/>
      <c r="H12" s="113"/>
      <c r="I12" s="113"/>
      <c r="J12" s="113"/>
      <c r="K12" s="113"/>
      <c r="L12" s="113"/>
      <c r="M12" s="113"/>
      <c r="N12" s="113"/>
      <c r="O12" s="113"/>
      <c r="P12" s="112">
        <f t="shared" si="1"/>
        <v>0</v>
      </c>
      <c r="Q12" s="113"/>
      <c r="R12" s="113"/>
      <c r="S12" s="113"/>
      <c r="T12" s="113"/>
      <c r="U12" s="113"/>
      <c r="V12" s="113"/>
      <c r="W12" s="113"/>
      <c r="X12" s="113"/>
      <c r="Y12" s="112">
        <f t="shared" si="2"/>
        <v>0</v>
      </c>
      <c r="Z12" s="113"/>
      <c r="AA12" s="113"/>
      <c r="AB12" s="113"/>
      <c r="AC12" s="113"/>
      <c r="AD12" s="113"/>
      <c r="AE12" s="113"/>
      <c r="AF12" s="113"/>
      <c r="AG12" s="654">
        <f t="shared" si="0"/>
        <v>0</v>
      </c>
      <c r="AH12" s="1256"/>
    </row>
    <row r="13" spans="1:34" s="1249" customFormat="1" hidden="1" x14ac:dyDescent="0.2">
      <c r="A13" s="1044" t="s">
        <v>80</v>
      </c>
      <c r="B13" s="1247"/>
      <c r="C13" s="647" t="s">
        <v>627</v>
      </c>
      <c r="D13" s="1036">
        <v>510</v>
      </c>
      <c r="E13" s="112"/>
      <c r="F13" s="113"/>
      <c r="G13" s="113"/>
      <c r="H13" s="113"/>
      <c r="I13" s="113"/>
      <c r="J13" s="113"/>
      <c r="K13" s="113"/>
      <c r="L13" s="113"/>
      <c r="M13" s="113"/>
      <c r="N13" s="113"/>
      <c r="O13" s="113"/>
      <c r="P13" s="112">
        <f>Q13+S13+T13+U13+V13+R13+W13</f>
        <v>0</v>
      </c>
      <c r="Q13" s="113"/>
      <c r="R13" s="113"/>
      <c r="S13" s="113"/>
      <c r="T13" s="113"/>
      <c r="U13" s="113"/>
      <c r="V13" s="113"/>
      <c r="W13" s="113"/>
      <c r="X13" s="113"/>
      <c r="Y13" s="112">
        <f t="shared" si="2"/>
        <v>0</v>
      </c>
      <c r="Z13" s="113"/>
      <c r="AA13" s="113"/>
      <c r="AB13" s="113"/>
      <c r="AC13" s="113"/>
      <c r="AD13" s="113"/>
      <c r="AE13" s="113"/>
      <c r="AF13" s="113"/>
      <c r="AG13" s="654">
        <f t="shared" si="0"/>
        <v>0</v>
      </c>
      <c r="AH13" s="1256"/>
    </row>
    <row r="14" spans="1:34" s="1249" customFormat="1" x14ac:dyDescent="0.2">
      <c r="A14" s="921" t="s">
        <v>77</v>
      </c>
      <c r="B14" s="1969" t="s">
        <v>429</v>
      </c>
      <c r="C14" s="939" t="s">
        <v>369</v>
      </c>
      <c r="D14" s="1037">
        <v>130</v>
      </c>
      <c r="E14" s="112"/>
      <c r="F14" s="112"/>
      <c r="G14" s="112"/>
      <c r="H14" s="112"/>
      <c r="I14" s="112"/>
      <c r="J14" s="112"/>
      <c r="K14" s="112"/>
      <c r="L14" s="112"/>
      <c r="M14" s="112"/>
      <c r="N14" s="112"/>
      <c r="O14" s="112"/>
      <c r="P14" s="112">
        <f t="shared" ref="P14:P18" si="3">Q14+S14+T14+U14+V14+R14+W14</f>
        <v>0</v>
      </c>
      <c r="Q14" s="112"/>
      <c r="R14" s="112"/>
      <c r="S14" s="112"/>
      <c r="T14" s="112"/>
      <c r="U14" s="112"/>
      <c r="V14" s="112"/>
      <c r="W14" s="112"/>
      <c r="X14" s="112"/>
      <c r="Y14" s="112">
        <f t="shared" si="2"/>
        <v>0</v>
      </c>
      <c r="Z14" s="112"/>
      <c r="AA14" s="112"/>
      <c r="AB14" s="112"/>
      <c r="AC14" s="112"/>
      <c r="AD14" s="112"/>
      <c r="AE14" s="112"/>
      <c r="AF14" s="112"/>
      <c r="AG14" s="654">
        <f t="shared" si="0"/>
        <v>0</v>
      </c>
      <c r="AH14" s="1258"/>
    </row>
    <row r="15" spans="1:34" s="1249" customFormat="1" x14ac:dyDescent="0.2">
      <c r="A15" s="921" t="s">
        <v>76</v>
      </c>
      <c r="B15" s="1970"/>
      <c r="C15" s="939" t="s">
        <v>369</v>
      </c>
      <c r="D15" s="1037">
        <v>130</v>
      </c>
      <c r="E15" s="112"/>
      <c r="F15" s="112"/>
      <c r="G15" s="112"/>
      <c r="H15" s="112"/>
      <c r="I15" s="112"/>
      <c r="J15" s="112"/>
      <c r="K15" s="112"/>
      <c r="L15" s="112"/>
      <c r="M15" s="112"/>
      <c r="N15" s="112"/>
      <c r="O15" s="112"/>
      <c r="P15" s="112">
        <f t="shared" si="3"/>
        <v>0</v>
      </c>
      <c r="Q15" s="112"/>
      <c r="R15" s="112"/>
      <c r="S15" s="112"/>
      <c r="T15" s="112"/>
      <c r="U15" s="112"/>
      <c r="V15" s="112"/>
      <c r="W15" s="112"/>
      <c r="X15" s="112"/>
      <c r="Y15" s="112">
        <f t="shared" si="2"/>
        <v>0</v>
      </c>
      <c r="Z15" s="112"/>
      <c r="AA15" s="112"/>
      <c r="AB15" s="112"/>
      <c r="AC15" s="112"/>
      <c r="AD15" s="112"/>
      <c r="AE15" s="112"/>
      <c r="AF15" s="112"/>
      <c r="AG15" s="654">
        <f t="shared" si="0"/>
        <v>0</v>
      </c>
      <c r="AH15" s="1258"/>
    </row>
    <row r="16" spans="1:34" s="1249" customFormat="1" x14ac:dyDescent="0.2">
      <c r="A16" s="921" t="s">
        <v>77</v>
      </c>
      <c r="B16" s="1903" t="s">
        <v>628</v>
      </c>
      <c r="C16" s="939" t="s">
        <v>369</v>
      </c>
      <c r="D16" s="1037">
        <v>130</v>
      </c>
      <c r="E16" s="112"/>
      <c r="F16" s="113"/>
      <c r="G16" s="113"/>
      <c r="H16" s="113"/>
      <c r="I16" s="113"/>
      <c r="J16" s="113"/>
      <c r="K16" s="113"/>
      <c r="L16" s="113"/>
      <c r="M16" s="113"/>
      <c r="N16" s="113"/>
      <c r="O16" s="113"/>
      <c r="P16" s="112">
        <f t="shared" si="3"/>
        <v>0</v>
      </c>
      <c r="Q16" s="113"/>
      <c r="R16" s="113"/>
      <c r="S16" s="113"/>
      <c r="T16" s="113"/>
      <c r="U16" s="113"/>
      <c r="V16" s="113"/>
      <c r="W16" s="113"/>
      <c r="X16" s="113"/>
      <c r="Y16" s="112">
        <f t="shared" si="2"/>
        <v>0</v>
      </c>
      <c r="Z16" s="113"/>
      <c r="AA16" s="113"/>
      <c r="AB16" s="113"/>
      <c r="AC16" s="113"/>
      <c r="AD16" s="113"/>
      <c r="AE16" s="113"/>
      <c r="AF16" s="113"/>
      <c r="AG16" s="654">
        <f t="shared" si="0"/>
        <v>0</v>
      </c>
      <c r="AH16" s="1258"/>
    </row>
    <row r="17" spans="1:34" s="1249" customFormat="1" x14ac:dyDescent="0.2">
      <c r="A17" s="921" t="s">
        <v>76</v>
      </c>
      <c r="B17" s="1904"/>
      <c r="C17" s="939" t="s">
        <v>369</v>
      </c>
      <c r="D17" s="1037">
        <v>130</v>
      </c>
      <c r="E17" s="112"/>
      <c r="F17" s="113"/>
      <c r="G17" s="113"/>
      <c r="H17" s="113"/>
      <c r="I17" s="113"/>
      <c r="J17" s="113"/>
      <c r="K17" s="113"/>
      <c r="L17" s="113"/>
      <c r="M17" s="113"/>
      <c r="N17" s="113"/>
      <c r="O17" s="113"/>
      <c r="P17" s="112">
        <f t="shared" si="3"/>
        <v>0</v>
      </c>
      <c r="Q17" s="113"/>
      <c r="R17" s="113"/>
      <c r="S17" s="113"/>
      <c r="T17" s="113"/>
      <c r="U17" s="113"/>
      <c r="V17" s="113"/>
      <c r="W17" s="113"/>
      <c r="X17" s="113"/>
      <c r="Y17" s="112">
        <f t="shared" si="2"/>
        <v>0</v>
      </c>
      <c r="Z17" s="113"/>
      <c r="AA17" s="113"/>
      <c r="AB17" s="113"/>
      <c r="AC17" s="113"/>
      <c r="AD17" s="113"/>
      <c r="AE17" s="113"/>
      <c r="AF17" s="113"/>
      <c r="AG17" s="654">
        <f t="shared" si="0"/>
        <v>0</v>
      </c>
      <c r="AH17" s="1258"/>
    </row>
    <row r="18" spans="1:34" s="1249" customFormat="1" x14ac:dyDescent="0.2">
      <c r="A18" s="921" t="s">
        <v>78</v>
      </c>
      <c r="B18" s="1905"/>
      <c r="C18" s="939" t="s">
        <v>369</v>
      </c>
      <c r="D18" s="1037">
        <v>130</v>
      </c>
      <c r="E18" s="112"/>
      <c r="F18" s="113"/>
      <c r="G18" s="113"/>
      <c r="H18" s="113"/>
      <c r="I18" s="113"/>
      <c r="J18" s="113"/>
      <c r="K18" s="113"/>
      <c r="L18" s="113"/>
      <c r="M18" s="113"/>
      <c r="N18" s="113"/>
      <c r="O18" s="113"/>
      <c r="P18" s="112">
        <f t="shared" si="3"/>
        <v>0</v>
      </c>
      <c r="Q18" s="113"/>
      <c r="R18" s="113"/>
      <c r="S18" s="113"/>
      <c r="T18" s="113"/>
      <c r="U18" s="113"/>
      <c r="V18" s="113"/>
      <c r="W18" s="113"/>
      <c r="X18" s="113"/>
      <c r="Y18" s="112">
        <f t="shared" si="2"/>
        <v>0</v>
      </c>
      <c r="Z18" s="113"/>
      <c r="AA18" s="113"/>
      <c r="AB18" s="113"/>
      <c r="AC18" s="113"/>
      <c r="AD18" s="113"/>
      <c r="AE18" s="113"/>
      <c r="AF18" s="113"/>
      <c r="AG18" s="654">
        <f t="shared" si="0"/>
        <v>0</v>
      </c>
      <c r="AH18" s="1258"/>
    </row>
    <row r="19" spans="1:34" s="1253" customFormat="1" x14ac:dyDescent="0.2">
      <c r="A19" s="1251"/>
      <c r="B19" s="1263" t="s">
        <v>258</v>
      </c>
      <c r="C19" s="644" t="s">
        <v>405</v>
      </c>
      <c r="D19" s="1275">
        <v>130</v>
      </c>
      <c r="E19" s="1252">
        <f>E10+E11</f>
        <v>0</v>
      </c>
      <c r="F19" s="1252">
        <f t="shared" ref="F19:AG19" si="4">F10+F11</f>
        <v>0</v>
      </c>
      <c r="G19" s="1252">
        <f t="shared" si="4"/>
        <v>0</v>
      </c>
      <c r="H19" s="1252">
        <f t="shared" si="4"/>
        <v>0</v>
      </c>
      <c r="I19" s="1252">
        <f t="shared" si="4"/>
        <v>0</v>
      </c>
      <c r="J19" s="1252">
        <f t="shared" si="4"/>
        <v>0</v>
      </c>
      <c r="K19" s="1252">
        <f t="shared" ref="K19" si="5">K10+K11</f>
        <v>0</v>
      </c>
      <c r="L19" s="1252">
        <f t="shared" si="4"/>
        <v>0</v>
      </c>
      <c r="M19" s="1252">
        <f t="shared" si="4"/>
        <v>0</v>
      </c>
      <c r="N19" s="1252">
        <f t="shared" si="4"/>
        <v>0</v>
      </c>
      <c r="O19" s="1252">
        <f t="shared" si="4"/>
        <v>0</v>
      </c>
      <c r="P19" s="1252">
        <f t="shared" si="4"/>
        <v>0</v>
      </c>
      <c r="Q19" s="1252">
        <f t="shared" si="4"/>
        <v>0</v>
      </c>
      <c r="R19" s="1252">
        <f t="shared" si="4"/>
        <v>0</v>
      </c>
      <c r="S19" s="1252">
        <f t="shared" si="4"/>
        <v>0</v>
      </c>
      <c r="T19" s="1252">
        <f t="shared" si="4"/>
        <v>0</v>
      </c>
      <c r="U19" s="1252">
        <f t="shared" si="4"/>
        <v>0</v>
      </c>
      <c r="V19" s="1252">
        <f t="shared" si="4"/>
        <v>0</v>
      </c>
      <c r="W19" s="1252">
        <f t="shared" si="4"/>
        <v>0</v>
      </c>
      <c r="X19" s="1252">
        <f t="shared" si="4"/>
        <v>0</v>
      </c>
      <c r="Y19" s="1252">
        <f t="shared" si="4"/>
        <v>0</v>
      </c>
      <c r="Z19" s="1252">
        <f t="shared" si="4"/>
        <v>0</v>
      </c>
      <c r="AA19" s="1252">
        <f t="shared" si="4"/>
        <v>0</v>
      </c>
      <c r="AB19" s="1252">
        <f t="shared" si="4"/>
        <v>0</v>
      </c>
      <c r="AC19" s="1252">
        <f t="shared" si="4"/>
        <v>0</v>
      </c>
      <c r="AD19" s="1252">
        <f t="shared" si="4"/>
        <v>0</v>
      </c>
      <c r="AE19" s="1252">
        <f t="shared" si="4"/>
        <v>0</v>
      </c>
      <c r="AF19" s="1252">
        <f t="shared" si="4"/>
        <v>0</v>
      </c>
      <c r="AG19" s="1252">
        <f t="shared" si="4"/>
        <v>0</v>
      </c>
      <c r="AH19" s="1258"/>
    </row>
    <row r="20" spans="1:34" s="1253" customFormat="1" x14ac:dyDescent="0.2">
      <c r="A20" s="1265"/>
      <c r="B20" s="1264" t="s">
        <v>281</v>
      </c>
      <c r="C20" s="1246" t="s">
        <v>405</v>
      </c>
      <c r="D20" s="1276">
        <v>130</v>
      </c>
      <c r="E20" s="1252">
        <f>E14+E15+E16+E17+E18</f>
        <v>0</v>
      </c>
      <c r="F20" s="1252">
        <f t="shared" ref="F20:AG20" si="6">F14+F15+F16+F17+F18</f>
        <v>0</v>
      </c>
      <c r="G20" s="1252">
        <f t="shared" si="6"/>
        <v>0</v>
      </c>
      <c r="H20" s="1252">
        <f t="shared" si="6"/>
        <v>0</v>
      </c>
      <c r="I20" s="1252">
        <f t="shared" si="6"/>
        <v>0</v>
      </c>
      <c r="J20" s="1252">
        <f t="shared" si="6"/>
        <v>0</v>
      </c>
      <c r="K20" s="1252">
        <f t="shared" ref="K20" si="7">K14+K15+K16+K17+K18</f>
        <v>0</v>
      </c>
      <c r="L20" s="1252">
        <f t="shared" si="6"/>
        <v>0</v>
      </c>
      <c r="M20" s="1252">
        <f t="shared" si="6"/>
        <v>0</v>
      </c>
      <c r="N20" s="1252">
        <f t="shared" si="6"/>
        <v>0</v>
      </c>
      <c r="O20" s="1252">
        <f t="shared" si="6"/>
        <v>0</v>
      </c>
      <c r="P20" s="1252">
        <f t="shared" si="6"/>
        <v>0</v>
      </c>
      <c r="Q20" s="1252">
        <f t="shared" si="6"/>
        <v>0</v>
      </c>
      <c r="R20" s="1252">
        <f t="shared" si="6"/>
        <v>0</v>
      </c>
      <c r="S20" s="1252">
        <f t="shared" si="6"/>
        <v>0</v>
      </c>
      <c r="T20" s="1252">
        <f t="shared" si="6"/>
        <v>0</v>
      </c>
      <c r="U20" s="1252">
        <f t="shared" si="6"/>
        <v>0</v>
      </c>
      <c r="V20" s="1252">
        <f t="shared" si="6"/>
        <v>0</v>
      </c>
      <c r="W20" s="1252">
        <f t="shared" si="6"/>
        <v>0</v>
      </c>
      <c r="X20" s="1252">
        <f t="shared" si="6"/>
        <v>0</v>
      </c>
      <c r="Y20" s="1252">
        <f t="shared" si="6"/>
        <v>0</v>
      </c>
      <c r="Z20" s="1252">
        <f t="shared" si="6"/>
        <v>0</v>
      </c>
      <c r="AA20" s="1252">
        <f t="shared" si="6"/>
        <v>0</v>
      </c>
      <c r="AB20" s="1252">
        <f t="shared" si="6"/>
        <v>0</v>
      </c>
      <c r="AC20" s="1252">
        <f t="shared" si="6"/>
        <v>0</v>
      </c>
      <c r="AD20" s="1252">
        <f t="shared" si="6"/>
        <v>0</v>
      </c>
      <c r="AE20" s="1252">
        <f t="shared" si="6"/>
        <v>0</v>
      </c>
      <c r="AF20" s="1252">
        <f t="shared" si="6"/>
        <v>0</v>
      </c>
      <c r="AG20" s="1252">
        <f t="shared" si="6"/>
        <v>0</v>
      </c>
      <c r="AH20" s="1258"/>
    </row>
    <row r="21" spans="1:34" x14ac:dyDescent="0.2">
      <c r="A21" s="921" t="s">
        <v>77</v>
      </c>
      <c r="B21" s="1877" t="s">
        <v>243</v>
      </c>
      <c r="C21" s="760" t="s">
        <v>170</v>
      </c>
      <c r="D21" s="1036">
        <v>510</v>
      </c>
      <c r="E21" s="112"/>
      <c r="F21" s="112"/>
      <c r="G21" s="112"/>
      <c r="H21" s="112"/>
      <c r="I21" s="112"/>
      <c r="J21" s="112"/>
      <c r="K21" s="112"/>
      <c r="L21" s="112"/>
      <c r="M21" s="112"/>
      <c r="N21" s="112"/>
      <c r="O21" s="112"/>
      <c r="P21" s="112">
        <f>Q21+S21+T21+U21+V21+R21+W21</f>
        <v>0</v>
      </c>
      <c r="Q21" s="112"/>
      <c r="R21" s="112"/>
      <c r="S21" s="112"/>
      <c r="T21" s="112"/>
      <c r="U21" s="112"/>
      <c r="V21" s="112"/>
      <c r="W21" s="112"/>
      <c r="X21" s="112"/>
      <c r="Y21" s="112">
        <f>Z21+AA21+AB21+AC21+AD21+AE21+AF21</f>
        <v>0</v>
      </c>
      <c r="Z21" s="112"/>
      <c r="AA21" s="112"/>
      <c r="AB21" s="112"/>
      <c r="AC21" s="112"/>
      <c r="AD21" s="112"/>
      <c r="AE21" s="112"/>
      <c r="AF21" s="112"/>
      <c r="AG21" s="654">
        <f t="shared" ref="AG21:AG29" si="8">SUM(E21:Y21)-P21</f>
        <v>0</v>
      </c>
    </row>
    <row r="22" spans="1:34" x14ac:dyDescent="0.2">
      <c r="A22" s="921" t="s">
        <v>76</v>
      </c>
      <c r="B22" s="1878"/>
      <c r="C22" s="647" t="s">
        <v>168</v>
      </c>
      <c r="D22" s="1036">
        <v>510</v>
      </c>
      <c r="E22" s="112"/>
      <c r="F22" s="112"/>
      <c r="G22" s="112"/>
      <c r="H22" s="112"/>
      <c r="I22" s="112"/>
      <c r="J22" s="112"/>
      <c r="K22" s="112"/>
      <c r="L22" s="112"/>
      <c r="M22" s="112"/>
      <c r="N22" s="112"/>
      <c r="O22" s="112"/>
      <c r="P22" s="112">
        <f t="shared" ref="P22:P29" si="9">Q22+S22+T22+U22+V22+R22+W22</f>
        <v>0</v>
      </c>
      <c r="Q22" s="112"/>
      <c r="R22" s="112"/>
      <c r="S22" s="112"/>
      <c r="T22" s="112"/>
      <c r="U22" s="112"/>
      <c r="V22" s="112"/>
      <c r="W22" s="112"/>
      <c r="X22" s="112"/>
      <c r="Y22" s="112">
        <f t="shared" ref="Y22:Y38" si="10">Z22+AA22+AB22+AC22+AD22+AE22+AF22</f>
        <v>0</v>
      </c>
      <c r="Z22" s="112"/>
      <c r="AA22" s="112"/>
      <c r="AB22" s="112"/>
      <c r="AC22" s="112"/>
      <c r="AD22" s="112"/>
      <c r="AE22" s="112"/>
      <c r="AF22" s="112"/>
      <c r="AG22" s="654">
        <f t="shared" si="8"/>
        <v>0</v>
      </c>
    </row>
    <row r="23" spans="1:34" ht="12.75" hidden="1" customHeight="1" x14ac:dyDescent="0.2">
      <c r="A23" s="915" t="s">
        <v>78</v>
      </c>
      <c r="B23" s="1878"/>
      <c r="C23" s="647" t="s">
        <v>627</v>
      </c>
      <c r="D23" s="1036">
        <v>510</v>
      </c>
      <c r="E23" s="112"/>
      <c r="F23" s="113"/>
      <c r="G23" s="113"/>
      <c r="H23" s="113"/>
      <c r="I23" s="113"/>
      <c r="J23" s="113"/>
      <c r="K23" s="113"/>
      <c r="L23" s="113"/>
      <c r="M23" s="113"/>
      <c r="N23" s="113"/>
      <c r="O23" s="113"/>
      <c r="P23" s="112">
        <f t="shared" si="9"/>
        <v>0</v>
      </c>
      <c r="Q23" s="113"/>
      <c r="R23" s="113"/>
      <c r="S23" s="113"/>
      <c r="T23" s="113"/>
      <c r="U23" s="113"/>
      <c r="V23" s="113"/>
      <c r="W23" s="113"/>
      <c r="X23" s="113"/>
      <c r="Y23" s="112">
        <f t="shared" si="10"/>
        <v>0</v>
      </c>
      <c r="Z23" s="113"/>
      <c r="AA23" s="113"/>
      <c r="AB23" s="113"/>
      <c r="AC23" s="113"/>
      <c r="AD23" s="113"/>
      <c r="AE23" s="113"/>
      <c r="AF23" s="113"/>
      <c r="AG23" s="654">
        <f t="shared" si="8"/>
        <v>0</v>
      </c>
    </row>
    <row r="24" spans="1:34" hidden="1" x14ac:dyDescent="0.2">
      <c r="A24" s="1044" t="s">
        <v>80</v>
      </c>
      <c r="B24" s="1048"/>
      <c r="C24" s="647" t="s">
        <v>627</v>
      </c>
      <c r="D24" s="1036">
        <v>510</v>
      </c>
      <c r="E24" s="112"/>
      <c r="F24" s="113"/>
      <c r="G24" s="113"/>
      <c r="H24" s="113"/>
      <c r="I24" s="113"/>
      <c r="J24" s="113"/>
      <c r="K24" s="113"/>
      <c r="L24" s="113"/>
      <c r="M24" s="113"/>
      <c r="N24" s="113"/>
      <c r="O24" s="113"/>
      <c r="P24" s="112">
        <f>Q24+S24+T24+U24+V24+R24+W24</f>
        <v>0</v>
      </c>
      <c r="Q24" s="113"/>
      <c r="R24" s="113"/>
      <c r="S24" s="113"/>
      <c r="T24" s="113"/>
      <c r="U24" s="113"/>
      <c r="V24" s="113"/>
      <c r="W24" s="113"/>
      <c r="X24" s="113"/>
      <c r="Y24" s="112">
        <f t="shared" si="10"/>
        <v>0</v>
      </c>
      <c r="Z24" s="113"/>
      <c r="AA24" s="113"/>
      <c r="AB24" s="113"/>
      <c r="AC24" s="113"/>
      <c r="AD24" s="113"/>
      <c r="AE24" s="113"/>
      <c r="AF24" s="113"/>
      <c r="AG24" s="654">
        <f t="shared" si="8"/>
        <v>0</v>
      </c>
    </row>
    <row r="25" spans="1:34" x14ac:dyDescent="0.2">
      <c r="A25" s="921" t="s">
        <v>77</v>
      </c>
      <c r="B25" s="1969" t="s">
        <v>429</v>
      </c>
      <c r="C25" s="939" t="s">
        <v>369</v>
      </c>
      <c r="D25" s="1037">
        <v>510</v>
      </c>
      <c r="E25" s="112"/>
      <c r="F25" s="112"/>
      <c r="G25" s="112"/>
      <c r="H25" s="112"/>
      <c r="I25" s="112"/>
      <c r="J25" s="112"/>
      <c r="K25" s="112"/>
      <c r="L25" s="112"/>
      <c r="M25" s="112"/>
      <c r="N25" s="112"/>
      <c r="O25" s="112"/>
      <c r="P25" s="112">
        <f t="shared" si="9"/>
        <v>0</v>
      </c>
      <c r="Q25" s="112"/>
      <c r="R25" s="112"/>
      <c r="S25" s="112"/>
      <c r="T25" s="112"/>
      <c r="U25" s="112"/>
      <c r="V25" s="112"/>
      <c r="W25" s="112"/>
      <c r="X25" s="112"/>
      <c r="Y25" s="112">
        <f t="shared" si="10"/>
        <v>0</v>
      </c>
      <c r="Z25" s="112"/>
      <c r="AA25" s="112"/>
      <c r="AB25" s="112"/>
      <c r="AC25" s="112"/>
      <c r="AD25" s="112"/>
      <c r="AE25" s="112"/>
      <c r="AF25" s="112"/>
      <c r="AG25" s="654">
        <f t="shared" si="8"/>
        <v>0</v>
      </c>
      <c r="AH25" s="1258"/>
    </row>
    <row r="26" spans="1:34" x14ac:dyDescent="0.2">
      <c r="A26" s="921" t="s">
        <v>76</v>
      </c>
      <c r="B26" s="1970"/>
      <c r="C26" s="939" t="s">
        <v>369</v>
      </c>
      <c r="D26" s="1037">
        <v>510</v>
      </c>
      <c r="E26" s="112"/>
      <c r="F26" s="112"/>
      <c r="G26" s="112"/>
      <c r="H26" s="112"/>
      <c r="I26" s="112"/>
      <c r="J26" s="112"/>
      <c r="K26" s="112"/>
      <c r="L26" s="112"/>
      <c r="M26" s="112"/>
      <c r="N26" s="112"/>
      <c r="O26" s="112"/>
      <c r="P26" s="112">
        <f t="shared" si="9"/>
        <v>0</v>
      </c>
      <c r="Q26" s="112"/>
      <c r="R26" s="112"/>
      <c r="S26" s="112"/>
      <c r="T26" s="112"/>
      <c r="U26" s="112"/>
      <c r="V26" s="112"/>
      <c r="W26" s="112"/>
      <c r="X26" s="112"/>
      <c r="Y26" s="112">
        <f t="shared" si="10"/>
        <v>0</v>
      </c>
      <c r="Z26" s="112"/>
      <c r="AA26" s="112"/>
      <c r="AB26" s="112"/>
      <c r="AC26" s="112"/>
      <c r="AD26" s="112"/>
      <c r="AE26" s="112"/>
      <c r="AF26" s="112"/>
      <c r="AG26" s="654">
        <f t="shared" si="8"/>
        <v>0</v>
      </c>
      <c r="AH26" s="1258"/>
    </row>
    <row r="27" spans="1:34" x14ac:dyDescent="0.2">
      <c r="A27" s="921" t="s">
        <v>77</v>
      </c>
      <c r="B27" s="1903" t="s">
        <v>628</v>
      </c>
      <c r="C27" s="939" t="s">
        <v>369</v>
      </c>
      <c r="D27" s="1037">
        <v>510</v>
      </c>
      <c r="E27" s="112"/>
      <c r="F27" s="113"/>
      <c r="G27" s="113"/>
      <c r="H27" s="113"/>
      <c r="I27" s="113"/>
      <c r="J27" s="113"/>
      <c r="K27" s="113"/>
      <c r="L27" s="113"/>
      <c r="M27" s="113"/>
      <c r="N27" s="113"/>
      <c r="O27" s="113"/>
      <c r="P27" s="112">
        <f t="shared" si="9"/>
        <v>0</v>
      </c>
      <c r="Q27" s="113"/>
      <c r="R27" s="113"/>
      <c r="S27" s="113"/>
      <c r="T27" s="113"/>
      <c r="U27" s="113"/>
      <c r="V27" s="113"/>
      <c r="W27" s="113"/>
      <c r="X27" s="113"/>
      <c r="Y27" s="112">
        <f t="shared" si="10"/>
        <v>0</v>
      </c>
      <c r="Z27" s="113"/>
      <c r="AA27" s="113"/>
      <c r="AB27" s="113"/>
      <c r="AC27" s="113"/>
      <c r="AD27" s="113"/>
      <c r="AE27" s="113"/>
      <c r="AF27" s="113"/>
      <c r="AG27" s="654">
        <f t="shared" si="8"/>
        <v>0</v>
      </c>
      <c r="AH27" s="1258"/>
    </row>
    <row r="28" spans="1:34" x14ac:dyDescent="0.2">
      <c r="A28" s="921" t="s">
        <v>76</v>
      </c>
      <c r="B28" s="1904"/>
      <c r="C28" s="939" t="s">
        <v>369</v>
      </c>
      <c r="D28" s="1037">
        <v>510</v>
      </c>
      <c r="E28" s="112"/>
      <c r="F28" s="113"/>
      <c r="G28" s="113"/>
      <c r="H28" s="113"/>
      <c r="I28" s="113"/>
      <c r="J28" s="113"/>
      <c r="K28" s="113"/>
      <c r="L28" s="113"/>
      <c r="M28" s="113"/>
      <c r="N28" s="113"/>
      <c r="O28" s="113"/>
      <c r="P28" s="112">
        <f t="shared" si="9"/>
        <v>0</v>
      </c>
      <c r="Q28" s="113"/>
      <c r="R28" s="113"/>
      <c r="S28" s="113"/>
      <c r="T28" s="113"/>
      <c r="U28" s="113"/>
      <c r="V28" s="113"/>
      <c r="W28" s="113"/>
      <c r="X28" s="113"/>
      <c r="Y28" s="112">
        <f t="shared" si="10"/>
        <v>0</v>
      </c>
      <c r="Z28" s="113"/>
      <c r="AA28" s="113"/>
      <c r="AB28" s="113"/>
      <c r="AC28" s="113"/>
      <c r="AD28" s="113"/>
      <c r="AE28" s="113"/>
      <c r="AF28" s="113"/>
      <c r="AG28" s="654">
        <f t="shared" si="8"/>
        <v>0</v>
      </c>
      <c r="AH28" s="1258"/>
    </row>
    <row r="29" spans="1:34" x14ac:dyDescent="0.2">
      <c r="A29" s="915" t="s">
        <v>78</v>
      </c>
      <c r="B29" s="1905"/>
      <c r="C29" s="939" t="s">
        <v>369</v>
      </c>
      <c r="D29" s="1037">
        <v>510</v>
      </c>
      <c r="E29" s="112"/>
      <c r="F29" s="113"/>
      <c r="G29" s="113"/>
      <c r="H29" s="113"/>
      <c r="I29" s="113"/>
      <c r="J29" s="113"/>
      <c r="K29" s="113"/>
      <c r="L29" s="113"/>
      <c r="M29" s="113"/>
      <c r="N29" s="113"/>
      <c r="O29" s="113"/>
      <c r="P29" s="112">
        <f t="shared" si="9"/>
        <v>0</v>
      </c>
      <c r="Q29" s="113"/>
      <c r="R29" s="113"/>
      <c r="S29" s="113"/>
      <c r="T29" s="113"/>
      <c r="U29" s="113"/>
      <c r="V29" s="113"/>
      <c r="W29" s="113"/>
      <c r="X29" s="113"/>
      <c r="Y29" s="112">
        <f t="shared" si="10"/>
        <v>0</v>
      </c>
      <c r="Z29" s="113"/>
      <c r="AA29" s="113"/>
      <c r="AB29" s="113"/>
      <c r="AC29" s="113"/>
      <c r="AD29" s="113"/>
      <c r="AE29" s="113"/>
      <c r="AF29" s="113"/>
      <c r="AG29" s="654">
        <f t="shared" si="8"/>
        <v>0</v>
      </c>
      <c r="AH29" s="1258"/>
    </row>
    <row r="30" spans="1:34" s="1253" customFormat="1" x14ac:dyDescent="0.2">
      <c r="A30" s="1254"/>
      <c r="B30" s="1261" t="s">
        <v>258</v>
      </c>
      <c r="C30" s="644" t="s">
        <v>405</v>
      </c>
      <c r="D30" s="1275">
        <v>510</v>
      </c>
      <c r="E30" s="1255">
        <f>E21+E22</f>
        <v>0</v>
      </c>
      <c r="F30" s="1255">
        <f t="shared" ref="F30:AF30" si="11">F21+F22</f>
        <v>0</v>
      </c>
      <c r="G30" s="1255">
        <f t="shared" si="11"/>
        <v>0</v>
      </c>
      <c r="H30" s="1255">
        <f t="shared" si="11"/>
        <v>0</v>
      </c>
      <c r="I30" s="1255">
        <f t="shared" si="11"/>
        <v>0</v>
      </c>
      <c r="J30" s="1255">
        <f t="shared" si="11"/>
        <v>0</v>
      </c>
      <c r="K30" s="1255">
        <f t="shared" ref="K30" si="12">K21+K22</f>
        <v>0</v>
      </c>
      <c r="L30" s="1255">
        <f t="shared" si="11"/>
        <v>0</v>
      </c>
      <c r="M30" s="1255">
        <f t="shared" si="11"/>
        <v>0</v>
      </c>
      <c r="N30" s="1255">
        <f t="shared" si="11"/>
        <v>0</v>
      </c>
      <c r="O30" s="1255">
        <f t="shared" si="11"/>
        <v>0</v>
      </c>
      <c r="P30" s="1255">
        <f t="shared" si="11"/>
        <v>0</v>
      </c>
      <c r="Q30" s="1255">
        <f t="shared" si="11"/>
        <v>0</v>
      </c>
      <c r="R30" s="1255">
        <f t="shared" si="11"/>
        <v>0</v>
      </c>
      <c r="S30" s="1255">
        <f t="shared" si="11"/>
        <v>0</v>
      </c>
      <c r="T30" s="1255">
        <f t="shared" si="11"/>
        <v>0</v>
      </c>
      <c r="U30" s="1255">
        <f t="shared" si="11"/>
        <v>0</v>
      </c>
      <c r="V30" s="1255">
        <f t="shared" si="11"/>
        <v>0</v>
      </c>
      <c r="W30" s="1255">
        <f t="shared" si="11"/>
        <v>0</v>
      </c>
      <c r="X30" s="1255">
        <f t="shared" si="11"/>
        <v>0</v>
      </c>
      <c r="Y30" s="1255">
        <f t="shared" si="11"/>
        <v>0</v>
      </c>
      <c r="Z30" s="1255">
        <f t="shared" si="11"/>
        <v>0</v>
      </c>
      <c r="AA30" s="1255">
        <f t="shared" si="11"/>
        <v>0</v>
      </c>
      <c r="AB30" s="1255">
        <f t="shared" si="11"/>
        <v>0</v>
      </c>
      <c r="AC30" s="1255">
        <f t="shared" si="11"/>
        <v>0</v>
      </c>
      <c r="AD30" s="1255">
        <f t="shared" si="11"/>
        <v>0</v>
      </c>
      <c r="AE30" s="1255">
        <f t="shared" si="11"/>
        <v>0</v>
      </c>
      <c r="AF30" s="1255">
        <f t="shared" si="11"/>
        <v>0</v>
      </c>
      <c r="AG30" s="1255">
        <f>AG21+AG22</f>
        <v>0</v>
      </c>
      <c r="AH30" s="1258"/>
    </row>
    <row r="31" spans="1:34" s="1253" customFormat="1" x14ac:dyDescent="0.2">
      <c r="A31" s="1262"/>
      <c r="B31" s="1260" t="s">
        <v>281</v>
      </c>
      <c r="C31" s="1246" t="s">
        <v>405</v>
      </c>
      <c r="D31" s="1276">
        <v>510</v>
      </c>
      <c r="E31" s="1255">
        <f>E25+E26+E27+E28+E29</f>
        <v>0</v>
      </c>
      <c r="F31" s="1255">
        <f t="shared" ref="F31:AF31" si="13">F25+F26+F27+F28+F29</f>
        <v>0</v>
      </c>
      <c r="G31" s="1255">
        <f t="shared" si="13"/>
        <v>0</v>
      </c>
      <c r="H31" s="1255">
        <f t="shared" si="13"/>
        <v>0</v>
      </c>
      <c r="I31" s="1255">
        <f t="shared" si="13"/>
        <v>0</v>
      </c>
      <c r="J31" s="1255">
        <f t="shared" si="13"/>
        <v>0</v>
      </c>
      <c r="K31" s="1255">
        <f t="shared" ref="K31" si="14">K25+K26+K27+K28+K29</f>
        <v>0</v>
      </c>
      <c r="L31" s="1255">
        <f t="shared" si="13"/>
        <v>0</v>
      </c>
      <c r="M31" s="1255">
        <f t="shared" si="13"/>
        <v>0</v>
      </c>
      <c r="N31" s="1255">
        <f t="shared" si="13"/>
        <v>0</v>
      </c>
      <c r="O31" s="1255">
        <f t="shared" si="13"/>
        <v>0</v>
      </c>
      <c r="P31" s="1255">
        <f t="shared" si="13"/>
        <v>0</v>
      </c>
      <c r="Q31" s="1255">
        <f t="shared" si="13"/>
        <v>0</v>
      </c>
      <c r="R31" s="1255">
        <f t="shared" si="13"/>
        <v>0</v>
      </c>
      <c r="S31" s="1255">
        <f t="shared" si="13"/>
        <v>0</v>
      </c>
      <c r="T31" s="1255">
        <f t="shared" si="13"/>
        <v>0</v>
      </c>
      <c r="U31" s="1255">
        <f t="shared" si="13"/>
        <v>0</v>
      </c>
      <c r="V31" s="1255">
        <f t="shared" si="13"/>
        <v>0</v>
      </c>
      <c r="W31" s="1255">
        <f t="shared" si="13"/>
        <v>0</v>
      </c>
      <c r="X31" s="1255">
        <f t="shared" si="13"/>
        <v>0</v>
      </c>
      <c r="Y31" s="1255">
        <f t="shared" si="13"/>
        <v>0</v>
      </c>
      <c r="Z31" s="1255">
        <f t="shared" si="13"/>
        <v>0</v>
      </c>
      <c r="AA31" s="1255">
        <f t="shared" si="13"/>
        <v>0</v>
      </c>
      <c r="AB31" s="1255">
        <f t="shared" si="13"/>
        <v>0</v>
      </c>
      <c r="AC31" s="1255">
        <f t="shared" si="13"/>
        <v>0</v>
      </c>
      <c r="AD31" s="1255">
        <f t="shared" si="13"/>
        <v>0</v>
      </c>
      <c r="AE31" s="1255">
        <f t="shared" si="13"/>
        <v>0</v>
      </c>
      <c r="AF31" s="1255">
        <f t="shared" si="13"/>
        <v>0</v>
      </c>
      <c r="AG31" s="1255">
        <f>AG25+AG26+AG27+AG28+AG29</f>
        <v>0</v>
      </c>
      <c r="AH31" s="1258"/>
    </row>
    <row r="32" spans="1:34" x14ac:dyDescent="0.2">
      <c r="B32" s="1979" t="s">
        <v>28</v>
      </c>
      <c r="C32" s="1980"/>
      <c r="D32" s="1980"/>
      <c r="E32" s="1980"/>
      <c r="F32" s="1980"/>
      <c r="G32" s="1980"/>
      <c r="H32" s="1980"/>
      <c r="I32" s="1980"/>
      <c r="J32" s="1980"/>
      <c r="K32" s="1980"/>
      <c r="L32" s="1980"/>
      <c r="M32" s="1980"/>
      <c r="N32" s="1980"/>
      <c r="O32" s="1980"/>
      <c r="P32" s="1980"/>
      <c r="Q32" s="1980"/>
      <c r="R32" s="1980"/>
      <c r="S32" s="1980"/>
      <c r="T32" s="1980"/>
      <c r="U32" s="1980"/>
      <c r="V32" s="1980"/>
      <c r="W32" s="1980"/>
      <c r="X32" s="1980"/>
      <c r="Y32" s="1980"/>
      <c r="Z32" s="1980"/>
      <c r="AA32" s="1980"/>
      <c r="AB32" s="1980"/>
      <c r="AC32" s="1980"/>
      <c r="AD32" s="1980"/>
      <c r="AE32" s="1980"/>
      <c r="AF32" s="1980"/>
      <c r="AG32" s="1981"/>
    </row>
    <row r="33" spans="1:34" ht="38.25" customHeight="1" x14ac:dyDescent="0.2">
      <c r="B33" s="631" t="s">
        <v>30</v>
      </c>
      <c r="C33" s="225" t="s">
        <v>369</v>
      </c>
      <c r="D33" s="163">
        <v>410</v>
      </c>
      <c r="E33" s="112"/>
      <c r="F33" s="113"/>
      <c r="G33" s="113"/>
      <c r="H33" s="113"/>
      <c r="I33" s="113"/>
      <c r="J33" s="113"/>
      <c r="K33" s="113"/>
      <c r="L33" s="113"/>
      <c r="M33" s="113"/>
      <c r="N33" s="113"/>
      <c r="O33" s="113"/>
      <c r="P33" s="221">
        <f>Q33+S33+T33+U33+V33</f>
        <v>0</v>
      </c>
      <c r="Q33" s="113"/>
      <c r="R33" s="113"/>
      <c r="S33" s="113"/>
      <c r="T33" s="113"/>
      <c r="U33" s="113"/>
      <c r="V33" s="113"/>
      <c r="W33" s="113"/>
      <c r="X33" s="113"/>
      <c r="Y33" s="112">
        <f t="shared" si="10"/>
        <v>0</v>
      </c>
      <c r="Z33" s="113"/>
      <c r="AA33" s="113"/>
      <c r="AB33" s="113"/>
      <c r="AC33" s="113"/>
      <c r="AD33" s="113"/>
      <c r="AE33" s="113"/>
      <c r="AF33" s="113"/>
      <c r="AG33" s="111">
        <f t="shared" ref="AG33:AG38" si="15">SUM(E33:Y33)-P33</f>
        <v>0</v>
      </c>
      <c r="AH33" s="1258"/>
    </row>
    <row r="34" spans="1:34" ht="39.75" customHeight="1" x14ac:dyDescent="0.2">
      <c r="B34" s="631" t="s">
        <v>30</v>
      </c>
      <c r="C34" s="225" t="s">
        <v>369</v>
      </c>
      <c r="D34" s="163">
        <v>440</v>
      </c>
      <c r="E34" s="112"/>
      <c r="F34" s="113"/>
      <c r="G34" s="113"/>
      <c r="H34" s="113"/>
      <c r="I34" s="113"/>
      <c r="J34" s="113"/>
      <c r="K34" s="113"/>
      <c r="L34" s="113"/>
      <c r="M34" s="113"/>
      <c r="N34" s="113"/>
      <c r="O34" s="113"/>
      <c r="P34" s="221">
        <f>Q34+S34+T34+U34+V34</f>
        <v>0</v>
      </c>
      <c r="Q34" s="113"/>
      <c r="R34" s="113"/>
      <c r="S34" s="113"/>
      <c r="T34" s="113"/>
      <c r="U34" s="113"/>
      <c r="V34" s="113"/>
      <c r="W34" s="113"/>
      <c r="X34" s="113"/>
      <c r="Y34" s="112">
        <f t="shared" si="10"/>
        <v>0</v>
      </c>
      <c r="Z34" s="113"/>
      <c r="AA34" s="113"/>
      <c r="AB34" s="113"/>
      <c r="AC34" s="113"/>
      <c r="AD34" s="113"/>
      <c r="AE34" s="113"/>
      <c r="AF34" s="113"/>
      <c r="AG34" s="111">
        <f t="shared" si="15"/>
        <v>0</v>
      </c>
      <c r="AH34" s="1258"/>
    </row>
    <row r="35" spans="1:34" ht="38.25" customHeight="1" x14ac:dyDescent="0.2">
      <c r="B35" s="631" t="s">
        <v>29</v>
      </c>
      <c r="C35" s="225" t="s">
        <v>369</v>
      </c>
      <c r="D35" s="1152">
        <v>150</v>
      </c>
      <c r="E35" s="112"/>
      <c r="F35" s="113"/>
      <c r="G35" s="113"/>
      <c r="H35" s="113"/>
      <c r="I35" s="113"/>
      <c r="J35" s="113"/>
      <c r="K35" s="113"/>
      <c r="L35" s="113"/>
      <c r="M35" s="113"/>
      <c r="N35" s="113"/>
      <c r="O35" s="113"/>
      <c r="P35" s="221">
        <f>Q35+S35+T35+U35+V35</f>
        <v>0</v>
      </c>
      <c r="Q35" s="113"/>
      <c r="R35" s="113"/>
      <c r="S35" s="113"/>
      <c r="T35" s="113"/>
      <c r="U35" s="113"/>
      <c r="V35" s="113"/>
      <c r="W35" s="113"/>
      <c r="X35" s="113"/>
      <c r="Y35" s="112">
        <f t="shared" si="10"/>
        <v>0</v>
      </c>
      <c r="Z35" s="113"/>
      <c r="AA35" s="113"/>
      <c r="AB35" s="113"/>
      <c r="AC35" s="113"/>
      <c r="AD35" s="113"/>
      <c r="AE35" s="113"/>
      <c r="AF35" s="113"/>
      <c r="AG35" s="111">
        <f t="shared" si="15"/>
        <v>0</v>
      </c>
      <c r="AH35" s="1258"/>
    </row>
    <row r="36" spans="1:34" x14ac:dyDescent="0.2">
      <c r="A36" s="921" t="s">
        <v>77</v>
      </c>
      <c r="B36" s="1967" t="s">
        <v>435</v>
      </c>
      <c r="C36" s="225" t="s">
        <v>405</v>
      </c>
      <c r="D36" s="163"/>
      <c r="E36" s="112"/>
      <c r="F36" s="112"/>
      <c r="G36" s="112"/>
      <c r="H36" s="112"/>
      <c r="I36" s="112"/>
      <c r="J36" s="112"/>
      <c r="K36" s="112"/>
      <c r="L36" s="112"/>
      <c r="M36" s="112"/>
      <c r="N36" s="112"/>
      <c r="O36" s="112"/>
      <c r="P36" s="112">
        <f>Q36+S36+T36+U36+V36+R36+W36</f>
        <v>0</v>
      </c>
      <c r="Q36" s="112"/>
      <c r="R36" s="112"/>
      <c r="S36" s="112"/>
      <c r="T36" s="112"/>
      <c r="U36" s="112"/>
      <c r="V36" s="112"/>
      <c r="W36" s="112"/>
      <c r="X36" s="112"/>
      <c r="Y36" s="112">
        <f t="shared" si="10"/>
        <v>0</v>
      </c>
      <c r="Z36" s="112"/>
      <c r="AA36" s="112"/>
      <c r="AB36" s="112"/>
      <c r="AC36" s="112"/>
      <c r="AD36" s="112"/>
      <c r="AE36" s="112"/>
      <c r="AF36" s="112"/>
      <c r="AG36" s="226">
        <f t="shared" si="15"/>
        <v>0</v>
      </c>
      <c r="AH36" s="1258"/>
    </row>
    <row r="37" spans="1:34" x14ac:dyDescent="0.2">
      <c r="A37" s="921" t="s">
        <v>76</v>
      </c>
      <c r="B37" s="1968"/>
      <c r="C37" s="225" t="s">
        <v>405</v>
      </c>
      <c r="D37" s="163"/>
      <c r="E37" s="112"/>
      <c r="F37" s="112"/>
      <c r="G37" s="112"/>
      <c r="H37" s="112"/>
      <c r="I37" s="112"/>
      <c r="J37" s="112"/>
      <c r="K37" s="112"/>
      <c r="L37" s="112"/>
      <c r="M37" s="112"/>
      <c r="N37" s="112"/>
      <c r="O37" s="112"/>
      <c r="P37" s="112">
        <f>Q37+S37+T37+U37+V37+R37+W37</f>
        <v>0</v>
      </c>
      <c r="Q37" s="112"/>
      <c r="R37" s="112"/>
      <c r="S37" s="112"/>
      <c r="T37" s="112"/>
      <c r="U37" s="112"/>
      <c r="V37" s="112"/>
      <c r="W37" s="112"/>
      <c r="X37" s="112"/>
      <c r="Y37" s="112">
        <f t="shared" si="10"/>
        <v>0</v>
      </c>
      <c r="Z37" s="112"/>
      <c r="AA37" s="112"/>
      <c r="AB37" s="112"/>
      <c r="AC37" s="112"/>
      <c r="AD37" s="112"/>
      <c r="AE37" s="112"/>
      <c r="AF37" s="112"/>
      <c r="AG37" s="226">
        <f t="shared" si="15"/>
        <v>0</v>
      </c>
      <c r="AH37" s="1258"/>
    </row>
    <row r="38" spans="1:34" ht="12" customHeight="1" x14ac:dyDescent="0.2">
      <c r="A38" s="915" t="s">
        <v>78</v>
      </c>
      <c r="B38" s="1989"/>
      <c r="C38" s="225" t="s">
        <v>405</v>
      </c>
      <c r="D38" s="163"/>
      <c r="E38" s="112"/>
      <c r="F38" s="112"/>
      <c r="G38" s="112"/>
      <c r="H38" s="112"/>
      <c r="I38" s="112"/>
      <c r="J38" s="112"/>
      <c r="K38" s="112"/>
      <c r="L38" s="112"/>
      <c r="M38" s="112"/>
      <c r="N38" s="112"/>
      <c r="O38" s="112"/>
      <c r="P38" s="112">
        <f>Q38+S38+T38+U38+V38+R38+W38</f>
        <v>0</v>
      </c>
      <c r="Q38" s="112"/>
      <c r="R38" s="112"/>
      <c r="S38" s="112"/>
      <c r="T38" s="112"/>
      <c r="U38" s="112"/>
      <c r="V38" s="112"/>
      <c r="W38" s="112"/>
      <c r="X38" s="112"/>
      <c r="Y38" s="112">
        <f t="shared" si="10"/>
        <v>0</v>
      </c>
      <c r="Z38" s="112"/>
      <c r="AA38" s="112"/>
      <c r="AB38" s="112"/>
      <c r="AC38" s="112"/>
      <c r="AD38" s="112"/>
      <c r="AE38" s="112"/>
      <c r="AF38" s="112"/>
      <c r="AG38" s="226">
        <f t="shared" si="15"/>
        <v>0</v>
      </c>
      <c r="AH38" s="1258"/>
    </row>
    <row r="39" spans="1:34" ht="15" customHeight="1" x14ac:dyDescent="0.2">
      <c r="A39" s="1974" t="s">
        <v>697</v>
      </c>
      <c r="B39" s="1975"/>
      <c r="C39" s="1976"/>
      <c r="D39" s="1977" t="s">
        <v>92</v>
      </c>
      <c r="E39" s="1977"/>
      <c r="F39" s="1977"/>
      <c r="G39" s="1977"/>
      <c r="H39" s="1977"/>
      <c r="I39" s="1977"/>
      <c r="J39" s="1977"/>
      <c r="K39" s="1977"/>
      <c r="L39" s="1977"/>
      <c r="M39" s="1977"/>
      <c r="N39" s="1977"/>
      <c r="O39" s="1977"/>
      <c r="P39" s="1977"/>
      <c r="Q39" s="1977"/>
      <c r="R39" s="1977"/>
      <c r="S39" s="1977"/>
      <c r="T39" s="1977"/>
      <c r="U39" s="1977"/>
      <c r="V39" s="1977"/>
      <c r="W39" s="1977"/>
      <c r="X39" s="1977"/>
      <c r="Y39" s="1977"/>
      <c r="Z39" s="1120"/>
      <c r="AA39" s="1120"/>
      <c r="AB39" s="1120"/>
      <c r="AC39" s="1120"/>
      <c r="AD39" s="1120"/>
      <c r="AE39" s="1120"/>
      <c r="AF39" s="1120"/>
      <c r="AG39" s="680"/>
    </row>
    <row r="40" spans="1:34" ht="12.75" customHeight="1" x14ac:dyDescent="0.2">
      <c r="A40" s="628" t="s">
        <v>77</v>
      </c>
      <c r="B40" s="2000" t="s">
        <v>258</v>
      </c>
      <c r="C40" s="644"/>
      <c r="D40" s="644"/>
      <c r="E40" s="702">
        <f>E21+E10</f>
        <v>0</v>
      </c>
      <c r="F40" s="702">
        <f t="shared" ref="F40:AF40" si="16">F21+F10</f>
        <v>0</v>
      </c>
      <c r="G40" s="702">
        <f t="shared" si="16"/>
        <v>0</v>
      </c>
      <c r="H40" s="702">
        <f t="shared" si="16"/>
        <v>0</v>
      </c>
      <c r="I40" s="702">
        <f t="shared" si="16"/>
        <v>0</v>
      </c>
      <c r="J40" s="702">
        <f t="shared" si="16"/>
        <v>0</v>
      </c>
      <c r="K40" s="702">
        <f t="shared" ref="K40" si="17">K21+K10</f>
        <v>0</v>
      </c>
      <c r="L40" s="702">
        <f t="shared" si="16"/>
        <v>0</v>
      </c>
      <c r="M40" s="702">
        <f t="shared" si="16"/>
        <v>0</v>
      </c>
      <c r="N40" s="702">
        <f t="shared" si="16"/>
        <v>0</v>
      </c>
      <c r="O40" s="702">
        <f t="shared" si="16"/>
        <v>0</v>
      </c>
      <c r="P40" s="702">
        <f t="shared" si="16"/>
        <v>0</v>
      </c>
      <c r="Q40" s="702">
        <f t="shared" si="16"/>
        <v>0</v>
      </c>
      <c r="R40" s="702">
        <f t="shared" si="16"/>
        <v>0</v>
      </c>
      <c r="S40" s="702">
        <f t="shared" si="16"/>
        <v>0</v>
      </c>
      <c r="T40" s="702">
        <f t="shared" si="16"/>
        <v>0</v>
      </c>
      <c r="U40" s="702">
        <f t="shared" si="16"/>
        <v>0</v>
      </c>
      <c r="V40" s="702">
        <f t="shared" si="16"/>
        <v>0</v>
      </c>
      <c r="W40" s="702">
        <f t="shared" si="16"/>
        <v>0</v>
      </c>
      <c r="X40" s="702">
        <f t="shared" si="16"/>
        <v>0</v>
      </c>
      <c r="Y40" s="702">
        <f t="shared" si="16"/>
        <v>0</v>
      </c>
      <c r="Z40" s="702">
        <f t="shared" si="16"/>
        <v>0</v>
      </c>
      <c r="AA40" s="702">
        <f t="shared" si="16"/>
        <v>0</v>
      </c>
      <c r="AB40" s="702">
        <f t="shared" si="16"/>
        <v>0</v>
      </c>
      <c r="AC40" s="702">
        <f t="shared" si="16"/>
        <v>0</v>
      </c>
      <c r="AD40" s="702">
        <f t="shared" si="16"/>
        <v>0</v>
      </c>
      <c r="AE40" s="702">
        <f t="shared" si="16"/>
        <v>0</v>
      </c>
      <c r="AF40" s="702">
        <f t="shared" si="16"/>
        <v>0</v>
      </c>
      <c r="AG40" s="663">
        <f t="shared" ref="AG40:AG49" si="18">SUM(E40:Y40)-P40</f>
        <v>0</v>
      </c>
    </row>
    <row r="41" spans="1:34" ht="12.75" customHeight="1" x14ac:dyDescent="0.2">
      <c r="A41" s="628" t="s">
        <v>76</v>
      </c>
      <c r="B41" s="2001"/>
      <c r="C41" s="644"/>
      <c r="D41" s="644"/>
      <c r="E41" s="702">
        <f>E22+E11</f>
        <v>0</v>
      </c>
      <c r="F41" s="702">
        <f t="shared" ref="F41:AF41" si="19">F22+F11</f>
        <v>0</v>
      </c>
      <c r="G41" s="702">
        <f t="shared" si="19"/>
        <v>0</v>
      </c>
      <c r="H41" s="702">
        <f t="shared" si="19"/>
        <v>0</v>
      </c>
      <c r="I41" s="702">
        <f t="shared" si="19"/>
        <v>0</v>
      </c>
      <c r="J41" s="702">
        <f t="shared" si="19"/>
        <v>0</v>
      </c>
      <c r="K41" s="702">
        <f t="shared" ref="K41" si="20">K22+K11</f>
        <v>0</v>
      </c>
      <c r="L41" s="702">
        <f t="shared" si="19"/>
        <v>0</v>
      </c>
      <c r="M41" s="702">
        <f t="shared" si="19"/>
        <v>0</v>
      </c>
      <c r="N41" s="702">
        <f t="shared" si="19"/>
        <v>0</v>
      </c>
      <c r="O41" s="702">
        <f t="shared" si="19"/>
        <v>0</v>
      </c>
      <c r="P41" s="702">
        <f t="shared" si="19"/>
        <v>0</v>
      </c>
      <c r="Q41" s="702">
        <f t="shared" si="19"/>
        <v>0</v>
      </c>
      <c r="R41" s="702">
        <f t="shared" si="19"/>
        <v>0</v>
      </c>
      <c r="S41" s="702">
        <f t="shared" si="19"/>
        <v>0</v>
      </c>
      <c r="T41" s="702">
        <f t="shared" si="19"/>
        <v>0</v>
      </c>
      <c r="U41" s="702">
        <f t="shared" si="19"/>
        <v>0</v>
      </c>
      <c r="V41" s="702">
        <f t="shared" si="19"/>
        <v>0</v>
      </c>
      <c r="W41" s="702">
        <f t="shared" si="19"/>
        <v>0</v>
      </c>
      <c r="X41" s="702">
        <f t="shared" si="19"/>
        <v>0</v>
      </c>
      <c r="Y41" s="702">
        <f t="shared" si="19"/>
        <v>0</v>
      </c>
      <c r="Z41" s="702">
        <f t="shared" si="19"/>
        <v>0</v>
      </c>
      <c r="AA41" s="702">
        <f t="shared" si="19"/>
        <v>0</v>
      </c>
      <c r="AB41" s="702">
        <f t="shared" si="19"/>
        <v>0</v>
      </c>
      <c r="AC41" s="702">
        <f t="shared" si="19"/>
        <v>0</v>
      </c>
      <c r="AD41" s="702">
        <f t="shared" si="19"/>
        <v>0</v>
      </c>
      <c r="AE41" s="702">
        <f t="shared" si="19"/>
        <v>0</v>
      </c>
      <c r="AF41" s="702">
        <f t="shared" si="19"/>
        <v>0</v>
      </c>
      <c r="AG41" s="663">
        <f t="shared" si="18"/>
        <v>0</v>
      </c>
    </row>
    <row r="42" spans="1:34" ht="12.75" customHeight="1" x14ac:dyDescent="0.2">
      <c r="A42" s="629" t="s">
        <v>78</v>
      </c>
      <c r="B42" s="2001"/>
      <c r="C42" s="644"/>
      <c r="D42" s="644"/>
      <c r="E42" s="702">
        <f>E23</f>
        <v>0</v>
      </c>
      <c r="F42" s="702">
        <f t="shared" ref="F42:AF42" si="21">F23</f>
        <v>0</v>
      </c>
      <c r="G42" s="702">
        <f t="shared" si="21"/>
        <v>0</v>
      </c>
      <c r="H42" s="702">
        <f t="shared" si="21"/>
        <v>0</v>
      </c>
      <c r="I42" s="702">
        <f t="shared" si="21"/>
        <v>0</v>
      </c>
      <c r="J42" s="702">
        <f t="shared" si="21"/>
        <v>0</v>
      </c>
      <c r="K42" s="702">
        <f t="shared" ref="K42" si="22">K23</f>
        <v>0</v>
      </c>
      <c r="L42" s="702">
        <f t="shared" si="21"/>
        <v>0</v>
      </c>
      <c r="M42" s="702">
        <f t="shared" si="21"/>
        <v>0</v>
      </c>
      <c r="N42" s="702">
        <f t="shared" si="21"/>
        <v>0</v>
      </c>
      <c r="O42" s="702">
        <f t="shared" si="21"/>
        <v>0</v>
      </c>
      <c r="P42" s="702">
        <f t="shared" si="21"/>
        <v>0</v>
      </c>
      <c r="Q42" s="702">
        <f t="shared" si="21"/>
        <v>0</v>
      </c>
      <c r="R42" s="702">
        <f t="shared" si="21"/>
        <v>0</v>
      </c>
      <c r="S42" s="702">
        <f t="shared" si="21"/>
        <v>0</v>
      </c>
      <c r="T42" s="702">
        <f t="shared" si="21"/>
        <v>0</v>
      </c>
      <c r="U42" s="702">
        <f t="shared" si="21"/>
        <v>0</v>
      </c>
      <c r="V42" s="702">
        <f t="shared" si="21"/>
        <v>0</v>
      </c>
      <c r="W42" s="702">
        <f t="shared" si="21"/>
        <v>0</v>
      </c>
      <c r="X42" s="702">
        <f t="shared" si="21"/>
        <v>0</v>
      </c>
      <c r="Y42" s="702">
        <f t="shared" si="21"/>
        <v>0</v>
      </c>
      <c r="Z42" s="702">
        <f t="shared" si="21"/>
        <v>0</v>
      </c>
      <c r="AA42" s="702">
        <f t="shared" si="21"/>
        <v>0</v>
      </c>
      <c r="AB42" s="702">
        <f t="shared" si="21"/>
        <v>0</v>
      </c>
      <c r="AC42" s="702">
        <f t="shared" si="21"/>
        <v>0</v>
      </c>
      <c r="AD42" s="702">
        <f t="shared" si="21"/>
        <v>0</v>
      </c>
      <c r="AE42" s="702">
        <f t="shared" si="21"/>
        <v>0</v>
      </c>
      <c r="AF42" s="702">
        <f t="shared" si="21"/>
        <v>0</v>
      </c>
      <c r="AG42" s="663">
        <f t="shared" si="18"/>
        <v>0</v>
      </c>
    </row>
    <row r="43" spans="1:34" ht="12.75" customHeight="1" x14ac:dyDescent="0.2">
      <c r="A43" s="1044" t="s">
        <v>80</v>
      </c>
      <c r="B43" s="2002"/>
      <c r="C43" s="644"/>
      <c r="D43" s="644"/>
      <c r="E43" s="702">
        <f>E24</f>
        <v>0</v>
      </c>
      <c r="F43" s="702">
        <f t="shared" ref="F43:AF43" si="23">F24</f>
        <v>0</v>
      </c>
      <c r="G43" s="702">
        <f t="shared" si="23"/>
        <v>0</v>
      </c>
      <c r="H43" s="702">
        <f t="shared" si="23"/>
        <v>0</v>
      </c>
      <c r="I43" s="702">
        <f t="shared" si="23"/>
        <v>0</v>
      </c>
      <c r="J43" s="702">
        <f t="shared" si="23"/>
        <v>0</v>
      </c>
      <c r="K43" s="702">
        <f t="shared" ref="K43" si="24">K24</f>
        <v>0</v>
      </c>
      <c r="L43" s="702">
        <f t="shared" si="23"/>
        <v>0</v>
      </c>
      <c r="M43" s="702">
        <f t="shared" si="23"/>
        <v>0</v>
      </c>
      <c r="N43" s="702">
        <f t="shared" si="23"/>
        <v>0</v>
      </c>
      <c r="O43" s="702">
        <f t="shared" si="23"/>
        <v>0</v>
      </c>
      <c r="P43" s="702">
        <f t="shared" si="23"/>
        <v>0</v>
      </c>
      <c r="Q43" s="702">
        <f t="shared" si="23"/>
        <v>0</v>
      </c>
      <c r="R43" s="702">
        <f t="shared" si="23"/>
        <v>0</v>
      </c>
      <c r="S43" s="702">
        <f t="shared" si="23"/>
        <v>0</v>
      </c>
      <c r="T43" s="702">
        <f t="shared" si="23"/>
        <v>0</v>
      </c>
      <c r="U43" s="702">
        <f t="shared" si="23"/>
        <v>0</v>
      </c>
      <c r="V43" s="702">
        <f t="shared" si="23"/>
        <v>0</v>
      </c>
      <c r="W43" s="702">
        <f t="shared" si="23"/>
        <v>0</v>
      </c>
      <c r="X43" s="702">
        <f t="shared" si="23"/>
        <v>0</v>
      </c>
      <c r="Y43" s="702">
        <f t="shared" si="23"/>
        <v>0</v>
      </c>
      <c r="Z43" s="702">
        <f t="shared" si="23"/>
        <v>0</v>
      </c>
      <c r="AA43" s="702">
        <f t="shared" si="23"/>
        <v>0</v>
      </c>
      <c r="AB43" s="702">
        <f t="shared" si="23"/>
        <v>0</v>
      </c>
      <c r="AC43" s="702">
        <f t="shared" si="23"/>
        <v>0</v>
      </c>
      <c r="AD43" s="702">
        <f t="shared" si="23"/>
        <v>0</v>
      </c>
      <c r="AE43" s="702">
        <f t="shared" si="23"/>
        <v>0</v>
      </c>
      <c r="AF43" s="702">
        <f t="shared" si="23"/>
        <v>0</v>
      </c>
      <c r="AG43" s="663">
        <f t="shared" si="18"/>
        <v>0</v>
      </c>
    </row>
    <row r="44" spans="1:34" ht="12.75" customHeight="1" x14ac:dyDescent="0.2">
      <c r="A44" s="628" t="s">
        <v>77</v>
      </c>
      <c r="B44" s="1906" t="s">
        <v>281</v>
      </c>
      <c r="C44" s="632"/>
      <c r="D44" s="632"/>
      <c r="E44" s="702">
        <f>E25+E27+E14+E16</f>
        <v>0</v>
      </c>
      <c r="F44" s="702">
        <f t="shared" ref="F44:AF44" si="25">F25+F27+F14+F16</f>
        <v>0</v>
      </c>
      <c r="G44" s="702">
        <f t="shared" si="25"/>
        <v>0</v>
      </c>
      <c r="H44" s="702">
        <f t="shared" si="25"/>
        <v>0</v>
      </c>
      <c r="I44" s="702">
        <f t="shared" si="25"/>
        <v>0</v>
      </c>
      <c r="J44" s="702">
        <f t="shared" si="25"/>
        <v>0</v>
      </c>
      <c r="K44" s="702">
        <f t="shared" ref="K44" si="26">K25+K27+K14+K16</f>
        <v>0</v>
      </c>
      <c r="L44" s="702">
        <f t="shared" si="25"/>
        <v>0</v>
      </c>
      <c r="M44" s="702">
        <f t="shared" si="25"/>
        <v>0</v>
      </c>
      <c r="N44" s="702">
        <f t="shared" si="25"/>
        <v>0</v>
      </c>
      <c r="O44" s="702">
        <f t="shared" si="25"/>
        <v>0</v>
      </c>
      <c r="P44" s="702">
        <f t="shared" si="25"/>
        <v>0</v>
      </c>
      <c r="Q44" s="702">
        <f t="shared" si="25"/>
        <v>0</v>
      </c>
      <c r="R44" s="702">
        <f t="shared" si="25"/>
        <v>0</v>
      </c>
      <c r="S44" s="702">
        <f t="shared" si="25"/>
        <v>0</v>
      </c>
      <c r="T44" s="702">
        <f t="shared" si="25"/>
        <v>0</v>
      </c>
      <c r="U44" s="702">
        <f t="shared" si="25"/>
        <v>0</v>
      </c>
      <c r="V44" s="702">
        <f t="shared" si="25"/>
        <v>0</v>
      </c>
      <c r="W44" s="702">
        <f t="shared" si="25"/>
        <v>0</v>
      </c>
      <c r="X44" s="702">
        <f t="shared" si="25"/>
        <v>0</v>
      </c>
      <c r="Y44" s="702">
        <f t="shared" si="25"/>
        <v>0</v>
      </c>
      <c r="Z44" s="702">
        <f t="shared" si="25"/>
        <v>0</v>
      </c>
      <c r="AA44" s="702">
        <f t="shared" si="25"/>
        <v>0</v>
      </c>
      <c r="AB44" s="702">
        <f t="shared" si="25"/>
        <v>0</v>
      </c>
      <c r="AC44" s="702">
        <f t="shared" si="25"/>
        <v>0</v>
      </c>
      <c r="AD44" s="702">
        <f t="shared" si="25"/>
        <v>0</v>
      </c>
      <c r="AE44" s="702">
        <f t="shared" si="25"/>
        <v>0</v>
      </c>
      <c r="AF44" s="702">
        <f t="shared" si="25"/>
        <v>0</v>
      </c>
      <c r="AG44" s="663">
        <f t="shared" si="18"/>
        <v>0</v>
      </c>
    </row>
    <row r="45" spans="1:34" ht="12.75" customHeight="1" x14ac:dyDescent="0.2">
      <c r="A45" s="628" t="s">
        <v>76</v>
      </c>
      <c r="B45" s="1999"/>
      <c r="C45" s="632"/>
      <c r="D45" s="632"/>
      <c r="E45" s="702">
        <f>E26+E28+E15+E17</f>
        <v>0</v>
      </c>
      <c r="F45" s="702">
        <f t="shared" ref="F45:AF45" si="27">F26+F28+F15+F17</f>
        <v>0</v>
      </c>
      <c r="G45" s="702">
        <f t="shared" si="27"/>
        <v>0</v>
      </c>
      <c r="H45" s="702">
        <f t="shared" si="27"/>
        <v>0</v>
      </c>
      <c r="I45" s="702">
        <f t="shared" si="27"/>
        <v>0</v>
      </c>
      <c r="J45" s="702">
        <f t="shared" si="27"/>
        <v>0</v>
      </c>
      <c r="K45" s="702">
        <f t="shared" ref="K45" si="28">K26+K28+K15+K17</f>
        <v>0</v>
      </c>
      <c r="L45" s="702">
        <f t="shared" si="27"/>
        <v>0</v>
      </c>
      <c r="M45" s="702">
        <f t="shared" si="27"/>
        <v>0</v>
      </c>
      <c r="N45" s="702">
        <f t="shared" si="27"/>
        <v>0</v>
      </c>
      <c r="O45" s="702">
        <f t="shared" si="27"/>
        <v>0</v>
      </c>
      <c r="P45" s="702">
        <f t="shared" si="27"/>
        <v>0</v>
      </c>
      <c r="Q45" s="702">
        <f t="shared" si="27"/>
        <v>0</v>
      </c>
      <c r="R45" s="702">
        <f t="shared" si="27"/>
        <v>0</v>
      </c>
      <c r="S45" s="702">
        <f t="shared" si="27"/>
        <v>0</v>
      </c>
      <c r="T45" s="702">
        <f t="shared" si="27"/>
        <v>0</v>
      </c>
      <c r="U45" s="702">
        <f t="shared" si="27"/>
        <v>0</v>
      </c>
      <c r="V45" s="702">
        <f t="shared" si="27"/>
        <v>0</v>
      </c>
      <c r="W45" s="702">
        <f t="shared" si="27"/>
        <v>0</v>
      </c>
      <c r="X45" s="702">
        <f t="shared" si="27"/>
        <v>0</v>
      </c>
      <c r="Y45" s="702">
        <f t="shared" si="27"/>
        <v>0</v>
      </c>
      <c r="Z45" s="702">
        <f t="shared" si="27"/>
        <v>0</v>
      </c>
      <c r="AA45" s="702">
        <f t="shared" si="27"/>
        <v>0</v>
      </c>
      <c r="AB45" s="702">
        <f t="shared" si="27"/>
        <v>0</v>
      </c>
      <c r="AC45" s="702">
        <f t="shared" si="27"/>
        <v>0</v>
      </c>
      <c r="AD45" s="702">
        <f t="shared" si="27"/>
        <v>0</v>
      </c>
      <c r="AE45" s="702">
        <f t="shared" si="27"/>
        <v>0</v>
      </c>
      <c r="AF45" s="702">
        <f t="shared" si="27"/>
        <v>0</v>
      </c>
      <c r="AG45" s="663">
        <f t="shared" si="18"/>
        <v>0</v>
      </c>
    </row>
    <row r="46" spans="1:34" ht="12.75" customHeight="1" x14ac:dyDescent="0.2">
      <c r="A46" s="629" t="s">
        <v>78</v>
      </c>
      <c r="B46" s="1907"/>
      <c r="C46" s="632"/>
      <c r="D46" s="632"/>
      <c r="E46" s="702">
        <f>E29+E18</f>
        <v>0</v>
      </c>
      <c r="F46" s="702">
        <f t="shared" ref="F46:AF46" si="29">F29+F18</f>
        <v>0</v>
      </c>
      <c r="G46" s="702">
        <f t="shared" si="29"/>
        <v>0</v>
      </c>
      <c r="H46" s="702">
        <f t="shared" si="29"/>
        <v>0</v>
      </c>
      <c r="I46" s="702">
        <f t="shared" si="29"/>
        <v>0</v>
      </c>
      <c r="J46" s="702">
        <f t="shared" si="29"/>
        <v>0</v>
      </c>
      <c r="K46" s="702">
        <f t="shared" ref="K46" si="30">K29+K18</f>
        <v>0</v>
      </c>
      <c r="L46" s="702">
        <f t="shared" si="29"/>
        <v>0</v>
      </c>
      <c r="M46" s="702">
        <f t="shared" si="29"/>
        <v>0</v>
      </c>
      <c r="N46" s="702">
        <f t="shared" si="29"/>
        <v>0</v>
      </c>
      <c r="O46" s="702">
        <f t="shared" si="29"/>
        <v>0</v>
      </c>
      <c r="P46" s="702">
        <f t="shared" si="29"/>
        <v>0</v>
      </c>
      <c r="Q46" s="702">
        <f t="shared" si="29"/>
        <v>0</v>
      </c>
      <c r="R46" s="702">
        <f t="shared" si="29"/>
        <v>0</v>
      </c>
      <c r="S46" s="702">
        <f t="shared" si="29"/>
        <v>0</v>
      </c>
      <c r="T46" s="702">
        <f t="shared" si="29"/>
        <v>0</v>
      </c>
      <c r="U46" s="702">
        <f t="shared" si="29"/>
        <v>0</v>
      </c>
      <c r="V46" s="702">
        <f t="shared" si="29"/>
        <v>0</v>
      </c>
      <c r="W46" s="702">
        <f t="shared" si="29"/>
        <v>0</v>
      </c>
      <c r="X46" s="702">
        <f t="shared" si="29"/>
        <v>0</v>
      </c>
      <c r="Y46" s="702">
        <f t="shared" si="29"/>
        <v>0</v>
      </c>
      <c r="Z46" s="702">
        <f t="shared" si="29"/>
        <v>0</v>
      </c>
      <c r="AA46" s="702">
        <f t="shared" si="29"/>
        <v>0</v>
      </c>
      <c r="AB46" s="702">
        <f t="shared" si="29"/>
        <v>0</v>
      </c>
      <c r="AC46" s="702">
        <f t="shared" si="29"/>
        <v>0</v>
      </c>
      <c r="AD46" s="702">
        <f t="shared" si="29"/>
        <v>0</v>
      </c>
      <c r="AE46" s="702">
        <f t="shared" si="29"/>
        <v>0</v>
      </c>
      <c r="AF46" s="702">
        <f t="shared" si="29"/>
        <v>0</v>
      </c>
      <c r="AG46" s="663">
        <f t="shared" si="18"/>
        <v>0</v>
      </c>
    </row>
    <row r="47" spans="1:34" ht="12.75" customHeight="1" x14ac:dyDescent="0.2">
      <c r="A47" s="628" t="s">
        <v>77</v>
      </c>
      <c r="B47" s="1967" t="s">
        <v>435</v>
      </c>
      <c r="C47" s="645"/>
      <c r="D47" s="645"/>
      <c r="E47" s="702">
        <f>E36</f>
        <v>0</v>
      </c>
      <c r="F47" s="702">
        <f t="shared" ref="F47:Y49" si="31">F36</f>
        <v>0</v>
      </c>
      <c r="G47" s="702">
        <f t="shared" si="31"/>
        <v>0</v>
      </c>
      <c r="H47" s="702">
        <f>H36</f>
        <v>0</v>
      </c>
      <c r="I47" s="702">
        <f t="shared" si="31"/>
        <v>0</v>
      </c>
      <c r="J47" s="702">
        <f t="shared" si="31"/>
        <v>0</v>
      </c>
      <c r="K47" s="702">
        <f t="shared" ref="K47" si="32">K36</f>
        <v>0</v>
      </c>
      <c r="L47" s="702">
        <f t="shared" si="31"/>
        <v>0</v>
      </c>
      <c r="M47" s="702">
        <f t="shared" si="31"/>
        <v>0</v>
      </c>
      <c r="N47" s="702">
        <f t="shared" si="31"/>
        <v>0</v>
      </c>
      <c r="O47" s="702">
        <f t="shared" si="31"/>
        <v>0</v>
      </c>
      <c r="P47" s="702">
        <f t="shared" si="31"/>
        <v>0</v>
      </c>
      <c r="Q47" s="702">
        <f t="shared" si="31"/>
        <v>0</v>
      </c>
      <c r="R47" s="702">
        <f t="shared" si="31"/>
        <v>0</v>
      </c>
      <c r="S47" s="702">
        <f t="shared" si="31"/>
        <v>0</v>
      </c>
      <c r="T47" s="702">
        <f t="shared" si="31"/>
        <v>0</v>
      </c>
      <c r="U47" s="702">
        <f t="shared" si="31"/>
        <v>0</v>
      </c>
      <c r="V47" s="702">
        <f t="shared" si="31"/>
        <v>0</v>
      </c>
      <c r="W47" s="702">
        <f>W36</f>
        <v>0</v>
      </c>
      <c r="X47" s="702">
        <f t="shared" si="31"/>
        <v>0</v>
      </c>
      <c r="Y47" s="702">
        <f t="shared" si="31"/>
        <v>0</v>
      </c>
      <c r="Z47" s="702">
        <f t="shared" ref="Z47:AF49" si="33">Z36</f>
        <v>0</v>
      </c>
      <c r="AA47" s="702">
        <f t="shared" si="33"/>
        <v>0</v>
      </c>
      <c r="AB47" s="702">
        <f t="shared" si="33"/>
        <v>0</v>
      </c>
      <c r="AC47" s="702">
        <f t="shared" si="33"/>
        <v>0</v>
      </c>
      <c r="AD47" s="702">
        <f t="shared" si="33"/>
        <v>0</v>
      </c>
      <c r="AE47" s="702">
        <f t="shared" si="33"/>
        <v>0</v>
      </c>
      <c r="AF47" s="702">
        <f t="shared" si="33"/>
        <v>0</v>
      </c>
      <c r="AG47" s="663">
        <f t="shared" si="18"/>
        <v>0</v>
      </c>
    </row>
    <row r="48" spans="1:34" ht="12.75" customHeight="1" x14ac:dyDescent="0.2">
      <c r="A48" s="628" t="s">
        <v>76</v>
      </c>
      <c r="B48" s="1968"/>
      <c r="C48" s="645"/>
      <c r="D48" s="645"/>
      <c r="E48" s="702">
        <f t="shared" ref="E48:U48" si="34">E37</f>
        <v>0</v>
      </c>
      <c r="F48" s="702">
        <f t="shared" si="34"/>
        <v>0</v>
      </c>
      <c r="G48" s="702">
        <f t="shared" si="34"/>
        <v>0</v>
      </c>
      <c r="H48" s="702">
        <f t="shared" si="34"/>
        <v>0</v>
      </c>
      <c r="I48" s="702">
        <f t="shared" si="34"/>
        <v>0</v>
      </c>
      <c r="J48" s="702">
        <f t="shared" si="34"/>
        <v>0</v>
      </c>
      <c r="K48" s="702">
        <f t="shared" ref="K48" si="35">K37</f>
        <v>0</v>
      </c>
      <c r="L48" s="702">
        <f t="shared" si="34"/>
        <v>0</v>
      </c>
      <c r="M48" s="702">
        <f t="shared" si="34"/>
        <v>0</v>
      </c>
      <c r="N48" s="702">
        <f t="shared" si="34"/>
        <v>0</v>
      </c>
      <c r="O48" s="702">
        <f t="shared" si="34"/>
        <v>0</v>
      </c>
      <c r="P48" s="702">
        <f t="shared" si="34"/>
        <v>0</v>
      </c>
      <c r="Q48" s="702">
        <f t="shared" si="34"/>
        <v>0</v>
      </c>
      <c r="R48" s="702">
        <f t="shared" si="34"/>
        <v>0</v>
      </c>
      <c r="S48" s="702">
        <f t="shared" si="34"/>
        <v>0</v>
      </c>
      <c r="T48" s="702">
        <f t="shared" si="34"/>
        <v>0</v>
      </c>
      <c r="U48" s="702">
        <f t="shared" si="34"/>
        <v>0</v>
      </c>
      <c r="V48" s="702">
        <f t="shared" si="31"/>
        <v>0</v>
      </c>
      <c r="W48" s="702">
        <f>W37</f>
        <v>0</v>
      </c>
      <c r="X48" s="702">
        <f t="shared" si="31"/>
        <v>0</v>
      </c>
      <c r="Y48" s="702">
        <f t="shared" si="31"/>
        <v>0</v>
      </c>
      <c r="Z48" s="702">
        <f t="shared" si="33"/>
        <v>0</v>
      </c>
      <c r="AA48" s="702">
        <f t="shared" si="33"/>
        <v>0</v>
      </c>
      <c r="AB48" s="702">
        <f t="shared" si="33"/>
        <v>0</v>
      </c>
      <c r="AC48" s="702">
        <f t="shared" si="33"/>
        <v>0</v>
      </c>
      <c r="AD48" s="702">
        <f t="shared" si="33"/>
        <v>0</v>
      </c>
      <c r="AE48" s="702">
        <f t="shared" si="33"/>
        <v>0</v>
      </c>
      <c r="AF48" s="702">
        <f t="shared" si="33"/>
        <v>0</v>
      </c>
      <c r="AG48" s="663">
        <f t="shared" si="18"/>
        <v>0</v>
      </c>
    </row>
    <row r="49" spans="1:34" ht="12.75" customHeight="1" x14ac:dyDescent="0.2">
      <c r="A49" s="629" t="s">
        <v>78</v>
      </c>
      <c r="B49" s="1989"/>
      <c r="C49" s="645"/>
      <c r="D49" s="645"/>
      <c r="E49" s="702">
        <f>E38</f>
        <v>0</v>
      </c>
      <c r="F49" s="702">
        <f t="shared" si="31"/>
        <v>0</v>
      </c>
      <c r="G49" s="702">
        <f t="shared" si="31"/>
        <v>0</v>
      </c>
      <c r="H49" s="702">
        <f>H38</f>
        <v>0</v>
      </c>
      <c r="I49" s="702">
        <f t="shared" si="31"/>
        <v>0</v>
      </c>
      <c r="J49" s="702">
        <f t="shared" si="31"/>
        <v>0</v>
      </c>
      <c r="K49" s="702">
        <f t="shared" ref="K49" si="36">K38</f>
        <v>0</v>
      </c>
      <c r="L49" s="702">
        <f t="shared" si="31"/>
        <v>0</v>
      </c>
      <c r="M49" s="702">
        <f t="shared" si="31"/>
        <v>0</v>
      </c>
      <c r="N49" s="702">
        <f t="shared" si="31"/>
        <v>0</v>
      </c>
      <c r="O49" s="702">
        <f t="shared" si="31"/>
        <v>0</v>
      </c>
      <c r="P49" s="702">
        <f t="shared" si="31"/>
        <v>0</v>
      </c>
      <c r="Q49" s="702">
        <f t="shared" si="31"/>
        <v>0</v>
      </c>
      <c r="R49" s="702">
        <f t="shared" si="31"/>
        <v>0</v>
      </c>
      <c r="S49" s="702">
        <f t="shared" si="31"/>
        <v>0</v>
      </c>
      <c r="T49" s="702">
        <f t="shared" si="31"/>
        <v>0</v>
      </c>
      <c r="U49" s="702">
        <f t="shared" si="31"/>
        <v>0</v>
      </c>
      <c r="V49" s="702">
        <f t="shared" si="31"/>
        <v>0</v>
      </c>
      <c r="W49" s="702">
        <f>W38</f>
        <v>0</v>
      </c>
      <c r="X49" s="702">
        <f t="shared" si="31"/>
        <v>0</v>
      </c>
      <c r="Y49" s="702">
        <f>Y38</f>
        <v>0</v>
      </c>
      <c r="Z49" s="702">
        <f t="shared" si="33"/>
        <v>0</v>
      </c>
      <c r="AA49" s="702">
        <f t="shared" si="33"/>
        <v>0</v>
      </c>
      <c r="AB49" s="702">
        <f t="shared" si="33"/>
        <v>0</v>
      </c>
      <c r="AC49" s="702">
        <f t="shared" si="33"/>
        <v>0</v>
      </c>
      <c r="AD49" s="702">
        <f t="shared" si="33"/>
        <v>0</v>
      </c>
      <c r="AE49" s="702">
        <f t="shared" si="33"/>
        <v>0</v>
      </c>
      <c r="AF49" s="702">
        <f t="shared" si="33"/>
        <v>0</v>
      </c>
      <c r="AG49" s="663">
        <f t="shared" si="18"/>
        <v>0</v>
      </c>
    </row>
    <row r="50" spans="1:34" ht="12.75" hidden="1" customHeight="1" x14ac:dyDescent="0.2">
      <c r="A50" s="1971" t="s">
        <v>155</v>
      </c>
      <c r="B50" s="938" t="s">
        <v>258</v>
      </c>
      <c r="C50" s="938" t="s">
        <v>27</v>
      </c>
      <c r="D50" s="938"/>
      <c r="E50" s="942">
        <f>E40+E41+E42+E43</f>
        <v>0</v>
      </c>
      <c r="F50" s="942">
        <f t="shared" ref="F50:AF50" si="37">F40+F41+F42+F43</f>
        <v>0</v>
      </c>
      <c r="G50" s="942">
        <f t="shared" si="37"/>
        <v>0</v>
      </c>
      <c r="H50" s="942">
        <f t="shared" si="37"/>
        <v>0</v>
      </c>
      <c r="I50" s="942">
        <f t="shared" si="37"/>
        <v>0</v>
      </c>
      <c r="J50" s="942">
        <f t="shared" si="37"/>
        <v>0</v>
      </c>
      <c r="K50" s="942">
        <f t="shared" ref="K50" si="38">K40+K41+K42+K43</f>
        <v>0</v>
      </c>
      <c r="L50" s="942">
        <f t="shared" si="37"/>
        <v>0</v>
      </c>
      <c r="M50" s="942">
        <f t="shared" si="37"/>
        <v>0</v>
      </c>
      <c r="N50" s="942">
        <f t="shared" si="37"/>
        <v>0</v>
      </c>
      <c r="O50" s="942">
        <f t="shared" si="37"/>
        <v>0</v>
      </c>
      <c r="P50" s="942">
        <f t="shared" si="37"/>
        <v>0</v>
      </c>
      <c r="Q50" s="942">
        <f t="shared" si="37"/>
        <v>0</v>
      </c>
      <c r="R50" s="942">
        <f t="shared" si="37"/>
        <v>0</v>
      </c>
      <c r="S50" s="942">
        <f t="shared" si="37"/>
        <v>0</v>
      </c>
      <c r="T50" s="942">
        <f t="shared" si="37"/>
        <v>0</v>
      </c>
      <c r="U50" s="942">
        <f t="shared" si="37"/>
        <v>0</v>
      </c>
      <c r="V50" s="942">
        <f t="shared" si="37"/>
        <v>0</v>
      </c>
      <c r="W50" s="942">
        <f t="shared" si="37"/>
        <v>0</v>
      </c>
      <c r="X50" s="942">
        <f t="shared" si="37"/>
        <v>0</v>
      </c>
      <c r="Y50" s="942">
        <f t="shared" si="37"/>
        <v>0</v>
      </c>
      <c r="Z50" s="942">
        <f t="shared" si="37"/>
        <v>0</v>
      </c>
      <c r="AA50" s="942">
        <f t="shared" si="37"/>
        <v>0</v>
      </c>
      <c r="AB50" s="942">
        <f t="shared" si="37"/>
        <v>0</v>
      </c>
      <c r="AC50" s="942">
        <f t="shared" si="37"/>
        <v>0</v>
      </c>
      <c r="AD50" s="942">
        <f t="shared" si="37"/>
        <v>0</v>
      </c>
      <c r="AE50" s="942">
        <f t="shared" si="37"/>
        <v>0</v>
      </c>
      <c r="AF50" s="942">
        <f t="shared" si="37"/>
        <v>0</v>
      </c>
      <c r="AG50" s="942">
        <f>SUM(E50:Y50)</f>
        <v>0</v>
      </c>
      <c r="AH50" s="1259"/>
    </row>
    <row r="51" spans="1:34" ht="12.75" hidden="1" customHeight="1" x14ac:dyDescent="0.2">
      <c r="A51" s="1972"/>
      <c r="B51" s="940" t="s">
        <v>281</v>
      </c>
      <c r="C51" s="940" t="s">
        <v>27</v>
      </c>
      <c r="D51" s="939"/>
      <c r="E51" s="941">
        <f>E44+E45+E46</f>
        <v>0</v>
      </c>
      <c r="F51" s="941">
        <f t="shared" ref="F51:AF51" si="39">F44+F45+F46</f>
        <v>0</v>
      </c>
      <c r="G51" s="941">
        <f t="shared" si="39"/>
        <v>0</v>
      </c>
      <c r="H51" s="941">
        <f t="shared" si="39"/>
        <v>0</v>
      </c>
      <c r="I51" s="941">
        <f t="shared" si="39"/>
        <v>0</v>
      </c>
      <c r="J51" s="941">
        <f t="shared" si="39"/>
        <v>0</v>
      </c>
      <c r="K51" s="941">
        <f t="shared" ref="K51" si="40">K44+K45+K46</f>
        <v>0</v>
      </c>
      <c r="L51" s="941">
        <f t="shared" si="39"/>
        <v>0</v>
      </c>
      <c r="M51" s="941">
        <f t="shared" si="39"/>
        <v>0</v>
      </c>
      <c r="N51" s="941">
        <f t="shared" si="39"/>
        <v>0</v>
      </c>
      <c r="O51" s="941">
        <f t="shared" si="39"/>
        <v>0</v>
      </c>
      <c r="P51" s="941">
        <f t="shared" si="39"/>
        <v>0</v>
      </c>
      <c r="Q51" s="941">
        <f t="shared" si="39"/>
        <v>0</v>
      </c>
      <c r="R51" s="941">
        <f t="shared" si="39"/>
        <v>0</v>
      </c>
      <c r="S51" s="941">
        <f t="shared" si="39"/>
        <v>0</v>
      </c>
      <c r="T51" s="941">
        <f t="shared" si="39"/>
        <v>0</v>
      </c>
      <c r="U51" s="941">
        <f t="shared" si="39"/>
        <v>0</v>
      </c>
      <c r="V51" s="941">
        <f t="shared" si="39"/>
        <v>0</v>
      </c>
      <c r="W51" s="941">
        <f t="shared" si="39"/>
        <v>0</v>
      </c>
      <c r="X51" s="941">
        <f t="shared" si="39"/>
        <v>0</v>
      </c>
      <c r="Y51" s="941">
        <f t="shared" si="39"/>
        <v>0</v>
      </c>
      <c r="Z51" s="941">
        <f t="shared" si="39"/>
        <v>0</v>
      </c>
      <c r="AA51" s="941">
        <f t="shared" si="39"/>
        <v>0</v>
      </c>
      <c r="AB51" s="941">
        <f t="shared" si="39"/>
        <v>0</v>
      </c>
      <c r="AC51" s="941">
        <f t="shared" si="39"/>
        <v>0</v>
      </c>
      <c r="AD51" s="941">
        <f t="shared" si="39"/>
        <v>0</v>
      </c>
      <c r="AE51" s="941">
        <f t="shared" si="39"/>
        <v>0</v>
      </c>
      <c r="AF51" s="941">
        <f t="shared" si="39"/>
        <v>0</v>
      </c>
      <c r="AG51" s="941">
        <f>SUM(E51:Y51)-P51</f>
        <v>0</v>
      </c>
      <c r="AH51" s="1259"/>
    </row>
    <row r="52" spans="1:34" ht="12.75" hidden="1" customHeight="1" x14ac:dyDescent="0.2">
      <c r="A52" s="1973"/>
      <c r="B52" s="426" t="s">
        <v>678</v>
      </c>
      <c r="C52" s="426" t="s">
        <v>27</v>
      </c>
      <c r="D52" s="108"/>
      <c r="E52" s="668">
        <f>E47+E48+E49</f>
        <v>0</v>
      </c>
      <c r="F52" s="668">
        <f t="shared" ref="F52:AF52" si="41">F47+F48+F49</f>
        <v>0</v>
      </c>
      <c r="G52" s="668">
        <f t="shared" si="41"/>
        <v>0</v>
      </c>
      <c r="H52" s="668">
        <f t="shared" si="41"/>
        <v>0</v>
      </c>
      <c r="I52" s="668">
        <f t="shared" si="41"/>
        <v>0</v>
      </c>
      <c r="J52" s="668">
        <f t="shared" si="41"/>
        <v>0</v>
      </c>
      <c r="K52" s="668">
        <f t="shared" ref="K52" si="42">K47+K48+K49</f>
        <v>0</v>
      </c>
      <c r="L52" s="668">
        <f t="shared" si="41"/>
        <v>0</v>
      </c>
      <c r="M52" s="668">
        <f t="shared" si="41"/>
        <v>0</v>
      </c>
      <c r="N52" s="668">
        <f t="shared" si="41"/>
        <v>0</v>
      </c>
      <c r="O52" s="668">
        <f t="shared" si="41"/>
        <v>0</v>
      </c>
      <c r="P52" s="668">
        <f t="shared" si="41"/>
        <v>0</v>
      </c>
      <c r="Q52" s="668">
        <f t="shared" si="41"/>
        <v>0</v>
      </c>
      <c r="R52" s="668">
        <f t="shared" si="41"/>
        <v>0</v>
      </c>
      <c r="S52" s="668">
        <f t="shared" si="41"/>
        <v>0</v>
      </c>
      <c r="T52" s="668">
        <f t="shared" si="41"/>
        <v>0</v>
      </c>
      <c r="U52" s="668">
        <f t="shared" si="41"/>
        <v>0</v>
      </c>
      <c r="V52" s="668">
        <f t="shared" si="41"/>
        <v>0</v>
      </c>
      <c r="W52" s="668">
        <f t="shared" si="41"/>
        <v>0</v>
      </c>
      <c r="X52" s="668">
        <f t="shared" si="41"/>
        <v>0</v>
      </c>
      <c r="Y52" s="668">
        <f t="shared" si="41"/>
        <v>0</v>
      </c>
      <c r="Z52" s="668">
        <f t="shared" si="41"/>
        <v>0</v>
      </c>
      <c r="AA52" s="668">
        <f t="shared" si="41"/>
        <v>0</v>
      </c>
      <c r="AB52" s="668">
        <f t="shared" si="41"/>
        <v>0</v>
      </c>
      <c r="AC52" s="668">
        <f t="shared" si="41"/>
        <v>0</v>
      </c>
      <c r="AD52" s="668">
        <f t="shared" si="41"/>
        <v>0</v>
      </c>
      <c r="AE52" s="668">
        <f t="shared" si="41"/>
        <v>0</v>
      </c>
      <c r="AF52" s="668">
        <f t="shared" si="41"/>
        <v>0</v>
      </c>
      <c r="AG52" s="668">
        <f t="shared" ref="AG52" si="43">AG36+AG37+AG38</f>
        <v>0</v>
      </c>
    </row>
    <row r="53" spans="1:34" ht="12.75" customHeight="1" x14ac:dyDescent="0.2">
      <c r="A53" s="923" t="s">
        <v>631</v>
      </c>
      <c r="B53" s="924" t="s">
        <v>679</v>
      </c>
      <c r="C53" s="925" t="s">
        <v>27</v>
      </c>
      <c r="D53" s="926"/>
      <c r="E53" s="927">
        <f>E50+E51+E52</f>
        <v>0</v>
      </c>
      <c r="F53" s="927">
        <f t="shared" ref="F53:AG53" si="44">F50+F51+F52</f>
        <v>0</v>
      </c>
      <c r="G53" s="927">
        <f t="shared" si="44"/>
        <v>0</v>
      </c>
      <c r="H53" s="927">
        <f t="shared" si="44"/>
        <v>0</v>
      </c>
      <c r="I53" s="927">
        <f t="shared" si="44"/>
        <v>0</v>
      </c>
      <c r="J53" s="927">
        <f t="shared" si="44"/>
        <v>0</v>
      </c>
      <c r="K53" s="927">
        <f t="shared" ref="K53" si="45">K50+K51+K52</f>
        <v>0</v>
      </c>
      <c r="L53" s="927">
        <f t="shared" si="44"/>
        <v>0</v>
      </c>
      <c r="M53" s="927">
        <f t="shared" si="44"/>
        <v>0</v>
      </c>
      <c r="N53" s="927">
        <f t="shared" si="44"/>
        <v>0</v>
      </c>
      <c r="O53" s="927">
        <f t="shared" si="44"/>
        <v>0</v>
      </c>
      <c r="P53" s="927">
        <f>P50+P51+P52</f>
        <v>0</v>
      </c>
      <c r="Q53" s="927">
        <f t="shared" si="44"/>
        <v>0</v>
      </c>
      <c r="R53" s="927">
        <f t="shared" si="44"/>
        <v>0</v>
      </c>
      <c r="S53" s="927">
        <f t="shared" si="44"/>
        <v>0</v>
      </c>
      <c r="T53" s="927">
        <f t="shared" si="44"/>
        <v>0</v>
      </c>
      <c r="U53" s="927">
        <f t="shared" si="44"/>
        <v>0</v>
      </c>
      <c r="V53" s="927">
        <f t="shared" si="44"/>
        <v>0</v>
      </c>
      <c r="W53" s="927">
        <f>W50+W51+W52</f>
        <v>0</v>
      </c>
      <c r="X53" s="927">
        <f t="shared" si="44"/>
        <v>0</v>
      </c>
      <c r="Y53" s="927">
        <f t="shared" si="44"/>
        <v>0</v>
      </c>
      <c r="Z53" s="927">
        <f>Z50+Z51+Z52</f>
        <v>0</v>
      </c>
      <c r="AA53" s="927">
        <f>AA50+AA51+AA52</f>
        <v>0</v>
      </c>
      <c r="AB53" s="927">
        <f>AB50+AB51+AB52</f>
        <v>0</v>
      </c>
      <c r="AC53" s="927">
        <f t="shared" si="44"/>
        <v>0</v>
      </c>
      <c r="AD53" s="927">
        <f t="shared" si="44"/>
        <v>0</v>
      </c>
      <c r="AE53" s="927">
        <f>AE50+AE51+AE52</f>
        <v>0</v>
      </c>
      <c r="AF53" s="927">
        <f>AF50+AF51+AF52</f>
        <v>0</v>
      </c>
      <c r="AG53" s="927">
        <f t="shared" si="44"/>
        <v>0</v>
      </c>
    </row>
    <row r="54" spans="1:34" x14ac:dyDescent="0.2">
      <c r="B54" s="1986" t="s">
        <v>519</v>
      </c>
      <c r="C54" s="1987"/>
      <c r="D54" s="1987"/>
      <c r="E54" s="1987"/>
      <c r="F54" s="1987"/>
      <c r="G54" s="1987"/>
      <c r="H54" s="1987"/>
      <c r="I54" s="1987"/>
      <c r="J54" s="1987"/>
      <c r="K54" s="1987"/>
      <c r="L54" s="1987"/>
      <c r="M54" s="1987"/>
      <c r="N54" s="1987"/>
      <c r="O54" s="1987"/>
      <c r="P54" s="1987"/>
      <c r="Q54" s="1987"/>
      <c r="R54" s="1987"/>
      <c r="S54" s="1987"/>
      <c r="T54" s="1987"/>
      <c r="U54" s="1987"/>
      <c r="V54" s="1987"/>
      <c r="W54" s="1987"/>
      <c r="X54" s="1987"/>
      <c r="Y54" s="1987"/>
      <c r="Z54" s="1987"/>
      <c r="AA54" s="1987"/>
      <c r="AB54" s="1987"/>
      <c r="AC54" s="1987"/>
      <c r="AD54" s="1987"/>
      <c r="AE54" s="1987"/>
      <c r="AF54" s="1987"/>
      <c r="AG54" s="1988"/>
    </row>
    <row r="55" spans="1:34" ht="24.75" customHeight="1" x14ac:dyDescent="0.2">
      <c r="B55" s="166" t="s">
        <v>456</v>
      </c>
      <c r="C55" s="166" t="s">
        <v>369</v>
      </c>
      <c r="D55" s="1038">
        <v>510</v>
      </c>
      <c r="E55" s="112"/>
      <c r="F55" s="112"/>
      <c r="G55" s="112"/>
      <c r="H55" s="112"/>
      <c r="I55" s="112"/>
      <c r="J55" s="112"/>
      <c r="K55" s="112"/>
      <c r="L55" s="112"/>
      <c r="M55" s="112"/>
      <c r="N55" s="112"/>
      <c r="O55" s="112"/>
      <c r="P55" s="221">
        <f>Q55+S55+T55+U55+V55+R55+W55</f>
        <v>0</v>
      </c>
      <c r="Q55" s="112"/>
      <c r="R55" s="112"/>
      <c r="S55" s="112"/>
      <c r="T55" s="112"/>
      <c r="U55" s="112"/>
      <c r="V55" s="112"/>
      <c r="W55" s="112"/>
      <c r="X55" s="112"/>
      <c r="Y55" s="112">
        <f>Z55+AA55+AB55+AC55+AD55+AE55+AF55</f>
        <v>0</v>
      </c>
      <c r="Z55" s="112"/>
      <c r="AA55" s="112"/>
      <c r="AB55" s="112"/>
      <c r="AC55" s="112"/>
      <c r="AD55" s="112"/>
      <c r="AE55" s="112"/>
      <c r="AF55" s="112"/>
      <c r="AG55" s="169">
        <f>SUM(E55:Y55)-P55</f>
        <v>0</v>
      </c>
      <c r="AH55" s="1258"/>
    </row>
    <row r="56" spans="1:34" ht="38.25" x14ac:dyDescent="0.2">
      <c r="B56" s="939" t="s">
        <v>457</v>
      </c>
      <c r="C56" s="939" t="s">
        <v>369</v>
      </c>
      <c r="D56" s="1037">
        <v>510</v>
      </c>
      <c r="E56" s="112"/>
      <c r="F56" s="112"/>
      <c r="G56" s="112"/>
      <c r="H56" s="112"/>
      <c r="I56" s="112"/>
      <c r="J56" s="112"/>
      <c r="K56" s="112"/>
      <c r="L56" s="112"/>
      <c r="M56" s="112"/>
      <c r="N56" s="112"/>
      <c r="O56" s="112"/>
      <c r="P56" s="221">
        <f>Q56+S56+T56+U56+V56+R56+W56</f>
        <v>0</v>
      </c>
      <c r="Q56" s="112"/>
      <c r="R56" s="112"/>
      <c r="S56" s="112"/>
      <c r="T56" s="112"/>
      <c r="U56" s="112"/>
      <c r="V56" s="112"/>
      <c r="W56" s="112"/>
      <c r="X56" s="112"/>
      <c r="Y56" s="112">
        <f>Z56+AA56+AB56+AC56+AD56+AE56+AF56</f>
        <v>0</v>
      </c>
      <c r="Z56" s="112"/>
      <c r="AA56" s="112"/>
      <c r="AB56" s="112"/>
      <c r="AC56" s="112"/>
      <c r="AD56" s="112"/>
      <c r="AE56" s="112"/>
      <c r="AF56" s="112"/>
      <c r="AG56" s="169">
        <f>SUM(E56:Y56)-P56</f>
        <v>0</v>
      </c>
      <c r="AH56" s="1258"/>
    </row>
    <row r="57" spans="1:34" x14ac:dyDescent="0.2">
      <c r="B57" s="239"/>
      <c r="C57" s="239"/>
      <c r="D57" s="239"/>
      <c r="E57" s="240">
        <f>E55+E56</f>
        <v>0</v>
      </c>
      <c r="F57" s="240">
        <f t="shared" ref="F57:AD57" si="46">F55+F56</f>
        <v>0</v>
      </c>
      <c r="G57" s="240">
        <f t="shared" si="46"/>
        <v>0</v>
      </c>
      <c r="H57" s="240">
        <f t="shared" si="46"/>
        <v>0</v>
      </c>
      <c r="I57" s="240">
        <f t="shared" si="46"/>
        <v>0</v>
      </c>
      <c r="J57" s="240">
        <f t="shared" si="46"/>
        <v>0</v>
      </c>
      <c r="K57" s="240">
        <f t="shared" ref="K57" si="47">K55+K56</f>
        <v>0</v>
      </c>
      <c r="L57" s="240">
        <f t="shared" si="46"/>
        <v>0</v>
      </c>
      <c r="M57" s="240">
        <f t="shared" si="46"/>
        <v>0</v>
      </c>
      <c r="N57" s="240">
        <f t="shared" si="46"/>
        <v>0</v>
      </c>
      <c r="O57" s="240">
        <f>O55+O56</f>
        <v>0</v>
      </c>
      <c r="P57" s="241">
        <f>Q57+S57+T57+U57+V57+R57</f>
        <v>0</v>
      </c>
      <c r="Q57" s="240">
        <f>Q55+Q56</f>
        <v>0</v>
      </c>
      <c r="R57" s="240">
        <f>R55+R56</f>
        <v>0</v>
      </c>
      <c r="S57" s="240">
        <f t="shared" si="46"/>
        <v>0</v>
      </c>
      <c r="T57" s="240">
        <f t="shared" si="46"/>
        <v>0</v>
      </c>
      <c r="U57" s="240">
        <f t="shared" si="46"/>
        <v>0</v>
      </c>
      <c r="V57" s="240">
        <f t="shared" si="46"/>
        <v>0</v>
      </c>
      <c r="W57" s="240">
        <f>W55+W56</f>
        <v>0</v>
      </c>
      <c r="X57" s="240">
        <f t="shared" si="46"/>
        <v>0</v>
      </c>
      <c r="Y57" s="240">
        <f t="shared" si="46"/>
        <v>0</v>
      </c>
      <c r="Z57" s="240">
        <f>Z55+Z56</f>
        <v>0</v>
      </c>
      <c r="AA57" s="240">
        <f>AA55+AA56</f>
        <v>0</v>
      </c>
      <c r="AB57" s="240">
        <f>AB55+AB56</f>
        <v>0</v>
      </c>
      <c r="AC57" s="240">
        <f t="shared" si="46"/>
        <v>0</v>
      </c>
      <c r="AD57" s="240">
        <f t="shared" si="46"/>
        <v>0</v>
      </c>
      <c r="AE57" s="240">
        <f>AE55+AE56</f>
        <v>0</v>
      </c>
      <c r="AF57" s="240">
        <f>AF55+AF56</f>
        <v>0</v>
      </c>
      <c r="AG57" s="242">
        <f>SUM(E57:Y57)-P57</f>
        <v>0</v>
      </c>
      <c r="AH57" s="1258"/>
    </row>
    <row r="58" spans="1:34" s="52" customFormat="1" x14ac:dyDescent="0.2">
      <c r="B58" s="1983" t="s">
        <v>701</v>
      </c>
      <c r="C58" s="1984"/>
      <c r="D58" s="1984"/>
      <c r="E58" s="1984"/>
      <c r="F58" s="1984"/>
      <c r="G58" s="1984"/>
      <c r="H58" s="1984"/>
      <c r="I58" s="1984"/>
      <c r="J58" s="1984"/>
      <c r="K58" s="1984"/>
      <c r="L58" s="1984"/>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258"/>
    </row>
    <row r="59" spans="1:34" s="52" customFormat="1" x14ac:dyDescent="0.2">
      <c r="B59" s="1985" t="s">
        <v>44</v>
      </c>
      <c r="C59" s="1985"/>
      <c r="D59" s="1985"/>
      <c r="E59" s="1985"/>
      <c r="F59" s="1985"/>
      <c r="G59" s="1985"/>
      <c r="H59" s="1985"/>
      <c r="I59" s="1985"/>
      <c r="J59" s="1985"/>
      <c r="K59" s="1985"/>
      <c r="L59" s="1985"/>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258"/>
    </row>
    <row r="60" spans="1:34" s="52" customFormat="1" ht="12.75" customHeight="1" x14ac:dyDescent="0.2">
      <c r="B60" s="170" t="s">
        <v>458</v>
      </c>
      <c r="C60" s="1982"/>
      <c r="D60" s="1982"/>
      <c r="E60" s="1982"/>
      <c r="F60" s="1982"/>
      <c r="G60" s="1982"/>
      <c r="H60" s="1982"/>
      <c r="I60" s="1982"/>
      <c r="J60" s="1982"/>
      <c r="K60" s="1982"/>
      <c r="L60" s="1982"/>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258"/>
    </row>
    <row r="61" spans="1:34" s="52" customFormat="1" x14ac:dyDescent="0.2">
      <c r="B61" s="118"/>
      <c r="C61" s="1978"/>
      <c r="D61" s="1978"/>
      <c r="E61" s="1978"/>
      <c r="F61" s="1978"/>
      <c r="G61" s="1978"/>
      <c r="H61" s="1978"/>
      <c r="I61" s="1978"/>
      <c r="J61" s="1978"/>
      <c r="K61" s="1978"/>
      <c r="L61" s="1978"/>
      <c r="M61" s="1978"/>
      <c r="N61" s="1978"/>
      <c r="O61" s="1978"/>
      <c r="P61" s="1978"/>
      <c r="Q61" s="1978"/>
      <c r="R61" s="1978"/>
      <c r="S61" s="1978"/>
      <c r="T61" s="1978"/>
      <c r="U61" s="1978"/>
      <c r="V61" s="1978"/>
      <c r="W61" s="1978"/>
      <c r="X61" s="1978"/>
      <c r="Y61" s="1978"/>
      <c r="Z61" s="1978"/>
      <c r="AA61" s="1978"/>
      <c r="AB61" s="1978"/>
      <c r="AC61" s="1978"/>
      <c r="AD61" s="1978"/>
      <c r="AE61" s="1978"/>
      <c r="AF61" s="1978"/>
      <c r="AG61" s="1978"/>
      <c r="AH61" s="1256"/>
    </row>
    <row r="62" spans="1:34" ht="15.75" x14ac:dyDescent="0.25">
      <c r="B62" s="43" t="s">
        <v>305</v>
      </c>
      <c r="C62" s="52"/>
      <c r="D62" s="1544"/>
      <c r="E62" s="1544" t="s">
        <v>1360</v>
      </c>
      <c r="F62" s="1544"/>
      <c r="G62" s="1544"/>
      <c r="H62" s="1544"/>
    </row>
    <row r="63" spans="1:34" x14ac:dyDescent="0.2">
      <c r="B63" s="44" t="s">
        <v>1384</v>
      </c>
      <c r="C63" s="52"/>
      <c r="D63" s="1544"/>
      <c r="E63" s="1544"/>
      <c r="F63" s="1544"/>
      <c r="G63" s="1544"/>
      <c r="H63" s="1544"/>
    </row>
    <row r="64" spans="1:34" ht="15.75" x14ac:dyDescent="0.25">
      <c r="B64" s="43" t="s">
        <v>307</v>
      </c>
      <c r="C64" s="52"/>
      <c r="D64" s="1544"/>
      <c r="E64" s="1544" t="s">
        <v>1372</v>
      </c>
      <c r="F64" s="1544"/>
      <c r="G64" s="1544"/>
      <c r="H64" s="1544"/>
    </row>
    <row r="65" spans="2:8" x14ac:dyDescent="0.2">
      <c r="B65" s="44" t="s">
        <v>1385</v>
      </c>
      <c r="C65" s="52"/>
      <c r="D65" s="1544"/>
      <c r="E65" s="1544"/>
      <c r="F65" s="1544"/>
      <c r="G65" s="1544"/>
      <c r="H65" s="1544"/>
    </row>
  </sheetData>
  <protectedRanges>
    <protectedRange sqref="B3:AG5" name="Диапазон3"/>
    <protectedRange sqref="L60:N60 L55:O59 Q55:Q59 P60:V60 O55:O60 S55:V59 R55:R60 E23:O29 W57:AF60 Q32:AF32 Q23:X29 Z23:AF29 Q33:X38 Z33:AF38 W55:X56 Z55:AF56 E12:J18 Q12:X18 Z12:AF18 E19:AG20 E30:J31 L12:O18 L30:AG31 E55:K60 E33:O38 E50:AF51 K12:K20 K23:K31" name="Диапазон1"/>
    <protectedRange sqref="AG39" name="Диапазон3_2"/>
    <protectedRange sqref="C39 F39:X39" name="Диапазон1_2"/>
    <protectedRange sqref="D63:E63 D65:E65 D64 D62" name="Диапазон1_3"/>
    <protectedRange sqref="E64" name="Диапазон1_3_1"/>
    <protectedRange sqref="E62" name="Диапазон1_4"/>
  </protectedRanges>
  <mergeCells count="27">
    <mergeCell ref="Y1:AG1"/>
    <mergeCell ref="B2:AG2"/>
    <mergeCell ref="B3:AG3"/>
    <mergeCell ref="B54:AG54"/>
    <mergeCell ref="B25:B26"/>
    <mergeCell ref="B27:B29"/>
    <mergeCell ref="B36:B38"/>
    <mergeCell ref="B9:AG9"/>
    <mergeCell ref="B5:AG5"/>
    <mergeCell ref="C6:C7"/>
    <mergeCell ref="AG6:AG7"/>
    <mergeCell ref="B6:B7"/>
    <mergeCell ref="B44:B46"/>
    <mergeCell ref="B47:B49"/>
    <mergeCell ref="B21:B23"/>
    <mergeCell ref="B40:B43"/>
    <mergeCell ref="D39:Y39"/>
    <mergeCell ref="C61:AG61"/>
    <mergeCell ref="B32:AG32"/>
    <mergeCell ref="C60:AG60"/>
    <mergeCell ref="B58:AG58"/>
    <mergeCell ref="B59:AG59"/>
    <mergeCell ref="B10:B12"/>
    <mergeCell ref="B14:B15"/>
    <mergeCell ref="B16:B18"/>
    <mergeCell ref="A50:A52"/>
    <mergeCell ref="A39:C39"/>
  </mergeCells>
  <phoneticPr fontId="123" type="noConversion"/>
  <pageMargins left="0.78740157480314965" right="0.78740157480314965" top="0.98425196850393704" bottom="0.98425196850393704" header="0.51181102362204722" footer="0.51181102362204722"/>
  <pageSetup paperSize="9" scale="50" orientation="landscape" r:id="rId1"/>
  <headerFooter alignWithMargins="0"/>
  <ignoredErrors>
    <ignoredError sqref="P57" formula="1"/>
    <ignoredError sqref="C24" twoDigitTextYear="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pageSetUpPr fitToPage="1"/>
  </sheetPr>
  <dimension ref="A1:AH118"/>
  <sheetViews>
    <sheetView view="pageBreakPreview" zoomScale="90" zoomScaleSheetLayoutView="90" workbookViewId="0">
      <pane xSplit="4" ySplit="9" topLeftCell="E41" activePane="bottomRight" state="frozen"/>
      <selection pane="topRight" activeCell="E1" sqref="E1"/>
      <selection pane="bottomLeft" activeCell="A10" sqref="A10"/>
      <selection pane="bottomRight" activeCell="AE73" sqref="AE73"/>
    </sheetView>
  </sheetViews>
  <sheetFormatPr defaultRowHeight="12.75" x14ac:dyDescent="0.2"/>
  <cols>
    <col min="1" max="1" width="6" customWidth="1"/>
    <col min="2" max="2" width="17.85546875" customWidth="1"/>
    <col min="3" max="3" width="8.140625" customWidth="1"/>
    <col min="4" max="4" width="9.42578125" customWidth="1"/>
    <col min="5" max="7" width="6.85546875" bestFit="1" customWidth="1"/>
    <col min="8" max="8" width="7.140625" customWidth="1"/>
    <col min="9" max="9" width="6.5703125" customWidth="1"/>
    <col min="10" max="10" width="6.7109375" customWidth="1"/>
    <col min="11" max="11" width="6.85546875" style="1278" bestFit="1" customWidth="1"/>
    <col min="12" max="12" width="6.85546875" bestFit="1" customWidth="1"/>
    <col min="13" max="14" width="6.5703125" customWidth="1"/>
    <col min="15" max="15" width="6.85546875" bestFit="1" customWidth="1"/>
    <col min="16" max="16" width="7.28515625" hidden="1" customWidth="1"/>
    <col min="17" max="22" width="6.85546875" bestFit="1" customWidth="1"/>
    <col min="23" max="23" width="8" hidden="1" customWidth="1"/>
    <col min="24" max="24" width="7.28515625" customWidth="1"/>
    <col min="25" max="25" width="7.140625" hidden="1" customWidth="1"/>
    <col min="26" max="32" width="6.85546875" bestFit="1" customWidth="1"/>
    <col min="33" max="33" width="15.28515625" customWidth="1"/>
    <col min="34" max="34" width="6" customWidth="1"/>
  </cols>
  <sheetData>
    <row r="1" spans="1:34" x14ac:dyDescent="0.2">
      <c r="B1" s="1231" t="str">
        <f>ФХДстр.1_4!ES16</f>
        <v>26.12.2024</v>
      </c>
      <c r="Y1" s="1896" t="s">
        <v>706</v>
      </c>
      <c r="Z1" s="1896"/>
      <c r="AA1" s="1896"/>
      <c r="AB1" s="1896"/>
      <c r="AC1" s="1896"/>
      <c r="AD1" s="1896"/>
      <c r="AE1" s="1896"/>
      <c r="AF1" s="1896"/>
      <c r="AG1" s="1897"/>
    </row>
    <row r="2" spans="1:34" s="99" customFormat="1" ht="15" x14ac:dyDescent="0.2">
      <c r="B2" s="1895" t="s">
        <v>680</v>
      </c>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1895"/>
      <c r="AF2" s="1895"/>
      <c r="AG2" s="1895"/>
    </row>
    <row r="3" spans="1:34" ht="15.75" x14ac:dyDescent="0.25">
      <c r="B3" s="1960" t="str">
        <f>'НЗ 2-экз'!A1</f>
        <v>МОУ СШ п.Ярославка ЯМР</v>
      </c>
      <c r="C3" s="1960"/>
      <c r="D3" s="1960"/>
      <c r="E3" s="1960"/>
      <c r="F3" s="1960"/>
      <c r="G3" s="1960"/>
      <c r="H3" s="1960"/>
      <c r="I3" s="1960"/>
      <c r="J3" s="1960"/>
      <c r="K3" s="1960"/>
      <c r="L3" s="1960"/>
      <c r="M3" s="1960"/>
      <c r="N3" s="1960"/>
      <c r="O3" s="1960"/>
      <c r="P3" s="1960"/>
      <c r="Q3" s="1960"/>
      <c r="R3" s="1960"/>
      <c r="S3" s="1960"/>
      <c r="T3" s="1960"/>
      <c r="U3" s="1960"/>
      <c r="V3" s="1960"/>
      <c r="W3" s="1960"/>
      <c r="X3" s="1960"/>
      <c r="Y3" s="1960"/>
      <c r="Z3" s="1960"/>
      <c r="AA3" s="1960"/>
      <c r="AB3" s="1960"/>
      <c r="AC3" s="1960"/>
      <c r="AD3" s="1960"/>
      <c r="AE3" s="1960"/>
      <c r="AF3" s="1960"/>
      <c r="AG3" s="1960"/>
    </row>
    <row r="4" spans="1:34" ht="9.75" customHeight="1" x14ac:dyDescent="0.2">
      <c r="B4" s="101"/>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937" t="s">
        <v>241</v>
      </c>
    </row>
    <row r="5" spans="1:34" ht="15" x14ac:dyDescent="0.2">
      <c r="A5" s="918"/>
      <c r="B5" s="1900" t="s">
        <v>540</v>
      </c>
      <c r="C5" s="1901"/>
      <c r="D5" s="1901"/>
      <c r="E5" s="1901"/>
      <c r="F5" s="1901"/>
      <c r="G5" s="1901"/>
      <c r="H5" s="1901"/>
      <c r="I5" s="1901"/>
      <c r="J5" s="1901"/>
      <c r="K5" s="1901"/>
      <c r="L5" s="1901"/>
      <c r="M5" s="1901"/>
      <c r="N5" s="1901"/>
      <c r="O5" s="1901"/>
      <c r="P5" s="1901"/>
      <c r="Q5" s="1901"/>
      <c r="R5" s="1901"/>
      <c r="S5" s="1901"/>
      <c r="T5" s="1901"/>
      <c r="U5" s="1901"/>
      <c r="V5" s="1901"/>
      <c r="W5" s="1901"/>
      <c r="X5" s="1901"/>
      <c r="Y5" s="1901"/>
      <c r="Z5" s="1901"/>
      <c r="AA5" s="1901"/>
      <c r="AB5" s="1901"/>
      <c r="AC5" s="1901"/>
      <c r="AD5" s="1901"/>
      <c r="AE5" s="1901"/>
      <c r="AF5" s="1901"/>
      <c r="AG5" s="1902"/>
    </row>
    <row r="6" spans="1:34" ht="13.5" customHeight="1" x14ac:dyDescent="0.2">
      <c r="A6" s="919"/>
      <c r="B6" s="1911" t="s">
        <v>343</v>
      </c>
      <c r="C6" s="2019" t="s">
        <v>428</v>
      </c>
      <c r="D6" s="1154" t="s">
        <v>18</v>
      </c>
      <c r="E6" s="907">
        <v>211</v>
      </c>
      <c r="F6" s="907">
        <v>212</v>
      </c>
      <c r="G6" s="907">
        <v>213</v>
      </c>
      <c r="H6" s="908">
        <v>221</v>
      </c>
      <c r="I6" s="908">
        <v>222</v>
      </c>
      <c r="J6" s="908">
        <v>223</v>
      </c>
      <c r="K6" s="908">
        <v>223</v>
      </c>
      <c r="L6" s="908">
        <v>224</v>
      </c>
      <c r="M6" s="908">
        <v>225</v>
      </c>
      <c r="N6" s="908">
        <v>226</v>
      </c>
      <c r="O6" s="908">
        <v>262</v>
      </c>
      <c r="P6" s="907">
        <v>290</v>
      </c>
      <c r="Q6" s="908">
        <v>296</v>
      </c>
      <c r="R6" s="908">
        <v>293</v>
      </c>
      <c r="S6" s="908">
        <v>296</v>
      </c>
      <c r="T6" s="953">
        <v>291</v>
      </c>
      <c r="U6" s="908">
        <v>291</v>
      </c>
      <c r="V6" s="908">
        <v>292</v>
      </c>
      <c r="W6" s="908">
        <v>296</v>
      </c>
      <c r="X6" s="908">
        <v>310</v>
      </c>
      <c r="Y6" s="908">
        <v>340</v>
      </c>
      <c r="Z6" s="1126">
        <v>341</v>
      </c>
      <c r="AA6" s="1126">
        <v>342</v>
      </c>
      <c r="AB6" s="1126">
        <v>343</v>
      </c>
      <c r="AC6" s="1126">
        <v>344</v>
      </c>
      <c r="AD6" s="1126">
        <v>345</v>
      </c>
      <c r="AE6" s="1126">
        <v>346</v>
      </c>
      <c r="AF6" s="1126">
        <v>349</v>
      </c>
      <c r="AG6" s="1911" t="s">
        <v>434</v>
      </c>
    </row>
    <row r="7" spans="1:34" ht="19.5" customHeight="1" x14ac:dyDescent="0.2">
      <c r="A7" s="1153" t="s">
        <v>886</v>
      </c>
      <c r="B7" s="1912"/>
      <c r="C7" s="2020"/>
      <c r="D7" s="954" t="s">
        <v>31</v>
      </c>
      <c r="E7" s="910">
        <v>111</v>
      </c>
      <c r="F7" s="910">
        <v>112</v>
      </c>
      <c r="G7" s="910">
        <v>119</v>
      </c>
      <c r="H7" s="909">
        <v>244</v>
      </c>
      <c r="I7" s="909">
        <v>244</v>
      </c>
      <c r="J7" s="909">
        <v>244</v>
      </c>
      <c r="K7" s="909">
        <v>247</v>
      </c>
      <c r="L7" s="909">
        <v>244</v>
      </c>
      <c r="M7" s="909">
        <v>244</v>
      </c>
      <c r="N7" s="909">
        <v>244</v>
      </c>
      <c r="O7" s="909">
        <v>321</v>
      </c>
      <c r="P7" s="912" t="s">
        <v>27</v>
      </c>
      <c r="Q7" s="909">
        <v>244</v>
      </c>
      <c r="R7" s="909">
        <v>853</v>
      </c>
      <c r="S7" s="909">
        <v>340</v>
      </c>
      <c r="T7" s="909">
        <v>851</v>
      </c>
      <c r="U7" s="909">
        <v>852</v>
      </c>
      <c r="V7" s="909">
        <v>853</v>
      </c>
      <c r="W7" s="909">
        <v>853</v>
      </c>
      <c r="X7" s="909">
        <v>244</v>
      </c>
      <c r="Y7" s="909">
        <v>244</v>
      </c>
      <c r="Z7" s="909">
        <v>244</v>
      </c>
      <c r="AA7" s="909">
        <v>244</v>
      </c>
      <c r="AB7" s="909">
        <v>244</v>
      </c>
      <c r="AC7" s="909">
        <v>244</v>
      </c>
      <c r="AD7" s="909">
        <v>244</v>
      </c>
      <c r="AE7" s="909">
        <v>244</v>
      </c>
      <c r="AF7" s="909">
        <v>244</v>
      </c>
      <c r="AG7" s="1912"/>
    </row>
    <row r="8" spans="1:34" x14ac:dyDescent="0.2">
      <c r="A8" s="919"/>
      <c r="B8" s="913">
        <v>1</v>
      </c>
      <c r="C8" s="913">
        <v>2</v>
      </c>
      <c r="D8" s="913">
        <v>3</v>
      </c>
      <c r="E8" s="913">
        <v>4</v>
      </c>
      <c r="F8" s="913">
        <v>5</v>
      </c>
      <c r="G8" s="913">
        <v>6</v>
      </c>
      <c r="H8" s="913">
        <v>7</v>
      </c>
      <c r="I8" s="913">
        <v>8</v>
      </c>
      <c r="J8" s="913">
        <v>9</v>
      </c>
      <c r="K8" s="913"/>
      <c r="L8" s="913">
        <v>10</v>
      </c>
      <c r="M8" s="913">
        <v>11</v>
      </c>
      <c r="N8" s="913">
        <v>12</v>
      </c>
      <c r="O8" s="913">
        <v>13</v>
      </c>
      <c r="P8" s="913"/>
      <c r="Q8" s="913">
        <v>14</v>
      </c>
      <c r="R8" s="913">
        <v>15</v>
      </c>
      <c r="S8" s="913">
        <v>16</v>
      </c>
      <c r="T8" s="913">
        <v>17</v>
      </c>
      <c r="U8" s="913">
        <v>18</v>
      </c>
      <c r="V8" s="913">
        <v>19</v>
      </c>
      <c r="W8" s="606"/>
      <c r="X8" s="913">
        <v>20</v>
      </c>
      <c r="Y8" s="606"/>
      <c r="Z8" s="913">
        <v>21</v>
      </c>
      <c r="AA8" s="913">
        <v>22</v>
      </c>
      <c r="AB8" s="913">
        <v>23</v>
      </c>
      <c r="AC8" s="913">
        <v>24</v>
      </c>
      <c r="AD8" s="913">
        <v>25</v>
      </c>
      <c r="AE8" s="913">
        <v>26</v>
      </c>
      <c r="AF8" s="913">
        <v>27</v>
      </c>
      <c r="AG8" s="913">
        <v>28</v>
      </c>
    </row>
    <row r="9" spans="1:34" x14ac:dyDescent="0.2">
      <c r="A9" s="920"/>
      <c r="B9" s="2016" t="s">
        <v>34</v>
      </c>
      <c r="C9" s="2017"/>
      <c r="D9" s="2017"/>
      <c r="E9" s="2017"/>
      <c r="F9" s="2017"/>
      <c r="G9" s="2017"/>
      <c r="H9" s="2017"/>
      <c r="I9" s="2017"/>
      <c r="J9" s="2017"/>
      <c r="K9" s="2017"/>
      <c r="L9" s="2017"/>
      <c r="M9" s="2017"/>
      <c r="N9" s="2017"/>
      <c r="O9" s="2017"/>
      <c r="P9" s="2017"/>
      <c r="Q9" s="2017"/>
      <c r="R9" s="2017"/>
      <c r="S9" s="2017"/>
      <c r="T9" s="2017"/>
      <c r="U9" s="2017"/>
      <c r="V9" s="2017"/>
      <c r="W9" s="2017"/>
      <c r="X9" s="2017"/>
      <c r="Y9" s="2017"/>
      <c r="Z9" s="2017"/>
      <c r="AA9" s="2017"/>
      <c r="AB9" s="2017"/>
      <c r="AC9" s="2017"/>
      <c r="AD9" s="2017"/>
      <c r="AE9" s="2017"/>
      <c r="AF9" s="2017"/>
      <c r="AG9" s="2018"/>
    </row>
    <row r="10" spans="1:34" x14ac:dyDescent="0.2">
      <c r="A10" s="921" t="s">
        <v>77</v>
      </c>
      <c r="B10" s="1877" t="s">
        <v>243</v>
      </c>
      <c r="C10" s="760" t="s">
        <v>170</v>
      </c>
      <c r="D10" s="949">
        <v>440</v>
      </c>
      <c r="E10" s="971"/>
      <c r="F10" s="971"/>
      <c r="G10" s="971"/>
      <c r="H10" s="971"/>
      <c r="I10" s="971"/>
      <c r="J10" s="971"/>
      <c r="K10" s="971"/>
      <c r="L10" s="971"/>
      <c r="M10" s="971"/>
      <c r="N10" s="971"/>
      <c r="O10" s="971"/>
      <c r="P10" s="972">
        <f t="shared" ref="P10:P16" si="0">Q10+S10+T10+U10+V10+R10</f>
        <v>0</v>
      </c>
      <c r="Q10" s="972"/>
      <c r="R10" s="972"/>
      <c r="S10" s="972"/>
      <c r="T10" s="972"/>
      <c r="U10" s="972"/>
      <c r="V10" s="972"/>
      <c r="W10" s="972"/>
      <c r="X10" s="972"/>
      <c r="Y10" s="972">
        <f>Z10+AA10+AB10+AC10+AD10+AE10+AF10</f>
        <v>0</v>
      </c>
      <c r="Z10" s="972"/>
      <c r="AA10" s="972"/>
      <c r="AB10" s="972"/>
      <c r="AC10" s="972"/>
      <c r="AD10" s="972"/>
      <c r="AE10" s="972"/>
      <c r="AF10" s="972"/>
      <c r="AG10" s="952">
        <f t="shared" ref="AG10:AG29" si="1">SUM(E10:Y10)-P10</f>
        <v>0</v>
      </c>
    </row>
    <row r="11" spans="1:34" x14ac:dyDescent="0.2">
      <c r="A11" s="921" t="s">
        <v>76</v>
      </c>
      <c r="B11" s="1878"/>
      <c r="C11" s="647" t="s">
        <v>168</v>
      </c>
      <c r="D11" s="949">
        <v>440</v>
      </c>
      <c r="E11" s="971"/>
      <c r="F11" s="971"/>
      <c r="G11" s="971"/>
      <c r="H11" s="971"/>
      <c r="I11" s="971"/>
      <c r="J11" s="971"/>
      <c r="K11" s="971"/>
      <c r="L11" s="971"/>
      <c r="M11" s="971"/>
      <c r="N11" s="971"/>
      <c r="O11" s="971"/>
      <c r="P11" s="972">
        <f t="shared" si="0"/>
        <v>0</v>
      </c>
      <c r="Q11" s="972"/>
      <c r="R11" s="972"/>
      <c r="S11" s="972"/>
      <c r="T11" s="972"/>
      <c r="U11" s="972"/>
      <c r="V11" s="972"/>
      <c r="W11" s="972"/>
      <c r="X11" s="972"/>
      <c r="Y11" s="972">
        <f t="shared" ref="Y11:Y27" si="2">Z11+AA11+AB11+AC11+AD11+AE11+AF11</f>
        <v>0</v>
      </c>
      <c r="Z11" s="972"/>
      <c r="AA11" s="972"/>
      <c r="AB11" s="972"/>
      <c r="AC11" s="972"/>
      <c r="AD11" s="972"/>
      <c r="AE11" s="972"/>
      <c r="AF11" s="972"/>
      <c r="AG11" s="952">
        <f t="shared" si="1"/>
        <v>0</v>
      </c>
    </row>
    <row r="12" spans="1:34" ht="13.5" customHeight="1" x14ac:dyDescent="0.2">
      <c r="A12" s="915" t="s">
        <v>78</v>
      </c>
      <c r="B12" s="1878"/>
      <c r="C12" s="647" t="s">
        <v>627</v>
      </c>
      <c r="D12" s="949">
        <v>440</v>
      </c>
      <c r="E12" s="971"/>
      <c r="F12" s="973"/>
      <c r="G12" s="973"/>
      <c r="H12" s="973"/>
      <c r="I12" s="973"/>
      <c r="J12" s="973"/>
      <c r="K12" s="973"/>
      <c r="L12" s="973"/>
      <c r="M12" s="973"/>
      <c r="N12" s="973"/>
      <c r="O12" s="973"/>
      <c r="P12" s="972">
        <f t="shared" si="0"/>
        <v>0</v>
      </c>
      <c r="Q12" s="973"/>
      <c r="R12" s="973"/>
      <c r="S12" s="973"/>
      <c r="T12" s="973"/>
      <c r="U12" s="973"/>
      <c r="V12" s="973"/>
      <c r="W12" s="973"/>
      <c r="X12" s="973"/>
      <c r="Y12" s="972">
        <f t="shared" si="2"/>
        <v>0</v>
      </c>
      <c r="Z12" s="973"/>
      <c r="AA12" s="973"/>
      <c r="AB12" s="973"/>
      <c r="AC12" s="973"/>
      <c r="AD12" s="973"/>
      <c r="AE12" s="973"/>
      <c r="AF12" s="973"/>
      <c r="AG12" s="952">
        <f t="shared" si="1"/>
        <v>0</v>
      </c>
    </row>
    <row r="13" spans="1:34" ht="13.5" hidden="1" customHeight="1" x14ac:dyDescent="0.2">
      <c r="A13" s="1044" t="s">
        <v>80</v>
      </c>
      <c r="B13" s="1047"/>
      <c r="C13" s="647" t="s">
        <v>627</v>
      </c>
      <c r="D13" s="949">
        <v>440</v>
      </c>
      <c r="E13" s="971"/>
      <c r="F13" s="973"/>
      <c r="G13" s="973"/>
      <c r="H13" s="973"/>
      <c r="I13" s="973"/>
      <c r="J13" s="973"/>
      <c r="K13" s="973"/>
      <c r="L13" s="973"/>
      <c r="M13" s="973"/>
      <c r="N13" s="973"/>
      <c r="O13" s="973"/>
      <c r="P13" s="972">
        <f>Q13+S13+T13+U13+V13+R13</f>
        <v>0</v>
      </c>
      <c r="Q13" s="973"/>
      <c r="R13" s="973"/>
      <c r="S13" s="973"/>
      <c r="T13" s="973"/>
      <c r="U13" s="973"/>
      <c r="V13" s="973"/>
      <c r="W13" s="973"/>
      <c r="X13" s="973"/>
      <c r="Y13" s="972">
        <f t="shared" si="2"/>
        <v>0</v>
      </c>
      <c r="Z13" s="973"/>
      <c r="AA13" s="973"/>
      <c r="AB13" s="973"/>
      <c r="AC13" s="973"/>
      <c r="AD13" s="973"/>
      <c r="AE13" s="973"/>
      <c r="AF13" s="973"/>
      <c r="AG13" s="952">
        <f t="shared" si="1"/>
        <v>0</v>
      </c>
    </row>
    <row r="14" spans="1:34" x14ac:dyDescent="0.2">
      <c r="A14" s="921" t="s">
        <v>77</v>
      </c>
      <c r="B14" s="1903" t="s">
        <v>429</v>
      </c>
      <c r="C14" s="950" t="s">
        <v>369</v>
      </c>
      <c r="D14" s="950">
        <v>440</v>
      </c>
      <c r="E14" s="971"/>
      <c r="F14" s="972"/>
      <c r="G14" s="972"/>
      <c r="H14" s="972"/>
      <c r="I14" s="972"/>
      <c r="J14" s="972"/>
      <c r="K14" s="972"/>
      <c r="L14" s="972"/>
      <c r="M14" s="972"/>
      <c r="N14" s="972"/>
      <c r="O14" s="972"/>
      <c r="P14" s="972">
        <f t="shared" si="0"/>
        <v>0</v>
      </c>
      <c r="Q14" s="972"/>
      <c r="R14" s="972"/>
      <c r="S14" s="972"/>
      <c r="T14" s="972"/>
      <c r="U14" s="972"/>
      <c r="V14" s="972"/>
      <c r="W14" s="972"/>
      <c r="X14" s="972"/>
      <c r="Y14" s="972">
        <f t="shared" si="2"/>
        <v>0</v>
      </c>
      <c r="Z14" s="972"/>
      <c r="AA14" s="972"/>
      <c r="AB14" s="972"/>
      <c r="AC14" s="972"/>
      <c r="AD14" s="972"/>
      <c r="AE14" s="972"/>
      <c r="AF14" s="972"/>
      <c r="AG14" s="952">
        <f t="shared" si="1"/>
        <v>0</v>
      </c>
      <c r="AH14" s="161"/>
    </row>
    <row r="15" spans="1:34" x14ac:dyDescent="0.2">
      <c r="A15" s="915" t="s">
        <v>76</v>
      </c>
      <c r="B15" s="1905"/>
      <c r="C15" s="950" t="s">
        <v>369</v>
      </c>
      <c r="D15" s="950">
        <v>440</v>
      </c>
      <c r="E15" s="971"/>
      <c r="F15" s="972"/>
      <c r="G15" s="972"/>
      <c r="H15" s="972"/>
      <c r="I15" s="972"/>
      <c r="J15" s="972"/>
      <c r="K15" s="972"/>
      <c r="L15" s="972"/>
      <c r="M15" s="972"/>
      <c r="N15" s="972"/>
      <c r="O15" s="972"/>
      <c r="P15" s="972">
        <f t="shared" si="0"/>
        <v>0</v>
      </c>
      <c r="Q15" s="972"/>
      <c r="R15" s="972"/>
      <c r="S15" s="972"/>
      <c r="T15" s="972"/>
      <c r="U15" s="972"/>
      <c r="V15" s="972"/>
      <c r="W15" s="972"/>
      <c r="X15" s="972"/>
      <c r="Y15" s="972">
        <f t="shared" si="2"/>
        <v>0</v>
      </c>
      <c r="Z15" s="972"/>
      <c r="AA15" s="972"/>
      <c r="AB15" s="972"/>
      <c r="AC15" s="972"/>
      <c r="AD15" s="972"/>
      <c r="AE15" s="972"/>
      <c r="AF15" s="972"/>
      <c r="AG15" s="952">
        <f t="shared" si="1"/>
        <v>0</v>
      </c>
      <c r="AH15" s="162"/>
    </row>
    <row r="16" spans="1:34" x14ac:dyDescent="0.2">
      <c r="A16" s="921" t="s">
        <v>77</v>
      </c>
      <c r="B16" s="1903" t="s">
        <v>628</v>
      </c>
      <c r="C16" s="950" t="s">
        <v>369</v>
      </c>
      <c r="D16" s="950">
        <v>440</v>
      </c>
      <c r="E16" s="971"/>
      <c r="F16" s="973"/>
      <c r="G16" s="973"/>
      <c r="H16" s="973"/>
      <c r="I16" s="973"/>
      <c r="J16" s="973"/>
      <c r="K16" s="973"/>
      <c r="L16" s="973"/>
      <c r="M16" s="973"/>
      <c r="N16" s="973"/>
      <c r="O16" s="973"/>
      <c r="P16" s="972">
        <f t="shared" si="0"/>
        <v>0</v>
      </c>
      <c r="Q16" s="973"/>
      <c r="R16" s="973"/>
      <c r="S16" s="973"/>
      <c r="T16" s="973"/>
      <c r="U16" s="973"/>
      <c r="V16" s="973"/>
      <c r="W16" s="973"/>
      <c r="X16" s="973"/>
      <c r="Y16" s="972">
        <f t="shared" si="2"/>
        <v>0</v>
      </c>
      <c r="Z16" s="973"/>
      <c r="AA16" s="973"/>
      <c r="AB16" s="973"/>
      <c r="AC16" s="973"/>
      <c r="AD16" s="973"/>
      <c r="AE16" s="973"/>
      <c r="AF16" s="973"/>
      <c r="AG16" s="952">
        <f t="shared" si="1"/>
        <v>0</v>
      </c>
      <c r="AH16" s="162"/>
    </row>
    <row r="17" spans="1:34" x14ac:dyDescent="0.2">
      <c r="A17" s="921" t="s">
        <v>76</v>
      </c>
      <c r="B17" s="1904"/>
      <c r="C17" s="950" t="s">
        <v>369</v>
      </c>
      <c r="D17" s="950">
        <v>440</v>
      </c>
      <c r="E17" s="971"/>
      <c r="F17" s="973"/>
      <c r="G17" s="973"/>
      <c r="H17" s="973"/>
      <c r="I17" s="973"/>
      <c r="J17" s="973"/>
      <c r="K17" s="973"/>
      <c r="L17" s="973"/>
      <c r="M17" s="973"/>
      <c r="N17" s="973"/>
      <c r="O17" s="973"/>
      <c r="P17" s="972">
        <f>Q17+S17+T17+U17+V17+R17+W17</f>
        <v>0</v>
      </c>
      <c r="Q17" s="973"/>
      <c r="R17" s="973"/>
      <c r="S17" s="973"/>
      <c r="T17" s="973"/>
      <c r="U17" s="973"/>
      <c r="V17" s="973"/>
      <c r="W17" s="973"/>
      <c r="X17" s="973"/>
      <c r="Y17" s="972">
        <f t="shared" si="2"/>
        <v>0</v>
      </c>
      <c r="Z17" s="973"/>
      <c r="AA17" s="973"/>
      <c r="AB17" s="973"/>
      <c r="AC17" s="973"/>
      <c r="AD17" s="973"/>
      <c r="AE17" s="973"/>
      <c r="AF17" s="973"/>
      <c r="AG17" s="952">
        <f t="shared" si="1"/>
        <v>0</v>
      </c>
      <c r="AH17" s="162"/>
    </row>
    <row r="18" spans="1:34" x14ac:dyDescent="0.2">
      <c r="A18" s="915" t="s">
        <v>78</v>
      </c>
      <c r="B18" s="1905"/>
      <c r="C18" s="950" t="s">
        <v>369</v>
      </c>
      <c r="D18" s="950">
        <v>440</v>
      </c>
      <c r="E18" s="971"/>
      <c r="F18" s="973"/>
      <c r="G18" s="973"/>
      <c r="H18" s="973"/>
      <c r="I18" s="973"/>
      <c r="J18" s="973"/>
      <c r="K18" s="973"/>
      <c r="L18" s="973"/>
      <c r="M18" s="973"/>
      <c r="N18" s="973"/>
      <c r="O18" s="973"/>
      <c r="P18" s="972">
        <f t="shared" ref="P18:P27" si="3">Q18+S18+T18+U18+V18+R18+W18</f>
        <v>0</v>
      </c>
      <c r="Q18" s="973"/>
      <c r="R18" s="973"/>
      <c r="S18" s="973"/>
      <c r="T18" s="973"/>
      <c r="U18" s="973"/>
      <c r="V18" s="973"/>
      <c r="W18" s="973"/>
      <c r="X18" s="973"/>
      <c r="Y18" s="972">
        <f t="shared" si="2"/>
        <v>0</v>
      </c>
      <c r="Z18" s="973"/>
      <c r="AA18" s="973"/>
      <c r="AB18" s="973"/>
      <c r="AC18" s="973"/>
      <c r="AD18" s="973"/>
      <c r="AE18" s="973"/>
      <c r="AF18" s="973"/>
      <c r="AG18" s="952">
        <f t="shared" si="1"/>
        <v>0</v>
      </c>
      <c r="AH18" s="162"/>
    </row>
    <row r="19" spans="1:34" x14ac:dyDescent="0.2">
      <c r="A19" s="921" t="s">
        <v>77</v>
      </c>
      <c r="B19" s="1877" t="s">
        <v>243</v>
      </c>
      <c r="C19" s="760" t="s">
        <v>170</v>
      </c>
      <c r="D19" s="949">
        <v>150</v>
      </c>
      <c r="E19" s="971"/>
      <c r="F19" s="971"/>
      <c r="G19" s="971"/>
      <c r="H19" s="971"/>
      <c r="I19" s="971"/>
      <c r="J19" s="971"/>
      <c r="K19" s="971"/>
      <c r="L19" s="971"/>
      <c r="M19" s="971"/>
      <c r="N19" s="971"/>
      <c r="O19" s="971"/>
      <c r="P19" s="972">
        <f t="shared" si="3"/>
        <v>0</v>
      </c>
      <c r="Q19" s="971"/>
      <c r="R19" s="971"/>
      <c r="S19" s="971"/>
      <c r="T19" s="971"/>
      <c r="U19" s="971"/>
      <c r="V19" s="971"/>
      <c r="W19" s="971"/>
      <c r="X19" s="971"/>
      <c r="Y19" s="972">
        <f t="shared" si="2"/>
        <v>0</v>
      </c>
      <c r="Z19" s="971"/>
      <c r="AA19" s="971"/>
      <c r="AB19" s="971"/>
      <c r="AC19" s="971"/>
      <c r="AD19" s="971"/>
      <c r="AE19" s="971"/>
      <c r="AF19" s="971"/>
      <c r="AG19" s="952">
        <f t="shared" si="1"/>
        <v>0</v>
      </c>
    </row>
    <row r="20" spans="1:34" x14ac:dyDescent="0.2">
      <c r="A20" s="921" t="s">
        <v>76</v>
      </c>
      <c r="B20" s="1878"/>
      <c r="C20" s="647" t="s">
        <v>168</v>
      </c>
      <c r="D20" s="949">
        <v>150</v>
      </c>
      <c r="E20" s="971"/>
      <c r="F20" s="971"/>
      <c r="G20" s="971"/>
      <c r="H20" s="971"/>
      <c r="I20" s="971"/>
      <c r="J20" s="971"/>
      <c r="K20" s="971"/>
      <c r="L20" s="971"/>
      <c r="M20" s="971"/>
      <c r="N20" s="971"/>
      <c r="O20" s="971"/>
      <c r="P20" s="972">
        <f t="shared" si="3"/>
        <v>0</v>
      </c>
      <c r="Q20" s="971"/>
      <c r="R20" s="971"/>
      <c r="S20" s="971"/>
      <c r="T20" s="971"/>
      <c r="U20" s="971"/>
      <c r="V20" s="971"/>
      <c r="W20" s="1031"/>
      <c r="X20" s="971"/>
      <c r="Y20" s="972">
        <f t="shared" si="2"/>
        <v>0</v>
      </c>
      <c r="Z20" s="971"/>
      <c r="AA20" s="971"/>
      <c r="AB20" s="971"/>
      <c r="AC20" s="971"/>
      <c r="AD20" s="971"/>
      <c r="AE20" s="971"/>
      <c r="AF20" s="971"/>
      <c r="AG20" s="952">
        <f t="shared" si="1"/>
        <v>0</v>
      </c>
    </row>
    <row r="21" spans="1:34" ht="12.75" customHeight="1" x14ac:dyDescent="0.2">
      <c r="A21" s="915" t="s">
        <v>78</v>
      </c>
      <c r="B21" s="1878"/>
      <c r="C21" s="647" t="s">
        <v>627</v>
      </c>
      <c r="D21" s="949">
        <v>150</v>
      </c>
      <c r="E21" s="971"/>
      <c r="F21" s="973"/>
      <c r="G21" s="973"/>
      <c r="H21" s="973"/>
      <c r="I21" s="973"/>
      <c r="J21" s="973"/>
      <c r="K21" s="973"/>
      <c r="L21" s="973"/>
      <c r="M21" s="973"/>
      <c r="N21" s="973"/>
      <c r="O21" s="973"/>
      <c r="P21" s="972">
        <f t="shared" si="3"/>
        <v>0</v>
      </c>
      <c r="Q21" s="973"/>
      <c r="R21" s="973"/>
      <c r="S21" s="973"/>
      <c r="T21" s="973"/>
      <c r="U21" s="973"/>
      <c r="V21" s="973"/>
      <c r="W21" s="973"/>
      <c r="X21" s="973"/>
      <c r="Y21" s="972">
        <f t="shared" si="2"/>
        <v>0</v>
      </c>
      <c r="Z21" s="973"/>
      <c r="AA21" s="973"/>
      <c r="AB21" s="973"/>
      <c r="AC21" s="973"/>
      <c r="AD21" s="973"/>
      <c r="AE21" s="973"/>
      <c r="AF21" s="973"/>
      <c r="AG21" s="952">
        <f t="shared" si="1"/>
        <v>0</v>
      </c>
    </row>
    <row r="22" spans="1:34" ht="12.75" customHeight="1" x14ac:dyDescent="0.2">
      <c r="A22" s="1044" t="s">
        <v>80</v>
      </c>
      <c r="B22" s="1047"/>
      <c r="C22" s="647" t="s">
        <v>627</v>
      </c>
      <c r="D22" s="949">
        <v>150</v>
      </c>
      <c r="E22" s="971"/>
      <c r="F22" s="973"/>
      <c r="G22" s="973"/>
      <c r="H22" s="973"/>
      <c r="I22" s="973"/>
      <c r="J22" s="973"/>
      <c r="K22" s="973"/>
      <c r="L22" s="973"/>
      <c r="M22" s="973"/>
      <c r="N22" s="973"/>
      <c r="O22" s="973"/>
      <c r="P22" s="972">
        <f>Q22+S22+T22+U22+V22+R22+W22</f>
        <v>0</v>
      </c>
      <c r="Q22" s="973"/>
      <c r="R22" s="973"/>
      <c r="S22" s="973"/>
      <c r="T22" s="973"/>
      <c r="U22" s="973"/>
      <c r="V22" s="973"/>
      <c r="W22" s="973"/>
      <c r="X22" s="973"/>
      <c r="Y22" s="972">
        <f t="shared" si="2"/>
        <v>0</v>
      </c>
      <c r="Z22" s="973"/>
      <c r="AA22" s="973"/>
      <c r="AB22" s="973"/>
      <c r="AC22" s="973"/>
      <c r="AD22" s="973"/>
      <c r="AE22" s="973"/>
      <c r="AF22" s="973"/>
      <c r="AG22" s="952">
        <f t="shared" si="1"/>
        <v>0</v>
      </c>
    </row>
    <row r="23" spans="1:34" x14ac:dyDescent="0.2">
      <c r="A23" s="921" t="s">
        <v>77</v>
      </c>
      <c r="B23" s="1903" t="s">
        <v>429</v>
      </c>
      <c r="C23" s="950" t="s">
        <v>369</v>
      </c>
      <c r="D23" s="950">
        <v>150</v>
      </c>
      <c r="E23" s="971"/>
      <c r="F23" s="972"/>
      <c r="G23" s="972"/>
      <c r="H23" s="972"/>
      <c r="I23" s="972"/>
      <c r="J23" s="972"/>
      <c r="K23" s="972"/>
      <c r="L23" s="972"/>
      <c r="M23" s="972"/>
      <c r="N23" s="972"/>
      <c r="O23" s="972"/>
      <c r="P23" s="972">
        <f t="shared" si="3"/>
        <v>0</v>
      </c>
      <c r="Q23" s="972"/>
      <c r="R23" s="972"/>
      <c r="S23" s="972"/>
      <c r="T23" s="972"/>
      <c r="U23" s="972"/>
      <c r="V23" s="972"/>
      <c r="W23" s="972"/>
      <c r="X23" s="972"/>
      <c r="Y23" s="972">
        <f t="shared" si="2"/>
        <v>0</v>
      </c>
      <c r="Z23" s="972"/>
      <c r="AA23" s="972"/>
      <c r="AB23" s="972"/>
      <c r="AC23" s="972"/>
      <c r="AD23" s="972"/>
      <c r="AE23" s="972"/>
      <c r="AF23" s="972"/>
      <c r="AG23" s="952">
        <f t="shared" si="1"/>
        <v>0</v>
      </c>
      <c r="AH23" s="162"/>
    </row>
    <row r="24" spans="1:34" x14ac:dyDescent="0.2">
      <c r="A24" s="915" t="s">
        <v>76</v>
      </c>
      <c r="B24" s="1905"/>
      <c r="C24" s="950" t="s">
        <v>369</v>
      </c>
      <c r="D24" s="950">
        <v>150</v>
      </c>
      <c r="E24" s="971"/>
      <c r="F24" s="972"/>
      <c r="G24" s="972"/>
      <c r="H24" s="972"/>
      <c r="I24" s="972"/>
      <c r="J24" s="972"/>
      <c r="K24" s="972"/>
      <c r="L24" s="972"/>
      <c r="M24" s="972"/>
      <c r="N24" s="972"/>
      <c r="O24" s="972"/>
      <c r="P24" s="972">
        <f t="shared" si="3"/>
        <v>0</v>
      </c>
      <c r="Q24" s="972"/>
      <c r="R24" s="972"/>
      <c r="S24" s="972"/>
      <c r="T24" s="972"/>
      <c r="U24" s="972"/>
      <c r="V24" s="972"/>
      <c r="W24" s="972"/>
      <c r="X24" s="972"/>
      <c r="Y24" s="972">
        <f t="shared" si="2"/>
        <v>0</v>
      </c>
      <c r="Z24" s="972"/>
      <c r="AA24" s="972"/>
      <c r="AB24" s="972"/>
      <c r="AC24" s="972"/>
      <c r="AD24" s="972"/>
      <c r="AE24" s="972"/>
      <c r="AF24" s="972"/>
      <c r="AG24" s="952">
        <f t="shared" si="1"/>
        <v>0</v>
      </c>
      <c r="AH24" s="162"/>
    </row>
    <row r="25" spans="1:34" x14ac:dyDescent="0.2">
      <c r="A25" s="921" t="s">
        <v>77</v>
      </c>
      <c r="B25" s="1903" t="s">
        <v>628</v>
      </c>
      <c r="C25" s="950" t="s">
        <v>369</v>
      </c>
      <c r="D25" s="950">
        <v>150</v>
      </c>
      <c r="E25" s="971"/>
      <c r="F25" s="973"/>
      <c r="G25" s="973"/>
      <c r="H25" s="973"/>
      <c r="I25" s="973"/>
      <c r="J25" s="973"/>
      <c r="K25" s="973"/>
      <c r="L25" s="973"/>
      <c r="M25" s="973"/>
      <c r="N25" s="973"/>
      <c r="O25" s="973"/>
      <c r="P25" s="972">
        <f t="shared" si="3"/>
        <v>0</v>
      </c>
      <c r="Q25" s="973"/>
      <c r="R25" s="973"/>
      <c r="S25" s="973"/>
      <c r="T25" s="973"/>
      <c r="U25" s="973"/>
      <c r="V25" s="973"/>
      <c r="W25" s="973"/>
      <c r="X25" s="973"/>
      <c r="Y25" s="972">
        <f t="shared" si="2"/>
        <v>0</v>
      </c>
      <c r="Z25" s="973"/>
      <c r="AA25" s="973"/>
      <c r="AB25" s="973"/>
      <c r="AC25" s="973"/>
      <c r="AD25" s="973"/>
      <c r="AE25" s="973"/>
      <c r="AF25" s="973"/>
      <c r="AG25" s="952">
        <f t="shared" si="1"/>
        <v>0</v>
      </c>
      <c r="AH25" s="162"/>
    </row>
    <row r="26" spans="1:34" x14ac:dyDescent="0.2">
      <c r="A26" s="921" t="s">
        <v>76</v>
      </c>
      <c r="B26" s="1904"/>
      <c r="C26" s="950" t="s">
        <v>369</v>
      </c>
      <c r="D26" s="950">
        <v>150</v>
      </c>
      <c r="E26" s="971"/>
      <c r="F26" s="973"/>
      <c r="G26" s="973"/>
      <c r="H26" s="973"/>
      <c r="I26" s="973"/>
      <c r="J26" s="973"/>
      <c r="K26" s="973"/>
      <c r="L26" s="973"/>
      <c r="M26" s="973"/>
      <c r="N26" s="973"/>
      <c r="O26" s="973"/>
      <c r="P26" s="972">
        <f t="shared" si="3"/>
        <v>0</v>
      </c>
      <c r="Q26" s="973"/>
      <c r="R26" s="973"/>
      <c r="S26" s="973"/>
      <c r="T26" s="973"/>
      <c r="U26" s="973"/>
      <c r="V26" s="973"/>
      <c r="W26" s="973"/>
      <c r="X26" s="973"/>
      <c r="Y26" s="972">
        <f t="shared" si="2"/>
        <v>0</v>
      </c>
      <c r="Z26" s="973"/>
      <c r="AA26" s="973"/>
      <c r="AB26" s="973"/>
      <c r="AC26" s="973"/>
      <c r="AD26" s="973"/>
      <c r="AE26" s="973"/>
      <c r="AF26" s="973"/>
      <c r="AG26" s="952">
        <f t="shared" si="1"/>
        <v>0</v>
      </c>
      <c r="AH26" s="162"/>
    </row>
    <row r="27" spans="1:34" x14ac:dyDescent="0.2">
      <c r="A27" s="915" t="s">
        <v>78</v>
      </c>
      <c r="B27" s="1905"/>
      <c r="C27" s="950" t="s">
        <v>369</v>
      </c>
      <c r="D27" s="950">
        <v>150</v>
      </c>
      <c r="E27" s="971"/>
      <c r="F27" s="973"/>
      <c r="G27" s="973"/>
      <c r="H27" s="973"/>
      <c r="I27" s="973"/>
      <c r="J27" s="973"/>
      <c r="K27" s="973"/>
      <c r="L27" s="973"/>
      <c r="M27" s="973"/>
      <c r="N27" s="973"/>
      <c r="O27" s="973"/>
      <c r="P27" s="972">
        <f t="shared" si="3"/>
        <v>0</v>
      </c>
      <c r="Q27" s="973"/>
      <c r="R27" s="973"/>
      <c r="S27" s="973"/>
      <c r="T27" s="973"/>
      <c r="U27" s="973"/>
      <c r="V27" s="973"/>
      <c r="W27" s="973"/>
      <c r="X27" s="973"/>
      <c r="Y27" s="972">
        <f t="shared" si="2"/>
        <v>0</v>
      </c>
      <c r="Z27" s="973"/>
      <c r="AA27" s="973"/>
      <c r="AB27" s="973"/>
      <c r="AC27" s="973"/>
      <c r="AD27" s="973"/>
      <c r="AE27" s="973"/>
      <c r="AF27" s="973"/>
      <c r="AG27" s="952">
        <f t="shared" si="1"/>
        <v>0</v>
      </c>
      <c r="AH27" s="162"/>
    </row>
    <row r="28" spans="1:34" s="208" customFormat="1" x14ac:dyDescent="0.2">
      <c r="B28" s="232" t="s">
        <v>258</v>
      </c>
      <c r="C28" s="160" t="s">
        <v>405</v>
      </c>
      <c r="D28" s="160"/>
      <c r="E28" s="243">
        <f>E10+E11+E12+E19+E20+E21+E13+E22</f>
        <v>0</v>
      </c>
      <c r="F28" s="243">
        <f t="shared" ref="F28:AD28" si="4">F10+F11+F12+F19+F20+F21+F13+F22</f>
        <v>0</v>
      </c>
      <c r="G28" s="243">
        <f t="shared" si="4"/>
        <v>0</v>
      </c>
      <c r="H28" s="243">
        <f t="shared" si="4"/>
        <v>0</v>
      </c>
      <c r="I28" s="243">
        <f t="shared" si="4"/>
        <v>0</v>
      </c>
      <c r="J28" s="243">
        <f t="shared" si="4"/>
        <v>0</v>
      </c>
      <c r="K28" s="243">
        <f t="shared" ref="K28" si="5">K10+K11+K12+K19+K20+K21+K13+K22</f>
        <v>0</v>
      </c>
      <c r="L28" s="243">
        <f t="shared" si="4"/>
        <v>0</v>
      </c>
      <c r="M28" s="243">
        <f t="shared" si="4"/>
        <v>0</v>
      </c>
      <c r="N28" s="243">
        <f t="shared" si="4"/>
        <v>0</v>
      </c>
      <c r="O28" s="243">
        <f t="shared" si="4"/>
        <v>0</v>
      </c>
      <c r="P28" s="243">
        <f t="shared" si="4"/>
        <v>0</v>
      </c>
      <c r="Q28" s="243">
        <f t="shared" si="4"/>
        <v>0</v>
      </c>
      <c r="R28" s="243">
        <f t="shared" si="4"/>
        <v>0</v>
      </c>
      <c r="S28" s="243">
        <f t="shared" si="4"/>
        <v>0</v>
      </c>
      <c r="T28" s="243">
        <f t="shared" si="4"/>
        <v>0</v>
      </c>
      <c r="U28" s="243">
        <f t="shared" si="4"/>
        <v>0</v>
      </c>
      <c r="V28" s="243">
        <f t="shared" si="4"/>
        <v>0</v>
      </c>
      <c r="W28" s="243">
        <f t="shared" si="4"/>
        <v>0</v>
      </c>
      <c r="X28" s="243">
        <f t="shared" si="4"/>
        <v>0</v>
      </c>
      <c r="Y28" s="243">
        <f t="shared" si="4"/>
        <v>0</v>
      </c>
      <c r="Z28" s="243">
        <f>Z10+Z11+Z12+Z19+Z20+Z21+Z13+Z22</f>
        <v>0</v>
      </c>
      <c r="AA28" s="243">
        <f>AA10+AA11+AA12+AA19+AA20+AA21+AA13+AA22</f>
        <v>0</v>
      </c>
      <c r="AB28" s="243">
        <f>AB10+AB11+AB12+AB19+AB20+AB21+AB13+AB22</f>
        <v>0</v>
      </c>
      <c r="AC28" s="243">
        <f t="shared" si="4"/>
        <v>0</v>
      </c>
      <c r="AD28" s="243">
        <f t="shared" si="4"/>
        <v>0</v>
      </c>
      <c r="AE28" s="243">
        <f>AE10+AE11+AE12+AE19+AE20+AE21+AE13+AE22</f>
        <v>0</v>
      </c>
      <c r="AF28" s="243">
        <f>AF10+AF11+AF12+AF19+AF20+AF21+AF13+AF22</f>
        <v>0</v>
      </c>
      <c r="AG28" s="243">
        <f t="shared" si="1"/>
        <v>0</v>
      </c>
      <c r="AH28" s="244"/>
    </row>
    <row r="29" spans="1:34" x14ac:dyDescent="0.2">
      <c r="B29" s="224" t="s">
        <v>281</v>
      </c>
      <c r="C29" s="136" t="s">
        <v>405</v>
      </c>
      <c r="D29" s="136"/>
      <c r="E29" s="236">
        <f>E14+E15+E16+E17+E18+E23+E24+E25+E26+E27</f>
        <v>0</v>
      </c>
      <c r="F29" s="236">
        <f t="shared" ref="F29:AD29" si="6">F14+F15+F16+F17+F18+F23+F24+F25+F26+F27</f>
        <v>0</v>
      </c>
      <c r="G29" s="236">
        <f t="shared" si="6"/>
        <v>0</v>
      </c>
      <c r="H29" s="236">
        <f t="shared" si="6"/>
        <v>0</v>
      </c>
      <c r="I29" s="236">
        <f t="shared" si="6"/>
        <v>0</v>
      </c>
      <c r="J29" s="236">
        <f t="shared" si="6"/>
        <v>0</v>
      </c>
      <c r="K29" s="236">
        <f t="shared" ref="K29" si="7">K14+K15+K16+K17+K18+K23+K24+K25+K26+K27</f>
        <v>0</v>
      </c>
      <c r="L29" s="236">
        <f t="shared" si="6"/>
        <v>0</v>
      </c>
      <c r="M29" s="236">
        <f t="shared" si="6"/>
        <v>0</v>
      </c>
      <c r="N29" s="236">
        <f t="shared" si="6"/>
        <v>0</v>
      </c>
      <c r="O29" s="236">
        <f t="shared" si="6"/>
        <v>0</v>
      </c>
      <c r="P29" s="236">
        <f t="shared" si="6"/>
        <v>0</v>
      </c>
      <c r="Q29" s="236">
        <f t="shared" si="6"/>
        <v>0</v>
      </c>
      <c r="R29" s="236">
        <f t="shared" si="6"/>
        <v>0</v>
      </c>
      <c r="S29" s="236">
        <f t="shared" si="6"/>
        <v>0</v>
      </c>
      <c r="T29" s="236">
        <f t="shared" si="6"/>
        <v>0</v>
      </c>
      <c r="U29" s="236">
        <f t="shared" si="6"/>
        <v>0</v>
      </c>
      <c r="V29" s="236">
        <f t="shared" si="6"/>
        <v>0</v>
      </c>
      <c r="W29" s="236">
        <f>W14+W15+W16+W17+W18+W23+W24+W25+W26+W27</f>
        <v>0</v>
      </c>
      <c r="X29" s="236">
        <f t="shared" si="6"/>
        <v>0</v>
      </c>
      <c r="Y29" s="236">
        <f t="shared" si="6"/>
        <v>0</v>
      </c>
      <c r="Z29" s="236">
        <f>Z14+Z15+Z16+Z17+Z18+Z23+Z24+Z25+Z26+Z27</f>
        <v>0</v>
      </c>
      <c r="AA29" s="236">
        <f>AA14+AA15+AA16+AA17+AA18+AA23+AA24+AA25+AA26+AA27</f>
        <v>0</v>
      </c>
      <c r="AB29" s="236">
        <f>AB14+AB15+AB16+AB17+AB18+AB23+AB24+AB25+AB26+AB27</f>
        <v>0</v>
      </c>
      <c r="AC29" s="236">
        <f t="shared" si="6"/>
        <v>0</v>
      </c>
      <c r="AD29" s="236">
        <f t="shared" si="6"/>
        <v>0</v>
      </c>
      <c r="AE29" s="236">
        <f>AE14+AE15+AE16+AE17+AE18+AE23+AE24+AE25+AE26+AE27</f>
        <v>0</v>
      </c>
      <c r="AF29" s="236">
        <f>AF14+AF15+AF16+AF17+AF18+AF23+AF24+AF25+AF26+AF27</f>
        <v>0</v>
      </c>
      <c r="AG29" s="236">
        <f t="shared" si="1"/>
        <v>0</v>
      </c>
      <c r="AH29" s="162"/>
    </row>
    <row r="30" spans="1:34" x14ac:dyDescent="0.2">
      <c r="A30" s="922"/>
      <c r="B30" s="1979" t="s">
        <v>35</v>
      </c>
      <c r="C30" s="1980"/>
      <c r="D30" s="1980"/>
      <c r="E30" s="1980"/>
      <c r="F30" s="1980"/>
      <c r="G30" s="1980"/>
      <c r="H30" s="1980"/>
      <c r="I30" s="1980"/>
      <c r="J30" s="1980"/>
      <c r="K30" s="1980"/>
      <c r="L30" s="1980"/>
      <c r="M30" s="1980"/>
      <c r="N30" s="1980"/>
      <c r="O30" s="1980"/>
      <c r="P30" s="1980"/>
      <c r="Q30" s="1980"/>
      <c r="R30" s="1980"/>
      <c r="S30" s="1980"/>
      <c r="T30" s="1980"/>
      <c r="U30" s="1980"/>
      <c r="V30" s="1980"/>
      <c r="W30" s="1980"/>
      <c r="X30" s="1980"/>
      <c r="Y30" s="1980"/>
      <c r="Z30" s="1980"/>
      <c r="AA30" s="1980"/>
      <c r="AB30" s="1980"/>
      <c r="AC30" s="1980"/>
      <c r="AD30" s="1980"/>
      <c r="AE30" s="1980"/>
      <c r="AF30" s="1980"/>
      <c r="AG30" s="1981"/>
    </row>
    <row r="31" spans="1:34" x14ac:dyDescent="0.2">
      <c r="A31" s="921" t="s">
        <v>77</v>
      </c>
      <c r="B31" s="1967" t="s">
        <v>37</v>
      </c>
      <c r="C31" s="631" t="s">
        <v>369</v>
      </c>
      <c r="D31" s="631">
        <v>410</v>
      </c>
      <c r="E31" s="970"/>
      <c r="F31" s="904"/>
      <c r="G31" s="904"/>
      <c r="H31" s="904"/>
      <c r="I31" s="904"/>
      <c r="J31" s="904"/>
      <c r="K31" s="904"/>
      <c r="L31" s="904"/>
      <c r="M31" s="904"/>
      <c r="N31" s="904"/>
      <c r="O31" s="904"/>
      <c r="P31" s="972">
        <f t="shared" ref="P31:P39" si="8">Q31+S31+T31+U31+V31+R31+W31</f>
        <v>0</v>
      </c>
      <c r="Q31" s="904"/>
      <c r="R31" s="904"/>
      <c r="S31" s="904"/>
      <c r="T31" s="904"/>
      <c r="U31" s="904"/>
      <c r="V31" s="904"/>
      <c r="W31" s="904"/>
      <c r="X31" s="904"/>
      <c r="Y31" s="972">
        <f t="shared" ref="Y31:Y39" si="9">Z31+AA31+AB31+AC31+AD31+AE31+AF31</f>
        <v>0</v>
      </c>
      <c r="Z31" s="904"/>
      <c r="AA31" s="904"/>
      <c r="AB31" s="904"/>
      <c r="AC31" s="904"/>
      <c r="AD31" s="904"/>
      <c r="AE31" s="904"/>
      <c r="AF31" s="904"/>
      <c r="AG31" s="776">
        <f t="shared" ref="AG31:AG39" si="10">SUM(E31:Y31)-P31</f>
        <v>0</v>
      </c>
      <c r="AH31" s="162"/>
    </row>
    <row r="32" spans="1:34" x14ac:dyDescent="0.2">
      <c r="A32" s="921" t="s">
        <v>76</v>
      </c>
      <c r="B32" s="1968"/>
      <c r="C32" s="631" t="s">
        <v>369</v>
      </c>
      <c r="D32" s="631">
        <v>410</v>
      </c>
      <c r="E32" s="970"/>
      <c r="F32" s="904"/>
      <c r="G32" s="904"/>
      <c r="H32" s="904"/>
      <c r="I32" s="904"/>
      <c r="J32" s="904"/>
      <c r="K32" s="904"/>
      <c r="L32" s="904"/>
      <c r="M32" s="904"/>
      <c r="N32" s="904"/>
      <c r="O32" s="904"/>
      <c r="P32" s="972">
        <f t="shared" si="8"/>
        <v>0</v>
      </c>
      <c r="Q32" s="904"/>
      <c r="R32" s="904"/>
      <c r="S32" s="904"/>
      <c r="T32" s="904"/>
      <c r="U32" s="904"/>
      <c r="V32" s="904"/>
      <c r="W32" s="904"/>
      <c r="X32" s="904"/>
      <c r="Y32" s="972">
        <f t="shared" si="9"/>
        <v>0</v>
      </c>
      <c r="Z32" s="904"/>
      <c r="AA32" s="904"/>
      <c r="AB32" s="904"/>
      <c r="AC32" s="904"/>
      <c r="AD32" s="904"/>
      <c r="AE32" s="904"/>
      <c r="AF32" s="904"/>
      <c r="AG32" s="776">
        <f t="shared" si="10"/>
        <v>0</v>
      </c>
      <c r="AH32" s="162"/>
    </row>
    <row r="33" spans="1:34" x14ac:dyDescent="0.2">
      <c r="A33" s="915" t="s">
        <v>78</v>
      </c>
      <c r="B33" s="1989"/>
      <c r="C33" s="631" t="s">
        <v>369</v>
      </c>
      <c r="D33" s="631">
        <v>410</v>
      </c>
      <c r="E33" s="970"/>
      <c r="F33" s="904"/>
      <c r="G33" s="904"/>
      <c r="H33" s="904"/>
      <c r="I33" s="904"/>
      <c r="J33" s="904"/>
      <c r="K33" s="904"/>
      <c r="L33" s="904"/>
      <c r="M33" s="904"/>
      <c r="N33" s="904"/>
      <c r="O33" s="904"/>
      <c r="P33" s="972">
        <f t="shared" si="8"/>
        <v>0</v>
      </c>
      <c r="Q33" s="904"/>
      <c r="R33" s="904"/>
      <c r="S33" s="904"/>
      <c r="T33" s="904"/>
      <c r="U33" s="904"/>
      <c r="V33" s="904"/>
      <c r="W33" s="904"/>
      <c r="X33" s="904"/>
      <c r="Y33" s="972">
        <f t="shared" si="9"/>
        <v>0</v>
      </c>
      <c r="Z33" s="904"/>
      <c r="AA33" s="904"/>
      <c r="AB33" s="904"/>
      <c r="AC33" s="904"/>
      <c r="AD33" s="904"/>
      <c r="AE33" s="904"/>
      <c r="AF33" s="904"/>
      <c r="AG33" s="776">
        <f t="shared" si="10"/>
        <v>0</v>
      </c>
      <c r="AH33" s="162"/>
    </row>
    <row r="34" spans="1:34" x14ac:dyDescent="0.2">
      <c r="A34" s="921" t="s">
        <v>77</v>
      </c>
      <c r="B34" s="1967" t="s">
        <v>37</v>
      </c>
      <c r="C34" s="631" t="s">
        <v>369</v>
      </c>
      <c r="D34" s="631">
        <v>440</v>
      </c>
      <c r="E34" s="970"/>
      <c r="F34" s="904"/>
      <c r="G34" s="904"/>
      <c r="H34" s="904"/>
      <c r="I34" s="904"/>
      <c r="J34" s="904"/>
      <c r="K34" s="904"/>
      <c r="L34" s="904"/>
      <c r="M34" s="904"/>
      <c r="N34" s="904"/>
      <c r="O34" s="904"/>
      <c r="P34" s="972">
        <f t="shared" si="8"/>
        <v>0</v>
      </c>
      <c r="Q34" s="904"/>
      <c r="R34" s="904"/>
      <c r="S34" s="904"/>
      <c r="T34" s="904"/>
      <c r="U34" s="904"/>
      <c r="V34" s="904"/>
      <c r="W34" s="904"/>
      <c r="X34" s="904"/>
      <c r="Y34" s="972">
        <f t="shared" si="9"/>
        <v>0</v>
      </c>
      <c r="Z34" s="904"/>
      <c r="AA34" s="904"/>
      <c r="AB34" s="904"/>
      <c r="AC34" s="904"/>
      <c r="AD34" s="904"/>
      <c r="AE34" s="904"/>
      <c r="AF34" s="904"/>
      <c r="AG34" s="776">
        <f t="shared" si="10"/>
        <v>0</v>
      </c>
      <c r="AH34" s="162"/>
    </row>
    <row r="35" spans="1:34" x14ac:dyDescent="0.2">
      <c r="A35" s="921" t="s">
        <v>76</v>
      </c>
      <c r="B35" s="1968"/>
      <c r="C35" s="631" t="s">
        <v>369</v>
      </c>
      <c r="D35" s="631">
        <v>440</v>
      </c>
      <c r="E35" s="970"/>
      <c r="F35" s="904"/>
      <c r="G35" s="904"/>
      <c r="H35" s="904"/>
      <c r="I35" s="904"/>
      <c r="J35" s="904"/>
      <c r="K35" s="904"/>
      <c r="L35" s="904"/>
      <c r="M35" s="904"/>
      <c r="N35" s="904"/>
      <c r="O35" s="904"/>
      <c r="P35" s="972">
        <f t="shared" si="8"/>
        <v>0</v>
      </c>
      <c r="Q35" s="904"/>
      <c r="R35" s="904"/>
      <c r="S35" s="904"/>
      <c r="T35" s="904"/>
      <c r="U35" s="904"/>
      <c r="V35" s="904"/>
      <c r="W35" s="904"/>
      <c r="X35" s="904"/>
      <c r="Y35" s="972">
        <f t="shared" si="9"/>
        <v>0</v>
      </c>
      <c r="Z35" s="904"/>
      <c r="AA35" s="904"/>
      <c r="AB35" s="904"/>
      <c r="AC35" s="904"/>
      <c r="AD35" s="904"/>
      <c r="AE35" s="904"/>
      <c r="AF35" s="904"/>
      <c r="AG35" s="776">
        <f t="shared" si="10"/>
        <v>0</v>
      </c>
      <c r="AH35" s="162"/>
    </row>
    <row r="36" spans="1:34" x14ac:dyDescent="0.2">
      <c r="A36" s="915" t="s">
        <v>78</v>
      </c>
      <c r="B36" s="1989"/>
      <c r="C36" s="631" t="s">
        <v>369</v>
      </c>
      <c r="D36" s="631">
        <v>440</v>
      </c>
      <c r="E36" s="970"/>
      <c r="F36" s="904"/>
      <c r="G36" s="904"/>
      <c r="H36" s="904"/>
      <c r="I36" s="904"/>
      <c r="J36" s="904"/>
      <c r="K36" s="904"/>
      <c r="L36" s="904"/>
      <c r="M36" s="904"/>
      <c r="N36" s="904"/>
      <c r="O36" s="904"/>
      <c r="P36" s="972">
        <f t="shared" si="8"/>
        <v>0</v>
      </c>
      <c r="Q36" s="904"/>
      <c r="R36" s="904"/>
      <c r="S36" s="904"/>
      <c r="T36" s="904"/>
      <c r="U36" s="904"/>
      <c r="V36" s="904"/>
      <c r="W36" s="904"/>
      <c r="X36" s="904"/>
      <c r="Y36" s="972">
        <f t="shared" si="9"/>
        <v>0</v>
      </c>
      <c r="Z36" s="904"/>
      <c r="AA36" s="904"/>
      <c r="AB36" s="904"/>
      <c r="AC36" s="904"/>
      <c r="AD36" s="904"/>
      <c r="AE36" s="904"/>
      <c r="AF36" s="904"/>
      <c r="AG36" s="776">
        <f t="shared" si="10"/>
        <v>0</v>
      </c>
      <c r="AH36" s="162"/>
    </row>
    <row r="37" spans="1:34" x14ac:dyDescent="0.2">
      <c r="A37" s="921" t="s">
        <v>77</v>
      </c>
      <c r="B37" s="1967" t="s">
        <v>38</v>
      </c>
      <c r="C37" s="631" t="s">
        <v>369</v>
      </c>
      <c r="D37" s="631">
        <v>150</v>
      </c>
      <c r="E37" s="970"/>
      <c r="F37" s="904"/>
      <c r="G37" s="904"/>
      <c r="H37" s="904"/>
      <c r="I37" s="904"/>
      <c r="J37" s="904"/>
      <c r="K37" s="904"/>
      <c r="L37" s="904"/>
      <c r="M37" s="904"/>
      <c r="N37" s="904"/>
      <c r="O37" s="904"/>
      <c r="P37" s="972">
        <f t="shared" si="8"/>
        <v>0</v>
      </c>
      <c r="Q37" s="904"/>
      <c r="R37" s="904"/>
      <c r="S37" s="904"/>
      <c r="T37" s="904"/>
      <c r="U37" s="904"/>
      <c r="V37" s="904"/>
      <c r="W37" s="904"/>
      <c r="X37" s="904"/>
      <c r="Y37" s="972">
        <f t="shared" si="9"/>
        <v>0</v>
      </c>
      <c r="Z37" s="904"/>
      <c r="AA37" s="904"/>
      <c r="AB37" s="904"/>
      <c r="AC37" s="904"/>
      <c r="AD37" s="904"/>
      <c r="AE37" s="904"/>
      <c r="AF37" s="904"/>
      <c r="AG37" s="776">
        <f t="shared" si="10"/>
        <v>0</v>
      </c>
      <c r="AH37" s="162"/>
    </row>
    <row r="38" spans="1:34" x14ac:dyDescent="0.2">
      <c r="A38" s="921" t="s">
        <v>76</v>
      </c>
      <c r="B38" s="1968"/>
      <c r="C38" s="631" t="s">
        <v>369</v>
      </c>
      <c r="D38" s="631">
        <v>150</v>
      </c>
      <c r="E38" s="970"/>
      <c r="F38" s="904"/>
      <c r="G38" s="904"/>
      <c r="H38" s="904"/>
      <c r="I38" s="904"/>
      <c r="J38" s="904"/>
      <c r="K38" s="904"/>
      <c r="L38" s="904"/>
      <c r="M38" s="904"/>
      <c r="N38" s="904"/>
      <c r="O38" s="904"/>
      <c r="P38" s="972">
        <f t="shared" si="8"/>
        <v>0</v>
      </c>
      <c r="Q38" s="904"/>
      <c r="R38" s="904"/>
      <c r="S38" s="904"/>
      <c r="T38" s="904"/>
      <c r="U38" s="904"/>
      <c r="V38" s="904"/>
      <c r="W38" s="904"/>
      <c r="X38" s="904"/>
      <c r="Y38" s="972">
        <f t="shared" si="9"/>
        <v>0</v>
      </c>
      <c r="Z38" s="904"/>
      <c r="AA38" s="904"/>
      <c r="AB38" s="904"/>
      <c r="AC38" s="904"/>
      <c r="AD38" s="904"/>
      <c r="AE38" s="904"/>
      <c r="AF38" s="904"/>
      <c r="AG38" s="776">
        <f t="shared" si="10"/>
        <v>0</v>
      </c>
      <c r="AH38" s="162"/>
    </row>
    <row r="39" spans="1:34" x14ac:dyDescent="0.2">
      <c r="A39" s="915" t="s">
        <v>78</v>
      </c>
      <c r="B39" s="1989"/>
      <c r="C39" s="631" t="s">
        <v>369</v>
      </c>
      <c r="D39" s="631">
        <v>150</v>
      </c>
      <c r="E39" s="970"/>
      <c r="F39" s="904"/>
      <c r="G39" s="904"/>
      <c r="H39" s="904"/>
      <c r="I39" s="904"/>
      <c r="J39" s="904"/>
      <c r="K39" s="904"/>
      <c r="L39" s="904"/>
      <c r="M39" s="904"/>
      <c r="N39" s="904"/>
      <c r="O39" s="904"/>
      <c r="P39" s="972">
        <f t="shared" si="8"/>
        <v>0</v>
      </c>
      <c r="Q39" s="904"/>
      <c r="R39" s="904"/>
      <c r="S39" s="904"/>
      <c r="T39" s="904"/>
      <c r="U39" s="904"/>
      <c r="V39" s="904"/>
      <c r="W39" s="904"/>
      <c r="X39" s="904"/>
      <c r="Y39" s="972">
        <f t="shared" si="9"/>
        <v>0</v>
      </c>
      <c r="Z39" s="904"/>
      <c r="AA39" s="904"/>
      <c r="AB39" s="904"/>
      <c r="AC39" s="904"/>
      <c r="AD39" s="904"/>
      <c r="AE39" s="904"/>
      <c r="AF39" s="904"/>
      <c r="AG39" s="776">
        <f t="shared" si="10"/>
        <v>0</v>
      </c>
      <c r="AH39" s="162"/>
    </row>
    <row r="40" spans="1:34" ht="23.25" hidden="1" customHeight="1" x14ac:dyDescent="0.2">
      <c r="A40" s="629" t="s">
        <v>634</v>
      </c>
      <c r="B40" s="633" t="s">
        <v>435</v>
      </c>
      <c r="C40" s="631" t="s">
        <v>405</v>
      </c>
      <c r="D40" s="631"/>
      <c r="E40" s="688">
        <f>E31+E32+E33+E34+E35+E36+E37+E38+E39</f>
        <v>0</v>
      </c>
      <c r="F40" s="688">
        <f t="shared" ref="F40:X40" si="11">F31+F32+F33+F34+F35+F36+F37+F38+F39</f>
        <v>0</v>
      </c>
      <c r="G40" s="688">
        <f t="shared" si="11"/>
        <v>0</v>
      </c>
      <c r="H40" s="688">
        <f t="shared" si="11"/>
        <v>0</v>
      </c>
      <c r="I40" s="688">
        <f t="shared" si="11"/>
        <v>0</v>
      </c>
      <c r="J40" s="688">
        <f t="shared" si="11"/>
        <v>0</v>
      </c>
      <c r="K40" s="688">
        <f t="shared" ref="K40" si="12">K31+K32+K33+K34+K35+K36+K37+K38+K39</f>
        <v>0</v>
      </c>
      <c r="L40" s="688">
        <f t="shared" si="11"/>
        <v>0</v>
      </c>
      <c r="M40" s="688">
        <f t="shared" si="11"/>
        <v>0</v>
      </c>
      <c r="N40" s="688">
        <f t="shared" si="11"/>
        <v>0</v>
      </c>
      <c r="O40" s="688">
        <f t="shared" si="11"/>
        <v>0</v>
      </c>
      <c r="P40" s="688">
        <f t="shared" si="11"/>
        <v>0</v>
      </c>
      <c r="Q40" s="688">
        <f t="shared" si="11"/>
        <v>0</v>
      </c>
      <c r="R40" s="688">
        <f t="shared" si="11"/>
        <v>0</v>
      </c>
      <c r="S40" s="688">
        <f t="shared" si="11"/>
        <v>0</v>
      </c>
      <c r="T40" s="688">
        <f t="shared" si="11"/>
        <v>0</v>
      </c>
      <c r="U40" s="688">
        <f t="shared" si="11"/>
        <v>0</v>
      </c>
      <c r="V40" s="688">
        <f t="shared" si="11"/>
        <v>0</v>
      </c>
      <c r="W40" s="688">
        <f>W31+W32+W33+W34+W35+W36+W37+W38+W39</f>
        <v>0</v>
      </c>
      <c r="X40" s="688">
        <f t="shared" si="11"/>
        <v>0</v>
      </c>
      <c r="Y40" s="688">
        <f t="shared" ref="Y40:AG40" si="13">Y31+Y32+Y33+Y34+Y35+Y36+Y37+Y38+Y39</f>
        <v>0</v>
      </c>
      <c r="Z40" s="688">
        <f t="shared" si="13"/>
        <v>0</v>
      </c>
      <c r="AA40" s="688">
        <f t="shared" si="13"/>
        <v>0</v>
      </c>
      <c r="AB40" s="688">
        <f t="shared" si="13"/>
        <v>0</v>
      </c>
      <c r="AC40" s="688">
        <f t="shared" si="13"/>
        <v>0</v>
      </c>
      <c r="AD40" s="688">
        <f t="shared" si="13"/>
        <v>0</v>
      </c>
      <c r="AE40" s="688">
        <f t="shared" si="13"/>
        <v>0</v>
      </c>
      <c r="AF40" s="688">
        <f t="shared" si="13"/>
        <v>0</v>
      </c>
      <c r="AG40" s="688">
        <f t="shared" si="13"/>
        <v>0</v>
      </c>
      <c r="AH40" s="162"/>
    </row>
    <row r="41" spans="1:34" x14ac:dyDescent="0.2">
      <c r="B41" s="2003" t="s">
        <v>880</v>
      </c>
      <c r="C41" s="2004"/>
      <c r="D41" s="2004"/>
      <c r="E41" s="2004"/>
      <c r="F41" s="2004"/>
      <c r="G41" s="2004"/>
      <c r="H41" s="2004"/>
      <c r="I41" s="2004"/>
      <c r="J41" s="2004"/>
      <c r="K41" s="2004"/>
      <c r="L41" s="2004"/>
      <c r="M41" s="2004"/>
      <c r="N41" s="2004"/>
      <c r="O41" s="2004"/>
      <c r="P41" s="2004"/>
      <c r="Q41" s="2004"/>
      <c r="R41" s="2004"/>
      <c r="S41" s="2004"/>
      <c r="T41" s="2004"/>
      <c r="U41" s="2004"/>
      <c r="V41" s="2004"/>
      <c r="W41" s="2004"/>
      <c r="X41" s="2004"/>
      <c r="Y41" s="2004"/>
      <c r="Z41" s="2004"/>
      <c r="AA41" s="2004"/>
      <c r="AB41" s="2004"/>
      <c r="AC41" s="2004"/>
      <c r="AD41" s="2004"/>
      <c r="AE41" s="2004"/>
      <c r="AF41" s="2004"/>
      <c r="AG41" s="2005"/>
    </row>
    <row r="42" spans="1:34" hidden="1" x14ac:dyDescent="0.2">
      <c r="A42" s="628" t="s">
        <v>77</v>
      </c>
      <c r="B42" s="2006" t="s">
        <v>280</v>
      </c>
      <c r="C42" s="649"/>
      <c r="D42" s="649">
        <v>180</v>
      </c>
      <c r="E42" s="773"/>
      <c r="F42" s="773"/>
      <c r="G42" s="773"/>
      <c r="H42" s="773"/>
      <c r="I42" s="773"/>
      <c r="J42" s="773"/>
      <c r="K42" s="773"/>
      <c r="L42" s="773"/>
      <c r="M42" s="773"/>
      <c r="N42" s="773"/>
      <c r="O42" s="773"/>
      <c r="P42" s="775">
        <f>Q42+S42+T42+U42+V42+R42</f>
        <v>0</v>
      </c>
      <c r="Q42" s="773"/>
      <c r="R42" s="773"/>
      <c r="S42" s="773"/>
      <c r="T42" s="773"/>
      <c r="U42" s="773"/>
      <c r="V42" s="773"/>
      <c r="W42" s="773"/>
      <c r="X42" s="773"/>
      <c r="Y42" s="773"/>
      <c r="Z42" s="773"/>
      <c r="AA42" s="773"/>
      <c r="AB42" s="773"/>
      <c r="AC42" s="773"/>
      <c r="AD42" s="773"/>
      <c r="AE42" s="773"/>
      <c r="AF42" s="773"/>
      <c r="AG42" s="654">
        <f t="shared" ref="AG42:AG54" si="14">SUM(E42:Y42)-P42</f>
        <v>0</v>
      </c>
    </row>
    <row r="43" spans="1:34" hidden="1" x14ac:dyDescent="0.2">
      <c r="A43" s="628" t="s">
        <v>76</v>
      </c>
      <c r="B43" s="2007"/>
      <c r="C43" s="649"/>
      <c r="D43" s="649">
        <v>180</v>
      </c>
      <c r="E43" s="773"/>
      <c r="F43" s="773"/>
      <c r="G43" s="773"/>
      <c r="H43" s="773"/>
      <c r="I43" s="773"/>
      <c r="J43" s="773"/>
      <c r="K43" s="773"/>
      <c r="L43" s="773"/>
      <c r="M43" s="773"/>
      <c r="N43" s="773"/>
      <c r="O43" s="773"/>
      <c r="P43" s="775">
        <f>Q43+S43+T43+U43+V43+R43</f>
        <v>0</v>
      </c>
      <c r="Q43" s="773"/>
      <c r="R43" s="773"/>
      <c r="S43" s="773"/>
      <c r="T43" s="773"/>
      <c r="U43" s="773"/>
      <c r="V43" s="773"/>
      <c r="W43" s="773"/>
      <c r="X43" s="773"/>
      <c r="Y43" s="773"/>
      <c r="Z43" s="773"/>
      <c r="AA43" s="773"/>
      <c r="AB43" s="773"/>
      <c r="AC43" s="773"/>
      <c r="AD43" s="773"/>
      <c r="AE43" s="773"/>
      <c r="AF43" s="773"/>
      <c r="AG43" s="654">
        <f t="shared" si="14"/>
        <v>0</v>
      </c>
    </row>
    <row r="44" spans="1:34" hidden="1" x14ac:dyDescent="0.2">
      <c r="A44" s="629" t="s">
        <v>78</v>
      </c>
      <c r="B44" s="2008"/>
      <c r="C44" s="649"/>
      <c r="D44" s="649">
        <v>180</v>
      </c>
      <c r="E44" s="773"/>
      <c r="F44" s="773"/>
      <c r="G44" s="773"/>
      <c r="H44" s="773"/>
      <c r="I44" s="773"/>
      <c r="J44" s="773"/>
      <c r="K44" s="773"/>
      <c r="L44" s="773"/>
      <c r="M44" s="773"/>
      <c r="N44" s="773"/>
      <c r="O44" s="773"/>
      <c r="P44" s="775">
        <f>Q44+S44+T44+U44+V44+R44</f>
        <v>0</v>
      </c>
      <c r="Q44" s="773"/>
      <c r="R44" s="773"/>
      <c r="S44" s="773"/>
      <c r="T44" s="773"/>
      <c r="U44" s="773"/>
      <c r="V44" s="773"/>
      <c r="W44" s="773"/>
      <c r="X44" s="773"/>
      <c r="Y44" s="773"/>
      <c r="Z44" s="773"/>
      <c r="AA44" s="773"/>
      <c r="AB44" s="773"/>
      <c r="AC44" s="773"/>
      <c r="AD44" s="773"/>
      <c r="AE44" s="773"/>
      <c r="AF44" s="773"/>
      <c r="AG44" s="654">
        <f t="shared" si="14"/>
        <v>0</v>
      </c>
    </row>
    <row r="45" spans="1:34" x14ac:dyDescent="0.2">
      <c r="A45" s="921" t="s">
        <v>77</v>
      </c>
      <c r="B45" s="2000" t="s">
        <v>258</v>
      </c>
      <c r="C45" s="644"/>
      <c r="D45" s="644">
        <v>150</v>
      </c>
      <c r="E45" s="971"/>
      <c r="F45" s="972"/>
      <c r="G45" s="972"/>
      <c r="H45" s="972"/>
      <c r="I45" s="972"/>
      <c r="J45" s="972"/>
      <c r="K45" s="972"/>
      <c r="L45" s="972"/>
      <c r="M45" s="972"/>
      <c r="N45" s="972"/>
      <c r="O45" s="972"/>
      <c r="P45" s="972">
        <f t="shared" ref="P45:P53" si="15">Q45+S45+T45+U45+V45+R45+W45</f>
        <v>0</v>
      </c>
      <c r="Q45" s="972"/>
      <c r="R45" s="972"/>
      <c r="S45" s="972"/>
      <c r="T45" s="972"/>
      <c r="U45" s="972"/>
      <c r="V45" s="972"/>
      <c r="W45" s="972"/>
      <c r="X45" s="972"/>
      <c r="Y45" s="972">
        <f t="shared" ref="Y45:Y53" si="16">Z45+AA45+AB45+AC45+AD45+AE45+AF45</f>
        <v>0</v>
      </c>
      <c r="Z45" s="972"/>
      <c r="AA45" s="972"/>
      <c r="AB45" s="972"/>
      <c r="AC45" s="972"/>
      <c r="AD45" s="972"/>
      <c r="AE45" s="972"/>
      <c r="AF45" s="972"/>
      <c r="AG45" s="654">
        <f t="shared" si="14"/>
        <v>0</v>
      </c>
    </row>
    <row r="46" spans="1:34" x14ac:dyDescent="0.2">
      <c r="A46" s="921" t="s">
        <v>76</v>
      </c>
      <c r="B46" s="2001"/>
      <c r="C46" s="644"/>
      <c r="D46" s="644">
        <v>150</v>
      </c>
      <c r="E46" s="971"/>
      <c r="F46" s="972"/>
      <c r="G46" s="972"/>
      <c r="H46" s="972"/>
      <c r="I46" s="972"/>
      <c r="J46" s="972"/>
      <c r="K46" s="972"/>
      <c r="L46" s="972"/>
      <c r="M46" s="972"/>
      <c r="N46" s="972"/>
      <c r="O46" s="972"/>
      <c r="P46" s="972">
        <f t="shared" si="15"/>
        <v>0</v>
      </c>
      <c r="Q46" s="972"/>
      <c r="R46" s="972"/>
      <c r="S46" s="972"/>
      <c r="T46" s="972"/>
      <c r="U46" s="972"/>
      <c r="V46" s="972"/>
      <c r="W46" s="972"/>
      <c r="X46" s="972"/>
      <c r="Y46" s="972">
        <f t="shared" si="16"/>
        <v>0</v>
      </c>
      <c r="Z46" s="972"/>
      <c r="AA46" s="972"/>
      <c r="AB46" s="972"/>
      <c r="AC46" s="972"/>
      <c r="AD46" s="972"/>
      <c r="AE46" s="972"/>
      <c r="AF46" s="972"/>
      <c r="AG46" s="654">
        <f t="shared" si="14"/>
        <v>0</v>
      </c>
    </row>
    <row r="47" spans="1:34" x14ac:dyDescent="0.2">
      <c r="A47" s="915" t="s">
        <v>78</v>
      </c>
      <c r="B47" s="2002"/>
      <c r="C47" s="644"/>
      <c r="D47" s="644">
        <v>150</v>
      </c>
      <c r="E47" s="971"/>
      <c r="F47" s="972"/>
      <c r="G47" s="972"/>
      <c r="H47" s="972"/>
      <c r="I47" s="972"/>
      <c r="J47" s="972"/>
      <c r="K47" s="972"/>
      <c r="L47" s="972"/>
      <c r="M47" s="972"/>
      <c r="N47" s="972"/>
      <c r="O47" s="972"/>
      <c r="P47" s="972">
        <f t="shared" si="15"/>
        <v>0</v>
      </c>
      <c r="Q47" s="972"/>
      <c r="R47" s="972"/>
      <c r="S47" s="972"/>
      <c r="T47" s="972"/>
      <c r="U47" s="972"/>
      <c r="V47" s="972"/>
      <c r="W47" s="972"/>
      <c r="X47" s="972"/>
      <c r="Y47" s="972">
        <f t="shared" si="16"/>
        <v>0</v>
      </c>
      <c r="Z47" s="972"/>
      <c r="AA47" s="972"/>
      <c r="AB47" s="972"/>
      <c r="AC47" s="972"/>
      <c r="AD47" s="972"/>
      <c r="AE47" s="972"/>
      <c r="AF47" s="972"/>
      <c r="AG47" s="654">
        <f t="shared" si="14"/>
        <v>0</v>
      </c>
    </row>
    <row r="48" spans="1:34" ht="12.75" customHeight="1" x14ac:dyDescent="0.2">
      <c r="A48" s="921" t="s">
        <v>77</v>
      </c>
      <c r="B48" s="1906" t="s">
        <v>281</v>
      </c>
      <c r="C48" s="951"/>
      <c r="D48" s="951">
        <v>150</v>
      </c>
      <c r="E48" s="971"/>
      <c r="F48" s="972"/>
      <c r="G48" s="972"/>
      <c r="H48" s="972"/>
      <c r="I48" s="972"/>
      <c r="J48" s="972"/>
      <c r="K48" s="972"/>
      <c r="L48" s="972"/>
      <c r="M48" s="972"/>
      <c r="N48" s="972"/>
      <c r="O48" s="972"/>
      <c r="P48" s="972">
        <f t="shared" si="15"/>
        <v>0</v>
      </c>
      <c r="Q48" s="972"/>
      <c r="R48" s="972"/>
      <c r="S48" s="972"/>
      <c r="T48" s="972"/>
      <c r="U48" s="972"/>
      <c r="V48" s="972"/>
      <c r="W48" s="972"/>
      <c r="X48" s="972"/>
      <c r="Y48" s="972">
        <f t="shared" si="16"/>
        <v>0</v>
      </c>
      <c r="Z48" s="972"/>
      <c r="AA48" s="972"/>
      <c r="AB48" s="972"/>
      <c r="AC48" s="972"/>
      <c r="AD48" s="972"/>
      <c r="AE48" s="972"/>
      <c r="AF48" s="972"/>
      <c r="AG48" s="654">
        <f t="shared" si="14"/>
        <v>0</v>
      </c>
    </row>
    <row r="49" spans="1:33" x14ac:dyDescent="0.2">
      <c r="A49" s="921" t="s">
        <v>76</v>
      </c>
      <c r="B49" s="2009"/>
      <c r="C49" s="951"/>
      <c r="D49" s="951">
        <v>150</v>
      </c>
      <c r="E49" s="971"/>
      <c r="F49" s="972"/>
      <c r="G49" s="972"/>
      <c r="H49" s="972"/>
      <c r="I49" s="972"/>
      <c r="J49" s="972"/>
      <c r="K49" s="972"/>
      <c r="L49" s="972"/>
      <c r="M49" s="972"/>
      <c r="N49" s="972"/>
      <c r="O49" s="972"/>
      <c r="P49" s="972">
        <f t="shared" si="15"/>
        <v>0</v>
      </c>
      <c r="Q49" s="972"/>
      <c r="R49" s="972"/>
      <c r="S49" s="972"/>
      <c r="T49" s="972"/>
      <c r="U49" s="972"/>
      <c r="V49" s="972"/>
      <c r="W49" s="972"/>
      <c r="X49" s="972"/>
      <c r="Y49" s="972">
        <f t="shared" si="16"/>
        <v>0</v>
      </c>
      <c r="Z49" s="972"/>
      <c r="AA49" s="972"/>
      <c r="AB49" s="972"/>
      <c r="AC49" s="972"/>
      <c r="AD49" s="972"/>
      <c r="AE49" s="972"/>
      <c r="AF49" s="972"/>
      <c r="AG49" s="654">
        <f t="shared" si="14"/>
        <v>0</v>
      </c>
    </row>
    <row r="50" spans="1:33" x14ac:dyDescent="0.2">
      <c r="A50" s="915" t="s">
        <v>78</v>
      </c>
      <c r="B50" s="1907"/>
      <c r="C50" s="951"/>
      <c r="D50" s="951">
        <v>150</v>
      </c>
      <c r="E50" s="971"/>
      <c r="F50" s="972"/>
      <c r="G50" s="972"/>
      <c r="H50" s="972"/>
      <c r="I50" s="972"/>
      <c r="J50" s="972"/>
      <c r="K50" s="972"/>
      <c r="L50" s="972"/>
      <c r="M50" s="972"/>
      <c r="N50" s="972"/>
      <c r="O50" s="972"/>
      <c r="P50" s="972">
        <f t="shared" si="15"/>
        <v>0</v>
      </c>
      <c r="Q50" s="972"/>
      <c r="R50" s="972"/>
      <c r="S50" s="972"/>
      <c r="T50" s="972"/>
      <c r="U50" s="972"/>
      <c r="V50" s="972"/>
      <c r="W50" s="972"/>
      <c r="X50" s="972"/>
      <c r="Y50" s="972">
        <f t="shared" si="16"/>
        <v>0</v>
      </c>
      <c r="Z50" s="972"/>
      <c r="AA50" s="972"/>
      <c r="AB50" s="972"/>
      <c r="AC50" s="972"/>
      <c r="AD50" s="972"/>
      <c r="AE50" s="972"/>
      <c r="AF50" s="972"/>
      <c r="AG50" s="654">
        <f t="shared" si="14"/>
        <v>0</v>
      </c>
    </row>
    <row r="51" spans="1:33" x14ac:dyDescent="0.2">
      <c r="A51" s="921" t="s">
        <v>77</v>
      </c>
      <c r="B51" s="1967" t="s">
        <v>435</v>
      </c>
      <c r="C51" s="645" t="s">
        <v>369</v>
      </c>
      <c r="D51" s="645">
        <v>150</v>
      </c>
      <c r="E51" s="971"/>
      <c r="F51" s="972"/>
      <c r="G51" s="972"/>
      <c r="H51" s="972"/>
      <c r="I51" s="972"/>
      <c r="J51" s="972"/>
      <c r="K51" s="972"/>
      <c r="L51" s="972"/>
      <c r="M51" s="972"/>
      <c r="N51" s="972"/>
      <c r="O51" s="972"/>
      <c r="P51" s="972">
        <f t="shared" si="15"/>
        <v>0</v>
      </c>
      <c r="Q51" s="972"/>
      <c r="R51" s="972"/>
      <c r="S51" s="972"/>
      <c r="T51" s="972"/>
      <c r="U51" s="972"/>
      <c r="V51" s="972"/>
      <c r="W51" s="972"/>
      <c r="X51" s="972"/>
      <c r="Y51" s="972">
        <f t="shared" si="16"/>
        <v>0</v>
      </c>
      <c r="Z51" s="972"/>
      <c r="AA51" s="972"/>
      <c r="AB51" s="972"/>
      <c r="AC51" s="972"/>
      <c r="AD51" s="972"/>
      <c r="AE51" s="972"/>
      <c r="AF51" s="972"/>
      <c r="AG51" s="654">
        <f t="shared" si="14"/>
        <v>0</v>
      </c>
    </row>
    <row r="52" spans="1:33" x14ac:dyDescent="0.2">
      <c r="A52" s="921" t="s">
        <v>76</v>
      </c>
      <c r="B52" s="1968"/>
      <c r="C52" s="645" t="s">
        <v>369</v>
      </c>
      <c r="D52" s="645">
        <v>150</v>
      </c>
      <c r="E52" s="971"/>
      <c r="F52" s="972"/>
      <c r="G52" s="972"/>
      <c r="H52" s="972"/>
      <c r="I52" s="972"/>
      <c r="J52" s="972"/>
      <c r="K52" s="972"/>
      <c r="L52" s="972"/>
      <c r="M52" s="972"/>
      <c r="N52" s="972"/>
      <c r="O52" s="972"/>
      <c r="P52" s="972">
        <f t="shared" si="15"/>
        <v>0</v>
      </c>
      <c r="Q52" s="972"/>
      <c r="R52" s="972"/>
      <c r="S52" s="972"/>
      <c r="T52" s="972"/>
      <c r="U52" s="972"/>
      <c r="V52" s="972"/>
      <c r="W52" s="972"/>
      <c r="X52" s="972"/>
      <c r="Y52" s="972">
        <f t="shared" si="16"/>
        <v>0</v>
      </c>
      <c r="Z52" s="972"/>
      <c r="AA52" s="972"/>
      <c r="AB52" s="972"/>
      <c r="AC52" s="972"/>
      <c r="AD52" s="972"/>
      <c r="AE52" s="972"/>
      <c r="AF52" s="972"/>
      <c r="AG52" s="654">
        <f t="shared" si="14"/>
        <v>0</v>
      </c>
    </row>
    <row r="53" spans="1:33" x14ac:dyDescent="0.2">
      <c r="A53" s="915" t="s">
        <v>78</v>
      </c>
      <c r="B53" s="1989"/>
      <c r="C53" s="645" t="s">
        <v>369</v>
      </c>
      <c r="D53" s="645">
        <v>150</v>
      </c>
      <c r="E53" s="971"/>
      <c r="F53" s="972"/>
      <c r="G53" s="972"/>
      <c r="H53" s="972"/>
      <c r="I53" s="972"/>
      <c r="J53" s="972"/>
      <c r="K53" s="972"/>
      <c r="L53" s="972"/>
      <c r="M53" s="972"/>
      <c r="N53" s="972"/>
      <c r="O53" s="972"/>
      <c r="P53" s="972">
        <f t="shared" si="15"/>
        <v>0</v>
      </c>
      <c r="Q53" s="972"/>
      <c r="R53" s="972"/>
      <c r="S53" s="972"/>
      <c r="T53" s="972"/>
      <c r="U53" s="972"/>
      <c r="V53" s="972"/>
      <c r="W53" s="972"/>
      <c r="X53" s="972"/>
      <c r="Y53" s="972">
        <f t="shared" si="16"/>
        <v>0</v>
      </c>
      <c r="Z53" s="972"/>
      <c r="AA53" s="972"/>
      <c r="AB53" s="972"/>
      <c r="AC53" s="972"/>
      <c r="AD53" s="972"/>
      <c r="AE53" s="972"/>
      <c r="AF53" s="972"/>
      <c r="AG53" s="654">
        <f t="shared" si="14"/>
        <v>0</v>
      </c>
    </row>
    <row r="54" spans="1:33" x14ac:dyDescent="0.2">
      <c r="B54" s="650" t="s">
        <v>253</v>
      </c>
      <c r="C54" s="651"/>
      <c r="D54" s="651"/>
      <c r="E54" s="652">
        <f>E42+E43+E44+E45+E46+E47+E48+E49+E50+E51+E52+E53</f>
        <v>0</v>
      </c>
      <c r="F54" s="652">
        <f t="shared" ref="F54:AD54" si="17">F42+F43+F44+F45+F46+F47+F48+F49+F50+F51+F52+F53</f>
        <v>0</v>
      </c>
      <c r="G54" s="652">
        <f t="shared" si="17"/>
        <v>0</v>
      </c>
      <c r="H54" s="652">
        <f t="shared" si="17"/>
        <v>0</v>
      </c>
      <c r="I54" s="652">
        <f t="shared" si="17"/>
        <v>0</v>
      </c>
      <c r="J54" s="652">
        <f t="shared" si="17"/>
        <v>0</v>
      </c>
      <c r="K54" s="652">
        <f t="shared" ref="K54" si="18">K42+K43+K44+K45+K46+K47+K48+K49+K50+K51+K52+K53</f>
        <v>0</v>
      </c>
      <c r="L54" s="652">
        <f t="shared" si="17"/>
        <v>0</v>
      </c>
      <c r="M54" s="652">
        <f t="shared" si="17"/>
        <v>0</v>
      </c>
      <c r="N54" s="652">
        <f t="shared" si="17"/>
        <v>0</v>
      </c>
      <c r="O54" s="652">
        <f t="shared" si="17"/>
        <v>0</v>
      </c>
      <c r="P54" s="652">
        <f>P42+P43+P44+P45+P46+P47+P48+P49+P50+P51+P52+P53</f>
        <v>0</v>
      </c>
      <c r="Q54" s="652">
        <f t="shared" si="17"/>
        <v>0</v>
      </c>
      <c r="R54" s="652">
        <f t="shared" si="17"/>
        <v>0</v>
      </c>
      <c r="S54" s="652">
        <f t="shared" si="17"/>
        <v>0</v>
      </c>
      <c r="T54" s="652">
        <f t="shared" si="17"/>
        <v>0</v>
      </c>
      <c r="U54" s="652">
        <f t="shared" si="17"/>
        <v>0</v>
      </c>
      <c r="V54" s="652">
        <f t="shared" si="17"/>
        <v>0</v>
      </c>
      <c r="W54" s="652">
        <f>W42+W43+W44+W45+W46+W47+W48+W49+W50+W51+W52+W53</f>
        <v>0</v>
      </c>
      <c r="X54" s="652">
        <f t="shared" si="17"/>
        <v>0</v>
      </c>
      <c r="Y54" s="652">
        <f t="shared" si="17"/>
        <v>0</v>
      </c>
      <c r="Z54" s="652">
        <f>Z42+Z43+Z44+Z45+Z46+Z47+Z48+Z49+Z50+Z51+Z52+Z53</f>
        <v>0</v>
      </c>
      <c r="AA54" s="652">
        <f>AA42+AA43+AA44+AA45+AA46+AA47+AA48+AA49+AA50+AA51+AA52+AA53</f>
        <v>0</v>
      </c>
      <c r="AB54" s="652">
        <f>AB42+AB43+AB44+AB45+AB46+AB47+AB48+AB49+AB50+AB51+AB52+AB53</f>
        <v>0</v>
      </c>
      <c r="AC54" s="652">
        <f t="shared" si="17"/>
        <v>0</v>
      </c>
      <c r="AD54" s="652">
        <f t="shared" si="17"/>
        <v>0</v>
      </c>
      <c r="AE54" s="652">
        <f>AE42+AE43+AE44+AE45+AE46+AE47+AE48+AE49+AE50+AE51+AE52+AE53</f>
        <v>0</v>
      </c>
      <c r="AF54" s="652">
        <f>AF42+AF43+AF44+AF45+AF46+AF47+AF48+AF49+AF50+AF51+AF52+AF53</f>
        <v>0</v>
      </c>
      <c r="AG54" s="653">
        <f t="shared" si="14"/>
        <v>0</v>
      </c>
    </row>
    <row r="55" spans="1:33" ht="15" x14ac:dyDescent="0.2">
      <c r="A55" s="1974" t="s">
        <v>697</v>
      </c>
      <c r="B55" s="1975"/>
      <c r="C55" s="1976"/>
      <c r="D55" s="1977" t="s">
        <v>92</v>
      </c>
      <c r="E55" s="1977"/>
      <c r="F55" s="1977"/>
      <c r="G55" s="1977"/>
      <c r="H55" s="1977"/>
      <c r="I55" s="1977"/>
      <c r="J55" s="1977"/>
      <c r="K55" s="1977"/>
      <c r="L55" s="1977"/>
      <c r="M55" s="1977"/>
      <c r="N55" s="1977"/>
      <c r="O55" s="1977"/>
      <c r="P55" s="1977"/>
      <c r="Q55" s="1977"/>
      <c r="R55" s="1977"/>
      <c r="S55" s="1977"/>
      <c r="T55" s="1977"/>
      <c r="U55" s="1977"/>
      <c r="V55" s="1977"/>
      <c r="W55" s="1977"/>
      <c r="X55" s="1977"/>
      <c r="Y55" s="1977"/>
      <c r="Z55" s="1120"/>
      <c r="AA55" s="1120"/>
      <c r="AB55" s="1120"/>
      <c r="AC55" s="1120"/>
      <c r="AD55" s="1120"/>
      <c r="AE55" s="1120"/>
      <c r="AF55" s="1120"/>
      <c r="AG55" s="680"/>
    </row>
    <row r="56" spans="1:33" x14ac:dyDescent="0.2">
      <c r="A56" s="628" t="s">
        <v>77</v>
      </c>
      <c r="B56" s="2006" t="s">
        <v>280</v>
      </c>
      <c r="C56" s="649"/>
      <c r="D56" s="649"/>
      <c r="E56" s="655">
        <f>E42</f>
        <v>0</v>
      </c>
      <c r="F56" s="655">
        <f t="shared" ref="F56:Y58" si="19">F42</f>
        <v>0</v>
      </c>
      <c r="G56" s="655">
        <f t="shared" si="19"/>
        <v>0</v>
      </c>
      <c r="H56" s="655">
        <f t="shared" si="19"/>
        <v>0</v>
      </c>
      <c r="I56" s="655">
        <f t="shared" si="19"/>
        <v>0</v>
      </c>
      <c r="J56" s="655">
        <f t="shared" si="19"/>
        <v>0</v>
      </c>
      <c r="K56" s="655">
        <f t="shared" ref="K56" si="20">K42</f>
        <v>0</v>
      </c>
      <c r="L56" s="655">
        <f t="shared" si="19"/>
        <v>0</v>
      </c>
      <c r="M56" s="655">
        <f t="shared" si="19"/>
        <v>0</v>
      </c>
      <c r="N56" s="655">
        <f t="shared" si="19"/>
        <v>0</v>
      </c>
      <c r="O56" s="655">
        <f t="shared" si="19"/>
        <v>0</v>
      </c>
      <c r="P56" s="655">
        <f t="shared" si="19"/>
        <v>0</v>
      </c>
      <c r="Q56" s="655">
        <f t="shared" si="19"/>
        <v>0</v>
      </c>
      <c r="R56" s="655">
        <f t="shared" si="19"/>
        <v>0</v>
      </c>
      <c r="S56" s="655">
        <f t="shared" si="19"/>
        <v>0</v>
      </c>
      <c r="T56" s="655">
        <f t="shared" si="19"/>
        <v>0</v>
      </c>
      <c r="U56" s="655">
        <f t="shared" si="19"/>
        <v>0</v>
      </c>
      <c r="V56" s="655">
        <f t="shared" si="19"/>
        <v>0</v>
      </c>
      <c r="W56" s="655">
        <f>W42</f>
        <v>0</v>
      </c>
      <c r="X56" s="655">
        <f t="shared" si="19"/>
        <v>0</v>
      </c>
      <c r="Y56" s="655">
        <f t="shared" si="19"/>
        <v>0</v>
      </c>
      <c r="Z56" s="655">
        <f t="shared" ref="Z56:AF58" si="21">Z42</f>
        <v>0</v>
      </c>
      <c r="AA56" s="655">
        <f t="shared" si="21"/>
        <v>0</v>
      </c>
      <c r="AB56" s="655">
        <f t="shared" si="21"/>
        <v>0</v>
      </c>
      <c r="AC56" s="655">
        <f t="shared" si="21"/>
        <v>0</v>
      </c>
      <c r="AD56" s="655">
        <f t="shared" si="21"/>
        <v>0</v>
      </c>
      <c r="AE56" s="655">
        <f t="shared" si="21"/>
        <v>0</v>
      </c>
      <c r="AF56" s="655">
        <f t="shared" si="21"/>
        <v>0</v>
      </c>
      <c r="AG56" s="663">
        <f t="shared" ref="AG56:AG78" si="22">SUM(E56:Y56)-P56</f>
        <v>0</v>
      </c>
    </row>
    <row r="57" spans="1:33" x14ac:dyDescent="0.2">
      <c r="A57" s="628" t="s">
        <v>76</v>
      </c>
      <c r="B57" s="2007"/>
      <c r="C57" s="649"/>
      <c r="D57" s="649"/>
      <c r="E57" s="655">
        <f t="shared" ref="E57:U58" si="23">E43</f>
        <v>0</v>
      </c>
      <c r="F57" s="655">
        <f t="shared" si="23"/>
        <v>0</v>
      </c>
      <c r="G57" s="655">
        <f t="shared" si="23"/>
        <v>0</v>
      </c>
      <c r="H57" s="655">
        <f t="shared" si="23"/>
        <v>0</v>
      </c>
      <c r="I57" s="655">
        <f t="shared" si="23"/>
        <v>0</v>
      </c>
      <c r="J57" s="655">
        <f t="shared" si="23"/>
        <v>0</v>
      </c>
      <c r="K57" s="655">
        <f t="shared" ref="K57" si="24">K43</f>
        <v>0</v>
      </c>
      <c r="L57" s="655">
        <f t="shared" si="23"/>
        <v>0</v>
      </c>
      <c r="M57" s="655">
        <f t="shared" si="23"/>
        <v>0</v>
      </c>
      <c r="N57" s="655">
        <f t="shared" si="23"/>
        <v>0</v>
      </c>
      <c r="O57" s="655">
        <f t="shared" si="23"/>
        <v>0</v>
      </c>
      <c r="P57" s="655">
        <f t="shared" si="23"/>
        <v>0</v>
      </c>
      <c r="Q57" s="655">
        <f t="shared" si="23"/>
        <v>0</v>
      </c>
      <c r="R57" s="655">
        <f t="shared" si="23"/>
        <v>0</v>
      </c>
      <c r="S57" s="655">
        <f t="shared" si="23"/>
        <v>0</v>
      </c>
      <c r="T57" s="655">
        <f t="shared" si="23"/>
        <v>0</v>
      </c>
      <c r="U57" s="655">
        <f t="shared" si="23"/>
        <v>0</v>
      </c>
      <c r="V57" s="655">
        <f t="shared" si="19"/>
        <v>0</v>
      </c>
      <c r="W57" s="655">
        <f>W43</f>
        <v>0</v>
      </c>
      <c r="X57" s="655">
        <f t="shared" si="19"/>
        <v>0</v>
      </c>
      <c r="Y57" s="655">
        <f t="shared" si="19"/>
        <v>0</v>
      </c>
      <c r="Z57" s="655">
        <f t="shared" si="21"/>
        <v>0</v>
      </c>
      <c r="AA57" s="655">
        <f t="shared" si="21"/>
        <v>0</v>
      </c>
      <c r="AB57" s="655">
        <f t="shared" si="21"/>
        <v>0</v>
      </c>
      <c r="AC57" s="655">
        <f t="shared" si="21"/>
        <v>0</v>
      </c>
      <c r="AD57" s="655">
        <f t="shared" si="21"/>
        <v>0</v>
      </c>
      <c r="AE57" s="655">
        <f t="shared" si="21"/>
        <v>0</v>
      </c>
      <c r="AF57" s="655">
        <f t="shared" si="21"/>
        <v>0</v>
      </c>
      <c r="AG57" s="663">
        <f t="shared" si="22"/>
        <v>0</v>
      </c>
    </row>
    <row r="58" spans="1:33" x14ac:dyDescent="0.2">
      <c r="A58" s="629" t="s">
        <v>78</v>
      </c>
      <c r="B58" s="2008"/>
      <c r="C58" s="649"/>
      <c r="D58" s="649"/>
      <c r="E58" s="655">
        <f t="shared" si="23"/>
        <v>0</v>
      </c>
      <c r="F58" s="655">
        <f t="shared" si="19"/>
        <v>0</v>
      </c>
      <c r="G58" s="655">
        <f t="shared" si="19"/>
        <v>0</v>
      </c>
      <c r="H58" s="655">
        <f t="shared" si="19"/>
        <v>0</v>
      </c>
      <c r="I58" s="655">
        <f t="shared" si="19"/>
        <v>0</v>
      </c>
      <c r="J58" s="655">
        <f t="shared" si="19"/>
        <v>0</v>
      </c>
      <c r="K58" s="655">
        <f t="shared" ref="K58" si="25">K44</f>
        <v>0</v>
      </c>
      <c r="L58" s="655">
        <f t="shared" si="19"/>
        <v>0</v>
      </c>
      <c r="M58" s="655">
        <f t="shared" si="19"/>
        <v>0</v>
      </c>
      <c r="N58" s="655">
        <f t="shared" si="19"/>
        <v>0</v>
      </c>
      <c r="O58" s="655">
        <f t="shared" si="19"/>
        <v>0</v>
      </c>
      <c r="P58" s="655">
        <f t="shared" si="19"/>
        <v>0</v>
      </c>
      <c r="Q58" s="655">
        <f t="shared" si="19"/>
        <v>0</v>
      </c>
      <c r="R58" s="655">
        <f t="shared" si="19"/>
        <v>0</v>
      </c>
      <c r="S58" s="655">
        <f t="shared" si="19"/>
        <v>0</v>
      </c>
      <c r="T58" s="655">
        <f t="shared" si="19"/>
        <v>0</v>
      </c>
      <c r="U58" s="655">
        <f t="shared" si="19"/>
        <v>0</v>
      </c>
      <c r="V58" s="655">
        <f t="shared" si="19"/>
        <v>0</v>
      </c>
      <c r="W58" s="655">
        <f>W44</f>
        <v>0</v>
      </c>
      <c r="X58" s="655">
        <f t="shared" si="19"/>
        <v>0</v>
      </c>
      <c r="Y58" s="655">
        <f t="shared" si="19"/>
        <v>0</v>
      </c>
      <c r="Z58" s="655">
        <f t="shared" si="21"/>
        <v>0</v>
      </c>
      <c r="AA58" s="655">
        <f t="shared" si="21"/>
        <v>0</v>
      </c>
      <c r="AB58" s="655">
        <f t="shared" si="21"/>
        <v>0</v>
      </c>
      <c r="AC58" s="655">
        <f t="shared" si="21"/>
        <v>0</v>
      </c>
      <c r="AD58" s="655">
        <f t="shared" si="21"/>
        <v>0</v>
      </c>
      <c r="AE58" s="655">
        <f t="shared" si="21"/>
        <v>0</v>
      </c>
      <c r="AF58" s="655">
        <f t="shared" si="21"/>
        <v>0</v>
      </c>
      <c r="AG58" s="663">
        <f t="shared" si="22"/>
        <v>0</v>
      </c>
    </row>
    <row r="59" spans="1:33" x14ac:dyDescent="0.2">
      <c r="A59" s="628" t="s">
        <v>77</v>
      </c>
      <c r="B59" s="2000" t="s">
        <v>258</v>
      </c>
      <c r="C59" s="644"/>
      <c r="D59" s="644"/>
      <c r="E59" s="655">
        <f t="shared" ref="E59:AD59" si="26">E10+E19+E45</f>
        <v>0</v>
      </c>
      <c r="F59" s="655">
        <f t="shared" si="26"/>
        <v>0</v>
      </c>
      <c r="G59" s="655">
        <f t="shared" si="26"/>
        <v>0</v>
      </c>
      <c r="H59" s="655">
        <f t="shared" si="26"/>
        <v>0</v>
      </c>
      <c r="I59" s="655">
        <f t="shared" si="26"/>
        <v>0</v>
      </c>
      <c r="J59" s="655">
        <f t="shared" si="26"/>
        <v>0</v>
      </c>
      <c r="K59" s="655">
        <f t="shared" ref="K59" si="27">K10+K19+K45</f>
        <v>0</v>
      </c>
      <c r="L59" s="655">
        <f t="shared" si="26"/>
        <v>0</v>
      </c>
      <c r="M59" s="655">
        <f t="shared" si="26"/>
        <v>0</v>
      </c>
      <c r="N59" s="655">
        <f t="shared" si="26"/>
        <v>0</v>
      </c>
      <c r="O59" s="655">
        <f t="shared" si="26"/>
        <v>0</v>
      </c>
      <c r="P59" s="655">
        <f t="shared" si="26"/>
        <v>0</v>
      </c>
      <c r="Q59" s="655">
        <f t="shared" si="26"/>
        <v>0</v>
      </c>
      <c r="R59" s="655">
        <f t="shared" si="26"/>
        <v>0</v>
      </c>
      <c r="S59" s="655">
        <f t="shared" si="26"/>
        <v>0</v>
      </c>
      <c r="T59" s="655">
        <f t="shared" si="26"/>
        <v>0</v>
      </c>
      <c r="U59" s="655">
        <f t="shared" si="26"/>
        <v>0</v>
      </c>
      <c r="V59" s="655">
        <f t="shared" si="26"/>
        <v>0</v>
      </c>
      <c r="W59" s="655">
        <f t="shared" si="26"/>
        <v>0</v>
      </c>
      <c r="X59" s="655">
        <f t="shared" si="26"/>
        <v>0</v>
      </c>
      <c r="Y59" s="655">
        <f t="shared" si="26"/>
        <v>0</v>
      </c>
      <c r="Z59" s="655">
        <f t="shared" ref="Z59:AB61" si="28">Z10+Z19+Z45</f>
        <v>0</v>
      </c>
      <c r="AA59" s="655">
        <f t="shared" si="28"/>
        <v>0</v>
      </c>
      <c r="AB59" s="655">
        <f t="shared" si="28"/>
        <v>0</v>
      </c>
      <c r="AC59" s="655">
        <f t="shared" si="26"/>
        <v>0</v>
      </c>
      <c r="AD59" s="655">
        <f t="shared" si="26"/>
        <v>0</v>
      </c>
      <c r="AE59" s="655">
        <f t="shared" ref="AE59:AF61" si="29">AE10+AE19+AE45</f>
        <v>0</v>
      </c>
      <c r="AF59" s="655">
        <f t="shared" si="29"/>
        <v>0</v>
      </c>
      <c r="AG59" s="663">
        <f t="shared" si="22"/>
        <v>0</v>
      </c>
    </row>
    <row r="60" spans="1:33" x14ac:dyDescent="0.2">
      <c r="A60" s="628" t="s">
        <v>76</v>
      </c>
      <c r="B60" s="2001"/>
      <c r="C60" s="644"/>
      <c r="D60" s="644"/>
      <c r="E60" s="655">
        <f t="shared" ref="E60:AD60" si="30">E11+E20+E46</f>
        <v>0</v>
      </c>
      <c r="F60" s="655">
        <f t="shared" si="30"/>
        <v>0</v>
      </c>
      <c r="G60" s="655">
        <f t="shared" si="30"/>
        <v>0</v>
      </c>
      <c r="H60" s="655">
        <f t="shared" si="30"/>
        <v>0</v>
      </c>
      <c r="I60" s="655">
        <f t="shared" si="30"/>
        <v>0</v>
      </c>
      <c r="J60" s="655">
        <f t="shared" si="30"/>
        <v>0</v>
      </c>
      <c r="K60" s="655">
        <f t="shared" ref="K60" si="31">K11+K20+K46</f>
        <v>0</v>
      </c>
      <c r="L60" s="655">
        <f t="shared" si="30"/>
        <v>0</v>
      </c>
      <c r="M60" s="655">
        <f t="shared" si="30"/>
        <v>0</v>
      </c>
      <c r="N60" s="655">
        <f t="shared" si="30"/>
        <v>0</v>
      </c>
      <c r="O60" s="655">
        <f t="shared" si="30"/>
        <v>0</v>
      </c>
      <c r="P60" s="655">
        <f t="shared" si="30"/>
        <v>0</v>
      </c>
      <c r="Q60" s="655">
        <f t="shared" si="30"/>
        <v>0</v>
      </c>
      <c r="R60" s="655">
        <f t="shared" si="30"/>
        <v>0</v>
      </c>
      <c r="S60" s="655">
        <f t="shared" si="30"/>
        <v>0</v>
      </c>
      <c r="T60" s="655">
        <f t="shared" si="30"/>
        <v>0</v>
      </c>
      <c r="U60" s="655">
        <f t="shared" si="30"/>
        <v>0</v>
      </c>
      <c r="V60" s="655">
        <f t="shared" si="30"/>
        <v>0</v>
      </c>
      <c r="W60" s="655">
        <f t="shared" si="30"/>
        <v>0</v>
      </c>
      <c r="X60" s="655">
        <f t="shared" si="30"/>
        <v>0</v>
      </c>
      <c r="Y60" s="655">
        <f t="shared" si="30"/>
        <v>0</v>
      </c>
      <c r="Z60" s="655">
        <f t="shared" si="28"/>
        <v>0</v>
      </c>
      <c r="AA60" s="655">
        <f t="shared" si="28"/>
        <v>0</v>
      </c>
      <c r="AB60" s="655">
        <f t="shared" si="28"/>
        <v>0</v>
      </c>
      <c r="AC60" s="655">
        <f t="shared" si="30"/>
        <v>0</v>
      </c>
      <c r="AD60" s="655">
        <f t="shared" si="30"/>
        <v>0</v>
      </c>
      <c r="AE60" s="655">
        <f t="shared" si="29"/>
        <v>0</v>
      </c>
      <c r="AF60" s="655">
        <f t="shared" si="29"/>
        <v>0</v>
      </c>
      <c r="AG60" s="663">
        <f t="shared" si="22"/>
        <v>0</v>
      </c>
    </row>
    <row r="61" spans="1:33" x14ac:dyDescent="0.2">
      <c r="A61" s="629" t="s">
        <v>78</v>
      </c>
      <c r="B61" s="2002"/>
      <c r="C61" s="644"/>
      <c r="D61" s="644"/>
      <c r="E61" s="655">
        <f t="shared" ref="E61:AD61" si="32">E12+E21+E47</f>
        <v>0</v>
      </c>
      <c r="F61" s="655">
        <f t="shared" si="32"/>
        <v>0</v>
      </c>
      <c r="G61" s="655">
        <f t="shared" si="32"/>
        <v>0</v>
      </c>
      <c r="H61" s="655">
        <f t="shared" si="32"/>
        <v>0</v>
      </c>
      <c r="I61" s="655">
        <f t="shared" si="32"/>
        <v>0</v>
      </c>
      <c r="J61" s="655">
        <f t="shared" si="32"/>
        <v>0</v>
      </c>
      <c r="K61" s="655">
        <f t="shared" ref="K61" si="33">K12+K21+K47</f>
        <v>0</v>
      </c>
      <c r="L61" s="655">
        <f t="shared" si="32"/>
        <v>0</v>
      </c>
      <c r="M61" s="655">
        <f t="shared" si="32"/>
        <v>0</v>
      </c>
      <c r="N61" s="655">
        <f t="shared" si="32"/>
        <v>0</v>
      </c>
      <c r="O61" s="655">
        <f t="shared" si="32"/>
        <v>0</v>
      </c>
      <c r="P61" s="655">
        <f t="shared" si="32"/>
        <v>0</v>
      </c>
      <c r="Q61" s="655">
        <f t="shared" si="32"/>
        <v>0</v>
      </c>
      <c r="R61" s="655">
        <f t="shared" si="32"/>
        <v>0</v>
      </c>
      <c r="S61" s="655">
        <f t="shared" si="32"/>
        <v>0</v>
      </c>
      <c r="T61" s="655">
        <f t="shared" si="32"/>
        <v>0</v>
      </c>
      <c r="U61" s="655">
        <f t="shared" si="32"/>
        <v>0</v>
      </c>
      <c r="V61" s="655">
        <f t="shared" si="32"/>
        <v>0</v>
      </c>
      <c r="W61" s="655">
        <f t="shared" si="32"/>
        <v>0</v>
      </c>
      <c r="X61" s="655">
        <f t="shared" si="32"/>
        <v>0</v>
      </c>
      <c r="Y61" s="655">
        <f t="shared" si="32"/>
        <v>0</v>
      </c>
      <c r="Z61" s="655">
        <f t="shared" si="28"/>
        <v>0</v>
      </c>
      <c r="AA61" s="655">
        <f t="shared" si="28"/>
        <v>0</v>
      </c>
      <c r="AB61" s="655">
        <f t="shared" si="28"/>
        <v>0</v>
      </c>
      <c r="AC61" s="655">
        <f t="shared" si="32"/>
        <v>0</v>
      </c>
      <c r="AD61" s="655">
        <f t="shared" si="32"/>
        <v>0</v>
      </c>
      <c r="AE61" s="655">
        <f t="shared" si="29"/>
        <v>0</v>
      </c>
      <c r="AF61" s="655">
        <f t="shared" si="29"/>
        <v>0</v>
      </c>
      <c r="AG61" s="663">
        <f t="shared" si="22"/>
        <v>0</v>
      </c>
    </row>
    <row r="62" spans="1:33" x14ac:dyDescent="0.2">
      <c r="A62" s="1044" t="s">
        <v>80</v>
      </c>
      <c r="B62" s="753"/>
      <c r="C62" s="644"/>
      <c r="D62" s="644"/>
      <c r="E62" s="655">
        <f>E13+E22</f>
        <v>0</v>
      </c>
      <c r="F62" s="655">
        <f t="shared" ref="F62:AD62" si="34">F13+F22</f>
        <v>0</v>
      </c>
      <c r="G62" s="655">
        <f t="shared" si="34"/>
        <v>0</v>
      </c>
      <c r="H62" s="655">
        <f t="shared" si="34"/>
        <v>0</v>
      </c>
      <c r="I62" s="655">
        <f t="shared" si="34"/>
        <v>0</v>
      </c>
      <c r="J62" s="655">
        <f t="shared" si="34"/>
        <v>0</v>
      </c>
      <c r="K62" s="655">
        <f t="shared" ref="K62" si="35">K13+K22</f>
        <v>0</v>
      </c>
      <c r="L62" s="655">
        <f t="shared" si="34"/>
        <v>0</v>
      </c>
      <c r="M62" s="655">
        <f t="shared" si="34"/>
        <v>0</v>
      </c>
      <c r="N62" s="655">
        <f t="shared" si="34"/>
        <v>0</v>
      </c>
      <c r="O62" s="655">
        <f t="shared" si="34"/>
        <v>0</v>
      </c>
      <c r="P62" s="655">
        <f t="shared" si="34"/>
        <v>0</v>
      </c>
      <c r="Q62" s="655">
        <f t="shared" si="34"/>
        <v>0</v>
      </c>
      <c r="R62" s="655">
        <f t="shared" si="34"/>
        <v>0</v>
      </c>
      <c r="S62" s="655">
        <f t="shared" si="34"/>
        <v>0</v>
      </c>
      <c r="T62" s="655">
        <f t="shared" si="34"/>
        <v>0</v>
      </c>
      <c r="U62" s="655">
        <f t="shared" si="34"/>
        <v>0</v>
      </c>
      <c r="V62" s="655">
        <f t="shared" si="34"/>
        <v>0</v>
      </c>
      <c r="W62" s="655">
        <f t="shared" si="34"/>
        <v>0</v>
      </c>
      <c r="X62" s="655">
        <f t="shared" si="34"/>
        <v>0</v>
      </c>
      <c r="Y62" s="655">
        <f t="shared" si="34"/>
        <v>0</v>
      </c>
      <c r="Z62" s="655">
        <f>Z13+Z22</f>
        <v>0</v>
      </c>
      <c r="AA62" s="655">
        <f>AA13+AA22</f>
        <v>0</v>
      </c>
      <c r="AB62" s="655">
        <f>AB13+AB22</f>
        <v>0</v>
      </c>
      <c r="AC62" s="655">
        <f t="shared" si="34"/>
        <v>0</v>
      </c>
      <c r="AD62" s="655">
        <f t="shared" si="34"/>
        <v>0</v>
      </c>
      <c r="AE62" s="655">
        <f>AE13+AE22</f>
        <v>0</v>
      </c>
      <c r="AF62" s="655">
        <f>AF13+AF22</f>
        <v>0</v>
      </c>
      <c r="AG62" s="663">
        <f t="shared" si="22"/>
        <v>0</v>
      </c>
    </row>
    <row r="63" spans="1:33" x14ac:dyDescent="0.2">
      <c r="A63" s="628" t="s">
        <v>77</v>
      </c>
      <c r="B63" s="1906" t="s">
        <v>281</v>
      </c>
      <c r="C63" s="632"/>
      <c r="D63" s="632"/>
      <c r="E63" s="655">
        <f t="shared" ref="E63:AD63" si="36">E14+E16+E23+E25+E48</f>
        <v>0</v>
      </c>
      <c r="F63" s="655">
        <f t="shared" si="36"/>
        <v>0</v>
      </c>
      <c r="G63" s="655">
        <f t="shared" si="36"/>
        <v>0</v>
      </c>
      <c r="H63" s="655">
        <f t="shared" si="36"/>
        <v>0</v>
      </c>
      <c r="I63" s="655">
        <f t="shared" si="36"/>
        <v>0</v>
      </c>
      <c r="J63" s="655">
        <f t="shared" si="36"/>
        <v>0</v>
      </c>
      <c r="K63" s="655">
        <f t="shared" ref="K63" si="37">K14+K16+K23+K25+K48</f>
        <v>0</v>
      </c>
      <c r="L63" s="655">
        <f t="shared" si="36"/>
        <v>0</v>
      </c>
      <c r="M63" s="655">
        <f t="shared" si="36"/>
        <v>0</v>
      </c>
      <c r="N63" s="655">
        <f t="shared" si="36"/>
        <v>0</v>
      </c>
      <c r="O63" s="655">
        <f t="shared" si="36"/>
        <v>0</v>
      </c>
      <c r="P63" s="655">
        <f t="shared" si="36"/>
        <v>0</v>
      </c>
      <c r="Q63" s="655">
        <f t="shared" si="36"/>
        <v>0</v>
      </c>
      <c r="R63" s="655">
        <f t="shared" si="36"/>
        <v>0</v>
      </c>
      <c r="S63" s="655">
        <f t="shared" si="36"/>
        <v>0</v>
      </c>
      <c r="T63" s="655">
        <f t="shared" si="36"/>
        <v>0</v>
      </c>
      <c r="U63" s="655">
        <f t="shared" si="36"/>
        <v>0</v>
      </c>
      <c r="V63" s="655">
        <f t="shared" si="36"/>
        <v>0</v>
      </c>
      <c r="W63" s="655">
        <f t="shared" si="36"/>
        <v>0</v>
      </c>
      <c r="X63" s="655">
        <f t="shared" si="36"/>
        <v>0</v>
      </c>
      <c r="Y63" s="655">
        <f t="shared" si="36"/>
        <v>0</v>
      </c>
      <c r="Z63" s="655">
        <f t="shared" ref="Z63:AB64" si="38">Z14+Z16+Z23+Z25+Z48</f>
        <v>0</v>
      </c>
      <c r="AA63" s="655">
        <f t="shared" si="38"/>
        <v>0</v>
      </c>
      <c r="AB63" s="655">
        <f t="shared" si="38"/>
        <v>0</v>
      </c>
      <c r="AC63" s="655">
        <f t="shared" si="36"/>
        <v>0</v>
      </c>
      <c r="AD63" s="655">
        <f t="shared" si="36"/>
        <v>0</v>
      </c>
      <c r="AE63" s="655">
        <f>AE14+AE16+AE23+AE25+AE48</f>
        <v>0</v>
      </c>
      <c r="AF63" s="655">
        <f>AF14+AF16+AF23+AF25+AF48</f>
        <v>0</v>
      </c>
      <c r="AG63" s="663">
        <f t="shared" si="22"/>
        <v>0</v>
      </c>
    </row>
    <row r="64" spans="1:33" x14ac:dyDescent="0.2">
      <c r="A64" s="628" t="s">
        <v>76</v>
      </c>
      <c r="B64" s="1999"/>
      <c r="C64" s="632"/>
      <c r="D64" s="632"/>
      <c r="E64" s="655">
        <f t="shared" ref="E64:AD64" si="39">E15+E17+E24+E26+E49</f>
        <v>0</v>
      </c>
      <c r="F64" s="655">
        <f t="shared" si="39"/>
        <v>0</v>
      </c>
      <c r="G64" s="655">
        <f t="shared" si="39"/>
        <v>0</v>
      </c>
      <c r="H64" s="655">
        <f t="shared" si="39"/>
        <v>0</v>
      </c>
      <c r="I64" s="655">
        <f t="shared" si="39"/>
        <v>0</v>
      </c>
      <c r="J64" s="655">
        <f t="shared" si="39"/>
        <v>0</v>
      </c>
      <c r="K64" s="655">
        <f t="shared" ref="K64" si="40">K15+K17+K24+K26+K49</f>
        <v>0</v>
      </c>
      <c r="L64" s="655">
        <f t="shared" si="39"/>
        <v>0</v>
      </c>
      <c r="M64" s="655">
        <f t="shared" si="39"/>
        <v>0</v>
      </c>
      <c r="N64" s="655">
        <f t="shared" si="39"/>
        <v>0</v>
      </c>
      <c r="O64" s="655">
        <f t="shared" si="39"/>
        <v>0</v>
      </c>
      <c r="P64" s="655">
        <f t="shared" si="39"/>
        <v>0</v>
      </c>
      <c r="Q64" s="655">
        <f t="shared" si="39"/>
        <v>0</v>
      </c>
      <c r="R64" s="655">
        <f t="shared" si="39"/>
        <v>0</v>
      </c>
      <c r="S64" s="655">
        <f t="shared" si="39"/>
        <v>0</v>
      </c>
      <c r="T64" s="655">
        <f t="shared" si="39"/>
        <v>0</v>
      </c>
      <c r="U64" s="655">
        <f t="shared" si="39"/>
        <v>0</v>
      </c>
      <c r="V64" s="655">
        <f t="shared" si="39"/>
        <v>0</v>
      </c>
      <c r="W64" s="655">
        <f t="shared" si="39"/>
        <v>0</v>
      </c>
      <c r="X64" s="655">
        <f t="shared" si="39"/>
        <v>0</v>
      </c>
      <c r="Y64" s="655">
        <f t="shared" si="39"/>
        <v>0</v>
      </c>
      <c r="Z64" s="655">
        <f t="shared" si="38"/>
        <v>0</v>
      </c>
      <c r="AA64" s="655">
        <f t="shared" si="38"/>
        <v>0</v>
      </c>
      <c r="AB64" s="655">
        <f t="shared" si="38"/>
        <v>0</v>
      </c>
      <c r="AC64" s="655">
        <f t="shared" si="39"/>
        <v>0</v>
      </c>
      <c r="AD64" s="655">
        <f t="shared" si="39"/>
        <v>0</v>
      </c>
      <c r="AE64" s="655">
        <f>AE15+AE17+AE24+AE26+AE49</f>
        <v>0</v>
      </c>
      <c r="AF64" s="655">
        <f>AF15+AF17+AF24+AF26+AF49</f>
        <v>0</v>
      </c>
      <c r="AG64" s="663">
        <f t="shared" si="22"/>
        <v>0</v>
      </c>
    </row>
    <row r="65" spans="1:33" x14ac:dyDescent="0.2">
      <c r="A65" s="629" t="s">
        <v>78</v>
      </c>
      <c r="B65" s="1907"/>
      <c r="C65" s="632"/>
      <c r="D65" s="632"/>
      <c r="E65" s="655">
        <f>E18+E27+E50</f>
        <v>0</v>
      </c>
      <c r="F65" s="655">
        <f t="shared" ref="F65:AD65" si="41">F18+F27+F50</f>
        <v>0</v>
      </c>
      <c r="G65" s="655">
        <f t="shared" si="41"/>
        <v>0</v>
      </c>
      <c r="H65" s="655">
        <f t="shared" si="41"/>
        <v>0</v>
      </c>
      <c r="I65" s="655">
        <f t="shared" si="41"/>
        <v>0</v>
      </c>
      <c r="J65" s="655">
        <f t="shared" si="41"/>
        <v>0</v>
      </c>
      <c r="K65" s="655">
        <f t="shared" ref="K65" si="42">K18+K27+K50</f>
        <v>0</v>
      </c>
      <c r="L65" s="655">
        <f t="shared" si="41"/>
        <v>0</v>
      </c>
      <c r="M65" s="655">
        <f t="shared" si="41"/>
        <v>0</v>
      </c>
      <c r="N65" s="655">
        <f t="shared" si="41"/>
        <v>0</v>
      </c>
      <c r="O65" s="655">
        <f t="shared" si="41"/>
        <v>0</v>
      </c>
      <c r="P65" s="655">
        <f t="shared" si="41"/>
        <v>0</v>
      </c>
      <c r="Q65" s="655">
        <f t="shared" si="41"/>
        <v>0</v>
      </c>
      <c r="R65" s="655">
        <f t="shared" si="41"/>
        <v>0</v>
      </c>
      <c r="S65" s="655">
        <f t="shared" si="41"/>
        <v>0</v>
      </c>
      <c r="T65" s="655">
        <f t="shared" si="41"/>
        <v>0</v>
      </c>
      <c r="U65" s="655">
        <f t="shared" si="41"/>
        <v>0</v>
      </c>
      <c r="V65" s="655">
        <f t="shared" si="41"/>
        <v>0</v>
      </c>
      <c r="W65" s="655">
        <f>W18+W27+W50</f>
        <v>0</v>
      </c>
      <c r="X65" s="655">
        <f t="shared" si="41"/>
        <v>0</v>
      </c>
      <c r="Y65" s="655">
        <f t="shared" si="41"/>
        <v>0</v>
      </c>
      <c r="Z65" s="655">
        <f>Z18+Z27+Z50</f>
        <v>0</v>
      </c>
      <c r="AA65" s="655">
        <f>AA18+AA27+AA50</f>
        <v>0</v>
      </c>
      <c r="AB65" s="655">
        <f>AB18+AB27+AB50</f>
        <v>0</v>
      </c>
      <c r="AC65" s="655">
        <f t="shared" si="41"/>
        <v>0</v>
      </c>
      <c r="AD65" s="655">
        <f t="shared" si="41"/>
        <v>0</v>
      </c>
      <c r="AE65" s="655">
        <f>AE18+AE27+AE50</f>
        <v>0</v>
      </c>
      <c r="AF65" s="655">
        <f>AF18+AF27+AF50</f>
        <v>0</v>
      </c>
      <c r="AG65" s="663">
        <f t="shared" si="22"/>
        <v>0</v>
      </c>
    </row>
    <row r="66" spans="1:33" x14ac:dyDescent="0.2">
      <c r="A66" s="628" t="s">
        <v>77</v>
      </c>
      <c r="B66" s="1967" t="s">
        <v>435</v>
      </c>
      <c r="C66" s="645"/>
      <c r="D66" s="645"/>
      <c r="E66" s="655">
        <f>E31+E34+E37+E51</f>
        <v>0</v>
      </c>
      <c r="F66" s="655">
        <f t="shared" ref="F66:AD66" si="43">F31+F34+F37+F51</f>
        <v>0</v>
      </c>
      <c r="G66" s="655">
        <f t="shared" si="43"/>
        <v>0</v>
      </c>
      <c r="H66" s="655">
        <f t="shared" si="43"/>
        <v>0</v>
      </c>
      <c r="I66" s="655">
        <f t="shared" si="43"/>
        <v>0</v>
      </c>
      <c r="J66" s="655">
        <f t="shared" si="43"/>
        <v>0</v>
      </c>
      <c r="K66" s="655">
        <f t="shared" ref="K66" si="44">K31+K34+K37+K51</f>
        <v>0</v>
      </c>
      <c r="L66" s="655">
        <f>L31+L34+L37+L51</f>
        <v>0</v>
      </c>
      <c r="M66" s="655">
        <f t="shared" si="43"/>
        <v>0</v>
      </c>
      <c r="N66" s="655">
        <f t="shared" si="43"/>
        <v>0</v>
      </c>
      <c r="O66" s="655">
        <f t="shared" si="43"/>
        <v>0</v>
      </c>
      <c r="P66" s="655">
        <f t="shared" si="43"/>
        <v>0</v>
      </c>
      <c r="Q66" s="655">
        <f t="shared" si="43"/>
        <v>0</v>
      </c>
      <c r="R66" s="655">
        <f t="shared" si="43"/>
        <v>0</v>
      </c>
      <c r="S66" s="655">
        <f t="shared" si="43"/>
        <v>0</v>
      </c>
      <c r="T66" s="655">
        <f t="shared" si="43"/>
        <v>0</v>
      </c>
      <c r="U66" s="655">
        <f t="shared" si="43"/>
        <v>0</v>
      </c>
      <c r="V66" s="655">
        <f t="shared" si="43"/>
        <v>0</v>
      </c>
      <c r="W66" s="655">
        <f>W31+W34+W37+W51</f>
        <v>0</v>
      </c>
      <c r="X66" s="655">
        <f t="shared" si="43"/>
        <v>0</v>
      </c>
      <c r="Y66" s="655">
        <f t="shared" si="43"/>
        <v>0</v>
      </c>
      <c r="Z66" s="655">
        <f t="shared" ref="Z66:AB68" si="45">Z31+Z34+Z37+Z51</f>
        <v>0</v>
      </c>
      <c r="AA66" s="655">
        <f t="shared" si="45"/>
        <v>0</v>
      </c>
      <c r="AB66" s="655">
        <f t="shared" si="45"/>
        <v>0</v>
      </c>
      <c r="AC66" s="655">
        <f t="shared" si="43"/>
        <v>0</v>
      </c>
      <c r="AD66" s="655">
        <f t="shared" si="43"/>
        <v>0</v>
      </c>
      <c r="AE66" s="655">
        <f t="shared" ref="AE66:AF68" si="46">AE31+AE34+AE37+AE51</f>
        <v>0</v>
      </c>
      <c r="AF66" s="655">
        <f t="shared" si="46"/>
        <v>0</v>
      </c>
      <c r="AG66" s="663">
        <f t="shared" si="22"/>
        <v>0</v>
      </c>
    </row>
    <row r="67" spans="1:33" x14ac:dyDescent="0.2">
      <c r="A67" s="628" t="s">
        <v>76</v>
      </c>
      <c r="B67" s="1968"/>
      <c r="C67" s="645"/>
      <c r="D67" s="645"/>
      <c r="E67" s="655">
        <f t="shared" ref="E67:AD67" si="47">E32+E35+E38+E52</f>
        <v>0</v>
      </c>
      <c r="F67" s="655">
        <f t="shared" si="47"/>
        <v>0</v>
      </c>
      <c r="G67" s="655">
        <f t="shared" si="47"/>
        <v>0</v>
      </c>
      <c r="H67" s="655">
        <f t="shared" si="47"/>
        <v>0</v>
      </c>
      <c r="I67" s="655">
        <f t="shared" si="47"/>
        <v>0</v>
      </c>
      <c r="J67" s="655">
        <f t="shared" si="47"/>
        <v>0</v>
      </c>
      <c r="K67" s="655">
        <f t="shared" ref="K67" si="48">K32+K35+K38+K52</f>
        <v>0</v>
      </c>
      <c r="L67" s="655">
        <f t="shared" si="47"/>
        <v>0</v>
      </c>
      <c r="M67" s="655">
        <f t="shared" si="47"/>
        <v>0</v>
      </c>
      <c r="N67" s="655">
        <f t="shared" si="47"/>
        <v>0</v>
      </c>
      <c r="O67" s="655">
        <f t="shared" si="47"/>
        <v>0</v>
      </c>
      <c r="P67" s="655">
        <f t="shared" si="47"/>
        <v>0</v>
      </c>
      <c r="Q67" s="655">
        <f t="shared" si="47"/>
        <v>0</v>
      </c>
      <c r="R67" s="655">
        <f t="shared" si="47"/>
        <v>0</v>
      </c>
      <c r="S67" s="655">
        <f t="shared" si="47"/>
        <v>0</v>
      </c>
      <c r="T67" s="655">
        <f t="shared" si="47"/>
        <v>0</v>
      </c>
      <c r="U67" s="655">
        <f t="shared" si="47"/>
        <v>0</v>
      </c>
      <c r="V67" s="655">
        <f t="shared" si="47"/>
        <v>0</v>
      </c>
      <c r="W67" s="655">
        <f>W32+W35+W38+W52</f>
        <v>0</v>
      </c>
      <c r="X67" s="655">
        <f t="shared" si="47"/>
        <v>0</v>
      </c>
      <c r="Y67" s="655">
        <f t="shared" si="47"/>
        <v>0</v>
      </c>
      <c r="Z67" s="655">
        <f t="shared" si="45"/>
        <v>0</v>
      </c>
      <c r="AA67" s="655">
        <f t="shared" si="45"/>
        <v>0</v>
      </c>
      <c r="AB67" s="655">
        <f t="shared" si="45"/>
        <v>0</v>
      </c>
      <c r="AC67" s="655">
        <f t="shared" si="47"/>
        <v>0</v>
      </c>
      <c r="AD67" s="655">
        <f t="shared" si="47"/>
        <v>0</v>
      </c>
      <c r="AE67" s="655">
        <f t="shared" si="46"/>
        <v>0</v>
      </c>
      <c r="AF67" s="655">
        <f t="shared" si="46"/>
        <v>0</v>
      </c>
      <c r="AG67" s="663">
        <f t="shared" si="22"/>
        <v>0</v>
      </c>
    </row>
    <row r="68" spans="1:33" x14ac:dyDescent="0.2">
      <c r="A68" s="629" t="s">
        <v>78</v>
      </c>
      <c r="B68" s="1968"/>
      <c r="C68" s="658"/>
      <c r="D68" s="658"/>
      <c r="E68" s="659">
        <f t="shared" ref="E68:AD68" si="49">E33+E36+E39+E53</f>
        <v>0</v>
      </c>
      <c r="F68" s="659">
        <f t="shared" si="49"/>
        <v>0</v>
      </c>
      <c r="G68" s="659">
        <f t="shared" si="49"/>
        <v>0</v>
      </c>
      <c r="H68" s="659">
        <f t="shared" si="49"/>
        <v>0</v>
      </c>
      <c r="I68" s="659">
        <f t="shared" si="49"/>
        <v>0</v>
      </c>
      <c r="J68" s="659">
        <f t="shared" si="49"/>
        <v>0</v>
      </c>
      <c r="K68" s="659">
        <f t="shared" ref="K68" si="50">K33+K36+K39+K53</f>
        <v>0</v>
      </c>
      <c r="L68" s="659">
        <f t="shared" si="49"/>
        <v>0</v>
      </c>
      <c r="M68" s="659">
        <f t="shared" si="49"/>
        <v>0</v>
      </c>
      <c r="N68" s="659">
        <f t="shared" si="49"/>
        <v>0</v>
      </c>
      <c r="O68" s="659">
        <f t="shared" si="49"/>
        <v>0</v>
      </c>
      <c r="P68" s="659">
        <f t="shared" si="49"/>
        <v>0</v>
      </c>
      <c r="Q68" s="659">
        <f t="shared" si="49"/>
        <v>0</v>
      </c>
      <c r="R68" s="659">
        <f t="shared" si="49"/>
        <v>0</v>
      </c>
      <c r="S68" s="659">
        <f t="shared" si="49"/>
        <v>0</v>
      </c>
      <c r="T68" s="659">
        <f t="shared" si="49"/>
        <v>0</v>
      </c>
      <c r="U68" s="659">
        <f t="shared" si="49"/>
        <v>0</v>
      </c>
      <c r="V68" s="659">
        <f t="shared" si="49"/>
        <v>0</v>
      </c>
      <c r="W68" s="659">
        <f>W33+W36+W39+W53</f>
        <v>0</v>
      </c>
      <c r="X68" s="659">
        <f t="shared" si="49"/>
        <v>0</v>
      </c>
      <c r="Y68" s="659">
        <f t="shared" si="49"/>
        <v>0</v>
      </c>
      <c r="Z68" s="659">
        <f t="shared" si="45"/>
        <v>0</v>
      </c>
      <c r="AA68" s="659">
        <f t="shared" si="45"/>
        <v>0</v>
      </c>
      <c r="AB68" s="659">
        <f t="shared" si="45"/>
        <v>0</v>
      </c>
      <c r="AC68" s="659">
        <f t="shared" si="49"/>
        <v>0</v>
      </c>
      <c r="AD68" s="659">
        <f t="shared" si="49"/>
        <v>0</v>
      </c>
      <c r="AE68" s="659">
        <f t="shared" si="46"/>
        <v>0</v>
      </c>
      <c r="AF68" s="659">
        <f t="shared" si="46"/>
        <v>0</v>
      </c>
      <c r="AG68" s="664">
        <f t="shared" si="22"/>
        <v>0</v>
      </c>
    </row>
    <row r="69" spans="1:33" ht="24" x14ac:dyDescent="0.2">
      <c r="A69" s="2013" t="s">
        <v>700</v>
      </c>
      <c r="B69" s="691" t="s">
        <v>280</v>
      </c>
      <c r="C69" s="690"/>
      <c r="D69" s="690">
        <v>180</v>
      </c>
      <c r="E69" s="692">
        <f>E42+E43+E44</f>
        <v>0</v>
      </c>
      <c r="F69" s="692">
        <f t="shared" ref="F69:AD69" si="51">F42+F43+F44</f>
        <v>0</v>
      </c>
      <c r="G69" s="692">
        <f t="shared" si="51"/>
        <v>0</v>
      </c>
      <c r="H69" s="692">
        <f t="shared" si="51"/>
        <v>0</v>
      </c>
      <c r="I69" s="692">
        <f t="shared" si="51"/>
        <v>0</v>
      </c>
      <c r="J69" s="692">
        <f t="shared" si="51"/>
        <v>0</v>
      </c>
      <c r="K69" s="692">
        <f t="shared" ref="K69" si="52">K42+K43+K44</f>
        <v>0</v>
      </c>
      <c r="L69" s="692">
        <f t="shared" si="51"/>
        <v>0</v>
      </c>
      <c r="M69" s="692">
        <f t="shared" si="51"/>
        <v>0</v>
      </c>
      <c r="N69" s="692">
        <f t="shared" si="51"/>
        <v>0</v>
      </c>
      <c r="O69" s="692">
        <f t="shared" si="51"/>
        <v>0</v>
      </c>
      <c r="P69" s="692">
        <f t="shared" si="51"/>
        <v>0</v>
      </c>
      <c r="Q69" s="692">
        <f t="shared" si="51"/>
        <v>0</v>
      </c>
      <c r="R69" s="692">
        <f t="shared" si="51"/>
        <v>0</v>
      </c>
      <c r="S69" s="692">
        <f t="shared" si="51"/>
        <v>0</v>
      </c>
      <c r="T69" s="692">
        <f t="shared" si="51"/>
        <v>0</v>
      </c>
      <c r="U69" s="692">
        <f t="shared" si="51"/>
        <v>0</v>
      </c>
      <c r="V69" s="692">
        <f t="shared" si="51"/>
        <v>0</v>
      </c>
      <c r="W69" s="692">
        <f>W42+W43+W44</f>
        <v>0</v>
      </c>
      <c r="X69" s="692">
        <f t="shared" si="51"/>
        <v>0</v>
      </c>
      <c r="Y69" s="692">
        <f t="shared" si="51"/>
        <v>0</v>
      </c>
      <c r="Z69" s="692">
        <f>Z42+Z43+Z44</f>
        <v>0</v>
      </c>
      <c r="AA69" s="692">
        <f>AA42+AA43+AA44</f>
        <v>0</v>
      </c>
      <c r="AB69" s="692">
        <f>AB42+AB43+AB44</f>
        <v>0</v>
      </c>
      <c r="AC69" s="692">
        <f t="shared" si="51"/>
        <v>0</v>
      </c>
      <c r="AD69" s="692">
        <f t="shared" si="51"/>
        <v>0</v>
      </c>
      <c r="AE69" s="692">
        <f>AE42+AE43+AE44</f>
        <v>0</v>
      </c>
      <c r="AF69" s="692">
        <f>AF42+AF43+AF44</f>
        <v>0</v>
      </c>
      <c r="AG69" s="693">
        <f t="shared" si="22"/>
        <v>0</v>
      </c>
    </row>
    <row r="70" spans="1:33" ht="12.75" customHeight="1" x14ac:dyDescent="0.2">
      <c r="A70" s="2014"/>
      <c r="B70" s="2000" t="s">
        <v>258</v>
      </c>
      <c r="C70" s="690"/>
      <c r="D70" s="658">
        <v>180</v>
      </c>
      <c r="E70" s="659">
        <f>E19+E20+E21+E45+E46+E47+E22</f>
        <v>0</v>
      </c>
      <c r="F70" s="659">
        <f t="shared" ref="F70:AD70" si="53">F19+F20+F21+F45+F46+F47+F22</f>
        <v>0</v>
      </c>
      <c r="G70" s="659">
        <f t="shared" si="53"/>
        <v>0</v>
      </c>
      <c r="H70" s="659">
        <f t="shared" si="53"/>
        <v>0</v>
      </c>
      <c r="I70" s="659">
        <f t="shared" si="53"/>
        <v>0</v>
      </c>
      <c r="J70" s="659">
        <f t="shared" si="53"/>
        <v>0</v>
      </c>
      <c r="K70" s="659">
        <f t="shared" ref="K70" si="54">K19+K20+K21+K45+K46+K47+K22</f>
        <v>0</v>
      </c>
      <c r="L70" s="659">
        <f t="shared" si="53"/>
        <v>0</v>
      </c>
      <c r="M70" s="659">
        <f t="shared" si="53"/>
        <v>0</v>
      </c>
      <c r="N70" s="659">
        <f t="shared" si="53"/>
        <v>0</v>
      </c>
      <c r="O70" s="659">
        <f t="shared" si="53"/>
        <v>0</v>
      </c>
      <c r="P70" s="659">
        <f t="shared" si="53"/>
        <v>0</v>
      </c>
      <c r="Q70" s="659">
        <f t="shared" si="53"/>
        <v>0</v>
      </c>
      <c r="R70" s="659">
        <f t="shared" si="53"/>
        <v>0</v>
      </c>
      <c r="S70" s="659">
        <f t="shared" si="53"/>
        <v>0</v>
      </c>
      <c r="T70" s="659">
        <f t="shared" si="53"/>
        <v>0</v>
      </c>
      <c r="U70" s="659">
        <f t="shared" si="53"/>
        <v>0</v>
      </c>
      <c r="V70" s="659">
        <f t="shared" si="53"/>
        <v>0</v>
      </c>
      <c r="W70" s="659">
        <f t="shared" si="53"/>
        <v>0</v>
      </c>
      <c r="X70" s="659">
        <f t="shared" si="53"/>
        <v>0</v>
      </c>
      <c r="Y70" s="659">
        <f t="shared" si="53"/>
        <v>0</v>
      </c>
      <c r="Z70" s="659">
        <f>Z19+Z20+Z21+Z45+Z46+Z47+Z22</f>
        <v>0</v>
      </c>
      <c r="AA70" s="659">
        <f>AA19+AA20+AA21+AA45+AA46+AA47+AA22</f>
        <v>0</v>
      </c>
      <c r="AB70" s="659">
        <f>AB19+AB20+AB21+AB45+AB46+AB47+AB22</f>
        <v>0</v>
      </c>
      <c r="AC70" s="659">
        <f t="shared" si="53"/>
        <v>0</v>
      </c>
      <c r="AD70" s="659">
        <f t="shared" si="53"/>
        <v>0</v>
      </c>
      <c r="AE70" s="659">
        <f>AE19+AE20+AE21+AE45+AE46+AE47+AE22</f>
        <v>0</v>
      </c>
      <c r="AF70" s="659">
        <f>AF19+AF20+AF21+AF45+AF46+AF47+AF22</f>
        <v>0</v>
      </c>
      <c r="AG70" s="693">
        <f t="shared" si="22"/>
        <v>0</v>
      </c>
    </row>
    <row r="71" spans="1:33" x14ac:dyDescent="0.2">
      <c r="A71" s="2014"/>
      <c r="B71" s="2001"/>
      <c r="C71" s="690"/>
      <c r="D71" s="658">
        <v>410</v>
      </c>
      <c r="E71" s="659"/>
      <c r="F71" s="659"/>
      <c r="G71" s="659"/>
      <c r="H71" s="659"/>
      <c r="I71" s="659"/>
      <c r="J71" s="659"/>
      <c r="K71" s="659"/>
      <c r="L71" s="659"/>
      <c r="M71" s="659"/>
      <c r="N71" s="659"/>
      <c r="O71" s="659"/>
      <c r="P71" s="659"/>
      <c r="Q71" s="659"/>
      <c r="R71" s="659"/>
      <c r="S71" s="659"/>
      <c r="T71" s="659"/>
      <c r="U71" s="659"/>
      <c r="V71" s="659"/>
      <c r="W71" s="659"/>
      <c r="X71" s="659"/>
      <c r="Y71" s="659"/>
      <c r="Z71" s="659"/>
      <c r="AA71" s="659"/>
      <c r="AB71" s="659"/>
      <c r="AC71" s="659"/>
      <c r="AD71" s="659"/>
      <c r="AE71" s="659"/>
      <c r="AF71" s="659"/>
      <c r="AG71" s="693">
        <f t="shared" si="22"/>
        <v>0</v>
      </c>
    </row>
    <row r="72" spans="1:33" x14ac:dyDescent="0.2">
      <c r="A72" s="2014"/>
      <c r="B72" s="2002"/>
      <c r="C72" s="690"/>
      <c r="D72" s="658">
        <v>440</v>
      </c>
      <c r="E72" s="659">
        <f>E10+E11+E12+E13</f>
        <v>0</v>
      </c>
      <c r="F72" s="659">
        <f t="shared" ref="F72:AD72" si="55">F10+F11+F12+F13</f>
        <v>0</v>
      </c>
      <c r="G72" s="659">
        <f t="shared" si="55"/>
        <v>0</v>
      </c>
      <c r="H72" s="659">
        <f t="shared" si="55"/>
        <v>0</v>
      </c>
      <c r="I72" s="659">
        <f t="shared" si="55"/>
        <v>0</v>
      </c>
      <c r="J72" s="659">
        <f t="shared" si="55"/>
        <v>0</v>
      </c>
      <c r="K72" s="659">
        <f t="shared" ref="K72" si="56">K10+K11+K12+K13</f>
        <v>0</v>
      </c>
      <c r="L72" s="659">
        <f t="shared" si="55"/>
        <v>0</v>
      </c>
      <c r="M72" s="659">
        <f t="shared" si="55"/>
        <v>0</v>
      </c>
      <c r="N72" s="659">
        <f t="shared" si="55"/>
        <v>0</v>
      </c>
      <c r="O72" s="659">
        <f t="shared" si="55"/>
        <v>0</v>
      </c>
      <c r="P72" s="659">
        <f t="shared" si="55"/>
        <v>0</v>
      </c>
      <c r="Q72" s="659">
        <f t="shared" si="55"/>
        <v>0</v>
      </c>
      <c r="R72" s="659">
        <f t="shared" si="55"/>
        <v>0</v>
      </c>
      <c r="S72" s="659">
        <f t="shared" si="55"/>
        <v>0</v>
      </c>
      <c r="T72" s="659">
        <f t="shared" si="55"/>
        <v>0</v>
      </c>
      <c r="U72" s="659">
        <f t="shared" si="55"/>
        <v>0</v>
      </c>
      <c r="V72" s="659">
        <f t="shared" si="55"/>
        <v>0</v>
      </c>
      <c r="W72" s="659">
        <f t="shared" si="55"/>
        <v>0</v>
      </c>
      <c r="X72" s="659">
        <f t="shared" si="55"/>
        <v>0</v>
      </c>
      <c r="Y72" s="659">
        <f t="shared" si="55"/>
        <v>0</v>
      </c>
      <c r="Z72" s="659">
        <f>Z10+Z11+Z12+Z13</f>
        <v>0</v>
      </c>
      <c r="AA72" s="659">
        <f>AA10+AA11+AA12+AA13</f>
        <v>0</v>
      </c>
      <c r="AB72" s="659">
        <f>AB10+AB11+AB12+AB13</f>
        <v>0</v>
      </c>
      <c r="AC72" s="659">
        <f t="shared" si="55"/>
        <v>0</v>
      </c>
      <c r="AD72" s="659">
        <f t="shared" si="55"/>
        <v>0</v>
      </c>
      <c r="AE72" s="659">
        <f>AE10+AE11+AE12+AE13</f>
        <v>0</v>
      </c>
      <c r="AF72" s="659">
        <f>AF10+AF11+AF12+AF13</f>
        <v>0</v>
      </c>
      <c r="AG72" s="693">
        <f t="shared" si="22"/>
        <v>0</v>
      </c>
    </row>
    <row r="73" spans="1:33" x14ac:dyDescent="0.2">
      <c r="A73" s="2014"/>
      <c r="B73" s="1906" t="s">
        <v>281</v>
      </c>
      <c r="C73" s="690"/>
      <c r="D73" s="658">
        <v>180</v>
      </c>
      <c r="E73" s="659">
        <f>E23+E24+E25+E26+E27+E48+E49+E50</f>
        <v>0</v>
      </c>
      <c r="F73" s="659">
        <f t="shared" ref="F73:AD73" si="57">F23+F24+F25+F26+F27+F48+F49+F50</f>
        <v>0</v>
      </c>
      <c r="G73" s="659">
        <f t="shared" si="57"/>
        <v>0</v>
      </c>
      <c r="H73" s="659">
        <f t="shared" si="57"/>
        <v>0</v>
      </c>
      <c r="I73" s="659">
        <f t="shared" si="57"/>
        <v>0</v>
      </c>
      <c r="J73" s="659">
        <f t="shared" si="57"/>
        <v>0</v>
      </c>
      <c r="K73" s="659">
        <f t="shared" ref="K73" si="58">K23+K24+K25+K26+K27+K48+K49+K50</f>
        <v>0</v>
      </c>
      <c r="L73" s="659">
        <f t="shared" si="57"/>
        <v>0</v>
      </c>
      <c r="M73" s="659">
        <f t="shared" si="57"/>
        <v>0</v>
      </c>
      <c r="N73" s="659">
        <f t="shared" si="57"/>
        <v>0</v>
      </c>
      <c r="O73" s="659">
        <f t="shared" si="57"/>
        <v>0</v>
      </c>
      <c r="P73" s="659">
        <f t="shared" si="57"/>
        <v>0</v>
      </c>
      <c r="Q73" s="659">
        <f t="shared" si="57"/>
        <v>0</v>
      </c>
      <c r="R73" s="659">
        <f t="shared" si="57"/>
        <v>0</v>
      </c>
      <c r="S73" s="659">
        <f t="shared" si="57"/>
        <v>0</v>
      </c>
      <c r="T73" s="659">
        <f t="shared" si="57"/>
        <v>0</v>
      </c>
      <c r="U73" s="659">
        <f t="shared" si="57"/>
        <v>0</v>
      </c>
      <c r="V73" s="659">
        <f t="shared" si="57"/>
        <v>0</v>
      </c>
      <c r="W73" s="659">
        <f>W23+W24+W25+W26+W27+W48+W49+W50</f>
        <v>0</v>
      </c>
      <c r="X73" s="659">
        <f t="shared" si="57"/>
        <v>0</v>
      </c>
      <c r="Y73" s="659">
        <f t="shared" si="57"/>
        <v>0</v>
      </c>
      <c r="Z73" s="659">
        <f>Z23+Z24+Z25+Z26+Z27+Z48+Z49+Z50</f>
        <v>0</v>
      </c>
      <c r="AA73" s="659">
        <f>AA23+AA24+AA25+AA26+AA27+AA48+AA49+AA50</f>
        <v>0</v>
      </c>
      <c r="AB73" s="659">
        <f>AB23+AB24+AB25+AB26+AB27+AB48+AB49+AB50</f>
        <v>0</v>
      </c>
      <c r="AC73" s="659">
        <f t="shared" si="57"/>
        <v>0</v>
      </c>
      <c r="AD73" s="659">
        <f t="shared" si="57"/>
        <v>0</v>
      </c>
      <c r="AE73" s="659">
        <f>AE23+AE24+AE25+AE26+AE27+AE48+AE49+AE50</f>
        <v>0</v>
      </c>
      <c r="AF73" s="659">
        <f>AF23+AF24+AF25+AF26+AF27+AF48+AF49+AF50</f>
        <v>0</v>
      </c>
      <c r="AG73" s="693">
        <f t="shared" si="22"/>
        <v>0</v>
      </c>
    </row>
    <row r="74" spans="1:33" x14ac:dyDescent="0.2">
      <c r="A74" s="2014"/>
      <c r="B74" s="1999"/>
      <c r="C74" s="690"/>
      <c r="D74" s="658">
        <v>410</v>
      </c>
      <c r="E74" s="659"/>
      <c r="F74" s="659"/>
      <c r="G74" s="659"/>
      <c r="H74" s="659"/>
      <c r="I74" s="659"/>
      <c r="J74" s="659"/>
      <c r="K74" s="659"/>
      <c r="L74" s="659"/>
      <c r="M74" s="659"/>
      <c r="N74" s="659"/>
      <c r="O74" s="659"/>
      <c r="P74" s="659"/>
      <c r="Q74" s="659"/>
      <c r="R74" s="659"/>
      <c r="S74" s="659"/>
      <c r="T74" s="659"/>
      <c r="U74" s="659"/>
      <c r="V74" s="659"/>
      <c r="W74" s="659"/>
      <c r="X74" s="659"/>
      <c r="Y74" s="659"/>
      <c r="Z74" s="659"/>
      <c r="AA74" s="659"/>
      <c r="AB74" s="659"/>
      <c r="AC74" s="659"/>
      <c r="AD74" s="659"/>
      <c r="AE74" s="659"/>
      <c r="AF74" s="659"/>
      <c r="AG74" s="693">
        <f t="shared" si="22"/>
        <v>0</v>
      </c>
    </row>
    <row r="75" spans="1:33" x14ac:dyDescent="0.2">
      <c r="A75" s="2014"/>
      <c r="B75" s="1907"/>
      <c r="C75" s="690"/>
      <c r="D75" s="658">
        <v>440</v>
      </c>
      <c r="E75" s="659">
        <f>E14+E15+E16+E17+E18</f>
        <v>0</v>
      </c>
      <c r="F75" s="659">
        <f t="shared" ref="F75:AD75" si="59">F14+F15+F16+F17+F18</f>
        <v>0</v>
      </c>
      <c r="G75" s="659">
        <f t="shared" si="59"/>
        <v>0</v>
      </c>
      <c r="H75" s="659">
        <f t="shared" si="59"/>
        <v>0</v>
      </c>
      <c r="I75" s="659">
        <f t="shared" si="59"/>
        <v>0</v>
      </c>
      <c r="J75" s="659">
        <f t="shared" si="59"/>
        <v>0</v>
      </c>
      <c r="K75" s="659">
        <f t="shared" ref="K75" si="60">K14+K15+K16+K17+K18</f>
        <v>0</v>
      </c>
      <c r="L75" s="659">
        <f t="shared" si="59"/>
        <v>0</v>
      </c>
      <c r="M75" s="659">
        <f t="shared" si="59"/>
        <v>0</v>
      </c>
      <c r="N75" s="659">
        <f t="shared" si="59"/>
        <v>0</v>
      </c>
      <c r="O75" s="659">
        <f t="shared" si="59"/>
        <v>0</v>
      </c>
      <c r="P75" s="659">
        <f t="shared" si="59"/>
        <v>0</v>
      </c>
      <c r="Q75" s="659">
        <f t="shared" si="59"/>
        <v>0</v>
      </c>
      <c r="R75" s="659">
        <f t="shared" si="59"/>
        <v>0</v>
      </c>
      <c r="S75" s="659">
        <f t="shared" si="59"/>
        <v>0</v>
      </c>
      <c r="T75" s="659">
        <f t="shared" si="59"/>
        <v>0</v>
      </c>
      <c r="U75" s="659">
        <f t="shared" si="59"/>
        <v>0</v>
      </c>
      <c r="V75" s="659">
        <f t="shared" si="59"/>
        <v>0</v>
      </c>
      <c r="W75" s="659">
        <f>W14+W15+W16+W17+W18</f>
        <v>0</v>
      </c>
      <c r="X75" s="659">
        <f t="shared" si="59"/>
        <v>0</v>
      </c>
      <c r="Y75" s="659">
        <f t="shared" si="59"/>
        <v>0</v>
      </c>
      <c r="Z75" s="659">
        <f>Z14+Z15+Z16+Z17+Z18</f>
        <v>0</v>
      </c>
      <c r="AA75" s="659">
        <f>AA14+AA15+AA16+AA17+AA18</f>
        <v>0</v>
      </c>
      <c r="AB75" s="659">
        <f>AB14+AB15+AB16+AB17+AB18</f>
        <v>0</v>
      </c>
      <c r="AC75" s="659">
        <f t="shared" si="59"/>
        <v>0</v>
      </c>
      <c r="AD75" s="659">
        <f t="shared" si="59"/>
        <v>0</v>
      </c>
      <c r="AE75" s="659">
        <f>AE14+AE15+AE16+AE17+AE18</f>
        <v>0</v>
      </c>
      <c r="AF75" s="659">
        <f>AF14+AF15+AF16+AF17+AF18</f>
        <v>0</v>
      </c>
      <c r="AG75" s="693">
        <f t="shared" si="22"/>
        <v>0</v>
      </c>
    </row>
    <row r="76" spans="1:33" x14ac:dyDescent="0.2">
      <c r="A76" s="2014"/>
      <c r="B76" s="1967" t="s">
        <v>435</v>
      </c>
      <c r="C76" s="690"/>
      <c r="D76" s="658">
        <v>180</v>
      </c>
      <c r="E76" s="659">
        <f>E37+E38+E39+E51+E52+E53</f>
        <v>0</v>
      </c>
      <c r="F76" s="659">
        <f t="shared" ref="F76:AD76" si="61">F37+F38+F39+F51+F52+F53</f>
        <v>0</v>
      </c>
      <c r="G76" s="659">
        <f t="shared" si="61"/>
        <v>0</v>
      </c>
      <c r="H76" s="659">
        <f t="shared" si="61"/>
        <v>0</v>
      </c>
      <c r="I76" s="659">
        <f t="shared" si="61"/>
        <v>0</v>
      </c>
      <c r="J76" s="659">
        <f t="shared" si="61"/>
        <v>0</v>
      </c>
      <c r="K76" s="659">
        <f t="shared" ref="K76" si="62">K37+K38+K39+K51+K52+K53</f>
        <v>0</v>
      </c>
      <c r="L76" s="659">
        <f t="shared" si="61"/>
        <v>0</v>
      </c>
      <c r="M76" s="659">
        <f t="shared" si="61"/>
        <v>0</v>
      </c>
      <c r="N76" s="659">
        <f t="shared" si="61"/>
        <v>0</v>
      </c>
      <c r="O76" s="659">
        <f t="shared" si="61"/>
        <v>0</v>
      </c>
      <c r="P76" s="659">
        <f t="shared" si="61"/>
        <v>0</v>
      </c>
      <c r="Q76" s="659">
        <f t="shared" si="61"/>
        <v>0</v>
      </c>
      <c r="R76" s="659">
        <f t="shared" si="61"/>
        <v>0</v>
      </c>
      <c r="S76" s="659">
        <f t="shared" si="61"/>
        <v>0</v>
      </c>
      <c r="T76" s="659">
        <f t="shared" si="61"/>
        <v>0</v>
      </c>
      <c r="U76" s="659">
        <f t="shared" si="61"/>
        <v>0</v>
      </c>
      <c r="V76" s="659">
        <f t="shared" si="61"/>
        <v>0</v>
      </c>
      <c r="W76" s="659">
        <f>W37+W38+W39+W51+W52+W53</f>
        <v>0</v>
      </c>
      <c r="X76" s="659">
        <f t="shared" si="61"/>
        <v>0</v>
      </c>
      <c r="Y76" s="659">
        <f t="shared" si="61"/>
        <v>0</v>
      </c>
      <c r="Z76" s="659">
        <f>Z37+Z38+Z39+Z51+Z52+Z53</f>
        <v>0</v>
      </c>
      <c r="AA76" s="659">
        <f>AA37+AA38+AA39+AA51+AA52+AA53</f>
        <v>0</v>
      </c>
      <c r="AB76" s="659">
        <f>AB37+AB38+AB39+AB51+AB52+AB53</f>
        <v>0</v>
      </c>
      <c r="AC76" s="659">
        <f t="shared" si="61"/>
        <v>0</v>
      </c>
      <c r="AD76" s="659">
        <f t="shared" si="61"/>
        <v>0</v>
      </c>
      <c r="AE76" s="659">
        <f>AE37+AE38+AE39+AE51+AE52+AE53</f>
        <v>0</v>
      </c>
      <c r="AF76" s="659">
        <f>AF37+AF38+AF39+AF51+AF52+AF53</f>
        <v>0</v>
      </c>
      <c r="AG76" s="693">
        <f t="shared" si="22"/>
        <v>0</v>
      </c>
    </row>
    <row r="77" spans="1:33" x14ac:dyDescent="0.2">
      <c r="A77" s="2014"/>
      <c r="B77" s="1968"/>
      <c r="C77" s="690"/>
      <c r="D77" s="658">
        <v>410</v>
      </c>
      <c r="E77" s="659">
        <f>E31+E32+E33</f>
        <v>0</v>
      </c>
      <c r="F77" s="659">
        <f t="shared" ref="F77:AD77" si="63">F31+F32+F33</f>
        <v>0</v>
      </c>
      <c r="G77" s="659">
        <f t="shared" si="63"/>
        <v>0</v>
      </c>
      <c r="H77" s="659">
        <f t="shared" si="63"/>
        <v>0</v>
      </c>
      <c r="I77" s="659">
        <f t="shared" si="63"/>
        <v>0</v>
      </c>
      <c r="J77" s="659">
        <f t="shared" si="63"/>
        <v>0</v>
      </c>
      <c r="K77" s="659">
        <f t="shared" ref="K77" si="64">K31+K32+K33</f>
        <v>0</v>
      </c>
      <c r="L77" s="659">
        <f t="shared" si="63"/>
        <v>0</v>
      </c>
      <c r="M77" s="659">
        <f t="shared" si="63"/>
        <v>0</v>
      </c>
      <c r="N77" s="659">
        <f t="shared" si="63"/>
        <v>0</v>
      </c>
      <c r="O77" s="659">
        <f t="shared" si="63"/>
        <v>0</v>
      </c>
      <c r="P77" s="659">
        <f t="shared" si="63"/>
        <v>0</v>
      </c>
      <c r="Q77" s="659">
        <f t="shared" si="63"/>
        <v>0</v>
      </c>
      <c r="R77" s="659">
        <f t="shared" si="63"/>
        <v>0</v>
      </c>
      <c r="S77" s="659">
        <f t="shared" si="63"/>
        <v>0</v>
      </c>
      <c r="T77" s="659">
        <f t="shared" si="63"/>
        <v>0</v>
      </c>
      <c r="U77" s="659">
        <f t="shared" si="63"/>
        <v>0</v>
      </c>
      <c r="V77" s="659">
        <f t="shared" si="63"/>
        <v>0</v>
      </c>
      <c r="W77" s="659">
        <f>W31+W32+W33</f>
        <v>0</v>
      </c>
      <c r="X77" s="659">
        <f t="shared" si="63"/>
        <v>0</v>
      </c>
      <c r="Y77" s="659">
        <f t="shared" si="63"/>
        <v>0</v>
      </c>
      <c r="Z77" s="659">
        <f>Z31+Z32+Z33</f>
        <v>0</v>
      </c>
      <c r="AA77" s="659">
        <f>AA31+AA32+AA33</f>
        <v>0</v>
      </c>
      <c r="AB77" s="659">
        <f>AB31+AB32+AB33</f>
        <v>0</v>
      </c>
      <c r="AC77" s="659">
        <f t="shared" si="63"/>
        <v>0</v>
      </c>
      <c r="AD77" s="659">
        <f t="shared" si="63"/>
        <v>0</v>
      </c>
      <c r="AE77" s="659">
        <f>AE31+AE32+AE33</f>
        <v>0</v>
      </c>
      <c r="AF77" s="659">
        <f>AF31+AF32+AF33</f>
        <v>0</v>
      </c>
      <c r="AG77" s="693">
        <f t="shared" si="22"/>
        <v>0</v>
      </c>
    </row>
    <row r="78" spans="1:33" x14ac:dyDescent="0.2">
      <c r="A78" s="2015"/>
      <c r="B78" s="1968"/>
      <c r="C78" s="690"/>
      <c r="D78" s="658">
        <v>440</v>
      </c>
      <c r="E78" s="659">
        <f>E34+E35+E36</f>
        <v>0</v>
      </c>
      <c r="F78" s="659">
        <f t="shared" ref="F78:AD78" si="65">F34+F35+F36</f>
        <v>0</v>
      </c>
      <c r="G78" s="659">
        <f t="shared" si="65"/>
        <v>0</v>
      </c>
      <c r="H78" s="659">
        <f t="shared" si="65"/>
        <v>0</v>
      </c>
      <c r="I78" s="659">
        <f t="shared" si="65"/>
        <v>0</v>
      </c>
      <c r="J78" s="659">
        <f t="shared" si="65"/>
        <v>0</v>
      </c>
      <c r="K78" s="659">
        <f t="shared" ref="K78" si="66">K34+K35+K36</f>
        <v>0</v>
      </c>
      <c r="L78" s="659">
        <f t="shared" si="65"/>
        <v>0</v>
      </c>
      <c r="M78" s="659">
        <f t="shared" si="65"/>
        <v>0</v>
      </c>
      <c r="N78" s="659">
        <f t="shared" si="65"/>
        <v>0</v>
      </c>
      <c r="O78" s="659">
        <f t="shared" si="65"/>
        <v>0</v>
      </c>
      <c r="P78" s="659">
        <f t="shared" si="65"/>
        <v>0</v>
      </c>
      <c r="Q78" s="659">
        <f t="shared" si="65"/>
        <v>0</v>
      </c>
      <c r="R78" s="659">
        <f t="shared" si="65"/>
        <v>0</v>
      </c>
      <c r="S78" s="659">
        <f t="shared" si="65"/>
        <v>0</v>
      </c>
      <c r="T78" s="659">
        <f t="shared" si="65"/>
        <v>0</v>
      </c>
      <c r="U78" s="659">
        <f t="shared" si="65"/>
        <v>0</v>
      </c>
      <c r="V78" s="659">
        <f t="shared" si="65"/>
        <v>0</v>
      </c>
      <c r="W78" s="659">
        <f>W34+W35+W36</f>
        <v>0</v>
      </c>
      <c r="X78" s="659">
        <f t="shared" si="65"/>
        <v>0</v>
      </c>
      <c r="Y78" s="659">
        <f t="shared" si="65"/>
        <v>0</v>
      </c>
      <c r="Z78" s="659">
        <f>Z34+Z35+Z36</f>
        <v>0</v>
      </c>
      <c r="AA78" s="659">
        <f>AA34+AA35+AA36</f>
        <v>0</v>
      </c>
      <c r="AB78" s="659">
        <f>AB34+AB35+AB36</f>
        <v>0</v>
      </c>
      <c r="AC78" s="659">
        <f t="shared" si="65"/>
        <v>0</v>
      </c>
      <c r="AD78" s="659">
        <f t="shared" si="65"/>
        <v>0</v>
      </c>
      <c r="AE78" s="659">
        <f>AE34+AE35+AE36</f>
        <v>0</v>
      </c>
      <c r="AF78" s="659">
        <f>AF34+AF35+AF36</f>
        <v>0</v>
      </c>
      <c r="AG78" s="693">
        <f t="shared" si="22"/>
        <v>0</v>
      </c>
    </row>
    <row r="79" spans="1:33" x14ac:dyDescent="0.2">
      <c r="A79" s="2010" t="s">
        <v>699</v>
      </c>
      <c r="B79" s="660" t="s">
        <v>280</v>
      </c>
      <c r="C79" s="660"/>
      <c r="D79" s="626"/>
      <c r="E79" s="661">
        <f t="shared" ref="E79:AG79" si="67">E42+E43+E44</f>
        <v>0</v>
      </c>
      <c r="F79" s="661">
        <f t="shared" si="67"/>
        <v>0</v>
      </c>
      <c r="G79" s="661">
        <f t="shared" si="67"/>
        <v>0</v>
      </c>
      <c r="H79" s="661">
        <f t="shared" si="67"/>
        <v>0</v>
      </c>
      <c r="I79" s="661">
        <f t="shared" si="67"/>
        <v>0</v>
      </c>
      <c r="J79" s="661">
        <f t="shared" si="67"/>
        <v>0</v>
      </c>
      <c r="K79" s="661">
        <f t="shared" ref="K79" si="68">K42+K43+K44</f>
        <v>0</v>
      </c>
      <c r="L79" s="661">
        <f t="shared" si="67"/>
        <v>0</v>
      </c>
      <c r="M79" s="661">
        <f t="shared" si="67"/>
        <v>0</v>
      </c>
      <c r="N79" s="661">
        <f t="shared" si="67"/>
        <v>0</v>
      </c>
      <c r="O79" s="661">
        <f t="shared" si="67"/>
        <v>0</v>
      </c>
      <c r="P79" s="661">
        <f t="shared" si="67"/>
        <v>0</v>
      </c>
      <c r="Q79" s="661">
        <f t="shared" si="67"/>
        <v>0</v>
      </c>
      <c r="R79" s="661">
        <f t="shared" si="67"/>
        <v>0</v>
      </c>
      <c r="S79" s="661">
        <f t="shared" si="67"/>
        <v>0</v>
      </c>
      <c r="T79" s="661">
        <f t="shared" si="67"/>
        <v>0</v>
      </c>
      <c r="U79" s="661">
        <f t="shared" si="67"/>
        <v>0</v>
      </c>
      <c r="V79" s="661">
        <f t="shared" si="67"/>
        <v>0</v>
      </c>
      <c r="W79" s="661">
        <f>W42+W43+W44</f>
        <v>0</v>
      </c>
      <c r="X79" s="661">
        <f t="shared" si="67"/>
        <v>0</v>
      </c>
      <c r="Y79" s="661">
        <f t="shared" si="67"/>
        <v>0</v>
      </c>
      <c r="Z79" s="661">
        <f>Z42+Z43+Z44</f>
        <v>0</v>
      </c>
      <c r="AA79" s="661">
        <f>AA42+AA43+AA44</f>
        <v>0</v>
      </c>
      <c r="AB79" s="661">
        <f>AB42+AB43+AB44</f>
        <v>0</v>
      </c>
      <c r="AC79" s="661">
        <f t="shared" si="67"/>
        <v>0</v>
      </c>
      <c r="AD79" s="661">
        <f t="shared" si="67"/>
        <v>0</v>
      </c>
      <c r="AE79" s="661">
        <f>AE42+AE43+AE44</f>
        <v>0</v>
      </c>
      <c r="AF79" s="661">
        <f>AF42+AF43+AF44</f>
        <v>0</v>
      </c>
      <c r="AG79" s="661">
        <f t="shared" si="67"/>
        <v>0</v>
      </c>
    </row>
    <row r="80" spans="1:33" x14ac:dyDescent="0.2">
      <c r="A80" s="2011"/>
      <c r="B80" s="223" t="s">
        <v>258</v>
      </c>
      <c r="C80" s="223"/>
      <c r="D80" s="207"/>
      <c r="E80" s="230">
        <f>E28+E45+E46+E47</f>
        <v>0</v>
      </c>
      <c r="F80" s="230">
        <f t="shared" ref="F80:AG80" si="69">F28+F45+F46+F47</f>
        <v>0</v>
      </c>
      <c r="G80" s="230">
        <f t="shared" si="69"/>
        <v>0</v>
      </c>
      <c r="H80" s="230">
        <f t="shared" si="69"/>
        <v>0</v>
      </c>
      <c r="I80" s="230">
        <f t="shared" si="69"/>
        <v>0</v>
      </c>
      <c r="J80" s="230">
        <f t="shared" si="69"/>
        <v>0</v>
      </c>
      <c r="K80" s="230">
        <f t="shared" ref="K80" si="70">K28+K45+K46+K47</f>
        <v>0</v>
      </c>
      <c r="L80" s="230">
        <f t="shared" si="69"/>
        <v>0</v>
      </c>
      <c r="M80" s="230">
        <f t="shared" si="69"/>
        <v>0</v>
      </c>
      <c r="N80" s="230">
        <f t="shared" si="69"/>
        <v>0</v>
      </c>
      <c r="O80" s="230">
        <f t="shared" si="69"/>
        <v>0</v>
      </c>
      <c r="P80" s="230">
        <f t="shared" si="69"/>
        <v>0</v>
      </c>
      <c r="Q80" s="230">
        <f t="shared" si="69"/>
        <v>0</v>
      </c>
      <c r="R80" s="230">
        <f t="shared" si="69"/>
        <v>0</v>
      </c>
      <c r="S80" s="230">
        <f t="shared" si="69"/>
        <v>0</v>
      </c>
      <c r="T80" s="230">
        <f t="shared" si="69"/>
        <v>0</v>
      </c>
      <c r="U80" s="230">
        <f t="shared" si="69"/>
        <v>0</v>
      </c>
      <c r="V80" s="230">
        <f t="shared" si="69"/>
        <v>0</v>
      </c>
      <c r="W80" s="230">
        <f>W28+W45+W46+W47</f>
        <v>0</v>
      </c>
      <c r="X80" s="230">
        <f t="shared" si="69"/>
        <v>0</v>
      </c>
      <c r="Y80" s="230">
        <f t="shared" si="69"/>
        <v>0</v>
      </c>
      <c r="Z80" s="230">
        <f>Z28+Z45+Z46+Z47</f>
        <v>0</v>
      </c>
      <c r="AA80" s="230">
        <f>AA28+AA45+AA46+AA47</f>
        <v>0</v>
      </c>
      <c r="AB80" s="230">
        <f>AB28+AB45+AB46+AB47</f>
        <v>0</v>
      </c>
      <c r="AC80" s="230">
        <f t="shared" si="69"/>
        <v>0</v>
      </c>
      <c r="AD80" s="230">
        <f t="shared" si="69"/>
        <v>0</v>
      </c>
      <c r="AE80" s="230">
        <f>AE28+AE45+AE46+AE47</f>
        <v>0</v>
      </c>
      <c r="AF80" s="230">
        <f>AF28+AF45+AF46+AF47</f>
        <v>0</v>
      </c>
      <c r="AG80" s="230">
        <f t="shared" si="69"/>
        <v>0</v>
      </c>
    </row>
    <row r="81" spans="1:34" x14ac:dyDescent="0.2">
      <c r="A81" s="2011"/>
      <c r="B81" s="224" t="s">
        <v>281</v>
      </c>
      <c r="C81" s="224"/>
      <c r="D81" s="219"/>
      <c r="E81" s="237">
        <f>E29+E48+E49+E50</f>
        <v>0</v>
      </c>
      <c r="F81" s="237">
        <f t="shared" ref="F81:AG81" si="71">F29+F48+F49+F50</f>
        <v>0</v>
      </c>
      <c r="G81" s="237">
        <f t="shared" si="71"/>
        <v>0</v>
      </c>
      <c r="H81" s="237">
        <f t="shared" si="71"/>
        <v>0</v>
      </c>
      <c r="I81" s="237">
        <f t="shared" si="71"/>
        <v>0</v>
      </c>
      <c r="J81" s="237">
        <f t="shared" si="71"/>
        <v>0</v>
      </c>
      <c r="K81" s="237">
        <f t="shared" ref="K81" si="72">K29+K48+K49+K50</f>
        <v>0</v>
      </c>
      <c r="L81" s="237">
        <f t="shared" si="71"/>
        <v>0</v>
      </c>
      <c r="M81" s="237">
        <f t="shared" si="71"/>
        <v>0</v>
      </c>
      <c r="N81" s="237">
        <f t="shared" si="71"/>
        <v>0</v>
      </c>
      <c r="O81" s="237">
        <f t="shared" si="71"/>
        <v>0</v>
      </c>
      <c r="P81" s="237">
        <f t="shared" si="71"/>
        <v>0</v>
      </c>
      <c r="Q81" s="237">
        <f t="shared" si="71"/>
        <v>0</v>
      </c>
      <c r="R81" s="237">
        <f t="shared" si="71"/>
        <v>0</v>
      </c>
      <c r="S81" s="237">
        <f t="shared" si="71"/>
        <v>0</v>
      </c>
      <c r="T81" s="237">
        <f t="shared" si="71"/>
        <v>0</v>
      </c>
      <c r="U81" s="237">
        <f t="shared" si="71"/>
        <v>0</v>
      </c>
      <c r="V81" s="237">
        <f t="shared" si="71"/>
        <v>0</v>
      </c>
      <c r="W81" s="237">
        <f>W29+W48+W49+W50</f>
        <v>0</v>
      </c>
      <c r="X81" s="237">
        <f t="shared" si="71"/>
        <v>0</v>
      </c>
      <c r="Y81" s="237">
        <f t="shared" si="71"/>
        <v>0</v>
      </c>
      <c r="Z81" s="237">
        <f>Z29+Z48+Z49+Z50</f>
        <v>0</v>
      </c>
      <c r="AA81" s="237">
        <f>AA29+AA48+AA49+AA50</f>
        <v>0</v>
      </c>
      <c r="AB81" s="237">
        <f>AB29+AB48+AB49+AB50</f>
        <v>0</v>
      </c>
      <c r="AC81" s="237">
        <f t="shared" si="71"/>
        <v>0</v>
      </c>
      <c r="AD81" s="237">
        <f t="shared" si="71"/>
        <v>0</v>
      </c>
      <c r="AE81" s="237">
        <f>AE29+AE48+AE49+AE50</f>
        <v>0</v>
      </c>
      <c r="AF81" s="237">
        <f>AF29+AF48+AF49+AF50</f>
        <v>0</v>
      </c>
      <c r="AG81" s="237">
        <f t="shared" si="71"/>
        <v>0</v>
      </c>
    </row>
    <row r="82" spans="1:34" x14ac:dyDescent="0.2">
      <c r="A82" s="2012"/>
      <c r="B82" s="426" t="s">
        <v>678</v>
      </c>
      <c r="C82" s="426"/>
      <c r="D82" s="425"/>
      <c r="E82" s="424">
        <f t="shared" ref="E82:AG82" si="73">E40+E51+E52+E53</f>
        <v>0</v>
      </c>
      <c r="F82" s="424">
        <f t="shared" si="73"/>
        <v>0</v>
      </c>
      <c r="G82" s="424">
        <f t="shared" si="73"/>
        <v>0</v>
      </c>
      <c r="H82" s="424">
        <f t="shared" si="73"/>
        <v>0</v>
      </c>
      <c r="I82" s="424">
        <f t="shared" si="73"/>
        <v>0</v>
      </c>
      <c r="J82" s="424">
        <f t="shared" si="73"/>
        <v>0</v>
      </c>
      <c r="K82" s="424">
        <f t="shared" ref="K82" si="74">K40+K51+K52+K53</f>
        <v>0</v>
      </c>
      <c r="L82" s="424">
        <f t="shared" si="73"/>
        <v>0</v>
      </c>
      <c r="M82" s="424">
        <f t="shared" si="73"/>
        <v>0</v>
      </c>
      <c r="N82" s="424">
        <f t="shared" si="73"/>
        <v>0</v>
      </c>
      <c r="O82" s="424">
        <f t="shared" si="73"/>
        <v>0</v>
      </c>
      <c r="P82" s="424">
        <f t="shared" si="73"/>
        <v>0</v>
      </c>
      <c r="Q82" s="424">
        <f t="shared" si="73"/>
        <v>0</v>
      </c>
      <c r="R82" s="424">
        <f t="shared" si="73"/>
        <v>0</v>
      </c>
      <c r="S82" s="424">
        <f t="shared" si="73"/>
        <v>0</v>
      </c>
      <c r="T82" s="424">
        <f t="shared" si="73"/>
        <v>0</v>
      </c>
      <c r="U82" s="424">
        <f t="shared" si="73"/>
        <v>0</v>
      </c>
      <c r="V82" s="424">
        <f t="shared" si="73"/>
        <v>0</v>
      </c>
      <c r="W82" s="424">
        <f>W40+W51+W52+W53</f>
        <v>0</v>
      </c>
      <c r="X82" s="424">
        <f t="shared" si="73"/>
        <v>0</v>
      </c>
      <c r="Y82" s="424">
        <f t="shared" si="73"/>
        <v>0</v>
      </c>
      <c r="Z82" s="424">
        <f>Z40+Z51+Z52+Z53</f>
        <v>0</v>
      </c>
      <c r="AA82" s="424">
        <f>AA40+AA51+AA52+AA53</f>
        <v>0</v>
      </c>
      <c r="AB82" s="424">
        <f>AB40+AB51+AB52+AB53</f>
        <v>0</v>
      </c>
      <c r="AC82" s="424">
        <f t="shared" si="73"/>
        <v>0</v>
      </c>
      <c r="AD82" s="424">
        <f t="shared" si="73"/>
        <v>0</v>
      </c>
      <c r="AE82" s="424">
        <f>AE40+AE51+AE52+AE53</f>
        <v>0</v>
      </c>
      <c r="AF82" s="424">
        <f>AF40+AF51+AF52+AF53</f>
        <v>0</v>
      </c>
      <c r="AG82" s="424">
        <f t="shared" si="73"/>
        <v>0</v>
      </c>
    </row>
    <row r="83" spans="1:34" x14ac:dyDescent="0.2">
      <c r="A83" s="665" t="s">
        <v>631</v>
      </c>
      <c r="B83" s="662" t="s">
        <v>679</v>
      </c>
      <c r="C83" s="666" t="s">
        <v>27</v>
      </c>
      <c r="D83" s="667"/>
      <c r="E83" s="627">
        <f>E79+E80+E81+E82</f>
        <v>0</v>
      </c>
      <c r="F83" s="627">
        <f t="shared" ref="F83:AG83" si="75">F79+F80+F81+F82</f>
        <v>0</v>
      </c>
      <c r="G83" s="627">
        <f t="shared" si="75"/>
        <v>0</v>
      </c>
      <c r="H83" s="627">
        <f t="shared" si="75"/>
        <v>0</v>
      </c>
      <c r="I83" s="627">
        <f t="shared" si="75"/>
        <v>0</v>
      </c>
      <c r="J83" s="627">
        <f t="shared" si="75"/>
        <v>0</v>
      </c>
      <c r="K83" s="627">
        <f t="shared" ref="K83" si="76">K79+K80+K81+K82</f>
        <v>0</v>
      </c>
      <c r="L83" s="627">
        <f t="shared" si="75"/>
        <v>0</v>
      </c>
      <c r="M83" s="627">
        <f t="shared" si="75"/>
        <v>0</v>
      </c>
      <c r="N83" s="627">
        <f t="shared" si="75"/>
        <v>0</v>
      </c>
      <c r="O83" s="627">
        <f t="shared" si="75"/>
        <v>0</v>
      </c>
      <c r="P83" s="627">
        <f t="shared" si="75"/>
        <v>0</v>
      </c>
      <c r="Q83" s="627">
        <f t="shared" si="75"/>
        <v>0</v>
      </c>
      <c r="R83" s="627">
        <f t="shared" si="75"/>
        <v>0</v>
      </c>
      <c r="S83" s="627">
        <f t="shared" si="75"/>
        <v>0</v>
      </c>
      <c r="T83" s="627">
        <f t="shared" si="75"/>
        <v>0</v>
      </c>
      <c r="U83" s="627">
        <f t="shared" si="75"/>
        <v>0</v>
      </c>
      <c r="V83" s="627">
        <f t="shared" si="75"/>
        <v>0</v>
      </c>
      <c r="W83" s="627">
        <f>W79+W80+W81+W82</f>
        <v>0</v>
      </c>
      <c r="X83" s="627">
        <f t="shared" si="75"/>
        <v>0</v>
      </c>
      <c r="Y83" s="627">
        <f t="shared" si="75"/>
        <v>0</v>
      </c>
      <c r="Z83" s="627">
        <f>Z79+Z80+Z81+Z82</f>
        <v>0</v>
      </c>
      <c r="AA83" s="627">
        <f>AA79+AA80+AA81+AA82</f>
        <v>0</v>
      </c>
      <c r="AB83" s="627">
        <f>AB79+AB80+AB81+AB82</f>
        <v>0</v>
      </c>
      <c r="AC83" s="627">
        <f t="shared" si="75"/>
        <v>0</v>
      </c>
      <c r="AD83" s="627">
        <f t="shared" si="75"/>
        <v>0</v>
      </c>
      <c r="AE83" s="627">
        <f>AE79+AE80+AE81+AE82</f>
        <v>0</v>
      </c>
      <c r="AF83" s="627">
        <f>AF79+AF80+AF81+AF82</f>
        <v>0</v>
      </c>
      <c r="AG83" s="627">
        <f t="shared" si="75"/>
        <v>0</v>
      </c>
    </row>
    <row r="84" spans="1:34" x14ac:dyDescent="0.2">
      <c r="B84" s="1986" t="s">
        <v>33</v>
      </c>
      <c r="C84" s="1987"/>
      <c r="D84" s="1987"/>
      <c r="E84" s="1987"/>
      <c r="F84" s="1987"/>
      <c r="G84" s="1987"/>
      <c r="H84" s="1987"/>
      <c r="I84" s="1987"/>
      <c r="J84" s="1987"/>
      <c r="K84" s="1987"/>
      <c r="L84" s="1987"/>
      <c r="M84" s="1987"/>
      <c r="N84" s="1987"/>
      <c r="O84" s="1987"/>
      <c r="P84" s="1987"/>
      <c r="Q84" s="1987"/>
      <c r="R84" s="1987"/>
      <c r="S84" s="1987"/>
      <c r="T84" s="1987"/>
      <c r="U84" s="1987"/>
      <c r="V84" s="1987"/>
      <c r="W84" s="1987"/>
      <c r="X84" s="1987"/>
      <c r="Y84" s="1987"/>
      <c r="Z84" s="1987"/>
      <c r="AA84" s="1987"/>
      <c r="AB84" s="1987"/>
      <c r="AC84" s="1987"/>
      <c r="AD84" s="1987"/>
      <c r="AE84" s="1987"/>
      <c r="AF84" s="1987"/>
      <c r="AG84" s="1988"/>
    </row>
    <row r="85" spans="1:34" ht="10.5" customHeight="1" x14ac:dyDescent="0.2">
      <c r="B85" s="646" t="s">
        <v>456</v>
      </c>
      <c r="C85" s="646" t="s">
        <v>369</v>
      </c>
      <c r="D85" s="166"/>
      <c r="E85" s="112"/>
      <c r="F85" s="112"/>
      <c r="G85" s="112"/>
      <c r="H85" s="112"/>
      <c r="I85" s="112"/>
      <c r="J85" s="112"/>
      <c r="K85" s="112"/>
      <c r="L85" s="112"/>
      <c r="M85" s="112"/>
      <c r="N85" s="112"/>
      <c r="O85" s="112"/>
      <c r="P85" s="221">
        <f>Q85+S85+T85+U85+V85</f>
        <v>0</v>
      </c>
      <c r="Q85" s="112"/>
      <c r="R85" s="112"/>
      <c r="S85" s="112"/>
      <c r="T85" s="112"/>
      <c r="U85" s="112"/>
      <c r="V85" s="112"/>
      <c r="W85" s="112"/>
      <c r="X85" s="112"/>
      <c r="Y85" s="972">
        <f>Z85+AA85+AB85+AC85+AD85+AE85+AF85</f>
        <v>0</v>
      </c>
      <c r="Z85" s="112"/>
      <c r="AA85" s="112"/>
      <c r="AB85" s="112"/>
      <c r="AC85" s="112"/>
      <c r="AD85" s="112"/>
      <c r="AE85" s="112"/>
      <c r="AF85" s="112"/>
      <c r="AG85" s="169">
        <f>SUM(E85:Y85)-P85</f>
        <v>0</v>
      </c>
      <c r="AH85" s="162"/>
    </row>
    <row r="86" spans="1:34" ht="12" customHeight="1" x14ac:dyDescent="0.2">
      <c r="B86" s="648" t="s">
        <v>457</v>
      </c>
      <c r="C86" s="630" t="s">
        <v>369</v>
      </c>
      <c r="D86" s="136"/>
      <c r="E86" s="112"/>
      <c r="F86" s="112"/>
      <c r="G86" s="112"/>
      <c r="H86" s="112"/>
      <c r="I86" s="112"/>
      <c r="J86" s="112"/>
      <c r="K86" s="112"/>
      <c r="L86" s="112"/>
      <c r="M86" s="112"/>
      <c r="N86" s="112"/>
      <c r="O86" s="112"/>
      <c r="P86" s="221">
        <f>Q86+S86+T86+U86+V86</f>
        <v>0</v>
      </c>
      <c r="Q86" s="112"/>
      <c r="R86" s="112"/>
      <c r="S86" s="112"/>
      <c r="T86" s="112"/>
      <c r="U86" s="112"/>
      <c r="V86" s="112"/>
      <c r="W86" s="112"/>
      <c r="X86" s="112"/>
      <c r="Y86" s="972">
        <f>Z86+AA86+AB86+AC86+AD86+AE86+AF86</f>
        <v>0</v>
      </c>
      <c r="Z86" s="112"/>
      <c r="AA86" s="112"/>
      <c r="AB86" s="112"/>
      <c r="AC86" s="112"/>
      <c r="AD86" s="112"/>
      <c r="AE86" s="112"/>
      <c r="AF86" s="112"/>
      <c r="AG86" s="169">
        <f>SUM(E86:Y86)-P86</f>
        <v>0</v>
      </c>
      <c r="AH86" s="162"/>
    </row>
    <row r="87" spans="1:34" x14ac:dyDescent="0.2">
      <c r="B87" s="222" t="s">
        <v>12</v>
      </c>
      <c r="C87" s="165"/>
      <c r="D87" s="165"/>
      <c r="E87" s="168">
        <f>E85+E86</f>
        <v>0</v>
      </c>
      <c r="F87" s="168">
        <f t="shared" ref="F87:AD87" si="77">F85+F86</f>
        <v>0</v>
      </c>
      <c r="G87" s="168">
        <f t="shared" si="77"/>
        <v>0</v>
      </c>
      <c r="H87" s="168">
        <f t="shared" si="77"/>
        <v>0</v>
      </c>
      <c r="I87" s="168">
        <f t="shared" si="77"/>
        <v>0</v>
      </c>
      <c r="J87" s="168">
        <f t="shared" si="77"/>
        <v>0</v>
      </c>
      <c r="K87" s="168">
        <f t="shared" ref="K87" si="78">K85+K86</f>
        <v>0</v>
      </c>
      <c r="L87" s="168">
        <f t="shared" si="77"/>
        <v>0</v>
      </c>
      <c r="M87" s="168">
        <f t="shared" si="77"/>
        <v>0</v>
      </c>
      <c r="N87" s="168">
        <f t="shared" si="77"/>
        <v>0</v>
      </c>
      <c r="O87" s="168">
        <f t="shared" si="77"/>
        <v>0</v>
      </c>
      <c r="P87" s="168">
        <f>P85+P86</f>
        <v>0</v>
      </c>
      <c r="Q87" s="168">
        <f t="shared" si="77"/>
        <v>0</v>
      </c>
      <c r="R87" s="168">
        <f>R85+R86</f>
        <v>0</v>
      </c>
      <c r="S87" s="168">
        <f t="shared" si="77"/>
        <v>0</v>
      </c>
      <c r="T87" s="168">
        <f t="shared" si="77"/>
        <v>0</v>
      </c>
      <c r="U87" s="168">
        <f t="shared" si="77"/>
        <v>0</v>
      </c>
      <c r="V87" s="168">
        <f t="shared" si="77"/>
        <v>0</v>
      </c>
      <c r="W87" s="168">
        <f>W85+W86</f>
        <v>0</v>
      </c>
      <c r="X87" s="168">
        <f t="shared" si="77"/>
        <v>0</v>
      </c>
      <c r="Y87" s="168">
        <f t="shared" si="77"/>
        <v>0</v>
      </c>
      <c r="Z87" s="168">
        <f>Z85+Z86</f>
        <v>0</v>
      </c>
      <c r="AA87" s="168">
        <f>AA85+AA86</f>
        <v>0</v>
      </c>
      <c r="AB87" s="168">
        <f>AB85+AB86</f>
        <v>0</v>
      </c>
      <c r="AC87" s="168">
        <f t="shared" si="77"/>
        <v>0</v>
      </c>
      <c r="AD87" s="168">
        <f t="shared" si="77"/>
        <v>0</v>
      </c>
      <c r="AE87" s="168">
        <f>AE85+AE86</f>
        <v>0</v>
      </c>
      <c r="AF87" s="168">
        <f>AF85+AF86</f>
        <v>0</v>
      </c>
      <c r="AG87" s="169">
        <f>SUM(E87:Y87)-P87</f>
        <v>0</v>
      </c>
      <c r="AH87" s="162"/>
    </row>
    <row r="88" spans="1:34" s="52" customFormat="1" ht="12.75" hidden="1" customHeight="1" x14ac:dyDescent="0.2">
      <c r="B88" s="771" t="s">
        <v>721</v>
      </c>
      <c r="C88" s="170"/>
      <c r="D88" s="170"/>
      <c r="E88" s="167"/>
      <c r="F88" s="167"/>
      <c r="G88" s="167"/>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c r="AE88" s="167"/>
      <c r="AF88" s="167"/>
      <c r="AG88" s="171"/>
      <c r="AH88" s="172"/>
    </row>
    <row r="89" spans="1:34" s="52" customFormat="1" hidden="1" x14ac:dyDescent="0.2">
      <c r="A89" s="770" t="s">
        <v>77</v>
      </c>
      <c r="B89" s="2006" t="s">
        <v>280</v>
      </c>
      <c r="C89" s="649"/>
      <c r="D89" s="649">
        <v>180</v>
      </c>
      <c r="E89" s="112">
        <f>E56</f>
        <v>0</v>
      </c>
      <c r="F89" s="112">
        <f t="shared" ref="F89:Y91" si="79">F56</f>
        <v>0</v>
      </c>
      <c r="G89" s="112">
        <f t="shared" si="79"/>
        <v>0</v>
      </c>
      <c r="H89" s="112">
        <f t="shared" si="79"/>
        <v>0</v>
      </c>
      <c r="I89" s="112">
        <f t="shared" si="79"/>
        <v>0</v>
      </c>
      <c r="J89" s="112">
        <f t="shared" si="79"/>
        <v>0</v>
      </c>
      <c r="K89" s="112">
        <f t="shared" ref="K89" si="80">K56</f>
        <v>0</v>
      </c>
      <c r="L89" s="112">
        <f t="shared" si="79"/>
        <v>0</v>
      </c>
      <c r="M89" s="112">
        <f t="shared" si="79"/>
        <v>0</v>
      </c>
      <c r="N89" s="112">
        <f t="shared" si="79"/>
        <v>0</v>
      </c>
      <c r="O89" s="112">
        <f t="shared" si="79"/>
        <v>0</v>
      </c>
      <c r="P89" s="112">
        <f t="shared" si="79"/>
        <v>0</v>
      </c>
      <c r="Q89" s="112">
        <f t="shared" si="79"/>
        <v>0</v>
      </c>
      <c r="R89" s="112">
        <f t="shared" si="79"/>
        <v>0</v>
      </c>
      <c r="S89" s="112">
        <f t="shared" si="79"/>
        <v>0</v>
      </c>
      <c r="T89" s="112">
        <f t="shared" si="79"/>
        <v>0</v>
      </c>
      <c r="U89" s="112">
        <f t="shared" si="79"/>
        <v>0</v>
      </c>
      <c r="V89" s="112">
        <f t="shared" si="79"/>
        <v>0</v>
      </c>
      <c r="W89" s="112">
        <f>W56</f>
        <v>0</v>
      </c>
      <c r="X89" s="112">
        <f t="shared" si="79"/>
        <v>0</v>
      </c>
      <c r="Y89" s="112">
        <f t="shared" si="79"/>
        <v>0</v>
      </c>
      <c r="Z89" s="112">
        <f t="shared" ref="Z89:AF91" si="81">Z56</f>
        <v>0</v>
      </c>
      <c r="AA89" s="112">
        <f t="shared" si="81"/>
        <v>0</v>
      </c>
      <c r="AB89" s="112">
        <f t="shared" si="81"/>
        <v>0</v>
      </c>
      <c r="AC89" s="112">
        <f t="shared" si="81"/>
        <v>0</v>
      </c>
      <c r="AD89" s="112">
        <f t="shared" si="81"/>
        <v>0</v>
      </c>
      <c r="AE89" s="112">
        <f t="shared" si="81"/>
        <v>0</v>
      </c>
      <c r="AF89" s="112">
        <f t="shared" si="81"/>
        <v>0</v>
      </c>
      <c r="AG89" s="769">
        <f t="shared" ref="AG89:AG112" si="82">SUM(E89:Y89)-P89</f>
        <v>0</v>
      </c>
      <c r="AH89" s="172"/>
    </row>
    <row r="90" spans="1:34" s="52" customFormat="1" hidden="1" x14ac:dyDescent="0.2">
      <c r="A90" s="770" t="s">
        <v>76</v>
      </c>
      <c r="B90" s="2007"/>
      <c r="C90" s="649"/>
      <c r="D90" s="649">
        <v>180</v>
      </c>
      <c r="E90" s="112">
        <f t="shared" ref="E90:U91" si="83">E57</f>
        <v>0</v>
      </c>
      <c r="F90" s="112">
        <f t="shared" si="83"/>
        <v>0</v>
      </c>
      <c r="G90" s="112">
        <f t="shared" si="83"/>
        <v>0</v>
      </c>
      <c r="H90" s="112">
        <f t="shared" si="83"/>
        <v>0</v>
      </c>
      <c r="I90" s="112">
        <f t="shared" si="83"/>
        <v>0</v>
      </c>
      <c r="J90" s="112">
        <f t="shared" si="83"/>
        <v>0</v>
      </c>
      <c r="K90" s="112">
        <f t="shared" ref="K90" si="84">K57</f>
        <v>0</v>
      </c>
      <c r="L90" s="112">
        <f t="shared" si="83"/>
        <v>0</v>
      </c>
      <c r="M90" s="112">
        <f t="shared" si="83"/>
        <v>0</v>
      </c>
      <c r="N90" s="112">
        <f t="shared" si="83"/>
        <v>0</v>
      </c>
      <c r="O90" s="112">
        <f t="shared" si="83"/>
        <v>0</v>
      </c>
      <c r="P90" s="112">
        <f t="shared" si="83"/>
        <v>0</v>
      </c>
      <c r="Q90" s="112">
        <f t="shared" si="83"/>
        <v>0</v>
      </c>
      <c r="R90" s="112">
        <f t="shared" si="83"/>
        <v>0</v>
      </c>
      <c r="S90" s="112">
        <f t="shared" si="83"/>
        <v>0</v>
      </c>
      <c r="T90" s="112">
        <f t="shared" si="83"/>
        <v>0</v>
      </c>
      <c r="U90" s="112">
        <f t="shared" si="83"/>
        <v>0</v>
      </c>
      <c r="V90" s="112">
        <f t="shared" si="79"/>
        <v>0</v>
      </c>
      <c r="W90" s="112">
        <f>W57</f>
        <v>0</v>
      </c>
      <c r="X90" s="112">
        <f t="shared" si="79"/>
        <v>0</v>
      </c>
      <c r="Y90" s="112">
        <f t="shared" si="79"/>
        <v>0</v>
      </c>
      <c r="Z90" s="112">
        <f t="shared" si="81"/>
        <v>0</v>
      </c>
      <c r="AA90" s="112">
        <f t="shared" si="81"/>
        <v>0</v>
      </c>
      <c r="AB90" s="112">
        <f t="shared" si="81"/>
        <v>0</v>
      </c>
      <c r="AC90" s="112">
        <f t="shared" si="81"/>
        <v>0</v>
      </c>
      <c r="AD90" s="112">
        <f t="shared" si="81"/>
        <v>0</v>
      </c>
      <c r="AE90" s="112">
        <f t="shared" si="81"/>
        <v>0</v>
      </c>
      <c r="AF90" s="112">
        <f t="shared" si="81"/>
        <v>0</v>
      </c>
      <c r="AG90" s="769">
        <f t="shared" si="82"/>
        <v>0</v>
      </c>
      <c r="AH90" s="172"/>
    </row>
    <row r="91" spans="1:34" s="52" customFormat="1" hidden="1" x14ac:dyDescent="0.2">
      <c r="A91" s="679" t="s">
        <v>78</v>
      </c>
      <c r="B91" s="2008"/>
      <c r="C91" s="649"/>
      <c r="D91" s="649">
        <v>180</v>
      </c>
      <c r="E91" s="112">
        <f t="shared" si="83"/>
        <v>0</v>
      </c>
      <c r="F91" s="112">
        <f t="shared" si="79"/>
        <v>0</v>
      </c>
      <c r="G91" s="112">
        <f t="shared" si="79"/>
        <v>0</v>
      </c>
      <c r="H91" s="112">
        <f t="shared" si="79"/>
        <v>0</v>
      </c>
      <c r="I91" s="112">
        <f t="shared" si="79"/>
        <v>0</v>
      </c>
      <c r="J91" s="112">
        <f t="shared" si="79"/>
        <v>0</v>
      </c>
      <c r="K91" s="112">
        <f t="shared" ref="K91" si="85">K58</f>
        <v>0</v>
      </c>
      <c r="L91" s="112">
        <f t="shared" si="79"/>
        <v>0</v>
      </c>
      <c r="M91" s="112">
        <f t="shared" si="79"/>
        <v>0</v>
      </c>
      <c r="N91" s="112">
        <f t="shared" si="79"/>
        <v>0</v>
      </c>
      <c r="O91" s="112">
        <f t="shared" si="79"/>
        <v>0</v>
      </c>
      <c r="P91" s="112">
        <f t="shared" si="79"/>
        <v>0</v>
      </c>
      <c r="Q91" s="112">
        <f t="shared" si="79"/>
        <v>0</v>
      </c>
      <c r="R91" s="112">
        <f t="shared" si="79"/>
        <v>0</v>
      </c>
      <c r="S91" s="112">
        <f t="shared" si="79"/>
        <v>0</v>
      </c>
      <c r="T91" s="112">
        <f t="shared" si="79"/>
        <v>0</v>
      </c>
      <c r="U91" s="112">
        <f t="shared" si="79"/>
        <v>0</v>
      </c>
      <c r="V91" s="112">
        <f t="shared" si="79"/>
        <v>0</v>
      </c>
      <c r="W91" s="112">
        <f>W58</f>
        <v>0</v>
      </c>
      <c r="X91" s="112">
        <f t="shared" si="79"/>
        <v>0</v>
      </c>
      <c r="Y91" s="112">
        <f t="shared" si="79"/>
        <v>0</v>
      </c>
      <c r="Z91" s="112">
        <f t="shared" si="81"/>
        <v>0</v>
      </c>
      <c r="AA91" s="112">
        <f t="shared" si="81"/>
        <v>0</v>
      </c>
      <c r="AB91" s="112">
        <f t="shared" si="81"/>
        <v>0</v>
      </c>
      <c r="AC91" s="112">
        <f t="shared" si="81"/>
        <v>0</v>
      </c>
      <c r="AD91" s="112">
        <f t="shared" si="81"/>
        <v>0</v>
      </c>
      <c r="AE91" s="112">
        <f t="shared" si="81"/>
        <v>0</v>
      </c>
      <c r="AF91" s="112">
        <f t="shared" si="81"/>
        <v>0</v>
      </c>
      <c r="AG91" s="769">
        <f t="shared" si="82"/>
        <v>0</v>
      </c>
      <c r="AH91" s="172"/>
    </row>
    <row r="92" spans="1:34" s="52" customFormat="1" hidden="1" x14ac:dyDescent="0.2">
      <c r="A92" s="770" t="s">
        <v>77</v>
      </c>
      <c r="B92" s="2000" t="s">
        <v>258</v>
      </c>
      <c r="C92" s="649"/>
      <c r="D92" s="649">
        <v>180</v>
      </c>
      <c r="E92" s="112">
        <f t="shared" ref="E92:AD92" si="86">E19+E45</f>
        <v>0</v>
      </c>
      <c r="F92" s="112">
        <f t="shared" si="86"/>
        <v>0</v>
      </c>
      <c r="G92" s="112">
        <f t="shared" si="86"/>
        <v>0</v>
      </c>
      <c r="H92" s="112">
        <f t="shared" si="86"/>
        <v>0</v>
      </c>
      <c r="I92" s="112">
        <f t="shared" si="86"/>
        <v>0</v>
      </c>
      <c r="J92" s="112">
        <f t="shared" si="86"/>
        <v>0</v>
      </c>
      <c r="K92" s="112">
        <f t="shared" ref="K92" si="87">K19+K45</f>
        <v>0</v>
      </c>
      <c r="L92" s="112">
        <f t="shared" si="86"/>
        <v>0</v>
      </c>
      <c r="M92" s="112">
        <f t="shared" si="86"/>
        <v>0</v>
      </c>
      <c r="N92" s="112">
        <f t="shared" si="86"/>
        <v>0</v>
      </c>
      <c r="O92" s="112">
        <f t="shared" si="86"/>
        <v>0</v>
      </c>
      <c r="P92" s="112">
        <f t="shared" si="86"/>
        <v>0</v>
      </c>
      <c r="Q92" s="112">
        <f t="shared" si="86"/>
        <v>0</v>
      </c>
      <c r="R92" s="112">
        <f t="shared" si="86"/>
        <v>0</v>
      </c>
      <c r="S92" s="112">
        <f t="shared" si="86"/>
        <v>0</v>
      </c>
      <c r="T92" s="112">
        <f t="shared" si="86"/>
        <v>0</v>
      </c>
      <c r="U92" s="112">
        <f t="shared" si="86"/>
        <v>0</v>
      </c>
      <c r="V92" s="112">
        <f t="shared" si="86"/>
        <v>0</v>
      </c>
      <c r="W92" s="112">
        <f t="shared" si="86"/>
        <v>0</v>
      </c>
      <c r="X92" s="112">
        <f t="shared" si="86"/>
        <v>0</v>
      </c>
      <c r="Y92" s="112">
        <f t="shared" si="86"/>
        <v>0</v>
      </c>
      <c r="Z92" s="112">
        <f t="shared" ref="Z92:AB94" si="88">Z19+Z45</f>
        <v>0</v>
      </c>
      <c r="AA92" s="112">
        <f t="shared" si="88"/>
        <v>0</v>
      </c>
      <c r="AB92" s="112">
        <f t="shared" si="88"/>
        <v>0</v>
      </c>
      <c r="AC92" s="112">
        <f t="shared" si="86"/>
        <v>0</v>
      </c>
      <c r="AD92" s="112">
        <f t="shared" si="86"/>
        <v>0</v>
      </c>
      <c r="AE92" s="112">
        <f t="shared" ref="AE92:AF94" si="89">AE19+AE45</f>
        <v>0</v>
      </c>
      <c r="AF92" s="112">
        <f t="shared" si="89"/>
        <v>0</v>
      </c>
      <c r="AG92" s="769">
        <f t="shared" si="82"/>
        <v>0</v>
      </c>
      <c r="AH92" s="172"/>
    </row>
    <row r="93" spans="1:34" s="52" customFormat="1" hidden="1" x14ac:dyDescent="0.2">
      <c r="A93" s="770" t="s">
        <v>76</v>
      </c>
      <c r="B93" s="2001"/>
      <c r="C93" s="649"/>
      <c r="D93" s="649">
        <v>180</v>
      </c>
      <c r="E93" s="112">
        <f t="shared" ref="E93:AD93" si="90">E20+E46</f>
        <v>0</v>
      </c>
      <c r="F93" s="112">
        <f t="shared" si="90"/>
        <v>0</v>
      </c>
      <c r="G93" s="112">
        <f t="shared" si="90"/>
        <v>0</v>
      </c>
      <c r="H93" s="112">
        <f t="shared" si="90"/>
        <v>0</v>
      </c>
      <c r="I93" s="112">
        <f t="shared" si="90"/>
        <v>0</v>
      </c>
      <c r="J93" s="112">
        <f t="shared" si="90"/>
        <v>0</v>
      </c>
      <c r="K93" s="112">
        <f t="shared" ref="K93" si="91">K20+K46</f>
        <v>0</v>
      </c>
      <c r="L93" s="112">
        <f t="shared" si="90"/>
        <v>0</v>
      </c>
      <c r="M93" s="112">
        <f t="shared" si="90"/>
        <v>0</v>
      </c>
      <c r="N93" s="112">
        <f t="shared" si="90"/>
        <v>0</v>
      </c>
      <c r="O93" s="112">
        <f t="shared" si="90"/>
        <v>0</v>
      </c>
      <c r="P93" s="112">
        <f t="shared" si="90"/>
        <v>0</v>
      </c>
      <c r="Q93" s="112">
        <f t="shared" si="90"/>
        <v>0</v>
      </c>
      <c r="R93" s="112">
        <f t="shared" si="90"/>
        <v>0</v>
      </c>
      <c r="S93" s="112">
        <f t="shared" si="90"/>
        <v>0</v>
      </c>
      <c r="T93" s="112">
        <f t="shared" si="90"/>
        <v>0</v>
      </c>
      <c r="U93" s="112">
        <f t="shared" si="90"/>
        <v>0</v>
      </c>
      <c r="V93" s="112">
        <f t="shared" si="90"/>
        <v>0</v>
      </c>
      <c r="W93" s="112">
        <f t="shared" si="90"/>
        <v>0</v>
      </c>
      <c r="X93" s="112">
        <f t="shared" si="90"/>
        <v>0</v>
      </c>
      <c r="Y93" s="112">
        <f t="shared" si="90"/>
        <v>0</v>
      </c>
      <c r="Z93" s="112">
        <f t="shared" si="88"/>
        <v>0</v>
      </c>
      <c r="AA93" s="112">
        <f t="shared" si="88"/>
        <v>0</v>
      </c>
      <c r="AB93" s="112">
        <f t="shared" si="88"/>
        <v>0</v>
      </c>
      <c r="AC93" s="112">
        <f t="shared" si="90"/>
        <v>0</v>
      </c>
      <c r="AD93" s="112">
        <f t="shared" si="90"/>
        <v>0</v>
      </c>
      <c r="AE93" s="112">
        <f t="shared" si="89"/>
        <v>0</v>
      </c>
      <c r="AF93" s="112">
        <f t="shared" si="89"/>
        <v>0</v>
      </c>
      <c r="AG93" s="769">
        <f t="shared" si="82"/>
        <v>0</v>
      </c>
      <c r="AH93" s="172"/>
    </row>
    <row r="94" spans="1:34" s="52" customFormat="1" hidden="1" x14ac:dyDescent="0.2">
      <c r="A94" s="679" t="s">
        <v>78</v>
      </c>
      <c r="B94" s="2002"/>
      <c r="C94" s="649"/>
      <c r="D94" s="649">
        <v>180</v>
      </c>
      <c r="E94" s="112">
        <f t="shared" ref="E94:AD94" si="92">E21+E47</f>
        <v>0</v>
      </c>
      <c r="F94" s="112">
        <f t="shared" si="92"/>
        <v>0</v>
      </c>
      <c r="G94" s="112">
        <f t="shared" si="92"/>
        <v>0</v>
      </c>
      <c r="H94" s="112">
        <f t="shared" si="92"/>
        <v>0</v>
      </c>
      <c r="I94" s="112">
        <f t="shared" si="92"/>
        <v>0</v>
      </c>
      <c r="J94" s="112">
        <f t="shared" si="92"/>
        <v>0</v>
      </c>
      <c r="K94" s="112">
        <f t="shared" ref="K94" si="93">K21+K47</f>
        <v>0</v>
      </c>
      <c r="L94" s="112">
        <f t="shared" si="92"/>
        <v>0</v>
      </c>
      <c r="M94" s="112">
        <f t="shared" si="92"/>
        <v>0</v>
      </c>
      <c r="N94" s="112">
        <f t="shared" si="92"/>
        <v>0</v>
      </c>
      <c r="O94" s="112">
        <f t="shared" si="92"/>
        <v>0</v>
      </c>
      <c r="P94" s="112">
        <f t="shared" si="92"/>
        <v>0</v>
      </c>
      <c r="Q94" s="112">
        <f t="shared" si="92"/>
        <v>0</v>
      </c>
      <c r="R94" s="112">
        <f t="shared" si="92"/>
        <v>0</v>
      </c>
      <c r="S94" s="112">
        <f t="shared" si="92"/>
        <v>0</v>
      </c>
      <c r="T94" s="112">
        <f t="shared" si="92"/>
        <v>0</v>
      </c>
      <c r="U94" s="112">
        <f t="shared" si="92"/>
        <v>0</v>
      </c>
      <c r="V94" s="112">
        <f t="shared" si="92"/>
        <v>0</v>
      </c>
      <c r="W94" s="112">
        <f t="shared" si="92"/>
        <v>0</v>
      </c>
      <c r="X94" s="112">
        <f t="shared" si="92"/>
        <v>0</v>
      </c>
      <c r="Y94" s="112">
        <f t="shared" si="92"/>
        <v>0</v>
      </c>
      <c r="Z94" s="112">
        <f t="shared" si="88"/>
        <v>0</v>
      </c>
      <c r="AA94" s="112">
        <f t="shared" si="88"/>
        <v>0</v>
      </c>
      <c r="AB94" s="112">
        <f t="shared" si="88"/>
        <v>0</v>
      </c>
      <c r="AC94" s="112">
        <f t="shared" si="92"/>
        <v>0</v>
      </c>
      <c r="AD94" s="112">
        <f t="shared" si="92"/>
        <v>0</v>
      </c>
      <c r="AE94" s="112">
        <f t="shared" si="89"/>
        <v>0</v>
      </c>
      <c r="AF94" s="112">
        <f t="shared" si="89"/>
        <v>0</v>
      </c>
      <c r="AG94" s="769">
        <f t="shared" si="82"/>
        <v>0</v>
      </c>
      <c r="AH94" s="172"/>
    </row>
    <row r="95" spans="1:34" s="52" customFormat="1" hidden="1" x14ac:dyDescent="0.2">
      <c r="A95" s="770" t="s">
        <v>77</v>
      </c>
      <c r="B95" s="2000" t="s">
        <v>258</v>
      </c>
      <c r="C95" s="649"/>
      <c r="D95" s="649">
        <v>440</v>
      </c>
      <c r="E95" s="112">
        <f>E10</f>
        <v>0</v>
      </c>
      <c r="F95" s="112">
        <f t="shared" ref="F95:Y97" si="94">F10</f>
        <v>0</v>
      </c>
      <c r="G95" s="112">
        <f t="shared" si="94"/>
        <v>0</v>
      </c>
      <c r="H95" s="112">
        <f t="shared" si="94"/>
        <v>0</v>
      </c>
      <c r="I95" s="112">
        <f t="shared" si="94"/>
        <v>0</v>
      </c>
      <c r="J95" s="112">
        <f t="shared" si="94"/>
        <v>0</v>
      </c>
      <c r="K95" s="112">
        <f t="shared" ref="K95" si="95">K10</f>
        <v>0</v>
      </c>
      <c r="L95" s="112">
        <f t="shared" si="94"/>
        <v>0</v>
      </c>
      <c r="M95" s="112">
        <f t="shared" si="94"/>
        <v>0</v>
      </c>
      <c r="N95" s="112">
        <f t="shared" si="94"/>
        <v>0</v>
      </c>
      <c r="O95" s="112">
        <f t="shared" si="94"/>
        <v>0</v>
      </c>
      <c r="P95" s="112">
        <f t="shared" si="94"/>
        <v>0</v>
      </c>
      <c r="Q95" s="112">
        <f t="shared" si="94"/>
        <v>0</v>
      </c>
      <c r="R95" s="112">
        <f t="shared" si="94"/>
        <v>0</v>
      </c>
      <c r="S95" s="112">
        <f t="shared" si="94"/>
        <v>0</v>
      </c>
      <c r="T95" s="112">
        <f t="shared" si="94"/>
        <v>0</v>
      </c>
      <c r="U95" s="112">
        <f t="shared" si="94"/>
        <v>0</v>
      </c>
      <c r="V95" s="112">
        <f t="shared" si="94"/>
        <v>0</v>
      </c>
      <c r="W95" s="112">
        <f>W10</f>
        <v>0</v>
      </c>
      <c r="X95" s="112">
        <f t="shared" si="94"/>
        <v>0</v>
      </c>
      <c r="Y95" s="112">
        <f t="shared" si="94"/>
        <v>0</v>
      </c>
      <c r="Z95" s="112">
        <f t="shared" ref="Z95:AF97" si="96">Z10</f>
        <v>0</v>
      </c>
      <c r="AA95" s="112">
        <f t="shared" si="96"/>
        <v>0</v>
      </c>
      <c r="AB95" s="112">
        <f t="shared" si="96"/>
        <v>0</v>
      </c>
      <c r="AC95" s="112">
        <f t="shared" si="96"/>
        <v>0</v>
      </c>
      <c r="AD95" s="112">
        <f t="shared" si="96"/>
        <v>0</v>
      </c>
      <c r="AE95" s="112">
        <f t="shared" si="96"/>
        <v>0</v>
      </c>
      <c r="AF95" s="112">
        <f t="shared" si="96"/>
        <v>0</v>
      </c>
      <c r="AG95" s="769">
        <f t="shared" si="82"/>
        <v>0</v>
      </c>
      <c r="AH95" s="172"/>
    </row>
    <row r="96" spans="1:34" s="52" customFormat="1" hidden="1" x14ac:dyDescent="0.2">
      <c r="A96" s="770" t="s">
        <v>76</v>
      </c>
      <c r="B96" s="2001"/>
      <c r="C96" s="649"/>
      <c r="D96" s="649">
        <v>440</v>
      </c>
      <c r="E96" s="112">
        <f t="shared" ref="E96:U97" si="97">E11</f>
        <v>0</v>
      </c>
      <c r="F96" s="112">
        <f t="shared" si="97"/>
        <v>0</v>
      </c>
      <c r="G96" s="112">
        <f t="shared" si="97"/>
        <v>0</v>
      </c>
      <c r="H96" s="112">
        <f t="shared" si="97"/>
        <v>0</v>
      </c>
      <c r="I96" s="112">
        <f t="shared" si="97"/>
        <v>0</v>
      </c>
      <c r="J96" s="112">
        <f t="shared" si="97"/>
        <v>0</v>
      </c>
      <c r="K96" s="112">
        <f t="shared" ref="K96" si="98">K11</f>
        <v>0</v>
      </c>
      <c r="L96" s="112">
        <f t="shared" si="97"/>
        <v>0</v>
      </c>
      <c r="M96" s="112">
        <f t="shared" si="97"/>
        <v>0</v>
      </c>
      <c r="N96" s="112">
        <f t="shared" si="97"/>
        <v>0</v>
      </c>
      <c r="O96" s="112">
        <f t="shared" si="97"/>
        <v>0</v>
      </c>
      <c r="P96" s="112">
        <f t="shared" si="97"/>
        <v>0</v>
      </c>
      <c r="Q96" s="112">
        <f t="shared" si="97"/>
        <v>0</v>
      </c>
      <c r="R96" s="112">
        <f t="shared" si="97"/>
        <v>0</v>
      </c>
      <c r="S96" s="112">
        <f t="shared" si="97"/>
        <v>0</v>
      </c>
      <c r="T96" s="112">
        <f t="shared" si="97"/>
        <v>0</v>
      </c>
      <c r="U96" s="112">
        <f t="shared" si="97"/>
        <v>0</v>
      </c>
      <c r="V96" s="112">
        <f t="shared" si="94"/>
        <v>0</v>
      </c>
      <c r="W96" s="112">
        <f>W11</f>
        <v>0</v>
      </c>
      <c r="X96" s="112">
        <f t="shared" si="94"/>
        <v>0</v>
      </c>
      <c r="Y96" s="112">
        <f t="shared" si="94"/>
        <v>0</v>
      </c>
      <c r="Z96" s="112">
        <f t="shared" si="96"/>
        <v>0</v>
      </c>
      <c r="AA96" s="112">
        <f t="shared" si="96"/>
        <v>0</v>
      </c>
      <c r="AB96" s="112">
        <f t="shared" si="96"/>
        <v>0</v>
      </c>
      <c r="AC96" s="112">
        <f t="shared" si="96"/>
        <v>0</v>
      </c>
      <c r="AD96" s="112">
        <f t="shared" si="96"/>
        <v>0</v>
      </c>
      <c r="AE96" s="112">
        <f t="shared" si="96"/>
        <v>0</v>
      </c>
      <c r="AF96" s="112">
        <f t="shared" si="96"/>
        <v>0</v>
      </c>
      <c r="AG96" s="769">
        <f t="shared" si="82"/>
        <v>0</v>
      </c>
      <c r="AH96" s="172"/>
    </row>
    <row r="97" spans="1:34" s="52" customFormat="1" hidden="1" x14ac:dyDescent="0.2">
      <c r="A97" s="679" t="s">
        <v>78</v>
      </c>
      <c r="B97" s="2002"/>
      <c r="C97" s="649"/>
      <c r="D97" s="649">
        <v>440</v>
      </c>
      <c r="E97" s="112">
        <f t="shared" si="97"/>
        <v>0</v>
      </c>
      <c r="F97" s="112">
        <f t="shared" si="94"/>
        <v>0</v>
      </c>
      <c r="G97" s="112">
        <f t="shared" si="94"/>
        <v>0</v>
      </c>
      <c r="H97" s="112">
        <f t="shared" si="94"/>
        <v>0</v>
      </c>
      <c r="I97" s="112">
        <f t="shared" si="94"/>
        <v>0</v>
      </c>
      <c r="J97" s="112">
        <f t="shared" si="94"/>
        <v>0</v>
      </c>
      <c r="K97" s="112">
        <f t="shared" ref="K97" si="99">K12</f>
        <v>0</v>
      </c>
      <c r="L97" s="112">
        <f t="shared" si="94"/>
        <v>0</v>
      </c>
      <c r="M97" s="112">
        <f t="shared" si="94"/>
        <v>0</v>
      </c>
      <c r="N97" s="112">
        <f t="shared" si="94"/>
        <v>0</v>
      </c>
      <c r="O97" s="112">
        <f t="shared" si="94"/>
        <v>0</v>
      </c>
      <c r="P97" s="112">
        <f t="shared" si="94"/>
        <v>0</v>
      </c>
      <c r="Q97" s="112">
        <f t="shared" si="94"/>
        <v>0</v>
      </c>
      <c r="R97" s="112">
        <f t="shared" si="94"/>
        <v>0</v>
      </c>
      <c r="S97" s="112">
        <f t="shared" si="94"/>
        <v>0</v>
      </c>
      <c r="T97" s="112">
        <f t="shared" si="94"/>
        <v>0</v>
      </c>
      <c r="U97" s="112">
        <f t="shared" si="94"/>
        <v>0</v>
      </c>
      <c r="V97" s="112">
        <f t="shared" si="94"/>
        <v>0</v>
      </c>
      <c r="W97" s="112">
        <f>W12</f>
        <v>0</v>
      </c>
      <c r="X97" s="112">
        <f t="shared" si="94"/>
        <v>0</v>
      </c>
      <c r="Y97" s="112">
        <f t="shared" si="94"/>
        <v>0</v>
      </c>
      <c r="Z97" s="112">
        <f t="shared" si="96"/>
        <v>0</v>
      </c>
      <c r="AA97" s="112">
        <f t="shared" si="96"/>
        <v>0</v>
      </c>
      <c r="AB97" s="112">
        <f t="shared" si="96"/>
        <v>0</v>
      </c>
      <c r="AC97" s="112">
        <f t="shared" si="96"/>
        <v>0</v>
      </c>
      <c r="AD97" s="112">
        <f t="shared" si="96"/>
        <v>0</v>
      </c>
      <c r="AE97" s="112">
        <f t="shared" si="96"/>
        <v>0</v>
      </c>
      <c r="AF97" s="112">
        <f t="shared" si="96"/>
        <v>0</v>
      </c>
      <c r="AG97" s="769">
        <f t="shared" si="82"/>
        <v>0</v>
      </c>
      <c r="AH97" s="172"/>
    </row>
    <row r="98" spans="1:34" s="52" customFormat="1" hidden="1" x14ac:dyDescent="0.2">
      <c r="A98" s="770" t="s">
        <v>77</v>
      </c>
      <c r="B98" s="1906" t="s">
        <v>281</v>
      </c>
      <c r="C98" s="649"/>
      <c r="D98" s="649">
        <v>180</v>
      </c>
      <c r="E98" s="112">
        <f>E23+E25+E48</f>
        <v>0</v>
      </c>
      <c r="F98" s="112">
        <f t="shared" ref="F98:AD98" si="100">F23+F25+F48</f>
        <v>0</v>
      </c>
      <c r="G98" s="112">
        <f t="shared" si="100"/>
        <v>0</v>
      </c>
      <c r="H98" s="112">
        <f t="shared" si="100"/>
        <v>0</v>
      </c>
      <c r="I98" s="112">
        <f t="shared" si="100"/>
        <v>0</v>
      </c>
      <c r="J98" s="112">
        <f t="shared" si="100"/>
        <v>0</v>
      </c>
      <c r="K98" s="112">
        <f t="shared" ref="K98" si="101">K23+K25+K48</f>
        <v>0</v>
      </c>
      <c r="L98" s="112">
        <f t="shared" si="100"/>
        <v>0</v>
      </c>
      <c r="M98" s="112">
        <f t="shared" si="100"/>
        <v>0</v>
      </c>
      <c r="N98" s="112">
        <f t="shared" si="100"/>
        <v>0</v>
      </c>
      <c r="O98" s="112">
        <f t="shared" si="100"/>
        <v>0</v>
      </c>
      <c r="P98" s="112">
        <f t="shared" si="100"/>
        <v>0</v>
      </c>
      <c r="Q98" s="112">
        <f t="shared" si="100"/>
        <v>0</v>
      </c>
      <c r="R98" s="112">
        <f t="shared" si="100"/>
        <v>0</v>
      </c>
      <c r="S98" s="112">
        <f t="shared" si="100"/>
        <v>0</v>
      </c>
      <c r="T98" s="112">
        <f t="shared" si="100"/>
        <v>0</v>
      </c>
      <c r="U98" s="112">
        <f t="shared" si="100"/>
        <v>0</v>
      </c>
      <c r="V98" s="112">
        <f t="shared" si="100"/>
        <v>0</v>
      </c>
      <c r="W98" s="112">
        <f>W23+W25+W48</f>
        <v>0</v>
      </c>
      <c r="X98" s="112">
        <f t="shared" si="100"/>
        <v>0</v>
      </c>
      <c r="Y98" s="112">
        <f t="shared" si="100"/>
        <v>0</v>
      </c>
      <c r="Z98" s="112">
        <f t="shared" ref="Z98:AB99" si="102">Z23+Z25+Z48</f>
        <v>0</v>
      </c>
      <c r="AA98" s="112">
        <f t="shared" si="102"/>
        <v>0</v>
      </c>
      <c r="AB98" s="112">
        <f t="shared" si="102"/>
        <v>0</v>
      </c>
      <c r="AC98" s="112">
        <f t="shared" si="100"/>
        <v>0</v>
      </c>
      <c r="AD98" s="112">
        <f t="shared" si="100"/>
        <v>0</v>
      </c>
      <c r="AE98" s="112">
        <f>AE23+AE25+AE48</f>
        <v>0</v>
      </c>
      <c r="AF98" s="112">
        <f>AF23+AF25+AF48</f>
        <v>0</v>
      </c>
      <c r="AG98" s="769">
        <f t="shared" si="82"/>
        <v>0</v>
      </c>
      <c r="AH98" s="172"/>
    </row>
    <row r="99" spans="1:34" s="52" customFormat="1" hidden="1" x14ac:dyDescent="0.2">
      <c r="A99" s="770" t="s">
        <v>76</v>
      </c>
      <c r="B99" s="1999"/>
      <c r="C99" s="649"/>
      <c r="D99" s="649">
        <v>180</v>
      </c>
      <c r="E99" s="112">
        <f>E24+E26+E49</f>
        <v>0</v>
      </c>
      <c r="F99" s="112">
        <f t="shared" ref="F99:AD99" si="103">F24+F26+F49</f>
        <v>0</v>
      </c>
      <c r="G99" s="112">
        <f t="shared" si="103"/>
        <v>0</v>
      </c>
      <c r="H99" s="112">
        <f t="shared" si="103"/>
        <v>0</v>
      </c>
      <c r="I99" s="112">
        <f t="shared" si="103"/>
        <v>0</v>
      </c>
      <c r="J99" s="112">
        <f t="shared" si="103"/>
        <v>0</v>
      </c>
      <c r="K99" s="112">
        <f t="shared" ref="K99" si="104">K24+K26+K49</f>
        <v>0</v>
      </c>
      <c r="L99" s="112">
        <f t="shared" si="103"/>
        <v>0</v>
      </c>
      <c r="M99" s="112">
        <f t="shared" si="103"/>
        <v>0</v>
      </c>
      <c r="N99" s="112">
        <f t="shared" si="103"/>
        <v>0</v>
      </c>
      <c r="O99" s="112">
        <f t="shared" si="103"/>
        <v>0</v>
      </c>
      <c r="P99" s="112">
        <f t="shared" si="103"/>
        <v>0</v>
      </c>
      <c r="Q99" s="112">
        <f t="shared" si="103"/>
        <v>0</v>
      </c>
      <c r="R99" s="112">
        <f t="shared" si="103"/>
        <v>0</v>
      </c>
      <c r="S99" s="112">
        <f t="shared" si="103"/>
        <v>0</v>
      </c>
      <c r="T99" s="112">
        <f t="shared" si="103"/>
        <v>0</v>
      </c>
      <c r="U99" s="112">
        <f t="shared" si="103"/>
        <v>0</v>
      </c>
      <c r="V99" s="112">
        <f t="shared" si="103"/>
        <v>0</v>
      </c>
      <c r="W99" s="112">
        <f>W24+W26+W49</f>
        <v>0</v>
      </c>
      <c r="X99" s="112">
        <f t="shared" si="103"/>
        <v>0</v>
      </c>
      <c r="Y99" s="112">
        <f t="shared" si="103"/>
        <v>0</v>
      </c>
      <c r="Z99" s="112">
        <f t="shared" si="102"/>
        <v>0</v>
      </c>
      <c r="AA99" s="112">
        <f t="shared" si="102"/>
        <v>0</v>
      </c>
      <c r="AB99" s="112">
        <f t="shared" si="102"/>
        <v>0</v>
      </c>
      <c r="AC99" s="112">
        <f t="shared" si="103"/>
        <v>0</v>
      </c>
      <c r="AD99" s="112">
        <f t="shared" si="103"/>
        <v>0</v>
      </c>
      <c r="AE99" s="112">
        <f>AE24+AE26+AE49</f>
        <v>0</v>
      </c>
      <c r="AF99" s="112">
        <f>AF24+AF26+AF49</f>
        <v>0</v>
      </c>
      <c r="AG99" s="769">
        <f t="shared" si="82"/>
        <v>0</v>
      </c>
      <c r="AH99" s="172"/>
    </row>
    <row r="100" spans="1:34" s="52" customFormat="1" hidden="1" x14ac:dyDescent="0.2">
      <c r="A100" s="679" t="s">
        <v>78</v>
      </c>
      <c r="B100" s="1907"/>
      <c r="C100" s="649"/>
      <c r="D100" s="649">
        <v>180</v>
      </c>
      <c r="E100" s="112">
        <f>E27+E50</f>
        <v>0</v>
      </c>
      <c r="F100" s="112">
        <f t="shared" ref="F100:AD100" si="105">F27+F50</f>
        <v>0</v>
      </c>
      <c r="G100" s="112">
        <f t="shared" si="105"/>
        <v>0</v>
      </c>
      <c r="H100" s="112">
        <f t="shared" si="105"/>
        <v>0</v>
      </c>
      <c r="I100" s="112">
        <f t="shared" si="105"/>
        <v>0</v>
      </c>
      <c r="J100" s="112">
        <f t="shared" si="105"/>
        <v>0</v>
      </c>
      <c r="K100" s="112">
        <f t="shared" ref="K100" si="106">K27+K50</f>
        <v>0</v>
      </c>
      <c r="L100" s="112">
        <f t="shared" si="105"/>
        <v>0</v>
      </c>
      <c r="M100" s="112">
        <f t="shared" si="105"/>
        <v>0</v>
      </c>
      <c r="N100" s="112">
        <f t="shared" si="105"/>
        <v>0</v>
      </c>
      <c r="O100" s="112">
        <f t="shared" si="105"/>
        <v>0</v>
      </c>
      <c r="P100" s="112">
        <f t="shared" si="105"/>
        <v>0</v>
      </c>
      <c r="Q100" s="112">
        <f t="shared" si="105"/>
        <v>0</v>
      </c>
      <c r="R100" s="112">
        <f t="shared" si="105"/>
        <v>0</v>
      </c>
      <c r="S100" s="112">
        <f t="shared" si="105"/>
        <v>0</v>
      </c>
      <c r="T100" s="112">
        <f t="shared" si="105"/>
        <v>0</v>
      </c>
      <c r="U100" s="112">
        <f t="shared" si="105"/>
        <v>0</v>
      </c>
      <c r="V100" s="112">
        <f t="shared" si="105"/>
        <v>0</v>
      </c>
      <c r="W100" s="112">
        <f>W27+W50</f>
        <v>0</v>
      </c>
      <c r="X100" s="112">
        <f t="shared" si="105"/>
        <v>0</v>
      </c>
      <c r="Y100" s="112">
        <f t="shared" si="105"/>
        <v>0</v>
      </c>
      <c r="Z100" s="112">
        <f>Z27+Z50</f>
        <v>0</v>
      </c>
      <c r="AA100" s="112">
        <f>AA27+AA50</f>
        <v>0</v>
      </c>
      <c r="AB100" s="112">
        <f>AB27+AB50</f>
        <v>0</v>
      </c>
      <c r="AC100" s="112">
        <f t="shared" si="105"/>
        <v>0</v>
      </c>
      <c r="AD100" s="112">
        <f t="shared" si="105"/>
        <v>0</v>
      </c>
      <c r="AE100" s="112">
        <f>AE27+AE50</f>
        <v>0</v>
      </c>
      <c r="AF100" s="112">
        <f>AF27+AF50</f>
        <v>0</v>
      </c>
      <c r="AG100" s="769">
        <f t="shared" si="82"/>
        <v>0</v>
      </c>
      <c r="AH100" s="172"/>
    </row>
    <row r="101" spans="1:34" s="52" customFormat="1" hidden="1" x14ac:dyDescent="0.2">
      <c r="A101" s="770" t="s">
        <v>77</v>
      </c>
      <c r="B101" s="1906" t="s">
        <v>281</v>
      </c>
      <c r="C101" s="649"/>
      <c r="D101" s="649">
        <v>440</v>
      </c>
      <c r="E101" s="112">
        <f>E14+E16</f>
        <v>0</v>
      </c>
      <c r="F101" s="112">
        <f t="shared" ref="F101:AD101" si="107">F14+F16</f>
        <v>0</v>
      </c>
      <c r="G101" s="112">
        <f t="shared" si="107"/>
        <v>0</v>
      </c>
      <c r="H101" s="112">
        <f t="shared" si="107"/>
        <v>0</v>
      </c>
      <c r="I101" s="112">
        <f t="shared" si="107"/>
        <v>0</v>
      </c>
      <c r="J101" s="112">
        <f t="shared" si="107"/>
        <v>0</v>
      </c>
      <c r="K101" s="112">
        <f t="shared" ref="K101" si="108">K14+K16</f>
        <v>0</v>
      </c>
      <c r="L101" s="112">
        <f t="shared" si="107"/>
        <v>0</v>
      </c>
      <c r="M101" s="112">
        <f t="shared" si="107"/>
        <v>0</v>
      </c>
      <c r="N101" s="112">
        <f t="shared" si="107"/>
        <v>0</v>
      </c>
      <c r="O101" s="112">
        <f t="shared" si="107"/>
        <v>0</v>
      </c>
      <c r="P101" s="112">
        <f t="shared" si="107"/>
        <v>0</v>
      </c>
      <c r="Q101" s="112">
        <f t="shared" si="107"/>
        <v>0</v>
      </c>
      <c r="R101" s="112">
        <f t="shared" si="107"/>
        <v>0</v>
      </c>
      <c r="S101" s="112">
        <f t="shared" si="107"/>
        <v>0</v>
      </c>
      <c r="T101" s="112">
        <f t="shared" si="107"/>
        <v>0</v>
      </c>
      <c r="U101" s="112">
        <f t="shared" si="107"/>
        <v>0</v>
      </c>
      <c r="V101" s="112">
        <f t="shared" si="107"/>
        <v>0</v>
      </c>
      <c r="W101" s="112">
        <f>W14+W16</f>
        <v>0</v>
      </c>
      <c r="X101" s="112">
        <f t="shared" si="107"/>
        <v>0</v>
      </c>
      <c r="Y101" s="112">
        <f t="shared" si="107"/>
        <v>0</v>
      </c>
      <c r="Z101" s="112">
        <f t="shared" ref="Z101:AB102" si="109">Z14+Z16</f>
        <v>0</v>
      </c>
      <c r="AA101" s="112">
        <f t="shared" si="109"/>
        <v>0</v>
      </c>
      <c r="AB101" s="112">
        <f t="shared" si="109"/>
        <v>0</v>
      </c>
      <c r="AC101" s="112">
        <f t="shared" si="107"/>
        <v>0</v>
      </c>
      <c r="AD101" s="112">
        <f t="shared" si="107"/>
        <v>0</v>
      </c>
      <c r="AE101" s="112">
        <f>AE14+AE16</f>
        <v>0</v>
      </c>
      <c r="AF101" s="112">
        <f>AF14+AF16</f>
        <v>0</v>
      </c>
      <c r="AG101" s="769">
        <f t="shared" si="82"/>
        <v>0</v>
      </c>
      <c r="AH101" s="172"/>
    </row>
    <row r="102" spans="1:34" s="52" customFormat="1" hidden="1" x14ac:dyDescent="0.2">
      <c r="A102" s="770" t="s">
        <v>76</v>
      </c>
      <c r="B102" s="1999"/>
      <c r="C102" s="649"/>
      <c r="D102" s="649">
        <v>440</v>
      </c>
      <c r="E102" s="112">
        <f>E15+E17</f>
        <v>0</v>
      </c>
      <c r="F102" s="112">
        <f t="shared" ref="F102:AD102" si="110">F15+F17</f>
        <v>0</v>
      </c>
      <c r="G102" s="112">
        <f t="shared" si="110"/>
        <v>0</v>
      </c>
      <c r="H102" s="112">
        <f t="shared" si="110"/>
        <v>0</v>
      </c>
      <c r="I102" s="112">
        <f t="shared" si="110"/>
        <v>0</v>
      </c>
      <c r="J102" s="112">
        <f t="shared" si="110"/>
        <v>0</v>
      </c>
      <c r="K102" s="112">
        <f t="shared" ref="K102" si="111">K15+K17</f>
        <v>0</v>
      </c>
      <c r="L102" s="112">
        <f t="shared" si="110"/>
        <v>0</v>
      </c>
      <c r="M102" s="112">
        <f t="shared" si="110"/>
        <v>0</v>
      </c>
      <c r="N102" s="112">
        <f t="shared" si="110"/>
        <v>0</v>
      </c>
      <c r="O102" s="112">
        <f t="shared" si="110"/>
        <v>0</v>
      </c>
      <c r="P102" s="112">
        <f t="shared" si="110"/>
        <v>0</v>
      </c>
      <c r="Q102" s="112">
        <f t="shared" si="110"/>
        <v>0</v>
      </c>
      <c r="R102" s="112">
        <f t="shared" si="110"/>
        <v>0</v>
      </c>
      <c r="S102" s="112">
        <f t="shared" si="110"/>
        <v>0</v>
      </c>
      <c r="T102" s="112">
        <f t="shared" si="110"/>
        <v>0</v>
      </c>
      <c r="U102" s="112">
        <f t="shared" si="110"/>
        <v>0</v>
      </c>
      <c r="V102" s="112">
        <f t="shared" si="110"/>
        <v>0</v>
      </c>
      <c r="W102" s="112">
        <f>W15+W17</f>
        <v>0</v>
      </c>
      <c r="X102" s="112">
        <f t="shared" si="110"/>
        <v>0</v>
      </c>
      <c r="Y102" s="112">
        <f t="shared" si="110"/>
        <v>0</v>
      </c>
      <c r="Z102" s="112">
        <f t="shared" si="109"/>
        <v>0</v>
      </c>
      <c r="AA102" s="112">
        <f t="shared" si="109"/>
        <v>0</v>
      </c>
      <c r="AB102" s="112">
        <f t="shared" si="109"/>
        <v>0</v>
      </c>
      <c r="AC102" s="112">
        <f t="shared" si="110"/>
        <v>0</v>
      </c>
      <c r="AD102" s="112">
        <f t="shared" si="110"/>
        <v>0</v>
      </c>
      <c r="AE102" s="112">
        <f>AE15+AE17</f>
        <v>0</v>
      </c>
      <c r="AF102" s="112">
        <f>AF15+AF17</f>
        <v>0</v>
      </c>
      <c r="AG102" s="769">
        <f t="shared" si="82"/>
        <v>0</v>
      </c>
      <c r="AH102" s="172"/>
    </row>
    <row r="103" spans="1:34" s="52" customFormat="1" hidden="1" x14ac:dyDescent="0.2">
      <c r="A103" s="679" t="s">
        <v>78</v>
      </c>
      <c r="B103" s="1907"/>
      <c r="C103" s="649"/>
      <c r="D103" s="649">
        <v>440</v>
      </c>
      <c r="E103" s="112">
        <f>E18</f>
        <v>0</v>
      </c>
      <c r="F103" s="112">
        <f t="shared" ref="F103:AD103" si="112">F18</f>
        <v>0</v>
      </c>
      <c r="G103" s="112">
        <f t="shared" si="112"/>
        <v>0</v>
      </c>
      <c r="H103" s="112">
        <f t="shared" si="112"/>
        <v>0</v>
      </c>
      <c r="I103" s="112">
        <f t="shared" si="112"/>
        <v>0</v>
      </c>
      <c r="J103" s="112">
        <f t="shared" si="112"/>
        <v>0</v>
      </c>
      <c r="K103" s="112">
        <f t="shared" ref="K103" si="113">K18</f>
        <v>0</v>
      </c>
      <c r="L103" s="112">
        <f t="shared" si="112"/>
        <v>0</v>
      </c>
      <c r="M103" s="112">
        <f t="shared" si="112"/>
        <v>0</v>
      </c>
      <c r="N103" s="112">
        <f t="shared" si="112"/>
        <v>0</v>
      </c>
      <c r="O103" s="112">
        <f t="shared" si="112"/>
        <v>0</v>
      </c>
      <c r="P103" s="112">
        <f t="shared" si="112"/>
        <v>0</v>
      </c>
      <c r="Q103" s="112">
        <f t="shared" si="112"/>
        <v>0</v>
      </c>
      <c r="R103" s="112">
        <f t="shared" si="112"/>
        <v>0</v>
      </c>
      <c r="S103" s="112">
        <f t="shared" si="112"/>
        <v>0</v>
      </c>
      <c r="T103" s="112">
        <f t="shared" si="112"/>
        <v>0</v>
      </c>
      <c r="U103" s="112">
        <f t="shared" si="112"/>
        <v>0</v>
      </c>
      <c r="V103" s="112">
        <f t="shared" si="112"/>
        <v>0</v>
      </c>
      <c r="W103" s="112">
        <f>W18</f>
        <v>0</v>
      </c>
      <c r="X103" s="112">
        <f t="shared" si="112"/>
        <v>0</v>
      </c>
      <c r="Y103" s="112">
        <f t="shared" si="112"/>
        <v>0</v>
      </c>
      <c r="Z103" s="112">
        <f>Z18</f>
        <v>0</v>
      </c>
      <c r="AA103" s="112">
        <f>AA18</f>
        <v>0</v>
      </c>
      <c r="AB103" s="112">
        <f>AB18</f>
        <v>0</v>
      </c>
      <c r="AC103" s="112">
        <f t="shared" si="112"/>
        <v>0</v>
      </c>
      <c r="AD103" s="112">
        <f t="shared" si="112"/>
        <v>0</v>
      </c>
      <c r="AE103" s="112">
        <f>AE18</f>
        <v>0</v>
      </c>
      <c r="AF103" s="112">
        <f>AF18</f>
        <v>0</v>
      </c>
      <c r="AG103" s="769">
        <f t="shared" si="82"/>
        <v>0</v>
      </c>
      <c r="AH103" s="172"/>
    </row>
    <row r="104" spans="1:34" s="52" customFormat="1" hidden="1" x14ac:dyDescent="0.2">
      <c r="A104" s="770" t="s">
        <v>77</v>
      </c>
      <c r="B104" s="1967" t="s">
        <v>435</v>
      </c>
      <c r="C104" s="649"/>
      <c r="D104" s="649">
        <v>180</v>
      </c>
      <c r="E104" s="112">
        <f>E37+E51</f>
        <v>0</v>
      </c>
      <c r="F104" s="112">
        <f t="shared" ref="F104:Y106" si="114">F37+F51</f>
        <v>0</v>
      </c>
      <c r="G104" s="112">
        <f t="shared" si="114"/>
        <v>0</v>
      </c>
      <c r="H104" s="112">
        <f t="shared" si="114"/>
        <v>0</v>
      </c>
      <c r="I104" s="112">
        <f t="shared" si="114"/>
        <v>0</v>
      </c>
      <c r="J104" s="112">
        <f t="shared" si="114"/>
        <v>0</v>
      </c>
      <c r="K104" s="112">
        <f t="shared" ref="K104" si="115">K37+K51</f>
        <v>0</v>
      </c>
      <c r="L104" s="112">
        <f t="shared" si="114"/>
        <v>0</v>
      </c>
      <c r="M104" s="112">
        <f t="shared" si="114"/>
        <v>0</v>
      </c>
      <c r="N104" s="112">
        <f t="shared" si="114"/>
        <v>0</v>
      </c>
      <c r="O104" s="112">
        <f t="shared" si="114"/>
        <v>0</v>
      </c>
      <c r="P104" s="112">
        <f t="shared" si="114"/>
        <v>0</v>
      </c>
      <c r="Q104" s="112">
        <f t="shared" si="114"/>
        <v>0</v>
      </c>
      <c r="R104" s="112">
        <f t="shared" si="114"/>
        <v>0</v>
      </c>
      <c r="S104" s="112">
        <f t="shared" si="114"/>
        <v>0</v>
      </c>
      <c r="T104" s="112">
        <f t="shared" si="114"/>
        <v>0</v>
      </c>
      <c r="U104" s="112">
        <f t="shared" si="114"/>
        <v>0</v>
      </c>
      <c r="V104" s="112">
        <f t="shared" si="114"/>
        <v>0</v>
      </c>
      <c r="W104" s="112">
        <f>W37+W51</f>
        <v>0</v>
      </c>
      <c r="X104" s="112">
        <f t="shared" si="114"/>
        <v>0</v>
      </c>
      <c r="Y104" s="112">
        <f t="shared" si="114"/>
        <v>0</v>
      </c>
      <c r="Z104" s="112">
        <f t="shared" ref="Z104:AF106" si="116">Z37+Z51</f>
        <v>0</v>
      </c>
      <c r="AA104" s="112">
        <f t="shared" si="116"/>
        <v>0</v>
      </c>
      <c r="AB104" s="112">
        <f t="shared" si="116"/>
        <v>0</v>
      </c>
      <c r="AC104" s="112">
        <f t="shared" si="116"/>
        <v>0</v>
      </c>
      <c r="AD104" s="112">
        <f t="shared" si="116"/>
        <v>0</v>
      </c>
      <c r="AE104" s="112">
        <f t="shared" si="116"/>
        <v>0</v>
      </c>
      <c r="AF104" s="112">
        <f t="shared" si="116"/>
        <v>0</v>
      </c>
      <c r="AG104" s="769">
        <f t="shared" si="82"/>
        <v>0</v>
      </c>
      <c r="AH104" s="172"/>
    </row>
    <row r="105" spans="1:34" s="52" customFormat="1" hidden="1" x14ac:dyDescent="0.2">
      <c r="A105" s="770" t="s">
        <v>76</v>
      </c>
      <c r="B105" s="1968"/>
      <c r="C105" s="649"/>
      <c r="D105" s="649">
        <v>180</v>
      </c>
      <c r="E105" s="112">
        <f t="shared" ref="E105:U106" si="117">E38+E52</f>
        <v>0</v>
      </c>
      <c r="F105" s="112">
        <f t="shared" si="117"/>
        <v>0</v>
      </c>
      <c r="G105" s="112">
        <f t="shared" si="117"/>
        <v>0</v>
      </c>
      <c r="H105" s="112">
        <f t="shared" si="117"/>
        <v>0</v>
      </c>
      <c r="I105" s="112">
        <f t="shared" si="117"/>
        <v>0</v>
      </c>
      <c r="J105" s="112">
        <f t="shared" si="117"/>
        <v>0</v>
      </c>
      <c r="K105" s="112">
        <f t="shared" ref="K105" si="118">K38+K52</f>
        <v>0</v>
      </c>
      <c r="L105" s="112">
        <f t="shared" si="117"/>
        <v>0</v>
      </c>
      <c r="M105" s="112">
        <f t="shared" si="117"/>
        <v>0</v>
      </c>
      <c r="N105" s="112">
        <f t="shared" si="117"/>
        <v>0</v>
      </c>
      <c r="O105" s="112">
        <f t="shared" si="117"/>
        <v>0</v>
      </c>
      <c r="P105" s="112">
        <f t="shared" si="117"/>
        <v>0</v>
      </c>
      <c r="Q105" s="112">
        <f t="shared" si="117"/>
        <v>0</v>
      </c>
      <c r="R105" s="112">
        <f t="shared" si="117"/>
        <v>0</v>
      </c>
      <c r="S105" s="112">
        <f t="shared" si="117"/>
        <v>0</v>
      </c>
      <c r="T105" s="112">
        <f t="shared" si="117"/>
        <v>0</v>
      </c>
      <c r="U105" s="112">
        <f t="shared" si="117"/>
        <v>0</v>
      </c>
      <c r="V105" s="112">
        <f t="shared" si="114"/>
        <v>0</v>
      </c>
      <c r="W105" s="112">
        <f>W38+W52</f>
        <v>0</v>
      </c>
      <c r="X105" s="112">
        <f t="shared" si="114"/>
        <v>0</v>
      </c>
      <c r="Y105" s="112">
        <f t="shared" si="114"/>
        <v>0</v>
      </c>
      <c r="Z105" s="112">
        <f t="shared" si="116"/>
        <v>0</v>
      </c>
      <c r="AA105" s="112">
        <f t="shared" si="116"/>
        <v>0</v>
      </c>
      <c r="AB105" s="112">
        <f t="shared" si="116"/>
        <v>0</v>
      </c>
      <c r="AC105" s="112">
        <f t="shared" si="116"/>
        <v>0</v>
      </c>
      <c r="AD105" s="112">
        <f t="shared" si="116"/>
        <v>0</v>
      </c>
      <c r="AE105" s="112">
        <f t="shared" si="116"/>
        <v>0</v>
      </c>
      <c r="AF105" s="112">
        <f t="shared" si="116"/>
        <v>0</v>
      </c>
      <c r="AG105" s="769">
        <f t="shared" si="82"/>
        <v>0</v>
      </c>
      <c r="AH105" s="172"/>
    </row>
    <row r="106" spans="1:34" s="52" customFormat="1" hidden="1" x14ac:dyDescent="0.2">
      <c r="A106" s="679" t="s">
        <v>78</v>
      </c>
      <c r="B106" s="1968"/>
      <c r="C106" s="649"/>
      <c r="D106" s="649">
        <v>180</v>
      </c>
      <c r="E106" s="112">
        <f t="shared" si="117"/>
        <v>0</v>
      </c>
      <c r="F106" s="112">
        <f t="shared" si="114"/>
        <v>0</v>
      </c>
      <c r="G106" s="112">
        <f t="shared" si="114"/>
        <v>0</v>
      </c>
      <c r="H106" s="112">
        <f t="shared" si="114"/>
        <v>0</v>
      </c>
      <c r="I106" s="112">
        <f t="shared" si="114"/>
        <v>0</v>
      </c>
      <c r="J106" s="112">
        <f t="shared" si="114"/>
        <v>0</v>
      </c>
      <c r="K106" s="112">
        <f t="shared" ref="K106" si="119">K39+K53</f>
        <v>0</v>
      </c>
      <c r="L106" s="112">
        <f t="shared" si="114"/>
        <v>0</v>
      </c>
      <c r="M106" s="112">
        <f t="shared" si="114"/>
        <v>0</v>
      </c>
      <c r="N106" s="112">
        <f t="shared" si="114"/>
        <v>0</v>
      </c>
      <c r="O106" s="112">
        <f t="shared" si="114"/>
        <v>0</v>
      </c>
      <c r="P106" s="112">
        <f t="shared" si="114"/>
        <v>0</v>
      </c>
      <c r="Q106" s="112">
        <f t="shared" si="114"/>
        <v>0</v>
      </c>
      <c r="R106" s="112">
        <f t="shared" si="114"/>
        <v>0</v>
      </c>
      <c r="S106" s="112">
        <f t="shared" si="114"/>
        <v>0</v>
      </c>
      <c r="T106" s="112">
        <f t="shared" si="114"/>
        <v>0</v>
      </c>
      <c r="U106" s="112">
        <f t="shared" si="114"/>
        <v>0</v>
      </c>
      <c r="V106" s="112">
        <f t="shared" si="114"/>
        <v>0</v>
      </c>
      <c r="W106" s="112">
        <f>W39+W53</f>
        <v>0</v>
      </c>
      <c r="X106" s="112">
        <f t="shared" si="114"/>
        <v>0</v>
      </c>
      <c r="Y106" s="112">
        <f t="shared" si="114"/>
        <v>0</v>
      </c>
      <c r="Z106" s="112">
        <f t="shared" si="116"/>
        <v>0</v>
      </c>
      <c r="AA106" s="112">
        <f t="shared" si="116"/>
        <v>0</v>
      </c>
      <c r="AB106" s="112">
        <f t="shared" si="116"/>
        <v>0</v>
      </c>
      <c r="AC106" s="112">
        <f t="shared" si="116"/>
        <v>0</v>
      </c>
      <c r="AD106" s="112">
        <f t="shared" si="116"/>
        <v>0</v>
      </c>
      <c r="AE106" s="112">
        <f t="shared" si="116"/>
        <v>0</v>
      </c>
      <c r="AF106" s="112">
        <f t="shared" si="116"/>
        <v>0</v>
      </c>
      <c r="AG106" s="769">
        <f t="shared" si="82"/>
        <v>0</v>
      </c>
      <c r="AH106" s="172"/>
    </row>
    <row r="107" spans="1:34" s="52" customFormat="1" hidden="1" x14ac:dyDescent="0.2">
      <c r="A107" s="770" t="s">
        <v>77</v>
      </c>
      <c r="B107" s="1967" t="s">
        <v>435</v>
      </c>
      <c r="C107" s="649"/>
      <c r="D107" s="649">
        <v>410</v>
      </c>
      <c r="E107" s="112">
        <f>E31</f>
        <v>0</v>
      </c>
      <c r="F107" s="112">
        <f t="shared" ref="F107:Y109" si="120">F31</f>
        <v>0</v>
      </c>
      <c r="G107" s="112">
        <f t="shared" si="120"/>
        <v>0</v>
      </c>
      <c r="H107" s="112">
        <f t="shared" si="120"/>
        <v>0</v>
      </c>
      <c r="I107" s="112">
        <f t="shared" si="120"/>
        <v>0</v>
      </c>
      <c r="J107" s="112">
        <f t="shared" si="120"/>
        <v>0</v>
      </c>
      <c r="K107" s="112">
        <f t="shared" ref="K107" si="121">K31</f>
        <v>0</v>
      </c>
      <c r="L107" s="112">
        <f t="shared" si="120"/>
        <v>0</v>
      </c>
      <c r="M107" s="112">
        <f t="shared" si="120"/>
        <v>0</v>
      </c>
      <c r="N107" s="112">
        <f t="shared" si="120"/>
        <v>0</v>
      </c>
      <c r="O107" s="112">
        <f t="shared" si="120"/>
        <v>0</v>
      </c>
      <c r="P107" s="112">
        <f t="shared" si="120"/>
        <v>0</v>
      </c>
      <c r="Q107" s="112">
        <f t="shared" si="120"/>
        <v>0</v>
      </c>
      <c r="R107" s="112">
        <f t="shared" si="120"/>
        <v>0</v>
      </c>
      <c r="S107" s="112">
        <f t="shared" si="120"/>
        <v>0</v>
      </c>
      <c r="T107" s="112">
        <f t="shared" si="120"/>
        <v>0</v>
      </c>
      <c r="U107" s="112">
        <f t="shared" si="120"/>
        <v>0</v>
      </c>
      <c r="V107" s="112">
        <f t="shared" si="120"/>
        <v>0</v>
      </c>
      <c r="W107" s="112">
        <f t="shared" ref="W107:W112" si="122">W31</f>
        <v>0</v>
      </c>
      <c r="X107" s="112">
        <f t="shared" si="120"/>
        <v>0</v>
      </c>
      <c r="Y107" s="112">
        <f t="shared" si="120"/>
        <v>0</v>
      </c>
      <c r="Z107" s="112">
        <f t="shared" ref="Z107:AF112" si="123">Z31</f>
        <v>0</v>
      </c>
      <c r="AA107" s="112">
        <f t="shared" si="123"/>
        <v>0</v>
      </c>
      <c r="AB107" s="112">
        <f t="shared" si="123"/>
        <v>0</v>
      </c>
      <c r="AC107" s="112">
        <f t="shared" si="123"/>
        <v>0</v>
      </c>
      <c r="AD107" s="112">
        <f t="shared" si="123"/>
        <v>0</v>
      </c>
      <c r="AE107" s="112">
        <f t="shared" si="123"/>
        <v>0</v>
      </c>
      <c r="AF107" s="112">
        <f t="shared" si="123"/>
        <v>0</v>
      </c>
      <c r="AG107" s="769">
        <f t="shared" si="82"/>
        <v>0</v>
      </c>
      <c r="AH107" s="172"/>
    </row>
    <row r="108" spans="1:34" s="52" customFormat="1" hidden="1" x14ac:dyDescent="0.2">
      <c r="A108" s="770" t="s">
        <v>76</v>
      </c>
      <c r="B108" s="1968"/>
      <c r="C108" s="649"/>
      <c r="D108" s="649">
        <v>410</v>
      </c>
      <c r="E108" s="112">
        <f t="shared" ref="E108:U109" si="124">E32</f>
        <v>0</v>
      </c>
      <c r="F108" s="112">
        <f t="shared" si="124"/>
        <v>0</v>
      </c>
      <c r="G108" s="112">
        <f t="shared" si="124"/>
        <v>0</v>
      </c>
      <c r="H108" s="112">
        <f t="shared" si="124"/>
        <v>0</v>
      </c>
      <c r="I108" s="112">
        <f t="shared" si="124"/>
        <v>0</v>
      </c>
      <c r="J108" s="112">
        <f t="shared" si="124"/>
        <v>0</v>
      </c>
      <c r="K108" s="112">
        <f t="shared" ref="K108" si="125">K32</f>
        <v>0</v>
      </c>
      <c r="L108" s="112">
        <f t="shared" si="124"/>
        <v>0</v>
      </c>
      <c r="M108" s="112">
        <f t="shared" si="124"/>
        <v>0</v>
      </c>
      <c r="N108" s="112">
        <f t="shared" si="124"/>
        <v>0</v>
      </c>
      <c r="O108" s="112">
        <f t="shared" si="124"/>
        <v>0</v>
      </c>
      <c r="P108" s="112">
        <f t="shared" si="124"/>
        <v>0</v>
      </c>
      <c r="Q108" s="112">
        <f t="shared" si="124"/>
        <v>0</v>
      </c>
      <c r="R108" s="112">
        <f t="shared" si="124"/>
        <v>0</v>
      </c>
      <c r="S108" s="112">
        <f t="shared" si="124"/>
        <v>0</v>
      </c>
      <c r="T108" s="112">
        <f t="shared" si="124"/>
        <v>0</v>
      </c>
      <c r="U108" s="112">
        <f t="shared" si="124"/>
        <v>0</v>
      </c>
      <c r="V108" s="112">
        <f t="shared" si="120"/>
        <v>0</v>
      </c>
      <c r="W108" s="112">
        <f t="shared" si="122"/>
        <v>0</v>
      </c>
      <c r="X108" s="112">
        <f t="shared" si="120"/>
        <v>0</v>
      </c>
      <c r="Y108" s="112">
        <f t="shared" si="120"/>
        <v>0</v>
      </c>
      <c r="Z108" s="112">
        <f t="shared" si="123"/>
        <v>0</v>
      </c>
      <c r="AA108" s="112">
        <f t="shared" si="123"/>
        <v>0</v>
      </c>
      <c r="AB108" s="112">
        <f t="shared" si="123"/>
        <v>0</v>
      </c>
      <c r="AC108" s="112">
        <f t="shared" si="123"/>
        <v>0</v>
      </c>
      <c r="AD108" s="112">
        <f t="shared" si="123"/>
        <v>0</v>
      </c>
      <c r="AE108" s="112">
        <f t="shared" si="123"/>
        <v>0</v>
      </c>
      <c r="AF108" s="112">
        <f t="shared" si="123"/>
        <v>0</v>
      </c>
      <c r="AG108" s="769">
        <f t="shared" si="82"/>
        <v>0</v>
      </c>
      <c r="AH108" s="172"/>
    </row>
    <row r="109" spans="1:34" s="52" customFormat="1" hidden="1" x14ac:dyDescent="0.2">
      <c r="A109" s="679" t="s">
        <v>78</v>
      </c>
      <c r="B109" s="1968"/>
      <c r="C109" s="649"/>
      <c r="D109" s="649">
        <v>410</v>
      </c>
      <c r="E109" s="112">
        <f t="shared" si="124"/>
        <v>0</v>
      </c>
      <c r="F109" s="112">
        <f t="shared" si="120"/>
        <v>0</v>
      </c>
      <c r="G109" s="112">
        <f t="shared" si="120"/>
        <v>0</v>
      </c>
      <c r="H109" s="112">
        <f t="shared" si="120"/>
        <v>0</v>
      </c>
      <c r="I109" s="112">
        <f t="shared" si="120"/>
        <v>0</v>
      </c>
      <c r="J109" s="112">
        <f t="shared" si="120"/>
        <v>0</v>
      </c>
      <c r="K109" s="112">
        <f t="shared" ref="K109" si="126">K33</f>
        <v>0</v>
      </c>
      <c r="L109" s="112">
        <f t="shared" si="120"/>
        <v>0</v>
      </c>
      <c r="M109" s="112">
        <f t="shared" si="120"/>
        <v>0</v>
      </c>
      <c r="N109" s="112">
        <f t="shared" si="120"/>
        <v>0</v>
      </c>
      <c r="O109" s="112">
        <f t="shared" si="120"/>
        <v>0</v>
      </c>
      <c r="P109" s="112">
        <f t="shared" si="120"/>
        <v>0</v>
      </c>
      <c r="Q109" s="112">
        <f t="shared" si="120"/>
        <v>0</v>
      </c>
      <c r="R109" s="112">
        <f t="shared" si="120"/>
        <v>0</v>
      </c>
      <c r="S109" s="112">
        <f t="shared" si="120"/>
        <v>0</v>
      </c>
      <c r="T109" s="112">
        <f t="shared" si="120"/>
        <v>0</v>
      </c>
      <c r="U109" s="112">
        <f t="shared" si="120"/>
        <v>0</v>
      </c>
      <c r="V109" s="112">
        <f t="shared" si="120"/>
        <v>0</v>
      </c>
      <c r="W109" s="112">
        <f t="shared" si="122"/>
        <v>0</v>
      </c>
      <c r="X109" s="112">
        <f t="shared" si="120"/>
        <v>0</v>
      </c>
      <c r="Y109" s="112">
        <f t="shared" si="120"/>
        <v>0</v>
      </c>
      <c r="Z109" s="112">
        <f t="shared" si="123"/>
        <v>0</v>
      </c>
      <c r="AA109" s="112">
        <f t="shared" si="123"/>
        <v>0</v>
      </c>
      <c r="AB109" s="112">
        <f t="shared" si="123"/>
        <v>0</v>
      </c>
      <c r="AC109" s="112">
        <f t="shared" si="123"/>
        <v>0</v>
      </c>
      <c r="AD109" s="112">
        <f t="shared" si="123"/>
        <v>0</v>
      </c>
      <c r="AE109" s="112">
        <f t="shared" si="123"/>
        <v>0</v>
      </c>
      <c r="AF109" s="112">
        <f t="shared" si="123"/>
        <v>0</v>
      </c>
      <c r="AG109" s="769">
        <f t="shared" si="82"/>
        <v>0</v>
      </c>
      <c r="AH109" s="172"/>
    </row>
    <row r="110" spans="1:34" s="52" customFormat="1" hidden="1" x14ac:dyDescent="0.2">
      <c r="A110" s="770" t="s">
        <v>77</v>
      </c>
      <c r="B110" s="1879" t="s">
        <v>435</v>
      </c>
      <c r="C110" s="649"/>
      <c r="D110" s="649">
        <v>440</v>
      </c>
      <c r="E110" s="112">
        <f>E34</f>
        <v>0</v>
      </c>
      <c r="F110" s="112">
        <f t="shared" ref="F110:Y112" si="127">F34</f>
        <v>0</v>
      </c>
      <c r="G110" s="112">
        <f t="shared" si="127"/>
        <v>0</v>
      </c>
      <c r="H110" s="112">
        <f t="shared" si="127"/>
        <v>0</v>
      </c>
      <c r="I110" s="112">
        <f t="shared" si="127"/>
        <v>0</v>
      </c>
      <c r="J110" s="112">
        <f t="shared" si="127"/>
        <v>0</v>
      </c>
      <c r="K110" s="112">
        <f t="shared" ref="K110" si="128">K34</f>
        <v>0</v>
      </c>
      <c r="L110" s="112">
        <f t="shared" si="127"/>
        <v>0</v>
      </c>
      <c r="M110" s="112">
        <f t="shared" si="127"/>
        <v>0</v>
      </c>
      <c r="N110" s="112">
        <f t="shared" si="127"/>
        <v>0</v>
      </c>
      <c r="O110" s="112">
        <f t="shared" si="127"/>
        <v>0</v>
      </c>
      <c r="P110" s="112">
        <f t="shared" si="127"/>
        <v>0</v>
      </c>
      <c r="Q110" s="112">
        <f t="shared" si="127"/>
        <v>0</v>
      </c>
      <c r="R110" s="112">
        <f t="shared" si="127"/>
        <v>0</v>
      </c>
      <c r="S110" s="112">
        <f t="shared" si="127"/>
        <v>0</v>
      </c>
      <c r="T110" s="112">
        <f t="shared" si="127"/>
        <v>0</v>
      </c>
      <c r="U110" s="112">
        <f t="shared" si="127"/>
        <v>0</v>
      </c>
      <c r="V110" s="112">
        <f t="shared" si="127"/>
        <v>0</v>
      </c>
      <c r="W110" s="112">
        <f t="shared" si="122"/>
        <v>0</v>
      </c>
      <c r="X110" s="112">
        <f t="shared" si="127"/>
        <v>0</v>
      </c>
      <c r="Y110" s="112">
        <f t="shared" si="127"/>
        <v>0</v>
      </c>
      <c r="Z110" s="112">
        <f t="shared" si="123"/>
        <v>0</v>
      </c>
      <c r="AA110" s="112">
        <f t="shared" si="123"/>
        <v>0</v>
      </c>
      <c r="AB110" s="112">
        <f t="shared" si="123"/>
        <v>0</v>
      </c>
      <c r="AC110" s="112">
        <f t="shared" si="123"/>
        <v>0</v>
      </c>
      <c r="AD110" s="112">
        <f t="shared" si="123"/>
        <v>0</v>
      </c>
      <c r="AE110" s="112">
        <f t="shared" si="123"/>
        <v>0</v>
      </c>
      <c r="AF110" s="112">
        <f t="shared" si="123"/>
        <v>0</v>
      </c>
      <c r="AG110" s="769">
        <f t="shared" si="82"/>
        <v>0</v>
      </c>
      <c r="AH110" s="172"/>
    </row>
    <row r="111" spans="1:34" s="52" customFormat="1" hidden="1" x14ac:dyDescent="0.2">
      <c r="A111" s="770" t="s">
        <v>76</v>
      </c>
      <c r="B111" s="1879"/>
      <c r="C111" s="649"/>
      <c r="D111" s="649">
        <v>440</v>
      </c>
      <c r="E111" s="112">
        <f t="shared" ref="E111:U112" si="129">E35</f>
        <v>0</v>
      </c>
      <c r="F111" s="112">
        <f t="shared" si="129"/>
        <v>0</v>
      </c>
      <c r="G111" s="112">
        <f t="shared" si="129"/>
        <v>0</v>
      </c>
      <c r="H111" s="112">
        <f t="shared" si="129"/>
        <v>0</v>
      </c>
      <c r="I111" s="112">
        <f t="shared" si="129"/>
        <v>0</v>
      </c>
      <c r="J111" s="112">
        <f t="shared" si="129"/>
        <v>0</v>
      </c>
      <c r="K111" s="112">
        <f t="shared" ref="K111" si="130">K35</f>
        <v>0</v>
      </c>
      <c r="L111" s="112">
        <f t="shared" si="129"/>
        <v>0</v>
      </c>
      <c r="M111" s="112">
        <f t="shared" si="129"/>
        <v>0</v>
      </c>
      <c r="N111" s="112">
        <f t="shared" si="129"/>
        <v>0</v>
      </c>
      <c r="O111" s="112">
        <f t="shared" si="129"/>
        <v>0</v>
      </c>
      <c r="P111" s="112">
        <f t="shared" si="129"/>
        <v>0</v>
      </c>
      <c r="Q111" s="112">
        <f t="shared" si="129"/>
        <v>0</v>
      </c>
      <c r="R111" s="112">
        <f t="shared" si="129"/>
        <v>0</v>
      </c>
      <c r="S111" s="112">
        <f t="shared" si="129"/>
        <v>0</v>
      </c>
      <c r="T111" s="112">
        <f t="shared" si="129"/>
        <v>0</v>
      </c>
      <c r="U111" s="112">
        <f t="shared" si="129"/>
        <v>0</v>
      </c>
      <c r="V111" s="112">
        <f t="shared" si="127"/>
        <v>0</v>
      </c>
      <c r="W111" s="112">
        <f t="shared" si="122"/>
        <v>0</v>
      </c>
      <c r="X111" s="112">
        <f t="shared" si="127"/>
        <v>0</v>
      </c>
      <c r="Y111" s="112">
        <f t="shared" si="127"/>
        <v>0</v>
      </c>
      <c r="Z111" s="112">
        <f t="shared" si="123"/>
        <v>0</v>
      </c>
      <c r="AA111" s="112">
        <f t="shared" si="123"/>
        <v>0</v>
      </c>
      <c r="AB111" s="112">
        <f t="shared" si="123"/>
        <v>0</v>
      </c>
      <c r="AC111" s="112">
        <f t="shared" si="123"/>
        <v>0</v>
      </c>
      <c r="AD111" s="112">
        <f t="shared" si="123"/>
        <v>0</v>
      </c>
      <c r="AE111" s="112">
        <f t="shared" si="123"/>
        <v>0</v>
      </c>
      <c r="AF111" s="112">
        <f t="shared" si="123"/>
        <v>0</v>
      </c>
      <c r="AG111" s="769">
        <f t="shared" si="82"/>
        <v>0</v>
      </c>
      <c r="AH111" s="172"/>
    </row>
    <row r="112" spans="1:34" s="52" customFormat="1" hidden="1" x14ac:dyDescent="0.2">
      <c r="A112" s="679" t="s">
        <v>78</v>
      </c>
      <c r="B112" s="1879"/>
      <c r="C112" s="649"/>
      <c r="D112" s="649">
        <v>440</v>
      </c>
      <c r="E112" s="112">
        <f t="shared" si="129"/>
        <v>0</v>
      </c>
      <c r="F112" s="112">
        <f t="shared" si="127"/>
        <v>0</v>
      </c>
      <c r="G112" s="112">
        <f t="shared" si="127"/>
        <v>0</v>
      </c>
      <c r="H112" s="112">
        <f t="shared" si="127"/>
        <v>0</v>
      </c>
      <c r="I112" s="112">
        <f t="shared" si="127"/>
        <v>0</v>
      </c>
      <c r="J112" s="112">
        <f t="shared" si="127"/>
        <v>0</v>
      </c>
      <c r="K112" s="112">
        <f t="shared" ref="K112" si="131">K36</f>
        <v>0</v>
      </c>
      <c r="L112" s="112">
        <f t="shared" si="127"/>
        <v>0</v>
      </c>
      <c r="M112" s="112">
        <f t="shared" si="127"/>
        <v>0</v>
      </c>
      <c r="N112" s="112">
        <f t="shared" si="127"/>
        <v>0</v>
      </c>
      <c r="O112" s="112">
        <f t="shared" si="127"/>
        <v>0</v>
      </c>
      <c r="P112" s="112">
        <f t="shared" si="127"/>
        <v>0</v>
      </c>
      <c r="Q112" s="112">
        <f t="shared" si="127"/>
        <v>0</v>
      </c>
      <c r="R112" s="112">
        <f t="shared" si="127"/>
        <v>0</v>
      </c>
      <c r="S112" s="112">
        <f t="shared" si="127"/>
        <v>0</v>
      </c>
      <c r="T112" s="112">
        <f t="shared" si="127"/>
        <v>0</v>
      </c>
      <c r="U112" s="112">
        <f t="shared" si="127"/>
        <v>0</v>
      </c>
      <c r="V112" s="112">
        <f t="shared" si="127"/>
        <v>0</v>
      </c>
      <c r="W112" s="112">
        <f t="shared" si="122"/>
        <v>0</v>
      </c>
      <c r="X112" s="112">
        <f t="shared" si="127"/>
        <v>0</v>
      </c>
      <c r="Y112" s="112">
        <f t="shared" si="127"/>
        <v>0</v>
      </c>
      <c r="Z112" s="112">
        <f t="shared" si="123"/>
        <v>0</v>
      </c>
      <c r="AA112" s="112">
        <f t="shared" si="123"/>
        <v>0</v>
      </c>
      <c r="AB112" s="112">
        <f t="shared" si="123"/>
        <v>0</v>
      </c>
      <c r="AC112" s="112">
        <f t="shared" si="123"/>
        <v>0</v>
      </c>
      <c r="AD112" s="112">
        <f t="shared" si="123"/>
        <v>0</v>
      </c>
      <c r="AE112" s="112">
        <f t="shared" si="123"/>
        <v>0</v>
      </c>
      <c r="AF112" s="112">
        <f t="shared" si="123"/>
        <v>0</v>
      </c>
      <c r="AG112" s="769">
        <f t="shared" si="82"/>
        <v>0</v>
      </c>
      <c r="AH112" s="172"/>
    </row>
    <row r="113" spans="2:34" s="52" customFormat="1" x14ac:dyDescent="0.2">
      <c r="B113" s="220" t="s">
        <v>458</v>
      </c>
      <c r="C113" s="170"/>
      <c r="D113" s="170"/>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c r="AB113" s="167"/>
      <c r="AC113" s="167"/>
      <c r="AD113" s="167"/>
      <c r="AE113" s="167"/>
      <c r="AF113" s="167"/>
      <c r="AG113" s="171"/>
      <c r="AH113" s="172"/>
    </row>
    <row r="114" spans="2:34" s="52" customFormat="1" x14ac:dyDescent="0.2">
      <c r="B114" s="1978"/>
      <c r="C114" s="1978"/>
      <c r="D114" s="1978"/>
      <c r="E114" s="1978"/>
      <c r="F114" s="1978"/>
      <c r="G114" s="1978"/>
      <c r="H114" s="1978"/>
      <c r="I114" s="1978"/>
      <c r="J114" s="1978"/>
      <c r="K114" s="1978"/>
      <c r="L114" s="1978"/>
      <c r="M114" s="1978"/>
      <c r="N114" s="1978"/>
      <c r="O114" s="1978"/>
      <c r="P114" s="1978"/>
      <c r="Q114" s="1978"/>
      <c r="R114" s="1978"/>
      <c r="S114" s="1978"/>
      <c r="T114" s="1978"/>
      <c r="U114" s="1978"/>
      <c r="V114" s="1978"/>
      <c r="W114" s="1978"/>
      <c r="X114" s="1978"/>
      <c r="Y114" s="1978"/>
      <c r="Z114" s="1978"/>
      <c r="AA114" s="1978"/>
      <c r="AB114" s="1978"/>
      <c r="AC114" s="1978"/>
      <c r="AD114" s="1978"/>
      <c r="AE114" s="1978"/>
      <c r="AF114" s="1978"/>
      <c r="AG114" s="1978"/>
      <c r="AH114" s="172"/>
    </row>
    <row r="115" spans="2:34" ht="15.75" x14ac:dyDescent="0.25">
      <c r="B115" s="43" t="s">
        <v>305</v>
      </c>
      <c r="C115" s="43"/>
      <c r="D115" s="43"/>
      <c r="E115" s="52"/>
    </row>
    <row r="116" spans="2:34" x14ac:dyDescent="0.2">
      <c r="B116" s="44" t="s">
        <v>306</v>
      </c>
      <c r="C116" s="44"/>
      <c r="D116" s="44"/>
      <c r="E116" s="52"/>
    </row>
    <row r="117" spans="2:34" ht="15.75" x14ac:dyDescent="0.25">
      <c r="B117" s="43" t="s">
        <v>307</v>
      </c>
      <c r="C117" s="43"/>
      <c r="D117" s="43"/>
      <c r="E117" s="52"/>
    </row>
    <row r="118" spans="2:34" x14ac:dyDescent="0.2">
      <c r="B118" s="44" t="s">
        <v>308</v>
      </c>
      <c r="C118" s="44"/>
      <c r="D118" s="44"/>
      <c r="E118" s="52"/>
    </row>
  </sheetData>
  <protectedRanges>
    <protectedRange sqref="AG55 B3:AG5" name="Диапазон3"/>
    <protectedRange sqref="F115:H118 Q85:Q86 E85:J86 E87:Q87 R85:V87 E88:J114 W87:AF114 W85:X86 Z85:AF86 L85:O86 L88:V114 K85:K114" name="Диапазон1"/>
    <protectedRange sqref="Q30:V39 W29:Y30 F21:J27 Q21:X27 E28:J29 AG40 Q12:X18 Z21:AF40 Z12:AF18 E31:K40 W31:X39 L29:V29 L31:O39 L21:O27 L28:Y28 L40:Y40 F12:O18 K21:K29" name="Диапазон1_1"/>
    <protectedRange sqref="C55 F55:X55" name="Диапазон1_2"/>
  </protectedRanges>
  <mergeCells count="44">
    <mergeCell ref="AG6:AG7"/>
    <mergeCell ref="C6:C7"/>
    <mergeCell ref="B6:B7"/>
    <mergeCell ref="Y1:AG1"/>
    <mergeCell ref="B2:AG2"/>
    <mergeCell ref="B3:AG3"/>
    <mergeCell ref="B5:AG5"/>
    <mergeCell ref="B9:AG9"/>
    <mergeCell ref="B19:B21"/>
    <mergeCell ref="B30:AG30"/>
    <mergeCell ref="B10:B12"/>
    <mergeCell ref="B14:B15"/>
    <mergeCell ref="B16:B18"/>
    <mergeCell ref="B23:B24"/>
    <mergeCell ref="B25:B27"/>
    <mergeCell ref="A79:A82"/>
    <mergeCell ref="B70:B72"/>
    <mergeCell ref="A69:A78"/>
    <mergeCell ref="B56:B58"/>
    <mergeCell ref="B59:B61"/>
    <mergeCell ref="B73:B75"/>
    <mergeCell ref="B63:B65"/>
    <mergeCell ref="B76:B78"/>
    <mergeCell ref="B66:B68"/>
    <mergeCell ref="B31:B33"/>
    <mergeCell ref="D55:Y55"/>
    <mergeCell ref="A55:C55"/>
    <mergeCell ref="B34:B36"/>
    <mergeCell ref="B37:B39"/>
    <mergeCell ref="B42:B44"/>
    <mergeCell ref="B45:B47"/>
    <mergeCell ref="B48:B50"/>
    <mergeCell ref="B114:AG114"/>
    <mergeCell ref="B84:AG84"/>
    <mergeCell ref="B41:AG41"/>
    <mergeCell ref="B101:B103"/>
    <mergeCell ref="B104:B106"/>
    <mergeCell ref="B110:B112"/>
    <mergeCell ref="B107:B109"/>
    <mergeCell ref="B89:B91"/>
    <mergeCell ref="B92:B94"/>
    <mergeCell ref="B95:B97"/>
    <mergeCell ref="B98:B100"/>
    <mergeCell ref="B51:B53"/>
  </mergeCells>
  <phoneticPr fontId="123" type="noConversion"/>
  <pageMargins left="0.59055118110236227" right="0.39370078740157483" top="0.39370078740157483" bottom="0.19685039370078741" header="0" footer="0"/>
  <pageSetup paperSize="9" scale="49" orientation="landscape" r:id="rId1"/>
  <headerFooter alignWithMargins="0"/>
  <ignoredErrors>
    <ignoredError sqref="AG89:AG100 AG71:AG74 AG101:AG103 AG104:AG111" formulaRange="1"/>
    <ignoredError sqref="C14:C18 C22" twoDigitTextYear="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R62"/>
  <sheetViews>
    <sheetView view="pageBreakPreview" zoomScaleSheetLayoutView="100" workbookViewId="0">
      <pane xSplit="6" ySplit="5" topLeftCell="G39" activePane="bottomRight" state="frozen"/>
      <selection pane="topRight" activeCell="C1" sqref="C1"/>
      <selection pane="bottomLeft" activeCell="A6" sqref="A6"/>
      <selection pane="bottomRight" activeCell="A53" sqref="A53:F62"/>
    </sheetView>
  </sheetViews>
  <sheetFormatPr defaultRowHeight="12.75" x14ac:dyDescent="0.2"/>
  <cols>
    <col min="1" max="1" width="33.85546875" style="212" customWidth="1"/>
    <col min="2" max="2" width="6.7109375" style="202" customWidth="1"/>
    <col min="3" max="4" width="6.42578125" customWidth="1"/>
    <col min="5" max="5" width="7.28515625" customWidth="1"/>
    <col min="6" max="6" width="9.7109375" style="52" customWidth="1"/>
    <col min="7" max="7" width="13.28515625" customWidth="1"/>
    <col min="8" max="8" width="10.7109375" customWidth="1"/>
    <col min="9" max="9" width="13.42578125" customWidth="1"/>
    <col min="10" max="10" width="12.85546875" style="52" customWidth="1"/>
    <col min="11" max="11" width="10" customWidth="1"/>
    <col min="12" max="12" width="10.5703125" customWidth="1"/>
    <col min="13" max="13" width="11.5703125" customWidth="1"/>
    <col min="14" max="14" width="11.42578125" customWidth="1"/>
    <col min="15" max="15" width="10" customWidth="1"/>
    <col min="16" max="16" width="10.85546875" customWidth="1"/>
    <col min="17" max="17" width="11" customWidth="1"/>
    <col min="18" max="18" width="12.85546875" customWidth="1"/>
  </cols>
  <sheetData>
    <row r="1" spans="1:18" ht="15.75" x14ac:dyDescent="0.25">
      <c r="A1" s="303" t="s">
        <v>75</v>
      </c>
      <c r="B1" s="312"/>
      <c r="C1" s="43"/>
      <c r="D1" s="43"/>
      <c r="E1" s="43"/>
      <c r="H1" s="52" t="e">
        <f>#REF!</f>
        <v>#REF!</v>
      </c>
      <c r="I1" s="52"/>
      <c r="Q1" s="212" t="s">
        <v>90</v>
      </c>
    </row>
    <row r="2" spans="1:18" ht="9" customHeight="1" thickBot="1" x14ac:dyDescent="0.35">
      <c r="A2" s="303"/>
      <c r="B2" s="313"/>
      <c r="C2" s="45"/>
      <c r="D2" s="45"/>
      <c r="E2" s="45"/>
      <c r="F2" s="121"/>
      <c r="G2" s="214" t="e">
        <f t="shared" ref="G2:R2" si="0">G6+G7+G8-G15</f>
        <v>#REF!</v>
      </c>
      <c r="H2" s="214">
        <f t="shared" si="0"/>
        <v>-2663372.12</v>
      </c>
      <c r="I2" s="214">
        <f t="shared" si="0"/>
        <v>-1499276.3599999994</v>
      </c>
      <c r="J2" s="214" t="e">
        <f t="shared" si="0"/>
        <v>#REF!</v>
      </c>
      <c r="K2" s="214">
        <f t="shared" si="0"/>
        <v>0</v>
      </c>
      <c r="L2" s="214">
        <f t="shared" si="0"/>
        <v>0</v>
      </c>
      <c r="M2" s="214">
        <f t="shared" si="0"/>
        <v>0</v>
      </c>
      <c r="N2" s="214">
        <f t="shared" si="0"/>
        <v>0</v>
      </c>
      <c r="O2" s="214">
        <f t="shared" si="0"/>
        <v>0</v>
      </c>
      <c r="P2" s="214">
        <f t="shared" si="0"/>
        <v>0</v>
      </c>
      <c r="Q2" s="214">
        <f t="shared" si="0"/>
        <v>0</v>
      </c>
      <c r="R2" s="214">
        <f t="shared" si="0"/>
        <v>0</v>
      </c>
    </row>
    <row r="3" spans="1:18" ht="15.75" thickBot="1" x14ac:dyDescent="0.3">
      <c r="A3" s="2038" t="s">
        <v>273</v>
      </c>
      <c r="B3" s="2040" t="s">
        <v>89</v>
      </c>
      <c r="C3" s="2042" t="s">
        <v>276</v>
      </c>
      <c r="D3" s="2043"/>
      <c r="E3" s="2043"/>
      <c r="F3" s="2044"/>
      <c r="G3" s="2021" t="s">
        <v>194</v>
      </c>
      <c r="H3" s="2023" t="s">
        <v>277</v>
      </c>
      <c r="I3" s="2024"/>
      <c r="J3" s="2025"/>
      <c r="K3" s="2026" t="s">
        <v>278</v>
      </c>
      <c r="L3" s="2027"/>
      <c r="M3" s="2027"/>
      <c r="N3" s="2028"/>
      <c r="O3" s="2026" t="s">
        <v>279</v>
      </c>
      <c r="P3" s="2027"/>
      <c r="Q3" s="2027"/>
      <c r="R3" s="2028"/>
    </row>
    <row r="4" spans="1:18" ht="25.5" customHeight="1" thickBot="1" x14ac:dyDescent="0.3">
      <c r="A4" s="2039"/>
      <c r="B4" s="2041"/>
      <c r="C4" s="277" t="s">
        <v>87</v>
      </c>
      <c r="D4" s="185" t="s">
        <v>88</v>
      </c>
      <c r="E4" s="180" t="s">
        <v>469</v>
      </c>
      <c r="F4" s="199" t="s">
        <v>347</v>
      </c>
      <c r="G4" s="2022"/>
      <c r="H4" s="184" t="s">
        <v>280</v>
      </c>
      <c r="I4" s="183" t="s">
        <v>258</v>
      </c>
      <c r="J4" s="183" t="s">
        <v>281</v>
      </c>
      <c r="K4" s="46" t="s">
        <v>194</v>
      </c>
      <c r="L4" s="184" t="s">
        <v>280</v>
      </c>
      <c r="M4" s="210" t="s">
        <v>258</v>
      </c>
      <c r="N4" s="210" t="s">
        <v>281</v>
      </c>
      <c r="O4" s="46" t="s">
        <v>194</v>
      </c>
      <c r="P4" s="184" t="s">
        <v>280</v>
      </c>
      <c r="Q4" s="210" t="s">
        <v>258</v>
      </c>
      <c r="R4" s="210" t="s">
        <v>281</v>
      </c>
    </row>
    <row r="5" spans="1:18" s="212" customFormat="1" ht="12" customHeight="1" thickBot="1" x14ac:dyDescent="0.25">
      <c r="A5" s="211" t="s">
        <v>282</v>
      </c>
      <c r="B5" s="211">
        <v>2</v>
      </c>
      <c r="C5" s="211">
        <v>3</v>
      </c>
      <c r="D5" s="211">
        <v>4</v>
      </c>
      <c r="E5" s="211">
        <v>5</v>
      </c>
      <c r="F5" s="211">
        <v>6</v>
      </c>
      <c r="G5" s="211">
        <v>7</v>
      </c>
      <c r="H5" s="211">
        <v>8</v>
      </c>
      <c r="I5" s="211">
        <v>9</v>
      </c>
      <c r="J5" s="211">
        <v>10</v>
      </c>
      <c r="K5" s="211">
        <v>11</v>
      </c>
      <c r="L5" s="211">
        <v>12</v>
      </c>
      <c r="M5" s="211">
        <v>13</v>
      </c>
      <c r="N5" s="211">
        <v>14</v>
      </c>
      <c r="O5" s="211">
        <v>15</v>
      </c>
      <c r="P5" s="211">
        <v>16</v>
      </c>
      <c r="Q5" s="211">
        <v>17</v>
      </c>
      <c r="R5" s="211">
        <v>18</v>
      </c>
    </row>
    <row r="6" spans="1:18" ht="15.75" thickBot="1" x14ac:dyDescent="0.3">
      <c r="A6" s="304" t="s">
        <v>283</v>
      </c>
      <c r="B6" s="182" t="s">
        <v>284</v>
      </c>
      <c r="C6" s="182" t="s">
        <v>284</v>
      </c>
      <c r="D6" s="53" t="s">
        <v>284</v>
      </c>
      <c r="E6" s="182" t="s">
        <v>284</v>
      </c>
      <c r="F6" s="53" t="s">
        <v>284</v>
      </c>
      <c r="G6" s="55">
        <f t="shared" ref="G6:G17" si="1">H6+I6+J6</f>
        <v>752075.73</v>
      </c>
      <c r="H6" s="129"/>
      <c r="I6" s="129">
        <f>'Остатки -1эк'!AE33</f>
        <v>752075.73</v>
      </c>
      <c r="J6" s="129">
        <f>'Остатки -1эк'!AE34</f>
        <v>0</v>
      </c>
      <c r="K6" s="55"/>
      <c r="L6" s="55"/>
      <c r="M6" s="55"/>
      <c r="N6" s="55"/>
      <c r="O6" s="55"/>
      <c r="P6" s="55"/>
      <c r="Q6" s="55"/>
      <c r="R6" s="55"/>
    </row>
    <row r="7" spans="1:18" ht="27.75" customHeight="1" thickBot="1" x14ac:dyDescent="0.3">
      <c r="A7" s="305" t="s">
        <v>436</v>
      </c>
      <c r="B7" s="174" t="s">
        <v>284</v>
      </c>
      <c r="C7" s="174" t="s">
        <v>284</v>
      </c>
      <c r="D7" s="53" t="s">
        <v>284</v>
      </c>
      <c r="E7" s="174" t="s">
        <v>284</v>
      </c>
      <c r="F7" s="53" t="s">
        <v>284</v>
      </c>
      <c r="G7" s="55">
        <f>H7+I7+J7</f>
        <v>0</v>
      </c>
      <c r="H7" s="129"/>
      <c r="I7" s="129">
        <f>'Возвраты-1эк'!AG50</f>
        <v>0</v>
      </c>
      <c r="J7" s="129">
        <f>'Возвраты-1эк'!AG51</f>
        <v>0</v>
      </c>
      <c r="K7" s="55"/>
      <c r="L7" s="55"/>
      <c r="M7" s="55"/>
      <c r="N7" s="55"/>
      <c r="O7" s="55"/>
      <c r="P7" s="55"/>
      <c r="Q7" s="55"/>
      <c r="R7" s="55"/>
    </row>
    <row r="8" spans="1:18" ht="15.75" customHeight="1" thickBot="1" x14ac:dyDescent="0.3">
      <c r="A8" s="306" t="s">
        <v>437</v>
      </c>
      <c r="B8" s="174">
        <v>100</v>
      </c>
      <c r="C8" s="174" t="s">
        <v>284</v>
      </c>
      <c r="D8" s="53" t="s">
        <v>284</v>
      </c>
      <c r="E8" s="174" t="s">
        <v>284</v>
      </c>
      <c r="F8" s="53" t="s">
        <v>284</v>
      </c>
      <c r="G8" s="105" t="e">
        <f>H8+I8+J8</f>
        <v>#REF!</v>
      </c>
      <c r="H8" s="130">
        <f>SUM(H9:H14)</f>
        <v>0</v>
      </c>
      <c r="I8" s="130">
        <f>SUM(I9:I14)</f>
        <v>57046680</v>
      </c>
      <c r="J8" s="130" t="e">
        <f>SUM(J9:J14)</f>
        <v>#REF!</v>
      </c>
      <c r="K8" s="105">
        <f t="shared" ref="K8:K14" si="2">L8+M8+N8</f>
        <v>0</v>
      </c>
      <c r="L8" s="105">
        <f>SUM(L9:L14)</f>
        <v>0</v>
      </c>
      <c r="M8" s="105">
        <f>SUM(M9:M14)</f>
        <v>0</v>
      </c>
      <c r="N8" s="105">
        <f>SUM(N9:N14)</f>
        <v>0</v>
      </c>
      <c r="O8" s="105">
        <f t="shared" ref="O8:O14" si="3">P8+Q8+R8</f>
        <v>0</v>
      </c>
      <c r="P8" s="105">
        <f>SUM(P9:P14)</f>
        <v>0</v>
      </c>
      <c r="Q8" s="105">
        <f>SUM(Q9:Q14)</f>
        <v>0</v>
      </c>
      <c r="R8" s="105">
        <f>SUM(R9:R14)</f>
        <v>0</v>
      </c>
    </row>
    <row r="9" spans="1:18" ht="54.75" customHeight="1" thickBot="1" x14ac:dyDescent="0.3">
      <c r="A9" s="307" t="s">
        <v>7</v>
      </c>
      <c r="B9" s="181">
        <v>120</v>
      </c>
      <c r="C9" s="181" t="s">
        <v>284</v>
      </c>
      <c r="D9" s="184" t="s">
        <v>284</v>
      </c>
      <c r="E9" s="181" t="s">
        <v>284</v>
      </c>
      <c r="F9" s="184" t="s">
        <v>284</v>
      </c>
      <c r="G9" s="56">
        <f t="shared" si="1"/>
        <v>57384320</v>
      </c>
      <c r="H9" s="117">
        <f>'СРОКИ год 2эк'!B49</f>
        <v>0</v>
      </c>
      <c r="I9" s="117">
        <f>'СРОКИ год 2эк'!V49</f>
        <v>57046680</v>
      </c>
      <c r="J9" s="117">
        <f>'СРОКИ год 2эк'!W49+'СРОКИ год 2эк'!AF49</f>
        <v>337640</v>
      </c>
      <c r="K9" s="56">
        <f t="shared" si="2"/>
        <v>0</v>
      </c>
      <c r="L9" s="297"/>
      <c r="M9" s="297"/>
      <c r="N9" s="297"/>
      <c r="O9" s="56">
        <f t="shared" si="3"/>
        <v>0</v>
      </c>
      <c r="P9" s="297"/>
      <c r="Q9" s="297"/>
      <c r="R9" s="297"/>
    </row>
    <row r="10" spans="1:18" ht="15.75" thickBot="1" x14ac:dyDescent="0.3">
      <c r="A10" s="307" t="s">
        <v>8</v>
      </c>
      <c r="B10" s="181">
        <v>150</v>
      </c>
      <c r="C10" s="181" t="s">
        <v>284</v>
      </c>
      <c r="D10" s="184" t="s">
        <v>284</v>
      </c>
      <c r="E10" s="181" t="s">
        <v>284</v>
      </c>
      <c r="F10" s="184" t="s">
        <v>284</v>
      </c>
      <c r="G10" s="56">
        <f t="shared" si="1"/>
        <v>0</v>
      </c>
      <c r="H10" s="117">
        <f>'ИЦ 1эк'!AM72</f>
        <v>0</v>
      </c>
      <c r="I10" s="117">
        <f>'ИЦ 1эк'!AM73</f>
        <v>0</v>
      </c>
      <c r="J10" s="117">
        <f>'ИЦ 1эк'!AM74</f>
        <v>0</v>
      </c>
      <c r="K10" s="56">
        <f t="shared" si="2"/>
        <v>0</v>
      </c>
      <c r="L10" s="297"/>
      <c r="M10" s="297"/>
      <c r="N10" s="297"/>
      <c r="O10" s="56">
        <f t="shared" si="3"/>
        <v>0</v>
      </c>
      <c r="P10" s="297"/>
      <c r="Q10" s="297"/>
      <c r="R10" s="297"/>
    </row>
    <row r="11" spans="1:18" ht="16.5" customHeight="1" thickBot="1" x14ac:dyDescent="0.3">
      <c r="A11" s="307" t="s">
        <v>454</v>
      </c>
      <c r="B11" s="181" t="s">
        <v>284</v>
      </c>
      <c r="C11" s="181" t="s">
        <v>284</v>
      </c>
      <c r="D11" s="184" t="s">
        <v>284</v>
      </c>
      <c r="E11" s="181" t="s">
        <v>284</v>
      </c>
      <c r="F11" s="184" t="s">
        <v>284</v>
      </c>
      <c r="G11" s="56">
        <f t="shared" si="1"/>
        <v>0</v>
      </c>
      <c r="H11" s="117"/>
      <c r="I11" s="117"/>
      <c r="J11" s="117"/>
      <c r="K11" s="56">
        <f t="shared" si="2"/>
        <v>0</v>
      </c>
      <c r="L11" s="56"/>
      <c r="M11" s="56"/>
      <c r="N11" s="56"/>
      <c r="O11" s="56">
        <f t="shared" si="3"/>
        <v>0</v>
      </c>
      <c r="P11" s="56"/>
      <c r="Q11" s="56"/>
      <c r="R11" s="56"/>
    </row>
    <row r="12" spans="1:18" ht="117.75" customHeight="1" thickBot="1" x14ac:dyDescent="0.3">
      <c r="A12" s="308" t="s">
        <v>10</v>
      </c>
      <c r="B12" s="181">
        <v>120</v>
      </c>
      <c r="C12" s="181" t="s">
        <v>284</v>
      </c>
      <c r="D12" s="184" t="s">
        <v>284</v>
      </c>
      <c r="E12" s="181" t="s">
        <v>284</v>
      </c>
      <c r="F12" s="184" t="s">
        <v>284</v>
      </c>
      <c r="G12" s="56">
        <f>H12+I12+J12</f>
        <v>3174145</v>
      </c>
      <c r="H12" s="117"/>
      <c r="I12" s="117"/>
      <c r="J12" s="117">
        <f>'ПД 1эк'!AH35</f>
        <v>3174145</v>
      </c>
      <c r="K12" s="56">
        <f t="shared" si="2"/>
        <v>0</v>
      </c>
      <c r="L12" s="297"/>
      <c r="M12" s="297"/>
      <c r="N12" s="297"/>
      <c r="O12" s="56">
        <f t="shared" si="3"/>
        <v>0</v>
      </c>
      <c r="P12" s="297"/>
      <c r="Q12" s="297"/>
      <c r="R12" s="297"/>
    </row>
    <row r="13" spans="1:18" ht="39" thickBot="1" x14ac:dyDescent="0.3">
      <c r="A13" s="308" t="s">
        <v>9</v>
      </c>
      <c r="B13" s="181" t="s">
        <v>284</v>
      </c>
      <c r="C13" s="181" t="s">
        <v>284</v>
      </c>
      <c r="D13" s="184" t="s">
        <v>284</v>
      </c>
      <c r="E13" s="181" t="s">
        <v>284</v>
      </c>
      <c r="F13" s="184" t="s">
        <v>284</v>
      </c>
      <c r="G13" s="56" t="e">
        <f t="shared" si="1"/>
        <v>#REF!</v>
      </c>
      <c r="H13" s="117">
        <f>'Прочие-1эк'!AG44</f>
        <v>0</v>
      </c>
      <c r="I13" s="117">
        <f>'Прочие-1эк'!AG47</f>
        <v>0</v>
      </c>
      <c r="J13" s="117" t="e">
        <f>'Прочие-1эк'!#REF!</f>
        <v>#REF!</v>
      </c>
      <c r="K13" s="56">
        <f t="shared" si="2"/>
        <v>0</v>
      </c>
      <c r="L13" s="297"/>
      <c r="M13" s="297"/>
      <c r="N13" s="297"/>
      <c r="O13" s="56">
        <f t="shared" si="3"/>
        <v>0</v>
      </c>
      <c r="P13" s="297"/>
      <c r="Q13" s="297"/>
      <c r="R13" s="297"/>
    </row>
    <row r="14" spans="1:18" ht="40.5" customHeight="1" thickBot="1" x14ac:dyDescent="0.3">
      <c r="A14" s="308" t="s">
        <v>11</v>
      </c>
      <c r="B14" s="181" t="s">
        <v>91</v>
      </c>
      <c r="C14" s="181" t="s">
        <v>284</v>
      </c>
      <c r="D14" s="184" t="s">
        <v>284</v>
      </c>
      <c r="E14" s="181" t="s">
        <v>284</v>
      </c>
      <c r="F14" s="184" t="s">
        <v>284</v>
      </c>
      <c r="G14" s="56">
        <f t="shared" si="1"/>
        <v>63801.570000000764</v>
      </c>
      <c r="H14" s="117"/>
      <c r="I14" s="117">
        <f>'Прочие-1эк'!AG28</f>
        <v>0</v>
      </c>
      <c r="J14" s="117">
        <f>'ПД 1эк'!AH58-'НОВЫЙ фхд стр 3-5 2 экз'!J12+'Прочие-1эк'!AG29</f>
        <v>63801.570000000764</v>
      </c>
      <c r="K14" s="56">
        <f t="shared" si="2"/>
        <v>0</v>
      </c>
      <c r="L14" s="297"/>
      <c r="M14" s="297"/>
      <c r="N14" s="297"/>
      <c r="O14" s="56">
        <f t="shared" si="3"/>
        <v>0</v>
      </c>
      <c r="P14" s="297"/>
      <c r="Q14" s="297"/>
      <c r="R14" s="297"/>
    </row>
    <row r="15" spans="1:18" ht="15.75" customHeight="1" thickBot="1" x14ac:dyDescent="0.25">
      <c r="A15" s="306" t="s">
        <v>83</v>
      </c>
      <c r="B15" s="314">
        <v>200</v>
      </c>
      <c r="C15" s="299"/>
      <c r="D15" s="299"/>
      <c r="E15" s="181" t="s">
        <v>284</v>
      </c>
      <c r="F15" s="54" t="s">
        <v>285</v>
      </c>
      <c r="G15" s="105">
        <f t="shared" si="1"/>
        <v>75930897.11999999</v>
      </c>
      <c r="H15" s="130">
        <f t="shared" ref="H15:R15" si="4">H17+H22+H30+H35+H42</f>
        <v>2663372.12</v>
      </c>
      <c r="I15" s="130">
        <f t="shared" si="4"/>
        <v>59298032.089999996</v>
      </c>
      <c r="J15" s="130">
        <f t="shared" si="4"/>
        <v>13969492.91</v>
      </c>
      <c r="K15" s="105">
        <f t="shared" si="4"/>
        <v>0</v>
      </c>
      <c r="L15" s="105">
        <f t="shared" si="4"/>
        <v>0</v>
      </c>
      <c r="M15" s="105">
        <f t="shared" si="4"/>
        <v>0</v>
      </c>
      <c r="N15" s="105">
        <f t="shared" si="4"/>
        <v>0</v>
      </c>
      <c r="O15" s="105">
        <f t="shared" si="4"/>
        <v>0</v>
      </c>
      <c r="P15" s="105">
        <f t="shared" si="4"/>
        <v>0</v>
      </c>
      <c r="Q15" s="105">
        <f t="shared" si="4"/>
        <v>0</v>
      </c>
      <c r="R15" s="105">
        <f t="shared" si="4"/>
        <v>0</v>
      </c>
    </row>
    <row r="16" spans="1:18" ht="15.75" thickBot="1" x14ac:dyDescent="0.3">
      <c r="A16" s="307" t="s">
        <v>275</v>
      </c>
      <c r="B16" s="315"/>
      <c r="C16" s="300"/>
      <c r="D16" s="300"/>
      <c r="E16" s="181" t="s">
        <v>284</v>
      </c>
      <c r="F16" s="184" t="s">
        <v>284</v>
      </c>
      <c r="G16" s="56">
        <f t="shared" si="1"/>
        <v>0</v>
      </c>
      <c r="H16" s="117"/>
      <c r="I16" s="117"/>
      <c r="J16" s="117"/>
      <c r="K16" s="56">
        <f>L16+M16+N16</f>
        <v>0</v>
      </c>
      <c r="L16" s="56"/>
      <c r="M16" s="56"/>
      <c r="N16" s="56"/>
      <c r="O16" s="56">
        <f>P16+Q16+R16</f>
        <v>0</v>
      </c>
      <c r="P16" s="56"/>
      <c r="Q16" s="56"/>
      <c r="R16" s="56"/>
    </row>
    <row r="17" spans="1:18" ht="27" customHeight="1" thickBot="1" x14ac:dyDescent="0.3">
      <c r="A17" s="305" t="s">
        <v>438</v>
      </c>
      <c r="B17" s="316">
        <v>210</v>
      </c>
      <c r="C17" s="311"/>
      <c r="D17" s="311"/>
      <c r="E17" s="181">
        <v>110</v>
      </c>
      <c r="F17" s="53" t="s">
        <v>286</v>
      </c>
      <c r="G17" s="117">
        <f t="shared" si="1"/>
        <v>62680716.679999992</v>
      </c>
      <c r="H17" s="117">
        <f t="shared" ref="H17:R17" si="5">SUM(H19:H21)</f>
        <v>2663372.12</v>
      </c>
      <c r="I17" s="117">
        <f t="shared" si="5"/>
        <v>54947454.269999996</v>
      </c>
      <c r="J17" s="117">
        <f t="shared" si="5"/>
        <v>5069890.29</v>
      </c>
      <c r="K17" s="117">
        <f t="shared" si="5"/>
        <v>0</v>
      </c>
      <c r="L17" s="117">
        <f t="shared" si="5"/>
        <v>0</v>
      </c>
      <c r="M17" s="117">
        <f t="shared" si="5"/>
        <v>0</v>
      </c>
      <c r="N17" s="117">
        <f t="shared" si="5"/>
        <v>0</v>
      </c>
      <c r="O17" s="117">
        <f t="shared" si="5"/>
        <v>0</v>
      </c>
      <c r="P17" s="117">
        <f t="shared" si="5"/>
        <v>0</v>
      </c>
      <c r="Q17" s="117">
        <f t="shared" si="5"/>
        <v>0</v>
      </c>
      <c r="R17" s="117">
        <f t="shared" si="5"/>
        <v>0</v>
      </c>
    </row>
    <row r="18" spans="1:18" ht="15.75" thickBot="1" x14ac:dyDescent="0.25">
      <c r="A18" s="2035" t="s">
        <v>274</v>
      </c>
      <c r="B18" s="2036"/>
      <c r="C18" s="2036"/>
      <c r="D18" s="2036"/>
      <c r="E18" s="2036"/>
      <c r="F18" s="2036"/>
      <c r="G18" s="2036"/>
      <c r="H18" s="2036"/>
      <c r="I18" s="2036"/>
      <c r="J18" s="2036"/>
      <c r="K18" s="2036"/>
      <c r="L18" s="2036"/>
      <c r="M18" s="2036"/>
      <c r="N18" s="2036"/>
      <c r="O18" s="2036"/>
      <c r="P18" s="2036"/>
      <c r="Q18" s="2036"/>
      <c r="R18" s="2037"/>
    </row>
    <row r="19" spans="1:18" ht="15.75" thickBot="1" x14ac:dyDescent="0.3">
      <c r="A19" s="308" t="s">
        <v>439</v>
      </c>
      <c r="B19" s="317">
        <v>211</v>
      </c>
      <c r="C19" s="191"/>
      <c r="D19" s="191"/>
      <c r="E19" s="182">
        <v>111</v>
      </c>
      <c r="F19" s="53" t="s">
        <v>287</v>
      </c>
      <c r="G19" s="117">
        <f>H19+I19+J19</f>
        <v>49457328.349999994</v>
      </c>
      <c r="H19" s="117">
        <f>'ИЦ 1эк'!E72+'Прочие-1эк'!E44</f>
        <v>2067913.8399999999</v>
      </c>
      <c r="I19" s="117">
        <f>'НЗ 2-экз'!X1431+'ИЦ 1эк'!E73+'Остатки -1эк'!D33+'Возвраты-1эк'!E50+'Прочие-1эк'!E80</f>
        <v>43681729.819999993</v>
      </c>
      <c r="J19" s="117">
        <f>'НЗ 2-экз'!AK1431+'ИЦ 1эк'!E74+'ПД 1эк'!C58+'Остатки -1эк'!D34+'Возвраты-1эк'!E51+'Прочие-1эк'!E81</f>
        <v>3707684.69</v>
      </c>
      <c r="K19" s="117">
        <f>L19+M19+N19</f>
        <v>0</v>
      </c>
      <c r="L19" s="117"/>
      <c r="M19" s="117"/>
      <c r="N19" s="117"/>
      <c r="O19" s="117">
        <f>P19+Q19+R19</f>
        <v>0</v>
      </c>
      <c r="P19" s="117"/>
      <c r="Q19" s="117"/>
      <c r="R19" s="117"/>
    </row>
    <row r="20" spans="1:18" ht="15.75" thickBot="1" x14ac:dyDescent="0.3">
      <c r="A20" s="307" t="s">
        <v>440</v>
      </c>
      <c r="B20" s="181" t="s">
        <v>284</v>
      </c>
      <c r="C20" s="179"/>
      <c r="D20" s="179"/>
      <c r="E20" s="182">
        <v>112</v>
      </c>
      <c r="F20" s="53" t="s">
        <v>288</v>
      </c>
      <c r="G20" s="56">
        <f>H20+I20+J20</f>
        <v>79550.14</v>
      </c>
      <c r="H20" s="117">
        <f>'ИЦ 1эк'!F72+'Прочие-1эк'!F44</f>
        <v>0</v>
      </c>
      <c r="I20" s="117">
        <f>'НЗ 2-экз'!X1432+'ИЦ 1эк'!F73+'Остатки -1эк'!E33+'Возвраты-1эк'!F50+'Прочие-1эк'!F80</f>
        <v>79550.14</v>
      </c>
      <c r="J20" s="117">
        <f>'НЗ 2-экз'!AK1432+'ИЦ 1эк'!F74+'ПД 1эк'!E58+'Остатки -1эк'!E34+'Возвраты-1эк'!F51+'Прочие-1эк'!F81</f>
        <v>0</v>
      </c>
      <c r="K20" s="56">
        <f>L20+M20+N20</f>
        <v>0</v>
      </c>
      <c r="L20" s="297"/>
      <c r="M20" s="297"/>
      <c r="N20" s="297"/>
      <c r="O20" s="56">
        <f>P20+Q20+R20</f>
        <v>0</v>
      </c>
      <c r="P20" s="297"/>
      <c r="Q20" s="297"/>
      <c r="R20" s="297"/>
    </row>
    <row r="21" spans="1:18" ht="30" customHeight="1" thickBot="1" x14ac:dyDescent="0.3">
      <c r="A21" s="307" t="s">
        <v>441</v>
      </c>
      <c r="B21" s="181" t="s">
        <v>284</v>
      </c>
      <c r="C21" s="179"/>
      <c r="D21" s="179"/>
      <c r="E21" s="182">
        <v>119</v>
      </c>
      <c r="F21" s="53" t="s">
        <v>289</v>
      </c>
      <c r="G21" s="56">
        <f>H21+I21+J21</f>
        <v>13143838.189999999</v>
      </c>
      <c r="H21" s="56">
        <f>'ИЦ 1эк'!G72+'Прочие-1эк'!G44</f>
        <v>595458.28</v>
      </c>
      <c r="I21" s="117">
        <f>'НЗ 2-экз'!X1433+'ИЦ 1эк'!G73+'Остатки -1эк'!F33+'Возвраты-1эк'!G50+'Прочие-1эк'!G80</f>
        <v>11186174.310000001</v>
      </c>
      <c r="J21" s="117">
        <f>'НЗ 2-экз'!AK1433+'ИЦ 1эк'!G74+'ПД 1эк'!F58+'Остатки -1эк'!F34+'Возвраты-1эк'!G51+'Прочие-1эк'!G81</f>
        <v>1362205.6</v>
      </c>
      <c r="K21" s="56">
        <f>L21+M21+N21</f>
        <v>0</v>
      </c>
      <c r="L21" s="297"/>
      <c r="M21" s="297"/>
      <c r="N21" s="297"/>
      <c r="O21" s="56">
        <f>P21+Q21+R21</f>
        <v>0</v>
      </c>
      <c r="P21" s="297"/>
      <c r="Q21" s="297"/>
      <c r="R21" s="297"/>
    </row>
    <row r="22" spans="1:18" ht="15.75" thickBot="1" x14ac:dyDescent="0.3">
      <c r="A22" s="304" t="s">
        <v>442</v>
      </c>
      <c r="B22" s="319">
        <v>260</v>
      </c>
      <c r="C22" s="301"/>
      <c r="D22" s="301"/>
      <c r="E22" s="181">
        <v>240</v>
      </c>
      <c r="F22" s="53" t="s">
        <v>290</v>
      </c>
      <c r="G22" s="56">
        <f>H22+I22+J22</f>
        <v>6816224.1799999997</v>
      </c>
      <c r="H22" s="56">
        <f t="shared" ref="H22:R22" si="6">SUM(H23:H29)</f>
        <v>0</v>
      </c>
      <c r="I22" s="117">
        <f t="shared" si="6"/>
        <v>2475193.5100000002</v>
      </c>
      <c r="J22" s="117">
        <f t="shared" si="6"/>
        <v>4341030.67</v>
      </c>
      <c r="K22" s="56">
        <f t="shared" si="6"/>
        <v>0</v>
      </c>
      <c r="L22" s="56">
        <f t="shared" si="6"/>
        <v>0</v>
      </c>
      <c r="M22" s="56">
        <f t="shared" si="6"/>
        <v>0</v>
      </c>
      <c r="N22" s="56">
        <f t="shared" si="6"/>
        <v>0</v>
      </c>
      <c r="O22" s="56">
        <f t="shared" si="6"/>
        <v>0</v>
      </c>
      <c r="P22" s="56">
        <f t="shared" si="6"/>
        <v>0</v>
      </c>
      <c r="Q22" s="56">
        <f t="shared" si="6"/>
        <v>0</v>
      </c>
      <c r="R22" s="56">
        <f t="shared" si="6"/>
        <v>0</v>
      </c>
    </row>
    <row r="23" spans="1:18" ht="15.75" thickBot="1" x14ac:dyDescent="0.25">
      <c r="A23" s="2032" t="s">
        <v>274</v>
      </c>
      <c r="B23" s="2033"/>
      <c r="C23" s="2033"/>
      <c r="D23" s="2033"/>
      <c r="E23" s="2033"/>
      <c r="F23" s="2033"/>
      <c r="G23" s="2033"/>
      <c r="H23" s="2033"/>
      <c r="I23" s="2033"/>
      <c r="J23" s="2033"/>
      <c r="K23" s="2033"/>
      <c r="L23" s="2033"/>
      <c r="M23" s="2033"/>
      <c r="N23" s="2033"/>
      <c r="O23" s="2033"/>
      <c r="P23" s="2033"/>
      <c r="Q23" s="2033"/>
      <c r="R23" s="2034"/>
    </row>
    <row r="24" spans="1:18" ht="15.75" thickBot="1" x14ac:dyDescent="0.3">
      <c r="A24" s="307" t="s">
        <v>443</v>
      </c>
      <c r="B24" s="318"/>
      <c r="C24" s="179"/>
      <c r="D24" s="179"/>
      <c r="E24" s="185">
        <v>244</v>
      </c>
      <c r="F24" s="53" t="s">
        <v>291</v>
      </c>
      <c r="G24" s="56">
        <f t="shared" ref="G24:G30" si="7">H24+I24+J24</f>
        <v>52972.85</v>
      </c>
      <c r="H24" s="56"/>
      <c r="I24" s="117">
        <f>'НЗ 2-экз'!X1435+'Остатки -1эк'!G33+'Возвраты-1эк'!H50+'Прочие-1эк'!H80</f>
        <v>52972.85</v>
      </c>
      <c r="J24" s="117">
        <f>'НЗ 2-экз'!AK1435+'ПД 1эк'!G58+'ИЦ 1эк'!I74+'Остатки -1эк'!G34+'Возвраты-1эк'!H51+'Прочие-1эк'!H81</f>
        <v>0</v>
      </c>
      <c r="K24" s="56">
        <f t="shared" ref="K24:K29" si="8">L24+M24+N24</f>
        <v>0</v>
      </c>
      <c r="L24" s="297"/>
      <c r="M24" s="297"/>
      <c r="N24" s="297"/>
      <c r="O24" s="56">
        <f t="shared" ref="O24:O29" si="9">P24+Q24+R24</f>
        <v>0</v>
      </c>
      <c r="P24" s="297"/>
      <c r="Q24" s="297"/>
      <c r="R24" s="297"/>
    </row>
    <row r="25" spans="1:18" ht="15.75" thickBot="1" x14ac:dyDescent="0.3">
      <c r="A25" s="307" t="s">
        <v>444</v>
      </c>
      <c r="B25" s="318"/>
      <c r="C25" s="179"/>
      <c r="D25" s="179"/>
      <c r="E25" s="185">
        <v>244</v>
      </c>
      <c r="F25" s="53" t="s">
        <v>292</v>
      </c>
      <c r="G25" s="56">
        <f t="shared" si="7"/>
        <v>0</v>
      </c>
      <c r="H25" s="56"/>
      <c r="I25" s="117">
        <f>'НЗ 2-экз'!X1438+'Остатки -1эк'!H33+'Возвраты-1эк'!I50+'Прочие-1эк'!I80</f>
        <v>0</v>
      </c>
      <c r="J25" s="117">
        <f>'НЗ 2-экз'!AK1438+'Остатки -1эк'!H34+'Возвраты-1эк'!I51+'Прочие-1эк'!I81</f>
        <v>0</v>
      </c>
      <c r="K25" s="56">
        <f t="shared" si="8"/>
        <v>0</v>
      </c>
      <c r="L25" s="297"/>
      <c r="M25" s="297"/>
      <c r="N25" s="297"/>
      <c r="O25" s="56">
        <f t="shared" si="9"/>
        <v>0</v>
      </c>
      <c r="P25" s="297"/>
      <c r="Q25" s="297"/>
      <c r="R25" s="297"/>
    </row>
    <row r="26" spans="1:18" ht="15.75" thickBot="1" x14ac:dyDescent="0.3">
      <c r="A26" s="307" t="s">
        <v>445</v>
      </c>
      <c r="B26" s="318"/>
      <c r="C26" s="179"/>
      <c r="D26" s="179"/>
      <c r="E26" s="185">
        <v>244</v>
      </c>
      <c r="F26" s="53" t="s">
        <v>293</v>
      </c>
      <c r="G26" s="56">
        <f t="shared" si="7"/>
        <v>3411293.5</v>
      </c>
      <c r="H26" s="56"/>
      <c r="I26" s="117">
        <f>'НЗ 2-экз'!X1439+'Остатки -1эк'!I33+'Возвраты-1эк'!J50</f>
        <v>0</v>
      </c>
      <c r="J26" s="117">
        <f>'НЗ 2-экз'!AK1439+'ПД 1эк'!I58+'Остатки -1эк'!I34+'Возвраты-1эк'!J51+'Прочие-1эк'!J81</f>
        <v>3411293.5</v>
      </c>
      <c r="K26" s="56">
        <f t="shared" si="8"/>
        <v>0</v>
      </c>
      <c r="L26" s="297"/>
      <c r="M26" s="297"/>
      <c r="N26" s="297"/>
      <c r="O26" s="56">
        <f t="shared" si="9"/>
        <v>0</v>
      </c>
      <c r="P26" s="297"/>
      <c r="Q26" s="297"/>
      <c r="R26" s="297"/>
    </row>
    <row r="27" spans="1:18" ht="30" customHeight="1" thickBot="1" x14ac:dyDescent="0.3">
      <c r="A27" s="307" t="s">
        <v>446</v>
      </c>
      <c r="B27" s="318"/>
      <c r="C27" s="179"/>
      <c r="D27" s="179"/>
      <c r="E27" s="185">
        <v>244</v>
      </c>
      <c r="F27" s="53" t="s">
        <v>294</v>
      </c>
      <c r="G27" s="56">
        <f t="shared" si="7"/>
        <v>12000</v>
      </c>
      <c r="H27" s="56"/>
      <c r="I27" s="117"/>
      <c r="J27" s="117">
        <f>'НЗ 2-экз'!AK1444+'Прочие-1эк'!L81</f>
        <v>12000</v>
      </c>
      <c r="K27" s="56">
        <f t="shared" si="8"/>
        <v>0</v>
      </c>
      <c r="L27" s="297"/>
      <c r="M27" s="297"/>
      <c r="N27" s="297"/>
      <c r="O27" s="56">
        <f t="shared" si="9"/>
        <v>0</v>
      </c>
      <c r="P27" s="297"/>
      <c r="Q27" s="297"/>
      <c r="R27" s="297"/>
    </row>
    <row r="28" spans="1:18" ht="28.5" customHeight="1" thickBot="1" x14ac:dyDescent="0.3">
      <c r="A28" s="307" t="s">
        <v>447</v>
      </c>
      <c r="B28" s="318"/>
      <c r="C28" s="179"/>
      <c r="D28" s="179"/>
      <c r="E28" s="185">
        <v>244</v>
      </c>
      <c r="F28" s="53" t="s">
        <v>295</v>
      </c>
      <c r="G28" s="56">
        <f t="shared" si="7"/>
        <v>680693.12</v>
      </c>
      <c r="H28" s="56">
        <f>'Прочие-1эк'!M44</f>
        <v>0</v>
      </c>
      <c r="I28" s="117">
        <f>'НЗ 2-экз'!X1445+'ИЦ 1эк'!M73+'Остатки -1эк'!K33+'Возвраты-1эк'!L50+'Прочие-1эк'!M80</f>
        <v>188600</v>
      </c>
      <c r="J28" s="117">
        <f>'НЗ 2-экз'!AK1445+'ИЦ 1эк'!M74+'ПД 1эк'!L58+'Остатки -1эк'!K34+'Возвраты-1эк'!L51+'Прочие-1эк'!M81</f>
        <v>492093.12</v>
      </c>
      <c r="K28" s="56">
        <f t="shared" si="8"/>
        <v>0</v>
      </c>
      <c r="L28" s="297"/>
      <c r="M28" s="297"/>
      <c r="N28" s="297"/>
      <c r="O28" s="56">
        <f t="shared" si="9"/>
        <v>0</v>
      </c>
      <c r="P28" s="297"/>
      <c r="Q28" s="297"/>
      <c r="R28" s="297"/>
    </row>
    <row r="29" spans="1:18" ht="15.75" thickBot="1" x14ac:dyDescent="0.3">
      <c r="A29" s="307" t="s">
        <v>448</v>
      </c>
      <c r="B29" s="318"/>
      <c r="C29" s="179"/>
      <c r="D29" s="179"/>
      <c r="E29" s="185">
        <v>244</v>
      </c>
      <c r="F29" s="53" t="s">
        <v>296</v>
      </c>
      <c r="G29" s="56">
        <f t="shared" si="7"/>
        <v>2659264.71</v>
      </c>
      <c r="H29" s="56">
        <f>'Прочие-1эк'!N44</f>
        <v>0</v>
      </c>
      <c r="I29" s="117">
        <f>'НЗ 2-экз'!X1450+'ИЦ 1эк'!N73+'Остатки -1эк'!L33+'Возвраты-1эк'!M50+'Прочие-1эк'!N80</f>
        <v>2233620.66</v>
      </c>
      <c r="J29" s="117">
        <f>'НЗ 2-экз'!AK1450+'ИЦ 1эк'!N74+'ПД 1эк'!M58+'Остатки -1эк'!L34+'Возвраты-1эк'!M51+'Прочие-1эк'!N81</f>
        <v>425644.05</v>
      </c>
      <c r="K29" s="56">
        <f t="shared" si="8"/>
        <v>0</v>
      </c>
      <c r="L29" s="297"/>
      <c r="M29" s="297"/>
      <c r="N29" s="297"/>
      <c r="O29" s="56">
        <f t="shared" si="9"/>
        <v>0</v>
      </c>
      <c r="P29" s="297"/>
      <c r="Q29" s="297"/>
      <c r="R29" s="297"/>
    </row>
    <row r="30" spans="1:18" ht="16.5" customHeight="1" thickBot="1" x14ac:dyDescent="0.3">
      <c r="A30" s="304" t="s">
        <v>449</v>
      </c>
      <c r="B30" s="319"/>
      <c r="C30" s="301"/>
      <c r="D30" s="301"/>
      <c r="E30" s="181">
        <v>110</v>
      </c>
      <c r="F30" s="53" t="s">
        <v>297</v>
      </c>
      <c r="G30" s="56">
        <f t="shared" si="7"/>
        <v>0</v>
      </c>
      <c r="H30" s="56">
        <f t="shared" ref="H30:R30" si="10">SUM(H32:H34)</f>
        <v>0</v>
      </c>
      <c r="I30" s="117">
        <f>SUM(I32:I34)</f>
        <v>0</v>
      </c>
      <c r="J30" s="117">
        <f t="shared" si="10"/>
        <v>0</v>
      </c>
      <c r="K30" s="56">
        <f t="shared" si="10"/>
        <v>0</v>
      </c>
      <c r="L30" s="56">
        <f t="shared" si="10"/>
        <v>0</v>
      </c>
      <c r="M30" s="56">
        <f t="shared" si="10"/>
        <v>0</v>
      </c>
      <c r="N30" s="56">
        <f t="shared" si="10"/>
        <v>0</v>
      </c>
      <c r="O30" s="56">
        <f t="shared" si="10"/>
        <v>0</v>
      </c>
      <c r="P30" s="56">
        <f t="shared" si="10"/>
        <v>0</v>
      </c>
      <c r="Q30" s="56">
        <f t="shared" si="10"/>
        <v>0</v>
      </c>
      <c r="R30" s="56">
        <f t="shared" si="10"/>
        <v>0</v>
      </c>
    </row>
    <row r="31" spans="1:18" ht="15.75" thickBot="1" x14ac:dyDescent="0.25">
      <c r="A31" s="2032" t="s">
        <v>274</v>
      </c>
      <c r="B31" s="2033"/>
      <c r="C31" s="2033"/>
      <c r="D31" s="2033"/>
      <c r="E31" s="2033"/>
      <c r="F31" s="2033"/>
      <c r="G31" s="2033"/>
      <c r="H31" s="2033"/>
      <c r="I31" s="2033"/>
      <c r="J31" s="2033"/>
      <c r="K31" s="2033"/>
      <c r="L31" s="2033"/>
      <c r="M31" s="2033"/>
      <c r="N31" s="2033"/>
      <c r="O31" s="2033"/>
      <c r="P31" s="2033"/>
      <c r="Q31" s="2033"/>
      <c r="R31" s="2034"/>
    </row>
    <row r="32" spans="1:18" ht="29.25" customHeight="1" thickBot="1" x14ac:dyDescent="0.3">
      <c r="A32" s="308" t="s">
        <v>450</v>
      </c>
      <c r="B32" s="317">
        <v>211</v>
      </c>
      <c r="C32" s="191"/>
      <c r="D32" s="191"/>
      <c r="E32" s="182">
        <v>112</v>
      </c>
      <c r="F32" s="175" t="s">
        <v>298</v>
      </c>
      <c r="G32" s="178">
        <f>H32+I32+J32</f>
        <v>0</v>
      </c>
      <c r="H32" s="178"/>
      <c r="I32" s="178">
        <f>'НЗ 2-экз'!X1455+'ИЦ 1эк'!Q73+'Возвраты-1эк'!N50+'Прочие-1эк'!O80</f>
        <v>0</v>
      </c>
      <c r="J32" s="178">
        <f>'НЗ 2-экз'!AK1455+'ИЦ 1эк'!Q74+'Возвраты-1эк'!N51+'Прочие-1эк'!O81</f>
        <v>0</v>
      </c>
      <c r="K32" s="177">
        <f>L32+M32+N32</f>
        <v>0</v>
      </c>
      <c r="L32" s="298"/>
      <c r="M32" s="298"/>
      <c r="N32" s="298"/>
      <c r="O32" s="177">
        <f>P32+Q32+R32</f>
        <v>0</v>
      </c>
      <c r="P32" s="298"/>
      <c r="Q32" s="298"/>
      <c r="R32" s="298"/>
    </row>
    <row r="33" spans="1:18" ht="15.75" customHeight="1" thickBot="1" x14ac:dyDescent="0.3">
      <c r="A33" s="308" t="s">
        <v>49</v>
      </c>
      <c r="B33" s="317"/>
      <c r="C33" s="191"/>
      <c r="D33" s="191"/>
      <c r="E33" s="264">
        <v>119</v>
      </c>
      <c r="F33" s="53">
        <v>262</v>
      </c>
      <c r="G33" s="117">
        <f>H33+I33+J33</f>
        <v>0</v>
      </c>
      <c r="H33" s="117"/>
      <c r="I33" s="117">
        <f>'НЗ 2-экз'!X1456+'Возвраты-1эк'!O50</f>
        <v>0</v>
      </c>
      <c r="J33" s="117">
        <f>'НЗ 2-экз'!AK1456+'Возвраты-1эк'!O51</f>
        <v>0</v>
      </c>
      <c r="K33" s="56">
        <f>L33+M33+N33</f>
        <v>0</v>
      </c>
      <c r="L33" s="56"/>
      <c r="M33" s="56"/>
      <c r="N33" s="56"/>
      <c r="O33" s="56">
        <f>P33+Q33+R33</f>
        <v>0</v>
      </c>
      <c r="P33" s="56"/>
      <c r="Q33" s="56"/>
      <c r="R33" s="56"/>
    </row>
    <row r="34" spans="1:18" ht="15.75" customHeight="1" thickBot="1" x14ac:dyDescent="0.3">
      <c r="A34" s="308" t="s">
        <v>52</v>
      </c>
      <c r="B34" s="317">
        <v>220</v>
      </c>
      <c r="C34" s="191"/>
      <c r="D34" s="191"/>
      <c r="E34" s="256">
        <v>321</v>
      </c>
      <c r="F34" s="53">
        <v>262</v>
      </c>
      <c r="G34" s="117">
        <f t="shared" ref="G34:G42" si="11">H34+I34+J34</f>
        <v>0</v>
      </c>
      <c r="H34" s="117"/>
      <c r="I34" s="117">
        <f>'ИЦ 1эк'!S73</f>
        <v>0</v>
      </c>
      <c r="J34" s="117">
        <f>'ИЦ 1эк'!S74</f>
        <v>0</v>
      </c>
      <c r="K34" s="56">
        <f>L34+M34+N34</f>
        <v>0</v>
      </c>
      <c r="L34" s="56"/>
      <c r="M34" s="56"/>
      <c r="N34" s="56"/>
      <c r="O34" s="56">
        <f>P34+Q34+R34</f>
        <v>0</v>
      </c>
      <c r="P34" s="56"/>
      <c r="Q34" s="56"/>
      <c r="R34" s="56"/>
    </row>
    <row r="35" spans="1:18" ht="15.75" thickBot="1" x14ac:dyDescent="0.3">
      <c r="A35" s="304" t="s">
        <v>14</v>
      </c>
      <c r="B35" s="319">
        <v>230</v>
      </c>
      <c r="C35" s="301"/>
      <c r="D35" s="301"/>
      <c r="E35" s="181" t="s">
        <v>284</v>
      </c>
      <c r="F35" s="53" t="s">
        <v>299</v>
      </c>
      <c r="G35" s="117">
        <f t="shared" si="11"/>
        <v>1239374</v>
      </c>
      <c r="H35" s="117">
        <f>SUM(H36:H41)</f>
        <v>0</v>
      </c>
      <c r="I35" s="117">
        <f>SUM(I36:I41)</f>
        <v>0</v>
      </c>
      <c r="J35" s="117">
        <f>SUM(J36:J41)</f>
        <v>1239374</v>
      </c>
      <c r="K35" s="56">
        <f t="shared" ref="K35:R35" si="12">SUM(K39:K41)</f>
        <v>0</v>
      </c>
      <c r="L35" s="56">
        <f t="shared" si="12"/>
        <v>0</v>
      </c>
      <c r="M35" s="56">
        <f t="shared" si="12"/>
        <v>0</v>
      </c>
      <c r="N35" s="56">
        <f t="shared" si="12"/>
        <v>0</v>
      </c>
      <c r="O35" s="56">
        <f t="shared" si="12"/>
        <v>0</v>
      </c>
      <c r="P35" s="56">
        <f t="shared" si="12"/>
        <v>0</v>
      </c>
      <c r="Q35" s="56">
        <f t="shared" si="12"/>
        <v>0</v>
      </c>
      <c r="R35" s="56">
        <f t="shared" si="12"/>
        <v>0</v>
      </c>
    </row>
    <row r="36" spans="1:18" ht="15.75" thickBot="1" x14ac:dyDescent="0.3">
      <c r="A36" s="308" t="s">
        <v>50</v>
      </c>
      <c r="B36" s="319">
        <v>230</v>
      </c>
      <c r="C36" s="191"/>
      <c r="D36" s="191"/>
      <c r="E36" s="182">
        <v>244</v>
      </c>
      <c r="F36" s="53">
        <v>290</v>
      </c>
      <c r="G36" s="117">
        <f t="shared" si="11"/>
        <v>0</v>
      </c>
      <c r="H36" s="117"/>
      <c r="I36" s="117">
        <f>'НЗ 2-экз'!X1470+'Прочие-1эк'!Q80</f>
        <v>0</v>
      </c>
      <c r="J36" s="117">
        <f>'НЗ 2-экз'!AK1470+'Возвраты-1эк'!Q51+'ПД 1эк'!P58+'Прочие-1эк'!Q81+'Остатки -1эк'!O34</f>
        <v>0</v>
      </c>
      <c r="K36" s="56">
        <f t="shared" ref="K36:K41" si="13">L36+M36+N36</f>
        <v>0</v>
      </c>
      <c r="L36" s="56"/>
      <c r="M36" s="56"/>
      <c r="N36" s="56"/>
      <c r="O36" s="56">
        <f t="shared" ref="O36:O41" si="14">P36+Q36+R36</f>
        <v>0</v>
      </c>
      <c r="P36" s="56"/>
      <c r="Q36" s="56"/>
      <c r="R36" s="56"/>
    </row>
    <row r="37" spans="1:18" ht="15.75" thickBot="1" x14ac:dyDescent="0.3">
      <c r="A37" s="308" t="s">
        <v>51</v>
      </c>
      <c r="B37" s="319">
        <v>230</v>
      </c>
      <c r="C37" s="191"/>
      <c r="D37" s="191"/>
      <c r="E37" s="182">
        <v>340</v>
      </c>
      <c r="F37" s="53">
        <v>290</v>
      </c>
      <c r="G37" s="117">
        <f t="shared" si="11"/>
        <v>0</v>
      </c>
      <c r="H37" s="117"/>
      <c r="I37" s="117">
        <f>'Прочие-1эк'!S80</f>
        <v>0</v>
      </c>
      <c r="J37" s="117">
        <f>'НЗ 2-экз'!AK1471+'Возвраты-1эк'!S51+'Прочие-1эк'!S81+'Остатки -1эк'!Q34</f>
        <v>0</v>
      </c>
      <c r="K37" s="56">
        <f t="shared" si="13"/>
        <v>0</v>
      </c>
      <c r="L37" s="297"/>
      <c r="M37" s="297"/>
      <c r="N37" s="297"/>
      <c r="O37" s="56">
        <f t="shared" si="14"/>
        <v>0</v>
      </c>
      <c r="P37" s="297"/>
      <c r="Q37" s="297"/>
      <c r="R37" s="297"/>
    </row>
    <row r="38" spans="1:18" ht="15.75" thickBot="1" x14ac:dyDescent="0.3">
      <c r="A38" s="308" t="s">
        <v>53</v>
      </c>
      <c r="B38" s="322">
        <v>250</v>
      </c>
      <c r="C38" s="191"/>
      <c r="D38" s="191"/>
      <c r="E38" s="182">
        <v>831</v>
      </c>
      <c r="F38" s="53">
        <v>290</v>
      </c>
      <c r="G38" s="117">
        <f>H38+I38+J38</f>
        <v>514687</v>
      </c>
      <c r="H38" s="117"/>
      <c r="I38" s="117">
        <f>'НЗ 2-экз'!X1469+'Возвраты-1эк'!R50+'Прочие-1эк'!R80</f>
        <v>0</v>
      </c>
      <c r="J38" s="117">
        <f>'НЗ 2-экз'!AK1464+'Возвраты-1эк'!V34+'Прочие-1эк'!R81+'Остатки -1эк'!T34</f>
        <v>514687</v>
      </c>
      <c r="K38" s="56">
        <f t="shared" si="13"/>
        <v>0</v>
      </c>
      <c r="L38" s="56"/>
      <c r="M38" s="56"/>
      <c r="N38" s="56"/>
      <c r="O38" s="56">
        <f t="shared" si="14"/>
        <v>0</v>
      </c>
      <c r="P38" s="56"/>
      <c r="Q38" s="56"/>
      <c r="R38" s="56"/>
    </row>
    <row r="39" spans="1:18" ht="32.25" customHeight="1" thickBot="1" x14ac:dyDescent="0.3">
      <c r="A39" s="308" t="s">
        <v>54</v>
      </c>
      <c r="B39" s="319">
        <v>230</v>
      </c>
      <c r="C39" s="191"/>
      <c r="D39" s="191"/>
      <c r="E39" s="182">
        <v>851</v>
      </c>
      <c r="F39" s="53">
        <v>290</v>
      </c>
      <c r="G39" s="117">
        <f>H39+I39+J39</f>
        <v>724687</v>
      </c>
      <c r="H39" s="117"/>
      <c r="I39" s="117"/>
      <c r="J39" s="117">
        <f>'НЗ 2-экз'!AK1463+'НЗ 2-экз'!AK1464+'Возвраты-1эк'!T51+'Прочие-1эк'!T81+'Остатки -1эк'!R34</f>
        <v>724687</v>
      </c>
      <c r="K39" s="56">
        <f t="shared" si="13"/>
        <v>0</v>
      </c>
      <c r="L39" s="297"/>
      <c r="M39" s="297"/>
      <c r="N39" s="297"/>
      <c r="O39" s="56">
        <f t="shared" si="14"/>
        <v>0</v>
      </c>
      <c r="P39" s="297"/>
      <c r="Q39" s="297"/>
      <c r="R39" s="297"/>
    </row>
    <row r="40" spans="1:18" ht="15.75" thickBot="1" x14ac:dyDescent="0.3">
      <c r="A40" s="308" t="s">
        <v>55</v>
      </c>
      <c r="B40" s="319">
        <v>230</v>
      </c>
      <c r="C40" s="191"/>
      <c r="D40" s="191"/>
      <c r="E40" s="182">
        <v>852</v>
      </c>
      <c r="F40" s="53">
        <v>290</v>
      </c>
      <c r="G40" s="117">
        <f t="shared" si="11"/>
        <v>0</v>
      </c>
      <c r="H40" s="117"/>
      <c r="I40" s="117"/>
      <c r="J40" s="117">
        <f>'НЗ 2-экз'!AK1465+'Возвраты-1эк'!U51+'Прочие-1эк'!U81+'Остатки -1эк'!S34</f>
        <v>0</v>
      </c>
      <c r="K40" s="56">
        <f t="shared" si="13"/>
        <v>0</v>
      </c>
      <c r="L40" s="297"/>
      <c r="M40" s="297"/>
      <c r="N40" s="297"/>
      <c r="O40" s="56">
        <f t="shared" si="14"/>
        <v>0</v>
      </c>
      <c r="P40" s="297"/>
      <c r="Q40" s="297"/>
      <c r="R40" s="297"/>
    </row>
    <row r="41" spans="1:18" ht="15.75" thickBot="1" x14ac:dyDescent="0.3">
      <c r="A41" s="308" t="s">
        <v>56</v>
      </c>
      <c r="B41" s="319">
        <v>230</v>
      </c>
      <c r="C41" s="191"/>
      <c r="D41" s="191"/>
      <c r="E41" s="182">
        <v>853</v>
      </c>
      <c r="F41" s="53">
        <v>290</v>
      </c>
      <c r="G41" s="117">
        <f t="shared" si="11"/>
        <v>0</v>
      </c>
      <c r="H41" s="117">
        <f>'Прочие-1эк'!V44</f>
        <v>0</v>
      </c>
      <c r="I41" s="117">
        <f>'НЗ 2-экз'!X1467+'Возвраты-1эк'!V50+'Прочие-1эк'!V80</f>
        <v>0</v>
      </c>
      <c r="J41" s="117">
        <f>'НЗ 2-экз'!AK1467+'Возвраты-1эк'!V51+'ПД 1эк'!O58+'Прочие-1эк'!V81+'Остатки -1эк'!T34</f>
        <v>0</v>
      </c>
      <c r="K41" s="56">
        <f t="shared" si="13"/>
        <v>0</v>
      </c>
      <c r="L41" s="56"/>
      <c r="M41" s="56"/>
      <c r="N41" s="56"/>
      <c r="O41" s="56">
        <f t="shared" si="14"/>
        <v>0</v>
      </c>
      <c r="P41" s="56"/>
      <c r="Q41" s="56"/>
      <c r="R41" s="56"/>
    </row>
    <row r="42" spans="1:18" ht="27" customHeight="1" thickBot="1" x14ac:dyDescent="0.3">
      <c r="A42" s="304" t="s">
        <v>15</v>
      </c>
      <c r="B42" s="319">
        <v>260</v>
      </c>
      <c r="C42" s="301"/>
      <c r="D42" s="301"/>
      <c r="E42" s="181">
        <v>240</v>
      </c>
      <c r="F42" s="53" t="s">
        <v>300</v>
      </c>
      <c r="G42" s="56">
        <f t="shared" si="11"/>
        <v>5194582.26</v>
      </c>
      <c r="H42" s="56">
        <f t="shared" ref="H42:R42" si="15">SUM(H44:H46)</f>
        <v>0</v>
      </c>
      <c r="I42" s="117">
        <f t="shared" si="15"/>
        <v>1875384.31</v>
      </c>
      <c r="J42" s="117">
        <f t="shared" si="15"/>
        <v>3319197.9499999997</v>
      </c>
      <c r="K42" s="56">
        <f t="shared" si="15"/>
        <v>0</v>
      </c>
      <c r="L42" s="56">
        <f t="shared" si="15"/>
        <v>0</v>
      </c>
      <c r="M42" s="56">
        <f t="shared" si="15"/>
        <v>0</v>
      </c>
      <c r="N42" s="56">
        <f t="shared" si="15"/>
        <v>0</v>
      </c>
      <c r="O42" s="56">
        <f t="shared" si="15"/>
        <v>0</v>
      </c>
      <c r="P42" s="56">
        <f t="shared" si="15"/>
        <v>0</v>
      </c>
      <c r="Q42" s="56">
        <f t="shared" si="15"/>
        <v>0</v>
      </c>
      <c r="R42" s="56">
        <f t="shared" si="15"/>
        <v>0</v>
      </c>
    </row>
    <row r="43" spans="1:18" ht="15.75" thickBot="1" x14ac:dyDescent="0.25">
      <c r="A43" s="2032" t="s">
        <v>274</v>
      </c>
      <c r="B43" s="2033"/>
      <c r="C43" s="2033"/>
      <c r="D43" s="2033"/>
      <c r="E43" s="2033"/>
      <c r="F43" s="2033"/>
      <c r="G43" s="2033"/>
      <c r="H43" s="2033"/>
      <c r="I43" s="2033"/>
      <c r="J43" s="2033"/>
      <c r="K43" s="2033"/>
      <c r="L43" s="2033"/>
      <c r="M43" s="2033"/>
      <c r="N43" s="2033"/>
      <c r="O43" s="2033"/>
      <c r="P43" s="2033"/>
      <c r="Q43" s="2033"/>
      <c r="R43" s="2034"/>
    </row>
    <row r="44" spans="1:18" ht="32.25" customHeight="1" thickBot="1" x14ac:dyDescent="0.3">
      <c r="A44" s="307" t="s">
        <v>451</v>
      </c>
      <c r="B44" s="318"/>
      <c r="C44" s="179"/>
      <c r="D44" s="179"/>
      <c r="E44" s="185">
        <v>244</v>
      </c>
      <c r="F44" s="53" t="s">
        <v>301</v>
      </c>
      <c r="G44" s="56">
        <f>H44+I44+J44</f>
        <v>754183.64</v>
      </c>
      <c r="H44" s="56">
        <f>'Прочие-1эк'!X44</f>
        <v>0</v>
      </c>
      <c r="I44" s="117">
        <f>'НЗ 2-экз'!X1475+'ИЦ 1эк'!AG73+'Остатки -1эк'!V33+'Возвраты-1эк'!X50+'Прочие-1эк'!X47</f>
        <v>610293.64</v>
      </c>
      <c r="J44" s="117">
        <f>'НЗ 2-экз'!AK1475+'ИЦ 1эк'!AG74+'ПД 1эк'!W58+'Остатки -1эк'!V34+'Возвраты-1эк'!X51+'Прочие-1эк'!X81</f>
        <v>143890</v>
      </c>
      <c r="K44" s="56">
        <f>L44+M44+N44</f>
        <v>0</v>
      </c>
      <c r="L44" s="297"/>
      <c r="M44" s="297"/>
      <c r="N44" s="297"/>
      <c r="O44" s="56">
        <f>P44+Q44+R44</f>
        <v>0</v>
      </c>
      <c r="P44" s="297"/>
      <c r="Q44" s="297"/>
      <c r="R44" s="297"/>
    </row>
    <row r="45" spans="1:18" ht="31.5" customHeight="1" thickBot="1" x14ac:dyDescent="0.3">
      <c r="A45" s="307" t="s">
        <v>452</v>
      </c>
      <c r="B45" s="318"/>
      <c r="C45" s="179"/>
      <c r="D45" s="179"/>
      <c r="E45" s="185">
        <v>244</v>
      </c>
      <c r="F45" s="53" t="s">
        <v>302</v>
      </c>
      <c r="G45" s="56">
        <f>H45+I45+J45</f>
        <v>0</v>
      </c>
      <c r="H45" s="56"/>
      <c r="I45" s="117"/>
      <c r="J45" s="117"/>
      <c r="K45" s="56">
        <f>L45+M45+N45</f>
        <v>0</v>
      </c>
      <c r="L45" s="56"/>
      <c r="M45" s="56"/>
      <c r="N45" s="56"/>
      <c r="O45" s="56">
        <f>P45+Q45+R45</f>
        <v>0</v>
      </c>
      <c r="P45" s="56"/>
      <c r="Q45" s="56"/>
      <c r="R45" s="56"/>
    </row>
    <row r="46" spans="1:18" ht="31.5" customHeight="1" thickBot="1" x14ac:dyDescent="0.3">
      <c r="A46" s="307" t="s">
        <v>453</v>
      </c>
      <c r="B46" s="318"/>
      <c r="C46" s="179"/>
      <c r="D46" s="179"/>
      <c r="E46" s="185">
        <v>244</v>
      </c>
      <c r="F46" s="53" t="s">
        <v>303</v>
      </c>
      <c r="G46" s="56">
        <f>H46+I46+J46</f>
        <v>4440398.6199999992</v>
      </c>
      <c r="H46" s="56">
        <f>'Прочие-1эк'!Y44</f>
        <v>0</v>
      </c>
      <c r="I46" s="117">
        <f>'НЗ 2-экз'!X1477+'ИЦ 1эк'!AH73+'Остатки -1эк'!W33+'Возвраты-1эк'!Y50+'Прочие-1эк'!Y80</f>
        <v>1265090.67</v>
      </c>
      <c r="J46" s="117">
        <f>'НЗ 2-экз'!AK1477+'ИЦ 1эк'!AH74+'ПД 1эк'!X58+'Остатки -1эк'!W34+'Возвраты-1эк'!Y51+'Прочие-1эк'!Y81</f>
        <v>3175307.9499999997</v>
      </c>
      <c r="K46" s="56">
        <f>L46+M46+N46</f>
        <v>0</v>
      </c>
      <c r="L46" s="297"/>
      <c r="M46" s="297"/>
      <c r="N46" s="297"/>
      <c r="O46" s="56">
        <f>P46+Q46+R46</f>
        <v>0</v>
      </c>
      <c r="P46" s="297"/>
      <c r="Q46" s="297"/>
      <c r="R46" s="297"/>
    </row>
    <row r="47" spans="1:18" ht="15" customHeight="1" thickBot="1" x14ac:dyDescent="0.3">
      <c r="A47" s="2029" t="s">
        <v>466</v>
      </c>
      <c r="B47" s="2030"/>
      <c r="C47" s="2030"/>
      <c r="D47" s="2030"/>
      <c r="E47" s="2031"/>
      <c r="F47" s="175" t="s">
        <v>284</v>
      </c>
      <c r="G47" s="177">
        <f>H47+I47+J47</f>
        <v>0</v>
      </c>
      <c r="H47" s="177"/>
      <c r="I47" s="178">
        <f>'Остатки -1эк'!AE41</f>
        <v>0</v>
      </c>
      <c r="J47" s="178">
        <f>'Остатки -1эк'!AE45</f>
        <v>0</v>
      </c>
      <c r="K47" s="177">
        <f>K48</f>
        <v>0</v>
      </c>
      <c r="L47" s="177"/>
      <c r="M47" s="177"/>
      <c r="N47" s="177"/>
      <c r="O47" s="177">
        <f>O48</f>
        <v>0</v>
      </c>
      <c r="P47" s="177"/>
      <c r="Q47" s="177"/>
      <c r="R47" s="177"/>
    </row>
    <row r="48" spans="1:18" ht="9.75" customHeight="1" thickBot="1" x14ac:dyDescent="0.35">
      <c r="A48" s="303"/>
      <c r="B48" s="313"/>
      <c r="C48" s="45"/>
      <c r="D48" s="45"/>
      <c r="E48" s="45"/>
    </row>
    <row r="49" spans="1:18" ht="13.5" customHeight="1" thickBot="1" x14ac:dyDescent="0.3">
      <c r="A49" s="2029" t="s">
        <v>467</v>
      </c>
      <c r="B49" s="2030"/>
      <c r="C49" s="2030"/>
      <c r="D49" s="2030"/>
      <c r="E49" s="2031"/>
      <c r="F49" s="175" t="s">
        <v>284</v>
      </c>
      <c r="G49" s="177">
        <f>H49+I49+J49</f>
        <v>0</v>
      </c>
      <c r="H49" s="177">
        <f t="shared" ref="H49:R49" si="16">H51</f>
        <v>0</v>
      </c>
      <c r="I49" s="178">
        <f t="shared" si="16"/>
        <v>0</v>
      </c>
      <c r="J49" s="178">
        <f t="shared" si="16"/>
        <v>0</v>
      </c>
      <c r="K49" s="177">
        <f t="shared" si="16"/>
        <v>0</v>
      </c>
      <c r="L49" s="177">
        <f t="shared" si="16"/>
        <v>0</v>
      </c>
      <c r="M49" s="177">
        <f t="shared" si="16"/>
        <v>0</v>
      </c>
      <c r="N49" s="177">
        <f t="shared" si="16"/>
        <v>0</v>
      </c>
      <c r="O49" s="177">
        <f t="shared" si="16"/>
        <v>0</v>
      </c>
      <c r="P49" s="177">
        <f t="shared" si="16"/>
        <v>0</v>
      </c>
      <c r="Q49" s="177">
        <f t="shared" si="16"/>
        <v>0</v>
      </c>
      <c r="R49" s="177">
        <f t="shared" si="16"/>
        <v>0</v>
      </c>
    </row>
    <row r="50" spans="1:18" ht="48" customHeight="1" thickBot="1" x14ac:dyDescent="0.3">
      <c r="A50" s="307" t="s">
        <v>304</v>
      </c>
      <c r="B50" s="318"/>
      <c r="C50" s="179"/>
      <c r="D50" s="179"/>
      <c r="E50" s="185">
        <v>313</v>
      </c>
      <c r="F50" s="53">
        <v>262</v>
      </c>
      <c r="G50" s="117">
        <f>H50+I50+J50</f>
        <v>0</v>
      </c>
      <c r="H50" s="117"/>
      <c r="I50" s="117">
        <f>'ИЦ 1эк'!AP78</f>
        <v>0</v>
      </c>
      <c r="J50" s="117">
        <f>'ИЦ 1эк'!AP79</f>
        <v>0</v>
      </c>
      <c r="K50" s="117">
        <f>L50+M50+N50</f>
        <v>0</v>
      </c>
      <c r="L50" s="297"/>
      <c r="M50" s="297"/>
      <c r="N50" s="297"/>
      <c r="O50" s="117">
        <f>P50+Q50+R50</f>
        <v>0</v>
      </c>
      <c r="P50" s="297"/>
      <c r="Q50" s="297"/>
      <c r="R50" s="297"/>
    </row>
    <row r="51" spans="1:18" ht="30" customHeight="1" thickBot="1" x14ac:dyDescent="0.3">
      <c r="A51" s="308" t="s">
        <v>468</v>
      </c>
      <c r="B51" s="317"/>
      <c r="C51" s="191"/>
      <c r="D51" s="191"/>
      <c r="E51" s="186" t="s">
        <v>284</v>
      </c>
      <c r="F51" s="183" t="s">
        <v>284</v>
      </c>
      <c r="G51" s="117">
        <f>H51+I51+J51</f>
        <v>0</v>
      </c>
      <c r="H51" s="117"/>
      <c r="I51" s="117"/>
      <c r="J51" s="117"/>
      <c r="K51" s="117">
        <f>L51+M51+N51</f>
        <v>0</v>
      </c>
      <c r="L51" s="56"/>
      <c r="M51" s="117"/>
      <c r="N51" s="56"/>
      <c r="O51" s="117">
        <f>P51+Q51+R51</f>
        <v>0</v>
      </c>
      <c r="P51" s="56"/>
      <c r="Q51" s="56"/>
      <c r="R51" s="56"/>
    </row>
    <row r="52" spans="1:18" ht="7.5" customHeight="1" x14ac:dyDescent="0.3">
      <c r="A52" s="303"/>
      <c r="B52" s="313"/>
      <c r="C52" s="45"/>
      <c r="D52" s="45"/>
      <c r="E52" s="45"/>
    </row>
    <row r="53" spans="1:18" ht="15.75" x14ac:dyDescent="0.25">
      <c r="A53" s="302" t="s">
        <v>305</v>
      </c>
      <c r="B53" s="312"/>
      <c r="C53" s="43"/>
      <c r="D53" s="43"/>
      <c r="E53" s="43"/>
    </row>
    <row r="54" spans="1:18" s="212" customFormat="1" x14ac:dyDescent="0.2">
      <c r="A54" s="303" t="s">
        <v>84</v>
      </c>
      <c r="B54" s="320"/>
      <c r="C54" s="303"/>
      <c r="D54" s="303"/>
      <c r="E54" s="303"/>
      <c r="F54" s="309"/>
      <c r="J54" s="309"/>
    </row>
    <row r="55" spans="1:18" ht="15.75" x14ac:dyDescent="0.25">
      <c r="A55" s="302" t="s">
        <v>307</v>
      </c>
      <c r="B55" s="312"/>
      <c r="C55" s="43"/>
      <c r="D55" s="43"/>
      <c r="E55" s="43"/>
    </row>
    <row r="56" spans="1:18" s="212" customFormat="1" x14ac:dyDescent="0.2">
      <c r="A56" s="303" t="s">
        <v>85</v>
      </c>
      <c r="B56" s="320"/>
      <c r="C56" s="303"/>
      <c r="D56" s="303"/>
      <c r="E56" s="303"/>
      <c r="F56" s="309"/>
      <c r="J56" s="309"/>
    </row>
    <row r="57" spans="1:18" ht="15.75" x14ac:dyDescent="0.25">
      <c r="A57" s="302" t="s">
        <v>309</v>
      </c>
      <c r="B57" s="312"/>
      <c r="C57" s="43"/>
      <c r="D57" s="43"/>
      <c r="E57" s="43"/>
    </row>
    <row r="58" spans="1:18" ht="9" customHeight="1" x14ac:dyDescent="0.25">
      <c r="A58" s="302"/>
      <c r="B58" s="312"/>
      <c r="C58" s="43"/>
      <c r="D58" s="43"/>
      <c r="E58" s="43"/>
    </row>
    <row r="59" spans="1:18" ht="15.75" x14ac:dyDescent="0.25">
      <c r="A59" s="302" t="s">
        <v>310</v>
      </c>
      <c r="B59" s="312"/>
      <c r="C59" s="43"/>
      <c r="D59" s="43"/>
      <c r="E59" s="43"/>
    </row>
    <row r="60" spans="1:18" s="212" customFormat="1" x14ac:dyDescent="0.2">
      <c r="A60" s="303" t="s">
        <v>86</v>
      </c>
      <c r="B60" s="320"/>
      <c r="C60" s="303"/>
      <c r="D60" s="303"/>
      <c r="E60" s="303"/>
      <c r="F60" s="309"/>
      <c r="J60" s="309"/>
    </row>
    <row r="61" spans="1:18" ht="5.25" customHeight="1" x14ac:dyDescent="0.25">
      <c r="A61" s="302"/>
      <c r="B61" s="312"/>
      <c r="C61" s="43"/>
      <c r="D61" s="43"/>
      <c r="E61" s="43"/>
    </row>
    <row r="62" spans="1:18" ht="15" x14ac:dyDescent="0.25">
      <c r="A62" s="302" t="s">
        <v>82</v>
      </c>
      <c r="B62" s="321"/>
      <c r="C62" s="44"/>
      <c r="D62" s="44"/>
      <c r="E62" s="44"/>
    </row>
  </sheetData>
  <protectedRanges>
    <protectedRange sqref="G49:R51 G40:R47 G6:R38 H39:R39 A52:R62 A48:R48" name="Диапазон2"/>
  </protectedRanges>
  <mergeCells count="13">
    <mergeCell ref="G3:G4"/>
    <mergeCell ref="H3:J3"/>
    <mergeCell ref="K3:N3"/>
    <mergeCell ref="A49:E49"/>
    <mergeCell ref="A43:R43"/>
    <mergeCell ref="A47:E47"/>
    <mergeCell ref="O3:R3"/>
    <mergeCell ref="A18:R18"/>
    <mergeCell ref="A23:R23"/>
    <mergeCell ref="A31:R31"/>
    <mergeCell ref="A3:A4"/>
    <mergeCell ref="B3:B4"/>
    <mergeCell ref="C3:F3"/>
  </mergeCells>
  <phoneticPr fontId="123" type="noConversion"/>
  <pageMargins left="0.31496062992125984" right="0.31496062992125984" top="0.59055118110236227" bottom="0.59055118110236227" header="0.11811023622047245" footer="0.11811023622047245"/>
  <pageSetup paperSize="9" scale="69" fitToHeight="3" orientation="landscape" horizontalDpi="300" verticalDpi="300" r:id="rId1"/>
  <headerFooter alignWithMargins="0"/>
  <ignoredErrors>
    <ignoredError sqref="K8:O8" formula="1"/>
    <ignoredError sqref="A16:R16 A24:R29 F44:F49 A15 P15:R15 E15:J15 A18:R18 A17 C17:R17 A22 A19 C19:R19 A20 C20:R20 A21 D21:R21 C22:R22 A31:R31 A30 C30:R30 A37 A35 C35:J35 A43:R43 A42 C42:R42 A41 A38 C38:R38 A36 C36:R36 C37:R37 A39 D39:R39 A40 C40:R40 C41:R41 A34 C34:R34 A33:R33 A32 C32:R32 P35:R35" numberStoredAsText="1"/>
    <ignoredError sqref="K15:O15 K35:O35" numberStoredAsText="1" formula="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R62"/>
  <sheetViews>
    <sheetView view="pageBreakPreview" zoomScaleSheetLayoutView="100" workbookViewId="0">
      <pane xSplit="6" ySplit="5" topLeftCell="G6" activePane="bottomRight" state="frozen"/>
      <selection pane="topRight" activeCell="C1" sqref="C1"/>
      <selection pane="bottomLeft" activeCell="A6" sqref="A6"/>
      <selection pane="bottomRight" activeCell="I6" sqref="I6"/>
    </sheetView>
  </sheetViews>
  <sheetFormatPr defaultRowHeight="12.75" x14ac:dyDescent="0.2"/>
  <cols>
    <col min="1" max="1" width="33.85546875" style="212" customWidth="1"/>
    <col min="2" max="2" width="6.7109375" customWidth="1"/>
    <col min="3" max="4" width="6.42578125" customWidth="1"/>
    <col min="5" max="5" width="7.28515625" customWidth="1"/>
    <col min="6" max="6" width="9.7109375" style="52" customWidth="1"/>
    <col min="7" max="7" width="13.28515625" customWidth="1"/>
    <col min="8" max="8" width="10.7109375" customWidth="1"/>
    <col min="9" max="9" width="13.42578125" customWidth="1"/>
    <col min="10" max="10" width="12.85546875" style="52" customWidth="1"/>
    <col min="11" max="11" width="10" customWidth="1"/>
    <col min="12" max="12" width="10.5703125" customWidth="1"/>
    <col min="13" max="13" width="11.5703125" customWidth="1"/>
    <col min="14" max="14" width="11.42578125" customWidth="1"/>
    <col min="15" max="15" width="10" customWidth="1"/>
    <col min="16" max="16" width="10.85546875" customWidth="1"/>
    <col min="17" max="17" width="11" customWidth="1"/>
    <col min="18" max="18" width="12.85546875" customWidth="1"/>
  </cols>
  <sheetData>
    <row r="1" spans="1:18" ht="15.75" x14ac:dyDescent="0.25">
      <c r="A1" s="303" t="s">
        <v>75</v>
      </c>
      <c r="B1" s="43"/>
      <c r="C1" s="43"/>
      <c r="D1" s="43"/>
      <c r="E1" s="43"/>
      <c r="H1" s="52" t="e">
        <f>#REF!</f>
        <v>#REF!</v>
      </c>
      <c r="I1" s="52"/>
    </row>
    <row r="2" spans="1:18" ht="9" customHeight="1" thickBot="1" x14ac:dyDescent="0.35">
      <c r="A2" s="303"/>
      <c r="B2" s="45"/>
      <c r="C2" s="45"/>
      <c r="D2" s="45"/>
      <c r="E2" s="45"/>
      <c r="F2" s="121"/>
      <c r="G2" s="214" t="e">
        <f t="shared" ref="G2:R2" si="0">G6+G7+G8-G15</f>
        <v>#REF!</v>
      </c>
      <c r="H2" s="214">
        <f t="shared" si="0"/>
        <v>-2663372.12</v>
      </c>
      <c r="I2" s="214">
        <f t="shared" si="0"/>
        <v>-1499276.3599999994</v>
      </c>
      <c r="J2" s="214" t="e">
        <f t="shared" si="0"/>
        <v>#REF!</v>
      </c>
      <c r="K2" s="214">
        <f t="shared" si="0"/>
        <v>0</v>
      </c>
      <c r="L2" s="214">
        <f t="shared" si="0"/>
        <v>0</v>
      </c>
      <c r="M2" s="214">
        <f t="shared" si="0"/>
        <v>0</v>
      </c>
      <c r="N2" s="214">
        <f t="shared" si="0"/>
        <v>0</v>
      </c>
      <c r="O2" s="214">
        <f t="shared" si="0"/>
        <v>0</v>
      </c>
      <c r="P2" s="214">
        <f t="shared" si="0"/>
        <v>0</v>
      </c>
      <c r="Q2" s="214">
        <f t="shared" si="0"/>
        <v>0</v>
      </c>
      <c r="R2" s="214">
        <f t="shared" si="0"/>
        <v>0</v>
      </c>
    </row>
    <row r="3" spans="1:18" ht="15.75" thickBot="1" x14ac:dyDescent="0.3">
      <c r="A3" s="2038" t="s">
        <v>273</v>
      </c>
      <c r="B3" s="2040" t="s">
        <v>89</v>
      </c>
      <c r="C3" s="2042" t="s">
        <v>276</v>
      </c>
      <c r="D3" s="2043"/>
      <c r="E3" s="2043"/>
      <c r="F3" s="2044"/>
      <c r="G3" s="2021" t="s">
        <v>194</v>
      </c>
      <c r="H3" s="2023" t="s">
        <v>277</v>
      </c>
      <c r="I3" s="2024"/>
      <c r="J3" s="2025"/>
      <c r="K3" s="2026" t="s">
        <v>278</v>
      </c>
      <c r="L3" s="2027"/>
      <c r="M3" s="2027"/>
      <c r="N3" s="2028"/>
      <c r="O3" s="2026" t="s">
        <v>279</v>
      </c>
      <c r="P3" s="2027"/>
      <c r="Q3" s="2027"/>
      <c r="R3" s="2028"/>
    </row>
    <row r="4" spans="1:18" ht="25.5" customHeight="1" thickBot="1" x14ac:dyDescent="0.3">
      <c r="A4" s="2039"/>
      <c r="B4" s="2041"/>
      <c r="C4" s="277" t="s">
        <v>87</v>
      </c>
      <c r="D4" s="185" t="s">
        <v>88</v>
      </c>
      <c r="E4" s="180" t="s">
        <v>469</v>
      </c>
      <c r="F4" s="199" t="s">
        <v>347</v>
      </c>
      <c r="G4" s="2022"/>
      <c r="H4" s="184" t="s">
        <v>280</v>
      </c>
      <c r="I4" s="183" t="s">
        <v>258</v>
      </c>
      <c r="J4" s="183" t="s">
        <v>281</v>
      </c>
      <c r="K4" s="46" t="s">
        <v>194</v>
      </c>
      <c r="L4" s="184" t="s">
        <v>280</v>
      </c>
      <c r="M4" s="210" t="s">
        <v>258</v>
      </c>
      <c r="N4" s="210" t="s">
        <v>281</v>
      </c>
      <c r="O4" s="46" t="s">
        <v>194</v>
      </c>
      <c r="P4" s="184" t="s">
        <v>280</v>
      </c>
      <c r="Q4" s="210" t="s">
        <v>258</v>
      </c>
      <c r="R4" s="210" t="s">
        <v>281</v>
      </c>
    </row>
    <row r="5" spans="1:18" s="212" customFormat="1" ht="12" customHeight="1" thickBot="1" x14ac:dyDescent="0.25">
      <c r="A5" s="211" t="s">
        <v>282</v>
      </c>
      <c r="B5" s="211">
        <v>2</v>
      </c>
      <c r="C5" s="211">
        <v>3</v>
      </c>
      <c r="D5" s="211">
        <v>4</v>
      </c>
      <c r="E5" s="211">
        <v>5</v>
      </c>
      <c r="F5" s="211">
        <v>6</v>
      </c>
      <c r="G5" s="211">
        <v>7</v>
      </c>
      <c r="H5" s="211">
        <v>8</v>
      </c>
      <c r="I5" s="211">
        <v>9</v>
      </c>
      <c r="J5" s="211">
        <v>10</v>
      </c>
      <c r="K5" s="211">
        <v>11</v>
      </c>
      <c r="L5" s="211">
        <v>12</v>
      </c>
      <c r="M5" s="211">
        <v>13</v>
      </c>
      <c r="N5" s="211">
        <v>14</v>
      </c>
      <c r="O5" s="211">
        <v>15</v>
      </c>
      <c r="P5" s="211">
        <v>16</v>
      </c>
      <c r="Q5" s="211">
        <v>17</v>
      </c>
      <c r="R5" s="211">
        <v>18</v>
      </c>
    </row>
    <row r="6" spans="1:18" ht="15.75" thickBot="1" x14ac:dyDescent="0.3">
      <c r="A6" s="304" t="s">
        <v>283</v>
      </c>
      <c r="B6" s="182" t="s">
        <v>284</v>
      </c>
      <c r="C6" s="182" t="s">
        <v>284</v>
      </c>
      <c r="D6" s="53" t="s">
        <v>284</v>
      </c>
      <c r="E6" s="182" t="s">
        <v>284</v>
      </c>
      <c r="F6" s="53" t="s">
        <v>284</v>
      </c>
      <c r="G6" s="55">
        <f>H6+I6+J6</f>
        <v>752075.73</v>
      </c>
      <c r="H6" s="129"/>
      <c r="I6" s="129">
        <f>'Остатки -1эк'!AE33</f>
        <v>752075.73</v>
      </c>
      <c r="J6" s="129">
        <f>'Остатки -1эк'!AE34</f>
        <v>0</v>
      </c>
      <c r="K6" s="55"/>
      <c r="L6" s="55"/>
      <c r="M6" s="55"/>
      <c r="N6" s="55"/>
      <c r="O6" s="55"/>
      <c r="P6" s="55"/>
      <c r="Q6" s="55"/>
      <c r="R6" s="55"/>
    </row>
    <row r="7" spans="1:18" ht="27.75" customHeight="1" thickBot="1" x14ac:dyDescent="0.3">
      <c r="A7" s="305" t="s">
        <v>436</v>
      </c>
      <c r="B7" s="174" t="s">
        <v>284</v>
      </c>
      <c r="C7" s="174" t="s">
        <v>284</v>
      </c>
      <c r="D7" s="53" t="s">
        <v>284</v>
      </c>
      <c r="E7" s="174" t="s">
        <v>284</v>
      </c>
      <c r="F7" s="53" t="s">
        <v>284</v>
      </c>
      <c r="G7" s="55">
        <f>H7+I7+J7</f>
        <v>0</v>
      </c>
      <c r="H7" s="129"/>
      <c r="I7" s="129">
        <f>'Возвраты-1эк'!AG50</f>
        <v>0</v>
      </c>
      <c r="J7" s="129">
        <f>'Возвраты-1эк'!AG51</f>
        <v>0</v>
      </c>
      <c r="K7" s="55"/>
      <c r="L7" s="55"/>
      <c r="M7" s="55"/>
      <c r="N7" s="55"/>
      <c r="O7" s="55"/>
      <c r="P7" s="55"/>
      <c r="Q7" s="55"/>
      <c r="R7" s="55"/>
    </row>
    <row r="8" spans="1:18" ht="15.75" customHeight="1" thickBot="1" x14ac:dyDescent="0.3">
      <c r="A8" s="306" t="s">
        <v>437</v>
      </c>
      <c r="B8" s="174" t="s">
        <v>284</v>
      </c>
      <c r="C8" s="174" t="s">
        <v>284</v>
      </c>
      <c r="D8" s="53" t="s">
        <v>284</v>
      </c>
      <c r="E8" s="174" t="s">
        <v>284</v>
      </c>
      <c r="F8" s="53" t="s">
        <v>284</v>
      </c>
      <c r="G8" s="105" t="e">
        <f>H8+I8+J8</f>
        <v>#REF!</v>
      </c>
      <c r="H8" s="130">
        <f>SUM(H9:H14)</f>
        <v>0</v>
      </c>
      <c r="I8" s="130">
        <f>SUM(I9:I14)</f>
        <v>57046680</v>
      </c>
      <c r="J8" s="130" t="e">
        <f>SUM(J9:J14)</f>
        <v>#REF!</v>
      </c>
      <c r="K8" s="105">
        <f t="shared" ref="K8:K14" si="1">L8+M8+N8</f>
        <v>0</v>
      </c>
      <c r="L8" s="105">
        <f>SUM(L9:L14)</f>
        <v>0</v>
      </c>
      <c r="M8" s="105">
        <f>SUM(M9:M14)</f>
        <v>0</v>
      </c>
      <c r="N8" s="105">
        <f>SUM(N9:N14)</f>
        <v>0</v>
      </c>
      <c r="O8" s="105">
        <f t="shared" ref="O8:O14" si="2">P8+Q8+R8</f>
        <v>0</v>
      </c>
      <c r="P8" s="105">
        <f>SUM(P9:P14)</f>
        <v>0</v>
      </c>
      <c r="Q8" s="105">
        <f>SUM(Q9:Q14)</f>
        <v>0</v>
      </c>
      <c r="R8" s="105">
        <f>SUM(R9:R14)</f>
        <v>0</v>
      </c>
    </row>
    <row r="9" spans="1:18" ht="54.75" customHeight="1" thickBot="1" x14ac:dyDescent="0.3">
      <c r="A9" s="307" t="s">
        <v>7</v>
      </c>
      <c r="B9" s="181" t="s">
        <v>284</v>
      </c>
      <c r="C9" s="181" t="s">
        <v>284</v>
      </c>
      <c r="D9" s="184" t="s">
        <v>284</v>
      </c>
      <c r="E9" s="181" t="s">
        <v>284</v>
      </c>
      <c r="F9" s="184" t="s">
        <v>284</v>
      </c>
      <c r="G9" s="56">
        <f t="shared" ref="G9:G17" si="3">H9+I9+J9</f>
        <v>57384320</v>
      </c>
      <c r="H9" s="117">
        <f>'СРОКИ год 2эк'!B49</f>
        <v>0</v>
      </c>
      <c r="I9" s="117">
        <f>'СРОКИ год 2эк'!V49</f>
        <v>57046680</v>
      </c>
      <c r="J9" s="117">
        <f>'СРОКИ год 2эк'!W49+'СРОКИ год 2эк'!AF49</f>
        <v>337640</v>
      </c>
      <c r="K9" s="56">
        <f t="shared" si="1"/>
        <v>0</v>
      </c>
      <c r="L9" s="297"/>
      <c r="M9" s="297"/>
      <c r="N9" s="297"/>
      <c r="O9" s="56">
        <f t="shared" si="2"/>
        <v>0</v>
      </c>
      <c r="P9" s="297"/>
      <c r="Q9" s="297"/>
      <c r="R9" s="297"/>
    </row>
    <row r="10" spans="1:18" ht="15.75" thickBot="1" x14ac:dyDescent="0.3">
      <c r="A10" s="307" t="s">
        <v>8</v>
      </c>
      <c r="B10" s="181" t="s">
        <v>284</v>
      </c>
      <c r="C10" s="181" t="s">
        <v>284</v>
      </c>
      <c r="D10" s="184" t="s">
        <v>284</v>
      </c>
      <c r="E10" s="181" t="s">
        <v>284</v>
      </c>
      <c r="F10" s="184" t="s">
        <v>284</v>
      </c>
      <c r="G10" s="56">
        <f t="shared" si="3"/>
        <v>0</v>
      </c>
      <c r="H10" s="117">
        <f>'ИЦ 1эк'!AM72</f>
        <v>0</v>
      </c>
      <c r="I10" s="117">
        <f>'ИЦ 1эк'!AM73</f>
        <v>0</v>
      </c>
      <c r="J10" s="117">
        <f>'ИЦ 1эк'!AM74</f>
        <v>0</v>
      </c>
      <c r="K10" s="56">
        <f t="shared" si="1"/>
        <v>0</v>
      </c>
      <c r="L10" s="297"/>
      <c r="M10" s="297"/>
      <c r="N10" s="297"/>
      <c r="O10" s="56">
        <f t="shared" si="2"/>
        <v>0</v>
      </c>
      <c r="P10" s="297"/>
      <c r="Q10" s="297"/>
      <c r="R10" s="297"/>
    </row>
    <row r="11" spans="1:18" ht="16.5" customHeight="1" thickBot="1" x14ac:dyDescent="0.3">
      <c r="A11" s="307" t="s">
        <v>454</v>
      </c>
      <c r="B11" s="181" t="s">
        <v>284</v>
      </c>
      <c r="C11" s="181" t="s">
        <v>284</v>
      </c>
      <c r="D11" s="184" t="s">
        <v>284</v>
      </c>
      <c r="E11" s="181" t="s">
        <v>284</v>
      </c>
      <c r="F11" s="184" t="s">
        <v>284</v>
      </c>
      <c r="G11" s="56">
        <f t="shared" si="3"/>
        <v>0</v>
      </c>
      <c r="H11" s="117"/>
      <c r="I11" s="117"/>
      <c r="J11" s="117"/>
      <c r="K11" s="56">
        <f t="shared" si="1"/>
        <v>0</v>
      </c>
      <c r="L11" s="56"/>
      <c r="M11" s="56"/>
      <c r="N11" s="56"/>
      <c r="O11" s="56">
        <f t="shared" si="2"/>
        <v>0</v>
      </c>
      <c r="P11" s="56"/>
      <c r="Q11" s="56"/>
      <c r="R11" s="56"/>
    </row>
    <row r="12" spans="1:18" ht="117.75" customHeight="1" thickBot="1" x14ac:dyDescent="0.3">
      <c r="A12" s="308" t="s">
        <v>10</v>
      </c>
      <c r="B12" s="181" t="s">
        <v>284</v>
      </c>
      <c r="C12" s="181" t="s">
        <v>284</v>
      </c>
      <c r="D12" s="184" t="s">
        <v>284</v>
      </c>
      <c r="E12" s="181" t="s">
        <v>284</v>
      </c>
      <c r="F12" s="184" t="s">
        <v>284</v>
      </c>
      <c r="G12" s="56">
        <f>H12+I12+J12</f>
        <v>3174145</v>
      </c>
      <c r="H12" s="117"/>
      <c r="I12" s="117"/>
      <c r="J12" s="117">
        <f>'ПД 1эк'!AH35</f>
        <v>3174145</v>
      </c>
      <c r="K12" s="56">
        <f t="shared" si="1"/>
        <v>0</v>
      </c>
      <c r="L12" s="297"/>
      <c r="M12" s="297"/>
      <c r="N12" s="297"/>
      <c r="O12" s="56">
        <f t="shared" si="2"/>
        <v>0</v>
      </c>
      <c r="P12" s="297"/>
      <c r="Q12" s="297"/>
      <c r="R12" s="297"/>
    </row>
    <row r="13" spans="1:18" ht="39" thickBot="1" x14ac:dyDescent="0.3">
      <c r="A13" s="308" t="s">
        <v>9</v>
      </c>
      <c r="B13" s="181" t="s">
        <v>284</v>
      </c>
      <c r="C13" s="181" t="s">
        <v>284</v>
      </c>
      <c r="D13" s="184" t="s">
        <v>284</v>
      </c>
      <c r="E13" s="181" t="s">
        <v>284</v>
      </c>
      <c r="F13" s="184" t="s">
        <v>284</v>
      </c>
      <c r="G13" s="56" t="e">
        <f t="shared" si="3"/>
        <v>#REF!</v>
      </c>
      <c r="H13" s="117">
        <f>'Прочие-1эк'!AG44</f>
        <v>0</v>
      </c>
      <c r="I13" s="117">
        <f>'Прочие-1эк'!AG47</f>
        <v>0</v>
      </c>
      <c r="J13" s="117" t="e">
        <f>'Прочие-1эк'!#REF!</f>
        <v>#REF!</v>
      </c>
      <c r="K13" s="56">
        <f t="shared" si="1"/>
        <v>0</v>
      </c>
      <c r="L13" s="297"/>
      <c r="M13" s="297"/>
      <c r="N13" s="297"/>
      <c r="O13" s="56">
        <f t="shared" si="2"/>
        <v>0</v>
      </c>
      <c r="P13" s="297"/>
      <c r="Q13" s="297"/>
      <c r="R13" s="297"/>
    </row>
    <row r="14" spans="1:18" ht="40.5" customHeight="1" thickBot="1" x14ac:dyDescent="0.3">
      <c r="A14" s="308" t="s">
        <v>11</v>
      </c>
      <c r="B14" s="181" t="s">
        <v>284</v>
      </c>
      <c r="C14" s="181" t="s">
        <v>284</v>
      </c>
      <c r="D14" s="184" t="s">
        <v>284</v>
      </c>
      <c r="E14" s="181" t="s">
        <v>284</v>
      </c>
      <c r="F14" s="184" t="s">
        <v>284</v>
      </c>
      <c r="G14" s="56">
        <f t="shared" si="3"/>
        <v>63801.570000000764</v>
      </c>
      <c r="H14" s="117"/>
      <c r="I14" s="117">
        <f>'Прочие-1эк'!AG28</f>
        <v>0</v>
      </c>
      <c r="J14" s="117">
        <f>'ПД 1эк'!AH58-'ФХД стр3-5 в 2экз.'!J12+'Прочие-1эк'!AG29</f>
        <v>63801.570000000764</v>
      </c>
      <c r="K14" s="56">
        <f t="shared" si="1"/>
        <v>0</v>
      </c>
      <c r="L14" s="297"/>
      <c r="M14" s="297"/>
      <c r="N14" s="297"/>
      <c r="O14" s="56">
        <f t="shared" si="2"/>
        <v>0</v>
      </c>
      <c r="P14" s="297"/>
      <c r="Q14" s="297"/>
      <c r="R14" s="297"/>
    </row>
    <row r="15" spans="1:18" ht="15.75" customHeight="1" thickBot="1" x14ac:dyDescent="0.25">
      <c r="A15" s="306" t="s">
        <v>83</v>
      </c>
      <c r="B15" s="299"/>
      <c r="C15" s="299"/>
      <c r="D15" s="299"/>
      <c r="E15" s="181" t="s">
        <v>284</v>
      </c>
      <c r="F15" s="54" t="s">
        <v>285</v>
      </c>
      <c r="G15" s="105">
        <f t="shared" si="3"/>
        <v>75930897.11999999</v>
      </c>
      <c r="H15" s="130">
        <f t="shared" ref="H15:R15" si="4">H17+H22+H30+H35+H42</f>
        <v>2663372.12</v>
      </c>
      <c r="I15" s="130">
        <f t="shared" si="4"/>
        <v>59298032.089999996</v>
      </c>
      <c r="J15" s="130">
        <f t="shared" si="4"/>
        <v>13969492.91</v>
      </c>
      <c r="K15" s="105">
        <f t="shared" si="4"/>
        <v>0</v>
      </c>
      <c r="L15" s="105">
        <f t="shared" si="4"/>
        <v>0</v>
      </c>
      <c r="M15" s="105">
        <f t="shared" si="4"/>
        <v>0</v>
      </c>
      <c r="N15" s="105">
        <f t="shared" si="4"/>
        <v>0</v>
      </c>
      <c r="O15" s="105">
        <f t="shared" si="4"/>
        <v>0</v>
      </c>
      <c r="P15" s="105">
        <f t="shared" si="4"/>
        <v>0</v>
      </c>
      <c r="Q15" s="105">
        <f t="shared" si="4"/>
        <v>0</v>
      </c>
      <c r="R15" s="105">
        <f t="shared" si="4"/>
        <v>0</v>
      </c>
    </row>
    <row r="16" spans="1:18" ht="15.75" thickBot="1" x14ac:dyDescent="0.3">
      <c r="A16" s="307" t="s">
        <v>275</v>
      </c>
      <c r="B16" s="300"/>
      <c r="C16" s="300"/>
      <c r="D16" s="300"/>
      <c r="E16" s="181" t="s">
        <v>284</v>
      </c>
      <c r="F16" s="184" t="s">
        <v>284</v>
      </c>
      <c r="G16" s="56">
        <f t="shared" si="3"/>
        <v>0</v>
      </c>
      <c r="H16" s="117"/>
      <c r="I16" s="117"/>
      <c r="J16" s="117"/>
      <c r="K16" s="56">
        <f>L16+M16+N16</f>
        <v>0</v>
      </c>
      <c r="L16" s="56"/>
      <c r="M16" s="56"/>
      <c r="N16" s="56"/>
      <c r="O16" s="56">
        <f>P16+Q16+R16</f>
        <v>0</v>
      </c>
      <c r="P16" s="56"/>
      <c r="Q16" s="56"/>
      <c r="R16" s="56"/>
    </row>
    <row r="17" spans="1:18" ht="27" customHeight="1" thickBot="1" x14ac:dyDescent="0.3">
      <c r="A17" s="304" t="s">
        <v>438</v>
      </c>
      <c r="B17" s="301"/>
      <c r="C17" s="301"/>
      <c r="D17" s="301"/>
      <c r="E17" s="181">
        <v>110</v>
      </c>
      <c r="F17" s="310" t="s">
        <v>286</v>
      </c>
      <c r="G17" s="56">
        <f t="shared" si="3"/>
        <v>62680716.679999992</v>
      </c>
      <c r="H17" s="117">
        <f t="shared" ref="H17:R17" si="5">SUM(H19:H21)</f>
        <v>2663372.12</v>
      </c>
      <c r="I17" s="117">
        <f t="shared" si="5"/>
        <v>54947454.269999996</v>
      </c>
      <c r="J17" s="117">
        <f t="shared" si="5"/>
        <v>5069890.29</v>
      </c>
      <c r="K17" s="56">
        <f t="shared" si="5"/>
        <v>0</v>
      </c>
      <c r="L17" s="56">
        <f t="shared" si="5"/>
        <v>0</v>
      </c>
      <c r="M17" s="56">
        <f t="shared" si="5"/>
        <v>0</v>
      </c>
      <c r="N17" s="56">
        <f t="shared" si="5"/>
        <v>0</v>
      </c>
      <c r="O17" s="56">
        <f t="shared" si="5"/>
        <v>0</v>
      </c>
      <c r="P17" s="56">
        <f t="shared" si="5"/>
        <v>0</v>
      </c>
      <c r="Q17" s="56">
        <f t="shared" si="5"/>
        <v>0</v>
      </c>
      <c r="R17" s="56">
        <f t="shared" si="5"/>
        <v>0</v>
      </c>
    </row>
    <row r="18" spans="1:18" ht="15.75" thickBot="1" x14ac:dyDescent="0.25">
      <c r="A18" s="2032" t="s">
        <v>274</v>
      </c>
      <c r="B18" s="2033"/>
      <c r="C18" s="2033"/>
      <c r="D18" s="2033"/>
      <c r="E18" s="2033"/>
      <c r="F18" s="2033"/>
      <c r="G18" s="2033"/>
      <c r="H18" s="2033"/>
      <c r="I18" s="2033"/>
      <c r="J18" s="2033"/>
      <c r="K18" s="2033"/>
      <c r="L18" s="2033"/>
      <c r="M18" s="2033"/>
      <c r="N18" s="2033"/>
      <c r="O18" s="2033"/>
      <c r="P18" s="2033"/>
      <c r="Q18" s="2033"/>
      <c r="R18" s="2034"/>
    </row>
    <row r="19" spans="1:18" ht="15.75" thickBot="1" x14ac:dyDescent="0.3">
      <c r="A19" s="307" t="s">
        <v>439</v>
      </c>
      <c r="B19" s="179"/>
      <c r="C19" s="179"/>
      <c r="D19" s="179"/>
      <c r="E19" s="182">
        <v>111</v>
      </c>
      <c r="F19" s="310" t="s">
        <v>287</v>
      </c>
      <c r="G19" s="56">
        <f>H19+I19+J19</f>
        <v>49457328.349999994</v>
      </c>
      <c r="H19" s="117">
        <f>'ИЦ 1эк'!E72+'Прочие-1эк'!E44</f>
        <v>2067913.8399999999</v>
      </c>
      <c r="I19" s="117">
        <f>'НЗ 2-экз'!X1431+'ИЦ 1эк'!E73+'Остатки -1эк'!D33+'Возвраты-1эк'!E50+'Прочие-1эк'!E80</f>
        <v>43681729.819999993</v>
      </c>
      <c r="J19" s="117">
        <f>'НЗ 2-экз'!AK1431+'ИЦ 1эк'!E74+'ПД 1эк'!C58+'Остатки -1эк'!D34+'Возвраты-1эк'!E51+'Прочие-1эк'!E81</f>
        <v>3707684.69</v>
      </c>
      <c r="K19" s="56">
        <f>L19+M19+N19</f>
        <v>0</v>
      </c>
      <c r="L19" s="297"/>
      <c r="M19" s="297"/>
      <c r="N19" s="297"/>
      <c r="O19" s="56">
        <f>P19+Q19+R19</f>
        <v>0</v>
      </c>
      <c r="P19" s="297"/>
      <c r="Q19" s="297"/>
      <c r="R19" s="297"/>
    </row>
    <row r="20" spans="1:18" ht="15.75" thickBot="1" x14ac:dyDescent="0.3">
      <c r="A20" s="307" t="s">
        <v>440</v>
      </c>
      <c r="B20" s="179"/>
      <c r="C20" s="179"/>
      <c r="D20" s="179"/>
      <c r="E20" s="182">
        <v>112</v>
      </c>
      <c r="F20" s="53" t="s">
        <v>288</v>
      </c>
      <c r="G20" s="56">
        <f>H20+I20+J20</f>
        <v>79550.14</v>
      </c>
      <c r="H20" s="117">
        <f>'ИЦ 1эк'!F72+'Прочие-1эк'!F44</f>
        <v>0</v>
      </c>
      <c r="I20" s="117">
        <f>'НЗ 2-экз'!X1432+'ИЦ 1эк'!F73+'Остатки -1эк'!E33+'Возвраты-1эк'!F50+'Прочие-1эк'!F80</f>
        <v>79550.14</v>
      </c>
      <c r="J20" s="117">
        <f>'НЗ 2-экз'!AK1432+'ИЦ 1эк'!F74+'ПД 1эк'!E58+'Остатки -1эк'!E34+'Возвраты-1эк'!F51+'Прочие-1эк'!F81</f>
        <v>0</v>
      </c>
      <c r="K20" s="56">
        <f>L20+M20+N20</f>
        <v>0</v>
      </c>
      <c r="L20" s="297"/>
      <c r="M20" s="297"/>
      <c r="N20" s="297"/>
      <c r="O20" s="56">
        <f>P20+Q20+R20</f>
        <v>0</v>
      </c>
      <c r="P20" s="297"/>
      <c r="Q20" s="297"/>
      <c r="R20" s="297"/>
    </row>
    <row r="21" spans="1:18" ht="30" customHeight="1" thickBot="1" x14ac:dyDescent="0.3">
      <c r="A21" s="307" t="s">
        <v>441</v>
      </c>
      <c r="B21" s="179"/>
      <c r="C21" s="179"/>
      <c r="D21" s="179"/>
      <c r="E21" s="182">
        <v>119</v>
      </c>
      <c r="F21" s="53" t="s">
        <v>289</v>
      </c>
      <c r="G21" s="56">
        <f>H21+I21+J21</f>
        <v>13143838.189999999</v>
      </c>
      <c r="H21" s="56">
        <f>'ИЦ 1эк'!G72+'Прочие-1эк'!G44</f>
        <v>595458.28</v>
      </c>
      <c r="I21" s="117">
        <f>'НЗ 2-экз'!X1433+'ИЦ 1эк'!G73+'Остатки -1эк'!F33+'Возвраты-1эк'!G50+'Прочие-1эк'!G80</f>
        <v>11186174.310000001</v>
      </c>
      <c r="J21" s="117">
        <f>'НЗ 2-экз'!AK1433+'ИЦ 1эк'!G74+'ПД 1эк'!F58+'Остатки -1эк'!F34+'Возвраты-1эк'!G51+'Прочие-1эк'!G81</f>
        <v>1362205.6</v>
      </c>
      <c r="K21" s="56">
        <f>L21+M21+N21</f>
        <v>0</v>
      </c>
      <c r="L21" s="297"/>
      <c r="M21" s="297"/>
      <c r="N21" s="297"/>
      <c r="O21" s="56">
        <f>P21+Q21+R21</f>
        <v>0</v>
      </c>
      <c r="P21" s="297"/>
      <c r="Q21" s="297"/>
      <c r="R21" s="297"/>
    </row>
    <row r="22" spans="1:18" ht="15.75" thickBot="1" x14ac:dyDescent="0.3">
      <c r="A22" s="304" t="s">
        <v>442</v>
      </c>
      <c r="B22" s="301"/>
      <c r="C22" s="301"/>
      <c r="D22" s="301"/>
      <c r="E22" s="181">
        <v>240</v>
      </c>
      <c r="F22" s="53" t="s">
        <v>290</v>
      </c>
      <c r="G22" s="56">
        <f>H22+I22+J22</f>
        <v>6816224.1799999997</v>
      </c>
      <c r="H22" s="56">
        <f t="shared" ref="H22:R22" si="6">SUM(H23:H29)</f>
        <v>0</v>
      </c>
      <c r="I22" s="117">
        <f t="shared" si="6"/>
        <v>2475193.5100000002</v>
      </c>
      <c r="J22" s="117">
        <f t="shared" si="6"/>
        <v>4341030.67</v>
      </c>
      <c r="K22" s="56">
        <f t="shared" si="6"/>
        <v>0</v>
      </c>
      <c r="L22" s="56">
        <f t="shared" si="6"/>
        <v>0</v>
      </c>
      <c r="M22" s="56">
        <f t="shared" si="6"/>
        <v>0</v>
      </c>
      <c r="N22" s="56">
        <f t="shared" si="6"/>
        <v>0</v>
      </c>
      <c r="O22" s="56">
        <f t="shared" si="6"/>
        <v>0</v>
      </c>
      <c r="P22" s="56">
        <f t="shared" si="6"/>
        <v>0</v>
      </c>
      <c r="Q22" s="56">
        <f t="shared" si="6"/>
        <v>0</v>
      </c>
      <c r="R22" s="56">
        <f t="shared" si="6"/>
        <v>0</v>
      </c>
    </row>
    <row r="23" spans="1:18" ht="15.75" thickBot="1" x14ac:dyDescent="0.25">
      <c r="A23" s="2032" t="s">
        <v>274</v>
      </c>
      <c r="B23" s="2033"/>
      <c r="C23" s="2033"/>
      <c r="D23" s="2033"/>
      <c r="E23" s="2033"/>
      <c r="F23" s="2033"/>
      <c r="G23" s="2033"/>
      <c r="H23" s="2033"/>
      <c r="I23" s="2033"/>
      <c r="J23" s="2033"/>
      <c r="K23" s="2033"/>
      <c r="L23" s="2033"/>
      <c r="M23" s="2033"/>
      <c r="N23" s="2033"/>
      <c r="O23" s="2033"/>
      <c r="P23" s="2033"/>
      <c r="Q23" s="2033"/>
      <c r="R23" s="2034"/>
    </row>
    <row r="24" spans="1:18" ht="15.75" thickBot="1" x14ac:dyDescent="0.3">
      <c r="A24" s="307" t="s">
        <v>443</v>
      </c>
      <c r="B24" s="179"/>
      <c r="C24" s="179"/>
      <c r="D24" s="179"/>
      <c r="E24" s="185">
        <v>244</v>
      </c>
      <c r="F24" s="53" t="s">
        <v>291</v>
      </c>
      <c r="G24" s="56">
        <f t="shared" ref="G24:G30" si="7">H24+I24+J24</f>
        <v>52972.85</v>
      </c>
      <c r="H24" s="56"/>
      <c r="I24" s="117">
        <f>'НЗ 2-экз'!X1435+'Остатки -1эк'!G33+'Возвраты-1эк'!H50+'Прочие-1эк'!H80</f>
        <v>52972.85</v>
      </c>
      <c r="J24" s="117">
        <f>'НЗ 2-экз'!AK1435+'ПД 1эк'!G58+'ИЦ 1эк'!I74+'Остатки -1эк'!G34+'Возвраты-1эк'!H51+'Прочие-1эк'!H81</f>
        <v>0</v>
      </c>
      <c r="K24" s="56">
        <f t="shared" ref="K24:K29" si="8">L24+M24+N24</f>
        <v>0</v>
      </c>
      <c r="L24" s="297"/>
      <c r="M24" s="297"/>
      <c r="N24" s="297"/>
      <c r="O24" s="56">
        <f t="shared" ref="O24:O29" si="9">P24+Q24+R24</f>
        <v>0</v>
      </c>
      <c r="P24" s="297"/>
      <c r="Q24" s="297"/>
      <c r="R24" s="297"/>
    </row>
    <row r="25" spans="1:18" ht="15.75" thickBot="1" x14ac:dyDescent="0.3">
      <c r="A25" s="307" t="s">
        <v>444</v>
      </c>
      <c r="B25" s="179"/>
      <c r="C25" s="179"/>
      <c r="D25" s="179"/>
      <c r="E25" s="185">
        <v>244</v>
      </c>
      <c r="F25" s="53" t="s">
        <v>292</v>
      </c>
      <c r="G25" s="56">
        <f t="shared" si="7"/>
        <v>0</v>
      </c>
      <c r="H25" s="56"/>
      <c r="I25" s="117">
        <f>'НЗ 2-экз'!X1438+'Остатки -1эк'!H33+'Возвраты-1эк'!I50+'Прочие-1эк'!I80</f>
        <v>0</v>
      </c>
      <c r="J25" s="117">
        <f>'НЗ 2-экз'!AK1438+'Остатки -1эк'!H34+'Возвраты-1эк'!I51+'Прочие-1эк'!I81</f>
        <v>0</v>
      </c>
      <c r="K25" s="56">
        <f t="shared" si="8"/>
        <v>0</v>
      </c>
      <c r="L25" s="297"/>
      <c r="M25" s="297"/>
      <c r="N25" s="297"/>
      <c r="O25" s="56">
        <f t="shared" si="9"/>
        <v>0</v>
      </c>
      <c r="P25" s="297"/>
      <c r="Q25" s="297"/>
      <c r="R25" s="297"/>
    </row>
    <row r="26" spans="1:18" ht="15.75" thickBot="1" x14ac:dyDescent="0.3">
      <c r="A26" s="307" t="s">
        <v>445</v>
      </c>
      <c r="B26" s="179"/>
      <c r="C26" s="179"/>
      <c r="D26" s="179"/>
      <c r="E26" s="185">
        <v>244</v>
      </c>
      <c r="F26" s="53" t="s">
        <v>293</v>
      </c>
      <c r="G26" s="56">
        <f t="shared" si="7"/>
        <v>3411293.5</v>
      </c>
      <c r="H26" s="56"/>
      <c r="I26" s="117">
        <f>'НЗ 2-экз'!X1439+'Остатки -1эк'!I33+'Возвраты-1эк'!J50</f>
        <v>0</v>
      </c>
      <c r="J26" s="117">
        <f>'НЗ 2-экз'!AK1439+'ПД 1эк'!I58+'Остатки -1эк'!I34+'Возвраты-1эк'!J51+'Прочие-1эк'!J81</f>
        <v>3411293.5</v>
      </c>
      <c r="K26" s="56">
        <f t="shared" si="8"/>
        <v>0</v>
      </c>
      <c r="L26" s="297"/>
      <c r="M26" s="297"/>
      <c r="N26" s="297"/>
      <c r="O26" s="56">
        <f t="shared" si="9"/>
        <v>0</v>
      </c>
      <c r="P26" s="297"/>
      <c r="Q26" s="297"/>
      <c r="R26" s="297"/>
    </row>
    <row r="27" spans="1:18" ht="30" customHeight="1" thickBot="1" x14ac:dyDescent="0.3">
      <c r="A27" s="307" t="s">
        <v>446</v>
      </c>
      <c r="B27" s="179"/>
      <c r="C27" s="179"/>
      <c r="D27" s="179"/>
      <c r="E27" s="185">
        <v>244</v>
      </c>
      <c r="F27" s="53" t="s">
        <v>294</v>
      </c>
      <c r="G27" s="56">
        <f t="shared" si="7"/>
        <v>12000</v>
      </c>
      <c r="H27" s="56"/>
      <c r="I27" s="117"/>
      <c r="J27" s="117">
        <f>'НЗ 2-экз'!AK1444+'Прочие-1эк'!L81</f>
        <v>12000</v>
      </c>
      <c r="K27" s="56">
        <f t="shared" si="8"/>
        <v>0</v>
      </c>
      <c r="L27" s="297"/>
      <c r="M27" s="297"/>
      <c r="N27" s="297"/>
      <c r="O27" s="56">
        <f t="shared" si="9"/>
        <v>0</v>
      </c>
      <c r="P27" s="297"/>
      <c r="Q27" s="297"/>
      <c r="R27" s="297"/>
    </row>
    <row r="28" spans="1:18" ht="28.5" customHeight="1" thickBot="1" x14ac:dyDescent="0.3">
      <c r="A28" s="307" t="s">
        <v>447</v>
      </c>
      <c r="B28" s="179"/>
      <c r="C28" s="179"/>
      <c r="D28" s="179"/>
      <c r="E28" s="185">
        <v>244</v>
      </c>
      <c r="F28" s="53" t="s">
        <v>295</v>
      </c>
      <c r="G28" s="56">
        <f t="shared" si="7"/>
        <v>680693.12</v>
      </c>
      <c r="H28" s="56">
        <f>'Прочие-1эк'!M44</f>
        <v>0</v>
      </c>
      <c r="I28" s="117">
        <f>'НЗ 2-экз'!X1445+'ИЦ 1эк'!M73+'Остатки -1эк'!K33+'Возвраты-1эк'!L50+'Прочие-1эк'!M80</f>
        <v>188600</v>
      </c>
      <c r="J28" s="117">
        <f>'НЗ 2-экз'!AK1445+'ИЦ 1эк'!M74+'ПД 1эк'!L58+'Остатки -1эк'!K34+'Возвраты-1эк'!L51+'Прочие-1эк'!M81</f>
        <v>492093.12</v>
      </c>
      <c r="K28" s="56">
        <f t="shared" si="8"/>
        <v>0</v>
      </c>
      <c r="L28" s="297"/>
      <c r="M28" s="297"/>
      <c r="N28" s="297"/>
      <c r="O28" s="56">
        <f t="shared" si="9"/>
        <v>0</v>
      </c>
      <c r="P28" s="297"/>
      <c r="Q28" s="297"/>
      <c r="R28" s="297"/>
    </row>
    <row r="29" spans="1:18" ht="15.75" thickBot="1" x14ac:dyDescent="0.3">
      <c r="A29" s="307" t="s">
        <v>448</v>
      </c>
      <c r="B29" s="179"/>
      <c r="C29" s="179"/>
      <c r="D29" s="179"/>
      <c r="E29" s="185">
        <v>244</v>
      </c>
      <c r="F29" s="53" t="s">
        <v>296</v>
      </c>
      <c r="G29" s="56">
        <f t="shared" si="7"/>
        <v>2659264.71</v>
      </c>
      <c r="H29" s="56">
        <f>'Прочие-1эк'!N44</f>
        <v>0</v>
      </c>
      <c r="I29" s="117">
        <f>'НЗ 2-экз'!X1450+'ИЦ 1эк'!N73+'Остатки -1эк'!L33+'Возвраты-1эк'!M50+'Прочие-1эк'!N80</f>
        <v>2233620.66</v>
      </c>
      <c r="J29" s="117">
        <f>'НЗ 2-экз'!AK1450+'ИЦ 1эк'!N74+'ПД 1эк'!M58+'Остатки -1эк'!L34+'Возвраты-1эк'!M51+'Прочие-1эк'!N81</f>
        <v>425644.05</v>
      </c>
      <c r="K29" s="56">
        <f t="shared" si="8"/>
        <v>0</v>
      </c>
      <c r="L29" s="297"/>
      <c r="M29" s="297"/>
      <c r="N29" s="297"/>
      <c r="O29" s="56">
        <f t="shared" si="9"/>
        <v>0</v>
      </c>
      <c r="P29" s="297"/>
      <c r="Q29" s="297"/>
      <c r="R29" s="297"/>
    </row>
    <row r="30" spans="1:18" ht="16.5" customHeight="1" thickBot="1" x14ac:dyDescent="0.3">
      <c r="A30" s="304" t="s">
        <v>449</v>
      </c>
      <c r="B30" s="301"/>
      <c r="C30" s="301"/>
      <c r="D30" s="301"/>
      <c r="E30" s="181">
        <v>110</v>
      </c>
      <c r="F30" s="53" t="s">
        <v>297</v>
      </c>
      <c r="G30" s="56">
        <f t="shared" si="7"/>
        <v>0</v>
      </c>
      <c r="H30" s="56">
        <f t="shared" ref="H30:R30" si="10">SUM(H32:H34)</f>
        <v>0</v>
      </c>
      <c r="I30" s="117">
        <f>SUM(I32:I34)</f>
        <v>0</v>
      </c>
      <c r="J30" s="117">
        <f t="shared" si="10"/>
        <v>0</v>
      </c>
      <c r="K30" s="56">
        <f t="shared" si="10"/>
        <v>0</v>
      </c>
      <c r="L30" s="56">
        <f t="shared" si="10"/>
        <v>0</v>
      </c>
      <c r="M30" s="56">
        <f t="shared" si="10"/>
        <v>0</v>
      </c>
      <c r="N30" s="56">
        <f t="shared" si="10"/>
        <v>0</v>
      </c>
      <c r="O30" s="56">
        <f t="shared" si="10"/>
        <v>0</v>
      </c>
      <c r="P30" s="56">
        <f t="shared" si="10"/>
        <v>0</v>
      </c>
      <c r="Q30" s="56">
        <f t="shared" si="10"/>
        <v>0</v>
      </c>
      <c r="R30" s="56">
        <f t="shared" si="10"/>
        <v>0</v>
      </c>
    </row>
    <row r="31" spans="1:18" ht="15.75" thickBot="1" x14ac:dyDescent="0.25">
      <c r="A31" s="2032" t="s">
        <v>274</v>
      </c>
      <c r="B31" s="2033"/>
      <c r="C31" s="2033"/>
      <c r="D31" s="2033"/>
      <c r="E31" s="2033"/>
      <c r="F31" s="2033"/>
      <c r="G31" s="2033"/>
      <c r="H31" s="2033"/>
      <c r="I31" s="2033"/>
      <c r="J31" s="2033"/>
      <c r="K31" s="2033"/>
      <c r="L31" s="2033"/>
      <c r="M31" s="2033"/>
      <c r="N31" s="2033"/>
      <c r="O31" s="2033"/>
      <c r="P31" s="2033"/>
      <c r="Q31" s="2033"/>
      <c r="R31" s="2034"/>
    </row>
    <row r="32" spans="1:18" ht="29.25" customHeight="1" thickBot="1" x14ac:dyDescent="0.3">
      <c r="A32" s="308" t="s">
        <v>450</v>
      </c>
      <c r="B32" s="191"/>
      <c r="C32" s="191"/>
      <c r="D32" s="191"/>
      <c r="E32" s="182">
        <v>112</v>
      </c>
      <c r="F32" s="175" t="s">
        <v>298</v>
      </c>
      <c r="G32" s="178">
        <f>H32+I32+J32</f>
        <v>0</v>
      </c>
      <c r="H32" s="178"/>
      <c r="I32" s="178">
        <f>'НЗ 2-экз'!X1455+'ИЦ 1эк'!Q73+'Возвраты-1эк'!N50+'Прочие-1эк'!O80</f>
        <v>0</v>
      </c>
      <c r="J32" s="178">
        <f>'НЗ 2-экз'!AK1455+'ИЦ 1эк'!Q74+'Возвраты-1эк'!N51+'Прочие-1эк'!O81</f>
        <v>0</v>
      </c>
      <c r="K32" s="177">
        <f>L32+M32+N32</f>
        <v>0</v>
      </c>
      <c r="L32" s="298"/>
      <c r="M32" s="298"/>
      <c r="N32" s="298"/>
      <c r="O32" s="177">
        <f>P32+Q32+R32</f>
        <v>0</v>
      </c>
      <c r="P32" s="298"/>
      <c r="Q32" s="298"/>
      <c r="R32" s="298"/>
    </row>
    <row r="33" spans="1:18" ht="15.75" customHeight="1" thickBot="1" x14ac:dyDescent="0.3">
      <c r="A33" s="308" t="s">
        <v>49</v>
      </c>
      <c r="B33" s="191"/>
      <c r="C33" s="191"/>
      <c r="D33" s="191"/>
      <c r="E33" s="264">
        <v>119</v>
      </c>
      <c r="F33" s="53">
        <v>262</v>
      </c>
      <c r="G33" s="117">
        <f>H33+I33+J33</f>
        <v>0</v>
      </c>
      <c r="H33" s="117"/>
      <c r="I33" s="117">
        <f>'НЗ 2-экз'!X1456+'Возвраты-1эк'!O50</f>
        <v>0</v>
      </c>
      <c r="J33" s="117">
        <f>'НЗ 2-экз'!AK1456+'Возвраты-1эк'!O51</f>
        <v>0</v>
      </c>
      <c r="K33" s="56">
        <f>L33+M33+N33</f>
        <v>0</v>
      </c>
      <c r="L33" s="56"/>
      <c r="M33" s="56"/>
      <c r="N33" s="56"/>
      <c r="O33" s="56">
        <f>P33+Q33+R33</f>
        <v>0</v>
      </c>
      <c r="P33" s="56"/>
      <c r="Q33" s="56"/>
      <c r="R33" s="56"/>
    </row>
    <row r="34" spans="1:18" ht="15.75" customHeight="1" thickBot="1" x14ac:dyDescent="0.3">
      <c r="A34" s="308" t="s">
        <v>52</v>
      </c>
      <c r="B34" s="191"/>
      <c r="C34" s="191"/>
      <c r="D34" s="191"/>
      <c r="E34" s="256">
        <v>321</v>
      </c>
      <c r="F34" s="53">
        <v>262</v>
      </c>
      <c r="G34" s="117">
        <f t="shared" ref="G34:G42" si="11">H34+I34+J34</f>
        <v>0</v>
      </c>
      <c r="H34" s="117"/>
      <c r="I34" s="117">
        <f>'ИЦ 1эк'!S73</f>
        <v>0</v>
      </c>
      <c r="J34" s="117">
        <f>'ИЦ 1эк'!S74</f>
        <v>0</v>
      </c>
      <c r="K34" s="56">
        <f>L34+M34+N34</f>
        <v>0</v>
      </c>
      <c r="L34" s="56"/>
      <c r="M34" s="56"/>
      <c r="N34" s="56"/>
      <c r="O34" s="56">
        <f>P34+Q34+R34</f>
        <v>0</v>
      </c>
      <c r="P34" s="56"/>
      <c r="Q34" s="56"/>
      <c r="R34" s="56"/>
    </row>
    <row r="35" spans="1:18" ht="15.75" thickBot="1" x14ac:dyDescent="0.3">
      <c r="A35" s="304" t="s">
        <v>14</v>
      </c>
      <c r="B35" s="301"/>
      <c r="C35" s="301"/>
      <c r="D35" s="301"/>
      <c r="E35" s="181" t="s">
        <v>284</v>
      </c>
      <c r="F35" s="53" t="s">
        <v>299</v>
      </c>
      <c r="G35" s="117">
        <f t="shared" si="11"/>
        <v>1239374</v>
      </c>
      <c r="H35" s="117">
        <f>SUM(H36:H41)</f>
        <v>0</v>
      </c>
      <c r="I35" s="117">
        <f>SUM(I36:I41)</f>
        <v>0</v>
      </c>
      <c r="J35" s="117">
        <f>SUM(J36:J41)</f>
        <v>1239374</v>
      </c>
      <c r="K35" s="56">
        <f t="shared" ref="K35:R35" si="12">SUM(K39:K41)</f>
        <v>0</v>
      </c>
      <c r="L35" s="56">
        <f t="shared" si="12"/>
        <v>0</v>
      </c>
      <c r="M35" s="56">
        <f t="shared" si="12"/>
        <v>0</v>
      </c>
      <c r="N35" s="56">
        <f t="shared" si="12"/>
        <v>0</v>
      </c>
      <c r="O35" s="56">
        <f t="shared" si="12"/>
        <v>0</v>
      </c>
      <c r="P35" s="56">
        <f t="shared" si="12"/>
        <v>0</v>
      </c>
      <c r="Q35" s="56">
        <f t="shared" si="12"/>
        <v>0</v>
      </c>
      <c r="R35" s="56">
        <f t="shared" si="12"/>
        <v>0</v>
      </c>
    </row>
    <row r="36" spans="1:18" ht="15.75" thickBot="1" x14ac:dyDescent="0.3">
      <c r="A36" s="308" t="s">
        <v>50</v>
      </c>
      <c r="B36" s="191"/>
      <c r="C36" s="191"/>
      <c r="D36" s="191"/>
      <c r="E36" s="182">
        <v>244</v>
      </c>
      <c r="F36" s="53">
        <v>290</v>
      </c>
      <c r="G36" s="117">
        <f t="shared" si="11"/>
        <v>0</v>
      </c>
      <c r="H36" s="117"/>
      <c r="I36" s="117">
        <f>'НЗ 2-экз'!X1470+'Прочие-1эк'!Q80</f>
        <v>0</v>
      </c>
      <c r="J36" s="117">
        <f>'НЗ 2-экз'!AK1470+'Возвраты-1эк'!Q51+'ПД 1эк'!P58+'Прочие-1эк'!Q81+'Остатки -1эк'!O34</f>
        <v>0</v>
      </c>
      <c r="K36" s="56">
        <f t="shared" ref="K36:K41" si="13">L36+M36+N36</f>
        <v>0</v>
      </c>
      <c r="L36" s="56"/>
      <c r="M36" s="56"/>
      <c r="N36" s="56"/>
      <c r="O36" s="56">
        <f t="shared" ref="O36:O41" si="14">P36+Q36+R36</f>
        <v>0</v>
      </c>
      <c r="P36" s="56"/>
      <c r="Q36" s="56"/>
      <c r="R36" s="56"/>
    </row>
    <row r="37" spans="1:18" ht="15.75" thickBot="1" x14ac:dyDescent="0.3">
      <c r="A37" s="308" t="s">
        <v>51</v>
      </c>
      <c r="B37" s="191"/>
      <c r="C37" s="191"/>
      <c r="D37" s="191"/>
      <c r="E37" s="182">
        <v>340</v>
      </c>
      <c r="F37" s="53">
        <v>290</v>
      </c>
      <c r="G37" s="117">
        <f t="shared" si="11"/>
        <v>0</v>
      </c>
      <c r="H37" s="117"/>
      <c r="I37" s="117">
        <f>'Прочие-1эк'!S80</f>
        <v>0</v>
      </c>
      <c r="J37" s="117">
        <f>'НЗ 2-экз'!AK1471+'Возвраты-1эк'!S51+'Прочие-1эк'!S81+'Остатки -1эк'!Q34</f>
        <v>0</v>
      </c>
      <c r="K37" s="56">
        <f t="shared" si="13"/>
        <v>0</v>
      </c>
      <c r="L37" s="297"/>
      <c r="M37" s="297"/>
      <c r="N37" s="297"/>
      <c r="O37" s="56">
        <f t="shared" si="14"/>
        <v>0</v>
      </c>
      <c r="P37" s="297"/>
      <c r="Q37" s="297"/>
      <c r="R37" s="297"/>
    </row>
    <row r="38" spans="1:18" ht="15.75" thickBot="1" x14ac:dyDescent="0.3">
      <c r="A38" s="308" t="s">
        <v>53</v>
      </c>
      <c r="B38" s="191"/>
      <c r="C38" s="191"/>
      <c r="D38" s="191"/>
      <c r="E38" s="182">
        <v>831</v>
      </c>
      <c r="F38" s="53">
        <v>290</v>
      </c>
      <c r="G38" s="117">
        <f>H38+I38+J38</f>
        <v>514687</v>
      </c>
      <c r="H38" s="117"/>
      <c r="I38" s="117">
        <f>'НЗ 2-экз'!X1469+'Возвраты-1эк'!R50+'Прочие-1эк'!R80</f>
        <v>0</v>
      </c>
      <c r="J38" s="117">
        <f>'НЗ 2-экз'!AK1464+'Возвраты-1эк'!V34+'Прочие-1эк'!R81+'Остатки -1эк'!T34</f>
        <v>514687</v>
      </c>
      <c r="K38" s="56">
        <f t="shared" si="13"/>
        <v>0</v>
      </c>
      <c r="L38" s="56"/>
      <c r="M38" s="56"/>
      <c r="N38" s="56"/>
      <c r="O38" s="56">
        <f t="shared" si="14"/>
        <v>0</v>
      </c>
      <c r="P38" s="56"/>
      <c r="Q38" s="56"/>
      <c r="R38" s="56"/>
    </row>
    <row r="39" spans="1:18" ht="32.25" customHeight="1" thickBot="1" x14ac:dyDescent="0.3">
      <c r="A39" s="308" t="s">
        <v>54</v>
      </c>
      <c r="B39" s="191"/>
      <c r="C39" s="191"/>
      <c r="D39" s="191"/>
      <c r="E39" s="182">
        <v>851</v>
      </c>
      <c r="F39" s="53">
        <v>290</v>
      </c>
      <c r="G39" s="117">
        <f>H39+I39+J39</f>
        <v>724687</v>
      </c>
      <c r="H39" s="117"/>
      <c r="I39" s="117"/>
      <c r="J39" s="117">
        <f>'НЗ 2-экз'!AK1463+'НЗ 2-экз'!AK1464+'Возвраты-1эк'!T51+'Прочие-1эк'!T81+'Остатки -1эк'!R34</f>
        <v>724687</v>
      </c>
      <c r="K39" s="56">
        <f t="shared" si="13"/>
        <v>0</v>
      </c>
      <c r="L39" s="297"/>
      <c r="M39" s="297"/>
      <c r="N39" s="297"/>
      <c r="O39" s="56">
        <f t="shared" si="14"/>
        <v>0</v>
      </c>
      <c r="P39" s="297"/>
      <c r="Q39" s="297"/>
      <c r="R39" s="297"/>
    </row>
    <row r="40" spans="1:18" ht="15.75" thickBot="1" x14ac:dyDescent="0.3">
      <c r="A40" s="308" t="s">
        <v>55</v>
      </c>
      <c r="B40" s="191"/>
      <c r="C40" s="191"/>
      <c r="D40" s="191"/>
      <c r="E40" s="182">
        <v>852</v>
      </c>
      <c r="F40" s="53">
        <v>290</v>
      </c>
      <c r="G40" s="117">
        <f t="shared" si="11"/>
        <v>0</v>
      </c>
      <c r="H40" s="117"/>
      <c r="I40" s="117"/>
      <c r="J40" s="117">
        <f>'НЗ 2-экз'!AK1465+'Возвраты-1эк'!U51+'Прочие-1эк'!U81+'Остатки -1эк'!S34</f>
        <v>0</v>
      </c>
      <c r="K40" s="56">
        <f t="shared" si="13"/>
        <v>0</v>
      </c>
      <c r="L40" s="297"/>
      <c r="M40" s="297"/>
      <c r="N40" s="297"/>
      <c r="O40" s="56">
        <f t="shared" si="14"/>
        <v>0</v>
      </c>
      <c r="P40" s="297"/>
      <c r="Q40" s="297"/>
      <c r="R40" s="297"/>
    </row>
    <row r="41" spans="1:18" ht="15.75" thickBot="1" x14ac:dyDescent="0.3">
      <c r="A41" s="308" t="s">
        <v>56</v>
      </c>
      <c r="B41" s="191"/>
      <c r="C41" s="191"/>
      <c r="D41" s="191"/>
      <c r="E41" s="182">
        <v>853</v>
      </c>
      <c r="F41" s="53">
        <v>290</v>
      </c>
      <c r="G41" s="117">
        <f t="shared" si="11"/>
        <v>0</v>
      </c>
      <c r="H41" s="117">
        <f>'Прочие-1эк'!V44</f>
        <v>0</v>
      </c>
      <c r="I41" s="117">
        <f>'НЗ 2-экз'!X1467+'Возвраты-1эк'!V50+'Прочие-1эк'!V80</f>
        <v>0</v>
      </c>
      <c r="J41" s="117">
        <f>'НЗ 2-экз'!AK1467+'Возвраты-1эк'!V51+'ПД 1эк'!O58+'Прочие-1эк'!V81+'Остатки -1эк'!T34</f>
        <v>0</v>
      </c>
      <c r="K41" s="56">
        <f t="shared" si="13"/>
        <v>0</v>
      </c>
      <c r="L41" s="56"/>
      <c r="M41" s="56"/>
      <c r="N41" s="56"/>
      <c r="O41" s="56">
        <f t="shared" si="14"/>
        <v>0</v>
      </c>
      <c r="P41" s="56"/>
      <c r="Q41" s="56"/>
      <c r="R41" s="56"/>
    </row>
    <row r="42" spans="1:18" ht="27" customHeight="1" thickBot="1" x14ac:dyDescent="0.3">
      <c r="A42" s="304" t="s">
        <v>15</v>
      </c>
      <c r="B42" s="301"/>
      <c r="C42" s="301"/>
      <c r="D42" s="301"/>
      <c r="E42" s="181">
        <v>240</v>
      </c>
      <c r="F42" s="53" t="s">
        <v>300</v>
      </c>
      <c r="G42" s="56">
        <f t="shared" si="11"/>
        <v>5194582.26</v>
      </c>
      <c r="H42" s="56">
        <f t="shared" ref="H42:R42" si="15">SUM(H44:H46)</f>
        <v>0</v>
      </c>
      <c r="I42" s="117">
        <f t="shared" si="15"/>
        <v>1875384.31</v>
      </c>
      <c r="J42" s="117">
        <f t="shared" si="15"/>
        <v>3319197.9499999997</v>
      </c>
      <c r="K42" s="56">
        <f t="shared" si="15"/>
        <v>0</v>
      </c>
      <c r="L42" s="56">
        <f t="shared" si="15"/>
        <v>0</v>
      </c>
      <c r="M42" s="56">
        <f t="shared" si="15"/>
        <v>0</v>
      </c>
      <c r="N42" s="56">
        <f t="shared" si="15"/>
        <v>0</v>
      </c>
      <c r="O42" s="56">
        <f t="shared" si="15"/>
        <v>0</v>
      </c>
      <c r="P42" s="56">
        <f t="shared" si="15"/>
        <v>0</v>
      </c>
      <c r="Q42" s="56">
        <f t="shared" si="15"/>
        <v>0</v>
      </c>
      <c r="R42" s="56">
        <f t="shared" si="15"/>
        <v>0</v>
      </c>
    </row>
    <row r="43" spans="1:18" ht="15.75" thickBot="1" x14ac:dyDescent="0.25">
      <c r="A43" s="2032" t="s">
        <v>274</v>
      </c>
      <c r="B43" s="2033"/>
      <c r="C43" s="2033"/>
      <c r="D43" s="2033"/>
      <c r="E43" s="2033"/>
      <c r="F43" s="2033"/>
      <c r="G43" s="2033"/>
      <c r="H43" s="2033"/>
      <c r="I43" s="2033"/>
      <c r="J43" s="2033"/>
      <c r="K43" s="2033"/>
      <c r="L43" s="2033"/>
      <c r="M43" s="2033"/>
      <c r="N43" s="2033"/>
      <c r="O43" s="2033"/>
      <c r="P43" s="2033"/>
      <c r="Q43" s="2033"/>
      <c r="R43" s="2034"/>
    </row>
    <row r="44" spans="1:18" ht="32.25" customHeight="1" thickBot="1" x14ac:dyDescent="0.3">
      <c r="A44" s="307" t="s">
        <v>451</v>
      </c>
      <c r="B44" s="179"/>
      <c r="C44" s="179"/>
      <c r="D44" s="179"/>
      <c r="E44" s="185">
        <v>244</v>
      </c>
      <c r="F44" s="53" t="s">
        <v>301</v>
      </c>
      <c r="G44" s="56">
        <f>H44+I44+J44</f>
        <v>754183.64</v>
      </c>
      <c r="H44" s="56">
        <f>'Прочие-1эк'!X44</f>
        <v>0</v>
      </c>
      <c r="I44" s="117">
        <f>'НЗ 2-экз'!X1475+'ИЦ 1эк'!AG73+'Остатки -1эк'!V33+'Возвраты-1эк'!X50+'Прочие-1эк'!X47</f>
        <v>610293.64</v>
      </c>
      <c r="J44" s="117">
        <f>'НЗ 2-экз'!AK1475+'ИЦ 1эк'!AG74+'ПД 1эк'!W58+'Остатки -1эк'!V34+'Возвраты-1эк'!X51+'Прочие-1эк'!X81</f>
        <v>143890</v>
      </c>
      <c r="K44" s="56">
        <f>L44+M44+N44</f>
        <v>0</v>
      </c>
      <c r="L44" s="297"/>
      <c r="M44" s="297"/>
      <c r="N44" s="297"/>
      <c r="O44" s="56">
        <f>P44+Q44+R44</f>
        <v>0</v>
      </c>
      <c r="P44" s="297"/>
      <c r="Q44" s="297"/>
      <c r="R44" s="297"/>
    </row>
    <row r="45" spans="1:18" ht="31.5" customHeight="1" thickBot="1" x14ac:dyDescent="0.3">
      <c r="A45" s="307" t="s">
        <v>452</v>
      </c>
      <c r="B45" s="179"/>
      <c r="C45" s="179"/>
      <c r="D45" s="179"/>
      <c r="E45" s="185">
        <v>244</v>
      </c>
      <c r="F45" s="53" t="s">
        <v>302</v>
      </c>
      <c r="G45" s="56">
        <f>H45+I45+J45</f>
        <v>0</v>
      </c>
      <c r="H45" s="56"/>
      <c r="I45" s="117"/>
      <c r="J45" s="117"/>
      <c r="K45" s="56">
        <f>L45+M45+N45</f>
        <v>0</v>
      </c>
      <c r="L45" s="56"/>
      <c r="M45" s="56"/>
      <c r="N45" s="56"/>
      <c r="O45" s="56">
        <f>P45+Q45+R45</f>
        <v>0</v>
      </c>
      <c r="P45" s="56"/>
      <c r="Q45" s="56"/>
      <c r="R45" s="56"/>
    </row>
    <row r="46" spans="1:18" ht="31.5" customHeight="1" thickBot="1" x14ac:dyDescent="0.3">
      <c r="A46" s="307" t="s">
        <v>453</v>
      </c>
      <c r="B46" s="179"/>
      <c r="C46" s="179"/>
      <c r="D46" s="179"/>
      <c r="E46" s="185">
        <v>244</v>
      </c>
      <c r="F46" s="53" t="s">
        <v>303</v>
      </c>
      <c r="G46" s="56">
        <f>H46+I46+J46</f>
        <v>4440398.6199999992</v>
      </c>
      <c r="H46" s="56">
        <f>'Прочие-1эк'!Y44</f>
        <v>0</v>
      </c>
      <c r="I46" s="117">
        <f>'НЗ 2-экз'!X1477+'ИЦ 1эк'!AH73+'Остатки -1эк'!W33+'Возвраты-1эк'!Y50+'Прочие-1эк'!Y80</f>
        <v>1265090.67</v>
      </c>
      <c r="J46" s="117">
        <f>'НЗ 2-экз'!AK1477+'ИЦ 1эк'!AH74+'ПД 1эк'!X58+'Остатки -1эк'!W34+'Возвраты-1эк'!Y51+'Прочие-1эк'!Y81</f>
        <v>3175307.9499999997</v>
      </c>
      <c r="K46" s="56">
        <f>L46+M46+N46</f>
        <v>0</v>
      </c>
      <c r="L46" s="297"/>
      <c r="M46" s="297"/>
      <c r="N46" s="297"/>
      <c r="O46" s="56">
        <f>P46+Q46+R46</f>
        <v>0</v>
      </c>
      <c r="P46" s="297"/>
      <c r="Q46" s="297"/>
      <c r="R46" s="297"/>
    </row>
    <row r="47" spans="1:18" ht="15" customHeight="1" thickBot="1" x14ac:dyDescent="0.3">
      <c r="A47" s="2029" t="s">
        <v>466</v>
      </c>
      <c r="B47" s="2030"/>
      <c r="C47" s="2030"/>
      <c r="D47" s="2030"/>
      <c r="E47" s="2031"/>
      <c r="F47" s="175" t="s">
        <v>284</v>
      </c>
      <c r="G47" s="177">
        <f>H47+I47+J47</f>
        <v>0</v>
      </c>
      <c r="H47" s="177"/>
      <c r="I47" s="178">
        <f>'Остатки -1эк'!AE41</f>
        <v>0</v>
      </c>
      <c r="J47" s="178">
        <f>'Остатки -1эк'!AE45</f>
        <v>0</v>
      </c>
      <c r="K47" s="177">
        <f>K48</f>
        <v>0</v>
      </c>
      <c r="L47" s="177"/>
      <c r="M47" s="177"/>
      <c r="N47" s="177"/>
      <c r="O47" s="177">
        <f>O48</f>
        <v>0</v>
      </c>
      <c r="P47" s="177"/>
      <c r="Q47" s="177"/>
      <c r="R47" s="177"/>
    </row>
    <row r="48" spans="1:18" ht="9.75" customHeight="1" thickBot="1" x14ac:dyDescent="0.35">
      <c r="A48" s="303"/>
      <c r="B48" s="45"/>
      <c r="C48" s="45"/>
      <c r="D48" s="45"/>
      <c r="E48" s="45"/>
    </row>
    <row r="49" spans="1:18" ht="13.5" customHeight="1" thickBot="1" x14ac:dyDescent="0.3">
      <c r="A49" s="2029" t="s">
        <v>467</v>
      </c>
      <c r="B49" s="2030"/>
      <c r="C49" s="2030"/>
      <c r="D49" s="2030"/>
      <c r="E49" s="2031"/>
      <c r="F49" s="175" t="s">
        <v>284</v>
      </c>
      <c r="G49" s="177">
        <f>H49+I49+J49</f>
        <v>0</v>
      </c>
      <c r="H49" s="177">
        <f t="shared" ref="H49:R49" si="16">H51</f>
        <v>0</v>
      </c>
      <c r="I49" s="178">
        <f t="shared" si="16"/>
        <v>0</v>
      </c>
      <c r="J49" s="178">
        <f t="shared" si="16"/>
        <v>0</v>
      </c>
      <c r="K49" s="177">
        <f t="shared" si="16"/>
        <v>0</v>
      </c>
      <c r="L49" s="177">
        <f t="shared" si="16"/>
        <v>0</v>
      </c>
      <c r="M49" s="177">
        <f t="shared" si="16"/>
        <v>0</v>
      </c>
      <c r="N49" s="177">
        <f t="shared" si="16"/>
        <v>0</v>
      </c>
      <c r="O49" s="177">
        <f t="shared" si="16"/>
        <v>0</v>
      </c>
      <c r="P49" s="177">
        <f t="shared" si="16"/>
        <v>0</v>
      </c>
      <c r="Q49" s="177">
        <f t="shared" si="16"/>
        <v>0</v>
      </c>
      <c r="R49" s="177">
        <f t="shared" si="16"/>
        <v>0</v>
      </c>
    </row>
    <row r="50" spans="1:18" ht="48" customHeight="1" thickBot="1" x14ac:dyDescent="0.3">
      <c r="A50" s="307" t="s">
        <v>304</v>
      </c>
      <c r="B50" s="179"/>
      <c r="C50" s="179"/>
      <c r="D50" s="179"/>
      <c r="E50" s="185">
        <v>313</v>
      </c>
      <c r="F50" s="53">
        <v>262</v>
      </c>
      <c r="G50" s="117">
        <f>H50+I50+J50</f>
        <v>0</v>
      </c>
      <c r="H50" s="117"/>
      <c r="I50" s="117">
        <f>'ИЦ 1эк'!AP78</f>
        <v>0</v>
      </c>
      <c r="J50" s="117">
        <f>'ИЦ 1эк'!AP79</f>
        <v>0</v>
      </c>
      <c r="K50" s="117">
        <f>L50+M50+N50</f>
        <v>0</v>
      </c>
      <c r="L50" s="297"/>
      <c r="M50" s="297"/>
      <c r="N50" s="297"/>
      <c r="O50" s="117">
        <f>P50+Q50+R50</f>
        <v>0</v>
      </c>
      <c r="P50" s="297"/>
      <c r="Q50" s="297"/>
      <c r="R50" s="297"/>
    </row>
    <row r="51" spans="1:18" ht="30" customHeight="1" thickBot="1" x14ac:dyDescent="0.3">
      <c r="A51" s="308" t="s">
        <v>468</v>
      </c>
      <c r="B51" s="191"/>
      <c r="C51" s="191"/>
      <c r="D51" s="191"/>
      <c r="E51" s="186" t="s">
        <v>284</v>
      </c>
      <c r="F51" s="183" t="s">
        <v>284</v>
      </c>
      <c r="G51" s="117">
        <f>H51+I51+J51</f>
        <v>0</v>
      </c>
      <c r="H51" s="117"/>
      <c r="I51" s="117"/>
      <c r="J51" s="117"/>
      <c r="K51" s="117">
        <f>L51+M51+N51</f>
        <v>0</v>
      </c>
      <c r="L51" s="56"/>
      <c r="M51" s="117"/>
      <c r="N51" s="56"/>
      <c r="O51" s="117">
        <f>P51+Q51+R51</f>
        <v>0</v>
      </c>
      <c r="P51" s="56"/>
      <c r="Q51" s="56"/>
      <c r="R51" s="56"/>
    </row>
    <row r="52" spans="1:18" ht="7.5" customHeight="1" x14ac:dyDescent="0.3">
      <c r="A52" s="303"/>
      <c r="B52" s="45"/>
      <c r="C52" s="45"/>
      <c r="D52" s="45"/>
      <c r="E52" s="45"/>
    </row>
    <row r="53" spans="1:18" ht="15.75" x14ac:dyDescent="0.25">
      <c r="A53" s="302" t="s">
        <v>305</v>
      </c>
      <c r="B53" s="43"/>
      <c r="C53" s="43"/>
      <c r="D53" s="43"/>
      <c r="E53" s="43"/>
    </row>
    <row r="54" spans="1:18" s="212" customFormat="1" x14ac:dyDescent="0.2">
      <c r="A54" s="303" t="s">
        <v>84</v>
      </c>
      <c r="B54" s="303"/>
      <c r="C54" s="303"/>
      <c r="D54" s="303"/>
      <c r="E54" s="303"/>
      <c r="F54" s="309"/>
      <c r="J54" s="309"/>
    </row>
    <row r="55" spans="1:18" ht="15.75" x14ac:dyDescent="0.25">
      <c r="A55" s="302" t="s">
        <v>307</v>
      </c>
      <c r="B55" s="43"/>
      <c r="C55" s="43"/>
      <c r="D55" s="43"/>
      <c r="E55" s="43"/>
    </row>
    <row r="56" spans="1:18" s="212" customFormat="1" x14ac:dyDescent="0.2">
      <c r="A56" s="303" t="s">
        <v>85</v>
      </c>
      <c r="B56" s="303"/>
      <c r="C56" s="303"/>
      <c r="D56" s="303"/>
      <c r="E56" s="303"/>
      <c r="F56" s="309"/>
      <c r="J56" s="309"/>
    </row>
    <row r="57" spans="1:18" ht="15.75" x14ac:dyDescent="0.25">
      <c r="A57" s="302" t="s">
        <v>309</v>
      </c>
      <c r="B57" s="43"/>
      <c r="C57" s="43"/>
      <c r="D57" s="43"/>
      <c r="E57" s="43"/>
    </row>
    <row r="58" spans="1:18" ht="9" customHeight="1" x14ac:dyDescent="0.25">
      <c r="A58" s="302"/>
      <c r="B58" s="43"/>
      <c r="C58" s="43"/>
      <c r="D58" s="43"/>
      <c r="E58" s="43"/>
    </row>
    <row r="59" spans="1:18" ht="15.75" x14ac:dyDescent="0.25">
      <c r="A59" s="302" t="s">
        <v>310</v>
      </c>
      <c r="B59" s="43"/>
      <c r="C59" s="43"/>
      <c r="D59" s="43"/>
      <c r="E59" s="43"/>
    </row>
    <row r="60" spans="1:18" s="212" customFormat="1" x14ac:dyDescent="0.2">
      <c r="A60" s="303" t="s">
        <v>86</v>
      </c>
      <c r="B60" s="303"/>
      <c r="C60" s="303"/>
      <c r="D60" s="303"/>
      <c r="E60" s="303"/>
      <c r="F60" s="309"/>
      <c r="J60" s="309"/>
    </row>
    <row r="61" spans="1:18" ht="5.25" customHeight="1" x14ac:dyDescent="0.25">
      <c r="A61" s="302"/>
      <c r="B61" s="43"/>
      <c r="C61" s="43"/>
      <c r="D61" s="43"/>
      <c r="E61" s="43"/>
    </row>
    <row r="62" spans="1:18" ht="15" x14ac:dyDescent="0.25">
      <c r="A62" s="302" t="s">
        <v>82</v>
      </c>
      <c r="B62" s="44"/>
      <c r="C62" s="44"/>
      <c r="D62" s="44"/>
      <c r="E62" s="44"/>
    </row>
  </sheetData>
  <protectedRanges>
    <protectedRange sqref="G49:R51 G40:R47 G6:R38 H39:R39 A52:R62 A48:R48" name="Диапазон2"/>
  </protectedRanges>
  <mergeCells count="13">
    <mergeCell ref="C3:F3"/>
    <mergeCell ref="B3:B4"/>
    <mergeCell ref="H3:J3"/>
    <mergeCell ref="A49:E49"/>
    <mergeCell ref="A47:E47"/>
    <mergeCell ref="A18:R18"/>
    <mergeCell ref="A23:R23"/>
    <mergeCell ref="A3:A4"/>
    <mergeCell ref="K3:N3"/>
    <mergeCell ref="A31:R31"/>
    <mergeCell ref="A43:R43"/>
    <mergeCell ref="O3:R3"/>
    <mergeCell ref="G3:G4"/>
  </mergeCells>
  <phoneticPr fontId="9" type="noConversion"/>
  <pageMargins left="0.31496062992125984" right="0.31496062992125984" top="0.59055118110236227" bottom="0.59055118110236227" header="0.11811023622047245" footer="0.11811023622047245"/>
  <pageSetup paperSize="9" scale="69" fitToHeight="3" orientation="landscape" horizontalDpi="300" verticalDpi="300" r:id="rId1"/>
  <headerFooter alignWithMargins="0"/>
  <ignoredErrors>
    <ignoredError sqref="F15 A5 F17 F19:F22 F42 F44:F46 F24:F30 F32 F35" numberStoredAsText="1"/>
    <ignoredError sqref="K8 K17:R17 K42:O42 K35:O35 K15:O15 K22:O22 O49 K30:O30 K49 O8" formula="1"/>
    <ignoredError sqref="G2:J2 G14:H14 G8 I15:J15 G15 I17:J17 G17 I8:J8" evalError="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B250"/>
  <sheetViews>
    <sheetView view="pageBreakPreview" zoomScale="75" zoomScaleSheetLayoutView="95" workbookViewId="0">
      <pane xSplit="6" ySplit="8" topLeftCell="G176" activePane="bottomRight" state="frozen"/>
      <selection pane="topRight" activeCell="C1" sqref="C1"/>
      <selection pane="bottomLeft" activeCell="A9" sqref="A9"/>
      <selection pane="bottomRight" activeCell="A250" sqref="A250"/>
    </sheetView>
  </sheetViews>
  <sheetFormatPr defaultRowHeight="12.75" x14ac:dyDescent="0.2"/>
  <cols>
    <col min="1" max="1" width="32.7109375" style="423" customWidth="1"/>
    <col min="2" max="2" width="5.5703125" style="577" customWidth="1"/>
    <col min="3" max="3" width="3.85546875" style="578" customWidth="1"/>
    <col min="4" max="4" width="4" style="578" customWidth="1"/>
    <col min="5" max="5" width="4.85546875" style="578" customWidth="1"/>
    <col min="6" max="6" width="4.85546875" style="423" customWidth="1"/>
    <col min="7" max="7" width="16.28515625" style="309" customWidth="1"/>
    <col min="8" max="8" width="9.7109375" style="309" hidden="1" customWidth="1"/>
    <col min="9" max="9" width="13.28515625" style="309" hidden="1" customWidth="1"/>
    <col min="10" max="10" width="11" style="309" hidden="1" customWidth="1"/>
    <col min="11" max="11" width="18.28515625" style="309" customWidth="1"/>
    <col min="12" max="12" width="10" style="309" hidden="1" customWidth="1"/>
    <col min="13" max="14" width="11.140625" style="309" hidden="1" customWidth="1"/>
    <col min="15" max="15" width="13.28515625" style="309" customWidth="1"/>
    <col min="16" max="16" width="10.28515625" style="309" hidden="1" customWidth="1"/>
    <col min="17" max="17" width="10.5703125" style="309" hidden="1" customWidth="1"/>
    <col min="18" max="18" width="12.85546875" style="309" hidden="1" customWidth="1"/>
    <col min="19" max="19" width="6.7109375" style="309" hidden="1" customWidth="1"/>
    <col min="20" max="20" width="7" style="309" hidden="1" customWidth="1"/>
    <col min="21" max="21" width="15" style="309" customWidth="1"/>
    <col min="22" max="22" width="7" style="309" customWidth="1"/>
    <col min="23" max="23" width="14.42578125" style="309" customWidth="1"/>
    <col min="24" max="24" width="9.7109375" style="309" hidden="1" customWidth="1"/>
    <col min="25" max="25" width="13.28515625" style="309" hidden="1" customWidth="1"/>
    <col min="26" max="26" width="11" style="309" hidden="1" customWidth="1"/>
    <col min="27" max="27" width="16.85546875" style="309" customWidth="1"/>
    <col min="28" max="28" width="10" style="309" hidden="1" customWidth="1"/>
    <col min="29" max="30" width="11.140625" style="309" hidden="1" customWidth="1"/>
    <col min="31" max="31" width="13.140625" style="309" customWidth="1"/>
    <col min="32" max="32" width="10.28515625" style="309" hidden="1" customWidth="1"/>
    <col min="33" max="33" width="10.5703125" style="309" hidden="1" customWidth="1"/>
    <col min="34" max="34" width="11.140625" style="309" hidden="1" customWidth="1"/>
    <col min="35" max="35" width="6.7109375" style="309" hidden="1" customWidth="1"/>
    <col min="36" max="36" width="7.140625" style="309" hidden="1" customWidth="1"/>
    <col min="37" max="37" width="12.140625" style="309" customWidth="1"/>
    <col min="38" max="38" width="6.7109375" style="309" customWidth="1"/>
    <col min="39" max="39" width="13.140625" style="309" customWidth="1"/>
    <col min="40" max="40" width="9.7109375" style="309" hidden="1" customWidth="1"/>
    <col min="41" max="41" width="13.28515625" style="309" hidden="1" customWidth="1"/>
    <col min="42" max="42" width="11" style="309" hidden="1" customWidth="1"/>
    <col min="43" max="43" width="16.85546875" style="309" customWidth="1"/>
    <col min="44" max="44" width="10" style="309" hidden="1" customWidth="1"/>
    <col min="45" max="46" width="11.140625" style="309" hidden="1" customWidth="1"/>
    <col min="47" max="47" width="13.28515625" style="309" customWidth="1"/>
    <col min="48" max="48" width="10.28515625" style="309" hidden="1" customWidth="1"/>
    <col min="49" max="49" width="10.5703125" style="309" hidden="1" customWidth="1"/>
    <col min="50" max="50" width="11.140625" style="309" hidden="1" customWidth="1"/>
    <col min="51" max="51" width="7" style="309" hidden="1" customWidth="1"/>
    <col min="52" max="52" width="7.42578125" style="309" hidden="1" customWidth="1"/>
    <col min="53" max="53" width="7.7109375" style="309" customWidth="1"/>
    <col min="54" max="54" width="7.5703125" style="309" customWidth="1"/>
    <col min="55" max="16384" width="9.140625" style="52"/>
  </cols>
  <sheetData>
    <row r="1" spans="1:54" ht="15.75" x14ac:dyDescent="0.25">
      <c r="A1" s="2045" t="s">
        <v>611</v>
      </c>
      <c r="B1" s="2045"/>
      <c r="C1" s="2045"/>
      <c r="D1" s="2045"/>
      <c r="E1" s="2045"/>
      <c r="F1" s="2045"/>
      <c r="G1" s="2045"/>
      <c r="H1" s="2045"/>
      <c r="I1" s="2045"/>
      <c r="J1" s="2045"/>
      <c r="K1" s="2045"/>
      <c r="L1" s="2045"/>
      <c r="M1" s="2045"/>
      <c r="N1" s="2045"/>
      <c r="O1" s="2045"/>
      <c r="P1" s="2045"/>
      <c r="Q1" s="2045"/>
      <c r="R1" s="2045"/>
      <c r="S1" s="2045"/>
      <c r="T1" s="2045"/>
      <c r="U1" s="2045"/>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t="s">
        <v>90</v>
      </c>
      <c r="AV1" s="522"/>
      <c r="AW1" s="522"/>
      <c r="AX1" s="522"/>
      <c r="AY1" s="522"/>
      <c r="AZ1" s="522"/>
      <c r="BA1" s="522"/>
      <c r="BB1" s="522"/>
    </row>
    <row r="2" spans="1:54" s="309" customFormat="1" ht="11.25" customHeight="1" x14ac:dyDescent="0.2">
      <c r="A2" s="421"/>
      <c r="B2" s="421"/>
      <c r="C2" s="421"/>
      <c r="D2" s="421"/>
      <c r="E2" s="421"/>
      <c r="F2" s="421"/>
      <c r="G2" s="422" t="e">
        <f>G11-G23+G234+G236</f>
        <v>#REF!</v>
      </c>
      <c r="H2" s="422" t="e">
        <f>H11-H23+H234+H236</f>
        <v>#VALUE!</v>
      </c>
      <c r="I2" s="422" t="e">
        <f>I11-I23+I234+I236</f>
        <v>#REF!</v>
      </c>
      <c r="J2" s="422" t="e">
        <f>J11-J23+J234+J236</f>
        <v>#REF!</v>
      </c>
      <c r="K2" s="422" t="e">
        <f>K11-K23+K234+K236</f>
        <v>#REF!</v>
      </c>
      <c r="L2" s="422">
        <f>L11-L23</f>
        <v>0</v>
      </c>
      <c r="M2" s="422" t="e">
        <f>M11-M23+M234+M236</f>
        <v>#REF!</v>
      </c>
      <c r="N2" s="422">
        <f>N11-N23+N234+N236</f>
        <v>17358.11999999918</v>
      </c>
      <c r="O2" s="422"/>
      <c r="P2" s="422">
        <f>P11-P23</f>
        <v>-3707893.3</v>
      </c>
      <c r="Q2" s="422">
        <f>Q11-Q23</f>
        <v>-1664865.08</v>
      </c>
      <c r="R2" s="422" t="e">
        <f>R11-R23</f>
        <v>#REF!</v>
      </c>
      <c r="S2" s="422"/>
      <c r="T2" s="422"/>
      <c r="U2" s="422" t="e">
        <f>U11-U23+U234+U236</f>
        <v>#REF!</v>
      </c>
      <c r="V2" s="422">
        <f t="shared" ref="V2:BB2" si="0">V11-V23</f>
        <v>0</v>
      </c>
      <c r="W2" s="422">
        <f>W11-W23</f>
        <v>0</v>
      </c>
      <c r="X2" s="422">
        <f t="shared" si="0"/>
        <v>0</v>
      </c>
      <c r="Y2" s="422">
        <f t="shared" si="0"/>
        <v>0</v>
      </c>
      <c r="Z2" s="422">
        <f t="shared" si="0"/>
        <v>0</v>
      </c>
      <c r="AA2" s="422">
        <f t="shared" si="0"/>
        <v>0</v>
      </c>
      <c r="AB2" s="422">
        <f t="shared" si="0"/>
        <v>0</v>
      </c>
      <c r="AC2" s="422">
        <f t="shared" si="0"/>
        <v>0</v>
      </c>
      <c r="AD2" s="422">
        <f t="shared" si="0"/>
        <v>0</v>
      </c>
      <c r="AE2" s="422">
        <f t="shared" si="0"/>
        <v>0</v>
      </c>
      <c r="AF2" s="422">
        <f t="shared" si="0"/>
        <v>0</v>
      </c>
      <c r="AG2" s="422">
        <f t="shared" si="0"/>
        <v>0</v>
      </c>
      <c r="AH2" s="422">
        <f t="shared" si="0"/>
        <v>0</v>
      </c>
      <c r="AI2" s="422"/>
      <c r="AJ2" s="422"/>
      <c r="AK2" s="422">
        <f t="shared" si="0"/>
        <v>0</v>
      </c>
      <c r="AL2" s="422">
        <f t="shared" si="0"/>
        <v>0</v>
      </c>
      <c r="AM2" s="422">
        <f t="shared" si="0"/>
        <v>0</v>
      </c>
      <c r="AN2" s="422">
        <f t="shared" si="0"/>
        <v>0</v>
      </c>
      <c r="AO2" s="422">
        <f t="shared" si="0"/>
        <v>0</v>
      </c>
      <c r="AP2" s="422">
        <f t="shared" si="0"/>
        <v>0</v>
      </c>
      <c r="AQ2" s="422">
        <f t="shared" si="0"/>
        <v>0</v>
      </c>
      <c r="AR2" s="422">
        <f t="shared" si="0"/>
        <v>0</v>
      </c>
      <c r="AS2" s="422">
        <f t="shared" si="0"/>
        <v>0</v>
      </c>
      <c r="AT2" s="422">
        <f t="shared" si="0"/>
        <v>0</v>
      </c>
      <c r="AU2" s="422">
        <f t="shared" si="0"/>
        <v>0</v>
      </c>
      <c r="AV2" s="422">
        <f t="shared" si="0"/>
        <v>0</v>
      </c>
      <c r="AW2" s="422">
        <f t="shared" si="0"/>
        <v>0</v>
      </c>
      <c r="AX2" s="422">
        <f t="shared" si="0"/>
        <v>0</v>
      </c>
      <c r="AY2" s="422"/>
      <c r="AZ2" s="422"/>
      <c r="BA2" s="422">
        <f t="shared" si="0"/>
        <v>0</v>
      </c>
      <c r="BB2" s="422">
        <f t="shared" si="0"/>
        <v>0</v>
      </c>
    </row>
    <row r="3" spans="1:54" ht="12.75" customHeight="1" x14ac:dyDescent="0.2">
      <c r="A3" s="2046" t="s">
        <v>273</v>
      </c>
      <c r="B3" s="2047" t="s">
        <v>89</v>
      </c>
      <c r="C3" s="2050" t="s">
        <v>276</v>
      </c>
      <c r="D3" s="2050"/>
      <c r="E3" s="2050"/>
      <c r="F3" s="2050"/>
      <c r="G3" s="2051" t="s">
        <v>96</v>
      </c>
      <c r="H3" s="2051"/>
      <c r="I3" s="2051"/>
      <c r="J3" s="2051"/>
      <c r="K3" s="2051"/>
      <c r="L3" s="2051"/>
      <c r="M3" s="2051"/>
      <c r="N3" s="2051"/>
      <c r="O3" s="2051"/>
      <c r="P3" s="2051"/>
      <c r="Q3" s="2051"/>
      <c r="R3" s="2051"/>
      <c r="S3" s="2051"/>
      <c r="T3" s="2051"/>
      <c r="U3" s="2051"/>
      <c r="V3" s="2051"/>
      <c r="W3" s="2051"/>
      <c r="X3" s="2051"/>
      <c r="Y3" s="2051"/>
      <c r="Z3" s="2051"/>
      <c r="AA3" s="2051"/>
      <c r="AB3" s="2051"/>
      <c r="AC3" s="2051"/>
      <c r="AD3" s="2051"/>
      <c r="AE3" s="2051"/>
      <c r="AF3" s="2051"/>
      <c r="AG3" s="2051"/>
      <c r="AH3" s="2051"/>
      <c r="AI3" s="2051"/>
      <c r="AJ3" s="2051"/>
      <c r="AK3" s="2051"/>
      <c r="AL3" s="2051"/>
      <c r="AM3" s="2051"/>
      <c r="AN3" s="2051"/>
      <c r="AO3" s="2051"/>
      <c r="AP3" s="2051"/>
      <c r="AQ3" s="2051"/>
      <c r="AR3" s="2051"/>
      <c r="AS3" s="2051"/>
      <c r="AT3" s="2051"/>
      <c r="AU3" s="2051"/>
      <c r="AV3" s="2051"/>
      <c r="AW3" s="2051"/>
      <c r="AX3" s="2051"/>
      <c r="AY3" s="2051"/>
      <c r="AZ3" s="2051"/>
      <c r="BA3" s="2051"/>
      <c r="BB3" s="2051"/>
    </row>
    <row r="4" spans="1:54" x14ac:dyDescent="0.2">
      <c r="A4" s="2046"/>
      <c r="B4" s="2048"/>
      <c r="C4" s="2050"/>
      <c r="D4" s="2050"/>
      <c r="E4" s="2050"/>
      <c r="F4" s="2050"/>
      <c r="G4" s="2052" t="s">
        <v>138</v>
      </c>
      <c r="H4" s="2052"/>
      <c r="I4" s="2052"/>
      <c r="J4" s="2052"/>
      <c r="K4" s="2052"/>
      <c r="L4" s="2052"/>
      <c r="M4" s="2052"/>
      <c r="N4" s="2052"/>
      <c r="O4" s="2052"/>
      <c r="P4" s="2052"/>
      <c r="Q4" s="2052"/>
      <c r="R4" s="2052"/>
      <c r="S4" s="2052"/>
      <c r="T4" s="2052"/>
      <c r="U4" s="2052"/>
      <c r="V4" s="2052"/>
      <c r="W4" s="2052" t="s">
        <v>278</v>
      </c>
      <c r="X4" s="2052"/>
      <c r="Y4" s="2052"/>
      <c r="Z4" s="2052"/>
      <c r="AA4" s="2052"/>
      <c r="AB4" s="2052"/>
      <c r="AC4" s="2052"/>
      <c r="AD4" s="2052"/>
      <c r="AE4" s="2052"/>
      <c r="AF4" s="2052"/>
      <c r="AG4" s="2052"/>
      <c r="AH4" s="2052"/>
      <c r="AI4" s="2052"/>
      <c r="AJ4" s="2052"/>
      <c r="AK4" s="2052"/>
      <c r="AL4" s="2052"/>
      <c r="AM4" s="2052" t="s">
        <v>279</v>
      </c>
      <c r="AN4" s="2052"/>
      <c r="AO4" s="2052"/>
      <c r="AP4" s="2052"/>
      <c r="AQ4" s="2052"/>
      <c r="AR4" s="2052"/>
      <c r="AS4" s="2052"/>
      <c r="AT4" s="2052"/>
      <c r="AU4" s="2052"/>
      <c r="AV4" s="2052"/>
      <c r="AW4" s="2052"/>
      <c r="AX4" s="2052"/>
      <c r="AY4" s="2052"/>
      <c r="AZ4" s="2052"/>
      <c r="BA4" s="2052"/>
      <c r="BB4" s="2052"/>
    </row>
    <row r="5" spans="1:54" ht="109.5" customHeight="1" x14ac:dyDescent="0.2">
      <c r="A5" s="2046"/>
      <c r="B5" s="2048"/>
      <c r="C5" s="2058" t="s">
        <v>142</v>
      </c>
      <c r="D5" s="2058" t="s">
        <v>143</v>
      </c>
      <c r="E5" s="2058" t="s">
        <v>469</v>
      </c>
      <c r="F5" s="2058" t="s">
        <v>347</v>
      </c>
      <c r="G5" s="2056" t="s">
        <v>27</v>
      </c>
      <c r="H5" s="2054" t="s">
        <v>122</v>
      </c>
      <c r="I5" s="2054"/>
      <c r="J5" s="2054"/>
      <c r="K5" s="2053" t="s">
        <v>97</v>
      </c>
      <c r="L5" s="2053"/>
      <c r="M5" s="2053"/>
      <c r="N5" s="2053"/>
      <c r="O5" s="2055" t="s">
        <v>98</v>
      </c>
      <c r="P5" s="2055"/>
      <c r="Q5" s="2055"/>
      <c r="R5" s="2055"/>
      <c r="S5" s="2053" t="s">
        <v>140</v>
      </c>
      <c r="T5" s="2053" t="s">
        <v>139</v>
      </c>
      <c r="U5" s="2055" t="s">
        <v>99</v>
      </c>
      <c r="V5" s="2055"/>
      <c r="W5" s="2056" t="s">
        <v>27</v>
      </c>
      <c r="X5" s="2054" t="s">
        <v>122</v>
      </c>
      <c r="Y5" s="2054"/>
      <c r="Z5" s="2054"/>
      <c r="AA5" s="2053" t="s">
        <v>97</v>
      </c>
      <c r="AB5" s="2053"/>
      <c r="AC5" s="2053"/>
      <c r="AD5" s="2053"/>
      <c r="AE5" s="2055" t="s">
        <v>98</v>
      </c>
      <c r="AF5" s="2055"/>
      <c r="AG5" s="2055"/>
      <c r="AH5" s="2055"/>
      <c r="AI5" s="2053" t="s">
        <v>140</v>
      </c>
      <c r="AJ5" s="2053" t="s">
        <v>139</v>
      </c>
      <c r="AK5" s="2055" t="s">
        <v>99</v>
      </c>
      <c r="AL5" s="2055"/>
      <c r="AM5" s="2056" t="s">
        <v>27</v>
      </c>
      <c r="AN5" s="2054" t="s">
        <v>122</v>
      </c>
      <c r="AO5" s="2054"/>
      <c r="AP5" s="2054"/>
      <c r="AQ5" s="2053" t="s">
        <v>97</v>
      </c>
      <c r="AR5" s="2053"/>
      <c r="AS5" s="2053"/>
      <c r="AT5" s="2053"/>
      <c r="AU5" s="2055" t="s">
        <v>98</v>
      </c>
      <c r="AV5" s="2055"/>
      <c r="AW5" s="2055"/>
      <c r="AX5" s="2055"/>
      <c r="AY5" s="2053" t="s">
        <v>140</v>
      </c>
      <c r="AZ5" s="2053" t="s">
        <v>139</v>
      </c>
      <c r="BA5" s="2055" t="s">
        <v>99</v>
      </c>
      <c r="BB5" s="2055"/>
    </row>
    <row r="6" spans="1:54" ht="31.5" customHeight="1" x14ac:dyDescent="0.2">
      <c r="A6" s="2046"/>
      <c r="B6" s="2048"/>
      <c r="C6" s="2058"/>
      <c r="D6" s="2058"/>
      <c r="E6" s="2058"/>
      <c r="F6" s="2058"/>
      <c r="G6" s="2056"/>
      <c r="H6" s="2054"/>
      <c r="I6" s="2054"/>
      <c r="J6" s="2054"/>
      <c r="K6" s="2053"/>
      <c r="L6" s="2053"/>
      <c r="M6" s="2053"/>
      <c r="N6" s="2053"/>
      <c r="O6" s="2055"/>
      <c r="P6" s="2055"/>
      <c r="Q6" s="2055"/>
      <c r="R6" s="2055"/>
      <c r="S6" s="2053"/>
      <c r="T6" s="2053"/>
      <c r="U6" s="523" t="s">
        <v>27</v>
      </c>
      <c r="V6" s="523" t="s">
        <v>95</v>
      </c>
      <c r="W6" s="2056"/>
      <c r="X6" s="2054"/>
      <c r="Y6" s="2054"/>
      <c r="Z6" s="2054"/>
      <c r="AA6" s="2053"/>
      <c r="AB6" s="2053"/>
      <c r="AC6" s="2053"/>
      <c r="AD6" s="2053"/>
      <c r="AE6" s="2055"/>
      <c r="AF6" s="2055"/>
      <c r="AG6" s="2055"/>
      <c r="AH6" s="2055"/>
      <c r="AI6" s="2053"/>
      <c r="AJ6" s="2053"/>
      <c r="AK6" s="523" t="s">
        <v>27</v>
      </c>
      <c r="AL6" s="523" t="s">
        <v>95</v>
      </c>
      <c r="AM6" s="2056"/>
      <c r="AN6" s="2054"/>
      <c r="AO6" s="2054"/>
      <c r="AP6" s="2054"/>
      <c r="AQ6" s="2053"/>
      <c r="AR6" s="2053"/>
      <c r="AS6" s="2053"/>
      <c r="AT6" s="2053"/>
      <c r="AU6" s="2055"/>
      <c r="AV6" s="2055"/>
      <c r="AW6" s="2055"/>
      <c r="AX6" s="2055"/>
      <c r="AY6" s="2053"/>
      <c r="AZ6" s="2053"/>
      <c r="BA6" s="523" t="s">
        <v>27</v>
      </c>
      <c r="BB6" s="523" t="s">
        <v>95</v>
      </c>
    </row>
    <row r="7" spans="1:54" ht="27" hidden="1" customHeight="1" x14ac:dyDescent="0.25">
      <c r="A7" s="2046"/>
      <c r="B7" s="2049"/>
      <c r="C7" s="2058"/>
      <c r="D7" s="2058"/>
      <c r="E7" s="2058"/>
      <c r="F7" s="2058"/>
      <c r="G7" s="524" t="s">
        <v>389</v>
      </c>
      <c r="H7" s="525" t="s">
        <v>280</v>
      </c>
      <c r="I7" s="342" t="s">
        <v>258</v>
      </c>
      <c r="J7" s="342" t="s">
        <v>281</v>
      </c>
      <c r="K7" s="339" t="s">
        <v>194</v>
      </c>
      <c r="L7" s="525" t="s">
        <v>280</v>
      </c>
      <c r="M7" s="342" t="s">
        <v>258</v>
      </c>
      <c r="N7" s="342" t="s">
        <v>281</v>
      </c>
      <c r="O7" s="339" t="s">
        <v>194</v>
      </c>
      <c r="P7" s="525" t="s">
        <v>280</v>
      </c>
      <c r="Q7" s="342" t="s">
        <v>258</v>
      </c>
      <c r="R7" s="342" t="s">
        <v>281</v>
      </c>
      <c r="S7" s="342"/>
      <c r="T7" s="342"/>
      <c r="U7" s="342" t="s">
        <v>281</v>
      </c>
      <c r="V7" s="342"/>
      <c r="W7" s="524" t="s">
        <v>389</v>
      </c>
      <c r="X7" s="525" t="s">
        <v>280</v>
      </c>
      <c r="Y7" s="342" t="s">
        <v>258</v>
      </c>
      <c r="Z7" s="342" t="s">
        <v>281</v>
      </c>
      <c r="AA7" s="339" t="s">
        <v>194</v>
      </c>
      <c r="AB7" s="525" t="s">
        <v>280</v>
      </c>
      <c r="AC7" s="342" t="s">
        <v>258</v>
      </c>
      <c r="AD7" s="342" t="s">
        <v>281</v>
      </c>
      <c r="AE7" s="339" t="s">
        <v>194</v>
      </c>
      <c r="AF7" s="525" t="s">
        <v>280</v>
      </c>
      <c r="AG7" s="342" t="s">
        <v>258</v>
      </c>
      <c r="AH7" s="342" t="s">
        <v>281</v>
      </c>
      <c r="AI7" s="342"/>
      <c r="AJ7" s="342"/>
      <c r="AK7" s="342" t="s">
        <v>281</v>
      </c>
      <c r="AL7" s="342"/>
      <c r="AM7" s="524" t="s">
        <v>389</v>
      </c>
      <c r="AN7" s="525" t="s">
        <v>280</v>
      </c>
      <c r="AO7" s="342" t="s">
        <v>258</v>
      </c>
      <c r="AP7" s="342" t="s">
        <v>281</v>
      </c>
      <c r="AQ7" s="339" t="s">
        <v>194</v>
      </c>
      <c r="AR7" s="525" t="s">
        <v>280</v>
      </c>
      <c r="AS7" s="342" t="s">
        <v>258</v>
      </c>
      <c r="AT7" s="342" t="s">
        <v>281</v>
      </c>
      <c r="AU7" s="339" t="s">
        <v>194</v>
      </c>
      <c r="AV7" s="525" t="s">
        <v>280</v>
      </c>
      <c r="AW7" s="342" t="s">
        <v>258</v>
      </c>
      <c r="AX7" s="342" t="s">
        <v>281</v>
      </c>
      <c r="AY7" s="342"/>
      <c r="AZ7" s="342"/>
      <c r="BA7" s="342" t="s">
        <v>281</v>
      </c>
      <c r="BB7" s="342"/>
    </row>
    <row r="8" spans="1:54" s="423" customFormat="1" x14ac:dyDescent="0.2">
      <c r="A8" s="418">
        <v>1</v>
      </c>
      <c r="B8" s="358">
        <v>2</v>
      </c>
      <c r="C8" s="419">
        <v>3</v>
      </c>
      <c r="D8" s="419">
        <v>4</v>
      </c>
      <c r="E8" s="419">
        <v>5</v>
      </c>
      <c r="F8" s="358">
        <v>6</v>
      </c>
      <c r="G8" s="420">
        <v>7</v>
      </c>
      <c r="H8" s="606" t="s">
        <v>532</v>
      </c>
      <c r="I8" s="606" t="s">
        <v>533</v>
      </c>
      <c r="J8" s="606" t="s">
        <v>534</v>
      </c>
      <c r="K8" s="418">
        <v>8</v>
      </c>
      <c r="L8" s="606" t="s">
        <v>532</v>
      </c>
      <c r="M8" s="606" t="s">
        <v>533</v>
      </c>
      <c r="N8" s="606" t="s">
        <v>534</v>
      </c>
      <c r="O8" s="418">
        <v>9</v>
      </c>
      <c r="P8" s="606" t="s">
        <v>532</v>
      </c>
      <c r="Q8" s="606" t="s">
        <v>533</v>
      </c>
      <c r="R8" s="606" t="s">
        <v>534</v>
      </c>
      <c r="S8" s="606"/>
      <c r="T8" s="606"/>
      <c r="U8" s="418">
        <v>10</v>
      </c>
      <c r="V8" s="418">
        <v>11</v>
      </c>
      <c r="W8" s="420">
        <v>12</v>
      </c>
      <c r="X8" s="606" t="s">
        <v>532</v>
      </c>
      <c r="Y8" s="606" t="s">
        <v>533</v>
      </c>
      <c r="Z8" s="606" t="s">
        <v>534</v>
      </c>
      <c r="AA8" s="418">
        <v>13</v>
      </c>
      <c r="AB8" s="606" t="s">
        <v>532</v>
      </c>
      <c r="AC8" s="606" t="s">
        <v>533</v>
      </c>
      <c r="AD8" s="606" t="s">
        <v>534</v>
      </c>
      <c r="AE8" s="418">
        <v>14</v>
      </c>
      <c r="AF8" s="606" t="s">
        <v>532</v>
      </c>
      <c r="AG8" s="606" t="s">
        <v>533</v>
      </c>
      <c r="AH8" s="606" t="s">
        <v>534</v>
      </c>
      <c r="AI8" s="606"/>
      <c r="AJ8" s="606"/>
      <c r="AK8" s="418">
        <v>15</v>
      </c>
      <c r="AL8" s="418">
        <v>16</v>
      </c>
      <c r="AM8" s="420">
        <v>17</v>
      </c>
      <c r="AN8" s="606" t="s">
        <v>532</v>
      </c>
      <c r="AO8" s="606" t="s">
        <v>533</v>
      </c>
      <c r="AP8" s="606" t="s">
        <v>534</v>
      </c>
      <c r="AQ8" s="418">
        <v>18</v>
      </c>
      <c r="AR8" s="606" t="s">
        <v>532</v>
      </c>
      <c r="AS8" s="606" t="s">
        <v>533</v>
      </c>
      <c r="AT8" s="606" t="s">
        <v>534</v>
      </c>
      <c r="AU8" s="418">
        <v>19</v>
      </c>
      <c r="AV8" s="606" t="s">
        <v>532</v>
      </c>
      <c r="AW8" s="606" t="s">
        <v>533</v>
      </c>
      <c r="AX8" s="606" t="s">
        <v>534</v>
      </c>
      <c r="AY8" s="606"/>
      <c r="AZ8" s="606"/>
      <c r="BA8" s="418">
        <v>20</v>
      </c>
      <c r="BB8" s="418">
        <v>21</v>
      </c>
    </row>
    <row r="9" spans="1:54" hidden="1" x14ac:dyDescent="0.2">
      <c r="A9" s="324" t="s">
        <v>471</v>
      </c>
      <c r="B9" s="328"/>
      <c r="C9" s="526"/>
      <c r="D9" s="526"/>
      <c r="E9" s="526"/>
      <c r="F9" s="527" t="s">
        <v>379</v>
      </c>
      <c r="G9" s="528" t="e">
        <f t="shared" ref="G9:R9" si="1">G10-G23</f>
        <v>#REF!</v>
      </c>
      <c r="H9" s="528">
        <f t="shared" si="1"/>
        <v>-3707893.3</v>
      </c>
      <c r="I9" s="528" t="e">
        <f t="shared" si="1"/>
        <v>#REF!</v>
      </c>
      <c r="J9" s="528" t="e">
        <f t="shared" si="1"/>
        <v>#REF!</v>
      </c>
      <c r="K9" s="528" t="e">
        <f t="shared" si="1"/>
        <v>#REF!</v>
      </c>
      <c r="L9" s="528">
        <f t="shared" si="1"/>
        <v>0</v>
      </c>
      <c r="M9" s="528" t="e">
        <f t="shared" si="1"/>
        <v>#REF!</v>
      </c>
      <c r="N9" s="528">
        <f t="shared" si="1"/>
        <v>17358.11999999918</v>
      </c>
      <c r="O9" s="528" t="e">
        <f t="shared" si="1"/>
        <v>#REF!</v>
      </c>
      <c r="P9" s="528">
        <f t="shared" si="1"/>
        <v>-3707893.3</v>
      </c>
      <c r="Q9" s="528">
        <f t="shared" si="1"/>
        <v>-1664865.08</v>
      </c>
      <c r="R9" s="528" t="e">
        <f t="shared" si="1"/>
        <v>#REF!</v>
      </c>
      <c r="S9" s="528"/>
      <c r="T9" s="528"/>
      <c r="U9" s="528" t="e">
        <f t="shared" ref="U9:AH9" si="2">U10-U23</f>
        <v>#REF!</v>
      </c>
      <c r="V9" s="528">
        <f t="shared" si="2"/>
        <v>0</v>
      </c>
      <c r="W9" s="528">
        <f t="shared" si="2"/>
        <v>0</v>
      </c>
      <c r="X9" s="528">
        <f t="shared" si="2"/>
        <v>0</v>
      </c>
      <c r="Y9" s="528">
        <f t="shared" si="2"/>
        <v>0</v>
      </c>
      <c r="Z9" s="528">
        <f t="shared" si="2"/>
        <v>0</v>
      </c>
      <c r="AA9" s="528">
        <f t="shared" si="2"/>
        <v>0</v>
      </c>
      <c r="AB9" s="528">
        <f t="shared" si="2"/>
        <v>0</v>
      </c>
      <c r="AC9" s="528">
        <f t="shared" si="2"/>
        <v>0</v>
      </c>
      <c r="AD9" s="528">
        <f t="shared" si="2"/>
        <v>0</v>
      </c>
      <c r="AE9" s="528">
        <f t="shared" si="2"/>
        <v>0</v>
      </c>
      <c r="AF9" s="528">
        <f t="shared" si="2"/>
        <v>0</v>
      </c>
      <c r="AG9" s="528">
        <f t="shared" si="2"/>
        <v>0</v>
      </c>
      <c r="AH9" s="528">
        <f t="shared" si="2"/>
        <v>0</v>
      </c>
      <c r="AI9" s="528"/>
      <c r="AJ9" s="528"/>
      <c r="AK9" s="528">
        <f t="shared" ref="AK9:AX9" si="3">AK10-AK23</f>
        <v>0</v>
      </c>
      <c r="AL9" s="528">
        <f t="shared" si="3"/>
        <v>0</v>
      </c>
      <c r="AM9" s="528">
        <f t="shared" si="3"/>
        <v>0</v>
      </c>
      <c r="AN9" s="528">
        <f t="shared" si="3"/>
        <v>0</v>
      </c>
      <c r="AO9" s="528">
        <f t="shared" si="3"/>
        <v>0</v>
      </c>
      <c r="AP9" s="528">
        <f t="shared" si="3"/>
        <v>0</v>
      </c>
      <c r="AQ9" s="528">
        <f t="shared" si="3"/>
        <v>0</v>
      </c>
      <c r="AR9" s="528">
        <f t="shared" si="3"/>
        <v>0</v>
      </c>
      <c r="AS9" s="528">
        <f t="shared" si="3"/>
        <v>0</v>
      </c>
      <c r="AT9" s="528">
        <f t="shared" si="3"/>
        <v>0</v>
      </c>
      <c r="AU9" s="528">
        <f t="shared" si="3"/>
        <v>0</v>
      </c>
      <c r="AV9" s="528">
        <f t="shared" si="3"/>
        <v>0</v>
      </c>
      <c r="AW9" s="528">
        <f t="shared" si="3"/>
        <v>0</v>
      </c>
      <c r="AX9" s="528">
        <f t="shared" si="3"/>
        <v>0</v>
      </c>
      <c r="AY9" s="528"/>
      <c r="AZ9" s="528"/>
      <c r="BA9" s="528">
        <f>BA10-BA23</f>
        <v>0</v>
      </c>
      <c r="BB9" s="528">
        <f>BB10-BB23</f>
        <v>0</v>
      </c>
    </row>
    <row r="10" spans="1:54" s="533" customFormat="1" hidden="1" x14ac:dyDescent="0.2">
      <c r="A10" s="529" t="s">
        <v>459</v>
      </c>
      <c r="B10" s="530"/>
      <c r="C10" s="531"/>
      <c r="D10" s="531"/>
      <c r="E10" s="531"/>
      <c r="F10" s="418" t="s">
        <v>379</v>
      </c>
      <c r="G10" s="532" t="e">
        <f>H10+I10+J10</f>
        <v>#REF!</v>
      </c>
      <c r="H10" s="532">
        <f>L10+P10</f>
        <v>0</v>
      </c>
      <c r="I10" s="532" t="e">
        <f>M10+Q10</f>
        <v>#REF!</v>
      </c>
      <c r="J10" s="532">
        <f>N10+R10+U10</f>
        <v>13010946.999999998</v>
      </c>
      <c r="K10" s="528" t="e">
        <f>L10+M10+N10</f>
        <v>#REF!</v>
      </c>
      <c r="L10" s="528">
        <f>L11</f>
        <v>0</v>
      </c>
      <c r="M10" s="528" t="e">
        <f>M234+M236+M11</f>
        <v>#REF!</v>
      </c>
      <c r="N10" s="528">
        <f>N234+N236+N11</f>
        <v>9836801.9999999981</v>
      </c>
      <c r="O10" s="528">
        <f>P10+Q10+R10</f>
        <v>0</v>
      </c>
      <c r="P10" s="528">
        <f>P11</f>
        <v>0</v>
      </c>
      <c r="Q10" s="528">
        <f>Q11</f>
        <v>0</v>
      </c>
      <c r="R10" s="528">
        <f>R11</f>
        <v>0</v>
      </c>
      <c r="S10" s="528"/>
      <c r="T10" s="528"/>
      <c r="U10" s="528">
        <f>U234+U236+U11</f>
        <v>3174145</v>
      </c>
      <c r="V10" s="528">
        <f>V234+V236+V11</f>
        <v>0</v>
      </c>
      <c r="W10" s="532">
        <f>X10+Y10+Z10</f>
        <v>0</v>
      </c>
      <c r="X10" s="532">
        <f>AB10+AF10</f>
        <v>0</v>
      </c>
      <c r="Y10" s="532">
        <f>AC10+AG10</f>
        <v>0</v>
      </c>
      <c r="Z10" s="532">
        <f>AD10+AH10+AK10</f>
        <v>0</v>
      </c>
      <c r="AA10" s="528">
        <f>AB10+AC10+AD10</f>
        <v>0</v>
      </c>
      <c r="AB10" s="528">
        <f>AB11</f>
        <v>0</v>
      </c>
      <c r="AC10" s="528">
        <f>AC234+AC236+AC11</f>
        <v>0</v>
      </c>
      <c r="AD10" s="528">
        <f>AD234+AD236+AD11</f>
        <v>0</v>
      </c>
      <c r="AE10" s="528">
        <f>AF10+AG10+AH10</f>
        <v>0</v>
      </c>
      <c r="AF10" s="528">
        <f>AF11</f>
        <v>0</v>
      </c>
      <c r="AG10" s="528">
        <f>AG11</f>
        <v>0</v>
      </c>
      <c r="AH10" s="528">
        <f>AH11</f>
        <v>0</v>
      </c>
      <c r="AI10" s="528"/>
      <c r="AJ10" s="528"/>
      <c r="AK10" s="528">
        <f>AK234+AK236+AK11</f>
        <v>0</v>
      </c>
      <c r="AL10" s="528">
        <f>AL234+AL236+AL11</f>
        <v>0</v>
      </c>
      <c r="AM10" s="532">
        <f>AN10+AO10+AP10</f>
        <v>0</v>
      </c>
      <c r="AN10" s="532">
        <f>AR10+AV10</f>
        <v>0</v>
      </c>
      <c r="AO10" s="532">
        <f>AS10+AW10</f>
        <v>0</v>
      </c>
      <c r="AP10" s="532">
        <f>AT10+AX10+BA10</f>
        <v>0</v>
      </c>
      <c r="AQ10" s="528">
        <f>AR10+AS10+AT10</f>
        <v>0</v>
      </c>
      <c r="AR10" s="528">
        <f>AR11</f>
        <v>0</v>
      </c>
      <c r="AS10" s="528">
        <f>AS234+AS236+AS11</f>
        <v>0</v>
      </c>
      <c r="AT10" s="528">
        <f>AT234+AT236+AT11</f>
        <v>0</v>
      </c>
      <c r="AU10" s="528">
        <f>AV10+AW10+AX10</f>
        <v>0</v>
      </c>
      <c r="AV10" s="528">
        <f>AV11</f>
        <v>0</v>
      </c>
      <c r="AW10" s="528">
        <f>AW11</f>
        <v>0</v>
      </c>
      <c r="AX10" s="528">
        <f>AX11</f>
        <v>0</v>
      </c>
      <c r="AY10" s="528"/>
      <c r="AZ10" s="528"/>
      <c r="BA10" s="528">
        <f>BA234+BA236+BA11</f>
        <v>0</v>
      </c>
      <c r="BB10" s="528">
        <f>BB234+BB236+BB11</f>
        <v>0</v>
      </c>
    </row>
    <row r="11" spans="1:54" s="592" customFormat="1" x14ac:dyDescent="0.2">
      <c r="A11" s="587" t="s">
        <v>101</v>
      </c>
      <c r="B11" s="588">
        <v>100</v>
      </c>
      <c r="C11" s="589" t="s">
        <v>379</v>
      </c>
      <c r="D11" s="589" t="s">
        <v>379</v>
      </c>
      <c r="E11" s="589" t="s">
        <v>379</v>
      </c>
      <c r="F11" s="607">
        <v>100</v>
      </c>
      <c r="G11" s="591" t="e">
        <f>H11+I11+J11</f>
        <v>#REF!</v>
      </c>
      <c r="H11" s="591">
        <f>L11+P11</f>
        <v>0</v>
      </c>
      <c r="I11" s="591" t="e">
        <f>M11+Q11</f>
        <v>#REF!</v>
      </c>
      <c r="J11" s="591">
        <f>N11+R11+U11</f>
        <v>13010946.999999998</v>
      </c>
      <c r="K11" s="591" t="e">
        <f>L11+M11+N11</f>
        <v>#REF!</v>
      </c>
      <c r="L11" s="591">
        <f>L14+L18</f>
        <v>0</v>
      </c>
      <c r="M11" s="591" t="e">
        <f>M14+M22+M18</f>
        <v>#REF!</v>
      </c>
      <c r="N11" s="591">
        <f>N14+N22+N18</f>
        <v>9836801.9999999981</v>
      </c>
      <c r="O11" s="591">
        <f>P11+Q11+R11</f>
        <v>0</v>
      </c>
      <c r="P11" s="591">
        <f>P17</f>
        <v>0</v>
      </c>
      <c r="Q11" s="591">
        <f>Q17</f>
        <v>0</v>
      </c>
      <c r="R11" s="591">
        <f>R17</f>
        <v>0</v>
      </c>
      <c r="S11" s="591"/>
      <c r="T11" s="591"/>
      <c r="U11" s="591">
        <f>U13+U14+U15+U21+U22+U18</f>
        <v>3174145</v>
      </c>
      <c r="V11" s="591">
        <f>V13+V14+V18</f>
        <v>0</v>
      </c>
      <c r="W11" s="591">
        <f>W14+W18+W22+W17</f>
        <v>0</v>
      </c>
      <c r="X11" s="591">
        <f>AB11+AF11</f>
        <v>0</v>
      </c>
      <c r="Y11" s="591">
        <f>AC11+AG11</f>
        <v>0</v>
      </c>
      <c r="Z11" s="591">
        <f>AD11+AH11+AK11</f>
        <v>0</v>
      </c>
      <c r="AA11" s="591">
        <f>AA14+AA18+AA22</f>
        <v>0</v>
      </c>
      <c r="AB11" s="591">
        <f>AB14+AB18</f>
        <v>0</v>
      </c>
      <c r="AC11" s="591">
        <f>AC14+AC22+AC18</f>
        <v>0</v>
      </c>
      <c r="AD11" s="591">
        <f>AD14+AD22+AD18</f>
        <v>0</v>
      </c>
      <c r="AE11" s="591">
        <f>AE17</f>
        <v>0</v>
      </c>
      <c r="AF11" s="591">
        <f>AF17</f>
        <v>0</v>
      </c>
      <c r="AG11" s="591">
        <f>AG17</f>
        <v>0</v>
      </c>
      <c r="AH11" s="591">
        <f>AH17</f>
        <v>0</v>
      </c>
      <c r="AI11" s="591"/>
      <c r="AJ11" s="591"/>
      <c r="AK11" s="591">
        <f>AK13+AK14+AK15+AK21+AK22+AK18</f>
        <v>0</v>
      </c>
      <c r="AL11" s="591">
        <f>AL13+AL14+AL18</f>
        <v>0</v>
      </c>
      <c r="AM11" s="591">
        <f>AM14+AM18+AM22+AM17</f>
        <v>0</v>
      </c>
      <c r="AN11" s="591">
        <f>AR11+AV11</f>
        <v>0</v>
      </c>
      <c r="AO11" s="591">
        <f>AS11+AW11</f>
        <v>0</v>
      </c>
      <c r="AP11" s="591">
        <f>AT11+AX11+BA11</f>
        <v>0</v>
      </c>
      <c r="AQ11" s="591">
        <f>AQ14+AQ18+AQ22</f>
        <v>0</v>
      </c>
      <c r="AR11" s="591">
        <f>AR14+AR18</f>
        <v>0</v>
      </c>
      <c r="AS11" s="591">
        <f>AS14+AS22+AS18</f>
        <v>0</v>
      </c>
      <c r="AT11" s="591">
        <f>AT14+AT22+AT18</f>
        <v>0</v>
      </c>
      <c r="AU11" s="591">
        <f>AU17</f>
        <v>0</v>
      </c>
      <c r="AV11" s="591">
        <f>AV17</f>
        <v>0</v>
      </c>
      <c r="AW11" s="591">
        <f>AW17</f>
        <v>0</v>
      </c>
      <c r="AX11" s="591">
        <f>AX17</f>
        <v>0</v>
      </c>
      <c r="AY11" s="591"/>
      <c r="AZ11" s="591"/>
      <c r="BA11" s="591">
        <f>BA13+BA14+BA15+BA21+BA22+BA18</f>
        <v>0</v>
      </c>
      <c r="BB11" s="591">
        <f>BB13+BB14+BB18</f>
        <v>0</v>
      </c>
    </row>
    <row r="12" spans="1:54" s="533" customFormat="1" x14ac:dyDescent="0.2">
      <c r="A12" s="536" t="s">
        <v>275</v>
      </c>
      <c r="B12" s="537"/>
      <c r="C12" s="325"/>
      <c r="D12" s="325"/>
      <c r="E12" s="325"/>
      <c r="F12" s="538"/>
      <c r="G12" s="352"/>
      <c r="H12" s="416"/>
      <c r="I12" s="352"/>
      <c r="J12" s="416"/>
      <c r="K12" s="352"/>
      <c r="L12" s="416"/>
      <c r="M12" s="352"/>
      <c r="N12" s="416"/>
      <c r="O12" s="352"/>
      <c r="P12" s="416"/>
      <c r="Q12" s="352"/>
      <c r="R12" s="416"/>
      <c r="S12" s="352"/>
      <c r="T12" s="416"/>
      <c r="U12" s="352"/>
      <c r="V12" s="352"/>
      <c r="W12" s="352"/>
      <c r="X12" s="416"/>
      <c r="Y12" s="352"/>
      <c r="Z12" s="416"/>
      <c r="AA12" s="352"/>
      <c r="AB12" s="416"/>
      <c r="AC12" s="352"/>
      <c r="AD12" s="416"/>
      <c r="AE12" s="352"/>
      <c r="AF12" s="416"/>
      <c r="AG12" s="352"/>
      <c r="AH12" s="416"/>
      <c r="AI12" s="352"/>
      <c r="AJ12" s="416"/>
      <c r="AK12" s="352"/>
      <c r="AL12" s="352"/>
      <c r="AM12" s="352"/>
      <c r="AN12" s="416"/>
      <c r="AO12" s="352"/>
      <c r="AP12" s="416"/>
      <c r="AQ12" s="352"/>
      <c r="AR12" s="416"/>
      <c r="AS12" s="352"/>
      <c r="AT12" s="416"/>
      <c r="AU12" s="352"/>
      <c r="AV12" s="416"/>
      <c r="AW12" s="352"/>
      <c r="AX12" s="416"/>
      <c r="AY12" s="352"/>
      <c r="AZ12" s="416"/>
      <c r="BA12" s="352"/>
      <c r="BB12" s="352"/>
    </row>
    <row r="13" spans="1:54" x14ac:dyDescent="0.2">
      <c r="A13" s="412" t="s">
        <v>560</v>
      </c>
      <c r="B13" s="539">
        <v>110</v>
      </c>
      <c r="C13" s="540" t="s">
        <v>379</v>
      </c>
      <c r="D13" s="540" t="s">
        <v>379</v>
      </c>
      <c r="E13" s="540" t="s">
        <v>379</v>
      </c>
      <c r="F13" s="541">
        <v>120</v>
      </c>
      <c r="G13" s="349">
        <f>J13</f>
        <v>0</v>
      </c>
      <c r="H13" s="350" t="s">
        <v>379</v>
      </c>
      <c r="I13" s="349" t="s">
        <v>379</v>
      </c>
      <c r="J13" s="350">
        <f>U13</f>
        <v>0</v>
      </c>
      <c r="K13" s="349" t="s">
        <v>379</v>
      </c>
      <c r="L13" s="350" t="s">
        <v>379</v>
      </c>
      <c r="M13" s="349" t="s">
        <v>379</v>
      </c>
      <c r="N13" s="350" t="s">
        <v>379</v>
      </c>
      <c r="O13" s="349" t="s">
        <v>379</v>
      </c>
      <c r="P13" s="350" t="s">
        <v>379</v>
      </c>
      <c r="Q13" s="349" t="s">
        <v>379</v>
      </c>
      <c r="R13" s="350" t="s">
        <v>379</v>
      </c>
      <c r="S13" s="349" t="s">
        <v>379</v>
      </c>
      <c r="T13" s="350" t="s">
        <v>379</v>
      </c>
      <c r="U13" s="349">
        <f>'ПД 1эк'!AH22</f>
        <v>0</v>
      </c>
      <c r="V13" s="349"/>
      <c r="W13" s="349">
        <f>Z13</f>
        <v>0</v>
      </c>
      <c r="X13" s="350" t="s">
        <v>379</v>
      </c>
      <c r="Y13" s="349" t="s">
        <v>379</v>
      </c>
      <c r="Z13" s="350">
        <f>AK13</f>
        <v>0</v>
      </c>
      <c r="AA13" s="349" t="s">
        <v>379</v>
      </c>
      <c r="AB13" s="350" t="s">
        <v>379</v>
      </c>
      <c r="AC13" s="349" t="s">
        <v>379</v>
      </c>
      <c r="AD13" s="350" t="s">
        <v>379</v>
      </c>
      <c r="AE13" s="349" t="s">
        <v>379</v>
      </c>
      <c r="AF13" s="350" t="s">
        <v>379</v>
      </c>
      <c r="AG13" s="349" t="s">
        <v>379</v>
      </c>
      <c r="AH13" s="350" t="s">
        <v>379</v>
      </c>
      <c r="AI13" s="349" t="s">
        <v>379</v>
      </c>
      <c r="AJ13" s="350" t="s">
        <v>379</v>
      </c>
      <c r="AK13" s="349"/>
      <c r="AL13" s="349"/>
      <c r="AM13" s="349">
        <f>AP13</f>
        <v>0</v>
      </c>
      <c r="AN13" s="350" t="s">
        <v>379</v>
      </c>
      <c r="AO13" s="349" t="s">
        <v>379</v>
      </c>
      <c r="AP13" s="350">
        <f>BA13</f>
        <v>0</v>
      </c>
      <c r="AQ13" s="349" t="s">
        <v>379</v>
      </c>
      <c r="AR13" s="350" t="s">
        <v>379</v>
      </c>
      <c r="AS13" s="349" t="s">
        <v>379</v>
      </c>
      <c r="AT13" s="350" t="s">
        <v>379</v>
      </c>
      <c r="AU13" s="349" t="s">
        <v>379</v>
      </c>
      <c r="AV13" s="350" t="s">
        <v>379</v>
      </c>
      <c r="AW13" s="349" t="s">
        <v>379</v>
      </c>
      <c r="AX13" s="350" t="s">
        <v>379</v>
      </c>
      <c r="AY13" s="349" t="s">
        <v>379</v>
      </c>
      <c r="AZ13" s="350" t="s">
        <v>379</v>
      </c>
      <c r="BA13" s="349"/>
      <c r="BB13" s="349"/>
    </row>
    <row r="14" spans="1:54" ht="12.75" customHeight="1" x14ac:dyDescent="0.2">
      <c r="A14" s="412" t="s">
        <v>100</v>
      </c>
      <c r="B14" s="363">
        <v>120</v>
      </c>
      <c r="C14" s="325" t="s">
        <v>379</v>
      </c>
      <c r="D14" s="325" t="s">
        <v>379</v>
      </c>
      <c r="E14" s="325" t="s">
        <v>379</v>
      </c>
      <c r="F14" s="527">
        <v>130</v>
      </c>
      <c r="G14" s="349">
        <f>J14+I14+H14</f>
        <v>70057627</v>
      </c>
      <c r="H14" s="349">
        <f>L14</f>
        <v>0</v>
      </c>
      <c r="I14" s="349">
        <f>M14</f>
        <v>57046680.000000007</v>
      </c>
      <c r="J14" s="349">
        <f>N14+U14</f>
        <v>13010946.999999998</v>
      </c>
      <c r="K14" s="349">
        <f>L14+M14+N14</f>
        <v>66883482.000000007</v>
      </c>
      <c r="L14" s="349">
        <f>'НЗ 2-экз'!C1487</f>
        <v>0</v>
      </c>
      <c r="M14" s="349">
        <f>'НЗ 2-экз'!X1487</f>
        <v>57046680.000000007</v>
      </c>
      <c r="N14" s="349">
        <f>'НЗ 2-экз'!AK1487</f>
        <v>9836801.9999999981</v>
      </c>
      <c r="O14" s="349" t="s">
        <v>379</v>
      </c>
      <c r="P14" s="349" t="s">
        <v>379</v>
      </c>
      <c r="Q14" s="349" t="s">
        <v>379</v>
      </c>
      <c r="R14" s="349" t="s">
        <v>379</v>
      </c>
      <c r="S14" s="349" t="s">
        <v>379</v>
      </c>
      <c r="T14" s="349"/>
      <c r="U14" s="349">
        <f>'ПД 1эк'!AH35</f>
        <v>3174145</v>
      </c>
      <c r="V14" s="349"/>
      <c r="W14" s="349">
        <f>AA14+AK14</f>
        <v>0</v>
      </c>
      <c r="X14" s="349">
        <f>AB14</f>
        <v>0</v>
      </c>
      <c r="Y14" s="349">
        <f>AC14</f>
        <v>0</v>
      </c>
      <c r="Z14" s="349">
        <f>AD14+AK14</f>
        <v>0</v>
      </c>
      <c r="AA14" s="349"/>
      <c r="AB14" s="349"/>
      <c r="AC14" s="349"/>
      <c r="AD14" s="349"/>
      <c r="AE14" s="349" t="s">
        <v>379</v>
      </c>
      <c r="AF14" s="349" t="s">
        <v>379</v>
      </c>
      <c r="AG14" s="349" t="s">
        <v>379</v>
      </c>
      <c r="AH14" s="349" t="s">
        <v>379</v>
      </c>
      <c r="AI14" s="349" t="s">
        <v>379</v>
      </c>
      <c r="AJ14" s="349"/>
      <c r="AK14" s="349"/>
      <c r="AL14" s="349"/>
      <c r="AM14" s="349">
        <f>AQ14+BA14</f>
        <v>0</v>
      </c>
      <c r="AN14" s="349">
        <f>AR14</f>
        <v>0</v>
      </c>
      <c r="AO14" s="349">
        <f>AS14</f>
        <v>0</v>
      </c>
      <c r="AP14" s="349">
        <f>AT14+BA14</f>
        <v>0</v>
      </c>
      <c r="AQ14" s="349"/>
      <c r="AR14" s="349"/>
      <c r="AS14" s="349"/>
      <c r="AT14" s="349"/>
      <c r="AU14" s="349" t="s">
        <v>379</v>
      </c>
      <c r="AV14" s="349" t="s">
        <v>379</v>
      </c>
      <c r="AW14" s="349" t="s">
        <v>379</v>
      </c>
      <c r="AX14" s="349" t="s">
        <v>379</v>
      </c>
      <c r="AY14" s="349" t="s">
        <v>379</v>
      </c>
      <c r="AZ14" s="349"/>
      <c r="BA14" s="349"/>
      <c r="BB14" s="349"/>
    </row>
    <row r="15" spans="1:54" ht="24.75" customHeight="1" x14ac:dyDescent="0.2">
      <c r="A15" s="250" t="s">
        <v>561</v>
      </c>
      <c r="B15" s="360">
        <v>130</v>
      </c>
      <c r="C15" s="325" t="s">
        <v>379</v>
      </c>
      <c r="D15" s="325" t="s">
        <v>379</v>
      </c>
      <c r="E15" s="325" t="s">
        <v>379</v>
      </c>
      <c r="F15" s="418">
        <v>140</v>
      </c>
      <c r="G15" s="351">
        <f>J15</f>
        <v>0</v>
      </c>
      <c r="H15" s="351" t="s">
        <v>379</v>
      </c>
      <c r="I15" s="351" t="s">
        <v>379</v>
      </c>
      <c r="J15" s="351">
        <f>U15</f>
        <v>0</v>
      </c>
      <c r="K15" s="351" t="s">
        <v>379</v>
      </c>
      <c r="L15" s="351" t="s">
        <v>379</v>
      </c>
      <c r="M15" s="351" t="s">
        <v>379</v>
      </c>
      <c r="N15" s="351" t="s">
        <v>379</v>
      </c>
      <c r="O15" s="351" t="s">
        <v>379</v>
      </c>
      <c r="P15" s="351" t="s">
        <v>379</v>
      </c>
      <c r="Q15" s="351" t="s">
        <v>379</v>
      </c>
      <c r="R15" s="351" t="s">
        <v>379</v>
      </c>
      <c r="S15" s="349" t="s">
        <v>379</v>
      </c>
      <c r="T15" s="349" t="s">
        <v>379</v>
      </c>
      <c r="U15" s="351">
        <f>'ПД 1эк'!AH39</f>
        <v>0</v>
      </c>
      <c r="V15" s="349" t="s">
        <v>379</v>
      </c>
      <c r="W15" s="351">
        <f>AK15</f>
        <v>0</v>
      </c>
      <c r="X15" s="351" t="s">
        <v>379</v>
      </c>
      <c r="Y15" s="351" t="s">
        <v>379</v>
      </c>
      <c r="Z15" s="351">
        <f>AK15</f>
        <v>0</v>
      </c>
      <c r="AA15" s="351" t="s">
        <v>379</v>
      </c>
      <c r="AB15" s="351" t="s">
        <v>379</v>
      </c>
      <c r="AC15" s="351" t="s">
        <v>379</v>
      </c>
      <c r="AD15" s="351" t="s">
        <v>379</v>
      </c>
      <c r="AE15" s="351" t="s">
        <v>379</v>
      </c>
      <c r="AF15" s="351" t="s">
        <v>379</v>
      </c>
      <c r="AG15" s="351" t="s">
        <v>379</v>
      </c>
      <c r="AH15" s="351" t="s">
        <v>379</v>
      </c>
      <c r="AI15" s="349" t="s">
        <v>379</v>
      </c>
      <c r="AJ15" s="349" t="s">
        <v>379</v>
      </c>
      <c r="AK15" s="351"/>
      <c r="AL15" s="349" t="s">
        <v>379</v>
      </c>
      <c r="AM15" s="351">
        <f>BA15</f>
        <v>0</v>
      </c>
      <c r="AN15" s="351" t="s">
        <v>379</v>
      </c>
      <c r="AO15" s="351" t="s">
        <v>379</v>
      </c>
      <c r="AP15" s="351">
        <f>BA15</f>
        <v>0</v>
      </c>
      <c r="AQ15" s="351" t="s">
        <v>379</v>
      </c>
      <c r="AR15" s="351" t="s">
        <v>379</v>
      </c>
      <c r="AS15" s="351" t="s">
        <v>379</v>
      </c>
      <c r="AT15" s="351" t="s">
        <v>379</v>
      </c>
      <c r="AU15" s="351" t="s">
        <v>379</v>
      </c>
      <c r="AV15" s="351" t="s">
        <v>379</v>
      </c>
      <c r="AW15" s="351" t="s">
        <v>379</v>
      </c>
      <c r="AX15" s="351" t="s">
        <v>379</v>
      </c>
      <c r="AY15" s="349" t="s">
        <v>379</v>
      </c>
      <c r="AZ15" s="349" t="s">
        <v>379</v>
      </c>
      <c r="BA15" s="351"/>
      <c r="BB15" s="349" t="s">
        <v>379</v>
      </c>
    </row>
    <row r="16" spans="1:54" ht="57" customHeight="1" x14ac:dyDescent="0.2">
      <c r="A16" s="250" t="s">
        <v>530</v>
      </c>
      <c r="B16" s="360">
        <v>140</v>
      </c>
      <c r="C16" s="325" t="s">
        <v>379</v>
      </c>
      <c r="D16" s="325" t="s">
        <v>379</v>
      </c>
      <c r="E16" s="325" t="s">
        <v>379</v>
      </c>
      <c r="F16" s="418">
        <v>152</v>
      </c>
      <c r="G16" s="351"/>
      <c r="H16" s="351" t="s">
        <v>379</v>
      </c>
      <c r="I16" s="351" t="s">
        <v>379</v>
      </c>
      <c r="J16" s="351" t="str">
        <f>U16</f>
        <v>х</v>
      </c>
      <c r="K16" s="351" t="s">
        <v>379</v>
      </c>
      <c r="L16" s="351" t="s">
        <v>379</v>
      </c>
      <c r="M16" s="351" t="s">
        <v>379</v>
      </c>
      <c r="N16" s="351" t="s">
        <v>379</v>
      </c>
      <c r="O16" s="351" t="s">
        <v>379</v>
      </c>
      <c r="P16" s="351" t="s">
        <v>379</v>
      </c>
      <c r="Q16" s="351" t="s">
        <v>379</v>
      </c>
      <c r="R16" s="351" t="s">
        <v>379</v>
      </c>
      <c r="S16" s="349" t="s">
        <v>379</v>
      </c>
      <c r="T16" s="349" t="s">
        <v>379</v>
      </c>
      <c r="U16" s="349" t="s">
        <v>379</v>
      </c>
      <c r="V16" s="349" t="s">
        <v>379</v>
      </c>
      <c r="W16" s="351"/>
      <c r="X16" s="351" t="s">
        <v>379</v>
      </c>
      <c r="Y16" s="351" t="s">
        <v>379</v>
      </c>
      <c r="Z16" s="351" t="str">
        <f>AK16</f>
        <v>х</v>
      </c>
      <c r="AA16" s="351" t="s">
        <v>379</v>
      </c>
      <c r="AB16" s="351" t="s">
        <v>379</v>
      </c>
      <c r="AC16" s="351" t="s">
        <v>379</v>
      </c>
      <c r="AD16" s="351" t="s">
        <v>379</v>
      </c>
      <c r="AE16" s="351" t="s">
        <v>379</v>
      </c>
      <c r="AF16" s="351" t="s">
        <v>379</v>
      </c>
      <c r="AG16" s="351" t="s">
        <v>379</v>
      </c>
      <c r="AH16" s="351" t="s">
        <v>379</v>
      </c>
      <c r="AI16" s="349" t="s">
        <v>379</v>
      </c>
      <c r="AJ16" s="349" t="s">
        <v>379</v>
      </c>
      <c r="AK16" s="349" t="s">
        <v>379</v>
      </c>
      <c r="AL16" s="349" t="s">
        <v>379</v>
      </c>
      <c r="AM16" s="351"/>
      <c r="AN16" s="351" t="s">
        <v>379</v>
      </c>
      <c r="AO16" s="351" t="s">
        <v>379</v>
      </c>
      <c r="AP16" s="351" t="str">
        <f>BA16</f>
        <v>х</v>
      </c>
      <c r="AQ16" s="351" t="s">
        <v>379</v>
      </c>
      <c r="AR16" s="351" t="s">
        <v>379</v>
      </c>
      <c r="AS16" s="351" t="s">
        <v>379</v>
      </c>
      <c r="AT16" s="351" t="s">
        <v>379</v>
      </c>
      <c r="AU16" s="351" t="s">
        <v>379</v>
      </c>
      <c r="AV16" s="351" t="s">
        <v>379</v>
      </c>
      <c r="AW16" s="351" t="s">
        <v>379</v>
      </c>
      <c r="AX16" s="351" t="s">
        <v>379</v>
      </c>
      <c r="AY16" s="349" t="s">
        <v>379</v>
      </c>
      <c r="AZ16" s="349" t="s">
        <v>379</v>
      </c>
      <c r="BA16" s="349" t="s">
        <v>379</v>
      </c>
      <c r="BB16" s="349" t="s">
        <v>379</v>
      </c>
    </row>
    <row r="17" spans="1:54" ht="24" x14ac:dyDescent="0.2">
      <c r="A17" s="250" t="s">
        <v>102</v>
      </c>
      <c r="B17" s="360">
        <v>150</v>
      </c>
      <c r="C17" s="325" t="s">
        <v>379</v>
      </c>
      <c r="D17" s="325" t="s">
        <v>379</v>
      </c>
      <c r="E17" s="325" t="s">
        <v>379</v>
      </c>
      <c r="F17" s="418">
        <v>180</v>
      </c>
      <c r="G17" s="351">
        <f>H17+I17+J17</f>
        <v>0</v>
      </c>
      <c r="H17" s="351">
        <f>P17</f>
        <v>0</v>
      </c>
      <c r="I17" s="351">
        <f>Q17</f>
        <v>0</v>
      </c>
      <c r="J17" s="351">
        <f>R17</f>
        <v>0</v>
      </c>
      <c r="K17" s="351" t="s">
        <v>379</v>
      </c>
      <c r="L17" s="351" t="s">
        <v>379</v>
      </c>
      <c r="M17" s="351" t="s">
        <v>379</v>
      </c>
      <c r="N17" s="351" t="s">
        <v>379</v>
      </c>
      <c r="O17" s="351">
        <f>P17+Q17+R17</f>
        <v>0</v>
      </c>
      <c r="P17" s="351">
        <f>'ИЦ 1эк'!AM72</f>
        <v>0</v>
      </c>
      <c r="Q17" s="351">
        <f>'ИЦ 1эк'!AM73</f>
        <v>0</v>
      </c>
      <c r="R17" s="351">
        <f>'ИЦ 1эк'!AM74</f>
        <v>0</v>
      </c>
      <c r="S17" s="349" t="s">
        <v>379</v>
      </c>
      <c r="T17" s="349" t="s">
        <v>379</v>
      </c>
      <c r="U17" s="349" t="s">
        <v>379</v>
      </c>
      <c r="V17" s="349" t="s">
        <v>379</v>
      </c>
      <c r="W17" s="351">
        <f>AE17</f>
        <v>0</v>
      </c>
      <c r="X17" s="351">
        <f>AF17</f>
        <v>0</v>
      </c>
      <c r="Y17" s="351">
        <f>AG17</f>
        <v>0</v>
      </c>
      <c r="Z17" s="351">
        <f>AH17</f>
        <v>0</v>
      </c>
      <c r="AA17" s="351" t="s">
        <v>379</v>
      </c>
      <c r="AB17" s="351" t="s">
        <v>379</v>
      </c>
      <c r="AC17" s="351" t="s">
        <v>379</v>
      </c>
      <c r="AD17" s="351" t="s">
        <v>379</v>
      </c>
      <c r="AE17" s="351"/>
      <c r="AF17" s="351"/>
      <c r="AG17" s="351"/>
      <c r="AH17" s="351"/>
      <c r="AI17" s="349" t="s">
        <v>379</v>
      </c>
      <c r="AJ17" s="349" t="s">
        <v>379</v>
      </c>
      <c r="AK17" s="349" t="s">
        <v>379</v>
      </c>
      <c r="AL17" s="349" t="s">
        <v>379</v>
      </c>
      <c r="AM17" s="351">
        <f>AU17</f>
        <v>0</v>
      </c>
      <c r="AN17" s="351">
        <f>AV17</f>
        <v>0</v>
      </c>
      <c r="AO17" s="351">
        <f>AW17</f>
        <v>0</v>
      </c>
      <c r="AP17" s="351">
        <f>AX17</f>
        <v>0</v>
      </c>
      <c r="AQ17" s="351" t="s">
        <v>379</v>
      </c>
      <c r="AR17" s="351" t="s">
        <v>379</v>
      </c>
      <c r="AS17" s="351" t="s">
        <v>379</v>
      </c>
      <c r="AT17" s="351" t="s">
        <v>379</v>
      </c>
      <c r="AU17" s="351">
        <f>AV17+AW17+AX17</f>
        <v>0</v>
      </c>
      <c r="AV17" s="351"/>
      <c r="AW17" s="351"/>
      <c r="AX17" s="351"/>
      <c r="AY17" s="349" t="s">
        <v>379</v>
      </c>
      <c r="AZ17" s="349" t="s">
        <v>379</v>
      </c>
      <c r="BA17" s="349" t="s">
        <v>379</v>
      </c>
      <c r="BB17" s="349" t="s">
        <v>379</v>
      </c>
    </row>
    <row r="18" spans="1:54" x14ac:dyDescent="0.2">
      <c r="A18" s="250" t="s">
        <v>36</v>
      </c>
      <c r="B18" s="360">
        <v>160</v>
      </c>
      <c r="C18" s="325" t="s">
        <v>379</v>
      </c>
      <c r="D18" s="325" t="s">
        <v>379</v>
      </c>
      <c r="E18" s="325" t="s">
        <v>379</v>
      </c>
      <c r="F18" s="418">
        <v>180</v>
      </c>
      <c r="G18" s="351">
        <f>H18+I18+J18</f>
        <v>0</v>
      </c>
      <c r="H18" s="351">
        <f>L18</f>
        <v>0</v>
      </c>
      <c r="I18" s="351">
        <f>M18</f>
        <v>0</v>
      </c>
      <c r="J18" s="351">
        <f>N18+U18</f>
        <v>0</v>
      </c>
      <c r="K18" s="351">
        <f>L18+M18+N18</f>
        <v>0</v>
      </c>
      <c r="L18" s="351">
        <f>'Прочие-1эк'!AG44</f>
        <v>0</v>
      </c>
      <c r="M18" s="351">
        <f>'Прочие-1эк'!AG47</f>
        <v>0</v>
      </c>
      <c r="N18" s="351">
        <f>'Прочие-1эк'!AG50</f>
        <v>0</v>
      </c>
      <c r="O18" s="351" t="s">
        <v>379</v>
      </c>
      <c r="P18" s="351" t="s">
        <v>379</v>
      </c>
      <c r="Q18" s="351" t="s">
        <v>379</v>
      </c>
      <c r="R18" s="351" t="s">
        <v>379</v>
      </c>
      <c r="S18" s="351"/>
      <c r="T18" s="351"/>
      <c r="U18" s="351">
        <f>'Прочие-1эк'!AG39+'Прочие-1эк'!AG53+'ПД 1эк'!AH48</f>
        <v>0</v>
      </c>
      <c r="V18" s="351"/>
      <c r="W18" s="351">
        <f>AA18+AK18</f>
        <v>0</v>
      </c>
      <c r="X18" s="351">
        <f>AB18</f>
        <v>0</v>
      </c>
      <c r="Y18" s="351">
        <f>AC18</f>
        <v>0</v>
      </c>
      <c r="Z18" s="351">
        <f>AD18+AK18</f>
        <v>0</v>
      </c>
      <c r="AA18" s="351"/>
      <c r="AB18" s="351"/>
      <c r="AC18" s="351"/>
      <c r="AD18" s="351"/>
      <c r="AE18" s="351" t="s">
        <v>379</v>
      </c>
      <c r="AF18" s="351" t="s">
        <v>379</v>
      </c>
      <c r="AG18" s="351" t="s">
        <v>379</v>
      </c>
      <c r="AH18" s="351" t="s">
        <v>379</v>
      </c>
      <c r="AI18" s="351"/>
      <c r="AJ18" s="351"/>
      <c r="AK18" s="351"/>
      <c r="AL18" s="351"/>
      <c r="AM18" s="351">
        <f>AQ18+BA18</f>
        <v>0</v>
      </c>
      <c r="AN18" s="351">
        <f>AR18</f>
        <v>0</v>
      </c>
      <c r="AO18" s="351">
        <f>AS18</f>
        <v>0</v>
      </c>
      <c r="AP18" s="351">
        <f>AT18+BA18</f>
        <v>0</v>
      </c>
      <c r="AQ18" s="351"/>
      <c r="AR18" s="351"/>
      <c r="AS18" s="351"/>
      <c r="AT18" s="351"/>
      <c r="AU18" s="351" t="s">
        <v>379</v>
      </c>
      <c r="AV18" s="351" t="s">
        <v>379</v>
      </c>
      <c r="AW18" s="351" t="s">
        <v>379</v>
      </c>
      <c r="AX18" s="351" t="s">
        <v>379</v>
      </c>
      <c r="AY18" s="351"/>
      <c r="AZ18" s="351"/>
      <c r="BA18" s="351"/>
      <c r="BB18" s="351"/>
    </row>
    <row r="19" spans="1:54" x14ac:dyDescent="0.2">
      <c r="A19" s="542" t="s">
        <v>103</v>
      </c>
      <c r="B19" s="360">
        <v>180</v>
      </c>
      <c r="C19" s="325" t="s">
        <v>379</v>
      </c>
      <c r="D19" s="325" t="s">
        <v>379</v>
      </c>
      <c r="E19" s="325" t="s">
        <v>379</v>
      </c>
      <c r="F19" s="543">
        <v>400</v>
      </c>
      <c r="G19" s="352">
        <f>J19</f>
        <v>0</v>
      </c>
      <c r="H19" s="352" t="s">
        <v>379</v>
      </c>
      <c r="I19" s="352" t="s">
        <v>379</v>
      </c>
      <c r="J19" s="352">
        <f>U19</f>
        <v>0</v>
      </c>
      <c r="K19" s="352" t="s">
        <v>379</v>
      </c>
      <c r="L19" s="352" t="s">
        <v>379</v>
      </c>
      <c r="M19" s="352" t="s">
        <v>379</v>
      </c>
      <c r="N19" s="352" t="s">
        <v>379</v>
      </c>
      <c r="O19" s="352" t="s">
        <v>379</v>
      </c>
      <c r="P19" s="352" t="s">
        <v>379</v>
      </c>
      <c r="Q19" s="352" t="s">
        <v>379</v>
      </c>
      <c r="R19" s="352" t="s">
        <v>379</v>
      </c>
      <c r="S19" s="352" t="s">
        <v>379</v>
      </c>
      <c r="T19" s="352" t="s">
        <v>379</v>
      </c>
      <c r="U19" s="352">
        <f>U21+U22</f>
        <v>0</v>
      </c>
      <c r="V19" s="352" t="s">
        <v>379</v>
      </c>
      <c r="W19" s="352">
        <f>AK19</f>
        <v>0</v>
      </c>
      <c r="X19" s="352" t="s">
        <v>379</v>
      </c>
      <c r="Y19" s="352" t="s">
        <v>379</v>
      </c>
      <c r="Z19" s="352">
        <f>AK19</f>
        <v>0</v>
      </c>
      <c r="AA19" s="352" t="s">
        <v>379</v>
      </c>
      <c r="AB19" s="352" t="s">
        <v>379</v>
      </c>
      <c r="AC19" s="352" t="s">
        <v>379</v>
      </c>
      <c r="AD19" s="352" t="s">
        <v>379</v>
      </c>
      <c r="AE19" s="352" t="s">
        <v>379</v>
      </c>
      <c r="AF19" s="352" t="s">
        <v>379</v>
      </c>
      <c r="AG19" s="352" t="s">
        <v>379</v>
      </c>
      <c r="AH19" s="352" t="s">
        <v>379</v>
      </c>
      <c r="AI19" s="352" t="s">
        <v>379</v>
      </c>
      <c r="AJ19" s="352" t="s">
        <v>379</v>
      </c>
      <c r="AK19" s="352">
        <f>AK21+AK22</f>
        <v>0</v>
      </c>
      <c r="AL19" s="352" t="s">
        <v>379</v>
      </c>
      <c r="AM19" s="352">
        <f>BA19</f>
        <v>0</v>
      </c>
      <c r="AN19" s="352" t="s">
        <v>379</v>
      </c>
      <c r="AO19" s="352" t="s">
        <v>379</v>
      </c>
      <c r="AP19" s="352">
        <f>BA19</f>
        <v>0</v>
      </c>
      <c r="AQ19" s="352" t="s">
        <v>379</v>
      </c>
      <c r="AR19" s="352" t="s">
        <v>379</v>
      </c>
      <c r="AS19" s="352" t="s">
        <v>379</v>
      </c>
      <c r="AT19" s="352" t="s">
        <v>379</v>
      </c>
      <c r="AU19" s="352" t="s">
        <v>379</v>
      </c>
      <c r="AV19" s="352" t="s">
        <v>379</v>
      </c>
      <c r="AW19" s="352" t="s">
        <v>379</v>
      </c>
      <c r="AX19" s="352" t="s">
        <v>379</v>
      </c>
      <c r="AY19" s="352" t="s">
        <v>379</v>
      </c>
      <c r="AZ19" s="352" t="s">
        <v>379</v>
      </c>
      <c r="BA19" s="352">
        <f>BA21+BA22</f>
        <v>0</v>
      </c>
      <c r="BB19" s="352" t="s">
        <v>379</v>
      </c>
    </row>
    <row r="20" spans="1:54" s="533" customFormat="1" x14ac:dyDescent="0.2">
      <c r="A20" s="544" t="s">
        <v>275</v>
      </c>
      <c r="B20" s="545"/>
      <c r="C20" s="325"/>
      <c r="D20" s="325"/>
      <c r="E20" s="327"/>
      <c r="F20" s="546"/>
      <c r="G20" s="547"/>
      <c r="H20" s="352"/>
      <c r="I20" s="352"/>
      <c r="J20" s="547"/>
      <c r="K20" s="352"/>
      <c r="L20" s="417"/>
      <c r="M20" s="547"/>
      <c r="N20" s="352"/>
      <c r="O20" s="416"/>
      <c r="P20" s="352"/>
      <c r="Q20" s="416"/>
      <c r="R20" s="352"/>
      <c r="S20" s="352"/>
      <c r="T20" s="352"/>
      <c r="U20" s="352"/>
      <c r="V20" s="352"/>
      <c r="W20" s="547"/>
      <c r="X20" s="352"/>
      <c r="Y20" s="352"/>
      <c r="Z20" s="547"/>
      <c r="AA20" s="352"/>
      <c r="AB20" s="417"/>
      <c r="AC20" s="547"/>
      <c r="AD20" s="352"/>
      <c r="AE20" s="416"/>
      <c r="AF20" s="352"/>
      <c r="AG20" s="416"/>
      <c r="AH20" s="352"/>
      <c r="AI20" s="352"/>
      <c r="AJ20" s="352"/>
      <c r="AK20" s="352"/>
      <c r="AL20" s="352"/>
      <c r="AM20" s="547"/>
      <c r="AN20" s="352"/>
      <c r="AO20" s="352"/>
      <c r="AP20" s="547"/>
      <c r="AQ20" s="352"/>
      <c r="AR20" s="417"/>
      <c r="AS20" s="547"/>
      <c r="AT20" s="352"/>
      <c r="AU20" s="416"/>
      <c r="AV20" s="352"/>
      <c r="AW20" s="416"/>
      <c r="AX20" s="352"/>
      <c r="AY20" s="352"/>
      <c r="AZ20" s="352"/>
      <c r="BA20" s="352"/>
      <c r="BB20" s="352"/>
    </row>
    <row r="21" spans="1:54" ht="14.25" customHeight="1" x14ac:dyDescent="0.2">
      <c r="A21" s="411" t="s">
        <v>562</v>
      </c>
      <c r="B21" s="539" t="s">
        <v>379</v>
      </c>
      <c r="C21" s="540" t="s">
        <v>379</v>
      </c>
      <c r="D21" s="540" t="s">
        <v>379</v>
      </c>
      <c r="E21" s="548" t="s">
        <v>379</v>
      </c>
      <c r="F21" s="549">
        <v>410</v>
      </c>
      <c r="G21" s="353">
        <f>J21</f>
        <v>0</v>
      </c>
      <c r="H21" s="349" t="s">
        <v>379</v>
      </c>
      <c r="I21" s="349" t="s">
        <v>379</v>
      </c>
      <c r="J21" s="353">
        <f>U21</f>
        <v>0</v>
      </c>
      <c r="K21" s="349" t="s">
        <v>379</v>
      </c>
      <c r="L21" s="354" t="s">
        <v>379</v>
      </c>
      <c r="M21" s="353" t="s">
        <v>379</v>
      </c>
      <c r="N21" s="349" t="s">
        <v>379</v>
      </c>
      <c r="O21" s="350" t="s">
        <v>379</v>
      </c>
      <c r="P21" s="349" t="s">
        <v>379</v>
      </c>
      <c r="Q21" s="350" t="s">
        <v>379</v>
      </c>
      <c r="R21" s="349" t="s">
        <v>379</v>
      </c>
      <c r="S21" s="349" t="s">
        <v>379</v>
      </c>
      <c r="T21" s="349" t="s">
        <v>379</v>
      </c>
      <c r="U21" s="349">
        <f>'Прочие-1эк'!AG33+'ПД 1эк'!AH52</f>
        <v>0</v>
      </c>
      <c r="V21" s="349" t="s">
        <v>379</v>
      </c>
      <c r="W21" s="353">
        <f>AK21</f>
        <v>0</v>
      </c>
      <c r="X21" s="349" t="s">
        <v>379</v>
      </c>
      <c r="Y21" s="349" t="s">
        <v>379</v>
      </c>
      <c r="Z21" s="353">
        <f>AK21</f>
        <v>0</v>
      </c>
      <c r="AA21" s="349" t="s">
        <v>379</v>
      </c>
      <c r="AB21" s="354" t="s">
        <v>379</v>
      </c>
      <c r="AC21" s="353" t="s">
        <v>379</v>
      </c>
      <c r="AD21" s="349" t="s">
        <v>379</v>
      </c>
      <c r="AE21" s="350" t="s">
        <v>379</v>
      </c>
      <c r="AF21" s="349" t="s">
        <v>379</v>
      </c>
      <c r="AG21" s="350" t="s">
        <v>379</v>
      </c>
      <c r="AH21" s="349" t="s">
        <v>379</v>
      </c>
      <c r="AI21" s="349" t="s">
        <v>379</v>
      </c>
      <c r="AJ21" s="349" t="s">
        <v>379</v>
      </c>
      <c r="AK21" s="349"/>
      <c r="AL21" s="349" t="s">
        <v>379</v>
      </c>
      <c r="AM21" s="353">
        <f>BA21</f>
        <v>0</v>
      </c>
      <c r="AN21" s="349" t="s">
        <v>379</v>
      </c>
      <c r="AO21" s="349" t="s">
        <v>379</v>
      </c>
      <c r="AP21" s="353">
        <f>BA21</f>
        <v>0</v>
      </c>
      <c r="AQ21" s="349" t="s">
        <v>379</v>
      </c>
      <c r="AR21" s="354" t="s">
        <v>379</v>
      </c>
      <c r="AS21" s="353" t="s">
        <v>379</v>
      </c>
      <c r="AT21" s="349" t="s">
        <v>379</v>
      </c>
      <c r="AU21" s="350" t="s">
        <v>379</v>
      </c>
      <c r="AV21" s="349" t="s">
        <v>379</v>
      </c>
      <c r="AW21" s="350" t="s">
        <v>379</v>
      </c>
      <c r="AX21" s="349" t="s">
        <v>379</v>
      </c>
      <c r="AY21" s="349" t="s">
        <v>379</v>
      </c>
      <c r="AZ21" s="349" t="s">
        <v>379</v>
      </c>
      <c r="BA21" s="349"/>
      <c r="BB21" s="349" t="s">
        <v>379</v>
      </c>
    </row>
    <row r="22" spans="1:54" ht="24" x14ac:dyDescent="0.2">
      <c r="A22" s="412" t="s">
        <v>563</v>
      </c>
      <c r="B22" s="537" t="s">
        <v>379</v>
      </c>
      <c r="C22" s="325" t="s">
        <v>379</v>
      </c>
      <c r="D22" s="325" t="s">
        <v>379</v>
      </c>
      <c r="E22" s="325" t="s">
        <v>379</v>
      </c>
      <c r="F22" s="527">
        <v>440</v>
      </c>
      <c r="G22" s="349" t="e">
        <f>K22+U22</f>
        <v>#REF!</v>
      </c>
      <c r="H22" s="349" t="s">
        <v>379</v>
      </c>
      <c r="I22" s="349" t="e">
        <f>M22</f>
        <v>#REF!</v>
      </c>
      <c r="J22" s="349">
        <f>N22+U22</f>
        <v>0</v>
      </c>
      <c r="K22" s="349" t="e">
        <f>M22+N22</f>
        <v>#REF!</v>
      </c>
      <c r="L22" s="349" t="s">
        <v>379</v>
      </c>
      <c r="M22" s="349" t="e">
        <f>'Прочие-1эк'!#REF!</f>
        <v>#REF!</v>
      </c>
      <c r="N22" s="349">
        <f>'Прочие-1эк'!AG15+'Прочие-1эк'!AG18</f>
        <v>0</v>
      </c>
      <c r="O22" s="349" t="s">
        <v>379</v>
      </c>
      <c r="P22" s="349" t="s">
        <v>379</v>
      </c>
      <c r="Q22" s="349" t="s">
        <v>379</v>
      </c>
      <c r="R22" s="349" t="s">
        <v>379</v>
      </c>
      <c r="S22" s="349" t="s">
        <v>379</v>
      </c>
      <c r="T22" s="349" t="s">
        <v>379</v>
      </c>
      <c r="U22" s="349">
        <f>'Прочие-1эк'!AG36+'ПД 1эк'!AH56</f>
        <v>0</v>
      </c>
      <c r="V22" s="349" t="s">
        <v>379</v>
      </c>
      <c r="W22" s="349">
        <f>AA22+AK22</f>
        <v>0</v>
      </c>
      <c r="X22" s="349" t="s">
        <v>379</v>
      </c>
      <c r="Y22" s="349">
        <f>AC22</f>
        <v>0</v>
      </c>
      <c r="Z22" s="349">
        <f>AD22+AK22</f>
        <v>0</v>
      </c>
      <c r="AA22" s="349"/>
      <c r="AB22" s="349" t="s">
        <v>379</v>
      </c>
      <c r="AC22" s="349"/>
      <c r="AD22" s="349"/>
      <c r="AE22" s="349" t="s">
        <v>379</v>
      </c>
      <c r="AF22" s="349" t="s">
        <v>379</v>
      </c>
      <c r="AG22" s="349" t="s">
        <v>379</v>
      </c>
      <c r="AH22" s="349" t="s">
        <v>379</v>
      </c>
      <c r="AI22" s="349" t="s">
        <v>379</v>
      </c>
      <c r="AJ22" s="349" t="s">
        <v>379</v>
      </c>
      <c r="AK22" s="349"/>
      <c r="AL22" s="349" t="s">
        <v>379</v>
      </c>
      <c r="AM22" s="349">
        <f>AQ22+BA22</f>
        <v>0</v>
      </c>
      <c r="AN22" s="349" t="s">
        <v>379</v>
      </c>
      <c r="AO22" s="349">
        <f>AS22</f>
        <v>0</v>
      </c>
      <c r="AP22" s="349">
        <f>AT22+BA22</f>
        <v>0</v>
      </c>
      <c r="AQ22" s="349"/>
      <c r="AR22" s="349" t="s">
        <v>379</v>
      </c>
      <c r="AS22" s="349"/>
      <c r="AT22" s="349"/>
      <c r="AU22" s="349" t="s">
        <v>379</v>
      </c>
      <c r="AV22" s="349" t="s">
        <v>379</v>
      </c>
      <c r="AW22" s="349" t="s">
        <v>379</v>
      </c>
      <c r="AX22" s="349" t="s">
        <v>379</v>
      </c>
      <c r="AY22" s="349" t="s">
        <v>379</v>
      </c>
      <c r="AZ22" s="349" t="s">
        <v>379</v>
      </c>
      <c r="BA22" s="349"/>
      <c r="BB22" s="349" t="s">
        <v>379</v>
      </c>
    </row>
    <row r="23" spans="1:54" s="592" customFormat="1" x14ac:dyDescent="0.2">
      <c r="A23" s="593" t="s">
        <v>559</v>
      </c>
      <c r="B23" s="594">
        <v>200</v>
      </c>
      <c r="C23" s="595">
        <v>99</v>
      </c>
      <c r="D23" s="595" t="s">
        <v>141</v>
      </c>
      <c r="E23" s="589" t="s">
        <v>379</v>
      </c>
      <c r="F23" s="607">
        <v>900</v>
      </c>
      <c r="G23" s="591" t="e">
        <f>K23+O23+U23</f>
        <v>#REF!</v>
      </c>
      <c r="H23" s="591">
        <f>L23+P23</f>
        <v>3707893.3</v>
      </c>
      <c r="I23" s="591">
        <f t="shared" ref="H23:I33" si="4">M23+Q23</f>
        <v>59298032.089999989</v>
      </c>
      <c r="J23" s="591" t="e">
        <f>N23+R23+U23</f>
        <v>#REF!</v>
      </c>
      <c r="K23" s="591">
        <f t="shared" ref="K23:R23" si="5">K25+K35+K39+K45+K47</f>
        <v>67452610.889999986</v>
      </c>
      <c r="L23" s="591">
        <f t="shared" si="5"/>
        <v>0</v>
      </c>
      <c r="M23" s="591">
        <f t="shared" si="5"/>
        <v>57633167.00999999</v>
      </c>
      <c r="N23" s="591">
        <f t="shared" si="5"/>
        <v>9819443.879999999</v>
      </c>
      <c r="O23" s="591" t="e">
        <f t="shared" si="5"/>
        <v>#REF!</v>
      </c>
      <c r="P23" s="591">
        <f t="shared" si="5"/>
        <v>3707893.3</v>
      </c>
      <c r="Q23" s="591">
        <f t="shared" si="5"/>
        <v>1664865.08</v>
      </c>
      <c r="R23" s="591" t="e">
        <f t="shared" si="5"/>
        <v>#REF!</v>
      </c>
      <c r="S23" s="591" t="s">
        <v>379</v>
      </c>
      <c r="T23" s="591" t="s">
        <v>379</v>
      </c>
      <c r="U23" s="591" t="e">
        <f>U28+U29+U33+U47+U38+U41+U42+U43</f>
        <v>#REF!</v>
      </c>
      <c r="V23" s="591">
        <f>V28+V29+V33+V47+V38+V41+V42+V43</f>
        <v>0</v>
      </c>
      <c r="W23" s="596">
        <f>AA23+AE23+AK23</f>
        <v>0</v>
      </c>
      <c r="X23" s="591">
        <f>AB23+AF23</f>
        <v>0</v>
      </c>
      <c r="Y23" s="591">
        <f>AC23+AG23</f>
        <v>0</v>
      </c>
      <c r="Z23" s="591">
        <f>AD23+AH23+AK23</f>
        <v>0</v>
      </c>
      <c r="AA23" s="591">
        <f t="shared" ref="AA23:AH23" si="6">AA25+AA35+AA39+AA45+AA47</f>
        <v>0</v>
      </c>
      <c r="AB23" s="591">
        <f t="shared" si="6"/>
        <v>0</v>
      </c>
      <c r="AC23" s="591">
        <f t="shared" si="6"/>
        <v>0</v>
      </c>
      <c r="AD23" s="591">
        <f t="shared" si="6"/>
        <v>0</v>
      </c>
      <c r="AE23" s="591">
        <f t="shared" si="6"/>
        <v>0</v>
      </c>
      <c r="AF23" s="591">
        <f t="shared" si="6"/>
        <v>0</v>
      </c>
      <c r="AG23" s="591">
        <f t="shared" si="6"/>
        <v>0</v>
      </c>
      <c r="AH23" s="591">
        <f t="shared" si="6"/>
        <v>0</v>
      </c>
      <c r="AI23" s="591" t="s">
        <v>379</v>
      </c>
      <c r="AJ23" s="591" t="s">
        <v>379</v>
      </c>
      <c r="AK23" s="591">
        <f>AK28+AK29+AK33+AK47+AK38+AK41+AK42+AK43</f>
        <v>0</v>
      </c>
      <c r="AL23" s="591">
        <f>AL28+AL29+AL33+AL47+AL38+AL41+AL42+AL43</f>
        <v>0</v>
      </c>
      <c r="AM23" s="591">
        <f>AQ23+AU23+BA23</f>
        <v>0</v>
      </c>
      <c r="AN23" s="591">
        <f>AR23+AV23</f>
        <v>0</v>
      </c>
      <c r="AO23" s="591">
        <f>AS23+AW23</f>
        <v>0</v>
      </c>
      <c r="AP23" s="591">
        <f>AT23+AX23+BA23</f>
        <v>0</v>
      </c>
      <c r="AQ23" s="591">
        <f t="shared" ref="AQ23:AX23" si="7">AQ25+AQ35+AQ39+AQ45+AQ47</f>
        <v>0</v>
      </c>
      <c r="AR23" s="591">
        <f t="shared" si="7"/>
        <v>0</v>
      </c>
      <c r="AS23" s="591">
        <f t="shared" si="7"/>
        <v>0</v>
      </c>
      <c r="AT23" s="591">
        <f t="shared" si="7"/>
        <v>0</v>
      </c>
      <c r="AU23" s="591">
        <f t="shared" si="7"/>
        <v>0</v>
      </c>
      <c r="AV23" s="591">
        <f t="shared" si="7"/>
        <v>0</v>
      </c>
      <c r="AW23" s="591">
        <f t="shared" si="7"/>
        <v>0</v>
      </c>
      <c r="AX23" s="591">
        <f t="shared" si="7"/>
        <v>0</v>
      </c>
      <c r="AY23" s="591" t="s">
        <v>379</v>
      </c>
      <c r="AZ23" s="591" t="s">
        <v>379</v>
      </c>
      <c r="BA23" s="591">
        <f>BA28+BA29+BA33+BA47+BA38+BA41+BA42+BA43</f>
        <v>0</v>
      </c>
      <c r="BB23" s="591">
        <f>BB28+BB29+BB33+BB47+BB38+BB41+BB42+BB43</f>
        <v>0</v>
      </c>
    </row>
    <row r="24" spans="1:54" s="533" customFormat="1" x14ac:dyDescent="0.2">
      <c r="A24" s="536" t="s">
        <v>105</v>
      </c>
      <c r="B24" s="362"/>
      <c r="C24" s="327"/>
      <c r="D24" s="325"/>
      <c r="E24" s="551"/>
      <c r="F24" s="538"/>
      <c r="G24" s="547"/>
      <c r="H24" s="352"/>
      <c r="I24" s="416"/>
      <c r="J24" s="352"/>
      <c r="K24" s="352"/>
      <c r="L24" s="547"/>
      <c r="M24" s="352"/>
      <c r="N24" s="417"/>
      <c r="O24" s="352"/>
      <c r="P24" s="416"/>
      <c r="Q24" s="352"/>
      <c r="R24" s="352"/>
      <c r="S24" s="416"/>
      <c r="T24" s="547"/>
      <c r="U24" s="352"/>
      <c r="V24" s="417"/>
      <c r="W24" s="547"/>
      <c r="X24" s="352"/>
      <c r="Y24" s="416"/>
      <c r="Z24" s="352"/>
      <c r="AA24" s="352"/>
      <c r="AB24" s="547"/>
      <c r="AC24" s="352"/>
      <c r="AD24" s="417"/>
      <c r="AE24" s="352"/>
      <c r="AF24" s="547"/>
      <c r="AG24" s="352"/>
      <c r="AH24" s="417"/>
      <c r="AI24" s="416"/>
      <c r="AJ24" s="547"/>
      <c r="AK24" s="352"/>
      <c r="AL24" s="417"/>
      <c r="AM24" s="352"/>
      <c r="AN24" s="352"/>
      <c r="AO24" s="416"/>
      <c r="AP24" s="352"/>
      <c r="AQ24" s="352"/>
      <c r="AR24" s="547"/>
      <c r="AS24" s="352"/>
      <c r="AT24" s="417"/>
      <c r="AU24" s="352"/>
      <c r="AV24" s="547"/>
      <c r="AW24" s="352"/>
      <c r="AX24" s="417"/>
      <c r="AY24" s="416"/>
      <c r="AZ24" s="547"/>
      <c r="BA24" s="352"/>
      <c r="BB24" s="417"/>
    </row>
    <row r="25" spans="1:54" x14ac:dyDescent="0.2">
      <c r="A25" s="412" t="s">
        <v>106</v>
      </c>
      <c r="B25" s="363">
        <v>210</v>
      </c>
      <c r="C25" s="333">
        <v>99</v>
      </c>
      <c r="D25" s="332" t="s">
        <v>141</v>
      </c>
      <c r="E25" s="552">
        <v>110</v>
      </c>
      <c r="F25" s="541">
        <v>210</v>
      </c>
      <c r="G25" s="353" t="e">
        <f>K25+O25+U25</f>
        <v>#REF!</v>
      </c>
      <c r="H25" s="349">
        <f>L25+P25</f>
        <v>2663372.12</v>
      </c>
      <c r="I25" s="350">
        <f>M25+Q25</f>
        <v>54947454.269999988</v>
      </c>
      <c r="J25" s="349" t="e">
        <f>N25+R25+U25</f>
        <v>#REF!</v>
      </c>
      <c r="K25" s="349">
        <f>L25+M25+N25</f>
        <v>60005412.79999999</v>
      </c>
      <c r="L25" s="353">
        <f>L28+L29+L32</f>
        <v>0</v>
      </c>
      <c r="M25" s="349">
        <f>M28+M29+M32</f>
        <v>54935522.50999999</v>
      </c>
      <c r="N25" s="354">
        <f>N28+N29+N32</f>
        <v>5069890.29</v>
      </c>
      <c r="O25" s="349" t="e">
        <f>P25+Q25+R25</f>
        <v>#REF!</v>
      </c>
      <c r="P25" s="350">
        <f>P28+P29+P32</f>
        <v>2663372.12</v>
      </c>
      <c r="Q25" s="353">
        <f>Q28+Q29+Q32</f>
        <v>11931.76</v>
      </c>
      <c r="R25" s="349" t="e">
        <f>R28+R29+R32</f>
        <v>#REF!</v>
      </c>
      <c r="S25" s="350" t="s">
        <v>379</v>
      </c>
      <c r="T25" s="353" t="s">
        <v>379</v>
      </c>
      <c r="U25" s="353" t="e">
        <f>U28+U29+U32</f>
        <v>#REF!</v>
      </c>
      <c r="V25" s="353">
        <f>V28+V29+V32</f>
        <v>0</v>
      </c>
      <c r="W25" s="353">
        <f>AA25+AE25+AK25</f>
        <v>0</v>
      </c>
      <c r="X25" s="349">
        <f>AB25+AF25</f>
        <v>0</v>
      </c>
      <c r="Y25" s="350">
        <f>AC25+AG25</f>
        <v>0</v>
      </c>
      <c r="Z25" s="349">
        <f>AD25+AH25+AK25</f>
        <v>0</v>
      </c>
      <c r="AA25" s="353">
        <f>AA28+AA29+AA32</f>
        <v>0</v>
      </c>
      <c r="AB25" s="353">
        <f t="shared" ref="AB25:AH25" si="8">AB28+AB29+AB32</f>
        <v>0</v>
      </c>
      <c r="AC25" s="349">
        <f t="shared" si="8"/>
        <v>0</v>
      </c>
      <c r="AD25" s="354">
        <f t="shared" si="8"/>
        <v>0</v>
      </c>
      <c r="AE25" s="353">
        <f t="shared" si="8"/>
        <v>0</v>
      </c>
      <c r="AF25" s="353">
        <f t="shared" si="8"/>
        <v>0</v>
      </c>
      <c r="AG25" s="349">
        <f t="shared" si="8"/>
        <v>0</v>
      </c>
      <c r="AH25" s="354">
        <f t="shared" si="8"/>
        <v>0</v>
      </c>
      <c r="AI25" s="350" t="s">
        <v>379</v>
      </c>
      <c r="AJ25" s="353" t="s">
        <v>379</v>
      </c>
      <c r="AK25" s="353">
        <f>AK28+AK29+AK32</f>
        <v>0</v>
      </c>
      <c r="AL25" s="353">
        <f>AL28+AL29+AL32</f>
        <v>0</v>
      </c>
      <c r="AM25" s="349">
        <f>AQ25+AU25+BA25</f>
        <v>0</v>
      </c>
      <c r="AN25" s="349">
        <f>AR25+AV25</f>
        <v>0</v>
      </c>
      <c r="AO25" s="350">
        <f>AS25+AW25</f>
        <v>0</v>
      </c>
      <c r="AP25" s="349">
        <f>AT25+AX25+BA25</f>
        <v>0</v>
      </c>
      <c r="AQ25" s="353">
        <f>AQ28+AQ29+AQ32</f>
        <v>0</v>
      </c>
      <c r="AR25" s="353">
        <f t="shared" ref="AR25:AX25" si="9">AR28+AR29+AR32</f>
        <v>0</v>
      </c>
      <c r="AS25" s="349">
        <f t="shared" si="9"/>
        <v>0</v>
      </c>
      <c r="AT25" s="354">
        <f t="shared" si="9"/>
        <v>0</v>
      </c>
      <c r="AU25" s="353">
        <f t="shared" si="9"/>
        <v>0</v>
      </c>
      <c r="AV25" s="353">
        <f t="shared" si="9"/>
        <v>0</v>
      </c>
      <c r="AW25" s="349">
        <f t="shared" si="9"/>
        <v>0</v>
      </c>
      <c r="AX25" s="354">
        <f t="shared" si="9"/>
        <v>0</v>
      </c>
      <c r="AY25" s="350" t="s">
        <v>379</v>
      </c>
      <c r="AZ25" s="353" t="s">
        <v>379</v>
      </c>
      <c r="BA25" s="353">
        <f>BA28+BA29+BA32</f>
        <v>0</v>
      </c>
      <c r="BB25" s="353">
        <f>BB28+BB29+BB32</f>
        <v>0</v>
      </c>
    </row>
    <row r="26" spans="1:54" s="533" customFormat="1" x14ac:dyDescent="0.2">
      <c r="A26" s="536" t="s">
        <v>274</v>
      </c>
      <c r="B26" s="362"/>
      <c r="C26" s="327"/>
      <c r="D26" s="325"/>
      <c r="E26" s="325"/>
      <c r="F26" s="538"/>
      <c r="G26" s="553"/>
      <c r="H26" s="357"/>
      <c r="I26" s="554"/>
      <c r="J26" s="553"/>
      <c r="K26" s="554"/>
      <c r="L26" s="357"/>
      <c r="M26" s="554"/>
      <c r="N26" s="553"/>
      <c r="O26" s="554"/>
      <c r="P26" s="352"/>
      <c r="Q26" s="417"/>
      <c r="R26" s="352"/>
      <c r="S26" s="352"/>
      <c r="T26" s="416"/>
      <c r="U26" s="352"/>
      <c r="V26" s="417"/>
      <c r="W26" s="553">
        <v>0</v>
      </c>
      <c r="X26" s="357"/>
      <c r="Y26" s="554"/>
      <c r="Z26" s="553"/>
      <c r="AA26" s="554"/>
      <c r="AB26" s="357"/>
      <c r="AC26" s="554"/>
      <c r="AD26" s="553"/>
      <c r="AE26" s="554"/>
      <c r="AF26" s="357"/>
      <c r="AG26" s="554"/>
      <c r="AH26" s="553"/>
      <c r="AI26" s="352"/>
      <c r="AJ26" s="547"/>
      <c r="AK26" s="352"/>
      <c r="AL26" s="417"/>
      <c r="AM26" s="553"/>
      <c r="AN26" s="357"/>
      <c r="AO26" s="554"/>
      <c r="AP26" s="553"/>
      <c r="AQ26" s="554"/>
      <c r="AR26" s="357"/>
      <c r="AS26" s="554"/>
      <c r="AT26" s="553"/>
      <c r="AU26" s="554"/>
      <c r="AV26" s="357"/>
      <c r="AW26" s="554"/>
      <c r="AX26" s="553"/>
      <c r="AY26" s="416"/>
      <c r="AZ26" s="547"/>
      <c r="BA26" s="352"/>
      <c r="BB26" s="417"/>
    </row>
    <row r="27" spans="1:54" s="533" customFormat="1" ht="23.25" customHeight="1" x14ac:dyDescent="0.2">
      <c r="A27" s="411" t="s">
        <v>538</v>
      </c>
      <c r="B27" s="363">
        <v>211</v>
      </c>
      <c r="C27" s="555">
        <v>99</v>
      </c>
      <c r="D27" s="332" t="s">
        <v>141</v>
      </c>
      <c r="E27" s="556"/>
      <c r="F27" s="549"/>
      <c r="G27" s="354" t="e">
        <f>G28+G33</f>
        <v>#REF!</v>
      </c>
      <c r="H27" s="354">
        <f>H28+H33</f>
        <v>2663372.12</v>
      </c>
      <c r="I27" s="354">
        <f>I28+I33</f>
        <v>54867904.129999995</v>
      </c>
      <c r="J27" s="354" t="e">
        <f>J28+J33</f>
        <v>#REF!</v>
      </c>
      <c r="K27" s="354">
        <f>K28+K33</f>
        <v>59925862.659999989</v>
      </c>
      <c r="L27" s="354">
        <f t="shared" ref="L27:BB27" si="10">L28+L33</f>
        <v>0</v>
      </c>
      <c r="M27" s="354">
        <f t="shared" si="10"/>
        <v>54855972.36999999</v>
      </c>
      <c r="N27" s="354">
        <f t="shared" si="10"/>
        <v>5069890.29</v>
      </c>
      <c r="O27" s="354">
        <f t="shared" si="10"/>
        <v>2675303.88</v>
      </c>
      <c r="P27" s="354">
        <f t="shared" si="10"/>
        <v>2663372.12</v>
      </c>
      <c r="Q27" s="354">
        <f t="shared" si="10"/>
        <v>11931.76</v>
      </c>
      <c r="R27" s="354">
        <f t="shared" si="10"/>
        <v>0</v>
      </c>
      <c r="S27" s="354"/>
      <c r="T27" s="354"/>
      <c r="U27" s="354" t="e">
        <f t="shared" si="10"/>
        <v>#REF!</v>
      </c>
      <c r="V27" s="354">
        <f t="shared" si="10"/>
        <v>0</v>
      </c>
      <c r="W27" s="354">
        <f t="shared" si="10"/>
        <v>0</v>
      </c>
      <c r="X27" s="354">
        <f t="shared" si="10"/>
        <v>0</v>
      </c>
      <c r="Y27" s="354">
        <f t="shared" si="10"/>
        <v>0</v>
      </c>
      <c r="Z27" s="354">
        <f t="shared" si="10"/>
        <v>0</v>
      </c>
      <c r="AA27" s="354">
        <f t="shared" si="10"/>
        <v>0</v>
      </c>
      <c r="AB27" s="354">
        <f t="shared" si="10"/>
        <v>0</v>
      </c>
      <c r="AC27" s="354">
        <f t="shared" si="10"/>
        <v>0</v>
      </c>
      <c r="AD27" s="354">
        <f t="shared" si="10"/>
        <v>0</v>
      </c>
      <c r="AE27" s="354">
        <f t="shared" si="10"/>
        <v>0</v>
      </c>
      <c r="AF27" s="354">
        <f t="shared" si="10"/>
        <v>0</v>
      </c>
      <c r="AG27" s="354">
        <f t="shared" si="10"/>
        <v>0</v>
      </c>
      <c r="AH27" s="354">
        <f t="shared" si="10"/>
        <v>0</v>
      </c>
      <c r="AI27" s="354"/>
      <c r="AJ27" s="354"/>
      <c r="AK27" s="354">
        <f t="shared" si="10"/>
        <v>0</v>
      </c>
      <c r="AL27" s="354">
        <f t="shared" si="10"/>
        <v>0</v>
      </c>
      <c r="AM27" s="354">
        <f t="shared" si="10"/>
        <v>0</v>
      </c>
      <c r="AN27" s="354">
        <f t="shared" si="10"/>
        <v>0</v>
      </c>
      <c r="AO27" s="354">
        <f t="shared" si="10"/>
        <v>0</v>
      </c>
      <c r="AP27" s="354">
        <f t="shared" si="10"/>
        <v>0</v>
      </c>
      <c r="AQ27" s="354">
        <f>AQ28+AQ33</f>
        <v>0</v>
      </c>
      <c r="AR27" s="354">
        <f t="shared" ref="AR27:AX27" si="11">AR28+AR33</f>
        <v>0</v>
      </c>
      <c r="AS27" s="354">
        <f t="shared" si="11"/>
        <v>0</v>
      </c>
      <c r="AT27" s="354">
        <f t="shared" si="11"/>
        <v>0</v>
      </c>
      <c r="AU27" s="354">
        <f t="shared" si="11"/>
        <v>0</v>
      </c>
      <c r="AV27" s="354">
        <f t="shared" si="11"/>
        <v>0</v>
      </c>
      <c r="AW27" s="354">
        <f t="shared" si="11"/>
        <v>0</v>
      </c>
      <c r="AX27" s="354">
        <f t="shared" si="11"/>
        <v>0</v>
      </c>
      <c r="AY27" s="354"/>
      <c r="AZ27" s="354"/>
      <c r="BA27" s="354">
        <f t="shared" si="10"/>
        <v>0</v>
      </c>
      <c r="BB27" s="354">
        <f t="shared" si="10"/>
        <v>0</v>
      </c>
    </row>
    <row r="28" spans="1:54" s="309" customFormat="1" x14ac:dyDescent="0.2">
      <c r="A28" s="412" t="s">
        <v>107</v>
      </c>
      <c r="B28" s="363"/>
      <c r="C28" s="333">
        <v>99</v>
      </c>
      <c r="D28" s="332" t="s">
        <v>141</v>
      </c>
      <c r="E28" s="557">
        <v>111</v>
      </c>
      <c r="F28" s="558">
        <v>211</v>
      </c>
      <c r="G28" s="354" t="e">
        <f>K28+O28+U28</f>
        <v>#REF!</v>
      </c>
      <c r="H28" s="353">
        <f t="shared" si="4"/>
        <v>2067913.8399999999</v>
      </c>
      <c r="I28" s="349">
        <f t="shared" si="4"/>
        <v>43681729.819999993</v>
      </c>
      <c r="J28" s="354" t="e">
        <f>N28+R28+U28</f>
        <v>#REF!</v>
      </c>
      <c r="K28" s="349">
        <f>L28+M28+N28</f>
        <v>47380250.329999991</v>
      </c>
      <c r="L28" s="349">
        <f>'НЗ 2-экз'!C1431+'Прочие-1эк'!E44+'Прочие-1эк'!E44</f>
        <v>0</v>
      </c>
      <c r="M28" s="354">
        <f>'НЗ 2-экз'!X1431+'Остатки -1эк'!D33+'Возвраты-1эк'!E50+'Прочие-1эк'!E28+'Прочие-1эк'!E47</f>
        <v>43672565.639999993</v>
      </c>
      <c r="N28" s="354">
        <f>'НЗ 2-экз'!AK1431++'Остатки -1эк'!D14+'Остатки -1эк'!D17+'Возвраты-1эк'!E26+'Возвраты-1эк'!E29+'Прочие-1эк'!E29+'Прочие-1эк'!E50</f>
        <v>3707684.69</v>
      </c>
      <c r="O28" s="349">
        <f t="shared" ref="O28:O33" si="12">P28+Q28+R28</f>
        <v>2077078.0199999998</v>
      </c>
      <c r="P28" s="349">
        <f>'ИЦ 1эк'!E72</f>
        <v>2067913.8399999999</v>
      </c>
      <c r="Q28" s="354">
        <f>'ИЦ 1эк'!E73</f>
        <v>9164.18</v>
      </c>
      <c r="R28" s="353">
        <f>'ИЦ 1эк'!E74</f>
        <v>0</v>
      </c>
      <c r="S28" s="349" t="s">
        <v>379</v>
      </c>
      <c r="T28" s="354" t="s">
        <v>379</v>
      </c>
      <c r="U28" s="349" t="e">
        <f>'ПД 1эк'!#REF!</f>
        <v>#REF!</v>
      </c>
      <c r="V28" s="354"/>
      <c r="W28" s="354">
        <f>AA28+AE28+AK28</f>
        <v>0</v>
      </c>
      <c r="X28" s="353">
        <f t="shared" ref="X28:Y33" si="13">AB28+AF28</f>
        <v>0</v>
      </c>
      <c r="Y28" s="349">
        <f t="shared" si="13"/>
        <v>0</v>
      </c>
      <c r="Z28" s="354">
        <f>AD28+AH28+AK28</f>
        <v>0</v>
      </c>
      <c r="AA28" s="349">
        <f>AA63+AA97+AA131+AA165+AA199</f>
        <v>0</v>
      </c>
      <c r="AB28" s="349">
        <f t="shared" ref="AB28:AH28" si="14">AB63+AB97+AB131+AB165+AB199</f>
        <v>0</v>
      </c>
      <c r="AC28" s="349">
        <f t="shared" si="14"/>
        <v>0</v>
      </c>
      <c r="AD28" s="349">
        <f t="shared" si="14"/>
        <v>0</v>
      </c>
      <c r="AE28" s="349">
        <f t="shared" si="14"/>
        <v>0</v>
      </c>
      <c r="AF28" s="349">
        <f t="shared" si="14"/>
        <v>0</v>
      </c>
      <c r="AG28" s="349">
        <f t="shared" si="14"/>
        <v>0</v>
      </c>
      <c r="AH28" s="349">
        <f t="shared" si="14"/>
        <v>0</v>
      </c>
      <c r="AI28" s="349" t="s">
        <v>379</v>
      </c>
      <c r="AJ28" s="354" t="s">
        <v>379</v>
      </c>
      <c r="AK28" s="349"/>
      <c r="AL28" s="354"/>
      <c r="AM28" s="354">
        <f>AQ28+AU28+BA28</f>
        <v>0</v>
      </c>
      <c r="AN28" s="353">
        <f t="shared" ref="AN28:AO33" si="15">AR28+AV28</f>
        <v>0</v>
      </c>
      <c r="AO28" s="349">
        <f t="shared" si="15"/>
        <v>0</v>
      </c>
      <c r="AP28" s="354">
        <f>AT28+AX28+BA28</f>
        <v>0</v>
      </c>
      <c r="AQ28" s="349">
        <f>AQ63+AQ97+AQ131+AQ165+AQ199</f>
        <v>0</v>
      </c>
      <c r="AR28" s="349">
        <f t="shared" ref="AR28:AX28" si="16">AR63+AR97+AR131+AR165+AR199</f>
        <v>0</v>
      </c>
      <c r="AS28" s="349">
        <f t="shared" si="16"/>
        <v>0</v>
      </c>
      <c r="AT28" s="349">
        <f t="shared" si="16"/>
        <v>0</v>
      </c>
      <c r="AU28" s="349">
        <f t="shared" si="16"/>
        <v>0</v>
      </c>
      <c r="AV28" s="349">
        <f t="shared" si="16"/>
        <v>0</v>
      </c>
      <c r="AW28" s="349">
        <f t="shared" si="16"/>
        <v>0</v>
      </c>
      <c r="AX28" s="349">
        <f t="shared" si="16"/>
        <v>0</v>
      </c>
      <c r="AY28" s="349" t="s">
        <v>379</v>
      </c>
      <c r="AZ28" s="354" t="s">
        <v>379</v>
      </c>
      <c r="BA28" s="349"/>
      <c r="BB28" s="354"/>
    </row>
    <row r="29" spans="1:54" s="533" customFormat="1" ht="25.5" customHeight="1" x14ac:dyDescent="0.2">
      <c r="A29" s="463" t="s">
        <v>110</v>
      </c>
      <c r="B29" s="361"/>
      <c r="C29" s="325"/>
      <c r="D29" s="325"/>
      <c r="E29" s="325">
        <v>112</v>
      </c>
      <c r="F29" s="543"/>
      <c r="G29" s="349" t="e">
        <f>H29+I29+J29</f>
        <v>#REF!</v>
      </c>
      <c r="H29" s="349">
        <f>L29+P29</f>
        <v>0</v>
      </c>
      <c r="I29" s="349">
        <f t="shared" si="4"/>
        <v>79550.14</v>
      </c>
      <c r="J29" s="349" t="e">
        <f>N29+R29+U29</f>
        <v>#REF!</v>
      </c>
      <c r="K29" s="349">
        <f t="shared" ref="K29:K35" si="17">L29+M29+N29</f>
        <v>79550.14</v>
      </c>
      <c r="L29" s="349">
        <f>L30+L31</f>
        <v>0</v>
      </c>
      <c r="M29" s="349">
        <f>M30+M31</f>
        <v>79550.14</v>
      </c>
      <c r="N29" s="349">
        <f>N30+N31</f>
        <v>0</v>
      </c>
      <c r="O29" s="349" t="e">
        <f t="shared" si="12"/>
        <v>#REF!</v>
      </c>
      <c r="P29" s="349">
        <f>P30+P31</f>
        <v>0</v>
      </c>
      <c r="Q29" s="349">
        <f>Q30+Q31</f>
        <v>0</v>
      </c>
      <c r="R29" s="349" t="e">
        <f>R30+R31</f>
        <v>#REF!</v>
      </c>
      <c r="S29" s="350" t="s">
        <v>379</v>
      </c>
      <c r="T29" s="353" t="s">
        <v>379</v>
      </c>
      <c r="U29" s="349" t="e">
        <f>U30</f>
        <v>#REF!</v>
      </c>
      <c r="V29" s="349">
        <f>V30</f>
        <v>0</v>
      </c>
      <c r="W29" s="354">
        <f>AA29+AE29+AK29</f>
        <v>0</v>
      </c>
      <c r="X29" s="349">
        <f t="shared" si="13"/>
        <v>0</v>
      </c>
      <c r="Y29" s="349">
        <f t="shared" si="13"/>
        <v>0</v>
      </c>
      <c r="Z29" s="349">
        <f>AD29+AH29+AK29</f>
        <v>0</v>
      </c>
      <c r="AA29" s="349">
        <f>AA30+AA31</f>
        <v>0</v>
      </c>
      <c r="AB29" s="349">
        <f t="shared" ref="AB29:AH29" si="18">AB30+AB31</f>
        <v>0</v>
      </c>
      <c r="AC29" s="349">
        <f t="shared" si="18"/>
        <v>0</v>
      </c>
      <c r="AD29" s="349">
        <f t="shared" si="18"/>
        <v>0</v>
      </c>
      <c r="AE29" s="349">
        <f t="shared" si="18"/>
        <v>0</v>
      </c>
      <c r="AF29" s="349">
        <f t="shared" si="18"/>
        <v>0</v>
      </c>
      <c r="AG29" s="349">
        <f t="shared" si="18"/>
        <v>0</v>
      </c>
      <c r="AH29" s="349">
        <f t="shared" si="18"/>
        <v>0</v>
      </c>
      <c r="AI29" s="350" t="s">
        <v>379</v>
      </c>
      <c r="AJ29" s="353" t="s">
        <v>379</v>
      </c>
      <c r="AK29" s="349">
        <f>AK30</f>
        <v>0</v>
      </c>
      <c r="AL29" s="349">
        <f>AL30</f>
        <v>0</v>
      </c>
      <c r="AM29" s="354">
        <f>AQ29+AU29+BA29</f>
        <v>0</v>
      </c>
      <c r="AN29" s="349">
        <f t="shared" si="15"/>
        <v>0</v>
      </c>
      <c r="AO29" s="349">
        <f t="shared" si="15"/>
        <v>0</v>
      </c>
      <c r="AP29" s="349">
        <f>AT29+AX29+BA29</f>
        <v>0</v>
      </c>
      <c r="AQ29" s="349">
        <f>AQ30+AQ31</f>
        <v>0</v>
      </c>
      <c r="AR29" s="349">
        <f t="shared" ref="AR29:AX29" si="19">AR30+AR31</f>
        <v>0</v>
      </c>
      <c r="AS29" s="349">
        <f t="shared" si="19"/>
        <v>0</v>
      </c>
      <c r="AT29" s="349">
        <f t="shared" si="19"/>
        <v>0</v>
      </c>
      <c r="AU29" s="349">
        <f t="shared" si="19"/>
        <v>0</v>
      </c>
      <c r="AV29" s="349">
        <f t="shared" si="19"/>
        <v>0</v>
      </c>
      <c r="AW29" s="349">
        <f t="shared" si="19"/>
        <v>0</v>
      </c>
      <c r="AX29" s="349">
        <f t="shared" si="19"/>
        <v>0</v>
      </c>
      <c r="AY29" s="350" t="s">
        <v>379</v>
      </c>
      <c r="AZ29" s="353" t="s">
        <v>379</v>
      </c>
      <c r="BA29" s="349">
        <f>BA30</f>
        <v>0</v>
      </c>
      <c r="BB29" s="349">
        <f>BB30</f>
        <v>0</v>
      </c>
    </row>
    <row r="30" spans="1:54" x14ac:dyDescent="0.2">
      <c r="A30" s="250" t="s">
        <v>107</v>
      </c>
      <c r="B30" s="361"/>
      <c r="C30" s="325"/>
      <c r="D30" s="325"/>
      <c r="E30" s="324"/>
      <c r="F30" s="330">
        <v>212</v>
      </c>
      <c r="G30" s="351" t="e">
        <f>K30+O30+U30</f>
        <v>#REF!</v>
      </c>
      <c r="H30" s="351">
        <f t="shared" si="4"/>
        <v>0</v>
      </c>
      <c r="I30" s="351">
        <f t="shared" si="4"/>
        <v>79550.14</v>
      </c>
      <c r="J30" s="351" t="e">
        <f>N30+R30+U30</f>
        <v>#REF!</v>
      </c>
      <c r="K30" s="351">
        <f t="shared" si="17"/>
        <v>79550.14</v>
      </c>
      <c r="L30" s="351">
        <f>'НЗ 2-экз'!C1432+'Прочие-1эк'!F44</f>
        <v>0</v>
      </c>
      <c r="M30" s="351">
        <f>'НЗ 2-экз'!X1432+'Остатки -1эк'!E33+'Возвраты-1эк'!F50+'Прочие-1эк'!F28</f>
        <v>79550.14</v>
      </c>
      <c r="N30" s="351">
        <f>'НЗ 2-экз'!AK1432+'Остатки -1эк'!E14+'Остатки -1эк'!E17+'Возвраты-1эк'!F26+'Возвраты-1эк'!F29+'Прочие-1эк'!F29+'Прочие-1эк'!F50</f>
        <v>0</v>
      </c>
      <c r="O30" s="351" t="e">
        <f t="shared" si="12"/>
        <v>#REF!</v>
      </c>
      <c r="P30" s="351">
        <f>'ИЦ 1эк'!F72</f>
        <v>0</v>
      </c>
      <c r="Q30" s="351">
        <f>'ИЦ 1эк'!F73</f>
        <v>0</v>
      </c>
      <c r="R30" s="351" t="e">
        <f>'ИЦ 1эк'!#REF!</f>
        <v>#REF!</v>
      </c>
      <c r="S30" s="350" t="s">
        <v>379</v>
      </c>
      <c r="T30" s="353" t="s">
        <v>379</v>
      </c>
      <c r="U30" s="351" t="e">
        <f>'ПД 1эк'!#REF!</f>
        <v>#REF!</v>
      </c>
      <c r="V30" s="351"/>
      <c r="W30" s="351">
        <f>AA30+AE30+AK30</f>
        <v>0</v>
      </c>
      <c r="X30" s="351">
        <f t="shared" si="13"/>
        <v>0</v>
      </c>
      <c r="Y30" s="351">
        <f t="shared" si="13"/>
        <v>0</v>
      </c>
      <c r="Z30" s="351">
        <f>AD30+AH30+AK30</f>
        <v>0</v>
      </c>
      <c r="AA30" s="349">
        <f>AA65+AA99+AA133+AA167+AA201</f>
        <v>0</v>
      </c>
      <c r="AB30" s="349">
        <f t="shared" ref="AB30:AH31" si="20">AB65+AB99+AB133+AB167+AB201</f>
        <v>0</v>
      </c>
      <c r="AC30" s="349">
        <f t="shared" si="20"/>
        <v>0</v>
      </c>
      <c r="AD30" s="349">
        <f t="shared" si="20"/>
        <v>0</v>
      </c>
      <c r="AE30" s="349">
        <f t="shared" si="20"/>
        <v>0</v>
      </c>
      <c r="AF30" s="349">
        <f t="shared" si="20"/>
        <v>0</v>
      </c>
      <c r="AG30" s="349">
        <f t="shared" si="20"/>
        <v>0</v>
      </c>
      <c r="AH30" s="349">
        <f t="shared" si="20"/>
        <v>0</v>
      </c>
      <c r="AI30" s="350" t="s">
        <v>379</v>
      </c>
      <c r="AJ30" s="353" t="s">
        <v>379</v>
      </c>
      <c r="AK30" s="351"/>
      <c r="AL30" s="351"/>
      <c r="AM30" s="354">
        <f>AQ30+AU30+BA30</f>
        <v>0</v>
      </c>
      <c r="AN30" s="351">
        <f t="shared" si="15"/>
        <v>0</v>
      </c>
      <c r="AO30" s="351">
        <f t="shared" si="15"/>
        <v>0</v>
      </c>
      <c r="AP30" s="351">
        <f>AT30+AX30+BA30</f>
        <v>0</v>
      </c>
      <c r="AQ30" s="349">
        <f>AQ65+AQ99+AQ133+AQ167+AQ201</f>
        <v>0</v>
      </c>
      <c r="AR30" s="349">
        <f t="shared" ref="AR30:AX31" si="21">AR65+AR99+AR133+AR167+AR201</f>
        <v>0</v>
      </c>
      <c r="AS30" s="349">
        <f t="shared" si="21"/>
        <v>0</v>
      </c>
      <c r="AT30" s="349">
        <f t="shared" si="21"/>
        <v>0</v>
      </c>
      <c r="AU30" s="349">
        <f t="shared" si="21"/>
        <v>0</v>
      </c>
      <c r="AV30" s="349">
        <f t="shared" si="21"/>
        <v>0</v>
      </c>
      <c r="AW30" s="349">
        <f t="shared" si="21"/>
        <v>0</v>
      </c>
      <c r="AX30" s="349">
        <f t="shared" si="21"/>
        <v>0</v>
      </c>
      <c r="AY30" s="350" t="s">
        <v>379</v>
      </c>
      <c r="AZ30" s="353" t="s">
        <v>379</v>
      </c>
      <c r="BA30" s="351"/>
      <c r="BB30" s="351"/>
    </row>
    <row r="31" spans="1:54" ht="24" x14ac:dyDescent="0.2">
      <c r="A31" s="250" t="s">
        <v>108</v>
      </c>
      <c r="B31" s="361"/>
      <c r="C31" s="325"/>
      <c r="D31" s="325"/>
      <c r="E31" s="324"/>
      <c r="F31" s="330">
        <v>262</v>
      </c>
      <c r="G31" s="351">
        <f>K31+O31</f>
        <v>0</v>
      </c>
      <c r="H31" s="351">
        <f t="shared" si="4"/>
        <v>0</v>
      </c>
      <c r="I31" s="351">
        <f t="shared" si="4"/>
        <v>0</v>
      </c>
      <c r="J31" s="351">
        <f>N31+R31</f>
        <v>0</v>
      </c>
      <c r="K31" s="351">
        <f t="shared" si="17"/>
        <v>0</v>
      </c>
      <c r="L31" s="351">
        <f>'НЗ 2-экз'!C1455+'Прочие-1эк'!O44</f>
        <v>0</v>
      </c>
      <c r="M31" s="351">
        <f>'НЗ 2-экз'!X1455+'Остатки -1эк'!M33+'Возвраты-1эк'!N50+'Прочие-1эк'!N28</f>
        <v>0</v>
      </c>
      <c r="N31" s="351">
        <f>'НЗ 2-экз'!AK1455+'Остатки -1эк'!M14+'Остатки -1эк'!M17+'Возвраты-1эк'!N26+'Возвраты-1эк'!N29+'Прочие-1эк'!O29+'Прочие-1эк'!O50</f>
        <v>0</v>
      </c>
      <c r="O31" s="351">
        <f t="shared" si="12"/>
        <v>0</v>
      </c>
      <c r="P31" s="351">
        <f>'ИЦ 1эк'!Q72</f>
        <v>0</v>
      </c>
      <c r="Q31" s="351">
        <f>'ИЦ 1эк'!Q73</f>
        <v>0</v>
      </c>
      <c r="R31" s="351">
        <f>'ИЦ 1эк'!F74</f>
        <v>0</v>
      </c>
      <c r="S31" s="350" t="s">
        <v>379</v>
      </c>
      <c r="T31" s="353" t="s">
        <v>379</v>
      </c>
      <c r="U31" s="351" t="s">
        <v>379</v>
      </c>
      <c r="V31" s="351" t="s">
        <v>379</v>
      </c>
      <c r="W31" s="351">
        <f>AA31+AE31</f>
        <v>0</v>
      </c>
      <c r="X31" s="351">
        <f t="shared" si="13"/>
        <v>0</v>
      </c>
      <c r="Y31" s="351">
        <f t="shared" si="13"/>
        <v>0</v>
      </c>
      <c r="Z31" s="351">
        <f>AD31+AH31</f>
        <v>0</v>
      </c>
      <c r="AA31" s="349">
        <f>AA66+AA100+AA134+AA168+AA202</f>
        <v>0</v>
      </c>
      <c r="AB31" s="349">
        <f t="shared" si="20"/>
        <v>0</v>
      </c>
      <c r="AC31" s="349">
        <f t="shared" si="20"/>
        <v>0</v>
      </c>
      <c r="AD31" s="349">
        <f t="shared" si="20"/>
        <v>0</v>
      </c>
      <c r="AE31" s="349">
        <f t="shared" si="20"/>
        <v>0</v>
      </c>
      <c r="AF31" s="349">
        <f t="shared" si="20"/>
        <v>0</v>
      </c>
      <c r="AG31" s="349">
        <f t="shared" si="20"/>
        <v>0</v>
      </c>
      <c r="AH31" s="349">
        <f t="shared" si="20"/>
        <v>0</v>
      </c>
      <c r="AI31" s="350" t="s">
        <v>379</v>
      </c>
      <c r="AJ31" s="353" t="s">
        <v>379</v>
      </c>
      <c r="AK31" s="351" t="s">
        <v>379</v>
      </c>
      <c r="AL31" s="351" t="s">
        <v>379</v>
      </c>
      <c r="AM31" s="354">
        <f>AQ31+AU31</f>
        <v>0</v>
      </c>
      <c r="AN31" s="351">
        <f t="shared" si="15"/>
        <v>0</v>
      </c>
      <c r="AO31" s="351">
        <f t="shared" si="15"/>
        <v>0</v>
      </c>
      <c r="AP31" s="351">
        <f>AT31+AX31</f>
        <v>0</v>
      </c>
      <c r="AQ31" s="349">
        <f>AQ66+AQ100+AQ134+AQ168+AQ202</f>
        <v>0</v>
      </c>
      <c r="AR31" s="349">
        <f t="shared" si="21"/>
        <v>0</v>
      </c>
      <c r="AS31" s="349">
        <f t="shared" si="21"/>
        <v>0</v>
      </c>
      <c r="AT31" s="349">
        <f t="shared" si="21"/>
        <v>0</v>
      </c>
      <c r="AU31" s="349">
        <f t="shared" si="21"/>
        <v>0</v>
      </c>
      <c r="AV31" s="349">
        <f t="shared" si="21"/>
        <v>0</v>
      </c>
      <c r="AW31" s="349">
        <f t="shared" si="21"/>
        <v>0</v>
      </c>
      <c r="AX31" s="349">
        <f t="shared" si="21"/>
        <v>0</v>
      </c>
      <c r="AY31" s="350" t="s">
        <v>379</v>
      </c>
      <c r="AZ31" s="353" t="s">
        <v>379</v>
      </c>
      <c r="BA31" s="351" t="s">
        <v>379</v>
      </c>
      <c r="BB31" s="351" t="s">
        <v>379</v>
      </c>
    </row>
    <row r="32" spans="1:54" s="533" customFormat="1" ht="24" customHeight="1" x14ac:dyDescent="0.2">
      <c r="A32" s="463" t="s">
        <v>109</v>
      </c>
      <c r="B32" s="361"/>
      <c r="C32" s="325"/>
      <c r="D32" s="325"/>
      <c r="E32" s="325">
        <v>119</v>
      </c>
      <c r="F32" s="543"/>
      <c r="G32" s="351" t="e">
        <f>H32+I32+J32</f>
        <v>#REF!</v>
      </c>
      <c r="H32" s="351">
        <f t="shared" si="4"/>
        <v>595458.28</v>
      </c>
      <c r="I32" s="351">
        <f t="shared" si="4"/>
        <v>11186174.310000001</v>
      </c>
      <c r="J32" s="351" t="e">
        <f>N32+R32+U32</f>
        <v>#REF!</v>
      </c>
      <c r="K32" s="351">
        <f t="shared" si="17"/>
        <v>12545612.33</v>
      </c>
      <c r="L32" s="351">
        <f>L33+L34</f>
        <v>0</v>
      </c>
      <c r="M32" s="351">
        <f>M33+M34</f>
        <v>11183406.73</v>
      </c>
      <c r="N32" s="351">
        <f>N33+N34</f>
        <v>1362205.6</v>
      </c>
      <c r="O32" s="351">
        <f t="shared" si="12"/>
        <v>598225.86</v>
      </c>
      <c r="P32" s="351">
        <f>P33</f>
        <v>595458.28</v>
      </c>
      <c r="Q32" s="351">
        <f>Q33</f>
        <v>2767.58</v>
      </c>
      <c r="R32" s="351">
        <f>R33</f>
        <v>0</v>
      </c>
      <c r="S32" s="350" t="s">
        <v>379</v>
      </c>
      <c r="T32" s="353" t="s">
        <v>379</v>
      </c>
      <c r="U32" s="351" t="e">
        <f>U33+U34</f>
        <v>#REF!</v>
      </c>
      <c r="V32" s="351">
        <f>V33+V34</f>
        <v>0</v>
      </c>
      <c r="W32" s="351">
        <f>AA32+AE32+AK32</f>
        <v>0</v>
      </c>
      <c r="X32" s="351">
        <f t="shared" si="13"/>
        <v>0</v>
      </c>
      <c r="Y32" s="351">
        <f t="shared" si="13"/>
        <v>0</v>
      </c>
      <c r="Z32" s="351">
        <f>AD32+AH32+AK32</f>
        <v>0</v>
      </c>
      <c r="AA32" s="351">
        <f>AA33+AA34</f>
        <v>0</v>
      </c>
      <c r="AB32" s="351">
        <f>AB33+AB34</f>
        <v>0</v>
      </c>
      <c r="AC32" s="351">
        <f>AC33+AC34</f>
        <v>0</v>
      </c>
      <c r="AD32" s="351">
        <f>AD33+AD34</f>
        <v>0</v>
      </c>
      <c r="AE32" s="351">
        <f>AE33</f>
        <v>0</v>
      </c>
      <c r="AF32" s="351">
        <f>AF33</f>
        <v>0</v>
      </c>
      <c r="AG32" s="351">
        <f>AG33</f>
        <v>0</v>
      </c>
      <c r="AH32" s="351">
        <f>AH33</f>
        <v>0</v>
      </c>
      <c r="AI32" s="350" t="s">
        <v>379</v>
      </c>
      <c r="AJ32" s="353" t="s">
        <v>379</v>
      </c>
      <c r="AK32" s="351">
        <f>AK33+AK34</f>
        <v>0</v>
      </c>
      <c r="AL32" s="351">
        <f>AL33+AL34</f>
        <v>0</v>
      </c>
      <c r="AM32" s="351">
        <f>AQ32+AU32+BA32</f>
        <v>0</v>
      </c>
      <c r="AN32" s="351">
        <f t="shared" si="15"/>
        <v>0</v>
      </c>
      <c r="AO32" s="351">
        <f t="shared" si="15"/>
        <v>0</v>
      </c>
      <c r="AP32" s="351">
        <f>AT32+AX32+BA32</f>
        <v>0</v>
      </c>
      <c r="AQ32" s="351">
        <f>AQ33+AQ34</f>
        <v>0</v>
      </c>
      <c r="AR32" s="351">
        <f>AR33+AR34</f>
        <v>0</v>
      </c>
      <c r="AS32" s="351">
        <f>AS33+AS34</f>
        <v>0</v>
      </c>
      <c r="AT32" s="351">
        <f>AT33+AT34</f>
        <v>0</v>
      </c>
      <c r="AU32" s="351">
        <f>AU33</f>
        <v>0</v>
      </c>
      <c r="AV32" s="351">
        <f>AV33</f>
        <v>0</v>
      </c>
      <c r="AW32" s="351">
        <f>AW33</f>
        <v>0</v>
      </c>
      <c r="AX32" s="351">
        <f>AX33</f>
        <v>0</v>
      </c>
      <c r="AY32" s="350" t="s">
        <v>379</v>
      </c>
      <c r="AZ32" s="353" t="s">
        <v>379</v>
      </c>
      <c r="BA32" s="351">
        <f>BA33+BA34</f>
        <v>0</v>
      </c>
      <c r="BB32" s="351">
        <f>BB33+BB34</f>
        <v>0</v>
      </c>
    </row>
    <row r="33" spans="1:54" s="533" customFormat="1" ht="22.5" customHeight="1" x14ac:dyDescent="0.2">
      <c r="A33" s="250" t="s">
        <v>111</v>
      </c>
      <c r="B33" s="360"/>
      <c r="C33" s="324"/>
      <c r="D33" s="324"/>
      <c r="E33" s="324"/>
      <c r="F33" s="330">
        <v>213</v>
      </c>
      <c r="G33" s="351" t="e">
        <f>K33+O33+U33</f>
        <v>#REF!</v>
      </c>
      <c r="H33" s="351">
        <f t="shared" si="4"/>
        <v>595458.28</v>
      </c>
      <c r="I33" s="351">
        <f t="shared" si="4"/>
        <v>11186174.310000001</v>
      </c>
      <c r="J33" s="351" t="e">
        <f>N33+R33+U33</f>
        <v>#REF!</v>
      </c>
      <c r="K33" s="351">
        <f t="shared" si="17"/>
        <v>12545612.33</v>
      </c>
      <c r="L33" s="351">
        <f>'НЗ 2-экз'!C1433+'Прочие-1эк'!G44</f>
        <v>0</v>
      </c>
      <c r="M33" s="351">
        <f>'НЗ 2-экз'!X1433+'Остатки -1эк'!F33+'Возвраты-1эк'!G50+'Прочие-1эк'!G28+'Прочие-1эк'!G47</f>
        <v>11183406.73</v>
      </c>
      <c r="N33" s="351">
        <f>'НЗ 2-экз'!AK1433+'Остатки -1эк'!F14+'Остатки -1эк'!F17+'Возвраты-1эк'!G26+'Возвраты-1эк'!G29+'Прочие-1эк'!G29</f>
        <v>1362205.6</v>
      </c>
      <c r="O33" s="351">
        <f t="shared" si="12"/>
        <v>598225.86</v>
      </c>
      <c r="P33" s="351">
        <f>'ИЦ 1эк'!G72</f>
        <v>595458.28</v>
      </c>
      <c r="Q33" s="351">
        <f>'ИЦ 1эк'!G73</f>
        <v>2767.58</v>
      </c>
      <c r="R33" s="351">
        <f>'ИЦ 1эк'!G74</f>
        <v>0</v>
      </c>
      <c r="S33" s="350" t="s">
        <v>379</v>
      </c>
      <c r="T33" s="353" t="s">
        <v>379</v>
      </c>
      <c r="U33" s="351" t="e">
        <f>'ПД 1эк'!#REF!</f>
        <v>#REF!</v>
      </c>
      <c r="V33" s="351"/>
      <c r="W33" s="351">
        <f>AA33+AE33+AK33</f>
        <v>0</v>
      </c>
      <c r="X33" s="351">
        <f t="shared" si="13"/>
        <v>0</v>
      </c>
      <c r="Y33" s="351">
        <f t="shared" si="13"/>
        <v>0</v>
      </c>
      <c r="Z33" s="351">
        <f>AD33+AH33+AK33</f>
        <v>0</v>
      </c>
      <c r="AA33" s="349">
        <f>AA68+AA102+AA136+AA170+AA204</f>
        <v>0</v>
      </c>
      <c r="AB33" s="349">
        <f t="shared" ref="AB33:AH34" si="22">AB68+AB102+AB136+AB170+AB204</f>
        <v>0</v>
      </c>
      <c r="AC33" s="349">
        <f t="shared" si="22"/>
        <v>0</v>
      </c>
      <c r="AD33" s="349">
        <f t="shared" si="22"/>
        <v>0</v>
      </c>
      <c r="AE33" s="349">
        <f t="shared" si="22"/>
        <v>0</v>
      </c>
      <c r="AF33" s="349">
        <f t="shared" si="22"/>
        <v>0</v>
      </c>
      <c r="AG33" s="349">
        <f t="shared" si="22"/>
        <v>0</v>
      </c>
      <c r="AH33" s="349">
        <f t="shared" si="22"/>
        <v>0</v>
      </c>
      <c r="AI33" s="350" t="s">
        <v>379</v>
      </c>
      <c r="AJ33" s="353" t="s">
        <v>379</v>
      </c>
      <c r="AK33" s="351"/>
      <c r="AL33" s="351"/>
      <c r="AM33" s="351">
        <f>AQ33+AU33+BA33</f>
        <v>0</v>
      </c>
      <c r="AN33" s="351">
        <f t="shared" si="15"/>
        <v>0</v>
      </c>
      <c r="AO33" s="351">
        <f t="shared" si="15"/>
        <v>0</v>
      </c>
      <c r="AP33" s="351">
        <f>AT33+AX33+BA33</f>
        <v>0</v>
      </c>
      <c r="AQ33" s="349">
        <f>AQ68+AQ102+AQ136+AQ170+AQ204</f>
        <v>0</v>
      </c>
      <c r="AR33" s="349">
        <f t="shared" ref="AR33:AX34" si="23">AR68+AR102+AR136+AR170+AR204</f>
        <v>0</v>
      </c>
      <c r="AS33" s="349">
        <f t="shared" si="23"/>
        <v>0</v>
      </c>
      <c r="AT33" s="349">
        <f t="shared" si="23"/>
        <v>0</v>
      </c>
      <c r="AU33" s="349">
        <f t="shared" si="23"/>
        <v>0</v>
      </c>
      <c r="AV33" s="349">
        <f t="shared" si="23"/>
        <v>0</v>
      </c>
      <c r="AW33" s="349">
        <f t="shared" si="23"/>
        <v>0</v>
      </c>
      <c r="AX33" s="349">
        <f t="shared" si="23"/>
        <v>0</v>
      </c>
      <c r="AY33" s="350" t="s">
        <v>379</v>
      </c>
      <c r="AZ33" s="353" t="s">
        <v>379</v>
      </c>
      <c r="BA33" s="351"/>
      <c r="BB33" s="351"/>
    </row>
    <row r="34" spans="1:54" ht="21.75" customHeight="1" x14ac:dyDescent="0.2">
      <c r="A34" s="250" t="s">
        <v>108</v>
      </c>
      <c r="B34" s="360"/>
      <c r="C34" s="324"/>
      <c r="D34" s="324"/>
      <c r="E34" s="324"/>
      <c r="F34" s="330">
        <v>262</v>
      </c>
      <c r="G34" s="351">
        <f>K34</f>
        <v>0</v>
      </c>
      <c r="H34" s="351">
        <f>L34</f>
        <v>0</v>
      </c>
      <c r="I34" s="351">
        <f>M34</f>
        <v>0</v>
      </c>
      <c r="J34" s="351">
        <f>N34</f>
        <v>0</v>
      </c>
      <c r="K34" s="351">
        <f t="shared" si="17"/>
        <v>0</v>
      </c>
      <c r="L34" s="351">
        <f>'НЗ 2-экз'!C1456</f>
        <v>0</v>
      </c>
      <c r="M34" s="351">
        <f>'НЗ 2-экз'!X1456+'Возвраты-1эк'!O50</f>
        <v>0</v>
      </c>
      <c r="N34" s="351">
        <f>'НЗ 2-экз'!AK1456+'Возвраты-1эк'!O26+'Возвраты-1эк'!O29</f>
        <v>0</v>
      </c>
      <c r="O34" s="351" t="s">
        <v>379</v>
      </c>
      <c r="P34" s="351" t="s">
        <v>379</v>
      </c>
      <c r="Q34" s="351" t="s">
        <v>379</v>
      </c>
      <c r="R34" s="351" t="s">
        <v>379</v>
      </c>
      <c r="S34" s="350" t="s">
        <v>379</v>
      </c>
      <c r="T34" s="353" t="s">
        <v>379</v>
      </c>
      <c r="U34" s="351">
        <f>'Возвраты-1эк'!O38</f>
        <v>0</v>
      </c>
      <c r="V34" s="351"/>
      <c r="W34" s="351">
        <f>AA34+AE34+AK34</f>
        <v>0</v>
      </c>
      <c r="X34" s="351">
        <f>AB34</f>
        <v>0</v>
      </c>
      <c r="Y34" s="351">
        <f>AC34</f>
        <v>0</v>
      </c>
      <c r="Z34" s="351">
        <f>AD34</f>
        <v>0</v>
      </c>
      <c r="AA34" s="349">
        <f>AA69+AA103+AA137+AA171+AA205</f>
        <v>0</v>
      </c>
      <c r="AB34" s="349">
        <f t="shared" si="22"/>
        <v>0</v>
      </c>
      <c r="AC34" s="349">
        <f t="shared" si="22"/>
        <v>0</v>
      </c>
      <c r="AD34" s="349">
        <f t="shared" si="22"/>
        <v>0</v>
      </c>
      <c r="AE34" s="349">
        <f t="shared" si="22"/>
        <v>0</v>
      </c>
      <c r="AF34" s="349">
        <f t="shared" si="22"/>
        <v>0</v>
      </c>
      <c r="AG34" s="349">
        <f t="shared" si="22"/>
        <v>0</v>
      </c>
      <c r="AH34" s="349">
        <f t="shared" si="22"/>
        <v>0</v>
      </c>
      <c r="AI34" s="350" t="s">
        <v>379</v>
      </c>
      <c r="AJ34" s="353" t="s">
        <v>379</v>
      </c>
      <c r="AK34" s="351"/>
      <c r="AL34" s="351"/>
      <c r="AM34" s="351">
        <f>AQ34+AU34+BA34</f>
        <v>0</v>
      </c>
      <c r="AN34" s="351">
        <f>AR34</f>
        <v>0</v>
      </c>
      <c r="AO34" s="351">
        <f>AS34</f>
        <v>0</v>
      </c>
      <c r="AP34" s="351">
        <f>AT34</f>
        <v>0</v>
      </c>
      <c r="AQ34" s="349">
        <f>AQ69+AQ103+AQ137+AQ171+AQ205</f>
        <v>0</v>
      </c>
      <c r="AR34" s="349">
        <f t="shared" si="23"/>
        <v>0</v>
      </c>
      <c r="AS34" s="349">
        <f t="shared" si="23"/>
        <v>0</v>
      </c>
      <c r="AT34" s="349">
        <f t="shared" si="23"/>
        <v>0</v>
      </c>
      <c r="AU34" s="349">
        <f t="shared" si="23"/>
        <v>0</v>
      </c>
      <c r="AV34" s="349">
        <f t="shared" si="23"/>
        <v>0</v>
      </c>
      <c r="AW34" s="349">
        <f t="shared" si="23"/>
        <v>0</v>
      </c>
      <c r="AX34" s="349">
        <f t="shared" si="23"/>
        <v>0</v>
      </c>
      <c r="AY34" s="350" t="s">
        <v>379</v>
      </c>
      <c r="AZ34" s="353" t="s">
        <v>379</v>
      </c>
      <c r="BA34" s="351"/>
      <c r="BB34" s="351"/>
    </row>
    <row r="35" spans="1:54" s="533" customFormat="1" ht="24" x14ac:dyDescent="0.2">
      <c r="A35" s="409" t="s">
        <v>112</v>
      </c>
      <c r="B35" s="364">
        <v>220</v>
      </c>
      <c r="C35" s="331">
        <v>99</v>
      </c>
      <c r="D35" s="331" t="s">
        <v>141</v>
      </c>
      <c r="E35" s="559">
        <v>300</v>
      </c>
      <c r="F35" s="560"/>
      <c r="G35" s="352" t="e">
        <f>K35+O35+U35</f>
        <v>#REF!</v>
      </c>
      <c r="H35" s="352">
        <f>L35+P35</f>
        <v>0</v>
      </c>
      <c r="I35" s="352">
        <f>M35+Q35</f>
        <v>0</v>
      </c>
      <c r="J35" s="352" t="e">
        <f>N35+R35+U35</f>
        <v>#REF!</v>
      </c>
      <c r="K35" s="352">
        <f t="shared" si="17"/>
        <v>0</v>
      </c>
      <c r="L35" s="353">
        <f>L38</f>
        <v>0</v>
      </c>
      <c r="M35" s="353">
        <f>M38</f>
        <v>0</v>
      </c>
      <c r="N35" s="353">
        <f>N38</f>
        <v>0</v>
      </c>
      <c r="O35" s="352">
        <f>P35+Q35+R35</f>
        <v>10500</v>
      </c>
      <c r="P35" s="353">
        <f>P38</f>
        <v>0</v>
      </c>
      <c r="Q35" s="353">
        <f>Q38+Q37</f>
        <v>0</v>
      </c>
      <c r="R35" s="351">
        <f>R38+R37</f>
        <v>10500</v>
      </c>
      <c r="S35" s="350" t="s">
        <v>379</v>
      </c>
      <c r="T35" s="353" t="s">
        <v>379</v>
      </c>
      <c r="U35" s="353" t="e">
        <f>U38</f>
        <v>#REF!</v>
      </c>
      <c r="V35" s="353">
        <f>V38</f>
        <v>0</v>
      </c>
      <c r="W35" s="352">
        <f>AA35+AE35+AK35</f>
        <v>0</v>
      </c>
      <c r="X35" s="352">
        <f>AB35+AF35</f>
        <v>0</v>
      </c>
      <c r="Y35" s="352">
        <f>AC35+AG35</f>
        <v>0</v>
      </c>
      <c r="Z35" s="352">
        <f>AD35+AH35+AK35</f>
        <v>0</v>
      </c>
      <c r="AA35" s="353">
        <f t="shared" ref="AA35:AF35" si="24">AA38</f>
        <v>0</v>
      </c>
      <c r="AB35" s="353">
        <f t="shared" si="24"/>
        <v>0</v>
      </c>
      <c r="AC35" s="353">
        <f t="shared" si="24"/>
        <v>0</v>
      </c>
      <c r="AD35" s="353">
        <f t="shared" si="24"/>
        <v>0</v>
      </c>
      <c r="AE35" s="351">
        <f t="shared" si="24"/>
        <v>0</v>
      </c>
      <c r="AF35" s="353">
        <f t="shared" si="24"/>
        <v>0</v>
      </c>
      <c r="AG35" s="353">
        <f>AG38+AG37</f>
        <v>0</v>
      </c>
      <c r="AH35" s="351">
        <f>AH38+AH37</f>
        <v>0</v>
      </c>
      <c r="AI35" s="350" t="s">
        <v>379</v>
      </c>
      <c r="AJ35" s="353" t="s">
        <v>379</v>
      </c>
      <c r="AK35" s="353">
        <f>AK38</f>
        <v>0</v>
      </c>
      <c r="AL35" s="353">
        <f>AL38</f>
        <v>0</v>
      </c>
      <c r="AM35" s="352">
        <f>AQ35+AU35+BA35</f>
        <v>0</v>
      </c>
      <c r="AN35" s="352">
        <f>AR35+AV35</f>
        <v>0</v>
      </c>
      <c r="AO35" s="352">
        <f>AS35+AW35</f>
        <v>0</v>
      </c>
      <c r="AP35" s="352">
        <f>AT35+AX35+BA35</f>
        <v>0</v>
      </c>
      <c r="AQ35" s="353">
        <f t="shared" ref="AQ35:AV35" si="25">AQ38</f>
        <v>0</v>
      </c>
      <c r="AR35" s="353">
        <f t="shared" si="25"/>
        <v>0</v>
      </c>
      <c r="AS35" s="353">
        <f t="shared" si="25"/>
        <v>0</v>
      </c>
      <c r="AT35" s="353">
        <f t="shared" si="25"/>
        <v>0</v>
      </c>
      <c r="AU35" s="351">
        <f t="shared" si="25"/>
        <v>0</v>
      </c>
      <c r="AV35" s="353">
        <f t="shared" si="25"/>
        <v>0</v>
      </c>
      <c r="AW35" s="353">
        <f>AW38+AW37</f>
        <v>0</v>
      </c>
      <c r="AX35" s="351">
        <f>AX38+AX37</f>
        <v>0</v>
      </c>
      <c r="AY35" s="350" t="s">
        <v>379</v>
      </c>
      <c r="AZ35" s="353" t="s">
        <v>379</v>
      </c>
      <c r="BA35" s="353">
        <f>BA38</f>
        <v>0</v>
      </c>
      <c r="BB35" s="353">
        <f>BB38</f>
        <v>0</v>
      </c>
    </row>
    <row r="36" spans="1:54" s="533" customFormat="1" x14ac:dyDescent="0.2">
      <c r="A36" s="544" t="s">
        <v>274</v>
      </c>
      <c r="B36" s="362"/>
      <c r="C36" s="327"/>
      <c r="D36" s="325"/>
      <c r="E36" s="551"/>
      <c r="F36" s="538"/>
      <c r="G36" s="417"/>
      <c r="H36" s="547"/>
      <c r="I36" s="352"/>
      <c r="J36" s="416"/>
      <c r="K36" s="547"/>
      <c r="L36" s="547"/>
      <c r="M36" s="547"/>
      <c r="N36" s="352"/>
      <c r="O36" s="352"/>
      <c r="P36" s="417"/>
      <c r="Q36" s="416"/>
      <c r="R36" s="547"/>
      <c r="S36" s="352"/>
      <c r="T36" s="417"/>
      <c r="U36" s="417"/>
      <c r="V36" s="417"/>
      <c r="W36" s="417"/>
      <c r="X36" s="547"/>
      <c r="Y36" s="352"/>
      <c r="Z36" s="416"/>
      <c r="AA36" s="547"/>
      <c r="AB36" s="547"/>
      <c r="AC36" s="547"/>
      <c r="AD36" s="352"/>
      <c r="AE36" s="352"/>
      <c r="AF36" s="417"/>
      <c r="AG36" s="416"/>
      <c r="AH36" s="547"/>
      <c r="AI36" s="352"/>
      <c r="AJ36" s="417"/>
      <c r="AK36" s="417"/>
      <c r="AL36" s="417"/>
      <c r="AM36" s="417"/>
      <c r="AN36" s="547"/>
      <c r="AO36" s="352"/>
      <c r="AP36" s="416"/>
      <c r="AQ36" s="547"/>
      <c r="AR36" s="547"/>
      <c r="AS36" s="547"/>
      <c r="AT36" s="352"/>
      <c r="AU36" s="352"/>
      <c r="AV36" s="417"/>
      <c r="AW36" s="416"/>
      <c r="AX36" s="547"/>
      <c r="AY36" s="352"/>
      <c r="AZ36" s="417"/>
      <c r="BA36" s="417"/>
      <c r="BB36" s="417"/>
    </row>
    <row r="37" spans="1:54" ht="36" customHeight="1" x14ac:dyDescent="0.2">
      <c r="A37" s="411" t="s">
        <v>113</v>
      </c>
      <c r="B37" s="363"/>
      <c r="C37" s="328"/>
      <c r="D37" s="329"/>
      <c r="E37" s="561">
        <v>321</v>
      </c>
      <c r="F37" s="562">
        <v>262</v>
      </c>
      <c r="G37" s="354">
        <f>O37</f>
        <v>0</v>
      </c>
      <c r="H37" s="353" t="str">
        <f>P37</f>
        <v>х</v>
      </c>
      <c r="I37" s="349">
        <f>Q37</f>
        <v>0</v>
      </c>
      <c r="J37" s="350">
        <f>R37</f>
        <v>0</v>
      </c>
      <c r="K37" s="353" t="s">
        <v>379</v>
      </c>
      <c r="L37" s="353" t="s">
        <v>379</v>
      </c>
      <c r="M37" s="353" t="s">
        <v>379</v>
      </c>
      <c r="N37" s="349" t="s">
        <v>379</v>
      </c>
      <c r="O37" s="349">
        <f>Q37+R37</f>
        <v>0</v>
      </c>
      <c r="P37" s="354" t="s">
        <v>379</v>
      </c>
      <c r="Q37" s="350">
        <f>'ИЦ 1эк'!S73</f>
        <v>0</v>
      </c>
      <c r="R37" s="353">
        <f>'ИЦ 1эк'!S74</f>
        <v>0</v>
      </c>
      <c r="S37" s="349" t="s">
        <v>379</v>
      </c>
      <c r="T37" s="354" t="s">
        <v>379</v>
      </c>
      <c r="U37" s="354" t="s">
        <v>379</v>
      </c>
      <c r="V37" s="354" t="s">
        <v>379</v>
      </c>
      <c r="W37" s="354" t="str">
        <f>AE37</f>
        <v>х</v>
      </c>
      <c r="X37" s="353" t="str">
        <f>AF37</f>
        <v>х</v>
      </c>
      <c r="Y37" s="349">
        <f>AG37</f>
        <v>0</v>
      </c>
      <c r="Z37" s="350">
        <f>AH37</f>
        <v>0</v>
      </c>
      <c r="AA37" s="353" t="s">
        <v>379</v>
      </c>
      <c r="AB37" s="353" t="s">
        <v>379</v>
      </c>
      <c r="AC37" s="353" t="s">
        <v>379</v>
      </c>
      <c r="AD37" s="349" t="s">
        <v>379</v>
      </c>
      <c r="AE37" s="349" t="s">
        <v>379</v>
      </c>
      <c r="AF37" s="354" t="s">
        <v>379</v>
      </c>
      <c r="AG37" s="350"/>
      <c r="AH37" s="353"/>
      <c r="AI37" s="349" t="s">
        <v>379</v>
      </c>
      <c r="AJ37" s="354" t="s">
        <v>379</v>
      </c>
      <c r="AK37" s="354" t="s">
        <v>379</v>
      </c>
      <c r="AL37" s="354" t="s">
        <v>379</v>
      </c>
      <c r="AM37" s="354" t="str">
        <f>AU37</f>
        <v>х</v>
      </c>
      <c r="AN37" s="353" t="str">
        <f>AV37</f>
        <v>х</v>
      </c>
      <c r="AO37" s="349">
        <f>AW37</f>
        <v>0</v>
      </c>
      <c r="AP37" s="350">
        <f>AX37</f>
        <v>0</v>
      </c>
      <c r="AQ37" s="353" t="s">
        <v>379</v>
      </c>
      <c r="AR37" s="353" t="s">
        <v>379</v>
      </c>
      <c r="AS37" s="353" t="s">
        <v>379</v>
      </c>
      <c r="AT37" s="349" t="s">
        <v>379</v>
      </c>
      <c r="AU37" s="349" t="s">
        <v>379</v>
      </c>
      <c r="AV37" s="354" t="s">
        <v>379</v>
      </c>
      <c r="AW37" s="350"/>
      <c r="AX37" s="353"/>
      <c r="AY37" s="349" t="s">
        <v>379</v>
      </c>
      <c r="AZ37" s="354" t="s">
        <v>379</v>
      </c>
      <c r="BA37" s="354" t="s">
        <v>379</v>
      </c>
      <c r="BB37" s="354" t="s">
        <v>379</v>
      </c>
    </row>
    <row r="38" spans="1:54" s="533" customFormat="1" x14ac:dyDescent="0.2">
      <c r="A38" s="412" t="s">
        <v>114</v>
      </c>
      <c r="B38" s="363"/>
      <c r="C38" s="328"/>
      <c r="D38" s="328"/>
      <c r="E38" s="328">
        <v>340</v>
      </c>
      <c r="F38" s="563">
        <v>290</v>
      </c>
      <c r="G38" s="349" t="e">
        <f>K38+O38+U38</f>
        <v>#REF!</v>
      </c>
      <c r="H38" s="349">
        <f>L38+P38</f>
        <v>0</v>
      </c>
      <c r="I38" s="349">
        <f>M38+Q38</f>
        <v>0</v>
      </c>
      <c r="J38" s="349" t="e">
        <f>N38+R38+U38</f>
        <v>#REF!</v>
      </c>
      <c r="K38" s="349">
        <f>L38+M38+N38</f>
        <v>0</v>
      </c>
      <c r="L38" s="349">
        <f>'НЗ 2-экз'!C1471+'Прочие-1эк'!S79</f>
        <v>0</v>
      </c>
      <c r="M38" s="349">
        <f>'НЗ 2-экз'!X1471+'Остатки -1эк'!Q33+'Возвраты-1эк'!S50+'Прочие-1эк'!S80</f>
        <v>0</v>
      </c>
      <c r="N38" s="349">
        <f>'НЗ 2-экз'!AK1471+'Возвраты-1эк'!S26+'Возвраты-1эк'!S29+'Прочие-1эк'!S29+'Прочие-1эк'!S50</f>
        <v>0</v>
      </c>
      <c r="O38" s="349">
        <f>P38+Q38+R38</f>
        <v>10500</v>
      </c>
      <c r="P38" s="349">
        <f>'ИЦ 1эк'!AD72</f>
        <v>0</v>
      </c>
      <c r="Q38" s="349">
        <f>'ИЦ 1эк'!AD73</f>
        <v>0</v>
      </c>
      <c r="R38" s="349">
        <f>'ИЦ 1эк'!AD74</f>
        <v>10500</v>
      </c>
      <c r="S38" s="349" t="s">
        <v>379</v>
      </c>
      <c r="T38" s="349" t="s">
        <v>379</v>
      </c>
      <c r="U38" s="349" t="e">
        <f>'ПД 1эк'!#REF!</f>
        <v>#REF!</v>
      </c>
      <c r="V38" s="349"/>
      <c r="W38" s="349">
        <f>AA38+AE38+AK38</f>
        <v>0</v>
      </c>
      <c r="X38" s="349">
        <f>AB38+AF38</f>
        <v>0</v>
      </c>
      <c r="Y38" s="349">
        <f>AC38+AG38</f>
        <v>0</v>
      </c>
      <c r="Z38" s="349">
        <f>AD38+AH38+AK38</f>
        <v>0</v>
      </c>
      <c r="AA38" s="349">
        <f>AA73+AA107+AA141+AA175+AA209</f>
        <v>0</v>
      </c>
      <c r="AB38" s="349">
        <f t="shared" ref="AB38:AH38" si="26">AB73+AB107+AB141+AB175+AB209</f>
        <v>0</v>
      </c>
      <c r="AC38" s="349">
        <f t="shared" si="26"/>
        <v>0</v>
      </c>
      <c r="AD38" s="349">
        <f t="shared" si="26"/>
        <v>0</v>
      </c>
      <c r="AE38" s="349">
        <f t="shared" si="26"/>
        <v>0</v>
      </c>
      <c r="AF38" s="349">
        <f t="shared" si="26"/>
        <v>0</v>
      </c>
      <c r="AG38" s="349">
        <f t="shared" si="26"/>
        <v>0</v>
      </c>
      <c r="AH38" s="349">
        <f t="shared" si="26"/>
        <v>0</v>
      </c>
      <c r="AI38" s="349" t="s">
        <v>379</v>
      </c>
      <c r="AJ38" s="349" t="s">
        <v>379</v>
      </c>
      <c r="AK38" s="349"/>
      <c r="AL38" s="349"/>
      <c r="AM38" s="349">
        <f>AQ38+AU38+BA38</f>
        <v>0</v>
      </c>
      <c r="AN38" s="349">
        <f>AR38+AV38</f>
        <v>0</v>
      </c>
      <c r="AO38" s="349">
        <f>AS38+AW38</f>
        <v>0</v>
      </c>
      <c r="AP38" s="349">
        <f>AT38+AX38+BA38</f>
        <v>0</v>
      </c>
      <c r="AQ38" s="349">
        <f>AQ73+AQ107+AQ141+AQ175+AQ209</f>
        <v>0</v>
      </c>
      <c r="AR38" s="349">
        <f t="shared" ref="AR38:AX38" si="27">AR73+AR107+AR141+AR175+AR209</f>
        <v>0</v>
      </c>
      <c r="AS38" s="349">
        <f t="shared" si="27"/>
        <v>0</v>
      </c>
      <c r="AT38" s="349">
        <f t="shared" si="27"/>
        <v>0</v>
      </c>
      <c r="AU38" s="349">
        <f t="shared" si="27"/>
        <v>0</v>
      </c>
      <c r="AV38" s="349">
        <f t="shared" si="27"/>
        <v>0</v>
      </c>
      <c r="AW38" s="349">
        <f t="shared" si="27"/>
        <v>0</v>
      </c>
      <c r="AX38" s="349">
        <f t="shared" si="27"/>
        <v>0</v>
      </c>
      <c r="AY38" s="349" t="s">
        <v>379</v>
      </c>
      <c r="AZ38" s="349" t="s">
        <v>379</v>
      </c>
      <c r="BA38" s="349"/>
      <c r="BB38" s="349"/>
    </row>
    <row r="39" spans="1:54" s="533" customFormat="1" ht="24" x14ac:dyDescent="0.2">
      <c r="A39" s="409" t="s">
        <v>115</v>
      </c>
      <c r="B39" s="364">
        <v>230</v>
      </c>
      <c r="C39" s="331">
        <v>99</v>
      </c>
      <c r="D39" s="331" t="s">
        <v>141</v>
      </c>
      <c r="E39" s="559">
        <v>850</v>
      </c>
      <c r="F39" s="560"/>
      <c r="G39" s="352" t="e">
        <f>K39+O39+U39</f>
        <v>#REF!</v>
      </c>
      <c r="H39" s="352">
        <f>L39+P39</f>
        <v>0</v>
      </c>
      <c r="I39" s="352">
        <f>M39+Q39</f>
        <v>0</v>
      </c>
      <c r="J39" s="352" t="e">
        <f>N39+R39+U39</f>
        <v>#REF!</v>
      </c>
      <c r="K39" s="352">
        <f>L39+M39+N39</f>
        <v>724687</v>
      </c>
      <c r="L39" s="357">
        <f>L41+L42+L43</f>
        <v>0</v>
      </c>
      <c r="M39" s="357">
        <f>M41+M42+M43</f>
        <v>0</v>
      </c>
      <c r="N39" s="357">
        <f>N41+N42+N43</f>
        <v>724687</v>
      </c>
      <c r="O39" s="352">
        <f>P39+Q39+R39</f>
        <v>0</v>
      </c>
      <c r="P39" s="357">
        <f>P41+P42+P43</f>
        <v>0</v>
      </c>
      <c r="Q39" s="357">
        <f>Q41+Q42+Q43</f>
        <v>0</v>
      </c>
      <c r="R39" s="357">
        <f>R41+R42+R43</f>
        <v>0</v>
      </c>
      <c r="S39" s="351" t="s">
        <v>379</v>
      </c>
      <c r="T39" s="351" t="s">
        <v>379</v>
      </c>
      <c r="U39" s="357" t="e">
        <f>U41+U42+U43</f>
        <v>#REF!</v>
      </c>
      <c r="V39" s="357"/>
      <c r="W39" s="352">
        <f>AA39+AE39+AK39</f>
        <v>0</v>
      </c>
      <c r="X39" s="352">
        <f>AB39+AF39</f>
        <v>0</v>
      </c>
      <c r="Y39" s="352">
        <f>AC39+AG39</f>
        <v>0</v>
      </c>
      <c r="Z39" s="352">
        <f>AD39+AH39+AK39</f>
        <v>0</v>
      </c>
      <c r="AA39" s="357">
        <f t="shared" ref="AA39:AH39" si="28">AA41+AA42+AA43</f>
        <v>0</v>
      </c>
      <c r="AB39" s="357">
        <f t="shared" si="28"/>
        <v>0</v>
      </c>
      <c r="AC39" s="357">
        <f t="shared" si="28"/>
        <v>0</v>
      </c>
      <c r="AD39" s="357">
        <f t="shared" si="28"/>
        <v>0</v>
      </c>
      <c r="AE39" s="357">
        <f t="shared" si="28"/>
        <v>0</v>
      </c>
      <c r="AF39" s="357">
        <f t="shared" si="28"/>
        <v>0</v>
      </c>
      <c r="AG39" s="357">
        <f t="shared" si="28"/>
        <v>0</v>
      </c>
      <c r="AH39" s="357">
        <f t="shared" si="28"/>
        <v>0</v>
      </c>
      <c r="AI39" s="351" t="s">
        <v>379</v>
      </c>
      <c r="AJ39" s="351" t="s">
        <v>379</v>
      </c>
      <c r="AK39" s="357">
        <f>AK41+AK42+AK43</f>
        <v>0</v>
      </c>
      <c r="AL39" s="357"/>
      <c r="AM39" s="352">
        <f>AQ39+AU39+BA39</f>
        <v>0</v>
      </c>
      <c r="AN39" s="352">
        <f>AR39+AV39</f>
        <v>0</v>
      </c>
      <c r="AO39" s="352">
        <f>AS39+AW39</f>
        <v>0</v>
      </c>
      <c r="AP39" s="352">
        <f>AT39+AX39+BA39</f>
        <v>0</v>
      </c>
      <c r="AQ39" s="357">
        <f t="shared" ref="AQ39:AX39" si="29">AQ41+AQ42+AQ43</f>
        <v>0</v>
      </c>
      <c r="AR39" s="357">
        <f t="shared" si="29"/>
        <v>0</v>
      </c>
      <c r="AS39" s="357">
        <f t="shared" si="29"/>
        <v>0</v>
      </c>
      <c r="AT39" s="357">
        <f t="shared" si="29"/>
        <v>0</v>
      </c>
      <c r="AU39" s="357">
        <f t="shared" si="29"/>
        <v>0</v>
      </c>
      <c r="AV39" s="357">
        <f t="shared" si="29"/>
        <v>0</v>
      </c>
      <c r="AW39" s="357">
        <f t="shared" si="29"/>
        <v>0</v>
      </c>
      <c r="AX39" s="357">
        <f t="shared" si="29"/>
        <v>0</v>
      </c>
      <c r="AY39" s="351" t="s">
        <v>379</v>
      </c>
      <c r="AZ39" s="351" t="s">
        <v>379</v>
      </c>
      <c r="BA39" s="357">
        <f>BA41+BA42+BA43</f>
        <v>0</v>
      </c>
      <c r="BB39" s="357"/>
    </row>
    <row r="40" spans="1:54" s="533" customFormat="1" x14ac:dyDescent="0.2">
      <c r="A40" s="536" t="s">
        <v>274</v>
      </c>
      <c r="B40" s="362"/>
      <c r="C40" s="327"/>
      <c r="D40" s="325"/>
      <c r="E40" s="564"/>
      <c r="F40" s="543"/>
      <c r="G40" s="417"/>
      <c r="H40" s="417"/>
      <c r="I40" s="416"/>
      <c r="J40" s="547"/>
      <c r="K40" s="352"/>
      <c r="L40" s="416"/>
      <c r="M40" s="352"/>
      <c r="N40" s="416"/>
      <c r="O40" s="352"/>
      <c r="P40" s="416"/>
      <c r="Q40" s="352"/>
      <c r="R40" s="417"/>
      <c r="S40" s="356"/>
      <c r="T40" s="352"/>
      <c r="U40" s="416"/>
      <c r="V40" s="352"/>
      <c r="W40" s="417"/>
      <c r="X40" s="417"/>
      <c r="Y40" s="416"/>
      <c r="Z40" s="547"/>
      <c r="AA40" s="352"/>
      <c r="AB40" s="416"/>
      <c r="AC40" s="352"/>
      <c r="AD40" s="416"/>
      <c r="AE40" s="352"/>
      <c r="AF40" s="416"/>
      <c r="AG40" s="352"/>
      <c r="AH40" s="417"/>
      <c r="AI40" s="356"/>
      <c r="AJ40" s="352"/>
      <c r="AK40" s="416"/>
      <c r="AL40" s="352"/>
      <c r="AM40" s="417"/>
      <c r="AN40" s="417"/>
      <c r="AO40" s="416"/>
      <c r="AP40" s="547"/>
      <c r="AQ40" s="352"/>
      <c r="AR40" s="416"/>
      <c r="AS40" s="352"/>
      <c r="AT40" s="416"/>
      <c r="AU40" s="352"/>
      <c r="AV40" s="416"/>
      <c r="AW40" s="352"/>
      <c r="AX40" s="417"/>
      <c r="AY40" s="356"/>
      <c r="AZ40" s="352"/>
      <c r="BA40" s="416"/>
      <c r="BB40" s="352"/>
    </row>
    <row r="41" spans="1:54" s="533" customFormat="1" ht="24" x14ac:dyDescent="0.2">
      <c r="A41" s="412" t="s">
        <v>564</v>
      </c>
      <c r="B41" s="363"/>
      <c r="C41" s="328"/>
      <c r="D41" s="329"/>
      <c r="E41" s="557">
        <v>851</v>
      </c>
      <c r="F41" s="563">
        <v>290</v>
      </c>
      <c r="G41" s="354" t="e">
        <f t="shared" ref="G41:G46" si="30">K41+O41+U41</f>
        <v>#REF!</v>
      </c>
      <c r="H41" s="354">
        <f t="shared" ref="H41:I48" si="31">L41+P41</f>
        <v>0</v>
      </c>
      <c r="I41" s="350">
        <f t="shared" si="31"/>
        <v>0</v>
      </c>
      <c r="J41" s="353" t="e">
        <f t="shared" ref="J41:J48" si="32">N41+R41+U41</f>
        <v>#REF!</v>
      </c>
      <c r="K41" s="349">
        <f t="shared" ref="K41:K49" si="33">L41+M41+N41</f>
        <v>724687</v>
      </c>
      <c r="L41" s="350">
        <f>'НЗ 2-экз'!C1463+'НЗ 2-экз'!C1464+'Прочие-1эк'!T79</f>
        <v>0</v>
      </c>
      <c r="M41" s="349">
        <f>'НЗ 2-экз'!X1463+'НЗ 2-экз'!X1464+'Остатки -1эк'!R33+'Возвраты-1эк'!T50+'Прочие-1эк'!T80</f>
        <v>0</v>
      </c>
      <c r="N41" s="350">
        <f>'НЗ 2-экз'!AK1463+'НЗ 2-экз'!AK1464+'Возвраты-1эк'!T26+'Возвраты-1эк'!T29+'Прочие-1эк'!T29+'Прочие-1эк'!T50</f>
        <v>724687</v>
      </c>
      <c r="O41" s="349">
        <f t="shared" ref="O41:O48" si="34">P41+Q41+R41</f>
        <v>0</v>
      </c>
      <c r="P41" s="350">
        <f>'ИЦ 1эк'!X72</f>
        <v>0</v>
      </c>
      <c r="Q41" s="349">
        <f>'ИЦ 1эк'!X73</f>
        <v>0</v>
      </c>
      <c r="R41" s="354">
        <f>'ИЦ 1эк'!X74</f>
        <v>0</v>
      </c>
      <c r="S41" s="356" t="s">
        <v>379</v>
      </c>
      <c r="T41" s="349" t="s">
        <v>379</v>
      </c>
      <c r="U41" s="350" t="e">
        <f>'ПД 1эк'!#REF!</f>
        <v>#REF!</v>
      </c>
      <c r="V41" s="349"/>
      <c r="W41" s="354">
        <f>AA41+AE41+AK41</f>
        <v>0</v>
      </c>
      <c r="X41" s="354">
        <f t="shared" ref="X41:Y48" si="35">AB41+AF41</f>
        <v>0</v>
      </c>
      <c r="Y41" s="350">
        <f t="shared" si="35"/>
        <v>0</v>
      </c>
      <c r="Z41" s="353">
        <f t="shared" ref="Z41:Z48" si="36">AD41+AH41+AK41</f>
        <v>0</v>
      </c>
      <c r="AA41" s="349">
        <f>AA76+AA110+AA144+AA178+AA212</f>
        <v>0</v>
      </c>
      <c r="AB41" s="349">
        <f t="shared" ref="AB41:AH43" si="37">AB76+AB110+AB144+AB178+AB212</f>
        <v>0</v>
      </c>
      <c r="AC41" s="349">
        <f t="shared" si="37"/>
        <v>0</v>
      </c>
      <c r="AD41" s="349">
        <f t="shared" si="37"/>
        <v>0</v>
      </c>
      <c r="AE41" s="349">
        <f t="shared" si="37"/>
        <v>0</v>
      </c>
      <c r="AF41" s="349">
        <f t="shared" si="37"/>
        <v>0</v>
      </c>
      <c r="AG41" s="349">
        <f t="shared" si="37"/>
        <v>0</v>
      </c>
      <c r="AH41" s="349">
        <f t="shared" si="37"/>
        <v>0</v>
      </c>
      <c r="AI41" s="356" t="s">
        <v>379</v>
      </c>
      <c r="AJ41" s="349" t="s">
        <v>379</v>
      </c>
      <c r="AK41" s="350"/>
      <c r="AL41" s="349"/>
      <c r="AM41" s="354">
        <f t="shared" ref="AM41:AM46" si="38">AQ41+AU41+BA41</f>
        <v>0</v>
      </c>
      <c r="AN41" s="354">
        <f t="shared" ref="AN41:AO48" si="39">AR41+AV41</f>
        <v>0</v>
      </c>
      <c r="AO41" s="350">
        <f t="shared" si="39"/>
        <v>0</v>
      </c>
      <c r="AP41" s="353">
        <f t="shared" ref="AP41:AP48" si="40">AT41+AX41+BA41</f>
        <v>0</v>
      </c>
      <c r="AQ41" s="349">
        <f>AQ76+AQ110+AQ144+AQ178+AQ212</f>
        <v>0</v>
      </c>
      <c r="AR41" s="349">
        <f t="shared" ref="AR41:AX43" si="41">AR76+AR110+AR144+AR178+AR212</f>
        <v>0</v>
      </c>
      <c r="AS41" s="349">
        <f t="shared" si="41"/>
        <v>0</v>
      </c>
      <c r="AT41" s="349">
        <f t="shared" si="41"/>
        <v>0</v>
      </c>
      <c r="AU41" s="349">
        <f t="shared" si="41"/>
        <v>0</v>
      </c>
      <c r="AV41" s="349">
        <f t="shared" si="41"/>
        <v>0</v>
      </c>
      <c r="AW41" s="349">
        <f t="shared" si="41"/>
        <v>0</v>
      </c>
      <c r="AX41" s="349">
        <f t="shared" si="41"/>
        <v>0</v>
      </c>
      <c r="AY41" s="356" t="s">
        <v>379</v>
      </c>
      <c r="AZ41" s="349" t="s">
        <v>379</v>
      </c>
      <c r="BA41" s="350"/>
      <c r="BB41" s="349"/>
    </row>
    <row r="42" spans="1:54" s="533" customFormat="1" x14ac:dyDescent="0.2">
      <c r="A42" s="412" t="s">
        <v>565</v>
      </c>
      <c r="B42" s="363"/>
      <c r="C42" s="328"/>
      <c r="D42" s="328"/>
      <c r="E42" s="328">
        <v>852</v>
      </c>
      <c r="F42" s="563">
        <v>290</v>
      </c>
      <c r="G42" s="349" t="e">
        <f t="shared" si="30"/>
        <v>#REF!</v>
      </c>
      <c r="H42" s="349">
        <f t="shared" si="31"/>
        <v>0</v>
      </c>
      <c r="I42" s="349">
        <f t="shared" si="31"/>
        <v>0</v>
      </c>
      <c r="J42" s="349" t="e">
        <f t="shared" si="32"/>
        <v>#REF!</v>
      </c>
      <c r="K42" s="349">
        <f t="shared" si="33"/>
        <v>0</v>
      </c>
      <c r="L42" s="349">
        <f>'НЗ 2-экз'!C1465+'Прочие-1эк'!U79</f>
        <v>0</v>
      </c>
      <c r="M42" s="349">
        <f>'НЗ 2-экз'!X1465+'Остатки -1эк'!S33+'Возвраты-1эк'!U50+'Прочие-1эк'!U80</f>
        <v>0</v>
      </c>
      <c r="N42" s="349">
        <f>'НЗ 2-экз'!AK1465+'Возвраты-1эк'!U26+'Возвраты-1эк'!U29+'Прочие-1эк'!U29+'Прочие-1эк'!U50</f>
        <v>0</v>
      </c>
      <c r="O42" s="349">
        <f t="shared" si="34"/>
        <v>0</v>
      </c>
      <c r="P42" s="349">
        <f>'ИЦ 1эк'!Y72</f>
        <v>0</v>
      </c>
      <c r="Q42" s="349">
        <f>'ИЦ 1эк'!Y73</f>
        <v>0</v>
      </c>
      <c r="R42" s="349">
        <f>'ИЦ 1эк'!Y74</f>
        <v>0</v>
      </c>
      <c r="S42" s="351" t="s">
        <v>379</v>
      </c>
      <c r="T42" s="351" t="s">
        <v>379</v>
      </c>
      <c r="U42" s="349" t="e">
        <f>'ПД 1эк'!#REF!</f>
        <v>#REF!</v>
      </c>
      <c r="V42" s="349"/>
      <c r="W42" s="349">
        <f>AA42+AE42+AK42</f>
        <v>0</v>
      </c>
      <c r="X42" s="349">
        <f t="shared" si="35"/>
        <v>0</v>
      </c>
      <c r="Y42" s="349">
        <f t="shared" si="35"/>
        <v>0</v>
      </c>
      <c r="Z42" s="349">
        <f t="shared" si="36"/>
        <v>0</v>
      </c>
      <c r="AA42" s="349">
        <f>AA77+AA111+AA145+AA179+AA213</f>
        <v>0</v>
      </c>
      <c r="AB42" s="349">
        <f t="shared" si="37"/>
        <v>0</v>
      </c>
      <c r="AC42" s="349">
        <f t="shared" si="37"/>
        <v>0</v>
      </c>
      <c r="AD42" s="349">
        <f t="shared" si="37"/>
        <v>0</v>
      </c>
      <c r="AE42" s="349">
        <f t="shared" si="37"/>
        <v>0</v>
      </c>
      <c r="AF42" s="349">
        <f t="shared" si="37"/>
        <v>0</v>
      </c>
      <c r="AG42" s="349">
        <f t="shared" si="37"/>
        <v>0</v>
      </c>
      <c r="AH42" s="349">
        <f t="shared" si="37"/>
        <v>0</v>
      </c>
      <c r="AI42" s="351" t="s">
        <v>379</v>
      </c>
      <c r="AJ42" s="351" t="s">
        <v>379</v>
      </c>
      <c r="AK42" s="349"/>
      <c r="AL42" s="349"/>
      <c r="AM42" s="349">
        <f t="shared" si="38"/>
        <v>0</v>
      </c>
      <c r="AN42" s="349">
        <f t="shared" si="39"/>
        <v>0</v>
      </c>
      <c r="AO42" s="349">
        <f t="shared" si="39"/>
        <v>0</v>
      </c>
      <c r="AP42" s="349">
        <f t="shared" si="40"/>
        <v>0</v>
      </c>
      <c r="AQ42" s="349">
        <f>AQ77+AQ111+AQ145+AQ179+AQ213</f>
        <v>0</v>
      </c>
      <c r="AR42" s="349">
        <f t="shared" si="41"/>
        <v>0</v>
      </c>
      <c r="AS42" s="349">
        <f t="shared" si="41"/>
        <v>0</v>
      </c>
      <c r="AT42" s="349">
        <f t="shared" si="41"/>
        <v>0</v>
      </c>
      <c r="AU42" s="349">
        <f t="shared" si="41"/>
        <v>0</v>
      </c>
      <c r="AV42" s="349">
        <f t="shared" si="41"/>
        <v>0</v>
      </c>
      <c r="AW42" s="349">
        <f t="shared" si="41"/>
        <v>0</v>
      </c>
      <c r="AX42" s="349">
        <f t="shared" si="41"/>
        <v>0</v>
      </c>
      <c r="AY42" s="351" t="s">
        <v>379</v>
      </c>
      <c r="AZ42" s="351" t="s">
        <v>379</v>
      </c>
      <c r="BA42" s="349"/>
      <c r="BB42" s="349"/>
    </row>
    <row r="43" spans="1:54" s="533" customFormat="1" x14ac:dyDescent="0.2">
      <c r="A43" s="250" t="s">
        <v>566</v>
      </c>
      <c r="B43" s="360"/>
      <c r="C43" s="324"/>
      <c r="D43" s="324"/>
      <c r="E43" s="324">
        <v>853</v>
      </c>
      <c r="F43" s="330">
        <v>290</v>
      </c>
      <c r="G43" s="351" t="e">
        <f t="shared" si="30"/>
        <v>#REF!</v>
      </c>
      <c r="H43" s="351">
        <f t="shared" si="31"/>
        <v>0</v>
      </c>
      <c r="I43" s="351">
        <f t="shared" si="31"/>
        <v>0</v>
      </c>
      <c r="J43" s="351" t="e">
        <f t="shared" si="32"/>
        <v>#REF!</v>
      </c>
      <c r="K43" s="351">
        <f t="shared" si="33"/>
        <v>0</v>
      </c>
      <c r="L43" s="351">
        <f>'НЗ 2-экз'!C1467+'Прочие-1эк'!V79</f>
        <v>0</v>
      </c>
      <c r="M43" s="351">
        <f>'НЗ 2-экз'!X1467+'Остатки -1эк'!T33+'Возвраты-1эк'!V50+'Прочие-1эк'!V80</f>
        <v>0</v>
      </c>
      <c r="N43" s="351">
        <f>'НЗ 2-экз'!AK1467+'Возвраты-1эк'!V50+'Прочие-1эк'!V29+'Прочие-1эк'!V50</f>
        <v>0</v>
      </c>
      <c r="O43" s="351">
        <f t="shared" si="34"/>
        <v>0</v>
      </c>
      <c r="P43" s="351">
        <f>'ИЦ 1эк'!Z72</f>
        <v>0</v>
      </c>
      <c r="Q43" s="351">
        <f>'ИЦ 1эк'!Z73</f>
        <v>0</v>
      </c>
      <c r="R43" s="351">
        <f>'ИЦ 1эк'!Z74</f>
        <v>0</v>
      </c>
      <c r="S43" s="351" t="s">
        <v>379</v>
      </c>
      <c r="T43" s="351" t="s">
        <v>379</v>
      </c>
      <c r="U43" s="351" t="e">
        <f>'ПД 1эк'!#REF!</f>
        <v>#REF!</v>
      </c>
      <c r="V43" s="351"/>
      <c r="W43" s="351">
        <f>AA43+AE43+AK43</f>
        <v>0</v>
      </c>
      <c r="X43" s="351">
        <f t="shared" si="35"/>
        <v>0</v>
      </c>
      <c r="Y43" s="351">
        <f t="shared" si="35"/>
        <v>0</v>
      </c>
      <c r="Z43" s="351">
        <f t="shared" si="36"/>
        <v>0</v>
      </c>
      <c r="AA43" s="349">
        <f>AA78+AA112+AA146+AA180+AA214</f>
        <v>0</v>
      </c>
      <c r="AB43" s="349">
        <f t="shared" si="37"/>
        <v>0</v>
      </c>
      <c r="AC43" s="349">
        <f t="shared" si="37"/>
        <v>0</v>
      </c>
      <c r="AD43" s="349">
        <f t="shared" si="37"/>
        <v>0</v>
      </c>
      <c r="AE43" s="349">
        <f t="shared" si="37"/>
        <v>0</v>
      </c>
      <c r="AF43" s="349">
        <f t="shared" si="37"/>
        <v>0</v>
      </c>
      <c r="AG43" s="349">
        <f t="shared" si="37"/>
        <v>0</v>
      </c>
      <c r="AH43" s="349">
        <f t="shared" si="37"/>
        <v>0</v>
      </c>
      <c r="AI43" s="351" t="s">
        <v>379</v>
      </c>
      <c r="AJ43" s="351" t="s">
        <v>379</v>
      </c>
      <c r="AK43" s="351"/>
      <c r="AL43" s="351"/>
      <c r="AM43" s="351">
        <f t="shared" si="38"/>
        <v>0</v>
      </c>
      <c r="AN43" s="351">
        <f t="shared" si="39"/>
        <v>0</v>
      </c>
      <c r="AO43" s="351">
        <f t="shared" si="39"/>
        <v>0</v>
      </c>
      <c r="AP43" s="351">
        <f t="shared" si="40"/>
        <v>0</v>
      </c>
      <c r="AQ43" s="349">
        <f>AQ78+AQ112+AQ146+AQ180+AQ214</f>
        <v>0</v>
      </c>
      <c r="AR43" s="349">
        <f t="shared" si="41"/>
        <v>0</v>
      </c>
      <c r="AS43" s="349">
        <f t="shared" si="41"/>
        <v>0</v>
      </c>
      <c r="AT43" s="349">
        <f t="shared" si="41"/>
        <v>0</v>
      </c>
      <c r="AU43" s="349">
        <f t="shared" si="41"/>
        <v>0</v>
      </c>
      <c r="AV43" s="349">
        <f t="shared" si="41"/>
        <v>0</v>
      </c>
      <c r="AW43" s="349">
        <f t="shared" si="41"/>
        <v>0</v>
      </c>
      <c r="AX43" s="349">
        <f t="shared" si="41"/>
        <v>0</v>
      </c>
      <c r="AY43" s="351" t="s">
        <v>379</v>
      </c>
      <c r="AZ43" s="351" t="s">
        <v>379</v>
      </c>
      <c r="BA43" s="351"/>
      <c r="BB43" s="351"/>
    </row>
    <row r="44" spans="1:54" s="533" customFormat="1" ht="24" x14ac:dyDescent="0.2">
      <c r="A44" s="409" t="s">
        <v>119</v>
      </c>
      <c r="B44" s="364">
        <v>240</v>
      </c>
      <c r="C44" s="331">
        <v>99</v>
      </c>
      <c r="D44" s="331" t="s">
        <v>141</v>
      </c>
      <c r="E44" s="559">
        <v>860</v>
      </c>
      <c r="F44" s="560"/>
      <c r="G44" s="352">
        <f t="shared" si="30"/>
        <v>0</v>
      </c>
      <c r="H44" s="352">
        <f t="shared" si="31"/>
        <v>0</v>
      </c>
      <c r="I44" s="352">
        <f t="shared" si="31"/>
        <v>0</v>
      </c>
      <c r="J44" s="352">
        <f t="shared" si="32"/>
        <v>0</v>
      </c>
      <c r="K44" s="352">
        <f t="shared" si="33"/>
        <v>0</v>
      </c>
      <c r="L44" s="353"/>
      <c r="M44" s="353"/>
      <c r="N44" s="353"/>
      <c r="O44" s="352">
        <f t="shared" si="34"/>
        <v>0</v>
      </c>
      <c r="P44" s="353"/>
      <c r="Q44" s="353"/>
      <c r="R44" s="351"/>
      <c r="S44" s="351" t="s">
        <v>379</v>
      </c>
      <c r="T44" s="351" t="s">
        <v>379</v>
      </c>
      <c r="U44" s="353"/>
      <c r="V44" s="353"/>
      <c r="W44" s="415" t="s">
        <v>379</v>
      </c>
      <c r="X44" s="352">
        <f t="shared" si="35"/>
        <v>0</v>
      </c>
      <c r="Y44" s="352">
        <f t="shared" si="35"/>
        <v>0</v>
      </c>
      <c r="Z44" s="352">
        <f t="shared" si="36"/>
        <v>0</v>
      </c>
      <c r="AA44" s="351" t="s">
        <v>379</v>
      </c>
      <c r="AB44" s="408"/>
      <c r="AC44" s="408"/>
      <c r="AD44" s="408"/>
      <c r="AE44" s="351" t="s">
        <v>379</v>
      </c>
      <c r="AF44" s="353"/>
      <c r="AG44" s="353"/>
      <c r="AH44" s="351"/>
      <c r="AI44" s="351" t="s">
        <v>379</v>
      </c>
      <c r="AJ44" s="351" t="s">
        <v>379</v>
      </c>
      <c r="AK44" s="353"/>
      <c r="AL44" s="353"/>
      <c r="AM44" s="415" t="s">
        <v>379</v>
      </c>
      <c r="AN44" s="352">
        <f t="shared" si="39"/>
        <v>0</v>
      </c>
      <c r="AO44" s="352">
        <f t="shared" si="39"/>
        <v>0</v>
      </c>
      <c r="AP44" s="352">
        <f t="shared" si="40"/>
        <v>0</v>
      </c>
      <c r="AQ44" s="351" t="s">
        <v>379</v>
      </c>
      <c r="AR44" s="408"/>
      <c r="AS44" s="408"/>
      <c r="AT44" s="408"/>
      <c r="AU44" s="351" t="s">
        <v>379</v>
      </c>
      <c r="AV44" s="353"/>
      <c r="AW44" s="353"/>
      <c r="AX44" s="351"/>
      <c r="AY44" s="351" t="s">
        <v>379</v>
      </c>
      <c r="AZ44" s="351" t="s">
        <v>379</v>
      </c>
      <c r="BA44" s="353"/>
      <c r="BB44" s="353"/>
    </row>
    <row r="45" spans="1:54" s="533" customFormat="1" ht="24" x14ac:dyDescent="0.2">
      <c r="A45" s="250" t="s">
        <v>120</v>
      </c>
      <c r="B45" s="360">
        <v>250</v>
      </c>
      <c r="C45" s="331">
        <v>99</v>
      </c>
      <c r="D45" s="331" t="s">
        <v>141</v>
      </c>
      <c r="E45" s="324">
        <v>830</v>
      </c>
      <c r="F45" s="330"/>
      <c r="G45" s="352" t="e">
        <f t="shared" si="30"/>
        <v>#REF!</v>
      </c>
      <c r="H45" s="352">
        <f t="shared" si="31"/>
        <v>0</v>
      </c>
      <c r="I45" s="352">
        <f t="shared" si="31"/>
        <v>0</v>
      </c>
      <c r="J45" s="352" t="e">
        <f t="shared" si="32"/>
        <v>#REF!</v>
      </c>
      <c r="K45" s="352">
        <f t="shared" si="33"/>
        <v>1540.42</v>
      </c>
      <c r="L45" s="357">
        <f>L46</f>
        <v>0</v>
      </c>
      <c r="M45" s="357">
        <f>M46</f>
        <v>0</v>
      </c>
      <c r="N45" s="357">
        <f>N46</f>
        <v>1540.42</v>
      </c>
      <c r="O45" s="352">
        <f t="shared" si="34"/>
        <v>0</v>
      </c>
      <c r="P45" s="357">
        <f>P46</f>
        <v>0</v>
      </c>
      <c r="Q45" s="357">
        <f>Q46</f>
        <v>0</v>
      </c>
      <c r="R45" s="349">
        <f>R46</f>
        <v>0</v>
      </c>
      <c r="S45" s="408" t="s">
        <v>379</v>
      </c>
      <c r="T45" s="351" t="s">
        <v>379</v>
      </c>
      <c r="U45" s="357" t="e">
        <f>U46</f>
        <v>#REF!</v>
      </c>
      <c r="V45" s="357"/>
      <c r="W45" s="352">
        <f>AA45+AE45+AK45</f>
        <v>0</v>
      </c>
      <c r="X45" s="352">
        <f t="shared" si="35"/>
        <v>0</v>
      </c>
      <c r="Y45" s="352">
        <f t="shared" si="35"/>
        <v>0</v>
      </c>
      <c r="Z45" s="352">
        <f t="shared" si="36"/>
        <v>0</v>
      </c>
      <c r="AA45" s="408">
        <f t="shared" ref="AA45:AH45" si="42">AA46</f>
        <v>0</v>
      </c>
      <c r="AB45" s="408">
        <f t="shared" si="42"/>
        <v>0</v>
      </c>
      <c r="AC45" s="408">
        <f t="shared" si="42"/>
        <v>0</v>
      </c>
      <c r="AD45" s="408">
        <f t="shared" si="42"/>
        <v>0</v>
      </c>
      <c r="AE45" s="408">
        <f t="shared" si="42"/>
        <v>0</v>
      </c>
      <c r="AF45" s="408">
        <f t="shared" si="42"/>
        <v>0</v>
      </c>
      <c r="AG45" s="351">
        <f t="shared" si="42"/>
        <v>0</v>
      </c>
      <c r="AH45" s="349">
        <f t="shared" si="42"/>
        <v>0</v>
      </c>
      <c r="AI45" s="408" t="s">
        <v>379</v>
      </c>
      <c r="AJ45" s="351" t="s">
        <v>379</v>
      </c>
      <c r="AK45" s="357">
        <f>AK46</f>
        <v>0</v>
      </c>
      <c r="AL45" s="357"/>
      <c r="AM45" s="352">
        <f t="shared" si="38"/>
        <v>0</v>
      </c>
      <c r="AN45" s="352">
        <f t="shared" si="39"/>
        <v>0</v>
      </c>
      <c r="AO45" s="352">
        <f t="shared" si="39"/>
        <v>0</v>
      </c>
      <c r="AP45" s="352">
        <f t="shared" si="40"/>
        <v>0</v>
      </c>
      <c r="AQ45" s="408">
        <f t="shared" ref="AQ45:AX45" si="43">AQ46</f>
        <v>0</v>
      </c>
      <c r="AR45" s="408">
        <f t="shared" si="43"/>
        <v>0</v>
      </c>
      <c r="AS45" s="408">
        <f t="shared" si="43"/>
        <v>0</v>
      </c>
      <c r="AT45" s="408">
        <f t="shared" si="43"/>
        <v>0</v>
      </c>
      <c r="AU45" s="408">
        <f t="shared" si="43"/>
        <v>0</v>
      </c>
      <c r="AV45" s="408">
        <f t="shared" si="43"/>
        <v>0</v>
      </c>
      <c r="AW45" s="351">
        <f t="shared" si="43"/>
        <v>0</v>
      </c>
      <c r="AX45" s="349">
        <f t="shared" si="43"/>
        <v>0</v>
      </c>
      <c r="AY45" s="408" t="s">
        <v>379</v>
      </c>
      <c r="AZ45" s="351" t="s">
        <v>379</v>
      </c>
      <c r="BA45" s="357">
        <f>BA46</f>
        <v>0</v>
      </c>
      <c r="BB45" s="357"/>
    </row>
    <row r="46" spans="1:54" s="533" customFormat="1" ht="24" x14ac:dyDescent="0.2">
      <c r="A46" s="250" t="s">
        <v>567</v>
      </c>
      <c r="B46" s="360"/>
      <c r="C46" s="324"/>
      <c r="D46" s="324"/>
      <c r="E46" s="324">
        <v>831</v>
      </c>
      <c r="F46" s="330">
        <v>290</v>
      </c>
      <c r="G46" s="351" t="e">
        <f t="shared" si="30"/>
        <v>#REF!</v>
      </c>
      <c r="H46" s="351">
        <f t="shared" si="31"/>
        <v>0</v>
      </c>
      <c r="I46" s="351">
        <f t="shared" si="31"/>
        <v>0</v>
      </c>
      <c r="J46" s="351" t="e">
        <f t="shared" si="32"/>
        <v>#REF!</v>
      </c>
      <c r="K46" s="351">
        <f t="shared" si="33"/>
        <v>1540.42</v>
      </c>
      <c r="L46" s="351">
        <f>'НЗ 2-экз'!C1469+'Прочие-1эк'!V53</f>
        <v>0</v>
      </c>
      <c r="M46" s="351">
        <f>'НЗ 2-экз'!X1469+'Остатки -1эк'!P33+'Возвраты-1эк'!R50+'Прочие-1эк'!R80</f>
        <v>0</v>
      </c>
      <c r="N46" s="351">
        <f>'НЗ 2-экз'!AK1469+'Возвраты-1эк'!R29+'Возвраты-1эк'!R26+'Прочие-1эк'!R29+'Прочие-1эк'!R50</f>
        <v>1540.42</v>
      </c>
      <c r="O46" s="351">
        <f t="shared" si="34"/>
        <v>0</v>
      </c>
      <c r="P46" s="351">
        <f>'ИЦ 1эк'!AB72</f>
        <v>0</v>
      </c>
      <c r="Q46" s="351">
        <f>'ИЦ 1эк'!AB73</f>
        <v>0</v>
      </c>
      <c r="R46" s="351">
        <f>'ИЦ 1эк'!AB74</f>
        <v>0</v>
      </c>
      <c r="S46" s="353" t="s">
        <v>379</v>
      </c>
      <c r="T46" s="349" t="s">
        <v>379</v>
      </c>
      <c r="U46" s="351" t="e">
        <f>'ПД 1эк'!#REF!</f>
        <v>#REF!</v>
      </c>
      <c r="V46" s="351"/>
      <c r="W46" s="351">
        <f>AA46+AE46+AK46</f>
        <v>0</v>
      </c>
      <c r="X46" s="351">
        <f t="shared" si="35"/>
        <v>0</v>
      </c>
      <c r="Y46" s="351">
        <f t="shared" si="35"/>
        <v>0</v>
      </c>
      <c r="Z46" s="351">
        <f t="shared" si="36"/>
        <v>0</v>
      </c>
      <c r="AA46" s="349">
        <f>AA81+AA115+AA149+AA183+AA217</f>
        <v>0</v>
      </c>
      <c r="AB46" s="349">
        <f t="shared" ref="AB46:AH46" si="44">AB81+AB115+AB149+AB183+AB217</f>
        <v>0</v>
      </c>
      <c r="AC46" s="349">
        <f t="shared" si="44"/>
        <v>0</v>
      </c>
      <c r="AD46" s="349">
        <f t="shared" si="44"/>
        <v>0</v>
      </c>
      <c r="AE46" s="349">
        <f t="shared" si="44"/>
        <v>0</v>
      </c>
      <c r="AF46" s="349">
        <f t="shared" si="44"/>
        <v>0</v>
      </c>
      <c r="AG46" s="349">
        <f t="shared" si="44"/>
        <v>0</v>
      </c>
      <c r="AH46" s="349">
        <f t="shared" si="44"/>
        <v>0</v>
      </c>
      <c r="AI46" s="353" t="s">
        <v>379</v>
      </c>
      <c r="AJ46" s="349" t="s">
        <v>379</v>
      </c>
      <c r="AK46" s="351"/>
      <c r="AL46" s="351"/>
      <c r="AM46" s="351">
        <f t="shared" si="38"/>
        <v>0</v>
      </c>
      <c r="AN46" s="351">
        <f t="shared" si="39"/>
        <v>0</v>
      </c>
      <c r="AO46" s="351">
        <f t="shared" si="39"/>
        <v>0</v>
      </c>
      <c r="AP46" s="351">
        <f t="shared" si="40"/>
        <v>0</v>
      </c>
      <c r="AQ46" s="349">
        <f>AQ81+AQ115+AQ149+AQ183+AQ217</f>
        <v>0</v>
      </c>
      <c r="AR46" s="349">
        <f t="shared" ref="AR46:AX46" si="45">AR81+AR115+AR149+AR183+AR217</f>
        <v>0</v>
      </c>
      <c r="AS46" s="349">
        <f t="shared" si="45"/>
        <v>0</v>
      </c>
      <c r="AT46" s="349">
        <f t="shared" si="45"/>
        <v>0</v>
      </c>
      <c r="AU46" s="349">
        <f t="shared" si="45"/>
        <v>0</v>
      </c>
      <c r="AV46" s="349">
        <f t="shared" si="45"/>
        <v>0</v>
      </c>
      <c r="AW46" s="349">
        <f t="shared" si="45"/>
        <v>0</v>
      </c>
      <c r="AX46" s="349">
        <f t="shared" si="45"/>
        <v>0</v>
      </c>
      <c r="AY46" s="353" t="s">
        <v>379</v>
      </c>
      <c r="AZ46" s="349" t="s">
        <v>379</v>
      </c>
      <c r="BA46" s="351"/>
      <c r="BB46" s="351"/>
    </row>
    <row r="47" spans="1:54" s="533" customFormat="1" ht="24" x14ac:dyDescent="0.2">
      <c r="A47" s="250" t="s">
        <v>568</v>
      </c>
      <c r="B47" s="465">
        <v>260</v>
      </c>
      <c r="C47" s="331">
        <v>99</v>
      </c>
      <c r="D47" s="331" t="s">
        <v>141</v>
      </c>
      <c r="E47" s="565">
        <v>244</v>
      </c>
      <c r="F47" s="566"/>
      <c r="G47" s="351" t="e">
        <f>H47+I47+J47</f>
        <v>#REF!</v>
      </c>
      <c r="H47" s="351">
        <f t="shared" si="31"/>
        <v>1044521.1799999999</v>
      </c>
      <c r="I47" s="351">
        <f t="shared" si="31"/>
        <v>4350577.82</v>
      </c>
      <c r="J47" s="351" t="e">
        <f t="shared" si="32"/>
        <v>#REF!</v>
      </c>
      <c r="K47" s="351">
        <f t="shared" si="33"/>
        <v>6720970.6699999999</v>
      </c>
      <c r="L47" s="351">
        <f>SUM(L48:L56)</f>
        <v>0</v>
      </c>
      <c r="M47" s="351">
        <f>SUM(M48:M56)</f>
        <v>2697644.5</v>
      </c>
      <c r="N47" s="351">
        <f>SUM(N48:N56)</f>
        <v>4023326.17</v>
      </c>
      <c r="O47" s="351">
        <f t="shared" si="34"/>
        <v>3105904</v>
      </c>
      <c r="P47" s="351">
        <f>SUM(P48:P56)</f>
        <v>1044521.1799999999</v>
      </c>
      <c r="Q47" s="351">
        <f>SUM(Q48:Q56)</f>
        <v>1652933.32</v>
      </c>
      <c r="R47" s="351">
        <f>SUM(R48:R56)</f>
        <v>408449.5</v>
      </c>
      <c r="S47" s="356" t="s">
        <v>379</v>
      </c>
      <c r="T47" s="357" t="s">
        <v>379</v>
      </c>
      <c r="U47" s="351" t="e">
        <f>SUM(U48:U56)</f>
        <v>#REF!</v>
      </c>
      <c r="V47" s="351">
        <f>SUM(V48:V56)</f>
        <v>0</v>
      </c>
      <c r="W47" s="351">
        <f>AA47+AE47+AK47</f>
        <v>0</v>
      </c>
      <c r="X47" s="351">
        <f>AB47+AF47</f>
        <v>0</v>
      </c>
      <c r="Y47" s="351">
        <f>AC47+AG47</f>
        <v>0</v>
      </c>
      <c r="Z47" s="351">
        <f>AD47+AH47+AK47</f>
        <v>0</v>
      </c>
      <c r="AA47" s="351">
        <f>SUM(AA48:AA56)</f>
        <v>0</v>
      </c>
      <c r="AB47" s="351">
        <f t="shared" ref="AB47:AH47" si="46">SUM(AB48:AB56)</f>
        <v>0</v>
      </c>
      <c r="AC47" s="351">
        <f t="shared" si="46"/>
        <v>0</v>
      </c>
      <c r="AD47" s="351">
        <f t="shared" si="46"/>
        <v>0</v>
      </c>
      <c r="AE47" s="351">
        <f t="shared" si="46"/>
        <v>0</v>
      </c>
      <c r="AF47" s="351">
        <f t="shared" si="46"/>
        <v>0</v>
      </c>
      <c r="AG47" s="351">
        <f t="shared" si="46"/>
        <v>0</v>
      </c>
      <c r="AH47" s="351">
        <f t="shared" si="46"/>
        <v>0</v>
      </c>
      <c r="AI47" s="356" t="s">
        <v>379</v>
      </c>
      <c r="AJ47" s="357" t="s">
        <v>379</v>
      </c>
      <c r="AK47" s="351">
        <f>SUM(AK48:AK56)</f>
        <v>0</v>
      </c>
      <c r="AL47" s="351">
        <f>SUM(AL48:AL56)</f>
        <v>0</v>
      </c>
      <c r="AM47" s="351">
        <f>AQ47+AU47+BA47</f>
        <v>0</v>
      </c>
      <c r="AN47" s="351">
        <f t="shared" si="39"/>
        <v>0</v>
      </c>
      <c r="AO47" s="351">
        <f t="shared" si="39"/>
        <v>0</v>
      </c>
      <c r="AP47" s="351">
        <f t="shared" si="40"/>
        <v>0</v>
      </c>
      <c r="AQ47" s="351">
        <f>SUM(AQ48:AQ56)</f>
        <v>0</v>
      </c>
      <c r="AR47" s="351">
        <f t="shared" ref="AR47:AX47" si="47">SUM(AR48:AR56)</f>
        <v>0</v>
      </c>
      <c r="AS47" s="351">
        <f t="shared" si="47"/>
        <v>0</v>
      </c>
      <c r="AT47" s="351">
        <f t="shared" si="47"/>
        <v>0</v>
      </c>
      <c r="AU47" s="351">
        <f t="shared" si="47"/>
        <v>0</v>
      </c>
      <c r="AV47" s="351">
        <f t="shared" si="47"/>
        <v>0</v>
      </c>
      <c r="AW47" s="351">
        <f t="shared" si="47"/>
        <v>0</v>
      </c>
      <c r="AX47" s="351">
        <f t="shared" si="47"/>
        <v>0</v>
      </c>
      <c r="AY47" s="356" t="s">
        <v>379</v>
      </c>
      <c r="AZ47" s="357" t="s">
        <v>379</v>
      </c>
      <c r="BA47" s="351">
        <f>SUM(BA48:BA56)</f>
        <v>0</v>
      </c>
      <c r="BB47" s="351">
        <f>SUM(BB48:BB56)</f>
        <v>0</v>
      </c>
    </row>
    <row r="48" spans="1:54" x14ac:dyDescent="0.2">
      <c r="A48" s="250" t="s">
        <v>123</v>
      </c>
      <c r="B48" s="360"/>
      <c r="C48" s="324"/>
      <c r="D48" s="324"/>
      <c r="E48" s="324"/>
      <c r="F48" s="330">
        <v>221</v>
      </c>
      <c r="G48" s="351" t="e">
        <f>K48+O48+U48</f>
        <v>#REF!</v>
      </c>
      <c r="H48" s="351">
        <f t="shared" si="31"/>
        <v>0</v>
      </c>
      <c r="I48" s="351">
        <f t="shared" si="31"/>
        <v>52972.85</v>
      </c>
      <c r="J48" s="351" t="e">
        <f t="shared" si="32"/>
        <v>#REF!</v>
      </c>
      <c r="K48" s="351">
        <f t="shared" si="33"/>
        <v>52972.85</v>
      </c>
      <c r="L48" s="351">
        <f>'НЗ 2-экз'!C1435+'Прочие-1эк'!H44</f>
        <v>0</v>
      </c>
      <c r="M48" s="351">
        <f>'НЗ 2-экз'!X1435+'Остатки -1эк'!G33+'Возвраты-1эк'!H50+'Прочие-1эк'!H28+'Прочие-1эк'!H47</f>
        <v>52972.85</v>
      </c>
      <c r="N48" s="351">
        <f>'НЗ 2-экз'!AK1435+'Остатки -1эк'!G14+'Остатки -1эк'!G17+'Возвраты-1эк'!H26+'Возвраты-1эк'!H29+'Прочие-1эк'!H29+'Прочие-1эк'!H50</f>
        <v>0</v>
      </c>
      <c r="O48" s="351">
        <f t="shared" si="34"/>
        <v>0</v>
      </c>
      <c r="P48" s="351">
        <f>'ИЦ 1эк'!I72</f>
        <v>0</v>
      </c>
      <c r="Q48" s="351">
        <f>'ИЦ 1эк'!I73</f>
        <v>0</v>
      </c>
      <c r="R48" s="351">
        <f>'ИЦ 1эк'!I74</f>
        <v>0</v>
      </c>
      <c r="S48" s="351" t="s">
        <v>379</v>
      </c>
      <c r="T48" s="351" t="s">
        <v>379</v>
      </c>
      <c r="U48" s="351" t="e">
        <f>'ПД 1эк'!#REF!</f>
        <v>#REF!</v>
      </c>
      <c r="V48" s="351"/>
      <c r="W48" s="351">
        <f>AA48+AE48+AK48</f>
        <v>0</v>
      </c>
      <c r="X48" s="351">
        <f t="shared" si="35"/>
        <v>0</v>
      </c>
      <c r="Y48" s="351">
        <f t="shared" si="35"/>
        <v>0</v>
      </c>
      <c r="Z48" s="351">
        <f t="shared" si="36"/>
        <v>0</v>
      </c>
      <c r="AA48" s="349">
        <f>AA83+AA117+AA151+AA185+AA219</f>
        <v>0</v>
      </c>
      <c r="AB48" s="349">
        <f t="shared" ref="AB48:AH48" si="48">AB83+AB117+AB151+AB185+AB219</f>
        <v>0</v>
      </c>
      <c r="AC48" s="349">
        <f t="shared" si="48"/>
        <v>0</v>
      </c>
      <c r="AD48" s="349">
        <f t="shared" si="48"/>
        <v>0</v>
      </c>
      <c r="AE48" s="349">
        <f t="shared" si="48"/>
        <v>0</v>
      </c>
      <c r="AF48" s="349">
        <f t="shared" si="48"/>
        <v>0</v>
      </c>
      <c r="AG48" s="349">
        <f t="shared" si="48"/>
        <v>0</v>
      </c>
      <c r="AH48" s="349">
        <f t="shared" si="48"/>
        <v>0</v>
      </c>
      <c r="AI48" s="351" t="s">
        <v>379</v>
      </c>
      <c r="AJ48" s="351" t="s">
        <v>379</v>
      </c>
      <c r="AK48" s="351"/>
      <c r="AL48" s="351"/>
      <c r="AM48" s="351">
        <f>AQ48+AU48+BA48</f>
        <v>0</v>
      </c>
      <c r="AN48" s="351">
        <f t="shared" si="39"/>
        <v>0</v>
      </c>
      <c r="AO48" s="351">
        <f t="shared" si="39"/>
        <v>0</v>
      </c>
      <c r="AP48" s="351">
        <f t="shared" si="40"/>
        <v>0</v>
      </c>
      <c r="AQ48" s="349">
        <f>AQ83+AQ117+AQ151+AQ185+AQ219</f>
        <v>0</v>
      </c>
      <c r="AR48" s="349">
        <f t="shared" ref="AR48:AX48" si="49">AR83+AR117+AR151+AR185+AR219</f>
        <v>0</v>
      </c>
      <c r="AS48" s="349">
        <f t="shared" si="49"/>
        <v>0</v>
      </c>
      <c r="AT48" s="349">
        <f t="shared" si="49"/>
        <v>0</v>
      </c>
      <c r="AU48" s="349">
        <f t="shared" si="49"/>
        <v>0</v>
      </c>
      <c r="AV48" s="349">
        <f t="shared" si="49"/>
        <v>0</v>
      </c>
      <c r="AW48" s="349">
        <f t="shared" si="49"/>
        <v>0</v>
      </c>
      <c r="AX48" s="349">
        <f t="shared" si="49"/>
        <v>0</v>
      </c>
      <c r="AY48" s="351" t="s">
        <v>379</v>
      </c>
      <c r="AZ48" s="351" t="s">
        <v>379</v>
      </c>
      <c r="BA48" s="351"/>
      <c r="BB48" s="351"/>
    </row>
    <row r="49" spans="1:54" x14ac:dyDescent="0.2">
      <c r="A49" s="250" t="s">
        <v>124</v>
      </c>
      <c r="B49" s="360"/>
      <c r="C49" s="324"/>
      <c r="D49" s="324"/>
      <c r="E49" s="324"/>
      <c r="F49" s="330">
        <v>222</v>
      </c>
      <c r="G49" s="351" t="e">
        <f>K49+U49</f>
        <v>#REF!</v>
      </c>
      <c r="H49" s="351">
        <f>L49</f>
        <v>0</v>
      </c>
      <c r="I49" s="351">
        <f>M49</f>
        <v>0</v>
      </c>
      <c r="J49" s="351">
        <f>N49</f>
        <v>0</v>
      </c>
      <c r="K49" s="351">
        <f t="shared" si="33"/>
        <v>0</v>
      </c>
      <c r="L49" s="351">
        <f>'НЗ 2-экз'!C1438+'Прочие-1эк'!I44</f>
        <v>0</v>
      </c>
      <c r="M49" s="351">
        <f>'НЗ 2-экз'!X1438+'Остатки -1эк'!H33+'Возвраты-1эк'!I50+'Прочие-1эк'!I80</f>
        <v>0</v>
      </c>
      <c r="N49" s="351">
        <f>'НЗ 2-экз'!AK1438+'Остатки -1эк'!H14+'Остатки -1эк'!H17+'Возвраты-1эк'!I26+'Возвраты-1эк'!I29+'Прочие-1эк'!I29</f>
        <v>0</v>
      </c>
      <c r="O49" s="351" t="s">
        <v>379</v>
      </c>
      <c r="P49" s="351" t="s">
        <v>379</v>
      </c>
      <c r="Q49" s="351" t="s">
        <v>379</v>
      </c>
      <c r="R49" s="351" t="s">
        <v>379</v>
      </c>
      <c r="S49" s="351" t="s">
        <v>379</v>
      </c>
      <c r="T49" s="351" t="s">
        <v>379</v>
      </c>
      <c r="U49" s="351" t="e">
        <f>'ПД 1эк'!#REF!</f>
        <v>#REF!</v>
      </c>
      <c r="V49" s="351"/>
      <c r="W49" s="351">
        <f>AA49+AK49</f>
        <v>0</v>
      </c>
      <c r="X49" s="351">
        <f>AB49</f>
        <v>0</v>
      </c>
      <c r="Y49" s="351">
        <f>AC49</f>
        <v>0</v>
      </c>
      <c r="Z49" s="351">
        <f>AD49</f>
        <v>0</v>
      </c>
      <c r="AA49" s="349">
        <f t="shared" ref="AA49:AH56" si="50">AA84+AA118+AA152+AA186+AA220</f>
        <v>0</v>
      </c>
      <c r="AB49" s="349">
        <f t="shared" si="50"/>
        <v>0</v>
      </c>
      <c r="AC49" s="349">
        <f t="shared" si="50"/>
        <v>0</v>
      </c>
      <c r="AD49" s="349">
        <f t="shared" si="50"/>
        <v>0</v>
      </c>
      <c r="AE49" s="349">
        <f t="shared" si="50"/>
        <v>0</v>
      </c>
      <c r="AF49" s="349">
        <f t="shared" si="50"/>
        <v>0</v>
      </c>
      <c r="AG49" s="349">
        <f t="shared" si="50"/>
        <v>0</v>
      </c>
      <c r="AH49" s="349">
        <f t="shared" si="50"/>
        <v>0</v>
      </c>
      <c r="AI49" s="351" t="s">
        <v>379</v>
      </c>
      <c r="AJ49" s="351" t="s">
        <v>379</v>
      </c>
      <c r="AK49" s="351"/>
      <c r="AL49" s="351"/>
      <c r="AM49" s="351">
        <f>AQ49+BA49</f>
        <v>0</v>
      </c>
      <c r="AN49" s="351">
        <f>AR49</f>
        <v>0</v>
      </c>
      <c r="AO49" s="351">
        <f>AS49</f>
        <v>0</v>
      </c>
      <c r="AP49" s="351">
        <f>AT49</f>
        <v>0</v>
      </c>
      <c r="AQ49" s="349">
        <f t="shared" ref="AQ49:AX56" si="51">AQ84+AQ118+AQ152+AQ186+AQ220</f>
        <v>0</v>
      </c>
      <c r="AR49" s="349">
        <f t="shared" si="51"/>
        <v>0</v>
      </c>
      <c r="AS49" s="349">
        <f t="shared" si="51"/>
        <v>0</v>
      </c>
      <c r="AT49" s="349">
        <f t="shared" si="51"/>
        <v>0</v>
      </c>
      <c r="AU49" s="349">
        <f t="shared" si="51"/>
        <v>0</v>
      </c>
      <c r="AV49" s="349">
        <f t="shared" si="51"/>
        <v>0</v>
      </c>
      <c r="AW49" s="349">
        <f t="shared" si="51"/>
        <v>0</v>
      </c>
      <c r="AX49" s="349">
        <f t="shared" si="51"/>
        <v>0</v>
      </c>
      <c r="AY49" s="351" t="s">
        <v>379</v>
      </c>
      <c r="AZ49" s="351" t="s">
        <v>379</v>
      </c>
      <c r="BA49" s="351"/>
      <c r="BB49" s="351"/>
    </row>
    <row r="50" spans="1:54" x14ac:dyDescent="0.2">
      <c r="A50" s="250" t="s">
        <v>125</v>
      </c>
      <c r="B50" s="360"/>
      <c r="C50" s="324"/>
      <c r="D50" s="324"/>
      <c r="E50" s="324"/>
      <c r="F50" s="330">
        <v>223</v>
      </c>
      <c r="G50" s="351" t="e">
        <f>K50+O50+U50</f>
        <v>#REF!</v>
      </c>
      <c r="H50" s="351">
        <f>P50</f>
        <v>0</v>
      </c>
      <c r="I50" s="351">
        <f>M50+Q50</f>
        <v>0</v>
      </c>
      <c r="J50" s="351" t="e">
        <f>N50+R50+U50</f>
        <v>#REF!</v>
      </c>
      <c r="K50" s="351">
        <f>M50+N50</f>
        <v>3411293.5</v>
      </c>
      <c r="L50" s="351" t="s">
        <v>379</v>
      </c>
      <c r="M50" s="351">
        <f>'НЗ 2-экз'!X1439+'Остатки -1эк'!I33+'Возвраты-1эк'!J50+'Прочие-1эк'!J28</f>
        <v>0</v>
      </c>
      <c r="N50" s="351">
        <f>'НЗ 2-экз'!AK1439+'Остатки -1эк'!I14+'Остатки -1эк'!I17+'Возвраты-1эк'!J26+'Возвраты-1эк'!J29+'Прочие-1эк'!J29</f>
        <v>3411293.5</v>
      </c>
      <c r="O50" s="351">
        <f>P50+Q50+R50</f>
        <v>0</v>
      </c>
      <c r="P50" s="351">
        <f>'ИЦ 1эк'!K72</f>
        <v>0</v>
      </c>
      <c r="Q50" s="351">
        <f>'ИЦ 1эк'!K73</f>
        <v>0</v>
      </c>
      <c r="R50" s="351">
        <f>'ИЦ 1эк'!K75</f>
        <v>0</v>
      </c>
      <c r="S50" s="351" t="s">
        <v>379</v>
      </c>
      <c r="T50" s="351" t="s">
        <v>379</v>
      </c>
      <c r="U50" s="351" t="e">
        <f>'ПД 1эк'!#REF!</f>
        <v>#REF!</v>
      </c>
      <c r="V50" s="351"/>
      <c r="W50" s="351">
        <f t="shared" ref="W50:W56" si="52">AA50+AE50+AK50</f>
        <v>0</v>
      </c>
      <c r="X50" s="351">
        <f>AF50</f>
        <v>0</v>
      </c>
      <c r="Y50" s="351">
        <f>AC50+AG50</f>
        <v>0</v>
      </c>
      <c r="Z50" s="351">
        <f>AD50+AH50+AK50</f>
        <v>0</v>
      </c>
      <c r="AA50" s="349">
        <f t="shared" si="50"/>
        <v>0</v>
      </c>
      <c r="AB50" s="349">
        <f t="shared" si="50"/>
        <v>0</v>
      </c>
      <c r="AC50" s="349">
        <f t="shared" si="50"/>
        <v>0</v>
      </c>
      <c r="AD50" s="349">
        <f t="shared" si="50"/>
        <v>0</v>
      </c>
      <c r="AE50" s="349">
        <f t="shared" si="50"/>
        <v>0</v>
      </c>
      <c r="AF50" s="349">
        <f t="shared" si="50"/>
        <v>0</v>
      </c>
      <c r="AG50" s="349">
        <f t="shared" si="50"/>
        <v>0</v>
      </c>
      <c r="AH50" s="349">
        <f t="shared" si="50"/>
        <v>0</v>
      </c>
      <c r="AI50" s="351" t="s">
        <v>379</v>
      </c>
      <c r="AJ50" s="351" t="s">
        <v>379</v>
      </c>
      <c r="AK50" s="351"/>
      <c r="AL50" s="351"/>
      <c r="AM50" s="351">
        <f t="shared" ref="AM50:AM56" si="53">AQ50+AU50+BA50</f>
        <v>0</v>
      </c>
      <c r="AN50" s="351">
        <f>AV50</f>
        <v>0</v>
      </c>
      <c r="AO50" s="351">
        <f>AS50+AW50</f>
        <v>0</v>
      </c>
      <c r="AP50" s="351">
        <f>AT50+AX50+BA50</f>
        <v>0</v>
      </c>
      <c r="AQ50" s="349">
        <f t="shared" si="51"/>
        <v>0</v>
      </c>
      <c r="AR50" s="349">
        <f t="shared" si="51"/>
        <v>0</v>
      </c>
      <c r="AS50" s="349">
        <f t="shared" si="51"/>
        <v>0</v>
      </c>
      <c r="AT50" s="349">
        <f t="shared" si="51"/>
        <v>0</v>
      </c>
      <c r="AU50" s="349">
        <f t="shared" si="51"/>
        <v>0</v>
      </c>
      <c r="AV50" s="349">
        <f t="shared" si="51"/>
        <v>0</v>
      </c>
      <c r="AW50" s="349">
        <f t="shared" si="51"/>
        <v>0</v>
      </c>
      <c r="AX50" s="349">
        <f t="shared" si="51"/>
        <v>0</v>
      </c>
      <c r="AY50" s="351" t="s">
        <v>379</v>
      </c>
      <c r="AZ50" s="351" t="s">
        <v>379</v>
      </c>
      <c r="BA50" s="351"/>
      <c r="BB50" s="351"/>
    </row>
    <row r="51" spans="1:54" ht="24" x14ac:dyDescent="0.2">
      <c r="A51" s="250" t="s">
        <v>126</v>
      </c>
      <c r="B51" s="360"/>
      <c r="C51" s="324"/>
      <c r="D51" s="324"/>
      <c r="E51" s="324"/>
      <c r="F51" s="330">
        <v>224</v>
      </c>
      <c r="G51" s="351" t="e">
        <f>K51+U51</f>
        <v>#REF!</v>
      </c>
      <c r="H51" s="351">
        <f>L51</f>
        <v>0</v>
      </c>
      <c r="I51" s="351">
        <f>M51</f>
        <v>0</v>
      </c>
      <c r="J51" s="351">
        <f>N51</f>
        <v>12000</v>
      </c>
      <c r="K51" s="351">
        <f t="shared" ref="K51:K56" si="54">L51+M51+N51</f>
        <v>12000</v>
      </c>
      <c r="L51" s="351">
        <f>'НЗ 2-экз'!C1444</f>
        <v>0</v>
      </c>
      <c r="M51" s="351">
        <f>'НЗ 2-экз'!X1444+'Прочие-1эк'!L80</f>
        <v>0</v>
      </c>
      <c r="N51" s="351">
        <f>'НЗ 2-экз'!AK1444+'Прочие-1эк'!L29+'Прочие-1эк'!L50</f>
        <v>12000</v>
      </c>
      <c r="O51" s="351" t="s">
        <v>379</v>
      </c>
      <c r="P51" s="351" t="s">
        <v>379</v>
      </c>
      <c r="Q51" s="351" t="s">
        <v>379</v>
      </c>
      <c r="R51" s="351" t="s">
        <v>379</v>
      </c>
      <c r="S51" s="351" t="s">
        <v>379</v>
      </c>
      <c r="T51" s="351" t="s">
        <v>379</v>
      </c>
      <c r="U51" s="351" t="e">
        <f>'ПД 1эк'!#REF!</f>
        <v>#REF!</v>
      </c>
      <c r="V51" s="351"/>
      <c r="W51" s="351">
        <f t="shared" si="52"/>
        <v>0</v>
      </c>
      <c r="X51" s="351">
        <f>AB51</f>
        <v>0</v>
      </c>
      <c r="Y51" s="351">
        <f>AC51</f>
        <v>0</v>
      </c>
      <c r="Z51" s="351">
        <f>AD51</f>
        <v>0</v>
      </c>
      <c r="AA51" s="349">
        <f t="shared" si="50"/>
        <v>0</v>
      </c>
      <c r="AB51" s="349">
        <f t="shared" si="50"/>
        <v>0</v>
      </c>
      <c r="AC51" s="349">
        <f t="shared" si="50"/>
        <v>0</v>
      </c>
      <c r="AD51" s="349">
        <f t="shared" si="50"/>
        <v>0</v>
      </c>
      <c r="AE51" s="349">
        <f t="shared" si="50"/>
        <v>0</v>
      </c>
      <c r="AF51" s="349">
        <f t="shared" si="50"/>
        <v>0</v>
      </c>
      <c r="AG51" s="349">
        <f t="shared" si="50"/>
        <v>0</v>
      </c>
      <c r="AH51" s="349">
        <f t="shared" si="50"/>
        <v>0</v>
      </c>
      <c r="AI51" s="351" t="s">
        <v>379</v>
      </c>
      <c r="AJ51" s="351" t="s">
        <v>379</v>
      </c>
      <c r="AK51" s="351"/>
      <c r="AL51" s="351"/>
      <c r="AM51" s="351">
        <f t="shared" si="53"/>
        <v>0</v>
      </c>
      <c r="AN51" s="351">
        <f>AR51</f>
        <v>0</v>
      </c>
      <c r="AO51" s="351">
        <f>AS51</f>
        <v>0</v>
      </c>
      <c r="AP51" s="351">
        <f>AT51</f>
        <v>0</v>
      </c>
      <c r="AQ51" s="349">
        <f t="shared" si="51"/>
        <v>0</v>
      </c>
      <c r="AR51" s="349">
        <f t="shared" si="51"/>
        <v>0</v>
      </c>
      <c r="AS51" s="349">
        <f t="shared" si="51"/>
        <v>0</v>
      </c>
      <c r="AT51" s="349">
        <f t="shared" si="51"/>
        <v>0</v>
      </c>
      <c r="AU51" s="349">
        <f t="shared" si="51"/>
        <v>0</v>
      </c>
      <c r="AV51" s="349">
        <f t="shared" si="51"/>
        <v>0</v>
      </c>
      <c r="AW51" s="349">
        <f t="shared" si="51"/>
        <v>0</v>
      </c>
      <c r="AX51" s="349">
        <f t="shared" si="51"/>
        <v>0</v>
      </c>
      <c r="AY51" s="351" t="s">
        <v>379</v>
      </c>
      <c r="AZ51" s="351" t="s">
        <v>379</v>
      </c>
      <c r="BA51" s="351"/>
      <c r="BB51" s="351"/>
    </row>
    <row r="52" spans="1:54" ht="24" x14ac:dyDescent="0.2">
      <c r="A52" s="250" t="s">
        <v>127</v>
      </c>
      <c r="B52" s="360"/>
      <c r="C52" s="324"/>
      <c r="D52" s="324"/>
      <c r="E52" s="324"/>
      <c r="F52" s="330">
        <v>225</v>
      </c>
      <c r="G52" s="351" t="e">
        <f>K52+O52+U52</f>
        <v>#REF!</v>
      </c>
      <c r="H52" s="351">
        <f t="shared" ref="H52:I56" si="55">L52+P52</f>
        <v>0</v>
      </c>
      <c r="I52" s="351">
        <f t="shared" si="55"/>
        <v>188600</v>
      </c>
      <c r="J52" s="351" t="e">
        <f>N52+R52+U52</f>
        <v>#REF!</v>
      </c>
      <c r="K52" s="351">
        <f t="shared" si="54"/>
        <v>475693.12</v>
      </c>
      <c r="L52" s="351">
        <f>'НЗ 2-экз'!C1445+'Прочие-1эк'!M79</f>
        <v>0</v>
      </c>
      <c r="M52" s="351">
        <f>'НЗ 2-экз'!X1445+'Остатки -1эк'!K33+'Возвраты-1эк'!L50+'Прочие-1эк'!M80</f>
        <v>188600</v>
      </c>
      <c r="N52" s="351">
        <f>'НЗ 2-экз'!AK1445+'Остатки -1эк'!K14+'Остатки -1эк'!K17+'Возвраты-1эк'!L26+'Возвраты-1эк'!L29+'Прочие-1эк'!M29+'Прочие-1эк'!M50</f>
        <v>287093.12</v>
      </c>
      <c r="O52" s="351">
        <f>P52+Q52+R52</f>
        <v>180000</v>
      </c>
      <c r="P52" s="351">
        <f>'ИЦ 1эк'!M72</f>
        <v>0</v>
      </c>
      <c r="Q52" s="351">
        <f>'ИЦ 1эк'!M73</f>
        <v>0</v>
      </c>
      <c r="R52" s="351">
        <f>'ИЦ 1эк'!M74</f>
        <v>180000</v>
      </c>
      <c r="S52" s="351" t="s">
        <v>379</v>
      </c>
      <c r="T52" s="351" t="s">
        <v>379</v>
      </c>
      <c r="U52" s="351" t="e">
        <f>'ПД 1эк'!#REF!</f>
        <v>#REF!</v>
      </c>
      <c r="V52" s="351"/>
      <c r="W52" s="351">
        <f t="shared" si="52"/>
        <v>0</v>
      </c>
      <c r="X52" s="351">
        <f t="shared" ref="X52:Y56" si="56">AB52+AF52</f>
        <v>0</v>
      </c>
      <c r="Y52" s="351">
        <f t="shared" si="56"/>
        <v>0</v>
      </c>
      <c r="Z52" s="351">
        <f>AD52+AH52+AK52</f>
        <v>0</v>
      </c>
      <c r="AA52" s="349">
        <f t="shared" si="50"/>
        <v>0</v>
      </c>
      <c r="AB52" s="349">
        <f t="shared" si="50"/>
        <v>0</v>
      </c>
      <c r="AC52" s="349">
        <f t="shared" si="50"/>
        <v>0</v>
      </c>
      <c r="AD52" s="349">
        <f t="shared" si="50"/>
        <v>0</v>
      </c>
      <c r="AE52" s="349">
        <f t="shared" si="50"/>
        <v>0</v>
      </c>
      <c r="AF52" s="349">
        <f t="shared" si="50"/>
        <v>0</v>
      </c>
      <c r="AG52" s="349">
        <f t="shared" si="50"/>
        <v>0</v>
      </c>
      <c r="AH52" s="349">
        <f t="shared" si="50"/>
        <v>0</v>
      </c>
      <c r="AI52" s="351" t="s">
        <v>379</v>
      </c>
      <c r="AJ52" s="351" t="s">
        <v>379</v>
      </c>
      <c r="AK52" s="351"/>
      <c r="AL52" s="351"/>
      <c r="AM52" s="351">
        <f t="shared" si="53"/>
        <v>0</v>
      </c>
      <c r="AN52" s="351">
        <f t="shared" ref="AN52:AO56" si="57">AR52+AV52</f>
        <v>0</v>
      </c>
      <c r="AO52" s="351">
        <f t="shared" si="57"/>
        <v>0</v>
      </c>
      <c r="AP52" s="351">
        <f>AT52+AX52+BA52</f>
        <v>0</v>
      </c>
      <c r="AQ52" s="349">
        <f t="shared" si="51"/>
        <v>0</v>
      </c>
      <c r="AR52" s="349">
        <f t="shared" si="51"/>
        <v>0</v>
      </c>
      <c r="AS52" s="349">
        <f t="shared" si="51"/>
        <v>0</v>
      </c>
      <c r="AT52" s="349">
        <f t="shared" si="51"/>
        <v>0</v>
      </c>
      <c r="AU52" s="349">
        <f t="shared" si="51"/>
        <v>0</v>
      </c>
      <c r="AV52" s="349">
        <f t="shared" si="51"/>
        <v>0</v>
      </c>
      <c r="AW52" s="349">
        <f t="shared" si="51"/>
        <v>0</v>
      </c>
      <c r="AX52" s="349">
        <f t="shared" si="51"/>
        <v>0</v>
      </c>
      <c r="AY52" s="351" t="s">
        <v>379</v>
      </c>
      <c r="AZ52" s="351" t="s">
        <v>379</v>
      </c>
      <c r="BA52" s="351"/>
      <c r="BB52" s="351"/>
    </row>
    <row r="53" spans="1:54" x14ac:dyDescent="0.2">
      <c r="A53" s="250" t="s">
        <v>128</v>
      </c>
      <c r="B53" s="360"/>
      <c r="C53" s="324"/>
      <c r="D53" s="324"/>
      <c r="E53" s="324"/>
      <c r="F53" s="330">
        <v>226</v>
      </c>
      <c r="G53" s="351" t="e">
        <f>K53+O53+U53</f>
        <v>#REF!</v>
      </c>
      <c r="H53" s="351">
        <f t="shared" si="55"/>
        <v>1044521.1799999999</v>
      </c>
      <c r="I53" s="351">
        <f t="shared" si="55"/>
        <v>2233620.66</v>
      </c>
      <c r="J53" s="351" t="e">
        <f>N53+R53+U53</f>
        <v>#REF!</v>
      </c>
      <c r="K53" s="351">
        <f t="shared" si="54"/>
        <v>939964.8899999999</v>
      </c>
      <c r="L53" s="351">
        <f>'НЗ 2-экз'!C1450+'Прочие-1эк'!N79</f>
        <v>0</v>
      </c>
      <c r="M53" s="351">
        <f>'НЗ 2-экз'!X1450+'Остатки -1эк'!L33+'Возвраты-1эк'!M50+'Прочие-1эк'!N80</f>
        <v>627025.34</v>
      </c>
      <c r="N53" s="351">
        <f>'НЗ 2-экз'!AK1450+'Остатки -1эк'!L14+'Остатки -1эк'!L17+'Возвраты-1эк'!M26+'Прочие-1эк'!M18+'Прочие-1эк'!N29+'Прочие-1эк'!N50</f>
        <v>312939.55</v>
      </c>
      <c r="O53" s="351">
        <f>P53+Q53+R53</f>
        <v>2699676</v>
      </c>
      <c r="P53" s="351">
        <f>'ИЦ 1эк'!N72</f>
        <v>1044521.1799999999</v>
      </c>
      <c r="Q53" s="351">
        <f>'ИЦ 1эк'!N73</f>
        <v>1606595.32</v>
      </c>
      <c r="R53" s="351">
        <f>'ИЦ 1эк'!N74</f>
        <v>48559.5</v>
      </c>
      <c r="S53" s="351" t="s">
        <v>379</v>
      </c>
      <c r="T53" s="351" t="s">
        <v>379</v>
      </c>
      <c r="U53" s="351" t="e">
        <f>'ПД 1эк'!#REF!</f>
        <v>#REF!</v>
      </c>
      <c r="V53" s="351"/>
      <c r="W53" s="351">
        <f t="shared" si="52"/>
        <v>0</v>
      </c>
      <c r="X53" s="351">
        <f t="shared" si="56"/>
        <v>0</v>
      </c>
      <c r="Y53" s="351">
        <f t="shared" si="56"/>
        <v>0</v>
      </c>
      <c r="Z53" s="351">
        <f>AD53+AH53+AK53</f>
        <v>0</v>
      </c>
      <c r="AA53" s="349">
        <f t="shared" si="50"/>
        <v>0</v>
      </c>
      <c r="AB53" s="349">
        <f t="shared" si="50"/>
        <v>0</v>
      </c>
      <c r="AC53" s="349">
        <f t="shared" si="50"/>
        <v>0</v>
      </c>
      <c r="AD53" s="349">
        <f t="shared" si="50"/>
        <v>0</v>
      </c>
      <c r="AE53" s="349">
        <f t="shared" si="50"/>
        <v>0</v>
      </c>
      <c r="AF53" s="349">
        <f t="shared" si="50"/>
        <v>0</v>
      </c>
      <c r="AG53" s="349">
        <f t="shared" si="50"/>
        <v>0</v>
      </c>
      <c r="AH53" s="349">
        <f t="shared" si="50"/>
        <v>0</v>
      </c>
      <c r="AI53" s="351" t="s">
        <v>379</v>
      </c>
      <c r="AJ53" s="351" t="s">
        <v>379</v>
      </c>
      <c r="AK53" s="351"/>
      <c r="AL53" s="351"/>
      <c r="AM53" s="351">
        <f t="shared" si="53"/>
        <v>0</v>
      </c>
      <c r="AN53" s="351">
        <f t="shared" si="57"/>
        <v>0</v>
      </c>
      <c r="AO53" s="351">
        <f t="shared" si="57"/>
        <v>0</v>
      </c>
      <c r="AP53" s="351">
        <f>AT53+AX53+BA53</f>
        <v>0</v>
      </c>
      <c r="AQ53" s="349">
        <f t="shared" si="51"/>
        <v>0</v>
      </c>
      <c r="AR53" s="349">
        <f t="shared" si="51"/>
        <v>0</v>
      </c>
      <c r="AS53" s="349">
        <f t="shared" si="51"/>
        <v>0</v>
      </c>
      <c r="AT53" s="349">
        <f t="shared" si="51"/>
        <v>0</v>
      </c>
      <c r="AU53" s="349">
        <f t="shared" si="51"/>
        <v>0</v>
      </c>
      <c r="AV53" s="349">
        <f t="shared" si="51"/>
        <v>0</v>
      </c>
      <c r="AW53" s="349">
        <f t="shared" si="51"/>
        <v>0</v>
      </c>
      <c r="AX53" s="349">
        <f t="shared" si="51"/>
        <v>0</v>
      </c>
      <c r="AY53" s="351" t="s">
        <v>379</v>
      </c>
      <c r="AZ53" s="351" t="s">
        <v>379</v>
      </c>
      <c r="BA53" s="351"/>
      <c r="BB53" s="351"/>
    </row>
    <row r="54" spans="1:54" x14ac:dyDescent="0.2">
      <c r="A54" s="250" t="s">
        <v>129</v>
      </c>
      <c r="B54" s="360"/>
      <c r="C54" s="324"/>
      <c r="D54" s="324"/>
      <c r="E54" s="324"/>
      <c r="F54" s="330">
        <v>290</v>
      </c>
      <c r="G54" s="351" t="e">
        <f>K54+O54+U54</f>
        <v>#REF!</v>
      </c>
      <c r="H54" s="351">
        <f t="shared" si="55"/>
        <v>0</v>
      </c>
      <c r="I54" s="351">
        <f t="shared" si="55"/>
        <v>0</v>
      </c>
      <c r="J54" s="351" t="e">
        <f>N54+R54+U54</f>
        <v>#REF!</v>
      </c>
      <c r="K54" s="351">
        <f t="shared" si="54"/>
        <v>0</v>
      </c>
      <c r="L54" s="351">
        <f>'НЗ 2-экз'!C1470+'Прочие-1эк'!Q44</f>
        <v>0</v>
      </c>
      <c r="M54" s="351">
        <f>'НЗ 2-экз'!X1470+'Остатки -1эк'!O33+'Возвраты-1эк'!Q50+'Прочие-1эк'!Q80</f>
        <v>0</v>
      </c>
      <c r="N54" s="351">
        <f>'НЗ 2-экз'!AK1470+'Возвраты-1эк'!Q26+'Возвраты-1эк'!Q29+'Прочие-1эк'!Q29+'Прочие-1эк'!Q50</f>
        <v>0</v>
      </c>
      <c r="O54" s="351">
        <f>Q54+R54</f>
        <v>0</v>
      </c>
      <c r="P54" s="351">
        <f>'ИЦ 1эк'!AC72</f>
        <v>0</v>
      </c>
      <c r="Q54" s="351">
        <f>'ИЦ 1эк'!AC73</f>
        <v>0</v>
      </c>
      <c r="R54" s="351">
        <f>'ИЦ 1эк'!AC74</f>
        <v>0</v>
      </c>
      <c r="S54" s="351" t="s">
        <v>379</v>
      </c>
      <c r="T54" s="351" t="s">
        <v>379</v>
      </c>
      <c r="U54" s="351" t="e">
        <f>'ПД 1эк'!#REF!</f>
        <v>#REF!</v>
      </c>
      <c r="V54" s="351"/>
      <c r="W54" s="351">
        <f t="shared" si="52"/>
        <v>0</v>
      </c>
      <c r="X54" s="351">
        <f t="shared" si="56"/>
        <v>0</v>
      </c>
      <c r="Y54" s="351">
        <f t="shared" si="56"/>
        <v>0</v>
      </c>
      <c r="Z54" s="351">
        <f>AD54+AH54+AK54</f>
        <v>0</v>
      </c>
      <c r="AA54" s="349">
        <f t="shared" si="50"/>
        <v>0</v>
      </c>
      <c r="AB54" s="349">
        <f t="shared" si="50"/>
        <v>0</v>
      </c>
      <c r="AC54" s="349">
        <f t="shared" si="50"/>
        <v>0</v>
      </c>
      <c r="AD54" s="349">
        <f t="shared" si="50"/>
        <v>0</v>
      </c>
      <c r="AE54" s="349">
        <f t="shared" si="50"/>
        <v>0</v>
      </c>
      <c r="AF54" s="349">
        <f t="shared" si="50"/>
        <v>0</v>
      </c>
      <c r="AG54" s="349">
        <f t="shared" si="50"/>
        <v>0</v>
      </c>
      <c r="AH54" s="349">
        <f t="shared" si="50"/>
        <v>0</v>
      </c>
      <c r="AI54" s="351" t="s">
        <v>379</v>
      </c>
      <c r="AJ54" s="351" t="s">
        <v>379</v>
      </c>
      <c r="AK54" s="351"/>
      <c r="AL54" s="351"/>
      <c r="AM54" s="351">
        <f t="shared" si="53"/>
        <v>0</v>
      </c>
      <c r="AN54" s="351">
        <f t="shared" si="57"/>
        <v>0</v>
      </c>
      <c r="AO54" s="351">
        <f t="shared" si="57"/>
        <v>0</v>
      </c>
      <c r="AP54" s="351">
        <f>AT54+AX54+BA54</f>
        <v>0</v>
      </c>
      <c r="AQ54" s="349">
        <f t="shared" si="51"/>
        <v>0</v>
      </c>
      <c r="AR54" s="349">
        <f t="shared" si="51"/>
        <v>0</v>
      </c>
      <c r="AS54" s="349">
        <f t="shared" si="51"/>
        <v>0</v>
      </c>
      <c r="AT54" s="349">
        <f t="shared" si="51"/>
        <v>0</v>
      </c>
      <c r="AU54" s="349">
        <f t="shared" si="51"/>
        <v>0</v>
      </c>
      <c r="AV54" s="349">
        <f t="shared" si="51"/>
        <v>0</v>
      </c>
      <c r="AW54" s="349">
        <f t="shared" si="51"/>
        <v>0</v>
      </c>
      <c r="AX54" s="349">
        <f t="shared" si="51"/>
        <v>0</v>
      </c>
      <c r="AY54" s="351" t="s">
        <v>379</v>
      </c>
      <c r="AZ54" s="351" t="s">
        <v>379</v>
      </c>
      <c r="BA54" s="351"/>
      <c r="BB54" s="351"/>
    </row>
    <row r="55" spans="1:54" ht="12.75" customHeight="1" x14ac:dyDescent="0.2">
      <c r="A55" s="250" t="s">
        <v>130</v>
      </c>
      <c r="B55" s="360"/>
      <c r="C55" s="324"/>
      <c r="D55" s="324"/>
      <c r="E55" s="324"/>
      <c r="F55" s="330">
        <v>310</v>
      </c>
      <c r="G55" s="351" t="e">
        <f>K55+O55+U55</f>
        <v>#REF!</v>
      </c>
      <c r="H55" s="351">
        <f t="shared" si="55"/>
        <v>0</v>
      </c>
      <c r="I55" s="351">
        <f t="shared" si="55"/>
        <v>610293.64</v>
      </c>
      <c r="J55" s="351" t="e">
        <f>N55+R55+U55</f>
        <v>#REF!</v>
      </c>
      <c r="K55" s="351">
        <f t="shared" si="54"/>
        <v>610293.64</v>
      </c>
      <c r="L55" s="351">
        <f>'НЗ 2-экз'!C1475+'Прочие-1эк'!X79</f>
        <v>0</v>
      </c>
      <c r="M55" s="351">
        <f>'НЗ 2-экз'!X1475+'Остатки -1эк'!V33+'Возвраты-1эк'!X50+'Прочие-1эк'!X80</f>
        <v>610293.64</v>
      </c>
      <c r="N55" s="351">
        <f>'НЗ 2-экз'!AK1475+'Остатки -1эк'!V14+'Остатки -1эк'!V17+'Возвраты-1эк'!X26+'Возвраты-1эк'!X29+'Прочие-1эк'!X29+'Прочие-1эк'!X50</f>
        <v>0</v>
      </c>
      <c r="O55" s="351">
        <f>P55+Q55+R55</f>
        <v>118890</v>
      </c>
      <c r="P55" s="351">
        <f>'ИЦ 1эк'!AG72</f>
        <v>0</v>
      </c>
      <c r="Q55" s="351">
        <f>'ИЦ 1эк'!AG73</f>
        <v>0</v>
      </c>
      <c r="R55" s="351">
        <f>'ИЦ 1эк'!AG74</f>
        <v>118890</v>
      </c>
      <c r="S55" s="351" t="s">
        <v>379</v>
      </c>
      <c r="T55" s="351" t="s">
        <v>379</v>
      </c>
      <c r="U55" s="351" t="e">
        <f>'ПД 1эк'!#REF!</f>
        <v>#REF!</v>
      </c>
      <c r="V55" s="351"/>
      <c r="W55" s="351">
        <f t="shared" si="52"/>
        <v>0</v>
      </c>
      <c r="X55" s="351">
        <f t="shared" si="56"/>
        <v>0</v>
      </c>
      <c r="Y55" s="351">
        <f t="shared" si="56"/>
        <v>0</v>
      </c>
      <c r="Z55" s="351">
        <f>AD55+AH55+AK55</f>
        <v>0</v>
      </c>
      <c r="AA55" s="349">
        <f t="shared" si="50"/>
        <v>0</v>
      </c>
      <c r="AB55" s="349">
        <f t="shared" si="50"/>
        <v>0</v>
      </c>
      <c r="AC55" s="349">
        <f t="shared" si="50"/>
        <v>0</v>
      </c>
      <c r="AD55" s="349">
        <f t="shared" si="50"/>
        <v>0</v>
      </c>
      <c r="AE55" s="349">
        <f t="shared" si="50"/>
        <v>0</v>
      </c>
      <c r="AF55" s="349">
        <f t="shared" si="50"/>
        <v>0</v>
      </c>
      <c r="AG55" s="349">
        <f t="shared" si="50"/>
        <v>0</v>
      </c>
      <c r="AH55" s="349">
        <f t="shared" si="50"/>
        <v>0</v>
      </c>
      <c r="AI55" s="351" t="s">
        <v>379</v>
      </c>
      <c r="AJ55" s="351" t="s">
        <v>379</v>
      </c>
      <c r="AK55" s="351"/>
      <c r="AL55" s="351"/>
      <c r="AM55" s="351">
        <f t="shared" si="53"/>
        <v>0</v>
      </c>
      <c r="AN55" s="351">
        <f t="shared" si="57"/>
        <v>0</v>
      </c>
      <c r="AO55" s="351">
        <f t="shared" si="57"/>
        <v>0</v>
      </c>
      <c r="AP55" s="351">
        <f>AT55+AX55+BA55</f>
        <v>0</v>
      </c>
      <c r="AQ55" s="349">
        <f t="shared" si="51"/>
        <v>0</v>
      </c>
      <c r="AR55" s="349">
        <f t="shared" si="51"/>
        <v>0</v>
      </c>
      <c r="AS55" s="349">
        <f t="shared" si="51"/>
        <v>0</v>
      </c>
      <c r="AT55" s="349">
        <f t="shared" si="51"/>
        <v>0</v>
      </c>
      <c r="AU55" s="349">
        <f t="shared" si="51"/>
        <v>0</v>
      </c>
      <c r="AV55" s="349">
        <f t="shared" si="51"/>
        <v>0</v>
      </c>
      <c r="AW55" s="349">
        <f t="shared" si="51"/>
        <v>0</v>
      </c>
      <c r="AX55" s="349">
        <f t="shared" si="51"/>
        <v>0</v>
      </c>
      <c r="AY55" s="351" t="s">
        <v>379</v>
      </c>
      <c r="AZ55" s="351" t="s">
        <v>379</v>
      </c>
      <c r="BA55" s="351"/>
      <c r="BB55" s="351"/>
    </row>
    <row r="56" spans="1:54" ht="24" x14ac:dyDescent="0.2">
      <c r="A56" s="250" t="s">
        <v>131</v>
      </c>
      <c r="B56" s="360"/>
      <c r="C56" s="324"/>
      <c r="D56" s="324"/>
      <c r="E56" s="324"/>
      <c r="F56" s="330">
        <v>340</v>
      </c>
      <c r="G56" s="351" t="e">
        <f>K56+O56+U56</f>
        <v>#REF!</v>
      </c>
      <c r="H56" s="351">
        <f t="shared" si="55"/>
        <v>0</v>
      </c>
      <c r="I56" s="351">
        <f t="shared" si="55"/>
        <v>1265090.67</v>
      </c>
      <c r="J56" s="351" t="e">
        <f>N56+R56+U56</f>
        <v>#REF!</v>
      </c>
      <c r="K56" s="351">
        <f t="shared" si="54"/>
        <v>1218752.67</v>
      </c>
      <c r="L56" s="351">
        <f>'НЗ 2-экз'!C1477+'Прочие-1эк'!Y79</f>
        <v>0</v>
      </c>
      <c r="M56" s="351">
        <f>'НЗ 2-экз'!X1477+'Остатки -1эк'!W33+'Возвраты-1эк'!Y50+'Прочие-1эк'!Y80</f>
        <v>1218752.67</v>
      </c>
      <c r="N56" s="351">
        <f>'НЗ 2-экз'!AK1477+'Остатки -1эк'!W14+'Остатки -1эк'!W17+'Возвраты-1эк'!Y26+'Возвраты-1эк'!Y29+'Прочие-1эк'!Y15+'Прочие-1эк'!Y18+'Прочие-1эк'!Y24+'Прочие-1эк'!Y27+'Прочие-1эк'!Y50</f>
        <v>0</v>
      </c>
      <c r="O56" s="351">
        <f>P56+Q56+R56</f>
        <v>107338</v>
      </c>
      <c r="P56" s="351">
        <f>'ИЦ 1эк'!AH72</f>
        <v>0</v>
      </c>
      <c r="Q56" s="351">
        <f>'ИЦ 1эк'!AH73</f>
        <v>46338</v>
      </c>
      <c r="R56" s="351">
        <f>'ИЦ 1эк'!AH74</f>
        <v>61000</v>
      </c>
      <c r="S56" s="351" t="s">
        <v>379</v>
      </c>
      <c r="T56" s="351" t="s">
        <v>379</v>
      </c>
      <c r="U56" s="351" t="e">
        <f>'ПД 1эк'!#REF!</f>
        <v>#REF!</v>
      </c>
      <c r="V56" s="351"/>
      <c r="W56" s="351">
        <f t="shared" si="52"/>
        <v>0</v>
      </c>
      <c r="X56" s="351">
        <f t="shared" si="56"/>
        <v>0</v>
      </c>
      <c r="Y56" s="351">
        <f t="shared" si="56"/>
        <v>0</v>
      </c>
      <c r="Z56" s="351">
        <f>AD56+AH56+AK56</f>
        <v>0</v>
      </c>
      <c r="AA56" s="349">
        <f t="shared" si="50"/>
        <v>0</v>
      </c>
      <c r="AB56" s="349">
        <f t="shared" si="50"/>
        <v>0</v>
      </c>
      <c r="AC56" s="349">
        <f t="shared" si="50"/>
        <v>0</v>
      </c>
      <c r="AD56" s="349">
        <f t="shared" si="50"/>
        <v>0</v>
      </c>
      <c r="AE56" s="349">
        <f t="shared" si="50"/>
        <v>0</v>
      </c>
      <c r="AF56" s="349">
        <f t="shared" si="50"/>
        <v>0</v>
      </c>
      <c r="AG56" s="349">
        <f t="shared" si="50"/>
        <v>0</v>
      </c>
      <c r="AH56" s="349">
        <f t="shared" si="50"/>
        <v>0</v>
      </c>
      <c r="AI56" s="351" t="s">
        <v>379</v>
      </c>
      <c r="AJ56" s="351" t="s">
        <v>379</v>
      </c>
      <c r="AK56" s="351"/>
      <c r="AL56" s="351"/>
      <c r="AM56" s="351">
        <f t="shared" si="53"/>
        <v>0</v>
      </c>
      <c r="AN56" s="351">
        <f t="shared" si="57"/>
        <v>0</v>
      </c>
      <c r="AO56" s="351">
        <f t="shared" si="57"/>
        <v>0</v>
      </c>
      <c r="AP56" s="351">
        <f>AT56+AX56+BA56</f>
        <v>0</v>
      </c>
      <c r="AQ56" s="349">
        <f t="shared" si="51"/>
        <v>0</v>
      </c>
      <c r="AR56" s="349">
        <f t="shared" si="51"/>
        <v>0</v>
      </c>
      <c r="AS56" s="349">
        <f t="shared" si="51"/>
        <v>0</v>
      </c>
      <c r="AT56" s="349">
        <f t="shared" si="51"/>
        <v>0</v>
      </c>
      <c r="AU56" s="349">
        <f t="shared" si="51"/>
        <v>0</v>
      </c>
      <c r="AV56" s="349">
        <f t="shared" si="51"/>
        <v>0</v>
      </c>
      <c r="AW56" s="349">
        <f t="shared" si="51"/>
        <v>0</v>
      </c>
      <c r="AX56" s="349">
        <f t="shared" si="51"/>
        <v>0</v>
      </c>
      <c r="AY56" s="351" t="s">
        <v>379</v>
      </c>
      <c r="AZ56" s="351" t="s">
        <v>379</v>
      </c>
      <c r="BA56" s="351"/>
      <c r="BB56" s="351"/>
    </row>
    <row r="57" spans="1:54" s="533" customFormat="1" x14ac:dyDescent="0.2">
      <c r="A57" s="536" t="s">
        <v>275</v>
      </c>
      <c r="B57" s="537"/>
      <c r="C57" s="325"/>
      <c r="D57" s="325"/>
      <c r="E57" s="325"/>
      <c r="F57" s="538"/>
      <c r="G57" s="352"/>
      <c r="H57" s="416"/>
      <c r="I57" s="352"/>
      <c r="J57" s="416"/>
      <c r="K57" s="352"/>
      <c r="L57" s="416"/>
      <c r="M57" s="352"/>
      <c r="N57" s="416"/>
      <c r="O57" s="352"/>
      <c r="P57" s="416"/>
      <c r="Q57" s="352"/>
      <c r="R57" s="416"/>
      <c r="S57" s="352"/>
      <c r="T57" s="416"/>
      <c r="U57" s="352"/>
      <c r="V57" s="352"/>
      <c r="W57" s="351"/>
      <c r="X57" s="416"/>
      <c r="Y57" s="352"/>
      <c r="Z57" s="416"/>
      <c r="AA57" s="352"/>
      <c r="AB57" s="416"/>
      <c r="AC57" s="352"/>
      <c r="AD57" s="416"/>
      <c r="AE57" s="352"/>
      <c r="AF57" s="416"/>
      <c r="AG57" s="352"/>
      <c r="AH57" s="416"/>
      <c r="AI57" s="352"/>
      <c r="AJ57" s="416"/>
      <c r="AK57" s="352"/>
      <c r="AL57" s="352"/>
      <c r="AM57" s="352"/>
      <c r="AN57" s="416"/>
      <c r="AO57" s="352"/>
      <c r="AP57" s="416"/>
      <c r="AQ57" s="352"/>
      <c r="AR57" s="416"/>
      <c r="AS57" s="352"/>
      <c r="AT57" s="416"/>
      <c r="AU57" s="352"/>
      <c r="AV57" s="416"/>
      <c r="AW57" s="352"/>
      <c r="AX57" s="416"/>
      <c r="AY57" s="352"/>
      <c r="AZ57" s="416"/>
      <c r="BA57" s="352"/>
      <c r="BB57" s="352"/>
    </row>
    <row r="58" spans="1:54" s="533" customFormat="1" hidden="1" x14ac:dyDescent="0.2">
      <c r="A58" s="550" t="s">
        <v>558</v>
      </c>
      <c r="B58" s="462">
        <v>200</v>
      </c>
      <c r="C58" s="461" t="e">
        <f>'НЗ 2-экз'!#REF!</f>
        <v>#REF!</v>
      </c>
      <c r="D58" s="461" t="str">
        <f>'НЗ 2-экз'!F7</f>
        <v>07 02</v>
      </c>
      <c r="E58" s="534" t="s">
        <v>379</v>
      </c>
      <c r="F58" s="535">
        <v>900</v>
      </c>
      <c r="G58" s="352">
        <f>K58+O58+U58</f>
        <v>42557832.660000004</v>
      </c>
      <c r="H58" s="352">
        <f>L58+P58</f>
        <v>0</v>
      </c>
      <c r="I58" s="352">
        <f>M58+Q58</f>
        <v>42557832.660000004</v>
      </c>
      <c r="J58" s="352">
        <f>N58+R58+U58</f>
        <v>0</v>
      </c>
      <c r="K58" s="352">
        <f t="shared" ref="K58:R58" si="58">K60+K70+K74+K80+K82</f>
        <v>42557832.660000004</v>
      </c>
      <c r="L58" s="352">
        <f t="shared" si="58"/>
        <v>0</v>
      </c>
      <c r="M58" s="352">
        <f t="shared" si="58"/>
        <v>42557832.660000004</v>
      </c>
      <c r="N58" s="352">
        <f t="shared" si="58"/>
        <v>0</v>
      </c>
      <c r="O58" s="352">
        <f t="shared" si="58"/>
        <v>0</v>
      </c>
      <c r="P58" s="352">
        <f t="shared" si="58"/>
        <v>0</v>
      </c>
      <c r="Q58" s="352">
        <f t="shared" si="58"/>
        <v>0</v>
      </c>
      <c r="R58" s="352">
        <f t="shared" si="58"/>
        <v>0</v>
      </c>
      <c r="S58" s="352" t="s">
        <v>379</v>
      </c>
      <c r="T58" s="352" t="s">
        <v>379</v>
      </c>
      <c r="U58" s="352">
        <f>U63+U64+U68+U82+U73+U76+U77+U78</f>
        <v>0</v>
      </c>
      <c r="V58" s="352">
        <f>V63+V64+V68+V82+V73+V76+V77+V78</f>
        <v>0</v>
      </c>
      <c r="W58" s="354">
        <f>AA58+AE58+AK58</f>
        <v>0</v>
      </c>
      <c r="X58" s="352">
        <f>AB58+AF58</f>
        <v>0</v>
      </c>
      <c r="Y58" s="352">
        <f>AC58+AG58</f>
        <v>0</v>
      </c>
      <c r="Z58" s="352">
        <f>AD58+AH58+AK58</f>
        <v>0</v>
      </c>
      <c r="AA58" s="352">
        <f t="shared" ref="AA58:AH58" si="59">AA60+AA70+AA74+AA80+AA82</f>
        <v>0</v>
      </c>
      <c r="AB58" s="352">
        <f t="shared" si="59"/>
        <v>0</v>
      </c>
      <c r="AC58" s="352">
        <f t="shared" si="59"/>
        <v>0</v>
      </c>
      <c r="AD58" s="352">
        <f t="shared" si="59"/>
        <v>0</v>
      </c>
      <c r="AE58" s="352">
        <f t="shared" si="59"/>
        <v>0</v>
      </c>
      <c r="AF58" s="352">
        <f t="shared" si="59"/>
        <v>0</v>
      </c>
      <c r="AG58" s="352">
        <f t="shared" si="59"/>
        <v>0</v>
      </c>
      <c r="AH58" s="352">
        <f t="shared" si="59"/>
        <v>0</v>
      </c>
      <c r="AI58" s="352" t="s">
        <v>379</v>
      </c>
      <c r="AJ58" s="352" t="s">
        <v>379</v>
      </c>
      <c r="AK58" s="352">
        <f>AK63+AK64+AK68+AK82+AK73+AK76+AK77+AK78</f>
        <v>0</v>
      </c>
      <c r="AL58" s="352">
        <f>AL63+AL64+AL68+AL82+AL73+AL76+AL77+AL78</f>
        <v>0</v>
      </c>
      <c r="AM58" s="352">
        <f>AQ58+AU58+BA58</f>
        <v>0</v>
      </c>
      <c r="AN58" s="352">
        <f>AR58+AV58</f>
        <v>0</v>
      </c>
      <c r="AO58" s="352">
        <f>AS58+AW58</f>
        <v>0</v>
      </c>
      <c r="AP58" s="352">
        <f>AT58+AX58+BA58</f>
        <v>0</v>
      </c>
      <c r="AQ58" s="352">
        <f t="shared" ref="AQ58:AX58" si="60">AQ60+AQ70+AQ74+AQ80+AQ82</f>
        <v>0</v>
      </c>
      <c r="AR58" s="352">
        <f t="shared" si="60"/>
        <v>0</v>
      </c>
      <c r="AS58" s="352">
        <f t="shared" si="60"/>
        <v>0</v>
      </c>
      <c r="AT58" s="352">
        <f t="shared" si="60"/>
        <v>0</v>
      </c>
      <c r="AU58" s="352">
        <f t="shared" si="60"/>
        <v>0</v>
      </c>
      <c r="AV58" s="352">
        <f t="shared" si="60"/>
        <v>0</v>
      </c>
      <c r="AW58" s="352">
        <f t="shared" si="60"/>
        <v>0</v>
      </c>
      <c r="AX58" s="352">
        <f t="shared" si="60"/>
        <v>0</v>
      </c>
      <c r="AY58" s="352" t="s">
        <v>379</v>
      </c>
      <c r="AZ58" s="352" t="s">
        <v>379</v>
      </c>
      <c r="BA58" s="352">
        <f>BA63+BA64+BA68+BA82+BA73+BA76+BA77+BA78</f>
        <v>0</v>
      </c>
      <c r="BB58" s="352">
        <f>BB63+BB64+BB68+BB82+BB73+BB76+BB77+BB78</f>
        <v>0</v>
      </c>
    </row>
    <row r="59" spans="1:54" s="533" customFormat="1" hidden="1" x14ac:dyDescent="0.2">
      <c r="A59" s="536" t="s">
        <v>105</v>
      </c>
      <c r="B59" s="362"/>
      <c r="C59" s="335"/>
      <c r="D59" s="334"/>
      <c r="E59" s="551"/>
      <c r="F59" s="538"/>
      <c r="G59" s="547"/>
      <c r="H59" s="352"/>
      <c r="I59" s="416"/>
      <c r="J59" s="352"/>
      <c r="K59" s="352"/>
      <c r="L59" s="547"/>
      <c r="M59" s="352"/>
      <c r="N59" s="417"/>
      <c r="O59" s="352"/>
      <c r="P59" s="416"/>
      <c r="Q59" s="352"/>
      <c r="R59" s="352"/>
      <c r="S59" s="416"/>
      <c r="T59" s="547"/>
      <c r="U59" s="352"/>
      <c r="V59" s="417"/>
      <c r="W59" s="547"/>
      <c r="X59" s="352"/>
      <c r="Y59" s="416"/>
      <c r="Z59" s="352"/>
      <c r="AA59" s="417"/>
      <c r="AB59" s="547"/>
      <c r="AC59" s="352"/>
      <c r="AD59" s="417"/>
      <c r="AE59" s="352"/>
      <c r="AF59" s="352"/>
      <c r="AG59" s="352"/>
      <c r="AH59" s="352"/>
      <c r="AI59" s="416"/>
      <c r="AJ59" s="547"/>
      <c r="AK59" s="352"/>
      <c r="AL59" s="417"/>
      <c r="AM59" s="352"/>
      <c r="AN59" s="352"/>
      <c r="AO59" s="416"/>
      <c r="AP59" s="352"/>
      <c r="AQ59" s="417"/>
      <c r="AR59" s="547"/>
      <c r="AS59" s="352"/>
      <c r="AT59" s="417"/>
      <c r="AU59" s="352"/>
      <c r="AV59" s="352"/>
      <c r="AW59" s="352"/>
      <c r="AX59" s="352"/>
      <c r="AY59" s="416"/>
      <c r="AZ59" s="547"/>
      <c r="BA59" s="352"/>
      <c r="BB59" s="417"/>
    </row>
    <row r="60" spans="1:54" hidden="1" x14ac:dyDescent="0.2">
      <c r="A60" s="412" t="s">
        <v>106</v>
      </c>
      <c r="B60" s="363">
        <v>210</v>
      </c>
      <c r="C60" s="427" t="e">
        <f>C58</f>
        <v>#REF!</v>
      </c>
      <c r="D60" s="428" t="str">
        <f>D58</f>
        <v>07 02</v>
      </c>
      <c r="E60" s="552">
        <v>110</v>
      </c>
      <c r="F60" s="541">
        <v>210</v>
      </c>
      <c r="G60" s="353">
        <f>K60+O60+U60</f>
        <v>40640311.670000002</v>
      </c>
      <c r="H60" s="349">
        <f>L60+P60</f>
        <v>0</v>
      </c>
      <c r="I60" s="350">
        <f>M60+Q60</f>
        <v>40640311.670000002</v>
      </c>
      <c r="J60" s="349">
        <f>N60+R60+U60</f>
        <v>0</v>
      </c>
      <c r="K60" s="353">
        <f t="shared" ref="K60:R60" si="61">K63+K64+K67</f>
        <v>40640311.670000002</v>
      </c>
      <c r="L60" s="353">
        <f t="shared" si="61"/>
        <v>0</v>
      </c>
      <c r="M60" s="349">
        <f t="shared" si="61"/>
        <v>40640311.670000002</v>
      </c>
      <c r="N60" s="354">
        <f t="shared" si="61"/>
        <v>0</v>
      </c>
      <c r="O60" s="350">
        <f t="shared" si="61"/>
        <v>0</v>
      </c>
      <c r="P60" s="350">
        <f t="shared" si="61"/>
        <v>0</v>
      </c>
      <c r="Q60" s="353">
        <f t="shared" si="61"/>
        <v>0</v>
      </c>
      <c r="R60" s="349">
        <f t="shared" si="61"/>
        <v>0</v>
      </c>
      <c r="S60" s="350" t="s">
        <v>379</v>
      </c>
      <c r="T60" s="353" t="s">
        <v>379</v>
      </c>
      <c r="U60" s="353">
        <f>U63+U64+U67</f>
        <v>0</v>
      </c>
      <c r="V60" s="353">
        <f>V63+V64+V67</f>
        <v>0</v>
      </c>
      <c r="W60" s="353">
        <f>AA60+AE60+AK60</f>
        <v>0</v>
      </c>
      <c r="X60" s="349">
        <f>AB60+AF60</f>
        <v>0</v>
      </c>
      <c r="Y60" s="350">
        <f>AC60+AG60</f>
        <v>0</v>
      </c>
      <c r="Z60" s="349">
        <f>AD60+AH60+AK60</f>
        <v>0</v>
      </c>
      <c r="AA60" s="353">
        <f>AA63+AA64+AA67</f>
        <v>0</v>
      </c>
      <c r="AB60" s="353">
        <f t="shared" ref="AB60:AH60" si="62">AB63+AB64+AB67</f>
        <v>0</v>
      </c>
      <c r="AC60" s="349">
        <f t="shared" si="62"/>
        <v>0</v>
      </c>
      <c r="AD60" s="354">
        <f t="shared" si="62"/>
        <v>0</v>
      </c>
      <c r="AE60" s="349">
        <f t="shared" si="62"/>
        <v>0</v>
      </c>
      <c r="AF60" s="349">
        <f t="shared" si="62"/>
        <v>0</v>
      </c>
      <c r="AG60" s="353">
        <f t="shared" si="62"/>
        <v>0</v>
      </c>
      <c r="AH60" s="349">
        <f t="shared" si="62"/>
        <v>0</v>
      </c>
      <c r="AI60" s="350" t="s">
        <v>379</v>
      </c>
      <c r="AJ60" s="353" t="s">
        <v>379</v>
      </c>
      <c r="AK60" s="353">
        <f>AK63+AK64+AK67</f>
        <v>0</v>
      </c>
      <c r="AL60" s="353">
        <f>AL63+AL64+AL67</f>
        <v>0</v>
      </c>
      <c r="AM60" s="349">
        <f>AQ60+AU60+BA60</f>
        <v>0</v>
      </c>
      <c r="AN60" s="349">
        <f>AR60+AV60</f>
        <v>0</v>
      </c>
      <c r="AO60" s="350">
        <f>AS60+AW60</f>
        <v>0</v>
      </c>
      <c r="AP60" s="349">
        <f>AT60+AX60+BA60</f>
        <v>0</v>
      </c>
      <c r="AQ60" s="353">
        <f t="shared" ref="AQ60:AX60" si="63">AQ63+AQ64+AQ67</f>
        <v>0</v>
      </c>
      <c r="AR60" s="353">
        <f t="shared" si="63"/>
        <v>0</v>
      </c>
      <c r="AS60" s="349">
        <f t="shared" si="63"/>
        <v>0</v>
      </c>
      <c r="AT60" s="354">
        <f t="shared" si="63"/>
        <v>0</v>
      </c>
      <c r="AU60" s="349">
        <f t="shared" si="63"/>
        <v>0</v>
      </c>
      <c r="AV60" s="349">
        <f t="shared" si="63"/>
        <v>0</v>
      </c>
      <c r="AW60" s="353">
        <f t="shared" si="63"/>
        <v>0</v>
      </c>
      <c r="AX60" s="349">
        <f t="shared" si="63"/>
        <v>0</v>
      </c>
      <c r="AY60" s="350" t="s">
        <v>379</v>
      </c>
      <c r="AZ60" s="353" t="s">
        <v>379</v>
      </c>
      <c r="BA60" s="353">
        <f>BA63+BA64+BA67</f>
        <v>0</v>
      </c>
      <c r="BB60" s="353">
        <f>BB63+BB64+BB67</f>
        <v>0</v>
      </c>
    </row>
    <row r="61" spans="1:54" s="533" customFormat="1" hidden="1" x14ac:dyDescent="0.2">
      <c r="A61" s="536" t="s">
        <v>274</v>
      </c>
      <c r="B61" s="362"/>
      <c r="C61" s="429"/>
      <c r="D61" s="430"/>
      <c r="E61" s="325"/>
      <c r="F61" s="538"/>
      <c r="G61" s="553"/>
      <c r="H61" s="357"/>
      <c r="I61" s="554"/>
      <c r="J61" s="553"/>
      <c r="K61" s="554"/>
      <c r="L61" s="357"/>
      <c r="M61" s="554"/>
      <c r="N61" s="553"/>
      <c r="O61" s="554"/>
      <c r="P61" s="352"/>
      <c r="Q61" s="417"/>
      <c r="R61" s="352"/>
      <c r="S61" s="352"/>
      <c r="T61" s="416"/>
      <c r="U61" s="352"/>
      <c r="V61" s="417"/>
      <c r="W61" s="553">
        <v>0</v>
      </c>
      <c r="X61" s="357"/>
      <c r="Y61" s="554"/>
      <c r="Z61" s="553"/>
      <c r="AA61" s="356"/>
      <c r="AB61" s="357"/>
      <c r="AC61" s="554"/>
      <c r="AD61" s="553"/>
      <c r="AE61" s="352"/>
      <c r="AF61" s="547"/>
      <c r="AG61" s="352"/>
      <c r="AH61" s="417"/>
      <c r="AI61" s="352"/>
      <c r="AJ61" s="547"/>
      <c r="AK61" s="352"/>
      <c r="AL61" s="417"/>
      <c r="AM61" s="553"/>
      <c r="AN61" s="357"/>
      <c r="AO61" s="554"/>
      <c r="AP61" s="553"/>
      <c r="AQ61" s="356"/>
      <c r="AR61" s="357"/>
      <c r="AS61" s="554"/>
      <c r="AT61" s="553"/>
      <c r="AU61" s="352"/>
      <c r="AV61" s="547"/>
      <c r="AW61" s="352"/>
      <c r="AX61" s="417"/>
      <c r="AY61" s="416"/>
      <c r="AZ61" s="547"/>
      <c r="BA61" s="352"/>
      <c r="BB61" s="417"/>
    </row>
    <row r="62" spans="1:54" s="533" customFormat="1" ht="25.5" hidden="1" customHeight="1" x14ac:dyDescent="0.2">
      <c r="A62" s="567" t="s">
        <v>538</v>
      </c>
      <c r="B62" s="363">
        <v>211</v>
      </c>
      <c r="C62" s="431">
        <f>C94</f>
        <v>0</v>
      </c>
      <c r="D62" s="432" t="str">
        <f>D60</f>
        <v>07 02</v>
      </c>
      <c r="E62" s="556"/>
      <c r="F62" s="549"/>
      <c r="G62" s="354">
        <f t="shared" ref="G62:BB62" si="64">G63+G68</f>
        <v>40560761.530000001</v>
      </c>
      <c r="H62" s="354">
        <f t="shared" si="64"/>
        <v>0</v>
      </c>
      <c r="I62" s="354">
        <f t="shared" si="64"/>
        <v>40560761.530000001</v>
      </c>
      <c r="J62" s="354">
        <f t="shared" si="64"/>
        <v>0</v>
      </c>
      <c r="K62" s="354">
        <f t="shared" si="64"/>
        <v>40560761.530000001</v>
      </c>
      <c r="L62" s="354">
        <f t="shared" si="64"/>
        <v>0</v>
      </c>
      <c r="M62" s="354">
        <f t="shared" si="64"/>
        <v>40560761.530000001</v>
      </c>
      <c r="N62" s="354">
        <f t="shared" si="64"/>
        <v>0</v>
      </c>
      <c r="O62" s="354">
        <f t="shared" si="64"/>
        <v>0</v>
      </c>
      <c r="P62" s="354">
        <f t="shared" si="64"/>
        <v>0</v>
      </c>
      <c r="Q62" s="354">
        <f t="shared" si="64"/>
        <v>0</v>
      </c>
      <c r="R62" s="354">
        <f t="shared" si="64"/>
        <v>0</v>
      </c>
      <c r="S62" s="354"/>
      <c r="T62" s="354"/>
      <c r="U62" s="354">
        <f t="shared" si="64"/>
        <v>0</v>
      </c>
      <c r="V62" s="354">
        <f t="shared" si="64"/>
        <v>0</v>
      </c>
      <c r="W62" s="354">
        <f t="shared" si="64"/>
        <v>0</v>
      </c>
      <c r="X62" s="354">
        <f t="shared" si="64"/>
        <v>0</v>
      </c>
      <c r="Y62" s="354">
        <f t="shared" si="64"/>
        <v>0</v>
      </c>
      <c r="Z62" s="354">
        <f t="shared" si="64"/>
        <v>0</v>
      </c>
      <c r="AA62" s="354">
        <f t="shared" si="64"/>
        <v>0</v>
      </c>
      <c r="AB62" s="354">
        <f t="shared" si="64"/>
        <v>0</v>
      </c>
      <c r="AC62" s="354">
        <f t="shared" si="64"/>
        <v>0</v>
      </c>
      <c r="AD62" s="354">
        <f t="shared" si="64"/>
        <v>0</v>
      </c>
      <c r="AE62" s="354">
        <f t="shared" si="64"/>
        <v>0</v>
      </c>
      <c r="AF62" s="354">
        <f t="shared" si="64"/>
        <v>0</v>
      </c>
      <c r="AG62" s="354">
        <f t="shared" si="64"/>
        <v>0</v>
      </c>
      <c r="AH62" s="354">
        <f t="shared" si="64"/>
        <v>0</v>
      </c>
      <c r="AI62" s="354"/>
      <c r="AJ62" s="354"/>
      <c r="AK62" s="354">
        <f t="shared" si="64"/>
        <v>0</v>
      </c>
      <c r="AL62" s="354">
        <f t="shared" si="64"/>
        <v>0</v>
      </c>
      <c r="AM62" s="354">
        <f t="shared" si="64"/>
        <v>0</v>
      </c>
      <c r="AN62" s="354">
        <f t="shared" si="64"/>
        <v>0</v>
      </c>
      <c r="AO62" s="354">
        <f t="shared" si="64"/>
        <v>0</v>
      </c>
      <c r="AP62" s="354">
        <f t="shared" si="64"/>
        <v>0</v>
      </c>
      <c r="AQ62" s="354">
        <f t="shared" si="64"/>
        <v>0</v>
      </c>
      <c r="AR62" s="354">
        <f t="shared" si="64"/>
        <v>0</v>
      </c>
      <c r="AS62" s="354">
        <f t="shared" si="64"/>
        <v>0</v>
      </c>
      <c r="AT62" s="354">
        <f t="shared" si="64"/>
        <v>0</v>
      </c>
      <c r="AU62" s="354">
        <f t="shared" si="64"/>
        <v>0</v>
      </c>
      <c r="AV62" s="354">
        <f t="shared" si="64"/>
        <v>0</v>
      </c>
      <c r="AW62" s="354">
        <f t="shared" si="64"/>
        <v>0</v>
      </c>
      <c r="AX62" s="354">
        <f t="shared" si="64"/>
        <v>0</v>
      </c>
      <c r="AY62" s="354"/>
      <c r="AZ62" s="354"/>
      <c r="BA62" s="354">
        <f t="shared" si="64"/>
        <v>0</v>
      </c>
      <c r="BB62" s="354">
        <f t="shared" si="64"/>
        <v>0</v>
      </c>
    </row>
    <row r="63" spans="1:54" s="309" customFormat="1" hidden="1" x14ac:dyDescent="0.2">
      <c r="A63" s="412" t="s">
        <v>107</v>
      </c>
      <c r="B63" s="363"/>
      <c r="C63" s="431" t="e">
        <f>C60</f>
        <v>#REF!</v>
      </c>
      <c r="D63" s="432" t="str">
        <f>D60</f>
        <v>07 02</v>
      </c>
      <c r="E63" s="557">
        <v>111</v>
      </c>
      <c r="F63" s="558">
        <v>211</v>
      </c>
      <c r="G63" s="354">
        <f>K63+O63+U63</f>
        <v>31770807.979999997</v>
      </c>
      <c r="H63" s="353">
        <f t="shared" ref="H63:I68" si="65">L63+P63</f>
        <v>0</v>
      </c>
      <c r="I63" s="349">
        <f t="shared" si="65"/>
        <v>31770807.979999997</v>
      </c>
      <c r="J63" s="354">
        <f>N63+R63+U63</f>
        <v>0</v>
      </c>
      <c r="K63" s="349">
        <f>L63+M63+N63</f>
        <v>31770807.979999997</v>
      </c>
      <c r="L63" s="349"/>
      <c r="M63" s="354">
        <f>'НЗ 2-экз'!F1431+'НЗ 2-экз'!G1431+'Остатки -1эк'!D11+'Возвраты-1эк'!E22+'Прочие-1эк'!E11+'Прочие-1эк'!E20</f>
        <v>31770807.979999997</v>
      </c>
      <c r="N63" s="354"/>
      <c r="O63" s="349">
        <f>P63+Q63+R63</f>
        <v>0</v>
      </c>
      <c r="P63" s="349">
        <f>'ИЦ 1эк'!E141</f>
        <v>0</v>
      </c>
      <c r="Q63" s="354">
        <f>'ИЦ 1эк'!E142</f>
        <v>0</v>
      </c>
      <c r="R63" s="353">
        <f>'ИЦ 1эк'!E143</f>
        <v>0</v>
      </c>
      <c r="S63" s="349" t="s">
        <v>379</v>
      </c>
      <c r="T63" s="354" t="s">
        <v>379</v>
      </c>
      <c r="U63" s="349">
        <f>'ПД 1эк'!C147</f>
        <v>0</v>
      </c>
      <c r="V63" s="354"/>
      <c r="W63" s="354">
        <f>AA63+AE63+AK63</f>
        <v>0</v>
      </c>
      <c r="X63" s="353">
        <f t="shared" ref="X63:Y68" si="66">AB63+AF63</f>
        <v>0</v>
      </c>
      <c r="Y63" s="349">
        <f t="shared" si="66"/>
        <v>0</v>
      </c>
      <c r="Z63" s="354">
        <f>AD63+AH63+AK63</f>
        <v>0</v>
      </c>
      <c r="AA63" s="353"/>
      <c r="AB63" s="349"/>
      <c r="AC63" s="354"/>
      <c r="AD63" s="354"/>
      <c r="AE63" s="349"/>
      <c r="AF63" s="349"/>
      <c r="AG63" s="354"/>
      <c r="AH63" s="353"/>
      <c r="AI63" s="349" t="s">
        <v>379</v>
      </c>
      <c r="AJ63" s="354" t="s">
        <v>379</v>
      </c>
      <c r="AK63" s="349"/>
      <c r="AL63" s="354"/>
      <c r="AM63" s="354">
        <f>AQ63+AU63+BA63</f>
        <v>0</v>
      </c>
      <c r="AN63" s="353">
        <f t="shared" ref="AN63:AO68" si="67">AR63+AV63</f>
        <v>0</v>
      </c>
      <c r="AO63" s="349">
        <f t="shared" si="67"/>
        <v>0</v>
      </c>
      <c r="AP63" s="354">
        <f>AT63+AX63+BA63</f>
        <v>0</v>
      </c>
      <c r="AQ63" s="353"/>
      <c r="AR63" s="349"/>
      <c r="AS63" s="354"/>
      <c r="AT63" s="354"/>
      <c r="AU63" s="349"/>
      <c r="AV63" s="349"/>
      <c r="AW63" s="354"/>
      <c r="AX63" s="353"/>
      <c r="AY63" s="349" t="s">
        <v>379</v>
      </c>
      <c r="AZ63" s="354" t="s">
        <v>379</v>
      </c>
      <c r="BA63" s="349"/>
      <c r="BB63" s="354"/>
    </row>
    <row r="64" spans="1:54" s="533" customFormat="1" ht="25.5" hidden="1" customHeight="1" x14ac:dyDescent="0.2">
      <c r="A64" s="463" t="s">
        <v>110</v>
      </c>
      <c r="B64" s="361"/>
      <c r="C64" s="428"/>
      <c r="D64" s="428"/>
      <c r="E64" s="325">
        <v>112</v>
      </c>
      <c r="F64" s="543"/>
      <c r="G64" s="349">
        <f>H64+I64+J64</f>
        <v>79550.14</v>
      </c>
      <c r="H64" s="349">
        <f t="shared" si="65"/>
        <v>0</v>
      </c>
      <c r="I64" s="349">
        <f t="shared" si="65"/>
        <v>79550.14</v>
      </c>
      <c r="J64" s="349">
        <f>N64+R64+U64</f>
        <v>0</v>
      </c>
      <c r="K64" s="349">
        <f>K65+K66</f>
        <v>79550.14</v>
      </c>
      <c r="L64" s="349"/>
      <c r="M64" s="349">
        <f>M65+M66</f>
        <v>79550.14</v>
      </c>
      <c r="N64" s="349"/>
      <c r="O64" s="349">
        <f>P64+Q64+R64</f>
        <v>0</v>
      </c>
      <c r="P64" s="349">
        <f>P65+P66</f>
        <v>0</v>
      </c>
      <c r="Q64" s="349">
        <f>Q65+Q66</f>
        <v>0</v>
      </c>
      <c r="R64" s="349">
        <f>R65+R66</f>
        <v>0</v>
      </c>
      <c r="S64" s="350" t="s">
        <v>379</v>
      </c>
      <c r="T64" s="353" t="s">
        <v>379</v>
      </c>
      <c r="U64" s="349">
        <f>U65</f>
        <v>0</v>
      </c>
      <c r="V64" s="349">
        <f>V65</f>
        <v>0</v>
      </c>
      <c r="W64" s="354">
        <f>AA64+AE64+AK64</f>
        <v>0</v>
      </c>
      <c r="X64" s="349">
        <f t="shared" si="66"/>
        <v>0</v>
      </c>
      <c r="Y64" s="349">
        <f t="shared" si="66"/>
        <v>0</v>
      </c>
      <c r="Z64" s="349">
        <f>AD64+AH64+AK64</f>
        <v>0</v>
      </c>
      <c r="AA64" s="349">
        <f t="shared" ref="AA64:AH64" si="68">AA65+AA66</f>
        <v>0</v>
      </c>
      <c r="AB64" s="349">
        <f t="shared" si="68"/>
        <v>0</v>
      </c>
      <c r="AC64" s="349">
        <f t="shared" si="68"/>
        <v>0</v>
      </c>
      <c r="AD64" s="349">
        <f t="shared" si="68"/>
        <v>0</v>
      </c>
      <c r="AE64" s="349">
        <f t="shared" si="68"/>
        <v>0</v>
      </c>
      <c r="AF64" s="349">
        <f t="shared" si="68"/>
        <v>0</v>
      </c>
      <c r="AG64" s="349">
        <f t="shared" si="68"/>
        <v>0</v>
      </c>
      <c r="AH64" s="349">
        <f t="shared" si="68"/>
        <v>0</v>
      </c>
      <c r="AI64" s="350" t="s">
        <v>379</v>
      </c>
      <c r="AJ64" s="353" t="s">
        <v>379</v>
      </c>
      <c r="AK64" s="349">
        <f>AK65</f>
        <v>0</v>
      </c>
      <c r="AL64" s="349">
        <f>AL65</f>
        <v>0</v>
      </c>
      <c r="AM64" s="354">
        <f>AQ64+AU64+BA64</f>
        <v>0</v>
      </c>
      <c r="AN64" s="349">
        <f t="shared" si="67"/>
        <v>0</v>
      </c>
      <c r="AO64" s="349">
        <f t="shared" si="67"/>
        <v>0</v>
      </c>
      <c r="AP64" s="349">
        <f>AT64+AX64+BA64</f>
        <v>0</v>
      </c>
      <c r="AQ64" s="349">
        <f t="shared" ref="AQ64:AX64" si="69">AQ65+AQ66</f>
        <v>0</v>
      </c>
      <c r="AR64" s="349">
        <f t="shared" si="69"/>
        <v>0</v>
      </c>
      <c r="AS64" s="349">
        <f t="shared" si="69"/>
        <v>0</v>
      </c>
      <c r="AT64" s="349">
        <f t="shared" si="69"/>
        <v>0</v>
      </c>
      <c r="AU64" s="349">
        <f t="shared" si="69"/>
        <v>0</v>
      </c>
      <c r="AV64" s="349">
        <f t="shared" si="69"/>
        <v>0</v>
      </c>
      <c r="AW64" s="349">
        <f t="shared" si="69"/>
        <v>0</v>
      </c>
      <c r="AX64" s="349">
        <f t="shared" si="69"/>
        <v>0</v>
      </c>
      <c r="AY64" s="350" t="s">
        <v>379</v>
      </c>
      <c r="AZ64" s="353" t="s">
        <v>379</v>
      </c>
      <c r="BA64" s="349">
        <f>BA65</f>
        <v>0</v>
      </c>
      <c r="BB64" s="349">
        <f>BB65</f>
        <v>0</v>
      </c>
    </row>
    <row r="65" spans="1:54" hidden="1" x14ac:dyDescent="0.2">
      <c r="A65" s="250" t="s">
        <v>107</v>
      </c>
      <c r="B65" s="361"/>
      <c r="C65" s="430"/>
      <c r="D65" s="430"/>
      <c r="E65" s="324"/>
      <c r="F65" s="330">
        <v>212</v>
      </c>
      <c r="G65" s="351">
        <f>K65+O65+U65</f>
        <v>79550.14</v>
      </c>
      <c r="H65" s="351">
        <f t="shared" si="65"/>
        <v>0</v>
      </c>
      <c r="I65" s="351">
        <f t="shared" si="65"/>
        <v>79550.14</v>
      </c>
      <c r="J65" s="351">
        <f>N65+R65+U65</f>
        <v>0</v>
      </c>
      <c r="K65" s="351">
        <f>L65+M65+N65</f>
        <v>79550.14</v>
      </c>
      <c r="L65" s="351"/>
      <c r="M65" s="351">
        <f>'НЗ 2-экз'!F1432+'НЗ 2-экз'!G1432+'Остатки -1эк'!E11+'Возвраты-1эк'!F22+'Прочие-1эк'!F11+'Прочие-1эк'!F20</f>
        <v>79550.14</v>
      </c>
      <c r="N65" s="351"/>
      <c r="O65" s="351">
        <f>P65+Q65+R65</f>
        <v>0</v>
      </c>
      <c r="P65" s="351"/>
      <c r="Q65" s="351"/>
      <c r="R65" s="351"/>
      <c r="S65" s="350" t="s">
        <v>379</v>
      </c>
      <c r="T65" s="353" t="s">
        <v>379</v>
      </c>
      <c r="U65" s="351">
        <f>'ПД 1эк'!E147</f>
        <v>0</v>
      </c>
      <c r="V65" s="351"/>
      <c r="W65" s="351">
        <f>AA65+AE65+AK65</f>
        <v>0</v>
      </c>
      <c r="X65" s="351">
        <f t="shared" si="66"/>
        <v>0</v>
      </c>
      <c r="Y65" s="351">
        <f t="shared" si="66"/>
        <v>0</v>
      </c>
      <c r="Z65" s="351">
        <f>AD65+AH65+AK65</f>
        <v>0</v>
      </c>
      <c r="AA65" s="351"/>
      <c r="AB65" s="349"/>
      <c r="AC65" s="349"/>
      <c r="AD65" s="349"/>
      <c r="AE65" s="351"/>
      <c r="AF65" s="351"/>
      <c r="AG65" s="351"/>
      <c r="AH65" s="351"/>
      <c r="AI65" s="350" t="s">
        <v>379</v>
      </c>
      <c r="AJ65" s="353" t="s">
        <v>379</v>
      </c>
      <c r="AK65" s="351"/>
      <c r="AL65" s="351"/>
      <c r="AM65" s="354">
        <f>AQ65+AU65+BA65</f>
        <v>0</v>
      </c>
      <c r="AN65" s="351">
        <f t="shared" si="67"/>
        <v>0</v>
      </c>
      <c r="AO65" s="351">
        <f t="shared" si="67"/>
        <v>0</v>
      </c>
      <c r="AP65" s="351">
        <f>AT65+AX65+BA65</f>
        <v>0</v>
      </c>
      <c r="AQ65" s="351"/>
      <c r="AR65" s="349"/>
      <c r="AS65" s="349"/>
      <c r="AT65" s="349"/>
      <c r="AU65" s="351"/>
      <c r="AV65" s="351"/>
      <c r="AW65" s="351"/>
      <c r="AX65" s="351"/>
      <c r="AY65" s="350" t="s">
        <v>379</v>
      </c>
      <c r="AZ65" s="353" t="s">
        <v>379</v>
      </c>
      <c r="BA65" s="351"/>
      <c r="BB65" s="351"/>
    </row>
    <row r="66" spans="1:54" ht="24" hidden="1" x14ac:dyDescent="0.2">
      <c r="A66" s="250" t="s">
        <v>108</v>
      </c>
      <c r="B66" s="361"/>
      <c r="C66" s="430"/>
      <c r="D66" s="430"/>
      <c r="E66" s="324"/>
      <c r="F66" s="330">
        <v>262</v>
      </c>
      <c r="G66" s="351">
        <f>K66+O66</f>
        <v>0</v>
      </c>
      <c r="H66" s="351">
        <f t="shared" si="65"/>
        <v>0</v>
      </c>
      <c r="I66" s="351">
        <f t="shared" si="65"/>
        <v>0</v>
      </c>
      <c r="J66" s="351">
        <f>N66+R66</f>
        <v>0</v>
      </c>
      <c r="K66" s="351">
        <f>L66+M66+N66</f>
        <v>0</v>
      </c>
      <c r="L66" s="351"/>
      <c r="M66" s="351">
        <f>'НЗ 2-экз'!F1455+'НЗ 2-экз'!G1455+'Возвраты-1эк'!N22</f>
        <v>0</v>
      </c>
      <c r="N66" s="351"/>
      <c r="O66" s="351">
        <f>P66+Q66+R66</f>
        <v>0</v>
      </c>
      <c r="P66" s="351"/>
      <c r="Q66" s="351"/>
      <c r="R66" s="351"/>
      <c r="S66" s="350" t="s">
        <v>379</v>
      </c>
      <c r="T66" s="353" t="s">
        <v>379</v>
      </c>
      <c r="U66" s="351" t="s">
        <v>379</v>
      </c>
      <c r="V66" s="351" t="s">
        <v>379</v>
      </c>
      <c r="W66" s="351">
        <f>AA66+AE66</f>
        <v>0</v>
      </c>
      <c r="X66" s="351">
        <f t="shared" si="66"/>
        <v>0</v>
      </c>
      <c r="Y66" s="351">
        <f t="shared" si="66"/>
        <v>0</v>
      </c>
      <c r="Z66" s="351">
        <f>AD66+AH66</f>
        <v>0</v>
      </c>
      <c r="AA66" s="351"/>
      <c r="AB66" s="349"/>
      <c r="AC66" s="349"/>
      <c r="AD66" s="349"/>
      <c r="AE66" s="351"/>
      <c r="AF66" s="351"/>
      <c r="AG66" s="351"/>
      <c r="AH66" s="351"/>
      <c r="AI66" s="350" t="s">
        <v>379</v>
      </c>
      <c r="AJ66" s="353" t="s">
        <v>379</v>
      </c>
      <c r="AK66" s="351" t="s">
        <v>379</v>
      </c>
      <c r="AL66" s="351" t="s">
        <v>379</v>
      </c>
      <c r="AM66" s="354">
        <f>AQ66+AU66</f>
        <v>0</v>
      </c>
      <c r="AN66" s="351">
        <f t="shared" si="67"/>
        <v>0</v>
      </c>
      <c r="AO66" s="351">
        <f t="shared" si="67"/>
        <v>0</v>
      </c>
      <c r="AP66" s="351">
        <f>AT66+AX66</f>
        <v>0</v>
      </c>
      <c r="AQ66" s="351"/>
      <c r="AR66" s="349"/>
      <c r="AS66" s="349"/>
      <c r="AT66" s="349"/>
      <c r="AU66" s="351"/>
      <c r="AV66" s="351"/>
      <c r="AW66" s="351"/>
      <c r="AX66" s="351"/>
      <c r="AY66" s="350" t="s">
        <v>379</v>
      </c>
      <c r="AZ66" s="353" t="s">
        <v>379</v>
      </c>
      <c r="BA66" s="351" t="s">
        <v>379</v>
      </c>
      <c r="BB66" s="351" t="s">
        <v>379</v>
      </c>
    </row>
    <row r="67" spans="1:54" s="533" customFormat="1" ht="24" hidden="1" customHeight="1" x14ac:dyDescent="0.2">
      <c r="A67" s="463" t="s">
        <v>109</v>
      </c>
      <c r="B67" s="361"/>
      <c r="C67" s="430"/>
      <c r="D67" s="430"/>
      <c r="E67" s="325">
        <v>119</v>
      </c>
      <c r="F67" s="543"/>
      <c r="G67" s="351">
        <f>H67+I67+J67</f>
        <v>8789953.5500000007</v>
      </c>
      <c r="H67" s="351">
        <f t="shared" si="65"/>
        <v>0</v>
      </c>
      <c r="I67" s="351">
        <f t="shared" si="65"/>
        <v>8789953.5500000007</v>
      </c>
      <c r="J67" s="351">
        <f>N67+R67+U67</f>
        <v>0</v>
      </c>
      <c r="K67" s="351">
        <f>K68+K69</f>
        <v>8789953.5500000007</v>
      </c>
      <c r="L67" s="351">
        <f>L68+L69</f>
        <v>0</v>
      </c>
      <c r="M67" s="351">
        <f>M68+M69</f>
        <v>8789953.5500000007</v>
      </c>
      <c r="N67" s="351">
        <f>N68+N69</f>
        <v>0</v>
      </c>
      <c r="O67" s="351">
        <f>O68</f>
        <v>0</v>
      </c>
      <c r="P67" s="351">
        <f>P68</f>
        <v>0</v>
      </c>
      <c r="Q67" s="351">
        <f>Q68</f>
        <v>0</v>
      </c>
      <c r="R67" s="351">
        <f>R68</f>
        <v>0</v>
      </c>
      <c r="S67" s="350" t="s">
        <v>379</v>
      </c>
      <c r="T67" s="353" t="s">
        <v>379</v>
      </c>
      <c r="U67" s="351">
        <f>U68+U69</f>
        <v>0</v>
      </c>
      <c r="V67" s="351">
        <f>V68+V69</f>
        <v>0</v>
      </c>
      <c r="W67" s="351">
        <f>AA67+AE67+AK67</f>
        <v>0</v>
      </c>
      <c r="X67" s="351">
        <f>AB67+AF67</f>
        <v>0</v>
      </c>
      <c r="Y67" s="351">
        <f>AC67+AG67</f>
        <v>0</v>
      </c>
      <c r="Z67" s="351">
        <f>AD67+AH67+AK67</f>
        <v>0</v>
      </c>
      <c r="AA67" s="351">
        <f>AA68+AA69</f>
        <v>0</v>
      </c>
      <c r="AB67" s="351">
        <f t="shared" ref="AB67:AH67" si="70">AB68+AB69</f>
        <v>0</v>
      </c>
      <c r="AC67" s="351">
        <f t="shared" si="70"/>
        <v>0</v>
      </c>
      <c r="AD67" s="351">
        <f t="shared" si="70"/>
        <v>0</v>
      </c>
      <c r="AE67" s="351">
        <f t="shared" si="70"/>
        <v>0</v>
      </c>
      <c r="AF67" s="351">
        <f t="shared" si="70"/>
        <v>0</v>
      </c>
      <c r="AG67" s="351">
        <f t="shared" si="70"/>
        <v>0</v>
      </c>
      <c r="AH67" s="351">
        <f t="shared" si="70"/>
        <v>0</v>
      </c>
      <c r="AI67" s="350" t="s">
        <v>379</v>
      </c>
      <c r="AJ67" s="353" t="s">
        <v>379</v>
      </c>
      <c r="AK67" s="351">
        <f>AK68+AK69</f>
        <v>0</v>
      </c>
      <c r="AL67" s="351">
        <f>AL68+AL69</f>
        <v>0</v>
      </c>
      <c r="AM67" s="351">
        <f>AQ67+AU67+BA67</f>
        <v>0</v>
      </c>
      <c r="AN67" s="351">
        <f t="shared" si="67"/>
        <v>0</v>
      </c>
      <c r="AO67" s="351">
        <f t="shared" si="67"/>
        <v>0</v>
      </c>
      <c r="AP67" s="351">
        <f>AT67+AX67+BA67</f>
        <v>0</v>
      </c>
      <c r="AQ67" s="351">
        <f t="shared" ref="AQ67:AX67" si="71">AQ68+AQ69</f>
        <v>0</v>
      </c>
      <c r="AR67" s="351">
        <f t="shared" si="71"/>
        <v>0</v>
      </c>
      <c r="AS67" s="351">
        <f t="shared" si="71"/>
        <v>0</v>
      </c>
      <c r="AT67" s="351">
        <f t="shared" si="71"/>
        <v>0</v>
      </c>
      <c r="AU67" s="351">
        <f t="shared" si="71"/>
        <v>0</v>
      </c>
      <c r="AV67" s="351">
        <f t="shared" si="71"/>
        <v>0</v>
      </c>
      <c r="AW67" s="351">
        <f t="shared" si="71"/>
        <v>0</v>
      </c>
      <c r="AX67" s="351">
        <f t="shared" si="71"/>
        <v>0</v>
      </c>
      <c r="AY67" s="350" t="s">
        <v>379</v>
      </c>
      <c r="AZ67" s="353" t="s">
        <v>379</v>
      </c>
      <c r="BA67" s="351">
        <f>BA68+BA69</f>
        <v>0</v>
      </c>
      <c r="BB67" s="351">
        <f>BB68+BB69</f>
        <v>0</v>
      </c>
    </row>
    <row r="68" spans="1:54" s="533" customFormat="1" ht="24" hidden="1" customHeight="1" x14ac:dyDescent="0.2">
      <c r="A68" s="250" t="s">
        <v>111</v>
      </c>
      <c r="B68" s="360"/>
      <c r="C68" s="338"/>
      <c r="D68" s="338"/>
      <c r="E68" s="324"/>
      <c r="F68" s="330">
        <v>213</v>
      </c>
      <c r="G68" s="351">
        <f>K68+O68+U68</f>
        <v>8789953.5500000007</v>
      </c>
      <c r="H68" s="351">
        <f t="shared" si="65"/>
        <v>0</v>
      </c>
      <c r="I68" s="351">
        <f t="shared" si="65"/>
        <v>8789953.5500000007</v>
      </c>
      <c r="J68" s="351">
        <f>N68+R68+U68</f>
        <v>0</v>
      </c>
      <c r="K68" s="351">
        <f>L68+M68+N68</f>
        <v>8789953.5500000007</v>
      </c>
      <c r="L68" s="351"/>
      <c r="M68" s="351">
        <f>'НЗ 2-экз'!F1433+'НЗ 2-экз'!G1433+'Остатки -1эк'!F11+'Возвраты-1эк'!G22+'Прочие-1эк'!G11+'Прочие-1эк'!F20</f>
        <v>8789953.5500000007</v>
      </c>
      <c r="N68" s="351"/>
      <c r="O68" s="351">
        <f>P68+Q68+R68</f>
        <v>0</v>
      </c>
      <c r="P68" s="351"/>
      <c r="Q68" s="351"/>
      <c r="R68" s="351"/>
      <c r="S68" s="350" t="s">
        <v>379</v>
      </c>
      <c r="T68" s="353" t="s">
        <v>379</v>
      </c>
      <c r="U68" s="351">
        <f>'ПД 1эк'!F147</f>
        <v>0</v>
      </c>
      <c r="V68" s="351"/>
      <c r="W68" s="351">
        <f>AA68+AE68+AK68</f>
        <v>0</v>
      </c>
      <c r="X68" s="351">
        <f t="shared" si="66"/>
        <v>0</v>
      </c>
      <c r="Y68" s="351">
        <f t="shared" si="66"/>
        <v>0</v>
      </c>
      <c r="Z68" s="351">
        <f>AD68+AH68+AK68</f>
        <v>0</v>
      </c>
      <c r="AA68" s="351"/>
      <c r="AB68" s="349"/>
      <c r="AC68" s="349"/>
      <c r="AD68" s="349"/>
      <c r="AE68" s="351"/>
      <c r="AF68" s="349"/>
      <c r="AG68" s="349"/>
      <c r="AH68" s="349"/>
      <c r="AI68" s="350" t="s">
        <v>379</v>
      </c>
      <c r="AJ68" s="353" t="s">
        <v>379</v>
      </c>
      <c r="AK68" s="351"/>
      <c r="AL68" s="351"/>
      <c r="AM68" s="351">
        <f>AQ68+AU68+BA68</f>
        <v>0</v>
      </c>
      <c r="AN68" s="351">
        <f t="shared" si="67"/>
        <v>0</v>
      </c>
      <c r="AO68" s="351">
        <f t="shared" si="67"/>
        <v>0</v>
      </c>
      <c r="AP68" s="351">
        <f>AT68+AX68+BA68</f>
        <v>0</v>
      </c>
      <c r="AQ68" s="351"/>
      <c r="AR68" s="349"/>
      <c r="AS68" s="349"/>
      <c r="AT68" s="349"/>
      <c r="AU68" s="351"/>
      <c r="AV68" s="349"/>
      <c r="AW68" s="349"/>
      <c r="AX68" s="349"/>
      <c r="AY68" s="350" t="s">
        <v>379</v>
      </c>
      <c r="AZ68" s="353" t="s">
        <v>379</v>
      </c>
      <c r="BA68" s="351"/>
      <c r="BB68" s="351"/>
    </row>
    <row r="69" spans="1:54" ht="21.75" hidden="1" customHeight="1" x14ac:dyDescent="0.2">
      <c r="A69" s="250" t="s">
        <v>108</v>
      </c>
      <c r="B69" s="360"/>
      <c r="C69" s="338"/>
      <c r="D69" s="338"/>
      <c r="E69" s="324"/>
      <c r="F69" s="330">
        <v>262</v>
      </c>
      <c r="G69" s="351">
        <f>K69</f>
        <v>0</v>
      </c>
      <c r="H69" s="351">
        <f>L69</f>
        <v>0</v>
      </c>
      <c r="I69" s="351">
        <f>M69</f>
        <v>0</v>
      </c>
      <c r="J69" s="351">
        <f>N69</f>
        <v>0</v>
      </c>
      <c r="K69" s="351">
        <f>L69+M69+N69</f>
        <v>0</v>
      </c>
      <c r="L69" s="351"/>
      <c r="M69" s="351">
        <f>'НЗ 2-экз'!F1456+'НЗ 2-экз'!G1456+'Возвраты-1эк'!O22</f>
        <v>0</v>
      </c>
      <c r="N69" s="351"/>
      <c r="O69" s="351" t="s">
        <v>379</v>
      </c>
      <c r="P69" s="351" t="s">
        <v>379</v>
      </c>
      <c r="Q69" s="351" t="s">
        <v>379</v>
      </c>
      <c r="R69" s="351" t="s">
        <v>379</v>
      </c>
      <c r="S69" s="350" t="s">
        <v>379</v>
      </c>
      <c r="T69" s="353" t="s">
        <v>379</v>
      </c>
      <c r="U69" s="351">
        <f>'Возвраты-1эк'!O120</f>
        <v>0</v>
      </c>
      <c r="V69" s="351"/>
      <c r="W69" s="351">
        <f>AA69+AE69+AK69</f>
        <v>0</v>
      </c>
      <c r="X69" s="351">
        <f>AB69</f>
        <v>0</v>
      </c>
      <c r="Y69" s="351">
        <f>AC69</f>
        <v>0</v>
      </c>
      <c r="Z69" s="351">
        <f>AD69</f>
        <v>0</v>
      </c>
      <c r="AA69" s="351"/>
      <c r="AB69" s="349"/>
      <c r="AC69" s="349"/>
      <c r="AD69" s="349"/>
      <c r="AE69" s="351"/>
      <c r="AF69" s="349"/>
      <c r="AG69" s="349"/>
      <c r="AH69" s="349"/>
      <c r="AI69" s="350" t="s">
        <v>379</v>
      </c>
      <c r="AJ69" s="353" t="s">
        <v>379</v>
      </c>
      <c r="AK69" s="351"/>
      <c r="AL69" s="351"/>
      <c r="AM69" s="351">
        <f>AQ69+AU69+BA69</f>
        <v>0</v>
      </c>
      <c r="AN69" s="351">
        <f>AR69</f>
        <v>0</v>
      </c>
      <c r="AO69" s="351">
        <f>AS69</f>
        <v>0</v>
      </c>
      <c r="AP69" s="351">
        <f>AT69</f>
        <v>0</v>
      </c>
      <c r="AQ69" s="351"/>
      <c r="AR69" s="349"/>
      <c r="AS69" s="349"/>
      <c r="AT69" s="349"/>
      <c r="AU69" s="351"/>
      <c r="AV69" s="349"/>
      <c r="AW69" s="349"/>
      <c r="AX69" s="349"/>
      <c r="AY69" s="350" t="s">
        <v>379</v>
      </c>
      <c r="AZ69" s="353" t="s">
        <v>379</v>
      </c>
      <c r="BA69" s="351"/>
      <c r="BB69" s="351"/>
    </row>
    <row r="70" spans="1:54" s="533" customFormat="1" ht="24" hidden="1" x14ac:dyDescent="0.2">
      <c r="A70" s="409" t="s">
        <v>112</v>
      </c>
      <c r="B70" s="364">
        <v>220</v>
      </c>
      <c r="C70" s="331" t="e">
        <f>C63</f>
        <v>#REF!</v>
      </c>
      <c r="D70" s="331" t="str">
        <f>D63</f>
        <v>07 02</v>
      </c>
      <c r="E70" s="559">
        <v>300</v>
      </c>
      <c r="F70" s="560"/>
      <c r="G70" s="352">
        <f>K70+O70+U70</f>
        <v>0</v>
      </c>
      <c r="H70" s="352">
        <f>L70+P70</f>
        <v>0</v>
      </c>
      <c r="I70" s="352">
        <f>M70+Q70</f>
        <v>0</v>
      </c>
      <c r="J70" s="352">
        <f>N70+R70+U70</f>
        <v>0</v>
      </c>
      <c r="K70" s="353">
        <f>K73</f>
        <v>0</v>
      </c>
      <c r="L70" s="353">
        <f>L73</f>
        <v>0</v>
      </c>
      <c r="M70" s="353">
        <f>M73</f>
        <v>0</v>
      </c>
      <c r="N70" s="353">
        <f>N73</f>
        <v>0</v>
      </c>
      <c r="O70" s="353">
        <f>O73+O72</f>
        <v>0</v>
      </c>
      <c r="P70" s="353">
        <f>P73</f>
        <v>0</v>
      </c>
      <c r="Q70" s="353">
        <f>Q73+Q72</f>
        <v>0</v>
      </c>
      <c r="R70" s="351">
        <f>R73+R72</f>
        <v>0</v>
      </c>
      <c r="S70" s="350" t="s">
        <v>379</v>
      </c>
      <c r="T70" s="353" t="s">
        <v>379</v>
      </c>
      <c r="U70" s="353">
        <f>U73</f>
        <v>0</v>
      </c>
      <c r="V70" s="353">
        <f>V73</f>
        <v>0</v>
      </c>
      <c r="W70" s="352">
        <f>AA70+AE70+AK70</f>
        <v>0</v>
      </c>
      <c r="X70" s="352">
        <f>AB70+AF70</f>
        <v>0</v>
      </c>
      <c r="Y70" s="352">
        <f>AC70+AG70</f>
        <v>0</v>
      </c>
      <c r="Z70" s="352">
        <f>AD70+AH70+AK70</f>
        <v>0</v>
      </c>
      <c r="AA70" s="353">
        <f>AA73</f>
        <v>0</v>
      </c>
      <c r="AB70" s="353">
        <f t="shared" ref="AB70:AH70" si="72">AB73</f>
        <v>0</v>
      </c>
      <c r="AC70" s="353">
        <f t="shared" si="72"/>
        <v>0</v>
      </c>
      <c r="AD70" s="353">
        <f t="shared" si="72"/>
        <v>0</v>
      </c>
      <c r="AE70" s="353">
        <f t="shared" si="72"/>
        <v>0</v>
      </c>
      <c r="AF70" s="353">
        <f t="shared" si="72"/>
        <v>0</v>
      </c>
      <c r="AG70" s="353">
        <f t="shared" si="72"/>
        <v>0</v>
      </c>
      <c r="AH70" s="353">
        <f t="shared" si="72"/>
        <v>0</v>
      </c>
      <c r="AI70" s="350" t="s">
        <v>379</v>
      </c>
      <c r="AJ70" s="353" t="s">
        <v>379</v>
      </c>
      <c r="AK70" s="353">
        <f>AK73</f>
        <v>0</v>
      </c>
      <c r="AL70" s="353">
        <f>AL73</f>
        <v>0</v>
      </c>
      <c r="AM70" s="352">
        <f>AQ70+AU70+BA70</f>
        <v>0</v>
      </c>
      <c r="AN70" s="352">
        <f>AR70+AV70</f>
        <v>0</v>
      </c>
      <c r="AO70" s="352">
        <f>AS70+AW70</f>
        <v>0</v>
      </c>
      <c r="AP70" s="352">
        <f>AT70+AX70+BA70</f>
        <v>0</v>
      </c>
      <c r="AQ70" s="353">
        <f t="shared" ref="AQ70:AX70" si="73">AQ73</f>
        <v>0</v>
      </c>
      <c r="AR70" s="353">
        <f t="shared" si="73"/>
        <v>0</v>
      </c>
      <c r="AS70" s="353">
        <f t="shared" si="73"/>
        <v>0</v>
      </c>
      <c r="AT70" s="353">
        <f t="shared" si="73"/>
        <v>0</v>
      </c>
      <c r="AU70" s="353">
        <f t="shared" si="73"/>
        <v>0</v>
      </c>
      <c r="AV70" s="353">
        <f t="shared" si="73"/>
        <v>0</v>
      </c>
      <c r="AW70" s="353">
        <f t="shared" si="73"/>
        <v>0</v>
      </c>
      <c r="AX70" s="353">
        <f t="shared" si="73"/>
        <v>0</v>
      </c>
      <c r="AY70" s="350" t="s">
        <v>379</v>
      </c>
      <c r="AZ70" s="353" t="s">
        <v>379</v>
      </c>
      <c r="BA70" s="353">
        <f>BA73</f>
        <v>0</v>
      </c>
      <c r="BB70" s="353">
        <f>BB73</f>
        <v>0</v>
      </c>
    </row>
    <row r="71" spans="1:54" s="533" customFormat="1" hidden="1" x14ac:dyDescent="0.2">
      <c r="A71" s="410" t="s">
        <v>274</v>
      </c>
      <c r="B71" s="362"/>
      <c r="C71" s="335"/>
      <c r="D71" s="334"/>
      <c r="E71" s="551"/>
      <c r="F71" s="538"/>
      <c r="G71" s="417"/>
      <c r="H71" s="547"/>
      <c r="I71" s="352"/>
      <c r="J71" s="416"/>
      <c r="K71" s="547"/>
      <c r="L71" s="547"/>
      <c r="M71" s="547"/>
      <c r="N71" s="352"/>
      <c r="O71" s="352"/>
      <c r="P71" s="417"/>
      <c r="Q71" s="416"/>
      <c r="R71" s="547"/>
      <c r="S71" s="352"/>
      <c r="T71" s="417"/>
      <c r="U71" s="417"/>
      <c r="V71" s="417"/>
      <c r="W71" s="417"/>
      <c r="X71" s="547"/>
      <c r="Y71" s="352"/>
      <c r="Z71" s="416"/>
      <c r="AA71" s="547"/>
      <c r="AB71" s="547"/>
      <c r="AC71" s="547"/>
      <c r="AD71" s="352"/>
      <c r="AE71" s="352"/>
      <c r="AF71" s="417"/>
      <c r="AG71" s="416"/>
      <c r="AH71" s="547"/>
      <c r="AI71" s="352"/>
      <c r="AJ71" s="417"/>
      <c r="AK71" s="417"/>
      <c r="AL71" s="417"/>
      <c r="AM71" s="417"/>
      <c r="AN71" s="547"/>
      <c r="AO71" s="352"/>
      <c r="AP71" s="416"/>
      <c r="AQ71" s="547"/>
      <c r="AR71" s="547"/>
      <c r="AS71" s="547"/>
      <c r="AT71" s="352"/>
      <c r="AU71" s="352"/>
      <c r="AV71" s="417"/>
      <c r="AW71" s="416"/>
      <c r="AX71" s="547"/>
      <c r="AY71" s="352"/>
      <c r="AZ71" s="417"/>
      <c r="BA71" s="417"/>
      <c r="BB71" s="417"/>
    </row>
    <row r="72" spans="1:54" ht="36" hidden="1" customHeight="1" x14ac:dyDescent="0.2">
      <c r="A72" s="411" t="s">
        <v>113</v>
      </c>
      <c r="B72" s="363"/>
      <c r="C72" s="336"/>
      <c r="D72" s="337"/>
      <c r="E72" s="561">
        <v>321</v>
      </c>
      <c r="F72" s="562">
        <v>262</v>
      </c>
      <c r="G72" s="354">
        <f>O72</f>
        <v>0</v>
      </c>
      <c r="H72" s="353" t="str">
        <f>P72</f>
        <v>х</v>
      </c>
      <c r="I72" s="349">
        <f>Q72</f>
        <v>0</v>
      </c>
      <c r="J72" s="350">
        <f>R72</f>
        <v>0</v>
      </c>
      <c r="K72" s="353" t="s">
        <v>379</v>
      </c>
      <c r="L72" s="353" t="s">
        <v>379</v>
      </c>
      <c r="M72" s="353" t="s">
        <v>379</v>
      </c>
      <c r="N72" s="349" t="s">
        <v>379</v>
      </c>
      <c r="O72" s="349">
        <f>Q72+R72</f>
        <v>0</v>
      </c>
      <c r="P72" s="354" t="s">
        <v>379</v>
      </c>
      <c r="Q72" s="350">
        <f>'ИЦ 1эк'!S142</f>
        <v>0</v>
      </c>
      <c r="R72" s="353">
        <f>'ИЦ 1эк'!S143</f>
        <v>0</v>
      </c>
      <c r="S72" s="349" t="s">
        <v>379</v>
      </c>
      <c r="T72" s="354" t="s">
        <v>379</v>
      </c>
      <c r="U72" s="354" t="s">
        <v>379</v>
      </c>
      <c r="V72" s="354" t="s">
        <v>379</v>
      </c>
      <c r="W72" s="354" t="str">
        <f>AE72</f>
        <v>х</v>
      </c>
      <c r="X72" s="353" t="str">
        <f>AF72</f>
        <v>х</v>
      </c>
      <c r="Y72" s="349" t="str">
        <f>AG72</f>
        <v>х</v>
      </c>
      <c r="Z72" s="350" t="str">
        <f>AH72</f>
        <v>х</v>
      </c>
      <c r="AA72" s="353" t="s">
        <v>379</v>
      </c>
      <c r="AB72" s="353" t="s">
        <v>379</v>
      </c>
      <c r="AC72" s="353" t="s">
        <v>379</v>
      </c>
      <c r="AD72" s="349" t="s">
        <v>379</v>
      </c>
      <c r="AE72" s="349" t="s">
        <v>379</v>
      </c>
      <c r="AF72" s="354" t="s">
        <v>379</v>
      </c>
      <c r="AG72" s="350" t="s">
        <v>379</v>
      </c>
      <c r="AH72" s="353" t="s">
        <v>379</v>
      </c>
      <c r="AI72" s="349" t="s">
        <v>379</v>
      </c>
      <c r="AJ72" s="354" t="s">
        <v>379</v>
      </c>
      <c r="AK72" s="354" t="s">
        <v>379</v>
      </c>
      <c r="AL72" s="354" t="s">
        <v>379</v>
      </c>
      <c r="AM72" s="354" t="str">
        <f>AU72</f>
        <v>х</v>
      </c>
      <c r="AN72" s="353" t="str">
        <f>AV72</f>
        <v>х</v>
      </c>
      <c r="AO72" s="349" t="str">
        <f>AW72</f>
        <v>х</v>
      </c>
      <c r="AP72" s="350" t="str">
        <f>AX72</f>
        <v>х</v>
      </c>
      <c r="AQ72" s="353" t="s">
        <v>379</v>
      </c>
      <c r="AR72" s="353" t="s">
        <v>379</v>
      </c>
      <c r="AS72" s="353" t="s">
        <v>379</v>
      </c>
      <c r="AT72" s="349" t="s">
        <v>379</v>
      </c>
      <c r="AU72" s="349" t="s">
        <v>379</v>
      </c>
      <c r="AV72" s="354" t="s">
        <v>379</v>
      </c>
      <c r="AW72" s="350" t="s">
        <v>379</v>
      </c>
      <c r="AX72" s="353" t="s">
        <v>379</v>
      </c>
      <c r="AY72" s="349" t="s">
        <v>379</v>
      </c>
      <c r="AZ72" s="354" t="s">
        <v>379</v>
      </c>
      <c r="BA72" s="354" t="s">
        <v>379</v>
      </c>
      <c r="BB72" s="354" t="s">
        <v>379</v>
      </c>
    </row>
    <row r="73" spans="1:54" s="533" customFormat="1" hidden="1" x14ac:dyDescent="0.2">
      <c r="A73" s="412" t="s">
        <v>114</v>
      </c>
      <c r="B73" s="363"/>
      <c r="C73" s="336"/>
      <c r="D73" s="336"/>
      <c r="E73" s="328">
        <v>340</v>
      </c>
      <c r="F73" s="563">
        <v>290</v>
      </c>
      <c r="G73" s="349">
        <f>K73+O73+U73</f>
        <v>0</v>
      </c>
      <c r="H73" s="349">
        <f>L73+P73</f>
        <v>0</v>
      </c>
      <c r="I73" s="349">
        <f>M73+Q73</f>
        <v>0</v>
      </c>
      <c r="J73" s="349">
        <f>N73+R73+U73</f>
        <v>0</v>
      </c>
      <c r="K73" s="349">
        <f>L73+M73+N73</f>
        <v>0</v>
      </c>
      <c r="L73" s="349"/>
      <c r="M73" s="349">
        <f>'НЗ 2-экз'!F1471+'НЗ 2-экз'!G1471+'Возвраты-1эк'!S22+'Прочие-1эк'!S11+'Прочие-1эк'!S20</f>
        <v>0</v>
      </c>
      <c r="N73" s="349"/>
      <c r="O73" s="349">
        <f>P73+Q73+R73</f>
        <v>0</v>
      </c>
      <c r="P73" s="349"/>
      <c r="Q73" s="349"/>
      <c r="R73" s="349"/>
      <c r="S73" s="349" t="s">
        <v>379</v>
      </c>
      <c r="T73" s="349" t="s">
        <v>379</v>
      </c>
      <c r="U73" s="349">
        <f>'ПД 1эк'!R147</f>
        <v>0</v>
      </c>
      <c r="V73" s="349"/>
      <c r="W73" s="349">
        <f>AA73+AE73+AK73</f>
        <v>0</v>
      </c>
      <c r="X73" s="349">
        <f>AB73+AF73</f>
        <v>0</v>
      </c>
      <c r="Y73" s="349">
        <f>AC73+AG73</f>
        <v>0</v>
      </c>
      <c r="Z73" s="349">
        <f>AD73+AH73+AK73</f>
        <v>0</v>
      </c>
      <c r="AA73" s="349"/>
      <c r="AB73" s="349"/>
      <c r="AC73" s="349"/>
      <c r="AD73" s="349"/>
      <c r="AE73" s="349"/>
      <c r="AF73" s="349"/>
      <c r="AG73" s="349"/>
      <c r="AH73" s="349"/>
      <c r="AI73" s="349" t="s">
        <v>379</v>
      </c>
      <c r="AJ73" s="349" t="s">
        <v>379</v>
      </c>
      <c r="AK73" s="349"/>
      <c r="AL73" s="349"/>
      <c r="AM73" s="349">
        <f>AQ73+AU73+BA73</f>
        <v>0</v>
      </c>
      <c r="AN73" s="349">
        <f>AR73+AV73</f>
        <v>0</v>
      </c>
      <c r="AO73" s="349">
        <f>AS73+AW73</f>
        <v>0</v>
      </c>
      <c r="AP73" s="349">
        <f>AT73+AX73+BA73</f>
        <v>0</v>
      </c>
      <c r="AQ73" s="349"/>
      <c r="AR73" s="349"/>
      <c r="AS73" s="349"/>
      <c r="AT73" s="349"/>
      <c r="AU73" s="349"/>
      <c r="AV73" s="349"/>
      <c r="AW73" s="349"/>
      <c r="AX73" s="349"/>
      <c r="AY73" s="349" t="s">
        <v>379</v>
      </c>
      <c r="AZ73" s="349" t="s">
        <v>379</v>
      </c>
      <c r="BA73" s="349"/>
      <c r="BB73" s="349"/>
    </row>
    <row r="74" spans="1:54" s="533" customFormat="1" ht="24" hidden="1" x14ac:dyDescent="0.2">
      <c r="A74" s="409" t="s">
        <v>115</v>
      </c>
      <c r="B74" s="364">
        <v>230</v>
      </c>
      <c r="C74" s="331" t="e">
        <f>C70</f>
        <v>#REF!</v>
      </c>
      <c r="D74" s="331" t="str">
        <f>D70</f>
        <v>07 02</v>
      </c>
      <c r="E74" s="559">
        <v>850</v>
      </c>
      <c r="F74" s="560"/>
      <c r="G74" s="352">
        <f>K74+O74+U74</f>
        <v>0</v>
      </c>
      <c r="H74" s="352">
        <f>L74+P74</f>
        <v>0</v>
      </c>
      <c r="I74" s="352">
        <f>M74+Q74</f>
        <v>0</v>
      </c>
      <c r="J74" s="352">
        <f>N74+R74+U74</f>
        <v>0</v>
      </c>
      <c r="K74" s="357">
        <f t="shared" ref="K74:R74" si="74">K76+K77+K78</f>
        <v>0</v>
      </c>
      <c r="L74" s="357">
        <f t="shared" si="74"/>
        <v>0</v>
      </c>
      <c r="M74" s="357">
        <f t="shared" si="74"/>
        <v>0</v>
      </c>
      <c r="N74" s="357">
        <f t="shared" si="74"/>
        <v>0</v>
      </c>
      <c r="O74" s="357">
        <f t="shared" si="74"/>
        <v>0</v>
      </c>
      <c r="P74" s="357">
        <f t="shared" si="74"/>
        <v>0</v>
      </c>
      <c r="Q74" s="357">
        <f t="shared" si="74"/>
        <v>0</v>
      </c>
      <c r="R74" s="357">
        <f t="shared" si="74"/>
        <v>0</v>
      </c>
      <c r="S74" s="351" t="s">
        <v>379</v>
      </c>
      <c r="T74" s="351" t="s">
        <v>379</v>
      </c>
      <c r="U74" s="357">
        <f>U76+U77+U78</f>
        <v>0</v>
      </c>
      <c r="V74" s="357"/>
      <c r="W74" s="352">
        <f>AA74+AE74+AK74</f>
        <v>0</v>
      </c>
      <c r="X74" s="352">
        <f>AB74+AF74</f>
        <v>0</v>
      </c>
      <c r="Y74" s="352">
        <f>AC74+AG74</f>
        <v>0</v>
      </c>
      <c r="Z74" s="352">
        <f>AD74+AH74+AK74</f>
        <v>0</v>
      </c>
      <c r="AA74" s="357">
        <f>AA76+AA77+AA78</f>
        <v>0</v>
      </c>
      <c r="AB74" s="357">
        <f t="shared" ref="AB74:AH74" si="75">AB76+AB77+AB78</f>
        <v>0</v>
      </c>
      <c r="AC74" s="357">
        <f t="shared" si="75"/>
        <v>0</v>
      </c>
      <c r="AD74" s="357">
        <f t="shared" si="75"/>
        <v>0</v>
      </c>
      <c r="AE74" s="357">
        <f t="shared" si="75"/>
        <v>0</v>
      </c>
      <c r="AF74" s="357">
        <f t="shared" si="75"/>
        <v>0</v>
      </c>
      <c r="AG74" s="357">
        <f t="shared" si="75"/>
        <v>0</v>
      </c>
      <c r="AH74" s="357">
        <f t="shared" si="75"/>
        <v>0</v>
      </c>
      <c r="AI74" s="351" t="s">
        <v>379</v>
      </c>
      <c r="AJ74" s="351" t="s">
        <v>379</v>
      </c>
      <c r="AK74" s="357">
        <f>AK76+AK77+AK78</f>
        <v>0</v>
      </c>
      <c r="AL74" s="357"/>
      <c r="AM74" s="352">
        <f>AQ74+AU74+BA74</f>
        <v>0</v>
      </c>
      <c r="AN74" s="352">
        <f>AR74+AV74</f>
        <v>0</v>
      </c>
      <c r="AO74" s="352">
        <f>AS74+AW74</f>
        <v>0</v>
      </c>
      <c r="AP74" s="352">
        <f>AT74+AX74+BA74</f>
        <v>0</v>
      </c>
      <c r="AQ74" s="357">
        <f t="shared" ref="AQ74:AX74" si="76">AQ76+AQ77+AQ78</f>
        <v>0</v>
      </c>
      <c r="AR74" s="357">
        <f t="shared" si="76"/>
        <v>0</v>
      </c>
      <c r="AS74" s="357">
        <f t="shared" si="76"/>
        <v>0</v>
      </c>
      <c r="AT74" s="357">
        <f t="shared" si="76"/>
        <v>0</v>
      </c>
      <c r="AU74" s="357">
        <f t="shared" si="76"/>
        <v>0</v>
      </c>
      <c r="AV74" s="357">
        <f t="shared" si="76"/>
        <v>0</v>
      </c>
      <c r="AW74" s="357">
        <f t="shared" si="76"/>
        <v>0</v>
      </c>
      <c r="AX74" s="357">
        <f t="shared" si="76"/>
        <v>0</v>
      </c>
      <c r="AY74" s="351" t="s">
        <v>379</v>
      </c>
      <c r="AZ74" s="351" t="s">
        <v>379</v>
      </c>
      <c r="BA74" s="357">
        <f>BA76+BA77+BA78</f>
        <v>0</v>
      </c>
      <c r="BB74" s="357"/>
    </row>
    <row r="75" spans="1:54" s="533" customFormat="1" hidden="1" x14ac:dyDescent="0.2">
      <c r="A75" s="413" t="s">
        <v>274</v>
      </c>
      <c r="B75" s="362"/>
      <c r="C75" s="335"/>
      <c r="D75" s="334"/>
      <c r="E75" s="564"/>
      <c r="F75" s="543"/>
      <c r="G75" s="417"/>
      <c r="H75" s="417"/>
      <c r="I75" s="416"/>
      <c r="J75" s="547"/>
      <c r="K75" s="352"/>
      <c r="L75" s="416"/>
      <c r="M75" s="352"/>
      <c r="N75" s="416"/>
      <c r="O75" s="352"/>
      <c r="P75" s="416"/>
      <c r="Q75" s="352"/>
      <c r="R75" s="417"/>
      <c r="S75" s="356"/>
      <c r="T75" s="352"/>
      <c r="U75" s="416"/>
      <c r="V75" s="352"/>
      <c r="W75" s="417"/>
      <c r="X75" s="417"/>
      <c r="Y75" s="416"/>
      <c r="Z75" s="547"/>
      <c r="AA75" s="352"/>
      <c r="AB75" s="416"/>
      <c r="AC75" s="352"/>
      <c r="AD75" s="416"/>
      <c r="AE75" s="352"/>
      <c r="AF75" s="416"/>
      <c r="AG75" s="352"/>
      <c r="AH75" s="352"/>
      <c r="AI75" s="356"/>
      <c r="AJ75" s="352"/>
      <c r="AK75" s="416"/>
      <c r="AL75" s="352"/>
      <c r="AM75" s="417"/>
      <c r="AN75" s="417"/>
      <c r="AO75" s="416"/>
      <c r="AP75" s="547"/>
      <c r="AQ75" s="352"/>
      <c r="AR75" s="416"/>
      <c r="AS75" s="352"/>
      <c r="AT75" s="416"/>
      <c r="AU75" s="352"/>
      <c r="AV75" s="416"/>
      <c r="AW75" s="352"/>
      <c r="AX75" s="352"/>
      <c r="AY75" s="356"/>
      <c r="AZ75" s="352"/>
      <c r="BA75" s="416"/>
      <c r="BB75" s="352"/>
    </row>
    <row r="76" spans="1:54" s="533" customFormat="1" ht="24" hidden="1" x14ac:dyDescent="0.2">
      <c r="A76" s="412" t="s">
        <v>116</v>
      </c>
      <c r="B76" s="363"/>
      <c r="C76" s="336"/>
      <c r="D76" s="337"/>
      <c r="E76" s="557">
        <v>851</v>
      </c>
      <c r="F76" s="563">
        <v>290</v>
      </c>
      <c r="G76" s="354">
        <f t="shared" ref="G76:G81" si="77">K76+O76+U76</f>
        <v>0</v>
      </c>
      <c r="H76" s="354">
        <f t="shared" ref="H76:I83" si="78">L76+P76</f>
        <v>0</v>
      </c>
      <c r="I76" s="350">
        <f t="shared" si="78"/>
        <v>0</v>
      </c>
      <c r="J76" s="353">
        <f t="shared" ref="J76:J83" si="79">N76+R76+U76</f>
        <v>0</v>
      </c>
      <c r="K76" s="349">
        <f>L76+M76+N76</f>
        <v>0</v>
      </c>
      <c r="L76" s="350"/>
      <c r="M76" s="349">
        <f>'НЗ 2-экз'!F1463+'НЗ 2-экз'!G1463+'НЗ 2-экз'!F1464+'НЗ 2-экз'!G1464+'Возвраты-1эк'!T22+'Прочие-1эк'!T11</f>
        <v>0</v>
      </c>
      <c r="N76" s="350"/>
      <c r="O76" s="349">
        <f t="shared" ref="O76:O83" si="80">P76+Q76+R76</f>
        <v>0</v>
      </c>
      <c r="P76" s="350"/>
      <c r="Q76" s="349"/>
      <c r="R76" s="354"/>
      <c r="S76" s="356" t="s">
        <v>379</v>
      </c>
      <c r="T76" s="349" t="s">
        <v>379</v>
      </c>
      <c r="U76" s="350">
        <f>'ПД 1эк'!S147</f>
        <v>0</v>
      </c>
      <c r="V76" s="349"/>
      <c r="W76" s="354">
        <f>AA76+AE76+AK76</f>
        <v>0</v>
      </c>
      <c r="X76" s="354">
        <f t="shared" ref="X76:Y81" si="81">AB76+AF76</f>
        <v>0</v>
      </c>
      <c r="Y76" s="350">
        <f t="shared" si="81"/>
        <v>0</v>
      </c>
      <c r="Z76" s="353">
        <f t="shared" ref="Z76:Z81" si="82">AD76+AH76+AK76</f>
        <v>0</v>
      </c>
      <c r="AA76" s="349"/>
      <c r="AB76" s="349"/>
      <c r="AC76" s="349"/>
      <c r="AD76" s="349"/>
      <c r="AE76" s="349"/>
      <c r="AF76" s="349"/>
      <c r="AG76" s="349"/>
      <c r="AH76" s="349"/>
      <c r="AI76" s="356" t="s">
        <v>379</v>
      </c>
      <c r="AJ76" s="349" t="s">
        <v>379</v>
      </c>
      <c r="AK76" s="350"/>
      <c r="AL76" s="349"/>
      <c r="AM76" s="354">
        <f>AQ76+AU76+BA76</f>
        <v>0</v>
      </c>
      <c r="AN76" s="354">
        <f t="shared" ref="AN76:AO83" si="83">AR76+AV76</f>
        <v>0</v>
      </c>
      <c r="AO76" s="350">
        <f t="shared" si="83"/>
        <v>0</v>
      </c>
      <c r="AP76" s="353">
        <f t="shared" ref="AP76:AP83" si="84">AT76+AX76+BA76</f>
        <v>0</v>
      </c>
      <c r="AQ76" s="349"/>
      <c r="AR76" s="349"/>
      <c r="AS76" s="349"/>
      <c r="AT76" s="349"/>
      <c r="AU76" s="349"/>
      <c r="AV76" s="349"/>
      <c r="AW76" s="349"/>
      <c r="AX76" s="349"/>
      <c r="AY76" s="356" t="s">
        <v>379</v>
      </c>
      <c r="AZ76" s="349" t="s">
        <v>379</v>
      </c>
      <c r="BA76" s="350"/>
      <c r="BB76" s="349"/>
    </row>
    <row r="77" spans="1:54" s="533" customFormat="1" hidden="1" x14ac:dyDescent="0.2">
      <c r="A77" s="412" t="s">
        <v>117</v>
      </c>
      <c r="B77" s="363"/>
      <c r="C77" s="336"/>
      <c r="D77" s="336"/>
      <c r="E77" s="328">
        <v>852</v>
      </c>
      <c r="F77" s="563">
        <v>290</v>
      </c>
      <c r="G77" s="349">
        <f t="shared" si="77"/>
        <v>0</v>
      </c>
      <c r="H77" s="349">
        <f t="shared" si="78"/>
        <v>0</v>
      </c>
      <c r="I77" s="349">
        <f t="shared" si="78"/>
        <v>0</v>
      </c>
      <c r="J77" s="349">
        <f t="shared" si="79"/>
        <v>0</v>
      </c>
      <c r="K77" s="349">
        <f>L77+M77+N77</f>
        <v>0</v>
      </c>
      <c r="L77" s="349"/>
      <c r="M77" s="349">
        <f>'НЗ 2-экз'!F1465+'НЗ 2-экз'!G1465+'Возвраты-1эк'!U22+'Прочие-1эк'!U11+'Прочие-1эк'!U20</f>
        <v>0</v>
      </c>
      <c r="N77" s="349"/>
      <c r="O77" s="349">
        <f t="shared" si="80"/>
        <v>0</v>
      </c>
      <c r="P77" s="349"/>
      <c r="Q77" s="349"/>
      <c r="R77" s="349"/>
      <c r="S77" s="351" t="s">
        <v>379</v>
      </c>
      <c r="T77" s="351" t="s">
        <v>379</v>
      </c>
      <c r="U77" s="349">
        <f>'ПД 1эк'!T147</f>
        <v>0</v>
      </c>
      <c r="V77" s="349"/>
      <c r="W77" s="349">
        <f>AA77+AE77+AK77</f>
        <v>0</v>
      </c>
      <c r="X77" s="349">
        <f t="shared" si="81"/>
        <v>0</v>
      </c>
      <c r="Y77" s="349">
        <f t="shared" si="81"/>
        <v>0</v>
      </c>
      <c r="Z77" s="349">
        <f t="shared" si="82"/>
        <v>0</v>
      </c>
      <c r="AA77" s="349"/>
      <c r="AB77" s="349"/>
      <c r="AC77" s="349"/>
      <c r="AD77" s="349"/>
      <c r="AE77" s="349"/>
      <c r="AF77" s="349"/>
      <c r="AG77" s="349"/>
      <c r="AH77" s="349"/>
      <c r="AI77" s="351" t="s">
        <v>379</v>
      </c>
      <c r="AJ77" s="351" t="s">
        <v>379</v>
      </c>
      <c r="AK77" s="349"/>
      <c r="AL77" s="349"/>
      <c r="AM77" s="349">
        <f>AQ77+AU77+BA77</f>
        <v>0</v>
      </c>
      <c r="AN77" s="349">
        <f t="shared" si="83"/>
        <v>0</v>
      </c>
      <c r="AO77" s="349">
        <f t="shared" si="83"/>
        <v>0</v>
      </c>
      <c r="AP77" s="349">
        <f t="shared" si="84"/>
        <v>0</v>
      </c>
      <c r="AQ77" s="349"/>
      <c r="AR77" s="349"/>
      <c r="AS77" s="349"/>
      <c r="AT77" s="349"/>
      <c r="AU77" s="349"/>
      <c r="AV77" s="349"/>
      <c r="AW77" s="349"/>
      <c r="AX77" s="349"/>
      <c r="AY77" s="351" t="s">
        <v>379</v>
      </c>
      <c r="AZ77" s="351" t="s">
        <v>379</v>
      </c>
      <c r="BA77" s="349"/>
      <c r="BB77" s="349"/>
    </row>
    <row r="78" spans="1:54" s="533" customFormat="1" hidden="1" x14ac:dyDescent="0.2">
      <c r="A78" s="250" t="s">
        <v>118</v>
      </c>
      <c r="B78" s="360"/>
      <c r="C78" s="338"/>
      <c r="D78" s="338"/>
      <c r="E78" s="324">
        <v>853</v>
      </c>
      <c r="F78" s="330">
        <v>290</v>
      </c>
      <c r="G78" s="351">
        <f t="shared" si="77"/>
        <v>0</v>
      </c>
      <c r="H78" s="351">
        <f t="shared" si="78"/>
        <v>0</v>
      </c>
      <c r="I78" s="351">
        <f t="shared" si="78"/>
        <v>0</v>
      </c>
      <c r="J78" s="351">
        <f t="shared" si="79"/>
        <v>0</v>
      </c>
      <c r="K78" s="351">
        <f>L78+M78+N78</f>
        <v>0</v>
      </c>
      <c r="L78" s="351"/>
      <c r="M78" s="351">
        <f>'НЗ 2-экз'!F1467+'НЗ 2-экз'!G1467+'Возвраты-1эк'!V143+'Прочие-1эк'!V11+'Прочие-1эк'!V20</f>
        <v>0</v>
      </c>
      <c r="N78" s="351"/>
      <c r="O78" s="351">
        <f t="shared" si="80"/>
        <v>0</v>
      </c>
      <c r="P78" s="351"/>
      <c r="Q78" s="351"/>
      <c r="R78" s="351"/>
      <c r="S78" s="351" t="s">
        <v>379</v>
      </c>
      <c r="T78" s="351" t="s">
        <v>379</v>
      </c>
      <c r="U78" s="351">
        <f>'ПД 1эк'!U147</f>
        <v>0</v>
      </c>
      <c r="V78" s="351"/>
      <c r="W78" s="351">
        <f>AA78+AE78+AK78</f>
        <v>0</v>
      </c>
      <c r="X78" s="351">
        <f t="shared" si="81"/>
        <v>0</v>
      </c>
      <c r="Y78" s="351">
        <f t="shared" si="81"/>
        <v>0</v>
      </c>
      <c r="Z78" s="351">
        <f t="shared" si="82"/>
        <v>0</v>
      </c>
      <c r="AA78" s="351"/>
      <c r="AB78" s="349"/>
      <c r="AC78" s="349"/>
      <c r="AD78" s="349"/>
      <c r="AE78" s="351"/>
      <c r="AF78" s="349"/>
      <c r="AG78" s="349"/>
      <c r="AH78" s="349"/>
      <c r="AI78" s="351" t="s">
        <v>379</v>
      </c>
      <c r="AJ78" s="351" t="s">
        <v>379</v>
      </c>
      <c r="AK78" s="351"/>
      <c r="AL78" s="351"/>
      <c r="AM78" s="351">
        <f>AQ78+AU78+BA78</f>
        <v>0</v>
      </c>
      <c r="AN78" s="351">
        <f t="shared" si="83"/>
        <v>0</v>
      </c>
      <c r="AO78" s="351">
        <f t="shared" si="83"/>
        <v>0</v>
      </c>
      <c r="AP78" s="351">
        <f t="shared" si="84"/>
        <v>0</v>
      </c>
      <c r="AQ78" s="351"/>
      <c r="AR78" s="349"/>
      <c r="AS78" s="349"/>
      <c r="AT78" s="349"/>
      <c r="AU78" s="351"/>
      <c r="AV78" s="349"/>
      <c r="AW78" s="349"/>
      <c r="AX78" s="349"/>
      <c r="AY78" s="351" t="s">
        <v>379</v>
      </c>
      <c r="AZ78" s="351" t="s">
        <v>379</v>
      </c>
      <c r="BA78" s="351"/>
      <c r="BB78" s="351"/>
    </row>
    <row r="79" spans="1:54" s="533" customFormat="1" ht="24" hidden="1" x14ac:dyDescent="0.2">
      <c r="A79" s="409" t="s">
        <v>119</v>
      </c>
      <c r="B79" s="364">
        <v>240</v>
      </c>
      <c r="C79" s="331" t="e">
        <f>C74</f>
        <v>#REF!</v>
      </c>
      <c r="D79" s="331" t="str">
        <f>D74</f>
        <v>07 02</v>
      </c>
      <c r="E79" s="559">
        <v>860</v>
      </c>
      <c r="F79" s="560"/>
      <c r="G79" s="352">
        <f>K79+O79+U79</f>
        <v>0</v>
      </c>
      <c r="H79" s="352">
        <f t="shared" si="78"/>
        <v>0</v>
      </c>
      <c r="I79" s="352">
        <f t="shared" si="78"/>
        <v>0</v>
      </c>
      <c r="J79" s="352">
        <f t="shared" si="79"/>
        <v>0</v>
      </c>
      <c r="K79" s="351">
        <f>L79+M79+N79</f>
        <v>0</v>
      </c>
      <c r="L79" s="353"/>
      <c r="M79" s="353"/>
      <c r="N79" s="353"/>
      <c r="O79" s="351">
        <f t="shared" si="80"/>
        <v>0</v>
      </c>
      <c r="P79" s="353"/>
      <c r="Q79" s="353"/>
      <c r="R79" s="351"/>
      <c r="S79" s="351" t="s">
        <v>379</v>
      </c>
      <c r="T79" s="351" t="s">
        <v>379</v>
      </c>
      <c r="U79" s="353"/>
      <c r="V79" s="353"/>
      <c r="W79" s="415" t="s">
        <v>379</v>
      </c>
      <c r="X79" s="352">
        <f t="shared" si="81"/>
        <v>0</v>
      </c>
      <c r="Y79" s="352">
        <f t="shared" si="81"/>
        <v>0</v>
      </c>
      <c r="Z79" s="352">
        <f t="shared" si="82"/>
        <v>0</v>
      </c>
      <c r="AA79" s="352"/>
      <c r="AB79" s="353"/>
      <c r="AC79" s="353"/>
      <c r="AD79" s="353"/>
      <c r="AE79" s="352"/>
      <c r="AF79" s="353"/>
      <c r="AG79" s="353"/>
      <c r="AH79" s="353"/>
      <c r="AI79" s="351" t="s">
        <v>379</v>
      </c>
      <c r="AJ79" s="351" t="s">
        <v>379</v>
      </c>
      <c r="AK79" s="353"/>
      <c r="AL79" s="353"/>
      <c r="AM79" s="415" t="s">
        <v>379</v>
      </c>
      <c r="AN79" s="352">
        <f t="shared" si="83"/>
        <v>0</v>
      </c>
      <c r="AO79" s="352">
        <f t="shared" si="83"/>
        <v>0</v>
      </c>
      <c r="AP79" s="352">
        <f t="shared" si="84"/>
        <v>0</v>
      </c>
      <c r="AQ79" s="352"/>
      <c r="AR79" s="353"/>
      <c r="AS79" s="353"/>
      <c r="AT79" s="353"/>
      <c r="AU79" s="352"/>
      <c r="AV79" s="353"/>
      <c r="AW79" s="353"/>
      <c r="AX79" s="353"/>
      <c r="AY79" s="351" t="s">
        <v>379</v>
      </c>
      <c r="AZ79" s="351" t="s">
        <v>379</v>
      </c>
      <c r="BA79" s="353"/>
      <c r="BB79" s="353"/>
    </row>
    <row r="80" spans="1:54" s="533" customFormat="1" ht="24" hidden="1" x14ac:dyDescent="0.2">
      <c r="A80" s="250" t="s">
        <v>120</v>
      </c>
      <c r="B80" s="360">
        <v>250</v>
      </c>
      <c r="C80" s="430" t="e">
        <f>C79</f>
        <v>#REF!</v>
      </c>
      <c r="D80" s="331" t="str">
        <f>D79</f>
        <v>07 02</v>
      </c>
      <c r="E80" s="324">
        <v>830</v>
      </c>
      <c r="F80" s="330"/>
      <c r="G80" s="352">
        <f t="shared" si="77"/>
        <v>0</v>
      </c>
      <c r="H80" s="352">
        <f t="shared" si="78"/>
        <v>0</v>
      </c>
      <c r="I80" s="352">
        <f t="shared" si="78"/>
        <v>0</v>
      </c>
      <c r="J80" s="352">
        <f t="shared" si="79"/>
        <v>0</v>
      </c>
      <c r="K80" s="357">
        <f t="shared" ref="K80:R80" si="85">K81</f>
        <v>0</v>
      </c>
      <c r="L80" s="357">
        <f t="shared" si="85"/>
        <v>0</v>
      </c>
      <c r="M80" s="357">
        <f t="shared" si="85"/>
        <v>0</v>
      </c>
      <c r="N80" s="357">
        <f t="shared" si="85"/>
        <v>0</v>
      </c>
      <c r="O80" s="357">
        <f t="shared" si="85"/>
        <v>0</v>
      </c>
      <c r="P80" s="357">
        <f t="shared" si="85"/>
        <v>0</v>
      </c>
      <c r="Q80" s="357">
        <f t="shared" si="85"/>
        <v>0</v>
      </c>
      <c r="R80" s="349">
        <f t="shared" si="85"/>
        <v>0</v>
      </c>
      <c r="S80" s="408" t="s">
        <v>379</v>
      </c>
      <c r="T80" s="351" t="s">
        <v>379</v>
      </c>
      <c r="U80" s="357">
        <f>U81</f>
        <v>0</v>
      </c>
      <c r="V80" s="357"/>
      <c r="W80" s="352">
        <f>AA80+AE80+AK80</f>
        <v>0</v>
      </c>
      <c r="X80" s="352">
        <f t="shared" si="81"/>
        <v>0</v>
      </c>
      <c r="Y80" s="352">
        <f t="shared" si="81"/>
        <v>0</v>
      </c>
      <c r="Z80" s="352">
        <f t="shared" si="82"/>
        <v>0</v>
      </c>
      <c r="AA80" s="351">
        <f>AA81</f>
        <v>0</v>
      </c>
      <c r="AB80" s="357">
        <f t="shared" ref="AB80:AH80" si="86">AB81</f>
        <v>0</v>
      </c>
      <c r="AC80" s="357">
        <f t="shared" si="86"/>
        <v>0</v>
      </c>
      <c r="AD80" s="357">
        <f t="shared" si="86"/>
        <v>0</v>
      </c>
      <c r="AE80" s="351">
        <f t="shared" si="86"/>
        <v>0</v>
      </c>
      <c r="AF80" s="357">
        <f t="shared" si="86"/>
        <v>0</v>
      </c>
      <c r="AG80" s="357">
        <f t="shared" si="86"/>
        <v>0</v>
      </c>
      <c r="AH80" s="357">
        <f t="shared" si="86"/>
        <v>0</v>
      </c>
      <c r="AI80" s="408" t="s">
        <v>379</v>
      </c>
      <c r="AJ80" s="351" t="s">
        <v>379</v>
      </c>
      <c r="AK80" s="357">
        <f>AK81</f>
        <v>0</v>
      </c>
      <c r="AL80" s="357"/>
      <c r="AM80" s="352">
        <f>AQ80+AU80+BA80</f>
        <v>0</v>
      </c>
      <c r="AN80" s="352">
        <f t="shared" si="83"/>
        <v>0</v>
      </c>
      <c r="AO80" s="352">
        <f t="shared" si="83"/>
        <v>0</v>
      </c>
      <c r="AP80" s="352">
        <f t="shared" si="84"/>
        <v>0</v>
      </c>
      <c r="AQ80" s="351">
        <f t="shared" ref="AQ80:AX80" si="87">AQ81</f>
        <v>0</v>
      </c>
      <c r="AR80" s="357">
        <f t="shared" si="87"/>
        <v>0</v>
      </c>
      <c r="AS80" s="357">
        <f t="shared" si="87"/>
        <v>0</v>
      </c>
      <c r="AT80" s="357">
        <f t="shared" si="87"/>
        <v>0</v>
      </c>
      <c r="AU80" s="351">
        <f t="shared" si="87"/>
        <v>0</v>
      </c>
      <c r="AV80" s="357">
        <f t="shared" si="87"/>
        <v>0</v>
      </c>
      <c r="AW80" s="357">
        <f t="shared" si="87"/>
        <v>0</v>
      </c>
      <c r="AX80" s="357">
        <f t="shared" si="87"/>
        <v>0</v>
      </c>
      <c r="AY80" s="408" t="s">
        <v>379</v>
      </c>
      <c r="AZ80" s="351" t="s">
        <v>379</v>
      </c>
      <c r="BA80" s="357">
        <f>BA81</f>
        <v>0</v>
      </c>
      <c r="BB80" s="357"/>
    </row>
    <row r="81" spans="1:54" s="533" customFormat="1" ht="24" hidden="1" x14ac:dyDescent="0.2">
      <c r="A81" s="250" t="s">
        <v>121</v>
      </c>
      <c r="B81" s="360"/>
      <c r="C81" s="338"/>
      <c r="D81" s="338"/>
      <c r="E81" s="324">
        <v>831</v>
      </c>
      <c r="F81" s="330">
        <v>290</v>
      </c>
      <c r="G81" s="351">
        <f t="shared" si="77"/>
        <v>0</v>
      </c>
      <c r="H81" s="351">
        <f t="shared" si="78"/>
        <v>0</v>
      </c>
      <c r="I81" s="351">
        <f t="shared" si="78"/>
        <v>0</v>
      </c>
      <c r="J81" s="351">
        <f t="shared" si="79"/>
        <v>0</v>
      </c>
      <c r="K81" s="351">
        <f>L81+M81+N81</f>
        <v>0</v>
      </c>
      <c r="L81" s="351"/>
      <c r="M81" s="351">
        <f>'НЗ 2-экз'!F1469+'НЗ 2-экз'!G1469+'Возвраты-1эк'!R22+'Прочие-1эк'!R11+'Прочие-1эк'!R20</f>
        <v>0</v>
      </c>
      <c r="N81" s="351"/>
      <c r="O81" s="351">
        <f t="shared" si="80"/>
        <v>0</v>
      </c>
      <c r="P81" s="351"/>
      <c r="Q81" s="351"/>
      <c r="R81" s="351"/>
      <c r="S81" s="353" t="s">
        <v>379</v>
      </c>
      <c r="T81" s="349" t="s">
        <v>379</v>
      </c>
      <c r="U81" s="351"/>
      <c r="V81" s="351"/>
      <c r="W81" s="351">
        <f>AA81+AE81+AK81</f>
        <v>0</v>
      </c>
      <c r="X81" s="351">
        <f t="shared" si="81"/>
        <v>0</v>
      </c>
      <c r="Y81" s="351">
        <f t="shared" si="81"/>
        <v>0</v>
      </c>
      <c r="Z81" s="351">
        <f t="shared" si="82"/>
        <v>0</v>
      </c>
      <c r="AA81" s="351"/>
      <c r="AB81" s="351"/>
      <c r="AC81" s="351"/>
      <c r="AD81" s="351"/>
      <c r="AE81" s="351"/>
      <c r="AF81" s="351"/>
      <c r="AG81" s="351"/>
      <c r="AH81" s="351"/>
      <c r="AI81" s="353" t="s">
        <v>379</v>
      </c>
      <c r="AJ81" s="349" t="s">
        <v>379</v>
      </c>
      <c r="AK81" s="351"/>
      <c r="AL81" s="351"/>
      <c r="AM81" s="351">
        <f>AQ81+AU81+BA81</f>
        <v>0</v>
      </c>
      <c r="AN81" s="351">
        <f t="shared" si="83"/>
        <v>0</v>
      </c>
      <c r="AO81" s="351">
        <f t="shared" si="83"/>
        <v>0</v>
      </c>
      <c r="AP81" s="351">
        <f t="shared" si="84"/>
        <v>0</v>
      </c>
      <c r="AQ81" s="351"/>
      <c r="AR81" s="351"/>
      <c r="AS81" s="351"/>
      <c r="AT81" s="351"/>
      <c r="AU81" s="351"/>
      <c r="AV81" s="351"/>
      <c r="AW81" s="351"/>
      <c r="AX81" s="351"/>
      <c r="AY81" s="353" t="s">
        <v>379</v>
      </c>
      <c r="AZ81" s="349" t="s">
        <v>379</v>
      </c>
      <c r="BA81" s="351"/>
      <c r="BB81" s="351"/>
    </row>
    <row r="82" spans="1:54" s="533" customFormat="1" ht="24" hidden="1" x14ac:dyDescent="0.2">
      <c r="A82" s="250" t="s">
        <v>568</v>
      </c>
      <c r="B82" s="465">
        <v>260</v>
      </c>
      <c r="C82" s="430" t="e">
        <f>C80</f>
        <v>#REF!</v>
      </c>
      <c r="D82" s="430" t="str">
        <f>D80</f>
        <v>07 02</v>
      </c>
      <c r="E82" s="565">
        <v>244</v>
      </c>
      <c r="F82" s="566"/>
      <c r="G82" s="351">
        <f>H82+I82+J82</f>
        <v>1917520.99</v>
      </c>
      <c r="H82" s="351">
        <f t="shared" si="78"/>
        <v>0</v>
      </c>
      <c r="I82" s="351">
        <f t="shared" si="78"/>
        <v>1917520.99</v>
      </c>
      <c r="J82" s="351">
        <f t="shared" si="79"/>
        <v>0</v>
      </c>
      <c r="K82" s="351">
        <f t="shared" ref="K82:R82" si="88">SUM(K83:K91)</f>
        <v>1917520.99</v>
      </c>
      <c r="L82" s="351">
        <f t="shared" si="88"/>
        <v>0</v>
      </c>
      <c r="M82" s="351">
        <f t="shared" si="88"/>
        <v>1917520.99</v>
      </c>
      <c r="N82" s="351">
        <f t="shared" si="88"/>
        <v>0</v>
      </c>
      <c r="O82" s="351">
        <f t="shared" si="88"/>
        <v>0</v>
      </c>
      <c r="P82" s="351">
        <f t="shared" si="88"/>
        <v>0</v>
      </c>
      <c r="Q82" s="351">
        <f t="shared" si="88"/>
        <v>0</v>
      </c>
      <c r="R82" s="351">
        <f t="shared" si="88"/>
        <v>0</v>
      </c>
      <c r="S82" s="356" t="s">
        <v>379</v>
      </c>
      <c r="T82" s="357" t="s">
        <v>379</v>
      </c>
      <c r="U82" s="351">
        <f>SUM(U83:U91)</f>
        <v>0</v>
      </c>
      <c r="V82" s="351">
        <f>SUM(V83:V91)</f>
        <v>0</v>
      </c>
      <c r="W82" s="351">
        <f>AA82+AE82+AK82</f>
        <v>0</v>
      </c>
      <c r="X82" s="351">
        <f>AB82+AF82</f>
        <v>0</v>
      </c>
      <c r="Y82" s="351">
        <f>AC82+AG82</f>
        <v>0</v>
      </c>
      <c r="Z82" s="351">
        <f>AD82+AH82+AK82</f>
        <v>0</v>
      </c>
      <c r="AA82" s="351">
        <f>SUM(AA83:AA91)</f>
        <v>0</v>
      </c>
      <c r="AB82" s="351">
        <f t="shared" ref="AB82:AH82" si="89">SUM(AB83:AB91)</f>
        <v>0</v>
      </c>
      <c r="AC82" s="351">
        <f t="shared" si="89"/>
        <v>0</v>
      </c>
      <c r="AD82" s="351">
        <f t="shared" si="89"/>
        <v>0</v>
      </c>
      <c r="AE82" s="351">
        <f t="shared" si="89"/>
        <v>0</v>
      </c>
      <c r="AF82" s="351">
        <f t="shared" si="89"/>
        <v>0</v>
      </c>
      <c r="AG82" s="351">
        <f t="shared" si="89"/>
        <v>0</v>
      </c>
      <c r="AH82" s="351">
        <f t="shared" si="89"/>
        <v>0</v>
      </c>
      <c r="AI82" s="356" t="s">
        <v>379</v>
      </c>
      <c r="AJ82" s="357" t="s">
        <v>379</v>
      </c>
      <c r="AK82" s="351">
        <f>SUM(AK83:AK91)</f>
        <v>0</v>
      </c>
      <c r="AL82" s="351">
        <f>SUM(AL83:AL91)</f>
        <v>0</v>
      </c>
      <c r="AM82" s="351">
        <f>AQ82+AU82+BA82</f>
        <v>0</v>
      </c>
      <c r="AN82" s="351">
        <f t="shared" si="83"/>
        <v>0</v>
      </c>
      <c r="AO82" s="351">
        <f t="shared" si="83"/>
        <v>0</v>
      </c>
      <c r="AP82" s="351">
        <f t="shared" si="84"/>
        <v>0</v>
      </c>
      <c r="AQ82" s="351">
        <f t="shared" ref="AQ82:AX82" si="90">SUM(AQ83:AQ91)</f>
        <v>0</v>
      </c>
      <c r="AR82" s="351">
        <f t="shared" si="90"/>
        <v>0</v>
      </c>
      <c r="AS82" s="351">
        <f t="shared" si="90"/>
        <v>0</v>
      </c>
      <c r="AT82" s="351">
        <f t="shared" si="90"/>
        <v>0</v>
      </c>
      <c r="AU82" s="351">
        <f t="shared" si="90"/>
        <v>0</v>
      </c>
      <c r="AV82" s="351">
        <f t="shared" si="90"/>
        <v>0</v>
      </c>
      <c r="AW82" s="351">
        <f t="shared" si="90"/>
        <v>0</v>
      </c>
      <c r="AX82" s="351">
        <f t="shared" si="90"/>
        <v>0</v>
      </c>
      <c r="AY82" s="356" t="s">
        <v>379</v>
      </c>
      <c r="AZ82" s="357" t="s">
        <v>379</v>
      </c>
      <c r="BA82" s="351">
        <f>SUM(BA83:BA91)</f>
        <v>0</v>
      </c>
      <c r="BB82" s="351">
        <f>SUM(BB83:BB91)</f>
        <v>0</v>
      </c>
    </row>
    <row r="83" spans="1:54" hidden="1" x14ac:dyDescent="0.2">
      <c r="A83" s="250" t="s">
        <v>123</v>
      </c>
      <c r="B83" s="360"/>
      <c r="C83" s="324"/>
      <c r="D83" s="324"/>
      <c r="E83" s="324"/>
      <c r="F83" s="330">
        <v>221</v>
      </c>
      <c r="G83" s="351">
        <f>K83+O83+U83</f>
        <v>12000</v>
      </c>
      <c r="H83" s="351">
        <f t="shared" si="78"/>
        <v>0</v>
      </c>
      <c r="I83" s="351">
        <f t="shared" si="78"/>
        <v>12000</v>
      </c>
      <c r="J83" s="351">
        <f t="shared" si="79"/>
        <v>0</v>
      </c>
      <c r="K83" s="351">
        <f>L83+M83+N83</f>
        <v>12000</v>
      </c>
      <c r="L83" s="351"/>
      <c r="M83" s="351">
        <f>'НЗ 2-экз'!F1435+'НЗ 2-экз'!G1435+'Остатки -1эк'!G11+'Возвраты-1эк'!H22+'Прочие-1эк'!H11+'Прочие-1эк'!H20</f>
        <v>12000</v>
      </c>
      <c r="N83" s="351"/>
      <c r="O83" s="351">
        <f t="shared" si="80"/>
        <v>0</v>
      </c>
      <c r="P83" s="351"/>
      <c r="Q83" s="351"/>
      <c r="R83" s="351"/>
      <c r="S83" s="351" t="s">
        <v>379</v>
      </c>
      <c r="T83" s="351" t="s">
        <v>379</v>
      </c>
      <c r="U83" s="351">
        <f>'ПД 1эк'!G147</f>
        <v>0</v>
      </c>
      <c r="V83" s="351"/>
      <c r="W83" s="351">
        <f>AA83+AE83+AK83</f>
        <v>0</v>
      </c>
      <c r="X83" s="351">
        <f>AB83+AF83</f>
        <v>0</v>
      </c>
      <c r="Y83" s="351">
        <f>AC83+AG83</f>
        <v>0</v>
      </c>
      <c r="Z83" s="351">
        <f>AD83+AH83+AK83</f>
        <v>0</v>
      </c>
      <c r="AA83" s="351"/>
      <c r="AB83" s="349"/>
      <c r="AC83" s="349"/>
      <c r="AD83" s="349"/>
      <c r="AE83" s="351"/>
      <c r="AF83" s="349"/>
      <c r="AG83" s="349"/>
      <c r="AH83" s="349"/>
      <c r="AI83" s="351" t="s">
        <v>379</v>
      </c>
      <c r="AJ83" s="351" t="s">
        <v>379</v>
      </c>
      <c r="AK83" s="351"/>
      <c r="AL83" s="351"/>
      <c r="AM83" s="351">
        <f>AQ83+AU83+BA83</f>
        <v>0</v>
      </c>
      <c r="AN83" s="351">
        <f t="shared" si="83"/>
        <v>0</v>
      </c>
      <c r="AO83" s="351">
        <f t="shared" si="83"/>
        <v>0</v>
      </c>
      <c r="AP83" s="351">
        <f t="shared" si="84"/>
        <v>0</v>
      </c>
      <c r="AQ83" s="351"/>
      <c r="AR83" s="349"/>
      <c r="AS83" s="349"/>
      <c r="AT83" s="349"/>
      <c r="AU83" s="351"/>
      <c r="AV83" s="349"/>
      <c r="AW83" s="349"/>
      <c r="AX83" s="349"/>
      <c r="AY83" s="351" t="s">
        <v>379</v>
      </c>
      <c r="AZ83" s="351" t="s">
        <v>379</v>
      </c>
      <c r="BA83" s="351"/>
      <c r="BB83" s="351"/>
    </row>
    <row r="84" spans="1:54" hidden="1" x14ac:dyDescent="0.2">
      <c r="A84" s="250" t="s">
        <v>124</v>
      </c>
      <c r="B84" s="360"/>
      <c r="C84" s="324"/>
      <c r="D84" s="324"/>
      <c r="E84" s="324"/>
      <c r="F84" s="330">
        <v>222</v>
      </c>
      <c r="G84" s="351">
        <f>K84+U84</f>
        <v>0</v>
      </c>
      <c r="H84" s="351">
        <f>L84</f>
        <v>0</v>
      </c>
      <c r="I84" s="351">
        <f>M84</f>
        <v>0</v>
      </c>
      <c r="J84" s="351">
        <f>N84</f>
        <v>0</v>
      </c>
      <c r="K84" s="351">
        <f>L84+M84+N84</f>
        <v>0</v>
      </c>
      <c r="L84" s="351"/>
      <c r="M84" s="351">
        <f>'НЗ 2-экз'!F1438+'НЗ 2-экз'!G1438+'Остатки -1эк'!H11+'Возвраты-1эк'!I22+'Прочие-1эк'!I11+'Прочие-1эк'!I20</f>
        <v>0</v>
      </c>
      <c r="N84" s="351"/>
      <c r="O84" s="351" t="s">
        <v>379</v>
      </c>
      <c r="P84" s="351" t="s">
        <v>379</v>
      </c>
      <c r="Q84" s="351" t="s">
        <v>379</v>
      </c>
      <c r="R84" s="351" t="s">
        <v>379</v>
      </c>
      <c r="S84" s="351" t="s">
        <v>379</v>
      </c>
      <c r="T84" s="351" t="s">
        <v>379</v>
      </c>
      <c r="U84" s="351"/>
      <c r="V84" s="351"/>
      <c r="W84" s="351">
        <f>AA84+AK84</f>
        <v>0</v>
      </c>
      <c r="X84" s="351">
        <f>AB84</f>
        <v>0</v>
      </c>
      <c r="Y84" s="351">
        <f>AC84</f>
        <v>0</v>
      </c>
      <c r="Z84" s="351">
        <f>AD84</f>
        <v>0</v>
      </c>
      <c r="AA84" s="351"/>
      <c r="AB84" s="349"/>
      <c r="AC84" s="349"/>
      <c r="AD84" s="349"/>
      <c r="AE84" s="351"/>
      <c r="AF84" s="349"/>
      <c r="AG84" s="349"/>
      <c r="AH84" s="349"/>
      <c r="AI84" s="351" t="s">
        <v>379</v>
      </c>
      <c r="AJ84" s="351" t="s">
        <v>379</v>
      </c>
      <c r="AK84" s="351"/>
      <c r="AL84" s="351"/>
      <c r="AM84" s="351">
        <f>AQ84+BA84</f>
        <v>0</v>
      </c>
      <c r="AN84" s="351">
        <f>AR84</f>
        <v>0</v>
      </c>
      <c r="AO84" s="351">
        <f>AS84</f>
        <v>0</v>
      </c>
      <c r="AP84" s="351">
        <f>AT84</f>
        <v>0</v>
      </c>
      <c r="AQ84" s="351"/>
      <c r="AR84" s="349"/>
      <c r="AS84" s="349"/>
      <c r="AT84" s="349"/>
      <c r="AU84" s="351"/>
      <c r="AV84" s="349"/>
      <c r="AW84" s="349"/>
      <c r="AX84" s="349"/>
      <c r="AY84" s="351" t="s">
        <v>379</v>
      </c>
      <c r="AZ84" s="351" t="s">
        <v>379</v>
      </c>
      <c r="BA84" s="351"/>
      <c r="BB84" s="351"/>
    </row>
    <row r="85" spans="1:54" hidden="1" x14ac:dyDescent="0.2">
      <c r="A85" s="250" t="s">
        <v>125</v>
      </c>
      <c r="B85" s="360"/>
      <c r="C85" s="324"/>
      <c r="D85" s="324"/>
      <c r="E85" s="324"/>
      <c r="F85" s="330">
        <v>223</v>
      </c>
      <c r="G85" s="351">
        <f>K85+O85+U85</f>
        <v>0</v>
      </c>
      <c r="H85" s="351">
        <f>P85</f>
        <v>0</v>
      </c>
      <c r="I85" s="351">
        <f>M85+Q85</f>
        <v>0</v>
      </c>
      <c r="J85" s="351">
        <f>N85+R85+U85</f>
        <v>0</v>
      </c>
      <c r="K85" s="351">
        <f>M85+N85</f>
        <v>0</v>
      </c>
      <c r="L85" s="351" t="s">
        <v>379</v>
      </c>
      <c r="M85" s="351">
        <f>'НЗ 2-экз'!F1439+'НЗ 2-экз'!G1439+'Остатки -1эк'!I11+'Возвраты-1эк'!J22+'Прочие-1эк'!J11+'Прочие-1эк'!J20</f>
        <v>0</v>
      </c>
      <c r="N85" s="351"/>
      <c r="O85" s="351">
        <f>P85+Q85+R85</f>
        <v>0</v>
      </c>
      <c r="P85" s="351"/>
      <c r="Q85" s="351"/>
      <c r="R85" s="351"/>
      <c r="S85" s="351" t="s">
        <v>379</v>
      </c>
      <c r="T85" s="351" t="s">
        <v>379</v>
      </c>
      <c r="U85" s="351"/>
      <c r="V85" s="351"/>
      <c r="W85" s="351">
        <f t="shared" ref="W85:W91" si="91">AA85+AE85+AK85</f>
        <v>0</v>
      </c>
      <c r="X85" s="351">
        <f>AF85</f>
        <v>0</v>
      </c>
      <c r="Y85" s="351">
        <f>AC85+AG85</f>
        <v>0</v>
      </c>
      <c r="Z85" s="351">
        <f>AD85+AH85+AK85</f>
        <v>0</v>
      </c>
      <c r="AA85" s="351"/>
      <c r="AB85" s="349"/>
      <c r="AC85" s="349"/>
      <c r="AD85" s="349"/>
      <c r="AE85" s="351"/>
      <c r="AF85" s="349"/>
      <c r="AG85" s="349"/>
      <c r="AH85" s="349"/>
      <c r="AI85" s="351" t="s">
        <v>379</v>
      </c>
      <c r="AJ85" s="351" t="s">
        <v>379</v>
      </c>
      <c r="AK85" s="351"/>
      <c r="AL85" s="351"/>
      <c r="AM85" s="351">
        <f t="shared" ref="AM85:AM91" si="92">AQ85+AU85+BA85</f>
        <v>0</v>
      </c>
      <c r="AN85" s="351">
        <f>AV85</f>
        <v>0</v>
      </c>
      <c r="AO85" s="351">
        <f>AS85+AW85</f>
        <v>0</v>
      </c>
      <c r="AP85" s="351">
        <f>AT85+AX85+BA85</f>
        <v>0</v>
      </c>
      <c r="AQ85" s="351"/>
      <c r="AR85" s="349"/>
      <c r="AS85" s="349"/>
      <c r="AT85" s="349"/>
      <c r="AU85" s="351"/>
      <c r="AV85" s="349"/>
      <c r="AW85" s="349"/>
      <c r="AX85" s="349"/>
      <c r="AY85" s="351" t="s">
        <v>379</v>
      </c>
      <c r="AZ85" s="351" t="s">
        <v>379</v>
      </c>
      <c r="BA85" s="351"/>
      <c r="BB85" s="351"/>
    </row>
    <row r="86" spans="1:54" ht="24" hidden="1" x14ac:dyDescent="0.2">
      <c r="A86" s="250" t="s">
        <v>126</v>
      </c>
      <c r="B86" s="360"/>
      <c r="C86" s="324"/>
      <c r="D86" s="324"/>
      <c r="E86" s="324"/>
      <c r="F86" s="330">
        <v>224</v>
      </c>
      <c r="G86" s="351">
        <f>K86+U86</f>
        <v>0</v>
      </c>
      <c r="H86" s="351">
        <f>L86</f>
        <v>0</v>
      </c>
      <c r="I86" s="351">
        <f>M86</f>
        <v>0</v>
      </c>
      <c r="J86" s="351">
        <f>N86</f>
        <v>0</v>
      </c>
      <c r="K86" s="351">
        <f t="shared" ref="K86:K91" si="93">L86+M86+N86</f>
        <v>0</v>
      </c>
      <c r="L86" s="351"/>
      <c r="M86" s="351">
        <f>'НЗ 2-экз'!F1444+'НЗ 2-экз'!G1444+'Прочие-1эк'!L11+'Прочие-1эк'!L20</f>
        <v>0</v>
      </c>
      <c r="N86" s="351"/>
      <c r="O86" s="351" t="s">
        <v>379</v>
      </c>
      <c r="P86" s="351" t="s">
        <v>379</v>
      </c>
      <c r="Q86" s="351" t="s">
        <v>379</v>
      </c>
      <c r="R86" s="351" t="s">
        <v>379</v>
      </c>
      <c r="S86" s="351" t="s">
        <v>379</v>
      </c>
      <c r="T86" s="351" t="s">
        <v>379</v>
      </c>
      <c r="U86" s="351"/>
      <c r="V86" s="351"/>
      <c r="W86" s="351">
        <f t="shared" si="91"/>
        <v>0</v>
      </c>
      <c r="X86" s="351">
        <f>AB86</f>
        <v>0</v>
      </c>
      <c r="Y86" s="351">
        <f>AC86</f>
        <v>0</v>
      </c>
      <c r="Z86" s="351">
        <f>AD86</f>
        <v>0</v>
      </c>
      <c r="AA86" s="351"/>
      <c r="AB86" s="349"/>
      <c r="AC86" s="349"/>
      <c r="AD86" s="349"/>
      <c r="AE86" s="351"/>
      <c r="AF86" s="349"/>
      <c r="AG86" s="349"/>
      <c r="AH86" s="349"/>
      <c r="AI86" s="351" t="s">
        <v>379</v>
      </c>
      <c r="AJ86" s="351" t="s">
        <v>379</v>
      </c>
      <c r="AK86" s="351"/>
      <c r="AL86" s="351"/>
      <c r="AM86" s="351">
        <f t="shared" si="92"/>
        <v>0</v>
      </c>
      <c r="AN86" s="351">
        <f>AR86</f>
        <v>0</v>
      </c>
      <c r="AO86" s="351">
        <f>AS86</f>
        <v>0</v>
      </c>
      <c r="AP86" s="351">
        <f>AT86</f>
        <v>0</v>
      </c>
      <c r="AQ86" s="351"/>
      <c r="AR86" s="349"/>
      <c r="AS86" s="349"/>
      <c r="AT86" s="349"/>
      <c r="AU86" s="351"/>
      <c r="AV86" s="349"/>
      <c r="AW86" s="349"/>
      <c r="AX86" s="349"/>
      <c r="AY86" s="351" t="s">
        <v>379</v>
      </c>
      <c r="AZ86" s="351" t="s">
        <v>379</v>
      </c>
      <c r="BA86" s="351"/>
      <c r="BB86" s="351"/>
    </row>
    <row r="87" spans="1:54" ht="24" hidden="1" x14ac:dyDescent="0.2">
      <c r="A87" s="250" t="s">
        <v>127</v>
      </c>
      <c r="B87" s="360"/>
      <c r="C87" s="324"/>
      <c r="D87" s="324"/>
      <c r="E87" s="324"/>
      <c r="F87" s="330">
        <v>225</v>
      </c>
      <c r="G87" s="351">
        <f t="shared" ref="G87:G92" si="94">K87+O87+U87</f>
        <v>126700</v>
      </c>
      <c r="H87" s="351">
        <f t="shared" ref="H87:I92" si="95">L87+P87</f>
        <v>0</v>
      </c>
      <c r="I87" s="351">
        <f t="shared" si="95"/>
        <v>126700</v>
      </c>
      <c r="J87" s="351">
        <f t="shared" ref="J87:J92" si="96">N87+R87+U87</f>
        <v>0</v>
      </c>
      <c r="K87" s="351">
        <f>L87+M87+N87</f>
        <v>126700</v>
      </c>
      <c r="L87" s="351"/>
      <c r="M87" s="351">
        <f>'НЗ 2-экз'!F1445+'НЗ 2-экз'!G1445+'Остатки -1эк'!K11+'Возвраты-1эк'!L22+'Прочие-1эк'!M11+'Прочие-1эк'!M20</f>
        <v>126700</v>
      </c>
      <c r="N87" s="351"/>
      <c r="O87" s="351">
        <f>P87+Q87+R87</f>
        <v>0</v>
      </c>
      <c r="P87" s="351"/>
      <c r="Q87" s="351"/>
      <c r="R87" s="351"/>
      <c r="S87" s="351" t="s">
        <v>379</v>
      </c>
      <c r="T87" s="351" t="s">
        <v>379</v>
      </c>
      <c r="U87" s="351"/>
      <c r="V87" s="351"/>
      <c r="W87" s="351">
        <f t="shared" si="91"/>
        <v>0</v>
      </c>
      <c r="X87" s="351">
        <f t="shared" ref="X87:Y92" si="97">AB87+AF87</f>
        <v>0</v>
      </c>
      <c r="Y87" s="351">
        <f t="shared" si="97"/>
        <v>0</v>
      </c>
      <c r="Z87" s="351">
        <f t="shared" ref="Z87:Z92" si="98">AD87+AH87+AK87</f>
        <v>0</v>
      </c>
      <c r="AA87" s="351"/>
      <c r="AB87" s="349"/>
      <c r="AC87" s="349"/>
      <c r="AD87" s="349"/>
      <c r="AE87" s="351"/>
      <c r="AF87" s="349"/>
      <c r="AG87" s="349"/>
      <c r="AH87" s="349"/>
      <c r="AI87" s="351" t="s">
        <v>379</v>
      </c>
      <c r="AJ87" s="351" t="s">
        <v>379</v>
      </c>
      <c r="AK87" s="351"/>
      <c r="AL87" s="351"/>
      <c r="AM87" s="351">
        <f t="shared" si="92"/>
        <v>0</v>
      </c>
      <c r="AN87" s="351">
        <f t="shared" ref="AN87:AO92" si="99">AR87+AV87</f>
        <v>0</v>
      </c>
      <c r="AO87" s="351">
        <f t="shared" si="99"/>
        <v>0</v>
      </c>
      <c r="AP87" s="351">
        <f t="shared" ref="AP87:AP92" si="100">AT87+AX87+BA87</f>
        <v>0</v>
      </c>
      <c r="AQ87" s="351"/>
      <c r="AR87" s="349"/>
      <c r="AS87" s="349"/>
      <c r="AT87" s="349"/>
      <c r="AU87" s="351"/>
      <c r="AV87" s="349"/>
      <c r="AW87" s="349"/>
      <c r="AX87" s="349"/>
      <c r="AY87" s="351" t="s">
        <v>379</v>
      </c>
      <c r="AZ87" s="351" t="s">
        <v>379</v>
      </c>
      <c r="BA87" s="351"/>
      <c r="BB87" s="351"/>
    </row>
    <row r="88" spans="1:54" hidden="1" x14ac:dyDescent="0.2">
      <c r="A88" s="250" t="s">
        <v>128</v>
      </c>
      <c r="B88" s="360"/>
      <c r="C88" s="324"/>
      <c r="D88" s="324"/>
      <c r="E88" s="324"/>
      <c r="F88" s="330">
        <v>226</v>
      </c>
      <c r="G88" s="351">
        <f t="shared" si="94"/>
        <v>411097.32</v>
      </c>
      <c r="H88" s="351">
        <f t="shared" si="95"/>
        <v>0</v>
      </c>
      <c r="I88" s="351">
        <f t="shared" si="95"/>
        <v>411097.32</v>
      </c>
      <c r="J88" s="351">
        <f t="shared" si="96"/>
        <v>0</v>
      </c>
      <c r="K88" s="351">
        <f t="shared" si="93"/>
        <v>411097.32</v>
      </c>
      <c r="L88" s="351"/>
      <c r="M88" s="351">
        <f>'НЗ 2-экз'!F1450+'НЗ 2-экз'!G1450+'Остатки -1эк'!L11+'Возвраты-1эк'!M143+'Прочие-1эк'!N11+'Прочие-1эк'!N20</f>
        <v>411097.32</v>
      </c>
      <c r="N88" s="351"/>
      <c r="O88" s="351">
        <f>P88+Q88+R88</f>
        <v>0</v>
      </c>
      <c r="P88" s="351"/>
      <c r="Q88" s="351"/>
      <c r="R88" s="351"/>
      <c r="S88" s="351" t="s">
        <v>379</v>
      </c>
      <c r="T88" s="351" t="s">
        <v>379</v>
      </c>
      <c r="U88" s="351"/>
      <c r="V88" s="351"/>
      <c r="W88" s="351">
        <f t="shared" si="91"/>
        <v>0</v>
      </c>
      <c r="X88" s="351">
        <f t="shared" si="97"/>
        <v>0</v>
      </c>
      <c r="Y88" s="351">
        <f t="shared" si="97"/>
        <v>0</v>
      </c>
      <c r="Z88" s="351">
        <f t="shared" si="98"/>
        <v>0</v>
      </c>
      <c r="AA88" s="351"/>
      <c r="AB88" s="349"/>
      <c r="AC88" s="349"/>
      <c r="AD88" s="349"/>
      <c r="AE88" s="351"/>
      <c r="AF88" s="349"/>
      <c r="AG88" s="349"/>
      <c r="AH88" s="349"/>
      <c r="AI88" s="351" t="s">
        <v>379</v>
      </c>
      <c r="AJ88" s="351" t="s">
        <v>379</v>
      </c>
      <c r="AK88" s="351"/>
      <c r="AL88" s="351"/>
      <c r="AM88" s="351">
        <f t="shared" si="92"/>
        <v>0</v>
      </c>
      <c r="AN88" s="351">
        <f t="shared" si="99"/>
        <v>0</v>
      </c>
      <c r="AO88" s="351">
        <f t="shared" si="99"/>
        <v>0</v>
      </c>
      <c r="AP88" s="351">
        <f t="shared" si="100"/>
        <v>0</v>
      </c>
      <c r="AQ88" s="351"/>
      <c r="AR88" s="349"/>
      <c r="AS88" s="349"/>
      <c r="AT88" s="349"/>
      <c r="AU88" s="351"/>
      <c r="AV88" s="349"/>
      <c r="AW88" s="349"/>
      <c r="AX88" s="349"/>
      <c r="AY88" s="351" t="s">
        <v>379</v>
      </c>
      <c r="AZ88" s="351" t="s">
        <v>379</v>
      </c>
      <c r="BA88" s="351"/>
      <c r="BB88" s="351"/>
    </row>
    <row r="89" spans="1:54" hidden="1" x14ac:dyDescent="0.2">
      <c r="A89" s="250" t="s">
        <v>129</v>
      </c>
      <c r="B89" s="360"/>
      <c r="C89" s="324"/>
      <c r="D89" s="324"/>
      <c r="E89" s="324"/>
      <c r="F89" s="330">
        <v>290</v>
      </c>
      <c r="G89" s="351">
        <f t="shared" si="94"/>
        <v>0</v>
      </c>
      <c r="H89" s="351">
        <f t="shared" si="95"/>
        <v>0</v>
      </c>
      <c r="I89" s="351">
        <f t="shared" si="95"/>
        <v>0</v>
      </c>
      <c r="J89" s="351">
        <f t="shared" si="96"/>
        <v>0</v>
      </c>
      <c r="K89" s="351">
        <f t="shared" si="93"/>
        <v>0</v>
      </c>
      <c r="L89" s="351"/>
      <c r="M89" s="351">
        <f>'НЗ 2-экз'!F1471+'НЗ 2-экз'!G1471+'Возвраты-1эк'!S22+'Прочие-1эк'!S11+'Прочие-1эк'!S20</f>
        <v>0</v>
      </c>
      <c r="N89" s="351"/>
      <c r="O89" s="351">
        <f>Q89+R89</f>
        <v>0</v>
      </c>
      <c r="P89" s="351"/>
      <c r="Q89" s="351"/>
      <c r="R89" s="351"/>
      <c r="S89" s="351" t="s">
        <v>379</v>
      </c>
      <c r="T89" s="351" t="s">
        <v>379</v>
      </c>
      <c r="U89" s="351"/>
      <c r="V89" s="351"/>
      <c r="W89" s="351">
        <f t="shared" si="91"/>
        <v>0</v>
      </c>
      <c r="X89" s="351">
        <f t="shared" si="97"/>
        <v>0</v>
      </c>
      <c r="Y89" s="351">
        <f t="shared" si="97"/>
        <v>0</v>
      </c>
      <c r="Z89" s="351">
        <f t="shared" si="98"/>
        <v>0</v>
      </c>
      <c r="AA89" s="351"/>
      <c r="AB89" s="349"/>
      <c r="AC89" s="349"/>
      <c r="AD89" s="349"/>
      <c r="AE89" s="351"/>
      <c r="AF89" s="349"/>
      <c r="AG89" s="349"/>
      <c r="AH89" s="349"/>
      <c r="AI89" s="351" t="s">
        <v>379</v>
      </c>
      <c r="AJ89" s="351" t="s">
        <v>379</v>
      </c>
      <c r="AK89" s="351"/>
      <c r="AL89" s="351"/>
      <c r="AM89" s="351">
        <f t="shared" si="92"/>
        <v>0</v>
      </c>
      <c r="AN89" s="351">
        <f t="shared" si="99"/>
        <v>0</v>
      </c>
      <c r="AO89" s="351">
        <f t="shared" si="99"/>
        <v>0</v>
      </c>
      <c r="AP89" s="351">
        <f t="shared" si="100"/>
        <v>0</v>
      </c>
      <c r="AQ89" s="351"/>
      <c r="AR89" s="349"/>
      <c r="AS89" s="349"/>
      <c r="AT89" s="349"/>
      <c r="AU89" s="351"/>
      <c r="AV89" s="349"/>
      <c r="AW89" s="349"/>
      <c r="AX89" s="349"/>
      <c r="AY89" s="351" t="s">
        <v>379</v>
      </c>
      <c r="AZ89" s="351" t="s">
        <v>379</v>
      </c>
      <c r="BA89" s="351"/>
      <c r="BB89" s="351"/>
    </row>
    <row r="90" spans="1:54" ht="12.75" hidden="1" customHeight="1" x14ac:dyDescent="0.2">
      <c r="A90" s="250" t="s">
        <v>130</v>
      </c>
      <c r="B90" s="360"/>
      <c r="C90" s="324"/>
      <c r="D90" s="324"/>
      <c r="E90" s="324"/>
      <c r="F90" s="330">
        <v>310</v>
      </c>
      <c r="G90" s="351">
        <f t="shared" si="94"/>
        <v>514348.7</v>
      </c>
      <c r="H90" s="351">
        <f t="shared" si="95"/>
        <v>0</v>
      </c>
      <c r="I90" s="351">
        <f t="shared" si="95"/>
        <v>514348.7</v>
      </c>
      <c r="J90" s="351">
        <f t="shared" si="96"/>
        <v>0</v>
      </c>
      <c r="K90" s="351">
        <f t="shared" si="93"/>
        <v>514348.7</v>
      </c>
      <c r="L90" s="351"/>
      <c r="M90" s="351">
        <f>'НЗ 2-экз'!F1475+'НЗ 2-экз'!G1475+'Остатки -1эк'!V11+'Возвраты-1эк'!X22+'Прочие-1эк'!X11+'Прочие-1эк'!X20</f>
        <v>514348.7</v>
      </c>
      <c r="N90" s="351"/>
      <c r="O90" s="351">
        <f>P90+Q90+R90</f>
        <v>0</v>
      </c>
      <c r="P90" s="351"/>
      <c r="Q90" s="351"/>
      <c r="R90" s="351"/>
      <c r="S90" s="351" t="s">
        <v>379</v>
      </c>
      <c r="T90" s="351" t="s">
        <v>379</v>
      </c>
      <c r="U90" s="351"/>
      <c r="V90" s="351"/>
      <c r="W90" s="351">
        <f t="shared" si="91"/>
        <v>0</v>
      </c>
      <c r="X90" s="351">
        <f t="shared" si="97"/>
        <v>0</v>
      </c>
      <c r="Y90" s="351">
        <f t="shared" si="97"/>
        <v>0</v>
      </c>
      <c r="Z90" s="351">
        <f t="shared" si="98"/>
        <v>0</v>
      </c>
      <c r="AA90" s="351"/>
      <c r="AB90" s="349"/>
      <c r="AC90" s="349"/>
      <c r="AD90" s="349"/>
      <c r="AE90" s="351"/>
      <c r="AF90" s="349"/>
      <c r="AG90" s="349"/>
      <c r="AH90" s="349"/>
      <c r="AI90" s="351" t="s">
        <v>379</v>
      </c>
      <c r="AJ90" s="351" t="s">
        <v>379</v>
      </c>
      <c r="AK90" s="351"/>
      <c r="AL90" s="351"/>
      <c r="AM90" s="351">
        <f t="shared" si="92"/>
        <v>0</v>
      </c>
      <c r="AN90" s="351">
        <f t="shared" si="99"/>
        <v>0</v>
      </c>
      <c r="AO90" s="351">
        <f t="shared" si="99"/>
        <v>0</v>
      </c>
      <c r="AP90" s="351">
        <f t="shared" si="100"/>
        <v>0</v>
      </c>
      <c r="AQ90" s="351"/>
      <c r="AR90" s="349"/>
      <c r="AS90" s="349"/>
      <c r="AT90" s="349"/>
      <c r="AU90" s="351"/>
      <c r="AV90" s="349"/>
      <c r="AW90" s="349"/>
      <c r="AX90" s="349"/>
      <c r="AY90" s="351" t="s">
        <v>379</v>
      </c>
      <c r="AZ90" s="351" t="s">
        <v>379</v>
      </c>
      <c r="BA90" s="351"/>
      <c r="BB90" s="351"/>
    </row>
    <row r="91" spans="1:54" ht="24" hidden="1" x14ac:dyDescent="0.2">
      <c r="A91" s="250" t="s">
        <v>131</v>
      </c>
      <c r="B91" s="360"/>
      <c r="C91" s="324"/>
      <c r="D91" s="324"/>
      <c r="E91" s="324"/>
      <c r="F91" s="330">
        <v>340</v>
      </c>
      <c r="G91" s="351">
        <f t="shared" si="94"/>
        <v>853374.97</v>
      </c>
      <c r="H91" s="351">
        <f t="shared" si="95"/>
        <v>0</v>
      </c>
      <c r="I91" s="351">
        <f t="shared" si="95"/>
        <v>853374.97</v>
      </c>
      <c r="J91" s="351">
        <f t="shared" si="96"/>
        <v>0</v>
      </c>
      <c r="K91" s="351">
        <f t="shared" si="93"/>
        <v>853374.97</v>
      </c>
      <c r="L91" s="351"/>
      <c r="M91" s="351">
        <f>'НЗ 2-экз'!F1477+'НЗ 2-экз'!G1477+'Остатки -1эк'!W11+'Возвраты-1эк'!Y22+'Прочие-1эк'!Y11+'Прочие-1эк'!Y20</f>
        <v>853374.97</v>
      </c>
      <c r="N91" s="351"/>
      <c r="O91" s="351">
        <f>P91+Q91+R91</f>
        <v>0</v>
      </c>
      <c r="P91" s="351"/>
      <c r="Q91" s="351"/>
      <c r="R91" s="351"/>
      <c r="S91" s="351" t="s">
        <v>379</v>
      </c>
      <c r="T91" s="351" t="s">
        <v>379</v>
      </c>
      <c r="U91" s="351"/>
      <c r="V91" s="351"/>
      <c r="W91" s="351">
        <f t="shared" si="91"/>
        <v>0</v>
      </c>
      <c r="X91" s="351">
        <f t="shared" si="97"/>
        <v>0</v>
      </c>
      <c r="Y91" s="351">
        <f t="shared" si="97"/>
        <v>0</v>
      </c>
      <c r="Z91" s="351">
        <f t="shared" si="98"/>
        <v>0</v>
      </c>
      <c r="AA91" s="351"/>
      <c r="AB91" s="349"/>
      <c r="AC91" s="349"/>
      <c r="AD91" s="349"/>
      <c r="AE91" s="351"/>
      <c r="AF91" s="349"/>
      <c r="AG91" s="349"/>
      <c r="AH91" s="349"/>
      <c r="AI91" s="351" t="s">
        <v>379</v>
      </c>
      <c r="AJ91" s="351" t="s">
        <v>379</v>
      </c>
      <c r="AK91" s="351"/>
      <c r="AL91" s="351"/>
      <c r="AM91" s="351">
        <f t="shared" si="92"/>
        <v>0</v>
      </c>
      <c r="AN91" s="351">
        <f t="shared" si="99"/>
        <v>0</v>
      </c>
      <c r="AO91" s="351">
        <f t="shared" si="99"/>
        <v>0</v>
      </c>
      <c r="AP91" s="351">
        <f t="shared" si="100"/>
        <v>0</v>
      </c>
      <c r="AQ91" s="351"/>
      <c r="AR91" s="349"/>
      <c r="AS91" s="349"/>
      <c r="AT91" s="349"/>
      <c r="AU91" s="351"/>
      <c r="AV91" s="349"/>
      <c r="AW91" s="349"/>
      <c r="AX91" s="349"/>
      <c r="AY91" s="351" t="s">
        <v>379</v>
      </c>
      <c r="AZ91" s="351" t="s">
        <v>379</v>
      </c>
      <c r="BA91" s="351"/>
      <c r="BB91" s="351"/>
    </row>
    <row r="92" spans="1:54" s="585" customFormat="1" x14ac:dyDescent="0.2">
      <c r="A92" s="579" t="s">
        <v>606</v>
      </c>
      <c r="B92" s="580">
        <v>200</v>
      </c>
      <c r="C92" s="586">
        <f>'НЗ 2-экз'!B9</f>
        <v>0</v>
      </c>
      <c r="D92" s="586" t="str">
        <f>'НЗ 2-экз'!B10</f>
        <v>2</v>
      </c>
      <c r="E92" s="582" t="s">
        <v>379</v>
      </c>
      <c r="F92" s="583">
        <v>900</v>
      </c>
      <c r="G92" s="584" t="e">
        <f t="shared" si="94"/>
        <v>#REF!</v>
      </c>
      <c r="H92" s="584">
        <f t="shared" si="95"/>
        <v>0</v>
      </c>
      <c r="I92" s="584" t="e">
        <f t="shared" si="95"/>
        <v>#REF!</v>
      </c>
      <c r="J92" s="584" t="e">
        <f t="shared" si="96"/>
        <v>#REF!</v>
      </c>
      <c r="K92" s="584">
        <f>K94+K104+K108+K114+K116</f>
        <v>24894778.229999997</v>
      </c>
      <c r="L92" s="584">
        <f t="shared" ref="L92:Q92" si="101">L94+L104+L108+L114+L116</f>
        <v>0</v>
      </c>
      <c r="M92" s="584">
        <f t="shared" si="101"/>
        <v>15075334.349999996</v>
      </c>
      <c r="N92" s="584">
        <f t="shared" si="101"/>
        <v>9819443.879999999</v>
      </c>
      <c r="O92" s="584" t="e">
        <f>O94+O104+O108+O114+O116</f>
        <v>#REF!</v>
      </c>
      <c r="P92" s="584">
        <f>P94+P104+P108+P114+P116</f>
        <v>0</v>
      </c>
      <c r="Q92" s="584" t="e">
        <f t="shared" si="101"/>
        <v>#REF!</v>
      </c>
      <c r="R92" s="584" t="e">
        <f>R94+R104+R108+R114+R116</f>
        <v>#REF!</v>
      </c>
      <c r="S92" s="584" t="s">
        <v>379</v>
      </c>
      <c r="T92" s="584" t="s">
        <v>379</v>
      </c>
      <c r="U92" s="600" t="e">
        <f>U97+U98+U102+U116+U107+U110+U111+U112</f>
        <v>#REF!</v>
      </c>
      <c r="V92" s="584">
        <f>V97+V98+V102+V116+V107+V110+V111+V112</f>
        <v>0</v>
      </c>
      <c r="W92" s="584">
        <f>AA92+AE92+AK92</f>
        <v>0</v>
      </c>
      <c r="X92" s="584">
        <f t="shared" si="97"/>
        <v>0</v>
      </c>
      <c r="Y92" s="584">
        <f t="shared" si="97"/>
        <v>0</v>
      </c>
      <c r="Z92" s="584">
        <f t="shared" si="98"/>
        <v>0</v>
      </c>
      <c r="AA92" s="584">
        <f>AA94+AA104+AA108+AA114+AA116</f>
        <v>0</v>
      </c>
      <c r="AB92" s="584">
        <f t="shared" ref="AB92:AG92" si="102">AB94+AB104+AB108+AB114+AB116</f>
        <v>0</v>
      </c>
      <c r="AC92" s="584">
        <f t="shared" si="102"/>
        <v>0</v>
      </c>
      <c r="AD92" s="584">
        <f t="shared" si="102"/>
        <v>0</v>
      </c>
      <c r="AE92" s="584">
        <f>AE94+AE104+AE108+AE114+AE116</f>
        <v>0</v>
      </c>
      <c r="AF92" s="584">
        <f t="shared" si="102"/>
        <v>0</v>
      </c>
      <c r="AG92" s="584">
        <f t="shared" si="102"/>
        <v>0</v>
      </c>
      <c r="AH92" s="584">
        <f>AH94+AH104+AH108+AH114+AH116</f>
        <v>0</v>
      </c>
      <c r="AI92" s="584" t="s">
        <v>379</v>
      </c>
      <c r="AJ92" s="584" t="s">
        <v>379</v>
      </c>
      <c r="AK92" s="584">
        <f>AK97+AK98+AK102+AK116+AK107+AK110+AK111+AK112</f>
        <v>0</v>
      </c>
      <c r="AL92" s="584">
        <f>AL97+AL98+AL102+AL116+AL107+AL110+AL111+AL112</f>
        <v>0</v>
      </c>
      <c r="AM92" s="584">
        <f>AQ92+AU92+BA92</f>
        <v>0</v>
      </c>
      <c r="AN92" s="584">
        <f t="shared" si="99"/>
        <v>0</v>
      </c>
      <c r="AO92" s="584">
        <f t="shared" si="99"/>
        <v>0</v>
      </c>
      <c r="AP92" s="584">
        <f t="shared" si="100"/>
        <v>0</v>
      </c>
      <c r="AQ92" s="584">
        <f t="shared" ref="AQ92:AW92" si="103">AQ94+AQ104+AQ108+AQ114+AQ116</f>
        <v>0</v>
      </c>
      <c r="AR92" s="584">
        <f t="shared" si="103"/>
        <v>0</v>
      </c>
      <c r="AS92" s="584">
        <f t="shared" si="103"/>
        <v>0</v>
      </c>
      <c r="AT92" s="584">
        <f t="shared" si="103"/>
        <v>0</v>
      </c>
      <c r="AU92" s="584">
        <f t="shared" si="103"/>
        <v>0</v>
      </c>
      <c r="AV92" s="584">
        <f t="shared" si="103"/>
        <v>0</v>
      </c>
      <c r="AW92" s="584">
        <f t="shared" si="103"/>
        <v>0</v>
      </c>
      <c r="AX92" s="584">
        <f>AX94+AX104+AX108+AX114+AX116</f>
        <v>0</v>
      </c>
      <c r="AY92" s="584" t="s">
        <v>379</v>
      </c>
      <c r="AZ92" s="584" t="s">
        <v>379</v>
      </c>
      <c r="BA92" s="584">
        <f>BA97+BA98+BA102+BA116+BA107+BA110+BA111+BA112</f>
        <v>0</v>
      </c>
      <c r="BB92" s="584">
        <f>BB97+BB98+BB102+BB116+BB107+BB110+BB111+BB112</f>
        <v>0</v>
      </c>
    </row>
    <row r="93" spans="1:54" s="533" customFormat="1" x14ac:dyDescent="0.2">
      <c r="A93" s="536" t="s">
        <v>105</v>
      </c>
      <c r="B93" s="362"/>
      <c r="C93" s="335"/>
      <c r="D93" s="334"/>
      <c r="E93" s="551"/>
      <c r="F93" s="538"/>
      <c r="G93" s="547"/>
      <c r="H93" s="352"/>
      <c r="I93" s="416"/>
      <c r="J93" s="352"/>
      <c r="K93" s="352"/>
      <c r="L93" s="547"/>
      <c r="M93" s="352"/>
      <c r="N93" s="417"/>
      <c r="O93" s="352"/>
      <c r="P93" s="416"/>
      <c r="Q93" s="352"/>
      <c r="R93" s="352"/>
      <c r="S93" s="416"/>
      <c r="T93" s="547"/>
      <c r="U93" s="356">
        <f>U24-U127</f>
        <v>0</v>
      </c>
      <c r="V93" s="352"/>
      <c r="W93" s="352"/>
      <c r="X93" s="352"/>
      <c r="Y93" s="416"/>
      <c r="Z93" s="352"/>
      <c r="AA93" s="417"/>
      <c r="AB93" s="547"/>
      <c r="AC93" s="352"/>
      <c r="AD93" s="417"/>
      <c r="AE93" s="352"/>
      <c r="AF93" s="352"/>
      <c r="AG93" s="352"/>
      <c r="AH93" s="352"/>
      <c r="AI93" s="416"/>
      <c r="AJ93" s="547"/>
      <c r="AK93" s="352"/>
      <c r="AL93" s="417"/>
      <c r="AM93" s="352"/>
      <c r="AN93" s="352"/>
      <c r="AO93" s="416"/>
      <c r="AP93" s="352"/>
      <c r="AQ93" s="352"/>
      <c r="AR93" s="547"/>
      <c r="AS93" s="352"/>
      <c r="AT93" s="417"/>
      <c r="AU93" s="352"/>
      <c r="AV93" s="352"/>
      <c r="AW93" s="352"/>
      <c r="AX93" s="352"/>
      <c r="AY93" s="416"/>
      <c r="AZ93" s="547"/>
      <c r="BA93" s="352"/>
      <c r="BB93" s="417"/>
    </row>
    <row r="94" spans="1:54" x14ac:dyDescent="0.2">
      <c r="A94" s="412" t="s">
        <v>106</v>
      </c>
      <c r="B94" s="363">
        <v>210</v>
      </c>
      <c r="C94" s="343">
        <f>'НЗ 2-экз'!B9</f>
        <v>0</v>
      </c>
      <c r="D94" s="345" t="str">
        <f>'НЗ 2-экз'!B10</f>
        <v>2</v>
      </c>
      <c r="E94" s="552">
        <v>110</v>
      </c>
      <c r="F94" s="541">
        <v>210</v>
      </c>
      <c r="G94" s="353" t="e">
        <f>K94+O94+U94</f>
        <v>#REF!</v>
      </c>
      <c r="H94" s="349">
        <f>L94+P94</f>
        <v>0</v>
      </c>
      <c r="I94" s="350" t="e">
        <f>M94+Q94</f>
        <v>#REF!</v>
      </c>
      <c r="J94" s="349" t="e">
        <f>N94+R94+U94</f>
        <v>#REF!</v>
      </c>
      <c r="K94" s="353">
        <f>K97+K98+K101</f>
        <v>19365101.129999995</v>
      </c>
      <c r="L94" s="353">
        <f>L97+L98+L101</f>
        <v>0</v>
      </c>
      <c r="M94" s="349">
        <f>M97+M98+M101</f>
        <v>14295210.839999996</v>
      </c>
      <c r="N94" s="354">
        <f>N97+N98+N101</f>
        <v>5069890.29</v>
      </c>
      <c r="O94" s="349" t="e">
        <f>P94+Q94+R94</f>
        <v>#REF!</v>
      </c>
      <c r="P94" s="350">
        <f>P97+P98+P101</f>
        <v>0</v>
      </c>
      <c r="Q94" s="353" t="e">
        <f>Q97+Q98+Q101</f>
        <v>#REF!</v>
      </c>
      <c r="R94" s="349" t="e">
        <f>R97+R98+R101</f>
        <v>#REF!</v>
      </c>
      <c r="S94" s="350" t="s">
        <v>379</v>
      </c>
      <c r="T94" s="353" t="s">
        <v>379</v>
      </c>
      <c r="U94" s="353" t="e">
        <f>U97+U98+U101</f>
        <v>#REF!</v>
      </c>
      <c r="V94" s="349">
        <f>V97+V98+V101</f>
        <v>0</v>
      </c>
      <c r="W94" s="349">
        <f>AA94+AE94+AK94</f>
        <v>0</v>
      </c>
      <c r="X94" s="349">
        <f>AB94+AF94</f>
        <v>0</v>
      </c>
      <c r="Y94" s="350">
        <f>AC94+AG94</f>
        <v>0</v>
      </c>
      <c r="Z94" s="349">
        <f>AD94+AH94+AK94</f>
        <v>0</v>
      </c>
      <c r="AA94" s="353">
        <f t="shared" ref="AA94:AH94" si="104">AA97+AA98+AA101</f>
        <v>0</v>
      </c>
      <c r="AB94" s="353">
        <f t="shared" si="104"/>
        <v>0</v>
      </c>
      <c r="AC94" s="349">
        <f t="shared" si="104"/>
        <v>0</v>
      </c>
      <c r="AD94" s="354">
        <f t="shared" si="104"/>
        <v>0</v>
      </c>
      <c r="AE94" s="349">
        <f t="shared" si="104"/>
        <v>0</v>
      </c>
      <c r="AF94" s="349">
        <f t="shared" si="104"/>
        <v>0</v>
      </c>
      <c r="AG94" s="353">
        <f t="shared" si="104"/>
        <v>0</v>
      </c>
      <c r="AH94" s="349">
        <f t="shared" si="104"/>
        <v>0</v>
      </c>
      <c r="AI94" s="350" t="s">
        <v>379</v>
      </c>
      <c r="AJ94" s="353" t="s">
        <v>379</v>
      </c>
      <c r="AK94" s="353">
        <f>AK97+AK98+AK101</f>
        <v>0</v>
      </c>
      <c r="AL94" s="353">
        <f>AL97+AL98+AL101</f>
        <v>0</v>
      </c>
      <c r="AM94" s="349">
        <f>AQ94+AU94+BA94</f>
        <v>0</v>
      </c>
      <c r="AN94" s="349">
        <f>AR94+AV94</f>
        <v>0</v>
      </c>
      <c r="AO94" s="350">
        <f>AS94+AW94</f>
        <v>0</v>
      </c>
      <c r="AP94" s="349">
        <f>AT94+AX94+BA94</f>
        <v>0</v>
      </c>
      <c r="AQ94" s="349">
        <f t="shared" ref="AQ94:AX94" si="105">AQ97+AQ98+AQ101</f>
        <v>0</v>
      </c>
      <c r="AR94" s="353">
        <f t="shared" si="105"/>
        <v>0</v>
      </c>
      <c r="AS94" s="349">
        <f t="shared" si="105"/>
        <v>0</v>
      </c>
      <c r="AT94" s="354">
        <f t="shared" si="105"/>
        <v>0</v>
      </c>
      <c r="AU94" s="349">
        <f t="shared" si="105"/>
        <v>0</v>
      </c>
      <c r="AV94" s="349">
        <f t="shared" si="105"/>
        <v>0</v>
      </c>
      <c r="AW94" s="353">
        <f t="shared" si="105"/>
        <v>0</v>
      </c>
      <c r="AX94" s="349">
        <f t="shared" si="105"/>
        <v>0</v>
      </c>
      <c r="AY94" s="350" t="s">
        <v>379</v>
      </c>
      <c r="AZ94" s="353" t="s">
        <v>379</v>
      </c>
      <c r="BA94" s="353">
        <f>BA97+BA98+BA101</f>
        <v>0</v>
      </c>
      <c r="BB94" s="353">
        <f>BB97+BB98+BB101</f>
        <v>0</v>
      </c>
    </row>
    <row r="95" spans="1:54" s="533" customFormat="1" x14ac:dyDescent="0.2">
      <c r="A95" s="536" t="s">
        <v>274</v>
      </c>
      <c r="B95" s="362"/>
      <c r="C95" s="335"/>
      <c r="D95" s="334"/>
      <c r="E95" s="551"/>
      <c r="F95" s="538"/>
      <c r="G95" s="553"/>
      <c r="H95" s="357"/>
      <c r="I95" s="554"/>
      <c r="J95" s="553"/>
      <c r="K95" s="554"/>
      <c r="L95" s="357"/>
      <c r="M95" s="554"/>
      <c r="N95" s="553"/>
      <c r="O95" s="554"/>
      <c r="P95" s="547"/>
      <c r="Q95" s="352"/>
      <c r="R95" s="417"/>
      <c r="S95" s="416"/>
      <c r="T95" s="547"/>
      <c r="U95" s="352"/>
      <c r="V95" s="417"/>
      <c r="W95" s="554"/>
      <c r="X95" s="357"/>
      <c r="Y95" s="554"/>
      <c r="Z95" s="553"/>
      <c r="AA95" s="356"/>
      <c r="AB95" s="357"/>
      <c r="AC95" s="554"/>
      <c r="AD95" s="553"/>
      <c r="AE95" s="352"/>
      <c r="AF95" s="547"/>
      <c r="AG95" s="352"/>
      <c r="AH95" s="417"/>
      <c r="AI95" s="416"/>
      <c r="AJ95" s="547"/>
      <c r="AK95" s="352"/>
      <c r="AL95" s="417"/>
      <c r="AM95" s="554"/>
      <c r="AN95" s="357"/>
      <c r="AO95" s="554"/>
      <c r="AP95" s="553"/>
      <c r="AQ95" s="356"/>
      <c r="AR95" s="357"/>
      <c r="AS95" s="554"/>
      <c r="AT95" s="553"/>
      <c r="AU95" s="352"/>
      <c r="AV95" s="547"/>
      <c r="AW95" s="352"/>
      <c r="AX95" s="417"/>
      <c r="AY95" s="416"/>
      <c r="AZ95" s="547"/>
      <c r="BA95" s="352"/>
      <c r="BB95" s="417"/>
    </row>
    <row r="96" spans="1:54" s="533" customFormat="1" ht="22.5" customHeight="1" x14ac:dyDescent="0.2">
      <c r="A96" s="567" t="s">
        <v>538</v>
      </c>
      <c r="B96" s="363">
        <v>211</v>
      </c>
      <c r="C96" s="333">
        <f>C94</f>
        <v>0</v>
      </c>
      <c r="D96" s="432" t="str">
        <f>D94</f>
        <v>2</v>
      </c>
      <c r="E96" s="556"/>
      <c r="F96" s="549"/>
      <c r="G96" s="354" t="e">
        <f t="shared" ref="G96:BB96" si="106">G97+G102</f>
        <v>#REF!</v>
      </c>
      <c r="H96" s="354">
        <f t="shared" si="106"/>
        <v>0</v>
      </c>
      <c r="I96" s="354" t="e">
        <f t="shared" si="106"/>
        <v>#REF!</v>
      </c>
      <c r="J96" s="354" t="e">
        <f t="shared" si="106"/>
        <v>#REF!</v>
      </c>
      <c r="K96" s="354">
        <f t="shared" si="106"/>
        <v>19365101.129999995</v>
      </c>
      <c r="L96" s="354">
        <f t="shared" si="106"/>
        <v>0</v>
      </c>
      <c r="M96" s="354">
        <f t="shared" si="106"/>
        <v>14295210.839999996</v>
      </c>
      <c r="N96" s="354">
        <f t="shared" si="106"/>
        <v>5069890.29</v>
      </c>
      <c r="O96" s="354" t="e">
        <f t="shared" si="106"/>
        <v>#REF!</v>
      </c>
      <c r="P96" s="354">
        <f t="shared" si="106"/>
        <v>0</v>
      </c>
      <c r="Q96" s="354" t="e">
        <f t="shared" si="106"/>
        <v>#REF!</v>
      </c>
      <c r="R96" s="354" t="e">
        <f t="shared" si="106"/>
        <v>#REF!</v>
      </c>
      <c r="S96" s="354"/>
      <c r="T96" s="354"/>
      <c r="U96" s="349" t="e">
        <f t="shared" ref="U96:U103" si="107">U27-U130</f>
        <v>#REF!</v>
      </c>
      <c r="V96" s="354">
        <f t="shared" si="106"/>
        <v>0</v>
      </c>
      <c r="W96" s="354">
        <f t="shared" si="106"/>
        <v>0</v>
      </c>
      <c r="X96" s="354">
        <f t="shared" si="106"/>
        <v>0</v>
      </c>
      <c r="Y96" s="354">
        <f t="shared" si="106"/>
        <v>0</v>
      </c>
      <c r="Z96" s="354">
        <f t="shared" si="106"/>
        <v>0</v>
      </c>
      <c r="AA96" s="354">
        <f t="shared" si="106"/>
        <v>0</v>
      </c>
      <c r="AB96" s="354">
        <f t="shared" si="106"/>
        <v>0</v>
      </c>
      <c r="AC96" s="354">
        <f t="shared" si="106"/>
        <v>0</v>
      </c>
      <c r="AD96" s="354">
        <f t="shared" si="106"/>
        <v>0</v>
      </c>
      <c r="AE96" s="354">
        <f t="shared" si="106"/>
        <v>0</v>
      </c>
      <c r="AF96" s="354">
        <f t="shared" si="106"/>
        <v>0</v>
      </c>
      <c r="AG96" s="354">
        <f t="shared" si="106"/>
        <v>0</v>
      </c>
      <c r="AH96" s="354">
        <f t="shared" si="106"/>
        <v>0</v>
      </c>
      <c r="AI96" s="354"/>
      <c r="AJ96" s="354"/>
      <c r="AK96" s="354">
        <f t="shared" si="106"/>
        <v>0</v>
      </c>
      <c r="AL96" s="354">
        <f t="shared" si="106"/>
        <v>0</v>
      </c>
      <c r="AM96" s="354">
        <f t="shared" si="106"/>
        <v>0</v>
      </c>
      <c r="AN96" s="354">
        <f t="shared" si="106"/>
        <v>0</v>
      </c>
      <c r="AO96" s="354">
        <f t="shared" si="106"/>
        <v>0</v>
      </c>
      <c r="AP96" s="354">
        <f t="shared" si="106"/>
        <v>0</v>
      </c>
      <c r="AQ96" s="354">
        <f t="shared" si="106"/>
        <v>0</v>
      </c>
      <c r="AR96" s="354">
        <f t="shared" si="106"/>
        <v>0</v>
      </c>
      <c r="AS96" s="354">
        <f t="shared" si="106"/>
        <v>0</v>
      </c>
      <c r="AT96" s="354">
        <f t="shared" si="106"/>
        <v>0</v>
      </c>
      <c r="AU96" s="354">
        <f t="shared" si="106"/>
        <v>0</v>
      </c>
      <c r="AV96" s="354">
        <f t="shared" si="106"/>
        <v>0</v>
      </c>
      <c r="AW96" s="354">
        <f t="shared" si="106"/>
        <v>0</v>
      </c>
      <c r="AX96" s="354">
        <f t="shared" si="106"/>
        <v>0</v>
      </c>
      <c r="AY96" s="354"/>
      <c r="AZ96" s="354"/>
      <c r="BA96" s="354">
        <f t="shared" si="106"/>
        <v>0</v>
      </c>
      <c r="BB96" s="354">
        <f t="shared" si="106"/>
        <v>0</v>
      </c>
    </row>
    <row r="97" spans="1:54" s="309" customFormat="1" x14ac:dyDescent="0.2">
      <c r="A97" s="412" t="s">
        <v>107</v>
      </c>
      <c r="B97" s="363"/>
      <c r="C97" s="333">
        <f>C94</f>
        <v>0</v>
      </c>
      <c r="D97" s="332" t="str">
        <f>D94</f>
        <v>2</v>
      </c>
      <c r="E97" s="557">
        <v>111</v>
      </c>
      <c r="F97" s="558">
        <v>211</v>
      </c>
      <c r="G97" s="354" t="e">
        <f>K97+O97+U97</f>
        <v>#REF!</v>
      </c>
      <c r="H97" s="353">
        <f t="shared" ref="H97:I102" si="108">L97+P97</f>
        <v>0</v>
      </c>
      <c r="I97" s="349" t="e">
        <f t="shared" si="108"/>
        <v>#REF!</v>
      </c>
      <c r="J97" s="354" t="e">
        <f>N97+R97+U97</f>
        <v>#REF!</v>
      </c>
      <c r="K97" s="349">
        <f>L97+M97+N97</f>
        <v>15609442.349999996</v>
      </c>
      <c r="L97" s="349">
        <f>L28</f>
        <v>0</v>
      </c>
      <c r="M97" s="349">
        <f>M28-M63</f>
        <v>11901757.659999996</v>
      </c>
      <c r="N97" s="349">
        <f>N28</f>
        <v>3707684.69</v>
      </c>
      <c r="O97" s="349" t="e">
        <f t="shared" ref="O97:O102" si="109">P97+Q97+R97</f>
        <v>#REF!</v>
      </c>
      <c r="P97" s="349"/>
      <c r="Q97" s="354" t="e">
        <f>'ИЦ 1эк'!#REF!+'ИЦ 1эк'!#REF!+'ИЦ 1эк'!#REF!</f>
        <v>#REF!</v>
      </c>
      <c r="R97" s="353" t="e">
        <f>'ИЦ 1эк'!#REF!+'ИЦ 1эк'!#REF!+'ИЦ 1эк'!#REF!</f>
        <v>#REF!</v>
      </c>
      <c r="S97" s="349" t="s">
        <v>379</v>
      </c>
      <c r="T97" s="354" t="s">
        <v>379</v>
      </c>
      <c r="U97" s="349" t="e">
        <f t="shared" si="107"/>
        <v>#REF!</v>
      </c>
      <c r="V97" s="349">
        <f>V28</f>
        <v>0</v>
      </c>
      <c r="W97" s="349">
        <f>AA97+AE97+AK97</f>
        <v>0</v>
      </c>
      <c r="X97" s="353">
        <f t="shared" ref="X97:Y102" si="110">AB97+AF97</f>
        <v>0</v>
      </c>
      <c r="Y97" s="349">
        <f t="shared" si="110"/>
        <v>0</v>
      </c>
      <c r="Z97" s="354">
        <f>AD97+AH97+AK97</f>
        <v>0</v>
      </c>
      <c r="AA97" s="353"/>
      <c r="AB97" s="349"/>
      <c r="AC97" s="354"/>
      <c r="AD97" s="354"/>
      <c r="AE97" s="349"/>
      <c r="AF97" s="349"/>
      <c r="AG97" s="354"/>
      <c r="AH97" s="353"/>
      <c r="AI97" s="349" t="s">
        <v>379</v>
      </c>
      <c r="AJ97" s="354" t="s">
        <v>379</v>
      </c>
      <c r="AK97" s="349"/>
      <c r="AL97" s="354"/>
      <c r="AM97" s="349">
        <f>AQ97+AU97+BA97</f>
        <v>0</v>
      </c>
      <c r="AN97" s="353">
        <f t="shared" ref="AN97:AO102" si="111">AR97+AV97</f>
        <v>0</v>
      </c>
      <c r="AO97" s="349">
        <f t="shared" si="111"/>
        <v>0</v>
      </c>
      <c r="AP97" s="354">
        <f>AT97+AX97+BA97</f>
        <v>0</v>
      </c>
      <c r="AQ97" s="353"/>
      <c r="AR97" s="349"/>
      <c r="AS97" s="354"/>
      <c r="AT97" s="354"/>
      <c r="AU97" s="349"/>
      <c r="AV97" s="349"/>
      <c r="AW97" s="354"/>
      <c r="AX97" s="353"/>
      <c r="AY97" s="349" t="s">
        <v>379</v>
      </c>
      <c r="AZ97" s="354" t="s">
        <v>379</v>
      </c>
      <c r="BA97" s="349"/>
      <c r="BB97" s="354"/>
    </row>
    <row r="98" spans="1:54" s="533" customFormat="1" ht="24" customHeight="1" x14ac:dyDescent="0.2">
      <c r="A98" s="463" t="s">
        <v>110</v>
      </c>
      <c r="B98" s="361"/>
      <c r="C98" s="344"/>
      <c r="D98" s="344"/>
      <c r="E98" s="325">
        <v>112</v>
      </c>
      <c r="F98" s="543"/>
      <c r="G98" s="349" t="e">
        <f>H98+I98+J98</f>
        <v>#REF!</v>
      </c>
      <c r="H98" s="349">
        <f t="shared" si="108"/>
        <v>0</v>
      </c>
      <c r="I98" s="349" t="e">
        <f t="shared" si="108"/>
        <v>#REF!</v>
      </c>
      <c r="J98" s="349" t="e">
        <f>N98+R98+U98</f>
        <v>#REF!</v>
      </c>
      <c r="K98" s="349">
        <f>K99+K100</f>
        <v>0</v>
      </c>
      <c r="L98" s="349">
        <f>L99+L100</f>
        <v>0</v>
      </c>
      <c r="M98" s="349">
        <f>M99+M100</f>
        <v>0</v>
      </c>
      <c r="N98" s="349">
        <f>N99+N100</f>
        <v>0</v>
      </c>
      <c r="O98" s="349" t="e">
        <f t="shared" si="109"/>
        <v>#REF!</v>
      </c>
      <c r="P98" s="349"/>
      <c r="Q98" s="349" t="e">
        <f>Q99+Q100</f>
        <v>#REF!</v>
      </c>
      <c r="R98" s="349" t="e">
        <f>R99+R100</f>
        <v>#REF!</v>
      </c>
      <c r="S98" s="350" t="s">
        <v>379</v>
      </c>
      <c r="T98" s="353" t="s">
        <v>379</v>
      </c>
      <c r="U98" s="349" t="e">
        <f t="shared" si="107"/>
        <v>#REF!</v>
      </c>
      <c r="V98" s="349">
        <f>V29</f>
        <v>0</v>
      </c>
      <c r="W98" s="351">
        <f>AA98+AE98</f>
        <v>0</v>
      </c>
      <c r="X98" s="349">
        <f t="shared" si="110"/>
        <v>0</v>
      </c>
      <c r="Y98" s="349">
        <f t="shared" si="110"/>
        <v>0</v>
      </c>
      <c r="Z98" s="349">
        <f>AD98+AH98+AK98</f>
        <v>0</v>
      </c>
      <c r="AA98" s="349">
        <f>AA99+AA100</f>
        <v>0</v>
      </c>
      <c r="AB98" s="349">
        <f>AB99+AB100</f>
        <v>0</v>
      </c>
      <c r="AC98" s="349">
        <f t="shared" ref="AC98:AH98" si="112">AC99+AC100</f>
        <v>0</v>
      </c>
      <c r="AD98" s="349">
        <f t="shared" si="112"/>
        <v>0</v>
      </c>
      <c r="AE98" s="349">
        <f>AE99+AE100</f>
        <v>0</v>
      </c>
      <c r="AF98" s="349">
        <f t="shared" si="112"/>
        <v>0</v>
      </c>
      <c r="AG98" s="349">
        <f t="shared" si="112"/>
        <v>0</v>
      </c>
      <c r="AH98" s="349">
        <f t="shared" si="112"/>
        <v>0</v>
      </c>
      <c r="AI98" s="350" t="s">
        <v>379</v>
      </c>
      <c r="AJ98" s="353" t="s">
        <v>379</v>
      </c>
      <c r="AK98" s="349">
        <f>AK99</f>
        <v>0</v>
      </c>
      <c r="AL98" s="349">
        <f>AL99</f>
        <v>0</v>
      </c>
      <c r="AM98" s="351">
        <f>AQ98+AU98</f>
        <v>0</v>
      </c>
      <c r="AN98" s="349">
        <f t="shared" si="111"/>
        <v>0</v>
      </c>
      <c r="AO98" s="349">
        <f t="shared" si="111"/>
        <v>0</v>
      </c>
      <c r="AP98" s="349">
        <f>AT98+AX98+BA98</f>
        <v>0</v>
      </c>
      <c r="AQ98" s="349">
        <f t="shared" ref="AQ98:AX98" si="113">AQ99+AQ100</f>
        <v>0</v>
      </c>
      <c r="AR98" s="349">
        <f t="shared" si="113"/>
        <v>0</v>
      </c>
      <c r="AS98" s="349">
        <f t="shared" si="113"/>
        <v>0</v>
      </c>
      <c r="AT98" s="349">
        <f t="shared" si="113"/>
        <v>0</v>
      </c>
      <c r="AU98" s="349">
        <f t="shared" si="113"/>
        <v>0</v>
      </c>
      <c r="AV98" s="349">
        <f t="shared" si="113"/>
        <v>0</v>
      </c>
      <c r="AW98" s="349">
        <f t="shared" si="113"/>
        <v>0</v>
      </c>
      <c r="AX98" s="349">
        <f t="shared" si="113"/>
        <v>0</v>
      </c>
      <c r="AY98" s="350" t="s">
        <v>379</v>
      </c>
      <c r="AZ98" s="353" t="s">
        <v>379</v>
      </c>
      <c r="BA98" s="349">
        <f>BA99</f>
        <v>0</v>
      </c>
      <c r="BB98" s="349">
        <f>BB99</f>
        <v>0</v>
      </c>
    </row>
    <row r="99" spans="1:54" x14ac:dyDescent="0.2">
      <c r="A99" s="250" t="s">
        <v>107</v>
      </c>
      <c r="B99" s="361"/>
      <c r="C99" s="334"/>
      <c r="D99" s="334"/>
      <c r="E99" s="324"/>
      <c r="F99" s="330">
        <v>212</v>
      </c>
      <c r="G99" s="351" t="e">
        <f>K99+O99+U99</f>
        <v>#REF!</v>
      </c>
      <c r="H99" s="351">
        <f t="shared" si="108"/>
        <v>0</v>
      </c>
      <c r="I99" s="351" t="e">
        <f t="shared" si="108"/>
        <v>#REF!</v>
      </c>
      <c r="J99" s="351" t="e">
        <f>N99+R99+U99</f>
        <v>#REF!</v>
      </c>
      <c r="K99" s="351">
        <f>L99+M99+N99</f>
        <v>0</v>
      </c>
      <c r="L99" s="351">
        <f>L30</f>
        <v>0</v>
      </c>
      <c r="M99" s="351">
        <f>M30-M65</f>
        <v>0</v>
      </c>
      <c r="N99" s="351">
        <f>N30</f>
        <v>0</v>
      </c>
      <c r="O99" s="351" t="e">
        <f t="shared" si="109"/>
        <v>#REF!</v>
      </c>
      <c r="P99" s="349"/>
      <c r="Q99" s="351" t="e">
        <f>'ИЦ 1эк'!#REF!+'ИЦ 1эк'!#REF!+'ИЦ 1эк'!#REF!</f>
        <v>#REF!</v>
      </c>
      <c r="R99" s="351" t="e">
        <f>'ИЦ 1эк'!#REF!+'ИЦ 1эк'!#REF!+'ИЦ 1эк'!#REF!</f>
        <v>#REF!</v>
      </c>
      <c r="S99" s="350" t="s">
        <v>379</v>
      </c>
      <c r="T99" s="353" t="s">
        <v>379</v>
      </c>
      <c r="U99" s="349" t="e">
        <f t="shared" si="107"/>
        <v>#REF!</v>
      </c>
      <c r="V99" s="349">
        <f>V30</f>
        <v>0</v>
      </c>
      <c r="W99" s="351">
        <f>AA99+AE99</f>
        <v>0</v>
      </c>
      <c r="X99" s="351">
        <f t="shared" si="110"/>
        <v>0</v>
      </c>
      <c r="Y99" s="351">
        <f t="shared" si="110"/>
        <v>0</v>
      </c>
      <c r="Z99" s="351">
        <f>AD99+AH99+AK99</f>
        <v>0</v>
      </c>
      <c r="AA99" s="351"/>
      <c r="AB99" s="349"/>
      <c r="AC99" s="349"/>
      <c r="AD99" s="349"/>
      <c r="AE99" s="351"/>
      <c r="AF99" s="351"/>
      <c r="AG99" s="351"/>
      <c r="AH99" s="351"/>
      <c r="AI99" s="350" t="s">
        <v>379</v>
      </c>
      <c r="AJ99" s="353" t="s">
        <v>379</v>
      </c>
      <c r="AK99" s="351">
        <f>'ПД 1эк'!X111</f>
        <v>0</v>
      </c>
      <c r="AL99" s="351"/>
      <c r="AM99" s="351">
        <f>AQ99+AU99</f>
        <v>0</v>
      </c>
      <c r="AN99" s="351">
        <f t="shared" si="111"/>
        <v>0</v>
      </c>
      <c r="AO99" s="351">
        <f t="shared" si="111"/>
        <v>0</v>
      </c>
      <c r="AP99" s="351">
        <f>AT99+AX99+BA99</f>
        <v>0</v>
      </c>
      <c r="AQ99" s="351"/>
      <c r="AR99" s="349"/>
      <c r="AS99" s="349"/>
      <c r="AT99" s="349"/>
      <c r="AU99" s="351"/>
      <c r="AV99" s="351"/>
      <c r="AW99" s="351"/>
      <c r="AX99" s="351"/>
      <c r="AY99" s="350" t="s">
        <v>379</v>
      </c>
      <c r="AZ99" s="353" t="s">
        <v>379</v>
      </c>
      <c r="BA99" s="351">
        <f>'ПД 1эк'!AW111</f>
        <v>0</v>
      </c>
      <c r="BB99" s="351"/>
    </row>
    <row r="100" spans="1:54" ht="24" x14ac:dyDescent="0.2">
      <c r="A100" s="250" t="s">
        <v>108</v>
      </c>
      <c r="B100" s="361"/>
      <c r="C100" s="334"/>
      <c r="D100" s="334"/>
      <c r="E100" s="324"/>
      <c r="F100" s="330">
        <v>262</v>
      </c>
      <c r="G100" s="351" t="e">
        <f>K100+O100</f>
        <v>#REF!</v>
      </c>
      <c r="H100" s="351">
        <f t="shared" si="108"/>
        <v>0</v>
      </c>
      <c r="I100" s="351" t="e">
        <f t="shared" si="108"/>
        <v>#REF!</v>
      </c>
      <c r="J100" s="351" t="e">
        <f>N100+R100</f>
        <v>#REF!</v>
      </c>
      <c r="K100" s="351">
        <f>L100+M100+N100</f>
        <v>0</v>
      </c>
      <c r="L100" s="351">
        <f>L31</f>
        <v>0</v>
      </c>
      <c r="M100" s="351">
        <f>M31-M66</f>
        <v>0</v>
      </c>
      <c r="N100" s="351">
        <f>N31</f>
        <v>0</v>
      </c>
      <c r="O100" s="351" t="e">
        <f t="shared" si="109"/>
        <v>#REF!</v>
      </c>
      <c r="P100" s="349"/>
      <c r="Q100" s="351" t="e">
        <f>'ИЦ 1эк'!#REF!+'ИЦ 1эк'!#REF!+'ИЦ 1эк'!#REF!</f>
        <v>#REF!</v>
      </c>
      <c r="R100" s="351" t="e">
        <f>'ИЦ 1эк'!#REF!+'ИЦ 1эк'!#REF!+'ИЦ 1эк'!#REF!</f>
        <v>#REF!</v>
      </c>
      <c r="S100" s="350" t="s">
        <v>379</v>
      </c>
      <c r="T100" s="353" t="s">
        <v>379</v>
      </c>
      <c r="U100" s="351" t="s">
        <v>379</v>
      </c>
      <c r="V100" s="351" t="s">
        <v>379</v>
      </c>
      <c r="W100" s="351">
        <f>AA100+AE100</f>
        <v>0</v>
      </c>
      <c r="X100" s="351">
        <f t="shared" si="110"/>
        <v>0</v>
      </c>
      <c r="Y100" s="351">
        <f t="shared" si="110"/>
        <v>0</v>
      </c>
      <c r="Z100" s="351">
        <f>AD100+AH100</f>
        <v>0</v>
      </c>
      <c r="AA100" s="351"/>
      <c r="AB100" s="349"/>
      <c r="AC100" s="349"/>
      <c r="AD100" s="349"/>
      <c r="AE100" s="351"/>
      <c r="AF100" s="351"/>
      <c r="AG100" s="351"/>
      <c r="AH100" s="351"/>
      <c r="AI100" s="350" t="s">
        <v>379</v>
      </c>
      <c r="AJ100" s="353" t="s">
        <v>379</v>
      </c>
      <c r="AK100" s="351" t="s">
        <v>379</v>
      </c>
      <c r="AL100" s="351" t="s">
        <v>379</v>
      </c>
      <c r="AM100" s="351">
        <f>AQ100+AU100</f>
        <v>0</v>
      </c>
      <c r="AN100" s="351">
        <f t="shared" si="111"/>
        <v>0</v>
      </c>
      <c r="AO100" s="351">
        <f t="shared" si="111"/>
        <v>0</v>
      </c>
      <c r="AP100" s="351">
        <f>AT100+AX100</f>
        <v>0</v>
      </c>
      <c r="AQ100" s="351"/>
      <c r="AR100" s="349"/>
      <c r="AS100" s="349"/>
      <c r="AT100" s="349"/>
      <c r="AU100" s="351"/>
      <c r="AV100" s="351"/>
      <c r="AW100" s="351"/>
      <c r="AX100" s="351"/>
      <c r="AY100" s="350" t="s">
        <v>379</v>
      </c>
      <c r="AZ100" s="353" t="s">
        <v>379</v>
      </c>
      <c r="BA100" s="351" t="s">
        <v>379</v>
      </c>
      <c r="BB100" s="351" t="s">
        <v>379</v>
      </c>
    </row>
    <row r="101" spans="1:54" s="533" customFormat="1" ht="24" customHeight="1" x14ac:dyDescent="0.2">
      <c r="A101" s="463" t="s">
        <v>109</v>
      </c>
      <c r="B101" s="361"/>
      <c r="C101" s="334"/>
      <c r="D101" s="334"/>
      <c r="E101" s="325">
        <v>119</v>
      </c>
      <c r="F101" s="543"/>
      <c r="G101" s="351" t="e">
        <f>H101+I101+J101</f>
        <v>#REF!</v>
      </c>
      <c r="H101" s="351">
        <f t="shared" si="108"/>
        <v>0</v>
      </c>
      <c r="I101" s="351" t="e">
        <f t="shared" si="108"/>
        <v>#REF!</v>
      </c>
      <c r="J101" s="351" t="e">
        <f>N101+R101+U101</f>
        <v>#REF!</v>
      </c>
      <c r="K101" s="351">
        <f>K102+K103</f>
        <v>3755658.78</v>
      </c>
      <c r="L101" s="351">
        <f>L102+L103</f>
        <v>0</v>
      </c>
      <c r="M101" s="351">
        <f>M102+M103</f>
        <v>2393453.1799999997</v>
      </c>
      <c r="N101" s="351">
        <f>N102+N103</f>
        <v>1362205.6</v>
      </c>
      <c r="O101" s="351" t="e">
        <f t="shared" si="109"/>
        <v>#REF!</v>
      </c>
      <c r="P101" s="349"/>
      <c r="Q101" s="351" t="e">
        <f>Q102</f>
        <v>#REF!</v>
      </c>
      <c r="R101" s="351" t="e">
        <f>R102</f>
        <v>#REF!</v>
      </c>
      <c r="S101" s="350" t="s">
        <v>379</v>
      </c>
      <c r="T101" s="353" t="s">
        <v>379</v>
      </c>
      <c r="U101" s="349" t="e">
        <f t="shared" si="107"/>
        <v>#REF!</v>
      </c>
      <c r="V101" s="349">
        <f>V32</f>
        <v>0</v>
      </c>
      <c r="W101" s="351">
        <f>AA101+AE101</f>
        <v>0</v>
      </c>
      <c r="X101" s="351">
        <f t="shared" si="110"/>
        <v>0</v>
      </c>
      <c r="Y101" s="351">
        <f t="shared" si="110"/>
        <v>0</v>
      </c>
      <c r="Z101" s="351">
        <f>AD101+AH101+AK101</f>
        <v>0</v>
      </c>
      <c r="AA101" s="351">
        <f t="shared" ref="AA101:AH101" si="114">AA102+AA103</f>
        <v>0</v>
      </c>
      <c r="AB101" s="351">
        <f t="shared" si="114"/>
        <v>0</v>
      </c>
      <c r="AC101" s="351">
        <f t="shared" si="114"/>
        <v>0</v>
      </c>
      <c r="AD101" s="351">
        <f t="shared" si="114"/>
        <v>0</v>
      </c>
      <c r="AE101" s="351">
        <f t="shared" si="114"/>
        <v>0</v>
      </c>
      <c r="AF101" s="351">
        <f t="shared" si="114"/>
        <v>0</v>
      </c>
      <c r="AG101" s="351">
        <f t="shared" si="114"/>
        <v>0</v>
      </c>
      <c r="AH101" s="351">
        <f t="shared" si="114"/>
        <v>0</v>
      </c>
      <c r="AI101" s="350" t="s">
        <v>379</v>
      </c>
      <c r="AJ101" s="353" t="s">
        <v>379</v>
      </c>
      <c r="AK101" s="351">
        <f>AK102+AK103</f>
        <v>0</v>
      </c>
      <c r="AL101" s="351">
        <f>AL102+AL103</f>
        <v>0</v>
      </c>
      <c r="AM101" s="351">
        <f>AQ101+AU101</f>
        <v>0</v>
      </c>
      <c r="AN101" s="351">
        <f t="shared" si="111"/>
        <v>0</v>
      </c>
      <c r="AO101" s="351">
        <f t="shared" si="111"/>
        <v>0</v>
      </c>
      <c r="AP101" s="351">
        <f>AT101+AX101+BA101</f>
        <v>0</v>
      </c>
      <c r="AQ101" s="351">
        <f t="shared" ref="AQ101:AX101" si="115">AQ102+AQ103</f>
        <v>0</v>
      </c>
      <c r="AR101" s="351">
        <f t="shared" si="115"/>
        <v>0</v>
      </c>
      <c r="AS101" s="351">
        <f t="shared" si="115"/>
        <v>0</v>
      </c>
      <c r="AT101" s="351">
        <f t="shared" si="115"/>
        <v>0</v>
      </c>
      <c r="AU101" s="351">
        <f t="shared" si="115"/>
        <v>0</v>
      </c>
      <c r="AV101" s="351">
        <f t="shared" si="115"/>
        <v>0</v>
      </c>
      <c r="AW101" s="351">
        <f t="shared" si="115"/>
        <v>0</v>
      </c>
      <c r="AX101" s="351">
        <f t="shared" si="115"/>
        <v>0</v>
      </c>
      <c r="AY101" s="350" t="s">
        <v>379</v>
      </c>
      <c r="AZ101" s="353" t="s">
        <v>379</v>
      </c>
      <c r="BA101" s="351">
        <f>BA102+BA103</f>
        <v>0</v>
      </c>
      <c r="BB101" s="351">
        <f>BB102+BB103</f>
        <v>0</v>
      </c>
    </row>
    <row r="102" spans="1:54" s="533" customFormat="1" ht="23.25" customHeight="1" x14ac:dyDescent="0.2">
      <c r="A102" s="250" t="s">
        <v>111</v>
      </c>
      <c r="B102" s="360"/>
      <c r="C102" s="338"/>
      <c r="D102" s="338"/>
      <c r="E102" s="324"/>
      <c r="F102" s="330">
        <v>213</v>
      </c>
      <c r="G102" s="351" t="e">
        <f>K102+O102+U102</f>
        <v>#REF!</v>
      </c>
      <c r="H102" s="351">
        <f t="shared" si="108"/>
        <v>0</v>
      </c>
      <c r="I102" s="351" t="e">
        <f t="shared" si="108"/>
        <v>#REF!</v>
      </c>
      <c r="J102" s="351" t="e">
        <f>N102+R102+U102</f>
        <v>#REF!</v>
      </c>
      <c r="K102" s="351">
        <f>L102+M102+N102</f>
        <v>3755658.78</v>
      </c>
      <c r="L102" s="351">
        <f>L33</f>
        <v>0</v>
      </c>
      <c r="M102" s="351">
        <f>M33-M68</f>
        <v>2393453.1799999997</v>
      </c>
      <c r="N102" s="351">
        <f>N33</f>
        <v>1362205.6</v>
      </c>
      <c r="O102" s="351" t="e">
        <f t="shared" si="109"/>
        <v>#REF!</v>
      </c>
      <c r="P102" s="349"/>
      <c r="Q102" s="351" t="e">
        <f>'ИЦ 1эк'!#REF!+'ИЦ 1эк'!#REF!+'ИЦ 1эк'!#REF!</f>
        <v>#REF!</v>
      </c>
      <c r="R102" s="351" t="e">
        <f>'ИЦ 1эк'!#REF!+'ИЦ 1эк'!#REF!+'ИЦ 1эк'!#REF!</f>
        <v>#REF!</v>
      </c>
      <c r="S102" s="350" t="s">
        <v>379</v>
      </c>
      <c r="T102" s="353" t="s">
        <v>379</v>
      </c>
      <c r="U102" s="349" t="e">
        <f t="shared" si="107"/>
        <v>#REF!</v>
      </c>
      <c r="V102" s="349">
        <f>V33</f>
        <v>0</v>
      </c>
      <c r="W102" s="351">
        <f>AA102+AE102+AK102</f>
        <v>0</v>
      </c>
      <c r="X102" s="351">
        <f t="shared" si="110"/>
        <v>0</v>
      </c>
      <c r="Y102" s="351">
        <f t="shared" si="110"/>
        <v>0</v>
      </c>
      <c r="Z102" s="351">
        <f>AD102+AH102+AK102</f>
        <v>0</v>
      </c>
      <c r="AA102" s="351"/>
      <c r="AB102" s="349"/>
      <c r="AC102" s="349"/>
      <c r="AD102" s="349"/>
      <c r="AE102" s="351"/>
      <c r="AF102" s="349"/>
      <c r="AG102" s="349"/>
      <c r="AH102" s="349"/>
      <c r="AI102" s="350" t="s">
        <v>379</v>
      </c>
      <c r="AJ102" s="353" t="s">
        <v>379</v>
      </c>
      <c r="AK102" s="351"/>
      <c r="AL102" s="351"/>
      <c r="AM102" s="351">
        <f>AQ102+AU102+BA102</f>
        <v>0</v>
      </c>
      <c r="AN102" s="351">
        <f t="shared" si="111"/>
        <v>0</v>
      </c>
      <c r="AO102" s="351">
        <f t="shared" si="111"/>
        <v>0</v>
      </c>
      <c r="AP102" s="351">
        <f>AT102+AX102+BA102</f>
        <v>0</v>
      </c>
      <c r="AQ102" s="351"/>
      <c r="AR102" s="349"/>
      <c r="AS102" s="349"/>
      <c r="AT102" s="349"/>
      <c r="AU102" s="351"/>
      <c r="AV102" s="349"/>
      <c r="AW102" s="349"/>
      <c r="AX102" s="349"/>
      <c r="AY102" s="350" t="s">
        <v>379</v>
      </c>
      <c r="AZ102" s="353" t="s">
        <v>379</v>
      </c>
      <c r="BA102" s="351"/>
      <c r="BB102" s="351"/>
    </row>
    <row r="103" spans="1:54" ht="21.75" customHeight="1" x14ac:dyDescent="0.2">
      <c r="A103" s="250" t="s">
        <v>108</v>
      </c>
      <c r="B103" s="360"/>
      <c r="C103" s="338"/>
      <c r="D103" s="338"/>
      <c r="E103" s="324"/>
      <c r="F103" s="330">
        <v>262</v>
      </c>
      <c r="G103" s="351">
        <f>K103</f>
        <v>0</v>
      </c>
      <c r="H103" s="351">
        <f>L103</f>
        <v>0</v>
      </c>
      <c r="I103" s="351">
        <f>M103</f>
        <v>0</v>
      </c>
      <c r="J103" s="351">
        <f>N103</f>
        <v>0</v>
      </c>
      <c r="K103" s="351">
        <f>L103+M103+N103</f>
        <v>0</v>
      </c>
      <c r="L103" s="351">
        <f>L34</f>
        <v>0</v>
      </c>
      <c r="M103" s="351">
        <f>M34-M69</f>
        <v>0</v>
      </c>
      <c r="N103" s="351">
        <f>N34</f>
        <v>0</v>
      </c>
      <c r="O103" s="351" t="s">
        <v>379</v>
      </c>
      <c r="P103" s="351" t="s">
        <v>379</v>
      </c>
      <c r="Q103" s="351" t="s">
        <v>379</v>
      </c>
      <c r="R103" s="351" t="s">
        <v>379</v>
      </c>
      <c r="S103" s="350" t="s">
        <v>379</v>
      </c>
      <c r="T103" s="353" t="s">
        <v>379</v>
      </c>
      <c r="U103" s="349">
        <f t="shared" si="107"/>
        <v>0</v>
      </c>
      <c r="V103" s="349">
        <f>V34</f>
        <v>0</v>
      </c>
      <c r="W103" s="351">
        <f>AA103</f>
        <v>0</v>
      </c>
      <c r="X103" s="351">
        <f>AB103</f>
        <v>0</v>
      </c>
      <c r="Y103" s="351">
        <f>AC103</f>
        <v>0</v>
      </c>
      <c r="Z103" s="351">
        <f>AD103</f>
        <v>0</v>
      </c>
      <c r="AA103" s="351"/>
      <c r="AB103" s="349"/>
      <c r="AC103" s="349"/>
      <c r="AD103" s="349"/>
      <c r="AE103" s="351"/>
      <c r="AF103" s="349"/>
      <c r="AG103" s="349"/>
      <c r="AH103" s="349"/>
      <c r="AI103" s="350" t="s">
        <v>379</v>
      </c>
      <c r="AJ103" s="353" t="s">
        <v>379</v>
      </c>
      <c r="AK103" s="351"/>
      <c r="AL103" s="351"/>
      <c r="AM103" s="351">
        <f>AQ103</f>
        <v>0</v>
      </c>
      <c r="AN103" s="351">
        <f>AR103</f>
        <v>0</v>
      </c>
      <c r="AO103" s="351">
        <f>AS103</f>
        <v>0</v>
      </c>
      <c r="AP103" s="351">
        <f>AT103</f>
        <v>0</v>
      </c>
      <c r="AQ103" s="351"/>
      <c r="AR103" s="349"/>
      <c r="AS103" s="349"/>
      <c r="AT103" s="349"/>
      <c r="AU103" s="351"/>
      <c r="AV103" s="349"/>
      <c r="AW103" s="349"/>
      <c r="AX103" s="349"/>
      <c r="AY103" s="350" t="s">
        <v>379</v>
      </c>
      <c r="AZ103" s="353" t="s">
        <v>379</v>
      </c>
      <c r="BA103" s="351"/>
      <c r="BB103" s="351"/>
    </row>
    <row r="104" spans="1:54" s="533" customFormat="1" ht="24" x14ac:dyDescent="0.2">
      <c r="A104" s="409" t="s">
        <v>112</v>
      </c>
      <c r="B104" s="364">
        <v>220</v>
      </c>
      <c r="C104" s="331">
        <f>C97</f>
        <v>0</v>
      </c>
      <c r="D104" s="331" t="str">
        <f>D97</f>
        <v>2</v>
      </c>
      <c r="E104" s="559">
        <v>300</v>
      </c>
      <c r="F104" s="560"/>
      <c r="G104" s="352" t="e">
        <f>K104+O104+U104</f>
        <v>#REF!</v>
      </c>
      <c r="H104" s="352">
        <f>L104+P104</f>
        <v>0</v>
      </c>
      <c r="I104" s="352" t="e">
        <f>M104+Q104</f>
        <v>#REF!</v>
      </c>
      <c r="J104" s="352" t="e">
        <f>N104+R104+U104</f>
        <v>#REF!</v>
      </c>
      <c r="K104" s="353">
        <f>K107</f>
        <v>0</v>
      </c>
      <c r="L104" s="353">
        <f>L107</f>
        <v>0</v>
      </c>
      <c r="M104" s="353">
        <f>M107</f>
        <v>0</v>
      </c>
      <c r="N104" s="353">
        <f>N107</f>
        <v>0</v>
      </c>
      <c r="O104" s="353" t="e">
        <f>O107+O106</f>
        <v>#REF!</v>
      </c>
      <c r="P104" s="353">
        <f>P107</f>
        <v>0</v>
      </c>
      <c r="Q104" s="353" t="e">
        <f>Q107+Q106</f>
        <v>#REF!</v>
      </c>
      <c r="R104" s="351" t="e">
        <f>R107+R106</f>
        <v>#REF!</v>
      </c>
      <c r="S104" s="350" t="s">
        <v>379</v>
      </c>
      <c r="T104" s="353" t="s">
        <v>379</v>
      </c>
      <c r="U104" s="349" t="e">
        <f>U35-U138</f>
        <v>#REF!</v>
      </c>
      <c r="V104" s="353">
        <f>V107</f>
        <v>0</v>
      </c>
      <c r="W104" s="352">
        <f>AA104+AE104+AK104</f>
        <v>0</v>
      </c>
      <c r="X104" s="352">
        <f>AB104+AF104</f>
        <v>0</v>
      </c>
      <c r="Y104" s="352">
        <f>AC104+AG104</f>
        <v>0</v>
      </c>
      <c r="Z104" s="352">
        <f>AD104+AH104+AK104</f>
        <v>0</v>
      </c>
      <c r="AA104" s="353">
        <f t="shared" ref="AA104:AH104" si="116">AA107</f>
        <v>0</v>
      </c>
      <c r="AB104" s="353">
        <f t="shared" si="116"/>
        <v>0</v>
      </c>
      <c r="AC104" s="353">
        <f t="shared" si="116"/>
        <v>0</v>
      </c>
      <c r="AD104" s="353">
        <f t="shared" si="116"/>
        <v>0</v>
      </c>
      <c r="AE104" s="353">
        <f t="shared" si="116"/>
        <v>0</v>
      </c>
      <c r="AF104" s="353">
        <f t="shared" si="116"/>
        <v>0</v>
      </c>
      <c r="AG104" s="353">
        <f t="shared" si="116"/>
        <v>0</v>
      </c>
      <c r="AH104" s="353">
        <f t="shared" si="116"/>
        <v>0</v>
      </c>
      <c r="AI104" s="351" t="s">
        <v>379</v>
      </c>
      <c r="AJ104" s="353" t="s">
        <v>379</v>
      </c>
      <c r="AK104" s="353">
        <f>AK107</f>
        <v>0</v>
      </c>
      <c r="AL104" s="353">
        <f>AL107</f>
        <v>0</v>
      </c>
      <c r="AM104" s="352">
        <f>AQ104+AU104+BA104</f>
        <v>0</v>
      </c>
      <c r="AN104" s="352">
        <f>AR104+AV104</f>
        <v>0</v>
      </c>
      <c r="AO104" s="352">
        <f>AS104+AW104</f>
        <v>0</v>
      </c>
      <c r="AP104" s="352">
        <f>AT104+AX104+BA104</f>
        <v>0</v>
      </c>
      <c r="AQ104" s="353">
        <f t="shared" ref="AQ104:AX104" si="117">AQ107</f>
        <v>0</v>
      </c>
      <c r="AR104" s="353">
        <f t="shared" si="117"/>
        <v>0</v>
      </c>
      <c r="AS104" s="353">
        <f t="shared" si="117"/>
        <v>0</v>
      </c>
      <c r="AT104" s="353">
        <f t="shared" si="117"/>
        <v>0</v>
      </c>
      <c r="AU104" s="351">
        <f t="shared" si="117"/>
        <v>0</v>
      </c>
      <c r="AV104" s="353">
        <f t="shared" si="117"/>
        <v>0</v>
      </c>
      <c r="AW104" s="353">
        <f t="shared" si="117"/>
        <v>0</v>
      </c>
      <c r="AX104" s="353">
        <f t="shared" si="117"/>
        <v>0</v>
      </c>
      <c r="AY104" s="350" t="s">
        <v>379</v>
      </c>
      <c r="AZ104" s="353" t="s">
        <v>379</v>
      </c>
      <c r="BA104" s="353">
        <f>BA107</f>
        <v>0</v>
      </c>
      <c r="BB104" s="353">
        <f>BB107</f>
        <v>0</v>
      </c>
    </row>
    <row r="105" spans="1:54" s="533" customFormat="1" x14ac:dyDescent="0.2">
      <c r="A105" s="410" t="s">
        <v>274</v>
      </c>
      <c r="B105" s="362"/>
      <c r="C105" s="335"/>
      <c r="D105" s="334"/>
      <c r="E105" s="551"/>
      <c r="F105" s="538"/>
      <c r="G105" s="417"/>
      <c r="H105" s="547"/>
      <c r="I105" s="352"/>
      <c r="J105" s="416"/>
      <c r="K105" s="547"/>
      <c r="L105" s="547"/>
      <c r="M105" s="547"/>
      <c r="N105" s="352"/>
      <c r="O105" s="352"/>
      <c r="P105" s="417"/>
      <c r="Q105" s="416"/>
      <c r="R105" s="547"/>
      <c r="S105" s="352"/>
      <c r="T105" s="417"/>
      <c r="U105" s="417"/>
      <c r="V105" s="417"/>
      <c r="W105" s="417"/>
      <c r="X105" s="547"/>
      <c r="Y105" s="352"/>
      <c r="Z105" s="416"/>
      <c r="AA105" s="547"/>
      <c r="AB105" s="547"/>
      <c r="AC105" s="547"/>
      <c r="AD105" s="352"/>
      <c r="AE105" s="352"/>
      <c r="AF105" s="417"/>
      <c r="AG105" s="416"/>
      <c r="AH105" s="547"/>
      <c r="AI105" s="352"/>
      <c r="AJ105" s="417"/>
      <c r="AK105" s="417"/>
      <c r="AL105" s="417"/>
      <c r="AM105" s="417"/>
      <c r="AN105" s="547"/>
      <c r="AO105" s="352"/>
      <c r="AP105" s="416"/>
      <c r="AQ105" s="547"/>
      <c r="AR105" s="547"/>
      <c r="AS105" s="547"/>
      <c r="AT105" s="352"/>
      <c r="AU105" s="352"/>
      <c r="AV105" s="417"/>
      <c r="AW105" s="416"/>
      <c r="AX105" s="547"/>
      <c r="AY105" s="352"/>
      <c r="AZ105" s="417"/>
      <c r="BA105" s="417"/>
      <c r="BB105" s="417"/>
    </row>
    <row r="106" spans="1:54" ht="36" customHeight="1" x14ac:dyDescent="0.2">
      <c r="A106" s="411" t="s">
        <v>113</v>
      </c>
      <c r="B106" s="363"/>
      <c r="C106" s="336"/>
      <c r="D106" s="337"/>
      <c r="E106" s="561">
        <v>321</v>
      </c>
      <c r="F106" s="562">
        <v>262</v>
      </c>
      <c r="G106" s="354" t="e">
        <f>O106</f>
        <v>#REF!</v>
      </c>
      <c r="H106" s="353" t="str">
        <f>P106</f>
        <v>х</v>
      </c>
      <c r="I106" s="349" t="e">
        <f>Q106</f>
        <v>#REF!</v>
      </c>
      <c r="J106" s="350" t="e">
        <f>R106</f>
        <v>#REF!</v>
      </c>
      <c r="K106" s="353" t="s">
        <v>379</v>
      </c>
      <c r="L106" s="353" t="s">
        <v>379</v>
      </c>
      <c r="M106" s="353" t="s">
        <v>379</v>
      </c>
      <c r="N106" s="349" t="s">
        <v>379</v>
      </c>
      <c r="O106" s="349" t="e">
        <f>Q106+R106</f>
        <v>#REF!</v>
      </c>
      <c r="P106" s="354" t="s">
        <v>379</v>
      </c>
      <c r="Q106" s="350" t="e">
        <f>'ИЦ 1эк'!#REF!+'ИЦ 1эк'!#REF!+'ИЦ 1эк'!#REF!</f>
        <v>#REF!</v>
      </c>
      <c r="R106" s="353" t="e">
        <f>'ИЦ 1эк'!#REF!+'ИЦ 1эк'!#REF!+'ИЦ 1эк'!#REF!</f>
        <v>#REF!</v>
      </c>
      <c r="S106" s="349" t="s">
        <v>379</v>
      </c>
      <c r="T106" s="354" t="s">
        <v>379</v>
      </c>
      <c r="U106" s="354" t="s">
        <v>379</v>
      </c>
      <c r="V106" s="354" t="s">
        <v>379</v>
      </c>
      <c r="W106" s="354" t="str">
        <f>AE106</f>
        <v>х</v>
      </c>
      <c r="X106" s="353" t="str">
        <f>AF106</f>
        <v>х</v>
      </c>
      <c r="Y106" s="349" t="str">
        <f>AG106</f>
        <v>х</v>
      </c>
      <c r="Z106" s="350" t="str">
        <f>AH106</f>
        <v>х</v>
      </c>
      <c r="AA106" s="353" t="s">
        <v>379</v>
      </c>
      <c r="AB106" s="353" t="s">
        <v>379</v>
      </c>
      <c r="AC106" s="353" t="s">
        <v>379</v>
      </c>
      <c r="AD106" s="349" t="s">
        <v>379</v>
      </c>
      <c r="AE106" s="349" t="s">
        <v>379</v>
      </c>
      <c r="AF106" s="354" t="s">
        <v>379</v>
      </c>
      <c r="AG106" s="350" t="s">
        <v>379</v>
      </c>
      <c r="AH106" s="353" t="s">
        <v>379</v>
      </c>
      <c r="AI106" s="349" t="s">
        <v>379</v>
      </c>
      <c r="AJ106" s="354" t="s">
        <v>379</v>
      </c>
      <c r="AK106" s="354" t="s">
        <v>379</v>
      </c>
      <c r="AL106" s="354" t="s">
        <v>379</v>
      </c>
      <c r="AM106" s="354" t="str">
        <f>AU106</f>
        <v>х</v>
      </c>
      <c r="AN106" s="353" t="str">
        <f>AV106</f>
        <v>х</v>
      </c>
      <c r="AO106" s="349" t="str">
        <f>AW106</f>
        <v>х</v>
      </c>
      <c r="AP106" s="350" t="str">
        <f>AX106</f>
        <v>х</v>
      </c>
      <c r="AQ106" s="353" t="s">
        <v>379</v>
      </c>
      <c r="AR106" s="353" t="s">
        <v>379</v>
      </c>
      <c r="AS106" s="353" t="s">
        <v>379</v>
      </c>
      <c r="AT106" s="349" t="s">
        <v>379</v>
      </c>
      <c r="AU106" s="349" t="s">
        <v>379</v>
      </c>
      <c r="AV106" s="354" t="s">
        <v>379</v>
      </c>
      <c r="AW106" s="350" t="s">
        <v>379</v>
      </c>
      <c r="AX106" s="353" t="s">
        <v>379</v>
      </c>
      <c r="AY106" s="349" t="s">
        <v>379</v>
      </c>
      <c r="AZ106" s="354" t="s">
        <v>379</v>
      </c>
      <c r="BA106" s="354" t="s">
        <v>379</v>
      </c>
      <c r="BB106" s="354" t="s">
        <v>379</v>
      </c>
    </row>
    <row r="107" spans="1:54" s="533" customFormat="1" x14ac:dyDescent="0.2">
      <c r="A107" s="412" t="s">
        <v>114</v>
      </c>
      <c r="B107" s="363"/>
      <c r="C107" s="336"/>
      <c r="D107" s="336"/>
      <c r="E107" s="328">
        <v>340</v>
      </c>
      <c r="F107" s="563">
        <v>290</v>
      </c>
      <c r="G107" s="349" t="e">
        <f>K107+O107+U107</f>
        <v>#REF!</v>
      </c>
      <c r="H107" s="349">
        <f>L107+P107</f>
        <v>0</v>
      </c>
      <c r="I107" s="349" t="e">
        <f>M107+Q107</f>
        <v>#REF!</v>
      </c>
      <c r="J107" s="349" t="e">
        <f>N107+R107+U107</f>
        <v>#REF!</v>
      </c>
      <c r="K107" s="349">
        <f>L107+M107+N107</f>
        <v>0</v>
      </c>
      <c r="L107" s="349">
        <f>L38</f>
        <v>0</v>
      </c>
      <c r="M107" s="349">
        <f>M38-M73</f>
        <v>0</v>
      </c>
      <c r="N107" s="349">
        <f>N38</f>
        <v>0</v>
      </c>
      <c r="O107" s="349" t="e">
        <f>P107+Q107+R107</f>
        <v>#REF!</v>
      </c>
      <c r="P107" s="349"/>
      <c r="Q107" s="349" t="e">
        <f>'ИЦ 1эк'!#REF!+'ИЦ 1эк'!#REF!+'ИЦ 1эк'!#REF!</f>
        <v>#REF!</v>
      </c>
      <c r="R107" s="349" t="e">
        <f>'ИЦ 1эк'!#REF!+'ИЦ 1эк'!#REF!+'ИЦ 1эк'!#REF!</f>
        <v>#REF!</v>
      </c>
      <c r="S107" s="349" t="s">
        <v>379</v>
      </c>
      <c r="T107" s="349" t="s">
        <v>379</v>
      </c>
      <c r="U107" s="349" t="e">
        <f t="shared" ref="U107:U124" si="118">U38-U141</f>
        <v>#REF!</v>
      </c>
      <c r="V107" s="349"/>
      <c r="W107" s="349">
        <f>AA107+AE107+AK107</f>
        <v>0</v>
      </c>
      <c r="X107" s="349">
        <f>AB107+AF107</f>
        <v>0</v>
      </c>
      <c r="Y107" s="349">
        <f>AC107+AG107</f>
        <v>0</v>
      </c>
      <c r="Z107" s="349">
        <f>AD107+AH107+AK107</f>
        <v>0</v>
      </c>
      <c r="AA107" s="349"/>
      <c r="AB107" s="349"/>
      <c r="AC107" s="349"/>
      <c r="AD107" s="349"/>
      <c r="AE107" s="349"/>
      <c r="AF107" s="349"/>
      <c r="AG107" s="349"/>
      <c r="AH107" s="349"/>
      <c r="AI107" s="351" t="s">
        <v>379</v>
      </c>
      <c r="AJ107" s="351" t="s">
        <v>379</v>
      </c>
      <c r="AK107" s="349"/>
      <c r="AL107" s="349"/>
      <c r="AM107" s="349">
        <f>AQ107+AU107+BA107</f>
        <v>0</v>
      </c>
      <c r="AN107" s="349">
        <f>AR107+AV107</f>
        <v>0</v>
      </c>
      <c r="AO107" s="349">
        <f>AS107+AW107</f>
        <v>0</v>
      </c>
      <c r="AP107" s="349">
        <f>AT107+AX107+BA107</f>
        <v>0</v>
      </c>
      <c r="AQ107" s="349"/>
      <c r="AR107" s="349"/>
      <c r="AS107" s="349"/>
      <c r="AT107" s="349"/>
      <c r="AU107" s="349"/>
      <c r="AV107" s="349"/>
      <c r="AW107" s="349"/>
      <c r="AX107" s="349"/>
      <c r="AY107" s="351" t="s">
        <v>379</v>
      </c>
      <c r="AZ107" s="351" t="s">
        <v>379</v>
      </c>
      <c r="BA107" s="349"/>
      <c r="BB107" s="349"/>
    </row>
    <row r="108" spans="1:54" s="533" customFormat="1" ht="24" x14ac:dyDescent="0.2">
      <c r="A108" s="409" t="s">
        <v>115</v>
      </c>
      <c r="B108" s="364">
        <v>230</v>
      </c>
      <c r="C108" s="331">
        <f>C104</f>
        <v>0</v>
      </c>
      <c r="D108" s="331" t="str">
        <f>D104</f>
        <v>2</v>
      </c>
      <c r="E108" s="559">
        <v>850</v>
      </c>
      <c r="F108" s="560"/>
      <c r="G108" s="352" t="e">
        <f>K108+O108+U108</f>
        <v>#REF!</v>
      </c>
      <c r="H108" s="352">
        <f>L108+P108</f>
        <v>0</v>
      </c>
      <c r="I108" s="352" t="e">
        <f>M108+Q108</f>
        <v>#REF!</v>
      </c>
      <c r="J108" s="352" t="e">
        <f>N108+R108+U108</f>
        <v>#REF!</v>
      </c>
      <c r="K108" s="357">
        <f t="shared" ref="K108:R108" si="119">K110+K111+K112</f>
        <v>724687</v>
      </c>
      <c r="L108" s="357">
        <f t="shared" si="119"/>
        <v>0</v>
      </c>
      <c r="M108" s="357">
        <f t="shared" si="119"/>
        <v>0</v>
      </c>
      <c r="N108" s="357">
        <f t="shared" si="119"/>
        <v>724687</v>
      </c>
      <c r="O108" s="357" t="e">
        <f t="shared" si="119"/>
        <v>#REF!</v>
      </c>
      <c r="P108" s="357">
        <f t="shared" si="119"/>
        <v>0</v>
      </c>
      <c r="Q108" s="357" t="e">
        <f t="shared" si="119"/>
        <v>#REF!</v>
      </c>
      <c r="R108" s="357" t="e">
        <f t="shared" si="119"/>
        <v>#REF!</v>
      </c>
      <c r="S108" s="351" t="s">
        <v>379</v>
      </c>
      <c r="T108" s="351" t="s">
        <v>379</v>
      </c>
      <c r="U108" s="349" t="e">
        <f t="shared" si="118"/>
        <v>#REF!</v>
      </c>
      <c r="V108" s="357"/>
      <c r="W108" s="352">
        <f>AA108+AE108+AK108</f>
        <v>0</v>
      </c>
      <c r="X108" s="352">
        <f>AB108+AF108</f>
        <v>0</v>
      </c>
      <c r="Y108" s="352">
        <f>AC108+AG108</f>
        <v>0</v>
      </c>
      <c r="Z108" s="352">
        <f>AD108+AH108+AK108</f>
        <v>0</v>
      </c>
      <c r="AA108" s="357">
        <f t="shared" ref="AA108:AH108" si="120">AA110+AA111+AA112</f>
        <v>0</v>
      </c>
      <c r="AB108" s="357">
        <f t="shared" si="120"/>
        <v>0</v>
      </c>
      <c r="AC108" s="357">
        <f t="shared" si="120"/>
        <v>0</v>
      </c>
      <c r="AD108" s="357">
        <f t="shared" si="120"/>
        <v>0</v>
      </c>
      <c r="AE108" s="357">
        <f t="shared" si="120"/>
        <v>0</v>
      </c>
      <c r="AF108" s="357">
        <f t="shared" si="120"/>
        <v>0</v>
      </c>
      <c r="AG108" s="357">
        <f t="shared" si="120"/>
        <v>0</v>
      </c>
      <c r="AH108" s="357">
        <f t="shared" si="120"/>
        <v>0</v>
      </c>
      <c r="AI108" s="351" t="s">
        <v>379</v>
      </c>
      <c r="AJ108" s="351" t="s">
        <v>379</v>
      </c>
      <c r="AK108" s="357">
        <f>AK110+AK111+AK112</f>
        <v>0</v>
      </c>
      <c r="AL108" s="357">
        <f>AL110+AL111+AL112</f>
        <v>0</v>
      </c>
      <c r="AM108" s="352">
        <f>AQ108+AU108+BA108</f>
        <v>0</v>
      </c>
      <c r="AN108" s="352">
        <f>AR108+AV108</f>
        <v>0</v>
      </c>
      <c r="AO108" s="352">
        <f>AS108+AW108</f>
        <v>0</v>
      </c>
      <c r="AP108" s="352">
        <f>AT108+AX108+BA108</f>
        <v>0</v>
      </c>
      <c r="AQ108" s="357">
        <f t="shared" ref="AQ108:AX108" si="121">AQ110+AQ111+AQ112</f>
        <v>0</v>
      </c>
      <c r="AR108" s="357">
        <f t="shared" si="121"/>
        <v>0</v>
      </c>
      <c r="AS108" s="357">
        <f t="shared" si="121"/>
        <v>0</v>
      </c>
      <c r="AT108" s="357">
        <f t="shared" si="121"/>
        <v>0</v>
      </c>
      <c r="AU108" s="357">
        <f t="shared" si="121"/>
        <v>0</v>
      </c>
      <c r="AV108" s="357">
        <f t="shared" si="121"/>
        <v>0</v>
      </c>
      <c r="AW108" s="357">
        <f t="shared" si="121"/>
        <v>0</v>
      </c>
      <c r="AX108" s="357">
        <f t="shared" si="121"/>
        <v>0</v>
      </c>
      <c r="AY108" s="351" t="s">
        <v>379</v>
      </c>
      <c r="AZ108" s="351" t="s">
        <v>379</v>
      </c>
      <c r="BA108" s="357">
        <f>BA110+BA111+BA112</f>
        <v>0</v>
      </c>
      <c r="BB108" s="357"/>
    </row>
    <row r="109" spans="1:54" s="533" customFormat="1" x14ac:dyDescent="0.2">
      <c r="A109" s="413" t="s">
        <v>274</v>
      </c>
      <c r="B109" s="362"/>
      <c r="C109" s="335"/>
      <c r="D109" s="334"/>
      <c r="E109" s="564"/>
      <c r="F109" s="543"/>
      <c r="G109" s="417"/>
      <c r="H109" s="417"/>
      <c r="I109" s="416"/>
      <c r="J109" s="547"/>
      <c r="K109" s="352"/>
      <c r="L109" s="416"/>
      <c r="M109" s="352"/>
      <c r="N109" s="416"/>
      <c r="O109" s="352"/>
      <c r="P109" s="416"/>
      <c r="Q109" s="352"/>
      <c r="R109" s="417"/>
      <c r="S109" s="356"/>
      <c r="T109" s="352"/>
      <c r="U109" s="416"/>
      <c r="V109" s="352"/>
      <c r="W109" s="417"/>
      <c r="X109" s="417"/>
      <c r="Y109" s="416"/>
      <c r="Z109" s="547"/>
      <c r="AA109" s="352"/>
      <c r="AB109" s="416"/>
      <c r="AC109" s="352"/>
      <c r="AD109" s="416"/>
      <c r="AE109" s="352"/>
      <c r="AF109" s="416"/>
      <c r="AG109" s="352"/>
      <c r="AH109" s="352"/>
      <c r="AI109" s="356"/>
      <c r="AJ109" s="352"/>
      <c r="AK109" s="416"/>
      <c r="AL109" s="352"/>
      <c r="AM109" s="417"/>
      <c r="AN109" s="417"/>
      <c r="AO109" s="416"/>
      <c r="AP109" s="547"/>
      <c r="AQ109" s="352"/>
      <c r="AR109" s="416"/>
      <c r="AS109" s="352"/>
      <c r="AT109" s="416"/>
      <c r="AU109" s="352"/>
      <c r="AV109" s="416"/>
      <c r="AW109" s="352"/>
      <c r="AX109" s="352"/>
      <c r="AY109" s="356"/>
      <c r="AZ109" s="352"/>
      <c r="BA109" s="416"/>
      <c r="BB109" s="352"/>
    </row>
    <row r="110" spans="1:54" s="533" customFormat="1" ht="22.5" customHeight="1" x14ac:dyDescent="0.2">
      <c r="A110" s="412" t="s">
        <v>116</v>
      </c>
      <c r="B110" s="363"/>
      <c r="C110" s="336"/>
      <c r="D110" s="337"/>
      <c r="E110" s="557">
        <v>851</v>
      </c>
      <c r="F110" s="563">
        <v>290</v>
      </c>
      <c r="G110" s="354" t="e">
        <f t="shared" ref="G110:G115" si="122">K110+O110+U110</f>
        <v>#REF!</v>
      </c>
      <c r="H110" s="354">
        <f t="shared" ref="H110:I117" si="123">L110+P110</f>
        <v>0</v>
      </c>
      <c r="I110" s="350" t="e">
        <f t="shared" si="123"/>
        <v>#REF!</v>
      </c>
      <c r="J110" s="353" t="e">
        <f t="shared" ref="J110:J117" si="124">N110+R110+U110</f>
        <v>#REF!</v>
      </c>
      <c r="K110" s="349">
        <f>L110+M110+N110</f>
        <v>724687</v>
      </c>
      <c r="L110" s="350">
        <f>L41</f>
        <v>0</v>
      </c>
      <c r="M110" s="349">
        <f>M41-M76</f>
        <v>0</v>
      </c>
      <c r="N110" s="349">
        <f>N41</f>
        <v>724687</v>
      </c>
      <c r="O110" s="349" t="e">
        <f t="shared" ref="O110:O117" si="125">P110+Q110+R110</f>
        <v>#REF!</v>
      </c>
      <c r="P110" s="350"/>
      <c r="Q110" s="349" t="e">
        <f>'ИЦ 1эк'!#REF!+'ИЦ 1эк'!#REF!+'ИЦ 1эк'!#REF!</f>
        <v>#REF!</v>
      </c>
      <c r="R110" s="354" t="e">
        <f>'ИЦ 1эк'!#REF!+'ИЦ 1эк'!#REF!+'ИЦ 1эк'!#REF!</f>
        <v>#REF!</v>
      </c>
      <c r="S110" s="356" t="s">
        <v>379</v>
      </c>
      <c r="T110" s="349" t="s">
        <v>379</v>
      </c>
      <c r="U110" s="349" t="e">
        <f t="shared" si="118"/>
        <v>#REF!</v>
      </c>
      <c r="V110" s="349"/>
      <c r="W110" s="354">
        <f t="shared" ref="W110:W115" si="126">AA110+AE110+AK110</f>
        <v>0</v>
      </c>
      <c r="X110" s="354">
        <f t="shared" ref="X110:Y117" si="127">AB110+AF110</f>
        <v>0</v>
      </c>
      <c r="Y110" s="350">
        <f t="shared" si="127"/>
        <v>0</v>
      </c>
      <c r="Z110" s="353">
        <f t="shared" ref="Z110:Z117" si="128">AD110+AH110+AK110</f>
        <v>0</v>
      </c>
      <c r="AA110" s="349"/>
      <c r="AB110" s="349"/>
      <c r="AC110" s="349"/>
      <c r="AD110" s="349"/>
      <c r="AE110" s="349"/>
      <c r="AF110" s="349"/>
      <c r="AG110" s="349"/>
      <c r="AH110" s="349"/>
      <c r="AI110" s="356" t="s">
        <v>379</v>
      </c>
      <c r="AJ110" s="349" t="s">
        <v>379</v>
      </c>
      <c r="AK110" s="350"/>
      <c r="AL110" s="349"/>
      <c r="AM110" s="354">
        <f>AQ110+AU110+BA110</f>
        <v>0</v>
      </c>
      <c r="AN110" s="354">
        <f t="shared" ref="AN110:AO112" si="129">AR110+AV110</f>
        <v>0</v>
      </c>
      <c r="AO110" s="350">
        <f t="shared" si="129"/>
        <v>0</v>
      </c>
      <c r="AP110" s="353">
        <f>AT110+AX110+BA110</f>
        <v>0</v>
      </c>
      <c r="AQ110" s="349"/>
      <c r="AR110" s="349"/>
      <c r="AS110" s="349"/>
      <c r="AT110" s="349"/>
      <c r="AU110" s="349"/>
      <c r="AV110" s="349"/>
      <c r="AW110" s="349"/>
      <c r="AX110" s="349"/>
      <c r="AY110" s="356" t="s">
        <v>379</v>
      </c>
      <c r="AZ110" s="349" t="s">
        <v>379</v>
      </c>
      <c r="BA110" s="350"/>
      <c r="BB110" s="349"/>
    </row>
    <row r="111" spans="1:54" s="533" customFormat="1" x14ac:dyDescent="0.2">
      <c r="A111" s="412" t="s">
        <v>117</v>
      </c>
      <c r="B111" s="363"/>
      <c r="C111" s="336"/>
      <c r="D111" s="336"/>
      <c r="E111" s="328">
        <v>852</v>
      </c>
      <c r="F111" s="563">
        <v>290</v>
      </c>
      <c r="G111" s="349" t="e">
        <f t="shared" si="122"/>
        <v>#REF!</v>
      </c>
      <c r="H111" s="349">
        <f t="shared" si="123"/>
        <v>0</v>
      </c>
      <c r="I111" s="349" t="e">
        <f t="shared" si="123"/>
        <v>#REF!</v>
      </c>
      <c r="J111" s="349" t="e">
        <f t="shared" si="124"/>
        <v>#REF!</v>
      </c>
      <c r="K111" s="349">
        <f>L111+M111+N111</f>
        <v>0</v>
      </c>
      <c r="L111" s="350">
        <f>L42</f>
        <v>0</v>
      </c>
      <c r="M111" s="349">
        <f>M42-M77</f>
        <v>0</v>
      </c>
      <c r="N111" s="349">
        <f>N42</f>
        <v>0</v>
      </c>
      <c r="O111" s="349" t="e">
        <f t="shared" si="125"/>
        <v>#REF!</v>
      </c>
      <c r="P111" s="349"/>
      <c r="Q111" s="349" t="e">
        <f>'ИЦ 1эк'!#REF!+'ИЦ 1эк'!#REF!+'ИЦ 1эк'!#REF!</f>
        <v>#REF!</v>
      </c>
      <c r="R111" s="349" t="e">
        <f>'ИЦ 1эк'!#REF!+'ИЦ 1эк'!#REF!+'ИЦ 1эк'!#REF!</f>
        <v>#REF!</v>
      </c>
      <c r="S111" s="351" t="s">
        <v>379</v>
      </c>
      <c r="T111" s="351" t="s">
        <v>379</v>
      </c>
      <c r="U111" s="349" t="e">
        <f t="shared" si="118"/>
        <v>#REF!</v>
      </c>
      <c r="V111" s="349"/>
      <c r="W111" s="349">
        <f t="shared" si="126"/>
        <v>0</v>
      </c>
      <c r="X111" s="349">
        <f t="shared" si="127"/>
        <v>0</v>
      </c>
      <c r="Y111" s="349">
        <f t="shared" si="127"/>
        <v>0</v>
      </c>
      <c r="Z111" s="349">
        <f t="shared" si="128"/>
        <v>0</v>
      </c>
      <c r="AA111" s="349"/>
      <c r="AB111" s="349"/>
      <c r="AC111" s="349"/>
      <c r="AD111" s="349"/>
      <c r="AE111" s="349"/>
      <c r="AF111" s="349"/>
      <c r="AG111" s="349"/>
      <c r="AH111" s="349"/>
      <c r="AI111" s="351" t="s">
        <v>379</v>
      </c>
      <c r="AJ111" s="351" t="s">
        <v>379</v>
      </c>
      <c r="AK111" s="349"/>
      <c r="AL111" s="349"/>
      <c r="AM111" s="349">
        <f>AQ111+AU111+BA111</f>
        <v>0</v>
      </c>
      <c r="AN111" s="349">
        <f t="shared" si="129"/>
        <v>0</v>
      </c>
      <c r="AO111" s="349">
        <f t="shared" si="129"/>
        <v>0</v>
      </c>
      <c r="AP111" s="349">
        <f>AT111+AX111+BA111</f>
        <v>0</v>
      </c>
      <c r="AQ111" s="349"/>
      <c r="AR111" s="349"/>
      <c r="AS111" s="349"/>
      <c r="AT111" s="349"/>
      <c r="AU111" s="349"/>
      <c r="AV111" s="349"/>
      <c r="AW111" s="349"/>
      <c r="AX111" s="349"/>
      <c r="AY111" s="351" t="s">
        <v>379</v>
      </c>
      <c r="AZ111" s="351" t="s">
        <v>379</v>
      </c>
      <c r="BA111" s="349"/>
      <c r="BB111" s="349"/>
    </row>
    <row r="112" spans="1:54" s="533" customFormat="1" x14ac:dyDescent="0.2">
      <c r="A112" s="250" t="s">
        <v>118</v>
      </c>
      <c r="B112" s="360"/>
      <c r="C112" s="338"/>
      <c r="D112" s="338"/>
      <c r="E112" s="324">
        <v>853</v>
      </c>
      <c r="F112" s="330">
        <v>290</v>
      </c>
      <c r="G112" s="351" t="e">
        <f t="shared" si="122"/>
        <v>#REF!</v>
      </c>
      <c r="H112" s="351">
        <f t="shared" si="123"/>
        <v>0</v>
      </c>
      <c r="I112" s="351" t="e">
        <f t="shared" si="123"/>
        <v>#REF!</v>
      </c>
      <c r="J112" s="351" t="e">
        <f t="shared" si="124"/>
        <v>#REF!</v>
      </c>
      <c r="K112" s="351">
        <f>L112+M112+N112</f>
        <v>0</v>
      </c>
      <c r="L112" s="350">
        <f>L43</f>
        <v>0</v>
      </c>
      <c r="M112" s="349">
        <f>M43-M78</f>
        <v>0</v>
      </c>
      <c r="N112" s="349">
        <f>N43</f>
        <v>0</v>
      </c>
      <c r="O112" s="351" t="e">
        <f t="shared" si="125"/>
        <v>#REF!</v>
      </c>
      <c r="P112" s="351"/>
      <c r="Q112" s="351" t="e">
        <f>'ИЦ 1эк'!#REF!+'ИЦ 1эк'!#REF!+'ИЦ 1эк'!#REF!</f>
        <v>#REF!</v>
      </c>
      <c r="R112" s="351" t="e">
        <f>'ИЦ 1эк'!#REF!+'ИЦ 1эк'!#REF!+'ИЦ 1эк'!#REF!</f>
        <v>#REF!</v>
      </c>
      <c r="S112" s="351" t="s">
        <v>379</v>
      </c>
      <c r="T112" s="351" t="s">
        <v>379</v>
      </c>
      <c r="U112" s="349" t="e">
        <f t="shared" si="118"/>
        <v>#REF!</v>
      </c>
      <c r="V112" s="351"/>
      <c r="W112" s="351">
        <f t="shared" si="126"/>
        <v>0</v>
      </c>
      <c r="X112" s="351">
        <f t="shared" si="127"/>
        <v>0</v>
      </c>
      <c r="Y112" s="351">
        <f t="shared" si="127"/>
        <v>0</v>
      </c>
      <c r="Z112" s="351">
        <f t="shared" si="128"/>
        <v>0</v>
      </c>
      <c r="AA112" s="351"/>
      <c r="AB112" s="349"/>
      <c r="AC112" s="349"/>
      <c r="AD112" s="349"/>
      <c r="AE112" s="351"/>
      <c r="AF112" s="349"/>
      <c r="AG112" s="349"/>
      <c r="AH112" s="349"/>
      <c r="AI112" s="351" t="s">
        <v>379</v>
      </c>
      <c r="AJ112" s="351" t="s">
        <v>379</v>
      </c>
      <c r="AK112" s="351"/>
      <c r="AL112" s="351"/>
      <c r="AM112" s="351">
        <f>AQ112+AU112+BA112</f>
        <v>0</v>
      </c>
      <c r="AN112" s="351">
        <f t="shared" si="129"/>
        <v>0</v>
      </c>
      <c r="AO112" s="351">
        <f t="shared" si="129"/>
        <v>0</v>
      </c>
      <c r="AP112" s="351">
        <f>AT112+AX112+BA112</f>
        <v>0</v>
      </c>
      <c r="AQ112" s="351"/>
      <c r="AR112" s="349"/>
      <c r="AS112" s="349"/>
      <c r="AT112" s="349"/>
      <c r="AU112" s="351"/>
      <c r="AV112" s="349"/>
      <c r="AW112" s="349"/>
      <c r="AX112" s="349"/>
      <c r="AY112" s="351" t="s">
        <v>379</v>
      </c>
      <c r="AZ112" s="351" t="s">
        <v>379</v>
      </c>
      <c r="BA112" s="351"/>
      <c r="BB112" s="351"/>
    </row>
    <row r="113" spans="1:54" s="533" customFormat="1" ht="24" x14ac:dyDescent="0.2">
      <c r="A113" s="414" t="s">
        <v>119</v>
      </c>
      <c r="B113" s="364">
        <v>240</v>
      </c>
      <c r="C113" s="331">
        <f>C108</f>
        <v>0</v>
      </c>
      <c r="D113" s="331" t="str">
        <f>D108</f>
        <v>2</v>
      </c>
      <c r="E113" s="559">
        <v>860</v>
      </c>
      <c r="F113" s="560"/>
      <c r="G113" s="352">
        <f t="shared" si="122"/>
        <v>0</v>
      </c>
      <c r="H113" s="352">
        <f t="shared" si="123"/>
        <v>0</v>
      </c>
      <c r="I113" s="352">
        <f t="shared" si="123"/>
        <v>0</v>
      </c>
      <c r="J113" s="352">
        <f t="shared" si="124"/>
        <v>0</v>
      </c>
      <c r="K113" s="351">
        <f>L113+M113+N113</f>
        <v>0</v>
      </c>
      <c r="L113" s="353"/>
      <c r="M113" s="353"/>
      <c r="N113" s="353"/>
      <c r="O113" s="351">
        <f t="shared" si="125"/>
        <v>0</v>
      </c>
      <c r="P113" s="353"/>
      <c r="Q113" s="353"/>
      <c r="R113" s="351"/>
      <c r="S113" s="351" t="s">
        <v>379</v>
      </c>
      <c r="T113" s="351" t="s">
        <v>379</v>
      </c>
      <c r="U113" s="353"/>
      <c r="V113" s="353"/>
      <c r="W113" s="415"/>
      <c r="X113" s="352"/>
      <c r="Y113" s="352"/>
      <c r="Z113" s="352"/>
      <c r="AA113" s="352"/>
      <c r="AB113" s="353"/>
      <c r="AC113" s="353"/>
      <c r="AD113" s="353"/>
      <c r="AE113" s="352"/>
      <c r="AF113" s="353"/>
      <c r="AG113" s="353"/>
      <c r="AH113" s="353"/>
      <c r="AI113" s="351" t="s">
        <v>379</v>
      </c>
      <c r="AJ113" s="351" t="s">
        <v>379</v>
      </c>
      <c r="AK113" s="353"/>
      <c r="AL113" s="353"/>
      <c r="AM113" s="415"/>
      <c r="AN113" s="352"/>
      <c r="AO113" s="352"/>
      <c r="AP113" s="352"/>
      <c r="AQ113" s="352"/>
      <c r="AR113" s="353"/>
      <c r="AS113" s="353"/>
      <c r="AT113" s="353"/>
      <c r="AU113" s="352"/>
      <c r="AV113" s="353"/>
      <c r="AW113" s="353"/>
      <c r="AX113" s="353"/>
      <c r="AY113" s="351" t="s">
        <v>379</v>
      </c>
      <c r="AZ113" s="351" t="s">
        <v>379</v>
      </c>
      <c r="BA113" s="353"/>
      <c r="BB113" s="353"/>
    </row>
    <row r="114" spans="1:54" s="533" customFormat="1" ht="24" x14ac:dyDescent="0.2">
      <c r="A114" s="250" t="s">
        <v>120</v>
      </c>
      <c r="B114" s="360">
        <v>250</v>
      </c>
      <c r="C114" s="331">
        <f>C113</f>
        <v>0</v>
      </c>
      <c r="D114" s="331" t="str">
        <f>D113</f>
        <v>2</v>
      </c>
      <c r="E114" s="324">
        <v>830</v>
      </c>
      <c r="F114" s="330"/>
      <c r="G114" s="352" t="e">
        <f t="shared" si="122"/>
        <v>#REF!</v>
      </c>
      <c r="H114" s="352">
        <f t="shared" si="123"/>
        <v>0</v>
      </c>
      <c r="I114" s="352" t="e">
        <f t="shared" si="123"/>
        <v>#REF!</v>
      </c>
      <c r="J114" s="352" t="e">
        <f t="shared" si="124"/>
        <v>#REF!</v>
      </c>
      <c r="K114" s="357">
        <f t="shared" ref="K114:R114" si="130">K115</f>
        <v>1540.42</v>
      </c>
      <c r="L114" s="351">
        <f t="shared" si="130"/>
        <v>0</v>
      </c>
      <c r="M114" s="351">
        <f t="shared" si="130"/>
        <v>0</v>
      </c>
      <c r="N114" s="351">
        <f t="shared" si="130"/>
        <v>1540.42</v>
      </c>
      <c r="O114" s="357" t="e">
        <f t="shared" si="130"/>
        <v>#REF!</v>
      </c>
      <c r="P114" s="357">
        <f t="shared" si="130"/>
        <v>0</v>
      </c>
      <c r="Q114" s="357" t="e">
        <f t="shared" si="130"/>
        <v>#REF!</v>
      </c>
      <c r="R114" s="349" t="e">
        <f t="shared" si="130"/>
        <v>#REF!</v>
      </c>
      <c r="S114" s="356" t="s">
        <v>379</v>
      </c>
      <c r="T114" s="357" t="s">
        <v>379</v>
      </c>
      <c r="U114" s="349" t="e">
        <f t="shared" si="118"/>
        <v>#REF!</v>
      </c>
      <c r="V114" s="357"/>
      <c r="W114" s="352">
        <f t="shared" si="126"/>
        <v>0</v>
      </c>
      <c r="X114" s="352">
        <f t="shared" si="127"/>
        <v>0</v>
      </c>
      <c r="Y114" s="352">
        <f t="shared" si="127"/>
        <v>0</v>
      </c>
      <c r="Z114" s="352">
        <f t="shared" si="128"/>
        <v>0</v>
      </c>
      <c r="AA114" s="351">
        <f t="shared" ref="AA114:AH114" si="131">AA115</f>
        <v>0</v>
      </c>
      <c r="AB114" s="357">
        <f t="shared" si="131"/>
        <v>0</v>
      </c>
      <c r="AC114" s="357">
        <f t="shared" si="131"/>
        <v>0</v>
      </c>
      <c r="AD114" s="357">
        <f t="shared" si="131"/>
        <v>0</v>
      </c>
      <c r="AE114" s="351">
        <f t="shared" si="131"/>
        <v>0</v>
      </c>
      <c r="AF114" s="357">
        <f t="shared" si="131"/>
        <v>0</v>
      </c>
      <c r="AG114" s="357">
        <f t="shared" si="131"/>
        <v>0</v>
      </c>
      <c r="AH114" s="357">
        <f t="shared" si="131"/>
        <v>0</v>
      </c>
      <c r="AI114" s="351" t="s">
        <v>379</v>
      </c>
      <c r="AJ114" s="357" t="s">
        <v>379</v>
      </c>
      <c r="AK114" s="357">
        <f>AK115</f>
        <v>0</v>
      </c>
      <c r="AL114" s="357">
        <f>AL115</f>
        <v>0</v>
      </c>
      <c r="AM114" s="352">
        <f>AQ114+AU114+BA114</f>
        <v>0</v>
      </c>
      <c r="AN114" s="352">
        <f t="shared" ref="AN114:AO117" si="132">AR114+AV114</f>
        <v>0</v>
      </c>
      <c r="AO114" s="352">
        <f t="shared" si="132"/>
        <v>0</v>
      </c>
      <c r="AP114" s="352">
        <f>AT114+AX114+BA114</f>
        <v>0</v>
      </c>
      <c r="AQ114" s="351">
        <f t="shared" ref="AQ114:AX114" si="133">AQ115</f>
        <v>0</v>
      </c>
      <c r="AR114" s="357">
        <f t="shared" si="133"/>
        <v>0</v>
      </c>
      <c r="AS114" s="357">
        <f t="shared" si="133"/>
        <v>0</v>
      </c>
      <c r="AT114" s="357">
        <f t="shared" si="133"/>
        <v>0</v>
      </c>
      <c r="AU114" s="351">
        <f t="shared" si="133"/>
        <v>0</v>
      </c>
      <c r="AV114" s="357">
        <f t="shared" si="133"/>
        <v>0</v>
      </c>
      <c r="AW114" s="357">
        <f t="shared" si="133"/>
        <v>0</v>
      </c>
      <c r="AX114" s="357">
        <f t="shared" si="133"/>
        <v>0</v>
      </c>
      <c r="AY114" s="356" t="s">
        <v>379</v>
      </c>
      <c r="AZ114" s="357" t="s">
        <v>379</v>
      </c>
      <c r="BA114" s="357">
        <f>BA115</f>
        <v>0</v>
      </c>
      <c r="BB114" s="357"/>
    </row>
    <row r="115" spans="1:54" s="533" customFormat="1" ht="24" x14ac:dyDescent="0.2">
      <c r="A115" s="250" t="s">
        <v>121</v>
      </c>
      <c r="B115" s="360"/>
      <c r="C115" s="338"/>
      <c r="D115" s="338"/>
      <c r="E115" s="324">
        <v>831</v>
      </c>
      <c r="F115" s="330">
        <v>290</v>
      </c>
      <c r="G115" s="351" t="e">
        <f t="shared" si="122"/>
        <v>#REF!</v>
      </c>
      <c r="H115" s="351">
        <f t="shared" si="123"/>
        <v>0</v>
      </c>
      <c r="I115" s="351" t="e">
        <f t="shared" si="123"/>
        <v>#REF!</v>
      </c>
      <c r="J115" s="351" t="e">
        <f t="shared" si="124"/>
        <v>#REF!</v>
      </c>
      <c r="K115" s="351">
        <f>L115+M115+N115</f>
        <v>1540.42</v>
      </c>
      <c r="L115" s="350">
        <f>L46</f>
        <v>0</v>
      </c>
      <c r="M115" s="349">
        <f>M46-M81</f>
        <v>0</v>
      </c>
      <c r="N115" s="349">
        <f>N46</f>
        <v>1540.42</v>
      </c>
      <c r="O115" s="351" t="e">
        <f>P115+Q115+R115</f>
        <v>#REF!</v>
      </c>
      <c r="P115" s="351"/>
      <c r="Q115" s="351" t="e">
        <f>'ИЦ 1эк'!#REF!+'ИЦ 1эк'!#REF!+'ИЦ 1эк'!#REF!</f>
        <v>#REF!</v>
      </c>
      <c r="R115" s="351" t="e">
        <f>'ИЦ 1эк'!#REF!+'ИЦ 1эк'!#REF!+'ИЦ 1эк'!#REF!</f>
        <v>#REF!</v>
      </c>
      <c r="S115" s="351" t="s">
        <v>379</v>
      </c>
      <c r="T115" s="351" t="s">
        <v>379</v>
      </c>
      <c r="U115" s="349" t="e">
        <f t="shared" si="118"/>
        <v>#REF!</v>
      </c>
      <c r="V115" s="351"/>
      <c r="W115" s="351">
        <f t="shared" si="126"/>
        <v>0</v>
      </c>
      <c r="X115" s="351">
        <f t="shared" si="127"/>
        <v>0</v>
      </c>
      <c r="Y115" s="351">
        <f t="shared" si="127"/>
        <v>0</v>
      </c>
      <c r="Z115" s="351">
        <f t="shared" si="128"/>
        <v>0</v>
      </c>
      <c r="AA115" s="351"/>
      <c r="AB115" s="351"/>
      <c r="AC115" s="351"/>
      <c r="AD115" s="351"/>
      <c r="AE115" s="351"/>
      <c r="AF115" s="351"/>
      <c r="AG115" s="351"/>
      <c r="AH115" s="351"/>
      <c r="AI115" s="351" t="str">
        <f>AI46</f>
        <v>х</v>
      </c>
      <c r="AJ115" s="351" t="str">
        <f t="shared" ref="AI115:AJ125" si="134">AJ46</f>
        <v>х</v>
      </c>
      <c r="AK115" s="351"/>
      <c r="AL115" s="351"/>
      <c r="AM115" s="351">
        <f>AQ115+AU115+BA115</f>
        <v>0</v>
      </c>
      <c r="AN115" s="351">
        <f t="shared" si="132"/>
        <v>0</v>
      </c>
      <c r="AO115" s="351">
        <f t="shared" si="132"/>
        <v>0</v>
      </c>
      <c r="AP115" s="351">
        <f>AT115+AX115+BA115</f>
        <v>0</v>
      </c>
      <c r="AQ115" s="351"/>
      <c r="AR115" s="351"/>
      <c r="AS115" s="351"/>
      <c r="AT115" s="351"/>
      <c r="AU115" s="351"/>
      <c r="AV115" s="351"/>
      <c r="AW115" s="351"/>
      <c r="AX115" s="351"/>
      <c r="AY115" s="351" t="str">
        <f>AY46</f>
        <v>х</v>
      </c>
      <c r="AZ115" s="351" t="str">
        <f>AZ46</f>
        <v>х</v>
      </c>
      <c r="BA115" s="351"/>
      <c r="BB115" s="351"/>
    </row>
    <row r="116" spans="1:54" s="533" customFormat="1" ht="24" x14ac:dyDescent="0.2">
      <c r="A116" s="250" t="s">
        <v>568</v>
      </c>
      <c r="B116" s="465">
        <v>260</v>
      </c>
      <c r="C116" s="331">
        <f>'НЗ 2-экз'!B9</f>
        <v>0</v>
      </c>
      <c r="D116" s="331" t="str">
        <f>'НЗ 2-экз'!B10</f>
        <v>2</v>
      </c>
      <c r="E116" s="565">
        <v>244</v>
      </c>
      <c r="F116" s="566"/>
      <c r="G116" s="351" t="e">
        <f>H116+I116+J116</f>
        <v>#REF!</v>
      </c>
      <c r="H116" s="351">
        <f t="shared" si="123"/>
        <v>0</v>
      </c>
      <c r="I116" s="351" t="e">
        <f t="shared" si="123"/>
        <v>#REF!</v>
      </c>
      <c r="J116" s="351" t="e">
        <f t="shared" si="124"/>
        <v>#REF!</v>
      </c>
      <c r="K116" s="351">
        <f t="shared" ref="K116:R116" si="135">SUM(K117:K125)</f>
        <v>4803449.6800000006</v>
      </c>
      <c r="L116" s="351">
        <f t="shared" si="135"/>
        <v>0</v>
      </c>
      <c r="M116" s="351">
        <f t="shared" si="135"/>
        <v>780123.51</v>
      </c>
      <c r="N116" s="351">
        <f t="shared" si="135"/>
        <v>4023326.17</v>
      </c>
      <c r="O116" s="351" t="e">
        <f t="shared" si="135"/>
        <v>#REF!</v>
      </c>
      <c r="P116" s="351">
        <f t="shared" si="135"/>
        <v>0</v>
      </c>
      <c r="Q116" s="351" t="e">
        <f t="shared" si="135"/>
        <v>#REF!</v>
      </c>
      <c r="R116" s="351" t="e">
        <f t="shared" si="135"/>
        <v>#REF!</v>
      </c>
      <c r="S116" s="351" t="s">
        <v>379</v>
      </c>
      <c r="T116" s="351" t="s">
        <v>379</v>
      </c>
      <c r="U116" s="349" t="e">
        <f t="shared" si="118"/>
        <v>#REF!</v>
      </c>
      <c r="V116" s="349">
        <f>V47</f>
        <v>0</v>
      </c>
      <c r="W116" s="351">
        <f>AA116+AE116+AK116</f>
        <v>0</v>
      </c>
      <c r="X116" s="351">
        <f t="shared" si="127"/>
        <v>0</v>
      </c>
      <c r="Y116" s="351">
        <f t="shared" si="127"/>
        <v>0</v>
      </c>
      <c r="Z116" s="351">
        <f t="shared" si="128"/>
        <v>0</v>
      </c>
      <c r="AA116" s="351">
        <f t="shared" ref="AA116:AH116" si="136">SUM(AA117:AA125)</f>
        <v>0</v>
      </c>
      <c r="AB116" s="351">
        <f t="shared" si="136"/>
        <v>0</v>
      </c>
      <c r="AC116" s="351">
        <f t="shared" si="136"/>
        <v>0</v>
      </c>
      <c r="AD116" s="351">
        <f t="shared" si="136"/>
        <v>0</v>
      </c>
      <c r="AE116" s="351">
        <f t="shared" si="136"/>
        <v>0</v>
      </c>
      <c r="AF116" s="351">
        <f t="shared" si="136"/>
        <v>0</v>
      </c>
      <c r="AG116" s="351">
        <f t="shared" si="136"/>
        <v>0</v>
      </c>
      <c r="AH116" s="351">
        <f t="shared" si="136"/>
        <v>0</v>
      </c>
      <c r="AI116" s="351" t="s">
        <v>379</v>
      </c>
      <c r="AJ116" s="351" t="s">
        <v>379</v>
      </c>
      <c r="AK116" s="351">
        <f>SUM(AK117:AK125)</f>
        <v>0</v>
      </c>
      <c r="AL116" s="351">
        <f>SUM(AL117:AL125)</f>
        <v>0</v>
      </c>
      <c r="AM116" s="351">
        <f>AQ116+AU116+BA116</f>
        <v>0</v>
      </c>
      <c r="AN116" s="351">
        <f t="shared" si="132"/>
        <v>0</v>
      </c>
      <c r="AO116" s="351">
        <f t="shared" si="132"/>
        <v>0</v>
      </c>
      <c r="AP116" s="351">
        <f>AT116+AX116+BA116</f>
        <v>0</v>
      </c>
      <c r="AQ116" s="351">
        <f t="shared" ref="AQ116:AX116" si="137">SUM(AQ117:AQ125)</f>
        <v>0</v>
      </c>
      <c r="AR116" s="351">
        <f t="shared" si="137"/>
        <v>0</v>
      </c>
      <c r="AS116" s="351">
        <f t="shared" si="137"/>
        <v>0</v>
      </c>
      <c r="AT116" s="351">
        <f t="shared" si="137"/>
        <v>0</v>
      </c>
      <c r="AU116" s="351">
        <f t="shared" si="137"/>
        <v>0</v>
      </c>
      <c r="AV116" s="351">
        <f t="shared" si="137"/>
        <v>0</v>
      </c>
      <c r="AW116" s="351">
        <f t="shared" si="137"/>
        <v>0</v>
      </c>
      <c r="AX116" s="351">
        <f t="shared" si="137"/>
        <v>0</v>
      </c>
      <c r="AY116" s="351" t="s">
        <v>379</v>
      </c>
      <c r="AZ116" s="351" t="s">
        <v>379</v>
      </c>
      <c r="BA116" s="351">
        <f>SUM(BA117:BA125)</f>
        <v>0</v>
      </c>
      <c r="BB116" s="351">
        <f>SUM(BB117:BB125)</f>
        <v>0</v>
      </c>
    </row>
    <row r="117" spans="1:54" x14ac:dyDescent="0.2">
      <c r="A117" s="250" t="s">
        <v>123</v>
      </c>
      <c r="B117" s="360"/>
      <c r="C117" s="338"/>
      <c r="D117" s="338"/>
      <c r="E117" s="324"/>
      <c r="F117" s="330">
        <v>221</v>
      </c>
      <c r="G117" s="351" t="e">
        <f>K117+O117+U117</f>
        <v>#REF!</v>
      </c>
      <c r="H117" s="351">
        <f t="shared" si="123"/>
        <v>0</v>
      </c>
      <c r="I117" s="351" t="e">
        <f t="shared" si="123"/>
        <v>#REF!</v>
      </c>
      <c r="J117" s="351" t="e">
        <f t="shared" si="124"/>
        <v>#REF!</v>
      </c>
      <c r="K117" s="351">
        <f>L117+M117+N117</f>
        <v>40972.85</v>
      </c>
      <c r="L117" s="351">
        <f t="shared" ref="L117:N118" si="138">L48</f>
        <v>0</v>
      </c>
      <c r="M117" s="351">
        <f>M48-M83</f>
        <v>40972.85</v>
      </c>
      <c r="N117" s="351">
        <f t="shared" si="138"/>
        <v>0</v>
      </c>
      <c r="O117" s="351" t="e">
        <f t="shared" si="125"/>
        <v>#REF!</v>
      </c>
      <c r="P117" s="351"/>
      <c r="Q117" s="351" t="e">
        <f>'ИЦ 1эк'!#REF!+'ИЦ 1эк'!#REF!+'ИЦ 1эк'!#REF!</f>
        <v>#REF!</v>
      </c>
      <c r="R117" s="351" t="e">
        <f>'ИЦ 1эк'!#REF!+'ИЦ 1эк'!#REF!+'ИЦ 1эк'!#REF!</f>
        <v>#REF!</v>
      </c>
      <c r="S117" s="349" t="str">
        <f t="shared" ref="S117:T125" si="139">S48</f>
        <v>х</v>
      </c>
      <c r="T117" s="349" t="str">
        <f t="shared" si="139"/>
        <v>х</v>
      </c>
      <c r="U117" s="349" t="e">
        <f t="shared" si="118"/>
        <v>#REF!</v>
      </c>
      <c r="V117" s="351"/>
      <c r="W117" s="351">
        <f>AA117+AE117+AK117</f>
        <v>0</v>
      </c>
      <c r="X117" s="351">
        <f t="shared" si="127"/>
        <v>0</v>
      </c>
      <c r="Y117" s="351">
        <f t="shared" si="127"/>
        <v>0</v>
      </c>
      <c r="Z117" s="351">
        <f t="shared" si="128"/>
        <v>0</v>
      </c>
      <c r="AA117" s="351"/>
      <c r="AB117" s="349"/>
      <c r="AC117" s="349"/>
      <c r="AD117" s="349"/>
      <c r="AE117" s="351"/>
      <c r="AF117" s="349"/>
      <c r="AG117" s="349"/>
      <c r="AH117" s="349"/>
      <c r="AI117" s="349" t="str">
        <f t="shared" si="134"/>
        <v>х</v>
      </c>
      <c r="AJ117" s="349" t="str">
        <f t="shared" si="134"/>
        <v>х</v>
      </c>
      <c r="AK117" s="351"/>
      <c r="AL117" s="351"/>
      <c r="AM117" s="351">
        <f>AQ117+AU117+BA117</f>
        <v>0</v>
      </c>
      <c r="AN117" s="351">
        <f t="shared" si="132"/>
        <v>0</v>
      </c>
      <c r="AO117" s="351">
        <f t="shared" si="132"/>
        <v>0</v>
      </c>
      <c r="AP117" s="351">
        <f>AT117+AX117+BA117</f>
        <v>0</v>
      </c>
      <c r="AQ117" s="351"/>
      <c r="AR117" s="349"/>
      <c r="AS117" s="349"/>
      <c r="AT117" s="349"/>
      <c r="AU117" s="351"/>
      <c r="AV117" s="349"/>
      <c r="AW117" s="349"/>
      <c r="AX117" s="349"/>
      <c r="AY117" s="349" t="str">
        <f t="shared" ref="AY117:AZ125" si="140">AY48</f>
        <v>х</v>
      </c>
      <c r="AZ117" s="349" t="str">
        <f t="shared" si="140"/>
        <v>х</v>
      </c>
      <c r="BA117" s="351"/>
      <c r="BB117" s="351"/>
    </row>
    <row r="118" spans="1:54" x14ac:dyDescent="0.2">
      <c r="A118" s="250" t="s">
        <v>124</v>
      </c>
      <c r="B118" s="360"/>
      <c r="C118" s="338"/>
      <c r="D118" s="338"/>
      <c r="E118" s="324"/>
      <c r="F118" s="330">
        <v>222</v>
      </c>
      <c r="G118" s="351" t="e">
        <f>K118+U118</f>
        <v>#REF!</v>
      </c>
      <c r="H118" s="351">
        <f>L118</f>
        <v>0</v>
      </c>
      <c r="I118" s="351">
        <f>M118</f>
        <v>0</v>
      </c>
      <c r="J118" s="351">
        <f>N118</f>
        <v>0</v>
      </c>
      <c r="K118" s="351">
        <f>L118+M118+N118</f>
        <v>0</v>
      </c>
      <c r="L118" s="351">
        <f t="shared" si="138"/>
        <v>0</v>
      </c>
      <c r="M118" s="351">
        <f t="shared" ref="M118:M125" si="141">M49-M84</f>
        <v>0</v>
      </c>
      <c r="N118" s="351">
        <f>N49</f>
        <v>0</v>
      </c>
      <c r="O118" s="351" t="s">
        <v>379</v>
      </c>
      <c r="P118" s="351" t="s">
        <v>379</v>
      </c>
      <c r="Q118" s="351" t="s">
        <v>379</v>
      </c>
      <c r="R118" s="351" t="s">
        <v>379</v>
      </c>
      <c r="S118" s="349" t="str">
        <f t="shared" si="139"/>
        <v>х</v>
      </c>
      <c r="T118" s="349" t="str">
        <f t="shared" si="139"/>
        <v>х</v>
      </c>
      <c r="U118" s="349" t="e">
        <f t="shared" si="118"/>
        <v>#REF!</v>
      </c>
      <c r="V118" s="351"/>
      <c r="W118" s="351">
        <f>AA118+AK118</f>
        <v>0</v>
      </c>
      <c r="X118" s="351">
        <f>AB118</f>
        <v>0</v>
      </c>
      <c r="Y118" s="351">
        <f>AC118</f>
        <v>0</v>
      </c>
      <c r="Z118" s="351">
        <f>AD118</f>
        <v>0</v>
      </c>
      <c r="AA118" s="351"/>
      <c r="AB118" s="349"/>
      <c r="AC118" s="349"/>
      <c r="AD118" s="349"/>
      <c r="AE118" s="351"/>
      <c r="AF118" s="349"/>
      <c r="AG118" s="349"/>
      <c r="AH118" s="349"/>
      <c r="AI118" s="349" t="str">
        <f t="shared" si="134"/>
        <v>х</v>
      </c>
      <c r="AJ118" s="349" t="str">
        <f t="shared" si="134"/>
        <v>х</v>
      </c>
      <c r="AK118" s="351"/>
      <c r="AL118" s="351"/>
      <c r="AM118" s="351">
        <f>AQ118+BA118</f>
        <v>0</v>
      </c>
      <c r="AN118" s="351">
        <f>AR118</f>
        <v>0</v>
      </c>
      <c r="AO118" s="351">
        <f>AS118</f>
        <v>0</v>
      </c>
      <c r="AP118" s="351">
        <f>AT118</f>
        <v>0</v>
      </c>
      <c r="AQ118" s="351"/>
      <c r="AR118" s="349"/>
      <c r="AS118" s="349"/>
      <c r="AT118" s="349"/>
      <c r="AU118" s="351"/>
      <c r="AV118" s="349"/>
      <c r="AW118" s="349"/>
      <c r="AX118" s="349"/>
      <c r="AY118" s="349" t="str">
        <f t="shared" si="140"/>
        <v>х</v>
      </c>
      <c r="AZ118" s="349" t="str">
        <f t="shared" si="140"/>
        <v>х</v>
      </c>
      <c r="BA118" s="351"/>
      <c r="BB118" s="351"/>
    </row>
    <row r="119" spans="1:54" x14ac:dyDescent="0.2">
      <c r="A119" s="250" t="s">
        <v>125</v>
      </c>
      <c r="B119" s="360"/>
      <c r="C119" s="338"/>
      <c r="D119" s="338"/>
      <c r="E119" s="324"/>
      <c r="F119" s="330">
        <v>223</v>
      </c>
      <c r="G119" s="351" t="e">
        <f>K119+O119+U119</f>
        <v>#REF!</v>
      </c>
      <c r="H119" s="351">
        <f>P119</f>
        <v>0</v>
      </c>
      <c r="I119" s="351" t="e">
        <f>M119+Q119</f>
        <v>#REF!</v>
      </c>
      <c r="J119" s="351" t="e">
        <f>N119+R119+U119</f>
        <v>#REF!</v>
      </c>
      <c r="K119" s="351">
        <f>M119+N119</f>
        <v>3411293.5</v>
      </c>
      <c r="L119" s="351" t="s">
        <v>379</v>
      </c>
      <c r="M119" s="351">
        <f t="shared" si="141"/>
        <v>0</v>
      </c>
      <c r="N119" s="351">
        <f t="shared" ref="N119:N125" si="142">N50</f>
        <v>3411293.5</v>
      </c>
      <c r="O119" s="351" t="e">
        <f>P119+Q119+R119</f>
        <v>#REF!</v>
      </c>
      <c r="P119" s="351"/>
      <c r="Q119" s="351" t="e">
        <f>'ИЦ 1эк'!#REF!+'ИЦ 1эк'!#REF!+'ИЦ 1эк'!#REF!</f>
        <v>#REF!</v>
      </c>
      <c r="R119" s="351" t="e">
        <f>+'ИЦ 1эк'!#REF!+'ИЦ 1эк'!#REF!+'ИЦ 1эк'!#REF!</f>
        <v>#REF!</v>
      </c>
      <c r="S119" s="349" t="str">
        <f t="shared" si="139"/>
        <v>х</v>
      </c>
      <c r="T119" s="349" t="str">
        <f t="shared" si="139"/>
        <v>х</v>
      </c>
      <c r="U119" s="349" t="e">
        <f t="shared" si="118"/>
        <v>#REF!</v>
      </c>
      <c r="V119" s="351"/>
      <c r="W119" s="351">
        <f>AA119+AE119+AK119</f>
        <v>0</v>
      </c>
      <c r="X119" s="351">
        <f>AF119</f>
        <v>0</v>
      </c>
      <c r="Y119" s="351">
        <f>AC119+AG119</f>
        <v>0</v>
      </c>
      <c r="Z119" s="351">
        <f>AD119+AH119+AK119</f>
        <v>0</v>
      </c>
      <c r="AA119" s="351"/>
      <c r="AB119" s="349"/>
      <c r="AC119" s="349"/>
      <c r="AD119" s="349"/>
      <c r="AE119" s="351"/>
      <c r="AF119" s="349"/>
      <c r="AG119" s="349"/>
      <c r="AH119" s="349"/>
      <c r="AI119" s="349" t="str">
        <f t="shared" si="134"/>
        <v>х</v>
      </c>
      <c r="AJ119" s="349" t="str">
        <f t="shared" si="134"/>
        <v>х</v>
      </c>
      <c r="AK119" s="351"/>
      <c r="AL119" s="351"/>
      <c r="AM119" s="351">
        <f>AQ119+AU119+BA119</f>
        <v>0</v>
      </c>
      <c r="AN119" s="351">
        <f>AV119</f>
        <v>0</v>
      </c>
      <c r="AO119" s="351">
        <f>AS119+AW119</f>
        <v>0</v>
      </c>
      <c r="AP119" s="351">
        <f>AT119+AX119+BA119</f>
        <v>0</v>
      </c>
      <c r="AQ119" s="351"/>
      <c r="AR119" s="349"/>
      <c r="AS119" s="349"/>
      <c r="AT119" s="349"/>
      <c r="AU119" s="351"/>
      <c r="AV119" s="349"/>
      <c r="AW119" s="349"/>
      <c r="AX119" s="349"/>
      <c r="AY119" s="349" t="str">
        <f t="shared" si="140"/>
        <v>х</v>
      </c>
      <c r="AZ119" s="349" t="str">
        <f t="shared" si="140"/>
        <v>х</v>
      </c>
      <c r="BA119" s="351"/>
      <c r="BB119" s="351"/>
    </row>
    <row r="120" spans="1:54" ht="24" x14ac:dyDescent="0.2">
      <c r="A120" s="250" t="s">
        <v>126</v>
      </c>
      <c r="B120" s="360"/>
      <c r="C120" s="338"/>
      <c r="D120" s="338"/>
      <c r="E120" s="324"/>
      <c r="F120" s="330">
        <v>224</v>
      </c>
      <c r="G120" s="351" t="e">
        <f>K120+U120</f>
        <v>#REF!</v>
      </c>
      <c r="H120" s="351">
        <f>L120</f>
        <v>0</v>
      </c>
      <c r="I120" s="351">
        <f>M120</f>
        <v>0</v>
      </c>
      <c r="J120" s="351">
        <f>N120</f>
        <v>12000</v>
      </c>
      <c r="K120" s="351">
        <f t="shared" ref="K120:K125" si="143">L120+M120+N120</f>
        <v>12000</v>
      </c>
      <c r="L120" s="351">
        <f t="shared" ref="L120:L125" si="144">L51</f>
        <v>0</v>
      </c>
      <c r="M120" s="351">
        <f t="shared" si="141"/>
        <v>0</v>
      </c>
      <c r="N120" s="351">
        <f t="shared" si="142"/>
        <v>12000</v>
      </c>
      <c r="O120" s="351" t="s">
        <v>379</v>
      </c>
      <c r="P120" s="351" t="s">
        <v>379</v>
      </c>
      <c r="Q120" s="351" t="s">
        <v>379</v>
      </c>
      <c r="R120" s="351" t="s">
        <v>379</v>
      </c>
      <c r="S120" s="349" t="str">
        <f t="shared" si="139"/>
        <v>х</v>
      </c>
      <c r="T120" s="349" t="str">
        <f t="shared" si="139"/>
        <v>х</v>
      </c>
      <c r="U120" s="349" t="e">
        <f t="shared" si="118"/>
        <v>#REF!</v>
      </c>
      <c r="V120" s="351"/>
      <c r="W120" s="351">
        <f>AA120+AK120</f>
        <v>0</v>
      </c>
      <c r="X120" s="351">
        <f>AB120</f>
        <v>0</v>
      </c>
      <c r="Y120" s="351">
        <f>AC120</f>
        <v>0</v>
      </c>
      <c r="Z120" s="351">
        <f>AD120</f>
        <v>0</v>
      </c>
      <c r="AA120" s="351"/>
      <c r="AB120" s="349"/>
      <c r="AC120" s="349"/>
      <c r="AD120" s="349"/>
      <c r="AE120" s="351"/>
      <c r="AF120" s="349"/>
      <c r="AG120" s="349"/>
      <c r="AH120" s="349"/>
      <c r="AI120" s="349" t="str">
        <f t="shared" si="134"/>
        <v>х</v>
      </c>
      <c r="AJ120" s="349" t="str">
        <f t="shared" si="134"/>
        <v>х</v>
      </c>
      <c r="AK120" s="351"/>
      <c r="AL120" s="351"/>
      <c r="AM120" s="351">
        <f>AQ120+BA120</f>
        <v>0</v>
      </c>
      <c r="AN120" s="351">
        <f>AR120</f>
        <v>0</v>
      </c>
      <c r="AO120" s="351">
        <f>AS120</f>
        <v>0</v>
      </c>
      <c r="AP120" s="351">
        <f>AT120</f>
        <v>0</v>
      </c>
      <c r="AQ120" s="351"/>
      <c r="AR120" s="349"/>
      <c r="AS120" s="349"/>
      <c r="AT120" s="349"/>
      <c r="AU120" s="351"/>
      <c r="AV120" s="349"/>
      <c r="AW120" s="349"/>
      <c r="AX120" s="349"/>
      <c r="AY120" s="349" t="str">
        <f t="shared" si="140"/>
        <v>х</v>
      </c>
      <c r="AZ120" s="349" t="str">
        <f t="shared" si="140"/>
        <v>х</v>
      </c>
      <c r="BA120" s="351"/>
      <c r="BB120" s="351"/>
    </row>
    <row r="121" spans="1:54" ht="24" x14ac:dyDescent="0.2">
      <c r="A121" s="250" t="s">
        <v>127</v>
      </c>
      <c r="B121" s="360"/>
      <c r="C121" s="338"/>
      <c r="D121" s="338"/>
      <c r="E121" s="324"/>
      <c r="F121" s="330">
        <v>225</v>
      </c>
      <c r="G121" s="351" t="e">
        <f t="shared" ref="G121:G126" si="145">K121+O121+U121</f>
        <v>#REF!</v>
      </c>
      <c r="H121" s="351">
        <f t="shared" ref="H121:I126" si="146">L121+P121</f>
        <v>0</v>
      </c>
      <c r="I121" s="351" t="e">
        <f t="shared" si="146"/>
        <v>#REF!</v>
      </c>
      <c r="J121" s="351" t="e">
        <f t="shared" ref="J121:J126" si="147">N121+R121+U121</f>
        <v>#REF!</v>
      </c>
      <c r="K121" s="351">
        <f t="shared" si="143"/>
        <v>348993.12</v>
      </c>
      <c r="L121" s="351">
        <f t="shared" si="144"/>
        <v>0</v>
      </c>
      <c r="M121" s="351">
        <f t="shared" si="141"/>
        <v>61900</v>
      </c>
      <c r="N121" s="351">
        <f t="shared" si="142"/>
        <v>287093.12</v>
      </c>
      <c r="O121" s="351" t="e">
        <f>P121+Q121+R121</f>
        <v>#REF!</v>
      </c>
      <c r="P121" s="351"/>
      <c r="Q121" s="351" t="e">
        <f>'ИЦ 1эк'!#REF!+'ИЦ 1эк'!#REF!+'ИЦ 1эк'!#REF!</f>
        <v>#REF!</v>
      </c>
      <c r="R121" s="351" t="e">
        <f>'ИЦ 1эк'!#REF!+'ИЦ 1эк'!#REF!+'ИЦ 1эк'!#REF!</f>
        <v>#REF!</v>
      </c>
      <c r="S121" s="349" t="str">
        <f t="shared" si="139"/>
        <v>х</v>
      </c>
      <c r="T121" s="349" t="str">
        <f t="shared" si="139"/>
        <v>х</v>
      </c>
      <c r="U121" s="349" t="e">
        <f t="shared" si="118"/>
        <v>#REF!</v>
      </c>
      <c r="V121" s="351"/>
      <c r="W121" s="351">
        <f t="shared" ref="W121:W126" si="148">AA121+AE121+AK121</f>
        <v>0</v>
      </c>
      <c r="X121" s="351">
        <f t="shared" ref="X121:Y126" si="149">AB121+AF121</f>
        <v>0</v>
      </c>
      <c r="Y121" s="351">
        <f t="shared" si="149"/>
        <v>0</v>
      </c>
      <c r="Z121" s="351">
        <f t="shared" ref="Z121:Z126" si="150">AD121+AH121+AK121</f>
        <v>0</v>
      </c>
      <c r="AA121" s="351"/>
      <c r="AB121" s="349"/>
      <c r="AC121" s="349"/>
      <c r="AD121" s="349"/>
      <c r="AE121" s="351"/>
      <c r="AF121" s="349"/>
      <c r="AG121" s="349"/>
      <c r="AH121" s="349"/>
      <c r="AI121" s="349" t="str">
        <f t="shared" si="134"/>
        <v>х</v>
      </c>
      <c r="AJ121" s="349" t="str">
        <f t="shared" si="134"/>
        <v>х</v>
      </c>
      <c r="AK121" s="351"/>
      <c r="AL121" s="351"/>
      <c r="AM121" s="351">
        <f t="shared" ref="AM121:AM126" si="151">AQ121+AU121+BA121</f>
        <v>0</v>
      </c>
      <c r="AN121" s="351">
        <f t="shared" ref="AN121:AO126" si="152">AR121+AV121</f>
        <v>0</v>
      </c>
      <c r="AO121" s="351">
        <f t="shared" si="152"/>
        <v>0</v>
      </c>
      <c r="AP121" s="351">
        <f t="shared" ref="AP121:AP126" si="153">AT121+AX121+BA121</f>
        <v>0</v>
      </c>
      <c r="AQ121" s="351"/>
      <c r="AR121" s="349"/>
      <c r="AS121" s="349"/>
      <c r="AT121" s="349"/>
      <c r="AU121" s="351"/>
      <c r="AV121" s="349"/>
      <c r="AW121" s="349"/>
      <c r="AX121" s="349"/>
      <c r="AY121" s="349" t="str">
        <f t="shared" si="140"/>
        <v>х</v>
      </c>
      <c r="AZ121" s="349" t="str">
        <f t="shared" si="140"/>
        <v>х</v>
      </c>
      <c r="BA121" s="351"/>
      <c r="BB121" s="351"/>
    </row>
    <row r="122" spans="1:54" x14ac:dyDescent="0.2">
      <c r="A122" s="250" t="s">
        <v>128</v>
      </c>
      <c r="B122" s="360"/>
      <c r="C122" s="338"/>
      <c r="D122" s="338"/>
      <c r="E122" s="324"/>
      <c r="F122" s="330">
        <v>226</v>
      </c>
      <c r="G122" s="351" t="e">
        <f t="shared" si="145"/>
        <v>#REF!</v>
      </c>
      <c r="H122" s="351">
        <f t="shared" si="146"/>
        <v>0</v>
      </c>
      <c r="I122" s="351" t="e">
        <f t="shared" si="146"/>
        <v>#REF!</v>
      </c>
      <c r="J122" s="351" t="e">
        <f t="shared" si="147"/>
        <v>#REF!</v>
      </c>
      <c r="K122" s="351">
        <f t="shared" si="143"/>
        <v>528867.56999999995</v>
      </c>
      <c r="L122" s="351">
        <f t="shared" si="144"/>
        <v>0</v>
      </c>
      <c r="M122" s="351">
        <f t="shared" si="141"/>
        <v>215928.01999999996</v>
      </c>
      <c r="N122" s="351">
        <f t="shared" si="142"/>
        <v>312939.55</v>
      </c>
      <c r="O122" s="351" t="e">
        <f>P122+Q122+R122</f>
        <v>#REF!</v>
      </c>
      <c r="P122" s="351"/>
      <c r="Q122" s="351" t="e">
        <f>'ИЦ 1эк'!#REF!+'ИЦ 1эк'!#REF!+'ИЦ 1эк'!#REF!</f>
        <v>#REF!</v>
      </c>
      <c r="R122" s="351" t="e">
        <f>'ИЦ 1эк'!#REF!+'ИЦ 1эк'!#REF!+'ИЦ 1эк'!#REF!</f>
        <v>#REF!</v>
      </c>
      <c r="S122" s="349" t="str">
        <f t="shared" si="139"/>
        <v>х</v>
      </c>
      <c r="T122" s="349" t="str">
        <f t="shared" si="139"/>
        <v>х</v>
      </c>
      <c r="U122" s="349" t="e">
        <f t="shared" si="118"/>
        <v>#REF!</v>
      </c>
      <c r="V122" s="351"/>
      <c r="W122" s="351">
        <f t="shared" si="148"/>
        <v>0</v>
      </c>
      <c r="X122" s="351">
        <f t="shared" si="149"/>
        <v>0</v>
      </c>
      <c r="Y122" s="351">
        <f t="shared" si="149"/>
        <v>0</v>
      </c>
      <c r="Z122" s="351">
        <f t="shared" si="150"/>
        <v>0</v>
      </c>
      <c r="AA122" s="351"/>
      <c r="AB122" s="349"/>
      <c r="AC122" s="349"/>
      <c r="AD122" s="349"/>
      <c r="AE122" s="351"/>
      <c r="AF122" s="349"/>
      <c r="AG122" s="349"/>
      <c r="AH122" s="349"/>
      <c r="AI122" s="349" t="str">
        <f t="shared" si="134"/>
        <v>х</v>
      </c>
      <c r="AJ122" s="349" t="str">
        <f t="shared" si="134"/>
        <v>х</v>
      </c>
      <c r="AK122" s="351"/>
      <c r="AL122" s="351"/>
      <c r="AM122" s="351">
        <f t="shared" si="151"/>
        <v>0</v>
      </c>
      <c r="AN122" s="351">
        <f t="shared" si="152"/>
        <v>0</v>
      </c>
      <c r="AO122" s="351">
        <f t="shared" si="152"/>
        <v>0</v>
      </c>
      <c r="AP122" s="351">
        <f t="shared" si="153"/>
        <v>0</v>
      </c>
      <c r="AQ122" s="351"/>
      <c r="AR122" s="349"/>
      <c r="AS122" s="349"/>
      <c r="AT122" s="349"/>
      <c r="AU122" s="351"/>
      <c r="AV122" s="349"/>
      <c r="AW122" s="349"/>
      <c r="AX122" s="349"/>
      <c r="AY122" s="349" t="str">
        <f t="shared" si="140"/>
        <v>х</v>
      </c>
      <c r="AZ122" s="349" t="str">
        <f t="shared" si="140"/>
        <v>х</v>
      </c>
      <c r="BA122" s="351"/>
      <c r="BB122" s="351"/>
    </row>
    <row r="123" spans="1:54" x14ac:dyDescent="0.2">
      <c r="A123" s="250" t="s">
        <v>129</v>
      </c>
      <c r="B123" s="360"/>
      <c r="C123" s="338"/>
      <c r="D123" s="338"/>
      <c r="E123" s="324"/>
      <c r="F123" s="330">
        <v>290</v>
      </c>
      <c r="G123" s="351" t="e">
        <f t="shared" si="145"/>
        <v>#REF!</v>
      </c>
      <c r="H123" s="351">
        <f t="shared" si="146"/>
        <v>0</v>
      </c>
      <c r="I123" s="351" t="e">
        <f t="shared" si="146"/>
        <v>#REF!</v>
      </c>
      <c r="J123" s="351" t="e">
        <f t="shared" si="147"/>
        <v>#REF!</v>
      </c>
      <c r="K123" s="351">
        <f t="shared" si="143"/>
        <v>0</v>
      </c>
      <c r="L123" s="351">
        <f t="shared" si="144"/>
        <v>0</v>
      </c>
      <c r="M123" s="351">
        <f t="shared" si="141"/>
        <v>0</v>
      </c>
      <c r="N123" s="351">
        <f t="shared" si="142"/>
        <v>0</v>
      </c>
      <c r="O123" s="351" t="e">
        <f>Q123+R123</f>
        <v>#REF!</v>
      </c>
      <c r="P123" s="351"/>
      <c r="Q123" s="351" t="e">
        <f>'ИЦ 1эк'!#REF!+'ИЦ 1эк'!#REF!+'ИЦ 1эк'!#REF!</f>
        <v>#REF!</v>
      </c>
      <c r="R123" s="351" t="e">
        <f>'ИЦ 1эк'!#REF!+'ИЦ 1эк'!#REF!+'ИЦ 1эк'!#REF!</f>
        <v>#REF!</v>
      </c>
      <c r="S123" s="349" t="str">
        <f t="shared" si="139"/>
        <v>х</v>
      </c>
      <c r="T123" s="349" t="str">
        <f t="shared" si="139"/>
        <v>х</v>
      </c>
      <c r="U123" s="349" t="e">
        <f t="shared" si="118"/>
        <v>#REF!</v>
      </c>
      <c r="V123" s="351"/>
      <c r="W123" s="351">
        <f t="shared" si="148"/>
        <v>0</v>
      </c>
      <c r="X123" s="351">
        <f t="shared" si="149"/>
        <v>0</v>
      </c>
      <c r="Y123" s="351">
        <f t="shared" si="149"/>
        <v>0</v>
      </c>
      <c r="Z123" s="351">
        <f t="shared" si="150"/>
        <v>0</v>
      </c>
      <c r="AA123" s="351"/>
      <c r="AB123" s="349"/>
      <c r="AC123" s="349"/>
      <c r="AD123" s="349"/>
      <c r="AE123" s="351"/>
      <c r="AF123" s="349"/>
      <c r="AG123" s="349"/>
      <c r="AH123" s="349"/>
      <c r="AI123" s="349" t="str">
        <f t="shared" si="134"/>
        <v>х</v>
      </c>
      <c r="AJ123" s="349" t="str">
        <f t="shared" si="134"/>
        <v>х</v>
      </c>
      <c r="AK123" s="351"/>
      <c r="AL123" s="351"/>
      <c r="AM123" s="351">
        <f t="shared" si="151"/>
        <v>0</v>
      </c>
      <c r="AN123" s="351">
        <f t="shared" si="152"/>
        <v>0</v>
      </c>
      <c r="AO123" s="351">
        <f t="shared" si="152"/>
        <v>0</v>
      </c>
      <c r="AP123" s="351">
        <f t="shared" si="153"/>
        <v>0</v>
      </c>
      <c r="AQ123" s="351"/>
      <c r="AR123" s="349"/>
      <c r="AS123" s="349"/>
      <c r="AT123" s="349"/>
      <c r="AU123" s="351"/>
      <c r="AV123" s="349"/>
      <c r="AW123" s="349"/>
      <c r="AX123" s="349"/>
      <c r="AY123" s="349" t="str">
        <f t="shared" si="140"/>
        <v>х</v>
      </c>
      <c r="AZ123" s="349" t="str">
        <f t="shared" si="140"/>
        <v>х</v>
      </c>
      <c r="BA123" s="351"/>
      <c r="BB123" s="351"/>
    </row>
    <row r="124" spans="1:54" ht="24" x14ac:dyDescent="0.2">
      <c r="A124" s="250" t="s">
        <v>130</v>
      </c>
      <c r="B124" s="360"/>
      <c r="C124" s="338"/>
      <c r="D124" s="338"/>
      <c r="E124" s="324"/>
      <c r="F124" s="330">
        <v>310</v>
      </c>
      <c r="G124" s="351" t="e">
        <f t="shared" si="145"/>
        <v>#REF!</v>
      </c>
      <c r="H124" s="351">
        <f t="shared" si="146"/>
        <v>0</v>
      </c>
      <c r="I124" s="351" t="e">
        <f t="shared" si="146"/>
        <v>#REF!</v>
      </c>
      <c r="J124" s="351" t="e">
        <f t="shared" si="147"/>
        <v>#REF!</v>
      </c>
      <c r="K124" s="351">
        <f t="shared" si="143"/>
        <v>95944.94</v>
      </c>
      <c r="L124" s="351">
        <f t="shared" si="144"/>
        <v>0</v>
      </c>
      <c r="M124" s="351">
        <f t="shared" si="141"/>
        <v>95944.94</v>
      </c>
      <c r="N124" s="351">
        <f t="shared" si="142"/>
        <v>0</v>
      </c>
      <c r="O124" s="351" t="e">
        <f>P124+Q124+R124</f>
        <v>#REF!</v>
      </c>
      <c r="P124" s="351"/>
      <c r="Q124" s="351" t="e">
        <f>'ИЦ 1эк'!#REF!+'ИЦ 1эк'!#REF!+'ИЦ 1эк'!#REF!</f>
        <v>#REF!</v>
      </c>
      <c r="R124" s="351" t="e">
        <f>'ИЦ 1эк'!#REF!+'ИЦ 1эк'!#REF!+'ИЦ 1эк'!#REF!</f>
        <v>#REF!</v>
      </c>
      <c r="S124" s="349" t="str">
        <f t="shared" si="139"/>
        <v>х</v>
      </c>
      <c r="T124" s="349" t="str">
        <f t="shared" si="139"/>
        <v>х</v>
      </c>
      <c r="U124" s="349" t="e">
        <f t="shared" si="118"/>
        <v>#REF!</v>
      </c>
      <c r="V124" s="351"/>
      <c r="W124" s="351">
        <f t="shared" si="148"/>
        <v>0</v>
      </c>
      <c r="X124" s="351">
        <f t="shared" si="149"/>
        <v>0</v>
      </c>
      <c r="Y124" s="351">
        <f t="shared" si="149"/>
        <v>0</v>
      </c>
      <c r="Z124" s="351">
        <f t="shared" si="150"/>
        <v>0</v>
      </c>
      <c r="AA124" s="351"/>
      <c r="AB124" s="349"/>
      <c r="AC124" s="349"/>
      <c r="AD124" s="349"/>
      <c r="AE124" s="351"/>
      <c r="AF124" s="349"/>
      <c r="AG124" s="349"/>
      <c r="AH124" s="349"/>
      <c r="AI124" s="349" t="str">
        <f t="shared" si="134"/>
        <v>х</v>
      </c>
      <c r="AJ124" s="349" t="str">
        <f t="shared" si="134"/>
        <v>х</v>
      </c>
      <c r="AK124" s="351"/>
      <c r="AL124" s="351"/>
      <c r="AM124" s="351">
        <f t="shared" si="151"/>
        <v>0</v>
      </c>
      <c r="AN124" s="351">
        <f t="shared" si="152"/>
        <v>0</v>
      </c>
      <c r="AO124" s="351">
        <f t="shared" si="152"/>
        <v>0</v>
      </c>
      <c r="AP124" s="351">
        <f t="shared" si="153"/>
        <v>0</v>
      </c>
      <c r="AQ124" s="351"/>
      <c r="AR124" s="349"/>
      <c r="AS124" s="349"/>
      <c r="AT124" s="349"/>
      <c r="AU124" s="351"/>
      <c r="AV124" s="349"/>
      <c r="AW124" s="349"/>
      <c r="AX124" s="349"/>
      <c r="AY124" s="349" t="str">
        <f t="shared" si="140"/>
        <v>х</v>
      </c>
      <c r="AZ124" s="349" t="str">
        <f t="shared" si="140"/>
        <v>х</v>
      </c>
      <c r="BA124" s="351"/>
      <c r="BB124" s="351"/>
    </row>
    <row r="125" spans="1:54" ht="24" x14ac:dyDescent="0.2">
      <c r="A125" s="250" t="s">
        <v>131</v>
      </c>
      <c r="B125" s="360"/>
      <c r="C125" s="338"/>
      <c r="D125" s="338"/>
      <c r="E125" s="324"/>
      <c r="F125" s="330">
        <v>340</v>
      </c>
      <c r="G125" s="351" t="e">
        <f t="shared" si="145"/>
        <v>#REF!</v>
      </c>
      <c r="H125" s="351">
        <f t="shared" si="146"/>
        <v>0</v>
      </c>
      <c r="I125" s="351" t="e">
        <f t="shared" si="146"/>
        <v>#REF!</v>
      </c>
      <c r="J125" s="351" t="e">
        <f t="shared" si="147"/>
        <v>#REF!</v>
      </c>
      <c r="K125" s="351">
        <f t="shared" si="143"/>
        <v>365377.69999999995</v>
      </c>
      <c r="L125" s="351">
        <f t="shared" si="144"/>
        <v>0</v>
      </c>
      <c r="M125" s="351">
        <f t="shared" si="141"/>
        <v>365377.69999999995</v>
      </c>
      <c r="N125" s="351">
        <f t="shared" si="142"/>
        <v>0</v>
      </c>
      <c r="O125" s="351" t="e">
        <f>P125+Q125+R125</f>
        <v>#REF!</v>
      </c>
      <c r="P125" s="351"/>
      <c r="Q125" s="351" t="e">
        <f>'ИЦ 1эк'!#REF!+'ИЦ 1эк'!#REF!+'ИЦ 1эк'!#REF!</f>
        <v>#REF!</v>
      </c>
      <c r="R125" s="351" t="e">
        <f>'ИЦ 1эк'!#REF!+'ИЦ 1эк'!#REF!+'ИЦ 1эк'!#REF!</f>
        <v>#REF!</v>
      </c>
      <c r="S125" s="349" t="str">
        <f t="shared" si="139"/>
        <v>х</v>
      </c>
      <c r="T125" s="349" t="str">
        <f t="shared" si="139"/>
        <v>х</v>
      </c>
      <c r="U125" s="349" t="e">
        <f>U56-U159</f>
        <v>#REF!</v>
      </c>
      <c r="V125" s="351"/>
      <c r="W125" s="351">
        <f t="shared" si="148"/>
        <v>0</v>
      </c>
      <c r="X125" s="351">
        <f t="shared" si="149"/>
        <v>0</v>
      </c>
      <c r="Y125" s="351">
        <f t="shared" si="149"/>
        <v>0</v>
      </c>
      <c r="Z125" s="351">
        <f>AD125+AH125+AK125</f>
        <v>0</v>
      </c>
      <c r="AA125" s="351"/>
      <c r="AB125" s="349"/>
      <c r="AC125" s="349"/>
      <c r="AD125" s="349"/>
      <c r="AE125" s="351"/>
      <c r="AF125" s="349"/>
      <c r="AG125" s="349"/>
      <c r="AH125" s="349"/>
      <c r="AI125" s="349" t="str">
        <f t="shared" si="134"/>
        <v>х</v>
      </c>
      <c r="AJ125" s="349" t="str">
        <f t="shared" si="134"/>
        <v>х</v>
      </c>
      <c r="AK125" s="351"/>
      <c r="AL125" s="351"/>
      <c r="AM125" s="351">
        <f t="shared" si="151"/>
        <v>0</v>
      </c>
      <c r="AN125" s="351">
        <f t="shared" si="152"/>
        <v>0</v>
      </c>
      <c r="AO125" s="351">
        <f t="shared" si="152"/>
        <v>0</v>
      </c>
      <c r="AP125" s="351">
        <f t="shared" si="153"/>
        <v>0</v>
      </c>
      <c r="AQ125" s="351"/>
      <c r="AR125" s="349"/>
      <c r="AS125" s="349"/>
      <c r="AT125" s="349"/>
      <c r="AU125" s="351"/>
      <c r="AV125" s="349"/>
      <c r="AW125" s="349"/>
      <c r="AX125" s="349"/>
      <c r="AY125" s="349" t="str">
        <f t="shared" si="140"/>
        <v>х</v>
      </c>
      <c r="AZ125" s="349" t="str">
        <f t="shared" si="140"/>
        <v>х</v>
      </c>
      <c r="BA125" s="351"/>
      <c r="BB125" s="351"/>
    </row>
    <row r="126" spans="1:54" s="585" customFormat="1" x14ac:dyDescent="0.2">
      <c r="A126" s="579" t="s">
        <v>607</v>
      </c>
      <c r="B126" s="580">
        <v>200</v>
      </c>
      <c r="C126" s="581" t="s">
        <v>144</v>
      </c>
      <c r="D126" s="581" t="s">
        <v>144</v>
      </c>
      <c r="E126" s="582" t="s">
        <v>379</v>
      </c>
      <c r="F126" s="583">
        <v>900</v>
      </c>
      <c r="G126" s="584" t="e">
        <f t="shared" si="145"/>
        <v>#REF!</v>
      </c>
      <c r="H126" s="584">
        <f t="shared" si="146"/>
        <v>0</v>
      </c>
      <c r="I126" s="584" t="e">
        <f t="shared" si="146"/>
        <v>#REF!</v>
      </c>
      <c r="J126" s="584" t="e">
        <f t="shared" si="147"/>
        <v>#REF!</v>
      </c>
      <c r="K126" s="584">
        <f t="shared" ref="K126:R126" si="154">K128+K138+K142+K148+K150</f>
        <v>0</v>
      </c>
      <c r="L126" s="584">
        <f t="shared" si="154"/>
        <v>0</v>
      </c>
      <c r="M126" s="584">
        <f t="shared" si="154"/>
        <v>0</v>
      </c>
      <c r="N126" s="584">
        <f t="shared" si="154"/>
        <v>0</v>
      </c>
      <c r="O126" s="584" t="e">
        <f t="shared" si="154"/>
        <v>#REF!</v>
      </c>
      <c r="P126" s="584">
        <f t="shared" si="154"/>
        <v>0</v>
      </c>
      <c r="Q126" s="584" t="e">
        <f t="shared" si="154"/>
        <v>#REF!</v>
      </c>
      <c r="R126" s="584" t="e">
        <f t="shared" si="154"/>
        <v>#REF!</v>
      </c>
      <c r="S126" s="584" t="s">
        <v>379</v>
      </c>
      <c r="T126" s="584" t="s">
        <v>379</v>
      </c>
      <c r="U126" s="584">
        <f>U131+U132+U136+U150+U141+U144+U145+U146</f>
        <v>44145</v>
      </c>
      <c r="V126" s="584">
        <f>V131+V132+V136+V150+V141+V144+V145+V146</f>
        <v>0</v>
      </c>
      <c r="W126" s="584">
        <f t="shared" si="148"/>
        <v>0</v>
      </c>
      <c r="X126" s="584">
        <f t="shared" si="149"/>
        <v>0</v>
      </c>
      <c r="Y126" s="584">
        <f t="shared" si="149"/>
        <v>0</v>
      </c>
      <c r="Z126" s="584">
        <f t="shared" si="150"/>
        <v>0</v>
      </c>
      <c r="AA126" s="584">
        <f t="shared" ref="AA126:AG126" si="155">AA128+AA138+AA142+AA148+AA150</f>
        <v>0</v>
      </c>
      <c r="AB126" s="584">
        <f t="shared" si="155"/>
        <v>0</v>
      </c>
      <c r="AC126" s="584">
        <f t="shared" si="155"/>
        <v>0</v>
      </c>
      <c r="AD126" s="584">
        <f t="shared" si="155"/>
        <v>0</v>
      </c>
      <c r="AE126" s="584">
        <f t="shared" si="155"/>
        <v>0</v>
      </c>
      <c r="AF126" s="584">
        <f t="shared" si="155"/>
        <v>0</v>
      </c>
      <c r="AG126" s="584">
        <f t="shared" si="155"/>
        <v>0</v>
      </c>
      <c r="AH126" s="584">
        <f>AH128+AH138+AH142+AH148+AH150</f>
        <v>0</v>
      </c>
      <c r="AI126" s="584" t="s">
        <v>379</v>
      </c>
      <c r="AJ126" s="584" t="s">
        <v>379</v>
      </c>
      <c r="AK126" s="584">
        <f>AK131+AK132+AK136+AK150+AK141+AK144+AK145+AK146</f>
        <v>0</v>
      </c>
      <c r="AL126" s="584">
        <f>AL131+AL132+AL136+AL150+AL141+AL144+AL145+AL146</f>
        <v>0</v>
      </c>
      <c r="AM126" s="584">
        <f t="shared" si="151"/>
        <v>0</v>
      </c>
      <c r="AN126" s="584">
        <f t="shared" si="152"/>
        <v>0</v>
      </c>
      <c r="AO126" s="584">
        <f t="shared" si="152"/>
        <v>0</v>
      </c>
      <c r="AP126" s="584">
        <f t="shared" si="153"/>
        <v>0</v>
      </c>
      <c r="AQ126" s="584">
        <f t="shared" ref="AQ126:AW126" si="156">AQ128+AQ138+AQ142+AQ148+AQ150</f>
        <v>0</v>
      </c>
      <c r="AR126" s="584">
        <f t="shared" si="156"/>
        <v>0</v>
      </c>
      <c r="AS126" s="584">
        <f t="shared" si="156"/>
        <v>0</v>
      </c>
      <c r="AT126" s="584">
        <f t="shared" si="156"/>
        <v>0</v>
      </c>
      <c r="AU126" s="584">
        <f t="shared" si="156"/>
        <v>0</v>
      </c>
      <c r="AV126" s="584">
        <f t="shared" si="156"/>
        <v>0</v>
      </c>
      <c r="AW126" s="584">
        <f t="shared" si="156"/>
        <v>0</v>
      </c>
      <c r="AX126" s="584">
        <f>AX128+AX138+AX142+AX148+AX150</f>
        <v>0</v>
      </c>
      <c r="AY126" s="584" t="s">
        <v>379</v>
      </c>
      <c r="AZ126" s="584" t="s">
        <v>379</v>
      </c>
      <c r="BA126" s="584">
        <f>BA131+BA132+BA136+BA150+BA141+BA144+BA145+BA146</f>
        <v>0</v>
      </c>
      <c r="BB126" s="584">
        <f>BB131+BB132+BB136+BB150+BB141+BB144+BB145+BB146</f>
        <v>0</v>
      </c>
    </row>
    <row r="127" spans="1:54" s="533" customFormat="1" x14ac:dyDescent="0.2">
      <c r="A127" s="536" t="s">
        <v>105</v>
      </c>
      <c r="B127" s="362"/>
      <c r="C127" s="335"/>
      <c r="D127" s="334"/>
      <c r="E127" s="551"/>
      <c r="F127" s="538"/>
      <c r="G127" s="547"/>
      <c r="H127" s="352"/>
      <c r="I127" s="416"/>
      <c r="J127" s="352"/>
      <c r="K127" s="352"/>
      <c r="L127" s="547"/>
      <c r="M127" s="352"/>
      <c r="N127" s="417"/>
      <c r="O127" s="352"/>
      <c r="P127" s="416"/>
      <c r="Q127" s="352"/>
      <c r="R127" s="352"/>
      <c r="S127" s="416"/>
      <c r="T127" s="547"/>
      <c r="U127" s="352"/>
      <c r="V127" s="417"/>
      <c r="W127" s="352"/>
      <c r="X127" s="352"/>
      <c r="Y127" s="416"/>
      <c r="Z127" s="352"/>
      <c r="AA127" s="417"/>
      <c r="AB127" s="547"/>
      <c r="AC127" s="352"/>
      <c r="AD127" s="417"/>
      <c r="AE127" s="352"/>
      <c r="AF127" s="352"/>
      <c r="AG127" s="352"/>
      <c r="AH127" s="352"/>
      <c r="AI127" s="416"/>
      <c r="AJ127" s="547"/>
      <c r="AK127" s="352"/>
      <c r="AL127" s="417"/>
      <c r="AM127" s="352"/>
      <c r="AN127" s="352"/>
      <c r="AO127" s="416"/>
      <c r="AP127" s="352"/>
      <c r="AQ127" s="417"/>
      <c r="AR127" s="547"/>
      <c r="AS127" s="352"/>
      <c r="AT127" s="417"/>
      <c r="AU127" s="352"/>
      <c r="AV127" s="352"/>
      <c r="AW127" s="352"/>
      <c r="AX127" s="352"/>
      <c r="AY127" s="416"/>
      <c r="AZ127" s="547"/>
      <c r="BA127" s="352"/>
      <c r="BB127" s="417"/>
    </row>
    <row r="128" spans="1:54" x14ac:dyDescent="0.2">
      <c r="A128" s="412" t="s">
        <v>106</v>
      </c>
      <c r="B128" s="363">
        <v>210</v>
      </c>
      <c r="C128" s="343" t="s">
        <v>144</v>
      </c>
      <c r="D128" s="345" t="s">
        <v>144</v>
      </c>
      <c r="E128" s="552">
        <v>110</v>
      </c>
      <c r="F128" s="541">
        <v>210</v>
      </c>
      <c r="G128" s="353" t="e">
        <f>K128+O128+U128</f>
        <v>#REF!</v>
      </c>
      <c r="H128" s="349">
        <f>L128+P128</f>
        <v>0</v>
      </c>
      <c r="I128" s="350" t="e">
        <f>M128+Q128</f>
        <v>#REF!</v>
      </c>
      <c r="J128" s="349" t="e">
        <f>N128+R128+U128</f>
        <v>#REF!</v>
      </c>
      <c r="K128" s="353">
        <f>K131+K132+K135</f>
        <v>0</v>
      </c>
      <c r="L128" s="353"/>
      <c r="M128" s="349"/>
      <c r="N128" s="354"/>
      <c r="O128" s="349" t="e">
        <f>P128+Q128+R128</f>
        <v>#REF!</v>
      </c>
      <c r="P128" s="350">
        <f>P131+P132+P135</f>
        <v>0</v>
      </c>
      <c r="Q128" s="353" t="e">
        <f>Q131+Q132+Q135</f>
        <v>#REF!</v>
      </c>
      <c r="R128" s="349" t="e">
        <f>R131+R132+R135</f>
        <v>#REF!</v>
      </c>
      <c r="S128" s="350" t="s">
        <v>379</v>
      </c>
      <c r="T128" s="353" t="s">
        <v>379</v>
      </c>
      <c r="U128" s="353">
        <f>U131+U132+U135</f>
        <v>0</v>
      </c>
      <c r="V128" s="353">
        <f>V131+V132+V135</f>
        <v>0</v>
      </c>
      <c r="W128" s="349">
        <f>AA128+AE128+AK128</f>
        <v>0</v>
      </c>
      <c r="X128" s="349">
        <f>AB128+AF128</f>
        <v>0</v>
      </c>
      <c r="Y128" s="350">
        <f>AC128+AG128</f>
        <v>0</v>
      </c>
      <c r="Z128" s="349">
        <f>AD128+AH128+AK128</f>
        <v>0</v>
      </c>
      <c r="AA128" s="353">
        <f t="shared" ref="AA128:AH128" si="157">AA131+AA132+AA135</f>
        <v>0</v>
      </c>
      <c r="AB128" s="353">
        <f t="shared" si="157"/>
        <v>0</v>
      </c>
      <c r="AC128" s="349">
        <f t="shared" si="157"/>
        <v>0</v>
      </c>
      <c r="AD128" s="354">
        <f t="shared" si="157"/>
        <v>0</v>
      </c>
      <c r="AE128" s="349">
        <f t="shared" si="157"/>
        <v>0</v>
      </c>
      <c r="AF128" s="349">
        <f t="shared" si="157"/>
        <v>0</v>
      </c>
      <c r="AG128" s="353">
        <f t="shared" si="157"/>
        <v>0</v>
      </c>
      <c r="AH128" s="349">
        <f t="shared" si="157"/>
        <v>0</v>
      </c>
      <c r="AI128" s="350" t="s">
        <v>379</v>
      </c>
      <c r="AJ128" s="353" t="s">
        <v>379</v>
      </c>
      <c r="AK128" s="353"/>
      <c r="AL128" s="353"/>
      <c r="AM128" s="349">
        <f>AQ128+AU128+BA128</f>
        <v>0</v>
      </c>
      <c r="AN128" s="349">
        <f>AR128+AV128</f>
        <v>0</v>
      </c>
      <c r="AO128" s="350">
        <f>AS128+AW128</f>
        <v>0</v>
      </c>
      <c r="AP128" s="349">
        <f>AT128+AX128+BA128</f>
        <v>0</v>
      </c>
      <c r="AQ128" s="353">
        <f t="shared" ref="AQ128:AX128" si="158">AQ131+AQ132+AQ135</f>
        <v>0</v>
      </c>
      <c r="AR128" s="353">
        <f t="shared" si="158"/>
        <v>0</v>
      </c>
      <c r="AS128" s="349">
        <f t="shared" si="158"/>
        <v>0</v>
      </c>
      <c r="AT128" s="354">
        <f t="shared" si="158"/>
        <v>0</v>
      </c>
      <c r="AU128" s="349">
        <f t="shared" si="158"/>
        <v>0</v>
      </c>
      <c r="AV128" s="349">
        <f t="shared" si="158"/>
        <v>0</v>
      </c>
      <c r="AW128" s="353">
        <f t="shared" si="158"/>
        <v>0</v>
      </c>
      <c r="AX128" s="349">
        <f t="shared" si="158"/>
        <v>0</v>
      </c>
      <c r="AY128" s="350" t="s">
        <v>379</v>
      </c>
      <c r="AZ128" s="353" t="s">
        <v>379</v>
      </c>
      <c r="BA128" s="353">
        <f>BA131+BA132+BA135</f>
        <v>0</v>
      </c>
      <c r="BB128" s="353">
        <f>BB131+BB132+BB135</f>
        <v>0</v>
      </c>
    </row>
    <row r="129" spans="1:54" s="533" customFormat="1" hidden="1" x14ac:dyDescent="0.2">
      <c r="A129" s="536" t="s">
        <v>274</v>
      </c>
      <c r="B129" s="362"/>
      <c r="C129" s="335"/>
      <c r="D129" s="334"/>
      <c r="E129" s="551"/>
      <c r="F129" s="538"/>
      <c r="G129" s="553"/>
      <c r="H129" s="357"/>
      <c r="I129" s="554"/>
      <c r="J129" s="553"/>
      <c r="K129" s="554"/>
      <c r="L129" s="357"/>
      <c r="M129" s="554"/>
      <c r="N129" s="553"/>
      <c r="O129" s="554"/>
      <c r="P129" s="547"/>
      <c r="Q129" s="352"/>
      <c r="R129" s="417"/>
      <c r="S129" s="416"/>
      <c r="T129" s="547"/>
      <c r="U129" s="352"/>
      <c r="V129" s="417"/>
      <c r="W129" s="554"/>
      <c r="X129" s="357"/>
      <c r="Y129" s="554"/>
      <c r="Z129" s="553"/>
      <c r="AA129" s="356"/>
      <c r="AB129" s="357"/>
      <c r="AC129" s="554"/>
      <c r="AD129" s="553"/>
      <c r="AE129" s="352"/>
      <c r="AF129" s="547"/>
      <c r="AG129" s="352"/>
      <c r="AH129" s="417"/>
      <c r="AI129" s="416"/>
      <c r="AJ129" s="547"/>
      <c r="AK129" s="352"/>
      <c r="AL129" s="417"/>
      <c r="AM129" s="554"/>
      <c r="AN129" s="357"/>
      <c r="AO129" s="554"/>
      <c r="AP129" s="553"/>
      <c r="AQ129" s="356"/>
      <c r="AR129" s="357"/>
      <c r="AS129" s="554"/>
      <c r="AT129" s="553"/>
      <c r="AU129" s="352"/>
      <c r="AV129" s="547"/>
      <c r="AW129" s="352"/>
      <c r="AX129" s="417"/>
      <c r="AY129" s="416"/>
      <c r="AZ129" s="547"/>
      <c r="BA129" s="352"/>
      <c r="BB129" s="417"/>
    </row>
    <row r="130" spans="1:54" s="533" customFormat="1" ht="25.5" hidden="1" customHeight="1" x14ac:dyDescent="0.2">
      <c r="A130" s="567" t="s">
        <v>538</v>
      </c>
      <c r="B130" s="363">
        <v>211</v>
      </c>
      <c r="C130" s="333" t="s">
        <v>144</v>
      </c>
      <c r="D130" s="332" t="s">
        <v>144</v>
      </c>
      <c r="E130" s="556"/>
      <c r="F130" s="549"/>
      <c r="G130" s="354" t="e">
        <f>G131+G136</f>
        <v>#REF!</v>
      </c>
      <c r="H130" s="354">
        <f>H131+H136</f>
        <v>0</v>
      </c>
      <c r="I130" s="354" t="e">
        <f>I131+I136</f>
        <v>#REF!</v>
      </c>
      <c r="J130" s="354" t="e">
        <f>J131+J136</f>
        <v>#REF!</v>
      </c>
      <c r="K130" s="354">
        <f>K131+K136</f>
        <v>0</v>
      </c>
      <c r="L130" s="354">
        <f t="shared" ref="L130:BB130" si="159">L131+L136</f>
        <v>0</v>
      </c>
      <c r="M130" s="354">
        <f t="shared" si="159"/>
        <v>0</v>
      </c>
      <c r="N130" s="354">
        <f t="shared" si="159"/>
        <v>0</v>
      </c>
      <c r="O130" s="354" t="e">
        <f t="shared" si="159"/>
        <v>#REF!</v>
      </c>
      <c r="P130" s="354">
        <f t="shared" si="159"/>
        <v>0</v>
      </c>
      <c r="Q130" s="354" t="e">
        <f t="shared" si="159"/>
        <v>#REF!</v>
      </c>
      <c r="R130" s="354" t="e">
        <f t="shared" si="159"/>
        <v>#REF!</v>
      </c>
      <c r="S130" s="354"/>
      <c r="T130" s="354"/>
      <c r="U130" s="354">
        <f>U131+U136</f>
        <v>0</v>
      </c>
      <c r="V130" s="354">
        <f t="shared" si="159"/>
        <v>0</v>
      </c>
      <c r="W130" s="354">
        <f t="shared" si="159"/>
        <v>0</v>
      </c>
      <c r="X130" s="354">
        <f t="shared" si="159"/>
        <v>0</v>
      </c>
      <c r="Y130" s="354">
        <f t="shared" si="159"/>
        <v>0</v>
      </c>
      <c r="Z130" s="354">
        <f t="shared" si="159"/>
        <v>0</v>
      </c>
      <c r="AA130" s="354">
        <f t="shared" si="159"/>
        <v>0</v>
      </c>
      <c r="AB130" s="354">
        <f t="shared" si="159"/>
        <v>0</v>
      </c>
      <c r="AC130" s="354">
        <f t="shared" si="159"/>
        <v>0</v>
      </c>
      <c r="AD130" s="354">
        <f t="shared" si="159"/>
        <v>0</v>
      </c>
      <c r="AE130" s="354">
        <f t="shared" si="159"/>
        <v>0</v>
      </c>
      <c r="AF130" s="354">
        <f t="shared" si="159"/>
        <v>0</v>
      </c>
      <c r="AG130" s="354">
        <f t="shared" si="159"/>
        <v>0</v>
      </c>
      <c r="AH130" s="354">
        <f t="shared" si="159"/>
        <v>0</v>
      </c>
      <c r="AI130" s="354"/>
      <c r="AJ130" s="354"/>
      <c r="AK130" s="354">
        <f t="shared" si="159"/>
        <v>0</v>
      </c>
      <c r="AL130" s="354">
        <f t="shared" si="159"/>
        <v>0</v>
      </c>
      <c r="AM130" s="354">
        <f t="shared" si="159"/>
        <v>0</v>
      </c>
      <c r="AN130" s="354">
        <f t="shared" si="159"/>
        <v>0</v>
      </c>
      <c r="AO130" s="354">
        <f t="shared" si="159"/>
        <v>0</v>
      </c>
      <c r="AP130" s="354">
        <f t="shared" si="159"/>
        <v>0</v>
      </c>
      <c r="AQ130" s="354">
        <f t="shared" si="159"/>
        <v>0</v>
      </c>
      <c r="AR130" s="354">
        <f t="shared" si="159"/>
        <v>0</v>
      </c>
      <c r="AS130" s="354">
        <f t="shared" si="159"/>
        <v>0</v>
      </c>
      <c r="AT130" s="354">
        <f t="shared" si="159"/>
        <v>0</v>
      </c>
      <c r="AU130" s="354">
        <f t="shared" si="159"/>
        <v>0</v>
      </c>
      <c r="AV130" s="354">
        <f t="shared" si="159"/>
        <v>0</v>
      </c>
      <c r="AW130" s="354">
        <f t="shared" si="159"/>
        <v>0</v>
      </c>
      <c r="AX130" s="354">
        <f t="shared" si="159"/>
        <v>0</v>
      </c>
      <c r="AY130" s="354"/>
      <c r="AZ130" s="354"/>
      <c r="BA130" s="354">
        <f t="shared" si="159"/>
        <v>0</v>
      </c>
      <c r="BB130" s="354">
        <f t="shared" si="159"/>
        <v>0</v>
      </c>
    </row>
    <row r="131" spans="1:54" s="309" customFormat="1" hidden="1" x14ac:dyDescent="0.2">
      <c r="A131" s="412" t="s">
        <v>107</v>
      </c>
      <c r="B131" s="363"/>
      <c r="C131" s="333" t="s">
        <v>144</v>
      </c>
      <c r="D131" s="332" t="s">
        <v>144</v>
      </c>
      <c r="E131" s="557">
        <v>111</v>
      </c>
      <c r="F131" s="558">
        <v>211</v>
      </c>
      <c r="G131" s="354" t="e">
        <f>K131+O131+U131</f>
        <v>#REF!</v>
      </c>
      <c r="H131" s="353">
        <f t="shared" ref="H131:I136" si="160">L131+P131</f>
        <v>0</v>
      </c>
      <c r="I131" s="349" t="e">
        <f t="shared" si="160"/>
        <v>#REF!</v>
      </c>
      <c r="J131" s="354" t="e">
        <f>N131+R131+U131</f>
        <v>#REF!</v>
      </c>
      <c r="K131" s="349">
        <f>L131+M131+N131</f>
        <v>0</v>
      </c>
      <c r="L131" s="349"/>
      <c r="M131" s="349"/>
      <c r="N131" s="349"/>
      <c r="O131" s="349" t="e">
        <f t="shared" ref="O131:O136" si="161">P131+Q131+R131</f>
        <v>#REF!</v>
      </c>
      <c r="P131" s="349"/>
      <c r="Q131" s="354" t="e">
        <f>'ИЦ 1эк'!#REF!</f>
        <v>#REF!</v>
      </c>
      <c r="R131" s="353" t="e">
        <f>'ИЦ 1эк'!#REF!</f>
        <v>#REF!</v>
      </c>
      <c r="S131" s="349" t="s">
        <v>379</v>
      </c>
      <c r="T131" s="354" t="s">
        <v>379</v>
      </c>
      <c r="U131" s="349"/>
      <c r="V131" s="349"/>
      <c r="W131" s="349">
        <f>AA131+AE131+AK131</f>
        <v>0</v>
      </c>
      <c r="X131" s="353">
        <f t="shared" ref="X131:Y136" si="162">AB131+AF131</f>
        <v>0</v>
      </c>
      <c r="Y131" s="349">
        <f t="shared" si="162"/>
        <v>0</v>
      </c>
      <c r="Z131" s="354">
        <f>AD131+AH131+AK131</f>
        <v>0</v>
      </c>
      <c r="AA131" s="353"/>
      <c r="AB131" s="349"/>
      <c r="AC131" s="354"/>
      <c r="AD131" s="354"/>
      <c r="AE131" s="349"/>
      <c r="AF131" s="349"/>
      <c r="AG131" s="354"/>
      <c r="AH131" s="353"/>
      <c r="AI131" s="349" t="s">
        <v>379</v>
      </c>
      <c r="AJ131" s="354" t="s">
        <v>379</v>
      </c>
      <c r="AK131" s="349"/>
      <c r="AL131" s="354"/>
      <c r="AM131" s="349">
        <f>AQ131+AU131+BA131</f>
        <v>0</v>
      </c>
      <c r="AN131" s="353">
        <f t="shared" ref="AN131:AO136" si="163">AR131+AV131</f>
        <v>0</v>
      </c>
      <c r="AO131" s="349">
        <f t="shared" si="163"/>
        <v>0</v>
      </c>
      <c r="AP131" s="354">
        <f>AT131+AX131+BA131</f>
        <v>0</v>
      </c>
      <c r="AQ131" s="353"/>
      <c r="AR131" s="349"/>
      <c r="AS131" s="354"/>
      <c r="AT131" s="354"/>
      <c r="AU131" s="349"/>
      <c r="AV131" s="349"/>
      <c r="AW131" s="354"/>
      <c r="AX131" s="353"/>
      <c r="AY131" s="349" t="s">
        <v>379</v>
      </c>
      <c r="AZ131" s="354" t="s">
        <v>379</v>
      </c>
      <c r="BA131" s="349"/>
      <c r="BB131" s="354"/>
    </row>
    <row r="132" spans="1:54" s="533" customFormat="1" ht="24" hidden="1" customHeight="1" x14ac:dyDescent="0.2">
      <c r="A132" s="463" t="s">
        <v>110</v>
      </c>
      <c r="B132" s="361"/>
      <c r="C132" s="344"/>
      <c r="D132" s="344"/>
      <c r="E132" s="325">
        <v>112</v>
      </c>
      <c r="F132" s="543"/>
      <c r="G132" s="349" t="e">
        <f>H132+I132+J132</f>
        <v>#REF!</v>
      </c>
      <c r="H132" s="349">
        <f t="shared" si="160"/>
        <v>0</v>
      </c>
      <c r="I132" s="349" t="e">
        <f t="shared" si="160"/>
        <v>#REF!</v>
      </c>
      <c r="J132" s="349" t="e">
        <f>N132+R132+U132</f>
        <v>#REF!</v>
      </c>
      <c r="K132" s="349">
        <f>L132+M132+N132</f>
        <v>0</v>
      </c>
      <c r="L132" s="349"/>
      <c r="M132" s="349"/>
      <c r="N132" s="349"/>
      <c r="O132" s="349" t="e">
        <f>P132+Q132+R132</f>
        <v>#REF!</v>
      </c>
      <c r="P132" s="349"/>
      <c r="Q132" s="349" t="e">
        <f>Q133+Q134</f>
        <v>#REF!</v>
      </c>
      <c r="R132" s="349" t="e">
        <f>R133+R134</f>
        <v>#REF!</v>
      </c>
      <c r="S132" s="350" t="s">
        <v>379</v>
      </c>
      <c r="T132" s="353" t="s">
        <v>379</v>
      </c>
      <c r="U132" s="349"/>
      <c r="V132" s="349"/>
      <c r="W132" s="351">
        <f>AA132+AE132</f>
        <v>0</v>
      </c>
      <c r="X132" s="349">
        <f t="shared" si="162"/>
        <v>0</v>
      </c>
      <c r="Y132" s="349">
        <f t="shared" si="162"/>
        <v>0</v>
      </c>
      <c r="Z132" s="349">
        <f>AD132+AH132+AK132</f>
        <v>0</v>
      </c>
      <c r="AA132" s="349">
        <f t="shared" ref="AA132:AH132" si="164">AA133+AA134</f>
        <v>0</v>
      </c>
      <c r="AB132" s="349">
        <f t="shared" si="164"/>
        <v>0</v>
      </c>
      <c r="AC132" s="349">
        <f t="shared" si="164"/>
        <v>0</v>
      </c>
      <c r="AD132" s="349">
        <f t="shared" si="164"/>
        <v>0</v>
      </c>
      <c r="AE132" s="349">
        <f t="shared" si="164"/>
        <v>0</v>
      </c>
      <c r="AF132" s="349">
        <f t="shared" si="164"/>
        <v>0</v>
      </c>
      <c r="AG132" s="349">
        <f t="shared" si="164"/>
        <v>0</v>
      </c>
      <c r="AH132" s="349">
        <f t="shared" si="164"/>
        <v>0</v>
      </c>
      <c r="AI132" s="350" t="s">
        <v>379</v>
      </c>
      <c r="AJ132" s="353" t="s">
        <v>379</v>
      </c>
      <c r="AK132" s="349"/>
      <c r="AL132" s="349"/>
      <c r="AM132" s="351">
        <f>AQ132+AU132</f>
        <v>0</v>
      </c>
      <c r="AN132" s="349">
        <f t="shared" si="163"/>
        <v>0</v>
      </c>
      <c r="AO132" s="349">
        <f t="shared" si="163"/>
        <v>0</v>
      </c>
      <c r="AP132" s="349">
        <f>AT132+AX132+BA132</f>
        <v>0</v>
      </c>
      <c r="AQ132" s="349">
        <f t="shared" ref="AQ132:AX132" si="165">AQ133+AQ134</f>
        <v>0</v>
      </c>
      <c r="AR132" s="349">
        <f t="shared" si="165"/>
        <v>0</v>
      </c>
      <c r="AS132" s="349">
        <f t="shared" si="165"/>
        <v>0</v>
      </c>
      <c r="AT132" s="349">
        <f t="shared" si="165"/>
        <v>0</v>
      </c>
      <c r="AU132" s="349">
        <f t="shared" si="165"/>
        <v>0</v>
      </c>
      <c r="AV132" s="349">
        <f t="shared" si="165"/>
        <v>0</v>
      </c>
      <c r="AW132" s="349">
        <f t="shared" si="165"/>
        <v>0</v>
      </c>
      <c r="AX132" s="349">
        <f t="shared" si="165"/>
        <v>0</v>
      </c>
      <c r="AY132" s="350" t="s">
        <v>379</v>
      </c>
      <c r="AZ132" s="353" t="s">
        <v>379</v>
      </c>
      <c r="BA132" s="349">
        <f>BA133</f>
        <v>0</v>
      </c>
      <c r="BB132" s="349">
        <f>BB133</f>
        <v>0</v>
      </c>
    </row>
    <row r="133" spans="1:54" ht="26.25" hidden="1" customHeight="1" x14ac:dyDescent="0.2">
      <c r="A133" s="250" t="s">
        <v>107</v>
      </c>
      <c r="B133" s="361"/>
      <c r="C133" s="334"/>
      <c r="D133" s="334"/>
      <c r="E133" s="324"/>
      <c r="F133" s="330">
        <v>212</v>
      </c>
      <c r="G133" s="351" t="e">
        <f>K133+O133+U133</f>
        <v>#REF!</v>
      </c>
      <c r="H133" s="351">
        <f t="shared" si="160"/>
        <v>0</v>
      </c>
      <c r="I133" s="351" t="e">
        <f t="shared" si="160"/>
        <v>#REF!</v>
      </c>
      <c r="J133" s="351" t="e">
        <f>N133+R133+U133</f>
        <v>#REF!</v>
      </c>
      <c r="K133" s="351">
        <f>L133+M133+N133</f>
        <v>0</v>
      </c>
      <c r="L133" s="351"/>
      <c r="M133" s="351"/>
      <c r="N133" s="351"/>
      <c r="O133" s="351" t="e">
        <f t="shared" si="161"/>
        <v>#REF!</v>
      </c>
      <c r="P133" s="349"/>
      <c r="Q133" s="351" t="e">
        <f>'ИЦ 1эк'!#REF!</f>
        <v>#REF!</v>
      </c>
      <c r="R133" s="351" t="e">
        <f>'ИЦ 1эк'!#REF!</f>
        <v>#REF!</v>
      </c>
      <c r="S133" s="350" t="s">
        <v>379</v>
      </c>
      <c r="T133" s="353" t="s">
        <v>379</v>
      </c>
      <c r="U133" s="349"/>
      <c r="V133" s="349"/>
      <c r="W133" s="351">
        <f>AA133+AE133</f>
        <v>0</v>
      </c>
      <c r="X133" s="351">
        <f t="shared" si="162"/>
        <v>0</v>
      </c>
      <c r="Y133" s="351">
        <f t="shared" si="162"/>
        <v>0</v>
      </c>
      <c r="Z133" s="351">
        <f>AD133+AH133+AK133</f>
        <v>0</v>
      </c>
      <c r="AA133" s="351"/>
      <c r="AB133" s="349"/>
      <c r="AC133" s="349"/>
      <c r="AD133" s="349"/>
      <c r="AE133" s="351"/>
      <c r="AF133" s="351"/>
      <c r="AG133" s="351"/>
      <c r="AH133" s="351"/>
      <c r="AI133" s="350" t="s">
        <v>379</v>
      </c>
      <c r="AJ133" s="353" t="s">
        <v>379</v>
      </c>
      <c r="AK133" s="351"/>
      <c r="AL133" s="351"/>
      <c r="AM133" s="351">
        <f>AQ133+AU133</f>
        <v>0</v>
      </c>
      <c r="AN133" s="351">
        <f t="shared" si="163"/>
        <v>0</v>
      </c>
      <c r="AO133" s="351">
        <f t="shared" si="163"/>
        <v>0</v>
      </c>
      <c r="AP133" s="351">
        <f>AT133+AX133+BA133</f>
        <v>0</v>
      </c>
      <c r="AQ133" s="351"/>
      <c r="AR133" s="349"/>
      <c r="AS133" s="349"/>
      <c r="AT133" s="349"/>
      <c r="AU133" s="351"/>
      <c r="AV133" s="351"/>
      <c r="AW133" s="351"/>
      <c r="AX133" s="351"/>
      <c r="AY133" s="350" t="s">
        <v>379</v>
      </c>
      <c r="AZ133" s="353" t="s">
        <v>379</v>
      </c>
      <c r="BA133" s="351"/>
      <c r="BB133" s="351"/>
    </row>
    <row r="134" spans="1:54" ht="24" hidden="1" x14ac:dyDescent="0.2">
      <c r="A134" s="250" t="s">
        <v>108</v>
      </c>
      <c r="B134" s="361"/>
      <c r="C134" s="334"/>
      <c r="D134" s="334"/>
      <c r="E134" s="324"/>
      <c r="F134" s="330">
        <v>262</v>
      </c>
      <c r="G134" s="351">
        <f>K134+O134</f>
        <v>0</v>
      </c>
      <c r="H134" s="351">
        <f t="shared" si="160"/>
        <v>0</v>
      </c>
      <c r="I134" s="351">
        <f t="shared" si="160"/>
        <v>0</v>
      </c>
      <c r="J134" s="351">
        <f>N134+R134</f>
        <v>0</v>
      </c>
      <c r="K134" s="351">
        <f>L134+M134+N134</f>
        <v>0</v>
      </c>
      <c r="L134" s="351"/>
      <c r="M134" s="351"/>
      <c r="N134" s="351"/>
      <c r="O134" s="351">
        <f t="shared" si="161"/>
        <v>0</v>
      </c>
      <c r="P134" s="349"/>
      <c r="Q134" s="351"/>
      <c r="R134" s="351"/>
      <c r="S134" s="350" t="s">
        <v>379</v>
      </c>
      <c r="T134" s="353" t="s">
        <v>379</v>
      </c>
      <c r="U134" s="351" t="s">
        <v>379</v>
      </c>
      <c r="V134" s="351" t="s">
        <v>379</v>
      </c>
      <c r="W134" s="351">
        <f>AA134+AE134</f>
        <v>0</v>
      </c>
      <c r="X134" s="351">
        <f t="shared" si="162"/>
        <v>0</v>
      </c>
      <c r="Y134" s="351">
        <f t="shared" si="162"/>
        <v>0</v>
      </c>
      <c r="Z134" s="351">
        <f>AD134+AH134</f>
        <v>0</v>
      </c>
      <c r="AA134" s="351"/>
      <c r="AB134" s="349"/>
      <c r="AC134" s="349"/>
      <c r="AD134" s="349"/>
      <c r="AE134" s="351"/>
      <c r="AF134" s="351"/>
      <c r="AG134" s="351"/>
      <c r="AH134" s="351"/>
      <c r="AI134" s="350" t="s">
        <v>379</v>
      </c>
      <c r="AJ134" s="353" t="s">
        <v>379</v>
      </c>
      <c r="AK134" s="351" t="s">
        <v>379</v>
      </c>
      <c r="AL134" s="351" t="s">
        <v>379</v>
      </c>
      <c r="AM134" s="351">
        <f>AQ134+AU134</f>
        <v>0</v>
      </c>
      <c r="AN134" s="351">
        <f t="shared" si="163"/>
        <v>0</v>
      </c>
      <c r="AO134" s="351">
        <f t="shared" si="163"/>
        <v>0</v>
      </c>
      <c r="AP134" s="351">
        <f>AT134+AX134</f>
        <v>0</v>
      </c>
      <c r="AQ134" s="351"/>
      <c r="AR134" s="349"/>
      <c r="AS134" s="349"/>
      <c r="AT134" s="349"/>
      <c r="AU134" s="351"/>
      <c r="AV134" s="351"/>
      <c r="AW134" s="351"/>
      <c r="AX134" s="351"/>
      <c r="AY134" s="350" t="s">
        <v>379</v>
      </c>
      <c r="AZ134" s="353" t="s">
        <v>379</v>
      </c>
      <c r="BA134" s="351" t="s">
        <v>379</v>
      </c>
      <c r="BB134" s="351" t="s">
        <v>379</v>
      </c>
    </row>
    <row r="135" spans="1:54" s="533" customFormat="1" ht="24" hidden="1" customHeight="1" x14ac:dyDescent="0.2">
      <c r="A135" s="463" t="s">
        <v>109</v>
      </c>
      <c r="B135" s="465"/>
      <c r="C135" s="331" t="s">
        <v>144</v>
      </c>
      <c r="D135" s="331" t="s">
        <v>144</v>
      </c>
      <c r="E135" s="248">
        <v>119</v>
      </c>
      <c r="F135" s="418"/>
      <c r="G135" s="351" t="e">
        <f>H135+I135+J135</f>
        <v>#REF!</v>
      </c>
      <c r="H135" s="351">
        <f t="shared" si="160"/>
        <v>0</v>
      </c>
      <c r="I135" s="351" t="e">
        <f t="shared" si="160"/>
        <v>#REF!</v>
      </c>
      <c r="J135" s="351" t="e">
        <f>N135+R135+U135</f>
        <v>#REF!</v>
      </c>
      <c r="K135" s="351">
        <f>K136+K137</f>
        <v>0</v>
      </c>
      <c r="L135" s="351"/>
      <c r="M135" s="351"/>
      <c r="N135" s="351"/>
      <c r="O135" s="351" t="e">
        <f t="shared" si="161"/>
        <v>#REF!</v>
      </c>
      <c r="P135" s="349"/>
      <c r="Q135" s="351" t="e">
        <f>Q136</f>
        <v>#REF!</v>
      </c>
      <c r="R135" s="351" t="e">
        <f>R136</f>
        <v>#REF!</v>
      </c>
      <c r="S135" s="350" t="s">
        <v>379</v>
      </c>
      <c r="T135" s="353" t="s">
        <v>379</v>
      </c>
      <c r="U135" s="349"/>
      <c r="V135" s="349"/>
      <c r="W135" s="351">
        <f>AA135+AE135</f>
        <v>0</v>
      </c>
      <c r="X135" s="351">
        <f t="shared" si="162"/>
        <v>0</v>
      </c>
      <c r="Y135" s="351">
        <f t="shared" si="162"/>
        <v>0</v>
      </c>
      <c r="Z135" s="351">
        <f>AD135+AH135+AK135</f>
        <v>0</v>
      </c>
      <c r="AA135" s="351">
        <f t="shared" ref="AA135:AH135" si="166">AA136+AA137</f>
        <v>0</v>
      </c>
      <c r="AB135" s="351">
        <f t="shared" si="166"/>
        <v>0</v>
      </c>
      <c r="AC135" s="351">
        <f t="shared" si="166"/>
        <v>0</v>
      </c>
      <c r="AD135" s="351">
        <f t="shared" si="166"/>
        <v>0</v>
      </c>
      <c r="AE135" s="351">
        <f t="shared" si="166"/>
        <v>0</v>
      </c>
      <c r="AF135" s="351">
        <f t="shared" si="166"/>
        <v>0</v>
      </c>
      <c r="AG135" s="351">
        <f t="shared" si="166"/>
        <v>0</v>
      </c>
      <c r="AH135" s="351">
        <f t="shared" si="166"/>
        <v>0</v>
      </c>
      <c r="AI135" s="350" t="s">
        <v>379</v>
      </c>
      <c r="AJ135" s="353" t="s">
        <v>379</v>
      </c>
      <c r="AK135" s="351"/>
      <c r="AL135" s="351"/>
      <c r="AM135" s="351">
        <f>AQ135+AU135</f>
        <v>0</v>
      </c>
      <c r="AN135" s="351">
        <f t="shared" si="163"/>
        <v>0</v>
      </c>
      <c r="AO135" s="351">
        <f t="shared" si="163"/>
        <v>0</v>
      </c>
      <c r="AP135" s="351">
        <f>AT135+AX135+BA135</f>
        <v>0</v>
      </c>
      <c r="AQ135" s="351">
        <f t="shared" ref="AQ135:AX135" si="167">AQ136+AQ137</f>
        <v>0</v>
      </c>
      <c r="AR135" s="351">
        <f t="shared" si="167"/>
        <v>0</v>
      </c>
      <c r="AS135" s="351">
        <f t="shared" si="167"/>
        <v>0</v>
      </c>
      <c r="AT135" s="351">
        <f t="shared" si="167"/>
        <v>0</v>
      </c>
      <c r="AU135" s="351">
        <f t="shared" si="167"/>
        <v>0</v>
      </c>
      <c r="AV135" s="351">
        <f t="shared" si="167"/>
        <v>0</v>
      </c>
      <c r="AW135" s="351">
        <f t="shared" si="167"/>
        <v>0</v>
      </c>
      <c r="AX135" s="351">
        <f t="shared" si="167"/>
        <v>0</v>
      </c>
      <c r="AY135" s="350" t="s">
        <v>379</v>
      </c>
      <c r="AZ135" s="353" t="s">
        <v>379</v>
      </c>
      <c r="BA135" s="351">
        <f>BA136+BA137</f>
        <v>0</v>
      </c>
      <c r="BB135" s="351">
        <f>BB136+BB137</f>
        <v>0</v>
      </c>
    </row>
    <row r="136" spans="1:54" s="533" customFormat="1" ht="21.75" hidden="1" customHeight="1" x14ac:dyDescent="0.2">
      <c r="A136" s="250" t="s">
        <v>111</v>
      </c>
      <c r="B136" s="360"/>
      <c r="C136" s="338"/>
      <c r="D136" s="338"/>
      <c r="E136" s="324"/>
      <c r="F136" s="330">
        <v>213</v>
      </c>
      <c r="G136" s="351" t="e">
        <f>K136+O136+U136</f>
        <v>#REF!</v>
      </c>
      <c r="H136" s="351">
        <f t="shared" si="160"/>
        <v>0</v>
      </c>
      <c r="I136" s="351" t="e">
        <f t="shared" si="160"/>
        <v>#REF!</v>
      </c>
      <c r="J136" s="351" t="e">
        <f>N136+R136+U136</f>
        <v>#REF!</v>
      </c>
      <c r="K136" s="351">
        <f>L136+M136+N136</f>
        <v>0</v>
      </c>
      <c r="L136" s="351"/>
      <c r="M136" s="351"/>
      <c r="N136" s="351"/>
      <c r="O136" s="351" t="e">
        <f t="shared" si="161"/>
        <v>#REF!</v>
      </c>
      <c r="P136" s="349"/>
      <c r="Q136" s="351" t="e">
        <f>'ИЦ 1эк'!#REF!</f>
        <v>#REF!</v>
      </c>
      <c r="R136" s="351" t="e">
        <f>'ИЦ 1эк'!#REF!</f>
        <v>#REF!</v>
      </c>
      <c r="S136" s="350" t="s">
        <v>379</v>
      </c>
      <c r="T136" s="353" t="s">
        <v>379</v>
      </c>
      <c r="U136" s="349"/>
      <c r="V136" s="349"/>
      <c r="W136" s="351">
        <f>AA136+AE136+AK136</f>
        <v>0</v>
      </c>
      <c r="X136" s="351">
        <f t="shared" si="162"/>
        <v>0</v>
      </c>
      <c r="Y136" s="351">
        <f t="shared" si="162"/>
        <v>0</v>
      </c>
      <c r="Z136" s="351">
        <f>AD136+AH136+AK136</f>
        <v>0</v>
      </c>
      <c r="AA136" s="351"/>
      <c r="AB136" s="349"/>
      <c r="AC136" s="349"/>
      <c r="AD136" s="349"/>
      <c r="AE136" s="351"/>
      <c r="AF136" s="349"/>
      <c r="AG136" s="349"/>
      <c r="AH136" s="349"/>
      <c r="AI136" s="350" t="s">
        <v>379</v>
      </c>
      <c r="AJ136" s="353" t="s">
        <v>379</v>
      </c>
      <c r="AK136" s="351"/>
      <c r="AL136" s="351"/>
      <c r="AM136" s="351">
        <f>AQ136+AU136+BA136</f>
        <v>0</v>
      </c>
      <c r="AN136" s="351">
        <f t="shared" si="163"/>
        <v>0</v>
      </c>
      <c r="AO136" s="351">
        <f t="shared" si="163"/>
        <v>0</v>
      </c>
      <c r="AP136" s="351">
        <f>AT136+AX136+BA136</f>
        <v>0</v>
      </c>
      <c r="AQ136" s="351"/>
      <c r="AR136" s="349"/>
      <c r="AS136" s="349"/>
      <c r="AT136" s="349"/>
      <c r="AU136" s="351"/>
      <c r="AV136" s="349"/>
      <c r="AW136" s="349"/>
      <c r="AX136" s="349"/>
      <c r="AY136" s="350" t="s">
        <v>379</v>
      </c>
      <c r="AZ136" s="353" t="s">
        <v>379</v>
      </c>
      <c r="BA136" s="351"/>
      <c r="BB136" s="351"/>
    </row>
    <row r="137" spans="1:54" ht="24.75" hidden="1" customHeight="1" x14ac:dyDescent="0.2">
      <c r="A137" s="250" t="s">
        <v>108</v>
      </c>
      <c r="B137" s="360"/>
      <c r="C137" s="338"/>
      <c r="D137" s="338"/>
      <c r="E137" s="324"/>
      <c r="F137" s="330">
        <v>262</v>
      </c>
      <c r="G137" s="351">
        <f>K137</f>
        <v>0</v>
      </c>
      <c r="H137" s="351">
        <f>L137</f>
        <v>0</v>
      </c>
      <c r="I137" s="351">
        <f>M137</f>
        <v>0</v>
      </c>
      <c r="J137" s="351">
        <f>N137</f>
        <v>0</v>
      </c>
      <c r="K137" s="351">
        <f>L137+M137+N137</f>
        <v>0</v>
      </c>
      <c r="L137" s="351"/>
      <c r="M137" s="351"/>
      <c r="N137" s="351"/>
      <c r="O137" s="351" t="s">
        <v>379</v>
      </c>
      <c r="P137" s="351" t="s">
        <v>379</v>
      </c>
      <c r="Q137" s="351" t="s">
        <v>379</v>
      </c>
      <c r="R137" s="351" t="s">
        <v>379</v>
      </c>
      <c r="S137" s="350" t="s">
        <v>379</v>
      </c>
      <c r="T137" s="353" t="s">
        <v>379</v>
      </c>
      <c r="U137" s="349"/>
      <c r="V137" s="349"/>
      <c r="W137" s="351">
        <f>AA137</f>
        <v>0</v>
      </c>
      <c r="X137" s="351">
        <f>AB137</f>
        <v>0</v>
      </c>
      <c r="Y137" s="351">
        <f>AC137</f>
        <v>0</v>
      </c>
      <c r="Z137" s="351">
        <f>AD137</f>
        <v>0</v>
      </c>
      <c r="AA137" s="351"/>
      <c r="AB137" s="349"/>
      <c r="AC137" s="349"/>
      <c r="AD137" s="349"/>
      <c r="AE137" s="351"/>
      <c r="AF137" s="349"/>
      <c r="AG137" s="349"/>
      <c r="AH137" s="349"/>
      <c r="AI137" s="350" t="s">
        <v>379</v>
      </c>
      <c r="AJ137" s="353" t="s">
        <v>379</v>
      </c>
      <c r="AK137" s="351"/>
      <c r="AL137" s="351"/>
      <c r="AM137" s="351">
        <f>AQ137</f>
        <v>0</v>
      </c>
      <c r="AN137" s="351">
        <f>AR137</f>
        <v>0</v>
      </c>
      <c r="AO137" s="351">
        <f>AS137</f>
        <v>0</v>
      </c>
      <c r="AP137" s="351">
        <f>AT137</f>
        <v>0</v>
      </c>
      <c r="AQ137" s="351"/>
      <c r="AR137" s="349"/>
      <c r="AS137" s="349"/>
      <c r="AT137" s="349"/>
      <c r="AU137" s="351"/>
      <c r="AV137" s="349"/>
      <c r="AW137" s="349"/>
      <c r="AX137" s="349"/>
      <c r="AY137" s="350" t="s">
        <v>379</v>
      </c>
      <c r="AZ137" s="353" t="s">
        <v>379</v>
      </c>
      <c r="BA137" s="351"/>
      <c r="BB137" s="351"/>
    </row>
    <row r="138" spans="1:54" s="533" customFormat="1" ht="24" x14ac:dyDescent="0.2">
      <c r="A138" s="409" t="s">
        <v>112</v>
      </c>
      <c r="B138" s="360">
        <v>220</v>
      </c>
      <c r="C138" s="464" t="str">
        <f>C131</f>
        <v>07</v>
      </c>
      <c r="D138" s="464" t="str">
        <f>D131</f>
        <v>07</v>
      </c>
      <c r="E138" s="568">
        <v>300</v>
      </c>
      <c r="F138" s="330"/>
      <c r="G138" s="352">
        <f>K138+O138+U138</f>
        <v>0</v>
      </c>
      <c r="H138" s="352">
        <f>L138+P138</f>
        <v>0</v>
      </c>
      <c r="I138" s="352">
        <f>M138+Q138</f>
        <v>0</v>
      </c>
      <c r="J138" s="352">
        <f>N138+R138+U138</f>
        <v>0</v>
      </c>
      <c r="K138" s="353">
        <f>K141</f>
        <v>0</v>
      </c>
      <c r="L138" s="353"/>
      <c r="M138" s="353"/>
      <c r="N138" s="353"/>
      <c r="O138" s="352">
        <f>P138+Q138+R138</f>
        <v>0</v>
      </c>
      <c r="P138" s="353">
        <f>P141</f>
        <v>0</v>
      </c>
      <c r="Q138" s="353">
        <f>Q141+Q140</f>
        <v>0</v>
      </c>
      <c r="R138" s="351">
        <f>R141+R140</f>
        <v>0</v>
      </c>
      <c r="S138" s="350" t="s">
        <v>379</v>
      </c>
      <c r="T138" s="353" t="s">
        <v>379</v>
      </c>
      <c r="U138" s="353">
        <f>U141</f>
        <v>0</v>
      </c>
      <c r="V138" s="353">
        <f>V141</f>
        <v>0</v>
      </c>
      <c r="W138" s="352">
        <f>AA138+AE138+AK138</f>
        <v>0</v>
      </c>
      <c r="X138" s="352">
        <f>AB138+AF138</f>
        <v>0</v>
      </c>
      <c r="Y138" s="352">
        <f>AC138+AG138</f>
        <v>0</v>
      </c>
      <c r="Z138" s="352">
        <f>AD138+AH138+AK138</f>
        <v>0</v>
      </c>
      <c r="AA138" s="353">
        <f t="shared" ref="AA138:AH138" si="168">AA141</f>
        <v>0</v>
      </c>
      <c r="AB138" s="353">
        <f t="shared" si="168"/>
        <v>0</v>
      </c>
      <c r="AC138" s="353">
        <f t="shared" si="168"/>
        <v>0</v>
      </c>
      <c r="AD138" s="353">
        <f t="shared" si="168"/>
        <v>0</v>
      </c>
      <c r="AE138" s="353">
        <f t="shared" si="168"/>
        <v>0</v>
      </c>
      <c r="AF138" s="353">
        <f t="shared" si="168"/>
        <v>0</v>
      </c>
      <c r="AG138" s="353">
        <f t="shared" si="168"/>
        <v>0</v>
      </c>
      <c r="AH138" s="353">
        <f t="shared" si="168"/>
        <v>0</v>
      </c>
      <c r="AI138" s="350" t="s">
        <v>379</v>
      </c>
      <c r="AJ138" s="353" t="s">
        <v>379</v>
      </c>
      <c r="AK138" s="353"/>
      <c r="AL138" s="353"/>
      <c r="AM138" s="352">
        <f>AQ138+AU138+BA138</f>
        <v>0</v>
      </c>
      <c r="AN138" s="352">
        <f>AR138+AV138</f>
        <v>0</v>
      </c>
      <c r="AO138" s="352">
        <f>AS138+AW138</f>
        <v>0</v>
      </c>
      <c r="AP138" s="352">
        <f>AT138+AX138+BA138</f>
        <v>0</v>
      </c>
      <c r="AQ138" s="353">
        <f t="shared" ref="AQ138:AX138" si="169">AQ141</f>
        <v>0</v>
      </c>
      <c r="AR138" s="353">
        <f t="shared" si="169"/>
        <v>0</v>
      </c>
      <c r="AS138" s="353">
        <f t="shared" si="169"/>
        <v>0</v>
      </c>
      <c r="AT138" s="353">
        <f t="shared" si="169"/>
        <v>0</v>
      </c>
      <c r="AU138" s="353">
        <f t="shared" si="169"/>
        <v>0</v>
      </c>
      <c r="AV138" s="353">
        <f t="shared" si="169"/>
        <v>0</v>
      </c>
      <c r="AW138" s="353">
        <f t="shared" si="169"/>
        <v>0</v>
      </c>
      <c r="AX138" s="353">
        <f t="shared" si="169"/>
        <v>0</v>
      </c>
      <c r="AY138" s="350" t="s">
        <v>379</v>
      </c>
      <c r="AZ138" s="353" t="s">
        <v>379</v>
      </c>
      <c r="BA138" s="353">
        <f>BA141</f>
        <v>0</v>
      </c>
      <c r="BB138" s="353">
        <f>BB141</f>
        <v>0</v>
      </c>
    </row>
    <row r="139" spans="1:54" s="533" customFormat="1" hidden="1" x14ac:dyDescent="0.2">
      <c r="A139" s="410" t="s">
        <v>274</v>
      </c>
      <c r="B139" s="362"/>
      <c r="C139" s="335"/>
      <c r="D139" s="334"/>
      <c r="E139" s="551"/>
      <c r="F139" s="538"/>
      <c r="G139" s="417"/>
      <c r="H139" s="547"/>
      <c r="I139" s="352"/>
      <c r="J139" s="416"/>
      <c r="K139" s="547"/>
      <c r="L139" s="547"/>
      <c r="M139" s="547"/>
      <c r="N139" s="352"/>
      <c r="O139" s="352"/>
      <c r="P139" s="417"/>
      <c r="Q139" s="416"/>
      <c r="R139" s="547"/>
      <c r="S139" s="352"/>
      <c r="T139" s="417"/>
      <c r="U139" s="417"/>
      <c r="V139" s="417"/>
      <c r="W139" s="417"/>
      <c r="X139" s="547"/>
      <c r="Y139" s="352"/>
      <c r="Z139" s="416"/>
      <c r="AA139" s="547"/>
      <c r="AB139" s="547"/>
      <c r="AC139" s="547"/>
      <c r="AD139" s="352"/>
      <c r="AE139" s="352"/>
      <c r="AF139" s="417"/>
      <c r="AG139" s="416"/>
      <c r="AH139" s="547"/>
      <c r="AI139" s="352"/>
      <c r="AJ139" s="417"/>
      <c r="AK139" s="417"/>
      <c r="AL139" s="417"/>
      <c r="AM139" s="417"/>
      <c r="AN139" s="547"/>
      <c r="AO139" s="352"/>
      <c r="AP139" s="416"/>
      <c r="AQ139" s="547"/>
      <c r="AR139" s="547"/>
      <c r="AS139" s="547"/>
      <c r="AT139" s="352"/>
      <c r="AU139" s="352"/>
      <c r="AV139" s="417"/>
      <c r="AW139" s="416"/>
      <c r="AX139" s="547"/>
      <c r="AY139" s="352"/>
      <c r="AZ139" s="417"/>
      <c r="BA139" s="417"/>
      <c r="BB139" s="417"/>
    </row>
    <row r="140" spans="1:54" ht="36" hidden="1" customHeight="1" x14ac:dyDescent="0.2">
      <c r="A140" s="411" t="s">
        <v>113</v>
      </c>
      <c r="B140" s="363"/>
      <c r="C140" s="336"/>
      <c r="D140" s="337"/>
      <c r="E140" s="561">
        <v>321</v>
      </c>
      <c r="F140" s="562">
        <v>262</v>
      </c>
      <c r="G140" s="354">
        <f>O140</f>
        <v>0</v>
      </c>
      <c r="H140" s="353" t="str">
        <f>P140</f>
        <v>х</v>
      </c>
      <c r="I140" s="349">
        <f>Q140</f>
        <v>0</v>
      </c>
      <c r="J140" s="350">
        <f>R140</f>
        <v>0</v>
      </c>
      <c r="K140" s="353" t="s">
        <v>379</v>
      </c>
      <c r="L140" s="353"/>
      <c r="M140" s="353"/>
      <c r="N140" s="349"/>
      <c r="O140" s="349">
        <f>Q140+R140</f>
        <v>0</v>
      </c>
      <c r="P140" s="354" t="s">
        <v>379</v>
      </c>
      <c r="Q140" s="350"/>
      <c r="R140" s="353"/>
      <c r="S140" s="349" t="s">
        <v>379</v>
      </c>
      <c r="T140" s="354" t="s">
        <v>379</v>
      </c>
      <c r="U140" s="354" t="s">
        <v>379</v>
      </c>
      <c r="V140" s="354" t="s">
        <v>379</v>
      </c>
      <c r="W140" s="354" t="str">
        <f>AE140</f>
        <v>х</v>
      </c>
      <c r="X140" s="353" t="str">
        <f>AF140</f>
        <v>х</v>
      </c>
      <c r="Y140" s="349" t="str">
        <f>AG140</f>
        <v>х</v>
      </c>
      <c r="Z140" s="350" t="str">
        <f>AH140</f>
        <v>х</v>
      </c>
      <c r="AA140" s="353" t="s">
        <v>379</v>
      </c>
      <c r="AB140" s="353" t="s">
        <v>379</v>
      </c>
      <c r="AC140" s="353" t="s">
        <v>379</v>
      </c>
      <c r="AD140" s="349" t="s">
        <v>379</v>
      </c>
      <c r="AE140" s="349" t="s">
        <v>379</v>
      </c>
      <c r="AF140" s="354" t="s">
        <v>379</v>
      </c>
      <c r="AG140" s="350" t="s">
        <v>379</v>
      </c>
      <c r="AH140" s="353" t="s">
        <v>379</v>
      </c>
      <c r="AI140" s="349" t="s">
        <v>379</v>
      </c>
      <c r="AJ140" s="354" t="s">
        <v>379</v>
      </c>
      <c r="AK140" s="354" t="s">
        <v>379</v>
      </c>
      <c r="AL140" s="354" t="s">
        <v>379</v>
      </c>
      <c r="AM140" s="354" t="str">
        <f>AU140</f>
        <v>х</v>
      </c>
      <c r="AN140" s="353" t="str">
        <f>AV140</f>
        <v>х</v>
      </c>
      <c r="AO140" s="349" t="str">
        <f>AW140</f>
        <v>х</v>
      </c>
      <c r="AP140" s="350" t="str">
        <f>AX140</f>
        <v>х</v>
      </c>
      <c r="AQ140" s="353" t="s">
        <v>379</v>
      </c>
      <c r="AR140" s="353" t="s">
        <v>379</v>
      </c>
      <c r="AS140" s="353" t="s">
        <v>379</v>
      </c>
      <c r="AT140" s="349" t="s">
        <v>379</v>
      </c>
      <c r="AU140" s="349" t="s">
        <v>379</v>
      </c>
      <c r="AV140" s="354" t="s">
        <v>379</v>
      </c>
      <c r="AW140" s="350" t="s">
        <v>379</v>
      </c>
      <c r="AX140" s="353" t="s">
        <v>379</v>
      </c>
      <c r="AY140" s="349" t="s">
        <v>379</v>
      </c>
      <c r="AZ140" s="354" t="s">
        <v>379</v>
      </c>
      <c r="BA140" s="354" t="s">
        <v>379</v>
      </c>
      <c r="BB140" s="354" t="s">
        <v>379</v>
      </c>
    </row>
    <row r="141" spans="1:54" s="533" customFormat="1" hidden="1" x14ac:dyDescent="0.2">
      <c r="A141" s="412" t="s">
        <v>114</v>
      </c>
      <c r="B141" s="363"/>
      <c r="C141" s="336"/>
      <c r="D141" s="336"/>
      <c r="E141" s="328">
        <v>340</v>
      </c>
      <c r="F141" s="563">
        <v>290</v>
      </c>
      <c r="G141" s="349">
        <f>K141+O141+U141</f>
        <v>0</v>
      </c>
      <c r="H141" s="349">
        <f>L141+P141</f>
        <v>0</v>
      </c>
      <c r="I141" s="349">
        <f>M141+Q141</f>
        <v>0</v>
      </c>
      <c r="J141" s="349">
        <f>N141+R141+U141</f>
        <v>0</v>
      </c>
      <c r="K141" s="349">
        <f>L141+M141+N141</f>
        <v>0</v>
      </c>
      <c r="L141" s="349"/>
      <c r="M141" s="349"/>
      <c r="N141" s="349"/>
      <c r="O141" s="349">
        <f>P141+Q141+R141</f>
        <v>0</v>
      </c>
      <c r="P141" s="349"/>
      <c r="Q141" s="349"/>
      <c r="R141" s="349"/>
      <c r="S141" s="349"/>
      <c r="T141" s="349"/>
      <c r="U141" s="349">
        <f>'ПД 1эк'!R63</f>
        <v>0</v>
      </c>
      <c r="V141" s="349"/>
      <c r="W141" s="349">
        <f>AA141+AE141+AK141</f>
        <v>0</v>
      </c>
      <c r="X141" s="349">
        <f>AB141+AF141</f>
        <v>0</v>
      </c>
      <c r="Y141" s="349">
        <f>AC141+AG141</f>
        <v>0</v>
      </c>
      <c r="Z141" s="349">
        <f>AD141+AH141+AK141</f>
        <v>0</v>
      </c>
      <c r="AA141" s="349"/>
      <c r="AB141" s="349"/>
      <c r="AC141" s="349"/>
      <c r="AD141" s="349"/>
      <c r="AE141" s="349"/>
      <c r="AF141" s="349"/>
      <c r="AG141" s="349"/>
      <c r="AH141" s="349"/>
      <c r="AI141" s="351" t="str">
        <f>AI107</f>
        <v>х</v>
      </c>
      <c r="AJ141" s="351" t="str">
        <f>AJ107</f>
        <v>х</v>
      </c>
      <c r="AK141" s="349"/>
      <c r="AL141" s="349"/>
      <c r="AM141" s="349">
        <f>AQ141+AU141+BA141</f>
        <v>0</v>
      </c>
      <c r="AN141" s="349">
        <f>AR141+AV141</f>
        <v>0</v>
      </c>
      <c r="AO141" s="349">
        <f>AS141+AW141</f>
        <v>0</v>
      </c>
      <c r="AP141" s="349">
        <f>AT141+AX141+BA141</f>
        <v>0</v>
      </c>
      <c r="AQ141" s="349"/>
      <c r="AR141" s="349"/>
      <c r="AS141" s="349"/>
      <c r="AT141" s="349"/>
      <c r="AU141" s="349"/>
      <c r="AV141" s="349"/>
      <c r="AW141" s="349"/>
      <c r="AX141" s="349"/>
      <c r="AY141" s="351" t="str">
        <f>AY107</f>
        <v>х</v>
      </c>
      <c r="AZ141" s="351" t="str">
        <f>AZ107</f>
        <v>х</v>
      </c>
      <c r="BA141" s="349"/>
      <c r="BB141" s="349"/>
    </row>
    <row r="142" spans="1:54" s="533" customFormat="1" ht="24" x14ac:dyDescent="0.2">
      <c r="A142" s="250" t="s">
        <v>115</v>
      </c>
      <c r="B142" s="360">
        <v>230</v>
      </c>
      <c r="C142" s="464" t="str">
        <f>C138</f>
        <v>07</v>
      </c>
      <c r="D142" s="464" t="str">
        <f>D138</f>
        <v>07</v>
      </c>
      <c r="E142" s="568">
        <v>850</v>
      </c>
      <c r="F142" s="569"/>
      <c r="G142" s="351">
        <f>K142+O142+U142</f>
        <v>0</v>
      </c>
      <c r="H142" s="351">
        <f>L142+P142</f>
        <v>0</v>
      </c>
      <c r="I142" s="351">
        <f>M142+Q142</f>
        <v>0</v>
      </c>
      <c r="J142" s="351">
        <f>N142+R142+U142</f>
        <v>0</v>
      </c>
      <c r="K142" s="408">
        <f>K144+K145+K146</f>
        <v>0</v>
      </c>
      <c r="L142" s="408"/>
      <c r="M142" s="408"/>
      <c r="N142" s="408"/>
      <c r="O142" s="351">
        <f>P142+Q142+R142</f>
        <v>0</v>
      </c>
      <c r="P142" s="408">
        <f>P144+P145+P146</f>
        <v>0</v>
      </c>
      <c r="Q142" s="408">
        <f>Q144+Q145+Q146</f>
        <v>0</v>
      </c>
      <c r="R142" s="408">
        <f>R144+R145+R146</f>
        <v>0</v>
      </c>
      <c r="S142" s="351" t="s">
        <v>379</v>
      </c>
      <c r="T142" s="351" t="s">
        <v>379</v>
      </c>
      <c r="U142" s="408">
        <f>U144+U145+U146</f>
        <v>0</v>
      </c>
      <c r="V142" s="408"/>
      <c r="W142" s="351">
        <f>AA142+AE142+AK142</f>
        <v>0</v>
      </c>
      <c r="X142" s="351">
        <f>AB142+AF142</f>
        <v>0</v>
      </c>
      <c r="Y142" s="351">
        <f>AC142+AG142</f>
        <v>0</v>
      </c>
      <c r="Z142" s="351">
        <f>AD142+AH142+AK142</f>
        <v>0</v>
      </c>
      <c r="AA142" s="408">
        <f t="shared" ref="AA142:AH142" si="170">AA144+AA145+AA146</f>
        <v>0</v>
      </c>
      <c r="AB142" s="408">
        <f t="shared" si="170"/>
        <v>0</v>
      </c>
      <c r="AC142" s="408">
        <f t="shared" si="170"/>
        <v>0</v>
      </c>
      <c r="AD142" s="408">
        <f t="shared" si="170"/>
        <v>0</v>
      </c>
      <c r="AE142" s="408">
        <f t="shared" si="170"/>
        <v>0</v>
      </c>
      <c r="AF142" s="408">
        <f t="shared" si="170"/>
        <v>0</v>
      </c>
      <c r="AG142" s="408">
        <f t="shared" si="170"/>
        <v>0</v>
      </c>
      <c r="AH142" s="408">
        <f t="shared" si="170"/>
        <v>0</v>
      </c>
      <c r="AI142" s="351" t="s">
        <v>379</v>
      </c>
      <c r="AJ142" s="351" t="s">
        <v>379</v>
      </c>
      <c r="AK142" s="408">
        <f>AK144+AK145+AK146</f>
        <v>0</v>
      </c>
      <c r="AL142" s="408"/>
      <c r="AM142" s="351">
        <f>AQ142+AU142+BA142</f>
        <v>0</v>
      </c>
      <c r="AN142" s="352">
        <f>AR142+AV142</f>
        <v>0</v>
      </c>
      <c r="AO142" s="352">
        <f>AS142+AW142</f>
        <v>0</v>
      </c>
      <c r="AP142" s="352">
        <f>AT142+AX142+BA142</f>
        <v>0</v>
      </c>
      <c r="AQ142" s="357">
        <f t="shared" ref="AQ142:AX142" si="171">AQ144+AQ145+AQ146</f>
        <v>0</v>
      </c>
      <c r="AR142" s="357">
        <f t="shared" si="171"/>
        <v>0</v>
      </c>
      <c r="AS142" s="357">
        <f t="shared" si="171"/>
        <v>0</v>
      </c>
      <c r="AT142" s="357">
        <f t="shared" si="171"/>
        <v>0</v>
      </c>
      <c r="AU142" s="357">
        <f t="shared" si="171"/>
        <v>0</v>
      </c>
      <c r="AV142" s="357">
        <f t="shared" si="171"/>
        <v>0</v>
      </c>
      <c r="AW142" s="357">
        <f t="shared" si="171"/>
        <v>0</v>
      </c>
      <c r="AX142" s="357">
        <f t="shared" si="171"/>
        <v>0</v>
      </c>
      <c r="AY142" s="351" t="s">
        <v>379</v>
      </c>
      <c r="AZ142" s="351" t="s">
        <v>379</v>
      </c>
      <c r="BA142" s="408">
        <f>BA144+BA145+BA146</f>
        <v>0</v>
      </c>
      <c r="BB142" s="408"/>
    </row>
    <row r="143" spans="1:54" s="533" customFormat="1" hidden="1" x14ac:dyDescent="0.2">
      <c r="A143" s="413" t="s">
        <v>274</v>
      </c>
      <c r="B143" s="362"/>
      <c r="C143" s="335"/>
      <c r="D143" s="334"/>
      <c r="E143" s="564"/>
      <c r="F143" s="543"/>
      <c r="G143" s="417"/>
      <c r="H143" s="417"/>
      <c r="I143" s="416"/>
      <c r="J143" s="547"/>
      <c r="K143" s="352"/>
      <c r="L143" s="416"/>
      <c r="M143" s="352"/>
      <c r="N143" s="416"/>
      <c r="O143" s="352"/>
      <c r="P143" s="416"/>
      <c r="Q143" s="352"/>
      <c r="R143" s="417"/>
      <c r="S143" s="356" t="s">
        <v>379</v>
      </c>
      <c r="T143" s="352" t="s">
        <v>379</v>
      </c>
      <c r="U143" s="416"/>
      <c r="V143" s="352"/>
      <c r="W143" s="417"/>
      <c r="X143" s="417"/>
      <c r="Y143" s="416"/>
      <c r="Z143" s="547"/>
      <c r="AA143" s="352"/>
      <c r="AB143" s="416"/>
      <c r="AC143" s="352"/>
      <c r="AD143" s="416"/>
      <c r="AE143" s="352"/>
      <c r="AF143" s="416"/>
      <c r="AG143" s="352"/>
      <c r="AH143" s="352"/>
      <c r="AI143" s="356" t="s">
        <v>379</v>
      </c>
      <c r="AJ143" s="352" t="s">
        <v>379</v>
      </c>
      <c r="AK143" s="416"/>
      <c r="AL143" s="352"/>
      <c r="AM143" s="417"/>
      <c r="AN143" s="417"/>
      <c r="AO143" s="416"/>
      <c r="AP143" s="547"/>
      <c r="AQ143" s="352"/>
      <c r="AR143" s="416"/>
      <c r="AS143" s="352"/>
      <c r="AT143" s="416"/>
      <c r="AU143" s="352"/>
      <c r="AV143" s="416"/>
      <c r="AW143" s="352"/>
      <c r="AX143" s="352"/>
      <c r="AY143" s="356" t="s">
        <v>379</v>
      </c>
      <c r="AZ143" s="352" t="s">
        <v>379</v>
      </c>
      <c r="BA143" s="416"/>
      <c r="BB143" s="352"/>
    </row>
    <row r="144" spans="1:54" s="533" customFormat="1" ht="22.5" hidden="1" customHeight="1" x14ac:dyDescent="0.2">
      <c r="A144" s="412" t="s">
        <v>116</v>
      </c>
      <c r="B144" s="363"/>
      <c r="C144" s="336"/>
      <c r="D144" s="337"/>
      <c r="E144" s="557">
        <v>851</v>
      </c>
      <c r="F144" s="563">
        <v>290</v>
      </c>
      <c r="G144" s="354">
        <f t="shared" ref="G144:G149" si="172">K144+O144+U144</f>
        <v>0</v>
      </c>
      <c r="H144" s="354">
        <f t="shared" ref="H144:I151" si="173">L144+P144</f>
        <v>0</v>
      </c>
      <c r="I144" s="350">
        <f t="shared" si="173"/>
        <v>0</v>
      </c>
      <c r="J144" s="353">
        <f t="shared" ref="J144:J151" si="174">N144+R144+U144</f>
        <v>0</v>
      </c>
      <c r="K144" s="349">
        <f>L144+M144+N144</f>
        <v>0</v>
      </c>
      <c r="L144" s="350"/>
      <c r="M144" s="349"/>
      <c r="N144" s="350"/>
      <c r="O144" s="349">
        <f t="shared" ref="O144:O151" si="175">P144+Q144+R144</f>
        <v>0</v>
      </c>
      <c r="P144" s="350"/>
      <c r="Q144" s="349"/>
      <c r="R144" s="354"/>
      <c r="S144" s="356" t="s">
        <v>379</v>
      </c>
      <c r="T144" s="349" t="s">
        <v>379</v>
      </c>
      <c r="U144" s="349">
        <f>'ПД 1эк'!S63</f>
        <v>0</v>
      </c>
      <c r="V144" s="349"/>
      <c r="W144" s="354">
        <f>AA144+AE144+AK144</f>
        <v>0</v>
      </c>
      <c r="X144" s="354">
        <f t="shared" ref="X144:Y146" si="176">AB144+AF144</f>
        <v>0</v>
      </c>
      <c r="Y144" s="350">
        <f t="shared" si="176"/>
        <v>0</v>
      </c>
      <c r="Z144" s="353">
        <f>AD144+AH144+AK144</f>
        <v>0</v>
      </c>
      <c r="AA144" s="349"/>
      <c r="AB144" s="349"/>
      <c r="AC144" s="349"/>
      <c r="AD144" s="349"/>
      <c r="AE144" s="349"/>
      <c r="AF144" s="349"/>
      <c r="AG144" s="349"/>
      <c r="AH144" s="349"/>
      <c r="AI144" s="356" t="s">
        <v>379</v>
      </c>
      <c r="AJ144" s="349" t="s">
        <v>379</v>
      </c>
      <c r="AK144" s="350"/>
      <c r="AL144" s="349"/>
      <c r="AM144" s="354">
        <f>AQ144+AU144+BA144</f>
        <v>0</v>
      </c>
      <c r="AN144" s="354">
        <f t="shared" ref="AN144:AO146" si="177">AR144+AV144</f>
        <v>0</v>
      </c>
      <c r="AO144" s="350">
        <f t="shared" si="177"/>
        <v>0</v>
      </c>
      <c r="AP144" s="353">
        <f>AT144+AX144+BA144</f>
        <v>0</v>
      </c>
      <c r="AQ144" s="349"/>
      <c r="AR144" s="349"/>
      <c r="AS144" s="349"/>
      <c r="AT144" s="349"/>
      <c r="AU144" s="349"/>
      <c r="AV144" s="349"/>
      <c r="AW144" s="349"/>
      <c r="AX144" s="349"/>
      <c r="AY144" s="356" t="s">
        <v>379</v>
      </c>
      <c r="AZ144" s="349" t="s">
        <v>379</v>
      </c>
      <c r="BA144" s="350"/>
      <c r="BB144" s="349"/>
    </row>
    <row r="145" spans="1:54" s="533" customFormat="1" hidden="1" x14ac:dyDescent="0.2">
      <c r="A145" s="412" t="s">
        <v>117</v>
      </c>
      <c r="B145" s="363"/>
      <c r="C145" s="336"/>
      <c r="D145" s="336"/>
      <c r="E145" s="328">
        <v>852</v>
      </c>
      <c r="F145" s="563">
        <v>290</v>
      </c>
      <c r="G145" s="349">
        <f t="shared" si="172"/>
        <v>0</v>
      </c>
      <c r="H145" s="349">
        <f t="shared" si="173"/>
        <v>0</v>
      </c>
      <c r="I145" s="349">
        <f t="shared" si="173"/>
        <v>0</v>
      </c>
      <c r="J145" s="349">
        <f t="shared" si="174"/>
        <v>0</v>
      </c>
      <c r="K145" s="349">
        <f>L145+M145+N145</f>
        <v>0</v>
      </c>
      <c r="L145" s="349"/>
      <c r="M145" s="349"/>
      <c r="N145" s="349"/>
      <c r="O145" s="349">
        <f t="shared" si="175"/>
        <v>0</v>
      </c>
      <c r="P145" s="349"/>
      <c r="Q145" s="349"/>
      <c r="R145" s="349"/>
      <c r="S145" s="351" t="s">
        <v>379</v>
      </c>
      <c r="T145" s="351" t="s">
        <v>379</v>
      </c>
      <c r="U145" s="349">
        <f>'ПД 1эк'!T63</f>
        <v>0</v>
      </c>
      <c r="V145" s="349"/>
      <c r="W145" s="349">
        <f>AA145+AE145+AK145</f>
        <v>0</v>
      </c>
      <c r="X145" s="349">
        <f t="shared" si="176"/>
        <v>0</v>
      </c>
      <c r="Y145" s="349">
        <f t="shared" si="176"/>
        <v>0</v>
      </c>
      <c r="Z145" s="349">
        <f>AD145+AH145+AK145</f>
        <v>0</v>
      </c>
      <c r="AA145" s="349"/>
      <c r="AB145" s="349"/>
      <c r="AC145" s="349"/>
      <c r="AD145" s="349"/>
      <c r="AE145" s="349"/>
      <c r="AF145" s="349"/>
      <c r="AG145" s="349"/>
      <c r="AH145" s="349"/>
      <c r="AI145" s="351" t="s">
        <v>379</v>
      </c>
      <c r="AJ145" s="351" t="s">
        <v>379</v>
      </c>
      <c r="AK145" s="349"/>
      <c r="AL145" s="349"/>
      <c r="AM145" s="349">
        <f>AQ145+AU145+BA145</f>
        <v>0</v>
      </c>
      <c r="AN145" s="349">
        <f t="shared" si="177"/>
        <v>0</v>
      </c>
      <c r="AO145" s="349">
        <f t="shared" si="177"/>
        <v>0</v>
      </c>
      <c r="AP145" s="349">
        <f>AT145+AX145+BA145</f>
        <v>0</v>
      </c>
      <c r="AQ145" s="349"/>
      <c r="AR145" s="349"/>
      <c r="AS145" s="349"/>
      <c r="AT145" s="349"/>
      <c r="AU145" s="349"/>
      <c r="AV145" s="349"/>
      <c r="AW145" s="349"/>
      <c r="AX145" s="349"/>
      <c r="AY145" s="351" t="s">
        <v>379</v>
      </c>
      <c r="AZ145" s="351" t="s">
        <v>379</v>
      </c>
      <c r="BA145" s="349"/>
      <c r="BB145" s="349"/>
    </row>
    <row r="146" spans="1:54" s="533" customFormat="1" hidden="1" x14ac:dyDescent="0.2">
      <c r="A146" s="250" t="s">
        <v>118</v>
      </c>
      <c r="B146" s="360"/>
      <c r="C146" s="338"/>
      <c r="D146" s="338"/>
      <c r="E146" s="324">
        <v>853</v>
      </c>
      <c r="F146" s="330">
        <v>290</v>
      </c>
      <c r="G146" s="351">
        <f t="shared" si="172"/>
        <v>0</v>
      </c>
      <c r="H146" s="351">
        <f t="shared" si="173"/>
        <v>0</v>
      </c>
      <c r="I146" s="351">
        <f t="shared" si="173"/>
        <v>0</v>
      </c>
      <c r="J146" s="351">
        <f t="shared" si="174"/>
        <v>0</v>
      </c>
      <c r="K146" s="351">
        <f>L146+M146+N146</f>
        <v>0</v>
      </c>
      <c r="L146" s="351"/>
      <c r="M146" s="351"/>
      <c r="N146" s="351"/>
      <c r="O146" s="351">
        <f t="shared" si="175"/>
        <v>0</v>
      </c>
      <c r="P146" s="351"/>
      <c r="Q146" s="351"/>
      <c r="R146" s="351"/>
      <c r="S146" s="351" t="s">
        <v>379</v>
      </c>
      <c r="T146" s="351" t="s">
        <v>379</v>
      </c>
      <c r="U146" s="349">
        <f>'ПД 1эк'!U63</f>
        <v>0</v>
      </c>
      <c r="V146" s="351"/>
      <c r="W146" s="351">
        <f>AA146+AE146+AK146</f>
        <v>0</v>
      </c>
      <c r="X146" s="351">
        <f t="shared" si="176"/>
        <v>0</v>
      </c>
      <c r="Y146" s="351">
        <f t="shared" si="176"/>
        <v>0</v>
      </c>
      <c r="Z146" s="351">
        <f>AD146+AH146+AK146</f>
        <v>0</v>
      </c>
      <c r="AA146" s="351"/>
      <c r="AB146" s="349"/>
      <c r="AC146" s="349"/>
      <c r="AD146" s="349"/>
      <c r="AE146" s="351"/>
      <c r="AF146" s="349"/>
      <c r="AG146" s="349"/>
      <c r="AH146" s="349"/>
      <c r="AI146" s="351" t="s">
        <v>379</v>
      </c>
      <c r="AJ146" s="351" t="s">
        <v>379</v>
      </c>
      <c r="AK146" s="351"/>
      <c r="AL146" s="351"/>
      <c r="AM146" s="351">
        <f>AQ146+AU146+BA146</f>
        <v>0</v>
      </c>
      <c r="AN146" s="351">
        <f t="shared" si="177"/>
        <v>0</v>
      </c>
      <c r="AO146" s="351">
        <f t="shared" si="177"/>
        <v>0</v>
      </c>
      <c r="AP146" s="351">
        <f>AT146+AX146+BA146</f>
        <v>0</v>
      </c>
      <c r="AQ146" s="351"/>
      <c r="AR146" s="349"/>
      <c r="AS146" s="349"/>
      <c r="AT146" s="349"/>
      <c r="AU146" s="351"/>
      <c r="AV146" s="349"/>
      <c r="AW146" s="349"/>
      <c r="AX146" s="349"/>
      <c r="AY146" s="351" t="s">
        <v>379</v>
      </c>
      <c r="AZ146" s="351" t="s">
        <v>379</v>
      </c>
      <c r="BA146" s="351"/>
      <c r="BB146" s="351"/>
    </row>
    <row r="147" spans="1:54" s="533" customFormat="1" ht="24" x14ac:dyDescent="0.2">
      <c r="A147" s="414" t="s">
        <v>119</v>
      </c>
      <c r="B147" s="364">
        <v>240</v>
      </c>
      <c r="C147" s="331" t="str">
        <f>C142</f>
        <v>07</v>
      </c>
      <c r="D147" s="331" t="str">
        <f>D142</f>
        <v>07</v>
      </c>
      <c r="E147" s="559">
        <v>860</v>
      </c>
      <c r="F147" s="560"/>
      <c r="G147" s="352">
        <f t="shared" si="172"/>
        <v>0</v>
      </c>
      <c r="H147" s="352">
        <f t="shared" si="173"/>
        <v>0</v>
      </c>
      <c r="I147" s="352">
        <f t="shared" si="173"/>
        <v>0</v>
      </c>
      <c r="J147" s="352">
        <f t="shared" si="174"/>
        <v>0</v>
      </c>
      <c r="K147" s="351">
        <f>L147+M147+N147</f>
        <v>0</v>
      </c>
      <c r="L147" s="353"/>
      <c r="M147" s="353"/>
      <c r="N147" s="353"/>
      <c r="O147" s="352">
        <f t="shared" si="175"/>
        <v>0</v>
      </c>
      <c r="P147" s="353"/>
      <c r="Q147" s="353"/>
      <c r="R147" s="351"/>
      <c r="S147" s="351" t="s">
        <v>379</v>
      </c>
      <c r="T147" s="351" t="s">
        <v>379</v>
      </c>
      <c r="U147" s="353"/>
      <c r="V147" s="353"/>
      <c r="W147" s="415"/>
      <c r="X147" s="352"/>
      <c r="Y147" s="352"/>
      <c r="Z147" s="352"/>
      <c r="AA147" s="352"/>
      <c r="AB147" s="353"/>
      <c r="AC147" s="353"/>
      <c r="AD147" s="353"/>
      <c r="AE147" s="352"/>
      <c r="AF147" s="353"/>
      <c r="AG147" s="353"/>
      <c r="AH147" s="353"/>
      <c r="AI147" s="351" t="s">
        <v>379</v>
      </c>
      <c r="AJ147" s="351" t="s">
        <v>379</v>
      </c>
      <c r="AK147" s="353"/>
      <c r="AL147" s="353"/>
      <c r="AM147" s="415"/>
      <c r="AN147" s="352"/>
      <c r="AO147" s="352"/>
      <c r="AP147" s="352"/>
      <c r="AQ147" s="352"/>
      <c r="AR147" s="353"/>
      <c r="AS147" s="353"/>
      <c r="AT147" s="353"/>
      <c r="AU147" s="352"/>
      <c r="AV147" s="353"/>
      <c r="AW147" s="353"/>
      <c r="AX147" s="353"/>
      <c r="AY147" s="351" t="s">
        <v>379</v>
      </c>
      <c r="AZ147" s="351" t="s">
        <v>379</v>
      </c>
      <c r="BA147" s="353"/>
      <c r="BB147" s="353"/>
    </row>
    <row r="148" spans="1:54" s="533" customFormat="1" ht="24" x14ac:dyDescent="0.2">
      <c r="A148" s="250" t="s">
        <v>120</v>
      </c>
      <c r="B148" s="360">
        <v>250</v>
      </c>
      <c r="C148" s="331" t="str">
        <f>C147</f>
        <v>07</v>
      </c>
      <c r="D148" s="331" t="str">
        <f>D147</f>
        <v>07</v>
      </c>
      <c r="E148" s="324">
        <v>830</v>
      </c>
      <c r="F148" s="330"/>
      <c r="G148" s="352">
        <f t="shared" si="172"/>
        <v>0</v>
      </c>
      <c r="H148" s="352">
        <f t="shared" si="173"/>
        <v>0</v>
      </c>
      <c r="I148" s="352">
        <f t="shared" si="173"/>
        <v>0</v>
      </c>
      <c r="J148" s="352">
        <f t="shared" si="174"/>
        <v>0</v>
      </c>
      <c r="K148" s="357">
        <f>K149</f>
        <v>0</v>
      </c>
      <c r="L148" s="357"/>
      <c r="M148" s="357"/>
      <c r="N148" s="357"/>
      <c r="O148" s="352">
        <f t="shared" si="175"/>
        <v>0</v>
      </c>
      <c r="P148" s="357">
        <f>P149</f>
        <v>0</v>
      </c>
      <c r="Q148" s="357">
        <f>Q149</f>
        <v>0</v>
      </c>
      <c r="R148" s="349">
        <f>R149</f>
        <v>0</v>
      </c>
      <c r="S148" s="356" t="s">
        <v>379</v>
      </c>
      <c r="T148" s="357" t="s">
        <v>379</v>
      </c>
      <c r="U148" s="351">
        <f>U149</f>
        <v>0</v>
      </c>
      <c r="V148" s="351"/>
      <c r="W148" s="352">
        <f>AA148+AE148+AK148</f>
        <v>0</v>
      </c>
      <c r="X148" s="352">
        <f t="shared" ref="X148:Y151" si="178">AB148+AF148</f>
        <v>0</v>
      </c>
      <c r="Y148" s="352">
        <f t="shared" si="178"/>
        <v>0</v>
      </c>
      <c r="Z148" s="352">
        <f>AD148+AH148+AK148</f>
        <v>0</v>
      </c>
      <c r="AA148" s="351">
        <f t="shared" ref="AA148:AH148" si="179">AA149</f>
        <v>0</v>
      </c>
      <c r="AB148" s="357">
        <f t="shared" si="179"/>
        <v>0</v>
      </c>
      <c r="AC148" s="357">
        <f t="shared" si="179"/>
        <v>0</v>
      </c>
      <c r="AD148" s="357">
        <f t="shared" si="179"/>
        <v>0</v>
      </c>
      <c r="AE148" s="351">
        <f t="shared" si="179"/>
        <v>0</v>
      </c>
      <c r="AF148" s="357">
        <f t="shared" si="179"/>
        <v>0</v>
      </c>
      <c r="AG148" s="357">
        <f t="shared" si="179"/>
        <v>0</v>
      </c>
      <c r="AH148" s="357">
        <f t="shared" si="179"/>
        <v>0</v>
      </c>
      <c r="AI148" s="356" t="s">
        <v>379</v>
      </c>
      <c r="AJ148" s="357" t="s">
        <v>379</v>
      </c>
      <c r="AK148" s="357">
        <f>AK149</f>
        <v>0</v>
      </c>
      <c r="AL148" s="357"/>
      <c r="AM148" s="352">
        <f>AQ148+AU148+BA148</f>
        <v>0</v>
      </c>
      <c r="AN148" s="352">
        <f t="shared" ref="AN148:AO151" si="180">AR148+AV148</f>
        <v>0</v>
      </c>
      <c r="AO148" s="352">
        <f t="shared" si="180"/>
        <v>0</v>
      </c>
      <c r="AP148" s="352">
        <f>AT148+AX148+BA148</f>
        <v>0</v>
      </c>
      <c r="AQ148" s="351">
        <f t="shared" ref="AQ148:AX148" si="181">AQ149</f>
        <v>0</v>
      </c>
      <c r="AR148" s="357">
        <f t="shared" si="181"/>
        <v>0</v>
      </c>
      <c r="AS148" s="357">
        <f t="shared" si="181"/>
        <v>0</v>
      </c>
      <c r="AT148" s="357">
        <f t="shared" si="181"/>
        <v>0</v>
      </c>
      <c r="AU148" s="351">
        <f t="shared" si="181"/>
        <v>0</v>
      </c>
      <c r="AV148" s="357">
        <f t="shared" si="181"/>
        <v>0</v>
      </c>
      <c r="AW148" s="357">
        <f t="shared" si="181"/>
        <v>0</v>
      </c>
      <c r="AX148" s="357">
        <f t="shared" si="181"/>
        <v>0</v>
      </c>
      <c r="AY148" s="356" t="s">
        <v>379</v>
      </c>
      <c r="AZ148" s="357" t="s">
        <v>379</v>
      </c>
      <c r="BA148" s="357">
        <f>BA149</f>
        <v>0</v>
      </c>
      <c r="BB148" s="357"/>
    </row>
    <row r="149" spans="1:54" s="533" customFormat="1" ht="24" hidden="1" x14ac:dyDescent="0.2">
      <c r="A149" s="250" t="s">
        <v>121</v>
      </c>
      <c r="B149" s="360"/>
      <c r="C149" s="338"/>
      <c r="D149" s="338"/>
      <c r="E149" s="324">
        <v>831</v>
      </c>
      <c r="F149" s="330">
        <v>290</v>
      </c>
      <c r="G149" s="351">
        <f t="shared" si="172"/>
        <v>0</v>
      </c>
      <c r="H149" s="351">
        <f t="shared" si="173"/>
        <v>0</v>
      </c>
      <c r="I149" s="351">
        <f t="shared" si="173"/>
        <v>0</v>
      </c>
      <c r="J149" s="351">
        <f t="shared" si="174"/>
        <v>0</v>
      </c>
      <c r="K149" s="351">
        <f>L149+M149+N149</f>
        <v>0</v>
      </c>
      <c r="L149" s="351"/>
      <c r="M149" s="351"/>
      <c r="N149" s="351"/>
      <c r="O149" s="351">
        <f t="shared" si="175"/>
        <v>0</v>
      </c>
      <c r="P149" s="351"/>
      <c r="Q149" s="351"/>
      <c r="R149" s="351"/>
      <c r="S149" s="351"/>
      <c r="T149" s="351"/>
      <c r="U149" s="349">
        <f>'ПД 1эк'!Q63</f>
        <v>0</v>
      </c>
      <c r="V149" s="351"/>
      <c r="W149" s="351">
        <f>AA149+AE149+AK149</f>
        <v>0</v>
      </c>
      <c r="X149" s="351">
        <f t="shared" si="178"/>
        <v>0</v>
      </c>
      <c r="Y149" s="351">
        <f t="shared" si="178"/>
        <v>0</v>
      </c>
      <c r="Z149" s="351">
        <f>AD149+AH149+AK149</f>
        <v>0</v>
      </c>
      <c r="AA149" s="351"/>
      <c r="AB149" s="351"/>
      <c r="AC149" s="351"/>
      <c r="AD149" s="351"/>
      <c r="AE149" s="351"/>
      <c r="AF149" s="351"/>
      <c r="AG149" s="351"/>
      <c r="AH149" s="351"/>
      <c r="AI149" s="351" t="str">
        <f>AI115</f>
        <v>х</v>
      </c>
      <c r="AJ149" s="351" t="str">
        <f>AJ115</f>
        <v>х</v>
      </c>
      <c r="AK149" s="351"/>
      <c r="AL149" s="351"/>
      <c r="AM149" s="351">
        <f>AQ149+AU149+BA149</f>
        <v>0</v>
      </c>
      <c r="AN149" s="351">
        <f t="shared" si="180"/>
        <v>0</v>
      </c>
      <c r="AO149" s="351">
        <f t="shared" si="180"/>
        <v>0</v>
      </c>
      <c r="AP149" s="351">
        <f>AT149+AX149+BA149</f>
        <v>0</v>
      </c>
      <c r="AQ149" s="351"/>
      <c r="AR149" s="351"/>
      <c r="AS149" s="351"/>
      <c r="AT149" s="351"/>
      <c r="AU149" s="351"/>
      <c r="AV149" s="351"/>
      <c r="AW149" s="351"/>
      <c r="AX149" s="351"/>
      <c r="AY149" s="351" t="str">
        <f>AY115</f>
        <v>х</v>
      </c>
      <c r="AZ149" s="351" t="str">
        <f>AZ115</f>
        <v>х</v>
      </c>
      <c r="BA149" s="351"/>
      <c r="BB149" s="351"/>
    </row>
    <row r="150" spans="1:54" s="533" customFormat="1" ht="24" x14ac:dyDescent="0.2">
      <c r="A150" s="250" t="s">
        <v>568</v>
      </c>
      <c r="B150" s="465">
        <v>260</v>
      </c>
      <c r="C150" s="331" t="str">
        <f>C148</f>
        <v>07</v>
      </c>
      <c r="D150" s="331" t="str">
        <f>D148</f>
        <v>07</v>
      </c>
      <c r="E150" s="565">
        <v>244</v>
      </c>
      <c r="F150" s="566"/>
      <c r="G150" s="351" t="e">
        <f>H150+I150+J150</f>
        <v>#REF!</v>
      </c>
      <c r="H150" s="351">
        <f t="shared" si="173"/>
        <v>0</v>
      </c>
      <c r="I150" s="351" t="e">
        <f t="shared" si="173"/>
        <v>#REF!</v>
      </c>
      <c r="J150" s="351" t="e">
        <f t="shared" si="174"/>
        <v>#REF!</v>
      </c>
      <c r="K150" s="351">
        <f>L150+M150+N150</f>
        <v>0</v>
      </c>
      <c r="L150" s="351"/>
      <c r="M150" s="351"/>
      <c r="N150" s="351"/>
      <c r="O150" s="351" t="e">
        <f t="shared" si="175"/>
        <v>#REF!</v>
      </c>
      <c r="P150" s="351">
        <f>SUM(P151:P159)</f>
        <v>0</v>
      </c>
      <c r="Q150" s="351" t="e">
        <f>SUM(Q151:Q159)</f>
        <v>#REF!</v>
      </c>
      <c r="R150" s="351" t="e">
        <f>SUM(R151:R159)</f>
        <v>#REF!</v>
      </c>
      <c r="S150" s="351" t="s">
        <v>379</v>
      </c>
      <c r="T150" s="351" t="s">
        <v>379</v>
      </c>
      <c r="U150" s="351">
        <f>SUM(U151:U159)</f>
        <v>44145</v>
      </c>
      <c r="V150" s="349"/>
      <c r="W150" s="351">
        <f>AA150+AE150+AK150</f>
        <v>0</v>
      </c>
      <c r="X150" s="351">
        <f t="shared" si="178"/>
        <v>0</v>
      </c>
      <c r="Y150" s="351">
        <f t="shared" si="178"/>
        <v>0</v>
      </c>
      <c r="Z150" s="351">
        <f>AD150+AH150+AK150</f>
        <v>0</v>
      </c>
      <c r="AA150" s="351">
        <f t="shared" ref="AA150:AH150" si="182">SUM(AA151:AA159)</f>
        <v>0</v>
      </c>
      <c r="AB150" s="351">
        <f t="shared" si="182"/>
        <v>0</v>
      </c>
      <c r="AC150" s="351">
        <f t="shared" si="182"/>
        <v>0</v>
      </c>
      <c r="AD150" s="351">
        <f t="shared" si="182"/>
        <v>0</v>
      </c>
      <c r="AE150" s="351">
        <f t="shared" si="182"/>
        <v>0</v>
      </c>
      <c r="AF150" s="351">
        <f t="shared" si="182"/>
        <v>0</v>
      </c>
      <c r="AG150" s="351">
        <f t="shared" si="182"/>
        <v>0</v>
      </c>
      <c r="AH150" s="351">
        <f t="shared" si="182"/>
        <v>0</v>
      </c>
      <c r="AI150" s="351" t="s">
        <v>379</v>
      </c>
      <c r="AJ150" s="351" t="s">
        <v>379</v>
      </c>
      <c r="AK150" s="351">
        <f>SUM(AK151:AK159)</f>
        <v>0</v>
      </c>
      <c r="AL150" s="351">
        <f>SUM(AL151:AL159)</f>
        <v>0</v>
      </c>
      <c r="AM150" s="351">
        <f>AQ150+AU150+BA150</f>
        <v>0</v>
      </c>
      <c r="AN150" s="351">
        <f t="shared" si="180"/>
        <v>0</v>
      </c>
      <c r="AO150" s="351">
        <f t="shared" si="180"/>
        <v>0</v>
      </c>
      <c r="AP150" s="351">
        <f>AT150+AX150+BA150</f>
        <v>0</v>
      </c>
      <c r="AQ150" s="351">
        <f t="shared" ref="AQ150:AX150" si="183">SUM(AQ151:AQ159)</f>
        <v>0</v>
      </c>
      <c r="AR150" s="351">
        <f t="shared" si="183"/>
        <v>0</v>
      </c>
      <c r="AS150" s="351">
        <f t="shared" si="183"/>
        <v>0</v>
      </c>
      <c r="AT150" s="351">
        <f t="shared" si="183"/>
        <v>0</v>
      </c>
      <c r="AU150" s="351">
        <f t="shared" si="183"/>
        <v>0</v>
      </c>
      <c r="AV150" s="351">
        <f t="shared" si="183"/>
        <v>0</v>
      </c>
      <c r="AW150" s="351">
        <f t="shared" si="183"/>
        <v>0</v>
      </c>
      <c r="AX150" s="351">
        <f t="shared" si="183"/>
        <v>0</v>
      </c>
      <c r="AY150" s="351" t="s">
        <v>379</v>
      </c>
      <c r="AZ150" s="351" t="s">
        <v>379</v>
      </c>
      <c r="BA150" s="351">
        <f>SUM(BA151:BA159)</f>
        <v>0</v>
      </c>
      <c r="BB150" s="351">
        <f>SUM(BB151:BB159)</f>
        <v>0</v>
      </c>
    </row>
    <row r="151" spans="1:54" hidden="1" x14ac:dyDescent="0.2">
      <c r="A151" s="250" t="s">
        <v>123</v>
      </c>
      <c r="B151" s="360"/>
      <c r="C151" s="338"/>
      <c r="D151" s="338"/>
      <c r="E151" s="324"/>
      <c r="F151" s="330">
        <v>221</v>
      </c>
      <c r="G151" s="351">
        <f>K151+O151+U151</f>
        <v>0</v>
      </c>
      <c r="H151" s="351">
        <f t="shared" si="173"/>
        <v>0</v>
      </c>
      <c r="I151" s="351">
        <f t="shared" si="173"/>
        <v>0</v>
      </c>
      <c r="J151" s="351">
        <f t="shared" si="174"/>
        <v>0</v>
      </c>
      <c r="K151" s="351">
        <f>L151+M151+N151</f>
        <v>0</v>
      </c>
      <c r="L151" s="351"/>
      <c r="M151" s="351"/>
      <c r="N151" s="351"/>
      <c r="O151" s="351">
        <f t="shared" si="175"/>
        <v>0</v>
      </c>
      <c r="P151" s="351"/>
      <c r="Q151" s="351"/>
      <c r="R151" s="351"/>
      <c r="S151" s="351"/>
      <c r="T151" s="351"/>
      <c r="U151" s="349">
        <f>'ПД 1эк'!G63</f>
        <v>0</v>
      </c>
      <c r="V151" s="351"/>
      <c r="W151" s="351">
        <f>AA151+AE151+AK151</f>
        <v>0</v>
      </c>
      <c r="X151" s="351">
        <f t="shared" si="178"/>
        <v>0</v>
      </c>
      <c r="Y151" s="351">
        <f t="shared" si="178"/>
        <v>0</v>
      </c>
      <c r="Z151" s="351">
        <f>AD151+AH151+AK151</f>
        <v>0</v>
      </c>
      <c r="AA151" s="351"/>
      <c r="AB151" s="349"/>
      <c r="AC151" s="349"/>
      <c r="AD151" s="349"/>
      <c r="AE151" s="351"/>
      <c r="AF151" s="349"/>
      <c r="AG151" s="349"/>
      <c r="AH151" s="349"/>
      <c r="AI151" s="349"/>
      <c r="AJ151" s="349"/>
      <c r="AK151" s="351"/>
      <c r="AL151" s="351"/>
      <c r="AM151" s="351">
        <f>AQ151+AU151+BA151</f>
        <v>0</v>
      </c>
      <c r="AN151" s="351">
        <f t="shared" si="180"/>
        <v>0</v>
      </c>
      <c r="AO151" s="351">
        <f t="shared" si="180"/>
        <v>0</v>
      </c>
      <c r="AP151" s="351">
        <f>AT151+AX151+BA151</f>
        <v>0</v>
      </c>
      <c r="AQ151" s="351"/>
      <c r="AR151" s="349"/>
      <c r="AS151" s="349"/>
      <c r="AT151" s="349"/>
      <c r="AU151" s="351"/>
      <c r="AV151" s="349"/>
      <c r="AW151" s="349"/>
      <c r="AX151" s="349"/>
      <c r="AY151" s="349"/>
      <c r="AZ151" s="349"/>
      <c r="BA151" s="351"/>
      <c r="BB151" s="351"/>
    </row>
    <row r="152" spans="1:54" hidden="1" x14ac:dyDescent="0.2">
      <c r="A152" s="250" t="s">
        <v>124</v>
      </c>
      <c r="B152" s="360"/>
      <c r="C152" s="338"/>
      <c r="D152" s="338"/>
      <c r="E152" s="324"/>
      <c r="F152" s="330">
        <v>222</v>
      </c>
      <c r="G152" s="351">
        <f>K152+U152</f>
        <v>0</v>
      </c>
      <c r="H152" s="351">
        <f>L152</f>
        <v>0</v>
      </c>
      <c r="I152" s="351">
        <f>M152</f>
        <v>0</v>
      </c>
      <c r="J152" s="351">
        <f>N152</f>
        <v>0</v>
      </c>
      <c r="K152" s="351">
        <f>L152+M152+N152</f>
        <v>0</v>
      </c>
      <c r="L152" s="351"/>
      <c r="M152" s="351"/>
      <c r="N152" s="351"/>
      <c r="O152" s="351" t="s">
        <v>379</v>
      </c>
      <c r="P152" s="351"/>
      <c r="Q152" s="351"/>
      <c r="R152" s="351"/>
      <c r="S152" s="351"/>
      <c r="T152" s="351"/>
      <c r="U152" s="349"/>
      <c r="V152" s="351"/>
      <c r="W152" s="351">
        <f>AA152+AK152</f>
        <v>0</v>
      </c>
      <c r="X152" s="351">
        <f>AB152</f>
        <v>0</v>
      </c>
      <c r="Y152" s="351">
        <f>AC152</f>
        <v>0</v>
      </c>
      <c r="Z152" s="351">
        <f>AD152</f>
        <v>0</v>
      </c>
      <c r="AA152" s="351"/>
      <c r="AB152" s="349"/>
      <c r="AC152" s="349"/>
      <c r="AD152" s="349"/>
      <c r="AE152" s="351"/>
      <c r="AF152" s="349"/>
      <c r="AG152" s="349"/>
      <c r="AH152" s="349"/>
      <c r="AI152" s="349"/>
      <c r="AJ152" s="349"/>
      <c r="AK152" s="351"/>
      <c r="AL152" s="351"/>
      <c r="AM152" s="351">
        <f>AQ152+BA152</f>
        <v>0</v>
      </c>
      <c r="AN152" s="351">
        <f>AR152</f>
        <v>0</v>
      </c>
      <c r="AO152" s="351">
        <f>AS152</f>
        <v>0</v>
      </c>
      <c r="AP152" s="351">
        <f>AT152</f>
        <v>0</v>
      </c>
      <c r="AQ152" s="351"/>
      <c r="AR152" s="349"/>
      <c r="AS152" s="349"/>
      <c r="AT152" s="349"/>
      <c r="AU152" s="351"/>
      <c r="AV152" s="349"/>
      <c r="AW152" s="349"/>
      <c r="AX152" s="349"/>
      <c r="AY152" s="349"/>
      <c r="AZ152" s="349"/>
      <c r="BA152" s="351"/>
      <c r="BB152" s="351"/>
    </row>
    <row r="153" spans="1:54" hidden="1" x14ac:dyDescent="0.2">
      <c r="A153" s="250" t="s">
        <v>125</v>
      </c>
      <c r="B153" s="360"/>
      <c r="C153" s="338"/>
      <c r="D153" s="338"/>
      <c r="E153" s="324"/>
      <c r="F153" s="330">
        <v>223</v>
      </c>
      <c r="G153" s="351">
        <f>K153+O153+U153</f>
        <v>0</v>
      </c>
      <c r="H153" s="351">
        <f>P153</f>
        <v>0</v>
      </c>
      <c r="I153" s="351">
        <f>M153+Q153</f>
        <v>0</v>
      </c>
      <c r="J153" s="351">
        <f>N153+R153+U153</f>
        <v>0</v>
      </c>
      <c r="K153" s="351">
        <f>M153+N153</f>
        <v>0</v>
      </c>
      <c r="L153" s="351"/>
      <c r="M153" s="351"/>
      <c r="N153" s="351"/>
      <c r="O153" s="351">
        <f>P153+Q153+R153</f>
        <v>0</v>
      </c>
      <c r="P153" s="351"/>
      <c r="Q153" s="351"/>
      <c r="R153" s="351"/>
      <c r="S153" s="351"/>
      <c r="T153" s="351"/>
      <c r="U153" s="349">
        <f>'ПД 1эк'!I63</f>
        <v>0</v>
      </c>
      <c r="V153" s="351"/>
      <c r="W153" s="351">
        <f>AA153+AE153+AK153</f>
        <v>0</v>
      </c>
      <c r="X153" s="351">
        <f>AF153</f>
        <v>0</v>
      </c>
      <c r="Y153" s="351">
        <f>AC153+AG153</f>
        <v>0</v>
      </c>
      <c r="Z153" s="351">
        <f>AD153+AH153+AK153</f>
        <v>0</v>
      </c>
      <c r="AA153" s="351"/>
      <c r="AB153" s="349"/>
      <c r="AC153" s="349"/>
      <c r="AD153" s="349"/>
      <c r="AE153" s="351"/>
      <c r="AF153" s="349"/>
      <c r="AG153" s="349"/>
      <c r="AH153" s="349"/>
      <c r="AI153" s="349"/>
      <c r="AJ153" s="349"/>
      <c r="AK153" s="351"/>
      <c r="AL153" s="351"/>
      <c r="AM153" s="351">
        <f>AQ153+AU153+BA153</f>
        <v>0</v>
      </c>
      <c r="AN153" s="351">
        <f>AV153</f>
        <v>0</v>
      </c>
      <c r="AO153" s="351">
        <f>AS153+AW153</f>
        <v>0</v>
      </c>
      <c r="AP153" s="351">
        <f>AT153+AX153+BA153</f>
        <v>0</v>
      </c>
      <c r="AQ153" s="351"/>
      <c r="AR153" s="349"/>
      <c r="AS153" s="349"/>
      <c r="AT153" s="349"/>
      <c r="AU153" s="351"/>
      <c r="AV153" s="349"/>
      <c r="AW153" s="349"/>
      <c r="AX153" s="349"/>
      <c r="AY153" s="349"/>
      <c r="AZ153" s="349"/>
      <c r="BA153" s="351"/>
      <c r="BB153" s="351"/>
    </row>
    <row r="154" spans="1:54" ht="24" x14ac:dyDescent="0.2">
      <c r="A154" s="250" t="s">
        <v>126</v>
      </c>
      <c r="B154" s="360"/>
      <c r="C154" s="338"/>
      <c r="D154" s="338"/>
      <c r="E154" s="324"/>
      <c r="F154" s="330">
        <v>224</v>
      </c>
      <c r="G154" s="351">
        <f>K154+U154</f>
        <v>0</v>
      </c>
      <c r="H154" s="351">
        <f>L154</f>
        <v>0</v>
      </c>
      <c r="I154" s="351">
        <f>M154</f>
        <v>0</v>
      </c>
      <c r="J154" s="351">
        <f>N154</f>
        <v>0</v>
      </c>
      <c r="K154" s="351">
        <f t="shared" ref="K154:K159" si="184">L154+M154+N154</f>
        <v>0</v>
      </c>
      <c r="L154" s="351"/>
      <c r="M154" s="351"/>
      <c r="N154" s="351"/>
      <c r="O154" s="351" t="s">
        <v>379</v>
      </c>
      <c r="P154" s="351"/>
      <c r="Q154" s="351"/>
      <c r="R154" s="351"/>
      <c r="S154" s="351"/>
      <c r="T154" s="351"/>
      <c r="U154" s="349"/>
      <c r="V154" s="351"/>
      <c r="W154" s="351">
        <f>AA154+AK154</f>
        <v>0</v>
      </c>
      <c r="X154" s="351">
        <f>AB154</f>
        <v>0</v>
      </c>
      <c r="Y154" s="351">
        <f>AC154</f>
        <v>0</v>
      </c>
      <c r="Z154" s="351">
        <f>AD154</f>
        <v>0</v>
      </c>
      <c r="AA154" s="351"/>
      <c r="AB154" s="349"/>
      <c r="AC154" s="349"/>
      <c r="AD154" s="349"/>
      <c r="AE154" s="351"/>
      <c r="AF154" s="349"/>
      <c r="AG154" s="349"/>
      <c r="AH154" s="349"/>
      <c r="AI154" s="349"/>
      <c r="AJ154" s="349"/>
      <c r="AK154" s="351"/>
      <c r="AL154" s="351"/>
      <c r="AM154" s="351">
        <f>AQ154+BA154</f>
        <v>0</v>
      </c>
      <c r="AN154" s="351">
        <f>AR154</f>
        <v>0</v>
      </c>
      <c r="AO154" s="351">
        <f>AS154</f>
        <v>0</v>
      </c>
      <c r="AP154" s="351">
        <f>AT154</f>
        <v>0</v>
      </c>
      <c r="AQ154" s="351"/>
      <c r="AR154" s="349"/>
      <c r="AS154" s="349"/>
      <c r="AT154" s="349"/>
      <c r="AU154" s="351"/>
      <c r="AV154" s="349"/>
      <c r="AW154" s="349"/>
      <c r="AX154" s="349"/>
      <c r="AY154" s="349"/>
      <c r="AZ154" s="349"/>
      <c r="BA154" s="351"/>
      <c r="BB154" s="351"/>
    </row>
    <row r="155" spans="1:54" ht="24" x14ac:dyDescent="0.2">
      <c r="A155" s="250" t="s">
        <v>127</v>
      </c>
      <c r="B155" s="360"/>
      <c r="C155" s="338"/>
      <c r="D155" s="338"/>
      <c r="E155" s="324"/>
      <c r="F155" s="330">
        <v>225</v>
      </c>
      <c r="G155" s="351" t="e">
        <f t="shared" ref="G155:G160" si="185">K155+O155+U155</f>
        <v>#REF!</v>
      </c>
      <c r="H155" s="351">
        <f t="shared" ref="H155:I160" si="186">L155+P155</f>
        <v>0</v>
      </c>
      <c r="I155" s="351" t="e">
        <f t="shared" si="186"/>
        <v>#REF!</v>
      </c>
      <c r="J155" s="351" t="e">
        <f t="shared" ref="J155:J160" si="187">N155+R155+U155</f>
        <v>#REF!</v>
      </c>
      <c r="K155" s="351">
        <f t="shared" si="184"/>
        <v>0</v>
      </c>
      <c r="L155" s="351"/>
      <c r="M155" s="351"/>
      <c r="N155" s="351"/>
      <c r="O155" s="351" t="e">
        <f>P155+Q155+R155</f>
        <v>#REF!</v>
      </c>
      <c r="P155" s="351"/>
      <c r="Q155" s="351" t="e">
        <f>'ИЦ 1эк'!#REF!</f>
        <v>#REF!</v>
      </c>
      <c r="R155" s="351" t="e">
        <f>'ИЦ 1эк'!#REF!</f>
        <v>#REF!</v>
      </c>
      <c r="S155" s="349" t="s">
        <v>379</v>
      </c>
      <c r="T155" s="349" t="s">
        <v>379</v>
      </c>
      <c r="U155" s="349">
        <f>'ПД 1эк'!L63</f>
        <v>0</v>
      </c>
      <c r="V155" s="351"/>
      <c r="W155" s="351">
        <f t="shared" ref="W155:W160" si="188">AA155+AE155+AK155</f>
        <v>0</v>
      </c>
      <c r="X155" s="351">
        <f t="shared" ref="X155:Y160" si="189">AB155+AF155</f>
        <v>0</v>
      </c>
      <c r="Y155" s="351">
        <f t="shared" si="189"/>
        <v>0</v>
      </c>
      <c r="Z155" s="351">
        <f t="shared" ref="Z155:Z160" si="190">AD155+AH155+AK155</f>
        <v>0</v>
      </c>
      <c r="AA155" s="351"/>
      <c r="AB155" s="349"/>
      <c r="AC155" s="349"/>
      <c r="AD155" s="349"/>
      <c r="AE155" s="351"/>
      <c r="AF155" s="349"/>
      <c r="AG155" s="349"/>
      <c r="AH155" s="349"/>
      <c r="AI155" s="349" t="s">
        <v>379</v>
      </c>
      <c r="AJ155" s="349" t="s">
        <v>379</v>
      </c>
      <c r="AK155" s="351"/>
      <c r="AL155" s="351"/>
      <c r="AM155" s="351">
        <f t="shared" ref="AM155:AM160" si="191">AQ155+AU155+BA155</f>
        <v>0</v>
      </c>
      <c r="AN155" s="351">
        <f t="shared" ref="AN155:AO160" si="192">AR155+AV155</f>
        <v>0</v>
      </c>
      <c r="AO155" s="351">
        <f t="shared" si="192"/>
        <v>0</v>
      </c>
      <c r="AP155" s="351">
        <f t="shared" ref="AP155:AP160" si="193">AT155+AX155+BA155</f>
        <v>0</v>
      </c>
      <c r="AQ155" s="351"/>
      <c r="AR155" s="349"/>
      <c r="AS155" s="349"/>
      <c r="AT155" s="349"/>
      <c r="AU155" s="351"/>
      <c r="AV155" s="349"/>
      <c r="AW155" s="349"/>
      <c r="AX155" s="349"/>
      <c r="AY155" s="349" t="s">
        <v>379</v>
      </c>
      <c r="AZ155" s="349" t="s">
        <v>379</v>
      </c>
      <c r="BA155" s="351"/>
      <c r="BB155" s="351"/>
    </row>
    <row r="156" spans="1:54" x14ac:dyDescent="0.2">
      <c r="A156" s="250" t="s">
        <v>128</v>
      </c>
      <c r="B156" s="360"/>
      <c r="C156" s="338"/>
      <c r="D156" s="338"/>
      <c r="E156" s="324"/>
      <c r="F156" s="330">
        <v>226</v>
      </c>
      <c r="G156" s="351" t="e">
        <f t="shared" si="185"/>
        <v>#REF!</v>
      </c>
      <c r="H156" s="351">
        <f t="shared" si="186"/>
        <v>0</v>
      </c>
      <c r="I156" s="351" t="e">
        <f t="shared" si="186"/>
        <v>#REF!</v>
      </c>
      <c r="J156" s="351" t="e">
        <f t="shared" si="187"/>
        <v>#REF!</v>
      </c>
      <c r="K156" s="351">
        <f t="shared" si="184"/>
        <v>0</v>
      </c>
      <c r="L156" s="351"/>
      <c r="M156" s="351"/>
      <c r="N156" s="351"/>
      <c r="O156" s="351" t="e">
        <f>P156+Q156+R156</f>
        <v>#REF!</v>
      </c>
      <c r="P156" s="351"/>
      <c r="Q156" s="351" t="e">
        <f>'ИЦ 1эк'!#REF!</f>
        <v>#REF!</v>
      </c>
      <c r="R156" s="351" t="e">
        <f>'ИЦ 1эк'!#REF!</f>
        <v>#REF!</v>
      </c>
      <c r="S156" s="349" t="s">
        <v>379</v>
      </c>
      <c r="T156" s="349" t="s">
        <v>379</v>
      </c>
      <c r="U156" s="349">
        <f>'ПД 1эк'!M63</f>
        <v>44145</v>
      </c>
      <c r="V156" s="351"/>
      <c r="W156" s="351">
        <f t="shared" si="188"/>
        <v>0</v>
      </c>
      <c r="X156" s="351">
        <f t="shared" si="189"/>
        <v>0</v>
      </c>
      <c r="Y156" s="351">
        <f t="shared" si="189"/>
        <v>0</v>
      </c>
      <c r="Z156" s="351">
        <f t="shared" si="190"/>
        <v>0</v>
      </c>
      <c r="AA156" s="351"/>
      <c r="AB156" s="349"/>
      <c r="AC156" s="349"/>
      <c r="AD156" s="349"/>
      <c r="AE156" s="351"/>
      <c r="AF156" s="349"/>
      <c r="AG156" s="349"/>
      <c r="AH156" s="349"/>
      <c r="AI156" s="349" t="s">
        <v>379</v>
      </c>
      <c r="AJ156" s="349" t="s">
        <v>379</v>
      </c>
      <c r="AK156" s="351"/>
      <c r="AL156" s="351"/>
      <c r="AM156" s="351">
        <f t="shared" si="191"/>
        <v>0</v>
      </c>
      <c r="AN156" s="351">
        <f t="shared" si="192"/>
        <v>0</v>
      </c>
      <c r="AO156" s="351">
        <f t="shared" si="192"/>
        <v>0</v>
      </c>
      <c r="AP156" s="351">
        <f t="shared" si="193"/>
        <v>0</v>
      </c>
      <c r="AQ156" s="351"/>
      <c r="AR156" s="349"/>
      <c r="AS156" s="349"/>
      <c r="AT156" s="349"/>
      <c r="AU156" s="351"/>
      <c r="AV156" s="349"/>
      <c r="AW156" s="349"/>
      <c r="AX156" s="349"/>
      <c r="AY156" s="349" t="s">
        <v>379</v>
      </c>
      <c r="AZ156" s="349" t="s">
        <v>379</v>
      </c>
      <c r="BA156" s="351"/>
      <c r="BB156" s="351"/>
    </row>
    <row r="157" spans="1:54" x14ac:dyDescent="0.2">
      <c r="A157" s="250" t="s">
        <v>129</v>
      </c>
      <c r="B157" s="360"/>
      <c r="C157" s="338"/>
      <c r="D157" s="338"/>
      <c r="E157" s="324"/>
      <c r="F157" s="330">
        <v>290</v>
      </c>
      <c r="G157" s="351">
        <f t="shared" si="185"/>
        <v>0</v>
      </c>
      <c r="H157" s="351">
        <f t="shared" si="186"/>
        <v>0</v>
      </c>
      <c r="I157" s="351">
        <f t="shared" si="186"/>
        <v>0</v>
      </c>
      <c r="J157" s="351">
        <f t="shared" si="187"/>
        <v>0</v>
      </c>
      <c r="K157" s="351">
        <f t="shared" si="184"/>
        <v>0</v>
      </c>
      <c r="L157" s="351"/>
      <c r="M157" s="351"/>
      <c r="N157" s="351"/>
      <c r="O157" s="351">
        <f>Q157+R157</f>
        <v>0</v>
      </c>
      <c r="P157" s="351"/>
      <c r="Q157" s="351"/>
      <c r="R157" s="351"/>
      <c r="S157" s="349"/>
      <c r="T157" s="349"/>
      <c r="U157" s="349">
        <f>'ПД 1эк'!P63</f>
        <v>0</v>
      </c>
      <c r="V157" s="351"/>
      <c r="W157" s="351">
        <f t="shared" si="188"/>
        <v>0</v>
      </c>
      <c r="X157" s="351">
        <f t="shared" si="189"/>
        <v>0</v>
      </c>
      <c r="Y157" s="351">
        <f t="shared" si="189"/>
        <v>0</v>
      </c>
      <c r="Z157" s="351">
        <f t="shared" si="190"/>
        <v>0</v>
      </c>
      <c r="AA157" s="351"/>
      <c r="AB157" s="349"/>
      <c r="AC157" s="349"/>
      <c r="AD157" s="349"/>
      <c r="AE157" s="351"/>
      <c r="AF157" s="349"/>
      <c r="AG157" s="349"/>
      <c r="AH157" s="349"/>
      <c r="AI157" s="349"/>
      <c r="AJ157" s="349"/>
      <c r="AK157" s="351"/>
      <c r="AL157" s="351"/>
      <c r="AM157" s="351">
        <f t="shared" si="191"/>
        <v>0</v>
      </c>
      <c r="AN157" s="351">
        <f t="shared" si="192"/>
        <v>0</v>
      </c>
      <c r="AO157" s="351">
        <f t="shared" si="192"/>
        <v>0</v>
      </c>
      <c r="AP157" s="351">
        <f t="shared" si="193"/>
        <v>0</v>
      </c>
      <c r="AQ157" s="351"/>
      <c r="AR157" s="349"/>
      <c r="AS157" s="349"/>
      <c r="AT157" s="349"/>
      <c r="AU157" s="351"/>
      <c r="AV157" s="349"/>
      <c r="AW157" s="349"/>
      <c r="AX157" s="349"/>
      <c r="AY157" s="349"/>
      <c r="AZ157" s="349"/>
      <c r="BA157" s="351"/>
      <c r="BB157" s="351"/>
    </row>
    <row r="158" spans="1:54" ht="24" x14ac:dyDescent="0.2">
      <c r="A158" s="250" t="s">
        <v>130</v>
      </c>
      <c r="B158" s="360"/>
      <c r="C158" s="338"/>
      <c r="D158" s="338"/>
      <c r="E158" s="324"/>
      <c r="F158" s="330">
        <v>310</v>
      </c>
      <c r="G158" s="351" t="e">
        <f t="shared" si="185"/>
        <v>#REF!</v>
      </c>
      <c r="H158" s="351">
        <f t="shared" si="186"/>
        <v>0</v>
      </c>
      <c r="I158" s="351" t="e">
        <f t="shared" si="186"/>
        <v>#REF!</v>
      </c>
      <c r="J158" s="351" t="e">
        <f t="shared" si="187"/>
        <v>#REF!</v>
      </c>
      <c r="K158" s="351">
        <f t="shared" si="184"/>
        <v>0</v>
      </c>
      <c r="L158" s="351"/>
      <c r="M158" s="351"/>
      <c r="N158" s="351"/>
      <c r="O158" s="351" t="e">
        <f>P158+Q158+R158</f>
        <v>#REF!</v>
      </c>
      <c r="P158" s="351"/>
      <c r="Q158" s="351" t="e">
        <f>'ИЦ 1эк'!#REF!</f>
        <v>#REF!</v>
      </c>
      <c r="R158" s="351" t="e">
        <f>'ИЦ 1эк'!#REF!</f>
        <v>#REF!</v>
      </c>
      <c r="S158" s="349" t="s">
        <v>379</v>
      </c>
      <c r="T158" s="349" t="s">
        <v>379</v>
      </c>
      <c r="U158" s="349">
        <f>'ПД 1эк'!W63</f>
        <v>0</v>
      </c>
      <c r="V158" s="351"/>
      <c r="W158" s="351">
        <f t="shared" si="188"/>
        <v>0</v>
      </c>
      <c r="X158" s="351">
        <f t="shared" si="189"/>
        <v>0</v>
      </c>
      <c r="Y158" s="351">
        <f t="shared" si="189"/>
        <v>0</v>
      </c>
      <c r="Z158" s="351">
        <f t="shared" si="190"/>
        <v>0</v>
      </c>
      <c r="AA158" s="351"/>
      <c r="AB158" s="349"/>
      <c r="AC158" s="349"/>
      <c r="AD158" s="349"/>
      <c r="AE158" s="351"/>
      <c r="AF158" s="349"/>
      <c r="AG158" s="349"/>
      <c r="AH158" s="349"/>
      <c r="AI158" s="349" t="s">
        <v>379</v>
      </c>
      <c r="AJ158" s="349" t="s">
        <v>379</v>
      </c>
      <c r="AK158" s="351"/>
      <c r="AL158" s="351"/>
      <c r="AM158" s="351">
        <f t="shared" si="191"/>
        <v>0</v>
      </c>
      <c r="AN158" s="351">
        <f t="shared" si="192"/>
        <v>0</v>
      </c>
      <c r="AO158" s="351">
        <f t="shared" si="192"/>
        <v>0</v>
      </c>
      <c r="AP158" s="351">
        <f t="shared" si="193"/>
        <v>0</v>
      </c>
      <c r="AQ158" s="351"/>
      <c r="AR158" s="349"/>
      <c r="AS158" s="349"/>
      <c r="AT158" s="349"/>
      <c r="AU158" s="351"/>
      <c r="AV158" s="349"/>
      <c r="AW158" s="349"/>
      <c r="AX158" s="349"/>
      <c r="AY158" s="349" t="s">
        <v>379</v>
      </c>
      <c r="AZ158" s="349" t="s">
        <v>379</v>
      </c>
      <c r="BA158" s="351"/>
      <c r="BB158" s="351"/>
    </row>
    <row r="159" spans="1:54" ht="24" x14ac:dyDescent="0.2">
      <c r="A159" s="250" t="s">
        <v>131</v>
      </c>
      <c r="B159" s="360"/>
      <c r="C159" s="338"/>
      <c r="D159" s="338"/>
      <c r="E159" s="324"/>
      <c r="F159" s="330">
        <v>340</v>
      </c>
      <c r="G159" s="351" t="e">
        <f t="shared" si="185"/>
        <v>#REF!</v>
      </c>
      <c r="H159" s="351">
        <f t="shared" si="186"/>
        <v>0</v>
      </c>
      <c r="I159" s="351" t="e">
        <f t="shared" si="186"/>
        <v>#REF!</v>
      </c>
      <c r="J159" s="351" t="e">
        <f t="shared" si="187"/>
        <v>#REF!</v>
      </c>
      <c r="K159" s="351">
        <f t="shared" si="184"/>
        <v>0</v>
      </c>
      <c r="L159" s="351"/>
      <c r="M159" s="351"/>
      <c r="N159" s="351"/>
      <c r="O159" s="351" t="e">
        <f>P159+Q159+R159</f>
        <v>#REF!</v>
      </c>
      <c r="P159" s="351"/>
      <c r="Q159" s="351" t="e">
        <f>'ИЦ 1эк'!#REF!</f>
        <v>#REF!</v>
      </c>
      <c r="R159" s="351" t="e">
        <f>'ИЦ 1эк'!#REF!</f>
        <v>#REF!</v>
      </c>
      <c r="S159" s="349" t="s">
        <v>379</v>
      </c>
      <c r="T159" s="349" t="s">
        <v>379</v>
      </c>
      <c r="U159" s="349">
        <f>'ПД 1эк'!X63</f>
        <v>0</v>
      </c>
      <c r="V159" s="351"/>
      <c r="W159" s="351">
        <f t="shared" si="188"/>
        <v>0</v>
      </c>
      <c r="X159" s="351">
        <f t="shared" si="189"/>
        <v>0</v>
      </c>
      <c r="Y159" s="351">
        <f t="shared" si="189"/>
        <v>0</v>
      </c>
      <c r="Z159" s="351">
        <f t="shared" si="190"/>
        <v>0</v>
      </c>
      <c r="AA159" s="351"/>
      <c r="AB159" s="349"/>
      <c r="AC159" s="349"/>
      <c r="AD159" s="349"/>
      <c r="AE159" s="351"/>
      <c r="AF159" s="349"/>
      <c r="AG159" s="349"/>
      <c r="AH159" s="349"/>
      <c r="AI159" s="349" t="s">
        <v>379</v>
      </c>
      <c r="AJ159" s="349" t="s">
        <v>379</v>
      </c>
      <c r="AK159" s="351"/>
      <c r="AL159" s="351"/>
      <c r="AM159" s="351">
        <f t="shared" si="191"/>
        <v>0</v>
      </c>
      <c r="AN159" s="351">
        <f t="shared" si="192"/>
        <v>0</v>
      </c>
      <c r="AO159" s="351">
        <f t="shared" si="192"/>
        <v>0</v>
      </c>
      <c r="AP159" s="351">
        <f t="shared" si="193"/>
        <v>0</v>
      </c>
      <c r="AQ159" s="351"/>
      <c r="AR159" s="349"/>
      <c r="AS159" s="349"/>
      <c r="AT159" s="349"/>
      <c r="AU159" s="351"/>
      <c r="AV159" s="349"/>
      <c r="AW159" s="349"/>
      <c r="AX159" s="349"/>
      <c r="AY159" s="349" t="s">
        <v>379</v>
      </c>
      <c r="AZ159" s="349" t="s">
        <v>379</v>
      </c>
      <c r="BA159" s="351"/>
      <c r="BB159" s="351"/>
    </row>
    <row r="160" spans="1:54" s="533" customFormat="1" x14ac:dyDescent="0.2">
      <c r="A160" s="550" t="s">
        <v>557</v>
      </c>
      <c r="B160" s="462">
        <v>200</v>
      </c>
      <c r="C160" s="461" t="s">
        <v>144</v>
      </c>
      <c r="D160" s="461" t="s">
        <v>148</v>
      </c>
      <c r="E160" s="534" t="s">
        <v>379</v>
      </c>
      <c r="F160" s="535">
        <v>900</v>
      </c>
      <c r="G160" s="352" t="e">
        <f t="shared" si="185"/>
        <v>#REF!</v>
      </c>
      <c r="H160" s="352">
        <f t="shared" si="186"/>
        <v>0</v>
      </c>
      <c r="I160" s="352" t="e">
        <f t="shared" si="186"/>
        <v>#REF!</v>
      </c>
      <c r="J160" s="352" t="e">
        <f t="shared" si="187"/>
        <v>#REF!</v>
      </c>
      <c r="K160" s="352">
        <f>K162+K172+K176+K182+K184</f>
        <v>0</v>
      </c>
      <c r="L160" s="352">
        <f t="shared" ref="L160:Q160" si="194">L162+L172+L176+L182+L184</f>
        <v>0</v>
      </c>
      <c r="M160" s="352">
        <f t="shared" si="194"/>
        <v>0</v>
      </c>
      <c r="N160" s="352">
        <f t="shared" si="194"/>
        <v>0</v>
      </c>
      <c r="O160" s="352" t="e">
        <f t="shared" si="194"/>
        <v>#REF!</v>
      </c>
      <c r="P160" s="352">
        <f t="shared" si="194"/>
        <v>0</v>
      </c>
      <c r="Q160" s="352" t="e">
        <f t="shared" si="194"/>
        <v>#REF!</v>
      </c>
      <c r="R160" s="352" t="e">
        <f>R162+R172+R176+R182+R184</f>
        <v>#REF!</v>
      </c>
      <c r="S160" s="352" t="s">
        <v>379</v>
      </c>
      <c r="T160" s="352" t="s">
        <v>379</v>
      </c>
      <c r="U160" s="352">
        <f>U165+U166+U170+U184+U175+U178+U179+U180</f>
        <v>0</v>
      </c>
      <c r="V160" s="352">
        <f>V165+V166+V170+V184+V175+V178+V179+V180</f>
        <v>0</v>
      </c>
      <c r="W160" s="352">
        <f t="shared" si="188"/>
        <v>0</v>
      </c>
      <c r="X160" s="352">
        <f t="shared" si="189"/>
        <v>0</v>
      </c>
      <c r="Y160" s="352">
        <f t="shared" si="189"/>
        <v>0</v>
      </c>
      <c r="Z160" s="352">
        <f t="shared" si="190"/>
        <v>0</v>
      </c>
      <c r="AA160" s="352">
        <f t="shared" ref="AA160:AG160" si="195">AA162+AA172+AA176+AA182+AA184</f>
        <v>0</v>
      </c>
      <c r="AB160" s="352">
        <f t="shared" si="195"/>
        <v>0</v>
      </c>
      <c r="AC160" s="352">
        <f t="shared" si="195"/>
        <v>0</v>
      </c>
      <c r="AD160" s="352">
        <f t="shared" si="195"/>
        <v>0</v>
      </c>
      <c r="AE160" s="352">
        <f t="shared" si="195"/>
        <v>0</v>
      </c>
      <c r="AF160" s="352">
        <f t="shared" si="195"/>
        <v>0</v>
      </c>
      <c r="AG160" s="352">
        <f t="shared" si="195"/>
        <v>0</v>
      </c>
      <c r="AH160" s="352">
        <f>AH162+AH172+AH176+AH182+AH184</f>
        <v>0</v>
      </c>
      <c r="AI160" s="352" t="s">
        <v>379</v>
      </c>
      <c r="AJ160" s="352" t="s">
        <v>379</v>
      </c>
      <c r="AK160" s="352">
        <f>AK165+AK166+AK170+AK184+AK175+AK178+AK179+AK180</f>
        <v>0</v>
      </c>
      <c r="AL160" s="352">
        <f>AL165+AL166+AL170+AL184+AL175+AL178+AL179+AL180</f>
        <v>0</v>
      </c>
      <c r="AM160" s="352">
        <f t="shared" si="191"/>
        <v>0</v>
      </c>
      <c r="AN160" s="352">
        <f t="shared" si="192"/>
        <v>0</v>
      </c>
      <c r="AO160" s="352">
        <f t="shared" si="192"/>
        <v>0</v>
      </c>
      <c r="AP160" s="352">
        <f t="shared" si="193"/>
        <v>0</v>
      </c>
      <c r="AQ160" s="352">
        <f t="shared" ref="AQ160:AW160" si="196">AQ162+AQ172+AQ176+AQ182+AQ184</f>
        <v>0</v>
      </c>
      <c r="AR160" s="352">
        <f t="shared" si="196"/>
        <v>0</v>
      </c>
      <c r="AS160" s="352">
        <f t="shared" si="196"/>
        <v>0</v>
      </c>
      <c r="AT160" s="352">
        <f t="shared" si="196"/>
        <v>0</v>
      </c>
      <c r="AU160" s="352">
        <f t="shared" si="196"/>
        <v>0</v>
      </c>
      <c r="AV160" s="352">
        <f t="shared" si="196"/>
        <v>0</v>
      </c>
      <c r="AW160" s="352">
        <f t="shared" si="196"/>
        <v>0</v>
      </c>
      <c r="AX160" s="352">
        <f>AX162+AX172+AX176+AX182+AX184</f>
        <v>0</v>
      </c>
      <c r="AY160" s="352" t="s">
        <v>379</v>
      </c>
      <c r="AZ160" s="352" t="s">
        <v>379</v>
      </c>
      <c r="BA160" s="352">
        <f>BA165+BA166+BA170+BA184+BA175+BA178+BA179+BA180</f>
        <v>0</v>
      </c>
      <c r="BB160" s="352">
        <f>BB165+BB166+BB170+BB184+BB175+BB178+BB179+BB180</f>
        <v>0</v>
      </c>
    </row>
    <row r="161" spans="1:54" s="533" customFormat="1" x14ac:dyDescent="0.2">
      <c r="A161" s="536" t="s">
        <v>105</v>
      </c>
      <c r="B161" s="362"/>
      <c r="C161" s="335"/>
      <c r="D161" s="334"/>
      <c r="E161" s="551"/>
      <c r="F161" s="538"/>
      <c r="G161" s="547"/>
      <c r="H161" s="352"/>
      <c r="I161" s="416"/>
      <c r="J161" s="352"/>
      <c r="K161" s="352"/>
      <c r="L161" s="547"/>
      <c r="M161" s="352"/>
      <c r="N161" s="417"/>
      <c r="O161" s="352"/>
      <c r="P161" s="416"/>
      <c r="Q161" s="352"/>
      <c r="R161" s="352"/>
      <c r="S161" s="416"/>
      <c r="T161" s="547"/>
      <c r="U161" s="352"/>
      <c r="V161" s="417"/>
      <c r="W161" s="352"/>
      <c r="X161" s="352"/>
      <c r="Y161" s="416"/>
      <c r="Z161" s="352"/>
      <c r="AA161" s="417"/>
      <c r="AB161" s="547"/>
      <c r="AC161" s="352"/>
      <c r="AD161" s="417"/>
      <c r="AE161" s="352"/>
      <c r="AF161" s="352"/>
      <c r="AG161" s="352"/>
      <c r="AH161" s="352"/>
      <c r="AI161" s="416"/>
      <c r="AJ161" s="547"/>
      <c r="AK161" s="352"/>
      <c r="AL161" s="417"/>
      <c r="AM161" s="352"/>
      <c r="AN161" s="352"/>
      <c r="AO161" s="416"/>
      <c r="AP161" s="352"/>
      <c r="AQ161" s="417"/>
      <c r="AR161" s="547"/>
      <c r="AS161" s="352"/>
      <c r="AT161" s="417"/>
      <c r="AU161" s="352"/>
      <c r="AV161" s="352"/>
      <c r="AW161" s="352"/>
      <c r="AX161" s="352"/>
      <c r="AY161" s="416"/>
      <c r="AZ161" s="547"/>
      <c r="BA161" s="352"/>
      <c r="BB161" s="417"/>
    </row>
    <row r="162" spans="1:54" x14ac:dyDescent="0.2">
      <c r="A162" s="412" t="s">
        <v>106</v>
      </c>
      <c r="B162" s="363">
        <v>210</v>
      </c>
      <c r="C162" s="343" t="s">
        <v>144</v>
      </c>
      <c r="D162" s="345" t="str">
        <f>D160</f>
        <v>09</v>
      </c>
      <c r="E162" s="552">
        <v>110</v>
      </c>
      <c r="F162" s="541">
        <v>210</v>
      </c>
      <c r="G162" s="353" t="e">
        <f>K162+O162+U162</f>
        <v>#REF!</v>
      </c>
      <c r="H162" s="349">
        <f>L162+P162</f>
        <v>0</v>
      </c>
      <c r="I162" s="350" t="e">
        <f>M162+Q162</f>
        <v>#REF!</v>
      </c>
      <c r="J162" s="349" t="e">
        <f>N162+R162+U162</f>
        <v>#REF!</v>
      </c>
      <c r="K162" s="353">
        <f>K165+K166+K169</f>
        <v>0</v>
      </c>
      <c r="L162" s="353"/>
      <c r="M162" s="349"/>
      <c r="N162" s="354"/>
      <c r="O162" s="349" t="e">
        <f>P162+Q162+R162</f>
        <v>#REF!</v>
      </c>
      <c r="P162" s="350">
        <f>P165+P166+P169</f>
        <v>0</v>
      </c>
      <c r="Q162" s="353" t="e">
        <f>Q165+Q166+Q169</f>
        <v>#REF!</v>
      </c>
      <c r="R162" s="349" t="e">
        <f>R165+R166+R169</f>
        <v>#REF!</v>
      </c>
      <c r="S162" s="350" t="s">
        <v>379</v>
      </c>
      <c r="T162" s="353" t="s">
        <v>379</v>
      </c>
      <c r="U162" s="353">
        <f>U165+U166+U169</f>
        <v>0</v>
      </c>
      <c r="V162" s="353">
        <f>V165+V166+V169</f>
        <v>0</v>
      </c>
      <c r="W162" s="349">
        <f>AA162+AE162+AK162</f>
        <v>0</v>
      </c>
      <c r="X162" s="349">
        <f>AB162+AF162</f>
        <v>0</v>
      </c>
      <c r="Y162" s="350">
        <f>AC162+AG162</f>
        <v>0</v>
      </c>
      <c r="Z162" s="349">
        <f>AD162+AH162+AK162</f>
        <v>0</v>
      </c>
      <c r="AA162" s="353">
        <f t="shared" ref="AA162:AH162" si="197">AA165+AA166+AA169</f>
        <v>0</v>
      </c>
      <c r="AB162" s="353">
        <f t="shared" si="197"/>
        <v>0</v>
      </c>
      <c r="AC162" s="349">
        <f t="shared" si="197"/>
        <v>0</v>
      </c>
      <c r="AD162" s="354">
        <f t="shared" si="197"/>
        <v>0</v>
      </c>
      <c r="AE162" s="349">
        <f t="shared" si="197"/>
        <v>0</v>
      </c>
      <c r="AF162" s="349">
        <f t="shared" si="197"/>
        <v>0</v>
      </c>
      <c r="AG162" s="353">
        <f t="shared" si="197"/>
        <v>0</v>
      </c>
      <c r="AH162" s="349">
        <f t="shared" si="197"/>
        <v>0</v>
      </c>
      <c r="AI162" s="350" t="s">
        <v>379</v>
      </c>
      <c r="AJ162" s="353" t="s">
        <v>379</v>
      </c>
      <c r="AK162" s="353"/>
      <c r="AL162" s="353"/>
      <c r="AM162" s="349">
        <f>AQ162+AU162+BA162</f>
        <v>0</v>
      </c>
      <c r="AN162" s="349">
        <f>AR162+AV162</f>
        <v>0</v>
      </c>
      <c r="AO162" s="350">
        <f>AS162+AW162</f>
        <v>0</v>
      </c>
      <c r="AP162" s="349">
        <f>AT162+AX162+BA162</f>
        <v>0</v>
      </c>
      <c r="AQ162" s="353">
        <f t="shared" ref="AQ162:AX162" si="198">AQ165+AQ166+AQ169</f>
        <v>0</v>
      </c>
      <c r="AR162" s="353">
        <f t="shared" si="198"/>
        <v>0</v>
      </c>
      <c r="AS162" s="349">
        <f t="shared" si="198"/>
        <v>0</v>
      </c>
      <c r="AT162" s="354">
        <f t="shared" si="198"/>
        <v>0</v>
      </c>
      <c r="AU162" s="349">
        <f t="shared" si="198"/>
        <v>0</v>
      </c>
      <c r="AV162" s="349">
        <f t="shared" si="198"/>
        <v>0</v>
      </c>
      <c r="AW162" s="353">
        <f t="shared" si="198"/>
        <v>0</v>
      </c>
      <c r="AX162" s="349">
        <f t="shared" si="198"/>
        <v>0</v>
      </c>
      <c r="AY162" s="350" t="s">
        <v>379</v>
      </c>
      <c r="AZ162" s="353" t="s">
        <v>379</v>
      </c>
      <c r="BA162" s="353">
        <f>BA165+BA166+BA169</f>
        <v>0</v>
      </c>
      <c r="BB162" s="353">
        <f>BB165+BB166+BB169</f>
        <v>0</v>
      </c>
    </row>
    <row r="163" spans="1:54" s="533" customFormat="1" x14ac:dyDescent="0.2">
      <c r="A163" s="536" t="s">
        <v>274</v>
      </c>
      <c r="B163" s="362"/>
      <c r="C163" s="335"/>
      <c r="D163" s="334"/>
      <c r="E163" s="551"/>
      <c r="F163" s="538"/>
      <c r="G163" s="553"/>
      <c r="H163" s="357"/>
      <c r="I163" s="554"/>
      <c r="J163" s="553"/>
      <c r="K163" s="554"/>
      <c r="L163" s="357"/>
      <c r="M163" s="554"/>
      <c r="N163" s="553"/>
      <c r="O163" s="554"/>
      <c r="P163" s="547"/>
      <c r="Q163" s="352"/>
      <c r="R163" s="417"/>
      <c r="S163" s="416"/>
      <c r="T163" s="547"/>
      <c r="U163" s="352"/>
      <c r="V163" s="417"/>
      <c r="W163" s="554"/>
      <c r="X163" s="357"/>
      <c r="Y163" s="554"/>
      <c r="Z163" s="553"/>
      <c r="AA163" s="356"/>
      <c r="AB163" s="357"/>
      <c r="AC163" s="554"/>
      <c r="AD163" s="553"/>
      <c r="AE163" s="352"/>
      <c r="AF163" s="547"/>
      <c r="AG163" s="352"/>
      <c r="AH163" s="417"/>
      <c r="AI163" s="416"/>
      <c r="AJ163" s="547"/>
      <c r="AK163" s="352"/>
      <c r="AL163" s="417"/>
      <c r="AM163" s="554"/>
      <c r="AN163" s="357"/>
      <c r="AO163" s="554"/>
      <c r="AP163" s="553"/>
      <c r="AQ163" s="356"/>
      <c r="AR163" s="357"/>
      <c r="AS163" s="554"/>
      <c r="AT163" s="553"/>
      <c r="AU163" s="352"/>
      <c r="AV163" s="547"/>
      <c r="AW163" s="352"/>
      <c r="AX163" s="417"/>
      <c r="AY163" s="416"/>
      <c r="AZ163" s="547"/>
      <c r="BA163" s="352"/>
      <c r="BB163" s="417"/>
    </row>
    <row r="164" spans="1:54" s="533" customFormat="1" ht="25.5" customHeight="1" x14ac:dyDescent="0.2">
      <c r="A164" s="567" t="s">
        <v>538</v>
      </c>
      <c r="B164" s="363">
        <v>211</v>
      </c>
      <c r="C164" s="333" t="s">
        <v>144</v>
      </c>
      <c r="D164" s="332" t="s">
        <v>148</v>
      </c>
      <c r="E164" s="556"/>
      <c r="F164" s="549"/>
      <c r="G164" s="354" t="e">
        <f>G165+G170</f>
        <v>#REF!</v>
      </c>
      <c r="H164" s="354">
        <f>H165+H170</f>
        <v>0</v>
      </c>
      <c r="I164" s="354" t="e">
        <f>I165+I170</f>
        <v>#REF!</v>
      </c>
      <c r="J164" s="354" t="e">
        <f>J165+J170</f>
        <v>#REF!</v>
      </c>
      <c r="K164" s="354">
        <f>K165+K170</f>
        <v>0</v>
      </c>
      <c r="L164" s="354">
        <f t="shared" ref="L164:BB164" si="199">L165+L170</f>
        <v>0</v>
      </c>
      <c r="M164" s="354">
        <f t="shared" si="199"/>
        <v>0</v>
      </c>
      <c r="N164" s="354">
        <f t="shared" si="199"/>
        <v>0</v>
      </c>
      <c r="O164" s="354" t="e">
        <f t="shared" si="199"/>
        <v>#REF!</v>
      </c>
      <c r="P164" s="354">
        <f t="shared" si="199"/>
        <v>0</v>
      </c>
      <c r="Q164" s="354" t="e">
        <f t="shared" si="199"/>
        <v>#REF!</v>
      </c>
      <c r="R164" s="354" t="e">
        <f t="shared" si="199"/>
        <v>#REF!</v>
      </c>
      <c r="S164" s="354"/>
      <c r="T164" s="354"/>
      <c r="U164" s="354">
        <f t="shared" si="199"/>
        <v>0</v>
      </c>
      <c r="V164" s="354">
        <f t="shared" si="199"/>
        <v>0</v>
      </c>
      <c r="W164" s="354">
        <f t="shared" si="199"/>
        <v>0</v>
      </c>
      <c r="X164" s="354">
        <f t="shared" si="199"/>
        <v>0</v>
      </c>
      <c r="Y164" s="354">
        <f t="shared" si="199"/>
        <v>0</v>
      </c>
      <c r="Z164" s="354">
        <f t="shared" si="199"/>
        <v>0</v>
      </c>
      <c r="AA164" s="354">
        <f t="shared" si="199"/>
        <v>0</v>
      </c>
      <c r="AB164" s="354">
        <f t="shared" si="199"/>
        <v>0</v>
      </c>
      <c r="AC164" s="354">
        <f t="shared" si="199"/>
        <v>0</v>
      </c>
      <c r="AD164" s="354">
        <f t="shared" si="199"/>
        <v>0</v>
      </c>
      <c r="AE164" s="354">
        <f t="shared" si="199"/>
        <v>0</v>
      </c>
      <c r="AF164" s="354">
        <f t="shared" si="199"/>
        <v>0</v>
      </c>
      <c r="AG164" s="354">
        <f t="shared" si="199"/>
        <v>0</v>
      </c>
      <c r="AH164" s="354">
        <f t="shared" si="199"/>
        <v>0</v>
      </c>
      <c r="AI164" s="354"/>
      <c r="AJ164" s="354"/>
      <c r="AK164" s="354">
        <f t="shared" si="199"/>
        <v>0</v>
      </c>
      <c r="AL164" s="354">
        <f t="shared" si="199"/>
        <v>0</v>
      </c>
      <c r="AM164" s="354">
        <f t="shared" si="199"/>
        <v>0</v>
      </c>
      <c r="AN164" s="354">
        <f t="shared" si="199"/>
        <v>0</v>
      </c>
      <c r="AO164" s="354">
        <f t="shared" si="199"/>
        <v>0</v>
      </c>
      <c r="AP164" s="354">
        <f t="shared" si="199"/>
        <v>0</v>
      </c>
      <c r="AQ164" s="354">
        <f t="shared" si="199"/>
        <v>0</v>
      </c>
      <c r="AR164" s="354">
        <f t="shared" si="199"/>
        <v>0</v>
      </c>
      <c r="AS164" s="354">
        <f t="shared" si="199"/>
        <v>0</v>
      </c>
      <c r="AT164" s="354">
        <f t="shared" si="199"/>
        <v>0</v>
      </c>
      <c r="AU164" s="354">
        <f t="shared" si="199"/>
        <v>0</v>
      </c>
      <c r="AV164" s="354">
        <f t="shared" si="199"/>
        <v>0</v>
      </c>
      <c r="AW164" s="354">
        <f t="shared" si="199"/>
        <v>0</v>
      </c>
      <c r="AX164" s="354">
        <f t="shared" si="199"/>
        <v>0</v>
      </c>
      <c r="AY164" s="354"/>
      <c r="AZ164" s="354"/>
      <c r="BA164" s="354">
        <f t="shared" si="199"/>
        <v>0</v>
      </c>
      <c r="BB164" s="354">
        <f t="shared" si="199"/>
        <v>0</v>
      </c>
    </row>
    <row r="165" spans="1:54" s="309" customFormat="1" x14ac:dyDescent="0.2">
      <c r="A165" s="412" t="s">
        <v>107</v>
      </c>
      <c r="B165" s="363"/>
      <c r="C165" s="333" t="s">
        <v>144</v>
      </c>
      <c r="D165" s="332" t="str">
        <f>D160</f>
        <v>09</v>
      </c>
      <c r="E165" s="557">
        <v>111</v>
      </c>
      <c r="F165" s="558">
        <v>211</v>
      </c>
      <c r="G165" s="354" t="e">
        <f>K165+O165+U165</f>
        <v>#REF!</v>
      </c>
      <c r="H165" s="353">
        <f t="shared" ref="H165:I170" si="200">L165+P165</f>
        <v>0</v>
      </c>
      <c r="I165" s="349" t="e">
        <f t="shared" si="200"/>
        <v>#REF!</v>
      </c>
      <c r="J165" s="354" t="e">
        <f>N165+R165+U165</f>
        <v>#REF!</v>
      </c>
      <c r="K165" s="349">
        <f>L165+M165+N165</f>
        <v>0</v>
      </c>
      <c r="L165" s="349"/>
      <c r="M165" s="349"/>
      <c r="N165" s="349"/>
      <c r="O165" s="349" t="e">
        <f t="shared" ref="O165:O170" si="201">P165+Q165+R165</f>
        <v>#REF!</v>
      </c>
      <c r="P165" s="349"/>
      <c r="Q165" s="354" t="e">
        <f>'ИЦ 1эк'!#REF!</f>
        <v>#REF!</v>
      </c>
      <c r="R165" s="353" t="e">
        <f>'ИЦ 1эк'!#REF!</f>
        <v>#REF!</v>
      </c>
      <c r="S165" s="349" t="s">
        <v>379</v>
      </c>
      <c r="T165" s="354" t="s">
        <v>379</v>
      </c>
      <c r="U165" s="349"/>
      <c r="V165" s="349"/>
      <c r="W165" s="349">
        <f>AA165+AE165+AK165</f>
        <v>0</v>
      </c>
      <c r="X165" s="353">
        <f t="shared" ref="X165:Y170" si="202">AB165+AF165</f>
        <v>0</v>
      </c>
      <c r="Y165" s="349">
        <f t="shared" si="202"/>
        <v>0</v>
      </c>
      <c r="Z165" s="354">
        <f>AD165+AH165+AK165</f>
        <v>0</v>
      </c>
      <c r="AA165" s="353"/>
      <c r="AB165" s="349"/>
      <c r="AC165" s="354"/>
      <c r="AD165" s="354"/>
      <c r="AE165" s="349"/>
      <c r="AF165" s="349"/>
      <c r="AG165" s="354"/>
      <c r="AH165" s="353"/>
      <c r="AI165" s="349" t="s">
        <v>379</v>
      </c>
      <c r="AJ165" s="354" t="s">
        <v>379</v>
      </c>
      <c r="AK165" s="349"/>
      <c r="AL165" s="354"/>
      <c r="AM165" s="349">
        <f>AQ165+AU165+BA165</f>
        <v>0</v>
      </c>
      <c r="AN165" s="353">
        <f t="shared" ref="AN165:AO170" si="203">AR165+AV165</f>
        <v>0</v>
      </c>
      <c r="AO165" s="349">
        <f t="shared" si="203"/>
        <v>0</v>
      </c>
      <c r="AP165" s="354">
        <f>AT165+AX165+BA165</f>
        <v>0</v>
      </c>
      <c r="AQ165" s="353"/>
      <c r="AR165" s="349"/>
      <c r="AS165" s="354"/>
      <c r="AT165" s="354"/>
      <c r="AU165" s="349"/>
      <c r="AV165" s="349"/>
      <c r="AW165" s="354"/>
      <c r="AX165" s="353"/>
      <c r="AY165" s="349" t="s">
        <v>379</v>
      </c>
      <c r="AZ165" s="354" t="s">
        <v>379</v>
      </c>
      <c r="BA165" s="349"/>
      <c r="BB165" s="354"/>
    </row>
    <row r="166" spans="1:54" s="533" customFormat="1" ht="24" hidden="1" customHeight="1" x14ac:dyDescent="0.2">
      <c r="A166" s="463" t="s">
        <v>110</v>
      </c>
      <c r="B166" s="361"/>
      <c r="C166" s="344"/>
      <c r="D166" s="344"/>
      <c r="E166" s="325">
        <v>112</v>
      </c>
      <c r="F166" s="543"/>
      <c r="G166" s="349" t="e">
        <f>H166+I166+J166</f>
        <v>#REF!</v>
      </c>
      <c r="H166" s="349">
        <f t="shared" si="200"/>
        <v>0</v>
      </c>
      <c r="I166" s="349" t="e">
        <f t="shared" si="200"/>
        <v>#REF!</v>
      </c>
      <c r="J166" s="349" t="e">
        <f>N166+R166+U166</f>
        <v>#REF!</v>
      </c>
      <c r="K166" s="349">
        <f t="shared" ref="K166:K171" si="204">L166+M166+N166</f>
        <v>0</v>
      </c>
      <c r="L166" s="349"/>
      <c r="M166" s="349"/>
      <c r="N166" s="349"/>
      <c r="O166" s="349" t="e">
        <f t="shared" si="201"/>
        <v>#REF!</v>
      </c>
      <c r="P166" s="349"/>
      <c r="Q166" s="349" t="e">
        <f>Q167+Q168</f>
        <v>#REF!</v>
      </c>
      <c r="R166" s="349" t="e">
        <f>R167+R168</f>
        <v>#REF!</v>
      </c>
      <c r="S166" s="350" t="s">
        <v>379</v>
      </c>
      <c r="T166" s="353" t="s">
        <v>379</v>
      </c>
      <c r="U166" s="349"/>
      <c r="V166" s="349"/>
      <c r="W166" s="351">
        <f>AA166+AE166</f>
        <v>0</v>
      </c>
      <c r="X166" s="349">
        <f t="shared" si="202"/>
        <v>0</v>
      </c>
      <c r="Y166" s="349">
        <f t="shared" si="202"/>
        <v>0</v>
      </c>
      <c r="Z166" s="349">
        <f>AD166+AH166+AK166</f>
        <v>0</v>
      </c>
      <c r="AA166" s="349">
        <f t="shared" ref="AA166:AH166" si="205">AA167+AA168</f>
        <v>0</v>
      </c>
      <c r="AB166" s="349">
        <f t="shared" si="205"/>
        <v>0</v>
      </c>
      <c r="AC166" s="349">
        <f t="shared" si="205"/>
        <v>0</v>
      </c>
      <c r="AD166" s="349">
        <f t="shared" si="205"/>
        <v>0</v>
      </c>
      <c r="AE166" s="349">
        <f t="shared" si="205"/>
        <v>0</v>
      </c>
      <c r="AF166" s="349">
        <f t="shared" si="205"/>
        <v>0</v>
      </c>
      <c r="AG166" s="349">
        <f t="shared" si="205"/>
        <v>0</v>
      </c>
      <c r="AH166" s="349">
        <f t="shared" si="205"/>
        <v>0</v>
      </c>
      <c r="AI166" s="350" t="s">
        <v>379</v>
      </c>
      <c r="AJ166" s="353" t="s">
        <v>379</v>
      </c>
      <c r="AK166" s="349"/>
      <c r="AL166" s="349"/>
      <c r="AM166" s="351">
        <f>AQ166+AU166</f>
        <v>0</v>
      </c>
      <c r="AN166" s="349">
        <f t="shared" si="203"/>
        <v>0</v>
      </c>
      <c r="AO166" s="349">
        <f t="shared" si="203"/>
        <v>0</v>
      </c>
      <c r="AP166" s="349">
        <f>AT166+AX166+BA166</f>
        <v>0</v>
      </c>
      <c r="AQ166" s="349">
        <f t="shared" ref="AQ166:AX166" si="206">AQ167+AQ168</f>
        <v>0</v>
      </c>
      <c r="AR166" s="349">
        <f t="shared" si="206"/>
        <v>0</v>
      </c>
      <c r="AS166" s="349">
        <f t="shared" si="206"/>
        <v>0</v>
      </c>
      <c r="AT166" s="349">
        <f t="shared" si="206"/>
        <v>0</v>
      </c>
      <c r="AU166" s="349">
        <f t="shared" si="206"/>
        <v>0</v>
      </c>
      <c r="AV166" s="349">
        <f t="shared" si="206"/>
        <v>0</v>
      </c>
      <c r="AW166" s="349">
        <f t="shared" si="206"/>
        <v>0</v>
      </c>
      <c r="AX166" s="349">
        <f t="shared" si="206"/>
        <v>0</v>
      </c>
      <c r="AY166" s="350" t="s">
        <v>379</v>
      </c>
      <c r="AZ166" s="353" t="s">
        <v>379</v>
      </c>
      <c r="BA166" s="349"/>
      <c r="BB166" s="349"/>
    </row>
    <row r="167" spans="1:54" hidden="1" x14ac:dyDescent="0.2">
      <c r="A167" s="250" t="s">
        <v>107</v>
      </c>
      <c r="B167" s="361"/>
      <c r="C167" s="334"/>
      <c r="D167" s="334"/>
      <c r="E167" s="324"/>
      <c r="F167" s="330">
        <v>212</v>
      </c>
      <c r="G167" s="351" t="e">
        <f>K167+O167+U167</f>
        <v>#REF!</v>
      </c>
      <c r="H167" s="351">
        <f t="shared" si="200"/>
        <v>0</v>
      </c>
      <c r="I167" s="351" t="e">
        <f t="shared" si="200"/>
        <v>#REF!</v>
      </c>
      <c r="J167" s="351" t="e">
        <f>N167+R167+U167</f>
        <v>#REF!</v>
      </c>
      <c r="K167" s="351">
        <f t="shared" si="204"/>
        <v>0</v>
      </c>
      <c r="L167" s="351"/>
      <c r="M167" s="351"/>
      <c r="N167" s="351"/>
      <c r="O167" s="351" t="e">
        <f t="shared" si="201"/>
        <v>#REF!</v>
      </c>
      <c r="P167" s="349"/>
      <c r="Q167" s="351" t="e">
        <f>'ИЦ 1эк'!#REF!</f>
        <v>#REF!</v>
      </c>
      <c r="R167" s="351" t="e">
        <f>'ИЦ 1эк'!#REF!</f>
        <v>#REF!</v>
      </c>
      <c r="S167" s="350" t="s">
        <v>379</v>
      </c>
      <c r="T167" s="353" t="s">
        <v>379</v>
      </c>
      <c r="U167" s="349"/>
      <c r="V167" s="349"/>
      <c r="W167" s="351">
        <f>AA167+AE167</f>
        <v>0</v>
      </c>
      <c r="X167" s="351">
        <f t="shared" si="202"/>
        <v>0</v>
      </c>
      <c r="Y167" s="351">
        <f t="shared" si="202"/>
        <v>0</v>
      </c>
      <c r="Z167" s="351">
        <f>AD167+AH167+AK167</f>
        <v>0</v>
      </c>
      <c r="AA167" s="351"/>
      <c r="AB167" s="349"/>
      <c r="AC167" s="349"/>
      <c r="AD167" s="349"/>
      <c r="AE167" s="351"/>
      <c r="AF167" s="351"/>
      <c r="AG167" s="351"/>
      <c r="AH167" s="351"/>
      <c r="AI167" s="350" t="s">
        <v>379</v>
      </c>
      <c r="AJ167" s="353" t="s">
        <v>379</v>
      </c>
      <c r="AK167" s="351"/>
      <c r="AL167" s="351"/>
      <c r="AM167" s="351">
        <f>AQ167+AU167</f>
        <v>0</v>
      </c>
      <c r="AN167" s="351">
        <f t="shared" si="203"/>
        <v>0</v>
      </c>
      <c r="AO167" s="351">
        <f t="shared" si="203"/>
        <v>0</v>
      </c>
      <c r="AP167" s="351">
        <f>AT167+AX167+BA167</f>
        <v>0</v>
      </c>
      <c r="AQ167" s="351"/>
      <c r="AR167" s="349"/>
      <c r="AS167" s="349"/>
      <c r="AT167" s="349"/>
      <c r="AU167" s="351"/>
      <c r="AV167" s="351"/>
      <c r="AW167" s="351"/>
      <c r="AX167" s="351"/>
      <c r="AY167" s="350" t="s">
        <v>379</v>
      </c>
      <c r="AZ167" s="353" t="s">
        <v>379</v>
      </c>
      <c r="BA167" s="351"/>
      <c r="BB167" s="351"/>
    </row>
    <row r="168" spans="1:54" ht="24" hidden="1" x14ac:dyDescent="0.2">
      <c r="A168" s="250" t="s">
        <v>108</v>
      </c>
      <c r="B168" s="361"/>
      <c r="C168" s="334"/>
      <c r="D168" s="334"/>
      <c r="E168" s="324"/>
      <c r="F168" s="330">
        <v>262</v>
      </c>
      <c r="G168" s="351">
        <f>K168+O168</f>
        <v>0</v>
      </c>
      <c r="H168" s="351">
        <f t="shared" si="200"/>
        <v>0</v>
      </c>
      <c r="I168" s="351">
        <f t="shared" si="200"/>
        <v>0</v>
      </c>
      <c r="J168" s="351">
        <f>N168+R168</f>
        <v>0</v>
      </c>
      <c r="K168" s="351">
        <f t="shared" si="204"/>
        <v>0</v>
      </c>
      <c r="L168" s="351"/>
      <c r="M168" s="351"/>
      <c r="N168" s="351"/>
      <c r="O168" s="351">
        <f t="shared" si="201"/>
        <v>0</v>
      </c>
      <c r="P168" s="349"/>
      <c r="Q168" s="351"/>
      <c r="R168" s="351"/>
      <c r="S168" s="350" t="s">
        <v>379</v>
      </c>
      <c r="T168" s="353" t="s">
        <v>379</v>
      </c>
      <c r="U168" s="351" t="s">
        <v>379</v>
      </c>
      <c r="V168" s="351" t="s">
        <v>379</v>
      </c>
      <c r="W168" s="351">
        <f>AA168+AE168</f>
        <v>0</v>
      </c>
      <c r="X168" s="351">
        <f t="shared" si="202"/>
        <v>0</v>
      </c>
      <c r="Y168" s="351">
        <f t="shared" si="202"/>
        <v>0</v>
      </c>
      <c r="Z168" s="351">
        <f>AD168+AH168</f>
        <v>0</v>
      </c>
      <c r="AA168" s="351"/>
      <c r="AB168" s="349"/>
      <c r="AC168" s="349"/>
      <c r="AD168" s="349"/>
      <c r="AE168" s="351"/>
      <c r="AF168" s="351"/>
      <c r="AG168" s="351"/>
      <c r="AH168" s="351"/>
      <c r="AI168" s="350" t="s">
        <v>379</v>
      </c>
      <c r="AJ168" s="353" t="s">
        <v>379</v>
      </c>
      <c r="AK168" s="351" t="s">
        <v>379</v>
      </c>
      <c r="AL168" s="351" t="s">
        <v>379</v>
      </c>
      <c r="AM168" s="351">
        <f>AQ168+AU168</f>
        <v>0</v>
      </c>
      <c r="AN168" s="351">
        <f t="shared" si="203"/>
        <v>0</v>
      </c>
      <c r="AO168" s="351">
        <f t="shared" si="203"/>
        <v>0</v>
      </c>
      <c r="AP168" s="351">
        <f>AT168+AX168</f>
        <v>0</v>
      </c>
      <c r="AQ168" s="351"/>
      <c r="AR168" s="349"/>
      <c r="AS168" s="349"/>
      <c r="AT168" s="349"/>
      <c r="AU168" s="351"/>
      <c r="AV168" s="351"/>
      <c r="AW168" s="351"/>
      <c r="AX168" s="351"/>
      <c r="AY168" s="350" t="s">
        <v>379</v>
      </c>
      <c r="AZ168" s="353" t="s">
        <v>379</v>
      </c>
      <c r="BA168" s="351" t="s">
        <v>379</v>
      </c>
      <c r="BB168" s="351" t="s">
        <v>379</v>
      </c>
    </row>
    <row r="169" spans="1:54" s="533" customFormat="1" ht="24" customHeight="1" x14ac:dyDescent="0.2">
      <c r="A169" s="463" t="s">
        <v>109</v>
      </c>
      <c r="B169" s="361"/>
      <c r="C169" s="331" t="s">
        <v>144</v>
      </c>
      <c r="D169" s="331" t="str">
        <f>D160</f>
        <v>09</v>
      </c>
      <c r="E169" s="325">
        <v>119</v>
      </c>
      <c r="F169" s="543"/>
      <c r="G169" s="351" t="e">
        <f>H169+I169+J169</f>
        <v>#REF!</v>
      </c>
      <c r="H169" s="351">
        <f t="shared" si="200"/>
        <v>0</v>
      </c>
      <c r="I169" s="351" t="e">
        <f t="shared" si="200"/>
        <v>#REF!</v>
      </c>
      <c r="J169" s="351" t="e">
        <f>N169+R169+U169</f>
        <v>#REF!</v>
      </c>
      <c r="K169" s="351">
        <f>K170+K171</f>
        <v>0</v>
      </c>
      <c r="L169" s="351"/>
      <c r="M169" s="351"/>
      <c r="N169" s="351"/>
      <c r="O169" s="351" t="e">
        <f>P169+Q169+R169</f>
        <v>#REF!</v>
      </c>
      <c r="P169" s="349"/>
      <c r="Q169" s="351" t="e">
        <f>Q170</f>
        <v>#REF!</v>
      </c>
      <c r="R169" s="351" t="e">
        <f>R170</f>
        <v>#REF!</v>
      </c>
      <c r="S169" s="350" t="s">
        <v>379</v>
      </c>
      <c r="T169" s="353" t="s">
        <v>379</v>
      </c>
      <c r="U169" s="349"/>
      <c r="V169" s="349"/>
      <c r="W169" s="351">
        <f>AA169+AE169</f>
        <v>0</v>
      </c>
      <c r="X169" s="351">
        <f t="shared" si="202"/>
        <v>0</v>
      </c>
      <c r="Y169" s="351">
        <f t="shared" si="202"/>
        <v>0</v>
      </c>
      <c r="Z169" s="351">
        <f>AD169+AH169+AK169</f>
        <v>0</v>
      </c>
      <c r="AA169" s="351">
        <f t="shared" ref="AA169:AH169" si="207">AA170+AA171</f>
        <v>0</v>
      </c>
      <c r="AB169" s="351">
        <f t="shared" si="207"/>
        <v>0</v>
      </c>
      <c r="AC169" s="351">
        <f t="shared" si="207"/>
        <v>0</v>
      </c>
      <c r="AD169" s="351">
        <f t="shared" si="207"/>
        <v>0</v>
      </c>
      <c r="AE169" s="351">
        <f t="shared" si="207"/>
        <v>0</v>
      </c>
      <c r="AF169" s="351">
        <f t="shared" si="207"/>
        <v>0</v>
      </c>
      <c r="AG169" s="351">
        <f t="shared" si="207"/>
        <v>0</v>
      </c>
      <c r="AH169" s="351">
        <f t="shared" si="207"/>
        <v>0</v>
      </c>
      <c r="AI169" s="350" t="s">
        <v>379</v>
      </c>
      <c r="AJ169" s="353" t="s">
        <v>379</v>
      </c>
      <c r="AK169" s="351"/>
      <c r="AL169" s="351"/>
      <c r="AM169" s="351">
        <f>AQ169+AU169</f>
        <v>0</v>
      </c>
      <c r="AN169" s="351">
        <f t="shared" si="203"/>
        <v>0</v>
      </c>
      <c r="AO169" s="351">
        <f t="shared" si="203"/>
        <v>0</v>
      </c>
      <c r="AP169" s="351">
        <f>AT169+AX169+BA169</f>
        <v>0</v>
      </c>
      <c r="AQ169" s="351">
        <f t="shared" ref="AQ169:AX169" si="208">AQ170+AQ171</f>
        <v>0</v>
      </c>
      <c r="AR169" s="351">
        <f t="shared" si="208"/>
        <v>0</v>
      </c>
      <c r="AS169" s="351">
        <f t="shared" si="208"/>
        <v>0</v>
      </c>
      <c r="AT169" s="351">
        <f t="shared" si="208"/>
        <v>0</v>
      </c>
      <c r="AU169" s="351">
        <f t="shared" si="208"/>
        <v>0</v>
      </c>
      <c r="AV169" s="351">
        <f t="shared" si="208"/>
        <v>0</v>
      </c>
      <c r="AW169" s="351">
        <f t="shared" si="208"/>
        <v>0</v>
      </c>
      <c r="AX169" s="351">
        <f t="shared" si="208"/>
        <v>0</v>
      </c>
      <c r="AY169" s="350" t="s">
        <v>379</v>
      </c>
      <c r="AZ169" s="353" t="s">
        <v>379</v>
      </c>
      <c r="BA169" s="351">
        <f>BA170+BA171</f>
        <v>0</v>
      </c>
      <c r="BB169" s="351">
        <f>BB170+BB171</f>
        <v>0</v>
      </c>
    </row>
    <row r="170" spans="1:54" s="533" customFormat="1" ht="24.75" customHeight="1" x14ac:dyDescent="0.2">
      <c r="A170" s="250" t="s">
        <v>111</v>
      </c>
      <c r="B170" s="360"/>
      <c r="C170" s="338"/>
      <c r="D170" s="338"/>
      <c r="E170" s="324"/>
      <c r="F170" s="330">
        <v>213</v>
      </c>
      <c r="G170" s="351" t="e">
        <f>K170+O170+U170</f>
        <v>#REF!</v>
      </c>
      <c r="H170" s="351">
        <f t="shared" si="200"/>
        <v>0</v>
      </c>
      <c r="I170" s="351" t="e">
        <f t="shared" si="200"/>
        <v>#REF!</v>
      </c>
      <c r="J170" s="351" t="e">
        <f>N170+R170+U170</f>
        <v>#REF!</v>
      </c>
      <c r="K170" s="351">
        <f t="shared" si="204"/>
        <v>0</v>
      </c>
      <c r="L170" s="351"/>
      <c r="M170" s="351"/>
      <c r="N170" s="351"/>
      <c r="O170" s="351" t="e">
        <f t="shared" si="201"/>
        <v>#REF!</v>
      </c>
      <c r="P170" s="349"/>
      <c r="Q170" s="351" t="e">
        <f>'ИЦ 1эк'!#REF!</f>
        <v>#REF!</v>
      </c>
      <c r="R170" s="351" t="e">
        <f>'ИЦ 1эк'!#REF!</f>
        <v>#REF!</v>
      </c>
      <c r="S170" s="350" t="s">
        <v>379</v>
      </c>
      <c r="T170" s="353" t="s">
        <v>379</v>
      </c>
      <c r="U170" s="349"/>
      <c r="V170" s="349"/>
      <c r="W170" s="351">
        <f>AA170+AE170+AK170</f>
        <v>0</v>
      </c>
      <c r="X170" s="351">
        <f t="shared" si="202"/>
        <v>0</v>
      </c>
      <c r="Y170" s="351">
        <f t="shared" si="202"/>
        <v>0</v>
      </c>
      <c r="Z170" s="351">
        <f>AD170+AH170+AK170</f>
        <v>0</v>
      </c>
      <c r="AA170" s="351"/>
      <c r="AB170" s="349"/>
      <c r="AC170" s="349"/>
      <c r="AD170" s="349"/>
      <c r="AE170" s="351"/>
      <c r="AF170" s="349"/>
      <c r="AG170" s="349"/>
      <c r="AH170" s="349"/>
      <c r="AI170" s="350" t="s">
        <v>379</v>
      </c>
      <c r="AJ170" s="353" t="s">
        <v>379</v>
      </c>
      <c r="AK170" s="351"/>
      <c r="AL170" s="351"/>
      <c r="AM170" s="351">
        <f>AQ170+AU170+BA170</f>
        <v>0</v>
      </c>
      <c r="AN170" s="351">
        <f t="shared" si="203"/>
        <v>0</v>
      </c>
      <c r="AO170" s="351">
        <f t="shared" si="203"/>
        <v>0</v>
      </c>
      <c r="AP170" s="351">
        <f>AT170+AX170+BA170</f>
        <v>0</v>
      </c>
      <c r="AQ170" s="351"/>
      <c r="AR170" s="349"/>
      <c r="AS170" s="349"/>
      <c r="AT170" s="349"/>
      <c r="AU170" s="351"/>
      <c r="AV170" s="349"/>
      <c r="AW170" s="349"/>
      <c r="AX170" s="349"/>
      <c r="AY170" s="350" t="s">
        <v>379</v>
      </c>
      <c r="AZ170" s="353" t="s">
        <v>379</v>
      </c>
      <c r="BA170" s="351"/>
      <c r="BB170" s="351"/>
    </row>
    <row r="171" spans="1:54" ht="19.5" hidden="1" customHeight="1" x14ac:dyDescent="0.2">
      <c r="A171" s="250" t="s">
        <v>108</v>
      </c>
      <c r="B171" s="360"/>
      <c r="C171" s="338"/>
      <c r="D171" s="338"/>
      <c r="E171" s="324"/>
      <c r="F171" s="330">
        <v>262</v>
      </c>
      <c r="G171" s="351">
        <f>K171</f>
        <v>0</v>
      </c>
      <c r="H171" s="351">
        <f>L171</f>
        <v>0</v>
      </c>
      <c r="I171" s="351">
        <f>M171</f>
        <v>0</v>
      </c>
      <c r="J171" s="351">
        <f>N171</f>
        <v>0</v>
      </c>
      <c r="K171" s="351">
        <f t="shared" si="204"/>
        <v>0</v>
      </c>
      <c r="L171" s="351"/>
      <c r="M171" s="351"/>
      <c r="N171" s="351"/>
      <c r="O171" s="351" t="s">
        <v>379</v>
      </c>
      <c r="P171" s="351" t="s">
        <v>379</v>
      </c>
      <c r="Q171" s="351" t="s">
        <v>379</v>
      </c>
      <c r="R171" s="351" t="s">
        <v>379</v>
      </c>
      <c r="S171" s="350" t="s">
        <v>379</v>
      </c>
      <c r="T171" s="353" t="s">
        <v>379</v>
      </c>
      <c r="U171" s="349"/>
      <c r="V171" s="349"/>
      <c r="W171" s="351">
        <f>AA171</f>
        <v>0</v>
      </c>
      <c r="X171" s="351">
        <f>AB171</f>
        <v>0</v>
      </c>
      <c r="Y171" s="351">
        <f>AC171</f>
        <v>0</v>
      </c>
      <c r="Z171" s="351">
        <f>AD171</f>
        <v>0</v>
      </c>
      <c r="AA171" s="351"/>
      <c r="AB171" s="349"/>
      <c r="AC171" s="349"/>
      <c r="AD171" s="349"/>
      <c r="AE171" s="351"/>
      <c r="AF171" s="349"/>
      <c r="AG171" s="349"/>
      <c r="AH171" s="349"/>
      <c r="AI171" s="350" t="s">
        <v>379</v>
      </c>
      <c r="AJ171" s="353" t="s">
        <v>379</v>
      </c>
      <c r="AK171" s="351"/>
      <c r="AL171" s="351"/>
      <c r="AM171" s="351">
        <f>AQ171</f>
        <v>0</v>
      </c>
      <c r="AN171" s="351">
        <f>AR171</f>
        <v>0</v>
      </c>
      <c r="AO171" s="351">
        <f>AS171</f>
        <v>0</v>
      </c>
      <c r="AP171" s="351">
        <f>AT171</f>
        <v>0</v>
      </c>
      <c r="AQ171" s="351"/>
      <c r="AR171" s="349"/>
      <c r="AS171" s="349"/>
      <c r="AT171" s="349"/>
      <c r="AU171" s="351"/>
      <c r="AV171" s="349"/>
      <c r="AW171" s="349"/>
      <c r="AX171" s="349"/>
      <c r="AY171" s="350" t="s">
        <v>379</v>
      </c>
      <c r="AZ171" s="353" t="s">
        <v>379</v>
      </c>
      <c r="BA171" s="351"/>
      <c r="BB171" s="351"/>
    </row>
    <row r="172" spans="1:54" s="533" customFormat="1" ht="24" x14ac:dyDescent="0.2">
      <c r="A172" s="250" t="s">
        <v>112</v>
      </c>
      <c r="B172" s="465">
        <v>220</v>
      </c>
      <c r="C172" s="331" t="str">
        <f>C165</f>
        <v>07</v>
      </c>
      <c r="D172" s="331" t="str">
        <f>D165</f>
        <v>09</v>
      </c>
      <c r="E172" s="324">
        <v>300</v>
      </c>
      <c r="F172" s="330"/>
      <c r="G172" s="352">
        <f>K172+O172+U172</f>
        <v>0</v>
      </c>
      <c r="H172" s="352">
        <f>L172+P172</f>
        <v>0</v>
      </c>
      <c r="I172" s="352">
        <f>M172+Q172</f>
        <v>0</v>
      </c>
      <c r="J172" s="352">
        <f>N172+R172+U172</f>
        <v>0</v>
      </c>
      <c r="K172" s="353">
        <f>K175</f>
        <v>0</v>
      </c>
      <c r="L172" s="353"/>
      <c r="M172" s="353"/>
      <c r="N172" s="353"/>
      <c r="O172" s="352">
        <f>P172+Q172+R172</f>
        <v>0</v>
      </c>
      <c r="P172" s="353">
        <f>P175</f>
        <v>0</v>
      </c>
      <c r="Q172" s="353">
        <f>Q175+Q174</f>
        <v>0</v>
      </c>
      <c r="R172" s="351">
        <f>R175+R174</f>
        <v>0</v>
      </c>
      <c r="S172" s="350" t="s">
        <v>379</v>
      </c>
      <c r="T172" s="353" t="s">
        <v>379</v>
      </c>
      <c r="U172" s="353">
        <f>U175</f>
        <v>0</v>
      </c>
      <c r="V172" s="353">
        <f>V175</f>
        <v>0</v>
      </c>
      <c r="W172" s="352">
        <f>AA172+AE172+AK172</f>
        <v>0</v>
      </c>
      <c r="X172" s="352">
        <f>AB172+AF172</f>
        <v>0</v>
      </c>
      <c r="Y172" s="352">
        <f>AC172+AG172</f>
        <v>0</v>
      </c>
      <c r="Z172" s="352">
        <f>AD172+AH172+AK172</f>
        <v>0</v>
      </c>
      <c r="AA172" s="353">
        <f t="shared" ref="AA172:AH172" si="209">AA175</f>
        <v>0</v>
      </c>
      <c r="AB172" s="353">
        <f t="shared" si="209"/>
        <v>0</v>
      </c>
      <c r="AC172" s="353">
        <f t="shared" si="209"/>
        <v>0</v>
      </c>
      <c r="AD172" s="353">
        <f t="shared" si="209"/>
        <v>0</v>
      </c>
      <c r="AE172" s="353">
        <f t="shared" si="209"/>
        <v>0</v>
      </c>
      <c r="AF172" s="353">
        <f t="shared" si="209"/>
        <v>0</v>
      </c>
      <c r="AG172" s="353">
        <f t="shared" si="209"/>
        <v>0</v>
      </c>
      <c r="AH172" s="353">
        <f t="shared" si="209"/>
        <v>0</v>
      </c>
      <c r="AI172" s="350" t="s">
        <v>379</v>
      </c>
      <c r="AJ172" s="353" t="s">
        <v>379</v>
      </c>
      <c r="AK172" s="353"/>
      <c r="AL172" s="353"/>
      <c r="AM172" s="352">
        <f>AQ172+AU172+BA172</f>
        <v>0</v>
      </c>
      <c r="AN172" s="352">
        <f>AR172+AV172</f>
        <v>0</v>
      </c>
      <c r="AO172" s="352">
        <f>AS172+AW172</f>
        <v>0</v>
      </c>
      <c r="AP172" s="352">
        <f>AT172+AX172+BA172</f>
        <v>0</v>
      </c>
      <c r="AQ172" s="353">
        <f t="shared" ref="AQ172:AX172" si="210">AQ175</f>
        <v>0</v>
      </c>
      <c r="AR172" s="353">
        <f t="shared" si="210"/>
        <v>0</v>
      </c>
      <c r="AS172" s="353">
        <f t="shared" si="210"/>
        <v>0</v>
      </c>
      <c r="AT172" s="353">
        <f t="shared" si="210"/>
        <v>0</v>
      </c>
      <c r="AU172" s="353">
        <f t="shared" si="210"/>
        <v>0</v>
      </c>
      <c r="AV172" s="353">
        <f t="shared" si="210"/>
        <v>0</v>
      </c>
      <c r="AW172" s="353">
        <f t="shared" si="210"/>
        <v>0</v>
      </c>
      <c r="AX172" s="353">
        <f t="shared" si="210"/>
        <v>0</v>
      </c>
      <c r="AY172" s="350" t="s">
        <v>379</v>
      </c>
      <c r="AZ172" s="353" t="s">
        <v>379</v>
      </c>
      <c r="BA172" s="353">
        <f>BA175</f>
        <v>0</v>
      </c>
      <c r="BB172" s="353">
        <f>BB175</f>
        <v>0</v>
      </c>
    </row>
    <row r="173" spans="1:54" s="533" customFormat="1" hidden="1" x14ac:dyDescent="0.2">
      <c r="A173" s="410" t="s">
        <v>274</v>
      </c>
      <c r="B173" s="362"/>
      <c r="C173" s="335"/>
      <c r="D173" s="334"/>
      <c r="E173" s="551"/>
      <c r="F173" s="538"/>
      <c r="G173" s="417"/>
      <c r="H173" s="547"/>
      <c r="I173" s="352"/>
      <c r="J173" s="416"/>
      <c r="K173" s="547"/>
      <c r="L173" s="547"/>
      <c r="M173" s="547"/>
      <c r="N173" s="352"/>
      <c r="O173" s="352"/>
      <c r="P173" s="417"/>
      <c r="Q173" s="416"/>
      <c r="R173" s="547"/>
      <c r="S173" s="352"/>
      <c r="T173" s="417"/>
      <c r="U173" s="417"/>
      <c r="V173" s="417"/>
      <c r="W173" s="417"/>
      <c r="X173" s="547"/>
      <c r="Y173" s="352"/>
      <c r="Z173" s="416"/>
      <c r="AA173" s="547"/>
      <c r="AB173" s="547"/>
      <c r="AC173" s="547"/>
      <c r="AD173" s="352"/>
      <c r="AE173" s="352"/>
      <c r="AF173" s="417"/>
      <c r="AG173" s="416"/>
      <c r="AH173" s="547"/>
      <c r="AI173" s="352"/>
      <c r="AJ173" s="417"/>
      <c r="AK173" s="417"/>
      <c r="AL173" s="417"/>
      <c r="AM173" s="417"/>
      <c r="AN173" s="547"/>
      <c r="AO173" s="352"/>
      <c r="AP173" s="416"/>
      <c r="AQ173" s="547"/>
      <c r="AR173" s="547"/>
      <c r="AS173" s="547"/>
      <c r="AT173" s="352"/>
      <c r="AU173" s="352"/>
      <c r="AV173" s="417"/>
      <c r="AW173" s="416"/>
      <c r="AX173" s="547"/>
      <c r="AY173" s="352"/>
      <c r="AZ173" s="417"/>
      <c r="BA173" s="417"/>
      <c r="BB173" s="417"/>
    </row>
    <row r="174" spans="1:54" ht="36" hidden="1" customHeight="1" x14ac:dyDescent="0.2">
      <c r="A174" s="411" t="s">
        <v>113</v>
      </c>
      <c r="B174" s="363"/>
      <c r="C174" s="336"/>
      <c r="D174" s="337"/>
      <c r="E174" s="561">
        <v>321</v>
      </c>
      <c r="F174" s="562">
        <v>262</v>
      </c>
      <c r="G174" s="354">
        <f>O174</f>
        <v>0</v>
      </c>
      <c r="H174" s="353" t="str">
        <f>P174</f>
        <v>х</v>
      </c>
      <c r="I174" s="349">
        <f>Q174</f>
        <v>0</v>
      </c>
      <c r="J174" s="350">
        <f>R174</f>
        <v>0</v>
      </c>
      <c r="K174" s="353" t="s">
        <v>379</v>
      </c>
      <c r="L174" s="353"/>
      <c r="M174" s="353"/>
      <c r="N174" s="349"/>
      <c r="O174" s="349">
        <f>Q174+R174</f>
        <v>0</v>
      </c>
      <c r="P174" s="354" t="s">
        <v>379</v>
      </c>
      <c r="Q174" s="350"/>
      <c r="R174" s="353"/>
      <c r="S174" s="349" t="s">
        <v>379</v>
      </c>
      <c r="T174" s="354" t="s">
        <v>379</v>
      </c>
      <c r="U174" s="354" t="s">
        <v>379</v>
      </c>
      <c r="V174" s="354" t="s">
        <v>379</v>
      </c>
      <c r="W174" s="354" t="str">
        <f>AE174</f>
        <v>х</v>
      </c>
      <c r="X174" s="353" t="str">
        <f>AF174</f>
        <v>х</v>
      </c>
      <c r="Y174" s="349" t="str">
        <f>AG174</f>
        <v>х</v>
      </c>
      <c r="Z174" s="350" t="str">
        <f>AH174</f>
        <v>х</v>
      </c>
      <c r="AA174" s="353" t="s">
        <v>379</v>
      </c>
      <c r="AB174" s="353" t="s">
        <v>379</v>
      </c>
      <c r="AC174" s="353" t="s">
        <v>379</v>
      </c>
      <c r="AD174" s="349" t="s">
        <v>379</v>
      </c>
      <c r="AE174" s="349" t="s">
        <v>379</v>
      </c>
      <c r="AF174" s="354" t="s">
        <v>379</v>
      </c>
      <c r="AG174" s="350" t="s">
        <v>379</v>
      </c>
      <c r="AH174" s="353" t="s">
        <v>379</v>
      </c>
      <c r="AI174" s="349" t="s">
        <v>379</v>
      </c>
      <c r="AJ174" s="354" t="s">
        <v>379</v>
      </c>
      <c r="AK174" s="354" t="s">
        <v>379</v>
      </c>
      <c r="AL174" s="354" t="s">
        <v>379</v>
      </c>
      <c r="AM174" s="354" t="str">
        <f>AU174</f>
        <v>х</v>
      </c>
      <c r="AN174" s="353" t="str">
        <f>AV174</f>
        <v>х</v>
      </c>
      <c r="AO174" s="349" t="str">
        <f>AW174</f>
        <v>х</v>
      </c>
      <c r="AP174" s="350" t="str">
        <f>AX174</f>
        <v>х</v>
      </c>
      <c r="AQ174" s="353" t="s">
        <v>379</v>
      </c>
      <c r="AR174" s="353" t="s">
        <v>379</v>
      </c>
      <c r="AS174" s="353" t="s">
        <v>379</v>
      </c>
      <c r="AT174" s="349" t="s">
        <v>379</v>
      </c>
      <c r="AU174" s="349" t="s">
        <v>379</v>
      </c>
      <c r="AV174" s="354" t="s">
        <v>379</v>
      </c>
      <c r="AW174" s="350" t="s">
        <v>379</v>
      </c>
      <c r="AX174" s="353" t="s">
        <v>379</v>
      </c>
      <c r="AY174" s="349" t="s">
        <v>379</v>
      </c>
      <c r="AZ174" s="354" t="s">
        <v>379</v>
      </c>
      <c r="BA174" s="354" t="s">
        <v>379</v>
      </c>
      <c r="BB174" s="354" t="s">
        <v>379</v>
      </c>
    </row>
    <row r="175" spans="1:54" s="533" customFormat="1" hidden="1" x14ac:dyDescent="0.2">
      <c r="A175" s="412" t="s">
        <v>114</v>
      </c>
      <c r="B175" s="363"/>
      <c r="C175" s="336"/>
      <c r="D175" s="336"/>
      <c r="E175" s="328">
        <v>340</v>
      </c>
      <c r="F175" s="563">
        <v>290</v>
      </c>
      <c r="G175" s="349">
        <f>K175+O175+U175</f>
        <v>0</v>
      </c>
      <c r="H175" s="349">
        <f>L175+P175</f>
        <v>0</v>
      </c>
      <c r="I175" s="349">
        <f>M175+Q175</f>
        <v>0</v>
      </c>
      <c r="J175" s="349">
        <f>N175+R175+U175</f>
        <v>0</v>
      </c>
      <c r="K175" s="349">
        <f>L175+M175+N175</f>
        <v>0</v>
      </c>
      <c r="L175" s="349"/>
      <c r="M175" s="349"/>
      <c r="N175" s="349"/>
      <c r="O175" s="349">
        <f>P175+Q175+R175</f>
        <v>0</v>
      </c>
      <c r="P175" s="349"/>
      <c r="Q175" s="349"/>
      <c r="R175" s="349"/>
      <c r="S175" s="349"/>
      <c r="T175" s="349"/>
      <c r="U175" s="349"/>
      <c r="V175" s="349"/>
      <c r="W175" s="349">
        <f>AA175+AE175+AK175</f>
        <v>0</v>
      </c>
      <c r="X175" s="349">
        <f>AB175+AF175</f>
        <v>0</v>
      </c>
      <c r="Y175" s="349">
        <f>AC175+AG175</f>
        <v>0</v>
      </c>
      <c r="Z175" s="349">
        <f>AD175+AH175+AK175</f>
        <v>0</v>
      </c>
      <c r="AA175" s="349"/>
      <c r="AB175" s="349"/>
      <c r="AC175" s="349"/>
      <c r="AD175" s="349"/>
      <c r="AE175" s="349"/>
      <c r="AF175" s="349"/>
      <c r="AG175" s="349"/>
      <c r="AH175" s="349"/>
      <c r="AI175" s="351" t="str">
        <f>AI141</f>
        <v>х</v>
      </c>
      <c r="AJ175" s="351" t="str">
        <f>AJ141</f>
        <v>х</v>
      </c>
      <c r="AK175" s="349"/>
      <c r="AL175" s="349"/>
      <c r="AM175" s="349">
        <f>AQ175+AU175+BA175</f>
        <v>0</v>
      </c>
      <c r="AN175" s="349">
        <f>AR175+AV175</f>
        <v>0</v>
      </c>
      <c r="AO175" s="349">
        <f>AS175+AW175</f>
        <v>0</v>
      </c>
      <c r="AP175" s="349">
        <f>AT175+AX175+BA175</f>
        <v>0</v>
      </c>
      <c r="AQ175" s="349"/>
      <c r="AR175" s="349"/>
      <c r="AS175" s="349"/>
      <c r="AT175" s="349"/>
      <c r="AU175" s="349"/>
      <c r="AV175" s="349"/>
      <c r="AW175" s="349"/>
      <c r="AX175" s="349"/>
      <c r="AY175" s="351" t="str">
        <f>AY141</f>
        <v>х</v>
      </c>
      <c r="AZ175" s="351" t="str">
        <f>AZ141</f>
        <v>х</v>
      </c>
      <c r="BA175" s="349"/>
      <c r="BB175" s="349"/>
    </row>
    <row r="176" spans="1:54" s="533" customFormat="1" ht="24" x14ac:dyDescent="0.2">
      <c r="A176" s="250" t="s">
        <v>115</v>
      </c>
      <c r="B176" s="360">
        <v>230</v>
      </c>
      <c r="C176" s="464" t="str">
        <f>C172</f>
        <v>07</v>
      </c>
      <c r="D176" s="464" t="str">
        <f>D172</f>
        <v>09</v>
      </c>
      <c r="E176" s="568">
        <v>850</v>
      </c>
      <c r="F176" s="569"/>
      <c r="G176" s="351">
        <f>K176+O176+U176</f>
        <v>0</v>
      </c>
      <c r="H176" s="351">
        <f>L176+P176</f>
        <v>0</v>
      </c>
      <c r="I176" s="351">
        <f>M176+Q176</f>
        <v>0</v>
      </c>
      <c r="J176" s="351">
        <f>N176+R176+U176</f>
        <v>0</v>
      </c>
      <c r="K176" s="408">
        <f>K178+K179+K180</f>
        <v>0</v>
      </c>
      <c r="L176" s="408"/>
      <c r="M176" s="408"/>
      <c r="N176" s="408"/>
      <c r="O176" s="351">
        <f>P176+Q176+R176</f>
        <v>0</v>
      </c>
      <c r="P176" s="408">
        <f>P178+P179+P180</f>
        <v>0</v>
      </c>
      <c r="Q176" s="408">
        <f>Q178+Q179+Q180</f>
        <v>0</v>
      </c>
      <c r="R176" s="408">
        <f>R178+R179+R180</f>
        <v>0</v>
      </c>
      <c r="S176" s="351" t="s">
        <v>379</v>
      </c>
      <c r="T176" s="351" t="s">
        <v>379</v>
      </c>
      <c r="U176" s="408">
        <f>U178+U179+U180</f>
        <v>0</v>
      </c>
      <c r="V176" s="408"/>
      <c r="W176" s="351">
        <f>AA176+AE176+AK176</f>
        <v>0</v>
      </c>
      <c r="X176" s="351">
        <f>AB176+AF176</f>
        <v>0</v>
      </c>
      <c r="Y176" s="351">
        <f>AC176+AG176</f>
        <v>0</v>
      </c>
      <c r="Z176" s="351">
        <f>AD176+AH176+AK176</f>
        <v>0</v>
      </c>
      <c r="AA176" s="408">
        <f t="shared" ref="AA176:AH176" si="211">AA178+AA179+AA180</f>
        <v>0</v>
      </c>
      <c r="AB176" s="408">
        <f t="shared" si="211"/>
        <v>0</v>
      </c>
      <c r="AC176" s="408">
        <f t="shared" si="211"/>
        <v>0</v>
      </c>
      <c r="AD176" s="408">
        <f t="shared" si="211"/>
        <v>0</v>
      </c>
      <c r="AE176" s="408">
        <f t="shared" si="211"/>
        <v>0</v>
      </c>
      <c r="AF176" s="408">
        <f t="shared" si="211"/>
        <v>0</v>
      </c>
      <c r="AG176" s="408">
        <f t="shared" si="211"/>
        <v>0</v>
      </c>
      <c r="AH176" s="408">
        <f t="shared" si="211"/>
        <v>0</v>
      </c>
      <c r="AI176" s="351" t="s">
        <v>379</v>
      </c>
      <c r="AJ176" s="351" t="s">
        <v>379</v>
      </c>
      <c r="AK176" s="408">
        <f>AK178+AK179+AK180</f>
        <v>0</v>
      </c>
      <c r="AL176" s="408"/>
      <c r="AM176" s="351">
        <f>AQ176+AU176+BA176</f>
        <v>0</v>
      </c>
      <c r="AN176" s="351">
        <f>AR176+AV176</f>
        <v>0</v>
      </c>
      <c r="AO176" s="351">
        <f>AS176+AW176</f>
        <v>0</v>
      </c>
      <c r="AP176" s="351">
        <f>AT176+AX176+BA176</f>
        <v>0</v>
      </c>
      <c r="AQ176" s="408">
        <f t="shared" ref="AQ176:AX176" si="212">AQ178+AQ179+AQ180</f>
        <v>0</v>
      </c>
      <c r="AR176" s="408">
        <f t="shared" si="212"/>
        <v>0</v>
      </c>
      <c r="AS176" s="408">
        <f t="shared" si="212"/>
        <v>0</v>
      </c>
      <c r="AT176" s="408">
        <f t="shared" si="212"/>
        <v>0</v>
      </c>
      <c r="AU176" s="408">
        <f t="shared" si="212"/>
        <v>0</v>
      </c>
      <c r="AV176" s="408">
        <f t="shared" si="212"/>
        <v>0</v>
      </c>
      <c r="AW176" s="408">
        <f t="shared" si="212"/>
        <v>0</v>
      </c>
      <c r="AX176" s="408">
        <f t="shared" si="212"/>
        <v>0</v>
      </c>
      <c r="AY176" s="351" t="s">
        <v>379</v>
      </c>
      <c r="AZ176" s="351" t="s">
        <v>379</v>
      </c>
      <c r="BA176" s="408">
        <f>BA178+BA179+BA180</f>
        <v>0</v>
      </c>
      <c r="BB176" s="408"/>
    </row>
    <row r="177" spans="1:54" s="533" customFormat="1" hidden="1" x14ac:dyDescent="0.2">
      <c r="A177" s="413" t="s">
        <v>274</v>
      </c>
      <c r="B177" s="362"/>
      <c r="C177" s="335"/>
      <c r="D177" s="334"/>
      <c r="E177" s="564"/>
      <c r="F177" s="543"/>
      <c r="G177" s="417"/>
      <c r="H177" s="417"/>
      <c r="I177" s="416"/>
      <c r="J177" s="547"/>
      <c r="K177" s="352"/>
      <c r="L177" s="416"/>
      <c r="M177" s="352"/>
      <c r="N177" s="416"/>
      <c r="O177" s="352"/>
      <c r="P177" s="416"/>
      <c r="Q177" s="352"/>
      <c r="R177" s="417"/>
      <c r="S177" s="356" t="s">
        <v>379</v>
      </c>
      <c r="T177" s="352" t="s">
        <v>379</v>
      </c>
      <c r="U177" s="416"/>
      <c r="V177" s="352"/>
      <c r="W177" s="417"/>
      <c r="X177" s="417"/>
      <c r="Y177" s="416"/>
      <c r="Z177" s="547"/>
      <c r="AA177" s="352"/>
      <c r="AB177" s="416"/>
      <c r="AC177" s="352"/>
      <c r="AD177" s="416"/>
      <c r="AE177" s="352"/>
      <c r="AF177" s="416"/>
      <c r="AG177" s="352"/>
      <c r="AH177" s="352"/>
      <c r="AI177" s="356" t="s">
        <v>379</v>
      </c>
      <c r="AJ177" s="352" t="s">
        <v>379</v>
      </c>
      <c r="AK177" s="416"/>
      <c r="AL177" s="352"/>
      <c r="AM177" s="417"/>
      <c r="AN177" s="417"/>
      <c r="AO177" s="416"/>
      <c r="AP177" s="547"/>
      <c r="AQ177" s="352"/>
      <c r="AR177" s="416"/>
      <c r="AS177" s="352"/>
      <c r="AT177" s="416"/>
      <c r="AU177" s="352"/>
      <c r="AV177" s="416"/>
      <c r="AW177" s="352"/>
      <c r="AX177" s="352"/>
      <c r="AY177" s="356" t="s">
        <v>379</v>
      </c>
      <c r="AZ177" s="352" t="s">
        <v>379</v>
      </c>
      <c r="BA177" s="416"/>
      <c r="BB177" s="352"/>
    </row>
    <row r="178" spans="1:54" s="533" customFormat="1" ht="22.5" hidden="1" customHeight="1" x14ac:dyDescent="0.2">
      <c r="A178" s="412" t="s">
        <v>116</v>
      </c>
      <c r="B178" s="363"/>
      <c r="C178" s="336"/>
      <c r="D178" s="337"/>
      <c r="E178" s="557">
        <v>851</v>
      </c>
      <c r="F178" s="563">
        <v>290</v>
      </c>
      <c r="G178" s="354">
        <f t="shared" ref="G178:G183" si="213">K178+O178+U178</f>
        <v>0</v>
      </c>
      <c r="H178" s="354">
        <f t="shared" ref="H178:I185" si="214">L178+P178</f>
        <v>0</v>
      </c>
      <c r="I178" s="350">
        <f t="shared" si="214"/>
        <v>0</v>
      </c>
      <c r="J178" s="353">
        <f t="shared" ref="J178:J185" si="215">N178+R178+U178</f>
        <v>0</v>
      </c>
      <c r="K178" s="349">
        <f>L178+M178+N178</f>
        <v>0</v>
      </c>
      <c r="L178" s="350"/>
      <c r="M178" s="349"/>
      <c r="N178" s="350"/>
      <c r="O178" s="349">
        <f t="shared" ref="O178:O185" si="216">P178+Q178+R178</f>
        <v>0</v>
      </c>
      <c r="P178" s="350"/>
      <c r="Q178" s="349"/>
      <c r="R178" s="354"/>
      <c r="S178" s="356" t="s">
        <v>379</v>
      </c>
      <c r="T178" s="349" t="s">
        <v>379</v>
      </c>
      <c r="U178" s="349"/>
      <c r="V178" s="349"/>
      <c r="W178" s="354">
        <f>AA178+AE178+AK178</f>
        <v>0</v>
      </c>
      <c r="X178" s="354">
        <f t="shared" ref="X178:Y180" si="217">AB178+AF178</f>
        <v>0</v>
      </c>
      <c r="Y178" s="350">
        <f t="shared" si="217"/>
        <v>0</v>
      </c>
      <c r="Z178" s="353">
        <f>AD178+AH178+AK178</f>
        <v>0</v>
      </c>
      <c r="AA178" s="349"/>
      <c r="AB178" s="349"/>
      <c r="AC178" s="349"/>
      <c r="AD178" s="349"/>
      <c r="AE178" s="349"/>
      <c r="AF178" s="349"/>
      <c r="AG178" s="349"/>
      <c r="AH178" s="349"/>
      <c r="AI178" s="356" t="s">
        <v>379</v>
      </c>
      <c r="AJ178" s="349" t="s">
        <v>379</v>
      </c>
      <c r="AK178" s="350"/>
      <c r="AL178" s="349"/>
      <c r="AM178" s="354">
        <f>AQ178+AU178+BA178</f>
        <v>0</v>
      </c>
      <c r="AN178" s="354">
        <f t="shared" ref="AN178:AO180" si="218">AR178+AV178</f>
        <v>0</v>
      </c>
      <c r="AO178" s="350">
        <f t="shared" si="218"/>
        <v>0</v>
      </c>
      <c r="AP178" s="353">
        <f>AT178+AX178+BA178</f>
        <v>0</v>
      </c>
      <c r="AQ178" s="349"/>
      <c r="AR178" s="349"/>
      <c r="AS178" s="349"/>
      <c r="AT178" s="349"/>
      <c r="AU178" s="349"/>
      <c r="AV178" s="349"/>
      <c r="AW178" s="349"/>
      <c r="AX178" s="349"/>
      <c r="AY178" s="356" t="s">
        <v>379</v>
      </c>
      <c r="AZ178" s="349" t="s">
        <v>379</v>
      </c>
      <c r="BA178" s="350"/>
      <c r="BB178" s="349"/>
    </row>
    <row r="179" spans="1:54" s="533" customFormat="1" hidden="1" x14ac:dyDescent="0.2">
      <c r="A179" s="412" t="s">
        <v>117</v>
      </c>
      <c r="B179" s="363"/>
      <c r="C179" s="336"/>
      <c r="D179" s="336"/>
      <c r="E179" s="328">
        <v>852</v>
      </c>
      <c r="F179" s="563">
        <v>290</v>
      </c>
      <c r="G179" s="349">
        <f t="shared" si="213"/>
        <v>0</v>
      </c>
      <c r="H179" s="349">
        <f t="shared" si="214"/>
        <v>0</v>
      </c>
      <c r="I179" s="349">
        <f t="shared" si="214"/>
        <v>0</v>
      </c>
      <c r="J179" s="349">
        <f t="shared" si="215"/>
        <v>0</v>
      </c>
      <c r="K179" s="349">
        <f>L179+M179+N179</f>
        <v>0</v>
      </c>
      <c r="L179" s="349"/>
      <c r="M179" s="349"/>
      <c r="N179" s="349"/>
      <c r="O179" s="349">
        <f t="shared" si="216"/>
        <v>0</v>
      </c>
      <c r="P179" s="349"/>
      <c r="Q179" s="349"/>
      <c r="R179" s="349"/>
      <c r="S179" s="351" t="s">
        <v>379</v>
      </c>
      <c r="T179" s="351" t="s">
        <v>379</v>
      </c>
      <c r="U179" s="349"/>
      <c r="V179" s="349"/>
      <c r="W179" s="349">
        <f>AA179+AE179+AK179</f>
        <v>0</v>
      </c>
      <c r="X179" s="349">
        <f t="shared" si="217"/>
        <v>0</v>
      </c>
      <c r="Y179" s="349">
        <f t="shared" si="217"/>
        <v>0</v>
      </c>
      <c r="Z179" s="349">
        <f>AD179+AH179+AK179</f>
        <v>0</v>
      </c>
      <c r="AA179" s="349"/>
      <c r="AB179" s="349"/>
      <c r="AC179" s="349"/>
      <c r="AD179" s="349"/>
      <c r="AE179" s="349"/>
      <c r="AF179" s="349"/>
      <c r="AG179" s="349"/>
      <c r="AH179" s="349"/>
      <c r="AI179" s="351" t="s">
        <v>379</v>
      </c>
      <c r="AJ179" s="351" t="s">
        <v>379</v>
      </c>
      <c r="AK179" s="349"/>
      <c r="AL179" s="349"/>
      <c r="AM179" s="349">
        <f>AQ179+AU179+BA179</f>
        <v>0</v>
      </c>
      <c r="AN179" s="349">
        <f t="shared" si="218"/>
        <v>0</v>
      </c>
      <c r="AO179" s="349">
        <f t="shared" si="218"/>
        <v>0</v>
      </c>
      <c r="AP179" s="349">
        <f>AT179+AX179+BA179</f>
        <v>0</v>
      </c>
      <c r="AQ179" s="349"/>
      <c r="AR179" s="349"/>
      <c r="AS179" s="349"/>
      <c r="AT179" s="349"/>
      <c r="AU179" s="349"/>
      <c r="AV179" s="349"/>
      <c r="AW179" s="349"/>
      <c r="AX179" s="349"/>
      <c r="AY179" s="351" t="s">
        <v>379</v>
      </c>
      <c r="AZ179" s="351" t="s">
        <v>379</v>
      </c>
      <c r="BA179" s="349"/>
      <c r="BB179" s="349"/>
    </row>
    <row r="180" spans="1:54" s="533" customFormat="1" hidden="1" x14ac:dyDescent="0.2">
      <c r="A180" s="250" t="s">
        <v>118</v>
      </c>
      <c r="B180" s="360"/>
      <c r="C180" s="338"/>
      <c r="D180" s="338"/>
      <c r="E180" s="324">
        <v>853</v>
      </c>
      <c r="F180" s="330">
        <v>290</v>
      </c>
      <c r="G180" s="351">
        <f t="shared" si="213"/>
        <v>0</v>
      </c>
      <c r="H180" s="351">
        <f t="shared" si="214"/>
        <v>0</v>
      </c>
      <c r="I180" s="351">
        <f t="shared" si="214"/>
        <v>0</v>
      </c>
      <c r="J180" s="351">
        <f t="shared" si="215"/>
        <v>0</v>
      </c>
      <c r="K180" s="351">
        <f>L180+M180+N180</f>
        <v>0</v>
      </c>
      <c r="L180" s="351"/>
      <c r="M180" s="351"/>
      <c r="N180" s="351"/>
      <c r="O180" s="351">
        <f t="shared" si="216"/>
        <v>0</v>
      </c>
      <c r="P180" s="351"/>
      <c r="Q180" s="351"/>
      <c r="R180" s="351"/>
      <c r="S180" s="351" t="s">
        <v>379</v>
      </c>
      <c r="T180" s="351" t="s">
        <v>379</v>
      </c>
      <c r="U180" s="349"/>
      <c r="V180" s="351"/>
      <c r="W180" s="351">
        <f>AA180+AE180+AK180</f>
        <v>0</v>
      </c>
      <c r="X180" s="351">
        <f t="shared" si="217"/>
        <v>0</v>
      </c>
      <c r="Y180" s="351">
        <f t="shared" si="217"/>
        <v>0</v>
      </c>
      <c r="Z180" s="351">
        <f>AD180+AH180+AK180</f>
        <v>0</v>
      </c>
      <c r="AA180" s="351"/>
      <c r="AB180" s="349"/>
      <c r="AC180" s="349"/>
      <c r="AD180" s="349"/>
      <c r="AE180" s="351"/>
      <c r="AF180" s="349"/>
      <c r="AG180" s="349"/>
      <c r="AH180" s="349"/>
      <c r="AI180" s="351" t="s">
        <v>379</v>
      </c>
      <c r="AJ180" s="351" t="s">
        <v>379</v>
      </c>
      <c r="AK180" s="351"/>
      <c r="AL180" s="351"/>
      <c r="AM180" s="351">
        <f>AQ180+AU180+BA180</f>
        <v>0</v>
      </c>
      <c r="AN180" s="351">
        <f t="shared" si="218"/>
        <v>0</v>
      </c>
      <c r="AO180" s="351">
        <f t="shared" si="218"/>
        <v>0</v>
      </c>
      <c r="AP180" s="351">
        <f>AT180+AX180+BA180</f>
        <v>0</v>
      </c>
      <c r="AQ180" s="351"/>
      <c r="AR180" s="349"/>
      <c r="AS180" s="349"/>
      <c r="AT180" s="349"/>
      <c r="AU180" s="351"/>
      <c r="AV180" s="349"/>
      <c r="AW180" s="349"/>
      <c r="AX180" s="349"/>
      <c r="AY180" s="351" t="s">
        <v>379</v>
      </c>
      <c r="AZ180" s="351" t="s">
        <v>379</v>
      </c>
      <c r="BA180" s="351"/>
      <c r="BB180" s="351"/>
    </row>
    <row r="181" spans="1:54" s="533" customFormat="1" ht="24" x14ac:dyDescent="0.2">
      <c r="A181" s="414" t="s">
        <v>119</v>
      </c>
      <c r="B181" s="364">
        <v>240</v>
      </c>
      <c r="C181" s="331" t="str">
        <f>C176</f>
        <v>07</v>
      </c>
      <c r="D181" s="331" t="str">
        <f>D176</f>
        <v>09</v>
      </c>
      <c r="E181" s="559">
        <v>860</v>
      </c>
      <c r="F181" s="560"/>
      <c r="G181" s="352">
        <f t="shared" si="213"/>
        <v>0</v>
      </c>
      <c r="H181" s="352">
        <f t="shared" si="214"/>
        <v>0</v>
      </c>
      <c r="I181" s="352">
        <f t="shared" si="214"/>
        <v>0</v>
      </c>
      <c r="J181" s="352">
        <f t="shared" si="215"/>
        <v>0</v>
      </c>
      <c r="K181" s="351">
        <f>L181+M181+N181</f>
        <v>0</v>
      </c>
      <c r="L181" s="353"/>
      <c r="M181" s="353"/>
      <c r="N181" s="353"/>
      <c r="O181" s="352">
        <f t="shared" si="216"/>
        <v>0</v>
      </c>
      <c r="P181" s="353"/>
      <c r="Q181" s="353"/>
      <c r="R181" s="351"/>
      <c r="S181" s="351" t="s">
        <v>379</v>
      </c>
      <c r="T181" s="351" t="s">
        <v>379</v>
      </c>
      <c r="U181" s="353"/>
      <c r="V181" s="353"/>
      <c r="W181" s="415"/>
      <c r="X181" s="352"/>
      <c r="Y181" s="352"/>
      <c r="Z181" s="352"/>
      <c r="AA181" s="352"/>
      <c r="AB181" s="353"/>
      <c r="AC181" s="353"/>
      <c r="AD181" s="353"/>
      <c r="AE181" s="352"/>
      <c r="AF181" s="353"/>
      <c r="AG181" s="353"/>
      <c r="AH181" s="353"/>
      <c r="AI181" s="351" t="s">
        <v>379</v>
      </c>
      <c r="AJ181" s="351" t="s">
        <v>379</v>
      </c>
      <c r="AK181" s="353"/>
      <c r="AL181" s="353"/>
      <c r="AM181" s="415"/>
      <c r="AN181" s="352"/>
      <c r="AO181" s="352"/>
      <c r="AP181" s="352"/>
      <c r="AQ181" s="352"/>
      <c r="AR181" s="353"/>
      <c r="AS181" s="353"/>
      <c r="AT181" s="353"/>
      <c r="AU181" s="352"/>
      <c r="AV181" s="353"/>
      <c r="AW181" s="353"/>
      <c r="AX181" s="353"/>
      <c r="AY181" s="351" t="s">
        <v>379</v>
      </c>
      <c r="AZ181" s="351" t="s">
        <v>379</v>
      </c>
      <c r="BA181" s="353"/>
      <c r="BB181" s="353"/>
    </row>
    <row r="182" spans="1:54" s="533" customFormat="1" ht="24" x14ac:dyDescent="0.2">
      <c r="A182" s="250" t="s">
        <v>120</v>
      </c>
      <c r="B182" s="360">
        <v>250</v>
      </c>
      <c r="C182" s="331" t="str">
        <f>C181</f>
        <v>07</v>
      </c>
      <c r="D182" s="331" t="str">
        <f>D181</f>
        <v>09</v>
      </c>
      <c r="E182" s="324">
        <v>830</v>
      </c>
      <c r="F182" s="330"/>
      <c r="G182" s="352">
        <f t="shared" si="213"/>
        <v>0</v>
      </c>
      <c r="H182" s="352">
        <f t="shared" si="214"/>
        <v>0</v>
      </c>
      <c r="I182" s="352">
        <f t="shared" si="214"/>
        <v>0</v>
      </c>
      <c r="J182" s="352">
        <f t="shared" si="215"/>
        <v>0</v>
      </c>
      <c r="K182" s="357">
        <f>K183</f>
        <v>0</v>
      </c>
      <c r="L182" s="357"/>
      <c r="M182" s="357"/>
      <c r="N182" s="357"/>
      <c r="O182" s="352">
        <f t="shared" si="216"/>
        <v>0</v>
      </c>
      <c r="P182" s="357">
        <f>P183</f>
        <v>0</v>
      </c>
      <c r="Q182" s="357">
        <f>Q183</f>
        <v>0</v>
      </c>
      <c r="R182" s="349">
        <f>R183</f>
        <v>0</v>
      </c>
      <c r="S182" s="356" t="s">
        <v>379</v>
      </c>
      <c r="T182" s="357" t="s">
        <v>379</v>
      </c>
      <c r="U182" s="351">
        <f>U183</f>
        <v>0</v>
      </c>
      <c r="V182" s="351"/>
      <c r="W182" s="352">
        <f>AA182+AE182+AK182</f>
        <v>0</v>
      </c>
      <c r="X182" s="352">
        <f t="shared" ref="X182:Y185" si="219">AB182+AF182</f>
        <v>0</v>
      </c>
      <c r="Y182" s="352">
        <f t="shared" si="219"/>
        <v>0</v>
      </c>
      <c r="Z182" s="352">
        <f>AD182+AH182+AK182</f>
        <v>0</v>
      </c>
      <c r="AA182" s="351">
        <f t="shared" ref="AA182:AH182" si="220">AA183</f>
        <v>0</v>
      </c>
      <c r="AB182" s="357">
        <f t="shared" si="220"/>
        <v>0</v>
      </c>
      <c r="AC182" s="357">
        <f t="shared" si="220"/>
        <v>0</v>
      </c>
      <c r="AD182" s="357">
        <f t="shared" si="220"/>
        <v>0</v>
      </c>
      <c r="AE182" s="351">
        <f t="shared" si="220"/>
        <v>0</v>
      </c>
      <c r="AF182" s="357">
        <f t="shared" si="220"/>
        <v>0</v>
      </c>
      <c r="AG182" s="357">
        <f t="shared" si="220"/>
        <v>0</v>
      </c>
      <c r="AH182" s="357">
        <f t="shared" si="220"/>
        <v>0</v>
      </c>
      <c r="AI182" s="356" t="s">
        <v>379</v>
      </c>
      <c r="AJ182" s="357" t="s">
        <v>379</v>
      </c>
      <c r="AK182" s="357">
        <f>AK183</f>
        <v>0</v>
      </c>
      <c r="AL182" s="357"/>
      <c r="AM182" s="352">
        <f>AQ182+AU182+BA182</f>
        <v>0</v>
      </c>
      <c r="AN182" s="352">
        <f t="shared" ref="AN182:AO185" si="221">AR182+AV182</f>
        <v>0</v>
      </c>
      <c r="AO182" s="352">
        <f t="shared" si="221"/>
        <v>0</v>
      </c>
      <c r="AP182" s="352">
        <f>AT182+AX182+BA182</f>
        <v>0</v>
      </c>
      <c r="AQ182" s="351">
        <f t="shared" ref="AQ182:AX182" si="222">AQ183</f>
        <v>0</v>
      </c>
      <c r="AR182" s="357">
        <f t="shared" si="222"/>
        <v>0</v>
      </c>
      <c r="AS182" s="357">
        <f t="shared" si="222"/>
        <v>0</v>
      </c>
      <c r="AT182" s="357">
        <f t="shared" si="222"/>
        <v>0</v>
      </c>
      <c r="AU182" s="351">
        <f t="shared" si="222"/>
        <v>0</v>
      </c>
      <c r="AV182" s="357">
        <f t="shared" si="222"/>
        <v>0</v>
      </c>
      <c r="AW182" s="357">
        <f t="shared" si="222"/>
        <v>0</v>
      </c>
      <c r="AX182" s="357">
        <f t="shared" si="222"/>
        <v>0</v>
      </c>
      <c r="AY182" s="356" t="s">
        <v>379</v>
      </c>
      <c r="AZ182" s="357" t="s">
        <v>379</v>
      </c>
      <c r="BA182" s="357">
        <f>BA183</f>
        <v>0</v>
      </c>
      <c r="BB182" s="357"/>
    </row>
    <row r="183" spans="1:54" s="533" customFormat="1" ht="24" hidden="1" x14ac:dyDescent="0.2">
      <c r="A183" s="250" t="s">
        <v>121</v>
      </c>
      <c r="B183" s="360"/>
      <c r="C183" s="338"/>
      <c r="D183" s="338"/>
      <c r="E183" s="324">
        <v>831</v>
      </c>
      <c r="F183" s="330">
        <v>290</v>
      </c>
      <c r="G183" s="351">
        <f t="shared" si="213"/>
        <v>0</v>
      </c>
      <c r="H183" s="351">
        <f t="shared" si="214"/>
        <v>0</v>
      </c>
      <c r="I183" s="351">
        <f t="shared" si="214"/>
        <v>0</v>
      </c>
      <c r="J183" s="351">
        <f t="shared" si="215"/>
        <v>0</v>
      </c>
      <c r="K183" s="351">
        <f>L183+M183+N183</f>
        <v>0</v>
      </c>
      <c r="L183" s="351"/>
      <c r="M183" s="351"/>
      <c r="N183" s="351"/>
      <c r="O183" s="351">
        <f t="shared" si="216"/>
        <v>0</v>
      </c>
      <c r="P183" s="351"/>
      <c r="Q183" s="351"/>
      <c r="R183" s="351"/>
      <c r="S183" s="351"/>
      <c r="T183" s="351"/>
      <c r="U183" s="349">
        <f t="shared" ref="U183:U188" si="223">U149</f>
        <v>0</v>
      </c>
      <c r="V183" s="351"/>
      <c r="W183" s="351">
        <f>AA183+AE183+AK183</f>
        <v>0</v>
      </c>
      <c r="X183" s="351">
        <f t="shared" si="219"/>
        <v>0</v>
      </c>
      <c r="Y183" s="351">
        <f t="shared" si="219"/>
        <v>0</v>
      </c>
      <c r="Z183" s="351">
        <f>AD183+AH183+AK183</f>
        <v>0</v>
      </c>
      <c r="AA183" s="351"/>
      <c r="AB183" s="351"/>
      <c r="AC183" s="351"/>
      <c r="AD183" s="351"/>
      <c r="AE183" s="351"/>
      <c r="AF183" s="351"/>
      <c r="AG183" s="351"/>
      <c r="AH183" s="351"/>
      <c r="AI183" s="351" t="str">
        <f>AI149</f>
        <v>х</v>
      </c>
      <c r="AJ183" s="351" t="str">
        <f>AJ149</f>
        <v>х</v>
      </c>
      <c r="AK183" s="351"/>
      <c r="AL183" s="351"/>
      <c r="AM183" s="351">
        <f>AQ183+AU183+BA183</f>
        <v>0</v>
      </c>
      <c r="AN183" s="351">
        <f t="shared" si="221"/>
        <v>0</v>
      </c>
      <c r="AO183" s="351">
        <f t="shared" si="221"/>
        <v>0</v>
      </c>
      <c r="AP183" s="351">
        <f>AT183+AX183+BA183</f>
        <v>0</v>
      </c>
      <c r="AQ183" s="351"/>
      <c r="AR183" s="351"/>
      <c r="AS183" s="351"/>
      <c r="AT183" s="351"/>
      <c r="AU183" s="351"/>
      <c r="AV183" s="351"/>
      <c r="AW183" s="351"/>
      <c r="AX183" s="351"/>
      <c r="AY183" s="351" t="str">
        <f>AY149</f>
        <v>х</v>
      </c>
      <c r="AZ183" s="351" t="str">
        <f>AZ149</f>
        <v>х</v>
      </c>
      <c r="BA183" s="351"/>
      <c r="BB183" s="351"/>
    </row>
    <row r="184" spans="1:54" s="533" customFormat="1" ht="24" x14ac:dyDescent="0.2">
      <c r="A184" s="250" t="s">
        <v>568</v>
      </c>
      <c r="B184" s="465">
        <v>260</v>
      </c>
      <c r="C184" s="331" t="str">
        <f>C182</f>
        <v>07</v>
      </c>
      <c r="D184" s="331" t="str">
        <f>D182</f>
        <v>09</v>
      </c>
      <c r="E184" s="565">
        <v>244</v>
      </c>
      <c r="F184" s="566"/>
      <c r="G184" s="351">
        <f>H184+I184+J184</f>
        <v>0</v>
      </c>
      <c r="H184" s="351">
        <f t="shared" si="214"/>
        <v>0</v>
      </c>
      <c r="I184" s="351">
        <f t="shared" si="214"/>
        <v>0</v>
      </c>
      <c r="J184" s="351">
        <f t="shared" si="215"/>
        <v>0</v>
      </c>
      <c r="K184" s="351">
        <f>L184+M184+N184</f>
        <v>0</v>
      </c>
      <c r="L184" s="351"/>
      <c r="M184" s="351"/>
      <c r="N184" s="351"/>
      <c r="O184" s="351">
        <f t="shared" si="216"/>
        <v>0</v>
      </c>
      <c r="P184" s="351">
        <f>SUM(P185:P193)</f>
        <v>0</v>
      </c>
      <c r="Q184" s="351">
        <f>SUM(Q185:Q193)</f>
        <v>0</v>
      </c>
      <c r="R184" s="351">
        <f>SUM(R185:R193)</f>
        <v>0</v>
      </c>
      <c r="S184" s="351"/>
      <c r="T184" s="351"/>
      <c r="U184" s="351">
        <f>SUM(U185:U193)</f>
        <v>0</v>
      </c>
      <c r="V184" s="349">
        <f>V150</f>
        <v>0</v>
      </c>
      <c r="W184" s="351">
        <f>AA184+AE184+AK184</f>
        <v>0</v>
      </c>
      <c r="X184" s="351">
        <f t="shared" si="219"/>
        <v>0</v>
      </c>
      <c r="Y184" s="351">
        <f t="shared" si="219"/>
        <v>0</v>
      </c>
      <c r="Z184" s="351">
        <f>AD184+AH184+AK184</f>
        <v>0</v>
      </c>
      <c r="AA184" s="351">
        <f t="shared" ref="AA184:AL184" si="224">SUM(AA185:AA193)</f>
        <v>0</v>
      </c>
      <c r="AB184" s="351">
        <f t="shared" si="224"/>
        <v>0</v>
      </c>
      <c r="AC184" s="351">
        <f t="shared" si="224"/>
        <v>0</v>
      </c>
      <c r="AD184" s="351">
        <f t="shared" si="224"/>
        <v>0</v>
      </c>
      <c r="AE184" s="351">
        <f t="shared" si="224"/>
        <v>0</v>
      </c>
      <c r="AF184" s="351">
        <f t="shared" si="224"/>
        <v>0</v>
      </c>
      <c r="AG184" s="351">
        <f t="shared" si="224"/>
        <v>0</v>
      </c>
      <c r="AH184" s="351">
        <f t="shared" si="224"/>
        <v>0</v>
      </c>
      <c r="AI184" s="351">
        <f t="shared" si="224"/>
        <v>0</v>
      </c>
      <c r="AJ184" s="351">
        <f t="shared" si="224"/>
        <v>0</v>
      </c>
      <c r="AK184" s="351">
        <f t="shared" si="224"/>
        <v>0</v>
      </c>
      <c r="AL184" s="351">
        <f t="shared" si="224"/>
        <v>0</v>
      </c>
      <c r="AM184" s="351">
        <f>AQ184+AU184+BA184</f>
        <v>0</v>
      </c>
      <c r="AN184" s="351">
        <f t="shared" si="221"/>
        <v>0</v>
      </c>
      <c r="AO184" s="351">
        <f t="shared" si="221"/>
        <v>0</v>
      </c>
      <c r="AP184" s="351">
        <f>AT184+AX184+BA184</f>
        <v>0</v>
      </c>
      <c r="AQ184" s="351">
        <f t="shared" ref="AQ184:BB184" si="225">SUM(AQ185:AQ193)</f>
        <v>0</v>
      </c>
      <c r="AR184" s="351">
        <f t="shared" si="225"/>
        <v>0</v>
      </c>
      <c r="AS184" s="351">
        <f t="shared" si="225"/>
        <v>0</v>
      </c>
      <c r="AT184" s="351">
        <f t="shared" si="225"/>
        <v>0</v>
      </c>
      <c r="AU184" s="351">
        <f t="shared" si="225"/>
        <v>0</v>
      </c>
      <c r="AV184" s="351">
        <f t="shared" si="225"/>
        <v>0</v>
      </c>
      <c r="AW184" s="351">
        <f t="shared" si="225"/>
        <v>0</v>
      </c>
      <c r="AX184" s="351">
        <f t="shared" si="225"/>
        <v>0</v>
      </c>
      <c r="AY184" s="351">
        <f t="shared" si="225"/>
        <v>0</v>
      </c>
      <c r="AZ184" s="351">
        <f t="shared" si="225"/>
        <v>0</v>
      </c>
      <c r="BA184" s="351">
        <f t="shared" si="225"/>
        <v>0</v>
      </c>
      <c r="BB184" s="351">
        <f t="shared" si="225"/>
        <v>0</v>
      </c>
    </row>
    <row r="185" spans="1:54" hidden="1" x14ac:dyDescent="0.2">
      <c r="A185" s="250" t="s">
        <v>123</v>
      </c>
      <c r="B185" s="360"/>
      <c r="C185" s="338"/>
      <c r="D185" s="338"/>
      <c r="E185" s="324"/>
      <c r="F185" s="330">
        <v>221</v>
      </c>
      <c r="G185" s="351">
        <f>K185+O185+U185</f>
        <v>0</v>
      </c>
      <c r="H185" s="351">
        <f t="shared" si="214"/>
        <v>0</v>
      </c>
      <c r="I185" s="351">
        <f t="shared" si="214"/>
        <v>0</v>
      </c>
      <c r="J185" s="351">
        <f t="shared" si="215"/>
        <v>0</v>
      </c>
      <c r="K185" s="351">
        <f>L185+M185+N185</f>
        <v>0</v>
      </c>
      <c r="L185" s="351"/>
      <c r="M185" s="351"/>
      <c r="N185" s="351"/>
      <c r="O185" s="351">
        <f t="shared" si="216"/>
        <v>0</v>
      </c>
      <c r="P185" s="351"/>
      <c r="Q185" s="351"/>
      <c r="R185" s="351"/>
      <c r="S185" s="351"/>
      <c r="T185" s="351"/>
      <c r="U185" s="349">
        <f t="shared" si="223"/>
        <v>0</v>
      </c>
      <c r="V185" s="351"/>
      <c r="W185" s="351">
        <f>AA185+AE185+AK185</f>
        <v>0</v>
      </c>
      <c r="X185" s="351">
        <f t="shared" si="219"/>
        <v>0</v>
      </c>
      <c r="Y185" s="351">
        <f t="shared" si="219"/>
        <v>0</v>
      </c>
      <c r="Z185" s="351">
        <f>AD185+AH185+AK185</f>
        <v>0</v>
      </c>
      <c r="AA185" s="351"/>
      <c r="AB185" s="349"/>
      <c r="AC185" s="349"/>
      <c r="AD185" s="349"/>
      <c r="AE185" s="351"/>
      <c r="AF185" s="349"/>
      <c r="AG185" s="349"/>
      <c r="AH185" s="349"/>
      <c r="AI185" s="349"/>
      <c r="AJ185" s="349"/>
      <c r="AK185" s="351"/>
      <c r="AL185" s="351"/>
      <c r="AM185" s="351">
        <f>AQ185+AU185+BA185</f>
        <v>0</v>
      </c>
      <c r="AN185" s="351">
        <f t="shared" si="221"/>
        <v>0</v>
      </c>
      <c r="AO185" s="351">
        <f t="shared" si="221"/>
        <v>0</v>
      </c>
      <c r="AP185" s="351">
        <f>AT185+AX185+BA185</f>
        <v>0</v>
      </c>
      <c r="AQ185" s="351"/>
      <c r="AR185" s="349"/>
      <c r="AS185" s="349"/>
      <c r="AT185" s="349"/>
      <c r="AU185" s="351"/>
      <c r="AV185" s="349"/>
      <c r="AW185" s="349"/>
      <c r="AX185" s="349"/>
      <c r="AY185" s="349"/>
      <c r="AZ185" s="349"/>
      <c r="BA185" s="351"/>
      <c r="BB185" s="351"/>
    </row>
    <row r="186" spans="1:54" hidden="1" x14ac:dyDescent="0.2">
      <c r="A186" s="250" t="s">
        <v>124</v>
      </c>
      <c r="B186" s="360"/>
      <c r="C186" s="338"/>
      <c r="D186" s="338"/>
      <c r="E186" s="324"/>
      <c r="F186" s="330">
        <v>222</v>
      </c>
      <c r="G186" s="351">
        <f>K186+U186</f>
        <v>0</v>
      </c>
      <c r="H186" s="351">
        <f>L186</f>
        <v>0</v>
      </c>
      <c r="I186" s="351">
        <f>M186</f>
        <v>0</v>
      </c>
      <c r="J186" s="351">
        <f>N186</f>
        <v>0</v>
      </c>
      <c r="K186" s="351">
        <f>L186+M186+N186</f>
        <v>0</v>
      </c>
      <c r="L186" s="351"/>
      <c r="M186" s="351"/>
      <c r="N186" s="351"/>
      <c r="O186" s="351" t="s">
        <v>379</v>
      </c>
      <c r="P186" s="351" t="s">
        <v>379</v>
      </c>
      <c r="Q186" s="351" t="s">
        <v>379</v>
      </c>
      <c r="R186" s="351" t="s">
        <v>379</v>
      </c>
      <c r="S186" s="351"/>
      <c r="T186" s="351"/>
      <c r="U186" s="349">
        <f t="shared" si="223"/>
        <v>0</v>
      </c>
      <c r="V186" s="351"/>
      <c r="W186" s="351">
        <f>AA186+AK186</f>
        <v>0</v>
      </c>
      <c r="X186" s="351">
        <f>AB186</f>
        <v>0</v>
      </c>
      <c r="Y186" s="351">
        <f>AC186</f>
        <v>0</v>
      </c>
      <c r="Z186" s="351">
        <f>AD186</f>
        <v>0</v>
      </c>
      <c r="AA186" s="351"/>
      <c r="AB186" s="349"/>
      <c r="AC186" s="349"/>
      <c r="AD186" s="349"/>
      <c r="AE186" s="351"/>
      <c r="AF186" s="349"/>
      <c r="AG186" s="349"/>
      <c r="AH186" s="349"/>
      <c r="AI186" s="349"/>
      <c r="AJ186" s="349"/>
      <c r="AK186" s="351"/>
      <c r="AL186" s="351"/>
      <c r="AM186" s="351">
        <f>AQ186+BA186</f>
        <v>0</v>
      </c>
      <c r="AN186" s="351">
        <f>AR186</f>
        <v>0</v>
      </c>
      <c r="AO186" s="351">
        <f>AS186</f>
        <v>0</v>
      </c>
      <c r="AP186" s="351">
        <f>AT186</f>
        <v>0</v>
      </c>
      <c r="AQ186" s="351"/>
      <c r="AR186" s="349"/>
      <c r="AS186" s="349"/>
      <c r="AT186" s="349"/>
      <c r="AU186" s="351"/>
      <c r="AV186" s="349"/>
      <c r="AW186" s="349"/>
      <c r="AX186" s="349"/>
      <c r="AY186" s="349"/>
      <c r="AZ186" s="349"/>
      <c r="BA186" s="351"/>
      <c r="BB186" s="351"/>
    </row>
    <row r="187" spans="1:54" hidden="1" x14ac:dyDescent="0.2">
      <c r="A187" s="250" t="s">
        <v>125</v>
      </c>
      <c r="B187" s="360"/>
      <c r="C187" s="338"/>
      <c r="D187" s="338"/>
      <c r="E187" s="324"/>
      <c r="F187" s="330">
        <v>223</v>
      </c>
      <c r="G187" s="351">
        <f>K187+O187+U187</f>
        <v>0</v>
      </c>
      <c r="H187" s="351">
        <f>P187</f>
        <v>0</v>
      </c>
      <c r="I187" s="351">
        <f>M187+Q187</f>
        <v>0</v>
      </c>
      <c r="J187" s="351">
        <f>N187+R187+U187</f>
        <v>0</v>
      </c>
      <c r="K187" s="351">
        <f>M187+N187</f>
        <v>0</v>
      </c>
      <c r="L187" s="351"/>
      <c r="M187" s="351"/>
      <c r="N187" s="351"/>
      <c r="O187" s="351">
        <f>P187+Q187+R187</f>
        <v>0</v>
      </c>
      <c r="P187" s="351"/>
      <c r="Q187" s="351"/>
      <c r="R187" s="351"/>
      <c r="S187" s="351"/>
      <c r="T187" s="351"/>
      <c r="U187" s="349">
        <f t="shared" si="223"/>
        <v>0</v>
      </c>
      <c r="V187" s="351"/>
      <c r="W187" s="351">
        <f>AA187+AE187+AK187</f>
        <v>0</v>
      </c>
      <c r="X187" s="351">
        <f>AF187</f>
        <v>0</v>
      </c>
      <c r="Y187" s="351">
        <f>AC187+AG187</f>
        <v>0</v>
      </c>
      <c r="Z187" s="351">
        <f>AD187+AH187+AK187</f>
        <v>0</v>
      </c>
      <c r="AA187" s="351"/>
      <c r="AB187" s="349"/>
      <c r="AC187" s="349"/>
      <c r="AD187" s="349"/>
      <c r="AE187" s="351"/>
      <c r="AF187" s="349"/>
      <c r="AG187" s="349"/>
      <c r="AH187" s="349"/>
      <c r="AI187" s="349"/>
      <c r="AJ187" s="349"/>
      <c r="AK187" s="351"/>
      <c r="AL187" s="351"/>
      <c r="AM187" s="351">
        <f>AQ187+AU187+BA187</f>
        <v>0</v>
      </c>
      <c r="AN187" s="351">
        <f>AV187</f>
        <v>0</v>
      </c>
      <c r="AO187" s="351">
        <f>AS187+AW187</f>
        <v>0</v>
      </c>
      <c r="AP187" s="351">
        <f>AT187+AX187+BA187</f>
        <v>0</v>
      </c>
      <c r="AQ187" s="351"/>
      <c r="AR187" s="349"/>
      <c r="AS187" s="349"/>
      <c r="AT187" s="349"/>
      <c r="AU187" s="351"/>
      <c r="AV187" s="349"/>
      <c r="AW187" s="349"/>
      <c r="AX187" s="349"/>
      <c r="AY187" s="349"/>
      <c r="AZ187" s="349"/>
      <c r="BA187" s="351"/>
      <c r="BB187" s="351"/>
    </row>
    <row r="188" spans="1:54" ht="24" hidden="1" x14ac:dyDescent="0.2">
      <c r="A188" s="250" t="s">
        <v>126</v>
      </c>
      <c r="B188" s="360"/>
      <c r="C188" s="338"/>
      <c r="D188" s="338"/>
      <c r="E188" s="324"/>
      <c r="F188" s="330">
        <v>224</v>
      </c>
      <c r="G188" s="351">
        <f>K188+U188</f>
        <v>0</v>
      </c>
      <c r="H188" s="351">
        <f>L188</f>
        <v>0</v>
      </c>
      <c r="I188" s="351">
        <f>M188</f>
        <v>0</v>
      </c>
      <c r="J188" s="351">
        <f>N188</f>
        <v>0</v>
      </c>
      <c r="K188" s="351">
        <f t="shared" ref="K188:K193" si="226">L188+M188+N188</f>
        <v>0</v>
      </c>
      <c r="L188" s="351"/>
      <c r="M188" s="351"/>
      <c r="N188" s="351"/>
      <c r="O188" s="351" t="s">
        <v>379</v>
      </c>
      <c r="P188" s="351" t="s">
        <v>379</v>
      </c>
      <c r="Q188" s="351" t="s">
        <v>379</v>
      </c>
      <c r="R188" s="351" t="s">
        <v>379</v>
      </c>
      <c r="S188" s="351"/>
      <c r="T188" s="351"/>
      <c r="U188" s="349">
        <f t="shared" si="223"/>
        <v>0</v>
      </c>
      <c r="V188" s="351"/>
      <c r="W188" s="351">
        <f>AA188+AK188</f>
        <v>0</v>
      </c>
      <c r="X188" s="351">
        <f>AB188</f>
        <v>0</v>
      </c>
      <c r="Y188" s="351">
        <f>AC188</f>
        <v>0</v>
      </c>
      <c r="Z188" s="351">
        <f>AD188</f>
        <v>0</v>
      </c>
      <c r="AA188" s="351"/>
      <c r="AB188" s="349"/>
      <c r="AC188" s="349"/>
      <c r="AD188" s="349"/>
      <c r="AE188" s="351"/>
      <c r="AF188" s="349"/>
      <c r="AG188" s="349"/>
      <c r="AH188" s="349"/>
      <c r="AI188" s="349"/>
      <c r="AJ188" s="349"/>
      <c r="AK188" s="351"/>
      <c r="AL188" s="351"/>
      <c r="AM188" s="351">
        <f>AQ188+BA188</f>
        <v>0</v>
      </c>
      <c r="AN188" s="351">
        <f>AR188</f>
        <v>0</v>
      </c>
      <c r="AO188" s="351">
        <f>AS188</f>
        <v>0</v>
      </c>
      <c r="AP188" s="351">
        <f>AT188</f>
        <v>0</v>
      </c>
      <c r="AQ188" s="351"/>
      <c r="AR188" s="349"/>
      <c r="AS188" s="349"/>
      <c r="AT188" s="349"/>
      <c r="AU188" s="351"/>
      <c r="AV188" s="349"/>
      <c r="AW188" s="349"/>
      <c r="AX188" s="349"/>
      <c r="AY188" s="349"/>
      <c r="AZ188" s="349"/>
      <c r="BA188" s="351"/>
      <c r="BB188" s="351"/>
    </row>
    <row r="189" spans="1:54" ht="24" x14ac:dyDescent="0.2">
      <c r="A189" s="250" t="s">
        <v>127</v>
      </c>
      <c r="B189" s="360"/>
      <c r="C189" s="338"/>
      <c r="D189" s="338"/>
      <c r="E189" s="324"/>
      <c r="F189" s="330">
        <v>225</v>
      </c>
      <c r="G189" s="351">
        <f t="shared" ref="G189:G194" si="227">K189+O189+U189</f>
        <v>0</v>
      </c>
      <c r="H189" s="351">
        <f t="shared" ref="H189:I194" si="228">L189+P189</f>
        <v>0</v>
      </c>
      <c r="I189" s="351">
        <f t="shared" si="228"/>
        <v>0</v>
      </c>
      <c r="J189" s="351">
        <f t="shared" ref="J189:J194" si="229">N189+R189+U189</f>
        <v>0</v>
      </c>
      <c r="K189" s="351">
        <f t="shared" si="226"/>
        <v>0</v>
      </c>
      <c r="L189" s="351"/>
      <c r="M189" s="351"/>
      <c r="N189" s="351"/>
      <c r="O189" s="351">
        <f>P189+Q189+R189</f>
        <v>0</v>
      </c>
      <c r="P189" s="351"/>
      <c r="Q189" s="351"/>
      <c r="R189" s="351"/>
      <c r="S189" s="351"/>
      <c r="T189" s="351"/>
      <c r="U189" s="349"/>
      <c r="V189" s="351"/>
      <c r="W189" s="351">
        <f t="shared" ref="W189:W194" si="230">AA189+AE189+AK189</f>
        <v>0</v>
      </c>
      <c r="X189" s="351">
        <f t="shared" ref="X189:Y194" si="231">AB189+AF189</f>
        <v>0</v>
      </c>
      <c r="Y189" s="351">
        <f t="shared" si="231"/>
        <v>0</v>
      </c>
      <c r="Z189" s="351">
        <f t="shared" ref="Z189:Z194" si="232">AD189+AH189+AK189</f>
        <v>0</v>
      </c>
      <c r="AA189" s="351"/>
      <c r="AB189" s="349"/>
      <c r="AC189" s="349"/>
      <c r="AD189" s="349"/>
      <c r="AE189" s="351"/>
      <c r="AF189" s="349"/>
      <c r="AG189" s="349"/>
      <c r="AH189" s="349"/>
      <c r="AI189" s="349"/>
      <c r="AJ189" s="349"/>
      <c r="AK189" s="351"/>
      <c r="AL189" s="351"/>
      <c r="AM189" s="351">
        <f t="shared" ref="AM189:AM194" si="233">AQ189+AU189+BA189</f>
        <v>0</v>
      </c>
      <c r="AN189" s="351">
        <f t="shared" ref="AN189:AO194" si="234">AR189+AV189</f>
        <v>0</v>
      </c>
      <c r="AO189" s="351">
        <f t="shared" si="234"/>
        <v>0</v>
      </c>
      <c r="AP189" s="351">
        <f t="shared" ref="AP189:AP194" si="235">AT189+AX189+BA189</f>
        <v>0</v>
      </c>
      <c r="AQ189" s="351"/>
      <c r="AR189" s="349"/>
      <c r="AS189" s="349"/>
      <c r="AT189" s="349"/>
      <c r="AU189" s="351"/>
      <c r="AV189" s="349"/>
      <c r="AW189" s="349"/>
      <c r="AX189" s="349"/>
      <c r="AY189" s="349"/>
      <c r="AZ189" s="349"/>
      <c r="BA189" s="351"/>
      <c r="BB189" s="351"/>
    </row>
    <row r="190" spans="1:54" x14ac:dyDescent="0.2">
      <c r="A190" s="250" t="s">
        <v>128</v>
      </c>
      <c r="B190" s="360"/>
      <c r="C190" s="338"/>
      <c r="D190" s="338"/>
      <c r="E190" s="324"/>
      <c r="F190" s="330">
        <v>226</v>
      </c>
      <c r="G190" s="351">
        <f t="shared" si="227"/>
        <v>0</v>
      </c>
      <c r="H190" s="351">
        <f t="shared" si="228"/>
        <v>0</v>
      </c>
      <c r="I190" s="351">
        <f t="shared" si="228"/>
        <v>0</v>
      </c>
      <c r="J190" s="351">
        <f t="shared" si="229"/>
        <v>0</v>
      </c>
      <c r="K190" s="351">
        <f t="shared" si="226"/>
        <v>0</v>
      </c>
      <c r="L190" s="351"/>
      <c r="M190" s="351"/>
      <c r="N190" s="351"/>
      <c r="O190" s="351">
        <f>P190+Q190+R190</f>
        <v>0</v>
      </c>
      <c r="P190" s="351"/>
      <c r="Q190" s="351"/>
      <c r="R190" s="351"/>
      <c r="S190" s="351"/>
      <c r="T190" s="351"/>
      <c r="U190" s="349"/>
      <c r="V190" s="351"/>
      <c r="W190" s="351">
        <f t="shared" si="230"/>
        <v>0</v>
      </c>
      <c r="X190" s="351">
        <f t="shared" si="231"/>
        <v>0</v>
      </c>
      <c r="Y190" s="351">
        <f t="shared" si="231"/>
        <v>0</v>
      </c>
      <c r="Z190" s="351">
        <f t="shared" si="232"/>
        <v>0</v>
      </c>
      <c r="AA190" s="351"/>
      <c r="AB190" s="349"/>
      <c r="AC190" s="349"/>
      <c r="AD190" s="349"/>
      <c r="AE190" s="351"/>
      <c r="AF190" s="349"/>
      <c r="AG190" s="349"/>
      <c r="AH190" s="349"/>
      <c r="AI190" s="349"/>
      <c r="AJ190" s="349"/>
      <c r="AK190" s="351"/>
      <c r="AL190" s="351"/>
      <c r="AM190" s="351">
        <f t="shared" si="233"/>
        <v>0</v>
      </c>
      <c r="AN190" s="351">
        <f t="shared" si="234"/>
        <v>0</v>
      </c>
      <c r="AO190" s="351">
        <f t="shared" si="234"/>
        <v>0</v>
      </c>
      <c r="AP190" s="351">
        <f t="shared" si="235"/>
        <v>0</v>
      </c>
      <c r="AQ190" s="351"/>
      <c r="AR190" s="349"/>
      <c r="AS190" s="349"/>
      <c r="AT190" s="349"/>
      <c r="AU190" s="351"/>
      <c r="AV190" s="349"/>
      <c r="AW190" s="349"/>
      <c r="AX190" s="349"/>
      <c r="AY190" s="349"/>
      <c r="AZ190" s="349"/>
      <c r="BA190" s="351"/>
      <c r="BB190" s="351"/>
    </row>
    <row r="191" spans="1:54" hidden="1" x14ac:dyDescent="0.2">
      <c r="A191" s="250" t="s">
        <v>129</v>
      </c>
      <c r="B191" s="360"/>
      <c r="C191" s="338"/>
      <c r="D191" s="338"/>
      <c r="E191" s="324"/>
      <c r="F191" s="330">
        <v>290</v>
      </c>
      <c r="G191" s="351">
        <f t="shared" si="227"/>
        <v>0</v>
      </c>
      <c r="H191" s="351">
        <f t="shared" si="228"/>
        <v>0</v>
      </c>
      <c r="I191" s="351">
        <f t="shared" si="228"/>
        <v>0</v>
      </c>
      <c r="J191" s="351">
        <f t="shared" si="229"/>
        <v>0</v>
      </c>
      <c r="K191" s="351">
        <f t="shared" si="226"/>
        <v>0</v>
      </c>
      <c r="L191" s="351"/>
      <c r="M191" s="351"/>
      <c r="N191" s="351"/>
      <c r="O191" s="351">
        <f>Q191+R191</f>
        <v>0</v>
      </c>
      <c r="P191" s="351"/>
      <c r="Q191" s="351"/>
      <c r="R191" s="351"/>
      <c r="S191" s="351"/>
      <c r="T191" s="351"/>
      <c r="U191" s="349"/>
      <c r="V191" s="351"/>
      <c r="W191" s="351">
        <f t="shared" si="230"/>
        <v>0</v>
      </c>
      <c r="X191" s="351">
        <f t="shared" si="231"/>
        <v>0</v>
      </c>
      <c r="Y191" s="351">
        <f t="shared" si="231"/>
        <v>0</v>
      </c>
      <c r="Z191" s="351">
        <f t="shared" si="232"/>
        <v>0</v>
      </c>
      <c r="AA191" s="351"/>
      <c r="AB191" s="349"/>
      <c r="AC191" s="349"/>
      <c r="AD191" s="349"/>
      <c r="AE191" s="351"/>
      <c r="AF191" s="349"/>
      <c r="AG191" s="349"/>
      <c r="AH191" s="349"/>
      <c r="AI191" s="349"/>
      <c r="AJ191" s="349"/>
      <c r="AK191" s="351"/>
      <c r="AL191" s="351"/>
      <c r="AM191" s="351">
        <f t="shared" si="233"/>
        <v>0</v>
      </c>
      <c r="AN191" s="351">
        <f t="shared" si="234"/>
        <v>0</v>
      </c>
      <c r="AO191" s="351">
        <f t="shared" si="234"/>
        <v>0</v>
      </c>
      <c r="AP191" s="351">
        <f t="shared" si="235"/>
        <v>0</v>
      </c>
      <c r="AQ191" s="351"/>
      <c r="AR191" s="349"/>
      <c r="AS191" s="349"/>
      <c r="AT191" s="349"/>
      <c r="AU191" s="351"/>
      <c r="AV191" s="349"/>
      <c r="AW191" s="349"/>
      <c r="AX191" s="349"/>
      <c r="AY191" s="349"/>
      <c r="AZ191" s="349"/>
      <c r="BA191" s="351"/>
      <c r="BB191" s="351"/>
    </row>
    <row r="192" spans="1:54" ht="24" x14ac:dyDescent="0.2">
      <c r="A192" s="250" t="s">
        <v>130</v>
      </c>
      <c r="B192" s="360"/>
      <c r="C192" s="338"/>
      <c r="D192" s="338"/>
      <c r="E192" s="324"/>
      <c r="F192" s="330">
        <v>310</v>
      </c>
      <c r="G192" s="351">
        <f t="shared" si="227"/>
        <v>0</v>
      </c>
      <c r="H192" s="351">
        <f t="shared" si="228"/>
        <v>0</v>
      </c>
      <c r="I192" s="351">
        <f t="shared" si="228"/>
        <v>0</v>
      </c>
      <c r="J192" s="351">
        <f t="shared" si="229"/>
        <v>0</v>
      </c>
      <c r="K192" s="351">
        <f t="shared" si="226"/>
        <v>0</v>
      </c>
      <c r="L192" s="351"/>
      <c r="M192" s="351"/>
      <c r="N192" s="351"/>
      <c r="O192" s="351">
        <f>P192+Q192+R192</f>
        <v>0</v>
      </c>
      <c r="P192" s="351"/>
      <c r="Q192" s="351"/>
      <c r="R192" s="351"/>
      <c r="S192" s="351"/>
      <c r="T192" s="351"/>
      <c r="U192" s="349"/>
      <c r="V192" s="351"/>
      <c r="W192" s="351">
        <f t="shared" si="230"/>
        <v>0</v>
      </c>
      <c r="X192" s="351">
        <f t="shared" si="231"/>
        <v>0</v>
      </c>
      <c r="Y192" s="351">
        <f t="shared" si="231"/>
        <v>0</v>
      </c>
      <c r="Z192" s="351">
        <f t="shared" si="232"/>
        <v>0</v>
      </c>
      <c r="AA192" s="351"/>
      <c r="AB192" s="349"/>
      <c r="AC192" s="349"/>
      <c r="AD192" s="349"/>
      <c r="AE192" s="351"/>
      <c r="AF192" s="349"/>
      <c r="AG192" s="349"/>
      <c r="AH192" s="349"/>
      <c r="AI192" s="349"/>
      <c r="AJ192" s="349"/>
      <c r="AK192" s="351"/>
      <c r="AL192" s="351"/>
      <c r="AM192" s="351">
        <f t="shared" si="233"/>
        <v>0</v>
      </c>
      <c r="AN192" s="351">
        <f t="shared" si="234"/>
        <v>0</v>
      </c>
      <c r="AO192" s="351">
        <f t="shared" si="234"/>
        <v>0</v>
      </c>
      <c r="AP192" s="351">
        <f t="shared" si="235"/>
        <v>0</v>
      </c>
      <c r="AQ192" s="351"/>
      <c r="AR192" s="349"/>
      <c r="AS192" s="349"/>
      <c r="AT192" s="349"/>
      <c r="AU192" s="351"/>
      <c r="AV192" s="349"/>
      <c r="AW192" s="349"/>
      <c r="AX192" s="349"/>
      <c r="AY192" s="349"/>
      <c r="AZ192" s="349"/>
      <c r="BA192" s="351"/>
      <c r="BB192" s="351"/>
    </row>
    <row r="193" spans="1:54" ht="24" x14ac:dyDescent="0.2">
      <c r="A193" s="250" t="s">
        <v>131</v>
      </c>
      <c r="B193" s="360"/>
      <c r="C193" s="338"/>
      <c r="D193" s="338"/>
      <c r="E193" s="324"/>
      <c r="F193" s="330">
        <v>340</v>
      </c>
      <c r="G193" s="351">
        <f t="shared" si="227"/>
        <v>0</v>
      </c>
      <c r="H193" s="351">
        <f t="shared" si="228"/>
        <v>0</v>
      </c>
      <c r="I193" s="351">
        <f t="shared" si="228"/>
        <v>0</v>
      </c>
      <c r="J193" s="351">
        <f t="shared" si="229"/>
        <v>0</v>
      </c>
      <c r="K193" s="351">
        <f t="shared" si="226"/>
        <v>0</v>
      </c>
      <c r="L193" s="351"/>
      <c r="M193" s="351"/>
      <c r="N193" s="351"/>
      <c r="O193" s="351">
        <f>P193+Q193+R193</f>
        <v>0</v>
      </c>
      <c r="P193" s="351"/>
      <c r="Q193" s="351"/>
      <c r="R193" s="351"/>
      <c r="S193" s="351"/>
      <c r="T193" s="351"/>
      <c r="U193" s="349"/>
      <c r="V193" s="351"/>
      <c r="W193" s="351">
        <f t="shared" si="230"/>
        <v>0</v>
      </c>
      <c r="X193" s="351">
        <f t="shared" si="231"/>
        <v>0</v>
      </c>
      <c r="Y193" s="351">
        <f t="shared" si="231"/>
        <v>0</v>
      </c>
      <c r="Z193" s="351">
        <f t="shared" si="232"/>
        <v>0</v>
      </c>
      <c r="AA193" s="351"/>
      <c r="AB193" s="349"/>
      <c r="AC193" s="349"/>
      <c r="AD193" s="349"/>
      <c r="AE193" s="351"/>
      <c r="AF193" s="349"/>
      <c r="AG193" s="349"/>
      <c r="AH193" s="349"/>
      <c r="AI193" s="349"/>
      <c r="AJ193" s="349"/>
      <c r="AK193" s="351"/>
      <c r="AL193" s="351"/>
      <c r="AM193" s="351">
        <f t="shared" si="233"/>
        <v>0</v>
      </c>
      <c r="AN193" s="351">
        <f t="shared" si="234"/>
        <v>0</v>
      </c>
      <c r="AO193" s="351">
        <f t="shared" si="234"/>
        <v>0</v>
      </c>
      <c r="AP193" s="351">
        <f t="shared" si="235"/>
        <v>0</v>
      </c>
      <c r="AQ193" s="351"/>
      <c r="AR193" s="349"/>
      <c r="AS193" s="349"/>
      <c r="AT193" s="349"/>
      <c r="AU193" s="351"/>
      <c r="AV193" s="349"/>
      <c r="AW193" s="349"/>
      <c r="AX193" s="349"/>
      <c r="AY193" s="349"/>
      <c r="AZ193" s="349"/>
      <c r="BA193" s="351"/>
      <c r="BB193" s="351"/>
    </row>
    <row r="194" spans="1:54" s="533" customFormat="1" hidden="1" x14ac:dyDescent="0.2">
      <c r="A194" s="550" t="s">
        <v>539</v>
      </c>
      <c r="B194" s="462">
        <v>200</v>
      </c>
      <c r="C194" s="461" t="s">
        <v>146</v>
      </c>
      <c r="D194" s="461" t="s">
        <v>147</v>
      </c>
      <c r="E194" s="534" t="s">
        <v>379</v>
      </c>
      <c r="F194" s="535">
        <v>900</v>
      </c>
      <c r="G194" s="352" t="e">
        <f t="shared" si="227"/>
        <v>#REF!</v>
      </c>
      <c r="H194" s="352">
        <f>L194+P194</f>
        <v>0</v>
      </c>
      <c r="I194" s="352" t="e">
        <f t="shared" si="228"/>
        <v>#REF!</v>
      </c>
      <c r="J194" s="352">
        <f t="shared" si="229"/>
        <v>0</v>
      </c>
      <c r="K194" s="352">
        <f t="shared" ref="K194:R194" si="236">K196+K206+K210+K216+K218</f>
        <v>0</v>
      </c>
      <c r="L194" s="352">
        <f t="shared" si="236"/>
        <v>0</v>
      </c>
      <c r="M194" s="352">
        <f t="shared" si="236"/>
        <v>0</v>
      </c>
      <c r="N194" s="352">
        <f t="shared" si="236"/>
        <v>0</v>
      </c>
      <c r="O194" s="352" t="e">
        <f t="shared" si="236"/>
        <v>#REF!</v>
      </c>
      <c r="P194" s="352">
        <f t="shared" si="236"/>
        <v>0</v>
      </c>
      <c r="Q194" s="352" t="e">
        <f t="shared" si="236"/>
        <v>#REF!</v>
      </c>
      <c r="R194" s="352">
        <f t="shared" si="236"/>
        <v>0</v>
      </c>
      <c r="S194" s="352" t="s">
        <v>379</v>
      </c>
      <c r="T194" s="352" t="s">
        <v>379</v>
      </c>
      <c r="U194" s="351">
        <f>U199+U200+U204+U218+U209+U212+U213+U214</f>
        <v>0</v>
      </c>
      <c r="V194" s="351">
        <f>V199+V200+V204+V218+V209+V212+V213+V214</f>
        <v>0</v>
      </c>
      <c r="W194" s="352">
        <f t="shared" si="230"/>
        <v>0</v>
      </c>
      <c r="X194" s="352">
        <f t="shared" si="231"/>
        <v>0</v>
      </c>
      <c r="Y194" s="352">
        <f t="shared" si="231"/>
        <v>0</v>
      </c>
      <c r="Z194" s="352">
        <f t="shared" si="232"/>
        <v>0</v>
      </c>
      <c r="AA194" s="352">
        <f t="shared" ref="AA194:AG194" si="237">AA196+AA206+AA210+AA216+AA218</f>
        <v>0</v>
      </c>
      <c r="AB194" s="352">
        <f t="shared" si="237"/>
        <v>0</v>
      </c>
      <c r="AC194" s="352">
        <f t="shared" si="237"/>
        <v>0</v>
      </c>
      <c r="AD194" s="352">
        <f t="shared" si="237"/>
        <v>0</v>
      </c>
      <c r="AE194" s="352">
        <f t="shared" si="237"/>
        <v>0</v>
      </c>
      <c r="AF194" s="352">
        <f t="shared" si="237"/>
        <v>0</v>
      </c>
      <c r="AG194" s="352">
        <f t="shared" si="237"/>
        <v>0</v>
      </c>
      <c r="AH194" s="352">
        <f>AH196+AH206+AH210+AH216+AH218</f>
        <v>0</v>
      </c>
      <c r="AI194" s="352" t="s">
        <v>379</v>
      </c>
      <c r="AJ194" s="352" t="s">
        <v>379</v>
      </c>
      <c r="AK194" s="352">
        <f>AK199+AK200+AK204+AK218+AK209+AK212+AK213+AK214</f>
        <v>0</v>
      </c>
      <c r="AL194" s="352">
        <f>AL199+AL200+AL204+AL218+AL209+AL212+AL213+AL214</f>
        <v>0</v>
      </c>
      <c r="AM194" s="352">
        <f t="shared" si="233"/>
        <v>0</v>
      </c>
      <c r="AN194" s="352">
        <f t="shared" si="234"/>
        <v>0</v>
      </c>
      <c r="AO194" s="352">
        <f t="shared" si="234"/>
        <v>0</v>
      </c>
      <c r="AP194" s="352">
        <f t="shared" si="235"/>
        <v>0</v>
      </c>
      <c r="AQ194" s="352">
        <f t="shared" ref="AQ194:AW194" si="238">AQ196+AQ206+AQ210+AQ216+AQ218</f>
        <v>0</v>
      </c>
      <c r="AR194" s="352">
        <f t="shared" si="238"/>
        <v>0</v>
      </c>
      <c r="AS194" s="352">
        <f t="shared" si="238"/>
        <v>0</v>
      </c>
      <c r="AT194" s="352">
        <f t="shared" si="238"/>
        <v>0</v>
      </c>
      <c r="AU194" s="352">
        <f t="shared" si="238"/>
        <v>0</v>
      </c>
      <c r="AV194" s="352">
        <f t="shared" si="238"/>
        <v>0</v>
      </c>
      <c r="AW194" s="352">
        <f t="shared" si="238"/>
        <v>0</v>
      </c>
      <c r="AX194" s="352">
        <f>AX196+AX206+AX210+AX216+AX218</f>
        <v>0</v>
      </c>
      <c r="AY194" s="352" t="s">
        <v>379</v>
      </c>
      <c r="AZ194" s="352" t="s">
        <v>379</v>
      </c>
      <c r="BA194" s="352">
        <f>BA199+BA200+BA204+BA218+BA209+BA212+BA213+BA214</f>
        <v>0</v>
      </c>
      <c r="BB194" s="352">
        <f>BB199+BB200+BB204+BB218+BB209+BB212+BB213+BB214</f>
        <v>0</v>
      </c>
    </row>
    <row r="195" spans="1:54" s="533" customFormat="1" hidden="1" x14ac:dyDescent="0.2">
      <c r="A195" s="536" t="s">
        <v>105</v>
      </c>
      <c r="B195" s="362"/>
      <c r="C195" s="335"/>
      <c r="D195" s="334"/>
      <c r="E195" s="551"/>
      <c r="F195" s="538"/>
      <c r="G195" s="547"/>
      <c r="H195" s="352"/>
      <c r="I195" s="416"/>
      <c r="J195" s="352"/>
      <c r="K195" s="352"/>
      <c r="L195" s="547"/>
      <c r="M195" s="352"/>
      <c r="N195" s="417"/>
      <c r="O195" s="352"/>
      <c r="P195" s="416"/>
      <c r="Q195" s="352"/>
      <c r="R195" s="352"/>
      <c r="S195" s="416"/>
      <c r="T195" s="547"/>
      <c r="U195" s="352"/>
      <c r="V195" s="417"/>
      <c r="W195" s="352"/>
      <c r="X195" s="352"/>
      <c r="Y195" s="416"/>
      <c r="Z195" s="352"/>
      <c r="AA195" s="417"/>
      <c r="AB195" s="547"/>
      <c r="AC195" s="352"/>
      <c r="AD195" s="417"/>
      <c r="AE195" s="352"/>
      <c r="AF195" s="352"/>
      <c r="AG195" s="352"/>
      <c r="AH195" s="352"/>
      <c r="AI195" s="416"/>
      <c r="AJ195" s="547"/>
      <c r="AK195" s="352"/>
      <c r="AL195" s="417"/>
      <c r="AM195" s="352"/>
      <c r="AN195" s="352"/>
      <c r="AO195" s="416"/>
      <c r="AP195" s="352"/>
      <c r="AQ195" s="417"/>
      <c r="AR195" s="547"/>
      <c r="AS195" s="352"/>
      <c r="AT195" s="417"/>
      <c r="AU195" s="352"/>
      <c r="AV195" s="352"/>
      <c r="AW195" s="352"/>
      <c r="AX195" s="352"/>
      <c r="AY195" s="416"/>
      <c r="AZ195" s="547"/>
      <c r="BA195" s="352"/>
      <c r="BB195" s="417"/>
    </row>
    <row r="196" spans="1:54" hidden="1" x14ac:dyDescent="0.2">
      <c r="A196" s="412" t="s">
        <v>106</v>
      </c>
      <c r="B196" s="363">
        <v>210</v>
      </c>
      <c r="C196" s="345" t="str">
        <f>C194</f>
        <v>10</v>
      </c>
      <c r="D196" s="345" t="str">
        <f>D194</f>
        <v>04</v>
      </c>
      <c r="E196" s="552">
        <v>110</v>
      </c>
      <c r="F196" s="541">
        <v>210</v>
      </c>
      <c r="G196" s="353" t="e">
        <f>K196+O196+U196</f>
        <v>#REF!</v>
      </c>
      <c r="H196" s="349">
        <f>L196+P196</f>
        <v>0</v>
      </c>
      <c r="I196" s="350" t="e">
        <f>M196+Q196</f>
        <v>#REF!</v>
      </c>
      <c r="J196" s="349">
        <f>N196+R196+U196</f>
        <v>0</v>
      </c>
      <c r="K196" s="353">
        <f>K199+K200+K203</f>
        <v>0</v>
      </c>
      <c r="L196" s="353"/>
      <c r="M196" s="349"/>
      <c r="N196" s="354"/>
      <c r="O196" s="349" t="e">
        <f>P196+Q196+R196</f>
        <v>#REF!</v>
      </c>
      <c r="P196" s="350">
        <f>P199+P200+P203</f>
        <v>0</v>
      </c>
      <c r="Q196" s="353" t="e">
        <f>Q199+Q200+Q203</f>
        <v>#REF!</v>
      </c>
      <c r="R196" s="349">
        <f>R199+R200+R203</f>
        <v>0</v>
      </c>
      <c r="S196" s="350" t="s">
        <v>379</v>
      </c>
      <c r="T196" s="353" t="s">
        <v>379</v>
      </c>
      <c r="U196" s="353">
        <f>U199+U200+U203</f>
        <v>0</v>
      </c>
      <c r="V196" s="353">
        <f>V199+V200+V203</f>
        <v>0</v>
      </c>
      <c r="W196" s="349">
        <f>AA196+AE196+AK196</f>
        <v>0</v>
      </c>
      <c r="X196" s="349">
        <f>AB196+AF196</f>
        <v>0</v>
      </c>
      <c r="Y196" s="350">
        <f>AC196+AG196</f>
        <v>0</v>
      </c>
      <c r="Z196" s="349">
        <f>AD196+AH196+AK196</f>
        <v>0</v>
      </c>
      <c r="AA196" s="353">
        <f t="shared" ref="AA196:AH196" si="239">AA199+AA200+AA203</f>
        <v>0</v>
      </c>
      <c r="AB196" s="353">
        <f t="shared" si="239"/>
        <v>0</v>
      </c>
      <c r="AC196" s="349">
        <f t="shared" si="239"/>
        <v>0</v>
      </c>
      <c r="AD196" s="354">
        <f t="shared" si="239"/>
        <v>0</v>
      </c>
      <c r="AE196" s="349">
        <f t="shared" si="239"/>
        <v>0</v>
      </c>
      <c r="AF196" s="349">
        <f t="shared" si="239"/>
        <v>0</v>
      </c>
      <c r="AG196" s="353">
        <f t="shared" si="239"/>
        <v>0</v>
      </c>
      <c r="AH196" s="349">
        <f t="shared" si="239"/>
        <v>0</v>
      </c>
      <c r="AI196" s="350" t="s">
        <v>379</v>
      </c>
      <c r="AJ196" s="353" t="s">
        <v>379</v>
      </c>
      <c r="AK196" s="353"/>
      <c r="AL196" s="353"/>
      <c r="AM196" s="349">
        <f>AQ196+AU196+BA196</f>
        <v>0</v>
      </c>
      <c r="AN196" s="349">
        <f>AR196+AV196</f>
        <v>0</v>
      </c>
      <c r="AO196" s="350">
        <f>AS196+AW196</f>
        <v>0</v>
      </c>
      <c r="AP196" s="349">
        <f>AT196+AX196+BA196</f>
        <v>0</v>
      </c>
      <c r="AQ196" s="353">
        <f t="shared" ref="AQ196:AX196" si="240">AQ199+AQ200+AQ203</f>
        <v>0</v>
      </c>
      <c r="AR196" s="353">
        <f t="shared" si="240"/>
        <v>0</v>
      </c>
      <c r="AS196" s="349">
        <f t="shared" si="240"/>
        <v>0</v>
      </c>
      <c r="AT196" s="354">
        <f t="shared" si="240"/>
        <v>0</v>
      </c>
      <c r="AU196" s="349">
        <f t="shared" si="240"/>
        <v>0</v>
      </c>
      <c r="AV196" s="349">
        <f t="shared" si="240"/>
        <v>0</v>
      </c>
      <c r="AW196" s="353">
        <f t="shared" si="240"/>
        <v>0</v>
      </c>
      <c r="AX196" s="349">
        <f t="shared" si="240"/>
        <v>0</v>
      </c>
      <c r="AY196" s="350" t="s">
        <v>379</v>
      </c>
      <c r="AZ196" s="353" t="s">
        <v>379</v>
      </c>
      <c r="BA196" s="353">
        <f>BA199+BA200+BA203</f>
        <v>0</v>
      </c>
      <c r="BB196" s="353">
        <f>BB199+BB200+BB203</f>
        <v>0</v>
      </c>
    </row>
    <row r="197" spans="1:54" s="533" customFormat="1" hidden="1" x14ac:dyDescent="0.2">
      <c r="A197" s="536" t="s">
        <v>274</v>
      </c>
      <c r="B197" s="362"/>
      <c r="C197" s="335"/>
      <c r="D197" s="334"/>
      <c r="E197" s="551"/>
      <c r="F197" s="538"/>
      <c r="G197" s="553"/>
      <c r="H197" s="357"/>
      <c r="I197" s="554"/>
      <c r="J197" s="553"/>
      <c r="K197" s="554"/>
      <c r="L197" s="357"/>
      <c r="M197" s="554"/>
      <c r="N197" s="553"/>
      <c r="O197" s="554"/>
      <c r="P197" s="547"/>
      <c r="Q197" s="352"/>
      <c r="R197" s="417"/>
      <c r="S197" s="416"/>
      <c r="T197" s="547"/>
      <c r="U197" s="352"/>
      <c r="V197" s="417"/>
      <c r="W197" s="554"/>
      <c r="X197" s="357"/>
      <c r="Y197" s="554"/>
      <c r="Z197" s="553"/>
      <c r="AA197" s="356"/>
      <c r="AB197" s="357"/>
      <c r="AC197" s="554"/>
      <c r="AD197" s="553"/>
      <c r="AE197" s="352"/>
      <c r="AF197" s="547"/>
      <c r="AG197" s="352"/>
      <c r="AH197" s="417"/>
      <c r="AI197" s="416"/>
      <c r="AJ197" s="547"/>
      <c r="AK197" s="352"/>
      <c r="AL197" s="417"/>
      <c r="AM197" s="554"/>
      <c r="AN197" s="357"/>
      <c r="AO197" s="554"/>
      <c r="AP197" s="553"/>
      <c r="AQ197" s="356"/>
      <c r="AR197" s="357"/>
      <c r="AS197" s="554"/>
      <c r="AT197" s="553"/>
      <c r="AU197" s="352"/>
      <c r="AV197" s="547"/>
      <c r="AW197" s="352"/>
      <c r="AX197" s="417"/>
      <c r="AY197" s="416"/>
      <c r="AZ197" s="547"/>
      <c r="BA197" s="352"/>
      <c r="BB197" s="417"/>
    </row>
    <row r="198" spans="1:54" s="533" customFormat="1" ht="22.5" hidden="1" customHeight="1" x14ac:dyDescent="0.2">
      <c r="A198" s="567" t="s">
        <v>538</v>
      </c>
      <c r="B198" s="363">
        <v>211</v>
      </c>
      <c r="C198" s="333" t="s">
        <v>146</v>
      </c>
      <c r="D198" s="332" t="s">
        <v>147</v>
      </c>
      <c r="E198" s="556"/>
      <c r="F198" s="549"/>
      <c r="G198" s="354" t="e">
        <f>G199+G204</f>
        <v>#REF!</v>
      </c>
      <c r="H198" s="354">
        <f>H199+H204</f>
        <v>0</v>
      </c>
      <c r="I198" s="354" t="e">
        <f>I199+I204</f>
        <v>#REF!</v>
      </c>
      <c r="J198" s="354">
        <f>J199+J204</f>
        <v>0</v>
      </c>
      <c r="K198" s="354">
        <f>K199+K204</f>
        <v>0</v>
      </c>
      <c r="L198" s="354">
        <f t="shared" ref="L198:BB198" si="241">L199+L204</f>
        <v>0</v>
      </c>
      <c r="M198" s="354">
        <f t="shared" si="241"/>
        <v>0</v>
      </c>
      <c r="N198" s="354">
        <f t="shared" si="241"/>
        <v>0</v>
      </c>
      <c r="O198" s="354" t="e">
        <f>O199+O204</f>
        <v>#REF!</v>
      </c>
      <c r="P198" s="354">
        <f t="shared" si="241"/>
        <v>0</v>
      </c>
      <c r="Q198" s="354" t="e">
        <f t="shared" si="241"/>
        <v>#REF!</v>
      </c>
      <c r="R198" s="354">
        <f t="shared" si="241"/>
        <v>0</v>
      </c>
      <c r="S198" s="354"/>
      <c r="T198" s="354"/>
      <c r="U198" s="354">
        <f t="shared" si="241"/>
        <v>0</v>
      </c>
      <c r="V198" s="354">
        <f t="shared" si="241"/>
        <v>0</v>
      </c>
      <c r="W198" s="354">
        <f t="shared" si="241"/>
        <v>0</v>
      </c>
      <c r="X198" s="354">
        <f t="shared" si="241"/>
        <v>0</v>
      </c>
      <c r="Y198" s="354">
        <f t="shared" si="241"/>
        <v>0</v>
      </c>
      <c r="Z198" s="354">
        <f t="shared" si="241"/>
        <v>0</v>
      </c>
      <c r="AA198" s="354">
        <f t="shared" si="241"/>
        <v>0</v>
      </c>
      <c r="AB198" s="354">
        <f t="shared" si="241"/>
        <v>0</v>
      </c>
      <c r="AC198" s="354">
        <f t="shared" si="241"/>
        <v>0</v>
      </c>
      <c r="AD198" s="354">
        <f t="shared" si="241"/>
        <v>0</v>
      </c>
      <c r="AE198" s="354">
        <f t="shared" si="241"/>
        <v>0</v>
      </c>
      <c r="AF198" s="354">
        <f t="shared" si="241"/>
        <v>0</v>
      </c>
      <c r="AG198" s="354">
        <f t="shared" si="241"/>
        <v>0</v>
      </c>
      <c r="AH198" s="354">
        <f t="shared" si="241"/>
        <v>0</v>
      </c>
      <c r="AI198" s="354"/>
      <c r="AJ198" s="354"/>
      <c r="AK198" s="354">
        <f t="shared" si="241"/>
        <v>0</v>
      </c>
      <c r="AL198" s="354">
        <f t="shared" si="241"/>
        <v>0</v>
      </c>
      <c r="AM198" s="354">
        <f t="shared" si="241"/>
        <v>0</v>
      </c>
      <c r="AN198" s="354">
        <f t="shared" si="241"/>
        <v>0</v>
      </c>
      <c r="AO198" s="354">
        <f t="shared" si="241"/>
        <v>0</v>
      </c>
      <c r="AP198" s="354">
        <f t="shared" si="241"/>
        <v>0</v>
      </c>
      <c r="AQ198" s="354">
        <f t="shared" si="241"/>
        <v>0</v>
      </c>
      <c r="AR198" s="354">
        <f t="shared" si="241"/>
        <v>0</v>
      </c>
      <c r="AS198" s="354">
        <f t="shared" si="241"/>
        <v>0</v>
      </c>
      <c r="AT198" s="354">
        <f t="shared" si="241"/>
        <v>0</v>
      </c>
      <c r="AU198" s="354">
        <f t="shared" si="241"/>
        <v>0</v>
      </c>
      <c r="AV198" s="354">
        <f t="shared" si="241"/>
        <v>0</v>
      </c>
      <c r="AW198" s="354">
        <f t="shared" si="241"/>
        <v>0</v>
      </c>
      <c r="AX198" s="354">
        <f t="shared" si="241"/>
        <v>0</v>
      </c>
      <c r="AY198" s="354"/>
      <c r="AZ198" s="354"/>
      <c r="BA198" s="354">
        <f t="shared" si="241"/>
        <v>0</v>
      </c>
      <c r="BB198" s="354">
        <f t="shared" si="241"/>
        <v>0</v>
      </c>
    </row>
    <row r="199" spans="1:54" s="309" customFormat="1" hidden="1" x14ac:dyDescent="0.2">
      <c r="A199" s="412" t="s">
        <v>107</v>
      </c>
      <c r="B199" s="363"/>
      <c r="C199" s="332" t="str">
        <f>C194</f>
        <v>10</v>
      </c>
      <c r="D199" s="332" t="str">
        <f>D194</f>
        <v>04</v>
      </c>
      <c r="E199" s="557">
        <v>111</v>
      </c>
      <c r="F199" s="558">
        <v>211</v>
      </c>
      <c r="G199" s="354" t="e">
        <f>K199+O199+U199</f>
        <v>#REF!</v>
      </c>
      <c r="H199" s="353">
        <f t="shared" ref="H199:I204" si="242">L199+P199</f>
        <v>0</v>
      </c>
      <c r="I199" s="349" t="e">
        <f t="shared" si="242"/>
        <v>#REF!</v>
      </c>
      <c r="J199" s="354">
        <f>N199+R199+U199</f>
        <v>0</v>
      </c>
      <c r="K199" s="349">
        <f>L199+M199+N199</f>
        <v>0</v>
      </c>
      <c r="L199" s="349"/>
      <c r="M199" s="349"/>
      <c r="N199" s="349"/>
      <c r="O199" s="349" t="e">
        <f t="shared" ref="O199:O204" si="243">P199+Q199+R199</f>
        <v>#REF!</v>
      </c>
      <c r="P199" s="349"/>
      <c r="Q199" s="354" t="e">
        <f>'ИЦ 1эк'!#REF!</f>
        <v>#REF!</v>
      </c>
      <c r="R199" s="353"/>
      <c r="S199" s="349" t="s">
        <v>379</v>
      </c>
      <c r="T199" s="354" t="s">
        <v>379</v>
      </c>
      <c r="U199" s="349"/>
      <c r="V199" s="349"/>
      <c r="W199" s="349">
        <f>AA199+AE199+AK199</f>
        <v>0</v>
      </c>
      <c r="X199" s="353">
        <f t="shared" ref="X199:Y204" si="244">AB199+AF199</f>
        <v>0</v>
      </c>
      <c r="Y199" s="349">
        <f t="shared" si="244"/>
        <v>0</v>
      </c>
      <c r="Z199" s="354">
        <f>AD199+AH199+AK199</f>
        <v>0</v>
      </c>
      <c r="AA199" s="353"/>
      <c r="AB199" s="349"/>
      <c r="AC199" s="354"/>
      <c r="AD199" s="354"/>
      <c r="AE199" s="349"/>
      <c r="AF199" s="349"/>
      <c r="AG199" s="354"/>
      <c r="AH199" s="353"/>
      <c r="AI199" s="349" t="s">
        <v>379</v>
      </c>
      <c r="AJ199" s="354" t="s">
        <v>379</v>
      </c>
      <c r="AK199" s="349"/>
      <c r="AL199" s="354"/>
      <c r="AM199" s="349">
        <f>AQ199+AU199+BA199</f>
        <v>0</v>
      </c>
      <c r="AN199" s="353">
        <f t="shared" ref="AN199:AO204" si="245">AR199+AV199</f>
        <v>0</v>
      </c>
      <c r="AO199" s="349">
        <f t="shared" si="245"/>
        <v>0</v>
      </c>
      <c r="AP199" s="354">
        <f>AT199+AX199+BA199</f>
        <v>0</v>
      </c>
      <c r="AQ199" s="353"/>
      <c r="AR199" s="349"/>
      <c r="AS199" s="354"/>
      <c r="AT199" s="354"/>
      <c r="AU199" s="349"/>
      <c r="AV199" s="349"/>
      <c r="AW199" s="354"/>
      <c r="AX199" s="353"/>
      <c r="AY199" s="349" t="s">
        <v>379</v>
      </c>
      <c r="AZ199" s="354" t="s">
        <v>379</v>
      </c>
      <c r="BA199" s="349"/>
      <c r="BB199" s="354"/>
    </row>
    <row r="200" spans="1:54" s="533" customFormat="1" ht="24" hidden="1" customHeight="1" x14ac:dyDescent="0.2">
      <c r="A200" s="463" t="s">
        <v>110</v>
      </c>
      <c r="B200" s="361"/>
      <c r="C200" s="344"/>
      <c r="D200" s="344"/>
      <c r="E200" s="325">
        <v>112</v>
      </c>
      <c r="F200" s="543"/>
      <c r="G200" s="349" t="e">
        <f>H200+I200+J200</f>
        <v>#REF!</v>
      </c>
      <c r="H200" s="349">
        <f t="shared" si="242"/>
        <v>0</v>
      </c>
      <c r="I200" s="349" t="e">
        <f t="shared" si="242"/>
        <v>#REF!</v>
      </c>
      <c r="J200" s="349">
        <f>N200+R200+U200</f>
        <v>0</v>
      </c>
      <c r="K200" s="349">
        <f t="shared" ref="K200:K205" si="246">L200+M200+N200</f>
        <v>0</v>
      </c>
      <c r="L200" s="349"/>
      <c r="M200" s="349"/>
      <c r="N200" s="349"/>
      <c r="O200" s="349" t="e">
        <f t="shared" si="243"/>
        <v>#REF!</v>
      </c>
      <c r="P200" s="349"/>
      <c r="Q200" s="349" t="e">
        <f>Q201+Q202</f>
        <v>#REF!</v>
      </c>
      <c r="R200" s="349">
        <f>R201+R202</f>
        <v>0</v>
      </c>
      <c r="S200" s="350" t="s">
        <v>379</v>
      </c>
      <c r="T200" s="353" t="s">
        <v>379</v>
      </c>
      <c r="U200" s="349"/>
      <c r="V200" s="349"/>
      <c r="W200" s="351">
        <f>AA200+AE200</f>
        <v>0</v>
      </c>
      <c r="X200" s="349">
        <f t="shared" si="244"/>
        <v>0</v>
      </c>
      <c r="Y200" s="349">
        <f t="shared" si="244"/>
        <v>0</v>
      </c>
      <c r="Z200" s="349">
        <f>AD200+AH200+AK200</f>
        <v>0</v>
      </c>
      <c r="AA200" s="349">
        <f t="shared" ref="AA200:AH200" si="247">AA201+AA202</f>
        <v>0</v>
      </c>
      <c r="AB200" s="349">
        <f t="shared" si="247"/>
        <v>0</v>
      </c>
      <c r="AC200" s="349">
        <f t="shared" si="247"/>
        <v>0</v>
      </c>
      <c r="AD200" s="349">
        <f t="shared" si="247"/>
        <v>0</v>
      </c>
      <c r="AE200" s="349">
        <f t="shared" si="247"/>
        <v>0</v>
      </c>
      <c r="AF200" s="349">
        <f t="shared" si="247"/>
        <v>0</v>
      </c>
      <c r="AG200" s="349">
        <f t="shared" si="247"/>
        <v>0</v>
      </c>
      <c r="AH200" s="349">
        <f t="shared" si="247"/>
        <v>0</v>
      </c>
      <c r="AI200" s="350" t="s">
        <v>379</v>
      </c>
      <c r="AJ200" s="353" t="s">
        <v>379</v>
      </c>
      <c r="AK200" s="349"/>
      <c r="AL200" s="349"/>
      <c r="AM200" s="351">
        <f>AQ200+AU200</f>
        <v>0</v>
      </c>
      <c r="AN200" s="349">
        <f t="shared" si="245"/>
        <v>0</v>
      </c>
      <c r="AO200" s="349">
        <f t="shared" si="245"/>
        <v>0</v>
      </c>
      <c r="AP200" s="349">
        <f>AT200+AX200+BA200</f>
        <v>0</v>
      </c>
      <c r="AQ200" s="349">
        <f t="shared" ref="AQ200:AX200" si="248">AQ201+AQ202</f>
        <v>0</v>
      </c>
      <c r="AR200" s="349">
        <f t="shared" si="248"/>
        <v>0</v>
      </c>
      <c r="AS200" s="349">
        <f t="shared" si="248"/>
        <v>0</v>
      </c>
      <c r="AT200" s="349">
        <f t="shared" si="248"/>
        <v>0</v>
      </c>
      <c r="AU200" s="349">
        <f t="shared" si="248"/>
        <v>0</v>
      </c>
      <c r="AV200" s="349">
        <f t="shared" si="248"/>
        <v>0</v>
      </c>
      <c r="AW200" s="349">
        <f t="shared" si="248"/>
        <v>0</v>
      </c>
      <c r="AX200" s="349">
        <f t="shared" si="248"/>
        <v>0</v>
      </c>
      <c r="AY200" s="350" t="s">
        <v>379</v>
      </c>
      <c r="AZ200" s="353" t="s">
        <v>379</v>
      </c>
      <c r="BA200" s="349"/>
      <c r="BB200" s="349"/>
    </row>
    <row r="201" spans="1:54" hidden="1" x14ac:dyDescent="0.2">
      <c r="A201" s="250" t="s">
        <v>107</v>
      </c>
      <c r="B201" s="361"/>
      <c r="C201" s="334"/>
      <c r="D201" s="334"/>
      <c r="E201" s="324"/>
      <c r="F201" s="330">
        <v>212</v>
      </c>
      <c r="G201" s="351" t="e">
        <f>K201+O201+U201</f>
        <v>#REF!</v>
      </c>
      <c r="H201" s="351">
        <f t="shared" si="242"/>
        <v>0</v>
      </c>
      <c r="I201" s="351" t="e">
        <f t="shared" si="242"/>
        <v>#REF!</v>
      </c>
      <c r="J201" s="351">
        <f>N201+R201+U201</f>
        <v>0</v>
      </c>
      <c r="K201" s="351">
        <f t="shared" si="246"/>
        <v>0</v>
      </c>
      <c r="L201" s="351"/>
      <c r="M201" s="351"/>
      <c r="N201" s="351"/>
      <c r="O201" s="351" t="e">
        <f t="shared" si="243"/>
        <v>#REF!</v>
      </c>
      <c r="P201" s="349"/>
      <c r="Q201" s="351" t="e">
        <f>'ИЦ 1эк'!#REF!</f>
        <v>#REF!</v>
      </c>
      <c r="R201" s="351"/>
      <c r="S201" s="350" t="s">
        <v>379</v>
      </c>
      <c r="T201" s="353" t="s">
        <v>379</v>
      </c>
      <c r="U201" s="349"/>
      <c r="V201" s="349"/>
      <c r="W201" s="351">
        <f>AA201+AE201</f>
        <v>0</v>
      </c>
      <c r="X201" s="351">
        <f t="shared" si="244"/>
        <v>0</v>
      </c>
      <c r="Y201" s="351">
        <f t="shared" si="244"/>
        <v>0</v>
      </c>
      <c r="Z201" s="351">
        <f>AD201+AH201+AK201</f>
        <v>0</v>
      </c>
      <c r="AA201" s="351"/>
      <c r="AB201" s="349"/>
      <c r="AC201" s="349"/>
      <c r="AD201" s="349"/>
      <c r="AE201" s="351"/>
      <c r="AF201" s="351"/>
      <c r="AG201" s="351"/>
      <c r="AH201" s="351"/>
      <c r="AI201" s="350" t="s">
        <v>379</v>
      </c>
      <c r="AJ201" s="353" t="s">
        <v>379</v>
      </c>
      <c r="AK201" s="351"/>
      <c r="AL201" s="351"/>
      <c r="AM201" s="351">
        <f>AQ201+AU201</f>
        <v>0</v>
      </c>
      <c r="AN201" s="351">
        <f t="shared" si="245"/>
        <v>0</v>
      </c>
      <c r="AO201" s="351">
        <f t="shared" si="245"/>
        <v>0</v>
      </c>
      <c r="AP201" s="351">
        <f>AT201+AX201+BA201</f>
        <v>0</v>
      </c>
      <c r="AQ201" s="351"/>
      <c r="AR201" s="349"/>
      <c r="AS201" s="349"/>
      <c r="AT201" s="349"/>
      <c r="AU201" s="351"/>
      <c r="AV201" s="351"/>
      <c r="AW201" s="351"/>
      <c r="AX201" s="351"/>
      <c r="AY201" s="350" t="s">
        <v>379</v>
      </c>
      <c r="AZ201" s="353" t="s">
        <v>379</v>
      </c>
      <c r="BA201" s="351"/>
      <c r="BB201" s="351"/>
    </row>
    <row r="202" spans="1:54" ht="24" hidden="1" x14ac:dyDescent="0.2">
      <c r="A202" s="250" t="s">
        <v>108</v>
      </c>
      <c r="B202" s="361"/>
      <c r="C202" s="334"/>
      <c r="D202" s="334"/>
      <c r="E202" s="324"/>
      <c r="F202" s="330">
        <v>262</v>
      </c>
      <c r="G202" s="351">
        <f>K202+O202</f>
        <v>0</v>
      </c>
      <c r="H202" s="351">
        <f t="shared" si="242"/>
        <v>0</v>
      </c>
      <c r="I202" s="351">
        <f t="shared" si="242"/>
        <v>0</v>
      </c>
      <c r="J202" s="351">
        <f>N202+R202</f>
        <v>0</v>
      </c>
      <c r="K202" s="351">
        <f t="shared" si="246"/>
        <v>0</v>
      </c>
      <c r="L202" s="351"/>
      <c r="M202" s="351"/>
      <c r="N202" s="351"/>
      <c r="O202" s="351">
        <f t="shared" si="243"/>
        <v>0</v>
      </c>
      <c r="P202" s="349"/>
      <c r="Q202" s="351"/>
      <c r="R202" s="351"/>
      <c r="S202" s="350" t="s">
        <v>379</v>
      </c>
      <c r="T202" s="353" t="s">
        <v>379</v>
      </c>
      <c r="U202" s="351" t="s">
        <v>379</v>
      </c>
      <c r="V202" s="351" t="s">
        <v>379</v>
      </c>
      <c r="W202" s="351">
        <f>AA202+AE202</f>
        <v>0</v>
      </c>
      <c r="X202" s="351">
        <f t="shared" si="244"/>
        <v>0</v>
      </c>
      <c r="Y202" s="351">
        <f t="shared" si="244"/>
        <v>0</v>
      </c>
      <c r="Z202" s="351">
        <f>AD202+AH202</f>
        <v>0</v>
      </c>
      <c r="AA202" s="351"/>
      <c r="AB202" s="349"/>
      <c r="AC202" s="349"/>
      <c r="AD202" s="349"/>
      <c r="AE202" s="351"/>
      <c r="AF202" s="351"/>
      <c r="AG202" s="351"/>
      <c r="AH202" s="351"/>
      <c r="AI202" s="350" t="s">
        <v>379</v>
      </c>
      <c r="AJ202" s="353" t="s">
        <v>379</v>
      </c>
      <c r="AK202" s="351" t="s">
        <v>379</v>
      </c>
      <c r="AL202" s="351" t="s">
        <v>379</v>
      </c>
      <c r="AM202" s="351">
        <f>AQ202+AU202</f>
        <v>0</v>
      </c>
      <c r="AN202" s="351">
        <f t="shared" si="245"/>
        <v>0</v>
      </c>
      <c r="AO202" s="351">
        <f t="shared" si="245"/>
        <v>0</v>
      </c>
      <c r="AP202" s="351">
        <f>AT202+AX202</f>
        <v>0</v>
      </c>
      <c r="AQ202" s="351"/>
      <c r="AR202" s="349"/>
      <c r="AS202" s="349"/>
      <c r="AT202" s="349"/>
      <c r="AU202" s="351"/>
      <c r="AV202" s="351"/>
      <c r="AW202" s="351"/>
      <c r="AX202" s="351"/>
      <c r="AY202" s="350" t="s">
        <v>379</v>
      </c>
      <c r="AZ202" s="353" t="s">
        <v>379</v>
      </c>
      <c r="BA202" s="351" t="s">
        <v>379</v>
      </c>
      <c r="BB202" s="351" t="s">
        <v>379</v>
      </c>
    </row>
    <row r="203" spans="1:54" s="533" customFormat="1" ht="24" hidden="1" customHeight="1" x14ac:dyDescent="0.2">
      <c r="A203" s="463" t="s">
        <v>109</v>
      </c>
      <c r="B203" s="361"/>
      <c r="C203" s="331" t="str">
        <f>C194</f>
        <v>10</v>
      </c>
      <c r="D203" s="331" t="str">
        <f>D194</f>
        <v>04</v>
      </c>
      <c r="E203" s="325">
        <v>119</v>
      </c>
      <c r="F203" s="543"/>
      <c r="G203" s="351" t="e">
        <f>H203+I203+J203</f>
        <v>#REF!</v>
      </c>
      <c r="H203" s="351">
        <f t="shared" si="242"/>
        <v>0</v>
      </c>
      <c r="I203" s="351" t="e">
        <f t="shared" si="242"/>
        <v>#REF!</v>
      </c>
      <c r="J203" s="351">
        <f>N203+R203+U203</f>
        <v>0</v>
      </c>
      <c r="K203" s="351">
        <f>K204+K205</f>
        <v>0</v>
      </c>
      <c r="L203" s="351"/>
      <c r="M203" s="351"/>
      <c r="N203" s="351"/>
      <c r="O203" s="351" t="e">
        <f t="shared" si="243"/>
        <v>#REF!</v>
      </c>
      <c r="P203" s="349"/>
      <c r="Q203" s="351" t="e">
        <f>Q204</f>
        <v>#REF!</v>
      </c>
      <c r="R203" s="351">
        <f>R204</f>
        <v>0</v>
      </c>
      <c r="S203" s="350" t="s">
        <v>379</v>
      </c>
      <c r="T203" s="353" t="s">
        <v>379</v>
      </c>
      <c r="U203" s="349"/>
      <c r="V203" s="349"/>
      <c r="W203" s="351">
        <f>AA203+AE203</f>
        <v>0</v>
      </c>
      <c r="X203" s="351">
        <f t="shared" si="244"/>
        <v>0</v>
      </c>
      <c r="Y203" s="351">
        <f t="shared" si="244"/>
        <v>0</v>
      </c>
      <c r="Z203" s="351">
        <f>AD203+AH203+AK203</f>
        <v>0</v>
      </c>
      <c r="AA203" s="351">
        <f t="shared" ref="AA203:AH203" si="249">AA204+AA205</f>
        <v>0</v>
      </c>
      <c r="AB203" s="351">
        <f t="shared" si="249"/>
        <v>0</v>
      </c>
      <c r="AC203" s="351">
        <f t="shared" si="249"/>
        <v>0</v>
      </c>
      <c r="AD203" s="351">
        <f t="shared" si="249"/>
        <v>0</v>
      </c>
      <c r="AE203" s="351">
        <f t="shared" si="249"/>
        <v>0</v>
      </c>
      <c r="AF203" s="351">
        <f t="shared" si="249"/>
        <v>0</v>
      </c>
      <c r="AG203" s="351">
        <f t="shared" si="249"/>
        <v>0</v>
      </c>
      <c r="AH203" s="351">
        <f t="shared" si="249"/>
        <v>0</v>
      </c>
      <c r="AI203" s="350" t="s">
        <v>379</v>
      </c>
      <c r="AJ203" s="353" t="s">
        <v>379</v>
      </c>
      <c r="AK203" s="351"/>
      <c r="AL203" s="351"/>
      <c r="AM203" s="351">
        <f>AQ203+AU203</f>
        <v>0</v>
      </c>
      <c r="AN203" s="351">
        <f t="shared" si="245"/>
        <v>0</v>
      </c>
      <c r="AO203" s="351">
        <f t="shared" si="245"/>
        <v>0</v>
      </c>
      <c r="AP203" s="351">
        <f>AT203+AX203+BA203</f>
        <v>0</v>
      </c>
      <c r="AQ203" s="351">
        <f t="shared" ref="AQ203:AX203" si="250">AQ204+AQ205</f>
        <v>0</v>
      </c>
      <c r="AR203" s="351">
        <f t="shared" si="250"/>
        <v>0</v>
      </c>
      <c r="AS203" s="351">
        <f t="shared" si="250"/>
        <v>0</v>
      </c>
      <c r="AT203" s="351">
        <f t="shared" si="250"/>
        <v>0</v>
      </c>
      <c r="AU203" s="351">
        <f t="shared" si="250"/>
        <v>0</v>
      </c>
      <c r="AV203" s="351">
        <f t="shared" si="250"/>
        <v>0</v>
      </c>
      <c r="AW203" s="351">
        <f t="shared" si="250"/>
        <v>0</v>
      </c>
      <c r="AX203" s="351">
        <f t="shared" si="250"/>
        <v>0</v>
      </c>
      <c r="AY203" s="350" t="s">
        <v>379</v>
      </c>
      <c r="AZ203" s="353" t="s">
        <v>379</v>
      </c>
      <c r="BA203" s="351">
        <f>BA204+BA205</f>
        <v>0</v>
      </c>
      <c r="BB203" s="351">
        <f>BB204+BB205</f>
        <v>0</v>
      </c>
    </row>
    <row r="204" spans="1:54" s="533" customFormat="1" ht="23.25" hidden="1" customHeight="1" x14ac:dyDescent="0.2">
      <c r="A204" s="250" t="s">
        <v>111</v>
      </c>
      <c r="B204" s="360"/>
      <c r="C204" s="338"/>
      <c r="D204" s="338"/>
      <c r="E204" s="324"/>
      <c r="F204" s="330">
        <v>213</v>
      </c>
      <c r="G204" s="351" t="e">
        <f>K204+O204+U204</f>
        <v>#REF!</v>
      </c>
      <c r="H204" s="351">
        <f t="shared" si="242"/>
        <v>0</v>
      </c>
      <c r="I204" s="351" t="e">
        <f t="shared" si="242"/>
        <v>#REF!</v>
      </c>
      <c r="J204" s="351">
        <f>N204+R204+U204</f>
        <v>0</v>
      </c>
      <c r="K204" s="351">
        <f t="shared" si="246"/>
        <v>0</v>
      </c>
      <c r="L204" s="351"/>
      <c r="M204" s="351"/>
      <c r="N204" s="351"/>
      <c r="O204" s="351" t="e">
        <f t="shared" si="243"/>
        <v>#REF!</v>
      </c>
      <c r="P204" s="349"/>
      <c r="Q204" s="351" t="e">
        <f>'ИЦ 1эк'!#REF!</f>
        <v>#REF!</v>
      </c>
      <c r="R204" s="351"/>
      <c r="S204" s="350" t="s">
        <v>379</v>
      </c>
      <c r="T204" s="353" t="s">
        <v>379</v>
      </c>
      <c r="U204" s="349"/>
      <c r="V204" s="349"/>
      <c r="W204" s="351">
        <f>AA204+AE204+AK204</f>
        <v>0</v>
      </c>
      <c r="X204" s="351">
        <f t="shared" si="244"/>
        <v>0</v>
      </c>
      <c r="Y204" s="351">
        <f t="shared" si="244"/>
        <v>0</v>
      </c>
      <c r="Z204" s="351">
        <f>AD204+AH204+AK204</f>
        <v>0</v>
      </c>
      <c r="AA204" s="351"/>
      <c r="AB204" s="349"/>
      <c r="AC204" s="349"/>
      <c r="AD204" s="349"/>
      <c r="AE204" s="351"/>
      <c r="AF204" s="349"/>
      <c r="AG204" s="349"/>
      <c r="AH204" s="349"/>
      <c r="AI204" s="350" t="s">
        <v>379</v>
      </c>
      <c r="AJ204" s="353" t="s">
        <v>379</v>
      </c>
      <c r="AK204" s="351"/>
      <c r="AL204" s="351"/>
      <c r="AM204" s="351">
        <f>AQ204+AU204+BA204</f>
        <v>0</v>
      </c>
      <c r="AN204" s="351">
        <f t="shared" si="245"/>
        <v>0</v>
      </c>
      <c r="AO204" s="351">
        <f t="shared" si="245"/>
        <v>0</v>
      </c>
      <c r="AP204" s="351">
        <f>AT204+AX204+BA204</f>
        <v>0</v>
      </c>
      <c r="AQ204" s="351"/>
      <c r="AR204" s="349"/>
      <c r="AS204" s="349"/>
      <c r="AT204" s="349"/>
      <c r="AU204" s="351"/>
      <c r="AV204" s="349"/>
      <c r="AW204" s="349"/>
      <c r="AX204" s="349"/>
      <c r="AY204" s="350" t="s">
        <v>379</v>
      </c>
      <c r="AZ204" s="353" t="s">
        <v>379</v>
      </c>
      <c r="BA204" s="351"/>
      <c r="BB204" s="351"/>
    </row>
    <row r="205" spans="1:54" ht="13.5" hidden="1" customHeight="1" x14ac:dyDescent="0.2">
      <c r="A205" s="250" t="s">
        <v>108</v>
      </c>
      <c r="B205" s="360"/>
      <c r="C205" s="338"/>
      <c r="D205" s="338"/>
      <c r="E205" s="324"/>
      <c r="F205" s="330">
        <v>262</v>
      </c>
      <c r="G205" s="351">
        <f>K205</f>
        <v>0</v>
      </c>
      <c r="H205" s="351">
        <f>L205</f>
        <v>0</v>
      </c>
      <c r="I205" s="351">
        <f>M205</f>
        <v>0</v>
      </c>
      <c r="J205" s="351">
        <f>N205</f>
        <v>0</v>
      </c>
      <c r="K205" s="351">
        <f t="shared" si="246"/>
        <v>0</v>
      </c>
      <c r="L205" s="351"/>
      <c r="M205" s="351"/>
      <c r="N205" s="351"/>
      <c r="O205" s="351" t="s">
        <v>379</v>
      </c>
      <c r="P205" s="351" t="s">
        <v>379</v>
      </c>
      <c r="Q205" s="351" t="s">
        <v>379</v>
      </c>
      <c r="R205" s="351" t="s">
        <v>379</v>
      </c>
      <c r="S205" s="350" t="s">
        <v>379</v>
      </c>
      <c r="T205" s="353" t="s">
        <v>379</v>
      </c>
      <c r="U205" s="349"/>
      <c r="V205" s="349"/>
      <c r="W205" s="351">
        <f>AA205</f>
        <v>0</v>
      </c>
      <c r="X205" s="351">
        <f>AB205</f>
        <v>0</v>
      </c>
      <c r="Y205" s="351">
        <f>AC205</f>
        <v>0</v>
      </c>
      <c r="Z205" s="351">
        <f>AD205</f>
        <v>0</v>
      </c>
      <c r="AA205" s="351"/>
      <c r="AB205" s="349"/>
      <c r="AC205" s="349"/>
      <c r="AD205" s="349"/>
      <c r="AE205" s="351"/>
      <c r="AF205" s="349"/>
      <c r="AG205" s="349"/>
      <c r="AH205" s="349"/>
      <c r="AI205" s="350" t="s">
        <v>379</v>
      </c>
      <c r="AJ205" s="353" t="s">
        <v>379</v>
      </c>
      <c r="AK205" s="351"/>
      <c r="AL205" s="351"/>
      <c r="AM205" s="351">
        <f>AQ205</f>
        <v>0</v>
      </c>
      <c r="AN205" s="351">
        <f>AR205</f>
        <v>0</v>
      </c>
      <c r="AO205" s="351">
        <f>AS205</f>
        <v>0</v>
      </c>
      <c r="AP205" s="351">
        <f>AT205</f>
        <v>0</v>
      </c>
      <c r="AQ205" s="351"/>
      <c r="AR205" s="349"/>
      <c r="AS205" s="349"/>
      <c r="AT205" s="349"/>
      <c r="AU205" s="351"/>
      <c r="AV205" s="349"/>
      <c r="AW205" s="349"/>
      <c r="AX205" s="349"/>
      <c r="AY205" s="350" t="s">
        <v>379</v>
      </c>
      <c r="AZ205" s="353" t="s">
        <v>379</v>
      </c>
      <c r="BA205" s="351"/>
      <c r="BB205" s="351"/>
    </row>
    <row r="206" spans="1:54" s="533" customFormat="1" ht="24" hidden="1" x14ac:dyDescent="0.2">
      <c r="A206" s="250" t="s">
        <v>112</v>
      </c>
      <c r="B206" s="360">
        <v>220</v>
      </c>
      <c r="C206" s="464" t="str">
        <f>C199</f>
        <v>10</v>
      </c>
      <c r="D206" s="464" t="str">
        <f>D199</f>
        <v>04</v>
      </c>
      <c r="E206" s="568">
        <v>300</v>
      </c>
      <c r="F206" s="569"/>
      <c r="G206" s="351">
        <f>K206+O206+U206</f>
        <v>0</v>
      </c>
      <c r="H206" s="351">
        <f>L206+P206</f>
        <v>0</v>
      </c>
      <c r="I206" s="351">
        <f>M206+Q206</f>
        <v>0</v>
      </c>
      <c r="J206" s="351">
        <f>N206+R206+U206</f>
        <v>0</v>
      </c>
      <c r="K206" s="408">
        <f>K209</f>
        <v>0</v>
      </c>
      <c r="L206" s="408"/>
      <c r="M206" s="408"/>
      <c r="N206" s="408"/>
      <c r="O206" s="351">
        <f>P206+Q206+R206</f>
        <v>0</v>
      </c>
      <c r="P206" s="408">
        <f>P209</f>
        <v>0</v>
      </c>
      <c r="Q206" s="408">
        <f>Q209+Q208</f>
        <v>0</v>
      </c>
      <c r="R206" s="351">
        <f>R209+R208</f>
        <v>0</v>
      </c>
      <c r="S206" s="466" t="s">
        <v>379</v>
      </c>
      <c r="T206" s="408" t="s">
        <v>379</v>
      </c>
      <c r="U206" s="408">
        <f>U209</f>
        <v>0</v>
      </c>
      <c r="V206" s="408">
        <f>V209</f>
        <v>0</v>
      </c>
      <c r="W206" s="351">
        <f>AA206+AE206+AK206</f>
        <v>0</v>
      </c>
      <c r="X206" s="351">
        <f>AB206+AF206</f>
        <v>0</v>
      </c>
      <c r="Y206" s="351">
        <f>AC206+AG206</f>
        <v>0</v>
      </c>
      <c r="Z206" s="351">
        <f>AD206+AH206+AK206</f>
        <v>0</v>
      </c>
      <c r="AA206" s="408">
        <f t="shared" ref="AA206:AH206" si="251">AA209</f>
        <v>0</v>
      </c>
      <c r="AB206" s="408">
        <f t="shared" si="251"/>
        <v>0</v>
      </c>
      <c r="AC206" s="408">
        <f t="shared" si="251"/>
        <v>0</v>
      </c>
      <c r="AD206" s="408">
        <f t="shared" si="251"/>
        <v>0</v>
      </c>
      <c r="AE206" s="351">
        <f t="shared" si="251"/>
        <v>0</v>
      </c>
      <c r="AF206" s="353">
        <f t="shared" si="251"/>
        <v>0</v>
      </c>
      <c r="AG206" s="353">
        <f t="shared" si="251"/>
        <v>0</v>
      </c>
      <c r="AH206" s="353">
        <f t="shared" si="251"/>
        <v>0</v>
      </c>
      <c r="AI206" s="350" t="s">
        <v>379</v>
      </c>
      <c r="AJ206" s="353" t="s">
        <v>379</v>
      </c>
      <c r="AK206" s="353"/>
      <c r="AL206" s="353"/>
      <c r="AM206" s="352">
        <f>AQ206+AU206+BA206</f>
        <v>0</v>
      </c>
      <c r="AN206" s="352">
        <f>AR206+AV206</f>
        <v>0</v>
      </c>
      <c r="AO206" s="352">
        <f>AS206+AW206</f>
        <v>0</v>
      </c>
      <c r="AP206" s="352">
        <f>AT206+AX206+BA206</f>
        <v>0</v>
      </c>
      <c r="AQ206" s="353">
        <f t="shared" ref="AQ206:AX206" si="252">AQ209</f>
        <v>0</v>
      </c>
      <c r="AR206" s="353">
        <f t="shared" si="252"/>
        <v>0</v>
      </c>
      <c r="AS206" s="353">
        <f t="shared" si="252"/>
        <v>0</v>
      </c>
      <c r="AT206" s="353">
        <f t="shared" si="252"/>
        <v>0</v>
      </c>
      <c r="AU206" s="353">
        <f t="shared" si="252"/>
        <v>0</v>
      </c>
      <c r="AV206" s="353">
        <f t="shared" si="252"/>
        <v>0</v>
      </c>
      <c r="AW206" s="353">
        <f t="shared" si="252"/>
        <v>0</v>
      </c>
      <c r="AX206" s="353">
        <f t="shared" si="252"/>
        <v>0</v>
      </c>
      <c r="AY206" s="350" t="s">
        <v>379</v>
      </c>
      <c r="AZ206" s="353" t="s">
        <v>379</v>
      </c>
      <c r="BA206" s="353">
        <f>BA209</f>
        <v>0</v>
      </c>
      <c r="BB206" s="353">
        <f>BB209</f>
        <v>0</v>
      </c>
    </row>
    <row r="207" spans="1:54" s="533" customFormat="1" hidden="1" x14ac:dyDescent="0.2">
      <c r="A207" s="410" t="s">
        <v>274</v>
      </c>
      <c r="B207" s="362"/>
      <c r="C207" s="335"/>
      <c r="D207" s="334"/>
      <c r="E207" s="551"/>
      <c r="F207" s="538"/>
      <c r="G207" s="417"/>
      <c r="H207" s="547"/>
      <c r="I207" s="352"/>
      <c r="J207" s="416"/>
      <c r="K207" s="547"/>
      <c r="L207" s="547"/>
      <c r="M207" s="547"/>
      <c r="N207" s="352"/>
      <c r="O207" s="352"/>
      <c r="P207" s="417"/>
      <c r="Q207" s="416"/>
      <c r="R207" s="547"/>
      <c r="S207" s="352"/>
      <c r="T207" s="417"/>
      <c r="U207" s="417"/>
      <c r="V207" s="417"/>
      <c r="W207" s="417"/>
      <c r="X207" s="547"/>
      <c r="Y207" s="352"/>
      <c r="Z207" s="416"/>
      <c r="AA207" s="547"/>
      <c r="AB207" s="547"/>
      <c r="AC207" s="547"/>
      <c r="AD207" s="352"/>
      <c r="AE207" s="352"/>
      <c r="AF207" s="417"/>
      <c r="AG207" s="416"/>
      <c r="AH207" s="547"/>
      <c r="AI207" s="352"/>
      <c r="AJ207" s="417"/>
      <c r="AK207" s="417"/>
      <c r="AL207" s="417"/>
      <c r="AM207" s="417"/>
      <c r="AN207" s="547"/>
      <c r="AO207" s="352"/>
      <c r="AP207" s="416"/>
      <c r="AQ207" s="547"/>
      <c r="AR207" s="547"/>
      <c r="AS207" s="547"/>
      <c r="AT207" s="352"/>
      <c r="AU207" s="352"/>
      <c r="AV207" s="417"/>
      <c r="AW207" s="416"/>
      <c r="AX207" s="547"/>
      <c r="AY207" s="352"/>
      <c r="AZ207" s="417"/>
      <c r="BA207" s="417"/>
      <c r="BB207" s="417"/>
    </row>
    <row r="208" spans="1:54" ht="36" hidden="1" customHeight="1" x14ac:dyDescent="0.2">
      <c r="A208" s="411" t="s">
        <v>113</v>
      </c>
      <c r="B208" s="363"/>
      <c r="C208" s="336"/>
      <c r="D208" s="337"/>
      <c r="E208" s="561">
        <v>321</v>
      </c>
      <c r="F208" s="562">
        <v>262</v>
      </c>
      <c r="G208" s="354">
        <f>O208</f>
        <v>0</v>
      </c>
      <c r="H208" s="353" t="str">
        <f>P208</f>
        <v>х</v>
      </c>
      <c r="I208" s="349">
        <f>Q208</f>
        <v>0</v>
      </c>
      <c r="J208" s="350">
        <f>R208</f>
        <v>0</v>
      </c>
      <c r="K208" s="353" t="s">
        <v>379</v>
      </c>
      <c r="L208" s="353"/>
      <c r="M208" s="353"/>
      <c r="N208" s="349"/>
      <c r="O208" s="349">
        <f>Q208+R208</f>
        <v>0</v>
      </c>
      <c r="P208" s="354" t="s">
        <v>379</v>
      </c>
      <c r="Q208" s="350"/>
      <c r="R208" s="353"/>
      <c r="S208" s="349" t="s">
        <v>379</v>
      </c>
      <c r="T208" s="354" t="s">
        <v>379</v>
      </c>
      <c r="U208" s="354" t="s">
        <v>379</v>
      </c>
      <c r="V208" s="354" t="s">
        <v>379</v>
      </c>
      <c r="W208" s="354" t="str">
        <f>AE208</f>
        <v>х</v>
      </c>
      <c r="X208" s="353" t="str">
        <f>AF208</f>
        <v>х</v>
      </c>
      <c r="Y208" s="349" t="str">
        <f>AG208</f>
        <v>х</v>
      </c>
      <c r="Z208" s="350" t="str">
        <f>AH208</f>
        <v>х</v>
      </c>
      <c r="AA208" s="353" t="s">
        <v>379</v>
      </c>
      <c r="AB208" s="353" t="s">
        <v>379</v>
      </c>
      <c r="AC208" s="353" t="s">
        <v>379</v>
      </c>
      <c r="AD208" s="349" t="s">
        <v>379</v>
      </c>
      <c r="AE208" s="349" t="s">
        <v>379</v>
      </c>
      <c r="AF208" s="354" t="s">
        <v>379</v>
      </c>
      <c r="AG208" s="350" t="s">
        <v>379</v>
      </c>
      <c r="AH208" s="353" t="s">
        <v>379</v>
      </c>
      <c r="AI208" s="349" t="s">
        <v>379</v>
      </c>
      <c r="AJ208" s="354" t="s">
        <v>379</v>
      </c>
      <c r="AK208" s="354" t="s">
        <v>379</v>
      </c>
      <c r="AL208" s="354" t="s">
        <v>379</v>
      </c>
      <c r="AM208" s="354" t="str">
        <f>AU208</f>
        <v>х</v>
      </c>
      <c r="AN208" s="353" t="str">
        <f>AV208</f>
        <v>х</v>
      </c>
      <c r="AO208" s="349" t="str">
        <f>AW208</f>
        <v>х</v>
      </c>
      <c r="AP208" s="350" t="str">
        <f>AX208</f>
        <v>х</v>
      </c>
      <c r="AQ208" s="353" t="s">
        <v>379</v>
      </c>
      <c r="AR208" s="353" t="s">
        <v>379</v>
      </c>
      <c r="AS208" s="353" t="s">
        <v>379</v>
      </c>
      <c r="AT208" s="349" t="s">
        <v>379</v>
      </c>
      <c r="AU208" s="349" t="s">
        <v>379</v>
      </c>
      <c r="AV208" s="354" t="s">
        <v>379</v>
      </c>
      <c r="AW208" s="350" t="s">
        <v>379</v>
      </c>
      <c r="AX208" s="353" t="s">
        <v>379</v>
      </c>
      <c r="AY208" s="349" t="s">
        <v>379</v>
      </c>
      <c r="AZ208" s="354" t="s">
        <v>379</v>
      </c>
      <c r="BA208" s="354" t="s">
        <v>379</v>
      </c>
      <c r="BB208" s="354" t="s">
        <v>379</v>
      </c>
    </row>
    <row r="209" spans="1:54" s="533" customFormat="1" hidden="1" x14ac:dyDescent="0.2">
      <c r="A209" s="412" t="s">
        <v>114</v>
      </c>
      <c r="B209" s="363"/>
      <c r="C209" s="336"/>
      <c r="D209" s="336"/>
      <c r="E209" s="328">
        <v>340</v>
      </c>
      <c r="F209" s="563">
        <v>290</v>
      </c>
      <c r="G209" s="349">
        <f>K209+O209+U209</f>
        <v>0</v>
      </c>
      <c r="H209" s="349">
        <f>L209+P209</f>
        <v>0</v>
      </c>
      <c r="I209" s="349">
        <f>M209+Q209</f>
        <v>0</v>
      </c>
      <c r="J209" s="349">
        <f>N209+R209+U209</f>
        <v>0</v>
      </c>
      <c r="K209" s="349">
        <f>L209+M209+N209</f>
        <v>0</v>
      </c>
      <c r="L209" s="349"/>
      <c r="M209" s="349"/>
      <c r="N209" s="349"/>
      <c r="O209" s="349">
        <f>P209+Q209+R209</f>
        <v>0</v>
      </c>
      <c r="P209" s="349"/>
      <c r="Q209" s="349"/>
      <c r="R209" s="349"/>
      <c r="S209" s="349"/>
      <c r="T209" s="349"/>
      <c r="U209" s="349"/>
      <c r="V209" s="349"/>
      <c r="W209" s="349">
        <f>AA209+AE209+AK209</f>
        <v>0</v>
      </c>
      <c r="X209" s="349">
        <f>AB209+AF209</f>
        <v>0</v>
      </c>
      <c r="Y209" s="349">
        <f>AC209+AG209</f>
        <v>0</v>
      </c>
      <c r="Z209" s="349">
        <f>AD209+AH209+AK209</f>
        <v>0</v>
      </c>
      <c r="AA209" s="349"/>
      <c r="AB209" s="349"/>
      <c r="AC209" s="349"/>
      <c r="AD209" s="349"/>
      <c r="AE209" s="349"/>
      <c r="AF209" s="349"/>
      <c r="AG209" s="349"/>
      <c r="AH209" s="349"/>
      <c r="AI209" s="351" t="str">
        <f>AI175</f>
        <v>х</v>
      </c>
      <c r="AJ209" s="351" t="str">
        <f>AJ175</f>
        <v>х</v>
      </c>
      <c r="AK209" s="349"/>
      <c r="AL209" s="349"/>
      <c r="AM209" s="349">
        <f>AQ209+AU209+BA209</f>
        <v>0</v>
      </c>
      <c r="AN209" s="349">
        <f>AR209+AV209</f>
        <v>0</v>
      </c>
      <c r="AO209" s="349">
        <f>AS209+AW209</f>
        <v>0</v>
      </c>
      <c r="AP209" s="349">
        <f>AT209+AX209+BA209</f>
        <v>0</v>
      </c>
      <c r="AQ209" s="349"/>
      <c r="AR209" s="349"/>
      <c r="AS209" s="349"/>
      <c r="AT209" s="349"/>
      <c r="AU209" s="349"/>
      <c r="AV209" s="349"/>
      <c r="AW209" s="349"/>
      <c r="AX209" s="349"/>
      <c r="AY209" s="351" t="str">
        <f>AY175</f>
        <v>х</v>
      </c>
      <c r="AZ209" s="351" t="str">
        <f>AZ175</f>
        <v>х</v>
      </c>
      <c r="BA209" s="349"/>
      <c r="BB209" s="349"/>
    </row>
    <row r="210" spans="1:54" s="533" customFormat="1" ht="24" hidden="1" x14ac:dyDescent="0.2">
      <c r="A210" s="409" t="s">
        <v>115</v>
      </c>
      <c r="B210" s="364">
        <v>230</v>
      </c>
      <c r="C210" s="331" t="str">
        <f>C206</f>
        <v>10</v>
      </c>
      <c r="D210" s="331" t="str">
        <f>D206</f>
        <v>04</v>
      </c>
      <c r="E210" s="559">
        <v>850</v>
      </c>
      <c r="F210" s="560"/>
      <c r="G210" s="352" t="e">
        <f>K210+O210+U210</f>
        <v>#REF!</v>
      </c>
      <c r="H210" s="352">
        <f>L210+P210</f>
        <v>0</v>
      </c>
      <c r="I210" s="352" t="e">
        <f>M210+Q210</f>
        <v>#REF!</v>
      </c>
      <c r="J210" s="352">
        <f>N210+R210+U210</f>
        <v>0</v>
      </c>
      <c r="K210" s="357">
        <f>K212+K213+K214</f>
        <v>0</v>
      </c>
      <c r="L210" s="357"/>
      <c r="M210" s="357"/>
      <c r="N210" s="357"/>
      <c r="O210" s="352" t="e">
        <f>P210+Q210+R210</f>
        <v>#REF!</v>
      </c>
      <c r="P210" s="357">
        <f>P212+P213+P214</f>
        <v>0</v>
      </c>
      <c r="Q210" s="357" t="e">
        <f>Q212+Q213+Q214</f>
        <v>#REF!</v>
      </c>
      <c r="R210" s="357">
        <f>R212+R213+R214</f>
        <v>0</v>
      </c>
      <c r="S210" s="351" t="s">
        <v>379</v>
      </c>
      <c r="T210" s="351" t="s">
        <v>379</v>
      </c>
      <c r="U210" s="357">
        <f>U212+U213+U214</f>
        <v>0</v>
      </c>
      <c r="V210" s="357"/>
      <c r="W210" s="352">
        <f>AA210+AE210+AK210</f>
        <v>0</v>
      </c>
      <c r="X210" s="352">
        <f>AB210+AF210</f>
        <v>0</v>
      </c>
      <c r="Y210" s="352">
        <f>AC210+AG210</f>
        <v>0</v>
      </c>
      <c r="Z210" s="352">
        <f>AD210+AH210+AK210</f>
        <v>0</v>
      </c>
      <c r="AA210" s="357">
        <f t="shared" ref="AA210:AH210" si="253">AA212+AA213+AA214</f>
        <v>0</v>
      </c>
      <c r="AB210" s="357">
        <f t="shared" si="253"/>
        <v>0</v>
      </c>
      <c r="AC210" s="357">
        <f t="shared" si="253"/>
        <v>0</v>
      </c>
      <c r="AD210" s="357">
        <f t="shared" si="253"/>
        <v>0</v>
      </c>
      <c r="AE210" s="357">
        <f t="shared" si="253"/>
        <v>0</v>
      </c>
      <c r="AF210" s="357">
        <f t="shared" si="253"/>
        <v>0</v>
      </c>
      <c r="AG210" s="357">
        <f t="shared" si="253"/>
        <v>0</v>
      </c>
      <c r="AH210" s="357">
        <f t="shared" si="253"/>
        <v>0</v>
      </c>
      <c r="AI210" s="351" t="s">
        <v>379</v>
      </c>
      <c r="AJ210" s="351" t="s">
        <v>379</v>
      </c>
      <c r="AK210" s="357">
        <f>AK212+AK213+AK214</f>
        <v>0</v>
      </c>
      <c r="AL210" s="357"/>
      <c r="AM210" s="352">
        <f>AQ210+AU210+BA210</f>
        <v>0</v>
      </c>
      <c r="AN210" s="352">
        <f>AR210+AV210</f>
        <v>0</v>
      </c>
      <c r="AO210" s="352">
        <f>AS210+AW210</f>
        <v>0</v>
      </c>
      <c r="AP210" s="352">
        <f>AT210+AX210+BA210</f>
        <v>0</v>
      </c>
      <c r="AQ210" s="357">
        <f t="shared" ref="AQ210:AX210" si="254">AQ212+AQ213+AQ214</f>
        <v>0</v>
      </c>
      <c r="AR210" s="357">
        <f t="shared" si="254"/>
        <v>0</v>
      </c>
      <c r="AS210" s="357">
        <f t="shared" si="254"/>
        <v>0</v>
      </c>
      <c r="AT210" s="357">
        <f t="shared" si="254"/>
        <v>0</v>
      </c>
      <c r="AU210" s="357">
        <f t="shared" si="254"/>
        <v>0</v>
      </c>
      <c r="AV210" s="357">
        <f t="shared" si="254"/>
        <v>0</v>
      </c>
      <c r="AW210" s="357">
        <f t="shared" si="254"/>
        <v>0</v>
      </c>
      <c r="AX210" s="357">
        <f t="shared" si="254"/>
        <v>0</v>
      </c>
      <c r="AY210" s="351" t="s">
        <v>379</v>
      </c>
      <c r="AZ210" s="351" t="s">
        <v>379</v>
      </c>
      <c r="BA210" s="357">
        <f>BA212+BA213+BA214</f>
        <v>0</v>
      </c>
      <c r="BB210" s="357"/>
    </row>
    <row r="211" spans="1:54" s="533" customFormat="1" hidden="1" x14ac:dyDescent="0.2">
      <c r="A211" s="413" t="s">
        <v>274</v>
      </c>
      <c r="B211" s="362"/>
      <c r="C211" s="335"/>
      <c r="D211" s="334"/>
      <c r="E211" s="564"/>
      <c r="F211" s="543"/>
      <c r="G211" s="417"/>
      <c r="H211" s="417"/>
      <c r="I211" s="416"/>
      <c r="J211" s="547"/>
      <c r="K211" s="352"/>
      <c r="L211" s="416"/>
      <c r="M211" s="352"/>
      <c r="N211" s="416"/>
      <c r="O211" s="352"/>
      <c r="P211" s="416"/>
      <c r="Q211" s="352"/>
      <c r="R211" s="417"/>
      <c r="S211" s="356"/>
      <c r="T211" s="352"/>
      <c r="U211" s="416"/>
      <c r="V211" s="352"/>
      <c r="W211" s="417"/>
      <c r="X211" s="417"/>
      <c r="Y211" s="416"/>
      <c r="Z211" s="547"/>
      <c r="AA211" s="352"/>
      <c r="AB211" s="416"/>
      <c r="AC211" s="352"/>
      <c r="AD211" s="416"/>
      <c r="AE211" s="352"/>
      <c r="AF211" s="416"/>
      <c r="AG211" s="352"/>
      <c r="AH211" s="352"/>
      <c r="AI211" s="356"/>
      <c r="AJ211" s="352"/>
      <c r="AK211" s="416"/>
      <c r="AL211" s="352"/>
      <c r="AM211" s="417"/>
      <c r="AN211" s="417"/>
      <c r="AO211" s="416"/>
      <c r="AP211" s="547"/>
      <c r="AQ211" s="352"/>
      <c r="AR211" s="416"/>
      <c r="AS211" s="352"/>
      <c r="AT211" s="416"/>
      <c r="AU211" s="352"/>
      <c r="AV211" s="416"/>
      <c r="AW211" s="352"/>
      <c r="AX211" s="352"/>
      <c r="AY211" s="356"/>
      <c r="AZ211" s="352"/>
      <c r="BA211" s="416"/>
      <c r="BB211" s="352"/>
    </row>
    <row r="212" spans="1:54" s="533" customFormat="1" ht="22.5" hidden="1" customHeight="1" x14ac:dyDescent="0.2">
      <c r="A212" s="412" t="s">
        <v>116</v>
      </c>
      <c r="B212" s="363"/>
      <c r="C212" s="336"/>
      <c r="D212" s="337"/>
      <c r="E212" s="557">
        <v>851</v>
      </c>
      <c r="F212" s="563">
        <v>290</v>
      </c>
      <c r="G212" s="354" t="e">
        <f t="shared" ref="G212:G217" si="255">K212+O212+U212</f>
        <v>#REF!</v>
      </c>
      <c r="H212" s="354">
        <f t="shared" ref="H212:I219" si="256">L212+P212</f>
        <v>0</v>
      </c>
      <c r="I212" s="350" t="e">
        <f t="shared" si="256"/>
        <v>#REF!</v>
      </c>
      <c r="J212" s="353">
        <f t="shared" ref="J212:J219" si="257">N212+R212+U212</f>
        <v>0</v>
      </c>
      <c r="K212" s="349">
        <f>L212+M212+N212</f>
        <v>0</v>
      </c>
      <c r="L212" s="350"/>
      <c r="M212" s="349"/>
      <c r="N212" s="350"/>
      <c r="O212" s="349" t="e">
        <f t="shared" ref="O212:O219" si="258">P212+Q212+R212</f>
        <v>#REF!</v>
      </c>
      <c r="P212" s="350"/>
      <c r="Q212" s="349" t="e">
        <f>'ИЦ 1эк'!#REF!</f>
        <v>#REF!</v>
      </c>
      <c r="R212" s="354"/>
      <c r="S212" s="356" t="s">
        <v>379</v>
      </c>
      <c r="T212" s="349" t="s">
        <v>379</v>
      </c>
      <c r="U212" s="349"/>
      <c r="V212" s="349"/>
      <c r="W212" s="354">
        <f>AA212+AE212+AK212</f>
        <v>0</v>
      </c>
      <c r="X212" s="354">
        <f t="shared" ref="X212:Y214" si="259">AB212+AF212</f>
        <v>0</v>
      </c>
      <c r="Y212" s="350">
        <f t="shared" si="259"/>
        <v>0</v>
      </c>
      <c r="Z212" s="353">
        <f>AD212+AH212+AK212</f>
        <v>0</v>
      </c>
      <c r="AA212" s="349"/>
      <c r="AB212" s="349"/>
      <c r="AC212" s="349"/>
      <c r="AD212" s="349"/>
      <c r="AE212" s="349"/>
      <c r="AF212" s="349"/>
      <c r="AG212" s="349"/>
      <c r="AH212" s="349"/>
      <c r="AI212" s="356" t="s">
        <v>379</v>
      </c>
      <c r="AJ212" s="349" t="s">
        <v>379</v>
      </c>
      <c r="AK212" s="350"/>
      <c r="AL212" s="349"/>
      <c r="AM212" s="354">
        <f>AQ212+AU212+BA212</f>
        <v>0</v>
      </c>
      <c r="AN212" s="354">
        <f t="shared" ref="AN212:AO214" si="260">AR212+AV212</f>
        <v>0</v>
      </c>
      <c r="AO212" s="350">
        <f t="shared" si="260"/>
        <v>0</v>
      </c>
      <c r="AP212" s="353">
        <f>AT212+AX212+BA212</f>
        <v>0</v>
      </c>
      <c r="AQ212" s="349"/>
      <c r="AR212" s="349"/>
      <c r="AS212" s="349"/>
      <c r="AT212" s="349"/>
      <c r="AU212" s="349"/>
      <c r="AV212" s="349"/>
      <c r="AW212" s="349"/>
      <c r="AX212" s="349"/>
      <c r="AY212" s="356" t="s">
        <v>379</v>
      </c>
      <c r="AZ212" s="349" t="s">
        <v>379</v>
      </c>
      <c r="BA212" s="350"/>
      <c r="BB212" s="349"/>
    </row>
    <row r="213" spans="1:54" s="533" customFormat="1" hidden="1" x14ac:dyDescent="0.2">
      <c r="A213" s="412" t="s">
        <v>117</v>
      </c>
      <c r="B213" s="363"/>
      <c r="C213" s="336"/>
      <c r="D213" s="336"/>
      <c r="E213" s="328">
        <v>852</v>
      </c>
      <c r="F213" s="563">
        <v>290</v>
      </c>
      <c r="G213" s="349" t="e">
        <f t="shared" si="255"/>
        <v>#REF!</v>
      </c>
      <c r="H213" s="349">
        <f t="shared" si="256"/>
        <v>0</v>
      </c>
      <c r="I213" s="349" t="e">
        <f t="shared" si="256"/>
        <v>#REF!</v>
      </c>
      <c r="J213" s="349">
        <f t="shared" si="257"/>
        <v>0</v>
      </c>
      <c r="K213" s="349">
        <f>L213+M213+N213</f>
        <v>0</v>
      </c>
      <c r="L213" s="349"/>
      <c r="M213" s="349"/>
      <c r="N213" s="349"/>
      <c r="O213" s="349" t="e">
        <f t="shared" si="258"/>
        <v>#REF!</v>
      </c>
      <c r="P213" s="349"/>
      <c r="Q213" s="349" t="e">
        <f>'ИЦ 1эк'!#REF!</f>
        <v>#REF!</v>
      </c>
      <c r="R213" s="349"/>
      <c r="S213" s="351" t="s">
        <v>379</v>
      </c>
      <c r="T213" s="351" t="s">
        <v>379</v>
      </c>
      <c r="U213" s="349"/>
      <c r="V213" s="349"/>
      <c r="W213" s="349">
        <f>AA213+AE213+AK213</f>
        <v>0</v>
      </c>
      <c r="X213" s="349">
        <f t="shared" si="259"/>
        <v>0</v>
      </c>
      <c r="Y213" s="349">
        <f t="shared" si="259"/>
        <v>0</v>
      </c>
      <c r="Z213" s="349">
        <f>AD213+AH213+AK213</f>
        <v>0</v>
      </c>
      <c r="AA213" s="349"/>
      <c r="AB213" s="349"/>
      <c r="AC213" s="349"/>
      <c r="AD213" s="349"/>
      <c r="AE213" s="349"/>
      <c r="AF213" s="349"/>
      <c r="AG213" s="349"/>
      <c r="AH213" s="349"/>
      <c r="AI213" s="351" t="s">
        <v>379</v>
      </c>
      <c r="AJ213" s="351" t="s">
        <v>379</v>
      </c>
      <c r="AK213" s="349"/>
      <c r="AL213" s="349"/>
      <c r="AM213" s="349">
        <f>AQ213+AU213+BA213</f>
        <v>0</v>
      </c>
      <c r="AN213" s="349">
        <f t="shared" si="260"/>
        <v>0</v>
      </c>
      <c r="AO213" s="349">
        <f t="shared" si="260"/>
        <v>0</v>
      </c>
      <c r="AP213" s="349">
        <f>AT213+AX213+BA213</f>
        <v>0</v>
      </c>
      <c r="AQ213" s="349"/>
      <c r="AR213" s="349"/>
      <c r="AS213" s="349"/>
      <c r="AT213" s="349"/>
      <c r="AU213" s="349"/>
      <c r="AV213" s="349"/>
      <c r="AW213" s="349"/>
      <c r="AX213" s="349"/>
      <c r="AY213" s="351" t="s">
        <v>379</v>
      </c>
      <c r="AZ213" s="351" t="s">
        <v>379</v>
      </c>
      <c r="BA213" s="349"/>
      <c r="BB213" s="349"/>
    </row>
    <row r="214" spans="1:54" s="533" customFormat="1" hidden="1" x14ac:dyDescent="0.2">
      <c r="A214" s="250" t="s">
        <v>118</v>
      </c>
      <c r="B214" s="360"/>
      <c r="C214" s="338"/>
      <c r="D214" s="338"/>
      <c r="E214" s="324">
        <v>853</v>
      </c>
      <c r="F214" s="330">
        <v>290</v>
      </c>
      <c r="G214" s="351" t="e">
        <f t="shared" si="255"/>
        <v>#REF!</v>
      </c>
      <c r="H214" s="351">
        <f t="shared" si="256"/>
        <v>0</v>
      </c>
      <c r="I214" s="351" t="e">
        <f t="shared" si="256"/>
        <v>#REF!</v>
      </c>
      <c r="J214" s="351">
        <f t="shared" si="257"/>
        <v>0</v>
      </c>
      <c r="K214" s="351">
        <f>L214+M214+N214</f>
        <v>0</v>
      </c>
      <c r="L214" s="351"/>
      <c r="M214" s="351"/>
      <c r="N214" s="351"/>
      <c r="O214" s="351" t="e">
        <f t="shared" si="258"/>
        <v>#REF!</v>
      </c>
      <c r="P214" s="351"/>
      <c r="Q214" s="351" t="e">
        <f>'ИЦ 1эк'!#REF!</f>
        <v>#REF!</v>
      </c>
      <c r="R214" s="351"/>
      <c r="S214" s="351" t="s">
        <v>379</v>
      </c>
      <c r="T214" s="351" t="s">
        <v>379</v>
      </c>
      <c r="U214" s="349"/>
      <c r="V214" s="351"/>
      <c r="W214" s="351">
        <f>AA214+AE214+AK214</f>
        <v>0</v>
      </c>
      <c r="X214" s="351">
        <f t="shared" si="259"/>
        <v>0</v>
      </c>
      <c r="Y214" s="351">
        <f t="shared" si="259"/>
        <v>0</v>
      </c>
      <c r="Z214" s="351">
        <f>AD214+AH214+AK214</f>
        <v>0</v>
      </c>
      <c r="AA214" s="351"/>
      <c r="AB214" s="349"/>
      <c r="AC214" s="349"/>
      <c r="AD214" s="349"/>
      <c r="AE214" s="351"/>
      <c r="AF214" s="349"/>
      <c r="AG214" s="349"/>
      <c r="AH214" s="349"/>
      <c r="AI214" s="351" t="s">
        <v>379</v>
      </c>
      <c r="AJ214" s="351" t="s">
        <v>379</v>
      </c>
      <c r="AK214" s="351"/>
      <c r="AL214" s="351"/>
      <c r="AM214" s="351">
        <f>AQ214+AU214+BA214</f>
        <v>0</v>
      </c>
      <c r="AN214" s="351">
        <f t="shared" si="260"/>
        <v>0</v>
      </c>
      <c r="AO214" s="351">
        <f t="shared" si="260"/>
        <v>0</v>
      </c>
      <c r="AP214" s="351">
        <f>AT214+AX214+BA214</f>
        <v>0</v>
      </c>
      <c r="AQ214" s="351"/>
      <c r="AR214" s="349"/>
      <c r="AS214" s="349"/>
      <c r="AT214" s="349"/>
      <c r="AU214" s="351"/>
      <c r="AV214" s="349"/>
      <c r="AW214" s="349"/>
      <c r="AX214" s="349"/>
      <c r="AY214" s="351" t="s">
        <v>379</v>
      </c>
      <c r="AZ214" s="351" t="s">
        <v>379</v>
      </c>
      <c r="BA214" s="351"/>
      <c r="BB214" s="351"/>
    </row>
    <row r="215" spans="1:54" s="533" customFormat="1" ht="24" hidden="1" x14ac:dyDescent="0.2">
      <c r="A215" s="414" t="s">
        <v>119</v>
      </c>
      <c r="B215" s="364">
        <v>240</v>
      </c>
      <c r="C215" s="331" t="str">
        <f>C210</f>
        <v>10</v>
      </c>
      <c r="D215" s="331" t="str">
        <f>D210</f>
        <v>04</v>
      </c>
      <c r="E215" s="559">
        <v>860</v>
      </c>
      <c r="F215" s="560"/>
      <c r="G215" s="352">
        <f t="shared" si="255"/>
        <v>0</v>
      </c>
      <c r="H215" s="352">
        <f t="shared" si="256"/>
        <v>0</v>
      </c>
      <c r="I215" s="352">
        <f t="shared" si="256"/>
        <v>0</v>
      </c>
      <c r="J215" s="352">
        <f t="shared" si="257"/>
        <v>0</v>
      </c>
      <c r="K215" s="351">
        <f>L215+M215+N215</f>
        <v>0</v>
      </c>
      <c r="L215" s="353"/>
      <c r="M215" s="353"/>
      <c r="N215" s="353"/>
      <c r="O215" s="352">
        <f t="shared" si="258"/>
        <v>0</v>
      </c>
      <c r="P215" s="353"/>
      <c r="Q215" s="353"/>
      <c r="R215" s="351"/>
      <c r="S215" s="351" t="s">
        <v>379</v>
      </c>
      <c r="T215" s="351" t="s">
        <v>379</v>
      </c>
      <c r="U215" s="353"/>
      <c r="V215" s="353"/>
      <c r="W215" s="415"/>
      <c r="X215" s="352"/>
      <c r="Y215" s="352"/>
      <c r="Z215" s="352"/>
      <c r="AA215" s="352"/>
      <c r="AB215" s="353"/>
      <c r="AC215" s="353"/>
      <c r="AD215" s="353"/>
      <c r="AE215" s="352"/>
      <c r="AF215" s="353"/>
      <c r="AG215" s="353"/>
      <c r="AH215" s="353"/>
      <c r="AI215" s="351" t="s">
        <v>379</v>
      </c>
      <c r="AJ215" s="351" t="s">
        <v>379</v>
      </c>
      <c r="AK215" s="353"/>
      <c r="AL215" s="353"/>
      <c r="AM215" s="415"/>
      <c r="AN215" s="352"/>
      <c r="AO215" s="352"/>
      <c r="AP215" s="352"/>
      <c r="AQ215" s="352"/>
      <c r="AR215" s="353"/>
      <c r="AS215" s="353"/>
      <c r="AT215" s="353"/>
      <c r="AU215" s="352"/>
      <c r="AV215" s="353"/>
      <c r="AW215" s="353"/>
      <c r="AX215" s="353"/>
      <c r="AY215" s="351" t="s">
        <v>379</v>
      </c>
      <c r="AZ215" s="351" t="s">
        <v>379</v>
      </c>
      <c r="BA215" s="353"/>
      <c r="BB215" s="353"/>
    </row>
    <row r="216" spans="1:54" s="533" customFormat="1" ht="24" hidden="1" x14ac:dyDescent="0.2">
      <c r="A216" s="250" t="s">
        <v>120</v>
      </c>
      <c r="B216" s="360">
        <v>250</v>
      </c>
      <c r="C216" s="331" t="str">
        <f>C215</f>
        <v>10</v>
      </c>
      <c r="D216" s="331" t="str">
        <f>D215</f>
        <v>04</v>
      </c>
      <c r="E216" s="324">
        <v>830</v>
      </c>
      <c r="F216" s="330"/>
      <c r="G216" s="352">
        <f t="shared" si="255"/>
        <v>0</v>
      </c>
      <c r="H216" s="352">
        <f t="shared" si="256"/>
        <v>0</v>
      </c>
      <c r="I216" s="352">
        <f t="shared" si="256"/>
        <v>0</v>
      </c>
      <c r="J216" s="352">
        <f t="shared" si="257"/>
        <v>0</v>
      </c>
      <c r="K216" s="357">
        <f>K217</f>
        <v>0</v>
      </c>
      <c r="L216" s="357"/>
      <c r="M216" s="357"/>
      <c r="N216" s="357"/>
      <c r="O216" s="352">
        <f t="shared" si="258"/>
        <v>0</v>
      </c>
      <c r="P216" s="357">
        <f>P217</f>
        <v>0</v>
      </c>
      <c r="Q216" s="357">
        <f>Q217</f>
        <v>0</v>
      </c>
      <c r="R216" s="349">
        <f>R217</f>
        <v>0</v>
      </c>
      <c r="S216" s="356" t="s">
        <v>379</v>
      </c>
      <c r="T216" s="357" t="s">
        <v>379</v>
      </c>
      <c r="U216" s="351">
        <f>U217</f>
        <v>0</v>
      </c>
      <c r="V216" s="357"/>
      <c r="W216" s="352">
        <f>AA216+AE216+AK216</f>
        <v>0</v>
      </c>
      <c r="X216" s="352">
        <f t="shared" ref="X216:Y219" si="261">AB216+AF216</f>
        <v>0</v>
      </c>
      <c r="Y216" s="352">
        <f t="shared" si="261"/>
        <v>0</v>
      </c>
      <c r="Z216" s="352">
        <f>AD216+AH216+AK216</f>
        <v>0</v>
      </c>
      <c r="AA216" s="351">
        <f t="shared" ref="AA216:AH216" si="262">AA217</f>
        <v>0</v>
      </c>
      <c r="AB216" s="357">
        <f t="shared" si="262"/>
        <v>0</v>
      </c>
      <c r="AC216" s="357">
        <f t="shared" si="262"/>
        <v>0</v>
      </c>
      <c r="AD216" s="357">
        <f t="shared" si="262"/>
        <v>0</v>
      </c>
      <c r="AE216" s="351">
        <f t="shared" si="262"/>
        <v>0</v>
      </c>
      <c r="AF216" s="357">
        <f t="shared" si="262"/>
        <v>0</v>
      </c>
      <c r="AG216" s="357">
        <f t="shared" si="262"/>
        <v>0</v>
      </c>
      <c r="AH216" s="357">
        <f t="shared" si="262"/>
        <v>0</v>
      </c>
      <c r="AI216" s="356" t="s">
        <v>379</v>
      </c>
      <c r="AJ216" s="357" t="s">
        <v>379</v>
      </c>
      <c r="AK216" s="357">
        <f>AK217</f>
        <v>0</v>
      </c>
      <c r="AL216" s="357"/>
      <c r="AM216" s="352">
        <f>AQ216+AU216+BA216</f>
        <v>0</v>
      </c>
      <c r="AN216" s="352">
        <f t="shared" ref="AN216:AO219" si="263">AR216+AV216</f>
        <v>0</v>
      </c>
      <c r="AO216" s="352">
        <f t="shared" si="263"/>
        <v>0</v>
      </c>
      <c r="AP216" s="352">
        <f>AT216+AX216+BA216</f>
        <v>0</v>
      </c>
      <c r="AQ216" s="351">
        <f t="shared" ref="AQ216:AX216" si="264">AQ217</f>
        <v>0</v>
      </c>
      <c r="AR216" s="357">
        <f t="shared" si="264"/>
        <v>0</v>
      </c>
      <c r="AS216" s="357">
        <f t="shared" si="264"/>
        <v>0</v>
      </c>
      <c r="AT216" s="357">
        <f t="shared" si="264"/>
        <v>0</v>
      </c>
      <c r="AU216" s="351">
        <f t="shared" si="264"/>
        <v>0</v>
      </c>
      <c r="AV216" s="357">
        <f t="shared" si="264"/>
        <v>0</v>
      </c>
      <c r="AW216" s="357">
        <f t="shared" si="264"/>
        <v>0</v>
      </c>
      <c r="AX216" s="357">
        <f t="shared" si="264"/>
        <v>0</v>
      </c>
      <c r="AY216" s="356" t="s">
        <v>379</v>
      </c>
      <c r="AZ216" s="357" t="s">
        <v>379</v>
      </c>
      <c r="BA216" s="357">
        <f>BA217</f>
        <v>0</v>
      </c>
      <c r="BB216" s="357"/>
    </row>
    <row r="217" spans="1:54" s="533" customFormat="1" ht="24" hidden="1" x14ac:dyDescent="0.2">
      <c r="A217" s="250" t="s">
        <v>121</v>
      </c>
      <c r="B217" s="360"/>
      <c r="C217" s="338"/>
      <c r="D217" s="338"/>
      <c r="E217" s="324">
        <v>831</v>
      </c>
      <c r="F217" s="330">
        <v>290</v>
      </c>
      <c r="G217" s="351">
        <f t="shared" si="255"/>
        <v>0</v>
      </c>
      <c r="H217" s="351">
        <f t="shared" si="256"/>
        <v>0</v>
      </c>
      <c r="I217" s="351">
        <f t="shared" si="256"/>
        <v>0</v>
      </c>
      <c r="J217" s="351">
        <f t="shared" si="257"/>
        <v>0</v>
      </c>
      <c r="K217" s="351">
        <f>L217+M217+N217</f>
        <v>0</v>
      </c>
      <c r="L217" s="351"/>
      <c r="M217" s="351"/>
      <c r="N217" s="351"/>
      <c r="O217" s="351">
        <f t="shared" si="258"/>
        <v>0</v>
      </c>
      <c r="P217" s="351"/>
      <c r="Q217" s="351"/>
      <c r="R217" s="351"/>
      <c r="S217" s="351"/>
      <c r="T217" s="351"/>
      <c r="U217" s="349">
        <f>U183</f>
        <v>0</v>
      </c>
      <c r="V217" s="351"/>
      <c r="W217" s="351">
        <f>AA217+AE217+AK217</f>
        <v>0</v>
      </c>
      <c r="X217" s="351">
        <f t="shared" si="261"/>
        <v>0</v>
      </c>
      <c r="Y217" s="351">
        <f t="shared" si="261"/>
        <v>0</v>
      </c>
      <c r="Z217" s="351">
        <f>AD217+AH217+AK217</f>
        <v>0</v>
      </c>
      <c r="AA217" s="351"/>
      <c r="AB217" s="351"/>
      <c r="AC217" s="351"/>
      <c r="AD217" s="351"/>
      <c r="AE217" s="351"/>
      <c r="AF217" s="351"/>
      <c r="AG217" s="351"/>
      <c r="AH217" s="351"/>
      <c r="AI217" s="351" t="str">
        <f>AI183</f>
        <v>х</v>
      </c>
      <c r="AJ217" s="351" t="str">
        <f>AJ183</f>
        <v>х</v>
      </c>
      <c r="AK217" s="351"/>
      <c r="AL217" s="351"/>
      <c r="AM217" s="351">
        <f>AQ217+AU217+BA217</f>
        <v>0</v>
      </c>
      <c r="AN217" s="351">
        <f t="shared" si="263"/>
        <v>0</v>
      </c>
      <c r="AO217" s="351">
        <f t="shared" si="263"/>
        <v>0</v>
      </c>
      <c r="AP217" s="351">
        <f>AT217+AX217+BA217</f>
        <v>0</v>
      </c>
      <c r="AQ217" s="351"/>
      <c r="AR217" s="351"/>
      <c r="AS217" s="351"/>
      <c r="AT217" s="351"/>
      <c r="AU217" s="351"/>
      <c r="AV217" s="351"/>
      <c r="AW217" s="351"/>
      <c r="AX217" s="351"/>
      <c r="AY217" s="351" t="str">
        <f>AY183</f>
        <v>х</v>
      </c>
      <c r="AZ217" s="351" t="str">
        <f>AZ183</f>
        <v>х</v>
      </c>
      <c r="BA217" s="351"/>
      <c r="BB217" s="351"/>
    </row>
    <row r="218" spans="1:54" s="533" customFormat="1" ht="24" hidden="1" x14ac:dyDescent="0.2">
      <c r="A218" s="250" t="s">
        <v>568</v>
      </c>
      <c r="B218" s="465">
        <v>260</v>
      </c>
      <c r="C218" s="331" t="str">
        <f>C216</f>
        <v>10</v>
      </c>
      <c r="D218" s="331" t="str">
        <f>D216</f>
        <v>04</v>
      </c>
      <c r="E218" s="565">
        <v>244</v>
      </c>
      <c r="F218" s="566"/>
      <c r="G218" s="351" t="e">
        <f>H218+I218+J218</f>
        <v>#REF!</v>
      </c>
      <c r="H218" s="351">
        <f t="shared" si="256"/>
        <v>0</v>
      </c>
      <c r="I218" s="351" t="e">
        <f t="shared" si="256"/>
        <v>#REF!</v>
      </c>
      <c r="J218" s="351">
        <f t="shared" si="257"/>
        <v>0</v>
      </c>
      <c r="K218" s="351">
        <f>L218+M218+N218</f>
        <v>0</v>
      </c>
      <c r="L218" s="351"/>
      <c r="M218" s="351"/>
      <c r="N218" s="351"/>
      <c r="O218" s="351" t="e">
        <f t="shared" si="258"/>
        <v>#REF!</v>
      </c>
      <c r="P218" s="351">
        <f>SUM(P219:P227)</f>
        <v>0</v>
      </c>
      <c r="Q218" s="351" t="e">
        <f>SUM(Q219:Q227)</f>
        <v>#REF!</v>
      </c>
      <c r="R218" s="351">
        <f>SUM(R219:R227)</f>
        <v>0</v>
      </c>
      <c r="S218" s="351"/>
      <c r="T218" s="351"/>
      <c r="U218" s="351">
        <f>SUM(U219:U227)</f>
        <v>0</v>
      </c>
      <c r="V218" s="349">
        <f>V184</f>
        <v>0</v>
      </c>
      <c r="W218" s="351">
        <f>X218+Y218+Z218</f>
        <v>0</v>
      </c>
      <c r="X218" s="351">
        <f t="shared" si="261"/>
        <v>0</v>
      </c>
      <c r="Y218" s="351">
        <f t="shared" si="261"/>
        <v>0</v>
      </c>
      <c r="Z218" s="351">
        <f>AD218+AH218+AK218</f>
        <v>0</v>
      </c>
      <c r="AA218" s="351">
        <f t="shared" ref="AA218:AL218" si="265">SUM(AA219:AA227)</f>
        <v>0</v>
      </c>
      <c r="AB218" s="351">
        <f t="shared" si="265"/>
        <v>0</v>
      </c>
      <c r="AC218" s="351">
        <f t="shared" si="265"/>
        <v>0</v>
      </c>
      <c r="AD218" s="351">
        <f t="shared" si="265"/>
        <v>0</v>
      </c>
      <c r="AE218" s="351">
        <f t="shared" si="265"/>
        <v>0</v>
      </c>
      <c r="AF218" s="351">
        <f t="shared" si="265"/>
        <v>0</v>
      </c>
      <c r="AG218" s="351">
        <f t="shared" si="265"/>
        <v>0</v>
      </c>
      <c r="AH218" s="351">
        <f t="shared" si="265"/>
        <v>0</v>
      </c>
      <c r="AI218" s="351">
        <f t="shared" si="265"/>
        <v>0</v>
      </c>
      <c r="AJ218" s="351">
        <f t="shared" si="265"/>
        <v>0</v>
      </c>
      <c r="AK218" s="351">
        <f t="shared" si="265"/>
        <v>0</v>
      </c>
      <c r="AL218" s="351">
        <f t="shared" si="265"/>
        <v>0</v>
      </c>
      <c r="AM218" s="351">
        <f>AN218+AO218+AP218</f>
        <v>0</v>
      </c>
      <c r="AN218" s="351">
        <f t="shared" si="263"/>
        <v>0</v>
      </c>
      <c r="AO218" s="351">
        <f t="shared" si="263"/>
        <v>0</v>
      </c>
      <c r="AP218" s="351">
        <f>AT218+AX218+BA218</f>
        <v>0</v>
      </c>
      <c r="AQ218" s="351">
        <f t="shared" ref="AQ218:BB218" si="266">SUM(AQ219:AQ227)</f>
        <v>0</v>
      </c>
      <c r="AR218" s="351">
        <f t="shared" si="266"/>
        <v>0</v>
      </c>
      <c r="AS218" s="351">
        <f t="shared" si="266"/>
        <v>0</v>
      </c>
      <c r="AT218" s="351">
        <f t="shared" si="266"/>
        <v>0</v>
      </c>
      <c r="AU218" s="351">
        <f t="shared" si="266"/>
        <v>0</v>
      </c>
      <c r="AV218" s="351">
        <f t="shared" si="266"/>
        <v>0</v>
      </c>
      <c r="AW218" s="351">
        <f t="shared" si="266"/>
        <v>0</v>
      </c>
      <c r="AX218" s="351">
        <f t="shared" si="266"/>
        <v>0</v>
      </c>
      <c r="AY218" s="351">
        <f t="shared" si="266"/>
        <v>0</v>
      </c>
      <c r="AZ218" s="351">
        <f t="shared" si="266"/>
        <v>0</v>
      </c>
      <c r="BA218" s="351">
        <f t="shared" si="266"/>
        <v>0</v>
      </c>
      <c r="BB218" s="351">
        <f t="shared" si="266"/>
        <v>0</v>
      </c>
    </row>
    <row r="219" spans="1:54" hidden="1" x14ac:dyDescent="0.2">
      <c r="A219" s="250" t="s">
        <v>123</v>
      </c>
      <c r="B219" s="360"/>
      <c r="C219" s="338"/>
      <c r="D219" s="338"/>
      <c r="E219" s="324"/>
      <c r="F219" s="330">
        <v>221</v>
      </c>
      <c r="G219" s="351" t="e">
        <f>K219+O219+U219</f>
        <v>#REF!</v>
      </c>
      <c r="H219" s="351">
        <f t="shared" si="256"/>
        <v>0</v>
      </c>
      <c r="I219" s="351" t="e">
        <f t="shared" si="256"/>
        <v>#REF!</v>
      </c>
      <c r="J219" s="351">
        <f t="shared" si="257"/>
        <v>0</v>
      </c>
      <c r="K219" s="351">
        <f>L219+M219+N219</f>
        <v>0</v>
      </c>
      <c r="L219" s="351"/>
      <c r="M219" s="351"/>
      <c r="N219" s="351"/>
      <c r="O219" s="351" t="e">
        <f t="shared" si="258"/>
        <v>#REF!</v>
      </c>
      <c r="P219" s="351"/>
      <c r="Q219" s="351" t="e">
        <f>'ИЦ 1эк'!#REF!</f>
        <v>#REF!</v>
      </c>
      <c r="R219" s="351"/>
      <c r="S219" s="349" t="s">
        <v>379</v>
      </c>
      <c r="T219" s="349" t="s">
        <v>379</v>
      </c>
      <c r="U219" s="349"/>
      <c r="V219" s="351"/>
      <c r="W219" s="351">
        <f>AA219+AE219+AK219</f>
        <v>0</v>
      </c>
      <c r="X219" s="351">
        <f t="shared" si="261"/>
        <v>0</v>
      </c>
      <c r="Y219" s="351">
        <f t="shared" si="261"/>
        <v>0</v>
      </c>
      <c r="Z219" s="351">
        <f>AD219+AH219+AK219</f>
        <v>0</v>
      </c>
      <c r="AA219" s="351"/>
      <c r="AB219" s="349"/>
      <c r="AC219" s="349"/>
      <c r="AD219" s="349"/>
      <c r="AE219" s="351"/>
      <c r="AF219" s="349"/>
      <c r="AG219" s="349"/>
      <c r="AH219" s="349"/>
      <c r="AI219" s="349" t="s">
        <v>379</v>
      </c>
      <c r="AJ219" s="349" t="s">
        <v>379</v>
      </c>
      <c r="AK219" s="351"/>
      <c r="AL219" s="351"/>
      <c r="AM219" s="351">
        <f>AQ219+AU219+BA219</f>
        <v>0</v>
      </c>
      <c r="AN219" s="351">
        <f t="shared" si="263"/>
        <v>0</v>
      </c>
      <c r="AO219" s="351">
        <f t="shared" si="263"/>
        <v>0</v>
      </c>
      <c r="AP219" s="351">
        <f>AT219+AX219+BA219</f>
        <v>0</v>
      </c>
      <c r="AQ219" s="351"/>
      <c r="AR219" s="349"/>
      <c r="AS219" s="349"/>
      <c r="AT219" s="349"/>
      <c r="AU219" s="351"/>
      <c r="AV219" s="349"/>
      <c r="AW219" s="349"/>
      <c r="AX219" s="349"/>
      <c r="AY219" s="349" t="s">
        <v>379</v>
      </c>
      <c r="AZ219" s="349" t="s">
        <v>379</v>
      </c>
      <c r="BA219" s="351"/>
      <c r="BB219" s="351"/>
    </row>
    <row r="220" spans="1:54" hidden="1" x14ac:dyDescent="0.2">
      <c r="A220" s="250" t="s">
        <v>124</v>
      </c>
      <c r="B220" s="360"/>
      <c r="C220" s="338"/>
      <c r="D220" s="338"/>
      <c r="E220" s="324"/>
      <c r="F220" s="330">
        <v>222</v>
      </c>
      <c r="G220" s="351">
        <f>K220+U220</f>
        <v>0</v>
      </c>
      <c r="H220" s="351">
        <f>L220</f>
        <v>0</v>
      </c>
      <c r="I220" s="351">
        <f>M220</f>
        <v>0</v>
      </c>
      <c r="J220" s="351">
        <f>N220</f>
        <v>0</v>
      </c>
      <c r="K220" s="351">
        <f>L220+M220+N220</f>
        <v>0</v>
      </c>
      <c r="L220" s="351"/>
      <c r="M220" s="351"/>
      <c r="N220" s="351"/>
      <c r="O220" s="351" t="s">
        <v>379</v>
      </c>
      <c r="P220" s="351" t="s">
        <v>379</v>
      </c>
      <c r="Q220" s="351" t="s">
        <v>379</v>
      </c>
      <c r="R220" s="351" t="s">
        <v>379</v>
      </c>
      <c r="S220" s="349" t="s">
        <v>379</v>
      </c>
      <c r="T220" s="349" t="s">
        <v>379</v>
      </c>
      <c r="U220" s="349"/>
      <c r="V220" s="351"/>
      <c r="W220" s="351">
        <f>AA220+AK220</f>
        <v>0</v>
      </c>
      <c r="X220" s="351">
        <f>AB220</f>
        <v>0</v>
      </c>
      <c r="Y220" s="351">
        <f>AC220</f>
        <v>0</v>
      </c>
      <c r="Z220" s="351">
        <f>AD220</f>
        <v>0</v>
      </c>
      <c r="AA220" s="351"/>
      <c r="AB220" s="349"/>
      <c r="AC220" s="349"/>
      <c r="AD220" s="349"/>
      <c r="AE220" s="351"/>
      <c r="AF220" s="349"/>
      <c r="AG220" s="349"/>
      <c r="AH220" s="349"/>
      <c r="AI220" s="349" t="s">
        <v>379</v>
      </c>
      <c r="AJ220" s="349" t="s">
        <v>379</v>
      </c>
      <c r="AK220" s="351"/>
      <c r="AL220" s="351"/>
      <c r="AM220" s="351">
        <f>AQ220+BA220</f>
        <v>0</v>
      </c>
      <c r="AN220" s="351">
        <f>AR220</f>
        <v>0</v>
      </c>
      <c r="AO220" s="351">
        <f>AS220</f>
        <v>0</v>
      </c>
      <c r="AP220" s="351">
        <f>AT220</f>
        <v>0</v>
      </c>
      <c r="AQ220" s="351"/>
      <c r="AR220" s="349"/>
      <c r="AS220" s="349"/>
      <c r="AT220" s="349"/>
      <c r="AU220" s="351"/>
      <c r="AV220" s="349"/>
      <c r="AW220" s="349"/>
      <c r="AX220" s="349"/>
      <c r="AY220" s="349" t="s">
        <v>379</v>
      </c>
      <c r="AZ220" s="349" t="s">
        <v>379</v>
      </c>
      <c r="BA220" s="351"/>
      <c r="BB220" s="351"/>
    </row>
    <row r="221" spans="1:54" hidden="1" x14ac:dyDescent="0.2">
      <c r="A221" s="250" t="s">
        <v>125</v>
      </c>
      <c r="B221" s="360"/>
      <c r="C221" s="338"/>
      <c r="D221" s="338"/>
      <c r="E221" s="324"/>
      <c r="F221" s="330">
        <v>223</v>
      </c>
      <c r="G221" s="351">
        <f>K221+O221+U221</f>
        <v>0</v>
      </c>
      <c r="H221" s="351">
        <f>P221</f>
        <v>0</v>
      </c>
      <c r="I221" s="351">
        <f>M221+Q221</f>
        <v>0</v>
      </c>
      <c r="J221" s="351">
        <f>N221+R221+U221</f>
        <v>0</v>
      </c>
      <c r="K221" s="351">
        <f>M221+N221</f>
        <v>0</v>
      </c>
      <c r="L221" s="351"/>
      <c r="M221" s="351"/>
      <c r="N221" s="351"/>
      <c r="O221" s="351">
        <f>P221+Q221+R221</f>
        <v>0</v>
      </c>
      <c r="P221" s="351"/>
      <c r="Q221" s="351"/>
      <c r="R221" s="351"/>
      <c r="S221" s="349"/>
      <c r="T221" s="349"/>
      <c r="U221" s="349"/>
      <c r="V221" s="351"/>
      <c r="W221" s="351">
        <f>AA221+AE221+AK221</f>
        <v>0</v>
      </c>
      <c r="X221" s="351">
        <f>AF221</f>
        <v>0</v>
      </c>
      <c r="Y221" s="351">
        <f>AC221+AG221</f>
        <v>0</v>
      </c>
      <c r="Z221" s="351">
        <f>AD221+AH221+AK221</f>
        <v>0</v>
      </c>
      <c r="AA221" s="351"/>
      <c r="AB221" s="349"/>
      <c r="AC221" s="349"/>
      <c r="AD221" s="349"/>
      <c r="AE221" s="351"/>
      <c r="AF221" s="349"/>
      <c r="AG221" s="349"/>
      <c r="AH221" s="349"/>
      <c r="AI221" s="349"/>
      <c r="AJ221" s="349"/>
      <c r="AK221" s="351"/>
      <c r="AL221" s="351"/>
      <c r="AM221" s="351">
        <f>AQ221+AU221+BA221</f>
        <v>0</v>
      </c>
      <c r="AN221" s="351">
        <f>AV221</f>
        <v>0</v>
      </c>
      <c r="AO221" s="351">
        <f>AS221+AW221</f>
        <v>0</v>
      </c>
      <c r="AP221" s="351">
        <f>AT221+AX221+BA221</f>
        <v>0</v>
      </c>
      <c r="AQ221" s="351"/>
      <c r="AR221" s="349"/>
      <c r="AS221" s="349"/>
      <c r="AT221" s="349"/>
      <c r="AU221" s="351"/>
      <c r="AV221" s="349"/>
      <c r="AW221" s="349"/>
      <c r="AX221" s="349"/>
      <c r="AY221" s="349"/>
      <c r="AZ221" s="349"/>
      <c r="BA221" s="351"/>
      <c r="BB221" s="351"/>
    </row>
    <row r="222" spans="1:54" ht="24" hidden="1" x14ac:dyDescent="0.2">
      <c r="A222" s="250" t="s">
        <v>126</v>
      </c>
      <c r="B222" s="360"/>
      <c r="C222" s="338"/>
      <c r="D222" s="338"/>
      <c r="E222" s="324"/>
      <c r="F222" s="330">
        <v>224</v>
      </c>
      <c r="G222" s="351">
        <f>K222+U222</f>
        <v>0</v>
      </c>
      <c r="H222" s="351">
        <f>L222</f>
        <v>0</v>
      </c>
      <c r="I222" s="351">
        <f>M222</f>
        <v>0</v>
      </c>
      <c r="J222" s="351">
        <f>N222</f>
        <v>0</v>
      </c>
      <c r="K222" s="351">
        <f t="shared" ref="K222:K233" si="267">L222+M222+N222</f>
        <v>0</v>
      </c>
      <c r="L222" s="351"/>
      <c r="M222" s="351"/>
      <c r="N222" s="351"/>
      <c r="O222" s="351" t="s">
        <v>379</v>
      </c>
      <c r="P222" s="351" t="s">
        <v>379</v>
      </c>
      <c r="Q222" s="351" t="s">
        <v>379</v>
      </c>
      <c r="R222" s="351" t="s">
        <v>379</v>
      </c>
      <c r="S222" s="349" t="s">
        <v>379</v>
      </c>
      <c r="T222" s="349" t="s">
        <v>379</v>
      </c>
      <c r="U222" s="349"/>
      <c r="V222" s="351"/>
      <c r="W222" s="351">
        <f>AA222+AK222</f>
        <v>0</v>
      </c>
      <c r="X222" s="351">
        <f>AB222</f>
        <v>0</v>
      </c>
      <c r="Y222" s="351">
        <f>AC222</f>
        <v>0</v>
      </c>
      <c r="Z222" s="351">
        <f>AD222</f>
        <v>0</v>
      </c>
      <c r="AA222" s="351"/>
      <c r="AB222" s="349"/>
      <c r="AC222" s="349"/>
      <c r="AD222" s="349"/>
      <c r="AE222" s="351"/>
      <c r="AF222" s="349"/>
      <c r="AG222" s="349"/>
      <c r="AH222" s="349"/>
      <c r="AI222" s="349" t="s">
        <v>379</v>
      </c>
      <c r="AJ222" s="349" t="s">
        <v>379</v>
      </c>
      <c r="AK222" s="351"/>
      <c r="AL222" s="351"/>
      <c r="AM222" s="351">
        <f>AQ222+BA222</f>
        <v>0</v>
      </c>
      <c r="AN222" s="351">
        <f>AR222</f>
        <v>0</v>
      </c>
      <c r="AO222" s="351">
        <f>AS222</f>
        <v>0</v>
      </c>
      <c r="AP222" s="351">
        <f>AT222</f>
        <v>0</v>
      </c>
      <c r="AQ222" s="351"/>
      <c r="AR222" s="349"/>
      <c r="AS222" s="349"/>
      <c r="AT222" s="349"/>
      <c r="AU222" s="351"/>
      <c r="AV222" s="349"/>
      <c r="AW222" s="349"/>
      <c r="AX222" s="349"/>
      <c r="AY222" s="349" t="s">
        <v>379</v>
      </c>
      <c r="AZ222" s="349" t="s">
        <v>379</v>
      </c>
      <c r="BA222" s="351"/>
      <c r="BB222" s="351"/>
    </row>
    <row r="223" spans="1:54" ht="24" hidden="1" x14ac:dyDescent="0.2">
      <c r="A223" s="250" t="s">
        <v>127</v>
      </c>
      <c r="B223" s="360"/>
      <c r="C223" s="338"/>
      <c r="D223" s="338"/>
      <c r="E223" s="324"/>
      <c r="F223" s="330">
        <v>225</v>
      </c>
      <c r="G223" s="351" t="e">
        <f t="shared" ref="G223:G233" si="268">K223+O223+U223</f>
        <v>#REF!</v>
      </c>
      <c r="H223" s="351">
        <f t="shared" ref="H223:I233" si="269">L223+P223</f>
        <v>0</v>
      </c>
      <c r="I223" s="351" t="e">
        <f t="shared" si="269"/>
        <v>#REF!</v>
      </c>
      <c r="J223" s="351">
        <f t="shared" ref="J223:J233" si="270">N223+R223+U223</f>
        <v>0</v>
      </c>
      <c r="K223" s="351">
        <f t="shared" si="267"/>
        <v>0</v>
      </c>
      <c r="L223" s="351"/>
      <c r="M223" s="351"/>
      <c r="N223" s="351"/>
      <c r="O223" s="351" t="e">
        <f>P223+Q223+R223</f>
        <v>#REF!</v>
      </c>
      <c r="P223" s="351"/>
      <c r="Q223" s="351" t="e">
        <f>'ИЦ 1эк'!#REF!</f>
        <v>#REF!</v>
      </c>
      <c r="R223" s="351"/>
      <c r="S223" s="349" t="s">
        <v>379</v>
      </c>
      <c r="T223" s="349" t="s">
        <v>379</v>
      </c>
      <c r="U223" s="349"/>
      <c r="V223" s="351"/>
      <c r="W223" s="351">
        <f>AA223+AE223+AK223</f>
        <v>0</v>
      </c>
      <c r="X223" s="351">
        <f t="shared" ref="X223:Y233" si="271">AB223+AF223</f>
        <v>0</v>
      </c>
      <c r="Y223" s="351">
        <f t="shared" si="271"/>
        <v>0</v>
      </c>
      <c r="Z223" s="351">
        <f>AD223+AH223+AK223</f>
        <v>0</v>
      </c>
      <c r="AA223" s="351"/>
      <c r="AB223" s="349"/>
      <c r="AC223" s="349"/>
      <c r="AD223" s="349"/>
      <c r="AE223" s="351"/>
      <c r="AF223" s="349"/>
      <c r="AG223" s="349"/>
      <c r="AH223" s="349"/>
      <c r="AI223" s="349" t="s">
        <v>379</v>
      </c>
      <c r="AJ223" s="349" t="s">
        <v>379</v>
      </c>
      <c r="AK223" s="351"/>
      <c r="AL223" s="351"/>
      <c r="AM223" s="351">
        <f>AQ223+AU223+BA223</f>
        <v>0</v>
      </c>
      <c r="AN223" s="351">
        <f t="shared" ref="AN223:AO233" si="272">AR223+AV223</f>
        <v>0</v>
      </c>
      <c r="AO223" s="351">
        <f t="shared" si="272"/>
        <v>0</v>
      </c>
      <c r="AP223" s="351">
        <f>AT223+AX223+BA223</f>
        <v>0</v>
      </c>
      <c r="AQ223" s="351"/>
      <c r="AR223" s="349"/>
      <c r="AS223" s="349"/>
      <c r="AT223" s="349"/>
      <c r="AU223" s="351"/>
      <c r="AV223" s="349"/>
      <c r="AW223" s="349"/>
      <c r="AX223" s="349"/>
      <c r="AY223" s="349" t="s">
        <v>379</v>
      </c>
      <c r="AZ223" s="349" t="s">
        <v>379</v>
      </c>
      <c r="BA223" s="351"/>
      <c r="BB223" s="351"/>
    </row>
    <row r="224" spans="1:54" hidden="1" x14ac:dyDescent="0.2">
      <c r="A224" s="250" t="s">
        <v>128</v>
      </c>
      <c r="B224" s="360"/>
      <c r="C224" s="338"/>
      <c r="D224" s="338"/>
      <c r="E224" s="324"/>
      <c r="F224" s="330">
        <v>226</v>
      </c>
      <c r="G224" s="351" t="e">
        <f t="shared" si="268"/>
        <v>#REF!</v>
      </c>
      <c r="H224" s="351">
        <f t="shared" si="269"/>
        <v>0</v>
      </c>
      <c r="I224" s="351" t="e">
        <f t="shared" si="269"/>
        <v>#REF!</v>
      </c>
      <c r="J224" s="351">
        <f t="shared" si="270"/>
        <v>0</v>
      </c>
      <c r="K224" s="351">
        <f t="shared" si="267"/>
        <v>0</v>
      </c>
      <c r="L224" s="351"/>
      <c r="M224" s="351"/>
      <c r="N224" s="351"/>
      <c r="O224" s="351" t="e">
        <f>P224+Q224+R224</f>
        <v>#REF!</v>
      </c>
      <c r="P224" s="351"/>
      <c r="Q224" s="351" t="e">
        <f>'ИЦ 1эк'!#REF!</f>
        <v>#REF!</v>
      </c>
      <c r="R224" s="351"/>
      <c r="S224" s="351" t="s">
        <v>379</v>
      </c>
      <c r="T224" s="351" t="s">
        <v>379</v>
      </c>
      <c r="U224" s="349"/>
      <c r="V224" s="351"/>
      <c r="W224" s="351">
        <f>AA224+AE224+AK224</f>
        <v>0</v>
      </c>
      <c r="X224" s="351">
        <f t="shared" si="271"/>
        <v>0</v>
      </c>
      <c r="Y224" s="351">
        <f t="shared" si="271"/>
        <v>0</v>
      </c>
      <c r="Z224" s="351">
        <f>AD224+AH224+AK224</f>
        <v>0</v>
      </c>
      <c r="AA224" s="351"/>
      <c r="AB224" s="349"/>
      <c r="AC224" s="349"/>
      <c r="AD224" s="349"/>
      <c r="AE224" s="351"/>
      <c r="AF224" s="349"/>
      <c r="AG224" s="349"/>
      <c r="AH224" s="349"/>
      <c r="AI224" s="351" t="s">
        <v>379</v>
      </c>
      <c r="AJ224" s="351" t="s">
        <v>379</v>
      </c>
      <c r="AK224" s="351"/>
      <c r="AL224" s="351"/>
      <c r="AM224" s="351">
        <f>AQ224+AU224+BA224</f>
        <v>0</v>
      </c>
      <c r="AN224" s="351">
        <f t="shared" si="272"/>
        <v>0</v>
      </c>
      <c r="AO224" s="351">
        <f t="shared" si="272"/>
        <v>0</v>
      </c>
      <c r="AP224" s="351">
        <f>AT224+AX224+BA224</f>
        <v>0</v>
      </c>
      <c r="AQ224" s="351"/>
      <c r="AR224" s="349"/>
      <c r="AS224" s="349"/>
      <c r="AT224" s="349"/>
      <c r="AU224" s="351"/>
      <c r="AV224" s="349"/>
      <c r="AW224" s="349"/>
      <c r="AX224" s="349"/>
      <c r="AY224" s="351" t="s">
        <v>379</v>
      </c>
      <c r="AZ224" s="351" t="s">
        <v>379</v>
      </c>
      <c r="BA224" s="351"/>
      <c r="BB224" s="351"/>
    </row>
    <row r="225" spans="1:54" hidden="1" x14ac:dyDescent="0.2">
      <c r="A225" s="250" t="s">
        <v>129</v>
      </c>
      <c r="B225" s="360"/>
      <c r="C225" s="338"/>
      <c r="D225" s="338"/>
      <c r="E225" s="324"/>
      <c r="F225" s="330">
        <v>290</v>
      </c>
      <c r="G225" s="351">
        <f t="shared" si="268"/>
        <v>0</v>
      </c>
      <c r="H225" s="351">
        <f t="shared" si="269"/>
        <v>0</v>
      </c>
      <c r="I225" s="351">
        <f t="shared" si="269"/>
        <v>0</v>
      </c>
      <c r="J225" s="351">
        <f t="shared" si="270"/>
        <v>0</v>
      </c>
      <c r="K225" s="351">
        <f t="shared" si="267"/>
        <v>0</v>
      </c>
      <c r="L225" s="351"/>
      <c r="M225" s="351"/>
      <c r="N225" s="351"/>
      <c r="O225" s="351">
        <f>Q225+R225</f>
        <v>0</v>
      </c>
      <c r="P225" s="351"/>
      <c r="Q225" s="351"/>
      <c r="R225" s="351"/>
      <c r="S225" s="349"/>
      <c r="T225" s="349"/>
      <c r="U225" s="349"/>
      <c r="V225" s="351"/>
      <c r="W225" s="351">
        <f>AA225+AE225+AK225</f>
        <v>0</v>
      </c>
      <c r="X225" s="351">
        <f t="shared" si="271"/>
        <v>0</v>
      </c>
      <c r="Y225" s="351">
        <f t="shared" si="271"/>
        <v>0</v>
      </c>
      <c r="Z225" s="351">
        <f>AD225+AH225+AK225</f>
        <v>0</v>
      </c>
      <c r="AA225" s="351"/>
      <c r="AB225" s="349"/>
      <c r="AC225" s="349"/>
      <c r="AD225" s="349"/>
      <c r="AE225" s="351"/>
      <c r="AF225" s="349"/>
      <c r="AG225" s="349"/>
      <c r="AH225" s="349"/>
      <c r="AI225" s="349"/>
      <c r="AJ225" s="349"/>
      <c r="AK225" s="351"/>
      <c r="AL225" s="351"/>
      <c r="AM225" s="351">
        <f>AQ225+AU225+BA225</f>
        <v>0</v>
      </c>
      <c r="AN225" s="351">
        <f t="shared" si="272"/>
        <v>0</v>
      </c>
      <c r="AO225" s="351">
        <f t="shared" si="272"/>
        <v>0</v>
      </c>
      <c r="AP225" s="351">
        <f>AT225+AX225+BA225</f>
        <v>0</v>
      </c>
      <c r="AQ225" s="351"/>
      <c r="AR225" s="349"/>
      <c r="AS225" s="349"/>
      <c r="AT225" s="349"/>
      <c r="AU225" s="351"/>
      <c r="AV225" s="349"/>
      <c r="AW225" s="349"/>
      <c r="AX225" s="349"/>
      <c r="AY225" s="349"/>
      <c r="AZ225" s="349"/>
      <c r="BA225" s="351"/>
      <c r="BB225" s="351"/>
    </row>
    <row r="226" spans="1:54" ht="24" hidden="1" x14ac:dyDescent="0.2">
      <c r="A226" s="250" t="s">
        <v>130</v>
      </c>
      <c r="B226" s="360"/>
      <c r="C226" s="338"/>
      <c r="D226" s="338"/>
      <c r="E226" s="324"/>
      <c r="F226" s="330">
        <v>310</v>
      </c>
      <c r="G226" s="351" t="e">
        <f t="shared" si="268"/>
        <v>#REF!</v>
      </c>
      <c r="H226" s="351">
        <f t="shared" si="269"/>
        <v>0</v>
      </c>
      <c r="I226" s="351" t="e">
        <f t="shared" si="269"/>
        <v>#REF!</v>
      </c>
      <c r="J226" s="351">
        <f t="shared" si="270"/>
        <v>0</v>
      </c>
      <c r="K226" s="351">
        <f t="shared" si="267"/>
        <v>0</v>
      </c>
      <c r="L226" s="351"/>
      <c r="M226" s="351"/>
      <c r="N226" s="351"/>
      <c r="O226" s="351" t="e">
        <f t="shared" ref="O226:O233" si="273">P226+Q226+R226</f>
        <v>#REF!</v>
      </c>
      <c r="P226" s="351"/>
      <c r="Q226" s="351" t="e">
        <f>'ИЦ 1эк'!#REF!</f>
        <v>#REF!</v>
      </c>
      <c r="R226" s="351"/>
      <c r="S226" s="349" t="s">
        <v>379</v>
      </c>
      <c r="T226" s="349" t="s">
        <v>379</v>
      </c>
      <c r="U226" s="349"/>
      <c r="V226" s="351"/>
      <c r="W226" s="351">
        <f>AA226+AE226+AK226</f>
        <v>0</v>
      </c>
      <c r="X226" s="351">
        <f t="shared" si="271"/>
        <v>0</v>
      </c>
      <c r="Y226" s="351">
        <f t="shared" si="271"/>
        <v>0</v>
      </c>
      <c r="Z226" s="351">
        <f>AD226+AH226+AK226</f>
        <v>0</v>
      </c>
      <c r="AA226" s="351"/>
      <c r="AB226" s="349"/>
      <c r="AC226" s="349"/>
      <c r="AD226" s="349"/>
      <c r="AE226" s="351"/>
      <c r="AF226" s="349"/>
      <c r="AG226" s="349"/>
      <c r="AH226" s="349"/>
      <c r="AI226" s="349" t="s">
        <v>379</v>
      </c>
      <c r="AJ226" s="349" t="s">
        <v>379</v>
      </c>
      <c r="AK226" s="351"/>
      <c r="AL226" s="351"/>
      <c r="AM226" s="351">
        <f>AQ226+AU226+BA226</f>
        <v>0</v>
      </c>
      <c r="AN226" s="351">
        <f t="shared" si="272"/>
        <v>0</v>
      </c>
      <c r="AO226" s="351">
        <f t="shared" si="272"/>
        <v>0</v>
      </c>
      <c r="AP226" s="351">
        <f>AT226+AX226+BA226</f>
        <v>0</v>
      </c>
      <c r="AQ226" s="351"/>
      <c r="AR226" s="349"/>
      <c r="AS226" s="349"/>
      <c r="AT226" s="349"/>
      <c r="AU226" s="351"/>
      <c r="AV226" s="349"/>
      <c r="AW226" s="349"/>
      <c r="AX226" s="349"/>
      <c r="AY226" s="349" t="s">
        <v>379</v>
      </c>
      <c r="AZ226" s="349" t="s">
        <v>379</v>
      </c>
      <c r="BA226" s="351"/>
      <c r="BB226" s="351"/>
    </row>
    <row r="227" spans="1:54" ht="24" hidden="1" x14ac:dyDescent="0.2">
      <c r="A227" s="250" t="s">
        <v>131</v>
      </c>
      <c r="B227" s="360"/>
      <c r="C227" s="338"/>
      <c r="D227" s="338"/>
      <c r="E227" s="324"/>
      <c r="F227" s="330">
        <v>340</v>
      </c>
      <c r="G227" s="351" t="e">
        <f t="shared" si="268"/>
        <v>#REF!</v>
      </c>
      <c r="H227" s="351">
        <f t="shared" si="269"/>
        <v>0</v>
      </c>
      <c r="I227" s="351" t="e">
        <f t="shared" si="269"/>
        <v>#REF!</v>
      </c>
      <c r="J227" s="351">
        <f t="shared" si="270"/>
        <v>0</v>
      </c>
      <c r="K227" s="351">
        <f t="shared" si="267"/>
        <v>0</v>
      </c>
      <c r="L227" s="351"/>
      <c r="M227" s="351"/>
      <c r="N227" s="351"/>
      <c r="O227" s="351" t="e">
        <f t="shared" si="273"/>
        <v>#REF!</v>
      </c>
      <c r="P227" s="351"/>
      <c r="Q227" s="351" t="e">
        <f>'ИЦ 1эк'!#REF!</f>
        <v>#REF!</v>
      </c>
      <c r="R227" s="351"/>
      <c r="S227" s="349" t="s">
        <v>379</v>
      </c>
      <c r="T227" s="349" t="s">
        <v>379</v>
      </c>
      <c r="U227" s="349"/>
      <c r="V227" s="351"/>
      <c r="W227" s="351">
        <f>AA227+AE227+AK227</f>
        <v>0</v>
      </c>
      <c r="X227" s="351">
        <f t="shared" si="271"/>
        <v>0</v>
      </c>
      <c r="Y227" s="351">
        <f t="shared" si="271"/>
        <v>0</v>
      </c>
      <c r="Z227" s="351">
        <f>AD227+AH227+AK227</f>
        <v>0</v>
      </c>
      <c r="AA227" s="351"/>
      <c r="AB227" s="349"/>
      <c r="AC227" s="349"/>
      <c r="AD227" s="349"/>
      <c r="AE227" s="351"/>
      <c r="AF227" s="349"/>
      <c r="AG227" s="349"/>
      <c r="AH227" s="349"/>
      <c r="AI227" s="349" t="s">
        <v>379</v>
      </c>
      <c r="AJ227" s="349" t="s">
        <v>379</v>
      </c>
      <c r="AK227" s="351"/>
      <c r="AL227" s="351"/>
      <c r="AM227" s="351">
        <f>AQ227+AU227+BA227</f>
        <v>0</v>
      </c>
      <c r="AN227" s="351">
        <f t="shared" si="272"/>
        <v>0</v>
      </c>
      <c r="AO227" s="351">
        <f t="shared" si="272"/>
        <v>0</v>
      </c>
      <c r="AP227" s="351">
        <f>AT227+AX227+BA227</f>
        <v>0</v>
      </c>
      <c r="AQ227" s="351"/>
      <c r="AR227" s="349"/>
      <c r="AS227" s="349"/>
      <c r="AT227" s="349"/>
      <c r="AU227" s="351"/>
      <c r="AV227" s="349"/>
      <c r="AW227" s="349"/>
      <c r="AX227" s="349"/>
      <c r="AY227" s="349" t="s">
        <v>379</v>
      </c>
      <c r="AZ227" s="349" t="s">
        <v>379</v>
      </c>
      <c r="BA227" s="351"/>
      <c r="BB227" s="351"/>
    </row>
    <row r="228" spans="1:54" s="533" customFormat="1" ht="24" x14ac:dyDescent="0.2">
      <c r="A228" s="566" t="s">
        <v>132</v>
      </c>
      <c r="B228" s="465">
        <v>300</v>
      </c>
      <c r="C228" s="248" t="s">
        <v>379</v>
      </c>
      <c r="D228" s="248" t="s">
        <v>379</v>
      </c>
      <c r="E228" s="565"/>
      <c r="F228" s="560">
        <v>500</v>
      </c>
      <c r="G228" s="352">
        <f t="shared" si="268"/>
        <v>0</v>
      </c>
      <c r="H228" s="352">
        <f t="shared" si="269"/>
        <v>0</v>
      </c>
      <c r="I228" s="352">
        <f t="shared" si="269"/>
        <v>0</v>
      </c>
      <c r="J228" s="352">
        <f t="shared" si="270"/>
        <v>0</v>
      </c>
      <c r="K228" s="352">
        <f t="shared" si="267"/>
        <v>0</v>
      </c>
      <c r="L228" s="353"/>
      <c r="M228" s="353"/>
      <c r="N228" s="353"/>
      <c r="O228" s="352">
        <f t="shared" si="273"/>
        <v>0</v>
      </c>
      <c r="P228" s="353"/>
      <c r="Q228" s="353"/>
      <c r="R228" s="351"/>
      <c r="S228" s="351" t="s">
        <v>379</v>
      </c>
      <c r="T228" s="351" t="s">
        <v>379</v>
      </c>
      <c r="U228" s="353"/>
      <c r="V228" s="353"/>
      <c r="W228" s="352">
        <f t="shared" ref="W228:W233" si="274">AA228+AE228+AK228</f>
        <v>0</v>
      </c>
      <c r="X228" s="352">
        <f t="shared" si="271"/>
        <v>0</v>
      </c>
      <c r="Y228" s="352">
        <f t="shared" si="271"/>
        <v>0</v>
      </c>
      <c r="Z228" s="352">
        <f t="shared" ref="Z228:Z233" si="275">AD228+AH228+AK228</f>
        <v>0</v>
      </c>
      <c r="AA228" s="352">
        <f t="shared" ref="AA228:AA233" si="276">AB228+AC228+AD228</f>
        <v>0</v>
      </c>
      <c r="AB228" s="353"/>
      <c r="AC228" s="353"/>
      <c r="AD228" s="353"/>
      <c r="AE228" s="352">
        <f t="shared" ref="AE228:AE233" si="277">AF228+AG228+AH228</f>
        <v>0</v>
      </c>
      <c r="AF228" s="353"/>
      <c r="AG228" s="353"/>
      <c r="AH228" s="351"/>
      <c r="AI228" s="351" t="s">
        <v>379</v>
      </c>
      <c r="AJ228" s="351" t="s">
        <v>379</v>
      </c>
      <c r="AK228" s="353"/>
      <c r="AL228" s="353"/>
      <c r="AM228" s="352">
        <f t="shared" ref="AM228:AM233" si="278">AQ228+AU228+BA228</f>
        <v>0</v>
      </c>
      <c r="AN228" s="352">
        <f t="shared" si="272"/>
        <v>0</v>
      </c>
      <c r="AO228" s="352">
        <f t="shared" si="272"/>
        <v>0</v>
      </c>
      <c r="AP228" s="352">
        <f t="shared" ref="AP228:AP233" si="279">AT228+AX228+BA228</f>
        <v>0</v>
      </c>
      <c r="AQ228" s="352">
        <f t="shared" ref="AQ228:AQ233" si="280">AR228+AS228+AT228</f>
        <v>0</v>
      </c>
      <c r="AR228" s="353"/>
      <c r="AS228" s="353"/>
      <c r="AT228" s="353"/>
      <c r="AU228" s="352">
        <f t="shared" ref="AU228:AU233" si="281">AV228+AW228+AX228</f>
        <v>0</v>
      </c>
      <c r="AV228" s="353"/>
      <c r="AW228" s="353"/>
      <c r="AX228" s="351"/>
      <c r="AY228" s="351" t="s">
        <v>379</v>
      </c>
      <c r="AZ228" s="351" t="s">
        <v>379</v>
      </c>
      <c r="BA228" s="353"/>
      <c r="BB228" s="353"/>
    </row>
    <row r="229" spans="1:54" s="533" customFormat="1" x14ac:dyDescent="0.2">
      <c r="A229" s="566" t="s">
        <v>133</v>
      </c>
      <c r="B229" s="465">
        <v>310</v>
      </c>
      <c r="C229" s="248" t="s">
        <v>379</v>
      </c>
      <c r="D229" s="248" t="s">
        <v>379</v>
      </c>
      <c r="E229" s="565"/>
      <c r="F229" s="330"/>
      <c r="G229" s="352">
        <f t="shared" si="268"/>
        <v>0</v>
      </c>
      <c r="H229" s="352">
        <f t="shared" si="269"/>
        <v>0</v>
      </c>
      <c r="I229" s="352">
        <f t="shared" si="269"/>
        <v>0</v>
      </c>
      <c r="J229" s="352">
        <f t="shared" si="270"/>
        <v>0</v>
      </c>
      <c r="K229" s="352">
        <f t="shared" si="267"/>
        <v>0</v>
      </c>
      <c r="L229" s="353"/>
      <c r="M229" s="353"/>
      <c r="N229" s="353"/>
      <c r="O229" s="352">
        <f t="shared" si="273"/>
        <v>0</v>
      </c>
      <c r="P229" s="353"/>
      <c r="Q229" s="353"/>
      <c r="R229" s="351"/>
      <c r="S229" s="351" t="s">
        <v>379</v>
      </c>
      <c r="T229" s="351" t="s">
        <v>379</v>
      </c>
      <c r="U229" s="353"/>
      <c r="V229" s="353"/>
      <c r="W229" s="352">
        <f t="shared" si="274"/>
        <v>0</v>
      </c>
      <c r="X229" s="352">
        <f t="shared" si="271"/>
        <v>0</v>
      </c>
      <c r="Y229" s="352">
        <f t="shared" si="271"/>
        <v>0</v>
      </c>
      <c r="Z229" s="352">
        <f t="shared" si="275"/>
        <v>0</v>
      </c>
      <c r="AA229" s="352">
        <f t="shared" si="276"/>
        <v>0</v>
      </c>
      <c r="AB229" s="353"/>
      <c r="AC229" s="353"/>
      <c r="AD229" s="353"/>
      <c r="AE229" s="352">
        <f t="shared" si="277"/>
        <v>0</v>
      </c>
      <c r="AF229" s="353"/>
      <c r="AG229" s="353"/>
      <c r="AH229" s="351"/>
      <c r="AI229" s="351" t="s">
        <v>379</v>
      </c>
      <c r="AJ229" s="351" t="s">
        <v>379</v>
      </c>
      <c r="AK229" s="353"/>
      <c r="AL229" s="353"/>
      <c r="AM229" s="352">
        <f t="shared" si="278"/>
        <v>0</v>
      </c>
      <c r="AN229" s="352">
        <f t="shared" si="272"/>
        <v>0</v>
      </c>
      <c r="AO229" s="352">
        <f t="shared" si="272"/>
        <v>0</v>
      </c>
      <c r="AP229" s="352">
        <f t="shared" si="279"/>
        <v>0</v>
      </c>
      <c r="AQ229" s="352">
        <f t="shared" si="280"/>
        <v>0</v>
      </c>
      <c r="AR229" s="353"/>
      <c r="AS229" s="353"/>
      <c r="AT229" s="353"/>
      <c r="AU229" s="352">
        <f t="shared" si="281"/>
        <v>0</v>
      </c>
      <c r="AV229" s="353"/>
      <c r="AW229" s="353"/>
      <c r="AX229" s="351"/>
      <c r="AY229" s="351" t="s">
        <v>379</v>
      </c>
      <c r="AZ229" s="351" t="s">
        <v>379</v>
      </c>
      <c r="BA229" s="353"/>
      <c r="BB229" s="353"/>
    </row>
    <row r="230" spans="1:54" s="533" customFormat="1" x14ac:dyDescent="0.2">
      <c r="A230" s="409" t="s">
        <v>134</v>
      </c>
      <c r="B230" s="364">
        <v>320</v>
      </c>
      <c r="C230" s="248" t="s">
        <v>379</v>
      </c>
      <c r="D230" s="248" t="s">
        <v>379</v>
      </c>
      <c r="E230" s="559"/>
      <c r="F230" s="330"/>
      <c r="G230" s="352">
        <f t="shared" si="268"/>
        <v>0</v>
      </c>
      <c r="H230" s="352">
        <f t="shared" si="269"/>
        <v>0</v>
      </c>
      <c r="I230" s="352">
        <f t="shared" si="269"/>
        <v>0</v>
      </c>
      <c r="J230" s="352">
        <f t="shared" si="270"/>
        <v>0</v>
      </c>
      <c r="K230" s="352">
        <f t="shared" si="267"/>
        <v>0</v>
      </c>
      <c r="L230" s="353"/>
      <c r="M230" s="353"/>
      <c r="N230" s="353"/>
      <c r="O230" s="352">
        <f t="shared" si="273"/>
        <v>0</v>
      </c>
      <c r="P230" s="353"/>
      <c r="Q230" s="353"/>
      <c r="R230" s="351"/>
      <c r="S230" s="351" t="s">
        <v>379</v>
      </c>
      <c r="T230" s="351" t="s">
        <v>379</v>
      </c>
      <c r="U230" s="353"/>
      <c r="V230" s="353"/>
      <c r="W230" s="352">
        <f t="shared" si="274"/>
        <v>0</v>
      </c>
      <c r="X230" s="352">
        <f t="shared" si="271"/>
        <v>0</v>
      </c>
      <c r="Y230" s="352">
        <f t="shared" si="271"/>
        <v>0</v>
      </c>
      <c r="Z230" s="352">
        <f t="shared" si="275"/>
        <v>0</v>
      </c>
      <c r="AA230" s="352">
        <f t="shared" si="276"/>
        <v>0</v>
      </c>
      <c r="AB230" s="353"/>
      <c r="AC230" s="353"/>
      <c r="AD230" s="353"/>
      <c r="AE230" s="352">
        <f t="shared" si="277"/>
        <v>0</v>
      </c>
      <c r="AF230" s="353"/>
      <c r="AG230" s="353"/>
      <c r="AH230" s="351"/>
      <c r="AI230" s="351" t="s">
        <v>379</v>
      </c>
      <c r="AJ230" s="351" t="s">
        <v>379</v>
      </c>
      <c r="AK230" s="353"/>
      <c r="AL230" s="353"/>
      <c r="AM230" s="352">
        <f t="shared" si="278"/>
        <v>0</v>
      </c>
      <c r="AN230" s="352">
        <f t="shared" si="272"/>
        <v>0</v>
      </c>
      <c r="AO230" s="352">
        <f t="shared" si="272"/>
        <v>0</v>
      </c>
      <c r="AP230" s="352">
        <f t="shared" si="279"/>
        <v>0</v>
      </c>
      <c r="AQ230" s="352">
        <f t="shared" si="280"/>
        <v>0</v>
      </c>
      <c r="AR230" s="353"/>
      <c r="AS230" s="353"/>
      <c r="AT230" s="353"/>
      <c r="AU230" s="352">
        <f t="shared" si="281"/>
        <v>0</v>
      </c>
      <c r="AV230" s="353"/>
      <c r="AW230" s="353"/>
      <c r="AX230" s="351"/>
      <c r="AY230" s="351" t="s">
        <v>379</v>
      </c>
      <c r="AZ230" s="351" t="s">
        <v>379</v>
      </c>
      <c r="BA230" s="353"/>
      <c r="BB230" s="353"/>
    </row>
    <row r="231" spans="1:54" s="533" customFormat="1" x14ac:dyDescent="0.2">
      <c r="A231" s="566" t="s">
        <v>135</v>
      </c>
      <c r="B231" s="465">
        <v>400</v>
      </c>
      <c r="C231" s="248" t="s">
        <v>379</v>
      </c>
      <c r="D231" s="248" t="s">
        <v>379</v>
      </c>
      <c r="E231" s="565"/>
      <c r="F231" s="560">
        <v>600</v>
      </c>
      <c r="G231" s="352">
        <f t="shared" si="268"/>
        <v>0</v>
      </c>
      <c r="H231" s="352">
        <f t="shared" si="269"/>
        <v>0</v>
      </c>
      <c r="I231" s="352">
        <f t="shared" si="269"/>
        <v>0</v>
      </c>
      <c r="J231" s="352">
        <f t="shared" si="270"/>
        <v>0</v>
      </c>
      <c r="K231" s="352">
        <f t="shared" si="267"/>
        <v>0</v>
      </c>
      <c r="L231" s="353"/>
      <c r="M231" s="353"/>
      <c r="N231" s="353"/>
      <c r="O231" s="352">
        <f t="shared" si="273"/>
        <v>0</v>
      </c>
      <c r="P231" s="353"/>
      <c r="Q231" s="353"/>
      <c r="R231" s="351"/>
      <c r="S231" s="351" t="s">
        <v>379</v>
      </c>
      <c r="T231" s="351" t="s">
        <v>379</v>
      </c>
      <c r="U231" s="353"/>
      <c r="V231" s="353"/>
      <c r="W231" s="352">
        <f t="shared" si="274"/>
        <v>0</v>
      </c>
      <c r="X231" s="352">
        <f t="shared" si="271"/>
        <v>0</v>
      </c>
      <c r="Y231" s="352">
        <f t="shared" si="271"/>
        <v>0</v>
      </c>
      <c r="Z231" s="352">
        <f t="shared" si="275"/>
        <v>0</v>
      </c>
      <c r="AA231" s="352">
        <f t="shared" si="276"/>
        <v>0</v>
      </c>
      <c r="AB231" s="353"/>
      <c r="AC231" s="353"/>
      <c r="AD231" s="353"/>
      <c r="AE231" s="352">
        <f t="shared" si="277"/>
        <v>0</v>
      </c>
      <c r="AF231" s="353"/>
      <c r="AG231" s="353"/>
      <c r="AH231" s="351"/>
      <c r="AI231" s="351" t="s">
        <v>379</v>
      </c>
      <c r="AJ231" s="351" t="s">
        <v>379</v>
      </c>
      <c r="AK231" s="353"/>
      <c r="AL231" s="353"/>
      <c r="AM231" s="352">
        <f t="shared" si="278"/>
        <v>0</v>
      </c>
      <c r="AN231" s="352">
        <f t="shared" si="272"/>
        <v>0</v>
      </c>
      <c r="AO231" s="352">
        <f t="shared" si="272"/>
        <v>0</v>
      </c>
      <c r="AP231" s="352">
        <f t="shared" si="279"/>
        <v>0</v>
      </c>
      <c r="AQ231" s="352">
        <f t="shared" si="280"/>
        <v>0</v>
      </c>
      <c r="AR231" s="353"/>
      <c r="AS231" s="353"/>
      <c r="AT231" s="353"/>
      <c r="AU231" s="352">
        <f t="shared" si="281"/>
        <v>0</v>
      </c>
      <c r="AV231" s="353"/>
      <c r="AW231" s="353"/>
      <c r="AX231" s="351"/>
      <c r="AY231" s="351" t="s">
        <v>379</v>
      </c>
      <c r="AZ231" s="351" t="s">
        <v>379</v>
      </c>
      <c r="BA231" s="353"/>
      <c r="BB231" s="353"/>
    </row>
    <row r="232" spans="1:54" s="533" customFormat="1" x14ac:dyDescent="0.2">
      <c r="A232" s="566" t="s">
        <v>136</v>
      </c>
      <c r="B232" s="465">
        <v>410</v>
      </c>
      <c r="C232" s="248" t="s">
        <v>379</v>
      </c>
      <c r="D232" s="248" t="s">
        <v>379</v>
      </c>
      <c r="E232" s="565"/>
      <c r="F232" s="330"/>
      <c r="G232" s="352">
        <f t="shared" si="268"/>
        <v>0</v>
      </c>
      <c r="H232" s="352">
        <f t="shared" si="269"/>
        <v>0</v>
      </c>
      <c r="I232" s="352">
        <f t="shared" si="269"/>
        <v>0</v>
      </c>
      <c r="J232" s="352">
        <f t="shared" si="270"/>
        <v>0</v>
      </c>
      <c r="K232" s="352">
        <f t="shared" si="267"/>
        <v>0</v>
      </c>
      <c r="L232" s="353"/>
      <c r="M232" s="353"/>
      <c r="N232" s="353"/>
      <c r="O232" s="352">
        <f t="shared" si="273"/>
        <v>0</v>
      </c>
      <c r="P232" s="353"/>
      <c r="Q232" s="353"/>
      <c r="R232" s="351"/>
      <c r="S232" s="351" t="s">
        <v>379</v>
      </c>
      <c r="T232" s="351" t="s">
        <v>379</v>
      </c>
      <c r="U232" s="353"/>
      <c r="V232" s="353"/>
      <c r="W232" s="352">
        <f t="shared" si="274"/>
        <v>0</v>
      </c>
      <c r="X232" s="352">
        <f t="shared" si="271"/>
        <v>0</v>
      </c>
      <c r="Y232" s="352">
        <f t="shared" si="271"/>
        <v>0</v>
      </c>
      <c r="Z232" s="352">
        <f t="shared" si="275"/>
        <v>0</v>
      </c>
      <c r="AA232" s="352">
        <f t="shared" si="276"/>
        <v>0</v>
      </c>
      <c r="AB232" s="353"/>
      <c r="AC232" s="353"/>
      <c r="AD232" s="353"/>
      <c r="AE232" s="352">
        <f t="shared" si="277"/>
        <v>0</v>
      </c>
      <c r="AF232" s="353"/>
      <c r="AG232" s="353"/>
      <c r="AH232" s="351"/>
      <c r="AI232" s="351" t="s">
        <v>379</v>
      </c>
      <c r="AJ232" s="351" t="s">
        <v>379</v>
      </c>
      <c r="AK232" s="353"/>
      <c r="AL232" s="353"/>
      <c r="AM232" s="352">
        <f t="shared" si="278"/>
        <v>0</v>
      </c>
      <c r="AN232" s="352">
        <f t="shared" si="272"/>
        <v>0</v>
      </c>
      <c r="AO232" s="352">
        <f t="shared" si="272"/>
        <v>0</v>
      </c>
      <c r="AP232" s="352">
        <f t="shared" si="279"/>
        <v>0</v>
      </c>
      <c r="AQ232" s="352">
        <f t="shared" si="280"/>
        <v>0</v>
      </c>
      <c r="AR232" s="353"/>
      <c r="AS232" s="353"/>
      <c r="AT232" s="353"/>
      <c r="AU232" s="352">
        <f t="shared" si="281"/>
        <v>0</v>
      </c>
      <c r="AV232" s="353"/>
      <c r="AW232" s="353"/>
      <c r="AX232" s="351"/>
      <c r="AY232" s="351" t="s">
        <v>379</v>
      </c>
      <c r="AZ232" s="351" t="s">
        <v>379</v>
      </c>
      <c r="BA232" s="353"/>
      <c r="BB232" s="353"/>
    </row>
    <row r="233" spans="1:54" s="533" customFormat="1" x14ac:dyDescent="0.2">
      <c r="A233" s="409" t="s">
        <v>137</v>
      </c>
      <c r="B233" s="364">
        <v>420</v>
      </c>
      <c r="C233" s="248" t="s">
        <v>379</v>
      </c>
      <c r="D233" s="248" t="s">
        <v>379</v>
      </c>
      <c r="E233" s="559"/>
      <c r="F233" s="330"/>
      <c r="G233" s="352">
        <f t="shared" si="268"/>
        <v>0</v>
      </c>
      <c r="H233" s="352">
        <f t="shared" si="269"/>
        <v>0</v>
      </c>
      <c r="I233" s="352">
        <f t="shared" si="269"/>
        <v>0</v>
      </c>
      <c r="J233" s="352">
        <f t="shared" si="270"/>
        <v>0</v>
      </c>
      <c r="K233" s="352">
        <f t="shared" si="267"/>
        <v>0</v>
      </c>
      <c r="L233" s="353"/>
      <c r="M233" s="353"/>
      <c r="N233" s="353"/>
      <c r="O233" s="352">
        <f t="shared" si="273"/>
        <v>0</v>
      </c>
      <c r="P233" s="353"/>
      <c r="Q233" s="353"/>
      <c r="R233" s="351"/>
      <c r="S233" s="351" t="s">
        <v>379</v>
      </c>
      <c r="T233" s="351" t="s">
        <v>379</v>
      </c>
      <c r="U233" s="353"/>
      <c r="V233" s="353"/>
      <c r="W233" s="352">
        <f t="shared" si="274"/>
        <v>0</v>
      </c>
      <c r="X233" s="352">
        <f t="shared" si="271"/>
        <v>0</v>
      </c>
      <c r="Y233" s="352">
        <f t="shared" si="271"/>
        <v>0</v>
      </c>
      <c r="Z233" s="352">
        <f t="shared" si="275"/>
        <v>0</v>
      </c>
      <c r="AA233" s="352">
        <f t="shared" si="276"/>
        <v>0</v>
      </c>
      <c r="AB233" s="353"/>
      <c r="AC233" s="353"/>
      <c r="AD233" s="353"/>
      <c r="AE233" s="352">
        <f t="shared" si="277"/>
        <v>0</v>
      </c>
      <c r="AF233" s="353"/>
      <c r="AG233" s="353"/>
      <c r="AH233" s="351"/>
      <c r="AI233" s="351" t="s">
        <v>379</v>
      </c>
      <c r="AJ233" s="351" t="s">
        <v>379</v>
      </c>
      <c r="AK233" s="353"/>
      <c r="AL233" s="353"/>
      <c r="AM233" s="352">
        <f t="shared" si="278"/>
        <v>0</v>
      </c>
      <c r="AN233" s="352">
        <f t="shared" si="272"/>
        <v>0</v>
      </c>
      <c r="AO233" s="352">
        <f t="shared" si="272"/>
        <v>0</v>
      </c>
      <c r="AP233" s="352">
        <f t="shared" si="279"/>
        <v>0</v>
      </c>
      <c r="AQ233" s="352">
        <f t="shared" si="280"/>
        <v>0</v>
      </c>
      <c r="AR233" s="353"/>
      <c r="AS233" s="353"/>
      <c r="AT233" s="353"/>
      <c r="AU233" s="352">
        <f t="shared" si="281"/>
        <v>0</v>
      </c>
      <c r="AV233" s="353"/>
      <c r="AW233" s="353"/>
      <c r="AX233" s="351"/>
      <c r="AY233" s="351" t="s">
        <v>379</v>
      </c>
      <c r="AZ233" s="351" t="s">
        <v>379</v>
      </c>
      <c r="BA233" s="353"/>
      <c r="BB233" s="353"/>
    </row>
    <row r="234" spans="1:54" s="604" customFormat="1" x14ac:dyDescent="0.2">
      <c r="A234" s="601" t="s">
        <v>93</v>
      </c>
      <c r="B234" s="602">
        <v>500</v>
      </c>
      <c r="C234" s="598" t="s">
        <v>379</v>
      </c>
      <c r="D234" s="598" t="s">
        <v>379</v>
      </c>
      <c r="E234" s="598" t="s">
        <v>379</v>
      </c>
      <c r="F234" s="603" t="s">
        <v>379</v>
      </c>
      <c r="G234" s="600">
        <f>I234+J234</f>
        <v>752075.73</v>
      </c>
      <c r="H234" s="600" t="str">
        <f>P234</f>
        <v>х</v>
      </c>
      <c r="I234" s="600">
        <f>M234</f>
        <v>752075.73</v>
      </c>
      <c r="J234" s="600">
        <f>N234+U234</f>
        <v>0</v>
      </c>
      <c r="K234" s="600">
        <f>M234+N234</f>
        <v>752075.73</v>
      </c>
      <c r="L234" s="600" t="s">
        <v>379</v>
      </c>
      <c r="M234" s="600">
        <f>'Остатки -1эк'!AE33</f>
        <v>752075.73</v>
      </c>
      <c r="N234" s="600">
        <f>'Остатки -1эк'!AE14+'Остатки -1эк'!AE17</f>
        <v>0</v>
      </c>
      <c r="O234" s="600" t="s">
        <v>379</v>
      </c>
      <c r="P234" s="600" t="s">
        <v>379</v>
      </c>
      <c r="Q234" s="600" t="s">
        <v>379</v>
      </c>
      <c r="R234" s="600" t="s">
        <v>379</v>
      </c>
      <c r="S234" s="600"/>
      <c r="T234" s="600"/>
      <c r="U234" s="600">
        <f>'Остатки -1эк'!AE21</f>
        <v>0</v>
      </c>
      <c r="V234" s="600"/>
      <c r="W234" s="600" t="str">
        <f t="shared" ref="W234:X236" si="282">AE234</f>
        <v>х</v>
      </c>
      <c r="X234" s="600" t="str">
        <f t="shared" si="282"/>
        <v>х</v>
      </c>
      <c r="Y234" s="600">
        <f>AC234</f>
        <v>0</v>
      </c>
      <c r="Z234" s="600">
        <f>AD234+AK234</f>
        <v>0</v>
      </c>
      <c r="AA234" s="600">
        <f>AC234+AD234</f>
        <v>0</v>
      </c>
      <c r="AB234" s="600" t="s">
        <v>379</v>
      </c>
      <c r="AC234" s="600"/>
      <c r="AD234" s="600"/>
      <c r="AE234" s="600" t="s">
        <v>379</v>
      </c>
      <c r="AF234" s="600" t="s">
        <v>379</v>
      </c>
      <c r="AG234" s="600" t="s">
        <v>379</v>
      </c>
      <c r="AH234" s="600" t="s">
        <v>379</v>
      </c>
      <c r="AI234" s="600"/>
      <c r="AJ234" s="600"/>
      <c r="AK234" s="600"/>
      <c r="AL234" s="600"/>
      <c r="AM234" s="600" t="str">
        <f t="shared" ref="AM234:AN236" si="283">AU234</f>
        <v>х</v>
      </c>
      <c r="AN234" s="600" t="str">
        <f t="shared" si="283"/>
        <v>х</v>
      </c>
      <c r="AO234" s="600">
        <f>AS234</f>
        <v>0</v>
      </c>
      <c r="AP234" s="600">
        <f>AT234+BA234</f>
        <v>0</v>
      </c>
      <c r="AQ234" s="600">
        <f>AS234+AT234</f>
        <v>0</v>
      </c>
      <c r="AR234" s="600" t="s">
        <v>379</v>
      </c>
      <c r="AS234" s="600"/>
      <c r="AT234" s="600"/>
      <c r="AU234" s="600" t="s">
        <v>379</v>
      </c>
      <c r="AV234" s="600" t="s">
        <v>379</v>
      </c>
      <c r="AW234" s="600" t="s">
        <v>379</v>
      </c>
      <c r="AX234" s="600" t="s">
        <v>379</v>
      </c>
      <c r="AY234" s="600"/>
      <c r="AZ234" s="600"/>
      <c r="BA234" s="600"/>
      <c r="BB234" s="600"/>
    </row>
    <row r="235" spans="1:54" x14ac:dyDescent="0.2">
      <c r="A235" s="250" t="s">
        <v>94</v>
      </c>
      <c r="B235" s="360">
        <v>600</v>
      </c>
      <c r="C235" s="248" t="s">
        <v>379</v>
      </c>
      <c r="D235" s="248" t="s">
        <v>379</v>
      </c>
      <c r="E235" s="248" t="s">
        <v>379</v>
      </c>
      <c r="F235" s="418" t="s">
        <v>379</v>
      </c>
      <c r="G235" s="351">
        <f>I235+J235</f>
        <v>0</v>
      </c>
      <c r="H235" s="351" t="str">
        <f>P235</f>
        <v>х</v>
      </c>
      <c r="I235" s="351">
        <f>M235</f>
        <v>0</v>
      </c>
      <c r="J235" s="351">
        <f>N235+U235</f>
        <v>0</v>
      </c>
      <c r="K235" s="351">
        <f>M235+N235</f>
        <v>0</v>
      </c>
      <c r="L235" s="351" t="s">
        <v>379</v>
      </c>
      <c r="M235" s="351">
        <f>'Остатки -1эк'!AE41</f>
        <v>0</v>
      </c>
      <c r="N235" s="351">
        <f>'Остатки -1эк'!AE42+'Остатки -1эк'!AE43</f>
        <v>0</v>
      </c>
      <c r="O235" s="351" t="s">
        <v>379</v>
      </c>
      <c r="P235" s="351" t="s">
        <v>379</v>
      </c>
      <c r="Q235" s="351" t="s">
        <v>379</v>
      </c>
      <c r="R235" s="351" t="s">
        <v>379</v>
      </c>
      <c r="S235" s="351"/>
      <c r="T235" s="351"/>
      <c r="U235" s="351"/>
      <c r="V235" s="351"/>
      <c r="W235" s="351" t="str">
        <f t="shared" si="282"/>
        <v>х</v>
      </c>
      <c r="X235" s="351" t="str">
        <f t="shared" si="282"/>
        <v>х</v>
      </c>
      <c r="Y235" s="351">
        <f>AC235</f>
        <v>0</v>
      </c>
      <c r="Z235" s="351">
        <f>AD235+AK235</f>
        <v>0</v>
      </c>
      <c r="AA235" s="351">
        <f>AC235+AD235</f>
        <v>0</v>
      </c>
      <c r="AB235" s="351" t="s">
        <v>379</v>
      </c>
      <c r="AC235" s="351"/>
      <c r="AD235" s="351"/>
      <c r="AE235" s="351" t="s">
        <v>379</v>
      </c>
      <c r="AF235" s="351" t="s">
        <v>379</v>
      </c>
      <c r="AG235" s="351" t="s">
        <v>379</v>
      </c>
      <c r="AH235" s="351" t="s">
        <v>379</v>
      </c>
      <c r="AI235" s="351"/>
      <c r="AJ235" s="351"/>
      <c r="AK235" s="351"/>
      <c r="AL235" s="351"/>
      <c r="AM235" s="351" t="str">
        <f t="shared" si="283"/>
        <v>х</v>
      </c>
      <c r="AN235" s="351" t="str">
        <f t="shared" si="283"/>
        <v>х</v>
      </c>
      <c r="AO235" s="351">
        <f>AS235</f>
        <v>0</v>
      </c>
      <c r="AP235" s="351">
        <f>AT235+BA235</f>
        <v>0</v>
      </c>
      <c r="AQ235" s="351">
        <f>AS235+AT235</f>
        <v>0</v>
      </c>
      <c r="AR235" s="351" t="s">
        <v>379</v>
      </c>
      <c r="AS235" s="351"/>
      <c r="AT235" s="351"/>
      <c r="AU235" s="351" t="s">
        <v>379</v>
      </c>
      <c r="AV235" s="351" t="s">
        <v>379</v>
      </c>
      <c r="AW235" s="351" t="s">
        <v>379</v>
      </c>
      <c r="AX235" s="351" t="s">
        <v>379</v>
      </c>
      <c r="AY235" s="351"/>
      <c r="AZ235" s="351"/>
      <c r="BA235" s="351"/>
      <c r="BB235" s="351"/>
    </row>
    <row r="236" spans="1:54" s="604" customFormat="1" ht="26.25" customHeight="1" x14ac:dyDescent="0.2">
      <c r="A236" s="597" t="s">
        <v>104</v>
      </c>
      <c r="B236" s="599"/>
      <c r="C236" s="598" t="s">
        <v>379</v>
      </c>
      <c r="D236" s="598" t="s">
        <v>379</v>
      </c>
      <c r="E236" s="598" t="s">
        <v>379</v>
      </c>
      <c r="F236" s="603" t="s">
        <v>379</v>
      </c>
      <c r="G236" s="600">
        <f>I236+J236</f>
        <v>0</v>
      </c>
      <c r="H236" s="600" t="str">
        <f>P236</f>
        <v>х</v>
      </c>
      <c r="I236" s="600">
        <f>M236</f>
        <v>0</v>
      </c>
      <c r="J236" s="600">
        <f>N236+U236</f>
        <v>0</v>
      </c>
      <c r="K236" s="600">
        <f>M236+N236</f>
        <v>0</v>
      </c>
      <c r="L236" s="600" t="s">
        <v>379</v>
      </c>
      <c r="M236" s="600">
        <f>'Возвраты-1эк'!AG50</f>
        <v>0</v>
      </c>
      <c r="N236" s="600">
        <f>'Возвраты-1эк'!AG26+'Возвраты-1эк'!AG29</f>
        <v>0</v>
      </c>
      <c r="O236" s="600" t="s">
        <v>379</v>
      </c>
      <c r="P236" s="600" t="s">
        <v>379</v>
      </c>
      <c r="Q236" s="600" t="s">
        <v>379</v>
      </c>
      <c r="R236" s="600" t="s">
        <v>379</v>
      </c>
      <c r="S236" s="600"/>
      <c r="T236" s="600"/>
      <c r="U236" s="600">
        <f>'Возвраты-1эк'!AG38</f>
        <v>0</v>
      </c>
      <c r="V236" s="600">
        <f>'Возвраты-1эк'!AH38</f>
        <v>0</v>
      </c>
      <c r="W236" s="600" t="str">
        <f t="shared" si="282"/>
        <v>х</v>
      </c>
      <c r="X236" s="600" t="str">
        <f t="shared" si="282"/>
        <v>х</v>
      </c>
      <c r="Y236" s="600">
        <f>AC236</f>
        <v>0</v>
      </c>
      <c r="Z236" s="600">
        <f>AD236+AK236</f>
        <v>0</v>
      </c>
      <c r="AA236" s="600">
        <f>AC236+AD236</f>
        <v>0</v>
      </c>
      <c r="AB236" s="600" t="s">
        <v>379</v>
      </c>
      <c r="AC236" s="600"/>
      <c r="AD236" s="600"/>
      <c r="AE236" s="600" t="s">
        <v>379</v>
      </c>
      <c r="AF236" s="600" t="s">
        <v>379</v>
      </c>
      <c r="AG236" s="600" t="s">
        <v>379</v>
      </c>
      <c r="AH236" s="600" t="s">
        <v>379</v>
      </c>
      <c r="AI236" s="600"/>
      <c r="AJ236" s="600"/>
      <c r="AK236" s="600"/>
      <c r="AL236" s="600"/>
      <c r="AM236" s="600" t="str">
        <f t="shared" si="283"/>
        <v>х</v>
      </c>
      <c r="AN236" s="600" t="str">
        <f t="shared" si="283"/>
        <v>х</v>
      </c>
      <c r="AO236" s="600">
        <f>AS236</f>
        <v>0</v>
      </c>
      <c r="AP236" s="600">
        <f>AT236+BA236</f>
        <v>0</v>
      </c>
      <c r="AQ236" s="600">
        <f>AS236+AT236</f>
        <v>0</v>
      </c>
      <c r="AR236" s="600" t="s">
        <v>379</v>
      </c>
      <c r="AS236" s="600"/>
      <c r="AT236" s="600"/>
      <c r="AU236" s="600" t="s">
        <v>379</v>
      </c>
      <c r="AV236" s="600" t="s">
        <v>379</v>
      </c>
      <c r="AW236" s="600" t="s">
        <v>379</v>
      </c>
      <c r="AX236" s="600" t="s">
        <v>379</v>
      </c>
      <c r="AY236" s="600"/>
      <c r="AZ236" s="600"/>
      <c r="BA236" s="600"/>
      <c r="BB236" s="600"/>
    </row>
    <row r="237" spans="1:54" ht="14.25" x14ac:dyDescent="0.2">
      <c r="A237" s="2057" t="s">
        <v>467</v>
      </c>
      <c r="B237" s="2057"/>
      <c r="C237" s="2057"/>
      <c r="D237" s="2057"/>
      <c r="E237" s="2057"/>
      <c r="F237" s="570"/>
      <c r="G237" s="355"/>
      <c r="H237" s="571"/>
      <c r="I237" s="571"/>
      <c r="J237" s="355"/>
      <c r="K237" s="355"/>
      <c r="L237" s="355"/>
      <c r="M237" s="355"/>
      <c r="N237" s="355"/>
      <c r="O237" s="355"/>
      <c r="P237" s="355"/>
      <c r="Q237" s="355"/>
      <c r="R237" s="355"/>
      <c r="S237" s="355"/>
      <c r="T237" s="355"/>
      <c r="U237" s="355"/>
      <c r="V237" s="355"/>
      <c r="W237" s="355"/>
      <c r="X237" s="571"/>
      <c r="Y237" s="571"/>
      <c r="Z237" s="355"/>
      <c r="AA237" s="355"/>
      <c r="AB237" s="355"/>
      <c r="AC237" s="355"/>
      <c r="AD237" s="355"/>
      <c r="AE237" s="355"/>
      <c r="AF237" s="355"/>
      <c r="AG237" s="355"/>
      <c r="AH237" s="355"/>
      <c r="AI237" s="355"/>
      <c r="AJ237" s="355"/>
      <c r="AK237" s="355"/>
      <c r="AL237" s="355"/>
      <c r="AM237" s="355"/>
      <c r="AN237" s="571"/>
      <c r="AO237" s="571"/>
      <c r="AP237" s="355"/>
      <c r="AQ237" s="355"/>
      <c r="AR237" s="355"/>
      <c r="AS237" s="355"/>
      <c r="AT237" s="355"/>
      <c r="AU237" s="355"/>
      <c r="AV237" s="355"/>
      <c r="AW237" s="355"/>
      <c r="AX237" s="355"/>
      <c r="AY237" s="355"/>
      <c r="AZ237" s="355"/>
      <c r="BA237" s="355"/>
      <c r="BB237" s="355"/>
    </row>
    <row r="238" spans="1:54" ht="38.25" x14ac:dyDescent="0.25">
      <c r="A238" s="340" t="s">
        <v>304</v>
      </c>
      <c r="B238" s="358"/>
      <c r="C238" s="331" t="s">
        <v>146</v>
      </c>
      <c r="D238" s="331" t="s">
        <v>147</v>
      </c>
      <c r="E238" s="339">
        <v>313</v>
      </c>
      <c r="F238" s="339">
        <v>262</v>
      </c>
      <c r="G238" s="351">
        <f>'ИЦ 1эк'!AP78</f>
        <v>0</v>
      </c>
      <c r="H238" s="351"/>
      <c r="I238" s="351"/>
      <c r="J238" s="351"/>
      <c r="K238" s="351"/>
      <c r="L238" s="351"/>
      <c r="M238" s="351"/>
      <c r="N238" s="351"/>
      <c r="O238" s="351"/>
      <c r="P238" s="351"/>
      <c r="Q238" s="351"/>
      <c r="R238" s="351"/>
      <c r="S238" s="351"/>
      <c r="T238" s="351"/>
      <c r="U238" s="351"/>
      <c r="V238" s="351"/>
      <c r="W238" s="351"/>
      <c r="X238" s="351"/>
      <c r="Y238" s="351"/>
      <c r="Z238" s="351"/>
      <c r="AA238" s="351"/>
      <c r="AB238" s="351"/>
      <c r="AC238" s="351"/>
      <c r="AD238" s="351"/>
      <c r="AE238" s="351"/>
      <c r="AF238" s="351"/>
      <c r="AG238" s="351"/>
      <c r="AH238" s="351"/>
      <c r="AI238" s="351"/>
      <c r="AJ238" s="351"/>
      <c r="AK238" s="351"/>
      <c r="AL238" s="351"/>
      <c r="AM238" s="351"/>
      <c r="AN238" s="351"/>
      <c r="AO238" s="351"/>
      <c r="AP238" s="351"/>
      <c r="AQ238" s="351"/>
      <c r="AR238" s="351"/>
      <c r="AS238" s="351"/>
      <c r="AT238" s="351"/>
      <c r="AU238" s="351"/>
      <c r="AV238" s="351"/>
      <c r="AW238" s="351"/>
      <c r="AX238" s="351"/>
      <c r="AY238" s="351"/>
      <c r="AZ238" s="351"/>
      <c r="BA238" s="351"/>
      <c r="BB238" s="351"/>
    </row>
    <row r="239" spans="1:54" ht="25.5" x14ac:dyDescent="0.2">
      <c r="A239" s="340" t="s">
        <v>468</v>
      </c>
      <c r="B239" s="358"/>
      <c r="C239" s="341"/>
      <c r="D239" s="341"/>
      <c r="E239" s="342" t="s">
        <v>284</v>
      </c>
      <c r="F239" s="342" t="s">
        <v>284</v>
      </c>
      <c r="G239" s="351"/>
      <c r="H239" s="351"/>
      <c r="I239" s="351"/>
      <c r="J239" s="351"/>
      <c r="K239" s="351"/>
      <c r="L239" s="351"/>
      <c r="M239" s="351"/>
      <c r="N239" s="351"/>
      <c r="O239" s="351"/>
      <c r="P239" s="351"/>
      <c r="Q239" s="351"/>
      <c r="R239" s="351"/>
      <c r="S239" s="351"/>
      <c r="T239" s="351"/>
      <c r="U239" s="351"/>
      <c r="V239" s="351"/>
      <c r="W239" s="351"/>
      <c r="X239" s="351"/>
      <c r="Y239" s="351"/>
      <c r="Z239" s="351"/>
      <c r="AA239" s="351"/>
      <c r="AB239" s="351"/>
      <c r="AC239" s="351"/>
      <c r="AD239" s="351"/>
      <c r="AE239" s="351"/>
      <c r="AF239" s="351"/>
      <c r="AG239" s="351"/>
      <c r="AH239" s="351"/>
      <c r="AI239" s="351"/>
      <c r="AJ239" s="351"/>
      <c r="AK239" s="351"/>
      <c r="AL239" s="351"/>
      <c r="AM239" s="351"/>
      <c r="AN239" s="351"/>
      <c r="AO239" s="351"/>
      <c r="AP239" s="351"/>
      <c r="AQ239" s="351"/>
      <c r="AR239" s="351"/>
      <c r="AS239" s="351"/>
      <c r="AT239" s="351"/>
      <c r="AU239" s="351"/>
      <c r="AV239" s="351"/>
      <c r="AW239" s="351"/>
      <c r="AX239" s="351"/>
      <c r="AY239" s="351"/>
      <c r="AZ239" s="351"/>
      <c r="BA239" s="351"/>
      <c r="BB239" s="351"/>
    </row>
    <row r="240" spans="1:54" ht="15" x14ac:dyDescent="0.2">
      <c r="A240" s="346"/>
      <c r="B240" s="359"/>
      <c r="C240" s="347"/>
      <c r="D240" s="347"/>
      <c r="E240" s="348"/>
      <c r="F240" s="348"/>
      <c r="G240" s="372" t="e">
        <f>G23-G58-G92-G126-G160-G194</f>
        <v>#REF!</v>
      </c>
      <c r="H240" s="372">
        <f>H23-H92-H126-H160-H194</f>
        <v>3707893.3</v>
      </c>
      <c r="I240" s="372" t="e">
        <f>I23-I92-I126-I160-I194</f>
        <v>#REF!</v>
      </c>
      <c r="J240" s="372" t="e">
        <f>J23-J92-J126-J160-J194</f>
        <v>#REF!</v>
      </c>
      <c r="K240" s="372">
        <f>K23-K58-K92-K126-K160-K194</f>
        <v>-1.4901161193847656E-8</v>
      </c>
      <c r="L240" s="372">
        <f t="shared" ref="L240:Z240" si="284">L23-L58-L92-L126-L160-L194</f>
        <v>0</v>
      </c>
      <c r="M240" s="372">
        <f t="shared" si="284"/>
        <v>-9.3132257461547852E-9</v>
      </c>
      <c r="N240" s="372">
        <f t="shared" si="284"/>
        <v>0</v>
      </c>
      <c r="O240" s="372" t="e">
        <f t="shared" si="284"/>
        <v>#REF!</v>
      </c>
      <c r="P240" s="372">
        <f t="shared" si="284"/>
        <v>3707893.3</v>
      </c>
      <c r="Q240" s="372" t="e">
        <f t="shared" si="284"/>
        <v>#REF!</v>
      </c>
      <c r="R240" s="372" t="e">
        <f t="shared" si="284"/>
        <v>#REF!</v>
      </c>
      <c r="S240" s="372"/>
      <c r="T240" s="372"/>
      <c r="U240" s="372" t="e">
        <f t="shared" si="284"/>
        <v>#REF!</v>
      </c>
      <c r="V240" s="372">
        <f t="shared" si="284"/>
        <v>0</v>
      </c>
      <c r="W240" s="372">
        <f t="shared" si="284"/>
        <v>0</v>
      </c>
      <c r="X240" s="372">
        <f t="shared" si="284"/>
        <v>0</v>
      </c>
      <c r="Y240" s="372">
        <f t="shared" si="284"/>
        <v>0</v>
      </c>
      <c r="Z240" s="372">
        <f t="shared" si="284"/>
        <v>0</v>
      </c>
      <c r="AA240" s="372">
        <f>AA23-AA58-AA92-AA126-AA160-AA194</f>
        <v>0</v>
      </c>
      <c r="AB240" s="372">
        <f>AB23-AB58-AB92-AB126-AB160-AB194</f>
        <v>0</v>
      </c>
      <c r="AC240" s="372">
        <f>AC23-AC58-AC92-AC126-AC160-AC194</f>
        <v>0</v>
      </c>
      <c r="AD240" s="372">
        <f>AD23-AD58-AD92-AD126-AD160-AD194</f>
        <v>0</v>
      </c>
      <c r="AE240" s="372"/>
      <c r="AF240" s="372">
        <f>AF23-AF58-AF92-AF126-AF160-AF194</f>
        <v>0</v>
      </c>
      <c r="AG240" s="372">
        <f>AG23-AG58-AG92-AG126-AG160-AG194</f>
        <v>0</v>
      </c>
      <c r="AH240" s="372">
        <f>AH23-AH58-AH92-AH126-AH160-AH194</f>
        <v>0</v>
      </c>
      <c r="AI240" s="372"/>
      <c r="AJ240" s="372"/>
      <c r="AK240" s="372">
        <f>AK23-AK58-AK92-AK126-AK160-AK194</f>
        <v>0</v>
      </c>
      <c r="AL240" s="372">
        <f t="shared" ref="AL240:BB240" si="285">AL23-AL58-AL92-AL126-AL160-AL194</f>
        <v>0</v>
      </c>
      <c r="AM240" s="372">
        <f t="shared" si="285"/>
        <v>0</v>
      </c>
      <c r="AN240" s="372">
        <f t="shared" si="285"/>
        <v>0</v>
      </c>
      <c r="AO240" s="372">
        <f t="shared" si="285"/>
        <v>0</v>
      </c>
      <c r="AP240" s="372">
        <f t="shared" si="285"/>
        <v>0</v>
      </c>
      <c r="AQ240" s="372">
        <f t="shared" si="285"/>
        <v>0</v>
      </c>
      <c r="AR240" s="372">
        <f t="shared" si="285"/>
        <v>0</v>
      </c>
      <c r="AS240" s="372">
        <f t="shared" si="285"/>
        <v>0</v>
      </c>
      <c r="AT240" s="372">
        <f t="shared" si="285"/>
        <v>0</v>
      </c>
      <c r="AU240" s="372">
        <f t="shared" si="285"/>
        <v>0</v>
      </c>
      <c r="AV240" s="372">
        <f t="shared" si="285"/>
        <v>0</v>
      </c>
      <c r="AW240" s="372">
        <f t="shared" si="285"/>
        <v>0</v>
      </c>
      <c r="AX240" s="372">
        <f t="shared" si="285"/>
        <v>0</v>
      </c>
      <c r="AY240" s="372"/>
      <c r="AZ240" s="372"/>
      <c r="BA240" s="372">
        <f t="shared" si="285"/>
        <v>0</v>
      </c>
      <c r="BB240" s="372">
        <f t="shared" si="285"/>
        <v>0</v>
      </c>
    </row>
    <row r="241" spans="1:54" ht="15.75" x14ac:dyDescent="0.25">
      <c r="A241" s="572" t="s">
        <v>305</v>
      </c>
      <c r="B241" s="573"/>
      <c r="C241" s="574"/>
      <c r="D241" s="574"/>
      <c r="E241" s="574"/>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row>
    <row r="242" spans="1:54" x14ac:dyDescent="0.2">
      <c r="A242" s="575" t="s">
        <v>84</v>
      </c>
      <c r="B242" s="573"/>
      <c r="C242" s="575"/>
      <c r="D242" s="575"/>
      <c r="E242" s="575"/>
      <c r="F242" s="309"/>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row>
    <row r="243" spans="1:54" ht="15.75" x14ac:dyDescent="0.25">
      <c r="A243" s="572" t="s">
        <v>307</v>
      </c>
      <c r="B243" s="573"/>
      <c r="C243" s="574"/>
      <c r="D243" s="574"/>
      <c r="E243" s="574"/>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row>
    <row r="244" spans="1:54" x14ac:dyDescent="0.2">
      <c r="A244" s="575" t="s">
        <v>85</v>
      </c>
      <c r="B244" s="573"/>
      <c r="C244" s="575"/>
      <c r="D244" s="575"/>
      <c r="E244" s="575"/>
      <c r="F244" s="309"/>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row>
    <row r="245" spans="1:54" ht="15.75" x14ac:dyDescent="0.25">
      <c r="A245" s="572" t="s">
        <v>309</v>
      </c>
      <c r="B245" s="573"/>
      <c r="C245" s="574"/>
      <c r="D245" s="574"/>
      <c r="E245" s="574"/>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row>
    <row r="246" spans="1:54" ht="15.75" x14ac:dyDescent="0.25">
      <c r="A246" s="572"/>
      <c r="B246" s="573"/>
      <c r="C246" s="574"/>
      <c r="D246" s="574"/>
      <c r="E246" s="574"/>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row>
    <row r="247" spans="1:54" ht="15.75" x14ac:dyDescent="0.25">
      <c r="A247" s="572" t="s">
        <v>310</v>
      </c>
      <c r="B247" s="573"/>
      <c r="C247" s="574"/>
      <c r="D247" s="574"/>
      <c r="E247" s="574"/>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row>
    <row r="248" spans="1:54" x14ac:dyDescent="0.2">
      <c r="A248" s="575" t="s">
        <v>86</v>
      </c>
      <c r="B248" s="573"/>
      <c r="C248" s="575"/>
      <c r="D248" s="575"/>
      <c r="E248" s="575"/>
      <c r="F248" s="309"/>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row>
    <row r="249" spans="1:54" ht="15.75" x14ac:dyDescent="0.25">
      <c r="A249" s="572"/>
      <c r="B249" s="573"/>
      <c r="C249" s="574"/>
      <c r="D249" s="574"/>
      <c r="E249" s="574"/>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row>
    <row r="250" spans="1:54" ht="15" x14ac:dyDescent="0.25">
      <c r="A250" s="572" t="s">
        <v>612</v>
      </c>
      <c r="B250" s="573"/>
      <c r="C250" s="576"/>
      <c r="D250" s="576"/>
      <c r="E250" s="576"/>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row>
  </sheetData>
  <protectedRanges>
    <protectedRange sqref="W3:AF3 AM3:AV3 D3:P3" name="Диапазон1"/>
    <protectedRange sqref="A241:F250" name="Диапазон2"/>
    <protectedRange sqref="A2:K2" name="Диапазон1_1"/>
  </protectedRanges>
  <mergeCells count="34">
    <mergeCell ref="AU5:AX6"/>
    <mergeCell ref="AY5:AY6"/>
    <mergeCell ref="AZ5:AZ6"/>
    <mergeCell ref="BA5:BB5"/>
    <mergeCell ref="AJ5:AJ6"/>
    <mergeCell ref="AK5:AL5"/>
    <mergeCell ref="AM5:AM6"/>
    <mergeCell ref="AN5:AP6"/>
    <mergeCell ref="A237:E237"/>
    <mergeCell ref="C5:C7"/>
    <mergeCell ref="D5:D7"/>
    <mergeCell ref="S5:S6"/>
    <mergeCell ref="E5:E7"/>
    <mergeCell ref="F5:F7"/>
    <mergeCell ref="G5:G6"/>
    <mergeCell ref="H5:J6"/>
    <mergeCell ref="K5:N6"/>
    <mergeCell ref="O5:R6"/>
    <mergeCell ref="A1:U1"/>
    <mergeCell ref="A3:A7"/>
    <mergeCell ref="B3:B7"/>
    <mergeCell ref="C3:F4"/>
    <mergeCell ref="G3:BB3"/>
    <mergeCell ref="G4:V4"/>
    <mergeCell ref="W4:AL4"/>
    <mergeCell ref="AM4:BB4"/>
    <mergeCell ref="AQ5:AT6"/>
    <mergeCell ref="X5:Z6"/>
    <mergeCell ref="AI5:AI6"/>
    <mergeCell ref="AA5:AD6"/>
    <mergeCell ref="T5:T6"/>
    <mergeCell ref="U5:V5"/>
    <mergeCell ref="W5:W6"/>
    <mergeCell ref="AE5:AH6"/>
  </mergeCells>
  <pageMargins left="0.31496062992125984" right="0.31496062992125984" top="0.39370078740157483" bottom="0.39370078740157483" header="0" footer="0"/>
  <pageSetup paperSize="9" scale="58" fitToHeight="3" orientation="landscape" horizontalDpi="300" verticalDpi="300" r:id="rId1"/>
  <headerFooter alignWithMargins="0"/>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O74"/>
  <sheetViews>
    <sheetView view="pageBreakPreview" zoomScaleSheetLayoutView="100" workbookViewId="0">
      <pane xSplit="2" ySplit="7" topLeftCell="C8" activePane="bottomRight" state="frozen"/>
      <selection pane="topRight" activeCell="C1" sqref="C1"/>
      <selection pane="bottomLeft" activeCell="A9" sqref="A9"/>
      <selection pane="bottomRight" activeCell="A3" sqref="A3:O3"/>
    </sheetView>
  </sheetViews>
  <sheetFormatPr defaultRowHeight="12.75" x14ac:dyDescent="0.2"/>
  <cols>
    <col min="1" max="1" width="54.7109375" customWidth="1"/>
    <col min="2" max="2" width="9.140625" customWidth="1"/>
    <col min="3" max="3" width="15.140625" bestFit="1" customWidth="1"/>
    <col min="4" max="4" width="14.140625" style="52" bestFit="1" customWidth="1"/>
    <col min="5" max="6" width="15.140625" bestFit="1" customWidth="1"/>
    <col min="7" max="7" width="15.140625" style="52" bestFit="1" customWidth="1"/>
    <col min="8" max="8" width="11.42578125" style="1018" customWidth="1"/>
    <col min="9" max="11" width="15.140625" bestFit="1" customWidth="1"/>
    <col min="12" max="12" width="15.42578125" bestFit="1" customWidth="1"/>
    <col min="13" max="14" width="14.140625" bestFit="1" customWidth="1"/>
    <col min="15" max="15" width="13.85546875" customWidth="1"/>
  </cols>
  <sheetData>
    <row r="1" spans="1:15" ht="9.75" customHeight="1" x14ac:dyDescent="0.2">
      <c r="A1" s="2068" t="s">
        <v>1440</v>
      </c>
      <c r="O1" s="96" t="s">
        <v>320</v>
      </c>
    </row>
    <row r="2" spans="1:15" ht="7.5" customHeight="1" x14ac:dyDescent="0.2">
      <c r="A2" s="2068"/>
      <c r="O2" s="97" t="s">
        <v>801</v>
      </c>
    </row>
    <row r="3" spans="1:15" ht="15.75" x14ac:dyDescent="0.25">
      <c r="A3" s="2073" t="s">
        <v>382</v>
      </c>
      <c r="B3" s="2073"/>
      <c r="C3" s="2073"/>
      <c r="D3" s="2073"/>
      <c r="E3" s="2073"/>
      <c r="F3" s="2073"/>
      <c r="G3" s="2073"/>
      <c r="H3" s="2073"/>
      <c r="I3" s="2073"/>
      <c r="J3" s="2073"/>
      <c r="K3" s="2073"/>
      <c r="L3" s="2073"/>
      <c r="M3" s="2073"/>
      <c r="N3" s="2073"/>
      <c r="O3" s="2073"/>
    </row>
    <row r="4" spans="1:15" ht="15" customHeight="1" x14ac:dyDescent="0.25">
      <c r="A4" s="1959" t="str">
        <f>'НЗ 2-экз'!A1</f>
        <v>МОУ СШ п.Ярославка ЯМР</v>
      </c>
      <c r="B4" s="1959"/>
      <c r="C4" s="1959"/>
      <c r="D4" s="1959"/>
      <c r="E4" s="1959"/>
      <c r="F4" s="1959"/>
      <c r="G4" s="1959"/>
      <c r="H4" s="1959"/>
      <c r="I4" s="1959"/>
      <c r="J4" s="1959"/>
      <c r="K4" s="1959"/>
      <c r="L4" s="1959"/>
      <c r="M4" s="1959"/>
      <c r="N4" s="1959"/>
      <c r="O4" s="1959"/>
    </row>
    <row r="5" spans="1:15" x14ac:dyDescent="0.2">
      <c r="A5" s="2063" t="s">
        <v>48</v>
      </c>
      <c r="B5" s="2061" t="s">
        <v>18</v>
      </c>
      <c r="C5" s="710" t="s">
        <v>253</v>
      </c>
      <c r="D5" s="2065" t="s">
        <v>1275</v>
      </c>
      <c r="E5" s="2066"/>
      <c r="F5" s="2067"/>
      <c r="G5" s="2069" t="s">
        <v>855</v>
      </c>
      <c r="H5" s="2070"/>
      <c r="I5" s="2070"/>
      <c r="J5" s="2071"/>
      <c r="K5" s="2072" t="s">
        <v>380</v>
      </c>
      <c r="L5" s="2072"/>
      <c r="M5" s="2072"/>
      <c r="N5" s="2072"/>
      <c r="O5" s="263" t="s">
        <v>854</v>
      </c>
    </row>
    <row r="6" spans="1:15" ht="11.25" customHeight="1" x14ac:dyDescent="0.25">
      <c r="A6" s="2064"/>
      <c r="B6" s="2062"/>
      <c r="C6" s="711" t="s">
        <v>194</v>
      </c>
      <c r="D6" s="720" t="s">
        <v>376</v>
      </c>
      <c r="E6" s="712" t="s">
        <v>386</v>
      </c>
      <c r="F6" s="712" t="s">
        <v>242</v>
      </c>
      <c r="G6" s="260" t="s">
        <v>194</v>
      </c>
      <c r="H6" s="261" t="s">
        <v>376</v>
      </c>
      <c r="I6" s="261" t="s">
        <v>386</v>
      </c>
      <c r="J6" s="261" t="s">
        <v>242</v>
      </c>
      <c r="K6" s="713" t="s">
        <v>194</v>
      </c>
      <c r="L6" s="722" t="s">
        <v>376</v>
      </c>
      <c r="M6" s="714" t="s">
        <v>386</v>
      </c>
      <c r="N6" s="714" t="s">
        <v>242</v>
      </c>
      <c r="O6" s="262" t="s">
        <v>242</v>
      </c>
    </row>
    <row r="7" spans="1:15" s="205" customFormat="1" ht="9.75" customHeight="1" x14ac:dyDescent="0.2">
      <c r="A7" s="259">
        <v>1</v>
      </c>
      <c r="B7" s="258">
        <v>2</v>
      </c>
      <c r="C7" s="258">
        <v>3</v>
      </c>
      <c r="D7" s="258">
        <v>4</v>
      </c>
      <c r="E7" s="258">
        <v>5</v>
      </c>
      <c r="F7" s="258">
        <v>6</v>
      </c>
      <c r="G7" s="258">
        <v>7</v>
      </c>
      <c r="H7" s="1531">
        <v>8</v>
      </c>
      <c r="I7" s="258">
        <v>9</v>
      </c>
      <c r="J7" s="258">
        <v>10</v>
      </c>
      <c r="K7" s="258">
        <v>11</v>
      </c>
      <c r="L7" s="258">
        <v>12</v>
      </c>
      <c r="M7" s="258">
        <v>13</v>
      </c>
      <c r="N7" s="258">
        <v>14</v>
      </c>
      <c r="O7" s="258">
        <v>15</v>
      </c>
    </row>
    <row r="8" spans="1:15" s="709" customFormat="1" x14ac:dyDescent="0.2">
      <c r="A8" s="708" t="s">
        <v>471</v>
      </c>
      <c r="B8" s="626" t="s">
        <v>379</v>
      </c>
      <c r="C8" s="789">
        <f t="shared" ref="C8:O8" si="0">C9-C21</f>
        <v>0</v>
      </c>
      <c r="D8" s="1212">
        <f t="shared" si="0"/>
        <v>0</v>
      </c>
      <c r="E8" s="789">
        <f t="shared" si="0"/>
        <v>0</v>
      </c>
      <c r="F8" s="789">
        <f t="shared" si="0"/>
        <v>0</v>
      </c>
      <c r="G8" s="789">
        <f t="shared" si="0"/>
        <v>0</v>
      </c>
      <c r="H8" s="1532">
        <f t="shared" si="0"/>
        <v>0</v>
      </c>
      <c r="I8" s="789">
        <f t="shared" si="0"/>
        <v>0</v>
      </c>
      <c r="J8" s="789">
        <f t="shared" si="0"/>
        <v>0</v>
      </c>
      <c r="K8" s="789">
        <f t="shared" si="0"/>
        <v>0</v>
      </c>
      <c r="L8" s="1212">
        <f t="shared" si="0"/>
        <v>0</v>
      </c>
      <c r="M8" s="789">
        <f t="shared" si="0"/>
        <v>0</v>
      </c>
      <c r="N8" s="789">
        <f t="shared" si="0"/>
        <v>0</v>
      </c>
      <c r="O8" s="789">
        <f t="shared" si="0"/>
        <v>0</v>
      </c>
    </row>
    <row r="9" spans="1:15" s="255" customFormat="1" ht="14.25" x14ac:dyDescent="0.2">
      <c r="A9" s="807" t="s">
        <v>459</v>
      </c>
      <c r="B9" s="808" t="s">
        <v>379</v>
      </c>
      <c r="C9" s="809">
        <f>D9+E9+F9</f>
        <v>80401045.670000002</v>
      </c>
      <c r="D9" s="809">
        <f>H9+L9</f>
        <v>3707893.3</v>
      </c>
      <c r="E9" s="809">
        <f>I9+M9</f>
        <v>62477821.730000004</v>
      </c>
      <c r="F9" s="809">
        <f>J9+N9+O9</f>
        <v>14215330.639999999</v>
      </c>
      <c r="G9" s="810">
        <f>H9+I9+J9</f>
        <v>67635557.730000004</v>
      </c>
      <c r="H9" s="1533">
        <f>H12</f>
        <v>0</v>
      </c>
      <c r="I9" s="810">
        <f>I10+I11+I12</f>
        <v>57798755.730000004</v>
      </c>
      <c r="J9" s="810">
        <f>J10+J11+J12</f>
        <v>9836801.9999999981</v>
      </c>
      <c r="K9" s="810">
        <f>L9+M9+N9</f>
        <v>9412759.5999999996</v>
      </c>
      <c r="L9" s="1527">
        <f>L12</f>
        <v>3707893.3</v>
      </c>
      <c r="M9" s="810">
        <f>M12</f>
        <v>4679066</v>
      </c>
      <c r="N9" s="810">
        <f>N12</f>
        <v>1025800.3</v>
      </c>
      <c r="O9" s="810">
        <f>O10+O11+O12</f>
        <v>3352728.34</v>
      </c>
    </row>
    <row r="10" spans="1:15" s="209" customFormat="1" ht="14.25" x14ac:dyDescent="0.2">
      <c r="A10" s="818" t="s">
        <v>1</v>
      </c>
      <c r="B10" s="1304" t="s">
        <v>379</v>
      </c>
      <c r="C10" s="820">
        <f>E10+F10</f>
        <v>866857.5</v>
      </c>
      <c r="D10" s="1526" t="str">
        <f>L10</f>
        <v>х</v>
      </c>
      <c r="E10" s="820">
        <f>I10</f>
        <v>752075.73</v>
      </c>
      <c r="F10" s="820">
        <f>J10+O10</f>
        <v>114781.77</v>
      </c>
      <c r="G10" s="820">
        <f>I10+J10</f>
        <v>752075.73</v>
      </c>
      <c r="H10" s="1534" t="s">
        <v>379</v>
      </c>
      <c r="I10" s="820">
        <f>'Остатки -1эк'!AE33</f>
        <v>752075.73</v>
      </c>
      <c r="J10" s="820">
        <f>'Остатки -1эк'!AE34</f>
        <v>0</v>
      </c>
      <c r="K10" s="821" t="s">
        <v>379</v>
      </c>
      <c r="L10" s="1528" t="s">
        <v>379</v>
      </c>
      <c r="M10" s="821" t="s">
        <v>379</v>
      </c>
      <c r="N10" s="821" t="s">
        <v>379</v>
      </c>
      <c r="O10" s="820">
        <f>'Остатки -1эк'!AE35</f>
        <v>114781.77</v>
      </c>
    </row>
    <row r="11" spans="1:15" s="208" customFormat="1" ht="12" customHeight="1" x14ac:dyDescent="0.2">
      <c r="A11" s="818" t="s">
        <v>2</v>
      </c>
      <c r="B11" s="1304">
        <v>510</v>
      </c>
      <c r="C11" s="820">
        <f>E11+F11</f>
        <v>0</v>
      </c>
      <c r="D11" s="1526" t="str">
        <f>L11</f>
        <v>х</v>
      </c>
      <c r="E11" s="820">
        <f>I11</f>
        <v>0</v>
      </c>
      <c r="F11" s="820">
        <f>J11+O11</f>
        <v>0</v>
      </c>
      <c r="G11" s="820">
        <f>I11+J11</f>
        <v>0</v>
      </c>
      <c r="H11" s="1534" t="s">
        <v>379</v>
      </c>
      <c r="I11" s="820">
        <f>'Возвраты-1эк'!AG30</f>
        <v>0</v>
      </c>
      <c r="J11" s="820">
        <f>'Возвраты-1эк'!AG31</f>
        <v>0</v>
      </c>
      <c r="K11" s="821" t="s">
        <v>379</v>
      </c>
      <c r="L11" s="1528" t="s">
        <v>379</v>
      </c>
      <c r="M11" s="821" t="s">
        <v>379</v>
      </c>
      <c r="N11" s="821" t="s">
        <v>379</v>
      </c>
      <c r="O11" s="820">
        <f>'Возвраты-1эк'!AG52</f>
        <v>0</v>
      </c>
    </row>
    <row r="12" spans="1:15" s="255" customFormat="1" ht="15" x14ac:dyDescent="0.25">
      <c r="A12" s="1073" t="s">
        <v>849</v>
      </c>
      <c r="B12" s="816">
        <v>100</v>
      </c>
      <c r="C12" s="817">
        <f>D12+E12+F12</f>
        <v>79534188.170000002</v>
      </c>
      <c r="D12" s="817">
        <f>H12+L12</f>
        <v>3707893.3</v>
      </c>
      <c r="E12" s="817">
        <f>I12+M12</f>
        <v>61725746.000000007</v>
      </c>
      <c r="F12" s="817">
        <f>J12+N12+O12</f>
        <v>14100548.869999999</v>
      </c>
      <c r="G12" s="817">
        <f>H12+I12+J12</f>
        <v>66883482.000000007</v>
      </c>
      <c r="H12" s="817">
        <f>H14+H19</f>
        <v>0</v>
      </c>
      <c r="I12" s="817">
        <f>I14+I18+I19+I15</f>
        <v>57046680.000000007</v>
      </c>
      <c r="J12" s="817">
        <f>J14+J18+J19+J15</f>
        <v>9836801.9999999981</v>
      </c>
      <c r="K12" s="817">
        <f>L12+M12+N12</f>
        <v>9412759.5999999996</v>
      </c>
      <c r="L12" s="1529">
        <f>L19+L20</f>
        <v>3707893.3</v>
      </c>
      <c r="M12" s="817">
        <f>M19+M20</f>
        <v>4679066</v>
      </c>
      <c r="N12" s="817">
        <f>N19+N20</f>
        <v>1025800.3</v>
      </c>
      <c r="O12" s="817">
        <f>O13+O14+O16+O17+O18+O19</f>
        <v>3237946.57</v>
      </c>
    </row>
    <row r="13" spans="1:15" s="209" customFormat="1" x14ac:dyDescent="0.2">
      <c r="A13" s="1074" t="s">
        <v>850</v>
      </c>
      <c r="B13" s="816">
        <v>120</v>
      </c>
      <c r="C13" s="112">
        <f>F13</f>
        <v>26350.170000000006</v>
      </c>
      <c r="D13" s="1072" t="s">
        <v>379</v>
      </c>
      <c r="E13" s="790" t="s">
        <v>379</v>
      </c>
      <c r="F13" s="112">
        <f>O13</f>
        <v>26350.170000000006</v>
      </c>
      <c r="G13" s="790" t="s">
        <v>379</v>
      </c>
      <c r="H13" s="1072" t="s">
        <v>379</v>
      </c>
      <c r="I13" s="790" t="s">
        <v>379</v>
      </c>
      <c r="J13" s="790" t="s">
        <v>379</v>
      </c>
      <c r="K13" s="790" t="s">
        <v>379</v>
      </c>
      <c r="L13" s="1213" t="s">
        <v>379</v>
      </c>
      <c r="M13" s="790" t="s">
        <v>379</v>
      </c>
      <c r="N13" s="790" t="s">
        <v>379</v>
      </c>
      <c r="O13" s="112">
        <f>'ПД 1эк'!AH23</f>
        <v>26350.170000000006</v>
      </c>
    </row>
    <row r="14" spans="1:15" s="209" customFormat="1" x14ac:dyDescent="0.2">
      <c r="A14" s="1074" t="s">
        <v>1220</v>
      </c>
      <c r="B14" s="816">
        <v>130</v>
      </c>
      <c r="C14" s="112">
        <f>F14+E14+D14</f>
        <v>70057627</v>
      </c>
      <c r="D14" s="1524">
        <f>H14</f>
        <v>0</v>
      </c>
      <c r="E14" s="112">
        <f>I14</f>
        <v>57046680.000000007</v>
      </c>
      <c r="F14" s="112">
        <f>J14+O14</f>
        <v>13010946.999999998</v>
      </c>
      <c r="G14" s="112">
        <f>H14+I14+J14</f>
        <v>66883482.000000007</v>
      </c>
      <c r="H14" s="1524">
        <f>'НЗ 2-экз'!C1487</f>
        <v>0</v>
      </c>
      <c r="I14" s="112">
        <f>'НЗ 2-экз'!X1487</f>
        <v>57046680.000000007</v>
      </c>
      <c r="J14" s="112">
        <f>'НЗ 2-экз'!AK1487</f>
        <v>9836801.9999999981</v>
      </c>
      <c r="K14" s="790" t="s">
        <v>379</v>
      </c>
      <c r="L14" s="1213" t="s">
        <v>379</v>
      </c>
      <c r="M14" s="790" t="s">
        <v>379</v>
      </c>
      <c r="N14" s="790" t="s">
        <v>379</v>
      </c>
      <c r="O14" s="112">
        <f>'ПД 1эк'!AH35</f>
        <v>3174145</v>
      </c>
    </row>
    <row r="15" spans="1:15" s="209" customFormat="1" x14ac:dyDescent="0.2">
      <c r="A15" s="1274" t="s">
        <v>1221</v>
      </c>
      <c r="B15" s="1240"/>
      <c r="C15" s="112">
        <f>F15+E15+D15</f>
        <v>0</v>
      </c>
      <c r="D15" s="1214">
        <f>H15</f>
        <v>0</v>
      </c>
      <c r="E15" s="112">
        <f>I15</f>
        <v>0</v>
      </c>
      <c r="F15" s="112">
        <f>J15+O15</f>
        <v>0</v>
      </c>
      <c r="G15" s="112">
        <f>H15+I15+J15</f>
        <v>0</v>
      </c>
      <c r="H15" s="1524">
        <f>'НЗ 2-экз'!C1488</f>
        <v>0</v>
      </c>
      <c r="I15" s="112">
        <f>'Возвраты-1эк'!AG19</f>
        <v>0</v>
      </c>
      <c r="J15" s="112">
        <f>'Возвраты-1эк'!AG20</f>
        <v>0</v>
      </c>
      <c r="K15" s="790" t="s">
        <v>379</v>
      </c>
      <c r="L15" s="1213" t="s">
        <v>379</v>
      </c>
      <c r="M15" s="790" t="s">
        <v>379</v>
      </c>
      <c r="N15" s="790" t="s">
        <v>379</v>
      </c>
      <c r="O15" s="112"/>
    </row>
    <row r="16" spans="1:15" s="209" customFormat="1" ht="12" customHeight="1" x14ac:dyDescent="0.2">
      <c r="A16" s="1074" t="s">
        <v>851</v>
      </c>
      <c r="B16" s="816">
        <v>140</v>
      </c>
      <c r="C16" s="1202">
        <f>F16</f>
        <v>0</v>
      </c>
      <c r="D16" s="1213" t="s">
        <v>379</v>
      </c>
      <c r="E16" s="790" t="s">
        <v>379</v>
      </c>
      <c r="F16" s="112">
        <f>O16</f>
        <v>0</v>
      </c>
      <c r="G16" s="790" t="s">
        <v>379</v>
      </c>
      <c r="H16" s="1072" t="s">
        <v>379</v>
      </c>
      <c r="I16" s="790" t="s">
        <v>379</v>
      </c>
      <c r="J16" s="790" t="s">
        <v>379</v>
      </c>
      <c r="K16" s="790" t="s">
        <v>379</v>
      </c>
      <c r="L16" s="1213" t="s">
        <v>379</v>
      </c>
      <c r="M16" s="790" t="s">
        <v>379</v>
      </c>
      <c r="N16" s="790" t="s">
        <v>379</v>
      </c>
      <c r="O16" s="112">
        <f>'ПД 1эк'!AH40</f>
        <v>0</v>
      </c>
    </row>
    <row r="17" spans="1:15" s="209" customFormat="1" ht="13.9" customHeight="1" x14ac:dyDescent="0.2">
      <c r="A17" s="1074" t="s">
        <v>852</v>
      </c>
      <c r="B17" s="816">
        <v>410</v>
      </c>
      <c r="C17" s="112">
        <f>F17</f>
        <v>0</v>
      </c>
      <c r="D17" s="1213" t="s">
        <v>379</v>
      </c>
      <c r="E17" s="791" t="s">
        <v>379</v>
      </c>
      <c r="F17" s="112">
        <f>O17</f>
        <v>0</v>
      </c>
      <c r="G17" s="790" t="s">
        <v>379</v>
      </c>
      <c r="H17" s="1072" t="s">
        <v>379</v>
      </c>
      <c r="I17" s="791" t="s">
        <v>379</v>
      </c>
      <c r="J17" s="791" t="s">
        <v>379</v>
      </c>
      <c r="K17" s="790" t="s">
        <v>379</v>
      </c>
      <c r="L17" s="1213" t="s">
        <v>379</v>
      </c>
      <c r="M17" s="790" t="s">
        <v>379</v>
      </c>
      <c r="N17" s="790" t="s">
        <v>379</v>
      </c>
      <c r="O17" s="112">
        <f>'Прочие-1эк'!AG77+'ПД 1эк'!AH53</f>
        <v>0</v>
      </c>
    </row>
    <row r="18" spans="1:15" s="209" customFormat="1" ht="12" customHeight="1" x14ac:dyDescent="0.2">
      <c r="A18" s="1074" t="s">
        <v>853</v>
      </c>
      <c r="B18" s="816">
        <v>440</v>
      </c>
      <c r="C18" s="112">
        <f>G18+O18</f>
        <v>37451.4</v>
      </c>
      <c r="D18" s="1213" t="s">
        <v>379</v>
      </c>
      <c r="E18" s="112">
        <f>I18</f>
        <v>0</v>
      </c>
      <c r="F18" s="112">
        <f>J18+O18</f>
        <v>37451.4</v>
      </c>
      <c r="G18" s="112">
        <f>I18+J18</f>
        <v>0</v>
      </c>
      <c r="H18" s="1072" t="s">
        <v>379</v>
      </c>
      <c r="I18" s="112">
        <f>'Прочие-1эк'!AG72</f>
        <v>0</v>
      </c>
      <c r="J18" s="112">
        <f>'Прочие-1эк'!AG75</f>
        <v>0</v>
      </c>
      <c r="K18" s="790" t="s">
        <v>379</v>
      </c>
      <c r="L18" s="1213" t="s">
        <v>379</v>
      </c>
      <c r="M18" s="790" t="s">
        <v>379</v>
      </c>
      <c r="N18" s="790" t="s">
        <v>379</v>
      </c>
      <c r="O18" s="112">
        <f>'Прочие-1эк'!AG78+'ПД 1эк'!AH57</f>
        <v>37451.4</v>
      </c>
    </row>
    <row r="19" spans="1:15" s="209" customFormat="1" ht="12.75" customHeight="1" x14ac:dyDescent="0.2">
      <c r="A19" s="1334" t="s">
        <v>864</v>
      </c>
      <c r="B19" s="1335">
        <v>150</v>
      </c>
      <c r="C19" s="112">
        <f>D19+E19+F19</f>
        <v>9412759.5999999996</v>
      </c>
      <c r="D19" s="1524">
        <f>H19+L19</f>
        <v>3707893.3</v>
      </c>
      <c r="E19" s="112">
        <f>I19+M19</f>
        <v>4679066</v>
      </c>
      <c r="F19" s="112">
        <f>J19+N19+O19</f>
        <v>1025800.3</v>
      </c>
      <c r="G19" s="112">
        <f>H19+I19+J19</f>
        <v>0</v>
      </c>
      <c r="H19" s="1524">
        <f>'Прочие-1эк'!AG69</f>
        <v>0</v>
      </c>
      <c r="I19" s="112">
        <f>'Прочие-1эк'!AG70</f>
        <v>0</v>
      </c>
      <c r="J19" s="112">
        <f>'Прочие-1эк'!AG73</f>
        <v>0</v>
      </c>
      <c r="K19" s="112">
        <f>L19+M19+N19</f>
        <v>9412759.5999999996</v>
      </c>
      <c r="L19" s="1524">
        <f>'ИЦ 1эк'!AP72</f>
        <v>3707893.3</v>
      </c>
      <c r="M19" s="112">
        <f>'ИЦ 1эк'!AP73</f>
        <v>4679066</v>
      </c>
      <c r="N19" s="112">
        <f>'ИЦ 1эк'!AP74</f>
        <v>1025800.3</v>
      </c>
      <c r="O19" s="112">
        <f>'Прочие-1эк'!AG76+'ПД 1эк'!AH48</f>
        <v>0</v>
      </c>
    </row>
    <row r="20" spans="1:15" s="209" customFormat="1" ht="12" customHeight="1" x14ac:dyDescent="0.2">
      <c r="A20" s="1336" t="s">
        <v>898</v>
      </c>
      <c r="B20" s="1337" t="s">
        <v>814</v>
      </c>
      <c r="C20" s="112">
        <f>D20+E20+F20</f>
        <v>0</v>
      </c>
      <c r="D20" s="1214">
        <f t="shared" ref="D20:E23" si="1">H20+L20</f>
        <v>0</v>
      </c>
      <c r="E20" s="112">
        <f t="shared" si="1"/>
        <v>0</v>
      </c>
      <c r="F20" s="112">
        <f>J20+N20+O20</f>
        <v>0</v>
      </c>
      <c r="G20" s="112">
        <f>H20+I20+J20</f>
        <v>0</v>
      </c>
      <c r="H20" s="1524"/>
      <c r="I20" s="112"/>
      <c r="J20" s="112"/>
      <c r="K20" s="112">
        <f>L20+M20+N20</f>
        <v>0</v>
      </c>
      <c r="L20" s="1214"/>
      <c r="M20" s="112"/>
      <c r="N20" s="112"/>
      <c r="O20" s="112"/>
    </row>
    <row r="21" spans="1:15" s="254" customFormat="1" x14ac:dyDescent="0.2">
      <c r="A21" s="974" t="s">
        <v>809</v>
      </c>
      <c r="B21" s="975" t="s">
        <v>347</v>
      </c>
      <c r="C21" s="976">
        <f>G21+K21+O21</f>
        <v>80401045.669999987</v>
      </c>
      <c r="D21" s="976">
        <f t="shared" si="1"/>
        <v>3707893.3</v>
      </c>
      <c r="E21" s="976">
        <f t="shared" si="1"/>
        <v>62477821.729999989</v>
      </c>
      <c r="F21" s="976">
        <f>J21+N21+O21</f>
        <v>14215330.640000001</v>
      </c>
      <c r="G21" s="976">
        <f>H21+I21+J21</f>
        <v>67635557.729999989</v>
      </c>
      <c r="H21" s="976">
        <f>H22+H25+H32+H37+H62+H67+H68+H69+H63</f>
        <v>0</v>
      </c>
      <c r="I21" s="976">
        <f>I22+I25+I32+I37+I62+I67+I68+I69+I63+I58</f>
        <v>57798755.729999989</v>
      </c>
      <c r="J21" s="976">
        <f>J22+J25+J32+J37+J62+J67+J68+J69+J63+J58+J64</f>
        <v>9836802</v>
      </c>
      <c r="K21" s="976">
        <f>L21+M21+N21</f>
        <v>9412759.5999999996</v>
      </c>
      <c r="L21" s="976">
        <f>L22+L25+L32+L37+L62+L67+L68+L69+L36</f>
        <v>3707893.3</v>
      </c>
      <c r="M21" s="976">
        <f>M22+M25+M32+M37+M62+M67+M68+M69+M59+M64+M36+M58</f>
        <v>4679066</v>
      </c>
      <c r="N21" s="976">
        <f>N22+N25+N32+N37+N62+N67+N68+N69+N59+N64+N36+N58</f>
        <v>1025800.3</v>
      </c>
      <c r="O21" s="976">
        <f>O22+O25+O33+O37+O62+O67+O68+O69+O34+O58</f>
        <v>3352728.3400000003</v>
      </c>
    </row>
    <row r="22" spans="1:15" s="155" customFormat="1" x14ac:dyDescent="0.2">
      <c r="A22" s="2059" t="s">
        <v>1150</v>
      </c>
      <c r="B22" s="2060"/>
      <c r="C22" s="811">
        <f>G22+K22+O22</f>
        <v>49640275.189999998</v>
      </c>
      <c r="D22" s="811">
        <f t="shared" si="1"/>
        <v>2067913.8399999999</v>
      </c>
      <c r="E22" s="811">
        <f t="shared" si="1"/>
        <v>43847318.539999992</v>
      </c>
      <c r="F22" s="811">
        <f>J22+N22+O22</f>
        <v>3725042.81</v>
      </c>
      <c r="G22" s="811">
        <f t="shared" ref="G22:G39" si="2">H22+I22+J22</f>
        <v>47563197.169999994</v>
      </c>
      <c r="H22" s="815">
        <f>H23+H24</f>
        <v>0</v>
      </c>
      <c r="I22" s="815">
        <f>I23+I24</f>
        <v>43838154.359999992</v>
      </c>
      <c r="J22" s="815">
        <f>J23+J24</f>
        <v>3725042.81</v>
      </c>
      <c r="K22" s="811">
        <f>L22+M22+N22</f>
        <v>2077078.0199999998</v>
      </c>
      <c r="L22" s="815">
        <f>L23</f>
        <v>2067913.8399999999</v>
      </c>
      <c r="M22" s="815">
        <f>M23</f>
        <v>9164.18</v>
      </c>
      <c r="N22" s="815">
        <f>N23</f>
        <v>0</v>
      </c>
      <c r="O22" s="815">
        <f>O23</f>
        <v>0</v>
      </c>
    </row>
    <row r="23" spans="1:15" ht="13.5" customHeight="1" x14ac:dyDescent="0.25">
      <c r="A23" s="250" t="s">
        <v>868</v>
      </c>
      <c r="B23" s="249">
        <v>211</v>
      </c>
      <c r="C23" s="811">
        <f>G23+K23+O23</f>
        <v>49457328.349999994</v>
      </c>
      <c r="D23" s="1525">
        <f t="shared" si="1"/>
        <v>2067913.8399999999</v>
      </c>
      <c r="E23" s="113">
        <f t="shared" si="1"/>
        <v>43681729.819999993</v>
      </c>
      <c r="F23" s="113">
        <f>J23+N23+O23</f>
        <v>3707684.69</v>
      </c>
      <c r="G23" s="813">
        <f>H23+I23+J23</f>
        <v>47380250.329999991</v>
      </c>
      <c r="H23" s="1524">
        <f>'НЗ 2-экз'!C1431+'Прочие-1эк'!E69</f>
        <v>0</v>
      </c>
      <c r="I23" s="112">
        <f>'НЗ 2-экз'!X1431+'Прочие-1эк'!F69+'Остатки -1эк'!D33+'Возвраты-1эк'!E50</f>
        <v>43672565.639999993</v>
      </c>
      <c r="J23" s="112">
        <f>'НЗ 2-экз'!AK1431+'Прочие-1эк'!G69+'Возвраты-1эк'!E51</f>
        <v>3707684.69</v>
      </c>
      <c r="K23" s="813">
        <f>L23+M23+N23</f>
        <v>2077078.0199999998</v>
      </c>
      <c r="L23" s="1524">
        <f>'ИЦ 1эк'!E72</f>
        <v>2067913.8399999999</v>
      </c>
      <c r="M23" s="112">
        <f>'ИЦ 1эк'!E73</f>
        <v>9164.18</v>
      </c>
      <c r="N23" s="112">
        <f>'ИЦ 1эк'!E74</f>
        <v>0</v>
      </c>
      <c r="O23" s="1071">
        <f>'ПД 1эк'!C64</f>
        <v>0</v>
      </c>
    </row>
    <row r="24" spans="1:15" ht="13.5" customHeight="1" x14ac:dyDescent="0.25">
      <c r="A24" s="250" t="s">
        <v>848</v>
      </c>
      <c r="B24" s="249">
        <v>266</v>
      </c>
      <c r="C24" s="813">
        <f>G24+O24</f>
        <v>182946.84</v>
      </c>
      <c r="D24" s="1216">
        <f>H24</f>
        <v>0</v>
      </c>
      <c r="E24" s="113">
        <f>I24</f>
        <v>165588.72</v>
      </c>
      <c r="F24" s="113">
        <f>J24+O24</f>
        <v>17358.12</v>
      </c>
      <c r="G24" s="813">
        <f t="shared" si="2"/>
        <v>182946.84</v>
      </c>
      <c r="H24" s="1524">
        <f>'НЗ 2-экз'!C1458</f>
        <v>0</v>
      </c>
      <c r="I24" s="112">
        <f>'НЗ 2-экз'!X1458</f>
        <v>165588.72</v>
      </c>
      <c r="J24" s="112">
        <f>'НЗ 2-экз'!AK1458</f>
        <v>17358.12</v>
      </c>
      <c r="K24" s="814" t="s">
        <v>379</v>
      </c>
      <c r="L24" s="1213" t="s">
        <v>379</v>
      </c>
      <c r="M24" s="790" t="s">
        <v>379</v>
      </c>
      <c r="N24" s="790" t="s">
        <v>379</v>
      </c>
      <c r="O24" s="1071">
        <f>'ПД 1эк'!D64</f>
        <v>0</v>
      </c>
    </row>
    <row r="25" spans="1:15" s="155" customFormat="1" x14ac:dyDescent="0.2">
      <c r="A25" s="2059" t="s">
        <v>1151</v>
      </c>
      <c r="B25" s="2060"/>
      <c r="C25" s="811">
        <f>D25+E25+F25</f>
        <v>79550.14</v>
      </c>
      <c r="D25" s="1215">
        <f t="shared" ref="D25:E29" si="3">H25+L25</f>
        <v>0</v>
      </c>
      <c r="E25" s="811">
        <f t="shared" si="3"/>
        <v>79550.14</v>
      </c>
      <c r="F25" s="811">
        <f>J25+N25+O25</f>
        <v>0</v>
      </c>
      <c r="G25" s="811">
        <f t="shared" si="2"/>
        <v>79550.14</v>
      </c>
      <c r="H25" s="811">
        <f>H26+H29+H30+H31+H27+H28</f>
        <v>0</v>
      </c>
      <c r="I25" s="811">
        <f>I26+I29+I30+I31+I27+I28</f>
        <v>79550.14</v>
      </c>
      <c r="J25" s="811">
        <f>J26+J29+J30+J31+J27+J28</f>
        <v>0</v>
      </c>
      <c r="K25" s="811">
        <f>L25+M25+N25</f>
        <v>0</v>
      </c>
      <c r="L25" s="1215">
        <f>L26+L29</f>
        <v>0</v>
      </c>
      <c r="M25" s="811">
        <f>M26+M29+M31</f>
        <v>0</v>
      </c>
      <c r="N25" s="811">
        <f>N26+N29+N31</f>
        <v>0</v>
      </c>
      <c r="O25" s="811">
        <f>O26</f>
        <v>0</v>
      </c>
    </row>
    <row r="26" spans="1:15" ht="13.5" customHeight="1" x14ac:dyDescent="0.25">
      <c r="A26" s="206" t="s">
        <v>869</v>
      </c>
      <c r="B26" s="116">
        <v>212</v>
      </c>
      <c r="C26" s="813">
        <f>G26+K26+O26</f>
        <v>79550.14</v>
      </c>
      <c r="D26" s="1216">
        <f t="shared" si="3"/>
        <v>0</v>
      </c>
      <c r="E26" s="113">
        <f t="shared" si="3"/>
        <v>79550.14</v>
      </c>
      <c r="F26" s="113">
        <f>J26+N26+O26</f>
        <v>0</v>
      </c>
      <c r="G26" s="813">
        <f t="shared" si="2"/>
        <v>79550.14</v>
      </c>
      <c r="H26" s="1525">
        <f>'НЗ 2-экз'!C1432+'Прочие-1эк'!F79</f>
        <v>0</v>
      </c>
      <c r="I26" s="113">
        <f>'НЗ 2-экз'!X1432+'Остатки -1эк'!E33+'Возвраты-1эк'!F50</f>
        <v>79550.14</v>
      </c>
      <c r="J26" s="113">
        <f>'НЗ 2-экз'!AK1432+'Остатки -1эк'!E34+'Прочие-1эк'!F81+'Возвраты-1эк'!F51</f>
        <v>0</v>
      </c>
      <c r="K26" s="813">
        <f>L26+M26+N26</f>
        <v>0</v>
      </c>
      <c r="L26" s="1216">
        <f>'ИЦ 1эк'!F72</f>
        <v>0</v>
      </c>
      <c r="M26" s="113">
        <f>'ИЦ 1эк'!F73</f>
        <v>0</v>
      </c>
      <c r="N26" s="113">
        <f>'ИЦ 1эк'!F74</f>
        <v>0</v>
      </c>
      <c r="O26" s="813">
        <f>'ПД 1эк'!E64</f>
        <v>0</v>
      </c>
    </row>
    <row r="27" spans="1:15" ht="13.5" customHeight="1" x14ac:dyDescent="0.25">
      <c r="A27" s="206" t="s">
        <v>891</v>
      </c>
      <c r="B27" s="116">
        <v>214</v>
      </c>
      <c r="C27" s="813">
        <f>G27+K27+O27</f>
        <v>0</v>
      </c>
      <c r="D27" s="1216">
        <f t="shared" si="3"/>
        <v>0</v>
      </c>
      <c r="E27" s="113">
        <f t="shared" si="3"/>
        <v>0</v>
      </c>
      <c r="F27" s="113">
        <f>J27+N27+O27</f>
        <v>0</v>
      </c>
      <c r="G27" s="813">
        <f>H27+I27+J27</f>
        <v>0</v>
      </c>
      <c r="H27" s="1525">
        <f>'НЗ 2-экз'!C1434</f>
        <v>0</v>
      </c>
      <c r="I27" s="113">
        <f>'НЗ 2-экз'!X1434</f>
        <v>0</v>
      </c>
      <c r="J27" s="113">
        <f>'НЗ 2-экз'!AK1434</f>
        <v>0</v>
      </c>
      <c r="K27" s="813">
        <f>L27+M27+N27</f>
        <v>0</v>
      </c>
      <c r="L27" s="1221">
        <f>'ИЦ 1эк'!H72</f>
        <v>0</v>
      </c>
      <c r="M27" s="1207">
        <f>'ИЦ 1эк'!H73</f>
        <v>0</v>
      </c>
      <c r="N27" s="1207">
        <f>'ИЦ 1эк'!H74</f>
        <v>0</v>
      </c>
      <c r="O27" s="813"/>
    </row>
    <row r="28" spans="1:15" ht="13.5" customHeight="1" x14ac:dyDescent="0.25">
      <c r="A28" s="206" t="s">
        <v>893</v>
      </c>
      <c r="B28" s="1027">
        <v>222</v>
      </c>
      <c r="C28" s="813">
        <f>G28+K28+O28</f>
        <v>0</v>
      </c>
      <c r="D28" s="1216">
        <f>H28+L28</f>
        <v>0</v>
      </c>
      <c r="E28" s="113">
        <f>I28+M28</f>
        <v>0</v>
      </c>
      <c r="F28" s="113">
        <f>J28+N28+O28</f>
        <v>0</v>
      </c>
      <c r="G28" s="813">
        <f>H28+I28+J28</f>
        <v>0</v>
      </c>
      <c r="H28" s="1525">
        <f>'НЗ 2-экз'!C1437</f>
        <v>0</v>
      </c>
      <c r="I28" s="113">
        <f>'НЗ 2-экз'!X1437</f>
        <v>0</v>
      </c>
      <c r="J28" s="113">
        <f>'НЗ 2-экз'!AK1437</f>
        <v>0</v>
      </c>
      <c r="K28" s="813">
        <f>L28+M28+N28</f>
        <v>0</v>
      </c>
      <c r="L28" s="1216"/>
      <c r="M28" s="113"/>
      <c r="N28" s="113"/>
      <c r="O28" s="813"/>
    </row>
    <row r="29" spans="1:15" ht="13.5" customHeight="1" x14ac:dyDescent="0.25">
      <c r="A29" s="1132" t="s">
        <v>894</v>
      </c>
      <c r="B29" s="1027">
        <v>262</v>
      </c>
      <c r="C29" s="813">
        <f>G29+K29</f>
        <v>0</v>
      </c>
      <c r="D29" s="1216">
        <f t="shared" si="3"/>
        <v>0</v>
      </c>
      <c r="E29" s="113">
        <f t="shared" si="3"/>
        <v>0</v>
      </c>
      <c r="F29" s="113">
        <f>J29+N29</f>
        <v>0</v>
      </c>
      <c r="G29" s="813">
        <f t="shared" si="2"/>
        <v>0</v>
      </c>
      <c r="H29" s="1524">
        <f>'НЗ 2-экз'!C1455</f>
        <v>0</v>
      </c>
      <c r="I29" s="112">
        <f>'НЗ 2-экз'!X1455+'Возвраты-1эк'!N50</f>
        <v>0</v>
      </c>
      <c r="J29" s="112">
        <f>'НЗ 2-экз'!AK1455+'Возвраты-1эк'!N51</f>
        <v>0</v>
      </c>
      <c r="K29" s="813">
        <f>L29+M29+N29</f>
        <v>0</v>
      </c>
      <c r="L29" s="1214">
        <f>'ИЦ 1эк'!Q72</f>
        <v>0</v>
      </c>
      <c r="M29" s="112">
        <f>'ИЦ 1эк'!Q73</f>
        <v>0</v>
      </c>
      <c r="N29" s="112">
        <f>'ИЦ 1эк'!Q74</f>
        <v>0</v>
      </c>
      <c r="O29" s="814" t="s">
        <v>379</v>
      </c>
    </row>
    <row r="30" spans="1:15" ht="13.5" customHeight="1" x14ac:dyDescent="0.25">
      <c r="A30" s="1132" t="s">
        <v>895</v>
      </c>
      <c r="B30" s="1027">
        <v>266</v>
      </c>
      <c r="C30" s="813">
        <f t="shared" ref="C30:F31" si="4">G30</f>
        <v>0</v>
      </c>
      <c r="D30" s="1216">
        <f t="shared" si="4"/>
        <v>0</v>
      </c>
      <c r="E30" s="113">
        <f t="shared" si="4"/>
        <v>0</v>
      </c>
      <c r="F30" s="113">
        <f t="shared" si="4"/>
        <v>0</v>
      </c>
      <c r="G30" s="813">
        <f>H30+I30+J30</f>
        <v>0</v>
      </c>
      <c r="H30" s="1524">
        <f>'НЗ 2-экз'!C1459</f>
        <v>0</v>
      </c>
      <c r="I30" s="112">
        <f>'НЗ 2-экз'!X1459</f>
        <v>0</v>
      </c>
      <c r="J30" s="112">
        <f>'НЗ 2-экз'!AK1459</f>
        <v>0</v>
      </c>
      <c r="K30" s="814" t="s">
        <v>379</v>
      </c>
      <c r="L30" s="1213" t="s">
        <v>379</v>
      </c>
      <c r="M30" s="790" t="s">
        <v>379</v>
      </c>
      <c r="N30" s="790" t="s">
        <v>379</v>
      </c>
      <c r="O30" s="814" t="s">
        <v>379</v>
      </c>
    </row>
    <row r="31" spans="1:15" ht="12.75" customHeight="1" x14ac:dyDescent="0.25">
      <c r="A31" s="1132" t="s">
        <v>896</v>
      </c>
      <c r="B31" s="1027">
        <v>267</v>
      </c>
      <c r="C31" s="813">
        <f t="shared" si="4"/>
        <v>0</v>
      </c>
      <c r="D31" s="1216">
        <f t="shared" si="4"/>
        <v>0</v>
      </c>
      <c r="E31" s="113">
        <f t="shared" si="4"/>
        <v>0</v>
      </c>
      <c r="F31" s="113">
        <f t="shared" si="4"/>
        <v>0</v>
      </c>
      <c r="G31" s="813">
        <f>H31+I31+J31</f>
        <v>0</v>
      </c>
      <c r="H31" s="1524">
        <f>'НЗ 2-экз'!C1461</f>
        <v>0</v>
      </c>
      <c r="I31" s="112">
        <f>'НЗ 2-экз'!X1461</f>
        <v>0</v>
      </c>
      <c r="J31" s="112">
        <f>'НЗ 2-экз'!AK1461</f>
        <v>0</v>
      </c>
      <c r="K31" s="814" t="s">
        <v>379</v>
      </c>
      <c r="L31" s="1213" t="s">
        <v>379</v>
      </c>
      <c r="M31" s="803">
        <f>'ИЦ 1эк'!V73</f>
        <v>0</v>
      </c>
      <c r="N31" s="803">
        <f>'ИЦ 1эк'!V74</f>
        <v>0</v>
      </c>
      <c r="O31" s="814" t="s">
        <v>379</v>
      </c>
    </row>
    <row r="32" spans="1:15" s="155" customFormat="1" ht="24" customHeight="1" x14ac:dyDescent="0.2">
      <c r="A32" s="2059" t="s">
        <v>1152</v>
      </c>
      <c r="B32" s="2060"/>
      <c r="C32" s="811">
        <f>D32+E32+F32</f>
        <v>13143838.189999999</v>
      </c>
      <c r="D32" s="811">
        <f>H32+L32</f>
        <v>595458.28</v>
      </c>
      <c r="E32" s="811">
        <f>I32+M32</f>
        <v>11186174.310000001</v>
      </c>
      <c r="F32" s="811">
        <f>J32+N32+O32</f>
        <v>1362205.6</v>
      </c>
      <c r="G32" s="811">
        <f>H32+I32+J32</f>
        <v>12545612.33</v>
      </c>
      <c r="H32" s="811">
        <f>H33+H34+H35</f>
        <v>0</v>
      </c>
      <c r="I32" s="811">
        <f>I33+I34+I35</f>
        <v>11183406.73</v>
      </c>
      <c r="J32" s="811">
        <f>J33+J34+J35</f>
        <v>1362205.6</v>
      </c>
      <c r="K32" s="811">
        <f>L32+M32+N32</f>
        <v>598225.86</v>
      </c>
      <c r="L32" s="811">
        <f>L33</f>
        <v>595458.28</v>
      </c>
      <c r="M32" s="811">
        <f>M33</f>
        <v>2767.58</v>
      </c>
      <c r="N32" s="811">
        <f>N33</f>
        <v>0</v>
      </c>
      <c r="O32" s="811">
        <f>O33+O34</f>
        <v>0</v>
      </c>
    </row>
    <row r="33" spans="1:15" s="155" customFormat="1" ht="14.25" customHeight="1" x14ac:dyDescent="0.25">
      <c r="A33" s="257" t="s">
        <v>890</v>
      </c>
      <c r="B33" s="249">
        <v>213</v>
      </c>
      <c r="C33" s="811">
        <f>G33+K33+O33</f>
        <v>13143838.189999999</v>
      </c>
      <c r="D33" s="793">
        <f>H33+L33</f>
        <v>595458.28</v>
      </c>
      <c r="E33" s="793">
        <f>I33+M33</f>
        <v>11186174.310000001</v>
      </c>
      <c r="F33" s="793">
        <f>J33+N33+O33</f>
        <v>1362205.6</v>
      </c>
      <c r="G33" s="811">
        <f t="shared" si="2"/>
        <v>12545612.33</v>
      </c>
      <c r="H33" s="793">
        <f>'НЗ 2-экз'!C1433+'Прочие-1эк'!G79</f>
        <v>0</v>
      </c>
      <c r="I33" s="793">
        <f>'НЗ 2-экз'!X1433+'Остатки -1эк'!F33+'Прочие-1эк'!G80+'Возвраты-1эк'!G50</f>
        <v>11183406.73</v>
      </c>
      <c r="J33" s="793">
        <f>'НЗ 2-экз'!AK1433+'Остатки -1эк'!F34+'Прочие-1эк'!G81+'Возвраты-1эк'!G51</f>
        <v>1362205.6</v>
      </c>
      <c r="K33" s="811">
        <f>L33+M33+N33</f>
        <v>598225.86</v>
      </c>
      <c r="L33" s="793">
        <f>'ИЦ 1эк'!G72</f>
        <v>595458.28</v>
      </c>
      <c r="M33" s="793">
        <f>'ИЦ 1эк'!G73</f>
        <v>2767.58</v>
      </c>
      <c r="N33" s="793">
        <f>'ИЦ 1эк'!G74</f>
        <v>0</v>
      </c>
      <c r="O33" s="811">
        <f>'ПД 1эк'!F64</f>
        <v>0</v>
      </c>
    </row>
    <row r="34" spans="1:15" ht="14.25" customHeight="1" x14ac:dyDescent="0.25">
      <c r="A34" s="257" t="s">
        <v>889</v>
      </c>
      <c r="B34" s="249">
        <v>262</v>
      </c>
      <c r="C34" s="813">
        <f t="shared" ref="C34:F36" si="5">G34</f>
        <v>0</v>
      </c>
      <c r="D34" s="1216">
        <f t="shared" si="5"/>
        <v>0</v>
      </c>
      <c r="E34" s="113">
        <f t="shared" si="5"/>
        <v>0</v>
      </c>
      <c r="F34" s="113">
        <f t="shared" si="5"/>
        <v>0</v>
      </c>
      <c r="G34" s="813">
        <f>H34+I34+J34</f>
        <v>0</v>
      </c>
      <c r="H34" s="1524">
        <f>'НЗ 2-экз'!C1456</f>
        <v>0</v>
      </c>
      <c r="I34" s="112">
        <f>'НЗ 2-экз'!X1456+'Возвраты-1эк'!O50</f>
        <v>0</v>
      </c>
      <c r="J34" s="112">
        <f>'НЗ 2-экз'!AK1456+'Возвраты-1эк'!O51</f>
        <v>0</v>
      </c>
      <c r="K34" s="814" t="s">
        <v>379</v>
      </c>
      <c r="L34" s="1213" t="s">
        <v>379</v>
      </c>
      <c r="M34" s="790" t="s">
        <v>379</v>
      </c>
      <c r="N34" s="790" t="s">
        <v>379</v>
      </c>
      <c r="O34" s="813">
        <f>'Возвраты-1эк'!N52</f>
        <v>0</v>
      </c>
    </row>
    <row r="35" spans="1:15" ht="14.25" customHeight="1" x14ac:dyDescent="0.25">
      <c r="A35" s="1133" t="s">
        <v>888</v>
      </c>
      <c r="B35" s="249">
        <v>266</v>
      </c>
      <c r="C35" s="813">
        <f t="shared" si="5"/>
        <v>0</v>
      </c>
      <c r="D35" s="1216">
        <f t="shared" si="5"/>
        <v>0</v>
      </c>
      <c r="E35" s="113">
        <f t="shared" si="5"/>
        <v>0</v>
      </c>
      <c r="F35" s="113">
        <f t="shared" si="5"/>
        <v>0</v>
      </c>
      <c r="G35" s="813">
        <f>H35+I35+J35</f>
        <v>0</v>
      </c>
      <c r="H35" s="1524">
        <f>'НЗ 2-экз'!C1460</f>
        <v>0</v>
      </c>
      <c r="I35" s="112">
        <f>'НЗ 2-экз'!X1460</f>
        <v>0</v>
      </c>
      <c r="J35" s="112">
        <f>'НЗ 2-экз'!AK1460</f>
        <v>0</v>
      </c>
      <c r="K35" s="814" t="s">
        <v>379</v>
      </c>
      <c r="L35" s="1213" t="s">
        <v>379</v>
      </c>
      <c r="M35" s="790" t="s">
        <v>379</v>
      </c>
      <c r="N35" s="790" t="s">
        <v>379</v>
      </c>
      <c r="O35" s="814" t="s">
        <v>379</v>
      </c>
    </row>
    <row r="36" spans="1:15" s="1266" customFormat="1" ht="26.25" customHeight="1" x14ac:dyDescent="0.25">
      <c r="A36" s="1269" t="s">
        <v>1383</v>
      </c>
      <c r="B36" s="1270">
        <v>228</v>
      </c>
      <c r="C36" s="813">
        <f t="shared" ref="C36" si="6">G36+K36+O36</f>
        <v>2268627.12</v>
      </c>
      <c r="D36" s="1216">
        <f t="shared" si="5"/>
        <v>0</v>
      </c>
      <c r="E36" s="113">
        <f t="shared" si="5"/>
        <v>0</v>
      </c>
      <c r="F36" s="113">
        <f t="shared" si="5"/>
        <v>0</v>
      </c>
      <c r="G36" s="813">
        <f>H36+I36+J36</f>
        <v>0</v>
      </c>
      <c r="H36" s="1524"/>
      <c r="I36" s="112"/>
      <c r="J36" s="112"/>
      <c r="K36" s="813">
        <f>M36+N36</f>
        <v>2268627.12</v>
      </c>
      <c r="L36" s="1222">
        <f>'ИЦ 1эк'!O72</f>
        <v>0</v>
      </c>
      <c r="M36" s="1209">
        <f>'ИЦ 1эк'!O73</f>
        <v>2268627.12</v>
      </c>
      <c r="N36" s="1209">
        <f>'ИЦ 1эк'!O74</f>
        <v>0</v>
      </c>
      <c r="O36" s="813"/>
    </row>
    <row r="37" spans="1:15" s="155" customFormat="1" x14ac:dyDescent="0.2">
      <c r="A37" s="2059" t="s">
        <v>1177</v>
      </c>
      <c r="B37" s="2060"/>
      <c r="C37" s="811">
        <f>D37+E37+F37</f>
        <v>10604886.629999999</v>
      </c>
      <c r="D37" s="811">
        <f>H37+L37</f>
        <v>1044521.1799999999</v>
      </c>
      <c r="E37" s="811">
        <f>I37+M37</f>
        <v>4350577.82</v>
      </c>
      <c r="F37" s="811">
        <f>J37+N37+O37</f>
        <v>5209787.63</v>
      </c>
      <c r="G37" s="811">
        <f t="shared" si="2"/>
        <v>3565547.91</v>
      </c>
      <c r="H37" s="811">
        <f>SUM(H38:H48)</f>
        <v>0</v>
      </c>
      <c r="I37" s="811">
        <f>SUM(I38:I48)</f>
        <v>2697644.5</v>
      </c>
      <c r="J37" s="811">
        <f>SUM(J38:J48)</f>
        <v>867903.40999999992</v>
      </c>
      <c r="K37" s="811">
        <f>L37+M37+N37</f>
        <v>3696104</v>
      </c>
      <c r="L37" s="811">
        <f>SUM(L38:L60)</f>
        <v>1044521.1799999999</v>
      </c>
      <c r="M37" s="811">
        <f>SUM(M38:M48)</f>
        <v>1652933.32</v>
      </c>
      <c r="N37" s="811">
        <f>SUM(N38:N55)</f>
        <v>998649.5</v>
      </c>
      <c r="O37" s="811">
        <f>SUM(O38:O48)</f>
        <v>3343234.72</v>
      </c>
    </row>
    <row r="38" spans="1:15" ht="14.25" customHeight="1" x14ac:dyDescent="0.25">
      <c r="A38" s="206" t="s">
        <v>1178</v>
      </c>
      <c r="B38" s="116">
        <v>221</v>
      </c>
      <c r="C38" s="813">
        <f>G38+K38+O38</f>
        <v>52972.85</v>
      </c>
      <c r="D38" s="1216">
        <f>H38+L38</f>
        <v>0</v>
      </c>
      <c r="E38" s="113">
        <f>I38+M38</f>
        <v>52972.85</v>
      </c>
      <c r="F38" s="113">
        <f>J38+N38+O38</f>
        <v>0</v>
      </c>
      <c r="G38" s="813">
        <f t="shared" si="2"/>
        <v>52972.85</v>
      </c>
      <c r="H38" s="1524">
        <f>'НЗ 2-экз'!C1435+'Прочие-1эк'!H79</f>
        <v>0</v>
      </c>
      <c r="I38" s="112">
        <f>'НЗ 2-экз'!X1435+'Остатки -1эк'!G33+'Прочие-1эк'!H80+'Возвраты-1эк'!H50</f>
        <v>52972.85</v>
      </c>
      <c r="J38" s="112">
        <f>'НЗ 2-экз'!AK1435+'Остатки -1эк'!G34+'Прочие-1эк'!H81+'Возвраты-1эк'!H51</f>
        <v>0</v>
      </c>
      <c r="K38" s="813">
        <f>L38+M38+N38</f>
        <v>0</v>
      </c>
      <c r="L38" s="1214">
        <f>'ИЦ 1эк'!I72</f>
        <v>0</v>
      </c>
      <c r="M38" s="112">
        <f>'ИЦ 1эк'!I73</f>
        <v>0</v>
      </c>
      <c r="N38" s="112">
        <f>'ИЦ 1эк'!I74</f>
        <v>0</v>
      </c>
      <c r="O38" s="813">
        <f>'ПД 1эк'!G64</f>
        <v>0</v>
      </c>
    </row>
    <row r="39" spans="1:15" ht="14.25" customHeight="1" x14ac:dyDescent="0.25">
      <c r="A39" s="206" t="s">
        <v>1179</v>
      </c>
      <c r="B39" s="249">
        <v>222</v>
      </c>
      <c r="C39" s="813">
        <f>G39+O39</f>
        <v>0</v>
      </c>
      <c r="D39" s="1216">
        <f>H39</f>
        <v>0</v>
      </c>
      <c r="E39" s="113">
        <f>I39</f>
        <v>0</v>
      </c>
      <c r="F39" s="113">
        <f>J39</f>
        <v>0</v>
      </c>
      <c r="G39" s="813">
        <f t="shared" si="2"/>
        <v>0</v>
      </c>
      <c r="H39" s="1524">
        <f>'НЗ 2-экз'!C1438+'Прочие-1эк'!I79</f>
        <v>0</v>
      </c>
      <c r="I39" s="112">
        <f>'НЗ 2-экз'!X1438+'Остатки -1эк'!H33+'Прочие-1эк'!I80+'Возвраты-1эк'!I50</f>
        <v>0</v>
      </c>
      <c r="J39" s="112">
        <f>'НЗ 2-экз'!AK1438+'Остатки -1эк'!H34+'Прочие-1эк'!I81+'Возвраты-1эк'!I51</f>
        <v>0</v>
      </c>
      <c r="K39" s="813">
        <f>L39+M39+N39</f>
        <v>0</v>
      </c>
      <c r="L39" s="1222">
        <f>'ИЦ 1эк'!J72</f>
        <v>0</v>
      </c>
      <c r="M39" s="1210">
        <f>'ИЦ 1эк'!J73</f>
        <v>0</v>
      </c>
      <c r="N39" s="1209">
        <f>'ИЦ 1эк'!J74</f>
        <v>0</v>
      </c>
      <c r="O39" s="813">
        <f>'ПД 1эк'!H64</f>
        <v>0</v>
      </c>
    </row>
    <row r="40" spans="1:15" ht="14.25" customHeight="1" x14ac:dyDescent="0.25">
      <c r="A40" s="1302" t="s">
        <v>1180</v>
      </c>
      <c r="B40" s="1303">
        <v>223</v>
      </c>
      <c r="C40" s="813">
        <f>G40+K40+O40</f>
        <v>255870.74</v>
      </c>
      <c r="D40" s="1216">
        <f>L40</f>
        <v>0</v>
      </c>
      <c r="E40" s="113">
        <f>I40+M40</f>
        <v>0</v>
      </c>
      <c r="F40" s="113">
        <f>J40+N40+O40</f>
        <v>255870.74</v>
      </c>
      <c r="G40" s="813">
        <f>I40+J40</f>
        <v>255870.74</v>
      </c>
      <c r="H40" s="1072" t="s">
        <v>379</v>
      </c>
      <c r="I40" s="1207">
        <f>'НЗ 2-экз'!X1439-'НЗ 2-экз'!X1440-'НЗ 2-экз'!X1441+'Остатки -1эк'!I33+'Прочие-1эк'!J80+'Возвраты-1эк'!J50</f>
        <v>0</v>
      </c>
      <c r="J40" s="1207">
        <f>'НЗ 2-экз'!AK1439-'НЗ 2-экз'!AK1440-'НЗ 2-экз'!AK1441+'Остатки -1эк'!I34+'Прочие-1эк'!J81+'Возвраты-1эк'!J51</f>
        <v>255870.74</v>
      </c>
      <c r="K40" s="813">
        <f>L40+M40+N40</f>
        <v>0</v>
      </c>
      <c r="L40" s="1221">
        <f>'ИЦ 1эк'!K72</f>
        <v>0</v>
      </c>
      <c r="M40" s="1207">
        <f>'ИЦ 1эк'!K73</f>
        <v>0</v>
      </c>
      <c r="N40" s="1207">
        <f>'ИЦ 1эк'!K74</f>
        <v>0</v>
      </c>
      <c r="O40" s="813">
        <f>'ПД 1эк'!I64</f>
        <v>0</v>
      </c>
    </row>
    <row r="41" spans="1:15" ht="14.25" customHeight="1" x14ac:dyDescent="0.25">
      <c r="A41" s="1134" t="s">
        <v>1181</v>
      </c>
      <c r="B41" s="116">
        <v>224</v>
      </c>
      <c r="C41" s="813">
        <f>G41+O41</f>
        <v>12000</v>
      </c>
      <c r="D41" s="1216">
        <f>H41</f>
        <v>0</v>
      </c>
      <c r="E41" s="113">
        <f>I41</f>
        <v>0</v>
      </c>
      <c r="F41" s="113">
        <f>J41</f>
        <v>12000</v>
      </c>
      <c r="G41" s="813">
        <f t="shared" ref="G41:G57" si="7">H41+I41+J41</f>
        <v>12000</v>
      </c>
      <c r="H41" s="1524">
        <f>'НЗ 2-экз'!C1444</f>
        <v>0</v>
      </c>
      <c r="I41" s="112">
        <f>'НЗ 2-экз'!X1444+'Прочие-1эк'!L80</f>
        <v>0</v>
      </c>
      <c r="J41" s="112">
        <f>'НЗ 2-экз'!AK1444+'Прочие-1эк'!L81</f>
        <v>12000</v>
      </c>
      <c r="K41" s="814" t="s">
        <v>379</v>
      </c>
      <c r="L41" s="1213" t="s">
        <v>379</v>
      </c>
      <c r="M41" s="790" t="s">
        <v>379</v>
      </c>
      <c r="N41" s="790" t="s">
        <v>379</v>
      </c>
      <c r="O41" s="813">
        <f>'ПД 1эк'!K64</f>
        <v>0</v>
      </c>
    </row>
    <row r="42" spans="1:15" ht="14.25" customHeight="1" x14ac:dyDescent="0.25">
      <c r="A42" s="206" t="s">
        <v>1182</v>
      </c>
      <c r="B42" s="116">
        <v>225</v>
      </c>
      <c r="C42" s="813">
        <f>G42+K42+O42</f>
        <v>680693.12</v>
      </c>
      <c r="D42" s="1216">
        <f>H42+L42</f>
        <v>0</v>
      </c>
      <c r="E42" s="113">
        <f>I42+M42</f>
        <v>188600</v>
      </c>
      <c r="F42" s="113">
        <f>J42+N42+O42</f>
        <v>492093.12</v>
      </c>
      <c r="G42" s="813">
        <f t="shared" si="7"/>
        <v>475693.12</v>
      </c>
      <c r="H42" s="1524">
        <f>'НЗ 2-экз'!C1445+'Прочие-1эк'!M79</f>
        <v>0</v>
      </c>
      <c r="I42" s="112">
        <f>'НЗ 2-экз'!X1445+'Остатки -1эк'!K33+'Прочие-1эк'!M80+'Возвраты-1эк'!L50</f>
        <v>188600</v>
      </c>
      <c r="J42" s="112">
        <f>'НЗ 2-экз'!AK1445+'Остатки -1эк'!K34+'Прочие-1эк'!M81+'Возвраты-1эк'!L51</f>
        <v>287093.12</v>
      </c>
      <c r="K42" s="813">
        <f>L42+M42+N42</f>
        <v>180000</v>
      </c>
      <c r="L42" s="1214">
        <f>'ИЦ 1эк'!M72</f>
        <v>0</v>
      </c>
      <c r="M42" s="112">
        <f>'ИЦ 1эк'!M73</f>
        <v>0</v>
      </c>
      <c r="N42" s="112">
        <f>'ИЦ 1эк'!M74</f>
        <v>180000</v>
      </c>
      <c r="O42" s="813">
        <f>'ПД 1эк'!L64</f>
        <v>25000</v>
      </c>
    </row>
    <row r="43" spans="1:15" ht="14.25" customHeight="1" x14ac:dyDescent="0.25">
      <c r="A43" s="206" t="s">
        <v>1183</v>
      </c>
      <c r="B43" s="116">
        <v>226</v>
      </c>
      <c r="C43" s="813">
        <f>G43+K43+O43</f>
        <v>3703785.8899999997</v>
      </c>
      <c r="D43" s="1216">
        <f>H43+L43</f>
        <v>1044521.1799999999</v>
      </c>
      <c r="E43" s="113">
        <f>I43+M43</f>
        <v>2233620.66</v>
      </c>
      <c r="F43" s="113">
        <f>J43+N43+O43</f>
        <v>425644.05</v>
      </c>
      <c r="G43" s="813">
        <f t="shared" si="7"/>
        <v>939964.8899999999</v>
      </c>
      <c r="H43" s="1524">
        <f>'НЗ 2-экз'!C1450+'Прочие-1эк'!N79</f>
        <v>0</v>
      </c>
      <c r="I43" s="112">
        <f>'НЗ 2-экз'!X1450+'Остатки -1эк'!L33+'Прочие-1эк'!N80+'Возвраты-1эк'!M50</f>
        <v>627025.34</v>
      </c>
      <c r="J43" s="112">
        <f>'НЗ 2-экз'!AK1450+'Остатки -1эк'!L34+'Прочие-1эк'!N80+'Возвраты-1эк'!M51</f>
        <v>312939.55</v>
      </c>
      <c r="K43" s="813">
        <f>L43+M43+N43</f>
        <v>2699676</v>
      </c>
      <c r="L43" s="1524">
        <f>'ИЦ 1эк'!N72</f>
        <v>1044521.1799999999</v>
      </c>
      <c r="M43" s="112">
        <f>'ИЦ 1эк'!N73</f>
        <v>1606595.32</v>
      </c>
      <c r="N43" s="112">
        <f>'ИЦ 1эк'!N74</f>
        <v>48559.5</v>
      </c>
      <c r="O43" s="813">
        <f>'ПД 1эк'!M64</f>
        <v>64145</v>
      </c>
    </row>
    <row r="44" spans="1:15" ht="14.25" customHeight="1" x14ac:dyDescent="0.25">
      <c r="A44" s="250" t="s">
        <v>1184</v>
      </c>
      <c r="B44" s="249">
        <v>227</v>
      </c>
      <c r="C44" s="813">
        <f>G44+O44</f>
        <v>0</v>
      </c>
      <c r="D44" s="1216">
        <f t="shared" ref="D44:F45" si="8">H44</f>
        <v>0</v>
      </c>
      <c r="E44" s="113">
        <f t="shared" si="8"/>
        <v>0</v>
      </c>
      <c r="F44" s="113">
        <f t="shared" si="8"/>
        <v>0</v>
      </c>
      <c r="G44" s="813">
        <f t="shared" si="7"/>
        <v>0</v>
      </c>
      <c r="H44" s="1524">
        <f>'НЗ 2-экз'!C1453</f>
        <v>0</v>
      </c>
      <c r="I44" s="112">
        <f>'НЗ 2-экз'!X1453</f>
        <v>0</v>
      </c>
      <c r="J44" s="112">
        <f>'НЗ 2-экз'!AK1453</f>
        <v>0</v>
      </c>
      <c r="K44" s="814" t="s">
        <v>379</v>
      </c>
      <c r="L44" s="1213" t="s">
        <v>379</v>
      </c>
      <c r="M44" s="790" t="s">
        <v>379</v>
      </c>
      <c r="N44" s="790" t="s">
        <v>379</v>
      </c>
      <c r="O44" s="813">
        <f>'ПД 1эк'!N64</f>
        <v>0</v>
      </c>
    </row>
    <row r="45" spans="1:15" ht="14.25" customHeight="1" x14ac:dyDescent="0.25">
      <c r="A45" s="1096" t="s">
        <v>1185</v>
      </c>
      <c r="B45" s="1027">
        <v>228</v>
      </c>
      <c r="C45" s="813">
        <f t="shared" ref="C45:C46" si="9">G45+K45+O45</f>
        <v>590200</v>
      </c>
      <c r="D45" s="1216">
        <f t="shared" si="8"/>
        <v>0</v>
      </c>
      <c r="E45" s="113">
        <f t="shared" si="8"/>
        <v>0</v>
      </c>
      <c r="F45" s="113">
        <f t="shared" si="8"/>
        <v>0</v>
      </c>
      <c r="G45" s="813">
        <f>H45+I45+J45</f>
        <v>0</v>
      </c>
      <c r="H45" s="1524"/>
      <c r="I45" s="112"/>
      <c r="J45" s="112"/>
      <c r="K45" s="813">
        <f>M45+N45</f>
        <v>590200</v>
      </c>
      <c r="L45" s="1223">
        <f>'ИЦ 1эк'!P72</f>
        <v>0</v>
      </c>
      <c r="M45" s="803">
        <f>'ИЦ 1эк'!P73</f>
        <v>0</v>
      </c>
      <c r="N45" s="803">
        <f>'ИЦ 1эк'!P74</f>
        <v>590200</v>
      </c>
      <c r="O45" s="813"/>
    </row>
    <row r="46" spans="1:15" ht="14.25" customHeight="1" x14ac:dyDescent="0.25">
      <c r="A46" s="1132" t="s">
        <v>1186</v>
      </c>
      <c r="B46" s="249">
        <v>296</v>
      </c>
      <c r="C46" s="813">
        <f t="shared" si="9"/>
        <v>0</v>
      </c>
      <c r="D46" s="1216">
        <f t="shared" ref="D46:D55" si="10">H46+L46</f>
        <v>0</v>
      </c>
      <c r="E46" s="113">
        <f t="shared" ref="E46:E55" si="11">I46+M46</f>
        <v>0</v>
      </c>
      <c r="F46" s="113">
        <f t="shared" ref="F46:F55" si="12">J46+N46+O46</f>
        <v>0</v>
      </c>
      <c r="G46" s="813">
        <f t="shared" si="7"/>
        <v>0</v>
      </c>
      <c r="H46" s="1524">
        <f>'НЗ 2-экз'!C1470+'Прочие-1эк'!Q79</f>
        <v>0</v>
      </c>
      <c r="I46" s="112">
        <f>'НЗ 2-экз'!X1470+'Остатки -1эк'!O33+'Прочие-1эк'!Q80+'Возвраты-1эк'!Q50</f>
        <v>0</v>
      </c>
      <c r="J46" s="112">
        <f>'НЗ 2-экз'!AK1470+'Остатки -1эк'!O34+'Прочие-1эк'!Q81+'Возвраты-1эк'!Q51</f>
        <v>0</v>
      </c>
      <c r="K46" s="813">
        <f>M46+N46</f>
        <v>0</v>
      </c>
      <c r="L46" s="1214">
        <f>'ИЦ 1эк'!AC72</f>
        <v>0</v>
      </c>
      <c r="M46" s="112">
        <f>'ИЦ 1эк'!AC73</f>
        <v>0</v>
      </c>
      <c r="N46" s="112">
        <f>'ИЦ 1эк'!AC74</f>
        <v>0</v>
      </c>
      <c r="O46" s="813">
        <f>'ПД 1эк'!P64</f>
        <v>0</v>
      </c>
    </row>
    <row r="47" spans="1:15" ht="14.25" customHeight="1" x14ac:dyDescent="0.25">
      <c r="A47" s="206" t="s">
        <v>1187</v>
      </c>
      <c r="B47" s="116">
        <v>310</v>
      </c>
      <c r="C47" s="813">
        <f>G47+K47+O47</f>
        <v>754183.64</v>
      </c>
      <c r="D47" s="1216">
        <f t="shared" si="10"/>
        <v>0</v>
      </c>
      <c r="E47" s="113">
        <f t="shared" si="11"/>
        <v>610293.64</v>
      </c>
      <c r="F47" s="113">
        <f t="shared" si="12"/>
        <v>143890</v>
      </c>
      <c r="G47" s="813">
        <f t="shared" si="7"/>
        <v>610293.64</v>
      </c>
      <c r="H47" s="1524">
        <f>'НЗ 2-экз'!C1475+'Прочие-1эк'!X79</f>
        <v>0</v>
      </c>
      <c r="I47" s="112">
        <f>'НЗ 2-экз'!X1475+'Остатки -1эк'!V33+'Прочие-1эк'!X80+'Возвраты-1эк'!X50</f>
        <v>610293.64</v>
      </c>
      <c r="J47" s="112">
        <f>'НЗ 2-экз'!AK1475+'Остатки -1эк'!V34+'Прочие-1эк'!X81+'Возвраты-1эк'!X51</f>
        <v>0</v>
      </c>
      <c r="K47" s="813">
        <f t="shared" ref="K47:K55" si="13">L47+M47+N47</f>
        <v>118890</v>
      </c>
      <c r="L47" s="1214">
        <f>'ИЦ 1эк'!AG72</f>
        <v>0</v>
      </c>
      <c r="M47" s="112">
        <f>'ИЦ 1эк'!AG73</f>
        <v>0</v>
      </c>
      <c r="N47" s="112">
        <f>'ИЦ 1эк'!AG74</f>
        <v>118890</v>
      </c>
      <c r="O47" s="813">
        <f>'ПД 1эк'!W64</f>
        <v>25000</v>
      </c>
    </row>
    <row r="48" spans="1:15" ht="14.25" customHeight="1" x14ac:dyDescent="0.25">
      <c r="A48" s="1156" t="s">
        <v>1188</v>
      </c>
      <c r="B48" s="1157">
        <v>340</v>
      </c>
      <c r="C48" s="813">
        <f t="shared" ref="C48:C55" si="14">G48+K48+O48</f>
        <v>4494180.3900000006</v>
      </c>
      <c r="D48" s="1218">
        <f t="shared" si="10"/>
        <v>0</v>
      </c>
      <c r="E48" s="1158">
        <f t="shared" si="11"/>
        <v>1265090.67</v>
      </c>
      <c r="F48" s="1158">
        <f t="shared" si="12"/>
        <v>3229089.72</v>
      </c>
      <c r="G48" s="813">
        <f t="shared" si="7"/>
        <v>1218752.67</v>
      </c>
      <c r="H48" s="1535">
        <f>'НЗ 2-экз'!C1477+'Прочие-1эк'!Y79</f>
        <v>0</v>
      </c>
      <c r="I48" s="1158">
        <f>'НЗ 2-экз'!X1477+'Остатки -1эк'!W33+'Прочие-1эк'!Y80+'Возвраты-1эк'!Y50</f>
        <v>1218752.67</v>
      </c>
      <c r="J48" s="1158">
        <f>'НЗ 2-экз'!AK1477+'Остатки -1эк'!W34+'Прочие-1эк'!Y81+'Возвраты-1эк'!Y51</f>
        <v>0</v>
      </c>
      <c r="K48" s="813">
        <f t="shared" si="13"/>
        <v>46338</v>
      </c>
      <c r="L48" s="1218">
        <f>'ИЦ 1эк'!AH72</f>
        <v>0</v>
      </c>
      <c r="M48" s="1158">
        <f>'ИЦ 1эк'!AH73</f>
        <v>46338</v>
      </c>
      <c r="N48" s="1338">
        <f>P48+Q48</f>
        <v>0</v>
      </c>
      <c r="O48" s="813">
        <f>'ПД 1эк'!X64</f>
        <v>3229089.72</v>
      </c>
    </row>
    <row r="49" spans="1:15" ht="14.25" customHeight="1" x14ac:dyDescent="0.2">
      <c r="A49" s="1134" t="s">
        <v>1189</v>
      </c>
      <c r="B49" s="1144">
        <v>341</v>
      </c>
      <c r="C49" s="813">
        <f t="shared" si="14"/>
        <v>0</v>
      </c>
      <c r="D49" s="1216">
        <f t="shared" si="10"/>
        <v>0</v>
      </c>
      <c r="E49" s="113">
        <f t="shared" si="11"/>
        <v>0</v>
      </c>
      <c r="F49" s="113">
        <f t="shared" si="12"/>
        <v>0</v>
      </c>
      <c r="G49" s="813">
        <f t="shared" si="7"/>
        <v>0</v>
      </c>
      <c r="H49" s="1524">
        <f>'НЗ 2-экз'!C1478+'Прочие-1эк'!Y80</f>
        <v>0</v>
      </c>
      <c r="I49" s="112">
        <f>'НЗ 2-экз'!X1478+'Остатки -1эк'!X33+'Прочие-1эк'!Y81+'Возвраты-1эк'!Z50</f>
        <v>0</v>
      </c>
      <c r="J49" s="112">
        <f>'НЗ 2-экз'!AK1478+'Остатки -1эк'!X34+'Прочие-1эк'!Y82+'Возвраты-1эк'!Z51</f>
        <v>0</v>
      </c>
      <c r="K49" s="813">
        <f t="shared" si="13"/>
        <v>0</v>
      </c>
      <c r="L49" s="1214">
        <f>'ИЦ 1эк'!AI72</f>
        <v>0</v>
      </c>
      <c r="M49" s="112">
        <f>'ИЦ 1эк'!AI73</f>
        <v>0</v>
      </c>
      <c r="N49" s="112">
        <f>'ИЦ 1эк'!AI74</f>
        <v>0</v>
      </c>
      <c r="O49" s="813">
        <f>'ПД 1эк'!Y64</f>
        <v>0</v>
      </c>
    </row>
    <row r="50" spans="1:15" ht="14.25" customHeight="1" x14ac:dyDescent="0.2">
      <c r="A50" s="1134" t="s">
        <v>1190</v>
      </c>
      <c r="B50" s="1144">
        <v>342</v>
      </c>
      <c r="C50" s="813">
        <f t="shared" si="14"/>
        <v>2962719.77</v>
      </c>
      <c r="D50" s="1216">
        <f t="shared" si="10"/>
        <v>0</v>
      </c>
      <c r="E50" s="113">
        <f t="shared" si="11"/>
        <v>37938</v>
      </c>
      <c r="F50" s="113">
        <f t="shared" si="12"/>
        <v>2924781.77</v>
      </c>
      <c r="G50" s="813">
        <f t="shared" si="7"/>
        <v>0</v>
      </c>
      <c r="H50" s="1524">
        <f>'НЗ 2-экз'!C1479+'Прочие-1эк'!Y81</f>
        <v>0</v>
      </c>
      <c r="I50" s="112">
        <f>'НЗ 2-экз'!X1479+'Остатки -1эк'!Y33+'Прочие-1эк'!Y82+'Возвраты-1эк'!AA50</f>
        <v>0</v>
      </c>
      <c r="J50" s="112">
        <f>'НЗ 2-экз'!AK1479+'Остатки -1эк'!Y34+'Прочие-1эк'!Y83+'Возвраты-1эк'!AA51</f>
        <v>0</v>
      </c>
      <c r="K50" s="813">
        <f t="shared" si="13"/>
        <v>37938</v>
      </c>
      <c r="L50" s="1214">
        <f>'ИЦ 1эк'!AJ72</f>
        <v>0</v>
      </c>
      <c r="M50" s="112">
        <f>'ИЦ 1эк'!AJ73</f>
        <v>37938</v>
      </c>
      <c r="N50" s="112">
        <f>'ИЦ 1эк'!AJ74</f>
        <v>0</v>
      </c>
      <c r="O50" s="813">
        <f>'ПД 1эк'!Z64</f>
        <v>2924781.77</v>
      </c>
    </row>
    <row r="51" spans="1:15" ht="14.25" customHeight="1" x14ac:dyDescent="0.2">
      <c r="A51" s="1134" t="s">
        <v>1191</v>
      </c>
      <c r="B51" s="1144">
        <v>343</v>
      </c>
      <c r="C51" s="813">
        <f t="shared" si="14"/>
        <v>0</v>
      </c>
      <c r="D51" s="1216">
        <f t="shared" si="10"/>
        <v>0</v>
      </c>
      <c r="E51" s="113">
        <f t="shared" si="11"/>
        <v>0</v>
      </c>
      <c r="F51" s="113">
        <f t="shared" si="12"/>
        <v>0</v>
      </c>
      <c r="G51" s="813">
        <f t="shared" si="7"/>
        <v>0</v>
      </c>
      <c r="H51" s="1524">
        <f>'НЗ 2-экз'!C1480+'Прочие-1эк'!Y82</f>
        <v>0</v>
      </c>
      <c r="I51" s="112">
        <f>'НЗ 2-экз'!X1480+'Остатки -1эк'!Z33+'Прочие-1эк'!Y83+'Возвраты-1эк'!AB50</f>
        <v>0</v>
      </c>
      <c r="J51" s="112">
        <f>'НЗ 2-экз'!AK1480+'Остатки -1эк'!Z34+'Прочие-1эк'!Y84+'Возвраты-1эк'!AB51</f>
        <v>0</v>
      </c>
      <c r="K51" s="813">
        <f t="shared" si="13"/>
        <v>0</v>
      </c>
      <c r="L51" s="1214">
        <f>'ИЦ 1эк'!AK72</f>
        <v>0</v>
      </c>
      <c r="M51" s="112">
        <f>'ИЦ 1эк'!AK73</f>
        <v>0</v>
      </c>
      <c r="N51" s="112">
        <f>'ИЦ 1эк'!AK74</f>
        <v>0</v>
      </c>
      <c r="O51" s="813">
        <f>'ПД 1эк'!AA64</f>
        <v>0</v>
      </c>
    </row>
    <row r="52" spans="1:15" ht="14.25" customHeight="1" x14ac:dyDescent="0.2">
      <c r="A52" s="1134" t="s">
        <v>1192</v>
      </c>
      <c r="B52" s="1144">
        <v>344</v>
      </c>
      <c r="C52" s="813">
        <f t="shared" si="14"/>
        <v>149367</v>
      </c>
      <c r="D52" s="1216">
        <f t="shared" si="10"/>
        <v>0</v>
      </c>
      <c r="E52" s="113">
        <f t="shared" si="11"/>
        <v>134367</v>
      </c>
      <c r="F52" s="113">
        <f t="shared" si="12"/>
        <v>15000</v>
      </c>
      <c r="G52" s="813">
        <f t="shared" si="7"/>
        <v>134367</v>
      </c>
      <c r="H52" s="1524">
        <f>'НЗ 2-экз'!C1481+'Прочие-1эк'!Y83</f>
        <v>0</v>
      </c>
      <c r="I52" s="112">
        <f>'НЗ 2-экз'!X1481+'Остатки -1эк'!AA33+'Прочие-1эк'!Y84+'Возвраты-1эк'!AC50</f>
        <v>134367</v>
      </c>
      <c r="J52" s="112">
        <f>'НЗ 2-экз'!AK1481+'Остатки -1эк'!AA34+'Прочие-1эк'!Y85+'Возвраты-1эк'!AC51</f>
        <v>0</v>
      </c>
      <c r="K52" s="813">
        <f t="shared" si="13"/>
        <v>0</v>
      </c>
      <c r="L52" s="1214">
        <f>'ИЦ 1эк'!AL72</f>
        <v>0</v>
      </c>
      <c r="M52" s="112">
        <f>'ИЦ 1эк'!AL73</f>
        <v>0</v>
      </c>
      <c r="N52" s="112">
        <f>'ИЦ 1эк'!AL74</f>
        <v>0</v>
      </c>
      <c r="O52" s="813">
        <f>'ПД 1эк'!AB64</f>
        <v>15000</v>
      </c>
    </row>
    <row r="53" spans="1:15" ht="14.25" customHeight="1" x14ac:dyDescent="0.2">
      <c r="A53" s="1134" t="s">
        <v>1193</v>
      </c>
      <c r="B53" s="1144">
        <v>345</v>
      </c>
      <c r="C53" s="813">
        <f t="shared" si="14"/>
        <v>13832</v>
      </c>
      <c r="D53" s="1216">
        <f t="shared" si="10"/>
        <v>0</v>
      </c>
      <c r="E53" s="113">
        <f t="shared" si="11"/>
        <v>13832</v>
      </c>
      <c r="F53" s="113">
        <f t="shared" si="12"/>
        <v>0</v>
      </c>
      <c r="G53" s="813">
        <f t="shared" si="7"/>
        <v>13832</v>
      </c>
      <c r="H53" s="1524">
        <f>'НЗ 2-экз'!C1482+'Прочие-1эк'!Y84</f>
        <v>0</v>
      </c>
      <c r="I53" s="112">
        <f>'НЗ 2-экз'!X1482+'Остатки -1эк'!AB33+'Прочие-1эк'!Y85+'Возвраты-1эк'!AD50</f>
        <v>13832</v>
      </c>
      <c r="J53" s="112">
        <f>'НЗ 2-экз'!AK1482+'Остатки -1эк'!AB34+'Прочие-1эк'!Y86+'Возвраты-1эк'!AD51</f>
        <v>0</v>
      </c>
      <c r="K53" s="813">
        <f t="shared" si="13"/>
        <v>0</v>
      </c>
      <c r="L53" s="1214">
        <f>'ИЦ 1эк'!AM72</f>
        <v>0</v>
      </c>
      <c r="M53" s="112">
        <f>'ИЦ 1эк'!AM73</f>
        <v>0</v>
      </c>
      <c r="N53" s="112">
        <f>'ИЦ 1эк'!AM74</f>
        <v>0</v>
      </c>
      <c r="O53" s="813">
        <f>'ПД 1эк'!AC64</f>
        <v>0</v>
      </c>
    </row>
    <row r="54" spans="1:15" ht="14.25" customHeight="1" x14ac:dyDescent="0.2">
      <c r="A54" s="1134" t="s">
        <v>1194</v>
      </c>
      <c r="B54" s="1144">
        <v>346</v>
      </c>
      <c r="C54" s="813">
        <f t="shared" si="14"/>
        <v>1340628.0999999999</v>
      </c>
      <c r="D54" s="1216">
        <f t="shared" si="10"/>
        <v>0</v>
      </c>
      <c r="E54" s="113">
        <f t="shared" si="11"/>
        <v>990320.14999999991</v>
      </c>
      <c r="F54" s="113">
        <f t="shared" si="12"/>
        <v>350307.95</v>
      </c>
      <c r="G54" s="813">
        <f t="shared" si="7"/>
        <v>990320.14999999991</v>
      </c>
      <c r="H54" s="1524">
        <f>'НЗ 2-экз'!C1483+'Прочие-1эк'!Y85</f>
        <v>0</v>
      </c>
      <c r="I54" s="112">
        <f>'НЗ 2-экз'!X1483+'Остатки -1эк'!AC33+'Прочие-1эк'!Y86+'Возвраты-1эк'!AE50</f>
        <v>990320.14999999991</v>
      </c>
      <c r="J54" s="112">
        <f>'НЗ 2-экз'!AK1483+'Остатки -1эк'!AC34+'Прочие-1эк'!Y87+'Возвраты-1эк'!AE51</f>
        <v>0</v>
      </c>
      <c r="K54" s="813">
        <f t="shared" si="13"/>
        <v>61000</v>
      </c>
      <c r="L54" s="1214">
        <f>'ИЦ 1эк'!AN72</f>
        <v>0</v>
      </c>
      <c r="M54" s="112">
        <f>'ИЦ 1эк'!AN73</f>
        <v>0</v>
      </c>
      <c r="N54" s="112">
        <f>'ИЦ 1эк'!AN74</f>
        <v>61000</v>
      </c>
      <c r="O54" s="813">
        <f>'ПД 1эк'!AD64</f>
        <v>289307.95</v>
      </c>
    </row>
    <row r="55" spans="1:15" ht="14.25" customHeight="1" x14ac:dyDescent="0.2">
      <c r="A55" s="1134" t="s">
        <v>1195</v>
      </c>
      <c r="B55" s="1144">
        <v>349</v>
      </c>
      <c r="C55" s="813">
        <f t="shared" si="14"/>
        <v>88633.52</v>
      </c>
      <c r="D55" s="1216">
        <f t="shared" si="10"/>
        <v>0</v>
      </c>
      <c r="E55" s="113">
        <f t="shared" si="11"/>
        <v>88633.52</v>
      </c>
      <c r="F55" s="113">
        <f t="shared" si="12"/>
        <v>0</v>
      </c>
      <c r="G55" s="813">
        <f t="shared" si="7"/>
        <v>80233.52</v>
      </c>
      <c r="H55" s="1524">
        <f>'НЗ 2-экз'!C1484+'Прочие-1эк'!Y86</f>
        <v>0</v>
      </c>
      <c r="I55" s="112">
        <f>'НЗ 2-экз'!X1484+'Остатки -1эк'!AD33+'Прочие-1эк'!Y87+'Возвраты-1эк'!AF50</f>
        <v>80233.52</v>
      </c>
      <c r="J55" s="112">
        <f>'НЗ 2-экз'!AK1484+'Остатки -1эк'!AD34+'Прочие-1эк'!Y88+'Возвраты-1эк'!AF51</f>
        <v>0</v>
      </c>
      <c r="K55" s="813">
        <f t="shared" si="13"/>
        <v>8400</v>
      </c>
      <c r="L55" s="1214">
        <f>'ИЦ 1эк'!AO72</f>
        <v>0</v>
      </c>
      <c r="M55" s="112">
        <f>'ИЦ 1эк'!AO73</f>
        <v>8400</v>
      </c>
      <c r="N55" s="112">
        <f>'ИЦ 1эк'!AO74</f>
        <v>0</v>
      </c>
      <c r="O55" s="813">
        <f>'ПД 1эк'!AE64</f>
        <v>0</v>
      </c>
    </row>
    <row r="56" spans="1:15" ht="14.25" customHeight="1" x14ac:dyDescent="0.2">
      <c r="A56" s="206" t="s">
        <v>1196</v>
      </c>
      <c r="B56" s="1144">
        <v>352</v>
      </c>
      <c r="C56" s="813">
        <f t="shared" ref="C56:F57" si="15">G56</f>
        <v>0</v>
      </c>
      <c r="D56" s="1216">
        <f t="shared" si="15"/>
        <v>0</v>
      </c>
      <c r="E56" s="113">
        <f t="shared" si="15"/>
        <v>0</v>
      </c>
      <c r="F56" s="113">
        <f t="shared" si="15"/>
        <v>0</v>
      </c>
      <c r="G56" s="813">
        <f t="shared" si="7"/>
        <v>0</v>
      </c>
      <c r="H56" s="1524">
        <f>'НЗ 2-экз'!C1485</f>
        <v>0</v>
      </c>
      <c r="I56" s="112">
        <f>'НЗ 2-экз'!X1485</f>
        <v>0</v>
      </c>
      <c r="J56" s="112">
        <f>'НЗ 2-экз'!AK1485</f>
        <v>0</v>
      </c>
      <c r="K56" s="814" t="s">
        <v>379</v>
      </c>
      <c r="L56" s="1213" t="s">
        <v>379</v>
      </c>
      <c r="M56" s="790" t="s">
        <v>379</v>
      </c>
      <c r="N56" s="790" t="s">
        <v>379</v>
      </c>
      <c r="O56" s="814" t="s">
        <v>379</v>
      </c>
    </row>
    <row r="57" spans="1:15" ht="14.25" customHeight="1" x14ac:dyDescent="0.2">
      <c r="A57" s="206" t="s">
        <v>1267</v>
      </c>
      <c r="B57" s="1144">
        <v>353</v>
      </c>
      <c r="C57" s="813">
        <f t="shared" si="15"/>
        <v>0</v>
      </c>
      <c r="D57" s="1216">
        <f t="shared" si="15"/>
        <v>0</v>
      </c>
      <c r="E57" s="113">
        <f t="shared" si="15"/>
        <v>0</v>
      </c>
      <c r="F57" s="113">
        <f t="shared" si="15"/>
        <v>0</v>
      </c>
      <c r="G57" s="813">
        <f t="shared" si="7"/>
        <v>0</v>
      </c>
      <c r="H57" s="1524">
        <f>'НЗ 2-экз'!C1486</f>
        <v>0</v>
      </c>
      <c r="I57" s="112">
        <f>'НЗ 2-экз'!X1486</f>
        <v>0</v>
      </c>
      <c r="J57" s="112">
        <f>'НЗ 2-экз'!AK1486</f>
        <v>0</v>
      </c>
      <c r="K57" s="814" t="s">
        <v>379</v>
      </c>
      <c r="L57" s="1213" t="s">
        <v>379</v>
      </c>
      <c r="M57" s="790" t="s">
        <v>379</v>
      </c>
      <c r="N57" s="790" t="s">
        <v>379</v>
      </c>
      <c r="O57" s="814" t="s">
        <v>379</v>
      </c>
    </row>
    <row r="58" spans="1:15" s="1278" customFormat="1" ht="14.25" customHeight="1" x14ac:dyDescent="0.25">
      <c r="A58" s="1269" t="s">
        <v>1217</v>
      </c>
      <c r="B58" s="116">
        <v>223</v>
      </c>
      <c r="C58" s="813">
        <f>G58+K58+O58</f>
        <v>3164916.38</v>
      </c>
      <c r="D58" s="1216">
        <f>L58</f>
        <v>0</v>
      </c>
      <c r="E58" s="113">
        <f>I58+M58</f>
        <v>0</v>
      </c>
      <c r="F58" s="113">
        <f>J58+N58+O58</f>
        <v>3164916.38</v>
      </c>
      <c r="G58" s="813">
        <f>I58+J58</f>
        <v>3155422.76</v>
      </c>
      <c r="H58" s="1072" t="s">
        <v>379</v>
      </c>
      <c r="I58" s="1207">
        <f>'НЗ 2-экз'!X1440+'НЗ 2-экз'!X1441+'Остатки -1эк'!J33+'Прочие-1эк'!K80+'Возвраты-1эк'!K50</f>
        <v>0</v>
      </c>
      <c r="J58" s="1207">
        <f>'НЗ 2-экз'!AK1440+'НЗ 2-экз'!AK1441+'Остатки -1эк'!J34+'Прочие-1эк'!K81+'Возвраты-1эк'!K51</f>
        <v>3155422.76</v>
      </c>
      <c r="K58" s="813">
        <f>L58+M58+N58</f>
        <v>0</v>
      </c>
      <c r="L58" s="1214">
        <f>'ИЦ 1эк'!L73</f>
        <v>0</v>
      </c>
      <c r="M58" s="1207">
        <f>'ИЦ 1эк'!L73</f>
        <v>0</v>
      </c>
      <c r="N58" s="1207">
        <f>'ИЦ 1эк'!L74</f>
        <v>0</v>
      </c>
      <c r="O58" s="813">
        <f>'ПД 1эк'!J64</f>
        <v>9493.6200000000008</v>
      </c>
    </row>
    <row r="59" spans="1:15" ht="25.5" customHeight="1" x14ac:dyDescent="0.2">
      <c r="A59" s="2059" t="s">
        <v>1197</v>
      </c>
      <c r="B59" s="2060"/>
      <c r="C59" s="813">
        <f>K59</f>
        <v>762224.60000000009</v>
      </c>
      <c r="D59" s="1219" t="str">
        <f t="shared" ref="C59:F61" si="16">L59</f>
        <v>х</v>
      </c>
      <c r="E59" s="813">
        <f t="shared" si="16"/>
        <v>745573.8</v>
      </c>
      <c r="F59" s="813">
        <f>N59</f>
        <v>16650.8</v>
      </c>
      <c r="G59" s="814" t="s">
        <v>379</v>
      </c>
      <c r="H59" s="1536" t="s">
        <v>379</v>
      </c>
      <c r="I59" s="814" t="s">
        <v>379</v>
      </c>
      <c r="J59" s="814" t="s">
        <v>379</v>
      </c>
      <c r="K59" s="813">
        <f>M59+N59</f>
        <v>762224.60000000009</v>
      </c>
      <c r="L59" s="1220" t="s">
        <v>379</v>
      </c>
      <c r="M59" s="813">
        <f>M60+M61</f>
        <v>745573.8</v>
      </c>
      <c r="N59" s="813">
        <f>N60+N61</f>
        <v>16650.8</v>
      </c>
      <c r="O59" s="814" t="s">
        <v>379</v>
      </c>
    </row>
    <row r="60" spans="1:15" ht="24.75" hidden="1" x14ac:dyDescent="0.25">
      <c r="A60" s="250" t="s">
        <v>1274</v>
      </c>
      <c r="B60" s="1027">
        <v>262</v>
      </c>
      <c r="C60" s="813">
        <f t="shared" si="16"/>
        <v>0</v>
      </c>
      <c r="D60" s="1214" t="str">
        <f t="shared" si="16"/>
        <v>х</v>
      </c>
      <c r="E60" s="112">
        <f t="shared" si="16"/>
        <v>0</v>
      </c>
      <c r="F60" s="112">
        <f t="shared" si="16"/>
        <v>0</v>
      </c>
      <c r="G60" s="814" t="s">
        <v>379</v>
      </c>
      <c r="H60" s="1072" t="s">
        <v>379</v>
      </c>
      <c r="I60" s="790" t="s">
        <v>379</v>
      </c>
      <c r="J60" s="790" t="s">
        <v>379</v>
      </c>
      <c r="K60" s="813">
        <f>M60+N60</f>
        <v>0</v>
      </c>
      <c r="L60" s="1213" t="s">
        <v>379</v>
      </c>
      <c r="M60" s="112">
        <f>'ИЦ 1эк'!S73</f>
        <v>0</v>
      </c>
      <c r="N60" s="112">
        <f>'ИЦ 1эк'!S74</f>
        <v>0</v>
      </c>
      <c r="O60" s="814" t="s">
        <v>379</v>
      </c>
    </row>
    <row r="61" spans="1:15" ht="13.5" customHeight="1" x14ac:dyDescent="0.25">
      <c r="A61" s="1132" t="s">
        <v>1198</v>
      </c>
      <c r="B61" s="1027">
        <v>263</v>
      </c>
      <c r="C61" s="813">
        <f>K61</f>
        <v>762224.60000000009</v>
      </c>
      <c r="D61" s="1214" t="str">
        <f t="shared" si="16"/>
        <v>х</v>
      </c>
      <c r="E61" s="112">
        <f t="shared" si="16"/>
        <v>745573.8</v>
      </c>
      <c r="F61" s="112">
        <f t="shared" si="16"/>
        <v>16650.8</v>
      </c>
      <c r="G61" s="814" t="s">
        <v>379</v>
      </c>
      <c r="H61" s="1072" t="s">
        <v>379</v>
      </c>
      <c r="I61" s="790" t="s">
        <v>379</v>
      </c>
      <c r="J61" s="790" t="s">
        <v>379</v>
      </c>
      <c r="K61" s="813">
        <f>M61+N61</f>
        <v>762224.60000000009</v>
      </c>
      <c r="L61" s="1213" t="s">
        <v>379</v>
      </c>
      <c r="M61" s="112">
        <f>'ИЦ 1эк'!U73</f>
        <v>745573.8</v>
      </c>
      <c r="N61" s="112">
        <f>'ИЦ 1эк'!U74</f>
        <v>16650.8</v>
      </c>
      <c r="O61" s="814" t="s">
        <v>379</v>
      </c>
    </row>
    <row r="62" spans="1:15" s="155" customFormat="1" ht="13.5" customHeight="1" x14ac:dyDescent="0.25">
      <c r="A62" s="812" t="s">
        <v>1199</v>
      </c>
      <c r="B62" s="1027">
        <v>296</v>
      </c>
      <c r="C62" s="811">
        <f>G62+K62+O62</f>
        <v>10500</v>
      </c>
      <c r="D62" s="1215">
        <f>H62+L62</f>
        <v>0</v>
      </c>
      <c r="E62" s="811">
        <f>I62+M62</f>
        <v>0</v>
      </c>
      <c r="F62" s="811">
        <f t="shared" ref="F62:F73" si="17">J62+N62+O62</f>
        <v>10500</v>
      </c>
      <c r="G62" s="811">
        <f t="shared" ref="G62:G73" si="18">H62+I62+J62</f>
        <v>0</v>
      </c>
      <c r="H62" s="811">
        <f>'НЗ 2-экз'!C1471+'Прочие-1эк'!S79</f>
        <v>0</v>
      </c>
      <c r="I62" s="811">
        <f>'НЗ 2-экз'!X1471+'Остатки -1эк'!Q33+'Прочие-1эк'!S80+'Возвраты-1эк'!S50</f>
        <v>0</v>
      </c>
      <c r="J62" s="811">
        <f>'НЗ 2-экз'!AK1471+'Остатки -1эк'!O34+'Прочие-1эк'!S81+'Возвраты-1эк'!Q51</f>
        <v>0</v>
      </c>
      <c r="K62" s="811">
        <f>L62+M62+N62</f>
        <v>10500</v>
      </c>
      <c r="L62" s="1215">
        <f>'ИЦ 1эк'!AD72</f>
        <v>0</v>
      </c>
      <c r="M62" s="811">
        <f>'ИЦ 1эк'!AD73</f>
        <v>0</v>
      </c>
      <c r="N62" s="811">
        <f>'ИЦ 1эк'!AD74</f>
        <v>10500</v>
      </c>
      <c r="O62" s="811">
        <f>'ПД 1эк'!R64</f>
        <v>0</v>
      </c>
    </row>
    <row r="63" spans="1:15" s="155" customFormat="1" ht="13.5" customHeight="1" x14ac:dyDescent="0.25">
      <c r="A63" s="812" t="s">
        <v>1200</v>
      </c>
      <c r="B63" s="1027">
        <v>296</v>
      </c>
      <c r="C63" s="811">
        <f>G63</f>
        <v>0</v>
      </c>
      <c r="D63" s="1215">
        <f>H63</f>
        <v>0</v>
      </c>
      <c r="E63" s="811">
        <f>I63</f>
        <v>0</v>
      </c>
      <c r="F63" s="811">
        <f>J63</f>
        <v>0</v>
      </c>
      <c r="G63" s="811">
        <f t="shared" si="18"/>
        <v>0</v>
      </c>
      <c r="H63" s="811">
        <f>'НЗ 2-экз'!C1472</f>
        <v>0</v>
      </c>
      <c r="I63" s="811">
        <f>'НЗ 2-экз'!X1472</f>
        <v>0</v>
      </c>
      <c r="J63" s="811">
        <f>'НЗ 2-экз'!AK1472</f>
        <v>0</v>
      </c>
      <c r="K63" s="814" t="s">
        <v>379</v>
      </c>
      <c r="L63" s="1220" t="s">
        <v>379</v>
      </c>
      <c r="M63" s="814" t="s">
        <v>379</v>
      </c>
      <c r="N63" s="814" t="s">
        <v>379</v>
      </c>
      <c r="O63" s="814" t="s">
        <v>379</v>
      </c>
    </row>
    <row r="64" spans="1:15" x14ac:dyDescent="0.2">
      <c r="A64" s="2059" t="s">
        <v>1201</v>
      </c>
      <c r="B64" s="2060"/>
      <c r="C64" s="813">
        <f>K64+G64</f>
        <v>0</v>
      </c>
      <c r="D64" s="1219" t="str">
        <f>L64</f>
        <v>х</v>
      </c>
      <c r="E64" s="813">
        <f>M64</f>
        <v>0</v>
      </c>
      <c r="F64" s="813">
        <f>N64+J64</f>
        <v>0</v>
      </c>
      <c r="G64" s="813">
        <f>J64</f>
        <v>0</v>
      </c>
      <c r="H64" s="1536" t="s">
        <v>379</v>
      </c>
      <c r="I64" s="814" t="s">
        <v>379</v>
      </c>
      <c r="J64" s="813">
        <f>J66</f>
        <v>0</v>
      </c>
      <c r="K64" s="813">
        <f>M64+N64</f>
        <v>0</v>
      </c>
      <c r="L64" s="1220" t="s">
        <v>379</v>
      </c>
      <c r="M64" s="813">
        <f>M65+M66</f>
        <v>0</v>
      </c>
      <c r="N64" s="813">
        <f>N65+N66</f>
        <v>0</v>
      </c>
      <c r="O64" s="814" t="s">
        <v>379</v>
      </c>
    </row>
    <row r="65" spans="1:15" s="155" customFormat="1" ht="13.5" customHeight="1" x14ac:dyDescent="0.25">
      <c r="A65" s="1175" t="s">
        <v>1202</v>
      </c>
      <c r="B65" s="1027">
        <v>293</v>
      </c>
      <c r="C65" s="811">
        <f>K65</f>
        <v>0</v>
      </c>
      <c r="D65" s="1215" t="str">
        <f t="shared" ref="D65:F66" si="19">H65</f>
        <v>х</v>
      </c>
      <c r="E65" s="811" t="str">
        <f t="shared" si="19"/>
        <v>х</v>
      </c>
      <c r="F65" s="811" t="str">
        <f t="shared" si="19"/>
        <v>х</v>
      </c>
      <c r="G65" s="814" t="s">
        <v>379</v>
      </c>
      <c r="H65" s="1072" t="s">
        <v>379</v>
      </c>
      <c r="I65" s="1072" t="s">
        <v>379</v>
      </c>
      <c r="J65" s="1072" t="s">
        <v>379</v>
      </c>
      <c r="K65" s="811">
        <f>L65+M65+N65</f>
        <v>0</v>
      </c>
      <c r="L65" s="1224">
        <f>'ИЦ 1эк'!AA72</f>
        <v>0</v>
      </c>
      <c r="M65" s="1071">
        <f>'ИЦ 1эк'!AA73</f>
        <v>0</v>
      </c>
      <c r="N65" s="1071">
        <f>'ИЦ 1эк'!AA74</f>
        <v>0</v>
      </c>
      <c r="O65" s="814" t="s">
        <v>379</v>
      </c>
    </row>
    <row r="66" spans="1:15" s="155" customFormat="1" ht="13.5" customHeight="1" x14ac:dyDescent="0.25">
      <c r="A66" s="1175" t="s">
        <v>1278</v>
      </c>
      <c r="B66" s="1027">
        <v>297</v>
      </c>
      <c r="C66" s="813">
        <f>K66+G66</f>
        <v>0</v>
      </c>
      <c r="D66" s="1215" t="str">
        <f t="shared" si="19"/>
        <v>х</v>
      </c>
      <c r="E66" s="811" t="str">
        <f t="shared" si="19"/>
        <v>х</v>
      </c>
      <c r="F66" s="811">
        <f t="shared" si="19"/>
        <v>0</v>
      </c>
      <c r="G66" s="813">
        <f>J66</f>
        <v>0</v>
      </c>
      <c r="H66" s="1072" t="s">
        <v>379</v>
      </c>
      <c r="I66" s="790" t="s">
        <v>379</v>
      </c>
      <c r="J66" s="1379">
        <f>'НЗ 2-экз'!AK1358</f>
        <v>0</v>
      </c>
      <c r="K66" s="811">
        <f t="shared" ref="K66:K73" si="20">L66+M66+N66</f>
        <v>0</v>
      </c>
      <c r="L66" s="1224">
        <f>'ИЦ 1эк'!AE72</f>
        <v>0</v>
      </c>
      <c r="M66" s="1071">
        <f>'ИЦ 1эк'!AE73</f>
        <v>0</v>
      </c>
      <c r="N66" s="1071">
        <f>'ИЦ 1эк'!AE74</f>
        <v>0</v>
      </c>
      <c r="O66" s="814" t="s">
        <v>379</v>
      </c>
    </row>
    <row r="67" spans="1:15" s="155" customFormat="1" ht="13.5" customHeight="1" x14ac:dyDescent="0.25">
      <c r="A67" s="1174" t="s">
        <v>1203</v>
      </c>
      <c r="B67" s="1027">
        <v>291</v>
      </c>
      <c r="C67" s="811">
        <f>G67+K67+O67</f>
        <v>724687</v>
      </c>
      <c r="D67" s="1215">
        <f t="shared" ref="D67:E73" si="21">H67+L67</f>
        <v>0</v>
      </c>
      <c r="E67" s="811">
        <f t="shared" si="21"/>
        <v>0</v>
      </c>
      <c r="F67" s="811">
        <f t="shared" si="17"/>
        <v>724687</v>
      </c>
      <c r="G67" s="811">
        <f t="shared" si="18"/>
        <v>724687</v>
      </c>
      <c r="H67" s="811">
        <f>'НЗ 2-экз'!C1463+'НЗ 2-экз'!C1464+'Прочие-1эк'!T79</f>
        <v>0</v>
      </c>
      <c r="I67" s="811">
        <f>'НЗ 2-экз'!X1463+'НЗ 2-экз'!X1464+'Остатки -1эк'!R33+'Прочие-1эк'!T80+'Возвраты-1эк'!T50</f>
        <v>0</v>
      </c>
      <c r="J67" s="811">
        <f>'НЗ 2-экз'!AK1463+'НЗ 2-экз'!AK1464+'Остатки -1эк'!R34+'Прочие-1эк'!T81+'Возвраты-1эк'!T51</f>
        <v>724687</v>
      </c>
      <c r="K67" s="811">
        <f t="shared" si="20"/>
        <v>0</v>
      </c>
      <c r="L67" s="1215">
        <f>'ИЦ 1эк'!X72</f>
        <v>0</v>
      </c>
      <c r="M67" s="811">
        <f>'ИЦ 1эк'!X73</f>
        <v>0</v>
      </c>
      <c r="N67" s="811">
        <f>'ИЦ 1эк'!X74</f>
        <v>0</v>
      </c>
      <c r="O67" s="811">
        <f>'ПД 1эк'!S64</f>
        <v>0</v>
      </c>
    </row>
    <row r="68" spans="1:15" s="155" customFormat="1" ht="13.5" customHeight="1" x14ac:dyDescent="0.25">
      <c r="A68" s="812" t="s">
        <v>1204</v>
      </c>
      <c r="B68" s="1027">
        <v>291</v>
      </c>
      <c r="C68" s="811">
        <f>G68+K68+O68</f>
        <v>0</v>
      </c>
      <c r="D68" s="1215">
        <f t="shared" si="21"/>
        <v>0</v>
      </c>
      <c r="E68" s="811">
        <f t="shared" si="21"/>
        <v>0</v>
      </c>
      <c r="F68" s="811">
        <f t="shared" si="17"/>
        <v>0</v>
      </c>
      <c r="G68" s="811">
        <f t="shared" si="18"/>
        <v>0</v>
      </c>
      <c r="H68" s="811">
        <f>'НЗ 2-экз'!C1465+'Прочие-1эк'!U79</f>
        <v>0</v>
      </c>
      <c r="I68" s="811">
        <f>'НЗ 2-экз'!X1465+'Остатки -1эк'!S33+'Прочие-1эк'!U80+'Возвраты-1эк'!U50</f>
        <v>0</v>
      </c>
      <c r="J68" s="811">
        <f>'НЗ 2-экз'!AK1465+'Остатки -1эк'!S34+'Прочие-1эк'!U81+'Возвраты-1эк'!U51</f>
        <v>0</v>
      </c>
      <c r="K68" s="811">
        <f t="shared" si="20"/>
        <v>0</v>
      </c>
      <c r="L68" s="1215">
        <f>'ИЦ 1эк'!Y72</f>
        <v>0</v>
      </c>
      <c r="M68" s="811">
        <f>'ИЦ 1эк'!Y73</f>
        <v>0</v>
      </c>
      <c r="N68" s="811">
        <f>'ИЦ 1эк'!Y74</f>
        <v>0</v>
      </c>
      <c r="O68" s="811">
        <f>'ПД 1эк'!T64</f>
        <v>0</v>
      </c>
    </row>
    <row r="69" spans="1:15" s="155" customFormat="1" ht="13.5" customHeight="1" x14ac:dyDescent="0.2">
      <c r="A69" s="2059" t="s">
        <v>1205</v>
      </c>
      <c r="B69" s="2060"/>
      <c r="C69" s="811">
        <f>D69+E69+F69</f>
        <v>1540.42</v>
      </c>
      <c r="D69" s="1215">
        <f>H69+L69</f>
        <v>0</v>
      </c>
      <c r="E69" s="811">
        <f>I69+M69</f>
        <v>0</v>
      </c>
      <c r="F69" s="811">
        <f>J69+N69+O69</f>
        <v>1540.42</v>
      </c>
      <c r="G69" s="811">
        <f t="shared" si="18"/>
        <v>1540.42</v>
      </c>
      <c r="H69" s="811">
        <f>SUM(H70:H73)</f>
        <v>0</v>
      </c>
      <c r="I69" s="811">
        <f>SUM(I70:I73)</f>
        <v>0</v>
      </c>
      <c r="J69" s="811">
        <f>SUM(J70:J73)</f>
        <v>1540.42</v>
      </c>
      <c r="K69" s="811">
        <f t="shared" si="20"/>
        <v>0</v>
      </c>
      <c r="L69" s="1215">
        <f>SUM(L70:L73)</f>
        <v>0</v>
      </c>
      <c r="M69" s="811">
        <f>SUM(M70:M73)</f>
        <v>0</v>
      </c>
      <c r="N69" s="811">
        <f>SUM(N70:N73)</f>
        <v>0</v>
      </c>
      <c r="O69" s="811">
        <f>SUM(O70:O73)</f>
        <v>0</v>
      </c>
    </row>
    <row r="70" spans="1:15" s="155" customFormat="1" ht="14.25" customHeight="1" x14ac:dyDescent="0.25">
      <c r="A70" s="1025" t="s">
        <v>1206</v>
      </c>
      <c r="B70" s="249">
        <v>291</v>
      </c>
      <c r="C70" s="793">
        <f>G70+K70+O70</f>
        <v>0</v>
      </c>
      <c r="D70" s="1217">
        <f>H70+L70</f>
        <v>0</v>
      </c>
      <c r="E70" s="793">
        <f t="shared" si="21"/>
        <v>0</v>
      </c>
      <c r="F70" s="793">
        <f t="shared" si="17"/>
        <v>0</v>
      </c>
      <c r="G70" s="793">
        <f t="shared" si="18"/>
        <v>0</v>
      </c>
      <c r="H70" s="793">
        <f>'НЗ 2-экз'!C1466</f>
        <v>0</v>
      </c>
      <c r="I70" s="793">
        <f>'НЗ 2-экз'!X1466</f>
        <v>0</v>
      </c>
      <c r="J70" s="793">
        <f>'НЗ 2-экз'!AK1466</f>
        <v>0</v>
      </c>
      <c r="K70" s="793">
        <f t="shared" si="20"/>
        <v>0</v>
      </c>
      <c r="L70" s="1217"/>
      <c r="M70" s="793"/>
      <c r="N70" s="793"/>
      <c r="O70" s="793"/>
    </row>
    <row r="71" spans="1:15" s="155" customFormat="1" ht="27" customHeight="1" x14ac:dyDescent="0.25">
      <c r="A71" s="1025" t="s">
        <v>1207</v>
      </c>
      <c r="B71" s="249">
        <v>292</v>
      </c>
      <c r="C71" s="793">
        <f>G71+K71+O71</f>
        <v>0</v>
      </c>
      <c r="D71" s="1217">
        <f t="shared" si="21"/>
        <v>0</v>
      </c>
      <c r="E71" s="793">
        <f t="shared" si="21"/>
        <v>0</v>
      </c>
      <c r="F71" s="793">
        <f t="shared" si="17"/>
        <v>0</v>
      </c>
      <c r="G71" s="793">
        <f t="shared" si="18"/>
        <v>0</v>
      </c>
      <c r="H71" s="793">
        <f>'НЗ 2-экз'!C1467+'Прочие-1эк'!V79</f>
        <v>0</v>
      </c>
      <c r="I71" s="793">
        <f>'НЗ 2-экз'!X1467+'Остатки -1эк'!T33+'Прочие-1эк'!V80+'Возвраты-1эк'!V50</f>
        <v>0</v>
      </c>
      <c r="J71" s="793">
        <f>'НЗ 2-экз'!AK1467+'Остатки -1эк'!T34+'Прочие-1эк'!V81+'Возвраты-1эк'!V51</f>
        <v>0</v>
      </c>
      <c r="K71" s="793">
        <f t="shared" si="20"/>
        <v>0</v>
      </c>
      <c r="L71" s="1217">
        <f>'ИЦ 1эк'!Z72</f>
        <v>0</v>
      </c>
      <c r="M71" s="793">
        <f>'ИЦ 1эк'!Z73</f>
        <v>0</v>
      </c>
      <c r="N71" s="793">
        <f>'ИЦ 1эк'!Z74</f>
        <v>0</v>
      </c>
      <c r="O71" s="793">
        <f>'ПД 1эк'!U64</f>
        <v>0</v>
      </c>
    </row>
    <row r="72" spans="1:15" s="155" customFormat="1" ht="25.5" customHeight="1" x14ac:dyDescent="0.25">
      <c r="A72" s="1025" t="s">
        <v>1208</v>
      </c>
      <c r="B72" s="249">
        <v>293</v>
      </c>
      <c r="C72" s="793">
        <f>G72+K72+O72</f>
        <v>1540.42</v>
      </c>
      <c r="D72" s="1217">
        <f>H72+L72</f>
        <v>0</v>
      </c>
      <c r="E72" s="793">
        <f>I72+M72</f>
        <v>0</v>
      </c>
      <c r="F72" s="793">
        <f>J72+N72+O72</f>
        <v>1540.42</v>
      </c>
      <c r="G72" s="793">
        <f t="shared" si="18"/>
        <v>1540.42</v>
      </c>
      <c r="H72" s="793">
        <f>'НЗ 2-экз'!C1469+'Прочие-1эк'!R78</f>
        <v>0</v>
      </c>
      <c r="I72" s="793">
        <f>'НЗ 2-экз'!X1469+'Остатки -1эк'!P33+'Прочие-1эк'!R79+'Возвраты-1эк'!R50</f>
        <v>0</v>
      </c>
      <c r="J72" s="793">
        <f>'НЗ 2-экз'!AK1469+'Остатки -1эк'!P34+'Прочие-1эк'!R80+'Возвраты-1эк'!R51</f>
        <v>1540.42</v>
      </c>
      <c r="K72" s="793">
        <f t="shared" si="20"/>
        <v>0</v>
      </c>
      <c r="L72" s="1217">
        <f>'ИЦ 1эк'!AB71</f>
        <v>0</v>
      </c>
      <c r="M72" s="793">
        <f>'ИЦ 1эк'!AB72</f>
        <v>0</v>
      </c>
      <c r="N72" s="793">
        <f>'ИЦ 1эк'!AB73</f>
        <v>0</v>
      </c>
      <c r="O72" s="793">
        <f>'ПД 1эк'!Q64</f>
        <v>0</v>
      </c>
    </row>
    <row r="73" spans="1:15" s="155" customFormat="1" ht="14.25" customHeight="1" x14ac:dyDescent="0.25">
      <c r="A73" s="1025" t="s">
        <v>1209</v>
      </c>
      <c r="B73" s="1026">
        <v>296</v>
      </c>
      <c r="C73" s="793">
        <f>G73+K73+O73</f>
        <v>0</v>
      </c>
      <c r="D73" s="1217">
        <f t="shared" si="21"/>
        <v>0</v>
      </c>
      <c r="E73" s="793">
        <f t="shared" si="21"/>
        <v>0</v>
      </c>
      <c r="F73" s="793">
        <f t="shared" si="17"/>
        <v>0</v>
      </c>
      <c r="G73" s="793">
        <f t="shared" si="18"/>
        <v>0</v>
      </c>
      <c r="H73" s="793"/>
      <c r="I73" s="793">
        <f>'НЗ 2-экз'!X1474+'Остатки -1эк'!U33+'Прочие-1эк'!W80+'Возвраты-1эк'!W50</f>
        <v>0</v>
      </c>
      <c r="J73" s="793">
        <f>'НЗ 2-экз'!AK1474+'Остатки -1эк'!U34+'Прочие-1эк'!W81+'Возвраты-1эк'!W51</f>
        <v>0</v>
      </c>
      <c r="K73" s="793">
        <f t="shared" si="20"/>
        <v>0</v>
      </c>
      <c r="L73" s="1217">
        <f>'ИЦ 1эк'!AF72</f>
        <v>0</v>
      </c>
      <c r="M73" s="793">
        <f>'ИЦ 1эк'!AF73</f>
        <v>0</v>
      </c>
      <c r="N73" s="793">
        <f>'ИЦ 1эк'!AF74</f>
        <v>0</v>
      </c>
      <c r="O73" s="793">
        <f>'ПД 1эк'!V64</f>
        <v>0</v>
      </c>
    </row>
    <row r="74" spans="1:15" ht="4.5" customHeight="1" x14ac:dyDescent="0.2">
      <c r="A74" s="245"/>
      <c r="B74" s="245"/>
      <c r="C74" s="164"/>
      <c r="D74" s="245"/>
      <c r="E74" s="245"/>
      <c r="F74" s="164"/>
      <c r="G74" s="164"/>
      <c r="H74" s="164"/>
      <c r="I74" s="164"/>
      <c r="J74" s="164"/>
      <c r="K74" s="164"/>
      <c r="L74" s="164"/>
      <c r="M74" s="164"/>
      <c r="N74" s="164"/>
      <c r="O74" s="164"/>
    </row>
  </sheetData>
  <protectedRanges>
    <protectedRange sqref="A4:L4" name="Диапазон1"/>
  </protectedRanges>
  <mergeCells count="15">
    <mergeCell ref="A59:B59"/>
    <mergeCell ref="A64:B64"/>
    <mergeCell ref="A69:B69"/>
    <mergeCell ref="A37:B37"/>
    <mergeCell ref="A32:B32"/>
    <mergeCell ref="A1:A2"/>
    <mergeCell ref="G5:J5"/>
    <mergeCell ref="K5:N5"/>
    <mergeCell ref="A3:O3"/>
    <mergeCell ref="A4:O4"/>
    <mergeCell ref="A25:B25"/>
    <mergeCell ref="B5:B6"/>
    <mergeCell ref="A22:B22"/>
    <mergeCell ref="A5:A6"/>
    <mergeCell ref="D5:F5"/>
  </mergeCells>
  <phoneticPr fontId="123" type="noConversion"/>
  <pageMargins left="0.31496062992125984" right="0.31496062992125984" top="0.19685039370078741" bottom="0.19685039370078741" header="0" footer="0"/>
  <pageSetup paperSize="9" scale="56" orientation="landscape" horizontalDpi="300" verticalDpi="300" r:id="rId1"/>
  <headerFooter alignWithMargins="0"/>
  <ignoredErrors>
    <ignoredError sqref="G41 C38 D8:E8 D13:E13 G13:N13 K10:N10 I8 G43 E33:G33 C33 E38:F38 G38 G39 G42 E48:G48 D46:G46 D47:G47 K11:N11 C71:F71 G71 O8 K8:M8" evalError="1"/>
    <ignoredError sqref="F16 G25 K25:K26 C29 F29:G29 G40 C39:F39 K32 K37 D34:E34 K60 C60:D60 C69:D69 H62:I62 H67:I67 H68:K68 G60 D24:F24 D29:E30 C25:E25 E41:F41 C40:D43 C44:F44 F69:H69 K69 D26:E26 K62 D64:E64 C37 F64 C65" formula="1"/>
    <ignoredError sqref="F11 C21 G22 K33 E67:F68 C68:D68 G68 G67 C62:G62 E42:F43 E40:F40 D67" evalError="1"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1F0"/>
    <pageSetUpPr fitToPage="1"/>
  </sheetPr>
  <dimension ref="B1:M29"/>
  <sheetViews>
    <sheetView showWhiteSpace="0" view="pageBreakPreview" zoomScaleSheetLayoutView="100" workbookViewId="0">
      <selection activeCell="G14" sqref="G14:M14"/>
    </sheetView>
  </sheetViews>
  <sheetFormatPr defaultRowHeight="16.5" x14ac:dyDescent="0.25"/>
  <cols>
    <col min="1" max="1" width="1.28515625" style="1" customWidth="1"/>
    <col min="2" max="2" width="9.28515625" style="1" customWidth="1"/>
    <col min="3" max="3" width="4.140625" style="1" customWidth="1"/>
    <col min="4" max="4" width="11.28515625" style="1" customWidth="1"/>
    <col min="5" max="5" width="7.42578125" style="1" customWidth="1"/>
    <col min="6" max="6" width="21.140625" style="1" customWidth="1"/>
    <col min="7" max="7" width="9.85546875" style="1" customWidth="1"/>
    <col min="8" max="8" width="7.7109375" style="1" customWidth="1"/>
    <col min="9" max="9" width="4.5703125" style="1" customWidth="1"/>
    <col min="10" max="10" width="8" style="1" customWidth="1"/>
    <col min="11" max="11" width="4.85546875" style="1" customWidth="1"/>
    <col min="12" max="12" width="7.7109375" style="1" customWidth="1"/>
    <col min="13" max="13" width="13.7109375" style="1" customWidth="1"/>
    <col min="14" max="16384" width="9.140625" style="1"/>
  </cols>
  <sheetData>
    <row r="1" spans="2:13" ht="8.25" customHeight="1" x14ac:dyDescent="0.25"/>
    <row r="2" spans="2:13" ht="114" customHeight="1" x14ac:dyDescent="0.25">
      <c r="B2" s="1634" t="s">
        <v>613</v>
      </c>
      <c r="C2" s="1634"/>
      <c r="D2" s="1634"/>
      <c r="E2" s="1634"/>
      <c r="F2" s="1634"/>
      <c r="G2" s="1634"/>
      <c r="H2" s="1634"/>
      <c r="I2" s="1634"/>
      <c r="J2" s="1634"/>
      <c r="K2" s="1634"/>
      <c r="L2" s="1634"/>
      <c r="M2" s="1634"/>
    </row>
    <row r="3" spans="2:13" ht="12" customHeight="1" x14ac:dyDescent="0.25">
      <c r="B3" s="1631"/>
      <c r="C3" s="1631"/>
      <c r="D3" s="1631"/>
      <c r="E3" s="1631"/>
      <c r="F3" s="1631"/>
      <c r="G3" s="1631"/>
      <c r="H3" s="1631"/>
      <c r="I3" s="1631"/>
      <c r="J3" s="1631"/>
      <c r="K3" s="1631"/>
      <c r="L3" s="1631"/>
      <c r="M3" s="1631"/>
    </row>
    <row r="4" spans="2:13" ht="14.25" customHeight="1" x14ac:dyDescent="0.25">
      <c r="B4" s="1635" t="s">
        <v>517</v>
      </c>
      <c r="C4" s="1635"/>
      <c r="D4" s="1635"/>
      <c r="E4" s="35"/>
      <c r="F4" s="35"/>
      <c r="G4" s="35"/>
      <c r="H4" s="35"/>
      <c r="I4" s="35"/>
      <c r="J4" s="35"/>
      <c r="K4" s="1632" t="s">
        <v>797</v>
      </c>
      <c r="L4" s="1632"/>
      <c r="M4" s="1632"/>
    </row>
    <row r="5" spans="2:13" ht="6.75" customHeight="1" x14ac:dyDescent="0.25">
      <c r="B5" s="1631" t="s">
        <v>247</v>
      </c>
      <c r="C5" s="1631"/>
      <c r="D5" s="1631"/>
      <c r="E5" s="1631"/>
      <c r="F5" s="1631"/>
      <c r="G5" s="1631"/>
      <c r="H5" s="1631"/>
      <c r="I5" s="1631"/>
      <c r="J5" s="1631"/>
      <c r="K5" s="1631"/>
      <c r="L5" s="1631"/>
      <c r="M5" s="1631"/>
    </row>
    <row r="6" spans="2:13" ht="5.25" customHeight="1" x14ac:dyDescent="0.25">
      <c r="B6" s="1631" t="s">
        <v>247</v>
      </c>
      <c r="C6" s="1631"/>
      <c r="D6" s="1631"/>
      <c r="E6" s="1631"/>
      <c r="F6" s="1631"/>
      <c r="G6" s="1631"/>
      <c r="H6" s="1631"/>
      <c r="I6" s="1631"/>
      <c r="J6" s="1631"/>
      <c r="K6" s="1631"/>
      <c r="L6" s="1631"/>
      <c r="M6" s="1631"/>
    </row>
    <row r="7" spans="2:13" ht="144.75" customHeight="1" x14ac:dyDescent="0.25">
      <c r="B7" s="1633" t="s">
        <v>614</v>
      </c>
      <c r="C7" s="1633"/>
      <c r="D7" s="1633"/>
      <c r="E7" s="1633"/>
      <c r="F7" s="1633"/>
      <c r="G7" s="1633"/>
      <c r="H7" s="1633"/>
      <c r="I7" s="1633"/>
      <c r="J7" s="1633"/>
      <c r="K7" s="1633"/>
      <c r="L7" s="1633"/>
      <c r="M7" s="1633"/>
    </row>
    <row r="8" spans="2:13" ht="142.5" customHeight="1" x14ac:dyDescent="0.25">
      <c r="B8" s="1638" t="s">
        <v>798</v>
      </c>
      <c r="C8" s="1633"/>
      <c r="D8" s="1633"/>
      <c r="E8" s="1633"/>
      <c r="F8" s="1633"/>
      <c r="G8" s="1633"/>
      <c r="H8" s="1633"/>
      <c r="I8" s="1633"/>
      <c r="J8" s="1633"/>
      <c r="K8" s="1633"/>
      <c r="L8" s="1633"/>
      <c r="M8" s="1633"/>
    </row>
    <row r="9" spans="2:13" ht="9" customHeight="1" x14ac:dyDescent="0.25">
      <c r="B9" s="1638"/>
      <c r="C9" s="1638"/>
      <c r="D9" s="1638"/>
      <c r="E9" s="1638"/>
      <c r="F9" s="1638"/>
      <c r="G9" s="1638"/>
      <c r="H9" s="1638"/>
      <c r="I9" s="1638"/>
      <c r="J9" s="1638"/>
      <c r="K9" s="1638"/>
      <c r="L9" s="1638"/>
      <c r="M9" s="1638"/>
    </row>
    <row r="10" spans="2:13" x14ac:dyDescent="0.25">
      <c r="B10" s="1639" t="s">
        <v>518</v>
      </c>
      <c r="C10" s="1639"/>
      <c r="D10" s="1639"/>
      <c r="E10" s="1639"/>
      <c r="F10" s="1639"/>
      <c r="G10" s="1639"/>
      <c r="H10" s="1639"/>
      <c r="I10" s="1639"/>
      <c r="J10" s="1639"/>
      <c r="K10" s="1639"/>
      <c r="L10" s="1639"/>
      <c r="M10" s="1639"/>
    </row>
    <row r="11" spans="2:13" ht="4.5" customHeight="1" x14ac:dyDescent="0.25">
      <c r="B11" s="1631"/>
      <c r="C11" s="1631"/>
      <c r="D11" s="1631"/>
      <c r="E11" s="1631"/>
      <c r="F11" s="1631"/>
      <c r="G11" s="1631"/>
      <c r="H11" s="1631"/>
      <c r="I11" s="1631"/>
      <c r="J11" s="1631"/>
      <c r="K11" s="1631"/>
      <c r="L11" s="1631"/>
      <c r="M11" s="1631"/>
    </row>
    <row r="12" spans="2:13" ht="3.75" customHeight="1" x14ac:dyDescent="0.25">
      <c r="B12" s="2"/>
      <c r="C12" s="2"/>
      <c r="D12" s="2"/>
      <c r="E12" s="2"/>
      <c r="F12" s="2"/>
      <c r="G12" s="2"/>
      <c r="H12" s="2"/>
      <c r="I12" s="2"/>
      <c r="J12" s="2"/>
      <c r="K12" s="2"/>
      <c r="L12" s="2"/>
      <c r="M12" s="2"/>
    </row>
    <row r="13" spans="2:13" s="3" customFormat="1" ht="20.25" customHeight="1" x14ac:dyDescent="0.25">
      <c r="B13" s="1652" t="s">
        <v>227</v>
      </c>
      <c r="C13" s="1652"/>
      <c r="D13" s="1652"/>
      <c r="E13" s="1652"/>
      <c r="F13" s="1652"/>
      <c r="G13" s="1655" t="s">
        <v>237</v>
      </c>
      <c r="H13" s="1655"/>
      <c r="I13" s="1655"/>
      <c r="J13" s="1655"/>
      <c r="K13" s="1655"/>
      <c r="L13" s="1655"/>
      <c r="M13" s="1655"/>
    </row>
    <row r="14" spans="2:13" s="3" customFormat="1" ht="41.25" customHeight="1" x14ac:dyDescent="0.25">
      <c r="B14" s="1652" t="s">
        <v>384</v>
      </c>
      <c r="C14" s="1652"/>
      <c r="D14" s="1652"/>
      <c r="E14" s="1652"/>
      <c r="F14" s="1652"/>
      <c r="G14" s="1692" t="s">
        <v>272</v>
      </c>
      <c r="H14" s="1652"/>
      <c r="I14" s="1652"/>
      <c r="J14" s="1652"/>
      <c r="K14" s="1652"/>
      <c r="L14" s="1652"/>
      <c r="M14" s="1652"/>
    </row>
    <row r="15" spans="2:13" ht="15.75" hidden="1" customHeight="1" x14ac:dyDescent="0.25">
      <c r="B15" s="4" t="s">
        <v>390</v>
      </c>
      <c r="C15" s="1680" t="s">
        <v>391</v>
      </c>
      <c r="D15" s="1680"/>
      <c r="E15" s="1680"/>
      <c r="F15" s="1681"/>
      <c r="G15" s="4" t="s">
        <v>390</v>
      </c>
      <c r="H15" s="1682" t="s">
        <v>238</v>
      </c>
      <c r="I15" s="1682"/>
      <c r="J15" s="1682"/>
      <c r="K15" s="1682"/>
      <c r="L15" s="1682"/>
      <c r="M15" s="1683"/>
    </row>
    <row r="16" spans="2:13" s="3" customFormat="1" ht="5.25" customHeight="1" x14ac:dyDescent="0.25">
      <c r="B16" s="6"/>
      <c r="C16" s="6"/>
      <c r="D16" s="28"/>
      <c r="E16" s="28"/>
      <c r="F16" s="28"/>
      <c r="G16" s="28"/>
      <c r="H16" s="28"/>
      <c r="I16" s="28"/>
      <c r="J16" s="28"/>
      <c r="K16" s="28"/>
      <c r="L16" s="28"/>
      <c r="M16" s="28"/>
    </row>
    <row r="17" spans="2:13" s="3" customFormat="1" x14ac:dyDescent="0.25">
      <c r="B17" s="1652" t="s">
        <v>432</v>
      </c>
      <c r="C17" s="1652"/>
      <c r="D17" s="1652"/>
      <c r="E17" s="1652"/>
      <c r="F17" s="1652"/>
      <c r="G17" s="28"/>
      <c r="H17" s="28" t="s">
        <v>250</v>
      </c>
      <c r="I17" s="28"/>
      <c r="J17" s="28"/>
      <c r="K17" s="28"/>
      <c r="L17" s="28"/>
      <c r="M17" s="28"/>
    </row>
    <row r="18" spans="2:13" s="3" customFormat="1" x14ac:dyDescent="0.25">
      <c r="B18" s="1652" t="s">
        <v>271</v>
      </c>
      <c r="C18" s="1652"/>
      <c r="D18" s="1652"/>
      <c r="E18" s="1652"/>
      <c r="F18" s="1652"/>
      <c r="G18" s="28"/>
      <c r="H18" s="36" t="s">
        <v>269</v>
      </c>
      <c r="I18" s="36"/>
      <c r="J18" s="36"/>
      <c r="K18" s="36"/>
      <c r="L18" s="36"/>
      <c r="M18" s="28"/>
    </row>
    <row r="19" spans="2:13" s="3" customFormat="1" ht="7.5" customHeight="1" x14ac:dyDescent="0.25">
      <c r="B19" s="28"/>
      <c r="C19" s="28"/>
      <c r="D19" s="28"/>
      <c r="E19" s="28"/>
      <c r="F19" s="28"/>
      <c r="G19" s="6"/>
      <c r="H19" s="28"/>
      <c r="I19" s="28"/>
      <c r="J19" s="28"/>
      <c r="K19" s="28"/>
      <c r="L19" s="28"/>
      <c r="M19" s="28"/>
    </row>
    <row r="20" spans="2:13" s="3" customFormat="1" ht="14.25" customHeight="1" x14ac:dyDescent="0.25">
      <c r="B20" s="1687" t="s">
        <v>527</v>
      </c>
      <c r="C20" s="1687"/>
      <c r="D20" s="1687"/>
      <c r="E20" s="1687"/>
      <c r="F20" s="1687"/>
      <c r="G20" s="28"/>
      <c r="H20" s="1665" t="s">
        <v>385</v>
      </c>
      <c r="I20" s="1665"/>
      <c r="J20" s="1665"/>
      <c r="K20" s="1665"/>
      <c r="L20" s="1665"/>
      <c r="M20" s="1665"/>
    </row>
    <row r="21" spans="2:13" s="3" customFormat="1" x14ac:dyDescent="0.25">
      <c r="B21" s="6" t="s">
        <v>233</v>
      </c>
      <c r="C21" s="6"/>
      <c r="D21" s="28"/>
      <c r="E21" s="28"/>
      <c r="F21" s="28"/>
      <c r="G21" s="28"/>
      <c r="H21" s="6" t="s">
        <v>233</v>
      </c>
      <c r="I21" s="28"/>
      <c r="J21" s="28"/>
      <c r="K21" s="28"/>
      <c r="L21" s="28"/>
      <c r="M21" s="28"/>
    </row>
    <row r="22" spans="2:13" s="3" customFormat="1" ht="10.5" customHeight="1" x14ac:dyDescent="0.25">
      <c r="B22" s="28"/>
      <c r="C22" s="28"/>
      <c r="D22" s="28"/>
      <c r="E22" s="28"/>
      <c r="F22" s="28"/>
      <c r="G22" s="28"/>
      <c r="H22" s="28"/>
      <c r="I22" s="28"/>
      <c r="J22" s="28"/>
      <c r="K22" s="28"/>
      <c r="L22" s="28"/>
      <c r="M22" s="28"/>
    </row>
    <row r="23" spans="2:13" ht="6" customHeight="1" x14ac:dyDescent="0.25">
      <c r="B23" s="43"/>
      <c r="C23" s="43"/>
      <c r="D23" s="43"/>
      <c r="E23" s="43"/>
      <c r="F23" s="43"/>
      <c r="G23" s="43"/>
      <c r="H23" s="43"/>
      <c r="I23" s="43"/>
      <c r="J23" s="43"/>
      <c r="K23" s="43"/>
      <c r="L23" s="43"/>
      <c r="M23" s="43"/>
    </row>
    <row r="24" spans="2:13" ht="5.25" customHeight="1" x14ac:dyDescent="0.25">
      <c r="B24" s="43"/>
      <c r="C24" s="43"/>
      <c r="D24" s="43"/>
      <c r="E24" s="43"/>
      <c r="F24" s="43"/>
      <c r="G24" s="43"/>
      <c r="H24" s="43"/>
      <c r="I24" s="43"/>
      <c r="J24" s="43"/>
      <c r="K24" s="43"/>
      <c r="L24" s="43"/>
      <c r="M24" s="43"/>
    </row>
    <row r="25" spans="2:13" x14ac:dyDescent="0.25">
      <c r="B25" s="43" t="s">
        <v>266</v>
      </c>
      <c r="C25" s="43"/>
      <c r="D25" s="43"/>
      <c r="E25" s="43"/>
      <c r="F25" s="43"/>
      <c r="G25" s="43"/>
      <c r="H25" s="43"/>
      <c r="I25" s="43"/>
      <c r="J25" s="43"/>
      <c r="K25" s="43"/>
      <c r="L25" s="43"/>
      <c r="M25" s="43"/>
    </row>
    <row r="26" spans="2:13" ht="15" customHeight="1" x14ac:dyDescent="0.25">
      <c r="B26" s="43" t="s">
        <v>431</v>
      </c>
      <c r="C26" s="43"/>
      <c r="D26" s="43"/>
      <c r="E26" s="43"/>
      <c r="F26" s="43"/>
      <c r="G26" s="43"/>
      <c r="H26" s="43"/>
      <c r="I26" s="43"/>
      <c r="J26" s="43"/>
      <c r="K26" s="43"/>
      <c r="L26" s="43"/>
      <c r="M26" s="43"/>
    </row>
    <row r="27" spans="2:13" ht="13.5" customHeight="1" x14ac:dyDescent="0.25">
      <c r="B27" s="43" t="s">
        <v>464</v>
      </c>
      <c r="C27" s="43"/>
      <c r="D27" s="43"/>
      <c r="E27" s="43"/>
      <c r="F27" s="43"/>
      <c r="G27" s="43"/>
      <c r="H27" s="43"/>
      <c r="I27" s="43"/>
      <c r="J27" s="1679" t="str">
        <f>'Согл МЗ-4 эк'!J63:M63</f>
        <v>Ю.С.Грибанова</v>
      </c>
      <c r="K27" s="1679"/>
      <c r="L27" s="1679"/>
      <c r="M27" s="1679"/>
    </row>
    <row r="28" spans="2:13" x14ac:dyDescent="0.25">
      <c r="B28" s="43" t="s">
        <v>267</v>
      </c>
      <c r="C28" s="198"/>
      <c r="D28" s="43"/>
      <c r="E28" s="43"/>
      <c r="F28" s="43"/>
      <c r="G28" s="43"/>
      <c r="H28" s="43"/>
      <c r="I28" s="43"/>
      <c r="J28" s="43"/>
      <c r="K28" s="43"/>
      <c r="L28" s="43"/>
      <c r="M28" s="43"/>
    </row>
    <row r="29" spans="2:13" x14ac:dyDescent="0.25">
      <c r="B29" s="31" t="str">
        <f>K4</f>
        <v xml:space="preserve"> "1"февраля 2018 г.</v>
      </c>
      <c r="C29" s="43"/>
      <c r="D29" s="43"/>
      <c r="E29" s="43"/>
      <c r="F29" s="43"/>
      <c r="G29" s="43"/>
      <c r="H29" s="43"/>
      <c r="I29" s="43"/>
      <c r="J29" s="43"/>
      <c r="K29" s="43"/>
      <c r="L29" s="43"/>
      <c r="M29" s="43"/>
    </row>
  </sheetData>
  <protectedRanges>
    <protectedRange sqref="H20:M20 H15:M15" name="Диапазон2"/>
    <protectedRange sqref="H20:M20 H15:M15" name="Диапазон1"/>
    <protectedRange sqref="G14:M14" name="Диапазон3"/>
  </protectedRanges>
  <mergeCells count="22">
    <mergeCell ref="B5:M5"/>
    <mergeCell ref="B2:M2"/>
    <mergeCell ref="B3:M3"/>
    <mergeCell ref="B4:D4"/>
    <mergeCell ref="K4:M4"/>
    <mergeCell ref="B9:M9"/>
    <mergeCell ref="B10:M10"/>
    <mergeCell ref="B6:M6"/>
    <mergeCell ref="B7:M7"/>
    <mergeCell ref="B8:M8"/>
    <mergeCell ref="B11:M11"/>
    <mergeCell ref="B13:F13"/>
    <mergeCell ref="G13:M13"/>
    <mergeCell ref="B14:F14"/>
    <mergeCell ref="G14:M14"/>
    <mergeCell ref="B20:F20"/>
    <mergeCell ref="H20:M20"/>
    <mergeCell ref="J27:M27"/>
    <mergeCell ref="C15:F15"/>
    <mergeCell ref="H15:M15"/>
    <mergeCell ref="B17:F17"/>
    <mergeCell ref="B18:F18"/>
  </mergeCells>
  <phoneticPr fontId="123" type="noConversion"/>
  <pageMargins left="0.59055118110236227" right="0.59055118110236227" top="0.31496062992125984" bottom="0.31496062992125984" header="0" footer="0"/>
  <pageSetup paperSize="9" scale="83" fitToHeight="2" orientation="portrait" horizontalDpi="300" verticalDpi="300"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53FF"/>
    <pageSetUpPr fitToPage="1"/>
  </sheetPr>
  <dimension ref="A1:FE134"/>
  <sheetViews>
    <sheetView view="pageBreakPreview" zoomScale="130" zoomScaleSheetLayoutView="130" workbookViewId="0">
      <selection activeCell="ES17" sqref="ES17:FE17"/>
    </sheetView>
  </sheetViews>
  <sheetFormatPr defaultColWidth="0.85546875" defaultRowHeight="11.25" x14ac:dyDescent="0.2"/>
  <cols>
    <col min="1" max="18" width="0.85546875" style="1180"/>
    <col min="19" max="19" width="0.85546875" style="1180" customWidth="1"/>
    <col min="20" max="65" width="0.85546875" style="1180"/>
    <col min="66" max="66" width="0.85546875" style="1180" customWidth="1"/>
    <col min="67" max="69" width="0.85546875" style="1180"/>
    <col min="70" max="70" width="0.85546875" style="1180" customWidth="1"/>
    <col min="71" max="81" width="0.85546875" style="1180"/>
    <col min="82" max="83" width="0.85546875" style="1180" customWidth="1"/>
    <col min="84" max="121" width="0.85546875" style="1180"/>
    <col min="122" max="122" width="2.28515625" style="1180" customWidth="1"/>
    <col min="123" max="134" width="0.85546875" style="1180"/>
    <col min="135" max="135" width="2.5703125" style="1180" customWidth="1"/>
    <col min="136" max="147" width="0.85546875" style="1180"/>
    <col min="148" max="148" width="2" style="1180" customWidth="1"/>
    <col min="149" max="16384" width="0.85546875" style="1180"/>
  </cols>
  <sheetData>
    <row r="1" spans="51:161" s="1179" customFormat="1" ht="10.5" x14ac:dyDescent="0.2">
      <c r="DB1" s="2410" t="s">
        <v>1158</v>
      </c>
      <c r="DC1" s="2410"/>
      <c r="DD1" s="2410"/>
      <c r="DE1" s="2410"/>
      <c r="DF1" s="2410"/>
      <c r="DG1" s="2410"/>
      <c r="DH1" s="2410"/>
      <c r="DI1" s="2410"/>
      <c r="DJ1" s="2410"/>
      <c r="DK1" s="2410"/>
      <c r="DL1" s="2410"/>
      <c r="DM1" s="2410"/>
      <c r="DN1" s="2410"/>
      <c r="DO1" s="2410"/>
      <c r="DP1" s="2410"/>
      <c r="DQ1" s="2410"/>
      <c r="DR1" s="2410"/>
      <c r="DS1" s="2410"/>
      <c r="DT1" s="2410"/>
      <c r="DU1" s="2410"/>
      <c r="DV1" s="2410"/>
      <c r="DW1" s="2410"/>
      <c r="DX1" s="2410"/>
      <c r="DY1" s="2410"/>
      <c r="DZ1" s="2410"/>
      <c r="EA1" s="2410"/>
      <c r="EB1" s="2410"/>
      <c r="EC1" s="2410"/>
      <c r="ED1" s="2410"/>
      <c r="EE1" s="2410"/>
      <c r="EF1" s="2410"/>
      <c r="EG1" s="2410"/>
      <c r="EH1" s="2410"/>
      <c r="EI1" s="2410"/>
      <c r="EJ1" s="2410"/>
      <c r="EK1" s="2410"/>
      <c r="EL1" s="2410"/>
      <c r="EM1" s="2410"/>
      <c r="EN1" s="2410"/>
      <c r="EO1" s="2410"/>
      <c r="EP1" s="2410"/>
      <c r="EQ1" s="2410"/>
      <c r="ER1" s="2410"/>
      <c r="ES1" s="2410"/>
      <c r="ET1" s="2410"/>
      <c r="EU1" s="2410"/>
      <c r="EV1" s="2410"/>
      <c r="EW1" s="2410"/>
      <c r="EX1" s="2410"/>
      <c r="EY1" s="2410"/>
      <c r="EZ1" s="2410"/>
      <c r="FA1" s="2410"/>
      <c r="FB1" s="2410"/>
      <c r="FC1" s="2410"/>
      <c r="FD1" s="2410"/>
      <c r="FE1" s="2410"/>
    </row>
    <row r="2" spans="51:161" s="1179" customFormat="1" ht="29.25" customHeight="1" x14ac:dyDescent="0.2">
      <c r="CZ2" s="2413" t="s">
        <v>1307</v>
      </c>
      <c r="DA2" s="2413"/>
      <c r="DB2" s="2413"/>
      <c r="DC2" s="2413"/>
      <c r="DD2" s="2413"/>
      <c r="DE2" s="2413"/>
      <c r="DF2" s="2413"/>
      <c r="DG2" s="2413"/>
      <c r="DH2" s="2413"/>
      <c r="DI2" s="2413"/>
      <c r="DJ2" s="2413"/>
      <c r="DK2" s="2413"/>
      <c r="DL2" s="2413"/>
      <c r="DM2" s="2413"/>
      <c r="DN2" s="2413"/>
      <c r="DO2" s="2413"/>
      <c r="DP2" s="2413"/>
      <c r="DQ2" s="2413"/>
      <c r="DR2" s="2413"/>
      <c r="DS2" s="2413"/>
      <c r="DT2" s="2413"/>
      <c r="DU2" s="2413"/>
      <c r="DV2" s="2413"/>
      <c r="DW2" s="2413"/>
      <c r="DX2" s="2413"/>
      <c r="DY2" s="2413"/>
      <c r="DZ2" s="2413"/>
      <c r="EA2" s="2413"/>
      <c r="EB2" s="2413"/>
      <c r="EC2" s="2413"/>
      <c r="ED2" s="2413"/>
      <c r="EE2" s="2413"/>
      <c r="EF2" s="2413"/>
      <c r="EG2" s="2413"/>
      <c r="EH2" s="2413"/>
      <c r="EI2" s="2413"/>
      <c r="EJ2" s="2413"/>
      <c r="EK2" s="2413"/>
      <c r="EL2" s="2413"/>
      <c r="EM2" s="2413"/>
      <c r="EN2" s="2413"/>
      <c r="EO2" s="2413"/>
      <c r="EP2" s="2413"/>
      <c r="EQ2" s="2413"/>
      <c r="ER2" s="2413"/>
      <c r="ES2" s="2413"/>
      <c r="ET2" s="2413"/>
      <c r="EU2" s="2413"/>
      <c r="EV2" s="2413"/>
      <c r="EW2" s="2413"/>
      <c r="EX2" s="2413"/>
      <c r="EY2" s="2413"/>
      <c r="EZ2" s="2413"/>
      <c r="FA2" s="2413"/>
      <c r="FB2" s="2413"/>
      <c r="FC2" s="2413"/>
      <c r="FD2" s="2413"/>
      <c r="FE2" s="2413"/>
    </row>
    <row r="3" spans="51:161" ht="11.25" customHeight="1" x14ac:dyDescent="0.2"/>
    <row r="4" spans="51:161" s="1179" customFormat="1" ht="10.5" x14ac:dyDescent="0.2">
      <c r="DW4" s="2410" t="s">
        <v>906</v>
      </c>
      <c r="DX4" s="2410"/>
      <c r="DY4" s="2410"/>
      <c r="DZ4" s="2410"/>
      <c r="EA4" s="2410"/>
      <c r="EB4" s="2410"/>
      <c r="EC4" s="2410"/>
      <c r="ED4" s="2410"/>
      <c r="EE4" s="2410"/>
      <c r="EF4" s="2410"/>
      <c r="EG4" s="2410"/>
      <c r="EH4" s="2410"/>
      <c r="EI4" s="2410"/>
      <c r="EJ4" s="2410"/>
      <c r="EK4" s="2410"/>
      <c r="EL4" s="2410"/>
      <c r="EM4" s="2410"/>
      <c r="EN4" s="2410"/>
      <c r="EO4" s="2410"/>
      <c r="EP4" s="2410"/>
      <c r="EQ4" s="2410"/>
      <c r="ER4" s="2410"/>
      <c r="ES4" s="2410"/>
      <c r="ET4" s="2410"/>
      <c r="EU4" s="2410"/>
      <c r="EV4" s="2410"/>
      <c r="EW4" s="2410"/>
      <c r="EX4" s="2410"/>
      <c r="EY4" s="2410"/>
      <c r="EZ4" s="2410"/>
      <c r="FA4" s="2410"/>
      <c r="FB4" s="2410"/>
      <c r="FC4" s="2410"/>
      <c r="FD4" s="2410"/>
      <c r="FE4" s="2410"/>
    </row>
    <row r="5" spans="51:161" s="1179" customFormat="1" ht="10.5" x14ac:dyDescent="0.2">
      <c r="DW5" s="2411" t="s">
        <v>250</v>
      </c>
      <c r="DX5" s="2411"/>
      <c r="DY5" s="2411"/>
      <c r="DZ5" s="2411"/>
      <c r="EA5" s="2411"/>
      <c r="EB5" s="2411"/>
      <c r="EC5" s="2411"/>
      <c r="ED5" s="2411"/>
      <c r="EE5" s="2411"/>
      <c r="EF5" s="2411"/>
      <c r="EG5" s="2411"/>
      <c r="EH5" s="2411"/>
      <c r="EI5" s="2411"/>
      <c r="EJ5" s="2411"/>
      <c r="EK5" s="2411"/>
      <c r="EL5" s="2411"/>
      <c r="EM5" s="2411"/>
      <c r="EN5" s="2411"/>
      <c r="EO5" s="2411"/>
      <c r="EP5" s="2411"/>
      <c r="EQ5" s="2411"/>
      <c r="ER5" s="2411"/>
      <c r="ES5" s="2411"/>
      <c r="ET5" s="2411"/>
      <c r="EU5" s="2411"/>
      <c r="EV5" s="2411"/>
      <c r="EW5" s="2411"/>
      <c r="EX5" s="2411"/>
      <c r="EY5" s="2411"/>
      <c r="EZ5" s="2411"/>
      <c r="FA5" s="2411"/>
      <c r="FB5" s="2411"/>
      <c r="FC5" s="2411"/>
      <c r="FD5" s="2411"/>
      <c r="FE5" s="2411"/>
    </row>
    <row r="6" spans="51:161" s="1181" customFormat="1" ht="8.25" x14ac:dyDescent="0.15">
      <c r="DW6" s="2412" t="s">
        <v>907</v>
      </c>
      <c r="DX6" s="2412"/>
      <c r="DY6" s="2412"/>
      <c r="DZ6" s="2412"/>
      <c r="EA6" s="2412"/>
      <c r="EB6" s="2412"/>
      <c r="EC6" s="2412"/>
      <c r="ED6" s="2412"/>
      <c r="EE6" s="2412"/>
      <c r="EF6" s="2412"/>
      <c r="EG6" s="2412"/>
      <c r="EH6" s="2412"/>
      <c r="EI6" s="2412"/>
      <c r="EJ6" s="2412"/>
      <c r="EK6" s="2412"/>
      <c r="EL6" s="2412"/>
      <c r="EM6" s="2412"/>
      <c r="EN6" s="2412"/>
      <c r="EO6" s="2412"/>
      <c r="EP6" s="2412"/>
      <c r="EQ6" s="2412"/>
      <c r="ER6" s="2412"/>
      <c r="ES6" s="2412"/>
      <c r="ET6" s="2412"/>
      <c r="EU6" s="2412"/>
      <c r="EV6" s="2412"/>
      <c r="EW6" s="2412"/>
      <c r="EX6" s="2412"/>
      <c r="EY6" s="2412"/>
      <c r="EZ6" s="2412"/>
      <c r="FA6" s="2412"/>
      <c r="FB6" s="2412"/>
      <c r="FC6" s="2412"/>
      <c r="FD6" s="2412"/>
      <c r="FE6" s="2412"/>
    </row>
    <row r="7" spans="51:161" s="1179" customFormat="1" ht="10.5" x14ac:dyDescent="0.2">
      <c r="DW7" s="2411" t="s">
        <v>1359</v>
      </c>
      <c r="DX7" s="2411"/>
      <c r="DY7" s="2411"/>
      <c r="DZ7" s="2411"/>
      <c r="EA7" s="2411"/>
      <c r="EB7" s="2411"/>
      <c r="EC7" s="2411"/>
      <c r="ED7" s="2411"/>
      <c r="EE7" s="2411"/>
      <c r="EF7" s="2411"/>
      <c r="EG7" s="2411"/>
      <c r="EH7" s="2411"/>
      <c r="EI7" s="2411"/>
      <c r="EJ7" s="2411"/>
      <c r="EK7" s="2411"/>
      <c r="EL7" s="2411"/>
      <c r="EM7" s="2411"/>
      <c r="EN7" s="2411"/>
      <c r="EO7" s="2411"/>
      <c r="EP7" s="2411"/>
      <c r="EQ7" s="2411"/>
      <c r="ER7" s="2411"/>
      <c r="ES7" s="2411"/>
      <c r="ET7" s="2411"/>
      <c r="EU7" s="2411"/>
      <c r="EV7" s="2411"/>
      <c r="EW7" s="2411"/>
      <c r="EX7" s="2411"/>
      <c r="EY7" s="2411"/>
      <c r="EZ7" s="2411"/>
      <c r="FA7" s="2411"/>
      <c r="FB7" s="2411"/>
      <c r="FC7" s="2411"/>
      <c r="FD7" s="2411"/>
      <c r="FE7" s="2411"/>
    </row>
    <row r="8" spans="51:161" s="1181" customFormat="1" ht="8.25" x14ac:dyDescent="0.15">
      <c r="DW8" s="2412" t="s">
        <v>908</v>
      </c>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2412"/>
      <c r="EZ8" s="2412"/>
      <c r="FA8" s="2412"/>
      <c r="FB8" s="2412"/>
      <c r="FC8" s="2412"/>
      <c r="FD8" s="2412"/>
      <c r="FE8" s="2412"/>
    </row>
    <row r="9" spans="51:161" s="1179" customFormat="1" ht="10.5" x14ac:dyDescent="0.2">
      <c r="DW9" s="2411"/>
      <c r="DX9" s="2411"/>
      <c r="DY9" s="2411"/>
      <c r="DZ9" s="2411"/>
      <c r="EA9" s="2411"/>
      <c r="EB9" s="2411"/>
      <c r="EC9" s="2411"/>
      <c r="ED9" s="2411"/>
      <c r="EE9" s="2411"/>
      <c r="EF9" s="2411"/>
      <c r="EG9" s="2411"/>
      <c r="EH9" s="2411"/>
      <c r="EI9" s="2411"/>
      <c r="EL9" s="2411" t="s">
        <v>1360</v>
      </c>
      <c r="EM9" s="2411"/>
      <c r="EN9" s="2411"/>
      <c r="EO9" s="2411"/>
      <c r="EP9" s="2411"/>
      <c r="EQ9" s="2411"/>
      <c r="ER9" s="2411"/>
      <c r="ES9" s="2411"/>
      <c r="ET9" s="2411"/>
      <c r="EU9" s="2411"/>
      <c r="EV9" s="2411"/>
      <c r="EW9" s="2411"/>
      <c r="EX9" s="2411"/>
      <c r="EY9" s="2411"/>
      <c r="EZ9" s="2411"/>
      <c r="FA9" s="2411"/>
      <c r="FB9" s="2411"/>
      <c r="FC9" s="2411"/>
      <c r="FD9" s="2411"/>
      <c r="FE9" s="2411"/>
    </row>
    <row r="10" spans="51:161" s="1181" customFormat="1" ht="8.25" x14ac:dyDescent="0.15">
      <c r="DW10" s="2412" t="s">
        <v>322</v>
      </c>
      <c r="DX10" s="2412"/>
      <c r="DY10" s="2412"/>
      <c r="DZ10" s="2412"/>
      <c r="EA10" s="2412"/>
      <c r="EB10" s="2412"/>
      <c r="EC10" s="2412"/>
      <c r="ED10" s="2412"/>
      <c r="EE10" s="2412"/>
      <c r="EF10" s="2412"/>
      <c r="EG10" s="2412"/>
      <c r="EH10" s="2412"/>
      <c r="EI10" s="2412"/>
      <c r="EL10" s="2412" t="s">
        <v>323</v>
      </c>
      <c r="EM10" s="2412"/>
      <c r="EN10" s="2412"/>
      <c r="EO10" s="2412"/>
      <c r="EP10" s="2412"/>
      <c r="EQ10" s="2412"/>
      <c r="ER10" s="2412"/>
      <c r="ES10" s="2412"/>
      <c r="ET10" s="2412"/>
      <c r="EU10" s="2412"/>
      <c r="EV10" s="2412"/>
      <c r="EW10" s="2412"/>
      <c r="EX10" s="2412"/>
      <c r="EY10" s="2412"/>
      <c r="EZ10" s="2412"/>
      <c r="FA10" s="2412"/>
      <c r="FB10" s="2412"/>
      <c r="FC10" s="2412"/>
      <c r="FD10" s="2412"/>
      <c r="FE10" s="2412"/>
    </row>
    <row r="11" spans="51:161" s="1179" customFormat="1" ht="10.5" x14ac:dyDescent="0.2">
      <c r="DW11" s="2414" t="s">
        <v>546</v>
      </c>
      <c r="DX11" s="2414"/>
      <c r="DY11" s="2415">
        <v>26</v>
      </c>
      <c r="DZ11" s="2415"/>
      <c r="EA11" s="2415"/>
      <c r="EB11" s="2416" t="s">
        <v>546</v>
      </c>
      <c r="EC11" s="2416"/>
      <c r="EE11" s="2417" t="s">
        <v>1433</v>
      </c>
      <c r="EF11" s="2417"/>
      <c r="EG11" s="2417"/>
      <c r="EH11" s="2417"/>
      <c r="EI11" s="2417"/>
      <c r="EJ11" s="2417"/>
      <c r="EK11" s="2417"/>
      <c r="EL11" s="2417"/>
      <c r="EM11" s="2417"/>
      <c r="EN11" s="2417"/>
      <c r="EO11" s="2417"/>
      <c r="EP11" s="2417"/>
      <c r="EQ11" s="2417"/>
      <c r="ER11" s="2417"/>
      <c r="ES11" s="2417"/>
      <c r="ET11" s="2414">
        <v>20</v>
      </c>
      <c r="EU11" s="2414"/>
      <c r="EV11" s="2414"/>
      <c r="EW11" s="2403" t="s">
        <v>1247</v>
      </c>
      <c r="EX11" s="2403"/>
      <c r="EY11" s="2403"/>
      <c r="EZ11" s="1179" t="s">
        <v>547</v>
      </c>
    </row>
    <row r="13" spans="51:161" s="1182" customFormat="1" ht="12" x14ac:dyDescent="0.2">
      <c r="CR13" s="1183" t="s">
        <v>909</v>
      </c>
      <c r="CS13" s="2404" t="s">
        <v>1247</v>
      </c>
      <c r="CT13" s="2404"/>
      <c r="CU13" s="2404"/>
      <c r="CV13" s="1182" t="s">
        <v>547</v>
      </c>
    </row>
    <row r="14" spans="51:161" s="1182" customFormat="1" ht="12" customHeight="1" x14ac:dyDescent="0.2">
      <c r="AY14" s="2405"/>
      <c r="AZ14" s="2405"/>
      <c r="BA14" s="2405"/>
      <c r="BB14" s="2405"/>
      <c r="BC14" s="2405"/>
      <c r="BD14" s="2405"/>
      <c r="BE14" s="2405"/>
      <c r="BF14" s="2406"/>
      <c r="BG14" s="2406"/>
      <c r="BH14" s="2406"/>
      <c r="BI14" s="2405" t="s">
        <v>1144</v>
      </c>
      <c r="BJ14" s="2405"/>
      <c r="BK14" s="2405"/>
      <c r="BL14" s="2405"/>
      <c r="BM14" s="2405"/>
      <c r="BN14" s="2405"/>
      <c r="BO14" s="2405"/>
      <c r="BP14" s="2405"/>
      <c r="BQ14" s="2405"/>
      <c r="BR14" s="2405"/>
      <c r="BS14" s="2405"/>
      <c r="BT14" s="2405"/>
      <c r="BU14" s="2405"/>
      <c r="BV14" s="2405"/>
      <c r="BW14" s="2405"/>
      <c r="BX14" s="2405"/>
      <c r="BY14" s="2405"/>
      <c r="BZ14" s="2405"/>
      <c r="CA14" s="2405"/>
      <c r="CB14" s="2405"/>
      <c r="CC14" s="2405"/>
      <c r="CD14" s="2405"/>
      <c r="CE14" s="2404" t="s">
        <v>1284</v>
      </c>
      <c r="CF14" s="2404"/>
      <c r="CG14" s="2404"/>
      <c r="CH14" s="2405" t="s">
        <v>910</v>
      </c>
      <c r="CI14" s="2405"/>
      <c r="CJ14" s="2405"/>
      <c r="CK14" s="2405"/>
      <c r="CL14" s="2405"/>
      <c r="CM14" s="2404" t="s">
        <v>1413</v>
      </c>
      <c r="CN14" s="2404"/>
      <c r="CO14" s="2404"/>
      <c r="CP14" s="2407" t="s">
        <v>1148</v>
      </c>
      <c r="CQ14" s="2407"/>
      <c r="CR14" s="2407"/>
      <c r="CS14" s="2407"/>
      <c r="CT14" s="2407"/>
      <c r="CU14" s="2407"/>
      <c r="CV14" s="2407"/>
      <c r="CW14" s="2407"/>
      <c r="CX14" s="2407"/>
      <c r="ES14" s="2408" t="s">
        <v>903</v>
      </c>
      <c r="ET14" s="2374"/>
      <c r="EU14" s="2374"/>
      <c r="EV14" s="2374"/>
      <c r="EW14" s="2374"/>
      <c r="EX14" s="2374"/>
      <c r="EY14" s="2374"/>
      <c r="EZ14" s="2374"/>
      <c r="FA14" s="2374"/>
      <c r="FB14" s="2374"/>
      <c r="FC14" s="2374"/>
      <c r="FD14" s="2374"/>
      <c r="FE14" s="2375"/>
    </row>
    <row r="15" spans="51:161" ht="12" thickBot="1" x14ac:dyDescent="0.25">
      <c r="ES15" s="2409"/>
      <c r="ET15" s="2376"/>
      <c r="EU15" s="2376"/>
      <c r="EV15" s="2376"/>
      <c r="EW15" s="2376"/>
      <c r="EX15" s="2376"/>
      <c r="EY15" s="2376"/>
      <c r="EZ15" s="2376"/>
      <c r="FA15" s="2376"/>
      <c r="FB15" s="2376"/>
      <c r="FC15" s="2376"/>
      <c r="FD15" s="2376"/>
      <c r="FE15" s="2377"/>
    </row>
    <row r="16" spans="51:161" ht="11.25" customHeight="1" x14ac:dyDescent="0.2">
      <c r="BG16" s="2395" t="s">
        <v>548</v>
      </c>
      <c r="BH16" s="2395"/>
      <c r="BI16" s="2395"/>
      <c r="BJ16" s="2395"/>
      <c r="BK16" s="2396">
        <f>DY11</f>
        <v>26</v>
      </c>
      <c r="BL16" s="2396"/>
      <c r="BM16" s="2396"/>
      <c r="BN16" s="2364" t="s">
        <v>546</v>
      </c>
      <c r="BO16" s="2364"/>
      <c r="BQ16" s="2107" t="str">
        <f>EE11</f>
        <v>декабря</v>
      </c>
      <c r="BR16" s="2198"/>
      <c r="BS16" s="2198"/>
      <c r="BT16" s="2198"/>
      <c r="BU16" s="2198"/>
      <c r="BV16" s="2198"/>
      <c r="BW16" s="2198"/>
      <c r="BX16" s="2198"/>
      <c r="BY16" s="2198"/>
      <c r="BZ16" s="2198"/>
      <c r="CA16" s="2198"/>
      <c r="CB16" s="2198"/>
      <c r="CC16" s="2198"/>
      <c r="CD16" s="2198"/>
      <c r="CE16" s="2198"/>
      <c r="CF16" s="2395">
        <v>20</v>
      </c>
      <c r="CG16" s="2395"/>
      <c r="CH16" s="2395"/>
      <c r="CI16" s="2397" t="str">
        <f>EW11</f>
        <v>24</v>
      </c>
      <c r="CJ16" s="2397"/>
      <c r="CK16" s="2397"/>
      <c r="CL16" s="1180" t="s">
        <v>911</v>
      </c>
      <c r="EQ16" s="1184" t="s">
        <v>334</v>
      </c>
      <c r="ES16" s="2398" t="s">
        <v>1440</v>
      </c>
      <c r="ET16" s="2399"/>
      <c r="EU16" s="2399"/>
      <c r="EV16" s="2399"/>
      <c r="EW16" s="2399"/>
      <c r="EX16" s="2399"/>
      <c r="EY16" s="2399"/>
      <c r="EZ16" s="2399"/>
      <c r="FA16" s="2399"/>
      <c r="FB16" s="2399"/>
      <c r="FC16" s="2399"/>
      <c r="FD16" s="2399"/>
      <c r="FE16" s="2400"/>
    </row>
    <row r="17" spans="1:161" ht="12" customHeight="1" x14ac:dyDescent="0.2">
      <c r="A17" s="2364" t="s">
        <v>912</v>
      </c>
      <c r="B17" s="2364"/>
      <c r="C17" s="2364"/>
      <c r="D17" s="2364"/>
      <c r="E17" s="2364"/>
      <c r="F17" s="2364"/>
      <c r="G17" s="2364"/>
      <c r="H17" s="2364"/>
      <c r="I17" s="2364"/>
      <c r="J17" s="2364"/>
      <c r="K17" s="2364"/>
      <c r="L17" s="2364"/>
      <c r="M17" s="2364"/>
      <c r="N17" s="2364"/>
      <c r="O17" s="2364"/>
      <c r="P17" s="2364"/>
      <c r="Q17" s="2364"/>
      <c r="R17" s="2364"/>
      <c r="S17" s="2364"/>
      <c r="T17" s="2364"/>
      <c r="U17" s="2364"/>
      <c r="V17" s="2364"/>
      <c r="W17" s="2364"/>
      <c r="X17" s="2364"/>
      <c r="Y17" s="2364"/>
      <c r="Z17" s="2364"/>
      <c r="AA17" s="2364"/>
      <c r="EQ17" s="1184" t="s">
        <v>904</v>
      </c>
      <c r="ES17" s="2365"/>
      <c r="ET17" s="2366"/>
      <c r="EU17" s="2366"/>
      <c r="EV17" s="2366"/>
      <c r="EW17" s="2366"/>
      <c r="EX17" s="2366"/>
      <c r="EY17" s="2366"/>
      <c r="EZ17" s="2366"/>
      <c r="FA17" s="2366"/>
      <c r="FB17" s="2366"/>
      <c r="FC17" s="2366"/>
      <c r="FD17" s="2366"/>
      <c r="FE17" s="2367"/>
    </row>
    <row r="18" spans="1:161" ht="11.25" customHeight="1" x14ac:dyDescent="0.2">
      <c r="A18" s="1180" t="s">
        <v>913</v>
      </c>
      <c r="AB18" s="2368" t="s">
        <v>384</v>
      </c>
      <c r="AC18" s="2368"/>
      <c r="AD18" s="2368"/>
      <c r="AE18" s="2368"/>
      <c r="AF18" s="2368"/>
      <c r="AG18" s="2368"/>
      <c r="AH18" s="2368"/>
      <c r="AI18" s="2368"/>
      <c r="AJ18" s="2368"/>
      <c r="AK18" s="2368"/>
      <c r="AL18" s="2368"/>
      <c r="AM18" s="2368"/>
      <c r="AN18" s="2368"/>
      <c r="AO18" s="2368"/>
      <c r="AP18" s="2368"/>
      <c r="AQ18" s="2368"/>
      <c r="AR18" s="2368"/>
      <c r="AS18" s="2368"/>
      <c r="AT18" s="2368"/>
      <c r="AU18" s="2368"/>
      <c r="AV18" s="2368"/>
      <c r="AW18" s="2368"/>
      <c r="AX18" s="2368"/>
      <c r="AY18" s="2368"/>
      <c r="AZ18" s="2368"/>
      <c r="BA18" s="2368"/>
      <c r="BB18" s="2368"/>
      <c r="BC18" s="2368"/>
      <c r="BD18" s="2368"/>
      <c r="BE18" s="2368"/>
      <c r="BF18" s="2368"/>
      <c r="BG18" s="2368"/>
      <c r="BH18" s="2368"/>
      <c r="BI18" s="2368"/>
      <c r="BJ18" s="2368"/>
      <c r="BK18" s="2368"/>
      <c r="BL18" s="2368"/>
      <c r="BM18" s="2368"/>
      <c r="BN18" s="2368"/>
      <c r="BO18" s="2368"/>
      <c r="BP18" s="2368"/>
      <c r="BQ18" s="2368"/>
      <c r="BR18" s="2368"/>
      <c r="BS18" s="2368"/>
      <c r="BT18" s="2368"/>
      <c r="BU18" s="2368"/>
      <c r="BV18" s="2368"/>
      <c r="BW18" s="2368"/>
      <c r="BX18" s="2368"/>
      <c r="BY18" s="2368"/>
      <c r="BZ18" s="2368"/>
      <c r="CA18" s="2368"/>
      <c r="CB18" s="2368"/>
      <c r="CC18" s="2368"/>
      <c r="CD18" s="2368"/>
      <c r="CE18" s="2368"/>
      <c r="CF18" s="2368"/>
      <c r="CG18" s="2368"/>
      <c r="CH18" s="2368"/>
      <c r="CI18" s="2368"/>
      <c r="CJ18" s="2368"/>
      <c r="CK18" s="2368"/>
      <c r="CL18" s="2368"/>
      <c r="CM18" s="2368"/>
      <c r="CN18" s="2368"/>
      <c r="CO18" s="2368"/>
      <c r="CP18" s="2368"/>
      <c r="CQ18" s="2368"/>
      <c r="CR18" s="2368"/>
      <c r="CS18" s="2368"/>
      <c r="CT18" s="2368"/>
      <c r="CU18" s="2368"/>
      <c r="CV18" s="2368"/>
      <c r="CW18" s="2368"/>
      <c r="CX18" s="2368"/>
      <c r="CY18" s="2368"/>
      <c r="CZ18" s="2368"/>
      <c r="DA18" s="2368"/>
      <c r="DB18" s="2368"/>
      <c r="DC18" s="2368"/>
      <c r="DD18" s="2368"/>
      <c r="DE18" s="2368"/>
      <c r="DF18" s="2368"/>
      <c r="DG18" s="2368"/>
      <c r="DH18" s="2368"/>
      <c r="DI18" s="2368"/>
      <c r="DJ18" s="2368"/>
      <c r="DK18" s="2368"/>
      <c r="DL18" s="2368"/>
      <c r="DM18" s="2368"/>
      <c r="DN18" s="2368"/>
      <c r="DO18" s="2368"/>
      <c r="DP18" s="2368"/>
      <c r="EQ18" s="1184" t="s">
        <v>905</v>
      </c>
      <c r="ES18" s="2365"/>
      <c r="ET18" s="2366"/>
      <c r="EU18" s="2366"/>
      <c r="EV18" s="2366"/>
      <c r="EW18" s="2366"/>
      <c r="EX18" s="2366"/>
      <c r="EY18" s="2366"/>
      <c r="EZ18" s="2366"/>
      <c r="FA18" s="2366"/>
      <c r="FB18" s="2366"/>
      <c r="FC18" s="2366"/>
      <c r="FD18" s="2366"/>
      <c r="FE18" s="2367"/>
    </row>
    <row r="19" spans="1:161" x14ac:dyDescent="0.2">
      <c r="EQ19" s="1184" t="s">
        <v>904</v>
      </c>
      <c r="ES19" s="2365"/>
      <c r="ET19" s="2366"/>
      <c r="EU19" s="2366"/>
      <c r="EV19" s="2366"/>
      <c r="EW19" s="2366"/>
      <c r="EX19" s="2366"/>
      <c r="EY19" s="2366"/>
      <c r="EZ19" s="2366"/>
      <c r="FA19" s="2366"/>
      <c r="FB19" s="2366"/>
      <c r="FC19" s="2366"/>
      <c r="FD19" s="2366"/>
      <c r="FE19" s="2367"/>
    </row>
    <row r="20" spans="1:161" x14ac:dyDescent="0.2">
      <c r="EQ20" s="1184" t="s">
        <v>230</v>
      </c>
      <c r="ES20" s="2365"/>
      <c r="ET20" s="2366"/>
      <c r="EU20" s="2366"/>
      <c r="EV20" s="2366"/>
      <c r="EW20" s="2366"/>
      <c r="EX20" s="2366"/>
      <c r="EY20" s="2366"/>
      <c r="EZ20" s="2366"/>
      <c r="FA20" s="2366"/>
      <c r="FB20" s="2366"/>
      <c r="FC20" s="2366"/>
      <c r="FD20" s="2366"/>
      <c r="FE20" s="2367"/>
    </row>
    <row r="21" spans="1:161" x14ac:dyDescent="0.2">
      <c r="A21" s="1180" t="s">
        <v>237</v>
      </c>
      <c r="K21" s="2371" t="s">
        <v>1361</v>
      </c>
      <c r="L21" s="2371"/>
      <c r="M21" s="2371"/>
      <c r="N21" s="2371"/>
      <c r="O21" s="2371"/>
      <c r="P21" s="2371"/>
      <c r="Q21" s="2371"/>
      <c r="R21" s="2371"/>
      <c r="S21" s="2371"/>
      <c r="T21" s="2371"/>
      <c r="U21" s="2371"/>
      <c r="V21" s="2371"/>
      <c r="W21" s="2371"/>
      <c r="X21" s="2371"/>
      <c r="Y21" s="2371"/>
      <c r="Z21" s="2371"/>
      <c r="AA21" s="2371"/>
      <c r="AB21" s="2371"/>
      <c r="AC21" s="2371"/>
      <c r="AD21" s="2371"/>
      <c r="AE21" s="2371"/>
      <c r="AF21" s="2371"/>
      <c r="AG21" s="2371"/>
      <c r="AH21" s="2371"/>
      <c r="AI21" s="2371"/>
      <c r="AJ21" s="2371"/>
      <c r="AK21" s="2371"/>
      <c r="AL21" s="2371"/>
      <c r="AM21" s="2371"/>
      <c r="AN21" s="2371"/>
      <c r="AO21" s="2371"/>
      <c r="AP21" s="2371"/>
      <c r="AQ21" s="2371"/>
      <c r="AR21" s="2371"/>
      <c r="AS21" s="2371"/>
      <c r="AT21" s="2371"/>
      <c r="AU21" s="2371"/>
      <c r="AV21" s="2371"/>
      <c r="AW21" s="2371"/>
      <c r="AX21" s="2371"/>
      <c r="AY21" s="2371"/>
      <c r="AZ21" s="2371"/>
      <c r="BA21" s="2371"/>
      <c r="BB21" s="2371"/>
      <c r="BC21" s="2371"/>
      <c r="BD21" s="2371"/>
      <c r="BE21" s="2371"/>
      <c r="BF21" s="2371"/>
      <c r="BG21" s="2371"/>
      <c r="BH21" s="2371"/>
      <c r="BI21" s="2371"/>
      <c r="BJ21" s="2371"/>
      <c r="BK21" s="2371"/>
      <c r="BL21" s="2371"/>
      <c r="BM21" s="2371"/>
      <c r="BN21" s="2371"/>
      <c r="BO21" s="2371"/>
      <c r="BP21" s="2371"/>
      <c r="BQ21" s="2371"/>
      <c r="BR21" s="2371"/>
      <c r="BS21" s="2371"/>
      <c r="BT21" s="2371"/>
      <c r="BU21" s="2371"/>
      <c r="BV21" s="2371"/>
      <c r="BW21" s="2371"/>
      <c r="BX21" s="2371"/>
      <c r="BY21" s="2371"/>
      <c r="BZ21" s="2371"/>
      <c r="CA21" s="2371"/>
      <c r="CB21" s="2371"/>
      <c r="CC21" s="2371"/>
      <c r="CD21" s="2371"/>
      <c r="CE21" s="2371"/>
      <c r="CF21" s="2371"/>
      <c r="CG21" s="2371"/>
      <c r="CH21" s="2371"/>
      <c r="CI21" s="2371"/>
      <c r="CJ21" s="2371"/>
      <c r="CK21" s="2371"/>
      <c r="CL21" s="2371"/>
      <c r="CM21" s="2371"/>
      <c r="CN21" s="2371"/>
      <c r="CO21" s="2371"/>
      <c r="CP21" s="2371"/>
      <c r="CQ21" s="2371"/>
      <c r="CR21" s="2371"/>
      <c r="CS21" s="2371"/>
      <c r="CT21" s="2371"/>
      <c r="CU21" s="2371"/>
      <c r="CV21" s="2371"/>
      <c r="CW21" s="2371"/>
      <c r="CX21" s="2371"/>
      <c r="CY21" s="2371"/>
      <c r="CZ21" s="2371"/>
      <c r="DA21" s="2371"/>
      <c r="DB21" s="2371"/>
      <c r="DC21" s="2371"/>
      <c r="DD21" s="2371"/>
      <c r="DE21" s="2371"/>
      <c r="DF21" s="2371"/>
      <c r="DG21" s="2371"/>
      <c r="DH21" s="2371"/>
      <c r="DI21" s="2371"/>
      <c r="DJ21" s="2371"/>
      <c r="DK21" s="2371"/>
      <c r="DL21" s="2371"/>
      <c r="DM21" s="2371"/>
      <c r="DN21" s="2371"/>
      <c r="DO21" s="2371"/>
      <c r="DP21" s="2371"/>
      <c r="EQ21" s="1184" t="s">
        <v>232</v>
      </c>
      <c r="ES21" s="2365"/>
      <c r="ET21" s="2366"/>
      <c r="EU21" s="2366"/>
      <c r="EV21" s="2366"/>
      <c r="EW21" s="2366"/>
      <c r="EX21" s="2366"/>
      <c r="EY21" s="2366"/>
      <c r="EZ21" s="2366"/>
      <c r="FA21" s="2366"/>
      <c r="FB21" s="2366"/>
      <c r="FC21" s="2366"/>
      <c r="FD21" s="2366"/>
      <c r="FE21" s="2367"/>
    </row>
    <row r="22" spans="1:161" ht="12" thickBot="1" x14ac:dyDescent="0.25">
      <c r="A22" s="1180" t="s">
        <v>766</v>
      </c>
      <c r="EQ22" s="1184" t="s">
        <v>341</v>
      </c>
      <c r="ES22" s="2148" t="s">
        <v>396</v>
      </c>
      <c r="ET22" s="2149"/>
      <c r="EU22" s="2149"/>
      <c r="EV22" s="2149"/>
      <c r="EW22" s="2149"/>
      <c r="EX22" s="2149"/>
      <c r="EY22" s="2149"/>
      <c r="EZ22" s="2149"/>
      <c r="FA22" s="2149"/>
      <c r="FB22" s="2149"/>
      <c r="FC22" s="2149"/>
      <c r="FD22" s="2149"/>
      <c r="FE22" s="2372"/>
    </row>
    <row r="23" spans="1:161" ht="7.5" customHeight="1" x14ac:dyDescent="0.2"/>
    <row r="24" spans="1:161" s="1185" customFormat="1" ht="10.5" x14ac:dyDescent="0.15">
      <c r="A24" s="2373" t="s">
        <v>914</v>
      </c>
      <c r="B24" s="2373"/>
      <c r="C24" s="2373"/>
      <c r="D24" s="2373"/>
      <c r="E24" s="2373"/>
      <c r="F24" s="2373"/>
      <c r="G24" s="2373"/>
      <c r="H24" s="2373"/>
      <c r="I24" s="2373"/>
      <c r="J24" s="2373"/>
      <c r="K24" s="2373"/>
      <c r="L24" s="2373"/>
      <c r="M24" s="2373"/>
      <c r="N24" s="2373"/>
      <c r="O24" s="2373"/>
      <c r="P24" s="2373"/>
      <c r="Q24" s="2373"/>
      <c r="R24" s="2373"/>
      <c r="S24" s="2373"/>
      <c r="T24" s="2373"/>
      <c r="U24" s="2373"/>
      <c r="V24" s="2373"/>
      <c r="W24" s="2373"/>
      <c r="X24" s="2373"/>
      <c r="Y24" s="2373"/>
      <c r="Z24" s="2373"/>
      <c r="AA24" s="2373"/>
      <c r="AB24" s="2373"/>
      <c r="AC24" s="2373"/>
      <c r="AD24" s="2373"/>
      <c r="AE24" s="2373"/>
      <c r="AF24" s="2373"/>
      <c r="AG24" s="2373"/>
      <c r="AH24" s="2373"/>
      <c r="AI24" s="2373"/>
      <c r="AJ24" s="2373"/>
      <c r="AK24" s="2373"/>
      <c r="AL24" s="2373"/>
      <c r="AM24" s="2373"/>
      <c r="AN24" s="2373"/>
      <c r="AO24" s="2373"/>
      <c r="AP24" s="2373"/>
      <c r="AQ24" s="2373"/>
      <c r="AR24" s="2373"/>
      <c r="AS24" s="2373"/>
      <c r="AT24" s="2373"/>
      <c r="AU24" s="2373"/>
      <c r="AV24" s="2373"/>
      <c r="AW24" s="2373"/>
      <c r="AX24" s="2373"/>
      <c r="AY24" s="2373"/>
      <c r="AZ24" s="2373"/>
      <c r="BA24" s="2373"/>
      <c r="BB24" s="2373"/>
      <c r="BC24" s="2373"/>
      <c r="BD24" s="2373"/>
      <c r="BE24" s="2373"/>
      <c r="BF24" s="2373"/>
      <c r="BG24" s="2373"/>
      <c r="BH24" s="2373"/>
      <c r="BI24" s="2373"/>
      <c r="BJ24" s="2373"/>
      <c r="BK24" s="2373"/>
      <c r="BL24" s="2373"/>
      <c r="BM24" s="2373"/>
      <c r="BN24" s="2373"/>
      <c r="BO24" s="2373"/>
      <c r="BP24" s="2373"/>
      <c r="BQ24" s="2373"/>
      <c r="BR24" s="2373"/>
      <c r="BS24" s="2373"/>
      <c r="BT24" s="2373"/>
      <c r="BU24" s="2373"/>
      <c r="BV24" s="2373"/>
      <c r="BW24" s="2373"/>
      <c r="BX24" s="2373"/>
      <c r="BY24" s="2373"/>
      <c r="BZ24" s="2373"/>
      <c r="CA24" s="2373"/>
      <c r="CB24" s="2373"/>
      <c r="CC24" s="2373"/>
      <c r="CD24" s="2373"/>
      <c r="CE24" s="2373"/>
      <c r="CF24" s="2373"/>
      <c r="CG24" s="2373"/>
      <c r="CH24" s="2373"/>
      <c r="CI24" s="2373"/>
      <c r="CJ24" s="2373"/>
      <c r="CK24" s="2373"/>
      <c r="CL24" s="2373"/>
      <c r="CM24" s="2373"/>
      <c r="CN24" s="2373"/>
      <c r="CO24" s="2373"/>
      <c r="CP24" s="2373"/>
      <c r="CQ24" s="2373"/>
      <c r="CR24" s="2373"/>
      <c r="CS24" s="2373"/>
      <c r="CT24" s="2373"/>
      <c r="CU24" s="2373"/>
      <c r="CV24" s="2373"/>
      <c r="CW24" s="2373"/>
      <c r="CX24" s="2373"/>
      <c r="CY24" s="2373"/>
      <c r="CZ24" s="2373"/>
      <c r="DA24" s="2373"/>
      <c r="DB24" s="2373"/>
      <c r="DC24" s="2373"/>
      <c r="DD24" s="2373"/>
      <c r="DE24" s="2373"/>
      <c r="DF24" s="2373"/>
      <c r="DG24" s="2373"/>
      <c r="DH24" s="2373"/>
      <c r="DI24" s="2373"/>
      <c r="DJ24" s="2373"/>
      <c r="DK24" s="2373"/>
      <c r="DL24" s="2373"/>
      <c r="DM24" s="2373"/>
      <c r="DN24" s="2373"/>
      <c r="DO24" s="2373"/>
      <c r="DP24" s="2373"/>
      <c r="DQ24" s="2373"/>
      <c r="DR24" s="2373"/>
      <c r="DS24" s="2373"/>
      <c r="DT24" s="2373"/>
      <c r="DU24" s="2373"/>
      <c r="DV24" s="2373"/>
      <c r="DW24" s="2373"/>
      <c r="DX24" s="2373"/>
      <c r="DY24" s="2373"/>
      <c r="DZ24" s="2373"/>
      <c r="EA24" s="2373"/>
      <c r="EB24" s="2373"/>
      <c r="EC24" s="2373"/>
      <c r="ED24" s="2373"/>
      <c r="EE24" s="2373"/>
      <c r="EF24" s="2373"/>
      <c r="EG24" s="2373"/>
      <c r="EH24" s="2373"/>
      <c r="EI24" s="2373"/>
      <c r="EJ24" s="2373"/>
      <c r="EK24" s="2373"/>
      <c r="EL24" s="2373"/>
      <c r="EM24" s="2373"/>
      <c r="EN24" s="2373"/>
      <c r="EO24" s="2373"/>
      <c r="EP24" s="2373"/>
      <c r="EQ24" s="2373"/>
      <c r="ER24" s="2373"/>
      <c r="ES24" s="2373"/>
      <c r="ET24" s="2373"/>
      <c r="EU24" s="2373"/>
      <c r="EV24" s="2373"/>
      <c r="EW24" s="2373"/>
      <c r="EX24" s="2373"/>
      <c r="EY24" s="2373"/>
      <c r="EZ24" s="2373"/>
      <c r="FA24" s="2373"/>
      <c r="FB24" s="2373"/>
      <c r="FC24" s="2373"/>
      <c r="FD24" s="2373"/>
      <c r="FE24" s="2373"/>
    </row>
    <row r="25" spans="1:161" ht="6" customHeight="1" x14ac:dyDescent="0.2"/>
    <row r="26" spans="1:161" x14ac:dyDescent="0.2">
      <c r="A26" s="2374" t="s">
        <v>273</v>
      </c>
      <c r="B26" s="2374"/>
      <c r="C26" s="2374"/>
      <c r="D26" s="2374"/>
      <c r="E26" s="2374"/>
      <c r="F26" s="2374"/>
      <c r="G26" s="2374"/>
      <c r="H26" s="2374"/>
      <c r="I26" s="2374"/>
      <c r="J26" s="2374"/>
      <c r="K26" s="2374"/>
      <c r="L26" s="2374"/>
      <c r="M26" s="2374"/>
      <c r="N26" s="2374"/>
      <c r="O26" s="2374"/>
      <c r="P26" s="2374"/>
      <c r="Q26" s="2374"/>
      <c r="R26" s="2374"/>
      <c r="S26" s="2374"/>
      <c r="T26" s="2374"/>
      <c r="U26" s="2374"/>
      <c r="V26" s="2374"/>
      <c r="W26" s="2374"/>
      <c r="X26" s="2374"/>
      <c r="Y26" s="2374"/>
      <c r="Z26" s="2374"/>
      <c r="AA26" s="2374"/>
      <c r="AB26" s="2374"/>
      <c r="AC26" s="2374"/>
      <c r="AD26" s="2374"/>
      <c r="AE26" s="2374"/>
      <c r="AF26" s="2374"/>
      <c r="AG26" s="2374"/>
      <c r="AH26" s="2374"/>
      <c r="AI26" s="2374"/>
      <c r="AJ26" s="2374"/>
      <c r="AK26" s="2374"/>
      <c r="AL26" s="2374"/>
      <c r="AM26" s="2374"/>
      <c r="AN26" s="2374"/>
      <c r="AO26" s="2374"/>
      <c r="AP26" s="2374"/>
      <c r="AQ26" s="2374"/>
      <c r="AR26" s="2374"/>
      <c r="AS26" s="2374"/>
      <c r="AT26" s="2374"/>
      <c r="AU26" s="2374"/>
      <c r="AV26" s="2374"/>
      <c r="AW26" s="2374"/>
      <c r="AX26" s="2374"/>
      <c r="AY26" s="2374"/>
      <c r="AZ26" s="2374"/>
      <c r="BA26" s="2374"/>
      <c r="BB26" s="2374"/>
      <c r="BC26" s="2374"/>
      <c r="BD26" s="2374"/>
      <c r="BE26" s="2374"/>
      <c r="BF26" s="2374"/>
      <c r="BG26" s="2374"/>
      <c r="BH26" s="2374"/>
      <c r="BI26" s="2374"/>
      <c r="BJ26" s="2374"/>
      <c r="BK26" s="2374"/>
      <c r="BL26" s="2374"/>
      <c r="BM26" s="2374"/>
      <c r="BN26" s="2374"/>
      <c r="BO26" s="2374"/>
      <c r="BP26" s="2374"/>
      <c r="BQ26" s="2374"/>
      <c r="BR26" s="2374"/>
      <c r="BS26" s="2374"/>
      <c r="BT26" s="2374"/>
      <c r="BU26" s="2374"/>
      <c r="BV26" s="2374"/>
      <c r="BW26" s="2375"/>
      <c r="BX26" s="2380" t="s">
        <v>89</v>
      </c>
      <c r="BY26" s="2381"/>
      <c r="BZ26" s="2381"/>
      <c r="CA26" s="2381"/>
      <c r="CB26" s="2381"/>
      <c r="CC26" s="2381"/>
      <c r="CD26" s="2381"/>
      <c r="CE26" s="2382"/>
      <c r="CF26" s="2380" t="s">
        <v>915</v>
      </c>
      <c r="CG26" s="2381"/>
      <c r="CH26" s="2381"/>
      <c r="CI26" s="2381"/>
      <c r="CJ26" s="2381"/>
      <c r="CK26" s="2381"/>
      <c r="CL26" s="2381"/>
      <c r="CM26" s="2381"/>
      <c r="CN26" s="2381"/>
      <c r="CO26" s="2381"/>
      <c r="CP26" s="2381"/>
      <c r="CQ26" s="2381"/>
      <c r="CR26" s="2382"/>
      <c r="CS26" s="2380" t="s">
        <v>916</v>
      </c>
      <c r="CT26" s="2381"/>
      <c r="CU26" s="2381"/>
      <c r="CV26" s="2381"/>
      <c r="CW26" s="2381"/>
      <c r="CX26" s="2381"/>
      <c r="CY26" s="2381"/>
      <c r="CZ26" s="2381"/>
      <c r="DA26" s="2381"/>
      <c r="DB26" s="2381"/>
      <c r="DC26" s="2381"/>
      <c r="DD26" s="2381"/>
      <c r="DE26" s="2382"/>
      <c r="DF26" s="2401" t="s">
        <v>917</v>
      </c>
      <c r="DG26" s="2402"/>
      <c r="DH26" s="2402"/>
      <c r="DI26" s="2402"/>
      <c r="DJ26" s="2402"/>
      <c r="DK26" s="2402"/>
      <c r="DL26" s="2402"/>
      <c r="DM26" s="2402"/>
      <c r="DN26" s="2402"/>
      <c r="DO26" s="2402"/>
      <c r="DP26" s="2402"/>
      <c r="DQ26" s="2402"/>
      <c r="DR26" s="2402"/>
      <c r="DS26" s="2402"/>
      <c r="DT26" s="2402"/>
      <c r="DU26" s="2402"/>
      <c r="DV26" s="2402"/>
      <c r="DW26" s="2402"/>
      <c r="DX26" s="2402"/>
      <c r="DY26" s="2402"/>
      <c r="DZ26" s="2402"/>
      <c r="EA26" s="2402"/>
      <c r="EB26" s="2402"/>
      <c r="EC26" s="2402"/>
      <c r="ED26" s="2402"/>
      <c r="EE26" s="2402"/>
      <c r="EF26" s="2402"/>
      <c r="EG26" s="2402"/>
      <c r="EH26" s="2402"/>
      <c r="EI26" s="2402"/>
      <c r="EJ26" s="2402"/>
      <c r="EK26" s="2402"/>
      <c r="EL26" s="2402"/>
      <c r="EM26" s="2402"/>
      <c r="EN26" s="2402"/>
      <c r="EO26" s="2402"/>
      <c r="EP26" s="2402"/>
      <c r="EQ26" s="2402"/>
      <c r="ER26" s="2402"/>
      <c r="ES26" s="2402"/>
      <c r="ET26" s="2402"/>
      <c r="EU26" s="2402"/>
      <c r="EV26" s="2402"/>
      <c r="EW26" s="2402"/>
      <c r="EX26" s="2402"/>
      <c r="EY26" s="2402"/>
      <c r="EZ26" s="2402"/>
      <c r="FA26" s="2402"/>
      <c r="FB26" s="2402"/>
      <c r="FC26" s="2402"/>
      <c r="FD26" s="2402"/>
      <c r="FE26" s="2402"/>
    </row>
    <row r="27" spans="1:161" ht="11.25" customHeight="1" x14ac:dyDescent="0.2">
      <c r="A27" s="2376"/>
      <c r="B27" s="2376"/>
      <c r="C27" s="2376"/>
      <c r="D27" s="2376"/>
      <c r="E27" s="2376"/>
      <c r="F27" s="2376"/>
      <c r="G27" s="2376"/>
      <c r="H27" s="2376"/>
      <c r="I27" s="2376"/>
      <c r="J27" s="2376"/>
      <c r="K27" s="2376"/>
      <c r="L27" s="2376"/>
      <c r="M27" s="2376"/>
      <c r="N27" s="2376"/>
      <c r="O27" s="2376"/>
      <c r="P27" s="2376"/>
      <c r="Q27" s="2376"/>
      <c r="R27" s="2376"/>
      <c r="S27" s="2376"/>
      <c r="T27" s="2376"/>
      <c r="U27" s="2376"/>
      <c r="V27" s="2376"/>
      <c r="W27" s="2376"/>
      <c r="X27" s="2376"/>
      <c r="Y27" s="2376"/>
      <c r="Z27" s="2376"/>
      <c r="AA27" s="2376"/>
      <c r="AB27" s="2376"/>
      <c r="AC27" s="2376"/>
      <c r="AD27" s="2376"/>
      <c r="AE27" s="2376"/>
      <c r="AF27" s="2376"/>
      <c r="AG27" s="2376"/>
      <c r="AH27" s="2376"/>
      <c r="AI27" s="2376"/>
      <c r="AJ27" s="2376"/>
      <c r="AK27" s="2376"/>
      <c r="AL27" s="2376"/>
      <c r="AM27" s="2376"/>
      <c r="AN27" s="2376"/>
      <c r="AO27" s="2376"/>
      <c r="AP27" s="2376"/>
      <c r="AQ27" s="2376"/>
      <c r="AR27" s="2376"/>
      <c r="AS27" s="2376"/>
      <c r="AT27" s="2376"/>
      <c r="AU27" s="2376"/>
      <c r="AV27" s="2376"/>
      <c r="AW27" s="2376"/>
      <c r="AX27" s="2376"/>
      <c r="AY27" s="2376"/>
      <c r="AZ27" s="2376"/>
      <c r="BA27" s="2376"/>
      <c r="BB27" s="2376"/>
      <c r="BC27" s="2376"/>
      <c r="BD27" s="2376"/>
      <c r="BE27" s="2376"/>
      <c r="BF27" s="2376"/>
      <c r="BG27" s="2376"/>
      <c r="BH27" s="2376"/>
      <c r="BI27" s="2376"/>
      <c r="BJ27" s="2376"/>
      <c r="BK27" s="2376"/>
      <c r="BL27" s="2376"/>
      <c r="BM27" s="2376"/>
      <c r="BN27" s="2376"/>
      <c r="BO27" s="2376"/>
      <c r="BP27" s="2376"/>
      <c r="BQ27" s="2376"/>
      <c r="BR27" s="2376"/>
      <c r="BS27" s="2376"/>
      <c r="BT27" s="2376"/>
      <c r="BU27" s="2376"/>
      <c r="BV27" s="2376"/>
      <c r="BW27" s="2377"/>
      <c r="BX27" s="2383"/>
      <c r="BY27" s="2384"/>
      <c r="BZ27" s="2384"/>
      <c r="CA27" s="2384"/>
      <c r="CB27" s="2384"/>
      <c r="CC27" s="2384"/>
      <c r="CD27" s="2384"/>
      <c r="CE27" s="2385"/>
      <c r="CF27" s="2383"/>
      <c r="CG27" s="2384"/>
      <c r="CH27" s="2384"/>
      <c r="CI27" s="2384"/>
      <c r="CJ27" s="2384"/>
      <c r="CK27" s="2384"/>
      <c r="CL27" s="2384"/>
      <c r="CM27" s="2384"/>
      <c r="CN27" s="2384"/>
      <c r="CO27" s="2384"/>
      <c r="CP27" s="2384"/>
      <c r="CQ27" s="2384"/>
      <c r="CR27" s="2385"/>
      <c r="CS27" s="2383"/>
      <c r="CT27" s="2384"/>
      <c r="CU27" s="2384"/>
      <c r="CV27" s="2384"/>
      <c r="CW27" s="2384"/>
      <c r="CX27" s="2384"/>
      <c r="CY27" s="2384"/>
      <c r="CZ27" s="2384"/>
      <c r="DA27" s="2384"/>
      <c r="DB27" s="2384"/>
      <c r="DC27" s="2384"/>
      <c r="DD27" s="2384"/>
      <c r="DE27" s="2385"/>
      <c r="DF27" s="2393" t="s">
        <v>918</v>
      </c>
      <c r="DG27" s="2394"/>
      <c r="DH27" s="2394"/>
      <c r="DI27" s="2394"/>
      <c r="DJ27" s="2394"/>
      <c r="DK27" s="2394"/>
      <c r="DL27" s="2389" t="s">
        <v>1247</v>
      </c>
      <c r="DM27" s="2389"/>
      <c r="DN27" s="2389"/>
      <c r="DO27" s="2369" t="s">
        <v>547</v>
      </c>
      <c r="DP27" s="2369"/>
      <c r="DQ27" s="2369"/>
      <c r="DR27" s="2370"/>
      <c r="DS27" s="2393" t="s">
        <v>918</v>
      </c>
      <c r="DT27" s="2394"/>
      <c r="DU27" s="2394"/>
      <c r="DV27" s="2394"/>
      <c r="DW27" s="2394"/>
      <c r="DX27" s="2394"/>
      <c r="DY27" s="2389" t="s">
        <v>1284</v>
      </c>
      <c r="DZ27" s="2389"/>
      <c r="EA27" s="2389"/>
      <c r="EB27" s="2369" t="s">
        <v>547</v>
      </c>
      <c r="EC27" s="2369"/>
      <c r="ED27" s="2369"/>
      <c r="EE27" s="2370"/>
      <c r="EF27" s="2393" t="s">
        <v>918</v>
      </c>
      <c r="EG27" s="2394"/>
      <c r="EH27" s="2394"/>
      <c r="EI27" s="2394"/>
      <c r="EJ27" s="2394"/>
      <c r="EK27" s="2394"/>
      <c r="EL27" s="2389" t="s">
        <v>1413</v>
      </c>
      <c r="EM27" s="2389"/>
      <c r="EN27" s="2389"/>
      <c r="EO27" s="2369" t="s">
        <v>547</v>
      </c>
      <c r="EP27" s="2369"/>
      <c r="EQ27" s="2369"/>
      <c r="ER27" s="2370"/>
      <c r="ES27" s="2380" t="s">
        <v>919</v>
      </c>
      <c r="ET27" s="2381"/>
      <c r="EU27" s="2381"/>
      <c r="EV27" s="2381"/>
      <c r="EW27" s="2381"/>
      <c r="EX27" s="2381"/>
      <c r="EY27" s="2381"/>
      <c r="EZ27" s="2381"/>
      <c r="FA27" s="2381"/>
      <c r="FB27" s="2381"/>
      <c r="FC27" s="2381"/>
      <c r="FD27" s="2381"/>
      <c r="FE27" s="2381"/>
    </row>
    <row r="28" spans="1:161" ht="35.25" customHeight="1" x14ac:dyDescent="0.2">
      <c r="A28" s="2378"/>
      <c r="B28" s="2378"/>
      <c r="C28" s="2378"/>
      <c r="D28" s="2378"/>
      <c r="E28" s="2378"/>
      <c r="F28" s="2378"/>
      <c r="G28" s="2378"/>
      <c r="H28" s="2378"/>
      <c r="I28" s="2378"/>
      <c r="J28" s="2378"/>
      <c r="K28" s="2378"/>
      <c r="L28" s="2378"/>
      <c r="M28" s="2378"/>
      <c r="N28" s="2378"/>
      <c r="O28" s="2378"/>
      <c r="P28" s="2378"/>
      <c r="Q28" s="2378"/>
      <c r="R28" s="2378"/>
      <c r="S28" s="2378"/>
      <c r="T28" s="2378"/>
      <c r="U28" s="2378"/>
      <c r="V28" s="2378"/>
      <c r="W28" s="2378"/>
      <c r="X28" s="2378"/>
      <c r="Y28" s="2378"/>
      <c r="Z28" s="2378"/>
      <c r="AA28" s="2378"/>
      <c r="AB28" s="2378"/>
      <c r="AC28" s="2378"/>
      <c r="AD28" s="2378"/>
      <c r="AE28" s="2378"/>
      <c r="AF28" s="2378"/>
      <c r="AG28" s="2378"/>
      <c r="AH28" s="2378"/>
      <c r="AI28" s="2378"/>
      <c r="AJ28" s="2378"/>
      <c r="AK28" s="2378"/>
      <c r="AL28" s="2378"/>
      <c r="AM28" s="2378"/>
      <c r="AN28" s="2378"/>
      <c r="AO28" s="2378"/>
      <c r="AP28" s="2378"/>
      <c r="AQ28" s="2378"/>
      <c r="AR28" s="2378"/>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c r="BP28" s="2378"/>
      <c r="BQ28" s="2378"/>
      <c r="BR28" s="2378"/>
      <c r="BS28" s="2378"/>
      <c r="BT28" s="2378"/>
      <c r="BU28" s="2378"/>
      <c r="BV28" s="2378"/>
      <c r="BW28" s="2379"/>
      <c r="BX28" s="2386"/>
      <c r="BY28" s="2387"/>
      <c r="BZ28" s="2387"/>
      <c r="CA28" s="2387"/>
      <c r="CB28" s="2387"/>
      <c r="CC28" s="2387"/>
      <c r="CD28" s="2387"/>
      <c r="CE28" s="2388"/>
      <c r="CF28" s="2386"/>
      <c r="CG28" s="2387"/>
      <c r="CH28" s="2387"/>
      <c r="CI28" s="2387"/>
      <c r="CJ28" s="2387"/>
      <c r="CK28" s="2387"/>
      <c r="CL28" s="2387"/>
      <c r="CM28" s="2387"/>
      <c r="CN28" s="2387"/>
      <c r="CO28" s="2387"/>
      <c r="CP28" s="2387"/>
      <c r="CQ28" s="2387"/>
      <c r="CR28" s="2388"/>
      <c r="CS28" s="2386"/>
      <c r="CT28" s="2387"/>
      <c r="CU28" s="2387"/>
      <c r="CV28" s="2387"/>
      <c r="CW28" s="2387"/>
      <c r="CX28" s="2387"/>
      <c r="CY28" s="2387"/>
      <c r="CZ28" s="2387"/>
      <c r="DA28" s="2387"/>
      <c r="DB28" s="2387"/>
      <c r="DC28" s="2387"/>
      <c r="DD28" s="2387"/>
      <c r="DE28" s="2388"/>
      <c r="DF28" s="2390" t="s">
        <v>920</v>
      </c>
      <c r="DG28" s="2391"/>
      <c r="DH28" s="2391"/>
      <c r="DI28" s="2391"/>
      <c r="DJ28" s="2391"/>
      <c r="DK28" s="2391"/>
      <c r="DL28" s="2391"/>
      <c r="DM28" s="2391"/>
      <c r="DN28" s="2391"/>
      <c r="DO28" s="2391"/>
      <c r="DP28" s="2391"/>
      <c r="DQ28" s="2391"/>
      <c r="DR28" s="2392"/>
      <c r="DS28" s="2390" t="s">
        <v>921</v>
      </c>
      <c r="DT28" s="2391"/>
      <c r="DU28" s="2391"/>
      <c r="DV28" s="2391"/>
      <c r="DW28" s="2391"/>
      <c r="DX28" s="2391"/>
      <c r="DY28" s="2391"/>
      <c r="DZ28" s="2391"/>
      <c r="EA28" s="2391"/>
      <c r="EB28" s="2391"/>
      <c r="EC28" s="2391"/>
      <c r="ED28" s="2391"/>
      <c r="EE28" s="2392"/>
      <c r="EF28" s="2390" t="s">
        <v>922</v>
      </c>
      <c r="EG28" s="2391"/>
      <c r="EH28" s="2391"/>
      <c r="EI28" s="2391"/>
      <c r="EJ28" s="2391"/>
      <c r="EK28" s="2391"/>
      <c r="EL28" s="2391"/>
      <c r="EM28" s="2391"/>
      <c r="EN28" s="2391"/>
      <c r="EO28" s="2391"/>
      <c r="EP28" s="2391"/>
      <c r="EQ28" s="2391"/>
      <c r="ER28" s="2392"/>
      <c r="ES28" s="2386"/>
      <c r="ET28" s="2387"/>
      <c r="EU28" s="2387"/>
      <c r="EV28" s="2387"/>
      <c r="EW28" s="2387"/>
      <c r="EX28" s="2387"/>
      <c r="EY28" s="2387"/>
      <c r="EZ28" s="2387"/>
      <c r="FA28" s="2387"/>
      <c r="FB28" s="2387"/>
      <c r="FC28" s="2387"/>
      <c r="FD28" s="2387"/>
      <c r="FE28" s="2387"/>
    </row>
    <row r="29" spans="1:161" ht="10.5" customHeight="1" thickBot="1" x14ac:dyDescent="0.25">
      <c r="A29" s="2349" t="s">
        <v>282</v>
      </c>
      <c r="B29" s="2349"/>
      <c r="C29" s="2349"/>
      <c r="D29" s="2349"/>
      <c r="E29" s="2349"/>
      <c r="F29" s="2349"/>
      <c r="G29" s="2349"/>
      <c r="H29" s="2349"/>
      <c r="I29" s="2349"/>
      <c r="J29" s="2349"/>
      <c r="K29" s="2349"/>
      <c r="L29" s="2349"/>
      <c r="M29" s="2349"/>
      <c r="N29" s="2349"/>
      <c r="O29" s="2349"/>
      <c r="P29" s="2349"/>
      <c r="Q29" s="2349"/>
      <c r="R29" s="2349"/>
      <c r="S29" s="2349"/>
      <c r="T29" s="2349"/>
      <c r="U29" s="2349"/>
      <c r="V29" s="2349"/>
      <c r="W29" s="2349"/>
      <c r="X29" s="2349"/>
      <c r="Y29" s="2349"/>
      <c r="Z29" s="2349"/>
      <c r="AA29" s="2349"/>
      <c r="AB29" s="2349"/>
      <c r="AC29" s="2349"/>
      <c r="AD29" s="2349"/>
      <c r="AE29" s="2349"/>
      <c r="AF29" s="2349"/>
      <c r="AG29" s="2349"/>
      <c r="AH29" s="2349"/>
      <c r="AI29" s="2349"/>
      <c r="AJ29" s="2349"/>
      <c r="AK29" s="2349"/>
      <c r="AL29" s="2349"/>
      <c r="AM29" s="2349"/>
      <c r="AN29" s="2349"/>
      <c r="AO29" s="2349"/>
      <c r="AP29" s="2349"/>
      <c r="AQ29" s="2349"/>
      <c r="AR29" s="2349"/>
      <c r="AS29" s="2349"/>
      <c r="AT29" s="2349"/>
      <c r="AU29" s="2349"/>
      <c r="AV29" s="2349"/>
      <c r="AW29" s="2349"/>
      <c r="AX29" s="2349"/>
      <c r="AY29" s="2349"/>
      <c r="AZ29" s="2349"/>
      <c r="BA29" s="2349"/>
      <c r="BB29" s="2349"/>
      <c r="BC29" s="2349"/>
      <c r="BD29" s="2349"/>
      <c r="BE29" s="2349"/>
      <c r="BF29" s="2349"/>
      <c r="BG29" s="2349"/>
      <c r="BH29" s="2349"/>
      <c r="BI29" s="2349"/>
      <c r="BJ29" s="2349"/>
      <c r="BK29" s="2349"/>
      <c r="BL29" s="2349"/>
      <c r="BM29" s="2349"/>
      <c r="BN29" s="2349"/>
      <c r="BO29" s="2349"/>
      <c r="BP29" s="2349"/>
      <c r="BQ29" s="2349"/>
      <c r="BR29" s="2349"/>
      <c r="BS29" s="2349"/>
      <c r="BT29" s="2349"/>
      <c r="BU29" s="2349"/>
      <c r="BV29" s="2349"/>
      <c r="BW29" s="2350"/>
      <c r="BX29" s="2351" t="s">
        <v>623</v>
      </c>
      <c r="BY29" s="2352"/>
      <c r="BZ29" s="2352"/>
      <c r="CA29" s="2352"/>
      <c r="CB29" s="2352"/>
      <c r="CC29" s="2352"/>
      <c r="CD29" s="2352"/>
      <c r="CE29" s="2353"/>
      <c r="CF29" s="2351" t="s">
        <v>737</v>
      </c>
      <c r="CG29" s="2352"/>
      <c r="CH29" s="2352"/>
      <c r="CI29" s="2352"/>
      <c r="CJ29" s="2352"/>
      <c r="CK29" s="2352"/>
      <c r="CL29" s="2352"/>
      <c r="CM29" s="2352"/>
      <c r="CN29" s="2352"/>
      <c r="CO29" s="2352"/>
      <c r="CP29" s="2352"/>
      <c r="CQ29" s="2352"/>
      <c r="CR29" s="2353"/>
      <c r="CS29" s="2351" t="s">
        <v>738</v>
      </c>
      <c r="CT29" s="2352"/>
      <c r="CU29" s="2352"/>
      <c r="CV29" s="2352"/>
      <c r="CW29" s="2352"/>
      <c r="CX29" s="2352"/>
      <c r="CY29" s="2352"/>
      <c r="CZ29" s="2352"/>
      <c r="DA29" s="2352"/>
      <c r="DB29" s="2352"/>
      <c r="DC29" s="2352"/>
      <c r="DD29" s="2352"/>
      <c r="DE29" s="2353"/>
      <c r="DF29" s="2351" t="s">
        <v>739</v>
      </c>
      <c r="DG29" s="2352"/>
      <c r="DH29" s="2352"/>
      <c r="DI29" s="2352"/>
      <c r="DJ29" s="2352"/>
      <c r="DK29" s="2352"/>
      <c r="DL29" s="2352"/>
      <c r="DM29" s="2352"/>
      <c r="DN29" s="2352"/>
      <c r="DO29" s="2352"/>
      <c r="DP29" s="2352"/>
      <c r="DQ29" s="2352"/>
      <c r="DR29" s="2353"/>
      <c r="DS29" s="2351" t="s">
        <v>740</v>
      </c>
      <c r="DT29" s="2352"/>
      <c r="DU29" s="2352"/>
      <c r="DV29" s="2352"/>
      <c r="DW29" s="2352"/>
      <c r="DX29" s="2352"/>
      <c r="DY29" s="2352"/>
      <c r="DZ29" s="2352"/>
      <c r="EA29" s="2352"/>
      <c r="EB29" s="2352"/>
      <c r="EC29" s="2352"/>
      <c r="ED29" s="2352"/>
      <c r="EE29" s="2353"/>
      <c r="EF29" s="2351" t="s">
        <v>817</v>
      </c>
      <c r="EG29" s="2352"/>
      <c r="EH29" s="2352"/>
      <c r="EI29" s="2352"/>
      <c r="EJ29" s="2352"/>
      <c r="EK29" s="2352"/>
      <c r="EL29" s="2352"/>
      <c r="EM29" s="2352"/>
      <c r="EN29" s="2352"/>
      <c r="EO29" s="2352"/>
      <c r="EP29" s="2352"/>
      <c r="EQ29" s="2352"/>
      <c r="ER29" s="2353"/>
      <c r="ES29" s="2351" t="s">
        <v>923</v>
      </c>
      <c r="ET29" s="2352"/>
      <c r="EU29" s="2352"/>
      <c r="EV29" s="2352"/>
      <c r="EW29" s="2352"/>
      <c r="EX29" s="2352"/>
      <c r="EY29" s="2352"/>
      <c r="EZ29" s="2352"/>
      <c r="FA29" s="2352"/>
      <c r="FB29" s="2352"/>
      <c r="FC29" s="2352"/>
      <c r="FD29" s="2352"/>
      <c r="FE29" s="2352"/>
    </row>
    <row r="30" spans="1:161" ht="10.5" customHeight="1" x14ac:dyDescent="0.2">
      <c r="A30" s="2337" t="s">
        <v>924</v>
      </c>
      <c r="B30" s="2337"/>
      <c r="C30" s="2337"/>
      <c r="D30" s="2337"/>
      <c r="E30" s="2337"/>
      <c r="F30" s="2337"/>
      <c r="G30" s="2337"/>
      <c r="H30" s="2337"/>
      <c r="I30" s="2337"/>
      <c r="J30" s="2337"/>
      <c r="K30" s="2337"/>
      <c r="L30" s="2337"/>
      <c r="M30" s="2337"/>
      <c r="N30" s="2337"/>
      <c r="O30" s="2337"/>
      <c r="P30" s="2337"/>
      <c r="Q30" s="2337"/>
      <c r="R30" s="2337"/>
      <c r="S30" s="2337"/>
      <c r="T30" s="2337"/>
      <c r="U30" s="2337"/>
      <c r="V30" s="2337"/>
      <c r="W30" s="2337"/>
      <c r="X30" s="2337"/>
      <c r="Y30" s="2337"/>
      <c r="Z30" s="2337"/>
      <c r="AA30" s="2337"/>
      <c r="AB30" s="2337"/>
      <c r="AC30" s="2337"/>
      <c r="AD30" s="2337"/>
      <c r="AE30" s="2337"/>
      <c r="AF30" s="2337"/>
      <c r="AG30" s="2337"/>
      <c r="AH30" s="2337"/>
      <c r="AI30" s="2337"/>
      <c r="AJ30" s="2337"/>
      <c r="AK30" s="2337"/>
      <c r="AL30" s="2337"/>
      <c r="AM30" s="2337"/>
      <c r="AN30" s="2337"/>
      <c r="AO30" s="2337"/>
      <c r="AP30" s="2337"/>
      <c r="AQ30" s="2337"/>
      <c r="AR30" s="2337"/>
      <c r="AS30" s="2337"/>
      <c r="AT30" s="2337"/>
      <c r="AU30" s="2337"/>
      <c r="AV30" s="2337"/>
      <c r="AW30" s="2337"/>
      <c r="AX30" s="2337"/>
      <c r="AY30" s="2337"/>
      <c r="AZ30" s="2337"/>
      <c r="BA30" s="2337"/>
      <c r="BB30" s="2337"/>
      <c r="BC30" s="2337"/>
      <c r="BD30" s="2337"/>
      <c r="BE30" s="2337"/>
      <c r="BF30" s="2337"/>
      <c r="BG30" s="2337"/>
      <c r="BH30" s="2337"/>
      <c r="BI30" s="2337"/>
      <c r="BJ30" s="2337"/>
      <c r="BK30" s="2337"/>
      <c r="BL30" s="2337"/>
      <c r="BM30" s="2337"/>
      <c r="BN30" s="2337"/>
      <c r="BO30" s="2337"/>
      <c r="BP30" s="2337"/>
      <c r="BQ30" s="2337"/>
      <c r="BR30" s="2337"/>
      <c r="BS30" s="2337"/>
      <c r="BT30" s="2337"/>
      <c r="BU30" s="2337"/>
      <c r="BV30" s="2337"/>
      <c r="BW30" s="2337"/>
      <c r="BX30" s="2354" t="s">
        <v>159</v>
      </c>
      <c r="BY30" s="2355"/>
      <c r="BZ30" s="2355"/>
      <c r="CA30" s="2355"/>
      <c r="CB30" s="2355"/>
      <c r="CC30" s="2355"/>
      <c r="CD30" s="2355"/>
      <c r="CE30" s="2356"/>
      <c r="CF30" s="2357" t="s">
        <v>379</v>
      </c>
      <c r="CG30" s="2355"/>
      <c r="CH30" s="2355"/>
      <c r="CI30" s="2355"/>
      <c r="CJ30" s="2355"/>
      <c r="CK30" s="2355"/>
      <c r="CL30" s="2355"/>
      <c r="CM30" s="2355"/>
      <c r="CN30" s="2355"/>
      <c r="CO30" s="2355"/>
      <c r="CP30" s="2355"/>
      <c r="CQ30" s="2355"/>
      <c r="CR30" s="2356"/>
      <c r="CS30" s="2357" t="s">
        <v>379</v>
      </c>
      <c r="CT30" s="2355"/>
      <c r="CU30" s="2355"/>
      <c r="CV30" s="2355"/>
      <c r="CW30" s="2355"/>
      <c r="CX30" s="2355"/>
      <c r="CY30" s="2355"/>
      <c r="CZ30" s="2355"/>
      <c r="DA30" s="2355"/>
      <c r="DB30" s="2355"/>
      <c r="DC30" s="2355"/>
      <c r="DD30" s="2355"/>
      <c r="DE30" s="2356"/>
      <c r="DF30" s="2358">
        <f>'Пост и Вып 2эк'!C10</f>
        <v>866857.5</v>
      </c>
      <c r="DG30" s="2359"/>
      <c r="DH30" s="2359"/>
      <c r="DI30" s="2359"/>
      <c r="DJ30" s="2359"/>
      <c r="DK30" s="2359"/>
      <c r="DL30" s="2359"/>
      <c r="DM30" s="2359"/>
      <c r="DN30" s="2359"/>
      <c r="DO30" s="2359"/>
      <c r="DP30" s="2359"/>
      <c r="DQ30" s="2359"/>
      <c r="DR30" s="2360"/>
      <c r="DS30" s="2358">
        <f>DF31</f>
        <v>0</v>
      </c>
      <c r="DT30" s="2359"/>
      <c r="DU30" s="2359"/>
      <c r="DV30" s="2359"/>
      <c r="DW30" s="2359"/>
      <c r="DX30" s="2359"/>
      <c r="DY30" s="2359"/>
      <c r="DZ30" s="2359"/>
      <c r="EA30" s="2359"/>
      <c r="EB30" s="2359"/>
      <c r="EC30" s="2359"/>
      <c r="ED30" s="2359"/>
      <c r="EE30" s="2360"/>
      <c r="EF30" s="2358">
        <f>DS31</f>
        <v>0</v>
      </c>
      <c r="EG30" s="2359"/>
      <c r="EH30" s="2359"/>
      <c r="EI30" s="2359"/>
      <c r="EJ30" s="2359"/>
      <c r="EK30" s="2359"/>
      <c r="EL30" s="2359"/>
      <c r="EM30" s="2359"/>
      <c r="EN30" s="2359"/>
      <c r="EO30" s="2359"/>
      <c r="EP30" s="2359"/>
      <c r="EQ30" s="2359"/>
      <c r="ER30" s="2360"/>
      <c r="ES30" s="2361"/>
      <c r="ET30" s="2362"/>
      <c r="EU30" s="2362"/>
      <c r="EV30" s="2362"/>
      <c r="EW30" s="2362"/>
      <c r="EX30" s="2362"/>
      <c r="EY30" s="2362"/>
      <c r="EZ30" s="2362"/>
      <c r="FA30" s="2362"/>
      <c r="FB30" s="2362"/>
      <c r="FC30" s="2362"/>
      <c r="FD30" s="2362"/>
      <c r="FE30" s="2363"/>
    </row>
    <row r="31" spans="1:161" ht="9.75" customHeight="1" x14ac:dyDescent="0.2">
      <c r="A31" s="2337" t="s">
        <v>925</v>
      </c>
      <c r="B31" s="2337"/>
      <c r="C31" s="2337"/>
      <c r="D31" s="2337"/>
      <c r="E31" s="2337"/>
      <c r="F31" s="2337"/>
      <c r="G31" s="2337"/>
      <c r="H31" s="2337"/>
      <c r="I31" s="2337"/>
      <c r="J31" s="2337"/>
      <c r="K31" s="2337"/>
      <c r="L31" s="2337"/>
      <c r="M31" s="2337"/>
      <c r="N31" s="2337"/>
      <c r="O31" s="2337"/>
      <c r="P31" s="2337"/>
      <c r="Q31" s="2337"/>
      <c r="R31" s="2337"/>
      <c r="S31" s="2337"/>
      <c r="T31" s="2337"/>
      <c r="U31" s="2337"/>
      <c r="V31" s="2337"/>
      <c r="W31" s="2337"/>
      <c r="X31" s="2337"/>
      <c r="Y31" s="2337"/>
      <c r="Z31" s="2337"/>
      <c r="AA31" s="2337"/>
      <c r="AB31" s="2337"/>
      <c r="AC31" s="2337"/>
      <c r="AD31" s="2337"/>
      <c r="AE31" s="2337"/>
      <c r="AF31" s="2337"/>
      <c r="AG31" s="2337"/>
      <c r="AH31" s="2337"/>
      <c r="AI31" s="2337"/>
      <c r="AJ31" s="2337"/>
      <c r="AK31" s="2337"/>
      <c r="AL31" s="2337"/>
      <c r="AM31" s="2337"/>
      <c r="AN31" s="2337"/>
      <c r="AO31" s="2337"/>
      <c r="AP31" s="2337"/>
      <c r="AQ31" s="2337"/>
      <c r="AR31" s="2337"/>
      <c r="AS31" s="2337"/>
      <c r="AT31" s="2337"/>
      <c r="AU31" s="2337"/>
      <c r="AV31" s="2337"/>
      <c r="AW31" s="2337"/>
      <c r="AX31" s="2337"/>
      <c r="AY31" s="2337"/>
      <c r="AZ31" s="2337"/>
      <c r="BA31" s="2337"/>
      <c r="BB31" s="2337"/>
      <c r="BC31" s="2337"/>
      <c r="BD31" s="2337"/>
      <c r="BE31" s="2337"/>
      <c r="BF31" s="2337"/>
      <c r="BG31" s="2337"/>
      <c r="BH31" s="2337"/>
      <c r="BI31" s="2337"/>
      <c r="BJ31" s="2337"/>
      <c r="BK31" s="2337"/>
      <c r="BL31" s="2337"/>
      <c r="BM31" s="2337"/>
      <c r="BN31" s="2337"/>
      <c r="BO31" s="2337"/>
      <c r="BP31" s="2337"/>
      <c r="BQ31" s="2337"/>
      <c r="BR31" s="2337"/>
      <c r="BS31" s="2337"/>
      <c r="BT31" s="2337"/>
      <c r="BU31" s="2337"/>
      <c r="BV31" s="2337"/>
      <c r="BW31" s="2337"/>
      <c r="BX31" s="2126" t="s">
        <v>926</v>
      </c>
      <c r="BY31" s="2127"/>
      <c r="BZ31" s="2127"/>
      <c r="CA31" s="2127"/>
      <c r="CB31" s="2127"/>
      <c r="CC31" s="2127"/>
      <c r="CD31" s="2127"/>
      <c r="CE31" s="2128"/>
      <c r="CF31" s="2129" t="s">
        <v>379</v>
      </c>
      <c r="CG31" s="2127"/>
      <c r="CH31" s="2127"/>
      <c r="CI31" s="2127"/>
      <c r="CJ31" s="2127"/>
      <c r="CK31" s="2127"/>
      <c r="CL31" s="2127"/>
      <c r="CM31" s="2127"/>
      <c r="CN31" s="2127"/>
      <c r="CO31" s="2127"/>
      <c r="CP31" s="2127"/>
      <c r="CQ31" s="2127"/>
      <c r="CR31" s="2128"/>
      <c r="CS31" s="2129" t="s">
        <v>379</v>
      </c>
      <c r="CT31" s="2127"/>
      <c r="CU31" s="2127"/>
      <c r="CV31" s="2127"/>
      <c r="CW31" s="2127"/>
      <c r="CX31" s="2127"/>
      <c r="CY31" s="2127"/>
      <c r="CZ31" s="2127"/>
      <c r="DA31" s="2127"/>
      <c r="DB31" s="2127"/>
      <c r="DC31" s="2127"/>
      <c r="DD31" s="2127"/>
      <c r="DE31" s="2128"/>
      <c r="DF31" s="2130"/>
      <c r="DG31" s="2131"/>
      <c r="DH31" s="2131"/>
      <c r="DI31" s="2131"/>
      <c r="DJ31" s="2131"/>
      <c r="DK31" s="2131"/>
      <c r="DL31" s="2131"/>
      <c r="DM31" s="2131"/>
      <c r="DN31" s="2131"/>
      <c r="DO31" s="2131"/>
      <c r="DP31" s="2131"/>
      <c r="DQ31" s="2131"/>
      <c r="DR31" s="2132"/>
      <c r="DS31" s="2130"/>
      <c r="DT31" s="2131"/>
      <c r="DU31" s="2131"/>
      <c r="DV31" s="2131"/>
      <c r="DW31" s="2131"/>
      <c r="DX31" s="2131"/>
      <c r="DY31" s="2131"/>
      <c r="DZ31" s="2131"/>
      <c r="EA31" s="2131"/>
      <c r="EB31" s="2131"/>
      <c r="EC31" s="2131"/>
      <c r="ED31" s="2131"/>
      <c r="EE31" s="2132"/>
      <c r="EF31" s="2130"/>
      <c r="EG31" s="2131"/>
      <c r="EH31" s="2131"/>
      <c r="EI31" s="2131"/>
      <c r="EJ31" s="2131"/>
      <c r="EK31" s="2131"/>
      <c r="EL31" s="2131"/>
      <c r="EM31" s="2131"/>
      <c r="EN31" s="2131"/>
      <c r="EO31" s="2131"/>
      <c r="EP31" s="2131"/>
      <c r="EQ31" s="2131"/>
      <c r="ER31" s="2132"/>
      <c r="ES31" s="2133"/>
      <c r="ET31" s="2134"/>
      <c r="EU31" s="2134"/>
      <c r="EV31" s="2134"/>
      <c r="EW31" s="2134"/>
      <c r="EX31" s="2134"/>
      <c r="EY31" s="2134"/>
      <c r="EZ31" s="2134"/>
      <c r="FA31" s="2134"/>
      <c r="FB31" s="2134"/>
      <c r="FC31" s="2134"/>
      <c r="FD31" s="2134"/>
      <c r="FE31" s="2135"/>
    </row>
    <row r="32" spans="1:161" s="1200" customFormat="1" x14ac:dyDescent="0.2">
      <c r="A32" s="2338" t="s">
        <v>927</v>
      </c>
      <c r="B32" s="2338"/>
      <c r="C32" s="2338"/>
      <c r="D32" s="2338"/>
      <c r="E32" s="2338"/>
      <c r="F32" s="2338"/>
      <c r="G32" s="2338"/>
      <c r="H32" s="2338"/>
      <c r="I32" s="2338"/>
      <c r="J32" s="2338"/>
      <c r="K32" s="2338"/>
      <c r="L32" s="2338"/>
      <c r="M32" s="2338"/>
      <c r="N32" s="2338"/>
      <c r="O32" s="2338"/>
      <c r="P32" s="2338"/>
      <c r="Q32" s="2338"/>
      <c r="R32" s="2338"/>
      <c r="S32" s="2338"/>
      <c r="T32" s="2338"/>
      <c r="U32" s="2338"/>
      <c r="V32" s="2338"/>
      <c r="W32" s="2338"/>
      <c r="X32" s="2338"/>
      <c r="Y32" s="2338"/>
      <c r="Z32" s="2338"/>
      <c r="AA32" s="2338"/>
      <c r="AB32" s="2338"/>
      <c r="AC32" s="2338"/>
      <c r="AD32" s="2338"/>
      <c r="AE32" s="2338"/>
      <c r="AF32" s="2338"/>
      <c r="AG32" s="2338"/>
      <c r="AH32" s="2338"/>
      <c r="AI32" s="2338"/>
      <c r="AJ32" s="2338"/>
      <c r="AK32" s="2338"/>
      <c r="AL32" s="2338"/>
      <c r="AM32" s="2338"/>
      <c r="AN32" s="2338"/>
      <c r="AO32" s="2338"/>
      <c r="AP32" s="2338"/>
      <c r="AQ32" s="2338"/>
      <c r="AR32" s="2338"/>
      <c r="AS32" s="2338"/>
      <c r="AT32" s="2338"/>
      <c r="AU32" s="2338"/>
      <c r="AV32" s="2338"/>
      <c r="AW32" s="2338"/>
      <c r="AX32" s="2338"/>
      <c r="AY32" s="2338"/>
      <c r="AZ32" s="2338"/>
      <c r="BA32" s="2338"/>
      <c r="BB32" s="2338"/>
      <c r="BC32" s="2338"/>
      <c r="BD32" s="2338"/>
      <c r="BE32" s="2338"/>
      <c r="BF32" s="2338"/>
      <c r="BG32" s="2338"/>
      <c r="BH32" s="2338"/>
      <c r="BI32" s="2338"/>
      <c r="BJ32" s="2338"/>
      <c r="BK32" s="2338"/>
      <c r="BL32" s="2338"/>
      <c r="BM32" s="2338"/>
      <c r="BN32" s="2338"/>
      <c r="BO32" s="2338"/>
      <c r="BP32" s="2338"/>
      <c r="BQ32" s="2338"/>
      <c r="BR32" s="2338"/>
      <c r="BS32" s="2338"/>
      <c r="BT32" s="2338"/>
      <c r="BU32" s="2338"/>
      <c r="BV32" s="2338"/>
      <c r="BW32" s="2338"/>
      <c r="BX32" s="2339" t="s">
        <v>928</v>
      </c>
      <c r="BY32" s="2340"/>
      <c r="BZ32" s="2340"/>
      <c r="CA32" s="2340"/>
      <c r="CB32" s="2340"/>
      <c r="CC32" s="2340"/>
      <c r="CD32" s="2340"/>
      <c r="CE32" s="2341"/>
      <c r="CF32" s="2342"/>
      <c r="CG32" s="2340"/>
      <c r="CH32" s="2340"/>
      <c r="CI32" s="2340"/>
      <c r="CJ32" s="2340"/>
      <c r="CK32" s="2340"/>
      <c r="CL32" s="2340"/>
      <c r="CM32" s="2340"/>
      <c r="CN32" s="2340"/>
      <c r="CO32" s="2340"/>
      <c r="CP32" s="2340"/>
      <c r="CQ32" s="2340"/>
      <c r="CR32" s="2341"/>
      <c r="CS32" s="2342"/>
      <c r="CT32" s="2340"/>
      <c r="CU32" s="2340"/>
      <c r="CV32" s="2340"/>
      <c r="CW32" s="2340"/>
      <c r="CX32" s="2340"/>
      <c r="CY32" s="2340"/>
      <c r="CZ32" s="2340"/>
      <c r="DA32" s="2340"/>
      <c r="DB32" s="2340"/>
      <c r="DC32" s="2340"/>
      <c r="DD32" s="2340"/>
      <c r="DE32" s="2341"/>
      <c r="DF32" s="2343">
        <f>DF33+DF36+DF42+DF44+DF49+DF54+DF58</f>
        <v>79534188.170000002</v>
      </c>
      <c r="DG32" s="2344"/>
      <c r="DH32" s="2344"/>
      <c r="DI32" s="2344"/>
      <c r="DJ32" s="2344"/>
      <c r="DK32" s="2344"/>
      <c r="DL32" s="2344"/>
      <c r="DM32" s="2344"/>
      <c r="DN32" s="2344"/>
      <c r="DO32" s="2344"/>
      <c r="DP32" s="2344"/>
      <c r="DQ32" s="2344"/>
      <c r="DR32" s="2345"/>
      <c r="DS32" s="2346">
        <f>DS33+DS36+DS40+DS44+DS49+DS54</f>
        <v>65923809.880000003</v>
      </c>
      <c r="DT32" s="2347"/>
      <c r="DU32" s="2347"/>
      <c r="DV32" s="2347"/>
      <c r="DW32" s="2347"/>
      <c r="DX32" s="2347"/>
      <c r="DY32" s="2347"/>
      <c r="DZ32" s="2347"/>
      <c r="EA32" s="2347"/>
      <c r="EB32" s="2347"/>
      <c r="EC32" s="2347"/>
      <c r="ED32" s="2347"/>
      <c r="EE32" s="2348"/>
      <c r="EF32" s="2346">
        <f>EF33+EF36+EF40+EF44+EF49+EF54</f>
        <v>67469952.879999995</v>
      </c>
      <c r="EG32" s="2347"/>
      <c r="EH32" s="2347"/>
      <c r="EI32" s="2347"/>
      <c r="EJ32" s="2347"/>
      <c r="EK32" s="2347"/>
      <c r="EL32" s="2347"/>
      <c r="EM32" s="2347"/>
      <c r="EN32" s="2347"/>
      <c r="EO32" s="2347"/>
      <c r="EP32" s="2347"/>
      <c r="EQ32" s="2347"/>
      <c r="ER32" s="2348"/>
      <c r="ES32" s="2346">
        <f>ES33+ES36+ES40+ES44+ES49+ES54</f>
        <v>0</v>
      </c>
      <c r="ET32" s="2347"/>
      <c r="EU32" s="2347"/>
      <c r="EV32" s="2347"/>
      <c r="EW32" s="2347"/>
      <c r="EX32" s="2347"/>
      <c r="EY32" s="2347"/>
      <c r="EZ32" s="2347"/>
      <c r="FA32" s="2347"/>
      <c r="FB32" s="2347"/>
      <c r="FC32" s="2347"/>
      <c r="FD32" s="2347"/>
      <c r="FE32" s="2348"/>
    </row>
    <row r="33" spans="1:161" s="1201" customFormat="1" ht="21.75" customHeight="1" x14ac:dyDescent="0.2">
      <c r="A33" s="2322" t="s">
        <v>929</v>
      </c>
      <c r="B33" s="2323"/>
      <c r="C33" s="2323"/>
      <c r="D33" s="2323"/>
      <c r="E33" s="2323"/>
      <c r="F33" s="2323"/>
      <c r="G33" s="2323"/>
      <c r="H33" s="2323"/>
      <c r="I33" s="2323"/>
      <c r="J33" s="2323"/>
      <c r="K33" s="2323"/>
      <c r="L33" s="2323"/>
      <c r="M33" s="2323"/>
      <c r="N33" s="2323"/>
      <c r="O33" s="2323"/>
      <c r="P33" s="2323"/>
      <c r="Q33" s="2323"/>
      <c r="R33" s="2323"/>
      <c r="S33" s="2323"/>
      <c r="T33" s="2323"/>
      <c r="U33" s="2323"/>
      <c r="V33" s="2323"/>
      <c r="W33" s="2323"/>
      <c r="X33" s="2323"/>
      <c r="Y33" s="2323"/>
      <c r="Z33" s="2323"/>
      <c r="AA33" s="2323"/>
      <c r="AB33" s="2323"/>
      <c r="AC33" s="2323"/>
      <c r="AD33" s="2323"/>
      <c r="AE33" s="2323"/>
      <c r="AF33" s="2323"/>
      <c r="AG33" s="2323"/>
      <c r="AH33" s="2323"/>
      <c r="AI33" s="2323"/>
      <c r="AJ33" s="2323"/>
      <c r="AK33" s="2323"/>
      <c r="AL33" s="2323"/>
      <c r="AM33" s="2323"/>
      <c r="AN33" s="2323"/>
      <c r="AO33" s="2323"/>
      <c r="AP33" s="2323"/>
      <c r="AQ33" s="2323"/>
      <c r="AR33" s="2323"/>
      <c r="AS33" s="2323"/>
      <c r="AT33" s="2323"/>
      <c r="AU33" s="2323"/>
      <c r="AV33" s="2323"/>
      <c r="AW33" s="2323"/>
      <c r="AX33" s="2323"/>
      <c r="AY33" s="2323"/>
      <c r="AZ33" s="2323"/>
      <c r="BA33" s="2323"/>
      <c r="BB33" s="2323"/>
      <c r="BC33" s="2323"/>
      <c r="BD33" s="2323"/>
      <c r="BE33" s="2323"/>
      <c r="BF33" s="2323"/>
      <c r="BG33" s="2323"/>
      <c r="BH33" s="2323"/>
      <c r="BI33" s="2323"/>
      <c r="BJ33" s="2323"/>
      <c r="BK33" s="2323"/>
      <c r="BL33" s="2323"/>
      <c r="BM33" s="2323"/>
      <c r="BN33" s="2323"/>
      <c r="BO33" s="2323"/>
      <c r="BP33" s="2323"/>
      <c r="BQ33" s="2323"/>
      <c r="BR33" s="2323"/>
      <c r="BS33" s="2323"/>
      <c r="BT33" s="2323"/>
      <c r="BU33" s="2323"/>
      <c r="BV33" s="2323"/>
      <c r="BW33" s="2323"/>
      <c r="BX33" s="2095" t="s">
        <v>930</v>
      </c>
      <c r="BY33" s="2096"/>
      <c r="BZ33" s="2096"/>
      <c r="CA33" s="2096"/>
      <c r="CB33" s="2096"/>
      <c r="CC33" s="2096"/>
      <c r="CD33" s="2096"/>
      <c r="CE33" s="2097"/>
      <c r="CF33" s="2098" t="s">
        <v>931</v>
      </c>
      <c r="CG33" s="2096"/>
      <c r="CH33" s="2096"/>
      <c r="CI33" s="2096"/>
      <c r="CJ33" s="2096"/>
      <c r="CK33" s="2096"/>
      <c r="CL33" s="2096"/>
      <c r="CM33" s="2096"/>
      <c r="CN33" s="2096"/>
      <c r="CO33" s="2096"/>
      <c r="CP33" s="2096"/>
      <c r="CQ33" s="2096"/>
      <c r="CR33" s="2097"/>
      <c r="CS33" s="2098"/>
      <c r="CT33" s="2096"/>
      <c r="CU33" s="2096"/>
      <c r="CV33" s="2096"/>
      <c r="CW33" s="2096"/>
      <c r="CX33" s="2096"/>
      <c r="CY33" s="2096"/>
      <c r="CZ33" s="2096"/>
      <c r="DA33" s="2096"/>
      <c r="DB33" s="2096"/>
      <c r="DC33" s="2096"/>
      <c r="DD33" s="2096"/>
      <c r="DE33" s="2097"/>
      <c r="DF33" s="2099">
        <f>DF34</f>
        <v>26350.170000000006</v>
      </c>
      <c r="DG33" s="2100"/>
      <c r="DH33" s="2100"/>
      <c r="DI33" s="2100"/>
      <c r="DJ33" s="2100"/>
      <c r="DK33" s="2100"/>
      <c r="DL33" s="2100"/>
      <c r="DM33" s="2100"/>
      <c r="DN33" s="2100"/>
      <c r="DO33" s="2100"/>
      <c r="DP33" s="2100"/>
      <c r="DQ33" s="2100"/>
      <c r="DR33" s="2101"/>
      <c r="DS33" s="2099">
        <f>DS34</f>
        <v>0</v>
      </c>
      <c r="DT33" s="2100"/>
      <c r="DU33" s="2100"/>
      <c r="DV33" s="2100"/>
      <c r="DW33" s="2100"/>
      <c r="DX33" s="2100"/>
      <c r="DY33" s="2100"/>
      <c r="DZ33" s="2100"/>
      <c r="EA33" s="2100"/>
      <c r="EB33" s="2100"/>
      <c r="EC33" s="2100"/>
      <c r="ED33" s="2100"/>
      <c r="EE33" s="2101"/>
      <c r="EF33" s="2099">
        <f>EF34</f>
        <v>0</v>
      </c>
      <c r="EG33" s="2100"/>
      <c r="EH33" s="2100"/>
      <c r="EI33" s="2100"/>
      <c r="EJ33" s="2100"/>
      <c r="EK33" s="2100"/>
      <c r="EL33" s="2100"/>
      <c r="EM33" s="2100"/>
      <c r="EN33" s="2100"/>
      <c r="EO33" s="2100"/>
      <c r="EP33" s="2100"/>
      <c r="EQ33" s="2100"/>
      <c r="ER33" s="2101"/>
      <c r="ES33" s="2099">
        <f>ES34</f>
        <v>0</v>
      </c>
      <c r="ET33" s="2100"/>
      <c r="EU33" s="2100"/>
      <c r="EV33" s="2100"/>
      <c r="EW33" s="2100"/>
      <c r="EX33" s="2100"/>
      <c r="EY33" s="2100"/>
      <c r="EZ33" s="2100"/>
      <c r="FA33" s="2100"/>
      <c r="FB33" s="2100"/>
      <c r="FC33" s="2100"/>
      <c r="FD33" s="2100"/>
      <c r="FE33" s="2101"/>
    </row>
    <row r="34" spans="1:161" x14ac:dyDescent="0.2">
      <c r="A34" s="2308" t="s">
        <v>275</v>
      </c>
      <c r="B34" s="2308"/>
      <c r="C34" s="2308"/>
      <c r="D34" s="2308"/>
      <c r="E34" s="2308"/>
      <c r="F34" s="2308"/>
      <c r="G34" s="2308"/>
      <c r="H34" s="2308"/>
      <c r="I34" s="2308"/>
      <c r="J34" s="2308"/>
      <c r="K34" s="2308"/>
      <c r="L34" s="2308"/>
      <c r="M34" s="2308"/>
      <c r="N34" s="2308"/>
      <c r="O34" s="2308"/>
      <c r="P34" s="2308"/>
      <c r="Q34" s="2308"/>
      <c r="R34" s="2308"/>
      <c r="S34" s="2308"/>
      <c r="T34" s="2308"/>
      <c r="U34" s="2308"/>
      <c r="V34" s="2308"/>
      <c r="W34" s="2308"/>
      <c r="X34" s="2308"/>
      <c r="Y34" s="2308"/>
      <c r="Z34" s="2308"/>
      <c r="AA34" s="2308"/>
      <c r="AB34" s="2308"/>
      <c r="AC34" s="2308"/>
      <c r="AD34" s="2308"/>
      <c r="AE34" s="2308"/>
      <c r="AF34" s="2308"/>
      <c r="AG34" s="2308"/>
      <c r="AH34" s="2308"/>
      <c r="AI34" s="2308"/>
      <c r="AJ34" s="2308"/>
      <c r="AK34" s="2308"/>
      <c r="AL34" s="2308"/>
      <c r="AM34" s="2308"/>
      <c r="AN34" s="2308"/>
      <c r="AO34" s="2308"/>
      <c r="AP34" s="2308"/>
      <c r="AQ34" s="2308"/>
      <c r="AR34" s="2308"/>
      <c r="AS34" s="2308"/>
      <c r="AT34" s="2308"/>
      <c r="AU34" s="2308"/>
      <c r="AV34" s="2308"/>
      <c r="AW34" s="2308"/>
      <c r="AX34" s="2308"/>
      <c r="AY34" s="2308"/>
      <c r="AZ34" s="2308"/>
      <c r="BA34" s="2308"/>
      <c r="BB34" s="2308"/>
      <c r="BC34" s="2308"/>
      <c r="BD34" s="2308"/>
      <c r="BE34" s="2308"/>
      <c r="BF34" s="2308"/>
      <c r="BG34" s="2308"/>
      <c r="BH34" s="2308"/>
      <c r="BI34" s="2308"/>
      <c r="BJ34" s="2308"/>
      <c r="BK34" s="2308"/>
      <c r="BL34" s="2308"/>
      <c r="BM34" s="2308"/>
      <c r="BN34" s="2308"/>
      <c r="BO34" s="2308"/>
      <c r="BP34" s="2308"/>
      <c r="BQ34" s="2308"/>
      <c r="BR34" s="2308"/>
      <c r="BS34" s="2308"/>
      <c r="BT34" s="2308"/>
      <c r="BU34" s="2308"/>
      <c r="BV34" s="2308"/>
      <c r="BW34" s="2308"/>
      <c r="BX34" s="2103" t="s">
        <v>932</v>
      </c>
      <c r="BY34" s="2104"/>
      <c r="BZ34" s="2104"/>
      <c r="CA34" s="2104"/>
      <c r="CB34" s="2104"/>
      <c r="CC34" s="2104"/>
      <c r="CD34" s="2104"/>
      <c r="CE34" s="2105"/>
      <c r="CF34" s="2109"/>
      <c r="CG34" s="2104"/>
      <c r="CH34" s="2104"/>
      <c r="CI34" s="2104"/>
      <c r="CJ34" s="2104"/>
      <c r="CK34" s="2104"/>
      <c r="CL34" s="2104"/>
      <c r="CM34" s="2104"/>
      <c r="CN34" s="2104"/>
      <c r="CO34" s="2104"/>
      <c r="CP34" s="2104"/>
      <c r="CQ34" s="2104"/>
      <c r="CR34" s="2105"/>
      <c r="CS34" s="2109"/>
      <c r="CT34" s="2104"/>
      <c r="CU34" s="2104"/>
      <c r="CV34" s="2104"/>
      <c r="CW34" s="2104"/>
      <c r="CX34" s="2104"/>
      <c r="CY34" s="2104"/>
      <c r="CZ34" s="2104"/>
      <c r="DA34" s="2104"/>
      <c r="DB34" s="2104"/>
      <c r="DC34" s="2104"/>
      <c r="DD34" s="2104"/>
      <c r="DE34" s="2105"/>
      <c r="DF34" s="2117">
        <f>'Пост и Вып 2эк'!C13</f>
        <v>26350.170000000006</v>
      </c>
      <c r="DG34" s="2118"/>
      <c r="DH34" s="2118"/>
      <c r="DI34" s="2118"/>
      <c r="DJ34" s="2118"/>
      <c r="DK34" s="2118"/>
      <c r="DL34" s="2118"/>
      <c r="DM34" s="2118"/>
      <c r="DN34" s="2118"/>
      <c r="DO34" s="2118"/>
      <c r="DP34" s="2118"/>
      <c r="DQ34" s="2118"/>
      <c r="DR34" s="2119"/>
      <c r="DS34" s="2188"/>
      <c r="DT34" s="2189"/>
      <c r="DU34" s="2189"/>
      <c r="DV34" s="2189"/>
      <c r="DW34" s="2189"/>
      <c r="DX34" s="2189"/>
      <c r="DY34" s="2189"/>
      <c r="DZ34" s="2189"/>
      <c r="EA34" s="2189"/>
      <c r="EB34" s="2189"/>
      <c r="EC34" s="2189"/>
      <c r="ED34" s="2189"/>
      <c r="EE34" s="2190"/>
      <c r="EF34" s="2188"/>
      <c r="EG34" s="2189"/>
      <c r="EH34" s="2189"/>
      <c r="EI34" s="2189"/>
      <c r="EJ34" s="2189"/>
      <c r="EK34" s="2189"/>
      <c r="EL34" s="2189"/>
      <c r="EM34" s="2189"/>
      <c r="EN34" s="2189"/>
      <c r="EO34" s="2189"/>
      <c r="EP34" s="2189"/>
      <c r="EQ34" s="2189"/>
      <c r="ER34" s="2190"/>
      <c r="ES34" s="2194"/>
      <c r="ET34" s="2195"/>
      <c r="EU34" s="2195"/>
      <c r="EV34" s="2195"/>
      <c r="EW34" s="2195"/>
      <c r="EX34" s="2195"/>
      <c r="EY34" s="2195"/>
      <c r="EZ34" s="2195"/>
      <c r="FA34" s="2195"/>
      <c r="FB34" s="2195"/>
      <c r="FC34" s="2195"/>
      <c r="FD34" s="2195"/>
      <c r="FE34" s="2196"/>
    </row>
    <row r="35" spans="1:161" ht="5.25" customHeight="1" thickBot="1" x14ac:dyDescent="0.25">
      <c r="A35" s="2309"/>
      <c r="B35" s="2309"/>
      <c r="C35" s="2309"/>
      <c r="D35" s="2309"/>
      <c r="E35" s="2309"/>
      <c r="F35" s="2309"/>
      <c r="G35" s="2309"/>
      <c r="H35" s="2309"/>
      <c r="I35" s="2309"/>
      <c r="J35" s="2309"/>
      <c r="K35" s="2309"/>
      <c r="L35" s="2309"/>
      <c r="M35" s="2309"/>
      <c r="N35" s="2309"/>
      <c r="O35" s="2309"/>
      <c r="P35" s="2309"/>
      <c r="Q35" s="2309"/>
      <c r="R35" s="2309"/>
      <c r="S35" s="2309"/>
      <c r="T35" s="2309"/>
      <c r="U35" s="2309"/>
      <c r="V35" s="2309"/>
      <c r="W35" s="2309"/>
      <c r="X35" s="2309"/>
      <c r="Y35" s="2309"/>
      <c r="Z35" s="2309"/>
      <c r="AA35" s="2309"/>
      <c r="AB35" s="2309"/>
      <c r="AC35" s="2309"/>
      <c r="AD35" s="2309"/>
      <c r="AE35" s="2309"/>
      <c r="AF35" s="2309"/>
      <c r="AG35" s="2309"/>
      <c r="AH35" s="2309"/>
      <c r="AI35" s="2309"/>
      <c r="AJ35" s="2309"/>
      <c r="AK35" s="2309"/>
      <c r="AL35" s="2309"/>
      <c r="AM35" s="2309"/>
      <c r="AN35" s="2309"/>
      <c r="AO35" s="2309"/>
      <c r="AP35" s="2309"/>
      <c r="AQ35" s="2309"/>
      <c r="AR35" s="2309"/>
      <c r="AS35" s="2309"/>
      <c r="AT35" s="2309"/>
      <c r="AU35" s="2309"/>
      <c r="AV35" s="2309"/>
      <c r="AW35" s="2309"/>
      <c r="AX35" s="2309"/>
      <c r="AY35" s="2309"/>
      <c r="AZ35" s="2309"/>
      <c r="BA35" s="2309"/>
      <c r="BB35" s="2309"/>
      <c r="BC35" s="2309"/>
      <c r="BD35" s="2309"/>
      <c r="BE35" s="2309"/>
      <c r="BF35" s="2309"/>
      <c r="BG35" s="2309"/>
      <c r="BH35" s="2309"/>
      <c r="BI35" s="2309"/>
      <c r="BJ35" s="2309"/>
      <c r="BK35" s="2309"/>
      <c r="BL35" s="2309"/>
      <c r="BM35" s="2309"/>
      <c r="BN35" s="2309"/>
      <c r="BO35" s="2309"/>
      <c r="BP35" s="2309"/>
      <c r="BQ35" s="2309"/>
      <c r="BR35" s="2309"/>
      <c r="BS35" s="2309"/>
      <c r="BT35" s="2309"/>
      <c r="BU35" s="2309"/>
      <c r="BV35" s="2309"/>
      <c r="BW35" s="2310"/>
      <c r="BX35" s="2324"/>
      <c r="BY35" s="2325"/>
      <c r="BZ35" s="2325"/>
      <c r="CA35" s="2325"/>
      <c r="CB35" s="2325"/>
      <c r="CC35" s="2325"/>
      <c r="CD35" s="2325"/>
      <c r="CE35" s="2326"/>
      <c r="CF35" s="2327"/>
      <c r="CG35" s="2325"/>
      <c r="CH35" s="2325"/>
      <c r="CI35" s="2325"/>
      <c r="CJ35" s="2325"/>
      <c r="CK35" s="2325"/>
      <c r="CL35" s="2325"/>
      <c r="CM35" s="2325"/>
      <c r="CN35" s="2325"/>
      <c r="CO35" s="2325"/>
      <c r="CP35" s="2325"/>
      <c r="CQ35" s="2325"/>
      <c r="CR35" s="2326"/>
      <c r="CS35" s="2327"/>
      <c r="CT35" s="2325"/>
      <c r="CU35" s="2325"/>
      <c r="CV35" s="2325"/>
      <c r="CW35" s="2325"/>
      <c r="CX35" s="2325"/>
      <c r="CY35" s="2325"/>
      <c r="CZ35" s="2325"/>
      <c r="DA35" s="2325"/>
      <c r="DB35" s="2325"/>
      <c r="DC35" s="2325"/>
      <c r="DD35" s="2325"/>
      <c r="DE35" s="2326"/>
      <c r="DF35" s="2328"/>
      <c r="DG35" s="2329"/>
      <c r="DH35" s="2329"/>
      <c r="DI35" s="2329"/>
      <c r="DJ35" s="2329"/>
      <c r="DK35" s="2329"/>
      <c r="DL35" s="2329"/>
      <c r="DM35" s="2329"/>
      <c r="DN35" s="2329"/>
      <c r="DO35" s="2329"/>
      <c r="DP35" s="2329"/>
      <c r="DQ35" s="2329"/>
      <c r="DR35" s="2330"/>
      <c r="DS35" s="2331"/>
      <c r="DT35" s="2332"/>
      <c r="DU35" s="2332"/>
      <c r="DV35" s="2332"/>
      <c r="DW35" s="2332"/>
      <c r="DX35" s="2332"/>
      <c r="DY35" s="2332"/>
      <c r="DZ35" s="2332"/>
      <c r="EA35" s="2332"/>
      <c r="EB35" s="2332"/>
      <c r="EC35" s="2332"/>
      <c r="ED35" s="2332"/>
      <c r="EE35" s="2333"/>
      <c r="EF35" s="2331"/>
      <c r="EG35" s="2332"/>
      <c r="EH35" s="2332"/>
      <c r="EI35" s="2332"/>
      <c r="EJ35" s="2332"/>
      <c r="EK35" s="2332"/>
      <c r="EL35" s="2332"/>
      <c r="EM35" s="2332"/>
      <c r="EN35" s="2332"/>
      <c r="EO35" s="2332"/>
      <c r="EP35" s="2332"/>
      <c r="EQ35" s="2332"/>
      <c r="ER35" s="2333"/>
      <c r="ES35" s="2334"/>
      <c r="ET35" s="2335"/>
      <c r="EU35" s="2335"/>
      <c r="EV35" s="2335"/>
      <c r="EW35" s="2335"/>
      <c r="EX35" s="2335"/>
      <c r="EY35" s="2335"/>
      <c r="EZ35" s="2335"/>
      <c r="FA35" s="2335"/>
      <c r="FB35" s="2335"/>
      <c r="FC35" s="2335"/>
      <c r="FD35" s="2335"/>
      <c r="FE35" s="2336"/>
    </row>
    <row r="36" spans="1:161" s="1201" customFormat="1" ht="11.1" customHeight="1" x14ac:dyDescent="0.2">
      <c r="A36" s="2092" t="s">
        <v>933</v>
      </c>
      <c r="B36" s="2093"/>
      <c r="C36" s="2093"/>
      <c r="D36" s="2093"/>
      <c r="E36" s="2093"/>
      <c r="F36" s="2093"/>
      <c r="G36" s="2093"/>
      <c r="H36" s="2093"/>
      <c r="I36" s="2093"/>
      <c r="J36" s="2093"/>
      <c r="K36" s="2093"/>
      <c r="L36" s="2093"/>
      <c r="M36" s="2093"/>
      <c r="N36" s="2093"/>
      <c r="O36" s="2093"/>
      <c r="P36" s="2093"/>
      <c r="Q36" s="2093"/>
      <c r="R36" s="2093"/>
      <c r="S36" s="2093"/>
      <c r="T36" s="2093"/>
      <c r="U36" s="2093"/>
      <c r="V36" s="2093"/>
      <c r="W36" s="2093"/>
      <c r="X36" s="2093"/>
      <c r="Y36" s="2093"/>
      <c r="Z36" s="2093"/>
      <c r="AA36" s="2093"/>
      <c r="AB36" s="2093"/>
      <c r="AC36" s="2093"/>
      <c r="AD36" s="2093"/>
      <c r="AE36" s="2093"/>
      <c r="AF36" s="2093"/>
      <c r="AG36" s="2093"/>
      <c r="AH36" s="2093"/>
      <c r="AI36" s="2093"/>
      <c r="AJ36" s="2093"/>
      <c r="AK36" s="2093"/>
      <c r="AL36" s="2093"/>
      <c r="AM36" s="2093"/>
      <c r="AN36" s="2093"/>
      <c r="AO36" s="2093"/>
      <c r="AP36" s="2093"/>
      <c r="AQ36" s="2093"/>
      <c r="AR36" s="2093"/>
      <c r="AS36" s="2093"/>
      <c r="AT36" s="2093"/>
      <c r="AU36" s="2093"/>
      <c r="AV36" s="2093"/>
      <c r="AW36" s="2093"/>
      <c r="AX36" s="2093"/>
      <c r="AY36" s="2093"/>
      <c r="AZ36" s="2093"/>
      <c r="BA36" s="2093"/>
      <c r="BB36" s="2093"/>
      <c r="BC36" s="2093"/>
      <c r="BD36" s="2093"/>
      <c r="BE36" s="2093"/>
      <c r="BF36" s="2093"/>
      <c r="BG36" s="2093"/>
      <c r="BH36" s="2093"/>
      <c r="BI36" s="2093"/>
      <c r="BJ36" s="2093"/>
      <c r="BK36" s="2093"/>
      <c r="BL36" s="2093"/>
      <c r="BM36" s="2093"/>
      <c r="BN36" s="2093"/>
      <c r="BO36" s="2093"/>
      <c r="BP36" s="2093"/>
      <c r="BQ36" s="2093"/>
      <c r="BR36" s="2093"/>
      <c r="BS36" s="2093"/>
      <c r="BT36" s="2093"/>
      <c r="BU36" s="2093"/>
      <c r="BV36" s="2093"/>
      <c r="BW36" s="2094"/>
      <c r="BX36" s="2315" t="s">
        <v>934</v>
      </c>
      <c r="BY36" s="2316"/>
      <c r="BZ36" s="2316"/>
      <c r="CA36" s="2316"/>
      <c r="CB36" s="2316"/>
      <c r="CC36" s="2316"/>
      <c r="CD36" s="2316"/>
      <c r="CE36" s="2317"/>
      <c r="CF36" s="2318" t="s">
        <v>935</v>
      </c>
      <c r="CG36" s="2316"/>
      <c r="CH36" s="2316"/>
      <c r="CI36" s="2316"/>
      <c r="CJ36" s="2316"/>
      <c r="CK36" s="2316"/>
      <c r="CL36" s="2316"/>
      <c r="CM36" s="2316"/>
      <c r="CN36" s="2316"/>
      <c r="CO36" s="2316"/>
      <c r="CP36" s="2316"/>
      <c r="CQ36" s="2316"/>
      <c r="CR36" s="2317"/>
      <c r="CS36" s="2318" t="s">
        <v>935</v>
      </c>
      <c r="CT36" s="2316"/>
      <c r="CU36" s="2316"/>
      <c r="CV36" s="2316"/>
      <c r="CW36" s="2316"/>
      <c r="CX36" s="2316"/>
      <c r="CY36" s="2316"/>
      <c r="CZ36" s="2316"/>
      <c r="DA36" s="2316"/>
      <c r="DB36" s="2316"/>
      <c r="DC36" s="2316"/>
      <c r="DD36" s="2316"/>
      <c r="DE36" s="2317"/>
      <c r="DF36" s="2319">
        <f>DF37+DF38+DF39+DF40</f>
        <v>70057627</v>
      </c>
      <c r="DG36" s="2320"/>
      <c r="DH36" s="2320"/>
      <c r="DI36" s="2320"/>
      <c r="DJ36" s="2320"/>
      <c r="DK36" s="2320"/>
      <c r="DL36" s="2320"/>
      <c r="DM36" s="2320"/>
      <c r="DN36" s="2320"/>
      <c r="DO36" s="2320"/>
      <c r="DP36" s="2320"/>
      <c r="DQ36" s="2320"/>
      <c r="DR36" s="2321"/>
      <c r="DS36" s="2319">
        <f t="shared" ref="DS36" si="0">DS37+DS38+DS39+DS40</f>
        <v>60940335</v>
      </c>
      <c r="DT36" s="2320"/>
      <c r="DU36" s="2320"/>
      <c r="DV36" s="2320"/>
      <c r="DW36" s="2320"/>
      <c r="DX36" s="2320"/>
      <c r="DY36" s="2320"/>
      <c r="DZ36" s="2320"/>
      <c r="EA36" s="2320"/>
      <c r="EB36" s="2320"/>
      <c r="EC36" s="2320"/>
      <c r="ED36" s="2320"/>
      <c r="EE36" s="2321"/>
      <c r="EF36" s="2319">
        <f t="shared" ref="EF36" si="1">EF37+EF38+EF39+EF40</f>
        <v>62449428</v>
      </c>
      <c r="EG36" s="2320"/>
      <c r="EH36" s="2320"/>
      <c r="EI36" s="2320"/>
      <c r="EJ36" s="2320"/>
      <c r="EK36" s="2320"/>
      <c r="EL36" s="2320"/>
      <c r="EM36" s="2320"/>
      <c r="EN36" s="2320"/>
      <c r="EO36" s="2320"/>
      <c r="EP36" s="2320"/>
      <c r="EQ36" s="2320"/>
      <c r="ER36" s="2321"/>
      <c r="ES36" s="2319">
        <f t="shared" ref="ES36" si="2">ES37+ES38+ES39+ES40</f>
        <v>0</v>
      </c>
      <c r="ET36" s="2320"/>
      <c r="EU36" s="2320"/>
      <c r="EV36" s="2320"/>
      <c r="EW36" s="2320"/>
      <c r="EX36" s="2320"/>
      <c r="EY36" s="2320"/>
      <c r="EZ36" s="2320"/>
      <c r="FA36" s="2320"/>
      <c r="FB36" s="2320"/>
      <c r="FC36" s="2320"/>
      <c r="FD36" s="2320"/>
      <c r="FE36" s="2321"/>
    </row>
    <row r="37" spans="1:161" ht="43.5" customHeight="1" x14ac:dyDescent="0.2">
      <c r="A37" s="2202" t="s">
        <v>936</v>
      </c>
      <c r="B37" s="2203"/>
      <c r="C37" s="2203"/>
      <c r="D37" s="2203"/>
      <c r="E37" s="2203"/>
      <c r="F37" s="2203"/>
      <c r="G37" s="2203"/>
      <c r="H37" s="2203"/>
      <c r="I37" s="2203"/>
      <c r="J37" s="2203"/>
      <c r="K37" s="2203"/>
      <c r="L37" s="2203"/>
      <c r="M37" s="2203"/>
      <c r="N37" s="2203"/>
      <c r="O37" s="2203"/>
      <c r="P37" s="2203"/>
      <c r="Q37" s="2203"/>
      <c r="R37" s="2203"/>
      <c r="S37" s="2203"/>
      <c r="T37" s="2203"/>
      <c r="U37" s="2203"/>
      <c r="V37" s="2203"/>
      <c r="W37" s="2203"/>
      <c r="X37" s="2203"/>
      <c r="Y37" s="2203"/>
      <c r="Z37" s="2203"/>
      <c r="AA37" s="2203"/>
      <c r="AB37" s="2203"/>
      <c r="AC37" s="2203"/>
      <c r="AD37" s="2203"/>
      <c r="AE37" s="2203"/>
      <c r="AF37" s="2203"/>
      <c r="AG37" s="2203"/>
      <c r="AH37" s="2203"/>
      <c r="AI37" s="2203"/>
      <c r="AJ37" s="2203"/>
      <c r="AK37" s="2203"/>
      <c r="AL37" s="2203"/>
      <c r="AM37" s="2203"/>
      <c r="AN37" s="2203"/>
      <c r="AO37" s="2203"/>
      <c r="AP37" s="2203"/>
      <c r="AQ37" s="2203"/>
      <c r="AR37" s="2203"/>
      <c r="AS37" s="2203"/>
      <c r="AT37" s="2203"/>
      <c r="AU37" s="2203"/>
      <c r="AV37" s="2203"/>
      <c r="AW37" s="2203"/>
      <c r="AX37" s="2203"/>
      <c r="AY37" s="2203"/>
      <c r="AZ37" s="2203"/>
      <c r="BA37" s="2203"/>
      <c r="BB37" s="2203"/>
      <c r="BC37" s="2203"/>
      <c r="BD37" s="2203"/>
      <c r="BE37" s="2203"/>
      <c r="BF37" s="2203"/>
      <c r="BG37" s="2203"/>
      <c r="BH37" s="2203"/>
      <c r="BI37" s="2203"/>
      <c r="BJ37" s="2203"/>
      <c r="BK37" s="2203"/>
      <c r="BL37" s="2203"/>
      <c r="BM37" s="2203"/>
      <c r="BN37" s="2203"/>
      <c r="BO37" s="2203"/>
      <c r="BP37" s="2203"/>
      <c r="BQ37" s="2203"/>
      <c r="BR37" s="2203"/>
      <c r="BS37" s="2203"/>
      <c r="BT37" s="2203"/>
      <c r="BU37" s="2203"/>
      <c r="BV37" s="2203"/>
      <c r="BW37" s="2203"/>
      <c r="BX37" s="2126" t="s">
        <v>937</v>
      </c>
      <c r="BY37" s="2127"/>
      <c r="BZ37" s="2127"/>
      <c r="CA37" s="2127"/>
      <c r="CB37" s="2127"/>
      <c r="CC37" s="2127"/>
      <c r="CD37" s="2127"/>
      <c r="CE37" s="2128"/>
      <c r="CF37" s="2129" t="s">
        <v>935</v>
      </c>
      <c r="CG37" s="2127"/>
      <c r="CH37" s="2127"/>
      <c r="CI37" s="2127"/>
      <c r="CJ37" s="2127"/>
      <c r="CK37" s="2127"/>
      <c r="CL37" s="2127"/>
      <c r="CM37" s="2127"/>
      <c r="CN37" s="2127"/>
      <c r="CO37" s="2127"/>
      <c r="CP37" s="2127"/>
      <c r="CQ37" s="2127"/>
      <c r="CR37" s="2128"/>
      <c r="CS37" s="2129"/>
      <c r="CT37" s="2127"/>
      <c r="CU37" s="2127"/>
      <c r="CV37" s="2127"/>
      <c r="CW37" s="2127"/>
      <c r="CX37" s="2127"/>
      <c r="CY37" s="2127"/>
      <c r="CZ37" s="2127"/>
      <c r="DA37" s="2127"/>
      <c r="DB37" s="2127"/>
      <c r="DC37" s="2127"/>
      <c r="DD37" s="2127"/>
      <c r="DE37" s="2128"/>
      <c r="DF37" s="2130">
        <f>'Пост и Вып 2эк'!G14</f>
        <v>66883482.000000007</v>
      </c>
      <c r="DG37" s="2131"/>
      <c r="DH37" s="2131"/>
      <c r="DI37" s="2131"/>
      <c r="DJ37" s="2131"/>
      <c r="DK37" s="2131"/>
      <c r="DL37" s="2131"/>
      <c r="DM37" s="2131"/>
      <c r="DN37" s="2131"/>
      <c r="DO37" s="2131"/>
      <c r="DP37" s="2131"/>
      <c r="DQ37" s="2131"/>
      <c r="DR37" s="2132"/>
      <c r="DS37" s="2219">
        <f>12514580+4496346+2477250+35297010+442680+856615+1645854</f>
        <v>57730335</v>
      </c>
      <c r="DT37" s="2220"/>
      <c r="DU37" s="2220"/>
      <c r="DV37" s="2220"/>
      <c r="DW37" s="2220"/>
      <c r="DX37" s="2220"/>
      <c r="DY37" s="2220"/>
      <c r="DZ37" s="2220"/>
      <c r="EA37" s="2220"/>
      <c r="EB37" s="2220"/>
      <c r="EC37" s="2220"/>
      <c r="ED37" s="2220"/>
      <c r="EE37" s="2221"/>
      <c r="EF37" s="2219">
        <f>12514580+6005439+2477250+35297010+442680+856615+1645854</f>
        <v>59239428</v>
      </c>
      <c r="EG37" s="2220"/>
      <c r="EH37" s="2220"/>
      <c r="EI37" s="2220"/>
      <c r="EJ37" s="2220"/>
      <c r="EK37" s="2220"/>
      <c r="EL37" s="2220"/>
      <c r="EM37" s="2220"/>
      <c r="EN37" s="2220"/>
      <c r="EO37" s="2220"/>
      <c r="EP37" s="2220"/>
      <c r="EQ37" s="2220"/>
      <c r="ER37" s="2221"/>
      <c r="ES37" s="2133"/>
      <c r="ET37" s="2134"/>
      <c r="EU37" s="2134"/>
      <c r="EV37" s="2134"/>
      <c r="EW37" s="2134"/>
      <c r="EX37" s="2134"/>
      <c r="EY37" s="2134"/>
      <c r="EZ37" s="2134"/>
      <c r="FA37" s="2134"/>
      <c r="FB37" s="2134"/>
      <c r="FC37" s="2134"/>
      <c r="FD37" s="2134"/>
      <c r="FE37" s="2135"/>
    </row>
    <row r="38" spans="1:161" ht="21.75" customHeight="1" x14ac:dyDescent="0.2">
      <c r="A38" s="2202" t="s">
        <v>938</v>
      </c>
      <c r="B38" s="2203"/>
      <c r="C38" s="2203"/>
      <c r="D38" s="2203"/>
      <c r="E38" s="2203"/>
      <c r="F38" s="2203"/>
      <c r="G38" s="2203"/>
      <c r="H38" s="2203"/>
      <c r="I38" s="2203"/>
      <c r="J38" s="2203"/>
      <c r="K38" s="2203"/>
      <c r="L38" s="2203"/>
      <c r="M38" s="2203"/>
      <c r="N38" s="2203"/>
      <c r="O38" s="2203"/>
      <c r="P38" s="2203"/>
      <c r="Q38" s="2203"/>
      <c r="R38" s="2203"/>
      <c r="S38" s="2203"/>
      <c r="T38" s="2203"/>
      <c r="U38" s="2203"/>
      <c r="V38" s="2203"/>
      <c r="W38" s="2203"/>
      <c r="X38" s="2203"/>
      <c r="Y38" s="2203"/>
      <c r="Z38" s="2203"/>
      <c r="AA38" s="2203"/>
      <c r="AB38" s="2203"/>
      <c r="AC38" s="2203"/>
      <c r="AD38" s="2203"/>
      <c r="AE38" s="2203"/>
      <c r="AF38" s="2203"/>
      <c r="AG38" s="2203"/>
      <c r="AH38" s="2203"/>
      <c r="AI38" s="2203"/>
      <c r="AJ38" s="2203"/>
      <c r="AK38" s="2203"/>
      <c r="AL38" s="2203"/>
      <c r="AM38" s="2203"/>
      <c r="AN38" s="2203"/>
      <c r="AO38" s="2203"/>
      <c r="AP38" s="2203"/>
      <c r="AQ38" s="2203"/>
      <c r="AR38" s="2203"/>
      <c r="AS38" s="2203"/>
      <c r="AT38" s="2203"/>
      <c r="AU38" s="2203"/>
      <c r="AV38" s="2203"/>
      <c r="AW38" s="2203"/>
      <c r="AX38" s="2203"/>
      <c r="AY38" s="2203"/>
      <c r="AZ38" s="2203"/>
      <c r="BA38" s="2203"/>
      <c r="BB38" s="2203"/>
      <c r="BC38" s="2203"/>
      <c r="BD38" s="2203"/>
      <c r="BE38" s="2203"/>
      <c r="BF38" s="2203"/>
      <c r="BG38" s="2203"/>
      <c r="BH38" s="2203"/>
      <c r="BI38" s="2203"/>
      <c r="BJ38" s="2203"/>
      <c r="BK38" s="2203"/>
      <c r="BL38" s="2203"/>
      <c r="BM38" s="2203"/>
      <c r="BN38" s="2203"/>
      <c r="BO38" s="2203"/>
      <c r="BP38" s="2203"/>
      <c r="BQ38" s="2203"/>
      <c r="BR38" s="2203"/>
      <c r="BS38" s="2203"/>
      <c r="BT38" s="2203"/>
      <c r="BU38" s="2203"/>
      <c r="BV38" s="2203"/>
      <c r="BW38" s="2203"/>
      <c r="BX38" s="2126" t="s">
        <v>939</v>
      </c>
      <c r="BY38" s="2127"/>
      <c r="BZ38" s="2127"/>
      <c r="CA38" s="2127"/>
      <c r="CB38" s="2127"/>
      <c r="CC38" s="2127"/>
      <c r="CD38" s="2127"/>
      <c r="CE38" s="2128"/>
      <c r="CF38" s="2129" t="s">
        <v>935</v>
      </c>
      <c r="CG38" s="2127"/>
      <c r="CH38" s="2127"/>
      <c r="CI38" s="2127"/>
      <c r="CJ38" s="2127"/>
      <c r="CK38" s="2127"/>
      <c r="CL38" s="2127"/>
      <c r="CM38" s="2127"/>
      <c r="CN38" s="2127"/>
      <c r="CO38" s="2127"/>
      <c r="CP38" s="2127"/>
      <c r="CQ38" s="2127"/>
      <c r="CR38" s="2128"/>
      <c r="CS38" s="2129"/>
      <c r="CT38" s="2127"/>
      <c r="CU38" s="2127"/>
      <c r="CV38" s="2127"/>
      <c r="CW38" s="2127"/>
      <c r="CX38" s="2127"/>
      <c r="CY38" s="2127"/>
      <c r="CZ38" s="2127"/>
      <c r="DA38" s="2127"/>
      <c r="DB38" s="2127"/>
      <c r="DC38" s="2127"/>
      <c r="DD38" s="2127"/>
      <c r="DE38" s="2128"/>
      <c r="DF38" s="2130"/>
      <c r="DG38" s="2131"/>
      <c r="DH38" s="2131"/>
      <c r="DI38" s="2131"/>
      <c r="DJ38" s="2131"/>
      <c r="DK38" s="2131"/>
      <c r="DL38" s="2131"/>
      <c r="DM38" s="2131"/>
      <c r="DN38" s="2131"/>
      <c r="DO38" s="2131"/>
      <c r="DP38" s="2131"/>
      <c r="DQ38" s="2131"/>
      <c r="DR38" s="2132"/>
      <c r="DS38" s="2130"/>
      <c r="DT38" s="2131"/>
      <c r="DU38" s="2131"/>
      <c r="DV38" s="2131"/>
      <c r="DW38" s="2131"/>
      <c r="DX38" s="2131"/>
      <c r="DY38" s="2131"/>
      <c r="DZ38" s="2131"/>
      <c r="EA38" s="2131"/>
      <c r="EB38" s="2131"/>
      <c r="EC38" s="2131"/>
      <c r="ED38" s="2131"/>
      <c r="EE38" s="2132"/>
      <c r="EF38" s="2130"/>
      <c r="EG38" s="2131"/>
      <c r="EH38" s="2131"/>
      <c r="EI38" s="2131"/>
      <c r="EJ38" s="2131"/>
      <c r="EK38" s="2131"/>
      <c r="EL38" s="2131"/>
      <c r="EM38" s="2131"/>
      <c r="EN38" s="2131"/>
      <c r="EO38" s="2131"/>
      <c r="EP38" s="2131"/>
      <c r="EQ38" s="2131"/>
      <c r="ER38" s="2132"/>
      <c r="ES38" s="2133"/>
      <c r="ET38" s="2134"/>
      <c r="EU38" s="2134"/>
      <c r="EV38" s="2134"/>
      <c r="EW38" s="2134"/>
      <c r="EX38" s="2134"/>
      <c r="EY38" s="2134"/>
      <c r="EZ38" s="2134"/>
      <c r="FA38" s="2134"/>
      <c r="FB38" s="2134"/>
      <c r="FC38" s="2134"/>
      <c r="FD38" s="2134"/>
      <c r="FE38" s="2135"/>
    </row>
    <row r="39" spans="1:161" x14ac:dyDescent="0.2">
      <c r="A39" s="2074" t="s">
        <v>1252</v>
      </c>
      <c r="B39" s="2075"/>
      <c r="C39" s="2075"/>
      <c r="D39" s="2075"/>
      <c r="E39" s="2075"/>
      <c r="F39" s="2075"/>
      <c r="G39" s="2075"/>
      <c r="H39" s="2075"/>
      <c r="I39" s="2075"/>
      <c r="J39" s="2075"/>
      <c r="K39" s="2075"/>
      <c r="L39" s="2075"/>
      <c r="M39" s="2075"/>
      <c r="N39" s="2075"/>
      <c r="O39" s="2075"/>
      <c r="P39" s="2075"/>
      <c r="Q39" s="2075"/>
      <c r="R39" s="2075"/>
      <c r="S39" s="2075"/>
      <c r="T39" s="2075"/>
      <c r="U39" s="2075"/>
      <c r="V39" s="2075"/>
      <c r="W39" s="2075"/>
      <c r="X39" s="2075"/>
      <c r="Y39" s="2075"/>
      <c r="Z39" s="2075"/>
      <c r="AA39" s="2075"/>
      <c r="AB39" s="2075"/>
      <c r="AC39" s="2075"/>
      <c r="AD39" s="2075"/>
      <c r="AE39" s="2075"/>
      <c r="AF39" s="2075"/>
      <c r="AG39" s="2075"/>
      <c r="AH39" s="2075"/>
      <c r="AI39" s="2075"/>
      <c r="AJ39" s="2075"/>
      <c r="AK39" s="2075"/>
      <c r="AL39" s="2075"/>
      <c r="AM39" s="2075"/>
      <c r="AN39" s="2075"/>
      <c r="AO39" s="2075"/>
      <c r="AP39" s="2075"/>
      <c r="AQ39" s="2075"/>
      <c r="AR39" s="2075"/>
      <c r="AS39" s="2075"/>
      <c r="AT39" s="2075"/>
      <c r="AU39" s="2075"/>
      <c r="AV39" s="2075"/>
      <c r="AW39" s="2075"/>
      <c r="AX39" s="2075"/>
      <c r="AY39" s="2075"/>
      <c r="AZ39" s="2075"/>
      <c r="BA39" s="2075"/>
      <c r="BB39" s="2075"/>
      <c r="BC39" s="2075"/>
      <c r="BD39" s="2075"/>
      <c r="BE39" s="2075"/>
      <c r="BF39" s="2075"/>
      <c r="BG39" s="2075"/>
      <c r="BH39" s="2075"/>
      <c r="BI39" s="2075"/>
      <c r="BJ39" s="2075"/>
      <c r="BK39" s="2075"/>
      <c r="BL39" s="2075"/>
      <c r="BM39" s="2075"/>
      <c r="BN39" s="2075"/>
      <c r="BO39" s="2075"/>
      <c r="BP39" s="2075"/>
      <c r="BQ39" s="2075"/>
      <c r="BR39" s="2075"/>
      <c r="BS39" s="2075"/>
      <c r="BT39" s="2075"/>
      <c r="BU39" s="2075"/>
      <c r="BV39" s="2075"/>
      <c r="BW39" s="2075"/>
      <c r="BX39" s="2076" t="s">
        <v>1146</v>
      </c>
      <c r="BY39" s="2077"/>
      <c r="BZ39" s="2077"/>
      <c r="CA39" s="2077"/>
      <c r="CB39" s="2077"/>
      <c r="CC39" s="2077"/>
      <c r="CD39" s="2077"/>
      <c r="CE39" s="2078"/>
      <c r="CF39" s="2079" t="s">
        <v>935</v>
      </c>
      <c r="CG39" s="2077"/>
      <c r="CH39" s="2077"/>
      <c r="CI39" s="2077"/>
      <c r="CJ39" s="2077"/>
      <c r="CK39" s="2077"/>
      <c r="CL39" s="2077"/>
      <c r="CM39" s="2077"/>
      <c r="CN39" s="2077"/>
      <c r="CO39" s="2077"/>
      <c r="CP39" s="2077"/>
      <c r="CQ39" s="2077"/>
      <c r="CR39" s="2078"/>
      <c r="CS39" s="2080"/>
      <c r="CT39" s="2081"/>
      <c r="CU39" s="2081"/>
      <c r="CV39" s="2081"/>
      <c r="CW39" s="2081"/>
      <c r="CX39" s="2081"/>
      <c r="CY39" s="2081"/>
      <c r="CZ39" s="2081"/>
      <c r="DA39" s="2081"/>
      <c r="DB39" s="2081"/>
      <c r="DC39" s="2081"/>
      <c r="DD39" s="2081"/>
      <c r="DE39" s="2082"/>
      <c r="DF39" s="2083">
        <f>'Пост и Вып 2эк'!O14</f>
        <v>3174145</v>
      </c>
      <c r="DG39" s="2084"/>
      <c r="DH39" s="2084"/>
      <c r="DI39" s="2084"/>
      <c r="DJ39" s="2084"/>
      <c r="DK39" s="2084"/>
      <c r="DL39" s="2084"/>
      <c r="DM39" s="2084"/>
      <c r="DN39" s="2084"/>
      <c r="DO39" s="2084"/>
      <c r="DP39" s="2084"/>
      <c r="DQ39" s="2084"/>
      <c r="DR39" s="2085"/>
      <c r="DS39" s="2083">
        <f>3210000</f>
        <v>3210000</v>
      </c>
      <c r="DT39" s="2084"/>
      <c r="DU39" s="2084"/>
      <c r="DV39" s="2084"/>
      <c r="DW39" s="2084"/>
      <c r="DX39" s="2084"/>
      <c r="DY39" s="2084"/>
      <c r="DZ39" s="2084"/>
      <c r="EA39" s="2084"/>
      <c r="EB39" s="2084"/>
      <c r="EC39" s="2084"/>
      <c r="ED39" s="2084"/>
      <c r="EE39" s="2085"/>
      <c r="EF39" s="2083">
        <f>3210000</f>
        <v>3210000</v>
      </c>
      <c r="EG39" s="2084"/>
      <c r="EH39" s="2084"/>
      <c r="EI39" s="2084"/>
      <c r="EJ39" s="2084"/>
      <c r="EK39" s="2084"/>
      <c r="EL39" s="2084"/>
      <c r="EM39" s="2084"/>
      <c r="EN39" s="2084"/>
      <c r="EO39" s="2084"/>
      <c r="EP39" s="2084"/>
      <c r="EQ39" s="2084"/>
      <c r="ER39" s="2085"/>
      <c r="ES39" s="2086"/>
      <c r="ET39" s="2087"/>
      <c r="EU39" s="2087"/>
      <c r="EV39" s="2087"/>
      <c r="EW39" s="2087"/>
      <c r="EX39" s="2087"/>
      <c r="EY39" s="2087"/>
      <c r="EZ39" s="2087"/>
      <c r="FA39" s="2087"/>
      <c r="FB39" s="2087"/>
      <c r="FC39" s="2087"/>
      <c r="FD39" s="2087"/>
      <c r="FE39" s="2088"/>
    </row>
    <row r="40" spans="1:161" s="1272" customFormat="1" ht="11.25" hidden="1" customHeight="1" x14ac:dyDescent="0.2">
      <c r="A40" s="2202" t="s">
        <v>1176</v>
      </c>
      <c r="B40" s="2203"/>
      <c r="C40" s="2203"/>
      <c r="D40" s="2203"/>
      <c r="E40" s="2203"/>
      <c r="F40" s="2203"/>
      <c r="G40" s="2203"/>
      <c r="H40" s="2203"/>
      <c r="I40" s="2203"/>
      <c r="J40" s="2203"/>
      <c r="K40" s="2203"/>
      <c r="L40" s="2203"/>
      <c r="M40" s="2203"/>
      <c r="N40" s="2203"/>
      <c r="O40" s="2203"/>
      <c r="P40" s="2203"/>
      <c r="Q40" s="2203"/>
      <c r="R40" s="2203"/>
      <c r="S40" s="2203"/>
      <c r="T40" s="2203"/>
      <c r="U40" s="2203"/>
      <c r="V40" s="2203"/>
      <c r="W40" s="2203"/>
      <c r="X40" s="2203"/>
      <c r="Y40" s="2203"/>
      <c r="Z40" s="2203"/>
      <c r="AA40" s="2203"/>
      <c r="AB40" s="2203"/>
      <c r="AC40" s="2203"/>
      <c r="AD40" s="2203"/>
      <c r="AE40" s="2203"/>
      <c r="AF40" s="2203"/>
      <c r="AG40" s="2203"/>
      <c r="AH40" s="2203"/>
      <c r="AI40" s="2203"/>
      <c r="AJ40" s="2203"/>
      <c r="AK40" s="2203"/>
      <c r="AL40" s="2203"/>
      <c r="AM40" s="2203"/>
      <c r="AN40" s="2203"/>
      <c r="AO40" s="2203"/>
      <c r="AP40" s="2203"/>
      <c r="AQ40" s="2203"/>
      <c r="AR40" s="2203"/>
      <c r="AS40" s="2203"/>
      <c r="AT40" s="2203"/>
      <c r="AU40" s="2203"/>
      <c r="AV40" s="2203"/>
      <c r="AW40" s="2203"/>
      <c r="AX40" s="2203"/>
      <c r="AY40" s="2203"/>
      <c r="AZ40" s="2203"/>
      <c r="BA40" s="2203"/>
      <c r="BB40" s="2203"/>
      <c r="BC40" s="2203"/>
      <c r="BD40" s="2203"/>
      <c r="BE40" s="2203"/>
      <c r="BF40" s="2203"/>
      <c r="BG40" s="2203"/>
      <c r="BH40" s="2203"/>
      <c r="BI40" s="2203"/>
      <c r="BJ40" s="2203"/>
      <c r="BK40" s="2203"/>
      <c r="BL40" s="2203"/>
      <c r="BM40" s="2203"/>
      <c r="BN40" s="2203"/>
      <c r="BO40" s="2203"/>
      <c r="BP40" s="2203"/>
      <c r="BQ40" s="2203"/>
      <c r="BR40" s="2203"/>
      <c r="BS40" s="2203"/>
      <c r="BT40" s="2203"/>
      <c r="BU40" s="2203"/>
      <c r="BV40" s="2203"/>
      <c r="BW40" s="2203"/>
      <c r="BX40" s="2126" t="s">
        <v>1175</v>
      </c>
      <c r="BY40" s="2127"/>
      <c r="BZ40" s="2127"/>
      <c r="CA40" s="2127"/>
      <c r="CB40" s="2127"/>
      <c r="CC40" s="2127"/>
      <c r="CD40" s="2127"/>
      <c r="CE40" s="2128"/>
      <c r="CF40" s="2129" t="s">
        <v>935</v>
      </c>
      <c r="CG40" s="2127"/>
      <c r="CH40" s="2127"/>
      <c r="CI40" s="2127"/>
      <c r="CJ40" s="2127"/>
      <c r="CK40" s="2127"/>
      <c r="CL40" s="2127"/>
      <c r="CM40" s="2127"/>
      <c r="CN40" s="2127"/>
      <c r="CO40" s="2127"/>
      <c r="CP40" s="2127"/>
      <c r="CQ40" s="2127"/>
      <c r="CR40" s="2128"/>
      <c r="CS40" s="2129"/>
      <c r="CT40" s="2127"/>
      <c r="CU40" s="2127"/>
      <c r="CV40" s="2127"/>
      <c r="CW40" s="2127"/>
      <c r="CX40" s="2127"/>
      <c r="CY40" s="2127"/>
      <c r="CZ40" s="2127"/>
      <c r="DA40" s="2127"/>
      <c r="DB40" s="2127"/>
      <c r="DC40" s="2127"/>
      <c r="DD40" s="2127"/>
      <c r="DE40" s="2128"/>
      <c r="DF40" s="2130">
        <f>'Пост и Вып 2эк'!G15</f>
        <v>0</v>
      </c>
      <c r="DG40" s="2131"/>
      <c r="DH40" s="2131"/>
      <c r="DI40" s="2131"/>
      <c r="DJ40" s="2131"/>
      <c r="DK40" s="2131"/>
      <c r="DL40" s="2131"/>
      <c r="DM40" s="2131"/>
      <c r="DN40" s="2131"/>
      <c r="DO40" s="2131"/>
      <c r="DP40" s="2131"/>
      <c r="DQ40" s="2131"/>
      <c r="DR40" s="2132"/>
      <c r="DS40" s="2130"/>
      <c r="DT40" s="2131"/>
      <c r="DU40" s="2131"/>
      <c r="DV40" s="2131"/>
      <c r="DW40" s="2131"/>
      <c r="DX40" s="2131"/>
      <c r="DY40" s="2131"/>
      <c r="DZ40" s="2131"/>
      <c r="EA40" s="2131"/>
      <c r="EB40" s="2131"/>
      <c r="EC40" s="2131"/>
      <c r="ED40" s="2131"/>
      <c r="EE40" s="2132"/>
      <c r="EF40" s="2130"/>
      <c r="EG40" s="2131"/>
      <c r="EH40" s="2131"/>
      <c r="EI40" s="2131"/>
      <c r="EJ40" s="2131"/>
      <c r="EK40" s="2131"/>
      <c r="EL40" s="2131"/>
      <c r="EM40" s="2131"/>
      <c r="EN40" s="2131"/>
      <c r="EO40" s="2131"/>
      <c r="EP40" s="2131"/>
      <c r="EQ40" s="2131"/>
      <c r="ER40" s="2132"/>
      <c r="ES40" s="2133"/>
      <c r="ET40" s="2134"/>
      <c r="EU40" s="2134"/>
      <c r="EV40" s="2134"/>
      <c r="EW40" s="2134"/>
      <c r="EX40" s="2134"/>
      <c r="EY40" s="2134"/>
      <c r="EZ40" s="2134"/>
      <c r="FA40" s="2134"/>
      <c r="FB40" s="2134"/>
      <c r="FC40" s="2134"/>
      <c r="FD40" s="2134"/>
      <c r="FE40" s="2135"/>
    </row>
    <row r="41" spans="1:161" s="1273" customFormat="1" ht="11.25" customHeight="1" x14ac:dyDescent="0.2">
      <c r="A41" s="2311" t="s">
        <v>1218</v>
      </c>
      <c r="B41" s="2312"/>
      <c r="C41" s="2312"/>
      <c r="D41" s="2312"/>
      <c r="E41" s="2312"/>
      <c r="F41" s="2312"/>
      <c r="G41" s="2312"/>
      <c r="H41" s="2312"/>
      <c r="I41" s="2312"/>
      <c r="J41" s="2312"/>
      <c r="K41" s="2312"/>
      <c r="L41" s="2312"/>
      <c r="M41" s="2312"/>
      <c r="N41" s="2312"/>
      <c r="O41" s="2312"/>
      <c r="P41" s="2312"/>
      <c r="Q41" s="2312"/>
      <c r="R41" s="2312"/>
      <c r="S41" s="2312"/>
      <c r="T41" s="2312"/>
      <c r="U41" s="2312"/>
      <c r="V41" s="2312"/>
      <c r="W41" s="2312"/>
      <c r="X41" s="2312"/>
      <c r="Y41" s="2312"/>
      <c r="Z41" s="2312"/>
      <c r="AA41" s="2312"/>
      <c r="AB41" s="2312"/>
      <c r="AC41" s="2312"/>
      <c r="AD41" s="2312"/>
      <c r="AE41" s="2312"/>
      <c r="AF41" s="2312"/>
      <c r="AG41" s="2312"/>
      <c r="AH41" s="2312"/>
      <c r="AI41" s="2312"/>
      <c r="AJ41" s="2312"/>
      <c r="AK41" s="2312"/>
      <c r="AL41" s="2312"/>
      <c r="AM41" s="2312"/>
      <c r="AN41" s="2312"/>
      <c r="AO41" s="2312"/>
      <c r="AP41" s="2312"/>
      <c r="AQ41" s="2312"/>
      <c r="AR41" s="2312"/>
      <c r="AS41" s="2312"/>
      <c r="AT41" s="2312"/>
      <c r="AU41" s="2312"/>
      <c r="AV41" s="2312"/>
      <c r="AW41" s="2312"/>
      <c r="AX41" s="2312"/>
      <c r="AY41" s="2312"/>
      <c r="AZ41" s="2312"/>
      <c r="BA41" s="2312"/>
      <c r="BB41" s="2312"/>
      <c r="BC41" s="2312"/>
      <c r="BD41" s="2312"/>
      <c r="BE41" s="2312"/>
      <c r="BF41" s="2312"/>
      <c r="BG41" s="2312"/>
      <c r="BH41" s="2312"/>
      <c r="BI41" s="2312"/>
      <c r="BJ41" s="2312"/>
      <c r="BK41" s="2312"/>
      <c r="BL41" s="2312"/>
      <c r="BM41" s="2312"/>
      <c r="BN41" s="2312"/>
      <c r="BO41" s="2312"/>
      <c r="BP41" s="2312"/>
      <c r="BQ41" s="2312"/>
      <c r="BR41" s="2312"/>
      <c r="BS41" s="2312"/>
      <c r="BT41" s="2312"/>
      <c r="BU41" s="2312"/>
      <c r="BV41" s="2312"/>
      <c r="BW41" s="2313"/>
      <c r="BX41" s="2161" t="s">
        <v>1219</v>
      </c>
      <c r="BY41" s="2162"/>
      <c r="BZ41" s="2162"/>
      <c r="CA41" s="2162"/>
      <c r="CB41" s="2162"/>
      <c r="CC41" s="2162"/>
      <c r="CD41" s="2162"/>
      <c r="CE41" s="2163"/>
      <c r="CF41" s="2164" t="s">
        <v>940</v>
      </c>
      <c r="CG41" s="2162"/>
      <c r="CH41" s="2162"/>
      <c r="CI41" s="2162"/>
      <c r="CJ41" s="2162"/>
      <c r="CK41" s="2162"/>
      <c r="CL41" s="2162"/>
      <c r="CM41" s="2162"/>
      <c r="CN41" s="2162"/>
      <c r="CO41" s="2162"/>
      <c r="CP41" s="2162"/>
      <c r="CQ41" s="2162"/>
      <c r="CR41" s="2163"/>
      <c r="CS41" s="2164"/>
      <c r="CT41" s="2162"/>
      <c r="CU41" s="2162"/>
      <c r="CV41" s="2162"/>
      <c r="CW41" s="2162"/>
      <c r="CX41" s="2162"/>
      <c r="CY41" s="2162"/>
      <c r="CZ41" s="2162"/>
      <c r="DA41" s="2162"/>
      <c r="DB41" s="2162"/>
      <c r="DC41" s="2162"/>
      <c r="DD41" s="2162"/>
      <c r="DE41" s="2163"/>
      <c r="DF41" s="2314">
        <f>DF42</f>
        <v>0</v>
      </c>
      <c r="DG41" s="2090"/>
      <c r="DH41" s="2090"/>
      <c r="DI41" s="2090"/>
      <c r="DJ41" s="2090"/>
      <c r="DK41" s="2090"/>
      <c r="DL41" s="2090"/>
      <c r="DM41" s="2090"/>
      <c r="DN41" s="2090"/>
      <c r="DO41" s="2090"/>
      <c r="DP41" s="2090"/>
      <c r="DQ41" s="2090"/>
      <c r="DR41" s="2216"/>
      <c r="DS41" s="2089"/>
      <c r="DT41" s="2090"/>
      <c r="DU41" s="2090"/>
      <c r="DV41" s="2090"/>
      <c r="DW41" s="2090"/>
      <c r="DX41" s="2090"/>
      <c r="DY41" s="2090"/>
      <c r="DZ41" s="2090"/>
      <c r="EA41" s="2090"/>
      <c r="EB41" s="2090"/>
      <c r="EC41" s="2090"/>
      <c r="ED41" s="2090"/>
      <c r="EE41" s="2216"/>
      <c r="EF41" s="2089"/>
      <c r="EG41" s="2090"/>
      <c r="EH41" s="2090"/>
      <c r="EI41" s="2090"/>
      <c r="EJ41" s="2090"/>
      <c r="EK41" s="2090"/>
      <c r="EL41" s="2090"/>
      <c r="EM41" s="2090"/>
      <c r="EN41" s="2090"/>
      <c r="EO41" s="2090"/>
      <c r="EP41" s="2090"/>
      <c r="EQ41" s="2090"/>
      <c r="ER41" s="2216"/>
      <c r="ES41" s="2089"/>
      <c r="ET41" s="2090"/>
      <c r="EU41" s="2090"/>
      <c r="EV41" s="2090"/>
      <c r="EW41" s="2090"/>
      <c r="EX41" s="2090"/>
      <c r="EY41" s="2090"/>
      <c r="EZ41" s="2090"/>
      <c r="FA41" s="2090"/>
      <c r="FB41" s="2090"/>
      <c r="FC41" s="2090"/>
      <c r="FD41" s="2090"/>
      <c r="FE41" s="2091"/>
    </row>
    <row r="42" spans="1:161" ht="11.1" customHeight="1" x14ac:dyDescent="0.2">
      <c r="A42" s="2308" t="s">
        <v>275</v>
      </c>
      <c r="B42" s="2308"/>
      <c r="C42" s="2308"/>
      <c r="D42" s="2308"/>
      <c r="E42" s="2308"/>
      <c r="F42" s="2308"/>
      <c r="G42" s="2308"/>
      <c r="H42" s="2308"/>
      <c r="I42" s="2308"/>
      <c r="J42" s="2308"/>
      <c r="K42" s="2308"/>
      <c r="L42" s="2308"/>
      <c r="M42" s="2308"/>
      <c r="N42" s="2308"/>
      <c r="O42" s="2308"/>
      <c r="P42" s="2308"/>
      <c r="Q42" s="2308"/>
      <c r="R42" s="2308"/>
      <c r="S42" s="2308"/>
      <c r="T42" s="2308"/>
      <c r="U42" s="2308"/>
      <c r="V42" s="2308"/>
      <c r="W42" s="2308"/>
      <c r="X42" s="2308"/>
      <c r="Y42" s="2308"/>
      <c r="Z42" s="2308"/>
      <c r="AA42" s="2308"/>
      <c r="AB42" s="2308"/>
      <c r="AC42" s="2308"/>
      <c r="AD42" s="2308"/>
      <c r="AE42" s="2308"/>
      <c r="AF42" s="2308"/>
      <c r="AG42" s="2308"/>
      <c r="AH42" s="2308"/>
      <c r="AI42" s="2308"/>
      <c r="AJ42" s="2308"/>
      <c r="AK42" s="2308"/>
      <c r="AL42" s="2308"/>
      <c r="AM42" s="2308"/>
      <c r="AN42" s="2308"/>
      <c r="AO42" s="2308"/>
      <c r="AP42" s="2308"/>
      <c r="AQ42" s="2308"/>
      <c r="AR42" s="2308"/>
      <c r="AS42" s="2308"/>
      <c r="AT42" s="2308"/>
      <c r="AU42" s="2308"/>
      <c r="AV42" s="2308"/>
      <c r="AW42" s="2308"/>
      <c r="AX42" s="2308"/>
      <c r="AY42" s="2308"/>
      <c r="AZ42" s="2308"/>
      <c r="BA42" s="2308"/>
      <c r="BB42" s="2308"/>
      <c r="BC42" s="2308"/>
      <c r="BD42" s="2308"/>
      <c r="BE42" s="2308"/>
      <c r="BF42" s="2308"/>
      <c r="BG42" s="2308"/>
      <c r="BH42" s="2308"/>
      <c r="BI42" s="2308"/>
      <c r="BJ42" s="2308"/>
      <c r="BK42" s="2308"/>
      <c r="BL42" s="2308"/>
      <c r="BM42" s="2308"/>
      <c r="BN42" s="2308"/>
      <c r="BO42" s="2308"/>
      <c r="BP42" s="2308"/>
      <c r="BQ42" s="2308"/>
      <c r="BR42" s="2308"/>
      <c r="BS42" s="2308"/>
      <c r="BT42" s="2308"/>
      <c r="BU42" s="2308"/>
      <c r="BV42" s="2308"/>
      <c r="BW42" s="2308"/>
      <c r="BX42" s="2103" t="s">
        <v>941</v>
      </c>
      <c r="BY42" s="2104"/>
      <c r="BZ42" s="2104"/>
      <c r="CA42" s="2104"/>
      <c r="CB42" s="2104"/>
      <c r="CC42" s="2104"/>
      <c r="CD42" s="2104"/>
      <c r="CE42" s="2105"/>
      <c r="CF42" s="2109" t="s">
        <v>940</v>
      </c>
      <c r="CG42" s="2104"/>
      <c r="CH42" s="2104"/>
      <c r="CI42" s="2104"/>
      <c r="CJ42" s="2104"/>
      <c r="CK42" s="2104"/>
      <c r="CL42" s="2104"/>
      <c r="CM42" s="2104"/>
      <c r="CN42" s="2104"/>
      <c r="CO42" s="2104"/>
      <c r="CP42" s="2104"/>
      <c r="CQ42" s="2104"/>
      <c r="CR42" s="2105"/>
      <c r="CS42" s="2109"/>
      <c r="CT42" s="2104"/>
      <c r="CU42" s="2104"/>
      <c r="CV42" s="2104"/>
      <c r="CW42" s="2104"/>
      <c r="CX42" s="2104"/>
      <c r="CY42" s="2104"/>
      <c r="CZ42" s="2104"/>
      <c r="DA42" s="2104"/>
      <c r="DB42" s="2104"/>
      <c r="DC42" s="2104"/>
      <c r="DD42" s="2104"/>
      <c r="DE42" s="2105"/>
      <c r="DF42" s="2117">
        <f>'Пост и Вып 2эк'!C16</f>
        <v>0</v>
      </c>
      <c r="DG42" s="2118"/>
      <c r="DH42" s="2118"/>
      <c r="DI42" s="2118"/>
      <c r="DJ42" s="2118"/>
      <c r="DK42" s="2118"/>
      <c r="DL42" s="2118"/>
      <c r="DM42" s="2118"/>
      <c r="DN42" s="2118"/>
      <c r="DO42" s="2118"/>
      <c r="DP42" s="2118"/>
      <c r="DQ42" s="2118"/>
      <c r="DR42" s="2119"/>
      <c r="DS42" s="2117"/>
      <c r="DT42" s="2118"/>
      <c r="DU42" s="2118"/>
      <c r="DV42" s="2118"/>
      <c r="DW42" s="2118"/>
      <c r="DX42" s="2118"/>
      <c r="DY42" s="2118"/>
      <c r="DZ42" s="2118"/>
      <c r="EA42" s="2118"/>
      <c r="EB42" s="2118"/>
      <c r="EC42" s="2118"/>
      <c r="ED42" s="2118"/>
      <c r="EE42" s="2119"/>
      <c r="EF42" s="2117"/>
      <c r="EG42" s="2118"/>
      <c r="EH42" s="2118"/>
      <c r="EI42" s="2118"/>
      <c r="EJ42" s="2118"/>
      <c r="EK42" s="2118"/>
      <c r="EL42" s="2118"/>
      <c r="EM42" s="2118"/>
      <c r="EN42" s="2118"/>
      <c r="EO42" s="2118"/>
      <c r="EP42" s="2118"/>
      <c r="EQ42" s="2118"/>
      <c r="ER42" s="2119"/>
      <c r="ES42" s="2194"/>
      <c r="ET42" s="2195"/>
      <c r="EU42" s="2195"/>
      <c r="EV42" s="2195"/>
      <c r="EW42" s="2195"/>
      <c r="EX42" s="2195"/>
      <c r="EY42" s="2195"/>
      <c r="EZ42" s="2195"/>
      <c r="FA42" s="2195"/>
      <c r="FB42" s="2195"/>
      <c r="FC42" s="2195"/>
      <c r="FD42" s="2195"/>
      <c r="FE42" s="2196"/>
    </row>
    <row r="43" spans="1:161" ht="4.5" customHeight="1" x14ac:dyDescent="0.2">
      <c r="A43" s="2309"/>
      <c r="B43" s="2309"/>
      <c r="C43" s="2309"/>
      <c r="D43" s="2309"/>
      <c r="E43" s="2309"/>
      <c r="F43" s="2309"/>
      <c r="G43" s="2309"/>
      <c r="H43" s="2309"/>
      <c r="I43" s="2309"/>
      <c r="J43" s="2309"/>
      <c r="K43" s="2309"/>
      <c r="L43" s="2309"/>
      <c r="M43" s="2309"/>
      <c r="N43" s="2309"/>
      <c r="O43" s="2309"/>
      <c r="P43" s="2309"/>
      <c r="Q43" s="2309"/>
      <c r="R43" s="2309"/>
      <c r="S43" s="2309"/>
      <c r="T43" s="2309"/>
      <c r="U43" s="2309"/>
      <c r="V43" s="2309"/>
      <c r="W43" s="2309"/>
      <c r="X43" s="2309"/>
      <c r="Y43" s="2309"/>
      <c r="Z43" s="2309"/>
      <c r="AA43" s="2309"/>
      <c r="AB43" s="2309"/>
      <c r="AC43" s="2309"/>
      <c r="AD43" s="2309"/>
      <c r="AE43" s="2309"/>
      <c r="AF43" s="2309"/>
      <c r="AG43" s="2309"/>
      <c r="AH43" s="2309"/>
      <c r="AI43" s="2309"/>
      <c r="AJ43" s="2309"/>
      <c r="AK43" s="2309"/>
      <c r="AL43" s="2309"/>
      <c r="AM43" s="2309"/>
      <c r="AN43" s="2309"/>
      <c r="AO43" s="2309"/>
      <c r="AP43" s="2309"/>
      <c r="AQ43" s="2309"/>
      <c r="AR43" s="2309"/>
      <c r="AS43" s="2309"/>
      <c r="AT43" s="2309"/>
      <c r="AU43" s="2309"/>
      <c r="AV43" s="2309"/>
      <c r="AW43" s="2309"/>
      <c r="AX43" s="2309"/>
      <c r="AY43" s="2309"/>
      <c r="AZ43" s="2309"/>
      <c r="BA43" s="2309"/>
      <c r="BB43" s="2309"/>
      <c r="BC43" s="2309"/>
      <c r="BD43" s="2309"/>
      <c r="BE43" s="2309"/>
      <c r="BF43" s="2309"/>
      <c r="BG43" s="2309"/>
      <c r="BH43" s="2309"/>
      <c r="BI43" s="2309"/>
      <c r="BJ43" s="2309"/>
      <c r="BK43" s="2309"/>
      <c r="BL43" s="2309"/>
      <c r="BM43" s="2309"/>
      <c r="BN43" s="2309"/>
      <c r="BO43" s="2309"/>
      <c r="BP43" s="2309"/>
      <c r="BQ43" s="2309"/>
      <c r="BR43" s="2309"/>
      <c r="BS43" s="2309"/>
      <c r="BT43" s="2309"/>
      <c r="BU43" s="2309"/>
      <c r="BV43" s="2309"/>
      <c r="BW43" s="2310"/>
      <c r="BX43" s="2106"/>
      <c r="BY43" s="2107"/>
      <c r="BZ43" s="2107"/>
      <c r="CA43" s="2107"/>
      <c r="CB43" s="2107"/>
      <c r="CC43" s="2107"/>
      <c r="CD43" s="2107"/>
      <c r="CE43" s="2108"/>
      <c r="CF43" s="2110"/>
      <c r="CG43" s="2107"/>
      <c r="CH43" s="2107"/>
      <c r="CI43" s="2107"/>
      <c r="CJ43" s="2107"/>
      <c r="CK43" s="2107"/>
      <c r="CL43" s="2107"/>
      <c r="CM43" s="2107"/>
      <c r="CN43" s="2107"/>
      <c r="CO43" s="2107"/>
      <c r="CP43" s="2107"/>
      <c r="CQ43" s="2107"/>
      <c r="CR43" s="2108"/>
      <c r="CS43" s="2110"/>
      <c r="CT43" s="2107"/>
      <c r="CU43" s="2107"/>
      <c r="CV43" s="2107"/>
      <c r="CW43" s="2107"/>
      <c r="CX43" s="2107"/>
      <c r="CY43" s="2107"/>
      <c r="CZ43" s="2107"/>
      <c r="DA43" s="2107"/>
      <c r="DB43" s="2107"/>
      <c r="DC43" s="2107"/>
      <c r="DD43" s="2107"/>
      <c r="DE43" s="2108"/>
      <c r="DF43" s="2120"/>
      <c r="DG43" s="2121"/>
      <c r="DH43" s="2121"/>
      <c r="DI43" s="2121"/>
      <c r="DJ43" s="2121"/>
      <c r="DK43" s="2121"/>
      <c r="DL43" s="2121"/>
      <c r="DM43" s="2121"/>
      <c r="DN43" s="2121"/>
      <c r="DO43" s="2121"/>
      <c r="DP43" s="2121"/>
      <c r="DQ43" s="2121"/>
      <c r="DR43" s="2122"/>
      <c r="DS43" s="2120"/>
      <c r="DT43" s="2121"/>
      <c r="DU43" s="2121"/>
      <c r="DV43" s="2121"/>
      <c r="DW43" s="2121"/>
      <c r="DX43" s="2121"/>
      <c r="DY43" s="2121"/>
      <c r="DZ43" s="2121"/>
      <c r="EA43" s="2121"/>
      <c r="EB43" s="2121"/>
      <c r="EC43" s="2121"/>
      <c r="ED43" s="2121"/>
      <c r="EE43" s="2122"/>
      <c r="EF43" s="2120"/>
      <c r="EG43" s="2121"/>
      <c r="EH43" s="2121"/>
      <c r="EI43" s="2121"/>
      <c r="EJ43" s="2121"/>
      <c r="EK43" s="2121"/>
      <c r="EL43" s="2121"/>
      <c r="EM43" s="2121"/>
      <c r="EN43" s="2121"/>
      <c r="EO43" s="2121"/>
      <c r="EP43" s="2121"/>
      <c r="EQ43" s="2121"/>
      <c r="ER43" s="2122"/>
      <c r="ES43" s="2197"/>
      <c r="ET43" s="2198"/>
      <c r="EU43" s="2198"/>
      <c r="EV43" s="2198"/>
      <c r="EW43" s="2198"/>
      <c r="EX43" s="2198"/>
      <c r="EY43" s="2198"/>
      <c r="EZ43" s="2198"/>
      <c r="FA43" s="2198"/>
      <c r="FB43" s="2198"/>
      <c r="FC43" s="2198"/>
      <c r="FD43" s="2198"/>
      <c r="FE43" s="2199"/>
    </row>
    <row r="44" spans="1:161" s="1201" customFormat="1" ht="11.1" customHeight="1" x14ac:dyDescent="0.2">
      <c r="A44" s="2092" t="s">
        <v>942</v>
      </c>
      <c r="B44" s="2093"/>
      <c r="C44" s="2093"/>
      <c r="D44" s="2093"/>
      <c r="E44" s="2093"/>
      <c r="F44" s="2093"/>
      <c r="G44" s="2093"/>
      <c r="H44" s="2093"/>
      <c r="I44" s="2093"/>
      <c r="J44" s="2093"/>
      <c r="K44" s="2093"/>
      <c r="L44" s="2093"/>
      <c r="M44" s="2093"/>
      <c r="N44" s="2093"/>
      <c r="O44" s="2093"/>
      <c r="P44" s="2093"/>
      <c r="Q44" s="2093"/>
      <c r="R44" s="2093"/>
      <c r="S44" s="2093"/>
      <c r="T44" s="2093"/>
      <c r="U44" s="2093"/>
      <c r="V44" s="2093"/>
      <c r="W44" s="2093"/>
      <c r="X44" s="2093"/>
      <c r="Y44" s="2093"/>
      <c r="Z44" s="2093"/>
      <c r="AA44" s="2093"/>
      <c r="AB44" s="2093"/>
      <c r="AC44" s="2093"/>
      <c r="AD44" s="2093"/>
      <c r="AE44" s="2093"/>
      <c r="AF44" s="2093"/>
      <c r="AG44" s="2093"/>
      <c r="AH44" s="2093"/>
      <c r="AI44" s="2093"/>
      <c r="AJ44" s="2093"/>
      <c r="AK44" s="2093"/>
      <c r="AL44" s="2093"/>
      <c r="AM44" s="2093"/>
      <c r="AN44" s="2093"/>
      <c r="AO44" s="2093"/>
      <c r="AP44" s="2093"/>
      <c r="AQ44" s="2093"/>
      <c r="AR44" s="2093"/>
      <c r="AS44" s="2093"/>
      <c r="AT44" s="2093"/>
      <c r="AU44" s="2093"/>
      <c r="AV44" s="2093"/>
      <c r="AW44" s="2093"/>
      <c r="AX44" s="2093"/>
      <c r="AY44" s="2093"/>
      <c r="AZ44" s="2093"/>
      <c r="BA44" s="2093"/>
      <c r="BB44" s="2093"/>
      <c r="BC44" s="2093"/>
      <c r="BD44" s="2093"/>
      <c r="BE44" s="2093"/>
      <c r="BF44" s="2093"/>
      <c r="BG44" s="2093"/>
      <c r="BH44" s="2093"/>
      <c r="BI44" s="2093"/>
      <c r="BJ44" s="2093"/>
      <c r="BK44" s="2093"/>
      <c r="BL44" s="2093"/>
      <c r="BM44" s="2093"/>
      <c r="BN44" s="2093"/>
      <c r="BO44" s="2093"/>
      <c r="BP44" s="2093"/>
      <c r="BQ44" s="2093"/>
      <c r="BR44" s="2093"/>
      <c r="BS44" s="2093"/>
      <c r="BT44" s="2093"/>
      <c r="BU44" s="2093"/>
      <c r="BV44" s="2093"/>
      <c r="BW44" s="2094"/>
      <c r="BX44" s="2095" t="s">
        <v>943</v>
      </c>
      <c r="BY44" s="2096"/>
      <c r="BZ44" s="2096"/>
      <c r="CA44" s="2096"/>
      <c r="CB44" s="2096"/>
      <c r="CC44" s="2096"/>
      <c r="CD44" s="2096"/>
      <c r="CE44" s="2097"/>
      <c r="CF44" s="2098" t="s">
        <v>944</v>
      </c>
      <c r="CG44" s="2096"/>
      <c r="CH44" s="2096"/>
      <c r="CI44" s="2096"/>
      <c r="CJ44" s="2096"/>
      <c r="CK44" s="2096"/>
      <c r="CL44" s="2096"/>
      <c r="CM44" s="2096"/>
      <c r="CN44" s="2096"/>
      <c r="CO44" s="2096"/>
      <c r="CP44" s="2096"/>
      <c r="CQ44" s="2096"/>
      <c r="CR44" s="2097"/>
      <c r="CS44" s="2098" t="s">
        <v>944</v>
      </c>
      <c r="CT44" s="2096"/>
      <c r="CU44" s="2096"/>
      <c r="CV44" s="2096"/>
      <c r="CW44" s="2096"/>
      <c r="CX44" s="2096"/>
      <c r="CY44" s="2096"/>
      <c r="CZ44" s="2096"/>
      <c r="DA44" s="2096"/>
      <c r="DB44" s="2096"/>
      <c r="DC44" s="2096"/>
      <c r="DD44" s="2096"/>
      <c r="DE44" s="2097"/>
      <c r="DF44" s="2099">
        <f>'Пост и Вып 2эк'!C19</f>
        <v>9412759.5999999996</v>
      </c>
      <c r="DG44" s="2100"/>
      <c r="DH44" s="2100"/>
      <c r="DI44" s="2100"/>
      <c r="DJ44" s="2100"/>
      <c r="DK44" s="2100"/>
      <c r="DL44" s="2100"/>
      <c r="DM44" s="2100"/>
      <c r="DN44" s="2100"/>
      <c r="DO44" s="2100"/>
      <c r="DP44" s="2100"/>
      <c r="DQ44" s="2100"/>
      <c r="DR44" s="2101"/>
      <c r="DS44" s="2099">
        <f>DS45</f>
        <v>4983474.88</v>
      </c>
      <c r="DT44" s="2100"/>
      <c r="DU44" s="2100"/>
      <c r="DV44" s="2100"/>
      <c r="DW44" s="2100"/>
      <c r="DX44" s="2100"/>
      <c r="DY44" s="2100"/>
      <c r="DZ44" s="2100"/>
      <c r="EA44" s="2100"/>
      <c r="EB44" s="2100"/>
      <c r="EC44" s="2100"/>
      <c r="ED44" s="2100"/>
      <c r="EE44" s="2101"/>
      <c r="EF44" s="2099">
        <f>EF45</f>
        <v>5020524.88</v>
      </c>
      <c r="EG44" s="2100"/>
      <c r="EH44" s="2100"/>
      <c r="EI44" s="2100"/>
      <c r="EJ44" s="2100"/>
      <c r="EK44" s="2100"/>
      <c r="EL44" s="2100"/>
      <c r="EM44" s="2100"/>
      <c r="EN44" s="2100"/>
      <c r="EO44" s="2100"/>
      <c r="EP44" s="2100"/>
      <c r="EQ44" s="2100"/>
      <c r="ER44" s="2101"/>
      <c r="ES44" s="2099">
        <f>ES45</f>
        <v>0</v>
      </c>
      <c r="ET44" s="2100"/>
      <c r="EU44" s="2100"/>
      <c r="EV44" s="2100"/>
      <c r="EW44" s="2100"/>
      <c r="EX44" s="2100"/>
      <c r="EY44" s="2100"/>
      <c r="EZ44" s="2100"/>
      <c r="FA44" s="2100"/>
      <c r="FB44" s="2100"/>
      <c r="FC44" s="2100"/>
      <c r="FD44" s="2100"/>
      <c r="FE44" s="2101"/>
    </row>
    <row r="45" spans="1:161" ht="11.1" customHeight="1" x14ac:dyDescent="0.2">
      <c r="A45" s="2102" t="s">
        <v>275</v>
      </c>
      <c r="B45" s="2102"/>
      <c r="C45" s="2102"/>
      <c r="D45" s="2102"/>
      <c r="E45" s="2102"/>
      <c r="F45" s="2102"/>
      <c r="G45" s="2102"/>
      <c r="H45" s="2102"/>
      <c r="I45" s="2102"/>
      <c r="J45" s="2102"/>
      <c r="K45" s="2102"/>
      <c r="L45" s="2102"/>
      <c r="M45" s="2102"/>
      <c r="N45" s="2102"/>
      <c r="O45" s="2102"/>
      <c r="P45" s="2102"/>
      <c r="Q45" s="2102"/>
      <c r="R45" s="2102"/>
      <c r="S45" s="2102"/>
      <c r="T45" s="2102"/>
      <c r="U45" s="2102"/>
      <c r="V45" s="2102"/>
      <c r="W45" s="2102"/>
      <c r="X45" s="2102"/>
      <c r="Y45" s="2102"/>
      <c r="Z45" s="2102"/>
      <c r="AA45" s="2102"/>
      <c r="AB45" s="2102"/>
      <c r="AC45" s="2102"/>
      <c r="AD45" s="2102"/>
      <c r="AE45" s="2102"/>
      <c r="AF45" s="2102"/>
      <c r="AG45" s="2102"/>
      <c r="AH45" s="2102"/>
      <c r="AI45" s="2102"/>
      <c r="AJ45" s="2102"/>
      <c r="AK45" s="2102"/>
      <c r="AL45" s="2102"/>
      <c r="AM45" s="2102"/>
      <c r="AN45" s="2102"/>
      <c r="AO45" s="2102"/>
      <c r="AP45" s="2102"/>
      <c r="AQ45" s="2102"/>
      <c r="AR45" s="2102"/>
      <c r="AS45" s="2102"/>
      <c r="AT45" s="2102"/>
      <c r="AU45" s="2102"/>
      <c r="AV45" s="2102"/>
      <c r="AW45" s="2102"/>
      <c r="AX45" s="2102"/>
      <c r="AY45" s="2102"/>
      <c r="AZ45" s="2102"/>
      <c r="BA45" s="2102"/>
      <c r="BB45" s="2102"/>
      <c r="BC45" s="2102"/>
      <c r="BD45" s="2102"/>
      <c r="BE45" s="2102"/>
      <c r="BF45" s="2102"/>
      <c r="BG45" s="2102"/>
      <c r="BH45" s="2102"/>
      <c r="BI45" s="2102"/>
      <c r="BJ45" s="2102"/>
      <c r="BK45" s="2102"/>
      <c r="BL45" s="2102"/>
      <c r="BM45" s="2102"/>
      <c r="BN45" s="2102"/>
      <c r="BO45" s="2102"/>
      <c r="BP45" s="2102"/>
      <c r="BQ45" s="2102"/>
      <c r="BR45" s="2102"/>
      <c r="BS45" s="2102"/>
      <c r="BT45" s="2102"/>
      <c r="BU45" s="2102"/>
      <c r="BV45" s="2102"/>
      <c r="BW45" s="2102"/>
      <c r="BX45" s="2103" t="s">
        <v>1164</v>
      </c>
      <c r="BY45" s="2104"/>
      <c r="BZ45" s="2104"/>
      <c r="CA45" s="2104"/>
      <c r="CB45" s="2104"/>
      <c r="CC45" s="2104"/>
      <c r="CD45" s="2104"/>
      <c r="CE45" s="2105"/>
      <c r="CF45" s="2109" t="s">
        <v>944</v>
      </c>
      <c r="CG45" s="2104"/>
      <c r="CH45" s="2104"/>
      <c r="CI45" s="2104"/>
      <c r="CJ45" s="2104"/>
      <c r="CK45" s="2104"/>
      <c r="CL45" s="2104"/>
      <c r="CM45" s="2104"/>
      <c r="CN45" s="2104"/>
      <c r="CO45" s="2104"/>
      <c r="CP45" s="2104"/>
      <c r="CQ45" s="2104"/>
      <c r="CR45" s="2105"/>
      <c r="CS45" s="2109"/>
      <c r="CT45" s="2104"/>
      <c r="CU45" s="2104"/>
      <c r="CV45" s="2104"/>
      <c r="CW45" s="2104"/>
      <c r="CX45" s="2104"/>
      <c r="CY45" s="2104"/>
      <c r="CZ45" s="2104"/>
      <c r="DA45" s="2104"/>
      <c r="DB45" s="2104"/>
      <c r="DC45" s="2104"/>
      <c r="DD45" s="2104"/>
      <c r="DE45" s="2105"/>
      <c r="DF45" s="2111">
        <f>'Пост и Вып 2эк'!C19-'Пост и Вып 2эк'!O19-'Пост и Вып 2эк'!G19</f>
        <v>9412759.5999999996</v>
      </c>
      <c r="DG45" s="2112"/>
      <c r="DH45" s="2112"/>
      <c r="DI45" s="2112"/>
      <c r="DJ45" s="2112"/>
      <c r="DK45" s="2112"/>
      <c r="DL45" s="2112"/>
      <c r="DM45" s="2112"/>
      <c r="DN45" s="2112"/>
      <c r="DO45" s="2112"/>
      <c r="DP45" s="2112"/>
      <c r="DQ45" s="2112"/>
      <c r="DR45" s="2113"/>
      <c r="DS45" s="2117">
        <f>5035474.88-52000</f>
        <v>4983474.88</v>
      </c>
      <c r="DT45" s="2118"/>
      <c r="DU45" s="2118"/>
      <c r="DV45" s="2118"/>
      <c r="DW45" s="2118"/>
      <c r="DX45" s="2118"/>
      <c r="DY45" s="2118"/>
      <c r="DZ45" s="2118"/>
      <c r="EA45" s="2118"/>
      <c r="EB45" s="2118"/>
      <c r="EC45" s="2118"/>
      <c r="ED45" s="2118"/>
      <c r="EE45" s="2119"/>
      <c r="EF45" s="2117">
        <f>5020524.88</f>
        <v>5020524.88</v>
      </c>
      <c r="EG45" s="2118"/>
      <c r="EH45" s="2118"/>
      <c r="EI45" s="2118"/>
      <c r="EJ45" s="2118"/>
      <c r="EK45" s="2118"/>
      <c r="EL45" s="2118"/>
      <c r="EM45" s="2118"/>
      <c r="EN45" s="2118"/>
      <c r="EO45" s="2118"/>
      <c r="EP45" s="2118"/>
      <c r="EQ45" s="2118"/>
      <c r="ER45" s="2119"/>
      <c r="ES45" s="2194"/>
      <c r="ET45" s="2195"/>
      <c r="EU45" s="2195"/>
      <c r="EV45" s="2195"/>
      <c r="EW45" s="2195"/>
      <c r="EX45" s="2195"/>
      <c r="EY45" s="2195"/>
      <c r="EZ45" s="2195"/>
      <c r="FA45" s="2195"/>
      <c r="FB45" s="2195"/>
      <c r="FC45" s="2195"/>
      <c r="FD45" s="2195"/>
      <c r="FE45" s="2196"/>
    </row>
    <row r="46" spans="1:161" x14ac:dyDescent="0.2">
      <c r="A46" s="2262" t="s">
        <v>948</v>
      </c>
      <c r="B46" s="2262"/>
      <c r="C46" s="2262"/>
      <c r="D46" s="2262"/>
      <c r="E46" s="2262"/>
      <c r="F46" s="2262"/>
      <c r="G46" s="2262"/>
      <c r="H46" s="2262"/>
      <c r="I46" s="2262"/>
      <c r="J46" s="2262"/>
      <c r="K46" s="2262"/>
      <c r="L46" s="2262"/>
      <c r="M46" s="2262"/>
      <c r="N46" s="2262"/>
      <c r="O46" s="2262"/>
      <c r="P46" s="2262"/>
      <c r="Q46" s="2262"/>
      <c r="R46" s="2262"/>
      <c r="S46" s="2262"/>
      <c r="T46" s="2262"/>
      <c r="U46" s="2262"/>
      <c r="V46" s="2262"/>
      <c r="W46" s="2262"/>
      <c r="X46" s="2262"/>
      <c r="Y46" s="2262"/>
      <c r="Z46" s="2262"/>
      <c r="AA46" s="2262"/>
      <c r="AB46" s="2262"/>
      <c r="AC46" s="2262"/>
      <c r="AD46" s="2262"/>
      <c r="AE46" s="2262"/>
      <c r="AF46" s="2262"/>
      <c r="AG46" s="2262"/>
      <c r="AH46" s="2262"/>
      <c r="AI46" s="2262"/>
      <c r="AJ46" s="2262"/>
      <c r="AK46" s="2262"/>
      <c r="AL46" s="2262"/>
      <c r="AM46" s="2262"/>
      <c r="AN46" s="2262"/>
      <c r="AO46" s="2262"/>
      <c r="AP46" s="2262"/>
      <c r="AQ46" s="2262"/>
      <c r="AR46" s="2262"/>
      <c r="AS46" s="2262"/>
      <c r="AT46" s="2262"/>
      <c r="AU46" s="2262"/>
      <c r="AV46" s="2262"/>
      <c r="AW46" s="2262"/>
      <c r="AX46" s="2262"/>
      <c r="AY46" s="2262"/>
      <c r="AZ46" s="2262"/>
      <c r="BA46" s="2262"/>
      <c r="BB46" s="2262"/>
      <c r="BC46" s="2262"/>
      <c r="BD46" s="2262"/>
      <c r="BE46" s="2262"/>
      <c r="BF46" s="2262"/>
      <c r="BG46" s="2262"/>
      <c r="BH46" s="2262"/>
      <c r="BI46" s="2262"/>
      <c r="BJ46" s="2262"/>
      <c r="BK46" s="2262"/>
      <c r="BL46" s="2262"/>
      <c r="BM46" s="2262"/>
      <c r="BN46" s="2262"/>
      <c r="BO46" s="2262"/>
      <c r="BP46" s="2262"/>
      <c r="BQ46" s="2262"/>
      <c r="BR46" s="2262"/>
      <c r="BS46" s="2262"/>
      <c r="BT46" s="2262"/>
      <c r="BU46" s="2262"/>
      <c r="BV46" s="2262"/>
      <c r="BW46" s="2263"/>
      <c r="BX46" s="2106"/>
      <c r="BY46" s="2107"/>
      <c r="BZ46" s="2107"/>
      <c r="CA46" s="2107"/>
      <c r="CB46" s="2107"/>
      <c r="CC46" s="2107"/>
      <c r="CD46" s="2107"/>
      <c r="CE46" s="2108"/>
      <c r="CF46" s="2110"/>
      <c r="CG46" s="2107"/>
      <c r="CH46" s="2107"/>
      <c r="CI46" s="2107"/>
      <c r="CJ46" s="2107"/>
      <c r="CK46" s="2107"/>
      <c r="CL46" s="2107"/>
      <c r="CM46" s="2107"/>
      <c r="CN46" s="2107"/>
      <c r="CO46" s="2107"/>
      <c r="CP46" s="2107"/>
      <c r="CQ46" s="2107"/>
      <c r="CR46" s="2108"/>
      <c r="CS46" s="2110"/>
      <c r="CT46" s="2107"/>
      <c r="CU46" s="2107"/>
      <c r="CV46" s="2107"/>
      <c r="CW46" s="2107"/>
      <c r="CX46" s="2107"/>
      <c r="CY46" s="2107"/>
      <c r="CZ46" s="2107"/>
      <c r="DA46" s="2107"/>
      <c r="DB46" s="2107"/>
      <c r="DC46" s="2107"/>
      <c r="DD46" s="2107"/>
      <c r="DE46" s="2108"/>
      <c r="DF46" s="2114"/>
      <c r="DG46" s="2115"/>
      <c r="DH46" s="2115"/>
      <c r="DI46" s="2115"/>
      <c r="DJ46" s="2115"/>
      <c r="DK46" s="2115"/>
      <c r="DL46" s="2115"/>
      <c r="DM46" s="2115"/>
      <c r="DN46" s="2115"/>
      <c r="DO46" s="2115"/>
      <c r="DP46" s="2115"/>
      <c r="DQ46" s="2115"/>
      <c r="DR46" s="2116"/>
      <c r="DS46" s="2120"/>
      <c r="DT46" s="2121"/>
      <c r="DU46" s="2121"/>
      <c r="DV46" s="2121"/>
      <c r="DW46" s="2121"/>
      <c r="DX46" s="2121"/>
      <c r="DY46" s="2121"/>
      <c r="DZ46" s="2121"/>
      <c r="EA46" s="2121"/>
      <c r="EB46" s="2121"/>
      <c r="EC46" s="2121"/>
      <c r="ED46" s="2121"/>
      <c r="EE46" s="2122"/>
      <c r="EF46" s="2120"/>
      <c r="EG46" s="2121"/>
      <c r="EH46" s="2121"/>
      <c r="EI46" s="2121"/>
      <c r="EJ46" s="2121"/>
      <c r="EK46" s="2121"/>
      <c r="EL46" s="2121"/>
      <c r="EM46" s="2121"/>
      <c r="EN46" s="2121"/>
      <c r="EO46" s="2121"/>
      <c r="EP46" s="2121"/>
      <c r="EQ46" s="2121"/>
      <c r="ER46" s="2122"/>
      <c r="ES46" s="2197"/>
      <c r="ET46" s="2198"/>
      <c r="EU46" s="2198"/>
      <c r="EV46" s="2198"/>
      <c r="EW46" s="2198"/>
      <c r="EX46" s="2198"/>
      <c r="EY46" s="2198"/>
      <c r="EZ46" s="2198"/>
      <c r="FA46" s="2198"/>
      <c r="FB46" s="2198"/>
      <c r="FC46" s="2198"/>
      <c r="FD46" s="2198"/>
      <c r="FE46" s="2199"/>
    </row>
    <row r="47" spans="1:161" s="1250" customFormat="1" ht="11.1" customHeight="1" x14ac:dyDescent="0.2">
      <c r="A47" s="2261" t="s">
        <v>140</v>
      </c>
      <c r="B47" s="2262"/>
      <c r="C47" s="2262"/>
      <c r="D47" s="2262"/>
      <c r="E47" s="2262"/>
      <c r="F47" s="2262"/>
      <c r="G47" s="2262"/>
      <c r="H47" s="2262"/>
      <c r="I47" s="2262"/>
      <c r="J47" s="2262"/>
      <c r="K47" s="2262"/>
      <c r="L47" s="2262"/>
      <c r="M47" s="2262"/>
      <c r="N47" s="2262"/>
      <c r="O47" s="2262"/>
      <c r="P47" s="2262"/>
      <c r="Q47" s="2262"/>
      <c r="R47" s="2262"/>
      <c r="S47" s="2262"/>
      <c r="T47" s="2262"/>
      <c r="U47" s="2262"/>
      <c r="V47" s="2262"/>
      <c r="W47" s="2262"/>
      <c r="X47" s="2262"/>
      <c r="Y47" s="2262"/>
      <c r="Z47" s="2262"/>
      <c r="AA47" s="2262"/>
      <c r="AB47" s="2262"/>
      <c r="AC47" s="2262"/>
      <c r="AD47" s="2262"/>
      <c r="AE47" s="2262"/>
      <c r="AF47" s="2262"/>
      <c r="AG47" s="2262"/>
      <c r="AH47" s="2262"/>
      <c r="AI47" s="2262"/>
      <c r="AJ47" s="2262"/>
      <c r="AK47" s="2262"/>
      <c r="AL47" s="2262"/>
      <c r="AM47" s="2262"/>
      <c r="AN47" s="2262"/>
      <c r="AO47" s="2262"/>
      <c r="AP47" s="2262"/>
      <c r="AQ47" s="2262"/>
      <c r="AR47" s="2262"/>
      <c r="AS47" s="2262"/>
      <c r="AT47" s="2262"/>
      <c r="AU47" s="2262"/>
      <c r="AV47" s="2262"/>
      <c r="AW47" s="2262"/>
      <c r="AX47" s="2262"/>
      <c r="AY47" s="2262"/>
      <c r="AZ47" s="2262"/>
      <c r="BA47" s="2262"/>
      <c r="BB47" s="2262"/>
      <c r="BC47" s="2262"/>
      <c r="BD47" s="2262"/>
      <c r="BE47" s="2262"/>
      <c r="BF47" s="2262"/>
      <c r="BG47" s="2262"/>
      <c r="BH47" s="2262"/>
      <c r="BI47" s="2262"/>
      <c r="BJ47" s="2262"/>
      <c r="BK47" s="2262"/>
      <c r="BL47" s="2262"/>
      <c r="BM47" s="2262"/>
      <c r="BN47" s="2262"/>
      <c r="BO47" s="2262"/>
      <c r="BP47" s="2262"/>
      <c r="BQ47" s="2262"/>
      <c r="BR47" s="2262"/>
      <c r="BS47" s="2262"/>
      <c r="BT47" s="2262"/>
      <c r="BU47" s="2262"/>
      <c r="BV47" s="2262"/>
      <c r="BW47" s="2263"/>
      <c r="BX47" s="2126" t="s">
        <v>1163</v>
      </c>
      <c r="BY47" s="2127"/>
      <c r="BZ47" s="2127"/>
      <c r="CA47" s="2127"/>
      <c r="CB47" s="2127"/>
      <c r="CC47" s="2127"/>
      <c r="CD47" s="2127"/>
      <c r="CE47" s="2128"/>
      <c r="CF47" s="2129" t="s">
        <v>944</v>
      </c>
      <c r="CG47" s="2127"/>
      <c r="CH47" s="2127"/>
      <c r="CI47" s="2127"/>
      <c r="CJ47" s="2127"/>
      <c r="CK47" s="2127"/>
      <c r="CL47" s="2127"/>
      <c r="CM47" s="2127"/>
      <c r="CN47" s="2127"/>
      <c r="CO47" s="2127"/>
      <c r="CP47" s="2127"/>
      <c r="CQ47" s="2127"/>
      <c r="CR47" s="2128"/>
      <c r="CS47" s="2129"/>
      <c r="CT47" s="2127"/>
      <c r="CU47" s="2127"/>
      <c r="CV47" s="2127"/>
      <c r="CW47" s="2127"/>
      <c r="CX47" s="2127"/>
      <c r="CY47" s="2127"/>
      <c r="CZ47" s="2127"/>
      <c r="DA47" s="2127"/>
      <c r="DB47" s="2127"/>
      <c r="DC47" s="2127"/>
      <c r="DD47" s="2127"/>
      <c r="DE47" s="2128"/>
      <c r="DF47" s="2130"/>
      <c r="DG47" s="2131"/>
      <c r="DH47" s="2131"/>
      <c r="DI47" s="2131"/>
      <c r="DJ47" s="2131"/>
      <c r="DK47" s="2131"/>
      <c r="DL47" s="2131"/>
      <c r="DM47" s="2131"/>
      <c r="DN47" s="2131"/>
      <c r="DO47" s="2131"/>
      <c r="DP47" s="2131"/>
      <c r="DQ47" s="2131"/>
      <c r="DR47" s="2132"/>
      <c r="DS47" s="2130"/>
      <c r="DT47" s="2131"/>
      <c r="DU47" s="2131"/>
      <c r="DV47" s="2131"/>
      <c r="DW47" s="2131"/>
      <c r="DX47" s="2131"/>
      <c r="DY47" s="2131"/>
      <c r="DZ47" s="2131"/>
      <c r="EA47" s="2131"/>
      <c r="EB47" s="2131"/>
      <c r="EC47" s="2131"/>
      <c r="ED47" s="2131"/>
      <c r="EE47" s="2132"/>
      <c r="EF47" s="2130"/>
      <c r="EG47" s="2131"/>
      <c r="EH47" s="2131"/>
      <c r="EI47" s="2131"/>
      <c r="EJ47" s="2131"/>
      <c r="EK47" s="2131"/>
      <c r="EL47" s="2131"/>
      <c r="EM47" s="2131"/>
      <c r="EN47" s="2131"/>
      <c r="EO47" s="2131"/>
      <c r="EP47" s="2131"/>
      <c r="EQ47" s="2131"/>
      <c r="ER47" s="2132"/>
      <c r="ES47" s="2133"/>
      <c r="ET47" s="2134"/>
      <c r="EU47" s="2134"/>
      <c r="EV47" s="2134"/>
      <c r="EW47" s="2134"/>
      <c r="EX47" s="2134"/>
      <c r="EY47" s="2134"/>
      <c r="EZ47" s="2134"/>
      <c r="FA47" s="2134"/>
      <c r="FB47" s="2134"/>
      <c r="FC47" s="2134"/>
      <c r="FD47" s="2134"/>
      <c r="FE47" s="2135"/>
    </row>
    <row r="48" spans="1:161" s="1353" customFormat="1" x14ac:dyDescent="0.2">
      <c r="A48" s="2074" t="s">
        <v>1253</v>
      </c>
      <c r="B48" s="2075"/>
      <c r="C48" s="2075"/>
      <c r="D48" s="2075"/>
      <c r="E48" s="2075"/>
      <c r="F48" s="2075"/>
      <c r="G48" s="2075"/>
      <c r="H48" s="2075"/>
      <c r="I48" s="2075"/>
      <c r="J48" s="2075"/>
      <c r="K48" s="2075"/>
      <c r="L48" s="2075"/>
      <c r="M48" s="2075"/>
      <c r="N48" s="2075"/>
      <c r="O48" s="2075"/>
      <c r="P48" s="2075"/>
      <c r="Q48" s="2075"/>
      <c r="R48" s="2075"/>
      <c r="S48" s="2075"/>
      <c r="T48" s="2075"/>
      <c r="U48" s="2075"/>
      <c r="V48" s="2075"/>
      <c r="W48" s="2075"/>
      <c r="X48" s="2075"/>
      <c r="Y48" s="2075"/>
      <c r="Z48" s="2075"/>
      <c r="AA48" s="2075"/>
      <c r="AB48" s="2075"/>
      <c r="AC48" s="2075"/>
      <c r="AD48" s="2075"/>
      <c r="AE48" s="2075"/>
      <c r="AF48" s="2075"/>
      <c r="AG48" s="2075"/>
      <c r="AH48" s="2075"/>
      <c r="AI48" s="2075"/>
      <c r="AJ48" s="2075"/>
      <c r="AK48" s="2075"/>
      <c r="AL48" s="2075"/>
      <c r="AM48" s="2075"/>
      <c r="AN48" s="2075"/>
      <c r="AO48" s="2075"/>
      <c r="AP48" s="2075"/>
      <c r="AQ48" s="2075"/>
      <c r="AR48" s="2075"/>
      <c r="AS48" s="2075"/>
      <c r="AT48" s="2075"/>
      <c r="AU48" s="2075"/>
      <c r="AV48" s="2075"/>
      <c r="AW48" s="2075"/>
      <c r="AX48" s="2075"/>
      <c r="AY48" s="2075"/>
      <c r="AZ48" s="2075"/>
      <c r="BA48" s="2075"/>
      <c r="BB48" s="2075"/>
      <c r="BC48" s="2075"/>
      <c r="BD48" s="2075"/>
      <c r="BE48" s="2075"/>
      <c r="BF48" s="2075"/>
      <c r="BG48" s="2075"/>
      <c r="BH48" s="2075"/>
      <c r="BI48" s="2075"/>
      <c r="BJ48" s="2075"/>
      <c r="BK48" s="2075"/>
      <c r="BL48" s="2075"/>
      <c r="BM48" s="2075"/>
      <c r="BN48" s="2075"/>
      <c r="BO48" s="2075"/>
      <c r="BP48" s="2075"/>
      <c r="BQ48" s="2075"/>
      <c r="BR48" s="2075"/>
      <c r="BS48" s="2075"/>
      <c r="BT48" s="2075"/>
      <c r="BU48" s="2075"/>
      <c r="BV48" s="2075"/>
      <c r="BW48" s="2075"/>
      <c r="BX48" s="2076" t="s">
        <v>1251</v>
      </c>
      <c r="BY48" s="2077"/>
      <c r="BZ48" s="2077"/>
      <c r="CA48" s="2077"/>
      <c r="CB48" s="2077"/>
      <c r="CC48" s="2077"/>
      <c r="CD48" s="2077"/>
      <c r="CE48" s="2078"/>
      <c r="CF48" s="2079" t="s">
        <v>944</v>
      </c>
      <c r="CG48" s="2077"/>
      <c r="CH48" s="2077"/>
      <c r="CI48" s="2077"/>
      <c r="CJ48" s="2077"/>
      <c r="CK48" s="2077"/>
      <c r="CL48" s="2077"/>
      <c r="CM48" s="2077"/>
      <c r="CN48" s="2077"/>
      <c r="CO48" s="2077"/>
      <c r="CP48" s="2077"/>
      <c r="CQ48" s="2077"/>
      <c r="CR48" s="2078"/>
      <c r="CS48" s="2080"/>
      <c r="CT48" s="2081"/>
      <c r="CU48" s="2081"/>
      <c r="CV48" s="2081"/>
      <c r="CW48" s="2081"/>
      <c r="CX48" s="2081"/>
      <c r="CY48" s="2081"/>
      <c r="CZ48" s="2081"/>
      <c r="DA48" s="2081"/>
      <c r="DB48" s="2081"/>
      <c r="DC48" s="2081"/>
      <c r="DD48" s="2081"/>
      <c r="DE48" s="2082"/>
      <c r="DF48" s="2083">
        <f>'Пост и Вып 2эк'!O19</f>
        <v>0</v>
      </c>
      <c r="DG48" s="2084"/>
      <c r="DH48" s="2084"/>
      <c r="DI48" s="2084"/>
      <c r="DJ48" s="2084"/>
      <c r="DK48" s="2084"/>
      <c r="DL48" s="2084"/>
      <c r="DM48" s="2084"/>
      <c r="DN48" s="2084"/>
      <c r="DO48" s="2084"/>
      <c r="DP48" s="2084"/>
      <c r="DQ48" s="2084"/>
      <c r="DR48" s="2085"/>
      <c r="DS48" s="2083"/>
      <c r="DT48" s="2084"/>
      <c r="DU48" s="2084"/>
      <c r="DV48" s="2084"/>
      <c r="DW48" s="2084"/>
      <c r="DX48" s="2084"/>
      <c r="DY48" s="2084"/>
      <c r="DZ48" s="2084"/>
      <c r="EA48" s="2084"/>
      <c r="EB48" s="2084"/>
      <c r="EC48" s="2084"/>
      <c r="ED48" s="2084"/>
      <c r="EE48" s="2085"/>
      <c r="EF48" s="2083"/>
      <c r="EG48" s="2084"/>
      <c r="EH48" s="2084"/>
      <c r="EI48" s="2084"/>
      <c r="EJ48" s="2084"/>
      <c r="EK48" s="2084"/>
      <c r="EL48" s="2084"/>
      <c r="EM48" s="2084"/>
      <c r="EN48" s="2084"/>
      <c r="EO48" s="2084"/>
      <c r="EP48" s="2084"/>
      <c r="EQ48" s="2084"/>
      <c r="ER48" s="2085"/>
      <c r="ES48" s="2086"/>
      <c r="ET48" s="2087"/>
      <c r="EU48" s="2087"/>
      <c r="EV48" s="2087"/>
      <c r="EW48" s="2087"/>
      <c r="EX48" s="2087"/>
      <c r="EY48" s="2087"/>
      <c r="EZ48" s="2087"/>
      <c r="FA48" s="2087"/>
      <c r="FB48" s="2087"/>
      <c r="FC48" s="2087"/>
      <c r="FD48" s="2087"/>
      <c r="FE48" s="2088"/>
    </row>
    <row r="49" spans="1:161" s="1201" customFormat="1" ht="11.1" customHeight="1" x14ac:dyDescent="0.2">
      <c r="A49" s="2092" t="s">
        <v>945</v>
      </c>
      <c r="B49" s="2093"/>
      <c r="C49" s="2093"/>
      <c r="D49" s="2093"/>
      <c r="E49" s="2093"/>
      <c r="F49" s="2093"/>
      <c r="G49" s="2093"/>
      <c r="H49" s="2093"/>
      <c r="I49" s="2093"/>
      <c r="J49" s="2093"/>
      <c r="K49" s="2093"/>
      <c r="L49" s="2093"/>
      <c r="M49" s="2093"/>
      <c r="N49" s="2093"/>
      <c r="O49" s="2093"/>
      <c r="P49" s="2093"/>
      <c r="Q49" s="2093"/>
      <c r="R49" s="2093"/>
      <c r="S49" s="2093"/>
      <c r="T49" s="2093"/>
      <c r="U49" s="2093"/>
      <c r="V49" s="2093"/>
      <c r="W49" s="2093"/>
      <c r="X49" s="2093"/>
      <c r="Y49" s="2093"/>
      <c r="Z49" s="2093"/>
      <c r="AA49" s="2093"/>
      <c r="AB49" s="2093"/>
      <c r="AC49" s="2093"/>
      <c r="AD49" s="2093"/>
      <c r="AE49" s="2093"/>
      <c r="AF49" s="2093"/>
      <c r="AG49" s="2093"/>
      <c r="AH49" s="2093"/>
      <c r="AI49" s="2093"/>
      <c r="AJ49" s="2093"/>
      <c r="AK49" s="2093"/>
      <c r="AL49" s="2093"/>
      <c r="AM49" s="2093"/>
      <c r="AN49" s="2093"/>
      <c r="AO49" s="2093"/>
      <c r="AP49" s="2093"/>
      <c r="AQ49" s="2093"/>
      <c r="AR49" s="2093"/>
      <c r="AS49" s="2093"/>
      <c r="AT49" s="2093"/>
      <c r="AU49" s="2093"/>
      <c r="AV49" s="2093"/>
      <c r="AW49" s="2093"/>
      <c r="AX49" s="2093"/>
      <c r="AY49" s="2093"/>
      <c r="AZ49" s="2093"/>
      <c r="BA49" s="2093"/>
      <c r="BB49" s="2093"/>
      <c r="BC49" s="2093"/>
      <c r="BD49" s="2093"/>
      <c r="BE49" s="2093"/>
      <c r="BF49" s="2093"/>
      <c r="BG49" s="2093"/>
      <c r="BH49" s="2093"/>
      <c r="BI49" s="2093"/>
      <c r="BJ49" s="2093"/>
      <c r="BK49" s="2093"/>
      <c r="BL49" s="2093"/>
      <c r="BM49" s="2093"/>
      <c r="BN49" s="2093"/>
      <c r="BO49" s="2093"/>
      <c r="BP49" s="2093"/>
      <c r="BQ49" s="2093"/>
      <c r="BR49" s="2093"/>
      <c r="BS49" s="2093"/>
      <c r="BT49" s="2093"/>
      <c r="BU49" s="2093"/>
      <c r="BV49" s="2093"/>
      <c r="BW49" s="2094"/>
      <c r="BX49" s="2095" t="s">
        <v>946</v>
      </c>
      <c r="BY49" s="2096"/>
      <c r="BZ49" s="2096"/>
      <c r="CA49" s="2096"/>
      <c r="CB49" s="2096"/>
      <c r="CC49" s="2096"/>
      <c r="CD49" s="2096"/>
      <c r="CE49" s="2097"/>
      <c r="CF49" s="2098" t="s">
        <v>947</v>
      </c>
      <c r="CG49" s="2096"/>
      <c r="CH49" s="2096"/>
      <c r="CI49" s="2096"/>
      <c r="CJ49" s="2096"/>
      <c r="CK49" s="2096"/>
      <c r="CL49" s="2096"/>
      <c r="CM49" s="2096"/>
      <c r="CN49" s="2096"/>
      <c r="CO49" s="2096"/>
      <c r="CP49" s="2096"/>
      <c r="CQ49" s="2096"/>
      <c r="CR49" s="2097"/>
      <c r="CS49" s="2098" t="s">
        <v>947</v>
      </c>
      <c r="CT49" s="2096"/>
      <c r="CU49" s="2096"/>
      <c r="CV49" s="2096"/>
      <c r="CW49" s="2096"/>
      <c r="CX49" s="2096"/>
      <c r="CY49" s="2096"/>
      <c r="CZ49" s="2096"/>
      <c r="DA49" s="2096"/>
      <c r="DB49" s="2096"/>
      <c r="DC49" s="2096"/>
      <c r="DD49" s="2096"/>
      <c r="DE49" s="2097"/>
      <c r="DF49" s="2099">
        <f>DF50+DF52</f>
        <v>0</v>
      </c>
      <c r="DG49" s="2100"/>
      <c r="DH49" s="2100"/>
      <c r="DI49" s="2100"/>
      <c r="DJ49" s="2100"/>
      <c r="DK49" s="2100"/>
      <c r="DL49" s="2100"/>
      <c r="DM49" s="2100"/>
      <c r="DN49" s="2100"/>
      <c r="DO49" s="2100"/>
      <c r="DP49" s="2100"/>
      <c r="DQ49" s="2100"/>
      <c r="DR49" s="2101"/>
      <c r="DS49" s="2099">
        <f>DS50+DS52</f>
        <v>0</v>
      </c>
      <c r="DT49" s="2100"/>
      <c r="DU49" s="2100"/>
      <c r="DV49" s="2100"/>
      <c r="DW49" s="2100"/>
      <c r="DX49" s="2100"/>
      <c r="DY49" s="2100"/>
      <c r="DZ49" s="2100"/>
      <c r="EA49" s="2100"/>
      <c r="EB49" s="2100"/>
      <c r="EC49" s="2100"/>
      <c r="ED49" s="2100"/>
      <c r="EE49" s="2101"/>
      <c r="EF49" s="2099">
        <f>EF50+EF52</f>
        <v>0</v>
      </c>
      <c r="EG49" s="2100"/>
      <c r="EH49" s="2100"/>
      <c r="EI49" s="2100"/>
      <c r="EJ49" s="2100"/>
      <c r="EK49" s="2100"/>
      <c r="EL49" s="2100"/>
      <c r="EM49" s="2100"/>
      <c r="EN49" s="2100"/>
      <c r="EO49" s="2100"/>
      <c r="EP49" s="2100"/>
      <c r="EQ49" s="2100"/>
      <c r="ER49" s="2101"/>
      <c r="ES49" s="2099">
        <f>ES50+ES52</f>
        <v>0</v>
      </c>
      <c r="ET49" s="2100"/>
      <c r="EU49" s="2100"/>
      <c r="EV49" s="2100"/>
      <c r="EW49" s="2100"/>
      <c r="EX49" s="2100"/>
      <c r="EY49" s="2100"/>
      <c r="EZ49" s="2100"/>
      <c r="FA49" s="2100"/>
      <c r="FB49" s="2100"/>
      <c r="FC49" s="2100"/>
      <c r="FD49" s="2100"/>
      <c r="FE49" s="2101"/>
    </row>
    <row r="50" spans="1:161" ht="11.1" customHeight="1" x14ac:dyDescent="0.2">
      <c r="A50" s="2297" t="s">
        <v>275</v>
      </c>
      <c r="B50" s="2297"/>
      <c r="C50" s="2297"/>
      <c r="D50" s="2297"/>
      <c r="E50" s="2297"/>
      <c r="F50" s="2297"/>
      <c r="G50" s="2297"/>
      <c r="H50" s="2297"/>
      <c r="I50" s="2297"/>
      <c r="J50" s="2297"/>
      <c r="K50" s="2297"/>
      <c r="L50" s="2297"/>
      <c r="M50" s="2297"/>
      <c r="N50" s="2297"/>
      <c r="O50" s="2297"/>
      <c r="P50" s="2297"/>
      <c r="Q50" s="2297"/>
      <c r="R50" s="2297"/>
      <c r="S50" s="2297"/>
      <c r="T50" s="2297"/>
      <c r="U50" s="2297"/>
      <c r="V50" s="2297"/>
      <c r="W50" s="2297"/>
      <c r="X50" s="2297"/>
      <c r="Y50" s="2297"/>
      <c r="Z50" s="2297"/>
      <c r="AA50" s="2297"/>
      <c r="AB50" s="2297"/>
      <c r="AC50" s="2297"/>
      <c r="AD50" s="2297"/>
      <c r="AE50" s="2297"/>
      <c r="AF50" s="2297"/>
      <c r="AG50" s="2297"/>
      <c r="AH50" s="2297"/>
      <c r="AI50" s="2297"/>
      <c r="AJ50" s="2297"/>
      <c r="AK50" s="2297"/>
      <c r="AL50" s="2297"/>
      <c r="AM50" s="2297"/>
      <c r="AN50" s="2297"/>
      <c r="AO50" s="2297"/>
      <c r="AP50" s="2297"/>
      <c r="AQ50" s="2297"/>
      <c r="AR50" s="2297"/>
      <c r="AS50" s="2297"/>
      <c r="AT50" s="2297"/>
      <c r="AU50" s="2297"/>
      <c r="AV50" s="2297"/>
      <c r="AW50" s="2297"/>
      <c r="AX50" s="2297"/>
      <c r="AY50" s="2297"/>
      <c r="AZ50" s="2297"/>
      <c r="BA50" s="2297"/>
      <c r="BB50" s="2297"/>
      <c r="BC50" s="2297"/>
      <c r="BD50" s="2297"/>
      <c r="BE50" s="2297"/>
      <c r="BF50" s="2297"/>
      <c r="BG50" s="2297"/>
      <c r="BH50" s="2297"/>
      <c r="BI50" s="2297"/>
      <c r="BJ50" s="2297"/>
      <c r="BK50" s="2297"/>
      <c r="BL50" s="2297"/>
      <c r="BM50" s="2297"/>
      <c r="BN50" s="2297"/>
      <c r="BO50" s="2297"/>
      <c r="BP50" s="2297"/>
      <c r="BQ50" s="2297"/>
      <c r="BR50" s="2297"/>
      <c r="BS50" s="2297"/>
      <c r="BT50" s="2297"/>
      <c r="BU50" s="2297"/>
      <c r="BV50" s="2297"/>
      <c r="BW50" s="2297"/>
      <c r="BX50" s="2298"/>
      <c r="BY50" s="2299"/>
      <c r="BZ50" s="2299"/>
      <c r="CA50" s="2299"/>
      <c r="CB50" s="2299"/>
      <c r="CC50" s="2299"/>
      <c r="CD50" s="2299"/>
      <c r="CE50" s="2300"/>
      <c r="CF50" s="2304"/>
      <c r="CG50" s="2299"/>
      <c r="CH50" s="2299"/>
      <c r="CI50" s="2299"/>
      <c r="CJ50" s="2299"/>
      <c r="CK50" s="2299"/>
      <c r="CL50" s="2299"/>
      <c r="CM50" s="2299"/>
      <c r="CN50" s="2299"/>
      <c r="CO50" s="2299"/>
      <c r="CP50" s="2299"/>
      <c r="CQ50" s="2299"/>
      <c r="CR50" s="2300"/>
      <c r="CS50" s="2109"/>
      <c r="CT50" s="2104"/>
      <c r="CU50" s="2104"/>
      <c r="CV50" s="2104"/>
      <c r="CW50" s="2104"/>
      <c r="CX50" s="2104"/>
      <c r="CY50" s="2104"/>
      <c r="CZ50" s="2104"/>
      <c r="DA50" s="2104"/>
      <c r="DB50" s="2104"/>
      <c r="DC50" s="2104"/>
      <c r="DD50" s="2104"/>
      <c r="DE50" s="2105"/>
      <c r="DF50" s="2111">
        <f>'Пост и Вып 2эк'!C20</f>
        <v>0</v>
      </c>
      <c r="DG50" s="2112"/>
      <c r="DH50" s="2112"/>
      <c r="DI50" s="2112"/>
      <c r="DJ50" s="2112"/>
      <c r="DK50" s="2112"/>
      <c r="DL50" s="2112"/>
      <c r="DM50" s="2112"/>
      <c r="DN50" s="2112"/>
      <c r="DO50" s="2112"/>
      <c r="DP50" s="2112"/>
      <c r="DQ50" s="2112"/>
      <c r="DR50" s="2113"/>
      <c r="DS50" s="2117"/>
      <c r="DT50" s="2118"/>
      <c r="DU50" s="2118"/>
      <c r="DV50" s="2118"/>
      <c r="DW50" s="2118"/>
      <c r="DX50" s="2118"/>
      <c r="DY50" s="2118"/>
      <c r="DZ50" s="2118"/>
      <c r="EA50" s="2118"/>
      <c r="EB50" s="2118"/>
      <c r="EC50" s="2118"/>
      <c r="ED50" s="2118"/>
      <c r="EE50" s="2119"/>
      <c r="EF50" s="2117"/>
      <c r="EG50" s="2118"/>
      <c r="EH50" s="2118"/>
      <c r="EI50" s="2118"/>
      <c r="EJ50" s="2118"/>
      <c r="EK50" s="2118"/>
      <c r="EL50" s="2118"/>
      <c r="EM50" s="2118"/>
      <c r="EN50" s="2118"/>
      <c r="EO50" s="2118"/>
      <c r="EP50" s="2118"/>
      <c r="EQ50" s="2118"/>
      <c r="ER50" s="2119"/>
      <c r="ES50" s="2194"/>
      <c r="ET50" s="2195"/>
      <c r="EU50" s="2195"/>
      <c r="EV50" s="2195"/>
      <c r="EW50" s="2195"/>
      <c r="EX50" s="2195"/>
      <c r="EY50" s="2195"/>
      <c r="EZ50" s="2195"/>
      <c r="FA50" s="2195"/>
      <c r="FB50" s="2195"/>
      <c r="FC50" s="2195"/>
      <c r="FD50" s="2195"/>
      <c r="FE50" s="2196"/>
    </row>
    <row r="51" spans="1:161" ht="3.75" customHeight="1" x14ac:dyDescent="0.2">
      <c r="A51" s="2306"/>
      <c r="B51" s="2306"/>
      <c r="C51" s="2306"/>
      <c r="D51" s="2306"/>
      <c r="E51" s="2306"/>
      <c r="F51" s="2306"/>
      <c r="G51" s="2306"/>
      <c r="H51" s="2306"/>
      <c r="I51" s="2306"/>
      <c r="J51" s="2306"/>
      <c r="K51" s="2306"/>
      <c r="L51" s="2306"/>
      <c r="M51" s="2306"/>
      <c r="N51" s="2306"/>
      <c r="O51" s="2306"/>
      <c r="P51" s="2306"/>
      <c r="Q51" s="2306"/>
      <c r="R51" s="2306"/>
      <c r="S51" s="2306"/>
      <c r="T51" s="2306"/>
      <c r="U51" s="2306"/>
      <c r="V51" s="2306"/>
      <c r="W51" s="2306"/>
      <c r="X51" s="2306"/>
      <c r="Y51" s="2306"/>
      <c r="Z51" s="2306"/>
      <c r="AA51" s="2306"/>
      <c r="AB51" s="2306"/>
      <c r="AC51" s="2306"/>
      <c r="AD51" s="2306"/>
      <c r="AE51" s="2306"/>
      <c r="AF51" s="2306"/>
      <c r="AG51" s="2306"/>
      <c r="AH51" s="2306"/>
      <c r="AI51" s="2306"/>
      <c r="AJ51" s="2306"/>
      <c r="AK51" s="2306"/>
      <c r="AL51" s="2306"/>
      <c r="AM51" s="2306"/>
      <c r="AN51" s="2306"/>
      <c r="AO51" s="2306"/>
      <c r="AP51" s="2306"/>
      <c r="AQ51" s="2306"/>
      <c r="AR51" s="2306"/>
      <c r="AS51" s="2306"/>
      <c r="AT51" s="2306"/>
      <c r="AU51" s="2306"/>
      <c r="AV51" s="2306"/>
      <c r="AW51" s="2306"/>
      <c r="AX51" s="2306"/>
      <c r="AY51" s="2306"/>
      <c r="AZ51" s="2306"/>
      <c r="BA51" s="2306"/>
      <c r="BB51" s="2306"/>
      <c r="BC51" s="2306"/>
      <c r="BD51" s="2306"/>
      <c r="BE51" s="2306"/>
      <c r="BF51" s="2306"/>
      <c r="BG51" s="2306"/>
      <c r="BH51" s="2306"/>
      <c r="BI51" s="2306"/>
      <c r="BJ51" s="2306"/>
      <c r="BK51" s="2306"/>
      <c r="BL51" s="2306"/>
      <c r="BM51" s="2306"/>
      <c r="BN51" s="2306"/>
      <c r="BO51" s="2306"/>
      <c r="BP51" s="2306"/>
      <c r="BQ51" s="2306"/>
      <c r="BR51" s="2306"/>
      <c r="BS51" s="2306"/>
      <c r="BT51" s="2306"/>
      <c r="BU51" s="2306"/>
      <c r="BV51" s="2306"/>
      <c r="BW51" s="2307"/>
      <c r="BX51" s="2301"/>
      <c r="BY51" s="2302"/>
      <c r="BZ51" s="2302"/>
      <c r="CA51" s="2302"/>
      <c r="CB51" s="2302"/>
      <c r="CC51" s="2302"/>
      <c r="CD51" s="2302"/>
      <c r="CE51" s="2303"/>
      <c r="CF51" s="2305"/>
      <c r="CG51" s="2302"/>
      <c r="CH51" s="2302"/>
      <c r="CI51" s="2302"/>
      <c r="CJ51" s="2302"/>
      <c r="CK51" s="2302"/>
      <c r="CL51" s="2302"/>
      <c r="CM51" s="2302"/>
      <c r="CN51" s="2302"/>
      <c r="CO51" s="2302"/>
      <c r="CP51" s="2302"/>
      <c r="CQ51" s="2302"/>
      <c r="CR51" s="2303"/>
      <c r="CS51" s="2110"/>
      <c r="CT51" s="2107"/>
      <c r="CU51" s="2107"/>
      <c r="CV51" s="2107"/>
      <c r="CW51" s="2107"/>
      <c r="CX51" s="2107"/>
      <c r="CY51" s="2107"/>
      <c r="CZ51" s="2107"/>
      <c r="DA51" s="2107"/>
      <c r="DB51" s="2107"/>
      <c r="DC51" s="2107"/>
      <c r="DD51" s="2107"/>
      <c r="DE51" s="2108"/>
      <c r="DF51" s="2114"/>
      <c r="DG51" s="2115"/>
      <c r="DH51" s="2115"/>
      <c r="DI51" s="2115"/>
      <c r="DJ51" s="2115"/>
      <c r="DK51" s="2115"/>
      <c r="DL51" s="2115"/>
      <c r="DM51" s="2115"/>
      <c r="DN51" s="2115"/>
      <c r="DO51" s="2115"/>
      <c r="DP51" s="2115"/>
      <c r="DQ51" s="2115"/>
      <c r="DR51" s="2116"/>
      <c r="DS51" s="2120"/>
      <c r="DT51" s="2121"/>
      <c r="DU51" s="2121"/>
      <c r="DV51" s="2121"/>
      <c r="DW51" s="2121"/>
      <c r="DX51" s="2121"/>
      <c r="DY51" s="2121"/>
      <c r="DZ51" s="2121"/>
      <c r="EA51" s="2121"/>
      <c r="EB51" s="2121"/>
      <c r="EC51" s="2121"/>
      <c r="ED51" s="2121"/>
      <c r="EE51" s="2122"/>
      <c r="EF51" s="2120"/>
      <c r="EG51" s="2121"/>
      <c r="EH51" s="2121"/>
      <c r="EI51" s="2121"/>
      <c r="EJ51" s="2121"/>
      <c r="EK51" s="2121"/>
      <c r="EL51" s="2121"/>
      <c r="EM51" s="2121"/>
      <c r="EN51" s="2121"/>
      <c r="EO51" s="2121"/>
      <c r="EP51" s="2121"/>
      <c r="EQ51" s="2121"/>
      <c r="ER51" s="2122"/>
      <c r="ES51" s="2197"/>
      <c r="ET51" s="2198"/>
      <c r="EU51" s="2198"/>
      <c r="EV51" s="2198"/>
      <c r="EW51" s="2198"/>
      <c r="EX51" s="2198"/>
      <c r="EY51" s="2198"/>
      <c r="EZ51" s="2198"/>
      <c r="FA51" s="2198"/>
      <c r="FB51" s="2198"/>
      <c r="FC51" s="2198"/>
      <c r="FD51" s="2198"/>
      <c r="FE51" s="2199"/>
    </row>
    <row r="52" spans="1:161" ht="11.1" hidden="1" customHeight="1" x14ac:dyDescent="0.2">
      <c r="A52" s="2261" t="s">
        <v>140</v>
      </c>
      <c r="B52" s="2262"/>
      <c r="C52" s="2262"/>
      <c r="D52" s="2262"/>
      <c r="E52" s="2262"/>
      <c r="F52" s="2262"/>
      <c r="G52" s="2262"/>
      <c r="H52" s="2262"/>
      <c r="I52" s="2262"/>
      <c r="J52" s="2262"/>
      <c r="K52" s="2262"/>
      <c r="L52" s="2262"/>
      <c r="M52" s="2262"/>
      <c r="N52" s="2262"/>
      <c r="O52" s="2262"/>
      <c r="P52" s="2262"/>
      <c r="Q52" s="2262"/>
      <c r="R52" s="2262"/>
      <c r="S52" s="2262"/>
      <c r="T52" s="2262"/>
      <c r="U52" s="2262"/>
      <c r="V52" s="2262"/>
      <c r="W52" s="2262"/>
      <c r="X52" s="2262"/>
      <c r="Y52" s="2262"/>
      <c r="Z52" s="2262"/>
      <c r="AA52" s="2262"/>
      <c r="AB52" s="2262"/>
      <c r="AC52" s="2262"/>
      <c r="AD52" s="2262"/>
      <c r="AE52" s="2262"/>
      <c r="AF52" s="2262"/>
      <c r="AG52" s="2262"/>
      <c r="AH52" s="2262"/>
      <c r="AI52" s="2262"/>
      <c r="AJ52" s="2262"/>
      <c r="AK52" s="2262"/>
      <c r="AL52" s="2262"/>
      <c r="AM52" s="2262"/>
      <c r="AN52" s="2262"/>
      <c r="AO52" s="2262"/>
      <c r="AP52" s="2262"/>
      <c r="AQ52" s="2262"/>
      <c r="AR52" s="2262"/>
      <c r="AS52" s="2262"/>
      <c r="AT52" s="2262"/>
      <c r="AU52" s="2262"/>
      <c r="AV52" s="2262"/>
      <c r="AW52" s="2262"/>
      <c r="AX52" s="2262"/>
      <c r="AY52" s="2262"/>
      <c r="AZ52" s="2262"/>
      <c r="BA52" s="2262"/>
      <c r="BB52" s="2262"/>
      <c r="BC52" s="2262"/>
      <c r="BD52" s="2262"/>
      <c r="BE52" s="2262"/>
      <c r="BF52" s="2262"/>
      <c r="BG52" s="2262"/>
      <c r="BH52" s="2262"/>
      <c r="BI52" s="2262"/>
      <c r="BJ52" s="2262"/>
      <c r="BK52" s="2262"/>
      <c r="BL52" s="2262"/>
      <c r="BM52" s="2262"/>
      <c r="BN52" s="2262"/>
      <c r="BO52" s="2262"/>
      <c r="BP52" s="2262"/>
      <c r="BQ52" s="2262"/>
      <c r="BR52" s="2262"/>
      <c r="BS52" s="2262"/>
      <c r="BT52" s="2262"/>
      <c r="BU52" s="2262"/>
      <c r="BV52" s="2262"/>
      <c r="BW52" s="2263"/>
      <c r="BX52" s="2126" t="s">
        <v>949</v>
      </c>
      <c r="BY52" s="2127"/>
      <c r="BZ52" s="2127"/>
      <c r="CA52" s="2127"/>
      <c r="CB52" s="2127"/>
      <c r="CC52" s="2127"/>
      <c r="CD52" s="2127"/>
      <c r="CE52" s="2128"/>
      <c r="CF52" s="2129" t="s">
        <v>947</v>
      </c>
      <c r="CG52" s="2127"/>
      <c r="CH52" s="2127"/>
      <c r="CI52" s="2127"/>
      <c r="CJ52" s="2127"/>
      <c r="CK52" s="2127"/>
      <c r="CL52" s="2127"/>
      <c r="CM52" s="2127"/>
      <c r="CN52" s="2127"/>
      <c r="CO52" s="2127"/>
      <c r="CP52" s="2127"/>
      <c r="CQ52" s="2127"/>
      <c r="CR52" s="2128"/>
      <c r="CS52" s="2129"/>
      <c r="CT52" s="2127"/>
      <c r="CU52" s="2127"/>
      <c r="CV52" s="2127"/>
      <c r="CW52" s="2127"/>
      <c r="CX52" s="2127"/>
      <c r="CY52" s="2127"/>
      <c r="CZ52" s="2127"/>
      <c r="DA52" s="2127"/>
      <c r="DB52" s="2127"/>
      <c r="DC52" s="2127"/>
      <c r="DD52" s="2127"/>
      <c r="DE52" s="2128"/>
      <c r="DF52" s="2130"/>
      <c r="DG52" s="2131"/>
      <c r="DH52" s="2131"/>
      <c r="DI52" s="2131"/>
      <c r="DJ52" s="2131"/>
      <c r="DK52" s="2131"/>
      <c r="DL52" s="2131"/>
      <c r="DM52" s="2131"/>
      <c r="DN52" s="2131"/>
      <c r="DO52" s="2131"/>
      <c r="DP52" s="2131"/>
      <c r="DQ52" s="2131"/>
      <c r="DR52" s="2132"/>
      <c r="DS52" s="2130"/>
      <c r="DT52" s="2131"/>
      <c r="DU52" s="2131"/>
      <c r="DV52" s="2131"/>
      <c r="DW52" s="2131"/>
      <c r="DX52" s="2131"/>
      <c r="DY52" s="2131"/>
      <c r="DZ52" s="2131"/>
      <c r="EA52" s="2131"/>
      <c r="EB52" s="2131"/>
      <c r="EC52" s="2131"/>
      <c r="ED52" s="2131"/>
      <c r="EE52" s="2132"/>
      <c r="EF52" s="2130"/>
      <c r="EG52" s="2131"/>
      <c r="EH52" s="2131"/>
      <c r="EI52" s="2131"/>
      <c r="EJ52" s="2131"/>
      <c r="EK52" s="2131"/>
      <c r="EL52" s="2131"/>
      <c r="EM52" s="2131"/>
      <c r="EN52" s="2131"/>
      <c r="EO52" s="2131"/>
      <c r="EP52" s="2131"/>
      <c r="EQ52" s="2131"/>
      <c r="ER52" s="2132"/>
      <c r="ES52" s="2133"/>
      <c r="ET52" s="2134"/>
      <c r="EU52" s="2134"/>
      <c r="EV52" s="2134"/>
      <c r="EW52" s="2134"/>
      <c r="EX52" s="2134"/>
      <c r="EY52" s="2134"/>
      <c r="EZ52" s="2134"/>
      <c r="FA52" s="2134"/>
      <c r="FB52" s="2134"/>
      <c r="FC52" s="2134"/>
      <c r="FD52" s="2134"/>
      <c r="FE52" s="2135"/>
    </row>
    <row r="53" spans="1:161" ht="11.1" hidden="1" customHeight="1" x14ac:dyDescent="0.2">
      <c r="A53" s="2261"/>
      <c r="B53" s="2262"/>
      <c r="C53" s="2262"/>
      <c r="D53" s="2262"/>
      <c r="E53" s="2262"/>
      <c r="F53" s="2262"/>
      <c r="G53" s="2262"/>
      <c r="H53" s="2262"/>
      <c r="I53" s="2262"/>
      <c r="J53" s="2262"/>
      <c r="K53" s="2262"/>
      <c r="L53" s="2262"/>
      <c r="M53" s="2262"/>
      <c r="N53" s="2262"/>
      <c r="O53" s="2262"/>
      <c r="P53" s="2262"/>
      <c r="Q53" s="2262"/>
      <c r="R53" s="2262"/>
      <c r="S53" s="2262"/>
      <c r="T53" s="2262"/>
      <c r="U53" s="2262"/>
      <c r="V53" s="2262"/>
      <c r="W53" s="2262"/>
      <c r="X53" s="2262"/>
      <c r="Y53" s="2262"/>
      <c r="Z53" s="2262"/>
      <c r="AA53" s="2262"/>
      <c r="AB53" s="2262"/>
      <c r="AC53" s="2262"/>
      <c r="AD53" s="2262"/>
      <c r="AE53" s="2262"/>
      <c r="AF53" s="2262"/>
      <c r="AG53" s="2262"/>
      <c r="AH53" s="2262"/>
      <c r="AI53" s="2262"/>
      <c r="AJ53" s="2262"/>
      <c r="AK53" s="2262"/>
      <c r="AL53" s="2262"/>
      <c r="AM53" s="2262"/>
      <c r="AN53" s="2262"/>
      <c r="AO53" s="2262"/>
      <c r="AP53" s="2262"/>
      <c r="AQ53" s="2262"/>
      <c r="AR53" s="2262"/>
      <c r="AS53" s="2262"/>
      <c r="AT53" s="2262"/>
      <c r="AU53" s="2262"/>
      <c r="AV53" s="2262"/>
      <c r="AW53" s="2262"/>
      <c r="AX53" s="2262"/>
      <c r="AY53" s="2262"/>
      <c r="AZ53" s="2262"/>
      <c r="BA53" s="2262"/>
      <c r="BB53" s="2262"/>
      <c r="BC53" s="2262"/>
      <c r="BD53" s="2262"/>
      <c r="BE53" s="2262"/>
      <c r="BF53" s="2262"/>
      <c r="BG53" s="2262"/>
      <c r="BH53" s="2262"/>
      <c r="BI53" s="2262"/>
      <c r="BJ53" s="2262"/>
      <c r="BK53" s="2262"/>
      <c r="BL53" s="2262"/>
      <c r="BM53" s="2262"/>
      <c r="BN53" s="2262"/>
      <c r="BO53" s="2262"/>
      <c r="BP53" s="2262"/>
      <c r="BQ53" s="2262"/>
      <c r="BR53" s="2262"/>
      <c r="BS53" s="2262"/>
      <c r="BT53" s="2262"/>
      <c r="BU53" s="2262"/>
      <c r="BV53" s="2262"/>
      <c r="BW53" s="2263"/>
      <c r="BX53" s="2126"/>
      <c r="BY53" s="2127"/>
      <c r="BZ53" s="2127"/>
      <c r="CA53" s="2127"/>
      <c r="CB53" s="2127"/>
      <c r="CC53" s="2127"/>
      <c r="CD53" s="2127"/>
      <c r="CE53" s="2128"/>
      <c r="CF53" s="2129"/>
      <c r="CG53" s="2127"/>
      <c r="CH53" s="2127"/>
      <c r="CI53" s="2127"/>
      <c r="CJ53" s="2127"/>
      <c r="CK53" s="2127"/>
      <c r="CL53" s="2127"/>
      <c r="CM53" s="2127"/>
      <c r="CN53" s="2127"/>
      <c r="CO53" s="2127"/>
      <c r="CP53" s="2127"/>
      <c r="CQ53" s="2127"/>
      <c r="CR53" s="2128"/>
      <c r="CS53" s="2129"/>
      <c r="CT53" s="2127"/>
      <c r="CU53" s="2127"/>
      <c r="CV53" s="2127"/>
      <c r="CW53" s="2127"/>
      <c r="CX53" s="2127"/>
      <c r="CY53" s="2127"/>
      <c r="CZ53" s="2127"/>
      <c r="DA53" s="2127"/>
      <c r="DB53" s="2127"/>
      <c r="DC53" s="2127"/>
      <c r="DD53" s="2127"/>
      <c r="DE53" s="2128"/>
      <c r="DF53" s="2130"/>
      <c r="DG53" s="2131"/>
      <c r="DH53" s="2131"/>
      <c r="DI53" s="2131"/>
      <c r="DJ53" s="2131"/>
      <c r="DK53" s="2131"/>
      <c r="DL53" s="2131"/>
      <c r="DM53" s="2131"/>
      <c r="DN53" s="2131"/>
      <c r="DO53" s="2131"/>
      <c r="DP53" s="2131"/>
      <c r="DQ53" s="2131"/>
      <c r="DR53" s="2132"/>
      <c r="DS53" s="2130"/>
      <c r="DT53" s="2131"/>
      <c r="DU53" s="2131"/>
      <c r="DV53" s="2131"/>
      <c r="DW53" s="2131"/>
      <c r="DX53" s="2131"/>
      <c r="DY53" s="2131"/>
      <c r="DZ53" s="2131"/>
      <c r="EA53" s="2131"/>
      <c r="EB53" s="2131"/>
      <c r="EC53" s="2131"/>
      <c r="ED53" s="2131"/>
      <c r="EE53" s="2132"/>
      <c r="EF53" s="2130"/>
      <c r="EG53" s="2131"/>
      <c r="EH53" s="2131"/>
      <c r="EI53" s="2131"/>
      <c r="EJ53" s="2131"/>
      <c r="EK53" s="2131"/>
      <c r="EL53" s="2131"/>
      <c r="EM53" s="2131"/>
      <c r="EN53" s="2131"/>
      <c r="EO53" s="2131"/>
      <c r="EP53" s="2131"/>
      <c r="EQ53" s="2131"/>
      <c r="ER53" s="2132"/>
      <c r="ES53" s="2133"/>
      <c r="ET53" s="2134"/>
      <c r="EU53" s="2134"/>
      <c r="EV53" s="2134"/>
      <c r="EW53" s="2134"/>
      <c r="EX53" s="2134"/>
      <c r="EY53" s="2134"/>
      <c r="EZ53" s="2134"/>
      <c r="FA53" s="2134"/>
      <c r="FB53" s="2134"/>
      <c r="FC53" s="2134"/>
      <c r="FD53" s="2134"/>
      <c r="FE53" s="2135"/>
    </row>
    <row r="54" spans="1:161" s="1201" customFormat="1" ht="11.1" customHeight="1" x14ac:dyDescent="0.2">
      <c r="A54" s="2092" t="s">
        <v>950</v>
      </c>
      <c r="B54" s="2093"/>
      <c r="C54" s="2093"/>
      <c r="D54" s="2093"/>
      <c r="E54" s="2093"/>
      <c r="F54" s="2093"/>
      <c r="G54" s="2093"/>
      <c r="H54" s="2093"/>
      <c r="I54" s="2093"/>
      <c r="J54" s="2093"/>
      <c r="K54" s="2093"/>
      <c r="L54" s="2093"/>
      <c r="M54" s="2093"/>
      <c r="N54" s="2093"/>
      <c r="O54" s="2093"/>
      <c r="P54" s="2093"/>
      <c r="Q54" s="2093"/>
      <c r="R54" s="2093"/>
      <c r="S54" s="2093"/>
      <c r="T54" s="2093"/>
      <c r="U54" s="2093"/>
      <c r="V54" s="2093"/>
      <c r="W54" s="2093"/>
      <c r="X54" s="2093"/>
      <c r="Y54" s="2093"/>
      <c r="Z54" s="2093"/>
      <c r="AA54" s="2093"/>
      <c r="AB54" s="2093"/>
      <c r="AC54" s="2093"/>
      <c r="AD54" s="2093"/>
      <c r="AE54" s="2093"/>
      <c r="AF54" s="2093"/>
      <c r="AG54" s="2093"/>
      <c r="AH54" s="2093"/>
      <c r="AI54" s="2093"/>
      <c r="AJ54" s="2093"/>
      <c r="AK54" s="2093"/>
      <c r="AL54" s="2093"/>
      <c r="AM54" s="2093"/>
      <c r="AN54" s="2093"/>
      <c r="AO54" s="2093"/>
      <c r="AP54" s="2093"/>
      <c r="AQ54" s="2093"/>
      <c r="AR54" s="2093"/>
      <c r="AS54" s="2093"/>
      <c r="AT54" s="2093"/>
      <c r="AU54" s="2093"/>
      <c r="AV54" s="2093"/>
      <c r="AW54" s="2093"/>
      <c r="AX54" s="2093"/>
      <c r="AY54" s="2093"/>
      <c r="AZ54" s="2093"/>
      <c r="BA54" s="2093"/>
      <c r="BB54" s="2093"/>
      <c r="BC54" s="2093"/>
      <c r="BD54" s="2093"/>
      <c r="BE54" s="2093"/>
      <c r="BF54" s="2093"/>
      <c r="BG54" s="2093"/>
      <c r="BH54" s="2093"/>
      <c r="BI54" s="2093"/>
      <c r="BJ54" s="2093"/>
      <c r="BK54" s="2093"/>
      <c r="BL54" s="2093"/>
      <c r="BM54" s="2093"/>
      <c r="BN54" s="2093"/>
      <c r="BO54" s="2093"/>
      <c r="BP54" s="2093"/>
      <c r="BQ54" s="2093"/>
      <c r="BR54" s="2093"/>
      <c r="BS54" s="2093"/>
      <c r="BT54" s="2093"/>
      <c r="BU54" s="2093"/>
      <c r="BV54" s="2093"/>
      <c r="BW54" s="2094"/>
      <c r="BX54" s="2095" t="s">
        <v>951</v>
      </c>
      <c r="BY54" s="2096"/>
      <c r="BZ54" s="2096"/>
      <c r="CA54" s="2096"/>
      <c r="CB54" s="2096"/>
      <c r="CC54" s="2096"/>
      <c r="CD54" s="2096"/>
      <c r="CE54" s="2097"/>
      <c r="CF54" s="2098"/>
      <c r="CG54" s="2096"/>
      <c r="CH54" s="2096"/>
      <c r="CI54" s="2096"/>
      <c r="CJ54" s="2096"/>
      <c r="CK54" s="2096"/>
      <c r="CL54" s="2096"/>
      <c r="CM54" s="2096"/>
      <c r="CN54" s="2096"/>
      <c r="CO54" s="2096"/>
      <c r="CP54" s="2096"/>
      <c r="CQ54" s="2096"/>
      <c r="CR54" s="2097"/>
      <c r="CS54" s="2098"/>
      <c r="CT54" s="2096"/>
      <c r="CU54" s="2096"/>
      <c r="CV54" s="2096"/>
      <c r="CW54" s="2096"/>
      <c r="CX54" s="2096"/>
      <c r="CY54" s="2096"/>
      <c r="CZ54" s="2096"/>
      <c r="DA54" s="2096"/>
      <c r="DB54" s="2096"/>
      <c r="DC54" s="2096"/>
      <c r="DD54" s="2096"/>
      <c r="DE54" s="2097"/>
      <c r="DF54" s="2099">
        <f>DF55+DF57</f>
        <v>37451.4</v>
      </c>
      <c r="DG54" s="2100"/>
      <c r="DH54" s="2100"/>
      <c r="DI54" s="2100"/>
      <c r="DJ54" s="2100"/>
      <c r="DK54" s="2100"/>
      <c r="DL54" s="2100"/>
      <c r="DM54" s="2100"/>
      <c r="DN54" s="2100"/>
      <c r="DO54" s="2100"/>
      <c r="DP54" s="2100"/>
      <c r="DQ54" s="2100"/>
      <c r="DR54" s="2101"/>
      <c r="DS54" s="2099">
        <f>DS55+DS57</f>
        <v>0</v>
      </c>
      <c r="DT54" s="2100"/>
      <c r="DU54" s="2100"/>
      <c r="DV54" s="2100"/>
      <c r="DW54" s="2100"/>
      <c r="DX54" s="2100"/>
      <c r="DY54" s="2100"/>
      <c r="DZ54" s="2100"/>
      <c r="EA54" s="2100"/>
      <c r="EB54" s="2100"/>
      <c r="EC54" s="2100"/>
      <c r="ED54" s="2100"/>
      <c r="EE54" s="2101"/>
      <c r="EF54" s="2099">
        <f>EF55+EF57</f>
        <v>0</v>
      </c>
      <c r="EG54" s="2100"/>
      <c r="EH54" s="2100"/>
      <c r="EI54" s="2100"/>
      <c r="EJ54" s="2100"/>
      <c r="EK54" s="2100"/>
      <c r="EL54" s="2100"/>
      <c r="EM54" s="2100"/>
      <c r="EN54" s="2100"/>
      <c r="EO54" s="2100"/>
      <c r="EP54" s="2100"/>
      <c r="EQ54" s="2100"/>
      <c r="ER54" s="2101"/>
      <c r="ES54" s="2099">
        <f>ES55+ES57</f>
        <v>0</v>
      </c>
      <c r="ET54" s="2100"/>
      <c r="EU54" s="2100"/>
      <c r="EV54" s="2100"/>
      <c r="EW54" s="2100"/>
      <c r="EX54" s="2100"/>
      <c r="EY54" s="2100"/>
      <c r="EZ54" s="2100"/>
      <c r="FA54" s="2100"/>
      <c r="FB54" s="2100"/>
      <c r="FC54" s="2100"/>
      <c r="FD54" s="2100"/>
      <c r="FE54" s="2101"/>
    </row>
    <row r="55" spans="1:161" ht="11.1" customHeight="1" x14ac:dyDescent="0.2">
      <c r="A55" s="2102" t="s">
        <v>275</v>
      </c>
      <c r="B55" s="2102"/>
      <c r="C55" s="2102"/>
      <c r="D55" s="2102"/>
      <c r="E55" s="2102"/>
      <c r="F55" s="2102"/>
      <c r="G55" s="2102"/>
      <c r="H55" s="2102"/>
      <c r="I55" s="2102"/>
      <c r="J55" s="2102"/>
      <c r="K55" s="2102"/>
      <c r="L55" s="2102"/>
      <c r="M55" s="2102"/>
      <c r="N55" s="2102"/>
      <c r="O55" s="2102"/>
      <c r="P55" s="2102"/>
      <c r="Q55" s="2102"/>
      <c r="R55" s="2102"/>
      <c r="S55" s="2102"/>
      <c r="T55" s="2102"/>
      <c r="U55" s="2102"/>
      <c r="V55" s="2102"/>
      <c r="W55" s="2102"/>
      <c r="X55" s="2102"/>
      <c r="Y55" s="2102"/>
      <c r="Z55" s="2102"/>
      <c r="AA55" s="2102"/>
      <c r="AB55" s="2102"/>
      <c r="AC55" s="2102"/>
      <c r="AD55" s="2102"/>
      <c r="AE55" s="2102"/>
      <c r="AF55" s="2102"/>
      <c r="AG55" s="2102"/>
      <c r="AH55" s="2102"/>
      <c r="AI55" s="2102"/>
      <c r="AJ55" s="2102"/>
      <c r="AK55" s="2102"/>
      <c r="AL55" s="2102"/>
      <c r="AM55" s="2102"/>
      <c r="AN55" s="2102"/>
      <c r="AO55" s="2102"/>
      <c r="AP55" s="2102"/>
      <c r="AQ55" s="2102"/>
      <c r="AR55" s="2102"/>
      <c r="AS55" s="2102"/>
      <c r="AT55" s="2102"/>
      <c r="AU55" s="2102"/>
      <c r="AV55" s="2102"/>
      <c r="AW55" s="2102"/>
      <c r="AX55" s="2102"/>
      <c r="AY55" s="2102"/>
      <c r="AZ55" s="2102"/>
      <c r="BA55" s="2102"/>
      <c r="BB55" s="2102"/>
      <c r="BC55" s="2102"/>
      <c r="BD55" s="2102"/>
      <c r="BE55" s="2102"/>
      <c r="BF55" s="2102"/>
      <c r="BG55" s="2102"/>
      <c r="BH55" s="2102"/>
      <c r="BI55" s="2102"/>
      <c r="BJ55" s="2102"/>
      <c r="BK55" s="2102"/>
      <c r="BL55" s="2102"/>
      <c r="BM55" s="2102"/>
      <c r="BN55" s="2102"/>
      <c r="BO55" s="2102"/>
      <c r="BP55" s="2102"/>
      <c r="BQ55" s="2102"/>
      <c r="BR55" s="2102"/>
      <c r="BS55" s="2102"/>
      <c r="BT55" s="2102"/>
      <c r="BU55" s="2102"/>
      <c r="BV55" s="2102"/>
      <c r="BW55" s="2102"/>
      <c r="BX55" s="2103"/>
      <c r="BY55" s="2104"/>
      <c r="BZ55" s="2104"/>
      <c r="CA55" s="2104"/>
      <c r="CB55" s="2104"/>
      <c r="CC55" s="2104"/>
      <c r="CD55" s="2104"/>
      <c r="CE55" s="2105"/>
      <c r="CF55" s="2109"/>
      <c r="CG55" s="2104"/>
      <c r="CH55" s="2104"/>
      <c r="CI55" s="2104"/>
      <c r="CJ55" s="2104"/>
      <c r="CK55" s="2104"/>
      <c r="CL55" s="2104"/>
      <c r="CM55" s="2104"/>
      <c r="CN55" s="2104"/>
      <c r="CO55" s="2104"/>
      <c r="CP55" s="2104"/>
      <c r="CQ55" s="2104"/>
      <c r="CR55" s="2105"/>
      <c r="CS55" s="2109"/>
      <c r="CT55" s="2104"/>
      <c r="CU55" s="2104"/>
      <c r="CV55" s="2104"/>
      <c r="CW55" s="2104"/>
      <c r="CX55" s="2104"/>
      <c r="CY55" s="2104"/>
      <c r="CZ55" s="2104"/>
      <c r="DA55" s="2104"/>
      <c r="DB55" s="2104"/>
      <c r="DC55" s="2104"/>
      <c r="DD55" s="2104"/>
      <c r="DE55" s="2105"/>
      <c r="DF55" s="2117">
        <f>'Пост и Вып 2эк'!C17+'Пост и Вып 2эк'!C18</f>
        <v>37451.4</v>
      </c>
      <c r="DG55" s="2118"/>
      <c r="DH55" s="2118"/>
      <c r="DI55" s="2118"/>
      <c r="DJ55" s="2118"/>
      <c r="DK55" s="2118"/>
      <c r="DL55" s="2118"/>
      <c r="DM55" s="2118"/>
      <c r="DN55" s="2118"/>
      <c r="DO55" s="2118"/>
      <c r="DP55" s="2118"/>
      <c r="DQ55" s="2118"/>
      <c r="DR55" s="2119"/>
      <c r="DS55" s="2117"/>
      <c r="DT55" s="2118"/>
      <c r="DU55" s="2118"/>
      <c r="DV55" s="2118"/>
      <c r="DW55" s="2118"/>
      <c r="DX55" s="2118"/>
      <c r="DY55" s="2118"/>
      <c r="DZ55" s="2118"/>
      <c r="EA55" s="2118"/>
      <c r="EB55" s="2118"/>
      <c r="EC55" s="2118"/>
      <c r="ED55" s="2118"/>
      <c r="EE55" s="2119"/>
      <c r="EF55" s="2117"/>
      <c r="EG55" s="2118"/>
      <c r="EH55" s="2118"/>
      <c r="EI55" s="2118"/>
      <c r="EJ55" s="2118"/>
      <c r="EK55" s="2118"/>
      <c r="EL55" s="2118"/>
      <c r="EM55" s="2118"/>
      <c r="EN55" s="2118"/>
      <c r="EO55" s="2118"/>
      <c r="EP55" s="2118"/>
      <c r="EQ55" s="2118"/>
      <c r="ER55" s="2119"/>
      <c r="ES55" s="2194"/>
      <c r="ET55" s="2195"/>
      <c r="EU55" s="2195"/>
      <c r="EV55" s="2195"/>
      <c r="EW55" s="2195"/>
      <c r="EX55" s="2195"/>
      <c r="EY55" s="2195"/>
      <c r="EZ55" s="2195"/>
      <c r="FA55" s="2195"/>
      <c r="FB55" s="2195"/>
      <c r="FC55" s="2195"/>
      <c r="FD55" s="2195"/>
      <c r="FE55" s="2196"/>
    </row>
    <row r="56" spans="1:161" ht="11.1" customHeight="1" x14ac:dyDescent="0.2">
      <c r="A56" s="2262" t="s">
        <v>1147</v>
      </c>
      <c r="B56" s="2262"/>
      <c r="C56" s="2262"/>
      <c r="D56" s="2262"/>
      <c r="E56" s="2262"/>
      <c r="F56" s="2262"/>
      <c r="G56" s="2262"/>
      <c r="H56" s="2262"/>
      <c r="I56" s="2262"/>
      <c r="J56" s="2262"/>
      <c r="K56" s="2262"/>
      <c r="L56" s="2262"/>
      <c r="M56" s="2262"/>
      <c r="N56" s="2262"/>
      <c r="O56" s="2262"/>
      <c r="P56" s="2262"/>
      <c r="Q56" s="2262"/>
      <c r="R56" s="2262"/>
      <c r="S56" s="2262"/>
      <c r="T56" s="2262"/>
      <c r="U56" s="2262"/>
      <c r="V56" s="2262"/>
      <c r="W56" s="2262"/>
      <c r="X56" s="2262"/>
      <c r="Y56" s="2262"/>
      <c r="Z56" s="2262"/>
      <c r="AA56" s="2262"/>
      <c r="AB56" s="2262"/>
      <c r="AC56" s="2262"/>
      <c r="AD56" s="2262"/>
      <c r="AE56" s="2262"/>
      <c r="AF56" s="2262"/>
      <c r="AG56" s="2262"/>
      <c r="AH56" s="2262"/>
      <c r="AI56" s="2262"/>
      <c r="AJ56" s="2262"/>
      <c r="AK56" s="2262"/>
      <c r="AL56" s="2262"/>
      <c r="AM56" s="2262"/>
      <c r="AN56" s="2262"/>
      <c r="AO56" s="2262"/>
      <c r="AP56" s="2262"/>
      <c r="AQ56" s="2262"/>
      <c r="AR56" s="2262"/>
      <c r="AS56" s="2262"/>
      <c r="AT56" s="2262"/>
      <c r="AU56" s="2262"/>
      <c r="AV56" s="2262"/>
      <c r="AW56" s="2262"/>
      <c r="AX56" s="2262"/>
      <c r="AY56" s="2262"/>
      <c r="AZ56" s="2262"/>
      <c r="BA56" s="2262"/>
      <c r="BB56" s="2262"/>
      <c r="BC56" s="2262"/>
      <c r="BD56" s="2262"/>
      <c r="BE56" s="2262"/>
      <c r="BF56" s="2262"/>
      <c r="BG56" s="2262"/>
      <c r="BH56" s="2262"/>
      <c r="BI56" s="2262"/>
      <c r="BJ56" s="2262"/>
      <c r="BK56" s="2262"/>
      <c r="BL56" s="2262"/>
      <c r="BM56" s="2262"/>
      <c r="BN56" s="2262"/>
      <c r="BO56" s="2262"/>
      <c r="BP56" s="2262"/>
      <c r="BQ56" s="2262"/>
      <c r="BR56" s="2262"/>
      <c r="BS56" s="2262"/>
      <c r="BT56" s="2262"/>
      <c r="BU56" s="2262"/>
      <c r="BV56" s="2262"/>
      <c r="BW56" s="2263"/>
      <c r="BX56" s="2106"/>
      <c r="BY56" s="2107"/>
      <c r="BZ56" s="2107"/>
      <c r="CA56" s="2107"/>
      <c r="CB56" s="2107"/>
      <c r="CC56" s="2107"/>
      <c r="CD56" s="2107"/>
      <c r="CE56" s="2108"/>
      <c r="CF56" s="2110"/>
      <c r="CG56" s="2107"/>
      <c r="CH56" s="2107"/>
      <c r="CI56" s="2107"/>
      <c r="CJ56" s="2107"/>
      <c r="CK56" s="2107"/>
      <c r="CL56" s="2107"/>
      <c r="CM56" s="2107"/>
      <c r="CN56" s="2107"/>
      <c r="CO56" s="2107"/>
      <c r="CP56" s="2107"/>
      <c r="CQ56" s="2107"/>
      <c r="CR56" s="2108"/>
      <c r="CS56" s="2110"/>
      <c r="CT56" s="2107"/>
      <c r="CU56" s="2107"/>
      <c r="CV56" s="2107"/>
      <c r="CW56" s="2107"/>
      <c r="CX56" s="2107"/>
      <c r="CY56" s="2107"/>
      <c r="CZ56" s="2107"/>
      <c r="DA56" s="2107"/>
      <c r="DB56" s="2107"/>
      <c r="DC56" s="2107"/>
      <c r="DD56" s="2107"/>
      <c r="DE56" s="2108"/>
      <c r="DF56" s="2120"/>
      <c r="DG56" s="2121"/>
      <c r="DH56" s="2121"/>
      <c r="DI56" s="2121"/>
      <c r="DJ56" s="2121"/>
      <c r="DK56" s="2121"/>
      <c r="DL56" s="2121"/>
      <c r="DM56" s="2121"/>
      <c r="DN56" s="2121"/>
      <c r="DO56" s="2121"/>
      <c r="DP56" s="2121"/>
      <c r="DQ56" s="2121"/>
      <c r="DR56" s="2122"/>
      <c r="DS56" s="2120"/>
      <c r="DT56" s="2121"/>
      <c r="DU56" s="2121"/>
      <c r="DV56" s="2121"/>
      <c r="DW56" s="2121"/>
      <c r="DX56" s="2121"/>
      <c r="DY56" s="2121"/>
      <c r="DZ56" s="2121"/>
      <c r="EA56" s="2121"/>
      <c r="EB56" s="2121"/>
      <c r="EC56" s="2121"/>
      <c r="ED56" s="2121"/>
      <c r="EE56" s="2122"/>
      <c r="EF56" s="2120"/>
      <c r="EG56" s="2121"/>
      <c r="EH56" s="2121"/>
      <c r="EI56" s="2121"/>
      <c r="EJ56" s="2121"/>
      <c r="EK56" s="2121"/>
      <c r="EL56" s="2121"/>
      <c r="EM56" s="2121"/>
      <c r="EN56" s="2121"/>
      <c r="EO56" s="2121"/>
      <c r="EP56" s="2121"/>
      <c r="EQ56" s="2121"/>
      <c r="ER56" s="2122"/>
      <c r="ES56" s="2197"/>
      <c r="ET56" s="2198"/>
      <c r="EU56" s="2198"/>
      <c r="EV56" s="2198"/>
      <c r="EW56" s="2198"/>
      <c r="EX56" s="2198"/>
      <c r="EY56" s="2198"/>
      <c r="EZ56" s="2198"/>
      <c r="FA56" s="2198"/>
      <c r="FB56" s="2198"/>
      <c r="FC56" s="2198"/>
      <c r="FD56" s="2198"/>
      <c r="FE56" s="2199"/>
    </row>
    <row r="57" spans="1:161" ht="11.1" hidden="1" customHeight="1" x14ac:dyDescent="0.2">
      <c r="A57" s="2261"/>
      <c r="B57" s="2262"/>
      <c r="C57" s="2262"/>
      <c r="D57" s="2262"/>
      <c r="E57" s="2262"/>
      <c r="F57" s="2262"/>
      <c r="G57" s="2262"/>
      <c r="H57" s="2262"/>
      <c r="I57" s="2262"/>
      <c r="J57" s="2262"/>
      <c r="K57" s="2262"/>
      <c r="L57" s="2262"/>
      <c r="M57" s="2262"/>
      <c r="N57" s="2262"/>
      <c r="O57" s="2262"/>
      <c r="P57" s="2262"/>
      <c r="Q57" s="2262"/>
      <c r="R57" s="2262"/>
      <c r="S57" s="2262"/>
      <c r="T57" s="2262"/>
      <c r="U57" s="2262"/>
      <c r="V57" s="2262"/>
      <c r="W57" s="2262"/>
      <c r="X57" s="2262"/>
      <c r="Y57" s="2262"/>
      <c r="Z57" s="2262"/>
      <c r="AA57" s="2262"/>
      <c r="AB57" s="2262"/>
      <c r="AC57" s="2262"/>
      <c r="AD57" s="2262"/>
      <c r="AE57" s="2262"/>
      <c r="AF57" s="2262"/>
      <c r="AG57" s="2262"/>
      <c r="AH57" s="2262"/>
      <c r="AI57" s="2262"/>
      <c r="AJ57" s="2262"/>
      <c r="AK57" s="2262"/>
      <c r="AL57" s="2262"/>
      <c r="AM57" s="2262"/>
      <c r="AN57" s="2262"/>
      <c r="AO57" s="2262"/>
      <c r="AP57" s="2262"/>
      <c r="AQ57" s="2262"/>
      <c r="AR57" s="2262"/>
      <c r="AS57" s="2262"/>
      <c r="AT57" s="2262"/>
      <c r="AU57" s="2262"/>
      <c r="AV57" s="2262"/>
      <c r="AW57" s="2262"/>
      <c r="AX57" s="2262"/>
      <c r="AY57" s="2262"/>
      <c r="AZ57" s="2262"/>
      <c r="BA57" s="2262"/>
      <c r="BB57" s="2262"/>
      <c r="BC57" s="2262"/>
      <c r="BD57" s="2262"/>
      <c r="BE57" s="2262"/>
      <c r="BF57" s="2262"/>
      <c r="BG57" s="2262"/>
      <c r="BH57" s="2262"/>
      <c r="BI57" s="2262"/>
      <c r="BJ57" s="2262"/>
      <c r="BK57" s="2262"/>
      <c r="BL57" s="2262"/>
      <c r="BM57" s="2262"/>
      <c r="BN57" s="2262"/>
      <c r="BO57" s="2262"/>
      <c r="BP57" s="2262"/>
      <c r="BQ57" s="2262"/>
      <c r="BR57" s="2262"/>
      <c r="BS57" s="2262"/>
      <c r="BT57" s="2262"/>
      <c r="BU57" s="2262"/>
      <c r="BV57" s="2262"/>
      <c r="BW57" s="2263"/>
      <c r="BX57" s="2126"/>
      <c r="BY57" s="2127"/>
      <c r="BZ57" s="2127"/>
      <c r="CA57" s="2127"/>
      <c r="CB57" s="2127"/>
      <c r="CC57" s="2127"/>
      <c r="CD57" s="2127"/>
      <c r="CE57" s="2128"/>
      <c r="CF57" s="2129"/>
      <c r="CG57" s="2127"/>
      <c r="CH57" s="2127"/>
      <c r="CI57" s="2127"/>
      <c r="CJ57" s="2127"/>
      <c r="CK57" s="2127"/>
      <c r="CL57" s="2127"/>
      <c r="CM57" s="2127"/>
      <c r="CN57" s="2127"/>
      <c r="CO57" s="2127"/>
      <c r="CP57" s="2127"/>
      <c r="CQ57" s="2127"/>
      <c r="CR57" s="2128"/>
      <c r="CS57" s="2129"/>
      <c r="CT57" s="2127"/>
      <c r="CU57" s="2127"/>
      <c r="CV57" s="2127"/>
      <c r="CW57" s="2127"/>
      <c r="CX57" s="2127"/>
      <c r="CY57" s="2127"/>
      <c r="CZ57" s="2127"/>
      <c r="DA57" s="2127"/>
      <c r="DB57" s="2127"/>
      <c r="DC57" s="2127"/>
      <c r="DD57" s="2127"/>
      <c r="DE57" s="2128"/>
      <c r="DF57" s="2130"/>
      <c r="DG57" s="2131"/>
      <c r="DH57" s="2131"/>
      <c r="DI57" s="2131"/>
      <c r="DJ57" s="2131"/>
      <c r="DK57" s="2131"/>
      <c r="DL57" s="2131"/>
      <c r="DM57" s="2131"/>
      <c r="DN57" s="2131"/>
      <c r="DO57" s="2131"/>
      <c r="DP57" s="2131"/>
      <c r="DQ57" s="2131"/>
      <c r="DR57" s="2132"/>
      <c r="DS57" s="2130"/>
      <c r="DT57" s="2131"/>
      <c r="DU57" s="2131"/>
      <c r="DV57" s="2131"/>
      <c r="DW57" s="2131"/>
      <c r="DX57" s="2131"/>
      <c r="DY57" s="2131"/>
      <c r="DZ57" s="2131"/>
      <c r="EA57" s="2131"/>
      <c r="EB57" s="2131"/>
      <c r="EC57" s="2131"/>
      <c r="ED57" s="2131"/>
      <c r="EE57" s="2132"/>
      <c r="EF57" s="2130"/>
      <c r="EG57" s="2131"/>
      <c r="EH57" s="2131"/>
      <c r="EI57" s="2131"/>
      <c r="EJ57" s="2131"/>
      <c r="EK57" s="2131"/>
      <c r="EL57" s="2131"/>
      <c r="EM57" s="2131"/>
      <c r="EN57" s="2131"/>
      <c r="EO57" s="2131"/>
      <c r="EP57" s="2131"/>
      <c r="EQ57" s="2131"/>
      <c r="ER57" s="2132"/>
      <c r="ES57" s="2133"/>
      <c r="ET57" s="2134"/>
      <c r="EU57" s="2134"/>
      <c r="EV57" s="2134"/>
      <c r="EW57" s="2134"/>
      <c r="EX57" s="2134"/>
      <c r="EY57" s="2134"/>
      <c r="EZ57" s="2134"/>
      <c r="FA57" s="2134"/>
      <c r="FB57" s="2134"/>
      <c r="FC57" s="2134"/>
      <c r="FD57" s="2134"/>
      <c r="FE57" s="2135"/>
    </row>
    <row r="58" spans="1:161" s="1203" customFormat="1" ht="11.25" customHeight="1" x14ac:dyDescent="0.2">
      <c r="A58" s="2287" t="s">
        <v>952</v>
      </c>
      <c r="B58" s="2288"/>
      <c r="C58" s="2288"/>
      <c r="D58" s="2288"/>
      <c r="E58" s="2288"/>
      <c r="F58" s="2288"/>
      <c r="G58" s="2288"/>
      <c r="H58" s="2288"/>
      <c r="I58" s="2288"/>
      <c r="J58" s="2288"/>
      <c r="K58" s="2288"/>
      <c r="L58" s="2288"/>
      <c r="M58" s="2288"/>
      <c r="N58" s="2288"/>
      <c r="O58" s="2288"/>
      <c r="P58" s="2288"/>
      <c r="Q58" s="2288"/>
      <c r="R58" s="2288"/>
      <c r="S58" s="2288"/>
      <c r="T58" s="2288"/>
      <c r="U58" s="2288"/>
      <c r="V58" s="2288"/>
      <c r="W58" s="2288"/>
      <c r="X58" s="2288"/>
      <c r="Y58" s="2288"/>
      <c r="Z58" s="2288"/>
      <c r="AA58" s="2288"/>
      <c r="AB58" s="2288"/>
      <c r="AC58" s="2288"/>
      <c r="AD58" s="2288"/>
      <c r="AE58" s="2288"/>
      <c r="AF58" s="2288"/>
      <c r="AG58" s="2288"/>
      <c r="AH58" s="2288"/>
      <c r="AI58" s="2288"/>
      <c r="AJ58" s="2288"/>
      <c r="AK58" s="2288"/>
      <c r="AL58" s="2288"/>
      <c r="AM58" s="2288"/>
      <c r="AN58" s="2288"/>
      <c r="AO58" s="2288"/>
      <c r="AP58" s="2288"/>
      <c r="AQ58" s="2288"/>
      <c r="AR58" s="2288"/>
      <c r="AS58" s="2288"/>
      <c r="AT58" s="2288"/>
      <c r="AU58" s="2288"/>
      <c r="AV58" s="2288"/>
      <c r="AW58" s="2288"/>
      <c r="AX58" s="2288"/>
      <c r="AY58" s="2288"/>
      <c r="AZ58" s="2288"/>
      <c r="BA58" s="2288"/>
      <c r="BB58" s="2288"/>
      <c r="BC58" s="2288"/>
      <c r="BD58" s="2288"/>
      <c r="BE58" s="2288"/>
      <c r="BF58" s="2288"/>
      <c r="BG58" s="2288"/>
      <c r="BH58" s="2288"/>
      <c r="BI58" s="2288"/>
      <c r="BJ58" s="2288"/>
      <c r="BK58" s="2288"/>
      <c r="BL58" s="2288"/>
      <c r="BM58" s="2288"/>
      <c r="BN58" s="2288"/>
      <c r="BO58" s="2288"/>
      <c r="BP58" s="2288"/>
      <c r="BQ58" s="2288"/>
      <c r="BR58" s="2288"/>
      <c r="BS58" s="2288"/>
      <c r="BT58" s="2288"/>
      <c r="BU58" s="2288"/>
      <c r="BV58" s="2288"/>
      <c r="BW58" s="2289"/>
      <c r="BX58" s="2290" t="s">
        <v>953</v>
      </c>
      <c r="BY58" s="2291"/>
      <c r="BZ58" s="2291"/>
      <c r="CA58" s="2291"/>
      <c r="CB58" s="2291"/>
      <c r="CC58" s="2291"/>
      <c r="CD58" s="2291"/>
      <c r="CE58" s="2292"/>
      <c r="CF58" s="2293" t="s">
        <v>379</v>
      </c>
      <c r="CG58" s="2291"/>
      <c r="CH58" s="2291"/>
      <c r="CI58" s="2291"/>
      <c r="CJ58" s="2291"/>
      <c r="CK58" s="2291"/>
      <c r="CL58" s="2291"/>
      <c r="CM58" s="2291"/>
      <c r="CN58" s="2291"/>
      <c r="CO58" s="2291"/>
      <c r="CP58" s="2291"/>
      <c r="CQ58" s="2291"/>
      <c r="CR58" s="2292"/>
      <c r="CS58" s="2293"/>
      <c r="CT58" s="2291"/>
      <c r="CU58" s="2291"/>
      <c r="CV58" s="2291"/>
      <c r="CW58" s="2291"/>
      <c r="CX58" s="2291"/>
      <c r="CY58" s="2291"/>
      <c r="CZ58" s="2291"/>
      <c r="DA58" s="2291"/>
      <c r="DB58" s="2291"/>
      <c r="DC58" s="2291"/>
      <c r="DD58" s="2291"/>
      <c r="DE58" s="2292"/>
      <c r="DF58" s="2294">
        <f>DF59+DF60</f>
        <v>0</v>
      </c>
      <c r="DG58" s="2295"/>
      <c r="DH58" s="2295"/>
      <c r="DI58" s="2295"/>
      <c r="DJ58" s="2295"/>
      <c r="DK58" s="2295"/>
      <c r="DL58" s="2295"/>
      <c r="DM58" s="2295"/>
      <c r="DN58" s="2295"/>
      <c r="DO58" s="2295"/>
      <c r="DP58" s="2295"/>
      <c r="DQ58" s="2295"/>
      <c r="DR58" s="2296"/>
      <c r="DS58" s="2294">
        <f>DS59+DS60</f>
        <v>0</v>
      </c>
      <c r="DT58" s="2295"/>
      <c r="DU58" s="2295"/>
      <c r="DV58" s="2295"/>
      <c r="DW58" s="2295"/>
      <c r="DX58" s="2295"/>
      <c r="DY58" s="2295"/>
      <c r="DZ58" s="2295"/>
      <c r="EA58" s="2295"/>
      <c r="EB58" s="2295"/>
      <c r="EC58" s="2295"/>
      <c r="ED58" s="2295"/>
      <c r="EE58" s="2296"/>
      <c r="EF58" s="2294">
        <f>EF59+EF60</f>
        <v>0</v>
      </c>
      <c r="EG58" s="2295"/>
      <c r="EH58" s="2295"/>
      <c r="EI58" s="2295"/>
      <c r="EJ58" s="2295"/>
      <c r="EK58" s="2295"/>
      <c r="EL58" s="2295"/>
      <c r="EM58" s="2295"/>
      <c r="EN58" s="2295"/>
      <c r="EO58" s="2295"/>
      <c r="EP58" s="2295"/>
      <c r="EQ58" s="2295"/>
      <c r="ER58" s="2296"/>
      <c r="ES58" s="2294">
        <f>ES60</f>
        <v>0</v>
      </c>
      <c r="ET58" s="2295"/>
      <c r="EU58" s="2295"/>
      <c r="EV58" s="2295"/>
      <c r="EW58" s="2295"/>
      <c r="EX58" s="2295"/>
      <c r="EY58" s="2295"/>
      <c r="EZ58" s="2295"/>
      <c r="FA58" s="2295"/>
      <c r="FB58" s="2295"/>
      <c r="FC58" s="2295"/>
      <c r="FD58" s="2295"/>
      <c r="FE58" s="2296"/>
    </row>
    <row r="59" spans="1:161" ht="31.5" customHeight="1" x14ac:dyDescent="0.2">
      <c r="A59" s="2202" t="s">
        <v>954</v>
      </c>
      <c r="B59" s="2203"/>
      <c r="C59" s="2203"/>
      <c r="D59" s="2203"/>
      <c r="E59" s="2203"/>
      <c r="F59" s="2203"/>
      <c r="G59" s="2203"/>
      <c r="H59" s="2203"/>
      <c r="I59" s="2203"/>
      <c r="J59" s="2203"/>
      <c r="K59" s="2203"/>
      <c r="L59" s="2203"/>
      <c r="M59" s="2203"/>
      <c r="N59" s="2203"/>
      <c r="O59" s="2203"/>
      <c r="P59" s="2203"/>
      <c r="Q59" s="2203"/>
      <c r="R59" s="2203"/>
      <c r="S59" s="2203"/>
      <c r="T59" s="2203"/>
      <c r="U59" s="2203"/>
      <c r="V59" s="2203"/>
      <c r="W59" s="2203"/>
      <c r="X59" s="2203"/>
      <c r="Y59" s="2203"/>
      <c r="Z59" s="2203"/>
      <c r="AA59" s="2203"/>
      <c r="AB59" s="2203"/>
      <c r="AC59" s="2203"/>
      <c r="AD59" s="2203"/>
      <c r="AE59" s="2203"/>
      <c r="AF59" s="2203"/>
      <c r="AG59" s="2203"/>
      <c r="AH59" s="2203"/>
      <c r="AI59" s="2203"/>
      <c r="AJ59" s="2203"/>
      <c r="AK59" s="2203"/>
      <c r="AL59" s="2203"/>
      <c r="AM59" s="2203"/>
      <c r="AN59" s="2203"/>
      <c r="AO59" s="2203"/>
      <c r="AP59" s="2203"/>
      <c r="AQ59" s="2203"/>
      <c r="AR59" s="2203"/>
      <c r="AS59" s="2203"/>
      <c r="AT59" s="2203"/>
      <c r="AU59" s="2203"/>
      <c r="AV59" s="2203"/>
      <c r="AW59" s="2203"/>
      <c r="AX59" s="2203"/>
      <c r="AY59" s="2203"/>
      <c r="AZ59" s="2203"/>
      <c r="BA59" s="2203"/>
      <c r="BB59" s="2203"/>
      <c r="BC59" s="2203"/>
      <c r="BD59" s="2203"/>
      <c r="BE59" s="2203"/>
      <c r="BF59" s="2203"/>
      <c r="BG59" s="2203"/>
      <c r="BH59" s="2203"/>
      <c r="BI59" s="2203"/>
      <c r="BJ59" s="2203"/>
      <c r="BK59" s="2203"/>
      <c r="BL59" s="2203"/>
      <c r="BM59" s="2203"/>
      <c r="BN59" s="2203"/>
      <c r="BO59" s="2203"/>
      <c r="BP59" s="2203"/>
      <c r="BQ59" s="2203"/>
      <c r="BR59" s="2203"/>
      <c r="BS59" s="2203"/>
      <c r="BT59" s="2203"/>
      <c r="BU59" s="2203"/>
      <c r="BV59" s="2203"/>
      <c r="BW59" s="2203"/>
      <c r="BX59" s="2126" t="s">
        <v>955</v>
      </c>
      <c r="BY59" s="2127"/>
      <c r="BZ59" s="2127"/>
      <c r="CA59" s="2127"/>
      <c r="CB59" s="2127"/>
      <c r="CC59" s="2127"/>
      <c r="CD59" s="2127"/>
      <c r="CE59" s="2128"/>
      <c r="CF59" s="2129" t="s">
        <v>956</v>
      </c>
      <c r="CG59" s="2127"/>
      <c r="CH59" s="2127"/>
      <c r="CI59" s="2127"/>
      <c r="CJ59" s="2127"/>
      <c r="CK59" s="2127"/>
      <c r="CL59" s="2127"/>
      <c r="CM59" s="2127"/>
      <c r="CN59" s="2127"/>
      <c r="CO59" s="2127"/>
      <c r="CP59" s="2127"/>
      <c r="CQ59" s="2127"/>
      <c r="CR59" s="2128"/>
      <c r="CS59" s="2129"/>
      <c r="CT59" s="2127"/>
      <c r="CU59" s="2127"/>
      <c r="CV59" s="2127"/>
      <c r="CW59" s="2127"/>
      <c r="CX59" s="2127"/>
      <c r="CY59" s="2127"/>
      <c r="CZ59" s="2127"/>
      <c r="DA59" s="2127"/>
      <c r="DB59" s="2127"/>
      <c r="DC59" s="2127"/>
      <c r="DD59" s="2127"/>
      <c r="DE59" s="2128"/>
      <c r="DF59" s="2130">
        <f>'Пост и Вып 2эк'!C11</f>
        <v>0</v>
      </c>
      <c r="DG59" s="2131"/>
      <c r="DH59" s="2131"/>
      <c r="DI59" s="2131"/>
      <c r="DJ59" s="2131"/>
      <c r="DK59" s="2131"/>
      <c r="DL59" s="2131"/>
      <c r="DM59" s="2131"/>
      <c r="DN59" s="2131"/>
      <c r="DO59" s="2131"/>
      <c r="DP59" s="2131"/>
      <c r="DQ59" s="2131"/>
      <c r="DR59" s="2132"/>
      <c r="DS59" s="2130"/>
      <c r="DT59" s="2131"/>
      <c r="DU59" s="2131"/>
      <c r="DV59" s="2131"/>
      <c r="DW59" s="2131"/>
      <c r="DX59" s="2131"/>
      <c r="DY59" s="2131"/>
      <c r="DZ59" s="2131"/>
      <c r="EA59" s="2131"/>
      <c r="EB59" s="2131"/>
      <c r="EC59" s="2131"/>
      <c r="ED59" s="2131"/>
      <c r="EE59" s="2132"/>
      <c r="EF59" s="2130"/>
      <c r="EG59" s="2131"/>
      <c r="EH59" s="2131"/>
      <c r="EI59" s="2131"/>
      <c r="EJ59" s="2131"/>
      <c r="EK59" s="2131"/>
      <c r="EL59" s="2131"/>
      <c r="EM59" s="2131"/>
      <c r="EN59" s="2131"/>
      <c r="EO59" s="2131"/>
      <c r="EP59" s="2131"/>
      <c r="EQ59" s="2131"/>
      <c r="ER59" s="2132"/>
      <c r="ES59" s="2133" t="s">
        <v>379</v>
      </c>
      <c r="ET59" s="2134"/>
      <c r="EU59" s="2134"/>
      <c r="EV59" s="2134"/>
      <c r="EW59" s="2134"/>
      <c r="EX59" s="2134"/>
      <c r="EY59" s="2134"/>
      <c r="EZ59" s="2134"/>
      <c r="FA59" s="2134"/>
      <c r="FB59" s="2134"/>
      <c r="FC59" s="2134"/>
      <c r="FD59" s="2134"/>
      <c r="FE59" s="2135"/>
    </row>
    <row r="60" spans="1:161" ht="11.1" hidden="1" customHeight="1" x14ac:dyDescent="0.2">
      <c r="A60" s="2261"/>
      <c r="B60" s="2262"/>
      <c r="C60" s="2262"/>
      <c r="D60" s="2262"/>
      <c r="E60" s="2262"/>
      <c r="F60" s="2262"/>
      <c r="G60" s="2262"/>
      <c r="H60" s="2262"/>
      <c r="I60" s="2262"/>
      <c r="J60" s="2262"/>
      <c r="K60" s="2262"/>
      <c r="L60" s="2262"/>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2262"/>
      <c r="AM60" s="2262"/>
      <c r="AN60" s="2262"/>
      <c r="AO60" s="2262"/>
      <c r="AP60" s="2262"/>
      <c r="AQ60" s="2262"/>
      <c r="AR60" s="2262"/>
      <c r="AS60" s="2262"/>
      <c r="AT60" s="2262"/>
      <c r="AU60" s="2262"/>
      <c r="AV60" s="2262"/>
      <c r="AW60" s="2262"/>
      <c r="AX60" s="2262"/>
      <c r="AY60" s="2262"/>
      <c r="AZ60" s="2262"/>
      <c r="BA60" s="2262"/>
      <c r="BB60" s="2262"/>
      <c r="BC60" s="2262"/>
      <c r="BD60" s="2262"/>
      <c r="BE60" s="2262"/>
      <c r="BF60" s="2262"/>
      <c r="BG60" s="2262"/>
      <c r="BH60" s="2262"/>
      <c r="BI60" s="2262"/>
      <c r="BJ60" s="2262"/>
      <c r="BK60" s="2262"/>
      <c r="BL60" s="2262"/>
      <c r="BM60" s="2262"/>
      <c r="BN60" s="2262"/>
      <c r="BO60" s="2262"/>
      <c r="BP60" s="2262"/>
      <c r="BQ60" s="2262"/>
      <c r="BR60" s="2262"/>
      <c r="BS60" s="2262"/>
      <c r="BT60" s="2262"/>
      <c r="BU60" s="2262"/>
      <c r="BV60" s="2262"/>
      <c r="BW60" s="2263"/>
      <c r="BX60" s="2126"/>
      <c r="BY60" s="2127"/>
      <c r="BZ60" s="2127"/>
      <c r="CA60" s="2127"/>
      <c r="CB60" s="2127"/>
      <c r="CC60" s="2127"/>
      <c r="CD60" s="2127"/>
      <c r="CE60" s="2128"/>
      <c r="CF60" s="2129"/>
      <c r="CG60" s="2127"/>
      <c r="CH60" s="2127"/>
      <c r="CI60" s="2127"/>
      <c r="CJ60" s="2127"/>
      <c r="CK60" s="2127"/>
      <c r="CL60" s="2127"/>
      <c r="CM60" s="2127"/>
      <c r="CN60" s="2127"/>
      <c r="CO60" s="2127"/>
      <c r="CP60" s="2127"/>
      <c r="CQ60" s="2127"/>
      <c r="CR60" s="2128"/>
      <c r="CS60" s="2129"/>
      <c r="CT60" s="2127"/>
      <c r="CU60" s="2127"/>
      <c r="CV60" s="2127"/>
      <c r="CW60" s="2127"/>
      <c r="CX60" s="2127"/>
      <c r="CY60" s="2127"/>
      <c r="CZ60" s="2127"/>
      <c r="DA60" s="2127"/>
      <c r="DB60" s="2127"/>
      <c r="DC60" s="2127"/>
      <c r="DD60" s="2127"/>
      <c r="DE60" s="2128"/>
      <c r="DF60" s="2130"/>
      <c r="DG60" s="2131"/>
      <c r="DH60" s="2131"/>
      <c r="DI60" s="2131"/>
      <c r="DJ60" s="2131"/>
      <c r="DK60" s="2131"/>
      <c r="DL60" s="2131"/>
      <c r="DM60" s="2131"/>
      <c r="DN60" s="2131"/>
      <c r="DO60" s="2131"/>
      <c r="DP60" s="2131"/>
      <c r="DQ60" s="2131"/>
      <c r="DR60" s="2132"/>
      <c r="DS60" s="2130"/>
      <c r="DT60" s="2131"/>
      <c r="DU60" s="2131"/>
      <c r="DV60" s="2131"/>
      <c r="DW60" s="2131"/>
      <c r="DX60" s="2131"/>
      <c r="DY60" s="2131"/>
      <c r="DZ60" s="2131"/>
      <c r="EA60" s="2131"/>
      <c r="EB60" s="2131"/>
      <c r="EC60" s="2131"/>
      <c r="ED60" s="2131"/>
      <c r="EE60" s="2132"/>
      <c r="EF60" s="2130"/>
      <c r="EG60" s="2131"/>
      <c r="EH60" s="2131"/>
      <c r="EI60" s="2131"/>
      <c r="EJ60" s="2131"/>
      <c r="EK60" s="2131"/>
      <c r="EL60" s="2131"/>
      <c r="EM60" s="2131"/>
      <c r="EN60" s="2131"/>
      <c r="EO60" s="2131"/>
      <c r="EP60" s="2131"/>
      <c r="EQ60" s="2131"/>
      <c r="ER60" s="2132"/>
      <c r="ES60" s="2133"/>
      <c r="ET60" s="2134"/>
      <c r="EU60" s="2134"/>
      <c r="EV60" s="2134"/>
      <c r="EW60" s="2134"/>
      <c r="EX60" s="2134"/>
      <c r="EY60" s="2134"/>
      <c r="EZ60" s="2134"/>
      <c r="FA60" s="2134"/>
      <c r="FB60" s="2134"/>
      <c r="FC60" s="2134"/>
      <c r="FD60" s="2134"/>
      <c r="FE60" s="2135"/>
    </row>
    <row r="61" spans="1:161" s="1204" customFormat="1" ht="11.1" customHeight="1" x14ac:dyDescent="0.2">
      <c r="A61" s="2264" t="s">
        <v>957</v>
      </c>
      <c r="B61" s="2264"/>
      <c r="C61" s="2264"/>
      <c r="D61" s="2264"/>
      <c r="E61" s="2264"/>
      <c r="F61" s="2264"/>
      <c r="G61" s="2264"/>
      <c r="H61" s="2264"/>
      <c r="I61" s="2264"/>
      <c r="J61" s="2264"/>
      <c r="K61" s="2264"/>
      <c r="L61" s="2264"/>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c r="AS61" s="2264"/>
      <c r="AT61" s="2264"/>
      <c r="AU61" s="2264"/>
      <c r="AV61" s="2264"/>
      <c r="AW61" s="2264"/>
      <c r="AX61" s="2264"/>
      <c r="AY61" s="2264"/>
      <c r="AZ61" s="2264"/>
      <c r="BA61" s="2264"/>
      <c r="BB61" s="2264"/>
      <c r="BC61" s="2264"/>
      <c r="BD61" s="2264"/>
      <c r="BE61" s="2264"/>
      <c r="BF61" s="2264"/>
      <c r="BG61" s="2264"/>
      <c r="BH61" s="2264"/>
      <c r="BI61" s="2264"/>
      <c r="BJ61" s="2264"/>
      <c r="BK61" s="2264"/>
      <c r="BL61" s="2264"/>
      <c r="BM61" s="2264"/>
      <c r="BN61" s="2264"/>
      <c r="BO61" s="2264"/>
      <c r="BP61" s="2264"/>
      <c r="BQ61" s="2264"/>
      <c r="BR61" s="2264"/>
      <c r="BS61" s="2264"/>
      <c r="BT61" s="2264"/>
      <c r="BU61" s="2264"/>
      <c r="BV61" s="2264"/>
      <c r="BW61" s="2264"/>
      <c r="BX61" s="2265" t="s">
        <v>958</v>
      </c>
      <c r="BY61" s="2266"/>
      <c r="BZ61" s="2266"/>
      <c r="CA61" s="2266"/>
      <c r="CB61" s="2266"/>
      <c r="CC61" s="2266"/>
      <c r="CD61" s="2266"/>
      <c r="CE61" s="2267"/>
      <c r="CF61" s="2268" t="s">
        <v>379</v>
      </c>
      <c r="CG61" s="2266"/>
      <c r="CH61" s="2266"/>
      <c r="CI61" s="2266"/>
      <c r="CJ61" s="2266"/>
      <c r="CK61" s="2266"/>
      <c r="CL61" s="2266"/>
      <c r="CM61" s="2266"/>
      <c r="CN61" s="2266"/>
      <c r="CO61" s="2266"/>
      <c r="CP61" s="2266"/>
      <c r="CQ61" s="2266"/>
      <c r="CR61" s="2267"/>
      <c r="CS61" s="2269"/>
      <c r="CT61" s="2270"/>
      <c r="CU61" s="2270"/>
      <c r="CV61" s="2270"/>
      <c r="CW61" s="2270"/>
      <c r="CX61" s="2270"/>
      <c r="CY61" s="2270"/>
      <c r="CZ61" s="2270"/>
      <c r="DA61" s="2270"/>
      <c r="DB61" s="2270"/>
      <c r="DC61" s="2270"/>
      <c r="DD61" s="2270"/>
      <c r="DE61" s="2271"/>
      <c r="DF61" s="2272">
        <f>DF62+DF75+DF82+DF86+DF93+DF95</f>
        <v>80401045.670000002</v>
      </c>
      <c r="DG61" s="2273"/>
      <c r="DH61" s="2273"/>
      <c r="DI61" s="2273"/>
      <c r="DJ61" s="2273"/>
      <c r="DK61" s="2273"/>
      <c r="DL61" s="2273"/>
      <c r="DM61" s="2273"/>
      <c r="DN61" s="2273"/>
      <c r="DO61" s="2273"/>
      <c r="DP61" s="2273"/>
      <c r="DQ61" s="2273"/>
      <c r="DR61" s="2274"/>
      <c r="DS61" s="2272">
        <f>DS62+DS75+DS82+DS86+DS93+DS95</f>
        <v>65923809.879999995</v>
      </c>
      <c r="DT61" s="2273"/>
      <c r="DU61" s="2273"/>
      <c r="DV61" s="2273"/>
      <c r="DW61" s="2273"/>
      <c r="DX61" s="2273"/>
      <c r="DY61" s="2273"/>
      <c r="DZ61" s="2273"/>
      <c r="EA61" s="2273"/>
      <c r="EB61" s="2273"/>
      <c r="EC61" s="2273"/>
      <c r="ED61" s="2273"/>
      <c r="EE61" s="2274"/>
      <c r="EF61" s="2272">
        <f>EF62+EF75+EF82+EF86+EF93+EF95</f>
        <v>67469952.879999995</v>
      </c>
      <c r="EG61" s="2273"/>
      <c r="EH61" s="2273"/>
      <c r="EI61" s="2273"/>
      <c r="EJ61" s="2273"/>
      <c r="EK61" s="2273"/>
      <c r="EL61" s="2273"/>
      <c r="EM61" s="2273"/>
      <c r="EN61" s="2273"/>
      <c r="EO61" s="2273"/>
      <c r="EP61" s="2273"/>
      <c r="EQ61" s="2273"/>
      <c r="ER61" s="2274"/>
      <c r="ES61" s="2272"/>
      <c r="ET61" s="2273"/>
      <c r="EU61" s="2273"/>
      <c r="EV61" s="2273"/>
      <c r="EW61" s="2273"/>
      <c r="EX61" s="2273"/>
      <c r="EY61" s="2273"/>
      <c r="EZ61" s="2273"/>
      <c r="FA61" s="2273"/>
      <c r="FB61" s="2273"/>
      <c r="FC61" s="2273"/>
      <c r="FD61" s="2273"/>
      <c r="FE61" s="2274"/>
    </row>
    <row r="62" spans="1:161" s="1205" customFormat="1" ht="20.25" customHeight="1" x14ac:dyDescent="0.2">
      <c r="A62" s="2275" t="s">
        <v>959</v>
      </c>
      <c r="B62" s="2276"/>
      <c r="C62" s="2276"/>
      <c r="D62" s="2276"/>
      <c r="E62" s="2276"/>
      <c r="F62" s="2276"/>
      <c r="G62" s="2276"/>
      <c r="H62" s="2276"/>
      <c r="I62" s="2276"/>
      <c r="J62" s="2276"/>
      <c r="K62" s="2276"/>
      <c r="L62" s="2276"/>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c r="AS62" s="2276"/>
      <c r="AT62" s="2276"/>
      <c r="AU62" s="2276"/>
      <c r="AV62" s="2276"/>
      <c r="AW62" s="2276"/>
      <c r="AX62" s="2276"/>
      <c r="AY62" s="2276"/>
      <c r="AZ62" s="2276"/>
      <c r="BA62" s="2276"/>
      <c r="BB62" s="2276"/>
      <c r="BC62" s="2276"/>
      <c r="BD62" s="2276"/>
      <c r="BE62" s="2276"/>
      <c r="BF62" s="2276"/>
      <c r="BG62" s="2276"/>
      <c r="BH62" s="2276"/>
      <c r="BI62" s="2276"/>
      <c r="BJ62" s="2276"/>
      <c r="BK62" s="2276"/>
      <c r="BL62" s="2276"/>
      <c r="BM62" s="2276"/>
      <c r="BN62" s="2276"/>
      <c r="BO62" s="2276"/>
      <c r="BP62" s="2276"/>
      <c r="BQ62" s="2276"/>
      <c r="BR62" s="2276"/>
      <c r="BS62" s="2276"/>
      <c r="BT62" s="2276"/>
      <c r="BU62" s="2276"/>
      <c r="BV62" s="2276"/>
      <c r="BW62" s="2276"/>
      <c r="BX62" s="2277" t="s">
        <v>960</v>
      </c>
      <c r="BY62" s="2278"/>
      <c r="BZ62" s="2278"/>
      <c r="CA62" s="2278"/>
      <c r="CB62" s="2278"/>
      <c r="CC62" s="2278"/>
      <c r="CD62" s="2278"/>
      <c r="CE62" s="2279"/>
      <c r="CF62" s="2280" t="s">
        <v>379</v>
      </c>
      <c r="CG62" s="2278"/>
      <c r="CH62" s="2278"/>
      <c r="CI62" s="2278"/>
      <c r="CJ62" s="2278"/>
      <c r="CK62" s="2278"/>
      <c r="CL62" s="2278"/>
      <c r="CM62" s="2278"/>
      <c r="CN62" s="2278"/>
      <c r="CO62" s="2278"/>
      <c r="CP62" s="2278"/>
      <c r="CQ62" s="2278"/>
      <c r="CR62" s="2279"/>
      <c r="CS62" s="2280"/>
      <c r="CT62" s="2278"/>
      <c r="CU62" s="2278"/>
      <c r="CV62" s="2278"/>
      <c r="CW62" s="2278"/>
      <c r="CX62" s="2278"/>
      <c r="CY62" s="2278"/>
      <c r="CZ62" s="2278"/>
      <c r="DA62" s="2278"/>
      <c r="DB62" s="2278"/>
      <c r="DC62" s="2278"/>
      <c r="DD62" s="2278"/>
      <c r="DE62" s="2279"/>
      <c r="DF62" s="2281">
        <f>DF63+DF64+DF65+DF66</f>
        <v>62863663.519999996</v>
      </c>
      <c r="DG62" s="2282"/>
      <c r="DH62" s="2282"/>
      <c r="DI62" s="2282"/>
      <c r="DJ62" s="2282"/>
      <c r="DK62" s="2282"/>
      <c r="DL62" s="2282"/>
      <c r="DM62" s="2282"/>
      <c r="DN62" s="2282"/>
      <c r="DO62" s="2282"/>
      <c r="DP62" s="2282"/>
      <c r="DQ62" s="2282"/>
      <c r="DR62" s="2283"/>
      <c r="DS62" s="2281">
        <f>DS63+DS64+DS65+DS66</f>
        <v>56662211</v>
      </c>
      <c r="DT62" s="2282"/>
      <c r="DU62" s="2282"/>
      <c r="DV62" s="2282"/>
      <c r="DW62" s="2282"/>
      <c r="DX62" s="2282"/>
      <c r="DY62" s="2282"/>
      <c r="DZ62" s="2282"/>
      <c r="EA62" s="2282"/>
      <c r="EB62" s="2282"/>
      <c r="EC62" s="2282"/>
      <c r="ED62" s="2282"/>
      <c r="EE62" s="2283"/>
      <c r="EF62" s="2281">
        <f>EF63+EF64+EF65+EF66</f>
        <v>56657085.880000003</v>
      </c>
      <c r="EG62" s="2282"/>
      <c r="EH62" s="2282"/>
      <c r="EI62" s="2282"/>
      <c r="EJ62" s="2282"/>
      <c r="EK62" s="2282"/>
      <c r="EL62" s="2282"/>
      <c r="EM62" s="2282"/>
      <c r="EN62" s="2282"/>
      <c r="EO62" s="2282"/>
      <c r="EP62" s="2282"/>
      <c r="EQ62" s="2282"/>
      <c r="ER62" s="2283"/>
      <c r="ES62" s="2284" t="s">
        <v>379</v>
      </c>
      <c r="ET62" s="2285"/>
      <c r="EU62" s="2285"/>
      <c r="EV62" s="2285"/>
      <c r="EW62" s="2285"/>
      <c r="EX62" s="2285"/>
      <c r="EY62" s="2285"/>
      <c r="EZ62" s="2285"/>
      <c r="FA62" s="2285"/>
      <c r="FB62" s="2285"/>
      <c r="FC62" s="2285"/>
      <c r="FD62" s="2285"/>
      <c r="FE62" s="2286"/>
    </row>
    <row r="63" spans="1:161" ht="21" customHeight="1" x14ac:dyDescent="0.2">
      <c r="A63" s="2202" t="s">
        <v>961</v>
      </c>
      <c r="B63" s="2203"/>
      <c r="C63" s="2203"/>
      <c r="D63" s="2203"/>
      <c r="E63" s="2203"/>
      <c r="F63" s="2203"/>
      <c r="G63" s="2203"/>
      <c r="H63" s="2203"/>
      <c r="I63" s="2203"/>
      <c r="J63" s="2203"/>
      <c r="K63" s="2203"/>
      <c r="L63" s="2203"/>
      <c r="M63" s="2203"/>
      <c r="N63" s="2203"/>
      <c r="O63" s="2203"/>
      <c r="P63" s="2203"/>
      <c r="Q63" s="2203"/>
      <c r="R63" s="2203"/>
      <c r="S63" s="2203"/>
      <c r="T63" s="2203"/>
      <c r="U63" s="2203"/>
      <c r="V63" s="2203"/>
      <c r="W63" s="2203"/>
      <c r="X63" s="2203"/>
      <c r="Y63" s="2203"/>
      <c r="Z63" s="2203"/>
      <c r="AA63" s="2203"/>
      <c r="AB63" s="2203"/>
      <c r="AC63" s="2203"/>
      <c r="AD63" s="2203"/>
      <c r="AE63" s="2203"/>
      <c r="AF63" s="2203"/>
      <c r="AG63" s="2203"/>
      <c r="AH63" s="2203"/>
      <c r="AI63" s="2203"/>
      <c r="AJ63" s="2203"/>
      <c r="AK63" s="2203"/>
      <c r="AL63" s="2203"/>
      <c r="AM63" s="2203"/>
      <c r="AN63" s="2203"/>
      <c r="AO63" s="2203"/>
      <c r="AP63" s="2203"/>
      <c r="AQ63" s="2203"/>
      <c r="AR63" s="2203"/>
      <c r="AS63" s="2203"/>
      <c r="AT63" s="2203"/>
      <c r="AU63" s="2203"/>
      <c r="AV63" s="2203"/>
      <c r="AW63" s="2203"/>
      <c r="AX63" s="2203"/>
      <c r="AY63" s="2203"/>
      <c r="AZ63" s="2203"/>
      <c r="BA63" s="2203"/>
      <c r="BB63" s="2203"/>
      <c r="BC63" s="2203"/>
      <c r="BD63" s="2203"/>
      <c r="BE63" s="2203"/>
      <c r="BF63" s="2203"/>
      <c r="BG63" s="2203"/>
      <c r="BH63" s="2203"/>
      <c r="BI63" s="2203"/>
      <c r="BJ63" s="2203"/>
      <c r="BK63" s="2203"/>
      <c r="BL63" s="2203"/>
      <c r="BM63" s="2203"/>
      <c r="BN63" s="2203"/>
      <c r="BO63" s="2203"/>
      <c r="BP63" s="2203"/>
      <c r="BQ63" s="2203"/>
      <c r="BR63" s="2203"/>
      <c r="BS63" s="2203"/>
      <c r="BT63" s="2203"/>
      <c r="BU63" s="2203"/>
      <c r="BV63" s="2203"/>
      <c r="BW63" s="2203"/>
      <c r="BX63" s="2126" t="s">
        <v>962</v>
      </c>
      <c r="BY63" s="2127"/>
      <c r="BZ63" s="2127"/>
      <c r="CA63" s="2127"/>
      <c r="CB63" s="2127"/>
      <c r="CC63" s="2127"/>
      <c r="CD63" s="2127"/>
      <c r="CE63" s="2128"/>
      <c r="CF63" s="2129" t="s">
        <v>756</v>
      </c>
      <c r="CG63" s="2127"/>
      <c r="CH63" s="2127"/>
      <c r="CI63" s="2127"/>
      <c r="CJ63" s="2127"/>
      <c r="CK63" s="2127"/>
      <c r="CL63" s="2127"/>
      <c r="CM63" s="2127"/>
      <c r="CN63" s="2127"/>
      <c r="CO63" s="2127"/>
      <c r="CP63" s="2127"/>
      <c r="CQ63" s="2127"/>
      <c r="CR63" s="2128"/>
      <c r="CS63" s="2129"/>
      <c r="CT63" s="2127"/>
      <c r="CU63" s="2127"/>
      <c r="CV63" s="2127"/>
      <c r="CW63" s="2127"/>
      <c r="CX63" s="2127"/>
      <c r="CY63" s="2127"/>
      <c r="CZ63" s="2127"/>
      <c r="DA63" s="2127"/>
      <c r="DB63" s="2127"/>
      <c r="DC63" s="2127"/>
      <c r="DD63" s="2127"/>
      <c r="DE63" s="2128"/>
      <c r="DF63" s="2130">
        <f>'Пост и Вып 2эк'!C23+'Пост и Вып 2эк'!C24</f>
        <v>49640275.189999998</v>
      </c>
      <c r="DG63" s="2131"/>
      <c r="DH63" s="2131"/>
      <c r="DI63" s="2131"/>
      <c r="DJ63" s="2131"/>
      <c r="DK63" s="2131"/>
      <c r="DL63" s="2131"/>
      <c r="DM63" s="2131"/>
      <c r="DN63" s="2131"/>
      <c r="DO63" s="2131"/>
      <c r="DP63" s="2131"/>
      <c r="DQ63" s="2131"/>
      <c r="DR63" s="2132"/>
      <c r="DS63" s="2219">
        <f>40358482+1347738-25000+556615+645854-20549.6-14425.28</f>
        <v>42848714.119999997</v>
      </c>
      <c r="DT63" s="2220"/>
      <c r="DU63" s="2220"/>
      <c r="DV63" s="2220"/>
      <c r="DW63" s="2220"/>
      <c r="DX63" s="2220"/>
      <c r="DY63" s="2220"/>
      <c r="DZ63" s="2220"/>
      <c r="EA63" s="2220"/>
      <c r="EB63" s="2220"/>
      <c r="EC63" s="2220"/>
      <c r="ED63" s="2220"/>
      <c r="EE63" s="2221"/>
      <c r="EF63" s="2219">
        <f>40358482+1282638+556615+645854</f>
        <v>42843589</v>
      </c>
      <c r="EG63" s="2220"/>
      <c r="EH63" s="2220"/>
      <c r="EI63" s="2220"/>
      <c r="EJ63" s="2220"/>
      <c r="EK63" s="2220"/>
      <c r="EL63" s="2220"/>
      <c r="EM63" s="2220"/>
      <c r="EN63" s="2220"/>
      <c r="EO63" s="2220"/>
      <c r="EP63" s="2220"/>
      <c r="EQ63" s="2220"/>
      <c r="ER63" s="2221"/>
      <c r="ES63" s="2133" t="s">
        <v>379</v>
      </c>
      <c r="ET63" s="2134"/>
      <c r="EU63" s="2134"/>
      <c r="EV63" s="2134"/>
      <c r="EW63" s="2134"/>
      <c r="EX63" s="2134"/>
      <c r="EY63" s="2134"/>
      <c r="EZ63" s="2134"/>
      <c r="FA63" s="2134"/>
      <c r="FB63" s="2134"/>
      <c r="FC63" s="2134"/>
      <c r="FD63" s="2134"/>
      <c r="FE63" s="2135"/>
    </row>
    <row r="64" spans="1:161" ht="11.1" customHeight="1" x14ac:dyDescent="0.2">
      <c r="A64" s="2261" t="s">
        <v>963</v>
      </c>
      <c r="B64" s="2262"/>
      <c r="C64" s="2262"/>
      <c r="D64" s="2262"/>
      <c r="E64" s="2262"/>
      <c r="F64" s="2262"/>
      <c r="G64" s="2262"/>
      <c r="H64" s="2262"/>
      <c r="I64" s="2262"/>
      <c r="J64" s="2262"/>
      <c r="K64" s="2262"/>
      <c r="L64" s="2262"/>
      <c r="M64" s="2262"/>
      <c r="N64" s="2262"/>
      <c r="O64" s="2262"/>
      <c r="P64" s="2262"/>
      <c r="Q64" s="2262"/>
      <c r="R64" s="2262"/>
      <c r="S64" s="2262"/>
      <c r="T64" s="2262"/>
      <c r="U64" s="2262"/>
      <c r="V64" s="2262"/>
      <c r="W64" s="2262"/>
      <c r="X64" s="2262"/>
      <c r="Y64" s="2262"/>
      <c r="Z64" s="2262"/>
      <c r="AA64" s="2262"/>
      <c r="AB64" s="2262"/>
      <c r="AC64" s="2262"/>
      <c r="AD64" s="2262"/>
      <c r="AE64" s="2262"/>
      <c r="AF64" s="2262"/>
      <c r="AG64" s="2262"/>
      <c r="AH64" s="2262"/>
      <c r="AI64" s="2262"/>
      <c r="AJ64" s="2262"/>
      <c r="AK64" s="2262"/>
      <c r="AL64" s="2262"/>
      <c r="AM64" s="2262"/>
      <c r="AN64" s="2262"/>
      <c r="AO64" s="2262"/>
      <c r="AP64" s="2262"/>
      <c r="AQ64" s="2262"/>
      <c r="AR64" s="2262"/>
      <c r="AS64" s="2262"/>
      <c r="AT64" s="2262"/>
      <c r="AU64" s="2262"/>
      <c r="AV64" s="2262"/>
      <c r="AW64" s="2262"/>
      <c r="AX64" s="2262"/>
      <c r="AY64" s="2262"/>
      <c r="AZ64" s="2262"/>
      <c r="BA64" s="2262"/>
      <c r="BB64" s="2262"/>
      <c r="BC64" s="2262"/>
      <c r="BD64" s="2262"/>
      <c r="BE64" s="2262"/>
      <c r="BF64" s="2262"/>
      <c r="BG64" s="2262"/>
      <c r="BH64" s="2262"/>
      <c r="BI64" s="2262"/>
      <c r="BJ64" s="2262"/>
      <c r="BK64" s="2262"/>
      <c r="BL64" s="2262"/>
      <c r="BM64" s="2262"/>
      <c r="BN64" s="2262"/>
      <c r="BO64" s="2262"/>
      <c r="BP64" s="2262"/>
      <c r="BQ64" s="2262"/>
      <c r="BR64" s="2262"/>
      <c r="BS64" s="2262"/>
      <c r="BT64" s="2262"/>
      <c r="BU64" s="2262"/>
      <c r="BV64" s="2262"/>
      <c r="BW64" s="2263"/>
      <c r="BX64" s="2126" t="s">
        <v>964</v>
      </c>
      <c r="BY64" s="2127"/>
      <c r="BZ64" s="2127"/>
      <c r="CA64" s="2127"/>
      <c r="CB64" s="2127"/>
      <c r="CC64" s="2127"/>
      <c r="CD64" s="2127"/>
      <c r="CE64" s="2128"/>
      <c r="CF64" s="2129" t="s">
        <v>780</v>
      </c>
      <c r="CG64" s="2127"/>
      <c r="CH64" s="2127"/>
      <c r="CI64" s="2127"/>
      <c r="CJ64" s="2127"/>
      <c r="CK64" s="2127"/>
      <c r="CL64" s="2127"/>
      <c r="CM64" s="2127"/>
      <c r="CN64" s="2127"/>
      <c r="CO64" s="2127"/>
      <c r="CP64" s="2127"/>
      <c r="CQ64" s="2127"/>
      <c r="CR64" s="2128"/>
      <c r="CS64" s="2129"/>
      <c r="CT64" s="2127"/>
      <c r="CU64" s="2127"/>
      <c r="CV64" s="2127"/>
      <c r="CW64" s="2127"/>
      <c r="CX64" s="2127"/>
      <c r="CY64" s="2127"/>
      <c r="CZ64" s="2127"/>
      <c r="DA64" s="2127"/>
      <c r="DB64" s="2127"/>
      <c r="DC64" s="2127"/>
      <c r="DD64" s="2127"/>
      <c r="DE64" s="2128"/>
      <c r="DF64" s="2130">
        <f>'Пост и Вып 2эк'!C25</f>
        <v>79550.14</v>
      </c>
      <c r="DG64" s="2131"/>
      <c r="DH64" s="2131"/>
      <c r="DI64" s="2131"/>
      <c r="DJ64" s="2131"/>
      <c r="DK64" s="2131"/>
      <c r="DL64" s="2131"/>
      <c r="DM64" s="2131"/>
      <c r="DN64" s="2131"/>
      <c r="DO64" s="2131"/>
      <c r="DP64" s="2131"/>
      <c r="DQ64" s="2131"/>
      <c r="DR64" s="2132"/>
      <c r="DS64" s="2219"/>
      <c r="DT64" s="2220"/>
      <c r="DU64" s="2220"/>
      <c r="DV64" s="2220"/>
      <c r="DW64" s="2220"/>
      <c r="DX64" s="2220"/>
      <c r="DY64" s="2220"/>
      <c r="DZ64" s="2220"/>
      <c r="EA64" s="2220"/>
      <c r="EB64" s="2220"/>
      <c r="EC64" s="2220"/>
      <c r="ED64" s="2220"/>
      <c r="EE64" s="2221"/>
      <c r="EF64" s="2219"/>
      <c r="EG64" s="2220"/>
      <c r="EH64" s="2220"/>
      <c r="EI64" s="2220"/>
      <c r="EJ64" s="2220"/>
      <c r="EK64" s="2220"/>
      <c r="EL64" s="2220"/>
      <c r="EM64" s="2220"/>
      <c r="EN64" s="2220"/>
      <c r="EO64" s="2220"/>
      <c r="EP64" s="2220"/>
      <c r="EQ64" s="2220"/>
      <c r="ER64" s="2221"/>
      <c r="ES64" s="2133" t="s">
        <v>379</v>
      </c>
      <c r="ET64" s="2134"/>
      <c r="EU64" s="2134"/>
      <c r="EV64" s="2134"/>
      <c r="EW64" s="2134"/>
      <c r="EX64" s="2134"/>
      <c r="EY64" s="2134"/>
      <c r="EZ64" s="2134"/>
      <c r="FA64" s="2134"/>
      <c r="FB64" s="2134"/>
      <c r="FC64" s="2134"/>
      <c r="FD64" s="2134"/>
      <c r="FE64" s="2135"/>
    </row>
    <row r="65" spans="1:161" ht="21" customHeight="1" x14ac:dyDescent="0.2">
      <c r="A65" s="2202" t="s">
        <v>965</v>
      </c>
      <c r="B65" s="2203"/>
      <c r="C65" s="2203"/>
      <c r="D65" s="2203"/>
      <c r="E65" s="2203"/>
      <c r="F65" s="2203"/>
      <c r="G65" s="2203"/>
      <c r="H65" s="2203"/>
      <c r="I65" s="2203"/>
      <c r="J65" s="2203"/>
      <c r="K65" s="2203"/>
      <c r="L65" s="2203"/>
      <c r="M65" s="2203"/>
      <c r="N65" s="2203"/>
      <c r="O65" s="2203"/>
      <c r="P65" s="2203"/>
      <c r="Q65" s="2203"/>
      <c r="R65" s="2203"/>
      <c r="S65" s="2203"/>
      <c r="T65" s="2203"/>
      <c r="U65" s="2203"/>
      <c r="V65" s="2203"/>
      <c r="W65" s="2203"/>
      <c r="X65" s="2203"/>
      <c r="Y65" s="2203"/>
      <c r="Z65" s="2203"/>
      <c r="AA65" s="2203"/>
      <c r="AB65" s="2203"/>
      <c r="AC65" s="2203"/>
      <c r="AD65" s="2203"/>
      <c r="AE65" s="2203"/>
      <c r="AF65" s="2203"/>
      <c r="AG65" s="2203"/>
      <c r="AH65" s="2203"/>
      <c r="AI65" s="2203"/>
      <c r="AJ65" s="2203"/>
      <c r="AK65" s="2203"/>
      <c r="AL65" s="2203"/>
      <c r="AM65" s="2203"/>
      <c r="AN65" s="2203"/>
      <c r="AO65" s="2203"/>
      <c r="AP65" s="2203"/>
      <c r="AQ65" s="2203"/>
      <c r="AR65" s="2203"/>
      <c r="AS65" s="2203"/>
      <c r="AT65" s="2203"/>
      <c r="AU65" s="2203"/>
      <c r="AV65" s="2203"/>
      <c r="AW65" s="2203"/>
      <c r="AX65" s="2203"/>
      <c r="AY65" s="2203"/>
      <c r="AZ65" s="2203"/>
      <c r="BA65" s="2203"/>
      <c r="BB65" s="2203"/>
      <c r="BC65" s="2203"/>
      <c r="BD65" s="2203"/>
      <c r="BE65" s="2203"/>
      <c r="BF65" s="2203"/>
      <c r="BG65" s="2203"/>
      <c r="BH65" s="2203"/>
      <c r="BI65" s="2203"/>
      <c r="BJ65" s="2203"/>
      <c r="BK65" s="2203"/>
      <c r="BL65" s="2203"/>
      <c r="BM65" s="2203"/>
      <c r="BN65" s="2203"/>
      <c r="BO65" s="2203"/>
      <c r="BP65" s="2203"/>
      <c r="BQ65" s="2203"/>
      <c r="BR65" s="2203"/>
      <c r="BS65" s="2203"/>
      <c r="BT65" s="2203"/>
      <c r="BU65" s="2203"/>
      <c r="BV65" s="2203"/>
      <c r="BW65" s="2203"/>
      <c r="BX65" s="2126" t="s">
        <v>966</v>
      </c>
      <c r="BY65" s="2127"/>
      <c r="BZ65" s="2127"/>
      <c r="CA65" s="2127"/>
      <c r="CB65" s="2127"/>
      <c r="CC65" s="2127"/>
      <c r="CD65" s="2127"/>
      <c r="CE65" s="2128"/>
      <c r="CF65" s="2129" t="s">
        <v>967</v>
      </c>
      <c r="CG65" s="2127"/>
      <c r="CH65" s="2127"/>
      <c r="CI65" s="2127"/>
      <c r="CJ65" s="2127"/>
      <c r="CK65" s="2127"/>
      <c r="CL65" s="2127"/>
      <c r="CM65" s="2127"/>
      <c r="CN65" s="2127"/>
      <c r="CO65" s="2127"/>
      <c r="CP65" s="2127"/>
      <c r="CQ65" s="2127"/>
      <c r="CR65" s="2128"/>
      <c r="CS65" s="2129"/>
      <c r="CT65" s="2127"/>
      <c r="CU65" s="2127"/>
      <c r="CV65" s="2127"/>
      <c r="CW65" s="2127"/>
      <c r="CX65" s="2127"/>
      <c r="CY65" s="2127"/>
      <c r="CZ65" s="2127"/>
      <c r="DA65" s="2127"/>
      <c r="DB65" s="2127"/>
      <c r="DC65" s="2127"/>
      <c r="DD65" s="2127"/>
      <c r="DE65" s="2128"/>
      <c r="DF65" s="2130"/>
      <c r="DG65" s="2131"/>
      <c r="DH65" s="2131"/>
      <c r="DI65" s="2131"/>
      <c r="DJ65" s="2131"/>
      <c r="DK65" s="2131"/>
      <c r="DL65" s="2131"/>
      <c r="DM65" s="2131"/>
      <c r="DN65" s="2131"/>
      <c r="DO65" s="2131"/>
      <c r="DP65" s="2131"/>
      <c r="DQ65" s="2131"/>
      <c r="DR65" s="2132"/>
      <c r="DS65" s="2130"/>
      <c r="DT65" s="2131"/>
      <c r="DU65" s="2131"/>
      <c r="DV65" s="2131"/>
      <c r="DW65" s="2131"/>
      <c r="DX65" s="2131"/>
      <c r="DY65" s="2131"/>
      <c r="DZ65" s="2131"/>
      <c r="EA65" s="2131"/>
      <c r="EB65" s="2131"/>
      <c r="EC65" s="2131"/>
      <c r="ED65" s="2131"/>
      <c r="EE65" s="2132"/>
      <c r="EF65" s="2130"/>
      <c r="EG65" s="2131"/>
      <c r="EH65" s="2131"/>
      <c r="EI65" s="2131"/>
      <c r="EJ65" s="2131"/>
      <c r="EK65" s="2131"/>
      <c r="EL65" s="2131"/>
      <c r="EM65" s="2131"/>
      <c r="EN65" s="2131"/>
      <c r="EO65" s="2131"/>
      <c r="EP65" s="2131"/>
      <c r="EQ65" s="2131"/>
      <c r="ER65" s="2132"/>
      <c r="ES65" s="2133" t="s">
        <v>379</v>
      </c>
      <c r="ET65" s="2134"/>
      <c r="EU65" s="2134"/>
      <c r="EV65" s="2134"/>
      <c r="EW65" s="2134"/>
      <c r="EX65" s="2134"/>
      <c r="EY65" s="2134"/>
      <c r="EZ65" s="2134"/>
      <c r="FA65" s="2134"/>
      <c r="FB65" s="2134"/>
      <c r="FC65" s="2134"/>
      <c r="FD65" s="2134"/>
      <c r="FE65" s="2135"/>
    </row>
    <row r="66" spans="1:161" s="1206" customFormat="1" ht="20.25" customHeight="1" x14ac:dyDescent="0.2">
      <c r="A66" s="2249" t="s">
        <v>968</v>
      </c>
      <c r="B66" s="2250"/>
      <c r="C66" s="2250"/>
      <c r="D66" s="2250"/>
      <c r="E66" s="2250"/>
      <c r="F66" s="2250"/>
      <c r="G66" s="2250"/>
      <c r="H66" s="2250"/>
      <c r="I66" s="2250"/>
      <c r="J66" s="2250"/>
      <c r="K66" s="2250"/>
      <c r="L66" s="2250"/>
      <c r="M66" s="2250"/>
      <c r="N66" s="2250"/>
      <c r="O66" s="2250"/>
      <c r="P66" s="2250"/>
      <c r="Q66" s="2250"/>
      <c r="R66" s="2250"/>
      <c r="S66" s="2250"/>
      <c r="T66" s="2250"/>
      <c r="U66" s="2250"/>
      <c r="V66" s="2250"/>
      <c r="W66" s="2250"/>
      <c r="X66" s="2250"/>
      <c r="Y66" s="2250"/>
      <c r="Z66" s="2250"/>
      <c r="AA66" s="2250"/>
      <c r="AB66" s="2250"/>
      <c r="AC66" s="2250"/>
      <c r="AD66" s="2250"/>
      <c r="AE66" s="2250"/>
      <c r="AF66" s="2250"/>
      <c r="AG66" s="2250"/>
      <c r="AH66" s="2250"/>
      <c r="AI66" s="2250"/>
      <c r="AJ66" s="2250"/>
      <c r="AK66" s="2250"/>
      <c r="AL66" s="2250"/>
      <c r="AM66" s="2250"/>
      <c r="AN66" s="2250"/>
      <c r="AO66" s="2250"/>
      <c r="AP66" s="2250"/>
      <c r="AQ66" s="2250"/>
      <c r="AR66" s="2250"/>
      <c r="AS66" s="2250"/>
      <c r="AT66" s="2250"/>
      <c r="AU66" s="2250"/>
      <c r="AV66" s="2250"/>
      <c r="AW66" s="2250"/>
      <c r="AX66" s="2250"/>
      <c r="AY66" s="2250"/>
      <c r="AZ66" s="2250"/>
      <c r="BA66" s="2250"/>
      <c r="BB66" s="2250"/>
      <c r="BC66" s="2250"/>
      <c r="BD66" s="2250"/>
      <c r="BE66" s="2250"/>
      <c r="BF66" s="2250"/>
      <c r="BG66" s="2250"/>
      <c r="BH66" s="2250"/>
      <c r="BI66" s="2250"/>
      <c r="BJ66" s="2250"/>
      <c r="BK66" s="2250"/>
      <c r="BL66" s="2250"/>
      <c r="BM66" s="2250"/>
      <c r="BN66" s="2250"/>
      <c r="BO66" s="2250"/>
      <c r="BP66" s="2250"/>
      <c r="BQ66" s="2250"/>
      <c r="BR66" s="2250"/>
      <c r="BS66" s="2250"/>
      <c r="BT66" s="2250"/>
      <c r="BU66" s="2250"/>
      <c r="BV66" s="2250"/>
      <c r="BW66" s="2250"/>
      <c r="BX66" s="2251" t="s">
        <v>969</v>
      </c>
      <c r="BY66" s="2252"/>
      <c r="BZ66" s="2252"/>
      <c r="CA66" s="2252"/>
      <c r="CB66" s="2252"/>
      <c r="CC66" s="2252"/>
      <c r="CD66" s="2252"/>
      <c r="CE66" s="2253"/>
      <c r="CF66" s="2254" t="s">
        <v>970</v>
      </c>
      <c r="CG66" s="2252"/>
      <c r="CH66" s="2252"/>
      <c r="CI66" s="2252"/>
      <c r="CJ66" s="2252"/>
      <c r="CK66" s="2252"/>
      <c r="CL66" s="2252"/>
      <c r="CM66" s="2252"/>
      <c r="CN66" s="2252"/>
      <c r="CO66" s="2252"/>
      <c r="CP66" s="2252"/>
      <c r="CQ66" s="2252"/>
      <c r="CR66" s="2253"/>
      <c r="CS66" s="2254"/>
      <c r="CT66" s="2252"/>
      <c r="CU66" s="2252"/>
      <c r="CV66" s="2252"/>
      <c r="CW66" s="2252"/>
      <c r="CX66" s="2252"/>
      <c r="CY66" s="2252"/>
      <c r="CZ66" s="2252"/>
      <c r="DA66" s="2252"/>
      <c r="DB66" s="2252"/>
      <c r="DC66" s="2252"/>
      <c r="DD66" s="2252"/>
      <c r="DE66" s="2253"/>
      <c r="DF66" s="2255">
        <f>DF67+DF68</f>
        <v>13143838.189999999</v>
      </c>
      <c r="DG66" s="2256"/>
      <c r="DH66" s="2256"/>
      <c r="DI66" s="2256"/>
      <c r="DJ66" s="2256"/>
      <c r="DK66" s="2256"/>
      <c r="DL66" s="2256"/>
      <c r="DM66" s="2256"/>
      <c r="DN66" s="2256"/>
      <c r="DO66" s="2256"/>
      <c r="DP66" s="2256"/>
      <c r="DQ66" s="2256"/>
      <c r="DR66" s="2257"/>
      <c r="DS66" s="2255">
        <f>DS67+DS68</f>
        <v>13813496.880000001</v>
      </c>
      <c r="DT66" s="2256"/>
      <c r="DU66" s="2256"/>
      <c r="DV66" s="2256"/>
      <c r="DW66" s="2256"/>
      <c r="DX66" s="2256"/>
      <c r="DY66" s="2256"/>
      <c r="DZ66" s="2256"/>
      <c r="EA66" s="2256"/>
      <c r="EB66" s="2256"/>
      <c r="EC66" s="2256"/>
      <c r="ED66" s="2256"/>
      <c r="EE66" s="2257"/>
      <c r="EF66" s="2255">
        <f>EF67+EF68</f>
        <v>13813496.880000001</v>
      </c>
      <c r="EG66" s="2256"/>
      <c r="EH66" s="2256"/>
      <c r="EI66" s="2256"/>
      <c r="EJ66" s="2256"/>
      <c r="EK66" s="2256"/>
      <c r="EL66" s="2256"/>
      <c r="EM66" s="2256"/>
      <c r="EN66" s="2256"/>
      <c r="EO66" s="2256"/>
      <c r="EP66" s="2256"/>
      <c r="EQ66" s="2256"/>
      <c r="ER66" s="2257"/>
      <c r="ES66" s="2258" t="s">
        <v>379</v>
      </c>
      <c r="ET66" s="2259"/>
      <c r="EU66" s="2259"/>
      <c r="EV66" s="2259"/>
      <c r="EW66" s="2259"/>
      <c r="EX66" s="2259"/>
      <c r="EY66" s="2259"/>
      <c r="EZ66" s="2259"/>
      <c r="FA66" s="2259"/>
      <c r="FB66" s="2259"/>
      <c r="FC66" s="2259"/>
      <c r="FD66" s="2259"/>
      <c r="FE66" s="2260"/>
    </row>
    <row r="67" spans="1:161" ht="21.75" customHeight="1" x14ac:dyDescent="0.2">
      <c r="A67" s="2157" t="s">
        <v>971</v>
      </c>
      <c r="B67" s="2158"/>
      <c r="C67" s="2158"/>
      <c r="D67" s="2158"/>
      <c r="E67" s="2158"/>
      <c r="F67" s="2158"/>
      <c r="G67" s="2158"/>
      <c r="H67" s="2158"/>
      <c r="I67" s="2158"/>
      <c r="J67" s="2158"/>
      <c r="K67" s="2158"/>
      <c r="L67" s="2158"/>
      <c r="M67" s="2158"/>
      <c r="N67" s="2158"/>
      <c r="O67" s="2158"/>
      <c r="P67" s="2158"/>
      <c r="Q67" s="2158"/>
      <c r="R67" s="2158"/>
      <c r="S67" s="2158"/>
      <c r="T67" s="2158"/>
      <c r="U67" s="2158"/>
      <c r="V67" s="2158"/>
      <c r="W67" s="2158"/>
      <c r="X67" s="2158"/>
      <c r="Y67" s="2158"/>
      <c r="Z67" s="2158"/>
      <c r="AA67" s="2158"/>
      <c r="AB67" s="2158"/>
      <c r="AC67" s="2158"/>
      <c r="AD67" s="2158"/>
      <c r="AE67" s="2158"/>
      <c r="AF67" s="2158"/>
      <c r="AG67" s="2158"/>
      <c r="AH67" s="2158"/>
      <c r="AI67" s="2158"/>
      <c r="AJ67" s="2158"/>
      <c r="AK67" s="2158"/>
      <c r="AL67" s="2158"/>
      <c r="AM67" s="2158"/>
      <c r="AN67" s="2158"/>
      <c r="AO67" s="2158"/>
      <c r="AP67" s="2158"/>
      <c r="AQ67" s="2158"/>
      <c r="AR67" s="2158"/>
      <c r="AS67" s="2158"/>
      <c r="AT67" s="2158"/>
      <c r="AU67" s="2158"/>
      <c r="AV67" s="2158"/>
      <c r="AW67" s="2158"/>
      <c r="AX67" s="2158"/>
      <c r="AY67" s="2158"/>
      <c r="AZ67" s="2158"/>
      <c r="BA67" s="2158"/>
      <c r="BB67" s="2158"/>
      <c r="BC67" s="2158"/>
      <c r="BD67" s="2158"/>
      <c r="BE67" s="2158"/>
      <c r="BF67" s="2158"/>
      <c r="BG67" s="2158"/>
      <c r="BH67" s="2158"/>
      <c r="BI67" s="2158"/>
      <c r="BJ67" s="2158"/>
      <c r="BK67" s="2158"/>
      <c r="BL67" s="2158"/>
      <c r="BM67" s="2158"/>
      <c r="BN67" s="2158"/>
      <c r="BO67" s="2158"/>
      <c r="BP67" s="2158"/>
      <c r="BQ67" s="2158"/>
      <c r="BR67" s="2158"/>
      <c r="BS67" s="2158"/>
      <c r="BT67" s="2158"/>
      <c r="BU67" s="2158"/>
      <c r="BV67" s="2158"/>
      <c r="BW67" s="2158"/>
      <c r="BX67" s="2126" t="s">
        <v>972</v>
      </c>
      <c r="BY67" s="2127"/>
      <c r="BZ67" s="2127"/>
      <c r="CA67" s="2127"/>
      <c r="CB67" s="2127"/>
      <c r="CC67" s="2127"/>
      <c r="CD67" s="2127"/>
      <c r="CE67" s="2128"/>
      <c r="CF67" s="2129" t="s">
        <v>970</v>
      </c>
      <c r="CG67" s="2127"/>
      <c r="CH67" s="2127"/>
      <c r="CI67" s="2127"/>
      <c r="CJ67" s="2127"/>
      <c r="CK67" s="2127"/>
      <c r="CL67" s="2127"/>
      <c r="CM67" s="2127"/>
      <c r="CN67" s="2127"/>
      <c r="CO67" s="2127"/>
      <c r="CP67" s="2127"/>
      <c r="CQ67" s="2127"/>
      <c r="CR67" s="2128"/>
      <c r="CS67" s="2129"/>
      <c r="CT67" s="2127"/>
      <c r="CU67" s="2127"/>
      <c r="CV67" s="2127"/>
      <c r="CW67" s="2127"/>
      <c r="CX67" s="2127"/>
      <c r="CY67" s="2127"/>
      <c r="CZ67" s="2127"/>
      <c r="DA67" s="2127"/>
      <c r="DB67" s="2127"/>
      <c r="DC67" s="2127"/>
      <c r="DD67" s="2127"/>
      <c r="DE67" s="2128"/>
      <c r="DF67" s="2130">
        <f>'Пост и Вып 2эк'!C33</f>
        <v>13143838.189999999</v>
      </c>
      <c r="DG67" s="2131"/>
      <c r="DH67" s="2131"/>
      <c r="DI67" s="2131"/>
      <c r="DJ67" s="2131"/>
      <c r="DK67" s="2131"/>
      <c r="DL67" s="2131"/>
      <c r="DM67" s="2131"/>
      <c r="DN67" s="2131"/>
      <c r="DO67" s="2131"/>
      <c r="DP67" s="2131"/>
      <c r="DQ67" s="2131"/>
      <c r="DR67" s="2132"/>
      <c r="DS67" s="2219">
        <f>12106480+407016.88+300000+1000000</f>
        <v>13813496.880000001</v>
      </c>
      <c r="DT67" s="2220"/>
      <c r="DU67" s="2220"/>
      <c r="DV67" s="2220"/>
      <c r="DW67" s="2220"/>
      <c r="DX67" s="2220"/>
      <c r="DY67" s="2220"/>
      <c r="DZ67" s="2220"/>
      <c r="EA67" s="2220"/>
      <c r="EB67" s="2220"/>
      <c r="EC67" s="2220"/>
      <c r="ED67" s="2220"/>
      <c r="EE67" s="2221"/>
      <c r="EF67" s="2219">
        <f>12106480+407016.88+300000+1000000</f>
        <v>13813496.880000001</v>
      </c>
      <c r="EG67" s="2220"/>
      <c r="EH67" s="2220"/>
      <c r="EI67" s="2220"/>
      <c r="EJ67" s="2220"/>
      <c r="EK67" s="2220"/>
      <c r="EL67" s="2220"/>
      <c r="EM67" s="2220"/>
      <c r="EN67" s="2220"/>
      <c r="EO67" s="2220"/>
      <c r="EP67" s="2220"/>
      <c r="EQ67" s="2220"/>
      <c r="ER67" s="2221"/>
      <c r="ES67" s="2133" t="s">
        <v>379</v>
      </c>
      <c r="ET67" s="2134"/>
      <c r="EU67" s="2134"/>
      <c r="EV67" s="2134"/>
      <c r="EW67" s="2134"/>
      <c r="EX67" s="2134"/>
      <c r="EY67" s="2134"/>
      <c r="EZ67" s="2134"/>
      <c r="FA67" s="2134"/>
      <c r="FB67" s="2134"/>
      <c r="FC67" s="2134"/>
      <c r="FD67" s="2134"/>
      <c r="FE67" s="2135"/>
    </row>
    <row r="68" spans="1:161" ht="11.1" customHeight="1" thickBot="1" x14ac:dyDescent="0.25">
      <c r="A68" s="2248" t="s">
        <v>973</v>
      </c>
      <c r="B68" s="2200"/>
      <c r="C68" s="2200"/>
      <c r="D68" s="2200"/>
      <c r="E68" s="2200"/>
      <c r="F68" s="2200"/>
      <c r="G68" s="2200"/>
      <c r="H68" s="2200"/>
      <c r="I68" s="2200"/>
      <c r="J68" s="2200"/>
      <c r="K68" s="2200"/>
      <c r="L68" s="2200"/>
      <c r="M68" s="2200"/>
      <c r="N68" s="2200"/>
      <c r="O68" s="2200"/>
      <c r="P68" s="2200"/>
      <c r="Q68" s="2200"/>
      <c r="R68" s="2200"/>
      <c r="S68" s="2200"/>
      <c r="T68" s="2200"/>
      <c r="U68" s="2200"/>
      <c r="V68" s="2200"/>
      <c r="W68" s="2200"/>
      <c r="X68" s="2200"/>
      <c r="Y68" s="2200"/>
      <c r="Z68" s="2200"/>
      <c r="AA68" s="2200"/>
      <c r="AB68" s="2200"/>
      <c r="AC68" s="2200"/>
      <c r="AD68" s="2200"/>
      <c r="AE68" s="2200"/>
      <c r="AF68" s="2200"/>
      <c r="AG68" s="2200"/>
      <c r="AH68" s="2200"/>
      <c r="AI68" s="2200"/>
      <c r="AJ68" s="2200"/>
      <c r="AK68" s="2200"/>
      <c r="AL68" s="2200"/>
      <c r="AM68" s="2200"/>
      <c r="AN68" s="2200"/>
      <c r="AO68" s="2200"/>
      <c r="AP68" s="2200"/>
      <c r="AQ68" s="2200"/>
      <c r="AR68" s="2200"/>
      <c r="AS68" s="2200"/>
      <c r="AT68" s="2200"/>
      <c r="AU68" s="2200"/>
      <c r="AV68" s="2200"/>
      <c r="AW68" s="2200"/>
      <c r="AX68" s="2200"/>
      <c r="AY68" s="2200"/>
      <c r="AZ68" s="2200"/>
      <c r="BA68" s="2200"/>
      <c r="BB68" s="2200"/>
      <c r="BC68" s="2200"/>
      <c r="BD68" s="2200"/>
      <c r="BE68" s="2200"/>
      <c r="BF68" s="2200"/>
      <c r="BG68" s="2200"/>
      <c r="BH68" s="2200"/>
      <c r="BI68" s="2200"/>
      <c r="BJ68" s="2200"/>
      <c r="BK68" s="2200"/>
      <c r="BL68" s="2200"/>
      <c r="BM68" s="2200"/>
      <c r="BN68" s="2200"/>
      <c r="BO68" s="2200"/>
      <c r="BP68" s="2200"/>
      <c r="BQ68" s="2200"/>
      <c r="BR68" s="2200"/>
      <c r="BS68" s="2200"/>
      <c r="BT68" s="2200"/>
      <c r="BU68" s="2200"/>
      <c r="BV68" s="2200"/>
      <c r="BW68" s="2201"/>
      <c r="BX68" s="2148" t="s">
        <v>974</v>
      </c>
      <c r="BY68" s="2149"/>
      <c r="BZ68" s="2149"/>
      <c r="CA68" s="2149"/>
      <c r="CB68" s="2149"/>
      <c r="CC68" s="2149"/>
      <c r="CD68" s="2149"/>
      <c r="CE68" s="2150"/>
      <c r="CF68" s="2151" t="s">
        <v>970</v>
      </c>
      <c r="CG68" s="2149"/>
      <c r="CH68" s="2149"/>
      <c r="CI68" s="2149"/>
      <c r="CJ68" s="2149"/>
      <c r="CK68" s="2149"/>
      <c r="CL68" s="2149"/>
      <c r="CM68" s="2149"/>
      <c r="CN68" s="2149"/>
      <c r="CO68" s="2149"/>
      <c r="CP68" s="2149"/>
      <c r="CQ68" s="2149"/>
      <c r="CR68" s="2150"/>
      <c r="CS68" s="2151"/>
      <c r="CT68" s="2149"/>
      <c r="CU68" s="2149"/>
      <c r="CV68" s="2149"/>
      <c r="CW68" s="2149"/>
      <c r="CX68" s="2149"/>
      <c r="CY68" s="2149"/>
      <c r="CZ68" s="2149"/>
      <c r="DA68" s="2149"/>
      <c r="DB68" s="2149"/>
      <c r="DC68" s="2149"/>
      <c r="DD68" s="2149"/>
      <c r="DE68" s="2150"/>
      <c r="DF68" s="2140">
        <f>'Пост и Вып 2эк'!C34+'Пост и Вып 2эк'!C35</f>
        <v>0</v>
      </c>
      <c r="DG68" s="2141"/>
      <c r="DH68" s="2141"/>
      <c r="DI68" s="2141"/>
      <c r="DJ68" s="2141"/>
      <c r="DK68" s="2141"/>
      <c r="DL68" s="2141"/>
      <c r="DM68" s="2141"/>
      <c r="DN68" s="2141"/>
      <c r="DO68" s="2141"/>
      <c r="DP68" s="2141"/>
      <c r="DQ68" s="2141"/>
      <c r="DR68" s="2142"/>
      <c r="DS68" s="2140"/>
      <c r="DT68" s="2141"/>
      <c r="DU68" s="2141"/>
      <c r="DV68" s="2141"/>
      <c r="DW68" s="2141"/>
      <c r="DX68" s="2141"/>
      <c r="DY68" s="2141"/>
      <c r="DZ68" s="2141"/>
      <c r="EA68" s="2141"/>
      <c r="EB68" s="2141"/>
      <c r="EC68" s="2141"/>
      <c r="ED68" s="2141"/>
      <c r="EE68" s="2142"/>
      <c r="EF68" s="2140"/>
      <c r="EG68" s="2141"/>
      <c r="EH68" s="2141"/>
      <c r="EI68" s="2141"/>
      <c r="EJ68" s="2141"/>
      <c r="EK68" s="2141"/>
      <c r="EL68" s="2141"/>
      <c r="EM68" s="2141"/>
      <c r="EN68" s="2141"/>
      <c r="EO68" s="2141"/>
      <c r="EP68" s="2141"/>
      <c r="EQ68" s="2141"/>
      <c r="ER68" s="2142"/>
      <c r="ES68" s="2143" t="s">
        <v>379</v>
      </c>
      <c r="ET68" s="2144"/>
      <c r="EU68" s="2144"/>
      <c r="EV68" s="2144"/>
      <c r="EW68" s="2144"/>
      <c r="EX68" s="2144"/>
      <c r="EY68" s="2144"/>
      <c r="EZ68" s="2144"/>
      <c r="FA68" s="2144"/>
      <c r="FB68" s="2144"/>
      <c r="FC68" s="2144"/>
      <c r="FD68" s="2144"/>
      <c r="FE68" s="2145"/>
    </row>
    <row r="69" spans="1:161" ht="9.75" customHeight="1" x14ac:dyDescent="0.2">
      <c r="A69" s="2136" t="s">
        <v>975</v>
      </c>
      <c r="B69" s="2137"/>
      <c r="C69" s="2137"/>
      <c r="D69" s="2137"/>
      <c r="E69" s="2137"/>
      <c r="F69" s="2137"/>
      <c r="G69" s="2137"/>
      <c r="H69" s="2137"/>
      <c r="I69" s="2137"/>
      <c r="J69" s="2137"/>
      <c r="K69" s="2137"/>
      <c r="L69" s="2137"/>
      <c r="M69" s="2137"/>
      <c r="N69" s="2137"/>
      <c r="O69" s="2137"/>
      <c r="P69" s="2137"/>
      <c r="Q69" s="2137"/>
      <c r="R69" s="2137"/>
      <c r="S69" s="2137"/>
      <c r="T69" s="2137"/>
      <c r="U69" s="2137"/>
      <c r="V69" s="2137"/>
      <c r="W69" s="2137"/>
      <c r="X69" s="2137"/>
      <c r="Y69" s="2137"/>
      <c r="Z69" s="2137"/>
      <c r="AA69" s="2137"/>
      <c r="AB69" s="2137"/>
      <c r="AC69" s="2137"/>
      <c r="AD69" s="2137"/>
      <c r="AE69" s="2137"/>
      <c r="AF69" s="2137"/>
      <c r="AG69" s="2137"/>
      <c r="AH69" s="2137"/>
      <c r="AI69" s="2137"/>
      <c r="AJ69" s="2137"/>
      <c r="AK69" s="2137"/>
      <c r="AL69" s="2137"/>
      <c r="AM69" s="2137"/>
      <c r="AN69" s="2137"/>
      <c r="AO69" s="2137"/>
      <c r="AP69" s="2137"/>
      <c r="AQ69" s="2137"/>
      <c r="AR69" s="2137"/>
      <c r="AS69" s="2137"/>
      <c r="AT69" s="2137"/>
      <c r="AU69" s="2137"/>
      <c r="AV69" s="2137"/>
      <c r="AW69" s="2137"/>
      <c r="AX69" s="2137"/>
      <c r="AY69" s="2137"/>
      <c r="AZ69" s="2137"/>
      <c r="BA69" s="2137"/>
      <c r="BB69" s="2137"/>
      <c r="BC69" s="2137"/>
      <c r="BD69" s="2137"/>
      <c r="BE69" s="2137"/>
      <c r="BF69" s="2137"/>
      <c r="BG69" s="2137"/>
      <c r="BH69" s="2137"/>
      <c r="BI69" s="2137"/>
      <c r="BJ69" s="2137"/>
      <c r="BK69" s="2137"/>
      <c r="BL69" s="2137"/>
      <c r="BM69" s="2137"/>
      <c r="BN69" s="2137"/>
      <c r="BO69" s="2137"/>
      <c r="BP69" s="2137"/>
      <c r="BQ69" s="2137"/>
      <c r="BR69" s="2137"/>
      <c r="BS69" s="2137"/>
      <c r="BT69" s="2137"/>
      <c r="BU69" s="2137"/>
      <c r="BV69" s="2137"/>
      <c r="BW69" s="2138"/>
      <c r="BX69" s="2126" t="s">
        <v>976</v>
      </c>
      <c r="BY69" s="2127"/>
      <c r="BZ69" s="2127"/>
      <c r="CA69" s="2127"/>
      <c r="CB69" s="2127"/>
      <c r="CC69" s="2127"/>
      <c r="CD69" s="2127"/>
      <c r="CE69" s="2128"/>
      <c r="CF69" s="2129" t="s">
        <v>977</v>
      </c>
      <c r="CG69" s="2127"/>
      <c r="CH69" s="2127"/>
      <c r="CI69" s="2127"/>
      <c r="CJ69" s="2127"/>
      <c r="CK69" s="2127"/>
      <c r="CL69" s="2127"/>
      <c r="CM69" s="2127"/>
      <c r="CN69" s="2127"/>
      <c r="CO69" s="2127"/>
      <c r="CP69" s="2127"/>
      <c r="CQ69" s="2127"/>
      <c r="CR69" s="2128"/>
      <c r="CS69" s="2129"/>
      <c r="CT69" s="2127"/>
      <c r="CU69" s="2127"/>
      <c r="CV69" s="2127"/>
      <c r="CW69" s="2127"/>
      <c r="CX69" s="2127"/>
      <c r="CY69" s="2127"/>
      <c r="CZ69" s="2127"/>
      <c r="DA69" s="2127"/>
      <c r="DB69" s="2127"/>
      <c r="DC69" s="2127"/>
      <c r="DD69" s="2127"/>
      <c r="DE69" s="2128"/>
      <c r="DF69" s="2130"/>
      <c r="DG69" s="2131"/>
      <c r="DH69" s="2131"/>
      <c r="DI69" s="2131"/>
      <c r="DJ69" s="2131"/>
      <c r="DK69" s="2131"/>
      <c r="DL69" s="2131"/>
      <c r="DM69" s="2131"/>
      <c r="DN69" s="2131"/>
      <c r="DO69" s="2131"/>
      <c r="DP69" s="2131"/>
      <c r="DQ69" s="2131"/>
      <c r="DR69" s="2132"/>
      <c r="DS69" s="2130"/>
      <c r="DT69" s="2131"/>
      <c r="DU69" s="2131"/>
      <c r="DV69" s="2131"/>
      <c r="DW69" s="2131"/>
      <c r="DX69" s="2131"/>
      <c r="DY69" s="2131"/>
      <c r="DZ69" s="2131"/>
      <c r="EA69" s="2131"/>
      <c r="EB69" s="2131"/>
      <c r="EC69" s="2131"/>
      <c r="ED69" s="2131"/>
      <c r="EE69" s="2132"/>
      <c r="EF69" s="2130"/>
      <c r="EG69" s="2131"/>
      <c r="EH69" s="2131"/>
      <c r="EI69" s="2131"/>
      <c r="EJ69" s="2131"/>
      <c r="EK69" s="2131"/>
      <c r="EL69" s="2131"/>
      <c r="EM69" s="2131"/>
      <c r="EN69" s="2131"/>
      <c r="EO69" s="2131"/>
      <c r="EP69" s="2131"/>
      <c r="EQ69" s="2131"/>
      <c r="ER69" s="2132"/>
      <c r="ES69" s="2133" t="s">
        <v>379</v>
      </c>
      <c r="ET69" s="2134"/>
      <c r="EU69" s="2134"/>
      <c r="EV69" s="2134"/>
      <c r="EW69" s="2134"/>
      <c r="EX69" s="2134"/>
      <c r="EY69" s="2134"/>
      <c r="EZ69" s="2134"/>
      <c r="FA69" s="2134"/>
      <c r="FB69" s="2134"/>
      <c r="FC69" s="2134"/>
      <c r="FD69" s="2134"/>
      <c r="FE69" s="2135"/>
    </row>
    <row r="70" spans="1:161" s="1300" customFormat="1" ht="18" customHeight="1" x14ac:dyDescent="0.2">
      <c r="A70" s="2123" t="s">
        <v>1222</v>
      </c>
      <c r="B70" s="2124"/>
      <c r="C70" s="2124"/>
      <c r="D70" s="2124"/>
      <c r="E70" s="2124"/>
      <c r="F70" s="2124"/>
      <c r="G70" s="2124"/>
      <c r="H70" s="2124"/>
      <c r="I70" s="2124"/>
      <c r="J70" s="2124"/>
      <c r="K70" s="2124"/>
      <c r="L70" s="2124"/>
      <c r="M70" s="2124"/>
      <c r="N70" s="2124"/>
      <c r="O70" s="2124"/>
      <c r="P70" s="2124"/>
      <c r="Q70" s="2124"/>
      <c r="R70" s="2124"/>
      <c r="S70" s="2124"/>
      <c r="T70" s="2124"/>
      <c r="U70" s="2124"/>
      <c r="V70" s="2124"/>
      <c r="W70" s="2124"/>
      <c r="X70" s="2124"/>
      <c r="Y70" s="2124"/>
      <c r="Z70" s="2124"/>
      <c r="AA70" s="2124"/>
      <c r="AB70" s="2124"/>
      <c r="AC70" s="2124"/>
      <c r="AD70" s="2124"/>
      <c r="AE70" s="2124"/>
      <c r="AF70" s="2124"/>
      <c r="AG70" s="2124"/>
      <c r="AH70" s="2124"/>
      <c r="AI70" s="2124"/>
      <c r="AJ70" s="2124"/>
      <c r="AK70" s="2124"/>
      <c r="AL70" s="2124"/>
      <c r="AM70" s="2124"/>
      <c r="AN70" s="2124"/>
      <c r="AO70" s="2124"/>
      <c r="AP70" s="2124"/>
      <c r="AQ70" s="2124"/>
      <c r="AR70" s="2124"/>
      <c r="AS70" s="2124"/>
      <c r="AT70" s="2124"/>
      <c r="AU70" s="2124"/>
      <c r="AV70" s="2124"/>
      <c r="AW70" s="2124"/>
      <c r="AX70" s="2124"/>
      <c r="AY70" s="2124"/>
      <c r="AZ70" s="2124"/>
      <c r="BA70" s="2124"/>
      <c r="BB70" s="2124"/>
      <c r="BC70" s="2124"/>
      <c r="BD70" s="2124"/>
      <c r="BE70" s="2124"/>
      <c r="BF70" s="2124"/>
      <c r="BG70" s="2124"/>
      <c r="BH70" s="2124"/>
      <c r="BI70" s="2124"/>
      <c r="BJ70" s="2124"/>
      <c r="BK70" s="2124"/>
      <c r="BL70" s="2124"/>
      <c r="BM70" s="2124"/>
      <c r="BN70" s="2124"/>
      <c r="BO70" s="2124"/>
      <c r="BP70" s="2124"/>
      <c r="BQ70" s="2124"/>
      <c r="BR70" s="2124"/>
      <c r="BS70" s="2124"/>
      <c r="BT70" s="2124"/>
      <c r="BU70" s="2124"/>
      <c r="BV70" s="2124"/>
      <c r="BW70" s="2125"/>
      <c r="BX70" s="2126" t="s">
        <v>979</v>
      </c>
      <c r="BY70" s="2127"/>
      <c r="BZ70" s="2127"/>
      <c r="CA70" s="2127"/>
      <c r="CB70" s="2127"/>
      <c r="CC70" s="2127"/>
      <c r="CD70" s="2127"/>
      <c r="CE70" s="2128"/>
      <c r="CF70" s="2129" t="s">
        <v>1223</v>
      </c>
      <c r="CG70" s="2127"/>
      <c r="CH70" s="2127"/>
      <c r="CI70" s="2127"/>
      <c r="CJ70" s="2127"/>
      <c r="CK70" s="2127"/>
      <c r="CL70" s="2127"/>
      <c r="CM70" s="2127"/>
      <c r="CN70" s="2127"/>
      <c r="CO70" s="2127"/>
      <c r="CP70" s="2127"/>
      <c r="CQ70" s="2127"/>
      <c r="CR70" s="2128"/>
      <c r="CS70" s="2129"/>
      <c r="CT70" s="2127"/>
      <c r="CU70" s="2127"/>
      <c r="CV70" s="2127"/>
      <c r="CW70" s="2127"/>
      <c r="CX70" s="2127"/>
      <c r="CY70" s="2127"/>
      <c r="CZ70" s="2127"/>
      <c r="DA70" s="2127"/>
      <c r="DB70" s="2127"/>
      <c r="DC70" s="2127"/>
      <c r="DD70" s="2127"/>
      <c r="DE70" s="2128"/>
      <c r="DF70" s="2130"/>
      <c r="DG70" s="2131"/>
      <c r="DH70" s="2131"/>
      <c r="DI70" s="2131"/>
      <c r="DJ70" s="2131"/>
      <c r="DK70" s="2131"/>
      <c r="DL70" s="2131"/>
      <c r="DM70" s="2131"/>
      <c r="DN70" s="2131"/>
      <c r="DO70" s="2131"/>
      <c r="DP70" s="2131"/>
      <c r="DQ70" s="2131"/>
      <c r="DR70" s="2132"/>
      <c r="DS70" s="2130"/>
      <c r="DT70" s="2131"/>
      <c r="DU70" s="2131"/>
      <c r="DV70" s="2131"/>
      <c r="DW70" s="2131"/>
      <c r="DX70" s="2131"/>
      <c r="DY70" s="2131"/>
      <c r="DZ70" s="2131"/>
      <c r="EA70" s="2131"/>
      <c r="EB70" s="2131"/>
      <c r="EC70" s="2131"/>
      <c r="ED70" s="2131"/>
      <c r="EE70" s="2132"/>
      <c r="EF70" s="2130"/>
      <c r="EG70" s="2131"/>
      <c r="EH70" s="2131"/>
      <c r="EI70" s="2131"/>
      <c r="EJ70" s="2131"/>
      <c r="EK70" s="2131"/>
      <c r="EL70" s="2131"/>
      <c r="EM70" s="2131"/>
      <c r="EN70" s="2131"/>
      <c r="EO70" s="2131"/>
      <c r="EP70" s="2131"/>
      <c r="EQ70" s="2131"/>
      <c r="ER70" s="2132"/>
      <c r="ES70" s="2133" t="s">
        <v>379</v>
      </c>
      <c r="ET70" s="2134"/>
      <c r="EU70" s="2134"/>
      <c r="EV70" s="2134"/>
      <c r="EW70" s="2134"/>
      <c r="EX70" s="2134"/>
      <c r="EY70" s="2134"/>
      <c r="EZ70" s="2134"/>
      <c r="FA70" s="2134"/>
      <c r="FB70" s="2134"/>
      <c r="FC70" s="2134"/>
      <c r="FD70" s="2134"/>
      <c r="FE70" s="2135"/>
    </row>
    <row r="71" spans="1:161" ht="9.75" customHeight="1" x14ac:dyDescent="0.2">
      <c r="A71" s="2217" t="s">
        <v>978</v>
      </c>
      <c r="B71" s="2218"/>
      <c r="C71" s="2218"/>
      <c r="D71" s="2218"/>
      <c r="E71" s="2218"/>
      <c r="F71" s="2218"/>
      <c r="G71" s="2218"/>
      <c r="H71" s="2218"/>
      <c r="I71" s="2218"/>
      <c r="J71" s="2218"/>
      <c r="K71" s="2218"/>
      <c r="L71" s="2218"/>
      <c r="M71" s="2218"/>
      <c r="N71" s="2218"/>
      <c r="O71" s="2218"/>
      <c r="P71" s="2218"/>
      <c r="Q71" s="2218"/>
      <c r="R71" s="2218"/>
      <c r="S71" s="2218"/>
      <c r="T71" s="2218"/>
      <c r="U71" s="2218"/>
      <c r="V71" s="2218"/>
      <c r="W71" s="2218"/>
      <c r="X71" s="2218"/>
      <c r="Y71" s="2218"/>
      <c r="Z71" s="2218"/>
      <c r="AA71" s="2218"/>
      <c r="AB71" s="2218"/>
      <c r="AC71" s="2218"/>
      <c r="AD71" s="2218"/>
      <c r="AE71" s="2218"/>
      <c r="AF71" s="2218"/>
      <c r="AG71" s="2218"/>
      <c r="AH71" s="2218"/>
      <c r="AI71" s="2218"/>
      <c r="AJ71" s="2218"/>
      <c r="AK71" s="2218"/>
      <c r="AL71" s="2218"/>
      <c r="AM71" s="2218"/>
      <c r="AN71" s="2218"/>
      <c r="AO71" s="2218"/>
      <c r="AP71" s="2218"/>
      <c r="AQ71" s="2218"/>
      <c r="AR71" s="2218"/>
      <c r="AS71" s="2218"/>
      <c r="AT71" s="2218"/>
      <c r="AU71" s="2218"/>
      <c r="AV71" s="2218"/>
      <c r="AW71" s="2218"/>
      <c r="AX71" s="2218"/>
      <c r="AY71" s="2218"/>
      <c r="AZ71" s="2218"/>
      <c r="BA71" s="2218"/>
      <c r="BB71" s="2218"/>
      <c r="BC71" s="2218"/>
      <c r="BD71" s="2218"/>
      <c r="BE71" s="2218"/>
      <c r="BF71" s="2218"/>
      <c r="BG71" s="2218"/>
      <c r="BH71" s="2218"/>
      <c r="BI71" s="2218"/>
      <c r="BJ71" s="2218"/>
      <c r="BK71" s="2218"/>
      <c r="BL71" s="2218"/>
      <c r="BM71" s="2218"/>
      <c r="BN71" s="2218"/>
      <c r="BO71" s="2218"/>
      <c r="BP71" s="2218"/>
      <c r="BQ71" s="2218"/>
      <c r="BR71" s="2218"/>
      <c r="BS71" s="2218"/>
      <c r="BT71" s="2218"/>
      <c r="BU71" s="2218"/>
      <c r="BV71" s="2218"/>
      <c r="BW71" s="2218"/>
      <c r="BX71" s="2126" t="s">
        <v>982</v>
      </c>
      <c r="BY71" s="2127"/>
      <c r="BZ71" s="2127"/>
      <c r="CA71" s="2127"/>
      <c r="CB71" s="2127"/>
      <c r="CC71" s="2127"/>
      <c r="CD71" s="2127"/>
      <c r="CE71" s="2128"/>
      <c r="CF71" s="2129" t="s">
        <v>980</v>
      </c>
      <c r="CG71" s="2127"/>
      <c r="CH71" s="2127"/>
      <c r="CI71" s="2127"/>
      <c r="CJ71" s="2127"/>
      <c r="CK71" s="2127"/>
      <c r="CL71" s="2127"/>
      <c r="CM71" s="2127"/>
      <c r="CN71" s="2127"/>
      <c r="CO71" s="2127"/>
      <c r="CP71" s="2127"/>
      <c r="CQ71" s="2127"/>
      <c r="CR71" s="2128"/>
      <c r="CS71" s="2129"/>
      <c r="CT71" s="2127"/>
      <c r="CU71" s="2127"/>
      <c r="CV71" s="2127"/>
      <c r="CW71" s="2127"/>
      <c r="CX71" s="2127"/>
      <c r="CY71" s="2127"/>
      <c r="CZ71" s="2127"/>
      <c r="DA71" s="2127"/>
      <c r="DB71" s="2127"/>
      <c r="DC71" s="2127"/>
      <c r="DD71" s="2127"/>
      <c r="DE71" s="2128"/>
      <c r="DF71" s="2130"/>
      <c r="DG71" s="2131"/>
      <c r="DH71" s="2131"/>
      <c r="DI71" s="2131"/>
      <c r="DJ71" s="2131"/>
      <c r="DK71" s="2131"/>
      <c r="DL71" s="2131"/>
      <c r="DM71" s="2131"/>
      <c r="DN71" s="2131"/>
      <c r="DO71" s="2131"/>
      <c r="DP71" s="2131"/>
      <c r="DQ71" s="2131"/>
      <c r="DR71" s="2132"/>
      <c r="DS71" s="2130"/>
      <c r="DT71" s="2131"/>
      <c r="DU71" s="2131"/>
      <c r="DV71" s="2131"/>
      <c r="DW71" s="2131"/>
      <c r="DX71" s="2131"/>
      <c r="DY71" s="2131"/>
      <c r="DZ71" s="2131"/>
      <c r="EA71" s="2131"/>
      <c r="EB71" s="2131"/>
      <c r="EC71" s="2131"/>
      <c r="ED71" s="2131"/>
      <c r="EE71" s="2132"/>
      <c r="EF71" s="2130"/>
      <c r="EG71" s="2131"/>
      <c r="EH71" s="2131"/>
      <c r="EI71" s="2131"/>
      <c r="EJ71" s="2131"/>
      <c r="EK71" s="2131"/>
      <c r="EL71" s="2131"/>
      <c r="EM71" s="2131"/>
      <c r="EN71" s="2131"/>
      <c r="EO71" s="2131"/>
      <c r="EP71" s="2131"/>
      <c r="EQ71" s="2131"/>
      <c r="ER71" s="2132"/>
      <c r="ES71" s="2133" t="s">
        <v>379</v>
      </c>
      <c r="ET71" s="2134"/>
      <c r="EU71" s="2134"/>
      <c r="EV71" s="2134"/>
      <c r="EW71" s="2134"/>
      <c r="EX71" s="2134"/>
      <c r="EY71" s="2134"/>
      <c r="EZ71" s="2134"/>
      <c r="FA71" s="2134"/>
      <c r="FB71" s="2134"/>
      <c r="FC71" s="2134"/>
      <c r="FD71" s="2134"/>
      <c r="FE71" s="2135"/>
    </row>
    <row r="72" spans="1:161" ht="18" customHeight="1" x14ac:dyDescent="0.2">
      <c r="A72" s="2217" t="s">
        <v>981</v>
      </c>
      <c r="B72" s="2218"/>
      <c r="C72" s="2218"/>
      <c r="D72" s="2218"/>
      <c r="E72" s="2218"/>
      <c r="F72" s="2218"/>
      <c r="G72" s="2218"/>
      <c r="H72" s="2218"/>
      <c r="I72" s="2218"/>
      <c r="J72" s="2218"/>
      <c r="K72" s="2218"/>
      <c r="L72" s="2218"/>
      <c r="M72" s="2218"/>
      <c r="N72" s="2218"/>
      <c r="O72" s="2218"/>
      <c r="P72" s="2218"/>
      <c r="Q72" s="2218"/>
      <c r="R72" s="2218"/>
      <c r="S72" s="2218"/>
      <c r="T72" s="2218"/>
      <c r="U72" s="2218"/>
      <c r="V72" s="2218"/>
      <c r="W72" s="2218"/>
      <c r="X72" s="2218"/>
      <c r="Y72" s="2218"/>
      <c r="Z72" s="2218"/>
      <c r="AA72" s="2218"/>
      <c r="AB72" s="2218"/>
      <c r="AC72" s="2218"/>
      <c r="AD72" s="2218"/>
      <c r="AE72" s="2218"/>
      <c r="AF72" s="2218"/>
      <c r="AG72" s="2218"/>
      <c r="AH72" s="2218"/>
      <c r="AI72" s="2218"/>
      <c r="AJ72" s="2218"/>
      <c r="AK72" s="2218"/>
      <c r="AL72" s="2218"/>
      <c r="AM72" s="2218"/>
      <c r="AN72" s="2218"/>
      <c r="AO72" s="2218"/>
      <c r="AP72" s="2218"/>
      <c r="AQ72" s="2218"/>
      <c r="AR72" s="2218"/>
      <c r="AS72" s="2218"/>
      <c r="AT72" s="2218"/>
      <c r="AU72" s="2218"/>
      <c r="AV72" s="2218"/>
      <c r="AW72" s="2218"/>
      <c r="AX72" s="2218"/>
      <c r="AY72" s="2218"/>
      <c r="AZ72" s="2218"/>
      <c r="BA72" s="2218"/>
      <c r="BB72" s="2218"/>
      <c r="BC72" s="2218"/>
      <c r="BD72" s="2218"/>
      <c r="BE72" s="2218"/>
      <c r="BF72" s="2218"/>
      <c r="BG72" s="2218"/>
      <c r="BH72" s="2218"/>
      <c r="BI72" s="2218"/>
      <c r="BJ72" s="2218"/>
      <c r="BK72" s="2218"/>
      <c r="BL72" s="2218"/>
      <c r="BM72" s="2218"/>
      <c r="BN72" s="2218"/>
      <c r="BO72" s="2218"/>
      <c r="BP72" s="2218"/>
      <c r="BQ72" s="2218"/>
      <c r="BR72" s="2218"/>
      <c r="BS72" s="2218"/>
      <c r="BT72" s="2218"/>
      <c r="BU72" s="2218"/>
      <c r="BV72" s="2218"/>
      <c r="BW72" s="2218"/>
      <c r="BX72" s="2126" t="s">
        <v>1224</v>
      </c>
      <c r="BY72" s="2127"/>
      <c r="BZ72" s="2127"/>
      <c r="CA72" s="2127"/>
      <c r="CB72" s="2127"/>
      <c r="CC72" s="2127"/>
      <c r="CD72" s="2127"/>
      <c r="CE72" s="2128"/>
      <c r="CF72" s="2129" t="s">
        <v>983</v>
      </c>
      <c r="CG72" s="2127"/>
      <c r="CH72" s="2127"/>
      <c r="CI72" s="2127"/>
      <c r="CJ72" s="2127"/>
      <c r="CK72" s="2127"/>
      <c r="CL72" s="2127"/>
      <c r="CM72" s="2127"/>
      <c r="CN72" s="2127"/>
      <c r="CO72" s="2127"/>
      <c r="CP72" s="2127"/>
      <c r="CQ72" s="2127"/>
      <c r="CR72" s="2128"/>
      <c r="CS72" s="2129"/>
      <c r="CT72" s="2127"/>
      <c r="CU72" s="2127"/>
      <c r="CV72" s="2127"/>
      <c r="CW72" s="2127"/>
      <c r="CX72" s="2127"/>
      <c r="CY72" s="2127"/>
      <c r="CZ72" s="2127"/>
      <c r="DA72" s="2127"/>
      <c r="DB72" s="2127"/>
      <c r="DC72" s="2127"/>
      <c r="DD72" s="2127"/>
      <c r="DE72" s="2128"/>
      <c r="DF72" s="2083"/>
      <c r="DG72" s="2084"/>
      <c r="DH72" s="2084"/>
      <c r="DI72" s="2084"/>
      <c r="DJ72" s="2084"/>
      <c r="DK72" s="2084"/>
      <c r="DL72" s="2084"/>
      <c r="DM72" s="2084"/>
      <c r="DN72" s="2084"/>
      <c r="DO72" s="2084"/>
      <c r="DP72" s="2084"/>
      <c r="DQ72" s="2084"/>
      <c r="DR72" s="2085"/>
      <c r="DS72" s="2130"/>
      <c r="DT72" s="2131"/>
      <c r="DU72" s="2131"/>
      <c r="DV72" s="2131"/>
      <c r="DW72" s="2131"/>
      <c r="DX72" s="2131"/>
      <c r="DY72" s="2131"/>
      <c r="DZ72" s="2131"/>
      <c r="EA72" s="2131"/>
      <c r="EB72" s="2131"/>
      <c r="EC72" s="2131"/>
      <c r="ED72" s="2131"/>
      <c r="EE72" s="2132"/>
      <c r="EF72" s="2130"/>
      <c r="EG72" s="2131"/>
      <c r="EH72" s="2131"/>
      <c r="EI72" s="2131"/>
      <c r="EJ72" s="2131"/>
      <c r="EK72" s="2131"/>
      <c r="EL72" s="2131"/>
      <c r="EM72" s="2131"/>
      <c r="EN72" s="2131"/>
      <c r="EO72" s="2131"/>
      <c r="EP72" s="2131"/>
      <c r="EQ72" s="2131"/>
      <c r="ER72" s="2132"/>
      <c r="ES72" s="2133" t="s">
        <v>379</v>
      </c>
      <c r="ET72" s="2134"/>
      <c r="EU72" s="2134"/>
      <c r="EV72" s="2134"/>
      <c r="EW72" s="2134"/>
      <c r="EX72" s="2134"/>
      <c r="EY72" s="2134"/>
      <c r="EZ72" s="2134"/>
      <c r="FA72" s="2134"/>
      <c r="FB72" s="2134"/>
      <c r="FC72" s="2134"/>
      <c r="FD72" s="2134"/>
      <c r="FE72" s="2135"/>
    </row>
    <row r="73" spans="1:161" ht="17.25" customHeight="1" x14ac:dyDescent="0.2">
      <c r="A73" s="2234" t="s">
        <v>984</v>
      </c>
      <c r="B73" s="2235"/>
      <c r="C73" s="2235"/>
      <c r="D73" s="2235"/>
      <c r="E73" s="2235"/>
      <c r="F73" s="2235"/>
      <c r="G73" s="2235"/>
      <c r="H73" s="2235"/>
      <c r="I73" s="2235"/>
      <c r="J73" s="2235"/>
      <c r="K73" s="2235"/>
      <c r="L73" s="2235"/>
      <c r="M73" s="2235"/>
      <c r="N73" s="2235"/>
      <c r="O73" s="2235"/>
      <c r="P73" s="2235"/>
      <c r="Q73" s="2235"/>
      <c r="R73" s="2235"/>
      <c r="S73" s="2235"/>
      <c r="T73" s="2235"/>
      <c r="U73" s="2235"/>
      <c r="V73" s="2235"/>
      <c r="W73" s="2235"/>
      <c r="X73" s="2235"/>
      <c r="Y73" s="2235"/>
      <c r="Z73" s="2235"/>
      <c r="AA73" s="2235"/>
      <c r="AB73" s="2235"/>
      <c r="AC73" s="2235"/>
      <c r="AD73" s="2235"/>
      <c r="AE73" s="2235"/>
      <c r="AF73" s="2235"/>
      <c r="AG73" s="2235"/>
      <c r="AH73" s="2235"/>
      <c r="AI73" s="2235"/>
      <c r="AJ73" s="2235"/>
      <c r="AK73" s="2235"/>
      <c r="AL73" s="2235"/>
      <c r="AM73" s="2235"/>
      <c r="AN73" s="2235"/>
      <c r="AO73" s="2235"/>
      <c r="AP73" s="2235"/>
      <c r="AQ73" s="2235"/>
      <c r="AR73" s="2235"/>
      <c r="AS73" s="2235"/>
      <c r="AT73" s="2235"/>
      <c r="AU73" s="2235"/>
      <c r="AV73" s="2235"/>
      <c r="AW73" s="2235"/>
      <c r="AX73" s="2235"/>
      <c r="AY73" s="2235"/>
      <c r="AZ73" s="2235"/>
      <c r="BA73" s="2235"/>
      <c r="BB73" s="2235"/>
      <c r="BC73" s="2235"/>
      <c r="BD73" s="2235"/>
      <c r="BE73" s="2235"/>
      <c r="BF73" s="2235"/>
      <c r="BG73" s="2235"/>
      <c r="BH73" s="2235"/>
      <c r="BI73" s="2235"/>
      <c r="BJ73" s="2235"/>
      <c r="BK73" s="2235"/>
      <c r="BL73" s="2235"/>
      <c r="BM73" s="2235"/>
      <c r="BN73" s="2235"/>
      <c r="BO73" s="2235"/>
      <c r="BP73" s="2235"/>
      <c r="BQ73" s="2235"/>
      <c r="BR73" s="2235"/>
      <c r="BS73" s="2235"/>
      <c r="BT73" s="2235"/>
      <c r="BU73" s="2235"/>
      <c r="BV73" s="2235"/>
      <c r="BW73" s="2235"/>
      <c r="BX73" s="2126" t="s">
        <v>1225</v>
      </c>
      <c r="BY73" s="2127"/>
      <c r="BZ73" s="2127"/>
      <c r="CA73" s="2127"/>
      <c r="CB73" s="2127"/>
      <c r="CC73" s="2127"/>
      <c r="CD73" s="2127"/>
      <c r="CE73" s="2128"/>
      <c r="CF73" s="2129" t="s">
        <v>983</v>
      </c>
      <c r="CG73" s="2127"/>
      <c r="CH73" s="2127"/>
      <c r="CI73" s="2127"/>
      <c r="CJ73" s="2127"/>
      <c r="CK73" s="2127"/>
      <c r="CL73" s="2127"/>
      <c r="CM73" s="2127"/>
      <c r="CN73" s="2127"/>
      <c r="CO73" s="2127"/>
      <c r="CP73" s="2127"/>
      <c r="CQ73" s="2127"/>
      <c r="CR73" s="2128"/>
      <c r="CS73" s="2129"/>
      <c r="CT73" s="2127"/>
      <c r="CU73" s="2127"/>
      <c r="CV73" s="2127"/>
      <c r="CW73" s="2127"/>
      <c r="CX73" s="2127"/>
      <c r="CY73" s="2127"/>
      <c r="CZ73" s="2127"/>
      <c r="DA73" s="2127"/>
      <c r="DB73" s="2127"/>
      <c r="DC73" s="2127"/>
      <c r="DD73" s="2127"/>
      <c r="DE73" s="2128"/>
      <c r="DF73" s="2130"/>
      <c r="DG73" s="2131"/>
      <c r="DH73" s="2131"/>
      <c r="DI73" s="2131"/>
      <c r="DJ73" s="2131"/>
      <c r="DK73" s="2131"/>
      <c r="DL73" s="2131"/>
      <c r="DM73" s="2131"/>
      <c r="DN73" s="2131"/>
      <c r="DO73" s="2131"/>
      <c r="DP73" s="2131"/>
      <c r="DQ73" s="2131"/>
      <c r="DR73" s="2132"/>
      <c r="DS73" s="2130"/>
      <c r="DT73" s="2131"/>
      <c r="DU73" s="2131"/>
      <c r="DV73" s="2131"/>
      <c r="DW73" s="2131"/>
      <c r="DX73" s="2131"/>
      <c r="DY73" s="2131"/>
      <c r="DZ73" s="2131"/>
      <c r="EA73" s="2131"/>
      <c r="EB73" s="2131"/>
      <c r="EC73" s="2131"/>
      <c r="ED73" s="2131"/>
      <c r="EE73" s="2132"/>
      <c r="EF73" s="2130"/>
      <c r="EG73" s="2131"/>
      <c r="EH73" s="2131"/>
      <c r="EI73" s="2131"/>
      <c r="EJ73" s="2131"/>
      <c r="EK73" s="2131"/>
      <c r="EL73" s="2131"/>
      <c r="EM73" s="2131"/>
      <c r="EN73" s="2131"/>
      <c r="EO73" s="2131"/>
      <c r="EP73" s="2131"/>
      <c r="EQ73" s="2131"/>
      <c r="ER73" s="2132"/>
      <c r="ES73" s="2133" t="s">
        <v>379</v>
      </c>
      <c r="ET73" s="2134"/>
      <c r="EU73" s="2134"/>
      <c r="EV73" s="2134"/>
      <c r="EW73" s="2134"/>
      <c r="EX73" s="2134"/>
      <c r="EY73" s="2134"/>
      <c r="EZ73" s="2134"/>
      <c r="FA73" s="2134"/>
      <c r="FB73" s="2134"/>
      <c r="FC73" s="2134"/>
      <c r="FD73" s="2134"/>
      <c r="FE73" s="2135"/>
    </row>
    <row r="74" spans="1:161" ht="11.1" hidden="1" customHeight="1" x14ac:dyDescent="0.2">
      <c r="A74" s="2234" t="s">
        <v>985</v>
      </c>
      <c r="B74" s="2235"/>
      <c r="C74" s="2235"/>
      <c r="D74" s="2235"/>
      <c r="E74" s="2235"/>
      <c r="F74" s="2235"/>
      <c r="G74" s="2235"/>
      <c r="H74" s="2235"/>
      <c r="I74" s="2235"/>
      <c r="J74" s="2235"/>
      <c r="K74" s="2235"/>
      <c r="L74" s="2235"/>
      <c r="M74" s="2235"/>
      <c r="N74" s="2235"/>
      <c r="O74" s="2235"/>
      <c r="P74" s="2235"/>
      <c r="Q74" s="2235"/>
      <c r="R74" s="2235"/>
      <c r="S74" s="2235"/>
      <c r="T74" s="2235"/>
      <c r="U74" s="2235"/>
      <c r="V74" s="2235"/>
      <c r="W74" s="2235"/>
      <c r="X74" s="2235"/>
      <c r="Y74" s="2235"/>
      <c r="Z74" s="2235"/>
      <c r="AA74" s="2235"/>
      <c r="AB74" s="2235"/>
      <c r="AC74" s="2235"/>
      <c r="AD74" s="2235"/>
      <c r="AE74" s="2235"/>
      <c r="AF74" s="2235"/>
      <c r="AG74" s="2235"/>
      <c r="AH74" s="2235"/>
      <c r="AI74" s="2235"/>
      <c r="AJ74" s="2235"/>
      <c r="AK74" s="2235"/>
      <c r="AL74" s="2235"/>
      <c r="AM74" s="2235"/>
      <c r="AN74" s="2235"/>
      <c r="AO74" s="2235"/>
      <c r="AP74" s="2235"/>
      <c r="AQ74" s="2235"/>
      <c r="AR74" s="2235"/>
      <c r="AS74" s="2235"/>
      <c r="AT74" s="2235"/>
      <c r="AU74" s="2235"/>
      <c r="AV74" s="2235"/>
      <c r="AW74" s="2235"/>
      <c r="AX74" s="2235"/>
      <c r="AY74" s="2235"/>
      <c r="AZ74" s="2235"/>
      <c r="BA74" s="2235"/>
      <c r="BB74" s="2235"/>
      <c r="BC74" s="2235"/>
      <c r="BD74" s="2235"/>
      <c r="BE74" s="2235"/>
      <c r="BF74" s="2235"/>
      <c r="BG74" s="2235"/>
      <c r="BH74" s="2235"/>
      <c r="BI74" s="2235"/>
      <c r="BJ74" s="2235"/>
      <c r="BK74" s="2235"/>
      <c r="BL74" s="2235"/>
      <c r="BM74" s="2235"/>
      <c r="BN74" s="2235"/>
      <c r="BO74" s="2235"/>
      <c r="BP74" s="2235"/>
      <c r="BQ74" s="2235"/>
      <c r="BR74" s="2235"/>
      <c r="BS74" s="2235"/>
      <c r="BT74" s="2235"/>
      <c r="BU74" s="2235"/>
      <c r="BV74" s="2235"/>
      <c r="BW74" s="2235"/>
      <c r="BX74" s="2126" t="s">
        <v>986</v>
      </c>
      <c r="BY74" s="2127"/>
      <c r="BZ74" s="2127"/>
      <c r="CA74" s="2127"/>
      <c r="CB74" s="2127"/>
      <c r="CC74" s="2127"/>
      <c r="CD74" s="2127"/>
      <c r="CE74" s="2128"/>
      <c r="CF74" s="2129" t="s">
        <v>983</v>
      </c>
      <c r="CG74" s="2127"/>
      <c r="CH74" s="2127"/>
      <c r="CI74" s="2127"/>
      <c r="CJ74" s="2127"/>
      <c r="CK74" s="2127"/>
      <c r="CL74" s="2127"/>
      <c r="CM74" s="2127"/>
      <c r="CN74" s="2127"/>
      <c r="CO74" s="2127"/>
      <c r="CP74" s="2127"/>
      <c r="CQ74" s="2127"/>
      <c r="CR74" s="2128"/>
      <c r="CS74" s="2129"/>
      <c r="CT74" s="2127"/>
      <c r="CU74" s="2127"/>
      <c r="CV74" s="2127"/>
      <c r="CW74" s="2127"/>
      <c r="CX74" s="2127"/>
      <c r="CY74" s="2127"/>
      <c r="CZ74" s="2127"/>
      <c r="DA74" s="2127"/>
      <c r="DB74" s="2127"/>
      <c r="DC74" s="2127"/>
      <c r="DD74" s="2127"/>
      <c r="DE74" s="2128"/>
      <c r="DF74" s="2130"/>
      <c r="DG74" s="2131"/>
      <c r="DH74" s="2131"/>
      <c r="DI74" s="2131"/>
      <c r="DJ74" s="2131"/>
      <c r="DK74" s="2131"/>
      <c r="DL74" s="2131"/>
      <c r="DM74" s="2131"/>
      <c r="DN74" s="2131"/>
      <c r="DO74" s="2131"/>
      <c r="DP74" s="2131"/>
      <c r="DQ74" s="2131"/>
      <c r="DR74" s="2132"/>
      <c r="DS74" s="2130"/>
      <c r="DT74" s="2131"/>
      <c r="DU74" s="2131"/>
      <c r="DV74" s="2131"/>
      <c r="DW74" s="2131"/>
      <c r="DX74" s="2131"/>
      <c r="DY74" s="2131"/>
      <c r="DZ74" s="2131"/>
      <c r="EA74" s="2131"/>
      <c r="EB74" s="2131"/>
      <c r="EC74" s="2131"/>
      <c r="ED74" s="2131"/>
      <c r="EE74" s="2132"/>
      <c r="EF74" s="2130"/>
      <c r="EG74" s="2131"/>
      <c r="EH74" s="2131"/>
      <c r="EI74" s="2131"/>
      <c r="EJ74" s="2131"/>
      <c r="EK74" s="2131"/>
      <c r="EL74" s="2131"/>
      <c r="EM74" s="2131"/>
      <c r="EN74" s="2131"/>
      <c r="EO74" s="2131"/>
      <c r="EP74" s="2131"/>
      <c r="EQ74" s="2131"/>
      <c r="ER74" s="2132"/>
      <c r="ES74" s="2133" t="s">
        <v>379</v>
      </c>
      <c r="ET74" s="2134"/>
      <c r="EU74" s="2134"/>
      <c r="EV74" s="2134"/>
      <c r="EW74" s="2134"/>
      <c r="EX74" s="2134"/>
      <c r="EY74" s="2134"/>
      <c r="EZ74" s="2134"/>
      <c r="FA74" s="2134"/>
      <c r="FB74" s="2134"/>
      <c r="FC74" s="2134"/>
      <c r="FD74" s="2134"/>
      <c r="FE74" s="2135"/>
    </row>
    <row r="75" spans="1:161" s="1226" customFormat="1" ht="11.1" customHeight="1" x14ac:dyDescent="0.2">
      <c r="A75" s="2236" t="s">
        <v>987</v>
      </c>
      <c r="B75" s="2237"/>
      <c r="C75" s="2237"/>
      <c r="D75" s="2237"/>
      <c r="E75" s="2237"/>
      <c r="F75" s="2237"/>
      <c r="G75" s="2237"/>
      <c r="H75" s="2237"/>
      <c r="I75" s="2237"/>
      <c r="J75" s="2237"/>
      <c r="K75" s="2237"/>
      <c r="L75" s="2237"/>
      <c r="M75" s="2237"/>
      <c r="N75" s="2237"/>
      <c r="O75" s="2237"/>
      <c r="P75" s="2237"/>
      <c r="Q75" s="2237"/>
      <c r="R75" s="2237"/>
      <c r="S75" s="2237"/>
      <c r="T75" s="2237"/>
      <c r="U75" s="2237"/>
      <c r="V75" s="2237"/>
      <c r="W75" s="2237"/>
      <c r="X75" s="2237"/>
      <c r="Y75" s="2237"/>
      <c r="Z75" s="2237"/>
      <c r="AA75" s="2237"/>
      <c r="AB75" s="2237"/>
      <c r="AC75" s="2237"/>
      <c r="AD75" s="2237"/>
      <c r="AE75" s="2237"/>
      <c r="AF75" s="2237"/>
      <c r="AG75" s="2237"/>
      <c r="AH75" s="2237"/>
      <c r="AI75" s="2237"/>
      <c r="AJ75" s="2237"/>
      <c r="AK75" s="2237"/>
      <c r="AL75" s="2237"/>
      <c r="AM75" s="2237"/>
      <c r="AN75" s="2237"/>
      <c r="AO75" s="2237"/>
      <c r="AP75" s="2237"/>
      <c r="AQ75" s="2237"/>
      <c r="AR75" s="2237"/>
      <c r="AS75" s="2237"/>
      <c r="AT75" s="2237"/>
      <c r="AU75" s="2237"/>
      <c r="AV75" s="2237"/>
      <c r="AW75" s="2237"/>
      <c r="AX75" s="2237"/>
      <c r="AY75" s="2237"/>
      <c r="AZ75" s="2237"/>
      <c r="BA75" s="2237"/>
      <c r="BB75" s="2237"/>
      <c r="BC75" s="2237"/>
      <c r="BD75" s="2237"/>
      <c r="BE75" s="2237"/>
      <c r="BF75" s="2237"/>
      <c r="BG75" s="2237"/>
      <c r="BH75" s="2237"/>
      <c r="BI75" s="2237"/>
      <c r="BJ75" s="2237"/>
      <c r="BK75" s="2237"/>
      <c r="BL75" s="2237"/>
      <c r="BM75" s="2237"/>
      <c r="BN75" s="2237"/>
      <c r="BO75" s="2237"/>
      <c r="BP75" s="2237"/>
      <c r="BQ75" s="2237"/>
      <c r="BR75" s="2237"/>
      <c r="BS75" s="2237"/>
      <c r="BT75" s="2237"/>
      <c r="BU75" s="2237"/>
      <c r="BV75" s="2237"/>
      <c r="BW75" s="2237"/>
      <c r="BX75" s="2238" t="s">
        <v>988</v>
      </c>
      <c r="BY75" s="2239"/>
      <c r="BZ75" s="2239"/>
      <c r="CA75" s="2239"/>
      <c r="CB75" s="2239"/>
      <c r="CC75" s="2239"/>
      <c r="CD75" s="2239"/>
      <c r="CE75" s="2240"/>
      <c r="CF75" s="2241" t="s">
        <v>300</v>
      </c>
      <c r="CG75" s="2239"/>
      <c r="CH75" s="2239"/>
      <c r="CI75" s="2239"/>
      <c r="CJ75" s="2239"/>
      <c r="CK75" s="2239"/>
      <c r="CL75" s="2239"/>
      <c r="CM75" s="2239"/>
      <c r="CN75" s="2239"/>
      <c r="CO75" s="2239"/>
      <c r="CP75" s="2239"/>
      <c r="CQ75" s="2239"/>
      <c r="CR75" s="2240"/>
      <c r="CS75" s="2241"/>
      <c r="CT75" s="2239"/>
      <c r="CU75" s="2239"/>
      <c r="CV75" s="2239"/>
      <c r="CW75" s="2239"/>
      <c r="CX75" s="2239"/>
      <c r="CY75" s="2239"/>
      <c r="CZ75" s="2239"/>
      <c r="DA75" s="2239"/>
      <c r="DB75" s="2239"/>
      <c r="DC75" s="2239"/>
      <c r="DD75" s="2239"/>
      <c r="DE75" s="2240"/>
      <c r="DF75" s="2242">
        <f>DF76+DF78+DF79+DF80+DF81</f>
        <v>772724.60000000009</v>
      </c>
      <c r="DG75" s="2243"/>
      <c r="DH75" s="2243"/>
      <c r="DI75" s="2243"/>
      <c r="DJ75" s="2243"/>
      <c r="DK75" s="2243"/>
      <c r="DL75" s="2243"/>
      <c r="DM75" s="2243"/>
      <c r="DN75" s="2243"/>
      <c r="DO75" s="2243"/>
      <c r="DP75" s="2243"/>
      <c r="DQ75" s="2243"/>
      <c r="DR75" s="2244"/>
      <c r="DS75" s="2242">
        <f>DS76+DS78+DS79+DS80+DS81</f>
        <v>750000</v>
      </c>
      <c r="DT75" s="2243"/>
      <c r="DU75" s="2243"/>
      <c r="DV75" s="2243"/>
      <c r="DW75" s="2243"/>
      <c r="DX75" s="2243"/>
      <c r="DY75" s="2243"/>
      <c r="DZ75" s="2243"/>
      <c r="EA75" s="2243"/>
      <c r="EB75" s="2243"/>
      <c r="EC75" s="2243"/>
      <c r="ED75" s="2243"/>
      <c r="EE75" s="2244"/>
      <c r="EF75" s="2242">
        <f>EF76+EF78+EF79+EF80+EF81</f>
        <v>750000</v>
      </c>
      <c r="EG75" s="2243"/>
      <c r="EH75" s="2243"/>
      <c r="EI75" s="2243"/>
      <c r="EJ75" s="2243"/>
      <c r="EK75" s="2243"/>
      <c r="EL75" s="2243"/>
      <c r="EM75" s="2243"/>
      <c r="EN75" s="2243"/>
      <c r="EO75" s="2243"/>
      <c r="EP75" s="2243"/>
      <c r="EQ75" s="2243"/>
      <c r="ER75" s="2244"/>
      <c r="ES75" s="2245" t="s">
        <v>379</v>
      </c>
      <c r="ET75" s="2246"/>
      <c r="EU75" s="2246"/>
      <c r="EV75" s="2246"/>
      <c r="EW75" s="2246"/>
      <c r="EX75" s="2246"/>
      <c r="EY75" s="2246"/>
      <c r="EZ75" s="2246"/>
      <c r="FA75" s="2246"/>
      <c r="FB75" s="2246"/>
      <c r="FC75" s="2246"/>
      <c r="FD75" s="2246"/>
      <c r="FE75" s="2247"/>
    </row>
    <row r="76" spans="1:161" s="1228" customFormat="1" ht="21.75" customHeight="1" x14ac:dyDescent="0.2">
      <c r="A76" s="2222" t="s">
        <v>989</v>
      </c>
      <c r="B76" s="2223"/>
      <c r="C76" s="2223"/>
      <c r="D76" s="2223"/>
      <c r="E76" s="2223"/>
      <c r="F76" s="2223"/>
      <c r="G76" s="2223"/>
      <c r="H76" s="2223"/>
      <c r="I76" s="2223"/>
      <c r="J76" s="2223"/>
      <c r="K76" s="2223"/>
      <c r="L76" s="2223"/>
      <c r="M76" s="2223"/>
      <c r="N76" s="2223"/>
      <c r="O76" s="2223"/>
      <c r="P76" s="2223"/>
      <c r="Q76" s="2223"/>
      <c r="R76" s="2223"/>
      <c r="S76" s="2223"/>
      <c r="T76" s="2223"/>
      <c r="U76" s="2223"/>
      <c r="V76" s="2223"/>
      <c r="W76" s="2223"/>
      <c r="X76" s="2223"/>
      <c r="Y76" s="2223"/>
      <c r="Z76" s="2223"/>
      <c r="AA76" s="2223"/>
      <c r="AB76" s="2223"/>
      <c r="AC76" s="2223"/>
      <c r="AD76" s="2223"/>
      <c r="AE76" s="2223"/>
      <c r="AF76" s="2223"/>
      <c r="AG76" s="2223"/>
      <c r="AH76" s="2223"/>
      <c r="AI76" s="2223"/>
      <c r="AJ76" s="2223"/>
      <c r="AK76" s="2223"/>
      <c r="AL76" s="2223"/>
      <c r="AM76" s="2223"/>
      <c r="AN76" s="2223"/>
      <c r="AO76" s="2223"/>
      <c r="AP76" s="2223"/>
      <c r="AQ76" s="2223"/>
      <c r="AR76" s="2223"/>
      <c r="AS76" s="2223"/>
      <c r="AT76" s="2223"/>
      <c r="AU76" s="2223"/>
      <c r="AV76" s="2223"/>
      <c r="AW76" s="2223"/>
      <c r="AX76" s="2223"/>
      <c r="AY76" s="2223"/>
      <c r="AZ76" s="2223"/>
      <c r="BA76" s="2223"/>
      <c r="BB76" s="2223"/>
      <c r="BC76" s="2223"/>
      <c r="BD76" s="2223"/>
      <c r="BE76" s="2223"/>
      <c r="BF76" s="2223"/>
      <c r="BG76" s="2223"/>
      <c r="BH76" s="2223"/>
      <c r="BI76" s="2223"/>
      <c r="BJ76" s="2223"/>
      <c r="BK76" s="2223"/>
      <c r="BL76" s="2223"/>
      <c r="BM76" s="2223"/>
      <c r="BN76" s="2223"/>
      <c r="BO76" s="2223"/>
      <c r="BP76" s="2223"/>
      <c r="BQ76" s="2223"/>
      <c r="BR76" s="2223"/>
      <c r="BS76" s="2223"/>
      <c r="BT76" s="2223"/>
      <c r="BU76" s="2223"/>
      <c r="BV76" s="2223"/>
      <c r="BW76" s="2223"/>
      <c r="BX76" s="2224" t="s">
        <v>990</v>
      </c>
      <c r="BY76" s="2225"/>
      <c r="BZ76" s="2225"/>
      <c r="CA76" s="2225"/>
      <c r="CB76" s="2225"/>
      <c r="CC76" s="2225"/>
      <c r="CD76" s="2225"/>
      <c r="CE76" s="2226"/>
      <c r="CF76" s="2227" t="s">
        <v>302</v>
      </c>
      <c r="CG76" s="2225"/>
      <c r="CH76" s="2225"/>
      <c r="CI76" s="2225"/>
      <c r="CJ76" s="2225"/>
      <c r="CK76" s="2225"/>
      <c r="CL76" s="2225"/>
      <c r="CM76" s="2225"/>
      <c r="CN76" s="2225"/>
      <c r="CO76" s="2225"/>
      <c r="CP76" s="2225"/>
      <c r="CQ76" s="2225"/>
      <c r="CR76" s="2226"/>
      <c r="CS76" s="2227"/>
      <c r="CT76" s="2225"/>
      <c r="CU76" s="2225"/>
      <c r="CV76" s="2225"/>
      <c r="CW76" s="2225"/>
      <c r="CX76" s="2225"/>
      <c r="CY76" s="2225"/>
      <c r="CZ76" s="2225"/>
      <c r="DA76" s="2225"/>
      <c r="DB76" s="2225"/>
      <c r="DC76" s="2225"/>
      <c r="DD76" s="2225"/>
      <c r="DE76" s="2226"/>
      <c r="DF76" s="2228">
        <f>DF77</f>
        <v>762224.60000000009</v>
      </c>
      <c r="DG76" s="2229"/>
      <c r="DH76" s="2229"/>
      <c r="DI76" s="2229"/>
      <c r="DJ76" s="2229"/>
      <c r="DK76" s="2229"/>
      <c r="DL76" s="2229"/>
      <c r="DM76" s="2229"/>
      <c r="DN76" s="2229"/>
      <c r="DO76" s="2229"/>
      <c r="DP76" s="2229"/>
      <c r="DQ76" s="2229"/>
      <c r="DR76" s="2230"/>
      <c r="DS76" s="2228">
        <f>DS77</f>
        <v>750000</v>
      </c>
      <c r="DT76" s="2229"/>
      <c r="DU76" s="2229"/>
      <c r="DV76" s="2229"/>
      <c r="DW76" s="2229"/>
      <c r="DX76" s="2229"/>
      <c r="DY76" s="2229"/>
      <c r="DZ76" s="2229"/>
      <c r="EA76" s="2229"/>
      <c r="EB76" s="2229"/>
      <c r="EC76" s="2229"/>
      <c r="ED76" s="2229"/>
      <c r="EE76" s="2230"/>
      <c r="EF76" s="2228">
        <f>EF77</f>
        <v>750000</v>
      </c>
      <c r="EG76" s="2229"/>
      <c r="EH76" s="2229"/>
      <c r="EI76" s="2229"/>
      <c r="EJ76" s="2229"/>
      <c r="EK76" s="2229"/>
      <c r="EL76" s="2229"/>
      <c r="EM76" s="2229"/>
      <c r="EN76" s="2229"/>
      <c r="EO76" s="2229"/>
      <c r="EP76" s="2229"/>
      <c r="EQ76" s="2229"/>
      <c r="ER76" s="2230"/>
      <c r="ES76" s="2231" t="s">
        <v>379</v>
      </c>
      <c r="ET76" s="2232"/>
      <c r="EU76" s="2232"/>
      <c r="EV76" s="2232"/>
      <c r="EW76" s="2232"/>
      <c r="EX76" s="2232"/>
      <c r="EY76" s="2232"/>
      <c r="EZ76" s="2232"/>
      <c r="FA76" s="2232"/>
      <c r="FB76" s="2232"/>
      <c r="FC76" s="2232"/>
      <c r="FD76" s="2232"/>
      <c r="FE76" s="2233"/>
    </row>
    <row r="77" spans="1:161" ht="33.75" customHeight="1" x14ac:dyDescent="0.2">
      <c r="A77" s="2157" t="s">
        <v>991</v>
      </c>
      <c r="B77" s="2158"/>
      <c r="C77" s="2158"/>
      <c r="D77" s="2158"/>
      <c r="E77" s="2158"/>
      <c r="F77" s="2158"/>
      <c r="G77" s="2158"/>
      <c r="H77" s="2158"/>
      <c r="I77" s="2158"/>
      <c r="J77" s="2158"/>
      <c r="K77" s="2158"/>
      <c r="L77" s="2158"/>
      <c r="M77" s="2158"/>
      <c r="N77" s="2158"/>
      <c r="O77" s="2158"/>
      <c r="P77" s="2158"/>
      <c r="Q77" s="2158"/>
      <c r="R77" s="2158"/>
      <c r="S77" s="2158"/>
      <c r="T77" s="2158"/>
      <c r="U77" s="2158"/>
      <c r="V77" s="2158"/>
      <c r="W77" s="2158"/>
      <c r="X77" s="2158"/>
      <c r="Y77" s="2158"/>
      <c r="Z77" s="2158"/>
      <c r="AA77" s="2158"/>
      <c r="AB77" s="2158"/>
      <c r="AC77" s="2158"/>
      <c r="AD77" s="2158"/>
      <c r="AE77" s="2158"/>
      <c r="AF77" s="2158"/>
      <c r="AG77" s="2158"/>
      <c r="AH77" s="2158"/>
      <c r="AI77" s="2158"/>
      <c r="AJ77" s="2158"/>
      <c r="AK77" s="2158"/>
      <c r="AL77" s="2158"/>
      <c r="AM77" s="2158"/>
      <c r="AN77" s="2158"/>
      <c r="AO77" s="2158"/>
      <c r="AP77" s="2158"/>
      <c r="AQ77" s="2158"/>
      <c r="AR77" s="2158"/>
      <c r="AS77" s="2158"/>
      <c r="AT77" s="2158"/>
      <c r="AU77" s="2158"/>
      <c r="AV77" s="2158"/>
      <c r="AW77" s="2158"/>
      <c r="AX77" s="2158"/>
      <c r="AY77" s="2158"/>
      <c r="AZ77" s="2158"/>
      <c r="BA77" s="2158"/>
      <c r="BB77" s="2158"/>
      <c r="BC77" s="2158"/>
      <c r="BD77" s="2158"/>
      <c r="BE77" s="2158"/>
      <c r="BF77" s="2158"/>
      <c r="BG77" s="2158"/>
      <c r="BH77" s="2158"/>
      <c r="BI77" s="2158"/>
      <c r="BJ77" s="2158"/>
      <c r="BK77" s="2158"/>
      <c r="BL77" s="2158"/>
      <c r="BM77" s="2158"/>
      <c r="BN77" s="2158"/>
      <c r="BO77" s="2158"/>
      <c r="BP77" s="2158"/>
      <c r="BQ77" s="2158"/>
      <c r="BR77" s="2158"/>
      <c r="BS77" s="2158"/>
      <c r="BT77" s="2158"/>
      <c r="BU77" s="2158"/>
      <c r="BV77" s="2158"/>
      <c r="BW77" s="2158"/>
      <c r="BX77" s="2126" t="s">
        <v>992</v>
      </c>
      <c r="BY77" s="2127"/>
      <c r="BZ77" s="2127"/>
      <c r="CA77" s="2127"/>
      <c r="CB77" s="2127"/>
      <c r="CC77" s="2127"/>
      <c r="CD77" s="2127"/>
      <c r="CE77" s="2128"/>
      <c r="CF77" s="2129" t="s">
        <v>993</v>
      </c>
      <c r="CG77" s="2127"/>
      <c r="CH77" s="2127"/>
      <c r="CI77" s="2127"/>
      <c r="CJ77" s="2127"/>
      <c r="CK77" s="2127"/>
      <c r="CL77" s="2127"/>
      <c r="CM77" s="2127"/>
      <c r="CN77" s="2127"/>
      <c r="CO77" s="2127"/>
      <c r="CP77" s="2127"/>
      <c r="CQ77" s="2127"/>
      <c r="CR77" s="2128"/>
      <c r="CS77" s="2129"/>
      <c r="CT77" s="2127"/>
      <c r="CU77" s="2127"/>
      <c r="CV77" s="2127"/>
      <c r="CW77" s="2127"/>
      <c r="CX77" s="2127"/>
      <c r="CY77" s="2127"/>
      <c r="CZ77" s="2127"/>
      <c r="DA77" s="2127"/>
      <c r="DB77" s="2127"/>
      <c r="DC77" s="2127"/>
      <c r="DD77" s="2127"/>
      <c r="DE77" s="2128"/>
      <c r="DF77" s="2130">
        <f>'Пост и Вып 2эк'!C59</f>
        <v>762224.60000000009</v>
      </c>
      <c r="DG77" s="2131"/>
      <c r="DH77" s="2131"/>
      <c r="DI77" s="2131"/>
      <c r="DJ77" s="2131"/>
      <c r="DK77" s="2131"/>
      <c r="DL77" s="2131"/>
      <c r="DM77" s="2131"/>
      <c r="DN77" s="2131"/>
      <c r="DO77" s="2131"/>
      <c r="DP77" s="2131"/>
      <c r="DQ77" s="2131"/>
      <c r="DR77" s="2132"/>
      <c r="DS77" s="2219">
        <f>750000</f>
        <v>750000</v>
      </c>
      <c r="DT77" s="2220"/>
      <c r="DU77" s="2220"/>
      <c r="DV77" s="2220"/>
      <c r="DW77" s="2220"/>
      <c r="DX77" s="2220"/>
      <c r="DY77" s="2220"/>
      <c r="DZ77" s="2220"/>
      <c r="EA77" s="2220"/>
      <c r="EB77" s="2220"/>
      <c r="EC77" s="2220"/>
      <c r="ED77" s="2220"/>
      <c r="EE77" s="2221"/>
      <c r="EF77" s="2219">
        <f>750000</f>
        <v>750000</v>
      </c>
      <c r="EG77" s="2220"/>
      <c r="EH77" s="2220"/>
      <c r="EI77" s="2220"/>
      <c r="EJ77" s="2220"/>
      <c r="EK77" s="2220"/>
      <c r="EL77" s="2220"/>
      <c r="EM77" s="2220"/>
      <c r="EN77" s="2220"/>
      <c r="EO77" s="2220"/>
      <c r="EP77" s="2220"/>
      <c r="EQ77" s="2220"/>
      <c r="ER77" s="2221"/>
      <c r="ES77" s="2133" t="s">
        <v>379</v>
      </c>
      <c r="ET77" s="2134"/>
      <c r="EU77" s="2134"/>
      <c r="EV77" s="2134"/>
      <c r="EW77" s="2134"/>
      <c r="EX77" s="2134"/>
      <c r="EY77" s="2134"/>
      <c r="EZ77" s="2134"/>
      <c r="FA77" s="2134"/>
      <c r="FB77" s="2134"/>
      <c r="FC77" s="2134"/>
      <c r="FD77" s="2134"/>
      <c r="FE77" s="2135"/>
    </row>
    <row r="78" spans="1:161" ht="11.1" hidden="1" customHeight="1" x14ac:dyDescent="0.2">
      <c r="A78" s="2157"/>
      <c r="B78" s="2158"/>
      <c r="C78" s="2158"/>
      <c r="D78" s="2158"/>
      <c r="E78" s="2158"/>
      <c r="F78" s="2158"/>
      <c r="G78" s="2158"/>
      <c r="H78" s="2158"/>
      <c r="I78" s="2158"/>
      <c r="J78" s="2158"/>
      <c r="K78" s="2158"/>
      <c r="L78" s="2158"/>
      <c r="M78" s="2158"/>
      <c r="N78" s="2158"/>
      <c r="O78" s="2158"/>
      <c r="P78" s="2158"/>
      <c r="Q78" s="2158"/>
      <c r="R78" s="2158"/>
      <c r="S78" s="2158"/>
      <c r="T78" s="2158"/>
      <c r="U78" s="2158"/>
      <c r="V78" s="2158"/>
      <c r="W78" s="2158"/>
      <c r="X78" s="2158"/>
      <c r="Y78" s="2158"/>
      <c r="Z78" s="2158"/>
      <c r="AA78" s="2158"/>
      <c r="AB78" s="2158"/>
      <c r="AC78" s="2158"/>
      <c r="AD78" s="2158"/>
      <c r="AE78" s="2158"/>
      <c r="AF78" s="2158"/>
      <c r="AG78" s="2158"/>
      <c r="AH78" s="2158"/>
      <c r="AI78" s="2158"/>
      <c r="AJ78" s="2158"/>
      <c r="AK78" s="2158"/>
      <c r="AL78" s="2158"/>
      <c r="AM78" s="2158"/>
      <c r="AN78" s="2158"/>
      <c r="AO78" s="2158"/>
      <c r="AP78" s="2158"/>
      <c r="AQ78" s="2158"/>
      <c r="AR78" s="2158"/>
      <c r="AS78" s="2158"/>
      <c r="AT78" s="2158"/>
      <c r="AU78" s="2158"/>
      <c r="AV78" s="2158"/>
      <c r="AW78" s="2158"/>
      <c r="AX78" s="2158"/>
      <c r="AY78" s="2158"/>
      <c r="AZ78" s="2158"/>
      <c r="BA78" s="2158"/>
      <c r="BB78" s="2158"/>
      <c r="BC78" s="2158"/>
      <c r="BD78" s="2158"/>
      <c r="BE78" s="2158"/>
      <c r="BF78" s="2158"/>
      <c r="BG78" s="2158"/>
      <c r="BH78" s="2158"/>
      <c r="BI78" s="2158"/>
      <c r="BJ78" s="2158"/>
      <c r="BK78" s="2158"/>
      <c r="BL78" s="2158"/>
      <c r="BM78" s="2158"/>
      <c r="BN78" s="2158"/>
      <c r="BO78" s="2158"/>
      <c r="BP78" s="2158"/>
      <c r="BQ78" s="2158"/>
      <c r="BR78" s="2158"/>
      <c r="BS78" s="2158"/>
      <c r="BT78" s="2158"/>
      <c r="BU78" s="2158"/>
      <c r="BV78" s="2158"/>
      <c r="BW78" s="2158"/>
      <c r="BX78" s="2126"/>
      <c r="BY78" s="2127"/>
      <c r="BZ78" s="2127"/>
      <c r="CA78" s="2127"/>
      <c r="CB78" s="2127"/>
      <c r="CC78" s="2127"/>
      <c r="CD78" s="2127"/>
      <c r="CE78" s="2128"/>
      <c r="CF78" s="2129"/>
      <c r="CG78" s="2127"/>
      <c r="CH78" s="2127"/>
      <c r="CI78" s="2127"/>
      <c r="CJ78" s="2127"/>
      <c r="CK78" s="2127"/>
      <c r="CL78" s="2127"/>
      <c r="CM78" s="2127"/>
      <c r="CN78" s="2127"/>
      <c r="CO78" s="2127"/>
      <c r="CP78" s="2127"/>
      <c r="CQ78" s="2127"/>
      <c r="CR78" s="2128"/>
      <c r="CS78" s="2129"/>
      <c r="CT78" s="2127"/>
      <c r="CU78" s="2127"/>
      <c r="CV78" s="2127"/>
      <c r="CW78" s="2127"/>
      <c r="CX78" s="2127"/>
      <c r="CY78" s="2127"/>
      <c r="CZ78" s="2127"/>
      <c r="DA78" s="2127"/>
      <c r="DB78" s="2127"/>
      <c r="DC78" s="2127"/>
      <c r="DD78" s="2127"/>
      <c r="DE78" s="2128"/>
      <c r="DF78" s="2130"/>
      <c r="DG78" s="2131"/>
      <c r="DH78" s="2131"/>
      <c r="DI78" s="2131"/>
      <c r="DJ78" s="2131"/>
      <c r="DK78" s="2131"/>
      <c r="DL78" s="2131"/>
      <c r="DM78" s="2131"/>
      <c r="DN78" s="2131"/>
      <c r="DO78" s="2131"/>
      <c r="DP78" s="2131"/>
      <c r="DQ78" s="2131"/>
      <c r="DR78" s="2132"/>
      <c r="DS78" s="2130"/>
      <c r="DT78" s="2131"/>
      <c r="DU78" s="2131"/>
      <c r="DV78" s="2131"/>
      <c r="DW78" s="2131"/>
      <c r="DX78" s="2131"/>
      <c r="DY78" s="2131"/>
      <c r="DZ78" s="2131"/>
      <c r="EA78" s="2131"/>
      <c r="EB78" s="2131"/>
      <c r="EC78" s="2131"/>
      <c r="ED78" s="2131"/>
      <c r="EE78" s="2132"/>
      <c r="EF78" s="2130"/>
      <c r="EG78" s="2131"/>
      <c r="EH78" s="2131"/>
      <c r="EI78" s="2131"/>
      <c r="EJ78" s="2131"/>
      <c r="EK78" s="2131"/>
      <c r="EL78" s="2131"/>
      <c r="EM78" s="2131"/>
      <c r="EN78" s="2131"/>
      <c r="EO78" s="2131"/>
      <c r="EP78" s="2131"/>
      <c r="EQ78" s="2131"/>
      <c r="ER78" s="2132"/>
      <c r="ES78" s="2133"/>
      <c r="ET78" s="2134"/>
      <c r="EU78" s="2134"/>
      <c r="EV78" s="2134"/>
      <c r="EW78" s="2134"/>
      <c r="EX78" s="2134"/>
      <c r="EY78" s="2134"/>
      <c r="EZ78" s="2134"/>
      <c r="FA78" s="2134"/>
      <c r="FB78" s="2134"/>
      <c r="FC78" s="2134"/>
      <c r="FD78" s="2134"/>
      <c r="FE78" s="2135"/>
    </row>
    <row r="79" spans="1:161" ht="21.75" customHeight="1" x14ac:dyDescent="0.2">
      <c r="A79" s="2202" t="s">
        <v>994</v>
      </c>
      <c r="B79" s="2203"/>
      <c r="C79" s="2203"/>
      <c r="D79" s="2203"/>
      <c r="E79" s="2203"/>
      <c r="F79" s="2203"/>
      <c r="G79" s="2203"/>
      <c r="H79" s="2203"/>
      <c r="I79" s="2203"/>
      <c r="J79" s="2203"/>
      <c r="K79" s="2203"/>
      <c r="L79" s="2203"/>
      <c r="M79" s="2203"/>
      <c r="N79" s="2203"/>
      <c r="O79" s="2203"/>
      <c r="P79" s="2203"/>
      <c r="Q79" s="2203"/>
      <c r="R79" s="2203"/>
      <c r="S79" s="2203"/>
      <c r="T79" s="2203"/>
      <c r="U79" s="2203"/>
      <c r="V79" s="2203"/>
      <c r="W79" s="2203"/>
      <c r="X79" s="2203"/>
      <c r="Y79" s="2203"/>
      <c r="Z79" s="2203"/>
      <c r="AA79" s="2203"/>
      <c r="AB79" s="2203"/>
      <c r="AC79" s="2203"/>
      <c r="AD79" s="2203"/>
      <c r="AE79" s="2203"/>
      <c r="AF79" s="2203"/>
      <c r="AG79" s="2203"/>
      <c r="AH79" s="2203"/>
      <c r="AI79" s="2203"/>
      <c r="AJ79" s="2203"/>
      <c r="AK79" s="2203"/>
      <c r="AL79" s="2203"/>
      <c r="AM79" s="2203"/>
      <c r="AN79" s="2203"/>
      <c r="AO79" s="2203"/>
      <c r="AP79" s="2203"/>
      <c r="AQ79" s="2203"/>
      <c r="AR79" s="2203"/>
      <c r="AS79" s="2203"/>
      <c r="AT79" s="2203"/>
      <c r="AU79" s="2203"/>
      <c r="AV79" s="2203"/>
      <c r="AW79" s="2203"/>
      <c r="AX79" s="2203"/>
      <c r="AY79" s="2203"/>
      <c r="AZ79" s="2203"/>
      <c r="BA79" s="2203"/>
      <c r="BB79" s="2203"/>
      <c r="BC79" s="2203"/>
      <c r="BD79" s="2203"/>
      <c r="BE79" s="2203"/>
      <c r="BF79" s="2203"/>
      <c r="BG79" s="2203"/>
      <c r="BH79" s="2203"/>
      <c r="BI79" s="2203"/>
      <c r="BJ79" s="2203"/>
      <c r="BK79" s="2203"/>
      <c r="BL79" s="2203"/>
      <c r="BM79" s="2203"/>
      <c r="BN79" s="2203"/>
      <c r="BO79" s="2203"/>
      <c r="BP79" s="2203"/>
      <c r="BQ79" s="2203"/>
      <c r="BR79" s="2203"/>
      <c r="BS79" s="2203"/>
      <c r="BT79" s="2203"/>
      <c r="BU79" s="2203"/>
      <c r="BV79" s="2203"/>
      <c r="BW79" s="2203"/>
      <c r="BX79" s="2126" t="s">
        <v>995</v>
      </c>
      <c r="BY79" s="2127"/>
      <c r="BZ79" s="2127"/>
      <c r="CA79" s="2127"/>
      <c r="CB79" s="2127"/>
      <c r="CC79" s="2127"/>
      <c r="CD79" s="2127"/>
      <c r="CE79" s="2128"/>
      <c r="CF79" s="2129" t="s">
        <v>303</v>
      </c>
      <c r="CG79" s="2127"/>
      <c r="CH79" s="2127"/>
      <c r="CI79" s="2127"/>
      <c r="CJ79" s="2127"/>
      <c r="CK79" s="2127"/>
      <c r="CL79" s="2127"/>
      <c r="CM79" s="2127"/>
      <c r="CN79" s="2127"/>
      <c r="CO79" s="2127"/>
      <c r="CP79" s="2127"/>
      <c r="CQ79" s="2127"/>
      <c r="CR79" s="2128"/>
      <c r="CS79" s="2129"/>
      <c r="CT79" s="2127"/>
      <c r="CU79" s="2127"/>
      <c r="CV79" s="2127"/>
      <c r="CW79" s="2127"/>
      <c r="CX79" s="2127"/>
      <c r="CY79" s="2127"/>
      <c r="CZ79" s="2127"/>
      <c r="DA79" s="2127"/>
      <c r="DB79" s="2127"/>
      <c r="DC79" s="2127"/>
      <c r="DD79" s="2127"/>
      <c r="DE79" s="2128"/>
      <c r="DF79" s="2130">
        <f>'Пост и Вып 2эк'!C62</f>
        <v>10500</v>
      </c>
      <c r="DG79" s="2131"/>
      <c r="DH79" s="2131"/>
      <c r="DI79" s="2131"/>
      <c r="DJ79" s="2131"/>
      <c r="DK79" s="2131"/>
      <c r="DL79" s="2131"/>
      <c r="DM79" s="2131"/>
      <c r="DN79" s="2131"/>
      <c r="DO79" s="2131"/>
      <c r="DP79" s="2131"/>
      <c r="DQ79" s="2131"/>
      <c r="DR79" s="2132"/>
      <c r="DS79" s="2219"/>
      <c r="DT79" s="2220"/>
      <c r="DU79" s="2220"/>
      <c r="DV79" s="2220"/>
      <c r="DW79" s="2220"/>
      <c r="DX79" s="2220"/>
      <c r="DY79" s="2220"/>
      <c r="DZ79" s="2220"/>
      <c r="EA79" s="2220"/>
      <c r="EB79" s="2220"/>
      <c r="EC79" s="2220"/>
      <c r="ED79" s="2220"/>
      <c r="EE79" s="2221"/>
      <c r="EF79" s="2219"/>
      <c r="EG79" s="2220"/>
      <c r="EH79" s="2220"/>
      <c r="EI79" s="2220"/>
      <c r="EJ79" s="2220"/>
      <c r="EK79" s="2220"/>
      <c r="EL79" s="2220"/>
      <c r="EM79" s="2220"/>
      <c r="EN79" s="2220"/>
      <c r="EO79" s="2220"/>
      <c r="EP79" s="2220"/>
      <c r="EQ79" s="2220"/>
      <c r="ER79" s="2221"/>
      <c r="ES79" s="2133" t="s">
        <v>379</v>
      </c>
      <c r="ET79" s="2134"/>
      <c r="EU79" s="2134"/>
      <c r="EV79" s="2134"/>
      <c r="EW79" s="2134"/>
      <c r="EX79" s="2134"/>
      <c r="EY79" s="2134"/>
      <c r="EZ79" s="2134"/>
      <c r="FA79" s="2134"/>
      <c r="FB79" s="2134"/>
      <c r="FC79" s="2134"/>
      <c r="FD79" s="2134"/>
      <c r="FE79" s="2135"/>
    </row>
    <row r="80" spans="1:161" ht="27.75" customHeight="1" x14ac:dyDescent="0.2">
      <c r="A80" s="2217" t="s">
        <v>996</v>
      </c>
      <c r="B80" s="2218"/>
      <c r="C80" s="2218"/>
      <c r="D80" s="2218"/>
      <c r="E80" s="2218"/>
      <c r="F80" s="2218"/>
      <c r="G80" s="2218"/>
      <c r="H80" s="2218"/>
      <c r="I80" s="2218"/>
      <c r="J80" s="2218"/>
      <c r="K80" s="2218"/>
      <c r="L80" s="2218"/>
      <c r="M80" s="2218"/>
      <c r="N80" s="2218"/>
      <c r="O80" s="2218"/>
      <c r="P80" s="2218"/>
      <c r="Q80" s="2218"/>
      <c r="R80" s="2218"/>
      <c r="S80" s="2218"/>
      <c r="T80" s="2218"/>
      <c r="U80" s="2218"/>
      <c r="V80" s="2218"/>
      <c r="W80" s="2218"/>
      <c r="X80" s="2218"/>
      <c r="Y80" s="2218"/>
      <c r="Z80" s="2218"/>
      <c r="AA80" s="2218"/>
      <c r="AB80" s="2218"/>
      <c r="AC80" s="2218"/>
      <c r="AD80" s="2218"/>
      <c r="AE80" s="2218"/>
      <c r="AF80" s="2218"/>
      <c r="AG80" s="2218"/>
      <c r="AH80" s="2218"/>
      <c r="AI80" s="2218"/>
      <c r="AJ80" s="2218"/>
      <c r="AK80" s="2218"/>
      <c r="AL80" s="2218"/>
      <c r="AM80" s="2218"/>
      <c r="AN80" s="2218"/>
      <c r="AO80" s="2218"/>
      <c r="AP80" s="2218"/>
      <c r="AQ80" s="2218"/>
      <c r="AR80" s="2218"/>
      <c r="AS80" s="2218"/>
      <c r="AT80" s="2218"/>
      <c r="AU80" s="2218"/>
      <c r="AV80" s="2218"/>
      <c r="AW80" s="2218"/>
      <c r="AX80" s="2218"/>
      <c r="AY80" s="2218"/>
      <c r="AZ80" s="2218"/>
      <c r="BA80" s="2218"/>
      <c r="BB80" s="2218"/>
      <c r="BC80" s="2218"/>
      <c r="BD80" s="2218"/>
      <c r="BE80" s="2218"/>
      <c r="BF80" s="2218"/>
      <c r="BG80" s="2218"/>
      <c r="BH80" s="2218"/>
      <c r="BI80" s="2218"/>
      <c r="BJ80" s="2218"/>
      <c r="BK80" s="2218"/>
      <c r="BL80" s="2218"/>
      <c r="BM80" s="2218"/>
      <c r="BN80" s="2218"/>
      <c r="BO80" s="2218"/>
      <c r="BP80" s="2218"/>
      <c r="BQ80" s="2218"/>
      <c r="BR80" s="2218"/>
      <c r="BS80" s="2218"/>
      <c r="BT80" s="2218"/>
      <c r="BU80" s="2218"/>
      <c r="BV80" s="2218"/>
      <c r="BW80" s="2218"/>
      <c r="BX80" s="2126" t="s">
        <v>997</v>
      </c>
      <c r="BY80" s="2127"/>
      <c r="BZ80" s="2127"/>
      <c r="CA80" s="2127"/>
      <c r="CB80" s="2127"/>
      <c r="CC80" s="2127"/>
      <c r="CD80" s="2127"/>
      <c r="CE80" s="2128"/>
      <c r="CF80" s="2129" t="s">
        <v>998</v>
      </c>
      <c r="CG80" s="2127"/>
      <c r="CH80" s="2127"/>
      <c r="CI80" s="2127"/>
      <c r="CJ80" s="2127"/>
      <c r="CK80" s="2127"/>
      <c r="CL80" s="2127"/>
      <c r="CM80" s="2127"/>
      <c r="CN80" s="2127"/>
      <c r="CO80" s="2127"/>
      <c r="CP80" s="2127"/>
      <c r="CQ80" s="2127"/>
      <c r="CR80" s="2128"/>
      <c r="CS80" s="2129"/>
      <c r="CT80" s="2127"/>
      <c r="CU80" s="2127"/>
      <c r="CV80" s="2127"/>
      <c r="CW80" s="2127"/>
      <c r="CX80" s="2127"/>
      <c r="CY80" s="2127"/>
      <c r="CZ80" s="2127"/>
      <c r="DA80" s="2127"/>
      <c r="DB80" s="2127"/>
      <c r="DC80" s="2127"/>
      <c r="DD80" s="2127"/>
      <c r="DE80" s="2128"/>
      <c r="DF80" s="2130"/>
      <c r="DG80" s="2131"/>
      <c r="DH80" s="2131"/>
      <c r="DI80" s="2131"/>
      <c r="DJ80" s="2131"/>
      <c r="DK80" s="2131"/>
      <c r="DL80" s="2131"/>
      <c r="DM80" s="2131"/>
      <c r="DN80" s="2131"/>
      <c r="DO80" s="2131"/>
      <c r="DP80" s="2131"/>
      <c r="DQ80" s="2131"/>
      <c r="DR80" s="2132"/>
      <c r="DS80" s="2130"/>
      <c r="DT80" s="2131"/>
      <c r="DU80" s="2131"/>
      <c r="DV80" s="2131"/>
      <c r="DW80" s="2131"/>
      <c r="DX80" s="2131"/>
      <c r="DY80" s="2131"/>
      <c r="DZ80" s="2131"/>
      <c r="EA80" s="2131"/>
      <c r="EB80" s="2131"/>
      <c r="EC80" s="2131"/>
      <c r="ED80" s="2131"/>
      <c r="EE80" s="2132"/>
      <c r="EF80" s="2130"/>
      <c r="EG80" s="2131"/>
      <c r="EH80" s="2131"/>
      <c r="EI80" s="2131"/>
      <c r="EJ80" s="2131"/>
      <c r="EK80" s="2131"/>
      <c r="EL80" s="2131"/>
      <c r="EM80" s="2131"/>
      <c r="EN80" s="2131"/>
      <c r="EO80" s="2131"/>
      <c r="EP80" s="2131"/>
      <c r="EQ80" s="2131"/>
      <c r="ER80" s="2132"/>
      <c r="ES80" s="2133" t="s">
        <v>379</v>
      </c>
      <c r="ET80" s="2134"/>
      <c r="EU80" s="2134"/>
      <c r="EV80" s="2134"/>
      <c r="EW80" s="2134"/>
      <c r="EX80" s="2134"/>
      <c r="EY80" s="2134"/>
      <c r="EZ80" s="2134"/>
      <c r="FA80" s="2134"/>
      <c r="FB80" s="2134"/>
      <c r="FC80" s="2134"/>
      <c r="FD80" s="2134"/>
      <c r="FE80" s="2135"/>
    </row>
    <row r="81" spans="1:161" ht="11.1" customHeight="1" x14ac:dyDescent="0.2">
      <c r="A81" s="2209" t="s">
        <v>1174</v>
      </c>
      <c r="B81" s="2210"/>
      <c r="C81" s="2210"/>
      <c r="D81" s="2210"/>
      <c r="E81" s="2210"/>
      <c r="F81" s="2210"/>
      <c r="G81" s="2210"/>
      <c r="H81" s="2210"/>
      <c r="I81" s="2210"/>
      <c r="J81" s="2210"/>
      <c r="K81" s="2210"/>
      <c r="L81" s="2210"/>
      <c r="M81" s="2210"/>
      <c r="N81" s="2210"/>
      <c r="O81" s="2210"/>
      <c r="P81" s="2210"/>
      <c r="Q81" s="2210"/>
      <c r="R81" s="2210"/>
      <c r="S81" s="2210"/>
      <c r="T81" s="2210"/>
      <c r="U81" s="2210"/>
      <c r="V81" s="2210"/>
      <c r="W81" s="2210"/>
      <c r="X81" s="2210"/>
      <c r="Y81" s="2210"/>
      <c r="Z81" s="2210"/>
      <c r="AA81" s="2210"/>
      <c r="AB81" s="2210"/>
      <c r="AC81" s="2210"/>
      <c r="AD81" s="2210"/>
      <c r="AE81" s="2210"/>
      <c r="AF81" s="2210"/>
      <c r="AG81" s="2210"/>
      <c r="AH81" s="2210"/>
      <c r="AI81" s="2210"/>
      <c r="AJ81" s="2210"/>
      <c r="AK81" s="2210"/>
      <c r="AL81" s="2210"/>
      <c r="AM81" s="2210"/>
      <c r="AN81" s="2210"/>
      <c r="AO81" s="2210"/>
      <c r="AP81" s="2210"/>
      <c r="AQ81" s="2210"/>
      <c r="AR81" s="2210"/>
      <c r="AS81" s="2210"/>
      <c r="AT81" s="2210"/>
      <c r="AU81" s="2210"/>
      <c r="AV81" s="2210"/>
      <c r="AW81" s="2210"/>
      <c r="AX81" s="2210"/>
      <c r="AY81" s="2210"/>
      <c r="AZ81" s="2210"/>
      <c r="BA81" s="2210"/>
      <c r="BB81" s="2210"/>
      <c r="BC81" s="2210"/>
      <c r="BD81" s="2210"/>
      <c r="BE81" s="2210"/>
      <c r="BF81" s="2210"/>
      <c r="BG81" s="2210"/>
      <c r="BH81" s="2210"/>
      <c r="BI81" s="2210"/>
      <c r="BJ81" s="2210"/>
      <c r="BK81" s="2210"/>
      <c r="BL81" s="2210"/>
      <c r="BM81" s="2210"/>
      <c r="BN81" s="2210"/>
      <c r="BO81" s="2210"/>
      <c r="BP81" s="2210"/>
      <c r="BQ81" s="2210"/>
      <c r="BR81" s="2210"/>
      <c r="BS81" s="2210"/>
      <c r="BT81" s="2210"/>
      <c r="BU81" s="2210"/>
      <c r="BV81" s="2210"/>
      <c r="BW81" s="2210"/>
      <c r="BX81" s="2126" t="s">
        <v>999</v>
      </c>
      <c r="BY81" s="2127"/>
      <c r="BZ81" s="2127"/>
      <c r="CA81" s="2127"/>
      <c r="CB81" s="2127"/>
      <c r="CC81" s="2127"/>
      <c r="CD81" s="2127"/>
      <c r="CE81" s="2128"/>
      <c r="CF81" s="2129" t="s">
        <v>1000</v>
      </c>
      <c r="CG81" s="2127"/>
      <c r="CH81" s="2127"/>
      <c r="CI81" s="2127"/>
      <c r="CJ81" s="2127"/>
      <c r="CK81" s="2127"/>
      <c r="CL81" s="2127"/>
      <c r="CM81" s="2127"/>
      <c r="CN81" s="2127"/>
      <c r="CO81" s="2127"/>
      <c r="CP81" s="2127"/>
      <c r="CQ81" s="2127"/>
      <c r="CR81" s="2128"/>
      <c r="CS81" s="2129"/>
      <c r="CT81" s="2127"/>
      <c r="CU81" s="2127"/>
      <c r="CV81" s="2127"/>
      <c r="CW81" s="2127"/>
      <c r="CX81" s="2127"/>
      <c r="CY81" s="2127"/>
      <c r="CZ81" s="2127"/>
      <c r="DA81" s="2127"/>
      <c r="DB81" s="2127"/>
      <c r="DC81" s="2127"/>
      <c r="DD81" s="2127"/>
      <c r="DE81" s="2128"/>
      <c r="DF81" s="2130">
        <f>'Пост и Вып 2эк'!C63</f>
        <v>0</v>
      </c>
      <c r="DG81" s="2131"/>
      <c r="DH81" s="2131"/>
      <c r="DI81" s="2131"/>
      <c r="DJ81" s="2131"/>
      <c r="DK81" s="2131"/>
      <c r="DL81" s="2131"/>
      <c r="DM81" s="2131"/>
      <c r="DN81" s="2131"/>
      <c r="DO81" s="2131"/>
      <c r="DP81" s="2131"/>
      <c r="DQ81" s="2131"/>
      <c r="DR81" s="2132"/>
      <c r="DS81" s="2130"/>
      <c r="DT81" s="2131"/>
      <c r="DU81" s="2131"/>
      <c r="DV81" s="2131"/>
      <c r="DW81" s="2131"/>
      <c r="DX81" s="2131"/>
      <c r="DY81" s="2131"/>
      <c r="DZ81" s="2131"/>
      <c r="EA81" s="2131"/>
      <c r="EB81" s="2131"/>
      <c r="EC81" s="2131"/>
      <c r="ED81" s="2131"/>
      <c r="EE81" s="2132"/>
      <c r="EF81" s="2130"/>
      <c r="EG81" s="2131"/>
      <c r="EH81" s="2131"/>
      <c r="EI81" s="2131"/>
      <c r="EJ81" s="2131"/>
      <c r="EK81" s="2131"/>
      <c r="EL81" s="2131"/>
      <c r="EM81" s="2131"/>
      <c r="EN81" s="2131"/>
      <c r="EO81" s="2131"/>
      <c r="EP81" s="2131"/>
      <c r="EQ81" s="2131"/>
      <c r="ER81" s="2132"/>
      <c r="ES81" s="2133" t="s">
        <v>379</v>
      </c>
      <c r="ET81" s="2134"/>
      <c r="EU81" s="2134"/>
      <c r="EV81" s="2134"/>
      <c r="EW81" s="2134"/>
      <c r="EX81" s="2134"/>
      <c r="EY81" s="2134"/>
      <c r="EZ81" s="2134"/>
      <c r="FA81" s="2134"/>
      <c r="FB81" s="2134"/>
      <c r="FC81" s="2134"/>
      <c r="FD81" s="2134"/>
      <c r="FE81" s="2135"/>
    </row>
    <row r="82" spans="1:161" s="1227" customFormat="1" ht="11.1" customHeight="1" x14ac:dyDescent="0.2">
      <c r="A82" s="2204" t="s">
        <v>1001</v>
      </c>
      <c r="B82" s="2205"/>
      <c r="C82" s="2205"/>
      <c r="D82" s="2205"/>
      <c r="E82" s="2205"/>
      <c r="F82" s="2205"/>
      <c r="G82" s="2205"/>
      <c r="H82" s="2205"/>
      <c r="I82" s="2205"/>
      <c r="J82" s="2205"/>
      <c r="K82" s="2205"/>
      <c r="L82" s="2205"/>
      <c r="M82" s="2205"/>
      <c r="N82" s="2205"/>
      <c r="O82" s="2205"/>
      <c r="P82" s="2205"/>
      <c r="Q82" s="2205"/>
      <c r="R82" s="2205"/>
      <c r="S82" s="2205"/>
      <c r="T82" s="2205"/>
      <c r="U82" s="2205"/>
      <c r="V82" s="2205"/>
      <c r="W82" s="2205"/>
      <c r="X82" s="2205"/>
      <c r="Y82" s="2205"/>
      <c r="Z82" s="2205"/>
      <c r="AA82" s="2205"/>
      <c r="AB82" s="2205"/>
      <c r="AC82" s="2205"/>
      <c r="AD82" s="2205"/>
      <c r="AE82" s="2205"/>
      <c r="AF82" s="2205"/>
      <c r="AG82" s="2205"/>
      <c r="AH82" s="2205"/>
      <c r="AI82" s="2205"/>
      <c r="AJ82" s="2205"/>
      <c r="AK82" s="2205"/>
      <c r="AL82" s="2205"/>
      <c r="AM82" s="2205"/>
      <c r="AN82" s="2205"/>
      <c r="AO82" s="2205"/>
      <c r="AP82" s="2205"/>
      <c r="AQ82" s="2205"/>
      <c r="AR82" s="2205"/>
      <c r="AS82" s="2205"/>
      <c r="AT82" s="2205"/>
      <c r="AU82" s="2205"/>
      <c r="AV82" s="2205"/>
      <c r="AW82" s="2205"/>
      <c r="AX82" s="2205"/>
      <c r="AY82" s="2205"/>
      <c r="AZ82" s="2205"/>
      <c r="BA82" s="2205"/>
      <c r="BB82" s="2205"/>
      <c r="BC82" s="2205"/>
      <c r="BD82" s="2205"/>
      <c r="BE82" s="2205"/>
      <c r="BF82" s="2205"/>
      <c r="BG82" s="2205"/>
      <c r="BH82" s="2205"/>
      <c r="BI82" s="2205"/>
      <c r="BJ82" s="2205"/>
      <c r="BK82" s="2205"/>
      <c r="BL82" s="2205"/>
      <c r="BM82" s="2205"/>
      <c r="BN82" s="2205"/>
      <c r="BO82" s="2205"/>
      <c r="BP82" s="2205"/>
      <c r="BQ82" s="2205"/>
      <c r="BR82" s="2205"/>
      <c r="BS82" s="2205"/>
      <c r="BT82" s="2205"/>
      <c r="BU82" s="2205"/>
      <c r="BV82" s="2205"/>
      <c r="BW82" s="2205"/>
      <c r="BX82" s="2167" t="s">
        <v>1002</v>
      </c>
      <c r="BY82" s="2168"/>
      <c r="BZ82" s="2168"/>
      <c r="CA82" s="2168"/>
      <c r="CB82" s="2168"/>
      <c r="CC82" s="2168"/>
      <c r="CD82" s="2168"/>
      <c r="CE82" s="2169"/>
      <c r="CF82" s="2170" t="s">
        <v>1003</v>
      </c>
      <c r="CG82" s="2168"/>
      <c r="CH82" s="2168"/>
      <c r="CI82" s="2168"/>
      <c r="CJ82" s="2168"/>
      <c r="CK82" s="2168"/>
      <c r="CL82" s="2168"/>
      <c r="CM82" s="2168"/>
      <c r="CN82" s="2168"/>
      <c r="CO82" s="2168"/>
      <c r="CP82" s="2168"/>
      <c r="CQ82" s="2168"/>
      <c r="CR82" s="2169"/>
      <c r="CS82" s="2170"/>
      <c r="CT82" s="2168"/>
      <c r="CU82" s="2168"/>
      <c r="CV82" s="2168"/>
      <c r="CW82" s="2168"/>
      <c r="CX82" s="2168"/>
      <c r="CY82" s="2168"/>
      <c r="CZ82" s="2168"/>
      <c r="DA82" s="2168"/>
      <c r="DB82" s="2168"/>
      <c r="DC82" s="2168"/>
      <c r="DD82" s="2168"/>
      <c r="DE82" s="2169"/>
      <c r="DF82" s="2171">
        <f>DF83+DF84+DF85</f>
        <v>726227.42</v>
      </c>
      <c r="DG82" s="2172"/>
      <c r="DH82" s="2172"/>
      <c r="DI82" s="2172"/>
      <c r="DJ82" s="2172"/>
      <c r="DK82" s="2172"/>
      <c r="DL82" s="2172"/>
      <c r="DM82" s="2172"/>
      <c r="DN82" s="2172"/>
      <c r="DO82" s="2172"/>
      <c r="DP82" s="2172"/>
      <c r="DQ82" s="2172"/>
      <c r="DR82" s="2173"/>
      <c r="DS82" s="2171">
        <f>DS83+DS84+DS85</f>
        <v>0</v>
      </c>
      <c r="DT82" s="2172"/>
      <c r="DU82" s="2172"/>
      <c r="DV82" s="2172"/>
      <c r="DW82" s="2172"/>
      <c r="DX82" s="2172"/>
      <c r="DY82" s="2172"/>
      <c r="DZ82" s="2172"/>
      <c r="EA82" s="2172"/>
      <c r="EB82" s="2172"/>
      <c r="EC82" s="2172"/>
      <c r="ED82" s="2172"/>
      <c r="EE82" s="2173"/>
      <c r="EF82" s="2171">
        <f>EF83+EF84+EF85</f>
        <v>0</v>
      </c>
      <c r="EG82" s="2172"/>
      <c r="EH82" s="2172"/>
      <c r="EI82" s="2172"/>
      <c r="EJ82" s="2172"/>
      <c r="EK82" s="2172"/>
      <c r="EL82" s="2172"/>
      <c r="EM82" s="2172"/>
      <c r="EN82" s="2172"/>
      <c r="EO82" s="2172"/>
      <c r="EP82" s="2172"/>
      <c r="EQ82" s="2172"/>
      <c r="ER82" s="2173"/>
      <c r="ES82" s="2206" t="s">
        <v>379</v>
      </c>
      <c r="ET82" s="2207"/>
      <c r="EU82" s="2207"/>
      <c r="EV82" s="2207"/>
      <c r="EW82" s="2207"/>
      <c r="EX82" s="2207"/>
      <c r="EY82" s="2207"/>
      <c r="EZ82" s="2207"/>
      <c r="FA82" s="2207"/>
      <c r="FB82" s="2207"/>
      <c r="FC82" s="2207"/>
      <c r="FD82" s="2207"/>
      <c r="FE82" s="2208"/>
    </row>
    <row r="83" spans="1:161" ht="21.75" customHeight="1" x14ac:dyDescent="0.2">
      <c r="A83" s="2202" t="s">
        <v>1004</v>
      </c>
      <c r="B83" s="2203"/>
      <c r="C83" s="2203"/>
      <c r="D83" s="2203"/>
      <c r="E83" s="2203"/>
      <c r="F83" s="2203"/>
      <c r="G83" s="2203"/>
      <c r="H83" s="2203"/>
      <c r="I83" s="2203"/>
      <c r="J83" s="2203"/>
      <c r="K83" s="2203"/>
      <c r="L83" s="2203"/>
      <c r="M83" s="2203"/>
      <c r="N83" s="2203"/>
      <c r="O83" s="2203"/>
      <c r="P83" s="2203"/>
      <c r="Q83" s="2203"/>
      <c r="R83" s="2203"/>
      <c r="S83" s="2203"/>
      <c r="T83" s="2203"/>
      <c r="U83" s="2203"/>
      <c r="V83" s="2203"/>
      <c r="W83" s="2203"/>
      <c r="X83" s="2203"/>
      <c r="Y83" s="2203"/>
      <c r="Z83" s="2203"/>
      <c r="AA83" s="2203"/>
      <c r="AB83" s="2203"/>
      <c r="AC83" s="2203"/>
      <c r="AD83" s="2203"/>
      <c r="AE83" s="2203"/>
      <c r="AF83" s="2203"/>
      <c r="AG83" s="2203"/>
      <c r="AH83" s="2203"/>
      <c r="AI83" s="2203"/>
      <c r="AJ83" s="2203"/>
      <c r="AK83" s="2203"/>
      <c r="AL83" s="2203"/>
      <c r="AM83" s="2203"/>
      <c r="AN83" s="2203"/>
      <c r="AO83" s="2203"/>
      <c r="AP83" s="2203"/>
      <c r="AQ83" s="2203"/>
      <c r="AR83" s="2203"/>
      <c r="AS83" s="2203"/>
      <c r="AT83" s="2203"/>
      <c r="AU83" s="2203"/>
      <c r="AV83" s="2203"/>
      <c r="AW83" s="2203"/>
      <c r="AX83" s="2203"/>
      <c r="AY83" s="2203"/>
      <c r="AZ83" s="2203"/>
      <c r="BA83" s="2203"/>
      <c r="BB83" s="2203"/>
      <c r="BC83" s="2203"/>
      <c r="BD83" s="2203"/>
      <c r="BE83" s="2203"/>
      <c r="BF83" s="2203"/>
      <c r="BG83" s="2203"/>
      <c r="BH83" s="2203"/>
      <c r="BI83" s="2203"/>
      <c r="BJ83" s="2203"/>
      <c r="BK83" s="2203"/>
      <c r="BL83" s="2203"/>
      <c r="BM83" s="2203"/>
      <c r="BN83" s="2203"/>
      <c r="BO83" s="2203"/>
      <c r="BP83" s="2203"/>
      <c r="BQ83" s="2203"/>
      <c r="BR83" s="2203"/>
      <c r="BS83" s="2203"/>
      <c r="BT83" s="2203"/>
      <c r="BU83" s="2203"/>
      <c r="BV83" s="2203"/>
      <c r="BW83" s="2203"/>
      <c r="BX83" s="2126" t="s">
        <v>1005</v>
      </c>
      <c r="BY83" s="2127"/>
      <c r="BZ83" s="2127"/>
      <c r="CA83" s="2127"/>
      <c r="CB83" s="2127"/>
      <c r="CC83" s="2127"/>
      <c r="CD83" s="2127"/>
      <c r="CE83" s="2128"/>
      <c r="CF83" s="2129" t="s">
        <v>782</v>
      </c>
      <c r="CG83" s="2127"/>
      <c r="CH83" s="2127"/>
      <c r="CI83" s="2127"/>
      <c r="CJ83" s="2127"/>
      <c r="CK83" s="2127"/>
      <c r="CL83" s="2127"/>
      <c r="CM83" s="2127"/>
      <c r="CN83" s="2127"/>
      <c r="CO83" s="2127"/>
      <c r="CP83" s="2127"/>
      <c r="CQ83" s="2127"/>
      <c r="CR83" s="2128"/>
      <c r="CS83" s="2129"/>
      <c r="CT83" s="2127"/>
      <c r="CU83" s="2127"/>
      <c r="CV83" s="2127"/>
      <c r="CW83" s="2127"/>
      <c r="CX83" s="2127"/>
      <c r="CY83" s="2127"/>
      <c r="CZ83" s="2127"/>
      <c r="DA83" s="2127"/>
      <c r="DB83" s="2127"/>
      <c r="DC83" s="2127"/>
      <c r="DD83" s="2127"/>
      <c r="DE83" s="2128"/>
      <c r="DF83" s="2130">
        <f>'Пост и Вып 2эк'!C67</f>
        <v>724687</v>
      </c>
      <c r="DG83" s="2131"/>
      <c r="DH83" s="2131"/>
      <c r="DI83" s="2131"/>
      <c r="DJ83" s="2131"/>
      <c r="DK83" s="2131"/>
      <c r="DL83" s="2131"/>
      <c r="DM83" s="2131"/>
      <c r="DN83" s="2131"/>
      <c r="DO83" s="2131"/>
      <c r="DP83" s="2131"/>
      <c r="DQ83" s="2131"/>
      <c r="DR83" s="2132"/>
      <c r="DS83" s="2130"/>
      <c r="DT83" s="2131"/>
      <c r="DU83" s="2131"/>
      <c r="DV83" s="2131"/>
      <c r="DW83" s="2131"/>
      <c r="DX83" s="2131"/>
      <c r="DY83" s="2131"/>
      <c r="DZ83" s="2131"/>
      <c r="EA83" s="2131"/>
      <c r="EB83" s="2131"/>
      <c r="EC83" s="2131"/>
      <c r="ED83" s="2131"/>
      <c r="EE83" s="2132"/>
      <c r="EF83" s="2130"/>
      <c r="EG83" s="2131"/>
      <c r="EH83" s="2131"/>
      <c r="EI83" s="2131"/>
      <c r="EJ83" s="2131"/>
      <c r="EK83" s="2131"/>
      <c r="EL83" s="2131"/>
      <c r="EM83" s="2131"/>
      <c r="EN83" s="2131"/>
      <c r="EO83" s="2131"/>
      <c r="EP83" s="2131"/>
      <c r="EQ83" s="2131"/>
      <c r="ER83" s="2132"/>
      <c r="ES83" s="2133" t="s">
        <v>379</v>
      </c>
      <c r="ET83" s="2134"/>
      <c r="EU83" s="2134"/>
      <c r="EV83" s="2134"/>
      <c r="EW83" s="2134"/>
      <c r="EX83" s="2134"/>
      <c r="EY83" s="2134"/>
      <c r="EZ83" s="2134"/>
      <c r="FA83" s="2134"/>
      <c r="FB83" s="2134"/>
      <c r="FC83" s="2134"/>
      <c r="FD83" s="2134"/>
      <c r="FE83" s="2135"/>
    </row>
    <row r="84" spans="1:161" ht="21.75" customHeight="1" x14ac:dyDescent="0.2">
      <c r="A84" s="2202" t="s">
        <v>1006</v>
      </c>
      <c r="B84" s="2203"/>
      <c r="C84" s="2203"/>
      <c r="D84" s="2203"/>
      <c r="E84" s="2203"/>
      <c r="F84" s="2203"/>
      <c r="G84" s="2203"/>
      <c r="H84" s="2203"/>
      <c r="I84" s="2203"/>
      <c r="J84" s="2203"/>
      <c r="K84" s="2203"/>
      <c r="L84" s="2203"/>
      <c r="M84" s="2203"/>
      <c r="N84" s="2203"/>
      <c r="O84" s="2203"/>
      <c r="P84" s="2203"/>
      <c r="Q84" s="2203"/>
      <c r="R84" s="2203"/>
      <c r="S84" s="2203"/>
      <c r="T84" s="2203"/>
      <c r="U84" s="2203"/>
      <c r="V84" s="2203"/>
      <c r="W84" s="2203"/>
      <c r="X84" s="2203"/>
      <c r="Y84" s="2203"/>
      <c r="Z84" s="2203"/>
      <c r="AA84" s="2203"/>
      <c r="AB84" s="2203"/>
      <c r="AC84" s="2203"/>
      <c r="AD84" s="2203"/>
      <c r="AE84" s="2203"/>
      <c r="AF84" s="2203"/>
      <c r="AG84" s="2203"/>
      <c r="AH84" s="2203"/>
      <c r="AI84" s="2203"/>
      <c r="AJ84" s="2203"/>
      <c r="AK84" s="2203"/>
      <c r="AL84" s="2203"/>
      <c r="AM84" s="2203"/>
      <c r="AN84" s="2203"/>
      <c r="AO84" s="2203"/>
      <c r="AP84" s="2203"/>
      <c r="AQ84" s="2203"/>
      <c r="AR84" s="2203"/>
      <c r="AS84" s="2203"/>
      <c r="AT84" s="2203"/>
      <c r="AU84" s="2203"/>
      <c r="AV84" s="2203"/>
      <c r="AW84" s="2203"/>
      <c r="AX84" s="2203"/>
      <c r="AY84" s="2203"/>
      <c r="AZ84" s="2203"/>
      <c r="BA84" s="2203"/>
      <c r="BB84" s="2203"/>
      <c r="BC84" s="2203"/>
      <c r="BD84" s="2203"/>
      <c r="BE84" s="2203"/>
      <c r="BF84" s="2203"/>
      <c r="BG84" s="2203"/>
      <c r="BH84" s="2203"/>
      <c r="BI84" s="2203"/>
      <c r="BJ84" s="2203"/>
      <c r="BK84" s="2203"/>
      <c r="BL84" s="2203"/>
      <c r="BM84" s="2203"/>
      <c r="BN84" s="2203"/>
      <c r="BO84" s="2203"/>
      <c r="BP84" s="2203"/>
      <c r="BQ84" s="2203"/>
      <c r="BR84" s="2203"/>
      <c r="BS84" s="2203"/>
      <c r="BT84" s="2203"/>
      <c r="BU84" s="2203"/>
      <c r="BV84" s="2203"/>
      <c r="BW84" s="2203"/>
      <c r="BX84" s="2126" t="s">
        <v>1007</v>
      </c>
      <c r="BY84" s="2127"/>
      <c r="BZ84" s="2127"/>
      <c r="CA84" s="2127"/>
      <c r="CB84" s="2127"/>
      <c r="CC84" s="2127"/>
      <c r="CD84" s="2127"/>
      <c r="CE84" s="2128"/>
      <c r="CF84" s="2129" t="s">
        <v>792</v>
      </c>
      <c r="CG84" s="2127"/>
      <c r="CH84" s="2127"/>
      <c r="CI84" s="2127"/>
      <c r="CJ84" s="2127"/>
      <c r="CK84" s="2127"/>
      <c r="CL84" s="2127"/>
      <c r="CM84" s="2127"/>
      <c r="CN84" s="2127"/>
      <c r="CO84" s="2127"/>
      <c r="CP84" s="2127"/>
      <c r="CQ84" s="2127"/>
      <c r="CR84" s="2128"/>
      <c r="CS84" s="2129"/>
      <c r="CT84" s="2127"/>
      <c r="CU84" s="2127"/>
      <c r="CV84" s="2127"/>
      <c r="CW84" s="2127"/>
      <c r="CX84" s="2127"/>
      <c r="CY84" s="2127"/>
      <c r="CZ84" s="2127"/>
      <c r="DA84" s="2127"/>
      <c r="DB84" s="2127"/>
      <c r="DC84" s="2127"/>
      <c r="DD84" s="2127"/>
      <c r="DE84" s="2128"/>
      <c r="DF84" s="2130">
        <f>'Пост и Вып 2эк'!C68</f>
        <v>0</v>
      </c>
      <c r="DG84" s="2131"/>
      <c r="DH84" s="2131"/>
      <c r="DI84" s="2131"/>
      <c r="DJ84" s="2131"/>
      <c r="DK84" s="2131"/>
      <c r="DL84" s="2131"/>
      <c r="DM84" s="2131"/>
      <c r="DN84" s="2131"/>
      <c r="DO84" s="2131"/>
      <c r="DP84" s="2131"/>
      <c r="DQ84" s="2131"/>
      <c r="DR84" s="2132"/>
      <c r="DS84" s="2130"/>
      <c r="DT84" s="2131"/>
      <c r="DU84" s="2131"/>
      <c r="DV84" s="2131"/>
      <c r="DW84" s="2131"/>
      <c r="DX84" s="2131"/>
      <c r="DY84" s="2131"/>
      <c r="DZ84" s="2131"/>
      <c r="EA84" s="2131"/>
      <c r="EB84" s="2131"/>
      <c r="EC84" s="2131"/>
      <c r="ED84" s="2131"/>
      <c r="EE84" s="2132"/>
      <c r="EF84" s="2130"/>
      <c r="EG84" s="2131"/>
      <c r="EH84" s="2131"/>
      <c r="EI84" s="2131"/>
      <c r="EJ84" s="2131"/>
      <c r="EK84" s="2131"/>
      <c r="EL84" s="2131"/>
      <c r="EM84" s="2131"/>
      <c r="EN84" s="2131"/>
      <c r="EO84" s="2131"/>
      <c r="EP84" s="2131"/>
      <c r="EQ84" s="2131"/>
      <c r="ER84" s="2132"/>
      <c r="ES84" s="2133" t="s">
        <v>379</v>
      </c>
      <c r="ET84" s="2134"/>
      <c r="EU84" s="2134"/>
      <c r="EV84" s="2134"/>
      <c r="EW84" s="2134"/>
      <c r="EX84" s="2134"/>
      <c r="EY84" s="2134"/>
      <c r="EZ84" s="2134"/>
      <c r="FA84" s="2134"/>
      <c r="FB84" s="2134"/>
      <c r="FC84" s="2134"/>
      <c r="FD84" s="2134"/>
      <c r="FE84" s="2135"/>
    </row>
    <row r="85" spans="1:161" ht="11.1" customHeight="1" x14ac:dyDescent="0.2">
      <c r="A85" s="2202" t="s">
        <v>1008</v>
      </c>
      <c r="B85" s="2203"/>
      <c r="C85" s="2203"/>
      <c r="D85" s="2203"/>
      <c r="E85" s="2203"/>
      <c r="F85" s="2203"/>
      <c r="G85" s="2203"/>
      <c r="H85" s="2203"/>
      <c r="I85" s="2203"/>
      <c r="J85" s="2203"/>
      <c r="K85" s="2203"/>
      <c r="L85" s="2203"/>
      <c r="M85" s="2203"/>
      <c r="N85" s="2203"/>
      <c r="O85" s="2203"/>
      <c r="P85" s="2203"/>
      <c r="Q85" s="2203"/>
      <c r="R85" s="2203"/>
      <c r="S85" s="2203"/>
      <c r="T85" s="2203"/>
      <c r="U85" s="2203"/>
      <c r="V85" s="2203"/>
      <c r="W85" s="2203"/>
      <c r="X85" s="2203"/>
      <c r="Y85" s="2203"/>
      <c r="Z85" s="2203"/>
      <c r="AA85" s="2203"/>
      <c r="AB85" s="2203"/>
      <c r="AC85" s="2203"/>
      <c r="AD85" s="2203"/>
      <c r="AE85" s="2203"/>
      <c r="AF85" s="2203"/>
      <c r="AG85" s="2203"/>
      <c r="AH85" s="2203"/>
      <c r="AI85" s="2203"/>
      <c r="AJ85" s="2203"/>
      <c r="AK85" s="2203"/>
      <c r="AL85" s="2203"/>
      <c r="AM85" s="2203"/>
      <c r="AN85" s="2203"/>
      <c r="AO85" s="2203"/>
      <c r="AP85" s="2203"/>
      <c r="AQ85" s="2203"/>
      <c r="AR85" s="2203"/>
      <c r="AS85" s="2203"/>
      <c r="AT85" s="2203"/>
      <c r="AU85" s="2203"/>
      <c r="AV85" s="2203"/>
      <c r="AW85" s="2203"/>
      <c r="AX85" s="2203"/>
      <c r="AY85" s="2203"/>
      <c r="AZ85" s="2203"/>
      <c r="BA85" s="2203"/>
      <c r="BB85" s="2203"/>
      <c r="BC85" s="2203"/>
      <c r="BD85" s="2203"/>
      <c r="BE85" s="2203"/>
      <c r="BF85" s="2203"/>
      <c r="BG85" s="2203"/>
      <c r="BH85" s="2203"/>
      <c r="BI85" s="2203"/>
      <c r="BJ85" s="2203"/>
      <c r="BK85" s="2203"/>
      <c r="BL85" s="2203"/>
      <c r="BM85" s="2203"/>
      <c r="BN85" s="2203"/>
      <c r="BO85" s="2203"/>
      <c r="BP85" s="2203"/>
      <c r="BQ85" s="2203"/>
      <c r="BR85" s="2203"/>
      <c r="BS85" s="2203"/>
      <c r="BT85" s="2203"/>
      <c r="BU85" s="2203"/>
      <c r="BV85" s="2203"/>
      <c r="BW85" s="2203"/>
      <c r="BX85" s="2126" t="s">
        <v>1009</v>
      </c>
      <c r="BY85" s="2127"/>
      <c r="BZ85" s="2127"/>
      <c r="CA85" s="2127"/>
      <c r="CB85" s="2127"/>
      <c r="CC85" s="2127"/>
      <c r="CD85" s="2127"/>
      <c r="CE85" s="2128"/>
      <c r="CF85" s="2129" t="s">
        <v>783</v>
      </c>
      <c r="CG85" s="2127"/>
      <c r="CH85" s="2127"/>
      <c r="CI85" s="2127"/>
      <c r="CJ85" s="2127"/>
      <c r="CK85" s="2127"/>
      <c r="CL85" s="2127"/>
      <c r="CM85" s="2127"/>
      <c r="CN85" s="2127"/>
      <c r="CO85" s="2127"/>
      <c r="CP85" s="2127"/>
      <c r="CQ85" s="2127"/>
      <c r="CR85" s="2128"/>
      <c r="CS85" s="2129"/>
      <c r="CT85" s="2127"/>
      <c r="CU85" s="2127"/>
      <c r="CV85" s="2127"/>
      <c r="CW85" s="2127"/>
      <c r="CX85" s="2127"/>
      <c r="CY85" s="2127"/>
      <c r="CZ85" s="2127"/>
      <c r="DA85" s="2127"/>
      <c r="DB85" s="2127"/>
      <c r="DC85" s="2127"/>
      <c r="DD85" s="2127"/>
      <c r="DE85" s="2128"/>
      <c r="DF85" s="2130">
        <f>'Пост и Вып 2эк'!C69</f>
        <v>1540.42</v>
      </c>
      <c r="DG85" s="2131"/>
      <c r="DH85" s="2131"/>
      <c r="DI85" s="2131"/>
      <c r="DJ85" s="2131"/>
      <c r="DK85" s="2131"/>
      <c r="DL85" s="2131"/>
      <c r="DM85" s="2131"/>
      <c r="DN85" s="2131"/>
      <c r="DO85" s="2131"/>
      <c r="DP85" s="2131"/>
      <c r="DQ85" s="2131"/>
      <c r="DR85" s="2132"/>
      <c r="DS85" s="2130"/>
      <c r="DT85" s="2131"/>
      <c r="DU85" s="2131"/>
      <c r="DV85" s="2131"/>
      <c r="DW85" s="2131"/>
      <c r="DX85" s="2131"/>
      <c r="DY85" s="2131"/>
      <c r="DZ85" s="2131"/>
      <c r="EA85" s="2131"/>
      <c r="EB85" s="2131"/>
      <c r="EC85" s="2131"/>
      <c r="ED85" s="2131"/>
      <c r="EE85" s="2132"/>
      <c r="EF85" s="2130"/>
      <c r="EG85" s="2131"/>
      <c r="EH85" s="2131"/>
      <c r="EI85" s="2131"/>
      <c r="EJ85" s="2131"/>
      <c r="EK85" s="2131"/>
      <c r="EL85" s="2131"/>
      <c r="EM85" s="2131"/>
      <c r="EN85" s="2131"/>
      <c r="EO85" s="2131"/>
      <c r="EP85" s="2131"/>
      <c r="EQ85" s="2131"/>
      <c r="ER85" s="2132"/>
      <c r="ES85" s="2133" t="s">
        <v>379</v>
      </c>
      <c r="ET85" s="2134"/>
      <c r="EU85" s="2134"/>
      <c r="EV85" s="2134"/>
      <c r="EW85" s="2134"/>
      <c r="EX85" s="2134"/>
      <c r="EY85" s="2134"/>
      <c r="EZ85" s="2134"/>
      <c r="FA85" s="2134"/>
      <c r="FB85" s="2134"/>
      <c r="FC85" s="2134"/>
      <c r="FD85" s="2134"/>
      <c r="FE85" s="2135"/>
    </row>
    <row r="86" spans="1:161" s="1227" customFormat="1" ht="11.1" customHeight="1" x14ac:dyDescent="0.2">
      <c r="A86" s="2204" t="s">
        <v>1010</v>
      </c>
      <c r="B86" s="2205"/>
      <c r="C86" s="2205"/>
      <c r="D86" s="2205"/>
      <c r="E86" s="2205"/>
      <c r="F86" s="2205"/>
      <c r="G86" s="2205"/>
      <c r="H86" s="2205"/>
      <c r="I86" s="2205"/>
      <c r="J86" s="2205"/>
      <c r="K86" s="2205"/>
      <c r="L86" s="2205"/>
      <c r="M86" s="2205"/>
      <c r="N86" s="2205"/>
      <c r="O86" s="2205"/>
      <c r="P86" s="2205"/>
      <c r="Q86" s="2205"/>
      <c r="R86" s="2205"/>
      <c r="S86" s="2205"/>
      <c r="T86" s="2205"/>
      <c r="U86" s="2205"/>
      <c r="V86" s="2205"/>
      <c r="W86" s="2205"/>
      <c r="X86" s="2205"/>
      <c r="Y86" s="2205"/>
      <c r="Z86" s="2205"/>
      <c r="AA86" s="2205"/>
      <c r="AB86" s="2205"/>
      <c r="AC86" s="2205"/>
      <c r="AD86" s="2205"/>
      <c r="AE86" s="2205"/>
      <c r="AF86" s="2205"/>
      <c r="AG86" s="2205"/>
      <c r="AH86" s="2205"/>
      <c r="AI86" s="2205"/>
      <c r="AJ86" s="2205"/>
      <c r="AK86" s="2205"/>
      <c r="AL86" s="2205"/>
      <c r="AM86" s="2205"/>
      <c r="AN86" s="2205"/>
      <c r="AO86" s="2205"/>
      <c r="AP86" s="2205"/>
      <c r="AQ86" s="2205"/>
      <c r="AR86" s="2205"/>
      <c r="AS86" s="2205"/>
      <c r="AT86" s="2205"/>
      <c r="AU86" s="2205"/>
      <c r="AV86" s="2205"/>
      <c r="AW86" s="2205"/>
      <c r="AX86" s="2205"/>
      <c r="AY86" s="2205"/>
      <c r="AZ86" s="2205"/>
      <c r="BA86" s="2205"/>
      <c r="BB86" s="2205"/>
      <c r="BC86" s="2205"/>
      <c r="BD86" s="2205"/>
      <c r="BE86" s="2205"/>
      <c r="BF86" s="2205"/>
      <c r="BG86" s="2205"/>
      <c r="BH86" s="2205"/>
      <c r="BI86" s="2205"/>
      <c r="BJ86" s="2205"/>
      <c r="BK86" s="2205"/>
      <c r="BL86" s="2205"/>
      <c r="BM86" s="2205"/>
      <c r="BN86" s="2205"/>
      <c r="BO86" s="2205"/>
      <c r="BP86" s="2205"/>
      <c r="BQ86" s="2205"/>
      <c r="BR86" s="2205"/>
      <c r="BS86" s="2205"/>
      <c r="BT86" s="2205"/>
      <c r="BU86" s="2205"/>
      <c r="BV86" s="2205"/>
      <c r="BW86" s="2205"/>
      <c r="BX86" s="2167" t="s">
        <v>1011</v>
      </c>
      <c r="BY86" s="2168"/>
      <c r="BZ86" s="2168"/>
      <c r="CA86" s="2168"/>
      <c r="CB86" s="2168"/>
      <c r="CC86" s="2168"/>
      <c r="CD86" s="2168"/>
      <c r="CE86" s="2169"/>
      <c r="CF86" s="2170" t="s">
        <v>379</v>
      </c>
      <c r="CG86" s="2168"/>
      <c r="CH86" s="2168"/>
      <c r="CI86" s="2168"/>
      <c r="CJ86" s="2168"/>
      <c r="CK86" s="2168"/>
      <c r="CL86" s="2168"/>
      <c r="CM86" s="2168"/>
      <c r="CN86" s="2168"/>
      <c r="CO86" s="2168"/>
      <c r="CP86" s="2168"/>
      <c r="CQ86" s="2168"/>
      <c r="CR86" s="2169"/>
      <c r="CS86" s="2170"/>
      <c r="CT86" s="2168"/>
      <c r="CU86" s="2168"/>
      <c r="CV86" s="2168"/>
      <c r="CW86" s="2168"/>
      <c r="CX86" s="2168"/>
      <c r="CY86" s="2168"/>
      <c r="CZ86" s="2168"/>
      <c r="DA86" s="2168"/>
      <c r="DB86" s="2168"/>
      <c r="DC86" s="2168"/>
      <c r="DD86" s="2168"/>
      <c r="DE86" s="2169"/>
      <c r="DF86" s="2171">
        <f>DF90+DF91+DF92</f>
        <v>0</v>
      </c>
      <c r="DG86" s="2172"/>
      <c r="DH86" s="2172"/>
      <c r="DI86" s="2172"/>
      <c r="DJ86" s="2172"/>
      <c r="DK86" s="2172"/>
      <c r="DL86" s="2172"/>
      <c r="DM86" s="2172"/>
      <c r="DN86" s="2172"/>
      <c r="DO86" s="2172"/>
      <c r="DP86" s="2172"/>
      <c r="DQ86" s="2172"/>
      <c r="DR86" s="2173"/>
      <c r="DS86" s="2171">
        <f>DS90+DS91+DS92</f>
        <v>0</v>
      </c>
      <c r="DT86" s="2172"/>
      <c r="DU86" s="2172"/>
      <c r="DV86" s="2172"/>
      <c r="DW86" s="2172"/>
      <c r="DX86" s="2172"/>
      <c r="DY86" s="2172"/>
      <c r="DZ86" s="2172"/>
      <c r="EA86" s="2172"/>
      <c r="EB86" s="2172"/>
      <c r="EC86" s="2172"/>
      <c r="ED86" s="2172"/>
      <c r="EE86" s="2173"/>
      <c r="EF86" s="2171">
        <f>EF90+EF91+EF92</f>
        <v>0</v>
      </c>
      <c r="EG86" s="2172"/>
      <c r="EH86" s="2172"/>
      <c r="EI86" s="2172"/>
      <c r="EJ86" s="2172"/>
      <c r="EK86" s="2172"/>
      <c r="EL86" s="2172"/>
      <c r="EM86" s="2172"/>
      <c r="EN86" s="2172"/>
      <c r="EO86" s="2172"/>
      <c r="EP86" s="2172"/>
      <c r="EQ86" s="2172"/>
      <c r="ER86" s="2173"/>
      <c r="ES86" s="2206" t="s">
        <v>379</v>
      </c>
      <c r="ET86" s="2207"/>
      <c r="EU86" s="2207"/>
      <c r="EV86" s="2207"/>
      <c r="EW86" s="2207"/>
      <c r="EX86" s="2207"/>
      <c r="EY86" s="2207"/>
      <c r="EZ86" s="2207"/>
      <c r="FA86" s="2207"/>
      <c r="FB86" s="2207"/>
      <c r="FC86" s="2207"/>
      <c r="FD86" s="2207"/>
      <c r="FE86" s="2208"/>
    </row>
    <row r="87" spans="1:161" s="1273" customFormat="1" ht="11.1" customHeight="1" x14ac:dyDescent="0.2">
      <c r="A87" s="2214" t="s">
        <v>1165</v>
      </c>
      <c r="B87" s="2215"/>
      <c r="C87" s="2215"/>
      <c r="D87" s="2215"/>
      <c r="E87" s="2215"/>
      <c r="F87" s="2215"/>
      <c r="G87" s="2215"/>
      <c r="H87" s="2215"/>
      <c r="I87" s="2215"/>
      <c r="J87" s="2215"/>
      <c r="K87" s="2215"/>
      <c r="L87" s="2215"/>
      <c r="M87" s="2215"/>
      <c r="N87" s="2215"/>
      <c r="O87" s="2215"/>
      <c r="P87" s="2215"/>
      <c r="Q87" s="2215"/>
      <c r="R87" s="2215"/>
      <c r="S87" s="2215"/>
      <c r="T87" s="2215"/>
      <c r="U87" s="2215"/>
      <c r="V87" s="2215"/>
      <c r="W87" s="2215"/>
      <c r="X87" s="2215"/>
      <c r="Y87" s="2215"/>
      <c r="Z87" s="2215"/>
      <c r="AA87" s="2215"/>
      <c r="AB87" s="2215"/>
      <c r="AC87" s="2215"/>
      <c r="AD87" s="2215"/>
      <c r="AE87" s="2215"/>
      <c r="AF87" s="2215"/>
      <c r="AG87" s="2215"/>
      <c r="AH87" s="2215"/>
      <c r="AI87" s="2215"/>
      <c r="AJ87" s="2215"/>
      <c r="AK87" s="2215"/>
      <c r="AL87" s="2215"/>
      <c r="AM87" s="2215"/>
      <c r="AN87" s="2215"/>
      <c r="AO87" s="2215"/>
      <c r="AP87" s="2215"/>
      <c r="AQ87" s="2215"/>
      <c r="AR87" s="2215"/>
      <c r="AS87" s="2215"/>
      <c r="AT87" s="2215"/>
      <c r="AU87" s="2215"/>
      <c r="AV87" s="2215"/>
      <c r="AW87" s="2215"/>
      <c r="AX87" s="2215"/>
      <c r="AY87" s="2215"/>
      <c r="AZ87" s="2215"/>
      <c r="BA87" s="2215"/>
      <c r="BB87" s="2215"/>
      <c r="BC87" s="2215"/>
      <c r="BD87" s="2215"/>
      <c r="BE87" s="2215"/>
      <c r="BF87" s="2215"/>
      <c r="BG87" s="2215"/>
      <c r="BH87" s="2215"/>
      <c r="BI87" s="2215"/>
      <c r="BJ87" s="2215"/>
      <c r="BK87" s="2215"/>
      <c r="BL87" s="2215"/>
      <c r="BM87" s="2215"/>
      <c r="BN87" s="2215"/>
      <c r="BO87" s="2215"/>
      <c r="BP87" s="2215"/>
      <c r="BQ87" s="2215"/>
      <c r="BR87" s="2215"/>
      <c r="BS87" s="2215"/>
      <c r="BT87" s="2215"/>
      <c r="BU87" s="2215"/>
      <c r="BV87" s="2215"/>
      <c r="BW87" s="2215"/>
      <c r="BX87" s="2211" t="s">
        <v>1013</v>
      </c>
      <c r="BY87" s="2212"/>
      <c r="BZ87" s="2212"/>
      <c r="CA87" s="2212"/>
      <c r="CB87" s="2212"/>
      <c r="CC87" s="2212"/>
      <c r="CD87" s="2212"/>
      <c r="CE87" s="2213"/>
      <c r="CF87" s="2164" t="s">
        <v>1166</v>
      </c>
      <c r="CG87" s="2162"/>
      <c r="CH87" s="2162"/>
      <c r="CI87" s="2162"/>
      <c r="CJ87" s="2162"/>
      <c r="CK87" s="2162"/>
      <c r="CL87" s="2162"/>
      <c r="CM87" s="2162"/>
      <c r="CN87" s="2162"/>
      <c r="CO87" s="2162"/>
      <c r="CP87" s="2162"/>
      <c r="CQ87" s="2162"/>
      <c r="CR87" s="2163"/>
      <c r="CS87" s="2164"/>
      <c r="CT87" s="2162"/>
      <c r="CU87" s="2162"/>
      <c r="CV87" s="2162"/>
      <c r="CW87" s="2162"/>
      <c r="CX87" s="2162"/>
      <c r="CY87" s="2162"/>
      <c r="CZ87" s="2162"/>
      <c r="DA87" s="2162"/>
      <c r="DB87" s="2162"/>
      <c r="DC87" s="2162"/>
      <c r="DD87" s="2162"/>
      <c r="DE87" s="2163"/>
      <c r="DF87" s="2089"/>
      <c r="DG87" s="2090"/>
      <c r="DH87" s="2090"/>
      <c r="DI87" s="2090"/>
      <c r="DJ87" s="2090"/>
      <c r="DK87" s="2090"/>
      <c r="DL87" s="2090"/>
      <c r="DM87" s="2090"/>
      <c r="DN87" s="2090"/>
      <c r="DO87" s="2090"/>
      <c r="DP87" s="2090"/>
      <c r="DQ87" s="2090"/>
      <c r="DR87" s="2216"/>
      <c r="DS87" s="2089"/>
      <c r="DT87" s="2090"/>
      <c r="DU87" s="2090"/>
      <c r="DV87" s="2090"/>
      <c r="DW87" s="2090"/>
      <c r="DX87" s="2090"/>
      <c r="DY87" s="2090"/>
      <c r="DZ87" s="2090"/>
      <c r="EA87" s="2090"/>
      <c r="EB87" s="2090"/>
      <c r="EC87" s="2090"/>
      <c r="ED87" s="2090"/>
      <c r="EE87" s="2216"/>
      <c r="EF87" s="2089"/>
      <c r="EG87" s="2090"/>
      <c r="EH87" s="2090"/>
      <c r="EI87" s="2090"/>
      <c r="EJ87" s="2090"/>
      <c r="EK87" s="2090"/>
      <c r="EL87" s="2090"/>
      <c r="EM87" s="2090"/>
      <c r="EN87" s="2090"/>
      <c r="EO87" s="2090"/>
      <c r="EP87" s="2090"/>
      <c r="EQ87" s="2090"/>
      <c r="ER87" s="2216"/>
      <c r="ES87" s="2089"/>
      <c r="ET87" s="2090"/>
      <c r="EU87" s="2090"/>
      <c r="EV87" s="2090"/>
      <c r="EW87" s="2090"/>
      <c r="EX87" s="2090"/>
      <c r="EY87" s="2090"/>
      <c r="EZ87" s="2090"/>
      <c r="FA87" s="2090"/>
      <c r="FB87" s="2090"/>
      <c r="FC87" s="2090"/>
      <c r="FD87" s="2090"/>
      <c r="FE87" s="2091"/>
    </row>
    <row r="88" spans="1:161" s="1273" customFormat="1" ht="11.1" customHeight="1" x14ac:dyDescent="0.2">
      <c r="A88" s="2214" t="s">
        <v>1167</v>
      </c>
      <c r="B88" s="2215"/>
      <c r="C88" s="2215"/>
      <c r="D88" s="2215"/>
      <c r="E88" s="2215"/>
      <c r="F88" s="2215"/>
      <c r="G88" s="2215"/>
      <c r="H88" s="2215"/>
      <c r="I88" s="2215"/>
      <c r="J88" s="2215"/>
      <c r="K88" s="2215"/>
      <c r="L88" s="2215"/>
      <c r="M88" s="2215"/>
      <c r="N88" s="2215"/>
      <c r="O88" s="2215"/>
      <c r="P88" s="2215"/>
      <c r="Q88" s="2215"/>
      <c r="R88" s="2215"/>
      <c r="S88" s="2215"/>
      <c r="T88" s="2215"/>
      <c r="U88" s="2215"/>
      <c r="V88" s="2215"/>
      <c r="W88" s="2215"/>
      <c r="X88" s="2215"/>
      <c r="Y88" s="2215"/>
      <c r="Z88" s="2215"/>
      <c r="AA88" s="2215"/>
      <c r="AB88" s="2215"/>
      <c r="AC88" s="2215"/>
      <c r="AD88" s="2215"/>
      <c r="AE88" s="2215"/>
      <c r="AF88" s="2215"/>
      <c r="AG88" s="2215"/>
      <c r="AH88" s="2215"/>
      <c r="AI88" s="2215"/>
      <c r="AJ88" s="2215"/>
      <c r="AK88" s="2215"/>
      <c r="AL88" s="2215"/>
      <c r="AM88" s="2215"/>
      <c r="AN88" s="2215"/>
      <c r="AO88" s="2215"/>
      <c r="AP88" s="2215"/>
      <c r="AQ88" s="2215"/>
      <c r="AR88" s="2215"/>
      <c r="AS88" s="2215"/>
      <c r="AT88" s="2215"/>
      <c r="AU88" s="2215"/>
      <c r="AV88" s="2215"/>
      <c r="AW88" s="2215"/>
      <c r="AX88" s="2215"/>
      <c r="AY88" s="2215"/>
      <c r="AZ88" s="2215"/>
      <c r="BA88" s="2215"/>
      <c r="BB88" s="2215"/>
      <c r="BC88" s="2215"/>
      <c r="BD88" s="2215"/>
      <c r="BE88" s="2215"/>
      <c r="BF88" s="2215"/>
      <c r="BG88" s="2215"/>
      <c r="BH88" s="2215"/>
      <c r="BI88" s="2215"/>
      <c r="BJ88" s="2215"/>
      <c r="BK88" s="2215"/>
      <c r="BL88" s="2215"/>
      <c r="BM88" s="2215"/>
      <c r="BN88" s="2215"/>
      <c r="BO88" s="2215"/>
      <c r="BP88" s="2215"/>
      <c r="BQ88" s="2215"/>
      <c r="BR88" s="2215"/>
      <c r="BS88" s="2215"/>
      <c r="BT88" s="2215"/>
      <c r="BU88" s="2215"/>
      <c r="BV88" s="2215"/>
      <c r="BW88" s="2215"/>
      <c r="BX88" s="2211" t="s">
        <v>1016</v>
      </c>
      <c r="BY88" s="2212"/>
      <c r="BZ88" s="2212"/>
      <c r="CA88" s="2212"/>
      <c r="CB88" s="2212"/>
      <c r="CC88" s="2212"/>
      <c r="CD88" s="2212"/>
      <c r="CE88" s="2213"/>
      <c r="CF88" s="2164" t="s">
        <v>1168</v>
      </c>
      <c r="CG88" s="2162"/>
      <c r="CH88" s="2162"/>
      <c r="CI88" s="2162"/>
      <c r="CJ88" s="2162"/>
      <c r="CK88" s="2162"/>
      <c r="CL88" s="2162"/>
      <c r="CM88" s="2162"/>
      <c r="CN88" s="2162"/>
      <c r="CO88" s="2162"/>
      <c r="CP88" s="2162"/>
      <c r="CQ88" s="2162"/>
      <c r="CR88" s="2163"/>
      <c r="CS88" s="2164"/>
      <c r="CT88" s="2162"/>
      <c r="CU88" s="2162"/>
      <c r="CV88" s="2162"/>
      <c r="CW88" s="2162"/>
      <c r="CX88" s="2162"/>
      <c r="CY88" s="2162"/>
      <c r="CZ88" s="2162"/>
      <c r="DA88" s="2162"/>
      <c r="DB88" s="2162"/>
      <c r="DC88" s="2162"/>
      <c r="DD88" s="2162"/>
      <c r="DE88" s="2163"/>
      <c r="DF88" s="2089"/>
      <c r="DG88" s="2090"/>
      <c r="DH88" s="2090"/>
      <c r="DI88" s="2090"/>
      <c r="DJ88" s="2090"/>
      <c r="DK88" s="2090"/>
      <c r="DL88" s="2090"/>
      <c r="DM88" s="2090"/>
      <c r="DN88" s="2090"/>
      <c r="DO88" s="2090"/>
      <c r="DP88" s="2090"/>
      <c r="DQ88" s="2090"/>
      <c r="DR88" s="2216"/>
      <c r="DS88" s="2089"/>
      <c r="DT88" s="2090"/>
      <c r="DU88" s="2090"/>
      <c r="DV88" s="2090"/>
      <c r="DW88" s="2090"/>
      <c r="DX88" s="2090"/>
      <c r="DY88" s="2090"/>
      <c r="DZ88" s="2090"/>
      <c r="EA88" s="2090"/>
      <c r="EB88" s="2090"/>
      <c r="EC88" s="2090"/>
      <c r="ED88" s="2090"/>
      <c r="EE88" s="2216"/>
      <c r="EF88" s="2089"/>
      <c r="EG88" s="2090"/>
      <c r="EH88" s="2090"/>
      <c r="EI88" s="2090"/>
      <c r="EJ88" s="2090"/>
      <c r="EK88" s="2090"/>
      <c r="EL88" s="2090"/>
      <c r="EM88" s="2090"/>
      <c r="EN88" s="2090"/>
      <c r="EO88" s="2090"/>
      <c r="EP88" s="2090"/>
      <c r="EQ88" s="2090"/>
      <c r="ER88" s="2216"/>
      <c r="ES88" s="2089"/>
      <c r="ET88" s="2090"/>
      <c r="EU88" s="2090"/>
      <c r="EV88" s="2090"/>
      <c r="EW88" s="2090"/>
      <c r="EX88" s="2090"/>
      <c r="EY88" s="2090"/>
      <c r="EZ88" s="2090"/>
      <c r="FA88" s="2090"/>
      <c r="FB88" s="2090"/>
      <c r="FC88" s="2090"/>
      <c r="FD88" s="2090"/>
      <c r="FE88" s="2091"/>
    </row>
    <row r="89" spans="1:161" s="1273" customFormat="1" ht="21" customHeight="1" x14ac:dyDescent="0.2">
      <c r="A89" s="2214" t="s">
        <v>1169</v>
      </c>
      <c r="B89" s="2215"/>
      <c r="C89" s="2215"/>
      <c r="D89" s="2215"/>
      <c r="E89" s="2215"/>
      <c r="F89" s="2215"/>
      <c r="G89" s="2215"/>
      <c r="H89" s="2215"/>
      <c r="I89" s="2215"/>
      <c r="J89" s="2215"/>
      <c r="K89" s="2215"/>
      <c r="L89" s="2215"/>
      <c r="M89" s="2215"/>
      <c r="N89" s="2215"/>
      <c r="O89" s="2215"/>
      <c r="P89" s="2215"/>
      <c r="Q89" s="2215"/>
      <c r="R89" s="2215"/>
      <c r="S89" s="2215"/>
      <c r="T89" s="2215"/>
      <c r="U89" s="2215"/>
      <c r="V89" s="2215"/>
      <c r="W89" s="2215"/>
      <c r="X89" s="2215"/>
      <c r="Y89" s="2215"/>
      <c r="Z89" s="2215"/>
      <c r="AA89" s="2215"/>
      <c r="AB89" s="2215"/>
      <c r="AC89" s="2215"/>
      <c r="AD89" s="2215"/>
      <c r="AE89" s="2215"/>
      <c r="AF89" s="2215"/>
      <c r="AG89" s="2215"/>
      <c r="AH89" s="2215"/>
      <c r="AI89" s="2215"/>
      <c r="AJ89" s="2215"/>
      <c r="AK89" s="2215"/>
      <c r="AL89" s="2215"/>
      <c r="AM89" s="2215"/>
      <c r="AN89" s="2215"/>
      <c r="AO89" s="2215"/>
      <c r="AP89" s="2215"/>
      <c r="AQ89" s="2215"/>
      <c r="AR89" s="2215"/>
      <c r="AS89" s="2215"/>
      <c r="AT89" s="2215"/>
      <c r="AU89" s="2215"/>
      <c r="AV89" s="2215"/>
      <c r="AW89" s="2215"/>
      <c r="AX89" s="2215"/>
      <c r="AY89" s="2215"/>
      <c r="AZ89" s="2215"/>
      <c r="BA89" s="2215"/>
      <c r="BB89" s="2215"/>
      <c r="BC89" s="2215"/>
      <c r="BD89" s="2215"/>
      <c r="BE89" s="2215"/>
      <c r="BF89" s="2215"/>
      <c r="BG89" s="2215"/>
      <c r="BH89" s="2215"/>
      <c r="BI89" s="2215"/>
      <c r="BJ89" s="2215"/>
      <c r="BK89" s="2215"/>
      <c r="BL89" s="2215"/>
      <c r="BM89" s="2215"/>
      <c r="BN89" s="2215"/>
      <c r="BO89" s="2215"/>
      <c r="BP89" s="2215"/>
      <c r="BQ89" s="2215"/>
      <c r="BR89" s="2215"/>
      <c r="BS89" s="2215"/>
      <c r="BT89" s="2215"/>
      <c r="BU89" s="2215"/>
      <c r="BV89" s="2215"/>
      <c r="BW89" s="2215"/>
      <c r="BX89" s="2211" t="s">
        <v>1019</v>
      </c>
      <c r="BY89" s="2212"/>
      <c r="BZ89" s="2212"/>
      <c r="CA89" s="2212"/>
      <c r="CB89" s="2212"/>
      <c r="CC89" s="2212"/>
      <c r="CD89" s="2212"/>
      <c r="CE89" s="2213"/>
      <c r="CF89" s="2164" t="s">
        <v>1170</v>
      </c>
      <c r="CG89" s="2162"/>
      <c r="CH89" s="2162"/>
      <c r="CI89" s="2162"/>
      <c r="CJ89" s="2162"/>
      <c r="CK89" s="2162"/>
      <c r="CL89" s="2162"/>
      <c r="CM89" s="2162"/>
      <c r="CN89" s="2162"/>
      <c r="CO89" s="2162"/>
      <c r="CP89" s="2162"/>
      <c r="CQ89" s="2162"/>
      <c r="CR89" s="2163"/>
      <c r="CS89" s="2164"/>
      <c r="CT89" s="2162"/>
      <c r="CU89" s="2162"/>
      <c r="CV89" s="2162"/>
      <c r="CW89" s="2162"/>
      <c r="CX89" s="2162"/>
      <c r="CY89" s="2162"/>
      <c r="CZ89" s="2162"/>
      <c r="DA89" s="2162"/>
      <c r="DB89" s="2162"/>
      <c r="DC89" s="2162"/>
      <c r="DD89" s="2162"/>
      <c r="DE89" s="2163"/>
      <c r="DF89" s="2089"/>
      <c r="DG89" s="2090"/>
      <c r="DH89" s="2090"/>
      <c r="DI89" s="2090"/>
      <c r="DJ89" s="2090"/>
      <c r="DK89" s="2090"/>
      <c r="DL89" s="2090"/>
      <c r="DM89" s="2090"/>
      <c r="DN89" s="2090"/>
      <c r="DO89" s="2090"/>
      <c r="DP89" s="2090"/>
      <c r="DQ89" s="2090"/>
      <c r="DR89" s="2216"/>
      <c r="DS89" s="2089"/>
      <c r="DT89" s="2090"/>
      <c r="DU89" s="2090"/>
      <c r="DV89" s="2090"/>
      <c r="DW89" s="2090"/>
      <c r="DX89" s="2090"/>
      <c r="DY89" s="2090"/>
      <c r="DZ89" s="2090"/>
      <c r="EA89" s="2090"/>
      <c r="EB89" s="2090"/>
      <c r="EC89" s="2090"/>
      <c r="ED89" s="2090"/>
      <c r="EE89" s="2216"/>
      <c r="EF89" s="2089"/>
      <c r="EG89" s="2090"/>
      <c r="EH89" s="2090"/>
      <c r="EI89" s="2090"/>
      <c r="EJ89" s="2090"/>
      <c r="EK89" s="2090"/>
      <c r="EL89" s="2090"/>
      <c r="EM89" s="2090"/>
      <c r="EN89" s="2090"/>
      <c r="EO89" s="2090"/>
      <c r="EP89" s="2090"/>
      <c r="EQ89" s="2090"/>
      <c r="ER89" s="2216"/>
      <c r="ES89" s="2089"/>
      <c r="ET89" s="2090"/>
      <c r="EU89" s="2090"/>
      <c r="EV89" s="2090"/>
      <c r="EW89" s="2090"/>
      <c r="EX89" s="2090"/>
      <c r="EY89" s="2090"/>
      <c r="EZ89" s="2090"/>
      <c r="FA89" s="2090"/>
      <c r="FB89" s="2090"/>
      <c r="FC89" s="2090"/>
      <c r="FD89" s="2090"/>
      <c r="FE89" s="2091"/>
    </row>
    <row r="90" spans="1:161" ht="21.75" customHeight="1" x14ac:dyDescent="0.2">
      <c r="A90" s="2209" t="s">
        <v>1012</v>
      </c>
      <c r="B90" s="2210"/>
      <c r="C90" s="2210"/>
      <c r="D90" s="2210"/>
      <c r="E90" s="2210"/>
      <c r="F90" s="2210"/>
      <c r="G90" s="2210"/>
      <c r="H90" s="2210"/>
      <c r="I90" s="2210"/>
      <c r="J90" s="2210"/>
      <c r="K90" s="2210"/>
      <c r="L90" s="2210"/>
      <c r="M90" s="2210"/>
      <c r="N90" s="2210"/>
      <c r="O90" s="2210"/>
      <c r="P90" s="2210"/>
      <c r="Q90" s="2210"/>
      <c r="R90" s="2210"/>
      <c r="S90" s="2210"/>
      <c r="T90" s="2210"/>
      <c r="U90" s="2210"/>
      <c r="V90" s="2210"/>
      <c r="W90" s="2210"/>
      <c r="X90" s="2210"/>
      <c r="Y90" s="2210"/>
      <c r="Z90" s="2210"/>
      <c r="AA90" s="2210"/>
      <c r="AB90" s="2210"/>
      <c r="AC90" s="2210"/>
      <c r="AD90" s="2210"/>
      <c r="AE90" s="2210"/>
      <c r="AF90" s="2210"/>
      <c r="AG90" s="2210"/>
      <c r="AH90" s="2210"/>
      <c r="AI90" s="2210"/>
      <c r="AJ90" s="2210"/>
      <c r="AK90" s="2210"/>
      <c r="AL90" s="2210"/>
      <c r="AM90" s="2210"/>
      <c r="AN90" s="2210"/>
      <c r="AO90" s="2210"/>
      <c r="AP90" s="2210"/>
      <c r="AQ90" s="2210"/>
      <c r="AR90" s="2210"/>
      <c r="AS90" s="2210"/>
      <c r="AT90" s="2210"/>
      <c r="AU90" s="2210"/>
      <c r="AV90" s="2210"/>
      <c r="AW90" s="2210"/>
      <c r="AX90" s="2210"/>
      <c r="AY90" s="2210"/>
      <c r="AZ90" s="2210"/>
      <c r="BA90" s="2210"/>
      <c r="BB90" s="2210"/>
      <c r="BC90" s="2210"/>
      <c r="BD90" s="2210"/>
      <c r="BE90" s="2210"/>
      <c r="BF90" s="2210"/>
      <c r="BG90" s="2210"/>
      <c r="BH90" s="2210"/>
      <c r="BI90" s="2210"/>
      <c r="BJ90" s="2210"/>
      <c r="BK90" s="2210"/>
      <c r="BL90" s="2210"/>
      <c r="BM90" s="2210"/>
      <c r="BN90" s="2210"/>
      <c r="BO90" s="2210"/>
      <c r="BP90" s="2210"/>
      <c r="BQ90" s="2210"/>
      <c r="BR90" s="2210"/>
      <c r="BS90" s="2210"/>
      <c r="BT90" s="2210"/>
      <c r="BU90" s="2210"/>
      <c r="BV90" s="2210"/>
      <c r="BW90" s="2210"/>
      <c r="BX90" s="2211" t="s">
        <v>1171</v>
      </c>
      <c r="BY90" s="2212"/>
      <c r="BZ90" s="2212"/>
      <c r="CA90" s="2212"/>
      <c r="CB90" s="2212"/>
      <c r="CC90" s="2212"/>
      <c r="CD90" s="2212"/>
      <c r="CE90" s="2213"/>
      <c r="CF90" s="2129" t="s">
        <v>1014</v>
      </c>
      <c r="CG90" s="2127"/>
      <c r="CH90" s="2127"/>
      <c r="CI90" s="2127"/>
      <c r="CJ90" s="2127"/>
      <c r="CK90" s="2127"/>
      <c r="CL90" s="2127"/>
      <c r="CM90" s="2127"/>
      <c r="CN90" s="2127"/>
      <c r="CO90" s="2127"/>
      <c r="CP90" s="2127"/>
      <c r="CQ90" s="2127"/>
      <c r="CR90" s="2128"/>
      <c r="CS90" s="2129"/>
      <c r="CT90" s="2127"/>
      <c r="CU90" s="2127"/>
      <c r="CV90" s="2127"/>
      <c r="CW90" s="2127"/>
      <c r="CX90" s="2127"/>
      <c r="CY90" s="2127"/>
      <c r="CZ90" s="2127"/>
      <c r="DA90" s="2127"/>
      <c r="DB90" s="2127"/>
      <c r="DC90" s="2127"/>
      <c r="DD90" s="2127"/>
      <c r="DE90" s="2128"/>
      <c r="DF90" s="2130"/>
      <c r="DG90" s="2131"/>
      <c r="DH90" s="2131"/>
      <c r="DI90" s="2131"/>
      <c r="DJ90" s="2131"/>
      <c r="DK90" s="2131"/>
      <c r="DL90" s="2131"/>
      <c r="DM90" s="2131"/>
      <c r="DN90" s="2131"/>
      <c r="DO90" s="2131"/>
      <c r="DP90" s="2131"/>
      <c r="DQ90" s="2131"/>
      <c r="DR90" s="2132"/>
      <c r="DS90" s="2130"/>
      <c r="DT90" s="2131"/>
      <c r="DU90" s="2131"/>
      <c r="DV90" s="2131"/>
      <c r="DW90" s="2131"/>
      <c r="DX90" s="2131"/>
      <c r="DY90" s="2131"/>
      <c r="DZ90" s="2131"/>
      <c r="EA90" s="2131"/>
      <c r="EB90" s="2131"/>
      <c r="EC90" s="2131"/>
      <c r="ED90" s="2131"/>
      <c r="EE90" s="2132"/>
      <c r="EF90" s="2130"/>
      <c r="EG90" s="2131"/>
      <c r="EH90" s="2131"/>
      <c r="EI90" s="2131"/>
      <c r="EJ90" s="2131"/>
      <c r="EK90" s="2131"/>
      <c r="EL90" s="2131"/>
      <c r="EM90" s="2131"/>
      <c r="EN90" s="2131"/>
      <c r="EO90" s="2131"/>
      <c r="EP90" s="2131"/>
      <c r="EQ90" s="2131"/>
      <c r="ER90" s="2132"/>
      <c r="ES90" s="2133" t="s">
        <v>379</v>
      </c>
      <c r="ET90" s="2134"/>
      <c r="EU90" s="2134"/>
      <c r="EV90" s="2134"/>
      <c r="EW90" s="2134"/>
      <c r="EX90" s="2134"/>
      <c r="EY90" s="2134"/>
      <c r="EZ90" s="2134"/>
      <c r="FA90" s="2134"/>
      <c r="FB90" s="2134"/>
      <c r="FC90" s="2134"/>
      <c r="FD90" s="2134"/>
      <c r="FE90" s="2135"/>
    </row>
    <row r="91" spans="1:161" ht="11.1" customHeight="1" x14ac:dyDescent="0.2">
      <c r="A91" s="2209" t="s">
        <v>1015</v>
      </c>
      <c r="B91" s="2210"/>
      <c r="C91" s="2210"/>
      <c r="D91" s="2210"/>
      <c r="E91" s="2210"/>
      <c r="F91" s="2210"/>
      <c r="G91" s="2210"/>
      <c r="H91" s="2210"/>
      <c r="I91" s="2210"/>
      <c r="J91" s="2210"/>
      <c r="K91" s="2210"/>
      <c r="L91" s="2210"/>
      <c r="M91" s="2210"/>
      <c r="N91" s="2210"/>
      <c r="O91" s="2210"/>
      <c r="P91" s="2210"/>
      <c r="Q91" s="2210"/>
      <c r="R91" s="2210"/>
      <c r="S91" s="2210"/>
      <c r="T91" s="2210"/>
      <c r="U91" s="2210"/>
      <c r="V91" s="2210"/>
      <c r="W91" s="2210"/>
      <c r="X91" s="2210"/>
      <c r="Y91" s="2210"/>
      <c r="Z91" s="2210"/>
      <c r="AA91" s="2210"/>
      <c r="AB91" s="2210"/>
      <c r="AC91" s="2210"/>
      <c r="AD91" s="2210"/>
      <c r="AE91" s="2210"/>
      <c r="AF91" s="2210"/>
      <c r="AG91" s="2210"/>
      <c r="AH91" s="2210"/>
      <c r="AI91" s="2210"/>
      <c r="AJ91" s="2210"/>
      <c r="AK91" s="2210"/>
      <c r="AL91" s="2210"/>
      <c r="AM91" s="2210"/>
      <c r="AN91" s="2210"/>
      <c r="AO91" s="2210"/>
      <c r="AP91" s="2210"/>
      <c r="AQ91" s="2210"/>
      <c r="AR91" s="2210"/>
      <c r="AS91" s="2210"/>
      <c r="AT91" s="2210"/>
      <c r="AU91" s="2210"/>
      <c r="AV91" s="2210"/>
      <c r="AW91" s="2210"/>
      <c r="AX91" s="2210"/>
      <c r="AY91" s="2210"/>
      <c r="AZ91" s="2210"/>
      <c r="BA91" s="2210"/>
      <c r="BB91" s="2210"/>
      <c r="BC91" s="2210"/>
      <c r="BD91" s="2210"/>
      <c r="BE91" s="2210"/>
      <c r="BF91" s="2210"/>
      <c r="BG91" s="2210"/>
      <c r="BH91" s="2210"/>
      <c r="BI91" s="2210"/>
      <c r="BJ91" s="2210"/>
      <c r="BK91" s="2210"/>
      <c r="BL91" s="2210"/>
      <c r="BM91" s="2210"/>
      <c r="BN91" s="2210"/>
      <c r="BO91" s="2210"/>
      <c r="BP91" s="2210"/>
      <c r="BQ91" s="2210"/>
      <c r="BR91" s="2210"/>
      <c r="BS91" s="2210"/>
      <c r="BT91" s="2210"/>
      <c r="BU91" s="2210"/>
      <c r="BV91" s="2210"/>
      <c r="BW91" s="2210"/>
      <c r="BX91" s="2211" t="s">
        <v>1172</v>
      </c>
      <c r="BY91" s="2212"/>
      <c r="BZ91" s="2212"/>
      <c r="CA91" s="2212"/>
      <c r="CB91" s="2212"/>
      <c r="CC91" s="2212"/>
      <c r="CD91" s="2212"/>
      <c r="CE91" s="2213"/>
      <c r="CF91" s="2129" t="s">
        <v>1017</v>
      </c>
      <c r="CG91" s="2127"/>
      <c r="CH91" s="2127"/>
      <c r="CI91" s="2127"/>
      <c r="CJ91" s="2127"/>
      <c r="CK91" s="2127"/>
      <c r="CL91" s="2127"/>
      <c r="CM91" s="2127"/>
      <c r="CN91" s="2127"/>
      <c r="CO91" s="2127"/>
      <c r="CP91" s="2127"/>
      <c r="CQ91" s="2127"/>
      <c r="CR91" s="2128"/>
      <c r="CS91" s="2129"/>
      <c r="CT91" s="2127"/>
      <c r="CU91" s="2127"/>
      <c r="CV91" s="2127"/>
      <c r="CW91" s="2127"/>
      <c r="CX91" s="2127"/>
      <c r="CY91" s="2127"/>
      <c r="CZ91" s="2127"/>
      <c r="DA91" s="2127"/>
      <c r="DB91" s="2127"/>
      <c r="DC91" s="2127"/>
      <c r="DD91" s="2127"/>
      <c r="DE91" s="2128"/>
      <c r="DF91" s="2130"/>
      <c r="DG91" s="2131"/>
      <c r="DH91" s="2131"/>
      <c r="DI91" s="2131"/>
      <c r="DJ91" s="2131"/>
      <c r="DK91" s="2131"/>
      <c r="DL91" s="2131"/>
      <c r="DM91" s="2131"/>
      <c r="DN91" s="2131"/>
      <c r="DO91" s="2131"/>
      <c r="DP91" s="2131"/>
      <c r="DQ91" s="2131"/>
      <c r="DR91" s="2132"/>
      <c r="DS91" s="2130"/>
      <c r="DT91" s="2131"/>
      <c r="DU91" s="2131"/>
      <c r="DV91" s="2131"/>
      <c r="DW91" s="2131"/>
      <c r="DX91" s="2131"/>
      <c r="DY91" s="2131"/>
      <c r="DZ91" s="2131"/>
      <c r="EA91" s="2131"/>
      <c r="EB91" s="2131"/>
      <c r="EC91" s="2131"/>
      <c r="ED91" s="2131"/>
      <c r="EE91" s="2132"/>
      <c r="EF91" s="2130"/>
      <c r="EG91" s="2131"/>
      <c r="EH91" s="2131"/>
      <c r="EI91" s="2131"/>
      <c r="EJ91" s="2131"/>
      <c r="EK91" s="2131"/>
      <c r="EL91" s="2131"/>
      <c r="EM91" s="2131"/>
      <c r="EN91" s="2131"/>
      <c r="EO91" s="2131"/>
      <c r="EP91" s="2131"/>
      <c r="EQ91" s="2131"/>
      <c r="ER91" s="2132"/>
      <c r="ES91" s="2133" t="s">
        <v>379</v>
      </c>
      <c r="ET91" s="2134"/>
      <c r="EU91" s="2134"/>
      <c r="EV91" s="2134"/>
      <c r="EW91" s="2134"/>
      <c r="EX91" s="2134"/>
      <c r="EY91" s="2134"/>
      <c r="EZ91" s="2134"/>
      <c r="FA91" s="2134"/>
      <c r="FB91" s="2134"/>
      <c r="FC91" s="2134"/>
      <c r="FD91" s="2134"/>
      <c r="FE91" s="2135"/>
    </row>
    <row r="92" spans="1:161" ht="21.75" customHeight="1" x14ac:dyDescent="0.2">
      <c r="A92" s="2209" t="s">
        <v>1018</v>
      </c>
      <c r="B92" s="2210"/>
      <c r="C92" s="2210"/>
      <c r="D92" s="2210"/>
      <c r="E92" s="2210"/>
      <c r="F92" s="2210"/>
      <c r="G92" s="2210"/>
      <c r="H92" s="2210"/>
      <c r="I92" s="2210"/>
      <c r="J92" s="2210"/>
      <c r="K92" s="2210"/>
      <c r="L92" s="2210"/>
      <c r="M92" s="2210"/>
      <c r="N92" s="2210"/>
      <c r="O92" s="2210"/>
      <c r="P92" s="2210"/>
      <c r="Q92" s="2210"/>
      <c r="R92" s="2210"/>
      <c r="S92" s="2210"/>
      <c r="T92" s="2210"/>
      <c r="U92" s="2210"/>
      <c r="V92" s="2210"/>
      <c r="W92" s="2210"/>
      <c r="X92" s="2210"/>
      <c r="Y92" s="2210"/>
      <c r="Z92" s="2210"/>
      <c r="AA92" s="2210"/>
      <c r="AB92" s="2210"/>
      <c r="AC92" s="2210"/>
      <c r="AD92" s="2210"/>
      <c r="AE92" s="2210"/>
      <c r="AF92" s="2210"/>
      <c r="AG92" s="2210"/>
      <c r="AH92" s="2210"/>
      <c r="AI92" s="2210"/>
      <c r="AJ92" s="2210"/>
      <c r="AK92" s="2210"/>
      <c r="AL92" s="2210"/>
      <c r="AM92" s="2210"/>
      <c r="AN92" s="2210"/>
      <c r="AO92" s="2210"/>
      <c r="AP92" s="2210"/>
      <c r="AQ92" s="2210"/>
      <c r="AR92" s="2210"/>
      <c r="AS92" s="2210"/>
      <c r="AT92" s="2210"/>
      <c r="AU92" s="2210"/>
      <c r="AV92" s="2210"/>
      <c r="AW92" s="2210"/>
      <c r="AX92" s="2210"/>
      <c r="AY92" s="2210"/>
      <c r="AZ92" s="2210"/>
      <c r="BA92" s="2210"/>
      <c r="BB92" s="2210"/>
      <c r="BC92" s="2210"/>
      <c r="BD92" s="2210"/>
      <c r="BE92" s="2210"/>
      <c r="BF92" s="2210"/>
      <c r="BG92" s="2210"/>
      <c r="BH92" s="2210"/>
      <c r="BI92" s="2210"/>
      <c r="BJ92" s="2210"/>
      <c r="BK92" s="2210"/>
      <c r="BL92" s="2210"/>
      <c r="BM92" s="2210"/>
      <c r="BN92" s="2210"/>
      <c r="BO92" s="2210"/>
      <c r="BP92" s="2210"/>
      <c r="BQ92" s="2210"/>
      <c r="BR92" s="2210"/>
      <c r="BS92" s="2210"/>
      <c r="BT92" s="2210"/>
      <c r="BU92" s="2210"/>
      <c r="BV92" s="2210"/>
      <c r="BW92" s="2210"/>
      <c r="BX92" s="2211" t="s">
        <v>1173</v>
      </c>
      <c r="BY92" s="2212"/>
      <c r="BZ92" s="2212"/>
      <c r="CA92" s="2212"/>
      <c r="CB92" s="2212"/>
      <c r="CC92" s="2212"/>
      <c r="CD92" s="2212"/>
      <c r="CE92" s="2213"/>
      <c r="CF92" s="2129" t="s">
        <v>1020</v>
      </c>
      <c r="CG92" s="2127"/>
      <c r="CH92" s="2127"/>
      <c r="CI92" s="2127"/>
      <c r="CJ92" s="2127"/>
      <c r="CK92" s="2127"/>
      <c r="CL92" s="2127"/>
      <c r="CM92" s="2127"/>
      <c r="CN92" s="2127"/>
      <c r="CO92" s="2127"/>
      <c r="CP92" s="2127"/>
      <c r="CQ92" s="2127"/>
      <c r="CR92" s="2128"/>
      <c r="CS92" s="2129"/>
      <c r="CT92" s="2127"/>
      <c r="CU92" s="2127"/>
      <c r="CV92" s="2127"/>
      <c r="CW92" s="2127"/>
      <c r="CX92" s="2127"/>
      <c r="CY92" s="2127"/>
      <c r="CZ92" s="2127"/>
      <c r="DA92" s="2127"/>
      <c r="DB92" s="2127"/>
      <c r="DC92" s="2127"/>
      <c r="DD92" s="2127"/>
      <c r="DE92" s="2128"/>
      <c r="DF92" s="2130"/>
      <c r="DG92" s="2131"/>
      <c r="DH92" s="2131"/>
      <c r="DI92" s="2131"/>
      <c r="DJ92" s="2131"/>
      <c r="DK92" s="2131"/>
      <c r="DL92" s="2131"/>
      <c r="DM92" s="2131"/>
      <c r="DN92" s="2131"/>
      <c r="DO92" s="2131"/>
      <c r="DP92" s="2131"/>
      <c r="DQ92" s="2131"/>
      <c r="DR92" s="2132"/>
      <c r="DS92" s="2130"/>
      <c r="DT92" s="2131"/>
      <c r="DU92" s="2131"/>
      <c r="DV92" s="2131"/>
      <c r="DW92" s="2131"/>
      <c r="DX92" s="2131"/>
      <c r="DY92" s="2131"/>
      <c r="DZ92" s="2131"/>
      <c r="EA92" s="2131"/>
      <c r="EB92" s="2131"/>
      <c r="EC92" s="2131"/>
      <c r="ED92" s="2131"/>
      <c r="EE92" s="2132"/>
      <c r="EF92" s="2130"/>
      <c r="EG92" s="2131"/>
      <c r="EH92" s="2131"/>
      <c r="EI92" s="2131"/>
      <c r="EJ92" s="2131"/>
      <c r="EK92" s="2131"/>
      <c r="EL92" s="2131"/>
      <c r="EM92" s="2131"/>
      <c r="EN92" s="2131"/>
      <c r="EO92" s="2131"/>
      <c r="EP92" s="2131"/>
      <c r="EQ92" s="2131"/>
      <c r="ER92" s="2132"/>
      <c r="ES92" s="2133" t="s">
        <v>379</v>
      </c>
      <c r="ET92" s="2134"/>
      <c r="EU92" s="2134"/>
      <c r="EV92" s="2134"/>
      <c r="EW92" s="2134"/>
      <c r="EX92" s="2134"/>
      <c r="EY92" s="2134"/>
      <c r="EZ92" s="2134"/>
      <c r="FA92" s="2134"/>
      <c r="FB92" s="2134"/>
      <c r="FC92" s="2134"/>
      <c r="FD92" s="2134"/>
      <c r="FE92" s="2135"/>
    </row>
    <row r="93" spans="1:161" s="1227" customFormat="1" ht="11.1" customHeight="1" x14ac:dyDescent="0.2">
      <c r="A93" s="2204" t="s">
        <v>1021</v>
      </c>
      <c r="B93" s="2205"/>
      <c r="C93" s="2205"/>
      <c r="D93" s="2205"/>
      <c r="E93" s="2205"/>
      <c r="F93" s="2205"/>
      <c r="G93" s="2205"/>
      <c r="H93" s="2205"/>
      <c r="I93" s="2205"/>
      <c r="J93" s="2205"/>
      <c r="K93" s="2205"/>
      <c r="L93" s="2205"/>
      <c r="M93" s="2205"/>
      <c r="N93" s="2205"/>
      <c r="O93" s="2205"/>
      <c r="P93" s="2205"/>
      <c r="Q93" s="2205"/>
      <c r="R93" s="2205"/>
      <c r="S93" s="2205"/>
      <c r="T93" s="2205"/>
      <c r="U93" s="2205"/>
      <c r="V93" s="2205"/>
      <c r="W93" s="2205"/>
      <c r="X93" s="2205"/>
      <c r="Y93" s="2205"/>
      <c r="Z93" s="2205"/>
      <c r="AA93" s="2205"/>
      <c r="AB93" s="2205"/>
      <c r="AC93" s="2205"/>
      <c r="AD93" s="2205"/>
      <c r="AE93" s="2205"/>
      <c r="AF93" s="2205"/>
      <c r="AG93" s="2205"/>
      <c r="AH93" s="2205"/>
      <c r="AI93" s="2205"/>
      <c r="AJ93" s="2205"/>
      <c r="AK93" s="2205"/>
      <c r="AL93" s="2205"/>
      <c r="AM93" s="2205"/>
      <c r="AN93" s="2205"/>
      <c r="AO93" s="2205"/>
      <c r="AP93" s="2205"/>
      <c r="AQ93" s="2205"/>
      <c r="AR93" s="2205"/>
      <c r="AS93" s="2205"/>
      <c r="AT93" s="2205"/>
      <c r="AU93" s="2205"/>
      <c r="AV93" s="2205"/>
      <c r="AW93" s="2205"/>
      <c r="AX93" s="2205"/>
      <c r="AY93" s="2205"/>
      <c r="AZ93" s="2205"/>
      <c r="BA93" s="2205"/>
      <c r="BB93" s="2205"/>
      <c r="BC93" s="2205"/>
      <c r="BD93" s="2205"/>
      <c r="BE93" s="2205"/>
      <c r="BF93" s="2205"/>
      <c r="BG93" s="2205"/>
      <c r="BH93" s="2205"/>
      <c r="BI93" s="2205"/>
      <c r="BJ93" s="2205"/>
      <c r="BK93" s="2205"/>
      <c r="BL93" s="2205"/>
      <c r="BM93" s="2205"/>
      <c r="BN93" s="2205"/>
      <c r="BO93" s="2205"/>
      <c r="BP93" s="2205"/>
      <c r="BQ93" s="2205"/>
      <c r="BR93" s="2205"/>
      <c r="BS93" s="2205"/>
      <c r="BT93" s="2205"/>
      <c r="BU93" s="2205"/>
      <c r="BV93" s="2205"/>
      <c r="BW93" s="2205"/>
      <c r="BX93" s="2167" t="s">
        <v>1022</v>
      </c>
      <c r="BY93" s="2168"/>
      <c r="BZ93" s="2168"/>
      <c r="CA93" s="2168"/>
      <c r="CB93" s="2168"/>
      <c r="CC93" s="2168"/>
      <c r="CD93" s="2168"/>
      <c r="CE93" s="2169"/>
      <c r="CF93" s="2170" t="s">
        <v>379</v>
      </c>
      <c r="CG93" s="2168"/>
      <c r="CH93" s="2168"/>
      <c r="CI93" s="2168"/>
      <c r="CJ93" s="2168"/>
      <c r="CK93" s="2168"/>
      <c r="CL93" s="2168"/>
      <c r="CM93" s="2168"/>
      <c r="CN93" s="2168"/>
      <c r="CO93" s="2168"/>
      <c r="CP93" s="2168"/>
      <c r="CQ93" s="2168"/>
      <c r="CR93" s="2169"/>
      <c r="CS93" s="2170"/>
      <c r="CT93" s="2168"/>
      <c r="CU93" s="2168"/>
      <c r="CV93" s="2168"/>
      <c r="CW93" s="2168"/>
      <c r="CX93" s="2168"/>
      <c r="CY93" s="2168"/>
      <c r="CZ93" s="2168"/>
      <c r="DA93" s="2168"/>
      <c r="DB93" s="2168"/>
      <c r="DC93" s="2168"/>
      <c r="DD93" s="2168"/>
      <c r="DE93" s="2169"/>
      <c r="DF93" s="2171">
        <f>DF94</f>
        <v>0</v>
      </c>
      <c r="DG93" s="2172"/>
      <c r="DH93" s="2172"/>
      <c r="DI93" s="2172"/>
      <c r="DJ93" s="2172"/>
      <c r="DK93" s="2172"/>
      <c r="DL93" s="2172"/>
      <c r="DM93" s="2172"/>
      <c r="DN93" s="2172"/>
      <c r="DO93" s="2172"/>
      <c r="DP93" s="2172"/>
      <c r="DQ93" s="2172"/>
      <c r="DR93" s="2173"/>
      <c r="DS93" s="2171">
        <f>DS94</f>
        <v>0</v>
      </c>
      <c r="DT93" s="2172"/>
      <c r="DU93" s="2172"/>
      <c r="DV93" s="2172"/>
      <c r="DW93" s="2172"/>
      <c r="DX93" s="2172"/>
      <c r="DY93" s="2172"/>
      <c r="DZ93" s="2172"/>
      <c r="EA93" s="2172"/>
      <c r="EB93" s="2172"/>
      <c r="EC93" s="2172"/>
      <c r="ED93" s="2172"/>
      <c r="EE93" s="2173"/>
      <c r="EF93" s="2171">
        <f>EF94</f>
        <v>0</v>
      </c>
      <c r="EG93" s="2172"/>
      <c r="EH93" s="2172"/>
      <c r="EI93" s="2172"/>
      <c r="EJ93" s="2172"/>
      <c r="EK93" s="2172"/>
      <c r="EL93" s="2172"/>
      <c r="EM93" s="2172"/>
      <c r="EN93" s="2172"/>
      <c r="EO93" s="2172"/>
      <c r="EP93" s="2172"/>
      <c r="EQ93" s="2172"/>
      <c r="ER93" s="2173"/>
      <c r="ES93" s="2206" t="s">
        <v>379</v>
      </c>
      <c r="ET93" s="2207"/>
      <c r="EU93" s="2207"/>
      <c r="EV93" s="2207"/>
      <c r="EW93" s="2207"/>
      <c r="EX93" s="2207"/>
      <c r="EY93" s="2207"/>
      <c r="EZ93" s="2207"/>
      <c r="FA93" s="2207"/>
      <c r="FB93" s="2207"/>
      <c r="FC93" s="2207"/>
      <c r="FD93" s="2207"/>
      <c r="FE93" s="2208"/>
    </row>
    <row r="94" spans="1:161" ht="21.75" customHeight="1" x14ac:dyDescent="0.2">
      <c r="A94" s="2202" t="s">
        <v>1023</v>
      </c>
      <c r="B94" s="2203"/>
      <c r="C94" s="2203"/>
      <c r="D94" s="2203"/>
      <c r="E94" s="2203"/>
      <c r="F94" s="2203"/>
      <c r="G94" s="2203"/>
      <c r="H94" s="2203"/>
      <c r="I94" s="2203"/>
      <c r="J94" s="2203"/>
      <c r="K94" s="2203"/>
      <c r="L94" s="2203"/>
      <c r="M94" s="2203"/>
      <c r="N94" s="2203"/>
      <c r="O94" s="2203"/>
      <c r="P94" s="2203"/>
      <c r="Q94" s="2203"/>
      <c r="R94" s="2203"/>
      <c r="S94" s="2203"/>
      <c r="T94" s="2203"/>
      <c r="U94" s="2203"/>
      <c r="V94" s="2203"/>
      <c r="W94" s="2203"/>
      <c r="X94" s="2203"/>
      <c r="Y94" s="2203"/>
      <c r="Z94" s="2203"/>
      <c r="AA94" s="2203"/>
      <c r="AB94" s="2203"/>
      <c r="AC94" s="2203"/>
      <c r="AD94" s="2203"/>
      <c r="AE94" s="2203"/>
      <c r="AF94" s="2203"/>
      <c r="AG94" s="2203"/>
      <c r="AH94" s="2203"/>
      <c r="AI94" s="2203"/>
      <c r="AJ94" s="2203"/>
      <c r="AK94" s="2203"/>
      <c r="AL94" s="2203"/>
      <c r="AM94" s="2203"/>
      <c r="AN94" s="2203"/>
      <c r="AO94" s="2203"/>
      <c r="AP94" s="2203"/>
      <c r="AQ94" s="2203"/>
      <c r="AR94" s="2203"/>
      <c r="AS94" s="2203"/>
      <c r="AT94" s="2203"/>
      <c r="AU94" s="2203"/>
      <c r="AV94" s="2203"/>
      <c r="AW94" s="2203"/>
      <c r="AX94" s="2203"/>
      <c r="AY94" s="2203"/>
      <c r="AZ94" s="2203"/>
      <c r="BA94" s="2203"/>
      <c r="BB94" s="2203"/>
      <c r="BC94" s="2203"/>
      <c r="BD94" s="2203"/>
      <c r="BE94" s="2203"/>
      <c r="BF94" s="2203"/>
      <c r="BG94" s="2203"/>
      <c r="BH94" s="2203"/>
      <c r="BI94" s="2203"/>
      <c r="BJ94" s="2203"/>
      <c r="BK94" s="2203"/>
      <c r="BL94" s="2203"/>
      <c r="BM94" s="2203"/>
      <c r="BN94" s="2203"/>
      <c r="BO94" s="2203"/>
      <c r="BP94" s="2203"/>
      <c r="BQ94" s="2203"/>
      <c r="BR94" s="2203"/>
      <c r="BS94" s="2203"/>
      <c r="BT94" s="2203"/>
      <c r="BU94" s="2203"/>
      <c r="BV94" s="2203"/>
      <c r="BW94" s="2203"/>
      <c r="BX94" s="2126" t="s">
        <v>1024</v>
      </c>
      <c r="BY94" s="2127"/>
      <c r="BZ94" s="2127"/>
      <c r="CA94" s="2127"/>
      <c r="CB94" s="2127"/>
      <c r="CC94" s="2127"/>
      <c r="CD94" s="2127"/>
      <c r="CE94" s="2128"/>
      <c r="CF94" s="2129" t="s">
        <v>793</v>
      </c>
      <c r="CG94" s="2127"/>
      <c r="CH94" s="2127"/>
      <c r="CI94" s="2127"/>
      <c r="CJ94" s="2127"/>
      <c r="CK94" s="2127"/>
      <c r="CL94" s="2127"/>
      <c r="CM94" s="2127"/>
      <c r="CN94" s="2127"/>
      <c r="CO94" s="2127"/>
      <c r="CP94" s="2127"/>
      <c r="CQ94" s="2127"/>
      <c r="CR94" s="2128"/>
      <c r="CS94" s="2129"/>
      <c r="CT94" s="2127"/>
      <c r="CU94" s="2127"/>
      <c r="CV94" s="2127"/>
      <c r="CW94" s="2127"/>
      <c r="CX94" s="2127"/>
      <c r="CY94" s="2127"/>
      <c r="CZ94" s="2127"/>
      <c r="DA94" s="2127"/>
      <c r="DB94" s="2127"/>
      <c r="DC94" s="2127"/>
      <c r="DD94" s="2127"/>
      <c r="DE94" s="2128"/>
      <c r="DF94" s="2130">
        <f>'Пост и Вып 2эк'!C64</f>
        <v>0</v>
      </c>
      <c r="DG94" s="2131"/>
      <c r="DH94" s="2131"/>
      <c r="DI94" s="2131"/>
      <c r="DJ94" s="2131"/>
      <c r="DK94" s="2131"/>
      <c r="DL94" s="2131"/>
      <c r="DM94" s="2131"/>
      <c r="DN94" s="2131"/>
      <c r="DO94" s="2131"/>
      <c r="DP94" s="2131"/>
      <c r="DQ94" s="2131"/>
      <c r="DR94" s="2132"/>
      <c r="DS94" s="2130"/>
      <c r="DT94" s="2131"/>
      <c r="DU94" s="2131"/>
      <c r="DV94" s="2131"/>
      <c r="DW94" s="2131"/>
      <c r="DX94" s="2131"/>
      <c r="DY94" s="2131"/>
      <c r="DZ94" s="2131"/>
      <c r="EA94" s="2131"/>
      <c r="EB94" s="2131"/>
      <c r="EC94" s="2131"/>
      <c r="ED94" s="2131"/>
      <c r="EE94" s="2132"/>
      <c r="EF94" s="2130"/>
      <c r="EG94" s="2131"/>
      <c r="EH94" s="2131"/>
      <c r="EI94" s="2131"/>
      <c r="EJ94" s="2131"/>
      <c r="EK94" s="2131"/>
      <c r="EL94" s="2131"/>
      <c r="EM94" s="2131"/>
      <c r="EN94" s="2131"/>
      <c r="EO94" s="2131"/>
      <c r="EP94" s="2131"/>
      <c r="EQ94" s="2131"/>
      <c r="ER94" s="2132"/>
      <c r="ES94" s="2133" t="s">
        <v>379</v>
      </c>
      <c r="ET94" s="2134"/>
      <c r="EU94" s="2134"/>
      <c r="EV94" s="2134"/>
      <c r="EW94" s="2134"/>
      <c r="EX94" s="2134"/>
      <c r="EY94" s="2134"/>
      <c r="EZ94" s="2134"/>
      <c r="FA94" s="2134"/>
      <c r="FB94" s="2134"/>
      <c r="FC94" s="2134"/>
      <c r="FD94" s="2134"/>
      <c r="FE94" s="2135"/>
    </row>
    <row r="95" spans="1:161" s="1227" customFormat="1" x14ac:dyDescent="0.2">
      <c r="A95" s="2204" t="s">
        <v>1025</v>
      </c>
      <c r="B95" s="2205"/>
      <c r="C95" s="2205"/>
      <c r="D95" s="2205"/>
      <c r="E95" s="2205"/>
      <c r="F95" s="2205"/>
      <c r="G95" s="2205"/>
      <c r="H95" s="2205"/>
      <c r="I95" s="2205"/>
      <c r="J95" s="2205"/>
      <c r="K95" s="2205"/>
      <c r="L95" s="2205"/>
      <c r="M95" s="2205"/>
      <c r="N95" s="2205"/>
      <c r="O95" s="2205"/>
      <c r="P95" s="2205"/>
      <c r="Q95" s="2205"/>
      <c r="R95" s="2205"/>
      <c r="S95" s="2205"/>
      <c r="T95" s="2205"/>
      <c r="U95" s="2205"/>
      <c r="V95" s="2205"/>
      <c r="W95" s="2205"/>
      <c r="X95" s="2205"/>
      <c r="Y95" s="2205"/>
      <c r="Z95" s="2205"/>
      <c r="AA95" s="2205"/>
      <c r="AB95" s="2205"/>
      <c r="AC95" s="2205"/>
      <c r="AD95" s="2205"/>
      <c r="AE95" s="2205"/>
      <c r="AF95" s="2205"/>
      <c r="AG95" s="2205"/>
      <c r="AH95" s="2205"/>
      <c r="AI95" s="2205"/>
      <c r="AJ95" s="2205"/>
      <c r="AK95" s="2205"/>
      <c r="AL95" s="2205"/>
      <c r="AM95" s="2205"/>
      <c r="AN95" s="2205"/>
      <c r="AO95" s="2205"/>
      <c r="AP95" s="2205"/>
      <c r="AQ95" s="2205"/>
      <c r="AR95" s="2205"/>
      <c r="AS95" s="2205"/>
      <c r="AT95" s="2205"/>
      <c r="AU95" s="2205"/>
      <c r="AV95" s="2205"/>
      <c r="AW95" s="2205"/>
      <c r="AX95" s="2205"/>
      <c r="AY95" s="2205"/>
      <c r="AZ95" s="2205"/>
      <c r="BA95" s="2205"/>
      <c r="BB95" s="2205"/>
      <c r="BC95" s="2205"/>
      <c r="BD95" s="2205"/>
      <c r="BE95" s="2205"/>
      <c r="BF95" s="2205"/>
      <c r="BG95" s="2205"/>
      <c r="BH95" s="2205"/>
      <c r="BI95" s="2205"/>
      <c r="BJ95" s="2205"/>
      <c r="BK95" s="2205"/>
      <c r="BL95" s="2205"/>
      <c r="BM95" s="2205"/>
      <c r="BN95" s="2205"/>
      <c r="BO95" s="2205"/>
      <c r="BP95" s="2205"/>
      <c r="BQ95" s="2205"/>
      <c r="BR95" s="2205"/>
      <c r="BS95" s="2205"/>
      <c r="BT95" s="2205"/>
      <c r="BU95" s="2205"/>
      <c r="BV95" s="2205"/>
      <c r="BW95" s="2205"/>
      <c r="BX95" s="2167" t="s">
        <v>1026</v>
      </c>
      <c r="BY95" s="2168"/>
      <c r="BZ95" s="2168"/>
      <c r="CA95" s="2168"/>
      <c r="CB95" s="2168"/>
      <c r="CC95" s="2168"/>
      <c r="CD95" s="2168"/>
      <c r="CE95" s="2169"/>
      <c r="CF95" s="2170" t="s">
        <v>379</v>
      </c>
      <c r="CG95" s="2168"/>
      <c r="CH95" s="2168"/>
      <c r="CI95" s="2168"/>
      <c r="CJ95" s="2168"/>
      <c r="CK95" s="2168"/>
      <c r="CL95" s="2168"/>
      <c r="CM95" s="2168"/>
      <c r="CN95" s="2168"/>
      <c r="CO95" s="2168"/>
      <c r="CP95" s="2168"/>
      <c r="CQ95" s="2168"/>
      <c r="CR95" s="2169"/>
      <c r="CS95" s="2170"/>
      <c r="CT95" s="2168"/>
      <c r="CU95" s="2168"/>
      <c r="CV95" s="2168"/>
      <c r="CW95" s="2168"/>
      <c r="CX95" s="2168"/>
      <c r="CY95" s="2168"/>
      <c r="CZ95" s="2168"/>
      <c r="DA95" s="2168"/>
      <c r="DB95" s="2168"/>
      <c r="DC95" s="2168"/>
      <c r="DD95" s="2168"/>
      <c r="DE95" s="2169"/>
      <c r="DF95" s="2171">
        <f>DF96+DF97+DF98+DF99+DF108+DF105</f>
        <v>16038430.129999999</v>
      </c>
      <c r="DG95" s="2172"/>
      <c r="DH95" s="2172"/>
      <c r="DI95" s="2172"/>
      <c r="DJ95" s="2172"/>
      <c r="DK95" s="2172"/>
      <c r="DL95" s="2172"/>
      <c r="DM95" s="2172"/>
      <c r="DN95" s="2172"/>
      <c r="DO95" s="2172"/>
      <c r="DP95" s="2172"/>
      <c r="DQ95" s="2172"/>
      <c r="DR95" s="2173"/>
      <c r="DS95" s="2171">
        <f>DS96+DS97+DS98+DS99+DS108+DS105</f>
        <v>8511598.879999999</v>
      </c>
      <c r="DT95" s="2172"/>
      <c r="DU95" s="2172"/>
      <c r="DV95" s="2172"/>
      <c r="DW95" s="2172"/>
      <c r="DX95" s="2172"/>
      <c r="DY95" s="2172"/>
      <c r="DZ95" s="2172"/>
      <c r="EA95" s="2172"/>
      <c r="EB95" s="2172"/>
      <c r="EC95" s="2172"/>
      <c r="ED95" s="2172"/>
      <c r="EE95" s="2173"/>
      <c r="EF95" s="2171">
        <f>EF96+EF97+EF98+EF99+EF108+EF105</f>
        <v>10062867</v>
      </c>
      <c r="EG95" s="2172"/>
      <c r="EH95" s="2172"/>
      <c r="EI95" s="2172"/>
      <c r="EJ95" s="2172"/>
      <c r="EK95" s="2172"/>
      <c r="EL95" s="2172"/>
      <c r="EM95" s="2172"/>
      <c r="EN95" s="2172"/>
      <c r="EO95" s="2172"/>
      <c r="EP95" s="2172"/>
      <c r="EQ95" s="2172"/>
      <c r="ER95" s="2173"/>
      <c r="ES95" s="2171">
        <f>ES96+ES97+ES98+ES99+ES108+ES105</f>
        <v>0</v>
      </c>
      <c r="ET95" s="2172"/>
      <c r="EU95" s="2172"/>
      <c r="EV95" s="2172"/>
      <c r="EW95" s="2172"/>
      <c r="EX95" s="2172"/>
      <c r="EY95" s="2172"/>
      <c r="EZ95" s="2172"/>
      <c r="FA95" s="2172"/>
      <c r="FB95" s="2172"/>
      <c r="FC95" s="2172"/>
      <c r="FD95" s="2172"/>
      <c r="FE95" s="2173"/>
    </row>
    <row r="96" spans="1:161" ht="21.75" customHeight="1" x14ac:dyDescent="0.2">
      <c r="A96" s="2202" t="s">
        <v>1027</v>
      </c>
      <c r="B96" s="2203"/>
      <c r="C96" s="2203"/>
      <c r="D96" s="2203"/>
      <c r="E96" s="2203"/>
      <c r="F96" s="2203"/>
      <c r="G96" s="2203"/>
      <c r="H96" s="2203"/>
      <c r="I96" s="2203"/>
      <c r="J96" s="2203"/>
      <c r="K96" s="2203"/>
      <c r="L96" s="2203"/>
      <c r="M96" s="2203"/>
      <c r="N96" s="2203"/>
      <c r="O96" s="2203"/>
      <c r="P96" s="2203"/>
      <c r="Q96" s="2203"/>
      <c r="R96" s="2203"/>
      <c r="S96" s="2203"/>
      <c r="T96" s="2203"/>
      <c r="U96" s="2203"/>
      <c r="V96" s="2203"/>
      <c r="W96" s="2203"/>
      <c r="X96" s="2203"/>
      <c r="Y96" s="2203"/>
      <c r="Z96" s="2203"/>
      <c r="AA96" s="2203"/>
      <c r="AB96" s="2203"/>
      <c r="AC96" s="2203"/>
      <c r="AD96" s="2203"/>
      <c r="AE96" s="2203"/>
      <c r="AF96" s="2203"/>
      <c r="AG96" s="2203"/>
      <c r="AH96" s="2203"/>
      <c r="AI96" s="2203"/>
      <c r="AJ96" s="2203"/>
      <c r="AK96" s="2203"/>
      <c r="AL96" s="2203"/>
      <c r="AM96" s="2203"/>
      <c r="AN96" s="2203"/>
      <c r="AO96" s="2203"/>
      <c r="AP96" s="2203"/>
      <c r="AQ96" s="2203"/>
      <c r="AR96" s="2203"/>
      <c r="AS96" s="2203"/>
      <c r="AT96" s="2203"/>
      <c r="AU96" s="2203"/>
      <c r="AV96" s="2203"/>
      <c r="AW96" s="2203"/>
      <c r="AX96" s="2203"/>
      <c r="AY96" s="2203"/>
      <c r="AZ96" s="2203"/>
      <c r="BA96" s="2203"/>
      <c r="BB96" s="2203"/>
      <c r="BC96" s="2203"/>
      <c r="BD96" s="2203"/>
      <c r="BE96" s="2203"/>
      <c r="BF96" s="2203"/>
      <c r="BG96" s="2203"/>
      <c r="BH96" s="2203"/>
      <c r="BI96" s="2203"/>
      <c r="BJ96" s="2203"/>
      <c r="BK96" s="2203"/>
      <c r="BL96" s="2203"/>
      <c r="BM96" s="2203"/>
      <c r="BN96" s="2203"/>
      <c r="BO96" s="2203"/>
      <c r="BP96" s="2203"/>
      <c r="BQ96" s="2203"/>
      <c r="BR96" s="2203"/>
      <c r="BS96" s="2203"/>
      <c r="BT96" s="2203"/>
      <c r="BU96" s="2203"/>
      <c r="BV96" s="2203"/>
      <c r="BW96" s="2203"/>
      <c r="BX96" s="2126" t="s">
        <v>1028</v>
      </c>
      <c r="BY96" s="2127"/>
      <c r="BZ96" s="2127"/>
      <c r="CA96" s="2127"/>
      <c r="CB96" s="2127"/>
      <c r="CC96" s="2127"/>
      <c r="CD96" s="2127"/>
      <c r="CE96" s="2128"/>
      <c r="CF96" s="2129" t="s">
        <v>1029</v>
      </c>
      <c r="CG96" s="2127"/>
      <c r="CH96" s="2127"/>
      <c r="CI96" s="2127"/>
      <c r="CJ96" s="2127"/>
      <c r="CK96" s="2127"/>
      <c r="CL96" s="2127"/>
      <c r="CM96" s="2127"/>
      <c r="CN96" s="2127"/>
      <c r="CO96" s="2127"/>
      <c r="CP96" s="2127"/>
      <c r="CQ96" s="2127"/>
      <c r="CR96" s="2128"/>
      <c r="CS96" s="2129"/>
      <c r="CT96" s="2127"/>
      <c r="CU96" s="2127"/>
      <c r="CV96" s="2127"/>
      <c r="CW96" s="2127"/>
      <c r="CX96" s="2127"/>
      <c r="CY96" s="2127"/>
      <c r="CZ96" s="2127"/>
      <c r="DA96" s="2127"/>
      <c r="DB96" s="2127"/>
      <c r="DC96" s="2127"/>
      <c r="DD96" s="2127"/>
      <c r="DE96" s="2128"/>
      <c r="DF96" s="2130"/>
      <c r="DG96" s="2131"/>
      <c r="DH96" s="2131"/>
      <c r="DI96" s="2131"/>
      <c r="DJ96" s="2131"/>
      <c r="DK96" s="2131"/>
      <c r="DL96" s="2131"/>
      <c r="DM96" s="2131"/>
      <c r="DN96" s="2131"/>
      <c r="DO96" s="2131"/>
      <c r="DP96" s="2131"/>
      <c r="DQ96" s="2131"/>
      <c r="DR96" s="2132"/>
      <c r="DS96" s="2130"/>
      <c r="DT96" s="2131"/>
      <c r="DU96" s="2131"/>
      <c r="DV96" s="2131"/>
      <c r="DW96" s="2131"/>
      <c r="DX96" s="2131"/>
      <c r="DY96" s="2131"/>
      <c r="DZ96" s="2131"/>
      <c r="EA96" s="2131"/>
      <c r="EB96" s="2131"/>
      <c r="EC96" s="2131"/>
      <c r="ED96" s="2131"/>
      <c r="EE96" s="2132"/>
      <c r="EF96" s="2130"/>
      <c r="EG96" s="2131"/>
      <c r="EH96" s="2131"/>
      <c r="EI96" s="2131"/>
      <c r="EJ96" s="2131"/>
      <c r="EK96" s="2131"/>
      <c r="EL96" s="2131"/>
      <c r="EM96" s="2131"/>
      <c r="EN96" s="2131"/>
      <c r="EO96" s="2131"/>
      <c r="EP96" s="2131"/>
      <c r="EQ96" s="2131"/>
      <c r="ER96" s="2132"/>
      <c r="ES96" s="2133"/>
      <c r="ET96" s="2134"/>
      <c r="EU96" s="2134"/>
      <c r="EV96" s="2134"/>
      <c r="EW96" s="2134"/>
      <c r="EX96" s="2134"/>
      <c r="EY96" s="2134"/>
      <c r="EZ96" s="2134"/>
      <c r="FA96" s="2134"/>
      <c r="FB96" s="2134"/>
      <c r="FC96" s="2134"/>
      <c r="FD96" s="2134"/>
      <c r="FE96" s="2135"/>
    </row>
    <row r="97" spans="1:161" ht="11.1" hidden="1" customHeight="1" thickBot="1" x14ac:dyDescent="0.25">
      <c r="A97" s="2202" t="s">
        <v>1030</v>
      </c>
      <c r="B97" s="2203"/>
      <c r="C97" s="2203"/>
      <c r="D97" s="2203"/>
      <c r="E97" s="2203"/>
      <c r="F97" s="2203"/>
      <c r="G97" s="2203"/>
      <c r="H97" s="2203"/>
      <c r="I97" s="2203"/>
      <c r="J97" s="2203"/>
      <c r="K97" s="2203"/>
      <c r="L97" s="2203"/>
      <c r="M97" s="2203"/>
      <c r="N97" s="2203"/>
      <c r="O97" s="2203"/>
      <c r="P97" s="2203"/>
      <c r="Q97" s="2203"/>
      <c r="R97" s="2203"/>
      <c r="S97" s="2203"/>
      <c r="T97" s="2203"/>
      <c r="U97" s="2203"/>
      <c r="V97" s="2203"/>
      <c r="W97" s="2203"/>
      <c r="X97" s="2203"/>
      <c r="Y97" s="2203"/>
      <c r="Z97" s="2203"/>
      <c r="AA97" s="2203"/>
      <c r="AB97" s="2203"/>
      <c r="AC97" s="2203"/>
      <c r="AD97" s="2203"/>
      <c r="AE97" s="2203"/>
      <c r="AF97" s="2203"/>
      <c r="AG97" s="2203"/>
      <c r="AH97" s="2203"/>
      <c r="AI97" s="2203"/>
      <c r="AJ97" s="2203"/>
      <c r="AK97" s="2203"/>
      <c r="AL97" s="2203"/>
      <c r="AM97" s="2203"/>
      <c r="AN97" s="2203"/>
      <c r="AO97" s="2203"/>
      <c r="AP97" s="2203"/>
      <c r="AQ97" s="2203"/>
      <c r="AR97" s="2203"/>
      <c r="AS97" s="2203"/>
      <c r="AT97" s="2203"/>
      <c r="AU97" s="2203"/>
      <c r="AV97" s="2203"/>
      <c r="AW97" s="2203"/>
      <c r="AX97" s="2203"/>
      <c r="AY97" s="2203"/>
      <c r="AZ97" s="2203"/>
      <c r="BA97" s="2203"/>
      <c r="BB97" s="2203"/>
      <c r="BC97" s="2203"/>
      <c r="BD97" s="2203"/>
      <c r="BE97" s="2203"/>
      <c r="BF97" s="2203"/>
      <c r="BG97" s="2203"/>
      <c r="BH97" s="2203"/>
      <c r="BI97" s="2203"/>
      <c r="BJ97" s="2203"/>
      <c r="BK97" s="2203"/>
      <c r="BL97" s="2203"/>
      <c r="BM97" s="2203"/>
      <c r="BN97" s="2203"/>
      <c r="BO97" s="2203"/>
      <c r="BP97" s="2203"/>
      <c r="BQ97" s="2203"/>
      <c r="BR97" s="2203"/>
      <c r="BS97" s="2203"/>
      <c r="BT97" s="2203"/>
      <c r="BU97" s="2203"/>
      <c r="BV97" s="2203"/>
      <c r="BW97" s="2203"/>
      <c r="BX97" s="2103" t="s">
        <v>1031</v>
      </c>
      <c r="BY97" s="2104"/>
      <c r="BZ97" s="2104"/>
      <c r="CA97" s="2104"/>
      <c r="CB97" s="2104"/>
      <c r="CC97" s="2104"/>
      <c r="CD97" s="2104"/>
      <c r="CE97" s="2105"/>
      <c r="CF97" s="2109" t="s">
        <v>1032</v>
      </c>
      <c r="CG97" s="2104"/>
      <c r="CH97" s="2104"/>
      <c r="CI97" s="2104"/>
      <c r="CJ97" s="2104"/>
      <c r="CK97" s="2104"/>
      <c r="CL97" s="2104"/>
      <c r="CM97" s="2104"/>
      <c r="CN97" s="2104"/>
      <c r="CO97" s="2104"/>
      <c r="CP97" s="2104"/>
      <c r="CQ97" s="2104"/>
      <c r="CR97" s="2105"/>
      <c r="CS97" s="2109"/>
      <c r="CT97" s="2104"/>
      <c r="CU97" s="2104"/>
      <c r="CV97" s="2104"/>
      <c r="CW97" s="2104"/>
      <c r="CX97" s="2104"/>
      <c r="CY97" s="2104"/>
      <c r="CZ97" s="2104"/>
      <c r="DA97" s="2104"/>
      <c r="DB97" s="2104"/>
      <c r="DC97" s="2104"/>
      <c r="DD97" s="2104"/>
      <c r="DE97" s="2105"/>
      <c r="DF97" s="2117"/>
      <c r="DG97" s="2118"/>
      <c r="DH97" s="2118"/>
      <c r="DI97" s="2118"/>
      <c r="DJ97" s="2118"/>
      <c r="DK97" s="2118"/>
      <c r="DL97" s="2118"/>
      <c r="DM97" s="2118"/>
      <c r="DN97" s="2118"/>
      <c r="DO97" s="2118"/>
      <c r="DP97" s="2118"/>
      <c r="DQ97" s="2118"/>
      <c r="DR97" s="2119"/>
      <c r="DS97" s="2117"/>
      <c r="DT97" s="2118"/>
      <c r="DU97" s="2118"/>
      <c r="DV97" s="2118"/>
      <c r="DW97" s="2118"/>
      <c r="DX97" s="2118"/>
      <c r="DY97" s="2118"/>
      <c r="DZ97" s="2118"/>
      <c r="EA97" s="2118"/>
      <c r="EB97" s="2118"/>
      <c r="EC97" s="2118"/>
      <c r="ED97" s="2118"/>
      <c r="EE97" s="2119"/>
      <c r="EF97" s="2117"/>
      <c r="EG97" s="2118"/>
      <c r="EH97" s="2118"/>
      <c r="EI97" s="2118"/>
      <c r="EJ97" s="2118"/>
      <c r="EK97" s="2118"/>
      <c r="EL97" s="2118"/>
      <c r="EM97" s="2118"/>
      <c r="EN97" s="2118"/>
      <c r="EO97" s="2118"/>
      <c r="EP97" s="2118"/>
      <c r="EQ97" s="2118"/>
      <c r="ER97" s="2119"/>
      <c r="ES97" s="2194"/>
      <c r="ET97" s="2195"/>
      <c r="EU97" s="2195"/>
      <c r="EV97" s="2195"/>
      <c r="EW97" s="2195"/>
      <c r="EX97" s="2195"/>
      <c r="EY97" s="2195"/>
      <c r="EZ97" s="2195"/>
      <c r="FA97" s="2195"/>
      <c r="FB97" s="2195"/>
      <c r="FC97" s="2195"/>
      <c r="FD97" s="2195"/>
      <c r="FE97" s="2196"/>
    </row>
    <row r="98" spans="1:161" ht="21.75" customHeight="1" x14ac:dyDescent="0.2">
      <c r="A98" s="2202" t="s">
        <v>1033</v>
      </c>
      <c r="B98" s="2203"/>
      <c r="C98" s="2203"/>
      <c r="D98" s="2203"/>
      <c r="E98" s="2203"/>
      <c r="F98" s="2203"/>
      <c r="G98" s="2203"/>
      <c r="H98" s="2203"/>
      <c r="I98" s="2203"/>
      <c r="J98" s="2203"/>
      <c r="K98" s="2203"/>
      <c r="L98" s="2203"/>
      <c r="M98" s="2203"/>
      <c r="N98" s="2203"/>
      <c r="O98" s="2203"/>
      <c r="P98" s="2203"/>
      <c r="Q98" s="2203"/>
      <c r="R98" s="2203"/>
      <c r="S98" s="2203"/>
      <c r="T98" s="2203"/>
      <c r="U98" s="2203"/>
      <c r="V98" s="2203"/>
      <c r="W98" s="2203"/>
      <c r="X98" s="2203"/>
      <c r="Y98" s="2203"/>
      <c r="Z98" s="2203"/>
      <c r="AA98" s="2203"/>
      <c r="AB98" s="2203"/>
      <c r="AC98" s="2203"/>
      <c r="AD98" s="2203"/>
      <c r="AE98" s="2203"/>
      <c r="AF98" s="2203"/>
      <c r="AG98" s="2203"/>
      <c r="AH98" s="2203"/>
      <c r="AI98" s="2203"/>
      <c r="AJ98" s="2203"/>
      <c r="AK98" s="2203"/>
      <c r="AL98" s="2203"/>
      <c r="AM98" s="2203"/>
      <c r="AN98" s="2203"/>
      <c r="AO98" s="2203"/>
      <c r="AP98" s="2203"/>
      <c r="AQ98" s="2203"/>
      <c r="AR98" s="2203"/>
      <c r="AS98" s="2203"/>
      <c r="AT98" s="2203"/>
      <c r="AU98" s="2203"/>
      <c r="AV98" s="2203"/>
      <c r="AW98" s="2203"/>
      <c r="AX98" s="2203"/>
      <c r="AY98" s="2203"/>
      <c r="AZ98" s="2203"/>
      <c r="BA98" s="2203"/>
      <c r="BB98" s="2203"/>
      <c r="BC98" s="2203"/>
      <c r="BD98" s="2203"/>
      <c r="BE98" s="2203"/>
      <c r="BF98" s="2203"/>
      <c r="BG98" s="2203"/>
      <c r="BH98" s="2203"/>
      <c r="BI98" s="2203"/>
      <c r="BJ98" s="2203"/>
      <c r="BK98" s="2203"/>
      <c r="BL98" s="2203"/>
      <c r="BM98" s="2203"/>
      <c r="BN98" s="2203"/>
      <c r="BO98" s="2203"/>
      <c r="BP98" s="2203"/>
      <c r="BQ98" s="2203"/>
      <c r="BR98" s="2203"/>
      <c r="BS98" s="2203"/>
      <c r="BT98" s="2203"/>
      <c r="BU98" s="2203"/>
      <c r="BV98" s="2203"/>
      <c r="BW98" s="2203"/>
      <c r="BX98" s="2126" t="s">
        <v>1034</v>
      </c>
      <c r="BY98" s="2127"/>
      <c r="BZ98" s="2127"/>
      <c r="CA98" s="2127"/>
      <c r="CB98" s="2127"/>
      <c r="CC98" s="2127"/>
      <c r="CD98" s="2127"/>
      <c r="CE98" s="2128"/>
      <c r="CF98" s="2129" t="s">
        <v>1035</v>
      </c>
      <c r="CG98" s="2127"/>
      <c r="CH98" s="2127"/>
      <c r="CI98" s="2127"/>
      <c r="CJ98" s="2127"/>
      <c r="CK98" s="2127"/>
      <c r="CL98" s="2127"/>
      <c r="CM98" s="2127"/>
      <c r="CN98" s="2127"/>
      <c r="CO98" s="2127"/>
      <c r="CP98" s="2127"/>
      <c r="CQ98" s="2127"/>
      <c r="CR98" s="2128"/>
      <c r="CS98" s="2129"/>
      <c r="CT98" s="2127"/>
      <c r="CU98" s="2127"/>
      <c r="CV98" s="2127"/>
      <c r="CW98" s="2127"/>
      <c r="CX98" s="2127"/>
      <c r="CY98" s="2127"/>
      <c r="CZ98" s="2127"/>
      <c r="DA98" s="2127"/>
      <c r="DB98" s="2127"/>
      <c r="DC98" s="2127"/>
      <c r="DD98" s="2127"/>
      <c r="DE98" s="2128"/>
      <c r="DF98" s="2130">
        <f>'Пост и Вып 2эк'!C36</f>
        <v>2268627.12</v>
      </c>
      <c r="DG98" s="2131"/>
      <c r="DH98" s="2131"/>
      <c r="DI98" s="2131"/>
      <c r="DJ98" s="2131"/>
      <c r="DK98" s="2131"/>
      <c r="DL98" s="2131"/>
      <c r="DM98" s="2131"/>
      <c r="DN98" s="2131"/>
      <c r="DO98" s="2131"/>
      <c r="DP98" s="2131"/>
      <c r="DQ98" s="2131"/>
      <c r="DR98" s="2132"/>
      <c r="DS98" s="2130"/>
      <c r="DT98" s="2131"/>
      <c r="DU98" s="2131"/>
      <c r="DV98" s="2131"/>
      <c r="DW98" s="2131"/>
      <c r="DX98" s="2131"/>
      <c r="DY98" s="2131"/>
      <c r="DZ98" s="2131"/>
      <c r="EA98" s="2131"/>
      <c r="EB98" s="2131"/>
      <c r="EC98" s="2131"/>
      <c r="ED98" s="2131"/>
      <c r="EE98" s="2132"/>
      <c r="EF98" s="2130"/>
      <c r="EG98" s="2131"/>
      <c r="EH98" s="2131"/>
      <c r="EI98" s="2131"/>
      <c r="EJ98" s="2131"/>
      <c r="EK98" s="2131"/>
      <c r="EL98" s="2131"/>
      <c r="EM98" s="2131"/>
      <c r="EN98" s="2131"/>
      <c r="EO98" s="2131"/>
      <c r="EP98" s="2131"/>
      <c r="EQ98" s="2131"/>
      <c r="ER98" s="2132"/>
      <c r="ES98" s="2133"/>
      <c r="ET98" s="2134"/>
      <c r="EU98" s="2134"/>
      <c r="EV98" s="2134"/>
      <c r="EW98" s="2134"/>
      <c r="EX98" s="2134"/>
      <c r="EY98" s="2134"/>
      <c r="EZ98" s="2134"/>
      <c r="FA98" s="2134"/>
      <c r="FB98" s="2134"/>
      <c r="FC98" s="2134"/>
      <c r="FD98" s="2134"/>
      <c r="FE98" s="2135"/>
    </row>
    <row r="99" spans="1:161" s="1227" customFormat="1" ht="11.25" customHeight="1" x14ac:dyDescent="0.2">
      <c r="A99" s="2174" t="s">
        <v>1036</v>
      </c>
      <c r="B99" s="2175"/>
      <c r="C99" s="2175"/>
      <c r="D99" s="2175"/>
      <c r="E99" s="2175"/>
      <c r="F99" s="2175"/>
      <c r="G99" s="2175"/>
      <c r="H99" s="2175"/>
      <c r="I99" s="2175"/>
      <c r="J99" s="2175"/>
      <c r="K99" s="2175"/>
      <c r="L99" s="2175"/>
      <c r="M99" s="2175"/>
      <c r="N99" s="2175"/>
      <c r="O99" s="2175"/>
      <c r="P99" s="2175"/>
      <c r="Q99" s="2175"/>
      <c r="R99" s="2175"/>
      <c r="S99" s="2175"/>
      <c r="T99" s="2175"/>
      <c r="U99" s="2175"/>
      <c r="V99" s="2175"/>
      <c r="W99" s="2175"/>
      <c r="X99" s="2175"/>
      <c r="Y99" s="2175"/>
      <c r="Z99" s="2175"/>
      <c r="AA99" s="2175"/>
      <c r="AB99" s="2175"/>
      <c r="AC99" s="2175"/>
      <c r="AD99" s="2175"/>
      <c r="AE99" s="2175"/>
      <c r="AF99" s="2175"/>
      <c r="AG99" s="2175"/>
      <c r="AH99" s="2175"/>
      <c r="AI99" s="2175"/>
      <c r="AJ99" s="2175"/>
      <c r="AK99" s="2175"/>
      <c r="AL99" s="2175"/>
      <c r="AM99" s="2175"/>
      <c r="AN99" s="2175"/>
      <c r="AO99" s="2175"/>
      <c r="AP99" s="2175"/>
      <c r="AQ99" s="2175"/>
      <c r="AR99" s="2175"/>
      <c r="AS99" s="2175"/>
      <c r="AT99" s="2175"/>
      <c r="AU99" s="2175"/>
      <c r="AV99" s="2175"/>
      <c r="AW99" s="2175"/>
      <c r="AX99" s="2175"/>
      <c r="AY99" s="2175"/>
      <c r="AZ99" s="2175"/>
      <c r="BA99" s="2175"/>
      <c r="BB99" s="2175"/>
      <c r="BC99" s="2175"/>
      <c r="BD99" s="2175"/>
      <c r="BE99" s="2175"/>
      <c r="BF99" s="2175"/>
      <c r="BG99" s="2175"/>
      <c r="BH99" s="2175"/>
      <c r="BI99" s="2175"/>
      <c r="BJ99" s="2175"/>
      <c r="BK99" s="2175"/>
      <c r="BL99" s="2175"/>
      <c r="BM99" s="2175"/>
      <c r="BN99" s="2175"/>
      <c r="BO99" s="2175"/>
      <c r="BP99" s="2175"/>
      <c r="BQ99" s="2175"/>
      <c r="BR99" s="2175"/>
      <c r="BS99" s="2175"/>
      <c r="BT99" s="2175"/>
      <c r="BU99" s="2175"/>
      <c r="BV99" s="2175"/>
      <c r="BW99" s="2176"/>
      <c r="BX99" s="2177" t="s">
        <v>1037</v>
      </c>
      <c r="BY99" s="2178"/>
      <c r="BZ99" s="2178"/>
      <c r="CA99" s="2178"/>
      <c r="CB99" s="2178"/>
      <c r="CC99" s="2178"/>
      <c r="CD99" s="2178"/>
      <c r="CE99" s="2179"/>
      <c r="CF99" s="2180" t="s">
        <v>781</v>
      </c>
      <c r="CG99" s="2178"/>
      <c r="CH99" s="2178"/>
      <c r="CI99" s="2178"/>
      <c r="CJ99" s="2178"/>
      <c r="CK99" s="2178"/>
      <c r="CL99" s="2178"/>
      <c r="CM99" s="2178"/>
      <c r="CN99" s="2178"/>
      <c r="CO99" s="2178"/>
      <c r="CP99" s="2178"/>
      <c r="CQ99" s="2178"/>
      <c r="CR99" s="2179"/>
      <c r="CS99" s="2180"/>
      <c r="CT99" s="2178"/>
      <c r="CU99" s="2178"/>
      <c r="CV99" s="2178"/>
      <c r="CW99" s="2178"/>
      <c r="CX99" s="2178"/>
      <c r="CY99" s="2178"/>
      <c r="CZ99" s="2178"/>
      <c r="DA99" s="2178"/>
      <c r="DB99" s="2178"/>
      <c r="DC99" s="2178"/>
      <c r="DD99" s="2178"/>
      <c r="DE99" s="2179"/>
      <c r="DF99" s="2181">
        <f>DF100</f>
        <v>10604886.629999999</v>
      </c>
      <c r="DG99" s="2182"/>
      <c r="DH99" s="2182"/>
      <c r="DI99" s="2182"/>
      <c r="DJ99" s="2182"/>
      <c r="DK99" s="2182"/>
      <c r="DL99" s="2182"/>
      <c r="DM99" s="2182"/>
      <c r="DN99" s="2182"/>
      <c r="DO99" s="2182"/>
      <c r="DP99" s="2182"/>
      <c r="DQ99" s="2182"/>
      <c r="DR99" s="2183"/>
      <c r="DS99" s="2184">
        <f t="shared" ref="DS99" si="3">DS100</f>
        <v>7137870.8799999999</v>
      </c>
      <c r="DT99" s="2185"/>
      <c r="DU99" s="2185"/>
      <c r="DV99" s="2185"/>
      <c r="DW99" s="2185"/>
      <c r="DX99" s="2185"/>
      <c r="DY99" s="2185"/>
      <c r="DZ99" s="2185"/>
      <c r="EA99" s="2185"/>
      <c r="EB99" s="2185"/>
      <c r="EC99" s="2185"/>
      <c r="ED99" s="2185"/>
      <c r="EE99" s="2186"/>
      <c r="EF99" s="2184">
        <f t="shared" ref="EF99" si="4">EF100</f>
        <v>7180046</v>
      </c>
      <c r="EG99" s="2185"/>
      <c r="EH99" s="2185"/>
      <c r="EI99" s="2185"/>
      <c r="EJ99" s="2185"/>
      <c r="EK99" s="2185"/>
      <c r="EL99" s="2185"/>
      <c r="EM99" s="2185"/>
      <c r="EN99" s="2185"/>
      <c r="EO99" s="2185"/>
      <c r="EP99" s="2185"/>
      <c r="EQ99" s="2185"/>
      <c r="ER99" s="2186"/>
      <c r="ES99" s="2181">
        <f t="shared" ref="ES99" si="5">ES100</f>
        <v>0</v>
      </c>
      <c r="ET99" s="2182"/>
      <c r="EU99" s="2182"/>
      <c r="EV99" s="2182"/>
      <c r="EW99" s="2182"/>
      <c r="EX99" s="2182"/>
      <c r="EY99" s="2182"/>
      <c r="EZ99" s="2182"/>
      <c r="FA99" s="2182"/>
      <c r="FB99" s="2182"/>
      <c r="FC99" s="2182"/>
      <c r="FD99" s="2182"/>
      <c r="FE99" s="2183"/>
    </row>
    <row r="100" spans="1:161" x14ac:dyDescent="0.2">
      <c r="A100" s="2187" t="s">
        <v>274</v>
      </c>
      <c r="B100" s="2187"/>
      <c r="C100" s="2187"/>
      <c r="D100" s="2187"/>
      <c r="E100" s="2187"/>
      <c r="F100" s="2187"/>
      <c r="G100" s="2187"/>
      <c r="H100" s="2187"/>
      <c r="I100" s="2187"/>
      <c r="J100" s="2187"/>
      <c r="K100" s="2187"/>
      <c r="L100" s="2187"/>
      <c r="M100" s="2187"/>
      <c r="N100" s="2187"/>
      <c r="O100" s="2187"/>
      <c r="P100" s="2187"/>
      <c r="Q100" s="2187"/>
      <c r="R100" s="2187"/>
      <c r="S100" s="2187"/>
      <c r="T100" s="2187"/>
      <c r="U100" s="2187"/>
      <c r="V100" s="2187"/>
      <c r="W100" s="2187"/>
      <c r="X100" s="2187"/>
      <c r="Y100" s="2187"/>
      <c r="Z100" s="2187"/>
      <c r="AA100" s="2187"/>
      <c r="AB100" s="2187"/>
      <c r="AC100" s="2187"/>
      <c r="AD100" s="2187"/>
      <c r="AE100" s="2187"/>
      <c r="AF100" s="2187"/>
      <c r="AG100" s="2187"/>
      <c r="AH100" s="2187"/>
      <c r="AI100" s="2187"/>
      <c r="AJ100" s="2187"/>
      <c r="AK100" s="2187"/>
      <c r="AL100" s="2187"/>
      <c r="AM100" s="2187"/>
      <c r="AN100" s="2187"/>
      <c r="AO100" s="2187"/>
      <c r="AP100" s="2187"/>
      <c r="AQ100" s="2187"/>
      <c r="AR100" s="2187"/>
      <c r="AS100" s="2187"/>
      <c r="AT100" s="2187"/>
      <c r="AU100" s="2187"/>
      <c r="AV100" s="2187"/>
      <c r="AW100" s="2187"/>
      <c r="AX100" s="2187"/>
      <c r="AY100" s="2187"/>
      <c r="AZ100" s="2187"/>
      <c r="BA100" s="2187"/>
      <c r="BB100" s="2187"/>
      <c r="BC100" s="2187"/>
      <c r="BD100" s="2187"/>
      <c r="BE100" s="2187"/>
      <c r="BF100" s="2187"/>
      <c r="BG100" s="2187"/>
      <c r="BH100" s="2187"/>
      <c r="BI100" s="2187"/>
      <c r="BJ100" s="2187"/>
      <c r="BK100" s="2187"/>
      <c r="BL100" s="2187"/>
      <c r="BM100" s="2187"/>
      <c r="BN100" s="2187"/>
      <c r="BO100" s="2187"/>
      <c r="BP100" s="2187"/>
      <c r="BQ100" s="2187"/>
      <c r="BR100" s="2187"/>
      <c r="BS100" s="2187"/>
      <c r="BT100" s="2187"/>
      <c r="BU100" s="2187"/>
      <c r="BV100" s="2187"/>
      <c r="BW100" s="2187"/>
      <c r="BX100" s="2103"/>
      <c r="BY100" s="2104"/>
      <c r="BZ100" s="2104"/>
      <c r="CA100" s="2104"/>
      <c r="CB100" s="2104"/>
      <c r="CC100" s="2104"/>
      <c r="CD100" s="2104"/>
      <c r="CE100" s="2105"/>
      <c r="CF100" s="2109"/>
      <c r="CG100" s="2104"/>
      <c r="CH100" s="2104"/>
      <c r="CI100" s="2104"/>
      <c r="CJ100" s="2104"/>
      <c r="CK100" s="2104"/>
      <c r="CL100" s="2104"/>
      <c r="CM100" s="2104"/>
      <c r="CN100" s="2104"/>
      <c r="CO100" s="2104"/>
      <c r="CP100" s="2104"/>
      <c r="CQ100" s="2104"/>
      <c r="CR100" s="2105"/>
      <c r="CS100" s="2109"/>
      <c r="CT100" s="2104"/>
      <c r="CU100" s="2104"/>
      <c r="CV100" s="2104"/>
      <c r="CW100" s="2104"/>
      <c r="CX100" s="2104"/>
      <c r="CY100" s="2104"/>
      <c r="CZ100" s="2104"/>
      <c r="DA100" s="2104"/>
      <c r="DB100" s="2104"/>
      <c r="DC100" s="2104"/>
      <c r="DD100" s="2104"/>
      <c r="DE100" s="2105"/>
      <c r="DF100" s="2117">
        <f>'Пост и Вып 2эк'!C37</f>
        <v>10604886.629999999</v>
      </c>
      <c r="DG100" s="2118"/>
      <c r="DH100" s="2118"/>
      <c r="DI100" s="2118"/>
      <c r="DJ100" s="2118"/>
      <c r="DK100" s="2118"/>
      <c r="DL100" s="2118"/>
      <c r="DM100" s="2118"/>
      <c r="DN100" s="2118"/>
      <c r="DO100" s="2118"/>
      <c r="DP100" s="2118"/>
      <c r="DQ100" s="2118"/>
      <c r="DR100" s="2119"/>
      <c r="DS100" s="2188">
        <f>1389176+3210000+2530720+25000-52000+20549.6+14425.28</f>
        <v>7137870.8799999999</v>
      </c>
      <c r="DT100" s="2189"/>
      <c r="DU100" s="2189"/>
      <c r="DV100" s="2189"/>
      <c r="DW100" s="2189"/>
      <c r="DX100" s="2189"/>
      <c r="DY100" s="2189"/>
      <c r="DZ100" s="2189"/>
      <c r="EA100" s="2189"/>
      <c r="EB100" s="2189"/>
      <c r="EC100" s="2189"/>
      <c r="ED100" s="2189"/>
      <c r="EE100" s="2190"/>
      <c r="EF100" s="2188">
        <f>1389176+3210000+2580870</f>
        <v>7180046</v>
      </c>
      <c r="EG100" s="2189"/>
      <c r="EH100" s="2189"/>
      <c r="EI100" s="2189"/>
      <c r="EJ100" s="2189"/>
      <c r="EK100" s="2189"/>
      <c r="EL100" s="2189"/>
      <c r="EM100" s="2189"/>
      <c r="EN100" s="2189"/>
      <c r="EO100" s="2189"/>
      <c r="EP100" s="2189"/>
      <c r="EQ100" s="2189"/>
      <c r="ER100" s="2190"/>
      <c r="ES100" s="2194"/>
      <c r="ET100" s="2195"/>
      <c r="EU100" s="2195"/>
      <c r="EV100" s="2195"/>
      <c r="EW100" s="2195"/>
      <c r="EX100" s="2195"/>
      <c r="EY100" s="2195"/>
      <c r="EZ100" s="2195"/>
      <c r="FA100" s="2195"/>
      <c r="FB100" s="2195"/>
      <c r="FC100" s="2195"/>
      <c r="FD100" s="2195"/>
      <c r="FE100" s="2196"/>
    </row>
    <row r="101" spans="1:161" ht="3.75" customHeight="1" x14ac:dyDescent="0.2">
      <c r="A101" s="2200"/>
      <c r="B101" s="2200"/>
      <c r="C101" s="2200"/>
      <c r="D101" s="2200"/>
      <c r="E101" s="2200"/>
      <c r="F101" s="2200"/>
      <c r="G101" s="2200"/>
      <c r="H101" s="2200"/>
      <c r="I101" s="2200"/>
      <c r="J101" s="2200"/>
      <c r="K101" s="2200"/>
      <c r="L101" s="2200"/>
      <c r="M101" s="2200"/>
      <c r="N101" s="2200"/>
      <c r="O101" s="2200"/>
      <c r="P101" s="2200"/>
      <c r="Q101" s="2200"/>
      <c r="R101" s="2200"/>
      <c r="S101" s="2200"/>
      <c r="T101" s="2200"/>
      <c r="U101" s="2200"/>
      <c r="V101" s="2200"/>
      <c r="W101" s="2200"/>
      <c r="X101" s="2200"/>
      <c r="Y101" s="2200"/>
      <c r="Z101" s="2200"/>
      <c r="AA101" s="2200"/>
      <c r="AB101" s="2200"/>
      <c r="AC101" s="2200"/>
      <c r="AD101" s="2200"/>
      <c r="AE101" s="2200"/>
      <c r="AF101" s="2200"/>
      <c r="AG101" s="2200"/>
      <c r="AH101" s="2200"/>
      <c r="AI101" s="2200"/>
      <c r="AJ101" s="2200"/>
      <c r="AK101" s="2200"/>
      <c r="AL101" s="2200"/>
      <c r="AM101" s="2200"/>
      <c r="AN101" s="2200"/>
      <c r="AO101" s="2200"/>
      <c r="AP101" s="2200"/>
      <c r="AQ101" s="2200"/>
      <c r="AR101" s="2200"/>
      <c r="AS101" s="2200"/>
      <c r="AT101" s="2200"/>
      <c r="AU101" s="2200"/>
      <c r="AV101" s="2200"/>
      <c r="AW101" s="2200"/>
      <c r="AX101" s="2200"/>
      <c r="AY101" s="2200"/>
      <c r="AZ101" s="2200"/>
      <c r="BA101" s="2200"/>
      <c r="BB101" s="2200"/>
      <c r="BC101" s="2200"/>
      <c r="BD101" s="2200"/>
      <c r="BE101" s="2200"/>
      <c r="BF101" s="2200"/>
      <c r="BG101" s="2200"/>
      <c r="BH101" s="2200"/>
      <c r="BI101" s="2200"/>
      <c r="BJ101" s="2200"/>
      <c r="BK101" s="2200"/>
      <c r="BL101" s="2200"/>
      <c r="BM101" s="2200"/>
      <c r="BN101" s="2200"/>
      <c r="BO101" s="2200"/>
      <c r="BP101" s="2200"/>
      <c r="BQ101" s="2200"/>
      <c r="BR101" s="2200"/>
      <c r="BS101" s="2200"/>
      <c r="BT101" s="2200"/>
      <c r="BU101" s="2200"/>
      <c r="BV101" s="2200"/>
      <c r="BW101" s="2201"/>
      <c r="BX101" s="2106"/>
      <c r="BY101" s="2107"/>
      <c r="BZ101" s="2107"/>
      <c r="CA101" s="2107"/>
      <c r="CB101" s="2107"/>
      <c r="CC101" s="2107"/>
      <c r="CD101" s="2107"/>
      <c r="CE101" s="2108"/>
      <c r="CF101" s="2110"/>
      <c r="CG101" s="2107"/>
      <c r="CH101" s="2107"/>
      <c r="CI101" s="2107"/>
      <c r="CJ101" s="2107"/>
      <c r="CK101" s="2107"/>
      <c r="CL101" s="2107"/>
      <c r="CM101" s="2107"/>
      <c r="CN101" s="2107"/>
      <c r="CO101" s="2107"/>
      <c r="CP101" s="2107"/>
      <c r="CQ101" s="2107"/>
      <c r="CR101" s="2108"/>
      <c r="CS101" s="2110"/>
      <c r="CT101" s="2107"/>
      <c r="CU101" s="2107"/>
      <c r="CV101" s="2107"/>
      <c r="CW101" s="2107"/>
      <c r="CX101" s="2107"/>
      <c r="CY101" s="2107"/>
      <c r="CZ101" s="2107"/>
      <c r="DA101" s="2107"/>
      <c r="DB101" s="2107"/>
      <c r="DC101" s="2107"/>
      <c r="DD101" s="2107"/>
      <c r="DE101" s="2108"/>
      <c r="DF101" s="2120"/>
      <c r="DG101" s="2121"/>
      <c r="DH101" s="2121"/>
      <c r="DI101" s="2121"/>
      <c r="DJ101" s="2121"/>
      <c r="DK101" s="2121"/>
      <c r="DL101" s="2121"/>
      <c r="DM101" s="2121"/>
      <c r="DN101" s="2121"/>
      <c r="DO101" s="2121"/>
      <c r="DP101" s="2121"/>
      <c r="DQ101" s="2121"/>
      <c r="DR101" s="2122"/>
      <c r="DS101" s="2191"/>
      <c r="DT101" s="2192"/>
      <c r="DU101" s="2192"/>
      <c r="DV101" s="2192"/>
      <c r="DW101" s="2192"/>
      <c r="DX101" s="2192"/>
      <c r="DY101" s="2192"/>
      <c r="DZ101" s="2192"/>
      <c r="EA101" s="2192"/>
      <c r="EB101" s="2192"/>
      <c r="EC101" s="2192"/>
      <c r="ED101" s="2192"/>
      <c r="EE101" s="2193"/>
      <c r="EF101" s="2191"/>
      <c r="EG101" s="2192"/>
      <c r="EH101" s="2192"/>
      <c r="EI101" s="2192"/>
      <c r="EJ101" s="2192"/>
      <c r="EK101" s="2192"/>
      <c r="EL101" s="2192"/>
      <c r="EM101" s="2192"/>
      <c r="EN101" s="2192"/>
      <c r="EO101" s="2192"/>
      <c r="EP101" s="2192"/>
      <c r="EQ101" s="2192"/>
      <c r="ER101" s="2193"/>
      <c r="ES101" s="2197"/>
      <c r="ET101" s="2198"/>
      <c r="EU101" s="2198"/>
      <c r="EV101" s="2198"/>
      <c r="EW101" s="2198"/>
      <c r="EX101" s="2198"/>
      <c r="EY101" s="2198"/>
      <c r="EZ101" s="2198"/>
      <c r="FA101" s="2198"/>
      <c r="FB101" s="2198"/>
      <c r="FC101" s="2198"/>
      <c r="FD101" s="2198"/>
      <c r="FE101" s="2199"/>
    </row>
    <row r="102" spans="1:161" s="1227" customFormat="1" ht="11.25" customHeight="1" x14ac:dyDescent="0.2">
      <c r="A102" s="2174" t="s">
        <v>1242</v>
      </c>
      <c r="B102" s="2175"/>
      <c r="C102" s="2175"/>
      <c r="D102" s="2175"/>
      <c r="E102" s="2175"/>
      <c r="F102" s="2175"/>
      <c r="G102" s="2175"/>
      <c r="H102" s="2175"/>
      <c r="I102" s="2175"/>
      <c r="J102" s="2175"/>
      <c r="K102" s="2175"/>
      <c r="L102" s="2175"/>
      <c r="M102" s="2175"/>
      <c r="N102" s="2175"/>
      <c r="O102" s="2175"/>
      <c r="P102" s="2175"/>
      <c r="Q102" s="2175"/>
      <c r="R102" s="2175"/>
      <c r="S102" s="2175"/>
      <c r="T102" s="2175"/>
      <c r="U102" s="2175"/>
      <c r="V102" s="2175"/>
      <c r="W102" s="2175"/>
      <c r="X102" s="2175"/>
      <c r="Y102" s="2175"/>
      <c r="Z102" s="2175"/>
      <c r="AA102" s="2175"/>
      <c r="AB102" s="2175"/>
      <c r="AC102" s="2175"/>
      <c r="AD102" s="2175"/>
      <c r="AE102" s="2175"/>
      <c r="AF102" s="2175"/>
      <c r="AG102" s="2175"/>
      <c r="AH102" s="2175"/>
      <c r="AI102" s="2175"/>
      <c r="AJ102" s="2175"/>
      <c r="AK102" s="2175"/>
      <c r="AL102" s="2175"/>
      <c r="AM102" s="2175"/>
      <c r="AN102" s="2175"/>
      <c r="AO102" s="2175"/>
      <c r="AP102" s="2175"/>
      <c r="AQ102" s="2175"/>
      <c r="AR102" s="2175"/>
      <c r="AS102" s="2175"/>
      <c r="AT102" s="2175"/>
      <c r="AU102" s="2175"/>
      <c r="AV102" s="2175"/>
      <c r="AW102" s="2175"/>
      <c r="AX102" s="2175"/>
      <c r="AY102" s="2175"/>
      <c r="AZ102" s="2175"/>
      <c r="BA102" s="2175"/>
      <c r="BB102" s="2175"/>
      <c r="BC102" s="2175"/>
      <c r="BD102" s="2175"/>
      <c r="BE102" s="2175"/>
      <c r="BF102" s="2175"/>
      <c r="BG102" s="2175"/>
      <c r="BH102" s="2175"/>
      <c r="BI102" s="2175"/>
      <c r="BJ102" s="2175"/>
      <c r="BK102" s="2175"/>
      <c r="BL102" s="2175"/>
      <c r="BM102" s="2175"/>
      <c r="BN102" s="2175"/>
      <c r="BO102" s="2175"/>
      <c r="BP102" s="2175"/>
      <c r="BQ102" s="2175"/>
      <c r="BR102" s="2175"/>
      <c r="BS102" s="2175"/>
      <c r="BT102" s="2175"/>
      <c r="BU102" s="2175"/>
      <c r="BV102" s="2175"/>
      <c r="BW102" s="2176"/>
      <c r="BX102" s="2418" t="s">
        <v>1039</v>
      </c>
      <c r="BY102" s="2419"/>
      <c r="BZ102" s="2419"/>
      <c r="CA102" s="2419"/>
      <c r="CB102" s="2419"/>
      <c r="CC102" s="2419"/>
      <c r="CD102" s="2419"/>
      <c r="CE102" s="2420"/>
      <c r="CF102" s="2180" t="s">
        <v>1272</v>
      </c>
      <c r="CG102" s="2178"/>
      <c r="CH102" s="2178"/>
      <c r="CI102" s="2178"/>
      <c r="CJ102" s="2178"/>
      <c r="CK102" s="2178"/>
      <c r="CL102" s="2178"/>
      <c r="CM102" s="2178"/>
      <c r="CN102" s="2178"/>
      <c r="CO102" s="2178"/>
      <c r="CP102" s="2178"/>
      <c r="CQ102" s="2178"/>
      <c r="CR102" s="2179"/>
      <c r="CS102" s="2180"/>
      <c r="CT102" s="2178"/>
      <c r="CU102" s="2178"/>
      <c r="CV102" s="2178"/>
      <c r="CW102" s="2178"/>
      <c r="CX102" s="2178"/>
      <c r="CY102" s="2178"/>
      <c r="CZ102" s="2178"/>
      <c r="DA102" s="2178"/>
      <c r="DB102" s="2178"/>
      <c r="DC102" s="2178"/>
      <c r="DD102" s="2178"/>
      <c r="DE102" s="2179"/>
      <c r="DF102" s="2181">
        <f>DF103</f>
        <v>0</v>
      </c>
      <c r="DG102" s="2182"/>
      <c r="DH102" s="2182"/>
      <c r="DI102" s="2182"/>
      <c r="DJ102" s="2182"/>
      <c r="DK102" s="2182"/>
      <c r="DL102" s="2182"/>
      <c r="DM102" s="2182"/>
      <c r="DN102" s="2182"/>
      <c r="DO102" s="2182"/>
      <c r="DP102" s="2182"/>
      <c r="DQ102" s="2182"/>
      <c r="DR102" s="2183"/>
      <c r="DS102" s="2181">
        <f>DS103</f>
        <v>0</v>
      </c>
      <c r="DT102" s="2182"/>
      <c r="DU102" s="2182"/>
      <c r="DV102" s="2182"/>
      <c r="DW102" s="2182"/>
      <c r="DX102" s="2182"/>
      <c r="DY102" s="2182"/>
      <c r="DZ102" s="2182"/>
      <c r="EA102" s="2182"/>
      <c r="EB102" s="2182"/>
      <c r="EC102" s="2182"/>
      <c r="ED102" s="2182"/>
      <c r="EE102" s="2183"/>
      <c r="EF102" s="2181">
        <f>EF103</f>
        <v>0</v>
      </c>
      <c r="EG102" s="2182"/>
      <c r="EH102" s="2182"/>
      <c r="EI102" s="2182"/>
      <c r="EJ102" s="2182"/>
      <c r="EK102" s="2182"/>
      <c r="EL102" s="2182"/>
      <c r="EM102" s="2182"/>
      <c r="EN102" s="2182"/>
      <c r="EO102" s="2182"/>
      <c r="EP102" s="2182"/>
      <c r="EQ102" s="2182"/>
      <c r="ER102" s="2183"/>
      <c r="ES102" s="2181">
        <f>ES105</f>
        <v>0</v>
      </c>
      <c r="ET102" s="2182"/>
      <c r="EU102" s="2182"/>
      <c r="EV102" s="2182"/>
      <c r="EW102" s="2182"/>
      <c r="EX102" s="2182"/>
      <c r="EY102" s="2182"/>
      <c r="EZ102" s="2182"/>
      <c r="FA102" s="2182"/>
      <c r="FB102" s="2182"/>
      <c r="FC102" s="2182"/>
      <c r="FD102" s="2182"/>
      <c r="FE102" s="2183"/>
    </row>
    <row r="103" spans="1:161" s="1371" customFormat="1" ht="9.75" customHeight="1" x14ac:dyDescent="0.2">
      <c r="A103" s="2187" t="s">
        <v>274</v>
      </c>
      <c r="B103" s="2187"/>
      <c r="C103" s="2187"/>
      <c r="D103" s="2187"/>
      <c r="E103" s="2187"/>
      <c r="F103" s="2187"/>
      <c r="G103" s="2187"/>
      <c r="H103" s="2187"/>
      <c r="I103" s="2187"/>
      <c r="J103" s="2187"/>
      <c r="K103" s="2187"/>
      <c r="L103" s="2187"/>
      <c r="M103" s="2187"/>
      <c r="N103" s="2187"/>
      <c r="O103" s="2187"/>
      <c r="P103" s="2187"/>
      <c r="Q103" s="2187"/>
      <c r="R103" s="2187"/>
      <c r="S103" s="2187"/>
      <c r="T103" s="2187"/>
      <c r="U103" s="2187"/>
      <c r="V103" s="2187"/>
      <c r="W103" s="2187"/>
      <c r="X103" s="2187"/>
      <c r="Y103" s="2187"/>
      <c r="Z103" s="2187"/>
      <c r="AA103" s="2187"/>
      <c r="AB103" s="2187"/>
      <c r="AC103" s="2187"/>
      <c r="AD103" s="2187"/>
      <c r="AE103" s="2187"/>
      <c r="AF103" s="2187"/>
      <c r="AG103" s="2187"/>
      <c r="AH103" s="2187"/>
      <c r="AI103" s="2187"/>
      <c r="AJ103" s="2187"/>
      <c r="AK103" s="2187"/>
      <c r="AL103" s="2187"/>
      <c r="AM103" s="2187"/>
      <c r="AN103" s="2187"/>
      <c r="AO103" s="2187"/>
      <c r="AP103" s="2187"/>
      <c r="AQ103" s="2187"/>
      <c r="AR103" s="2187"/>
      <c r="AS103" s="2187"/>
      <c r="AT103" s="2187"/>
      <c r="AU103" s="2187"/>
      <c r="AV103" s="2187"/>
      <c r="AW103" s="2187"/>
      <c r="AX103" s="2187"/>
      <c r="AY103" s="2187"/>
      <c r="AZ103" s="2187"/>
      <c r="BA103" s="2187"/>
      <c r="BB103" s="2187"/>
      <c r="BC103" s="2187"/>
      <c r="BD103" s="2187"/>
      <c r="BE103" s="2187"/>
      <c r="BF103" s="2187"/>
      <c r="BG103" s="2187"/>
      <c r="BH103" s="2187"/>
      <c r="BI103" s="2187"/>
      <c r="BJ103" s="2187"/>
      <c r="BK103" s="2187"/>
      <c r="BL103" s="2187"/>
      <c r="BM103" s="2187"/>
      <c r="BN103" s="2187"/>
      <c r="BO103" s="2187"/>
      <c r="BP103" s="2187"/>
      <c r="BQ103" s="2187"/>
      <c r="BR103" s="2187"/>
      <c r="BS103" s="2187"/>
      <c r="BT103" s="2187"/>
      <c r="BU103" s="2187"/>
      <c r="BV103" s="2187"/>
      <c r="BW103" s="2187"/>
      <c r="BX103" s="2103"/>
      <c r="BY103" s="2104"/>
      <c r="BZ103" s="2104"/>
      <c r="CA103" s="2104"/>
      <c r="CB103" s="2104"/>
      <c r="CC103" s="2104"/>
      <c r="CD103" s="2104"/>
      <c r="CE103" s="2105"/>
      <c r="CF103" s="2109"/>
      <c r="CG103" s="2104"/>
      <c r="CH103" s="2104"/>
      <c r="CI103" s="2104"/>
      <c r="CJ103" s="2104"/>
      <c r="CK103" s="2104"/>
      <c r="CL103" s="2104"/>
      <c r="CM103" s="2104"/>
      <c r="CN103" s="2104"/>
      <c r="CO103" s="2104"/>
      <c r="CP103" s="2104"/>
      <c r="CQ103" s="2104"/>
      <c r="CR103" s="2105"/>
      <c r="CS103" s="2109"/>
      <c r="CT103" s="2104"/>
      <c r="CU103" s="2104"/>
      <c r="CV103" s="2104"/>
      <c r="CW103" s="2104"/>
      <c r="CX103" s="2104"/>
      <c r="CY103" s="2104"/>
      <c r="CZ103" s="2104"/>
      <c r="DA103" s="2104"/>
      <c r="DB103" s="2104"/>
      <c r="DC103" s="2104"/>
      <c r="DD103" s="2104"/>
      <c r="DE103" s="2105"/>
      <c r="DF103" s="2117"/>
      <c r="DG103" s="2118"/>
      <c r="DH103" s="2118"/>
      <c r="DI103" s="2118"/>
      <c r="DJ103" s="2118"/>
      <c r="DK103" s="2118"/>
      <c r="DL103" s="2118"/>
      <c r="DM103" s="2118"/>
      <c r="DN103" s="2118"/>
      <c r="DO103" s="2118"/>
      <c r="DP103" s="2118"/>
      <c r="DQ103" s="2118"/>
      <c r="DR103" s="2119"/>
      <c r="DS103" s="2188"/>
      <c r="DT103" s="2189"/>
      <c r="DU103" s="2189"/>
      <c r="DV103" s="2189"/>
      <c r="DW103" s="2189"/>
      <c r="DX103" s="2189"/>
      <c r="DY103" s="2189"/>
      <c r="DZ103" s="2189"/>
      <c r="EA103" s="2189"/>
      <c r="EB103" s="2189"/>
      <c r="EC103" s="2189"/>
      <c r="ED103" s="2189"/>
      <c r="EE103" s="2190"/>
      <c r="EF103" s="2188"/>
      <c r="EG103" s="2189"/>
      <c r="EH103" s="2189"/>
      <c r="EI103" s="2189"/>
      <c r="EJ103" s="2189"/>
      <c r="EK103" s="2189"/>
      <c r="EL103" s="2189"/>
      <c r="EM103" s="2189"/>
      <c r="EN103" s="2189"/>
      <c r="EO103" s="2189"/>
      <c r="EP103" s="2189"/>
      <c r="EQ103" s="2189"/>
      <c r="ER103" s="2190"/>
      <c r="ES103" s="2194"/>
      <c r="ET103" s="2195"/>
      <c r="EU103" s="2195"/>
      <c r="EV103" s="2195"/>
      <c r="EW103" s="2195"/>
      <c r="EX103" s="2195"/>
      <c r="EY103" s="2195"/>
      <c r="EZ103" s="2195"/>
      <c r="FA103" s="2195"/>
      <c r="FB103" s="2195"/>
      <c r="FC103" s="2195"/>
      <c r="FD103" s="2195"/>
      <c r="FE103" s="2196"/>
    </row>
    <row r="104" spans="1:161" s="1371" customFormat="1" ht="4.5" customHeight="1" x14ac:dyDescent="0.2">
      <c r="A104" s="2200"/>
      <c r="B104" s="2200"/>
      <c r="C104" s="2200"/>
      <c r="D104" s="2200"/>
      <c r="E104" s="2200"/>
      <c r="F104" s="2200"/>
      <c r="G104" s="2200"/>
      <c r="H104" s="2200"/>
      <c r="I104" s="2200"/>
      <c r="J104" s="2200"/>
      <c r="K104" s="2200"/>
      <c r="L104" s="2200"/>
      <c r="M104" s="2200"/>
      <c r="N104" s="2200"/>
      <c r="O104" s="2200"/>
      <c r="P104" s="2200"/>
      <c r="Q104" s="2200"/>
      <c r="R104" s="2200"/>
      <c r="S104" s="2200"/>
      <c r="T104" s="2200"/>
      <c r="U104" s="2200"/>
      <c r="V104" s="2200"/>
      <c r="W104" s="2200"/>
      <c r="X104" s="2200"/>
      <c r="Y104" s="2200"/>
      <c r="Z104" s="2200"/>
      <c r="AA104" s="2200"/>
      <c r="AB104" s="2200"/>
      <c r="AC104" s="2200"/>
      <c r="AD104" s="2200"/>
      <c r="AE104" s="2200"/>
      <c r="AF104" s="2200"/>
      <c r="AG104" s="2200"/>
      <c r="AH104" s="2200"/>
      <c r="AI104" s="2200"/>
      <c r="AJ104" s="2200"/>
      <c r="AK104" s="2200"/>
      <c r="AL104" s="2200"/>
      <c r="AM104" s="2200"/>
      <c r="AN104" s="2200"/>
      <c r="AO104" s="2200"/>
      <c r="AP104" s="2200"/>
      <c r="AQ104" s="2200"/>
      <c r="AR104" s="2200"/>
      <c r="AS104" s="2200"/>
      <c r="AT104" s="2200"/>
      <c r="AU104" s="2200"/>
      <c r="AV104" s="2200"/>
      <c r="AW104" s="2200"/>
      <c r="AX104" s="2200"/>
      <c r="AY104" s="2200"/>
      <c r="AZ104" s="2200"/>
      <c r="BA104" s="2200"/>
      <c r="BB104" s="2200"/>
      <c r="BC104" s="2200"/>
      <c r="BD104" s="2200"/>
      <c r="BE104" s="2200"/>
      <c r="BF104" s="2200"/>
      <c r="BG104" s="2200"/>
      <c r="BH104" s="2200"/>
      <c r="BI104" s="2200"/>
      <c r="BJ104" s="2200"/>
      <c r="BK104" s="2200"/>
      <c r="BL104" s="2200"/>
      <c r="BM104" s="2200"/>
      <c r="BN104" s="2200"/>
      <c r="BO104" s="2200"/>
      <c r="BP104" s="2200"/>
      <c r="BQ104" s="2200"/>
      <c r="BR104" s="2200"/>
      <c r="BS104" s="2200"/>
      <c r="BT104" s="2200"/>
      <c r="BU104" s="2200"/>
      <c r="BV104" s="2200"/>
      <c r="BW104" s="2201"/>
      <c r="BX104" s="2106"/>
      <c r="BY104" s="2107"/>
      <c r="BZ104" s="2107"/>
      <c r="CA104" s="2107"/>
      <c r="CB104" s="2107"/>
      <c r="CC104" s="2107"/>
      <c r="CD104" s="2107"/>
      <c r="CE104" s="2108"/>
      <c r="CF104" s="2110"/>
      <c r="CG104" s="2107"/>
      <c r="CH104" s="2107"/>
      <c r="CI104" s="2107"/>
      <c r="CJ104" s="2107"/>
      <c r="CK104" s="2107"/>
      <c r="CL104" s="2107"/>
      <c r="CM104" s="2107"/>
      <c r="CN104" s="2107"/>
      <c r="CO104" s="2107"/>
      <c r="CP104" s="2107"/>
      <c r="CQ104" s="2107"/>
      <c r="CR104" s="2108"/>
      <c r="CS104" s="2110"/>
      <c r="CT104" s="2107"/>
      <c r="CU104" s="2107"/>
      <c r="CV104" s="2107"/>
      <c r="CW104" s="2107"/>
      <c r="CX104" s="2107"/>
      <c r="CY104" s="2107"/>
      <c r="CZ104" s="2107"/>
      <c r="DA104" s="2107"/>
      <c r="DB104" s="2107"/>
      <c r="DC104" s="2107"/>
      <c r="DD104" s="2107"/>
      <c r="DE104" s="2108"/>
      <c r="DF104" s="2120"/>
      <c r="DG104" s="2121"/>
      <c r="DH104" s="2121"/>
      <c r="DI104" s="2121"/>
      <c r="DJ104" s="2121"/>
      <c r="DK104" s="2121"/>
      <c r="DL104" s="2121"/>
      <c r="DM104" s="2121"/>
      <c r="DN104" s="2121"/>
      <c r="DO104" s="2121"/>
      <c r="DP104" s="2121"/>
      <c r="DQ104" s="2121"/>
      <c r="DR104" s="2122"/>
      <c r="DS104" s="2191"/>
      <c r="DT104" s="2192"/>
      <c r="DU104" s="2192"/>
      <c r="DV104" s="2192"/>
      <c r="DW104" s="2192"/>
      <c r="DX104" s="2192"/>
      <c r="DY104" s="2192"/>
      <c r="DZ104" s="2192"/>
      <c r="EA104" s="2192"/>
      <c r="EB104" s="2192"/>
      <c r="EC104" s="2192"/>
      <c r="ED104" s="2192"/>
      <c r="EE104" s="2193"/>
      <c r="EF104" s="2191"/>
      <c r="EG104" s="2192"/>
      <c r="EH104" s="2192"/>
      <c r="EI104" s="2192"/>
      <c r="EJ104" s="2192"/>
      <c r="EK104" s="2192"/>
      <c r="EL104" s="2192"/>
      <c r="EM104" s="2192"/>
      <c r="EN104" s="2192"/>
      <c r="EO104" s="2192"/>
      <c r="EP104" s="2192"/>
      <c r="EQ104" s="2192"/>
      <c r="ER104" s="2193"/>
      <c r="ES104" s="2197"/>
      <c r="ET104" s="2198"/>
      <c r="EU104" s="2198"/>
      <c r="EV104" s="2198"/>
      <c r="EW104" s="2198"/>
      <c r="EX104" s="2198"/>
      <c r="EY104" s="2198"/>
      <c r="EZ104" s="2198"/>
      <c r="FA104" s="2198"/>
      <c r="FB104" s="2198"/>
      <c r="FC104" s="2198"/>
      <c r="FD104" s="2198"/>
      <c r="FE104" s="2199"/>
    </row>
    <row r="105" spans="1:161" s="1227" customFormat="1" ht="11.25" customHeight="1" x14ac:dyDescent="0.2">
      <c r="A105" s="2174" t="s">
        <v>1242</v>
      </c>
      <c r="B105" s="2175"/>
      <c r="C105" s="2175"/>
      <c r="D105" s="2175"/>
      <c r="E105" s="2175"/>
      <c r="F105" s="2175"/>
      <c r="G105" s="2175"/>
      <c r="H105" s="2175"/>
      <c r="I105" s="2175"/>
      <c r="J105" s="2175"/>
      <c r="K105" s="2175"/>
      <c r="L105" s="2175"/>
      <c r="M105" s="2175"/>
      <c r="N105" s="2175"/>
      <c r="O105" s="2175"/>
      <c r="P105" s="2175"/>
      <c r="Q105" s="2175"/>
      <c r="R105" s="2175"/>
      <c r="S105" s="2175"/>
      <c r="T105" s="2175"/>
      <c r="U105" s="2175"/>
      <c r="V105" s="2175"/>
      <c r="W105" s="2175"/>
      <c r="X105" s="2175"/>
      <c r="Y105" s="2175"/>
      <c r="Z105" s="2175"/>
      <c r="AA105" s="2175"/>
      <c r="AB105" s="2175"/>
      <c r="AC105" s="2175"/>
      <c r="AD105" s="2175"/>
      <c r="AE105" s="2175"/>
      <c r="AF105" s="2175"/>
      <c r="AG105" s="2175"/>
      <c r="AH105" s="2175"/>
      <c r="AI105" s="2175"/>
      <c r="AJ105" s="2175"/>
      <c r="AK105" s="2175"/>
      <c r="AL105" s="2175"/>
      <c r="AM105" s="2175"/>
      <c r="AN105" s="2175"/>
      <c r="AO105" s="2175"/>
      <c r="AP105" s="2175"/>
      <c r="AQ105" s="2175"/>
      <c r="AR105" s="2175"/>
      <c r="AS105" s="2175"/>
      <c r="AT105" s="2175"/>
      <c r="AU105" s="2175"/>
      <c r="AV105" s="2175"/>
      <c r="AW105" s="2175"/>
      <c r="AX105" s="2175"/>
      <c r="AY105" s="2175"/>
      <c r="AZ105" s="2175"/>
      <c r="BA105" s="2175"/>
      <c r="BB105" s="2175"/>
      <c r="BC105" s="2175"/>
      <c r="BD105" s="2175"/>
      <c r="BE105" s="2175"/>
      <c r="BF105" s="2175"/>
      <c r="BG105" s="2175"/>
      <c r="BH105" s="2175"/>
      <c r="BI105" s="2175"/>
      <c r="BJ105" s="2175"/>
      <c r="BK105" s="2175"/>
      <c r="BL105" s="2175"/>
      <c r="BM105" s="2175"/>
      <c r="BN105" s="2175"/>
      <c r="BO105" s="2175"/>
      <c r="BP105" s="2175"/>
      <c r="BQ105" s="2175"/>
      <c r="BR105" s="2175"/>
      <c r="BS105" s="2175"/>
      <c r="BT105" s="2175"/>
      <c r="BU105" s="2175"/>
      <c r="BV105" s="2175"/>
      <c r="BW105" s="2176"/>
      <c r="BX105" s="2418" t="s">
        <v>1271</v>
      </c>
      <c r="BY105" s="2419"/>
      <c r="BZ105" s="2419"/>
      <c r="CA105" s="2419"/>
      <c r="CB105" s="2419"/>
      <c r="CC105" s="2419"/>
      <c r="CD105" s="2419"/>
      <c r="CE105" s="2420"/>
      <c r="CF105" s="2180" t="s">
        <v>1240</v>
      </c>
      <c r="CG105" s="2178"/>
      <c r="CH105" s="2178"/>
      <c r="CI105" s="2178"/>
      <c r="CJ105" s="2178"/>
      <c r="CK105" s="2178"/>
      <c r="CL105" s="2178"/>
      <c r="CM105" s="2178"/>
      <c r="CN105" s="2178"/>
      <c r="CO105" s="2178"/>
      <c r="CP105" s="2178"/>
      <c r="CQ105" s="2178"/>
      <c r="CR105" s="2179"/>
      <c r="CS105" s="2180"/>
      <c r="CT105" s="2178"/>
      <c r="CU105" s="2178"/>
      <c r="CV105" s="2178"/>
      <c r="CW105" s="2178"/>
      <c r="CX105" s="2178"/>
      <c r="CY105" s="2178"/>
      <c r="CZ105" s="2178"/>
      <c r="DA105" s="2178"/>
      <c r="DB105" s="2178"/>
      <c r="DC105" s="2178"/>
      <c r="DD105" s="2178"/>
      <c r="DE105" s="2179"/>
      <c r="DF105" s="2181">
        <f>DF106</f>
        <v>3164916.38</v>
      </c>
      <c r="DG105" s="2182"/>
      <c r="DH105" s="2182"/>
      <c r="DI105" s="2182"/>
      <c r="DJ105" s="2182"/>
      <c r="DK105" s="2182"/>
      <c r="DL105" s="2182"/>
      <c r="DM105" s="2182"/>
      <c r="DN105" s="2182"/>
      <c r="DO105" s="2182"/>
      <c r="DP105" s="2182"/>
      <c r="DQ105" s="2182"/>
      <c r="DR105" s="2183"/>
      <c r="DS105" s="2181">
        <f>DS106</f>
        <v>1373728</v>
      </c>
      <c r="DT105" s="2182"/>
      <c r="DU105" s="2182"/>
      <c r="DV105" s="2182"/>
      <c r="DW105" s="2182"/>
      <c r="DX105" s="2182"/>
      <c r="DY105" s="2182"/>
      <c r="DZ105" s="2182"/>
      <c r="EA105" s="2182"/>
      <c r="EB105" s="2182"/>
      <c r="EC105" s="2182"/>
      <c r="ED105" s="2182"/>
      <c r="EE105" s="2183"/>
      <c r="EF105" s="2181">
        <f>EF106</f>
        <v>2882821</v>
      </c>
      <c r="EG105" s="2182"/>
      <c r="EH105" s="2182"/>
      <c r="EI105" s="2182"/>
      <c r="EJ105" s="2182"/>
      <c r="EK105" s="2182"/>
      <c r="EL105" s="2182"/>
      <c r="EM105" s="2182"/>
      <c r="EN105" s="2182"/>
      <c r="EO105" s="2182"/>
      <c r="EP105" s="2182"/>
      <c r="EQ105" s="2182"/>
      <c r="ER105" s="2183"/>
      <c r="ES105" s="2181">
        <f>ES106</f>
        <v>0</v>
      </c>
      <c r="ET105" s="2182"/>
      <c r="EU105" s="2182"/>
      <c r="EV105" s="2182"/>
      <c r="EW105" s="2182"/>
      <c r="EX105" s="2182"/>
      <c r="EY105" s="2182"/>
      <c r="EZ105" s="2182"/>
      <c r="FA105" s="2182"/>
      <c r="FB105" s="2182"/>
      <c r="FC105" s="2182"/>
      <c r="FD105" s="2182"/>
      <c r="FE105" s="2183"/>
    </row>
    <row r="106" spans="1:161" s="1340" customFormat="1" x14ac:dyDescent="0.2">
      <c r="A106" s="2187" t="s">
        <v>274</v>
      </c>
      <c r="B106" s="2187"/>
      <c r="C106" s="2187"/>
      <c r="D106" s="2187"/>
      <c r="E106" s="2187"/>
      <c r="F106" s="2187"/>
      <c r="G106" s="2187"/>
      <c r="H106" s="2187"/>
      <c r="I106" s="2187"/>
      <c r="J106" s="2187"/>
      <c r="K106" s="2187"/>
      <c r="L106" s="2187"/>
      <c r="M106" s="2187"/>
      <c r="N106" s="2187"/>
      <c r="O106" s="2187"/>
      <c r="P106" s="2187"/>
      <c r="Q106" s="2187"/>
      <c r="R106" s="2187"/>
      <c r="S106" s="2187"/>
      <c r="T106" s="2187"/>
      <c r="U106" s="2187"/>
      <c r="V106" s="2187"/>
      <c r="W106" s="2187"/>
      <c r="X106" s="2187"/>
      <c r="Y106" s="2187"/>
      <c r="Z106" s="2187"/>
      <c r="AA106" s="2187"/>
      <c r="AB106" s="2187"/>
      <c r="AC106" s="2187"/>
      <c r="AD106" s="2187"/>
      <c r="AE106" s="2187"/>
      <c r="AF106" s="2187"/>
      <c r="AG106" s="2187"/>
      <c r="AH106" s="2187"/>
      <c r="AI106" s="2187"/>
      <c r="AJ106" s="2187"/>
      <c r="AK106" s="2187"/>
      <c r="AL106" s="2187"/>
      <c r="AM106" s="2187"/>
      <c r="AN106" s="2187"/>
      <c r="AO106" s="2187"/>
      <c r="AP106" s="2187"/>
      <c r="AQ106" s="2187"/>
      <c r="AR106" s="2187"/>
      <c r="AS106" s="2187"/>
      <c r="AT106" s="2187"/>
      <c r="AU106" s="2187"/>
      <c r="AV106" s="2187"/>
      <c r="AW106" s="2187"/>
      <c r="AX106" s="2187"/>
      <c r="AY106" s="2187"/>
      <c r="AZ106" s="2187"/>
      <c r="BA106" s="2187"/>
      <c r="BB106" s="2187"/>
      <c r="BC106" s="2187"/>
      <c r="BD106" s="2187"/>
      <c r="BE106" s="2187"/>
      <c r="BF106" s="2187"/>
      <c r="BG106" s="2187"/>
      <c r="BH106" s="2187"/>
      <c r="BI106" s="2187"/>
      <c r="BJ106" s="2187"/>
      <c r="BK106" s="2187"/>
      <c r="BL106" s="2187"/>
      <c r="BM106" s="2187"/>
      <c r="BN106" s="2187"/>
      <c r="BO106" s="2187"/>
      <c r="BP106" s="2187"/>
      <c r="BQ106" s="2187"/>
      <c r="BR106" s="2187"/>
      <c r="BS106" s="2187"/>
      <c r="BT106" s="2187"/>
      <c r="BU106" s="2187"/>
      <c r="BV106" s="2187"/>
      <c r="BW106" s="2187"/>
      <c r="BX106" s="2103"/>
      <c r="BY106" s="2104"/>
      <c r="BZ106" s="2104"/>
      <c r="CA106" s="2104"/>
      <c r="CB106" s="2104"/>
      <c r="CC106" s="2104"/>
      <c r="CD106" s="2104"/>
      <c r="CE106" s="2105"/>
      <c r="CF106" s="2109"/>
      <c r="CG106" s="2104"/>
      <c r="CH106" s="2104"/>
      <c r="CI106" s="2104"/>
      <c r="CJ106" s="2104"/>
      <c r="CK106" s="2104"/>
      <c r="CL106" s="2104"/>
      <c r="CM106" s="2104"/>
      <c r="CN106" s="2104"/>
      <c r="CO106" s="2104"/>
      <c r="CP106" s="2104"/>
      <c r="CQ106" s="2104"/>
      <c r="CR106" s="2105"/>
      <c r="CS106" s="2109"/>
      <c r="CT106" s="2104"/>
      <c r="CU106" s="2104"/>
      <c r="CV106" s="2104"/>
      <c r="CW106" s="2104"/>
      <c r="CX106" s="2104"/>
      <c r="CY106" s="2104"/>
      <c r="CZ106" s="2104"/>
      <c r="DA106" s="2104"/>
      <c r="DB106" s="2104"/>
      <c r="DC106" s="2104"/>
      <c r="DD106" s="2104"/>
      <c r="DE106" s="2105"/>
      <c r="DF106" s="2117">
        <f>'Пост и Вып 2эк'!C58</f>
        <v>3164916.38</v>
      </c>
      <c r="DG106" s="2118"/>
      <c r="DH106" s="2118"/>
      <c r="DI106" s="2118"/>
      <c r="DJ106" s="2118"/>
      <c r="DK106" s="2118"/>
      <c r="DL106" s="2118"/>
      <c r="DM106" s="2118"/>
      <c r="DN106" s="2118"/>
      <c r="DO106" s="2118"/>
      <c r="DP106" s="2118"/>
      <c r="DQ106" s="2118"/>
      <c r="DR106" s="2119"/>
      <c r="DS106" s="2188">
        <f>1373728</f>
        <v>1373728</v>
      </c>
      <c r="DT106" s="2189"/>
      <c r="DU106" s="2189"/>
      <c r="DV106" s="2189"/>
      <c r="DW106" s="2189"/>
      <c r="DX106" s="2189"/>
      <c r="DY106" s="2189"/>
      <c r="DZ106" s="2189"/>
      <c r="EA106" s="2189"/>
      <c r="EB106" s="2189"/>
      <c r="EC106" s="2189"/>
      <c r="ED106" s="2189"/>
      <c r="EE106" s="2190"/>
      <c r="EF106" s="2188">
        <f>2882821</f>
        <v>2882821</v>
      </c>
      <c r="EG106" s="2189"/>
      <c r="EH106" s="2189"/>
      <c r="EI106" s="2189"/>
      <c r="EJ106" s="2189"/>
      <c r="EK106" s="2189"/>
      <c r="EL106" s="2189"/>
      <c r="EM106" s="2189"/>
      <c r="EN106" s="2189"/>
      <c r="EO106" s="2189"/>
      <c r="EP106" s="2189"/>
      <c r="EQ106" s="2189"/>
      <c r="ER106" s="2190"/>
      <c r="ES106" s="2194"/>
      <c r="ET106" s="2195"/>
      <c r="EU106" s="2195"/>
      <c r="EV106" s="2195"/>
      <c r="EW106" s="2195"/>
      <c r="EX106" s="2195"/>
      <c r="EY106" s="2195"/>
      <c r="EZ106" s="2195"/>
      <c r="FA106" s="2195"/>
      <c r="FB106" s="2195"/>
      <c r="FC106" s="2195"/>
      <c r="FD106" s="2195"/>
      <c r="FE106" s="2196"/>
    </row>
    <row r="107" spans="1:161" s="1340" customFormat="1" ht="3.75" customHeight="1" x14ac:dyDescent="0.2">
      <c r="A107" s="2200"/>
      <c r="B107" s="2200"/>
      <c r="C107" s="2200"/>
      <c r="D107" s="2200"/>
      <c r="E107" s="2200"/>
      <c r="F107" s="2200"/>
      <c r="G107" s="2200"/>
      <c r="H107" s="2200"/>
      <c r="I107" s="2200"/>
      <c r="J107" s="2200"/>
      <c r="K107" s="2200"/>
      <c r="L107" s="2200"/>
      <c r="M107" s="2200"/>
      <c r="N107" s="2200"/>
      <c r="O107" s="2200"/>
      <c r="P107" s="2200"/>
      <c r="Q107" s="2200"/>
      <c r="R107" s="2200"/>
      <c r="S107" s="2200"/>
      <c r="T107" s="2200"/>
      <c r="U107" s="2200"/>
      <c r="V107" s="2200"/>
      <c r="W107" s="2200"/>
      <c r="X107" s="2200"/>
      <c r="Y107" s="2200"/>
      <c r="Z107" s="2200"/>
      <c r="AA107" s="2200"/>
      <c r="AB107" s="2200"/>
      <c r="AC107" s="2200"/>
      <c r="AD107" s="2200"/>
      <c r="AE107" s="2200"/>
      <c r="AF107" s="2200"/>
      <c r="AG107" s="2200"/>
      <c r="AH107" s="2200"/>
      <c r="AI107" s="2200"/>
      <c r="AJ107" s="2200"/>
      <c r="AK107" s="2200"/>
      <c r="AL107" s="2200"/>
      <c r="AM107" s="2200"/>
      <c r="AN107" s="2200"/>
      <c r="AO107" s="2200"/>
      <c r="AP107" s="2200"/>
      <c r="AQ107" s="2200"/>
      <c r="AR107" s="2200"/>
      <c r="AS107" s="2200"/>
      <c r="AT107" s="2200"/>
      <c r="AU107" s="2200"/>
      <c r="AV107" s="2200"/>
      <c r="AW107" s="2200"/>
      <c r="AX107" s="2200"/>
      <c r="AY107" s="2200"/>
      <c r="AZ107" s="2200"/>
      <c r="BA107" s="2200"/>
      <c r="BB107" s="2200"/>
      <c r="BC107" s="2200"/>
      <c r="BD107" s="2200"/>
      <c r="BE107" s="2200"/>
      <c r="BF107" s="2200"/>
      <c r="BG107" s="2200"/>
      <c r="BH107" s="2200"/>
      <c r="BI107" s="2200"/>
      <c r="BJ107" s="2200"/>
      <c r="BK107" s="2200"/>
      <c r="BL107" s="2200"/>
      <c r="BM107" s="2200"/>
      <c r="BN107" s="2200"/>
      <c r="BO107" s="2200"/>
      <c r="BP107" s="2200"/>
      <c r="BQ107" s="2200"/>
      <c r="BR107" s="2200"/>
      <c r="BS107" s="2200"/>
      <c r="BT107" s="2200"/>
      <c r="BU107" s="2200"/>
      <c r="BV107" s="2200"/>
      <c r="BW107" s="2201"/>
      <c r="BX107" s="2106"/>
      <c r="BY107" s="2107"/>
      <c r="BZ107" s="2107"/>
      <c r="CA107" s="2107"/>
      <c r="CB107" s="2107"/>
      <c r="CC107" s="2107"/>
      <c r="CD107" s="2107"/>
      <c r="CE107" s="2108"/>
      <c r="CF107" s="2110"/>
      <c r="CG107" s="2107"/>
      <c r="CH107" s="2107"/>
      <c r="CI107" s="2107"/>
      <c r="CJ107" s="2107"/>
      <c r="CK107" s="2107"/>
      <c r="CL107" s="2107"/>
      <c r="CM107" s="2107"/>
      <c r="CN107" s="2107"/>
      <c r="CO107" s="2107"/>
      <c r="CP107" s="2107"/>
      <c r="CQ107" s="2107"/>
      <c r="CR107" s="2108"/>
      <c r="CS107" s="2110"/>
      <c r="CT107" s="2107"/>
      <c r="CU107" s="2107"/>
      <c r="CV107" s="2107"/>
      <c r="CW107" s="2107"/>
      <c r="CX107" s="2107"/>
      <c r="CY107" s="2107"/>
      <c r="CZ107" s="2107"/>
      <c r="DA107" s="2107"/>
      <c r="DB107" s="2107"/>
      <c r="DC107" s="2107"/>
      <c r="DD107" s="2107"/>
      <c r="DE107" s="2108"/>
      <c r="DF107" s="2120"/>
      <c r="DG107" s="2121"/>
      <c r="DH107" s="2121"/>
      <c r="DI107" s="2121"/>
      <c r="DJ107" s="2121"/>
      <c r="DK107" s="2121"/>
      <c r="DL107" s="2121"/>
      <c r="DM107" s="2121"/>
      <c r="DN107" s="2121"/>
      <c r="DO107" s="2121"/>
      <c r="DP107" s="2121"/>
      <c r="DQ107" s="2121"/>
      <c r="DR107" s="2122"/>
      <c r="DS107" s="2191"/>
      <c r="DT107" s="2192"/>
      <c r="DU107" s="2192"/>
      <c r="DV107" s="2192"/>
      <c r="DW107" s="2192"/>
      <c r="DX107" s="2192"/>
      <c r="DY107" s="2192"/>
      <c r="DZ107" s="2192"/>
      <c r="EA107" s="2192"/>
      <c r="EB107" s="2192"/>
      <c r="EC107" s="2192"/>
      <c r="ED107" s="2192"/>
      <c r="EE107" s="2193"/>
      <c r="EF107" s="2191"/>
      <c r="EG107" s="2192"/>
      <c r="EH107" s="2192"/>
      <c r="EI107" s="2192"/>
      <c r="EJ107" s="2192"/>
      <c r="EK107" s="2192"/>
      <c r="EL107" s="2192"/>
      <c r="EM107" s="2192"/>
      <c r="EN107" s="2192"/>
      <c r="EO107" s="2192"/>
      <c r="EP107" s="2192"/>
      <c r="EQ107" s="2192"/>
      <c r="ER107" s="2193"/>
      <c r="ES107" s="2197"/>
      <c r="ET107" s="2198"/>
      <c r="EU107" s="2198"/>
      <c r="EV107" s="2198"/>
      <c r="EW107" s="2198"/>
      <c r="EX107" s="2198"/>
      <c r="EY107" s="2198"/>
      <c r="EZ107" s="2198"/>
      <c r="FA107" s="2198"/>
      <c r="FB107" s="2198"/>
      <c r="FC107" s="2198"/>
      <c r="FD107" s="2198"/>
      <c r="FE107" s="2199"/>
    </row>
    <row r="108" spans="1:161" s="1227" customFormat="1" ht="11.25" customHeight="1" x14ac:dyDescent="0.2">
      <c r="A108" s="2165" t="s">
        <v>1038</v>
      </c>
      <c r="B108" s="2166"/>
      <c r="C108" s="2166"/>
      <c r="D108" s="2166"/>
      <c r="E108" s="2166"/>
      <c r="F108" s="2166"/>
      <c r="G108" s="2166"/>
      <c r="H108" s="2166"/>
      <c r="I108" s="2166"/>
      <c r="J108" s="2166"/>
      <c r="K108" s="2166"/>
      <c r="L108" s="2166"/>
      <c r="M108" s="2166"/>
      <c r="N108" s="2166"/>
      <c r="O108" s="2166"/>
      <c r="P108" s="2166"/>
      <c r="Q108" s="2166"/>
      <c r="R108" s="2166"/>
      <c r="S108" s="2166"/>
      <c r="T108" s="2166"/>
      <c r="U108" s="2166"/>
      <c r="V108" s="2166"/>
      <c r="W108" s="2166"/>
      <c r="X108" s="2166"/>
      <c r="Y108" s="2166"/>
      <c r="Z108" s="2166"/>
      <c r="AA108" s="2166"/>
      <c r="AB108" s="2166"/>
      <c r="AC108" s="2166"/>
      <c r="AD108" s="2166"/>
      <c r="AE108" s="2166"/>
      <c r="AF108" s="2166"/>
      <c r="AG108" s="2166"/>
      <c r="AH108" s="2166"/>
      <c r="AI108" s="2166"/>
      <c r="AJ108" s="2166"/>
      <c r="AK108" s="2166"/>
      <c r="AL108" s="2166"/>
      <c r="AM108" s="2166"/>
      <c r="AN108" s="2166"/>
      <c r="AO108" s="2166"/>
      <c r="AP108" s="2166"/>
      <c r="AQ108" s="2166"/>
      <c r="AR108" s="2166"/>
      <c r="AS108" s="2166"/>
      <c r="AT108" s="2166"/>
      <c r="AU108" s="2166"/>
      <c r="AV108" s="2166"/>
      <c r="AW108" s="2166"/>
      <c r="AX108" s="2166"/>
      <c r="AY108" s="2166"/>
      <c r="AZ108" s="2166"/>
      <c r="BA108" s="2166"/>
      <c r="BB108" s="2166"/>
      <c r="BC108" s="2166"/>
      <c r="BD108" s="2166"/>
      <c r="BE108" s="2166"/>
      <c r="BF108" s="2166"/>
      <c r="BG108" s="2166"/>
      <c r="BH108" s="2166"/>
      <c r="BI108" s="2166"/>
      <c r="BJ108" s="2166"/>
      <c r="BK108" s="2166"/>
      <c r="BL108" s="2166"/>
      <c r="BM108" s="2166"/>
      <c r="BN108" s="2166"/>
      <c r="BO108" s="2166"/>
      <c r="BP108" s="2166"/>
      <c r="BQ108" s="2166"/>
      <c r="BR108" s="2166"/>
      <c r="BS108" s="2166"/>
      <c r="BT108" s="2166"/>
      <c r="BU108" s="2166"/>
      <c r="BV108" s="2166"/>
      <c r="BW108" s="2166"/>
      <c r="BX108" s="2167" t="s">
        <v>1268</v>
      </c>
      <c r="BY108" s="2168"/>
      <c r="BZ108" s="2168"/>
      <c r="CA108" s="2168"/>
      <c r="CB108" s="2168"/>
      <c r="CC108" s="2168"/>
      <c r="CD108" s="2168"/>
      <c r="CE108" s="2169"/>
      <c r="CF108" s="2170" t="s">
        <v>1040</v>
      </c>
      <c r="CG108" s="2168"/>
      <c r="CH108" s="2168"/>
      <c r="CI108" s="2168"/>
      <c r="CJ108" s="2168"/>
      <c r="CK108" s="2168"/>
      <c r="CL108" s="2168"/>
      <c r="CM108" s="2168"/>
      <c r="CN108" s="2168"/>
      <c r="CO108" s="2168"/>
      <c r="CP108" s="2168"/>
      <c r="CQ108" s="2168"/>
      <c r="CR108" s="2169"/>
      <c r="CS108" s="2170"/>
      <c r="CT108" s="2168"/>
      <c r="CU108" s="2168"/>
      <c r="CV108" s="2168"/>
      <c r="CW108" s="2168"/>
      <c r="CX108" s="2168"/>
      <c r="CY108" s="2168"/>
      <c r="CZ108" s="2168"/>
      <c r="DA108" s="2168"/>
      <c r="DB108" s="2168"/>
      <c r="DC108" s="2168"/>
      <c r="DD108" s="2168"/>
      <c r="DE108" s="2169"/>
      <c r="DF108" s="2171">
        <f>DF109+DF110</f>
        <v>0</v>
      </c>
      <c r="DG108" s="2172"/>
      <c r="DH108" s="2172"/>
      <c r="DI108" s="2172"/>
      <c r="DJ108" s="2172"/>
      <c r="DK108" s="2172"/>
      <c r="DL108" s="2172"/>
      <c r="DM108" s="2172"/>
      <c r="DN108" s="2172"/>
      <c r="DO108" s="2172"/>
      <c r="DP108" s="2172"/>
      <c r="DQ108" s="2172"/>
      <c r="DR108" s="2173"/>
      <c r="DS108" s="2171">
        <f>DS109+DS110</f>
        <v>0</v>
      </c>
      <c r="DT108" s="2172"/>
      <c r="DU108" s="2172"/>
      <c r="DV108" s="2172"/>
      <c r="DW108" s="2172"/>
      <c r="DX108" s="2172"/>
      <c r="DY108" s="2172"/>
      <c r="DZ108" s="2172"/>
      <c r="EA108" s="2172"/>
      <c r="EB108" s="2172"/>
      <c r="EC108" s="2172"/>
      <c r="ED108" s="2172"/>
      <c r="EE108" s="2173"/>
      <c r="EF108" s="2171">
        <f>EF109+EF110</f>
        <v>0</v>
      </c>
      <c r="EG108" s="2172"/>
      <c r="EH108" s="2172"/>
      <c r="EI108" s="2172"/>
      <c r="EJ108" s="2172"/>
      <c r="EK108" s="2172"/>
      <c r="EL108" s="2172"/>
      <c r="EM108" s="2172"/>
      <c r="EN108" s="2172"/>
      <c r="EO108" s="2172"/>
      <c r="EP108" s="2172"/>
      <c r="EQ108" s="2172"/>
      <c r="ER108" s="2173"/>
      <c r="ES108" s="2171">
        <f>ES109+ES110</f>
        <v>0</v>
      </c>
      <c r="ET108" s="2172"/>
      <c r="EU108" s="2172"/>
      <c r="EV108" s="2172"/>
      <c r="EW108" s="2172"/>
      <c r="EX108" s="2172"/>
      <c r="EY108" s="2172"/>
      <c r="EZ108" s="2172"/>
      <c r="FA108" s="2172"/>
      <c r="FB108" s="2172"/>
      <c r="FC108" s="2172"/>
      <c r="FD108" s="2172"/>
      <c r="FE108" s="2173"/>
    </row>
    <row r="109" spans="1:161" ht="30.75" customHeight="1" x14ac:dyDescent="0.2">
      <c r="A109" s="2157" t="s">
        <v>1041</v>
      </c>
      <c r="B109" s="2158"/>
      <c r="C109" s="2158"/>
      <c r="D109" s="2158"/>
      <c r="E109" s="2158"/>
      <c r="F109" s="2158"/>
      <c r="G109" s="2158"/>
      <c r="H109" s="2158"/>
      <c r="I109" s="2158"/>
      <c r="J109" s="2158"/>
      <c r="K109" s="2158"/>
      <c r="L109" s="2158"/>
      <c r="M109" s="2158"/>
      <c r="N109" s="2158"/>
      <c r="O109" s="2158"/>
      <c r="P109" s="2158"/>
      <c r="Q109" s="2158"/>
      <c r="R109" s="2158"/>
      <c r="S109" s="2158"/>
      <c r="T109" s="2158"/>
      <c r="U109" s="2158"/>
      <c r="V109" s="2158"/>
      <c r="W109" s="2158"/>
      <c r="X109" s="2158"/>
      <c r="Y109" s="2158"/>
      <c r="Z109" s="2158"/>
      <c r="AA109" s="2158"/>
      <c r="AB109" s="2158"/>
      <c r="AC109" s="2158"/>
      <c r="AD109" s="2158"/>
      <c r="AE109" s="2158"/>
      <c r="AF109" s="2158"/>
      <c r="AG109" s="2158"/>
      <c r="AH109" s="2158"/>
      <c r="AI109" s="2158"/>
      <c r="AJ109" s="2158"/>
      <c r="AK109" s="2158"/>
      <c r="AL109" s="2158"/>
      <c r="AM109" s="2158"/>
      <c r="AN109" s="2158"/>
      <c r="AO109" s="2158"/>
      <c r="AP109" s="2158"/>
      <c r="AQ109" s="2158"/>
      <c r="AR109" s="2158"/>
      <c r="AS109" s="2158"/>
      <c r="AT109" s="2158"/>
      <c r="AU109" s="2158"/>
      <c r="AV109" s="2158"/>
      <c r="AW109" s="2158"/>
      <c r="AX109" s="2158"/>
      <c r="AY109" s="2158"/>
      <c r="AZ109" s="2158"/>
      <c r="BA109" s="2158"/>
      <c r="BB109" s="2158"/>
      <c r="BC109" s="2158"/>
      <c r="BD109" s="2158"/>
      <c r="BE109" s="2158"/>
      <c r="BF109" s="2158"/>
      <c r="BG109" s="2158"/>
      <c r="BH109" s="2158"/>
      <c r="BI109" s="2158"/>
      <c r="BJ109" s="2158"/>
      <c r="BK109" s="2158"/>
      <c r="BL109" s="2158"/>
      <c r="BM109" s="2158"/>
      <c r="BN109" s="2158"/>
      <c r="BO109" s="2158"/>
      <c r="BP109" s="2158"/>
      <c r="BQ109" s="2158"/>
      <c r="BR109" s="2158"/>
      <c r="BS109" s="2158"/>
      <c r="BT109" s="2158"/>
      <c r="BU109" s="2158"/>
      <c r="BV109" s="2158"/>
      <c r="BW109" s="2158"/>
      <c r="BX109" s="2126" t="s">
        <v>1269</v>
      </c>
      <c r="BY109" s="2127"/>
      <c r="BZ109" s="2127"/>
      <c r="CA109" s="2127"/>
      <c r="CB109" s="2127"/>
      <c r="CC109" s="2127"/>
      <c r="CD109" s="2127"/>
      <c r="CE109" s="2128"/>
      <c r="CF109" s="2129" t="s">
        <v>1042</v>
      </c>
      <c r="CG109" s="2127"/>
      <c r="CH109" s="2127"/>
      <c r="CI109" s="2127"/>
      <c r="CJ109" s="2127"/>
      <c r="CK109" s="2127"/>
      <c r="CL109" s="2127"/>
      <c r="CM109" s="2127"/>
      <c r="CN109" s="2127"/>
      <c r="CO109" s="2127"/>
      <c r="CP109" s="2127"/>
      <c r="CQ109" s="2127"/>
      <c r="CR109" s="2128"/>
      <c r="CS109" s="2129"/>
      <c r="CT109" s="2127"/>
      <c r="CU109" s="2127"/>
      <c r="CV109" s="2127"/>
      <c r="CW109" s="2127"/>
      <c r="CX109" s="2127"/>
      <c r="CY109" s="2127"/>
      <c r="CZ109" s="2127"/>
      <c r="DA109" s="2127"/>
      <c r="DB109" s="2127"/>
      <c r="DC109" s="2127"/>
      <c r="DD109" s="2127"/>
      <c r="DE109" s="2128"/>
      <c r="DF109" s="2130"/>
      <c r="DG109" s="2131"/>
      <c r="DH109" s="2131"/>
      <c r="DI109" s="2131"/>
      <c r="DJ109" s="2131"/>
      <c r="DK109" s="2131"/>
      <c r="DL109" s="2131"/>
      <c r="DM109" s="2131"/>
      <c r="DN109" s="2131"/>
      <c r="DO109" s="2131"/>
      <c r="DP109" s="2131"/>
      <c r="DQ109" s="2131"/>
      <c r="DR109" s="2132"/>
      <c r="DS109" s="2130"/>
      <c r="DT109" s="2131"/>
      <c r="DU109" s="2131"/>
      <c r="DV109" s="2131"/>
      <c r="DW109" s="2131"/>
      <c r="DX109" s="2131"/>
      <c r="DY109" s="2131"/>
      <c r="DZ109" s="2131"/>
      <c r="EA109" s="2131"/>
      <c r="EB109" s="2131"/>
      <c r="EC109" s="2131"/>
      <c r="ED109" s="2131"/>
      <c r="EE109" s="2132"/>
      <c r="EF109" s="2130"/>
      <c r="EG109" s="2131"/>
      <c r="EH109" s="2131"/>
      <c r="EI109" s="2131"/>
      <c r="EJ109" s="2131"/>
      <c r="EK109" s="2131"/>
      <c r="EL109" s="2131"/>
      <c r="EM109" s="2131"/>
      <c r="EN109" s="2131"/>
      <c r="EO109" s="2131"/>
      <c r="EP109" s="2131"/>
      <c r="EQ109" s="2131"/>
      <c r="ER109" s="2132"/>
      <c r="ES109" s="2133"/>
      <c r="ET109" s="2134"/>
      <c r="EU109" s="2134"/>
      <c r="EV109" s="2134"/>
      <c r="EW109" s="2134"/>
      <c r="EX109" s="2134"/>
      <c r="EY109" s="2134"/>
      <c r="EZ109" s="2134"/>
      <c r="FA109" s="2134"/>
      <c r="FB109" s="2134"/>
      <c r="FC109" s="2134"/>
      <c r="FD109" s="2134"/>
      <c r="FE109" s="2135"/>
    </row>
    <row r="110" spans="1:161" ht="21" customHeight="1" x14ac:dyDescent="0.2">
      <c r="A110" s="2157" t="s">
        <v>1043</v>
      </c>
      <c r="B110" s="2158"/>
      <c r="C110" s="2158"/>
      <c r="D110" s="2158"/>
      <c r="E110" s="2158"/>
      <c r="F110" s="2158"/>
      <c r="G110" s="2158"/>
      <c r="H110" s="2158"/>
      <c r="I110" s="2158"/>
      <c r="J110" s="2158"/>
      <c r="K110" s="2158"/>
      <c r="L110" s="2158"/>
      <c r="M110" s="2158"/>
      <c r="N110" s="2158"/>
      <c r="O110" s="2158"/>
      <c r="P110" s="2158"/>
      <c r="Q110" s="2158"/>
      <c r="R110" s="2158"/>
      <c r="S110" s="2158"/>
      <c r="T110" s="2158"/>
      <c r="U110" s="2158"/>
      <c r="V110" s="2158"/>
      <c r="W110" s="2158"/>
      <c r="X110" s="2158"/>
      <c r="Y110" s="2158"/>
      <c r="Z110" s="2158"/>
      <c r="AA110" s="2158"/>
      <c r="AB110" s="2158"/>
      <c r="AC110" s="2158"/>
      <c r="AD110" s="2158"/>
      <c r="AE110" s="2158"/>
      <c r="AF110" s="2158"/>
      <c r="AG110" s="2158"/>
      <c r="AH110" s="2158"/>
      <c r="AI110" s="2158"/>
      <c r="AJ110" s="2158"/>
      <c r="AK110" s="2158"/>
      <c r="AL110" s="2158"/>
      <c r="AM110" s="2158"/>
      <c r="AN110" s="2158"/>
      <c r="AO110" s="2158"/>
      <c r="AP110" s="2158"/>
      <c r="AQ110" s="2158"/>
      <c r="AR110" s="2158"/>
      <c r="AS110" s="2158"/>
      <c r="AT110" s="2158"/>
      <c r="AU110" s="2158"/>
      <c r="AV110" s="2158"/>
      <c r="AW110" s="2158"/>
      <c r="AX110" s="2158"/>
      <c r="AY110" s="2158"/>
      <c r="AZ110" s="2158"/>
      <c r="BA110" s="2158"/>
      <c r="BB110" s="2158"/>
      <c r="BC110" s="2158"/>
      <c r="BD110" s="2158"/>
      <c r="BE110" s="2158"/>
      <c r="BF110" s="2158"/>
      <c r="BG110" s="2158"/>
      <c r="BH110" s="2158"/>
      <c r="BI110" s="2158"/>
      <c r="BJ110" s="2158"/>
      <c r="BK110" s="2158"/>
      <c r="BL110" s="2158"/>
      <c r="BM110" s="2158"/>
      <c r="BN110" s="2158"/>
      <c r="BO110" s="2158"/>
      <c r="BP110" s="2158"/>
      <c r="BQ110" s="2158"/>
      <c r="BR110" s="2158"/>
      <c r="BS110" s="2158"/>
      <c r="BT110" s="2158"/>
      <c r="BU110" s="2158"/>
      <c r="BV110" s="2158"/>
      <c r="BW110" s="2158"/>
      <c r="BX110" s="2126" t="s">
        <v>1270</v>
      </c>
      <c r="BY110" s="2127"/>
      <c r="BZ110" s="2127"/>
      <c r="CA110" s="2127"/>
      <c r="CB110" s="2127"/>
      <c r="CC110" s="2127"/>
      <c r="CD110" s="2127"/>
      <c r="CE110" s="2128"/>
      <c r="CF110" s="2129" t="s">
        <v>1044</v>
      </c>
      <c r="CG110" s="2127"/>
      <c r="CH110" s="2127"/>
      <c r="CI110" s="2127"/>
      <c r="CJ110" s="2127"/>
      <c r="CK110" s="2127"/>
      <c r="CL110" s="2127"/>
      <c r="CM110" s="2127"/>
      <c r="CN110" s="2127"/>
      <c r="CO110" s="2127"/>
      <c r="CP110" s="2127"/>
      <c r="CQ110" s="2127"/>
      <c r="CR110" s="2128"/>
      <c r="CS110" s="2129"/>
      <c r="CT110" s="2127"/>
      <c r="CU110" s="2127"/>
      <c r="CV110" s="2127"/>
      <c r="CW110" s="2127"/>
      <c r="CX110" s="2127"/>
      <c r="CY110" s="2127"/>
      <c r="CZ110" s="2127"/>
      <c r="DA110" s="2127"/>
      <c r="DB110" s="2127"/>
      <c r="DC110" s="2127"/>
      <c r="DD110" s="2127"/>
      <c r="DE110" s="2128"/>
      <c r="DF110" s="2130"/>
      <c r="DG110" s="2131"/>
      <c r="DH110" s="2131"/>
      <c r="DI110" s="2131"/>
      <c r="DJ110" s="2131"/>
      <c r="DK110" s="2131"/>
      <c r="DL110" s="2131"/>
      <c r="DM110" s="2131"/>
      <c r="DN110" s="2131"/>
      <c r="DO110" s="2131"/>
      <c r="DP110" s="2131"/>
      <c r="DQ110" s="2131"/>
      <c r="DR110" s="2132"/>
      <c r="DS110" s="2130"/>
      <c r="DT110" s="2131"/>
      <c r="DU110" s="2131"/>
      <c r="DV110" s="2131"/>
      <c r="DW110" s="2131"/>
      <c r="DX110" s="2131"/>
      <c r="DY110" s="2131"/>
      <c r="DZ110" s="2131"/>
      <c r="EA110" s="2131"/>
      <c r="EB110" s="2131"/>
      <c r="EC110" s="2131"/>
      <c r="ED110" s="2131"/>
      <c r="EE110" s="2132"/>
      <c r="EF110" s="2130"/>
      <c r="EG110" s="2131"/>
      <c r="EH110" s="2131"/>
      <c r="EI110" s="2131"/>
      <c r="EJ110" s="2131"/>
      <c r="EK110" s="2131"/>
      <c r="EL110" s="2131"/>
      <c r="EM110" s="2131"/>
      <c r="EN110" s="2131"/>
      <c r="EO110" s="2131"/>
      <c r="EP110" s="2131"/>
      <c r="EQ110" s="2131"/>
      <c r="ER110" s="2132"/>
      <c r="ES110" s="2133"/>
      <c r="ET110" s="2134"/>
      <c r="EU110" s="2134"/>
      <c r="EV110" s="2134"/>
      <c r="EW110" s="2134"/>
      <c r="EX110" s="2134"/>
      <c r="EY110" s="2134"/>
      <c r="EZ110" s="2134"/>
      <c r="FA110" s="2134"/>
      <c r="FB110" s="2134"/>
      <c r="FC110" s="2134"/>
      <c r="FD110" s="2134"/>
      <c r="FE110" s="2135"/>
    </row>
    <row r="111" spans="1:161" s="1376" customFormat="1" x14ac:dyDescent="0.2">
      <c r="A111" s="2159" t="s">
        <v>1292</v>
      </c>
      <c r="B111" s="2160"/>
      <c r="C111" s="2160"/>
      <c r="D111" s="2160"/>
      <c r="E111" s="2160"/>
      <c r="F111" s="2160"/>
      <c r="G111" s="2160"/>
      <c r="H111" s="2160"/>
      <c r="I111" s="2160"/>
      <c r="J111" s="2160"/>
      <c r="K111" s="2160"/>
      <c r="L111" s="2160"/>
      <c r="M111" s="2160"/>
      <c r="N111" s="2160"/>
      <c r="O111" s="2160"/>
      <c r="P111" s="2160"/>
      <c r="Q111" s="2160"/>
      <c r="R111" s="2160"/>
      <c r="S111" s="2160"/>
      <c r="T111" s="2160"/>
      <c r="U111" s="2160"/>
      <c r="V111" s="2160"/>
      <c r="W111" s="2160"/>
      <c r="X111" s="2160"/>
      <c r="Y111" s="2160"/>
      <c r="Z111" s="2160"/>
      <c r="AA111" s="2160"/>
      <c r="AB111" s="2160"/>
      <c r="AC111" s="2160"/>
      <c r="AD111" s="2160"/>
      <c r="AE111" s="2160"/>
      <c r="AF111" s="2160"/>
      <c r="AG111" s="2160"/>
      <c r="AH111" s="2160"/>
      <c r="AI111" s="2160"/>
      <c r="AJ111" s="2160"/>
      <c r="AK111" s="2160"/>
      <c r="AL111" s="2160"/>
      <c r="AM111" s="2160"/>
      <c r="AN111" s="2160"/>
      <c r="AO111" s="2160"/>
      <c r="AP111" s="2160"/>
      <c r="AQ111" s="2160"/>
      <c r="AR111" s="2160"/>
      <c r="AS111" s="2160"/>
      <c r="AT111" s="2160"/>
      <c r="AU111" s="2160"/>
      <c r="AV111" s="2160"/>
      <c r="AW111" s="2160"/>
      <c r="AX111" s="2160"/>
      <c r="AY111" s="2160"/>
      <c r="AZ111" s="2160"/>
      <c r="BA111" s="2160"/>
      <c r="BB111" s="2160"/>
      <c r="BC111" s="2160"/>
      <c r="BD111" s="2160"/>
      <c r="BE111" s="2160"/>
      <c r="BF111" s="2160"/>
      <c r="BG111" s="2160"/>
      <c r="BH111" s="2160"/>
      <c r="BI111" s="2160"/>
      <c r="BJ111" s="2160"/>
      <c r="BK111" s="2160"/>
      <c r="BL111" s="2160"/>
      <c r="BM111" s="2160"/>
      <c r="BN111" s="2160"/>
      <c r="BO111" s="2160"/>
      <c r="BP111" s="2160"/>
      <c r="BQ111" s="2160"/>
      <c r="BR111" s="2160"/>
      <c r="BS111" s="2160"/>
      <c r="BT111" s="2160"/>
      <c r="BU111" s="2160"/>
      <c r="BV111" s="2160"/>
      <c r="BW111" s="2160"/>
      <c r="BX111" s="2161" t="s">
        <v>1293</v>
      </c>
      <c r="BY111" s="2162"/>
      <c r="BZ111" s="2162"/>
      <c r="CA111" s="2162"/>
      <c r="CB111" s="2162"/>
      <c r="CC111" s="2162"/>
      <c r="CD111" s="2162"/>
      <c r="CE111" s="2163"/>
      <c r="CF111" s="2164" t="s">
        <v>1294</v>
      </c>
      <c r="CG111" s="2162"/>
      <c r="CH111" s="2162"/>
      <c r="CI111" s="2162"/>
      <c r="CJ111" s="2162"/>
      <c r="CK111" s="2162"/>
      <c r="CL111" s="2162"/>
      <c r="CM111" s="2162"/>
      <c r="CN111" s="2162"/>
      <c r="CO111" s="2162"/>
      <c r="CP111" s="2162"/>
      <c r="CQ111" s="2162"/>
      <c r="CR111" s="2163"/>
      <c r="CS111" s="2129"/>
      <c r="CT111" s="2127"/>
      <c r="CU111" s="2127"/>
      <c r="CV111" s="2127"/>
      <c r="CW111" s="2127"/>
      <c r="CX111" s="2127"/>
      <c r="CY111" s="2127"/>
      <c r="CZ111" s="2127"/>
      <c r="DA111" s="2127"/>
      <c r="DB111" s="2127"/>
      <c r="DC111" s="2127"/>
      <c r="DD111" s="2127"/>
      <c r="DE111" s="2128"/>
      <c r="DF111" s="2130"/>
      <c r="DG111" s="2131"/>
      <c r="DH111" s="2131"/>
      <c r="DI111" s="2131"/>
      <c r="DJ111" s="2131"/>
      <c r="DK111" s="2131"/>
      <c r="DL111" s="2131"/>
      <c r="DM111" s="2131"/>
      <c r="DN111" s="2131"/>
      <c r="DO111" s="2131"/>
      <c r="DP111" s="2131"/>
      <c r="DQ111" s="2131"/>
      <c r="DR111" s="2132"/>
      <c r="DS111" s="2130"/>
      <c r="DT111" s="2131"/>
      <c r="DU111" s="2131"/>
      <c r="DV111" s="2131"/>
      <c r="DW111" s="2131"/>
      <c r="DX111" s="2131"/>
      <c r="DY111" s="2131"/>
      <c r="DZ111" s="2131"/>
      <c r="EA111" s="2131"/>
      <c r="EB111" s="2131"/>
      <c r="EC111" s="2131"/>
      <c r="ED111" s="2131"/>
      <c r="EE111" s="2132"/>
      <c r="EF111" s="2130"/>
      <c r="EG111" s="2131"/>
      <c r="EH111" s="2131"/>
      <c r="EI111" s="2131"/>
      <c r="EJ111" s="2131"/>
      <c r="EK111" s="2131"/>
      <c r="EL111" s="2131"/>
      <c r="EM111" s="2131"/>
      <c r="EN111" s="2131"/>
      <c r="EO111" s="2131"/>
      <c r="EP111" s="2131"/>
      <c r="EQ111" s="2131"/>
      <c r="ER111" s="2132"/>
      <c r="ES111" s="2133"/>
      <c r="ET111" s="2134"/>
      <c r="EU111" s="2134"/>
      <c r="EV111" s="2134"/>
      <c r="EW111" s="2134"/>
      <c r="EX111" s="2134"/>
      <c r="EY111" s="2134"/>
      <c r="EZ111" s="2134"/>
      <c r="FA111" s="2134"/>
      <c r="FB111" s="2134"/>
      <c r="FC111" s="2134"/>
      <c r="FD111" s="2134"/>
      <c r="FE111" s="2135"/>
    </row>
    <row r="112" spans="1:161" ht="11.25" customHeight="1" x14ac:dyDescent="0.2">
      <c r="A112" s="2152" t="s">
        <v>1045</v>
      </c>
      <c r="B112" s="2152"/>
      <c r="C112" s="2152"/>
      <c r="D112" s="2152"/>
      <c r="E112" s="2152"/>
      <c r="F112" s="2152"/>
      <c r="G112" s="2152"/>
      <c r="H112" s="2152"/>
      <c r="I112" s="2152"/>
      <c r="J112" s="2152"/>
      <c r="K112" s="2152"/>
      <c r="L112" s="2152"/>
      <c r="M112" s="2152"/>
      <c r="N112" s="2152"/>
      <c r="O112" s="2152"/>
      <c r="P112" s="2152"/>
      <c r="Q112" s="2152"/>
      <c r="R112" s="2152"/>
      <c r="S112" s="2152"/>
      <c r="T112" s="2152"/>
      <c r="U112" s="2152"/>
      <c r="V112" s="2152"/>
      <c r="W112" s="2152"/>
      <c r="X112" s="2152"/>
      <c r="Y112" s="2152"/>
      <c r="Z112" s="2152"/>
      <c r="AA112" s="2152"/>
      <c r="AB112" s="2152"/>
      <c r="AC112" s="2152"/>
      <c r="AD112" s="2152"/>
      <c r="AE112" s="2152"/>
      <c r="AF112" s="2152"/>
      <c r="AG112" s="2152"/>
      <c r="AH112" s="2152"/>
      <c r="AI112" s="2152"/>
      <c r="AJ112" s="2152"/>
      <c r="AK112" s="2152"/>
      <c r="AL112" s="2152"/>
      <c r="AM112" s="2152"/>
      <c r="AN112" s="2152"/>
      <c r="AO112" s="2152"/>
      <c r="AP112" s="2152"/>
      <c r="AQ112" s="2152"/>
      <c r="AR112" s="2152"/>
      <c r="AS112" s="2152"/>
      <c r="AT112" s="2152"/>
      <c r="AU112" s="2152"/>
      <c r="AV112" s="2152"/>
      <c r="AW112" s="2152"/>
      <c r="AX112" s="2152"/>
      <c r="AY112" s="2152"/>
      <c r="AZ112" s="2152"/>
      <c r="BA112" s="2152"/>
      <c r="BB112" s="2152"/>
      <c r="BC112" s="2152"/>
      <c r="BD112" s="2152"/>
      <c r="BE112" s="2152"/>
      <c r="BF112" s="2152"/>
      <c r="BG112" s="2152"/>
      <c r="BH112" s="2152"/>
      <c r="BI112" s="2152"/>
      <c r="BJ112" s="2152"/>
      <c r="BK112" s="2152"/>
      <c r="BL112" s="2152"/>
      <c r="BM112" s="2152"/>
      <c r="BN112" s="2152"/>
      <c r="BO112" s="2152"/>
      <c r="BP112" s="2152"/>
      <c r="BQ112" s="2152"/>
      <c r="BR112" s="2152"/>
      <c r="BS112" s="2152"/>
      <c r="BT112" s="2152"/>
      <c r="BU112" s="2152"/>
      <c r="BV112" s="2152"/>
      <c r="BW112" s="2152"/>
      <c r="BX112" s="2153" t="s">
        <v>1046</v>
      </c>
      <c r="BY112" s="2154"/>
      <c r="BZ112" s="2154"/>
      <c r="CA112" s="2154"/>
      <c r="CB112" s="2154"/>
      <c r="CC112" s="2154"/>
      <c r="CD112" s="2154"/>
      <c r="CE112" s="2155"/>
      <c r="CF112" s="2156" t="s">
        <v>1047</v>
      </c>
      <c r="CG112" s="2154"/>
      <c r="CH112" s="2154"/>
      <c r="CI112" s="2154"/>
      <c r="CJ112" s="2154"/>
      <c r="CK112" s="2154"/>
      <c r="CL112" s="2154"/>
      <c r="CM112" s="2154"/>
      <c r="CN112" s="2154"/>
      <c r="CO112" s="2154"/>
      <c r="CP112" s="2154"/>
      <c r="CQ112" s="2154"/>
      <c r="CR112" s="2155"/>
      <c r="CS112" s="2129"/>
      <c r="CT112" s="2127"/>
      <c r="CU112" s="2127"/>
      <c r="CV112" s="2127"/>
      <c r="CW112" s="2127"/>
      <c r="CX112" s="2127"/>
      <c r="CY112" s="2127"/>
      <c r="CZ112" s="2127"/>
      <c r="DA112" s="2127"/>
      <c r="DB112" s="2127"/>
      <c r="DC112" s="2127"/>
      <c r="DD112" s="2127"/>
      <c r="DE112" s="2128"/>
      <c r="DF112" s="2130">
        <f>DF113+DF114+DF115</f>
        <v>0</v>
      </c>
      <c r="DG112" s="2131"/>
      <c r="DH112" s="2131"/>
      <c r="DI112" s="2131"/>
      <c r="DJ112" s="2131"/>
      <c r="DK112" s="2131"/>
      <c r="DL112" s="2131"/>
      <c r="DM112" s="2131"/>
      <c r="DN112" s="2131"/>
      <c r="DO112" s="2131"/>
      <c r="DP112" s="2131"/>
      <c r="DQ112" s="2131"/>
      <c r="DR112" s="2132"/>
      <c r="DS112" s="2130">
        <f>DS113+DS114+DS115</f>
        <v>0</v>
      </c>
      <c r="DT112" s="2131"/>
      <c r="DU112" s="2131"/>
      <c r="DV112" s="2131"/>
      <c r="DW112" s="2131"/>
      <c r="DX112" s="2131"/>
      <c r="DY112" s="2131"/>
      <c r="DZ112" s="2131"/>
      <c r="EA112" s="2131"/>
      <c r="EB112" s="2131"/>
      <c r="EC112" s="2131"/>
      <c r="ED112" s="2131"/>
      <c r="EE112" s="2132"/>
      <c r="EF112" s="2130">
        <f>EF113+EF114+EF115</f>
        <v>0</v>
      </c>
      <c r="EG112" s="2131"/>
      <c r="EH112" s="2131"/>
      <c r="EI112" s="2131"/>
      <c r="EJ112" s="2131"/>
      <c r="EK112" s="2131"/>
      <c r="EL112" s="2131"/>
      <c r="EM112" s="2131"/>
      <c r="EN112" s="2131"/>
      <c r="EO112" s="2131"/>
      <c r="EP112" s="2131"/>
      <c r="EQ112" s="2131"/>
      <c r="ER112" s="2132"/>
      <c r="ES112" s="2133" t="s">
        <v>379</v>
      </c>
      <c r="ET112" s="2134"/>
      <c r="EU112" s="2134"/>
      <c r="EV112" s="2134"/>
      <c r="EW112" s="2134"/>
      <c r="EX112" s="2134"/>
      <c r="EY112" s="2134"/>
      <c r="EZ112" s="2134"/>
      <c r="FA112" s="2134"/>
      <c r="FB112" s="2134"/>
      <c r="FC112" s="2134"/>
      <c r="FD112" s="2134"/>
      <c r="FE112" s="2135"/>
    </row>
    <row r="113" spans="1:161" ht="20.25" customHeight="1" x14ac:dyDescent="0.2">
      <c r="A113" s="2146" t="s">
        <v>1048</v>
      </c>
      <c r="B113" s="2147"/>
      <c r="C113" s="2147"/>
      <c r="D113" s="2147"/>
      <c r="E113" s="2147"/>
      <c r="F113" s="2147"/>
      <c r="G113" s="2147"/>
      <c r="H113" s="2147"/>
      <c r="I113" s="2147"/>
      <c r="J113" s="2147"/>
      <c r="K113" s="2147"/>
      <c r="L113" s="2147"/>
      <c r="M113" s="2147"/>
      <c r="N113" s="2147"/>
      <c r="O113" s="2147"/>
      <c r="P113" s="2147"/>
      <c r="Q113" s="2147"/>
      <c r="R113" s="2147"/>
      <c r="S113" s="2147"/>
      <c r="T113" s="2147"/>
      <c r="U113" s="2147"/>
      <c r="V113" s="2147"/>
      <c r="W113" s="2147"/>
      <c r="X113" s="2147"/>
      <c r="Y113" s="2147"/>
      <c r="Z113" s="2147"/>
      <c r="AA113" s="2147"/>
      <c r="AB113" s="2147"/>
      <c r="AC113" s="2147"/>
      <c r="AD113" s="2147"/>
      <c r="AE113" s="2147"/>
      <c r="AF113" s="2147"/>
      <c r="AG113" s="2147"/>
      <c r="AH113" s="2147"/>
      <c r="AI113" s="2147"/>
      <c r="AJ113" s="2147"/>
      <c r="AK113" s="2147"/>
      <c r="AL113" s="2147"/>
      <c r="AM113" s="2147"/>
      <c r="AN113" s="2147"/>
      <c r="AO113" s="2147"/>
      <c r="AP113" s="2147"/>
      <c r="AQ113" s="2147"/>
      <c r="AR113" s="2147"/>
      <c r="AS113" s="2147"/>
      <c r="AT113" s="2147"/>
      <c r="AU113" s="2147"/>
      <c r="AV113" s="2147"/>
      <c r="AW113" s="2147"/>
      <c r="AX113" s="2147"/>
      <c r="AY113" s="2147"/>
      <c r="AZ113" s="2147"/>
      <c r="BA113" s="2147"/>
      <c r="BB113" s="2147"/>
      <c r="BC113" s="2147"/>
      <c r="BD113" s="2147"/>
      <c r="BE113" s="2147"/>
      <c r="BF113" s="2147"/>
      <c r="BG113" s="2147"/>
      <c r="BH113" s="2147"/>
      <c r="BI113" s="2147"/>
      <c r="BJ113" s="2147"/>
      <c r="BK113" s="2147"/>
      <c r="BL113" s="2147"/>
      <c r="BM113" s="2147"/>
      <c r="BN113" s="2147"/>
      <c r="BO113" s="2147"/>
      <c r="BP113" s="2147"/>
      <c r="BQ113" s="2147"/>
      <c r="BR113" s="2147"/>
      <c r="BS113" s="2147"/>
      <c r="BT113" s="2147"/>
      <c r="BU113" s="2147"/>
      <c r="BV113" s="2147"/>
      <c r="BW113" s="2147"/>
      <c r="BX113" s="2126" t="s">
        <v>1049</v>
      </c>
      <c r="BY113" s="2127"/>
      <c r="BZ113" s="2127"/>
      <c r="CA113" s="2127"/>
      <c r="CB113" s="2127"/>
      <c r="CC113" s="2127"/>
      <c r="CD113" s="2127"/>
      <c r="CE113" s="2128"/>
      <c r="CF113" s="2129"/>
      <c r="CG113" s="2127"/>
      <c r="CH113" s="2127"/>
      <c r="CI113" s="2127"/>
      <c r="CJ113" s="2127"/>
      <c r="CK113" s="2127"/>
      <c r="CL113" s="2127"/>
      <c r="CM113" s="2127"/>
      <c r="CN113" s="2127"/>
      <c r="CO113" s="2127"/>
      <c r="CP113" s="2127"/>
      <c r="CQ113" s="2127"/>
      <c r="CR113" s="2128"/>
      <c r="CS113" s="2129"/>
      <c r="CT113" s="2127"/>
      <c r="CU113" s="2127"/>
      <c r="CV113" s="2127"/>
      <c r="CW113" s="2127"/>
      <c r="CX113" s="2127"/>
      <c r="CY113" s="2127"/>
      <c r="CZ113" s="2127"/>
      <c r="DA113" s="2127"/>
      <c r="DB113" s="2127"/>
      <c r="DC113" s="2127"/>
      <c r="DD113" s="2127"/>
      <c r="DE113" s="2128"/>
      <c r="DF113" s="2130"/>
      <c r="DG113" s="2131"/>
      <c r="DH113" s="2131"/>
      <c r="DI113" s="2131"/>
      <c r="DJ113" s="2131"/>
      <c r="DK113" s="2131"/>
      <c r="DL113" s="2131"/>
      <c r="DM113" s="2131"/>
      <c r="DN113" s="2131"/>
      <c r="DO113" s="2131"/>
      <c r="DP113" s="2131"/>
      <c r="DQ113" s="2131"/>
      <c r="DR113" s="2132"/>
      <c r="DS113" s="2130"/>
      <c r="DT113" s="2131"/>
      <c r="DU113" s="2131"/>
      <c r="DV113" s="2131"/>
      <c r="DW113" s="2131"/>
      <c r="DX113" s="2131"/>
      <c r="DY113" s="2131"/>
      <c r="DZ113" s="2131"/>
      <c r="EA113" s="2131"/>
      <c r="EB113" s="2131"/>
      <c r="EC113" s="2131"/>
      <c r="ED113" s="2131"/>
      <c r="EE113" s="2132"/>
      <c r="EF113" s="2130"/>
      <c r="EG113" s="2131"/>
      <c r="EH113" s="2131"/>
      <c r="EI113" s="2131"/>
      <c r="EJ113" s="2131"/>
      <c r="EK113" s="2131"/>
      <c r="EL113" s="2131"/>
      <c r="EM113" s="2131"/>
      <c r="EN113" s="2131"/>
      <c r="EO113" s="2131"/>
      <c r="EP113" s="2131"/>
      <c r="EQ113" s="2131"/>
      <c r="ER113" s="2132"/>
      <c r="ES113" s="2133" t="s">
        <v>379</v>
      </c>
      <c r="ET113" s="2134"/>
      <c r="EU113" s="2134"/>
      <c r="EV113" s="2134"/>
      <c r="EW113" s="2134"/>
      <c r="EX113" s="2134"/>
      <c r="EY113" s="2134"/>
      <c r="EZ113" s="2134"/>
      <c r="FA113" s="2134"/>
      <c r="FB113" s="2134"/>
      <c r="FC113" s="2134"/>
      <c r="FD113" s="2134"/>
      <c r="FE113" s="2135"/>
    </row>
    <row r="114" spans="1:161" ht="11.25" customHeight="1" x14ac:dyDescent="0.2">
      <c r="A114" s="2146" t="s">
        <v>1050</v>
      </c>
      <c r="B114" s="2147"/>
      <c r="C114" s="2147"/>
      <c r="D114" s="2147"/>
      <c r="E114" s="2147"/>
      <c r="F114" s="2147"/>
      <c r="G114" s="2147"/>
      <c r="H114" s="2147"/>
      <c r="I114" s="2147"/>
      <c r="J114" s="2147"/>
      <c r="K114" s="2147"/>
      <c r="L114" s="2147"/>
      <c r="M114" s="2147"/>
      <c r="N114" s="2147"/>
      <c r="O114" s="2147"/>
      <c r="P114" s="2147"/>
      <c r="Q114" s="2147"/>
      <c r="R114" s="2147"/>
      <c r="S114" s="2147"/>
      <c r="T114" s="2147"/>
      <c r="U114" s="2147"/>
      <c r="V114" s="2147"/>
      <c r="W114" s="2147"/>
      <c r="X114" s="2147"/>
      <c r="Y114" s="2147"/>
      <c r="Z114" s="2147"/>
      <c r="AA114" s="2147"/>
      <c r="AB114" s="2147"/>
      <c r="AC114" s="2147"/>
      <c r="AD114" s="2147"/>
      <c r="AE114" s="2147"/>
      <c r="AF114" s="2147"/>
      <c r="AG114" s="2147"/>
      <c r="AH114" s="2147"/>
      <c r="AI114" s="2147"/>
      <c r="AJ114" s="2147"/>
      <c r="AK114" s="2147"/>
      <c r="AL114" s="2147"/>
      <c r="AM114" s="2147"/>
      <c r="AN114" s="2147"/>
      <c r="AO114" s="2147"/>
      <c r="AP114" s="2147"/>
      <c r="AQ114" s="2147"/>
      <c r="AR114" s="2147"/>
      <c r="AS114" s="2147"/>
      <c r="AT114" s="2147"/>
      <c r="AU114" s="2147"/>
      <c r="AV114" s="2147"/>
      <c r="AW114" s="2147"/>
      <c r="AX114" s="2147"/>
      <c r="AY114" s="2147"/>
      <c r="AZ114" s="2147"/>
      <c r="BA114" s="2147"/>
      <c r="BB114" s="2147"/>
      <c r="BC114" s="2147"/>
      <c r="BD114" s="2147"/>
      <c r="BE114" s="2147"/>
      <c r="BF114" s="2147"/>
      <c r="BG114" s="2147"/>
      <c r="BH114" s="2147"/>
      <c r="BI114" s="2147"/>
      <c r="BJ114" s="2147"/>
      <c r="BK114" s="2147"/>
      <c r="BL114" s="2147"/>
      <c r="BM114" s="2147"/>
      <c r="BN114" s="2147"/>
      <c r="BO114" s="2147"/>
      <c r="BP114" s="2147"/>
      <c r="BQ114" s="2147"/>
      <c r="BR114" s="2147"/>
      <c r="BS114" s="2147"/>
      <c r="BT114" s="2147"/>
      <c r="BU114" s="2147"/>
      <c r="BV114" s="2147"/>
      <c r="BW114" s="2147"/>
      <c r="BX114" s="2126" t="s">
        <v>1051</v>
      </c>
      <c r="BY114" s="2127"/>
      <c r="BZ114" s="2127"/>
      <c r="CA114" s="2127"/>
      <c r="CB114" s="2127"/>
      <c r="CC114" s="2127"/>
      <c r="CD114" s="2127"/>
      <c r="CE114" s="2128"/>
      <c r="CF114" s="2129"/>
      <c r="CG114" s="2127"/>
      <c r="CH114" s="2127"/>
      <c r="CI114" s="2127"/>
      <c r="CJ114" s="2127"/>
      <c r="CK114" s="2127"/>
      <c r="CL114" s="2127"/>
      <c r="CM114" s="2127"/>
      <c r="CN114" s="2127"/>
      <c r="CO114" s="2127"/>
      <c r="CP114" s="2127"/>
      <c r="CQ114" s="2127"/>
      <c r="CR114" s="2128"/>
      <c r="CS114" s="2129"/>
      <c r="CT114" s="2127"/>
      <c r="CU114" s="2127"/>
      <c r="CV114" s="2127"/>
      <c r="CW114" s="2127"/>
      <c r="CX114" s="2127"/>
      <c r="CY114" s="2127"/>
      <c r="CZ114" s="2127"/>
      <c r="DA114" s="2127"/>
      <c r="DB114" s="2127"/>
      <c r="DC114" s="2127"/>
      <c r="DD114" s="2127"/>
      <c r="DE114" s="2128"/>
      <c r="DF114" s="2130"/>
      <c r="DG114" s="2131"/>
      <c r="DH114" s="2131"/>
      <c r="DI114" s="2131"/>
      <c r="DJ114" s="2131"/>
      <c r="DK114" s="2131"/>
      <c r="DL114" s="2131"/>
      <c r="DM114" s="2131"/>
      <c r="DN114" s="2131"/>
      <c r="DO114" s="2131"/>
      <c r="DP114" s="2131"/>
      <c r="DQ114" s="2131"/>
      <c r="DR114" s="2132"/>
      <c r="DS114" s="2130"/>
      <c r="DT114" s="2131"/>
      <c r="DU114" s="2131"/>
      <c r="DV114" s="2131"/>
      <c r="DW114" s="2131"/>
      <c r="DX114" s="2131"/>
      <c r="DY114" s="2131"/>
      <c r="DZ114" s="2131"/>
      <c r="EA114" s="2131"/>
      <c r="EB114" s="2131"/>
      <c r="EC114" s="2131"/>
      <c r="ED114" s="2131"/>
      <c r="EE114" s="2132"/>
      <c r="EF114" s="2130"/>
      <c r="EG114" s="2131"/>
      <c r="EH114" s="2131"/>
      <c r="EI114" s="2131"/>
      <c r="EJ114" s="2131"/>
      <c r="EK114" s="2131"/>
      <c r="EL114" s="2131"/>
      <c r="EM114" s="2131"/>
      <c r="EN114" s="2131"/>
      <c r="EO114" s="2131"/>
      <c r="EP114" s="2131"/>
      <c r="EQ114" s="2131"/>
      <c r="ER114" s="2132"/>
      <c r="ES114" s="2133" t="s">
        <v>379</v>
      </c>
      <c r="ET114" s="2134"/>
      <c r="EU114" s="2134"/>
      <c r="EV114" s="2134"/>
      <c r="EW114" s="2134"/>
      <c r="EX114" s="2134"/>
      <c r="EY114" s="2134"/>
      <c r="EZ114" s="2134"/>
      <c r="FA114" s="2134"/>
      <c r="FB114" s="2134"/>
      <c r="FC114" s="2134"/>
      <c r="FD114" s="2134"/>
      <c r="FE114" s="2135"/>
    </row>
    <row r="115" spans="1:161" ht="11.25" customHeight="1" x14ac:dyDescent="0.2">
      <c r="A115" s="2146" t="s">
        <v>1052</v>
      </c>
      <c r="B115" s="2147"/>
      <c r="C115" s="2147"/>
      <c r="D115" s="2147"/>
      <c r="E115" s="2147"/>
      <c r="F115" s="2147"/>
      <c r="G115" s="2147"/>
      <c r="H115" s="2147"/>
      <c r="I115" s="2147"/>
      <c r="J115" s="2147"/>
      <c r="K115" s="2147"/>
      <c r="L115" s="2147"/>
      <c r="M115" s="2147"/>
      <c r="N115" s="2147"/>
      <c r="O115" s="2147"/>
      <c r="P115" s="2147"/>
      <c r="Q115" s="2147"/>
      <c r="R115" s="2147"/>
      <c r="S115" s="2147"/>
      <c r="T115" s="2147"/>
      <c r="U115" s="2147"/>
      <c r="V115" s="2147"/>
      <c r="W115" s="2147"/>
      <c r="X115" s="2147"/>
      <c r="Y115" s="2147"/>
      <c r="Z115" s="2147"/>
      <c r="AA115" s="2147"/>
      <c r="AB115" s="2147"/>
      <c r="AC115" s="2147"/>
      <c r="AD115" s="2147"/>
      <c r="AE115" s="2147"/>
      <c r="AF115" s="2147"/>
      <c r="AG115" s="2147"/>
      <c r="AH115" s="2147"/>
      <c r="AI115" s="2147"/>
      <c r="AJ115" s="2147"/>
      <c r="AK115" s="2147"/>
      <c r="AL115" s="2147"/>
      <c r="AM115" s="2147"/>
      <c r="AN115" s="2147"/>
      <c r="AO115" s="2147"/>
      <c r="AP115" s="2147"/>
      <c r="AQ115" s="2147"/>
      <c r="AR115" s="2147"/>
      <c r="AS115" s="2147"/>
      <c r="AT115" s="2147"/>
      <c r="AU115" s="2147"/>
      <c r="AV115" s="2147"/>
      <c r="AW115" s="2147"/>
      <c r="AX115" s="2147"/>
      <c r="AY115" s="2147"/>
      <c r="AZ115" s="2147"/>
      <c r="BA115" s="2147"/>
      <c r="BB115" s="2147"/>
      <c r="BC115" s="2147"/>
      <c r="BD115" s="2147"/>
      <c r="BE115" s="2147"/>
      <c r="BF115" s="2147"/>
      <c r="BG115" s="2147"/>
      <c r="BH115" s="2147"/>
      <c r="BI115" s="2147"/>
      <c r="BJ115" s="2147"/>
      <c r="BK115" s="2147"/>
      <c r="BL115" s="2147"/>
      <c r="BM115" s="2147"/>
      <c r="BN115" s="2147"/>
      <c r="BO115" s="2147"/>
      <c r="BP115" s="2147"/>
      <c r="BQ115" s="2147"/>
      <c r="BR115" s="2147"/>
      <c r="BS115" s="2147"/>
      <c r="BT115" s="2147"/>
      <c r="BU115" s="2147"/>
      <c r="BV115" s="2147"/>
      <c r="BW115" s="2147"/>
      <c r="BX115" s="2126" t="s">
        <v>1053</v>
      </c>
      <c r="BY115" s="2127"/>
      <c r="BZ115" s="2127"/>
      <c r="CA115" s="2127"/>
      <c r="CB115" s="2127"/>
      <c r="CC115" s="2127"/>
      <c r="CD115" s="2127"/>
      <c r="CE115" s="2128"/>
      <c r="CF115" s="2129"/>
      <c r="CG115" s="2127"/>
      <c r="CH115" s="2127"/>
      <c r="CI115" s="2127"/>
      <c r="CJ115" s="2127"/>
      <c r="CK115" s="2127"/>
      <c r="CL115" s="2127"/>
      <c r="CM115" s="2127"/>
      <c r="CN115" s="2127"/>
      <c r="CO115" s="2127"/>
      <c r="CP115" s="2127"/>
      <c r="CQ115" s="2127"/>
      <c r="CR115" s="2128"/>
      <c r="CS115" s="2129"/>
      <c r="CT115" s="2127"/>
      <c r="CU115" s="2127"/>
      <c r="CV115" s="2127"/>
      <c r="CW115" s="2127"/>
      <c r="CX115" s="2127"/>
      <c r="CY115" s="2127"/>
      <c r="CZ115" s="2127"/>
      <c r="DA115" s="2127"/>
      <c r="DB115" s="2127"/>
      <c r="DC115" s="2127"/>
      <c r="DD115" s="2127"/>
      <c r="DE115" s="2128"/>
      <c r="DF115" s="2130"/>
      <c r="DG115" s="2131"/>
      <c r="DH115" s="2131"/>
      <c r="DI115" s="2131"/>
      <c r="DJ115" s="2131"/>
      <c r="DK115" s="2131"/>
      <c r="DL115" s="2131"/>
      <c r="DM115" s="2131"/>
      <c r="DN115" s="2131"/>
      <c r="DO115" s="2131"/>
      <c r="DP115" s="2131"/>
      <c r="DQ115" s="2131"/>
      <c r="DR115" s="2132"/>
      <c r="DS115" s="2130"/>
      <c r="DT115" s="2131"/>
      <c r="DU115" s="2131"/>
      <c r="DV115" s="2131"/>
      <c r="DW115" s="2131"/>
      <c r="DX115" s="2131"/>
      <c r="DY115" s="2131"/>
      <c r="DZ115" s="2131"/>
      <c r="EA115" s="2131"/>
      <c r="EB115" s="2131"/>
      <c r="EC115" s="2131"/>
      <c r="ED115" s="2131"/>
      <c r="EE115" s="2132"/>
      <c r="EF115" s="2130"/>
      <c r="EG115" s="2131"/>
      <c r="EH115" s="2131"/>
      <c r="EI115" s="2131"/>
      <c r="EJ115" s="2131"/>
      <c r="EK115" s="2131"/>
      <c r="EL115" s="2131"/>
      <c r="EM115" s="2131"/>
      <c r="EN115" s="2131"/>
      <c r="EO115" s="2131"/>
      <c r="EP115" s="2131"/>
      <c r="EQ115" s="2131"/>
      <c r="ER115" s="2132"/>
      <c r="ES115" s="2133" t="s">
        <v>379</v>
      </c>
      <c r="ET115" s="2134"/>
      <c r="EU115" s="2134"/>
      <c r="EV115" s="2134"/>
      <c r="EW115" s="2134"/>
      <c r="EX115" s="2134"/>
      <c r="EY115" s="2134"/>
      <c r="EZ115" s="2134"/>
      <c r="FA115" s="2134"/>
      <c r="FB115" s="2134"/>
      <c r="FC115" s="2134"/>
      <c r="FD115" s="2134"/>
      <c r="FE115" s="2135"/>
    </row>
    <row r="116" spans="1:161" ht="11.25" customHeight="1" x14ac:dyDescent="0.2">
      <c r="A116" s="2152" t="s">
        <v>1054</v>
      </c>
      <c r="B116" s="2152"/>
      <c r="C116" s="2152"/>
      <c r="D116" s="2152"/>
      <c r="E116" s="2152"/>
      <c r="F116" s="2152"/>
      <c r="G116" s="2152"/>
      <c r="H116" s="2152"/>
      <c r="I116" s="2152"/>
      <c r="J116" s="2152"/>
      <c r="K116" s="2152"/>
      <c r="L116" s="2152"/>
      <c r="M116" s="2152"/>
      <c r="N116" s="2152"/>
      <c r="O116" s="2152"/>
      <c r="P116" s="2152"/>
      <c r="Q116" s="2152"/>
      <c r="R116" s="2152"/>
      <c r="S116" s="2152"/>
      <c r="T116" s="2152"/>
      <c r="U116" s="2152"/>
      <c r="V116" s="2152"/>
      <c r="W116" s="2152"/>
      <c r="X116" s="2152"/>
      <c r="Y116" s="2152"/>
      <c r="Z116" s="2152"/>
      <c r="AA116" s="2152"/>
      <c r="AB116" s="2152"/>
      <c r="AC116" s="2152"/>
      <c r="AD116" s="2152"/>
      <c r="AE116" s="2152"/>
      <c r="AF116" s="2152"/>
      <c r="AG116" s="2152"/>
      <c r="AH116" s="2152"/>
      <c r="AI116" s="2152"/>
      <c r="AJ116" s="2152"/>
      <c r="AK116" s="2152"/>
      <c r="AL116" s="2152"/>
      <c r="AM116" s="2152"/>
      <c r="AN116" s="2152"/>
      <c r="AO116" s="2152"/>
      <c r="AP116" s="2152"/>
      <c r="AQ116" s="2152"/>
      <c r="AR116" s="2152"/>
      <c r="AS116" s="2152"/>
      <c r="AT116" s="2152"/>
      <c r="AU116" s="2152"/>
      <c r="AV116" s="2152"/>
      <c r="AW116" s="2152"/>
      <c r="AX116" s="2152"/>
      <c r="AY116" s="2152"/>
      <c r="AZ116" s="2152"/>
      <c r="BA116" s="2152"/>
      <c r="BB116" s="2152"/>
      <c r="BC116" s="2152"/>
      <c r="BD116" s="2152"/>
      <c r="BE116" s="2152"/>
      <c r="BF116" s="2152"/>
      <c r="BG116" s="2152"/>
      <c r="BH116" s="2152"/>
      <c r="BI116" s="2152"/>
      <c r="BJ116" s="2152"/>
      <c r="BK116" s="2152"/>
      <c r="BL116" s="2152"/>
      <c r="BM116" s="2152"/>
      <c r="BN116" s="2152"/>
      <c r="BO116" s="2152"/>
      <c r="BP116" s="2152"/>
      <c r="BQ116" s="2152"/>
      <c r="BR116" s="2152"/>
      <c r="BS116" s="2152"/>
      <c r="BT116" s="2152"/>
      <c r="BU116" s="2152"/>
      <c r="BV116" s="2152"/>
      <c r="BW116" s="2152"/>
      <c r="BX116" s="2153" t="s">
        <v>1055</v>
      </c>
      <c r="BY116" s="2154"/>
      <c r="BZ116" s="2154"/>
      <c r="CA116" s="2154"/>
      <c r="CB116" s="2154"/>
      <c r="CC116" s="2154"/>
      <c r="CD116" s="2154"/>
      <c r="CE116" s="2155"/>
      <c r="CF116" s="2156" t="s">
        <v>379</v>
      </c>
      <c r="CG116" s="2154"/>
      <c r="CH116" s="2154"/>
      <c r="CI116" s="2154"/>
      <c r="CJ116" s="2154"/>
      <c r="CK116" s="2154"/>
      <c r="CL116" s="2154"/>
      <c r="CM116" s="2154"/>
      <c r="CN116" s="2154"/>
      <c r="CO116" s="2154"/>
      <c r="CP116" s="2154"/>
      <c r="CQ116" s="2154"/>
      <c r="CR116" s="2155"/>
      <c r="CS116" s="2129"/>
      <c r="CT116" s="2127"/>
      <c r="CU116" s="2127"/>
      <c r="CV116" s="2127"/>
      <c r="CW116" s="2127"/>
      <c r="CX116" s="2127"/>
      <c r="CY116" s="2127"/>
      <c r="CZ116" s="2127"/>
      <c r="DA116" s="2127"/>
      <c r="DB116" s="2127"/>
      <c r="DC116" s="2127"/>
      <c r="DD116" s="2127"/>
      <c r="DE116" s="2128"/>
      <c r="DF116" s="2130">
        <f>DF117</f>
        <v>0</v>
      </c>
      <c r="DG116" s="2131"/>
      <c r="DH116" s="2131"/>
      <c r="DI116" s="2131"/>
      <c r="DJ116" s="2131"/>
      <c r="DK116" s="2131"/>
      <c r="DL116" s="2131"/>
      <c r="DM116" s="2131"/>
      <c r="DN116" s="2131"/>
      <c r="DO116" s="2131"/>
      <c r="DP116" s="2131"/>
      <c r="DQ116" s="2131"/>
      <c r="DR116" s="2132"/>
      <c r="DS116" s="2130">
        <f>DS117</f>
        <v>0</v>
      </c>
      <c r="DT116" s="2131"/>
      <c r="DU116" s="2131"/>
      <c r="DV116" s="2131"/>
      <c r="DW116" s="2131"/>
      <c r="DX116" s="2131"/>
      <c r="DY116" s="2131"/>
      <c r="DZ116" s="2131"/>
      <c r="EA116" s="2131"/>
      <c r="EB116" s="2131"/>
      <c r="EC116" s="2131"/>
      <c r="ED116" s="2131"/>
      <c r="EE116" s="2132"/>
      <c r="EF116" s="2130">
        <f>EF117</f>
        <v>0</v>
      </c>
      <c r="EG116" s="2131"/>
      <c r="EH116" s="2131"/>
      <c r="EI116" s="2131"/>
      <c r="EJ116" s="2131"/>
      <c r="EK116" s="2131"/>
      <c r="EL116" s="2131"/>
      <c r="EM116" s="2131"/>
      <c r="EN116" s="2131"/>
      <c r="EO116" s="2131"/>
      <c r="EP116" s="2131"/>
      <c r="EQ116" s="2131"/>
      <c r="ER116" s="2132"/>
      <c r="ES116" s="2133" t="s">
        <v>379</v>
      </c>
      <c r="ET116" s="2134"/>
      <c r="EU116" s="2134"/>
      <c r="EV116" s="2134"/>
      <c r="EW116" s="2134"/>
      <c r="EX116" s="2134"/>
      <c r="EY116" s="2134"/>
      <c r="EZ116" s="2134"/>
      <c r="FA116" s="2134"/>
      <c r="FB116" s="2134"/>
      <c r="FC116" s="2134"/>
      <c r="FD116" s="2134"/>
      <c r="FE116" s="2135"/>
    </row>
    <row r="117" spans="1:161" ht="20.25" customHeight="1" x14ac:dyDescent="0.2">
      <c r="A117" s="2146" t="s">
        <v>1056</v>
      </c>
      <c r="B117" s="2147"/>
      <c r="C117" s="2147"/>
      <c r="D117" s="2147"/>
      <c r="E117" s="2147"/>
      <c r="F117" s="2147"/>
      <c r="G117" s="2147"/>
      <c r="H117" s="2147"/>
      <c r="I117" s="2147"/>
      <c r="J117" s="2147"/>
      <c r="K117" s="2147"/>
      <c r="L117" s="2147"/>
      <c r="M117" s="2147"/>
      <c r="N117" s="2147"/>
      <c r="O117" s="2147"/>
      <c r="P117" s="2147"/>
      <c r="Q117" s="2147"/>
      <c r="R117" s="2147"/>
      <c r="S117" s="2147"/>
      <c r="T117" s="2147"/>
      <c r="U117" s="2147"/>
      <c r="V117" s="2147"/>
      <c r="W117" s="2147"/>
      <c r="X117" s="2147"/>
      <c r="Y117" s="2147"/>
      <c r="Z117" s="2147"/>
      <c r="AA117" s="2147"/>
      <c r="AB117" s="2147"/>
      <c r="AC117" s="2147"/>
      <c r="AD117" s="2147"/>
      <c r="AE117" s="2147"/>
      <c r="AF117" s="2147"/>
      <c r="AG117" s="2147"/>
      <c r="AH117" s="2147"/>
      <c r="AI117" s="2147"/>
      <c r="AJ117" s="2147"/>
      <c r="AK117" s="2147"/>
      <c r="AL117" s="2147"/>
      <c r="AM117" s="2147"/>
      <c r="AN117" s="2147"/>
      <c r="AO117" s="2147"/>
      <c r="AP117" s="2147"/>
      <c r="AQ117" s="2147"/>
      <c r="AR117" s="2147"/>
      <c r="AS117" s="2147"/>
      <c r="AT117" s="2147"/>
      <c r="AU117" s="2147"/>
      <c r="AV117" s="2147"/>
      <c r="AW117" s="2147"/>
      <c r="AX117" s="2147"/>
      <c r="AY117" s="2147"/>
      <c r="AZ117" s="2147"/>
      <c r="BA117" s="2147"/>
      <c r="BB117" s="2147"/>
      <c r="BC117" s="2147"/>
      <c r="BD117" s="2147"/>
      <c r="BE117" s="2147"/>
      <c r="BF117" s="2147"/>
      <c r="BG117" s="2147"/>
      <c r="BH117" s="2147"/>
      <c r="BI117" s="2147"/>
      <c r="BJ117" s="2147"/>
      <c r="BK117" s="2147"/>
      <c r="BL117" s="2147"/>
      <c r="BM117" s="2147"/>
      <c r="BN117" s="2147"/>
      <c r="BO117" s="2147"/>
      <c r="BP117" s="2147"/>
      <c r="BQ117" s="2147"/>
      <c r="BR117" s="2147"/>
      <c r="BS117" s="2147"/>
      <c r="BT117" s="2147"/>
      <c r="BU117" s="2147"/>
      <c r="BV117" s="2147"/>
      <c r="BW117" s="2147"/>
      <c r="BX117" s="2126" t="s">
        <v>1057</v>
      </c>
      <c r="BY117" s="2127"/>
      <c r="BZ117" s="2127"/>
      <c r="CA117" s="2127"/>
      <c r="CB117" s="2127"/>
      <c r="CC117" s="2127"/>
      <c r="CD117" s="2127"/>
      <c r="CE117" s="2128"/>
      <c r="CF117" s="2129" t="s">
        <v>1058</v>
      </c>
      <c r="CG117" s="2127"/>
      <c r="CH117" s="2127"/>
      <c r="CI117" s="2127"/>
      <c r="CJ117" s="2127"/>
      <c r="CK117" s="2127"/>
      <c r="CL117" s="2127"/>
      <c r="CM117" s="2127"/>
      <c r="CN117" s="2127"/>
      <c r="CO117" s="2127"/>
      <c r="CP117" s="2127"/>
      <c r="CQ117" s="2127"/>
      <c r="CR117" s="2128"/>
      <c r="CS117" s="2129"/>
      <c r="CT117" s="2127"/>
      <c r="CU117" s="2127"/>
      <c r="CV117" s="2127"/>
      <c r="CW117" s="2127"/>
      <c r="CX117" s="2127"/>
      <c r="CY117" s="2127"/>
      <c r="CZ117" s="2127"/>
      <c r="DA117" s="2127"/>
      <c r="DB117" s="2127"/>
      <c r="DC117" s="2127"/>
      <c r="DD117" s="2127"/>
      <c r="DE117" s="2128"/>
      <c r="DF117" s="2130"/>
      <c r="DG117" s="2131"/>
      <c r="DH117" s="2131"/>
      <c r="DI117" s="2131"/>
      <c r="DJ117" s="2131"/>
      <c r="DK117" s="2131"/>
      <c r="DL117" s="2131"/>
      <c r="DM117" s="2131"/>
      <c r="DN117" s="2131"/>
      <c r="DO117" s="2131"/>
      <c r="DP117" s="2131"/>
      <c r="DQ117" s="2131"/>
      <c r="DR117" s="2132"/>
      <c r="DS117" s="2130"/>
      <c r="DT117" s="2131"/>
      <c r="DU117" s="2131"/>
      <c r="DV117" s="2131"/>
      <c r="DW117" s="2131"/>
      <c r="DX117" s="2131"/>
      <c r="DY117" s="2131"/>
      <c r="DZ117" s="2131"/>
      <c r="EA117" s="2131"/>
      <c r="EB117" s="2131"/>
      <c r="EC117" s="2131"/>
      <c r="ED117" s="2131"/>
      <c r="EE117" s="2132"/>
      <c r="EF117" s="2130"/>
      <c r="EG117" s="2131"/>
      <c r="EH117" s="2131"/>
      <c r="EI117" s="2131"/>
      <c r="EJ117" s="2131"/>
      <c r="EK117" s="2131"/>
      <c r="EL117" s="2131"/>
      <c r="EM117" s="2131"/>
      <c r="EN117" s="2131"/>
      <c r="EO117" s="2131"/>
      <c r="EP117" s="2131"/>
      <c r="EQ117" s="2131"/>
      <c r="ER117" s="2132"/>
      <c r="ES117" s="2133" t="s">
        <v>379</v>
      </c>
      <c r="ET117" s="2134"/>
      <c r="EU117" s="2134"/>
      <c r="EV117" s="2134"/>
      <c r="EW117" s="2134"/>
      <c r="EX117" s="2134"/>
      <c r="EY117" s="2134"/>
      <c r="EZ117" s="2134"/>
      <c r="FA117" s="2134"/>
      <c r="FB117" s="2134"/>
      <c r="FC117" s="2134"/>
      <c r="FD117" s="2134"/>
      <c r="FE117" s="2135"/>
    </row>
    <row r="118" spans="1:161" ht="11.25" hidden="1" customHeight="1" thickBot="1" x14ac:dyDescent="0.25">
      <c r="A118" s="2146"/>
      <c r="B118" s="2147"/>
      <c r="C118" s="2147"/>
      <c r="D118" s="2147"/>
      <c r="E118" s="2147"/>
      <c r="F118" s="2147"/>
      <c r="G118" s="2147"/>
      <c r="H118" s="2147"/>
      <c r="I118" s="2147"/>
      <c r="J118" s="2147"/>
      <c r="K118" s="2147"/>
      <c r="L118" s="2147"/>
      <c r="M118" s="2147"/>
      <c r="N118" s="2147"/>
      <c r="O118" s="2147"/>
      <c r="P118" s="2147"/>
      <c r="Q118" s="2147"/>
      <c r="R118" s="2147"/>
      <c r="S118" s="2147"/>
      <c r="T118" s="2147"/>
      <c r="U118" s="2147"/>
      <c r="V118" s="2147"/>
      <c r="W118" s="2147"/>
      <c r="X118" s="2147"/>
      <c r="Y118" s="2147"/>
      <c r="Z118" s="2147"/>
      <c r="AA118" s="2147"/>
      <c r="AB118" s="2147"/>
      <c r="AC118" s="2147"/>
      <c r="AD118" s="2147"/>
      <c r="AE118" s="2147"/>
      <c r="AF118" s="2147"/>
      <c r="AG118" s="2147"/>
      <c r="AH118" s="2147"/>
      <c r="AI118" s="2147"/>
      <c r="AJ118" s="2147"/>
      <c r="AK118" s="2147"/>
      <c r="AL118" s="2147"/>
      <c r="AM118" s="2147"/>
      <c r="AN118" s="2147"/>
      <c r="AO118" s="2147"/>
      <c r="AP118" s="2147"/>
      <c r="AQ118" s="2147"/>
      <c r="AR118" s="2147"/>
      <c r="AS118" s="2147"/>
      <c r="AT118" s="2147"/>
      <c r="AU118" s="2147"/>
      <c r="AV118" s="2147"/>
      <c r="AW118" s="2147"/>
      <c r="AX118" s="2147"/>
      <c r="AY118" s="2147"/>
      <c r="AZ118" s="2147"/>
      <c r="BA118" s="2147"/>
      <c r="BB118" s="2147"/>
      <c r="BC118" s="2147"/>
      <c r="BD118" s="2147"/>
      <c r="BE118" s="2147"/>
      <c r="BF118" s="2147"/>
      <c r="BG118" s="2147"/>
      <c r="BH118" s="2147"/>
      <c r="BI118" s="2147"/>
      <c r="BJ118" s="2147"/>
      <c r="BK118" s="2147"/>
      <c r="BL118" s="2147"/>
      <c r="BM118" s="2147"/>
      <c r="BN118" s="2147"/>
      <c r="BO118" s="2147"/>
      <c r="BP118" s="2147"/>
      <c r="BQ118" s="2147"/>
      <c r="BR118" s="2147"/>
      <c r="BS118" s="2147"/>
      <c r="BT118" s="2147"/>
      <c r="BU118" s="2147"/>
      <c r="BV118" s="2147"/>
      <c r="BW118" s="2147"/>
      <c r="BX118" s="2148"/>
      <c r="BY118" s="2149"/>
      <c r="BZ118" s="2149"/>
      <c r="CA118" s="2149"/>
      <c r="CB118" s="2149"/>
      <c r="CC118" s="2149"/>
      <c r="CD118" s="2149"/>
      <c r="CE118" s="2150"/>
      <c r="CF118" s="2151"/>
      <c r="CG118" s="2149"/>
      <c r="CH118" s="2149"/>
      <c r="CI118" s="2149"/>
      <c r="CJ118" s="2149"/>
      <c r="CK118" s="2149"/>
      <c r="CL118" s="2149"/>
      <c r="CM118" s="2149"/>
      <c r="CN118" s="2149"/>
      <c r="CO118" s="2149"/>
      <c r="CP118" s="2149"/>
      <c r="CQ118" s="2149"/>
      <c r="CR118" s="2150"/>
      <c r="CS118" s="2151"/>
      <c r="CT118" s="2149"/>
      <c r="CU118" s="2149"/>
      <c r="CV118" s="2149"/>
      <c r="CW118" s="2149"/>
      <c r="CX118" s="2149"/>
      <c r="CY118" s="2149"/>
      <c r="CZ118" s="2149"/>
      <c r="DA118" s="2149"/>
      <c r="DB118" s="2149"/>
      <c r="DC118" s="2149"/>
      <c r="DD118" s="2149"/>
      <c r="DE118" s="2150"/>
      <c r="DF118" s="2140"/>
      <c r="DG118" s="2141"/>
      <c r="DH118" s="2141"/>
      <c r="DI118" s="2141"/>
      <c r="DJ118" s="2141"/>
      <c r="DK118" s="2141"/>
      <c r="DL118" s="2141"/>
      <c r="DM118" s="2141"/>
      <c r="DN118" s="2141"/>
      <c r="DO118" s="2141"/>
      <c r="DP118" s="2141"/>
      <c r="DQ118" s="2141"/>
      <c r="DR118" s="2142"/>
      <c r="DS118" s="2140"/>
      <c r="DT118" s="2141"/>
      <c r="DU118" s="2141"/>
      <c r="DV118" s="2141"/>
      <c r="DW118" s="2141"/>
      <c r="DX118" s="2141"/>
      <c r="DY118" s="2141"/>
      <c r="DZ118" s="2141"/>
      <c r="EA118" s="2141"/>
      <c r="EB118" s="2141"/>
      <c r="EC118" s="2141"/>
      <c r="ED118" s="2141"/>
      <c r="EE118" s="2142"/>
      <c r="EF118" s="2140"/>
      <c r="EG118" s="2141"/>
      <c r="EH118" s="2141"/>
      <c r="EI118" s="2141"/>
      <c r="EJ118" s="2141"/>
      <c r="EK118" s="2141"/>
      <c r="EL118" s="2141"/>
      <c r="EM118" s="2141"/>
      <c r="EN118" s="2141"/>
      <c r="EO118" s="2141"/>
      <c r="EP118" s="2141"/>
      <c r="EQ118" s="2141"/>
      <c r="ER118" s="2142"/>
      <c r="ES118" s="2143"/>
      <c r="ET118" s="2144"/>
      <c r="EU118" s="2144"/>
      <c r="EV118" s="2144"/>
      <c r="EW118" s="2144"/>
      <c r="EX118" s="2144"/>
      <c r="EY118" s="2144"/>
      <c r="EZ118" s="2144"/>
      <c r="FA118" s="2144"/>
      <c r="FB118" s="2144"/>
      <c r="FC118" s="2144"/>
      <c r="FD118" s="2144"/>
      <c r="FE118" s="2145"/>
    </row>
    <row r="119" spans="1:161" ht="3" customHeight="1" x14ac:dyDescent="0.2"/>
    <row r="120" spans="1:161" s="1306" customFormat="1" ht="11.25" customHeight="1" x14ac:dyDescent="0.2">
      <c r="A120" s="1305" t="s">
        <v>1059</v>
      </c>
    </row>
    <row r="121" spans="1:161" s="1306" customFormat="1" ht="11.25" customHeight="1" x14ac:dyDescent="0.2">
      <c r="A121" s="1305" t="s">
        <v>1060</v>
      </c>
    </row>
    <row r="122" spans="1:161" s="1306" customFormat="1" ht="11.25" customHeight="1" x14ac:dyDescent="0.2">
      <c r="A122" s="1305" t="s">
        <v>1061</v>
      </c>
    </row>
    <row r="123" spans="1:161" s="1306" customFormat="1" ht="10.5" customHeight="1" x14ac:dyDescent="0.2">
      <c r="A123" s="1305" t="s">
        <v>1062</v>
      </c>
    </row>
    <row r="124" spans="1:161" s="1306" customFormat="1" ht="10.5" customHeight="1" x14ac:dyDescent="0.2">
      <c r="A124" s="1305" t="s">
        <v>1063</v>
      </c>
    </row>
    <row r="125" spans="1:161" s="1306" customFormat="1" ht="10.5" customHeight="1" x14ac:dyDescent="0.2">
      <c r="A125" s="1305" t="s">
        <v>1295</v>
      </c>
    </row>
    <row r="126" spans="1:161" s="1306" customFormat="1" ht="19.5" customHeight="1" x14ac:dyDescent="0.2">
      <c r="A126" s="2139" t="s">
        <v>1064</v>
      </c>
      <c r="B126" s="2139"/>
      <c r="C126" s="2139"/>
      <c r="D126" s="2139"/>
      <c r="E126" s="2139"/>
      <c r="F126" s="2139"/>
      <c r="G126" s="2139"/>
      <c r="H126" s="2139"/>
      <c r="I126" s="2139"/>
      <c r="J126" s="2139"/>
      <c r="K126" s="2139"/>
      <c r="L126" s="2139"/>
      <c r="M126" s="2139"/>
      <c r="N126" s="2139"/>
      <c r="O126" s="2139"/>
      <c r="P126" s="2139"/>
      <c r="Q126" s="2139"/>
      <c r="R126" s="2139"/>
      <c r="S126" s="2139"/>
      <c r="T126" s="2139"/>
      <c r="U126" s="2139"/>
      <c r="V126" s="2139"/>
      <c r="W126" s="2139"/>
      <c r="X126" s="2139"/>
      <c r="Y126" s="2139"/>
      <c r="Z126" s="2139"/>
      <c r="AA126" s="2139"/>
      <c r="AB126" s="2139"/>
      <c r="AC126" s="2139"/>
      <c r="AD126" s="2139"/>
      <c r="AE126" s="2139"/>
      <c r="AF126" s="2139"/>
      <c r="AG126" s="2139"/>
      <c r="AH126" s="2139"/>
      <c r="AI126" s="2139"/>
      <c r="AJ126" s="2139"/>
      <c r="AK126" s="2139"/>
      <c r="AL126" s="2139"/>
      <c r="AM126" s="2139"/>
      <c r="AN126" s="2139"/>
      <c r="AO126" s="2139"/>
      <c r="AP126" s="2139"/>
      <c r="AQ126" s="2139"/>
      <c r="AR126" s="2139"/>
      <c r="AS126" s="2139"/>
      <c r="AT126" s="2139"/>
      <c r="AU126" s="2139"/>
      <c r="AV126" s="2139"/>
      <c r="AW126" s="2139"/>
      <c r="AX126" s="2139"/>
      <c r="AY126" s="2139"/>
      <c r="AZ126" s="2139"/>
      <c r="BA126" s="2139"/>
      <c r="BB126" s="2139"/>
      <c r="BC126" s="2139"/>
      <c r="BD126" s="2139"/>
      <c r="BE126" s="2139"/>
      <c r="BF126" s="2139"/>
      <c r="BG126" s="2139"/>
      <c r="BH126" s="2139"/>
      <c r="BI126" s="2139"/>
      <c r="BJ126" s="2139"/>
      <c r="BK126" s="2139"/>
      <c r="BL126" s="2139"/>
      <c r="BM126" s="2139"/>
      <c r="BN126" s="2139"/>
      <c r="BO126" s="2139"/>
      <c r="BP126" s="2139"/>
      <c r="BQ126" s="2139"/>
      <c r="BR126" s="2139"/>
      <c r="BS126" s="2139"/>
      <c r="BT126" s="2139"/>
      <c r="BU126" s="2139"/>
      <c r="BV126" s="2139"/>
      <c r="BW126" s="2139"/>
      <c r="BX126" s="2139"/>
      <c r="BY126" s="2139"/>
      <c r="BZ126" s="2139"/>
      <c r="CA126" s="2139"/>
      <c r="CB126" s="2139"/>
      <c r="CC126" s="2139"/>
      <c r="CD126" s="2139"/>
      <c r="CE126" s="2139"/>
      <c r="CF126" s="2139"/>
      <c r="CG126" s="2139"/>
      <c r="CH126" s="2139"/>
      <c r="CI126" s="2139"/>
      <c r="CJ126" s="2139"/>
      <c r="CK126" s="2139"/>
      <c r="CL126" s="2139"/>
      <c r="CM126" s="2139"/>
      <c r="CN126" s="2139"/>
      <c r="CO126" s="2139"/>
      <c r="CP126" s="2139"/>
      <c r="CQ126" s="2139"/>
      <c r="CR126" s="2139"/>
      <c r="CS126" s="2139"/>
      <c r="CT126" s="2139"/>
      <c r="CU126" s="2139"/>
      <c r="CV126" s="2139"/>
      <c r="CW126" s="2139"/>
      <c r="CX126" s="2139"/>
      <c r="CY126" s="2139"/>
      <c r="CZ126" s="2139"/>
      <c r="DA126" s="2139"/>
      <c r="DB126" s="2139"/>
      <c r="DC126" s="2139"/>
      <c r="DD126" s="2139"/>
      <c r="DE126" s="2139"/>
      <c r="DF126" s="2139"/>
      <c r="DG126" s="2139"/>
      <c r="DH126" s="2139"/>
      <c r="DI126" s="2139"/>
      <c r="DJ126" s="2139"/>
      <c r="DK126" s="2139"/>
      <c r="DL126" s="2139"/>
      <c r="DM126" s="2139"/>
      <c r="DN126" s="2139"/>
      <c r="DO126" s="2139"/>
      <c r="DP126" s="2139"/>
      <c r="DQ126" s="2139"/>
      <c r="DR126" s="2139"/>
      <c r="DS126" s="2139"/>
      <c r="DT126" s="2139"/>
      <c r="DU126" s="2139"/>
      <c r="DV126" s="2139"/>
      <c r="DW126" s="2139"/>
      <c r="DX126" s="2139"/>
      <c r="DY126" s="2139"/>
      <c r="DZ126" s="2139"/>
      <c r="EA126" s="2139"/>
      <c r="EB126" s="2139"/>
      <c r="EC126" s="2139"/>
      <c r="ED126" s="2139"/>
      <c r="EE126" s="2139"/>
      <c r="EF126" s="2139"/>
      <c r="EG126" s="2139"/>
      <c r="EH126" s="2139"/>
      <c r="EI126" s="2139"/>
      <c r="EJ126" s="2139"/>
      <c r="EK126" s="2139"/>
      <c r="EL126" s="2139"/>
      <c r="EM126" s="2139"/>
      <c r="EN126" s="2139"/>
      <c r="EO126" s="2139"/>
      <c r="EP126" s="2139"/>
      <c r="EQ126" s="2139"/>
      <c r="ER126" s="2139"/>
      <c r="ES126" s="2139"/>
      <c r="ET126" s="2139"/>
      <c r="EU126" s="2139"/>
      <c r="EV126" s="2139"/>
      <c r="EW126" s="2139"/>
      <c r="EX126" s="2139"/>
      <c r="EY126" s="2139"/>
      <c r="EZ126" s="2139"/>
      <c r="FA126" s="2139"/>
      <c r="FB126" s="2139"/>
      <c r="FC126" s="2139"/>
      <c r="FD126" s="2139"/>
      <c r="FE126" s="2139"/>
    </row>
    <row r="127" spans="1:161" s="1306" customFormat="1" ht="10.5" customHeight="1" x14ac:dyDescent="0.2">
      <c r="A127" s="1305" t="s">
        <v>1065</v>
      </c>
    </row>
    <row r="128" spans="1:161" s="1306" customFormat="1" ht="30" customHeight="1" x14ac:dyDescent="0.2">
      <c r="A128" s="2139" t="s">
        <v>1066</v>
      </c>
      <c r="B128" s="2139"/>
      <c r="C128" s="2139"/>
      <c r="D128" s="2139"/>
      <c r="E128" s="2139"/>
      <c r="F128" s="2139"/>
      <c r="G128" s="2139"/>
      <c r="H128" s="2139"/>
      <c r="I128" s="2139"/>
      <c r="J128" s="2139"/>
      <c r="K128" s="2139"/>
      <c r="L128" s="2139"/>
      <c r="M128" s="2139"/>
      <c r="N128" s="2139"/>
      <c r="O128" s="2139"/>
      <c r="P128" s="2139"/>
      <c r="Q128" s="2139"/>
      <c r="R128" s="2139"/>
      <c r="S128" s="2139"/>
      <c r="T128" s="2139"/>
      <c r="U128" s="2139"/>
      <c r="V128" s="2139"/>
      <c r="W128" s="2139"/>
      <c r="X128" s="2139"/>
      <c r="Y128" s="2139"/>
      <c r="Z128" s="2139"/>
      <c r="AA128" s="2139"/>
      <c r="AB128" s="2139"/>
      <c r="AC128" s="2139"/>
      <c r="AD128" s="2139"/>
      <c r="AE128" s="2139"/>
      <c r="AF128" s="2139"/>
      <c r="AG128" s="2139"/>
      <c r="AH128" s="2139"/>
      <c r="AI128" s="2139"/>
      <c r="AJ128" s="2139"/>
      <c r="AK128" s="2139"/>
      <c r="AL128" s="2139"/>
      <c r="AM128" s="2139"/>
      <c r="AN128" s="2139"/>
      <c r="AO128" s="2139"/>
      <c r="AP128" s="2139"/>
      <c r="AQ128" s="2139"/>
      <c r="AR128" s="2139"/>
      <c r="AS128" s="2139"/>
      <c r="AT128" s="2139"/>
      <c r="AU128" s="2139"/>
      <c r="AV128" s="2139"/>
      <c r="AW128" s="2139"/>
      <c r="AX128" s="2139"/>
      <c r="AY128" s="2139"/>
      <c r="AZ128" s="2139"/>
      <c r="BA128" s="2139"/>
      <c r="BB128" s="2139"/>
      <c r="BC128" s="2139"/>
      <c r="BD128" s="2139"/>
      <c r="BE128" s="2139"/>
      <c r="BF128" s="2139"/>
      <c r="BG128" s="2139"/>
      <c r="BH128" s="2139"/>
      <c r="BI128" s="2139"/>
      <c r="BJ128" s="2139"/>
      <c r="BK128" s="2139"/>
      <c r="BL128" s="2139"/>
      <c r="BM128" s="2139"/>
      <c r="BN128" s="2139"/>
      <c r="BO128" s="2139"/>
      <c r="BP128" s="2139"/>
      <c r="BQ128" s="2139"/>
      <c r="BR128" s="2139"/>
      <c r="BS128" s="2139"/>
      <c r="BT128" s="2139"/>
      <c r="BU128" s="2139"/>
      <c r="BV128" s="2139"/>
      <c r="BW128" s="2139"/>
      <c r="BX128" s="2139"/>
      <c r="BY128" s="2139"/>
      <c r="BZ128" s="2139"/>
      <c r="CA128" s="2139"/>
      <c r="CB128" s="2139"/>
      <c r="CC128" s="2139"/>
      <c r="CD128" s="2139"/>
      <c r="CE128" s="2139"/>
      <c r="CF128" s="2139"/>
      <c r="CG128" s="2139"/>
      <c r="CH128" s="2139"/>
      <c r="CI128" s="2139"/>
      <c r="CJ128" s="2139"/>
      <c r="CK128" s="2139"/>
      <c r="CL128" s="2139"/>
      <c r="CM128" s="2139"/>
      <c r="CN128" s="2139"/>
      <c r="CO128" s="2139"/>
      <c r="CP128" s="2139"/>
      <c r="CQ128" s="2139"/>
      <c r="CR128" s="2139"/>
      <c r="CS128" s="2139"/>
      <c r="CT128" s="2139"/>
      <c r="CU128" s="2139"/>
      <c r="CV128" s="2139"/>
      <c r="CW128" s="2139"/>
      <c r="CX128" s="2139"/>
      <c r="CY128" s="2139"/>
      <c r="CZ128" s="2139"/>
      <c r="DA128" s="2139"/>
      <c r="DB128" s="2139"/>
      <c r="DC128" s="2139"/>
      <c r="DD128" s="2139"/>
      <c r="DE128" s="2139"/>
      <c r="DF128" s="2139"/>
      <c r="DG128" s="2139"/>
      <c r="DH128" s="2139"/>
      <c r="DI128" s="2139"/>
      <c r="DJ128" s="2139"/>
      <c r="DK128" s="2139"/>
      <c r="DL128" s="2139"/>
      <c r="DM128" s="2139"/>
      <c r="DN128" s="2139"/>
      <c r="DO128" s="2139"/>
      <c r="DP128" s="2139"/>
      <c r="DQ128" s="2139"/>
      <c r="DR128" s="2139"/>
      <c r="DS128" s="2139"/>
      <c r="DT128" s="2139"/>
      <c r="DU128" s="2139"/>
      <c r="DV128" s="2139"/>
      <c r="DW128" s="2139"/>
      <c r="DX128" s="2139"/>
      <c r="DY128" s="2139"/>
      <c r="DZ128" s="2139"/>
      <c r="EA128" s="2139"/>
      <c r="EB128" s="2139"/>
      <c r="EC128" s="2139"/>
      <c r="ED128" s="2139"/>
      <c r="EE128" s="2139"/>
      <c r="EF128" s="2139"/>
      <c r="EG128" s="2139"/>
      <c r="EH128" s="2139"/>
      <c r="EI128" s="2139"/>
      <c r="EJ128" s="2139"/>
      <c r="EK128" s="2139"/>
      <c r="EL128" s="2139"/>
      <c r="EM128" s="2139"/>
      <c r="EN128" s="2139"/>
      <c r="EO128" s="2139"/>
      <c r="EP128" s="2139"/>
      <c r="EQ128" s="2139"/>
      <c r="ER128" s="2139"/>
      <c r="ES128" s="2139"/>
      <c r="ET128" s="2139"/>
      <c r="EU128" s="2139"/>
      <c r="EV128" s="2139"/>
      <c r="EW128" s="2139"/>
      <c r="EX128" s="2139"/>
      <c r="EY128" s="2139"/>
      <c r="EZ128" s="2139"/>
      <c r="FA128" s="2139"/>
      <c r="FB128" s="2139"/>
      <c r="FC128" s="2139"/>
      <c r="FD128" s="2139"/>
      <c r="FE128" s="2139"/>
    </row>
    <row r="129" spans="1:161" s="1306" customFormat="1" ht="19.5" customHeight="1" x14ac:dyDescent="0.2">
      <c r="A129" s="2139" t="s">
        <v>1067</v>
      </c>
      <c r="B129" s="2139"/>
      <c r="C129" s="2139"/>
      <c r="D129" s="2139"/>
      <c r="E129" s="2139"/>
      <c r="F129" s="2139"/>
      <c r="G129" s="2139"/>
      <c r="H129" s="2139"/>
      <c r="I129" s="2139"/>
      <c r="J129" s="2139"/>
      <c r="K129" s="2139"/>
      <c r="L129" s="2139"/>
      <c r="M129" s="2139"/>
      <c r="N129" s="2139"/>
      <c r="O129" s="2139"/>
      <c r="P129" s="2139"/>
      <c r="Q129" s="2139"/>
      <c r="R129" s="2139"/>
      <c r="S129" s="2139"/>
      <c r="T129" s="2139"/>
      <c r="U129" s="2139"/>
      <c r="V129" s="2139"/>
      <c r="W129" s="2139"/>
      <c r="X129" s="2139"/>
      <c r="Y129" s="2139"/>
      <c r="Z129" s="2139"/>
      <c r="AA129" s="2139"/>
      <c r="AB129" s="2139"/>
      <c r="AC129" s="2139"/>
      <c r="AD129" s="2139"/>
      <c r="AE129" s="2139"/>
      <c r="AF129" s="2139"/>
      <c r="AG129" s="2139"/>
      <c r="AH129" s="2139"/>
      <c r="AI129" s="2139"/>
      <c r="AJ129" s="2139"/>
      <c r="AK129" s="2139"/>
      <c r="AL129" s="2139"/>
      <c r="AM129" s="2139"/>
      <c r="AN129" s="2139"/>
      <c r="AO129" s="2139"/>
      <c r="AP129" s="2139"/>
      <c r="AQ129" s="2139"/>
      <c r="AR129" s="2139"/>
      <c r="AS129" s="2139"/>
      <c r="AT129" s="2139"/>
      <c r="AU129" s="2139"/>
      <c r="AV129" s="2139"/>
      <c r="AW129" s="2139"/>
      <c r="AX129" s="2139"/>
      <c r="AY129" s="2139"/>
      <c r="AZ129" s="2139"/>
      <c r="BA129" s="2139"/>
      <c r="BB129" s="2139"/>
      <c r="BC129" s="2139"/>
      <c r="BD129" s="2139"/>
      <c r="BE129" s="2139"/>
      <c r="BF129" s="2139"/>
      <c r="BG129" s="2139"/>
      <c r="BH129" s="2139"/>
      <c r="BI129" s="2139"/>
      <c r="BJ129" s="2139"/>
      <c r="BK129" s="2139"/>
      <c r="BL129" s="2139"/>
      <c r="BM129" s="2139"/>
      <c r="BN129" s="2139"/>
      <c r="BO129" s="2139"/>
      <c r="BP129" s="2139"/>
      <c r="BQ129" s="2139"/>
      <c r="BR129" s="2139"/>
      <c r="BS129" s="2139"/>
      <c r="BT129" s="2139"/>
      <c r="BU129" s="2139"/>
      <c r="BV129" s="2139"/>
      <c r="BW129" s="2139"/>
      <c r="BX129" s="2139"/>
      <c r="BY129" s="2139"/>
      <c r="BZ129" s="2139"/>
      <c r="CA129" s="2139"/>
      <c r="CB129" s="2139"/>
      <c r="CC129" s="2139"/>
      <c r="CD129" s="2139"/>
      <c r="CE129" s="2139"/>
      <c r="CF129" s="2139"/>
      <c r="CG129" s="2139"/>
      <c r="CH129" s="2139"/>
      <c r="CI129" s="2139"/>
      <c r="CJ129" s="2139"/>
      <c r="CK129" s="2139"/>
      <c r="CL129" s="2139"/>
      <c r="CM129" s="2139"/>
      <c r="CN129" s="2139"/>
      <c r="CO129" s="2139"/>
      <c r="CP129" s="2139"/>
      <c r="CQ129" s="2139"/>
      <c r="CR129" s="2139"/>
      <c r="CS129" s="2139"/>
      <c r="CT129" s="2139"/>
      <c r="CU129" s="2139"/>
      <c r="CV129" s="2139"/>
      <c r="CW129" s="2139"/>
      <c r="CX129" s="2139"/>
      <c r="CY129" s="2139"/>
      <c r="CZ129" s="2139"/>
      <c r="DA129" s="2139"/>
      <c r="DB129" s="2139"/>
      <c r="DC129" s="2139"/>
      <c r="DD129" s="2139"/>
      <c r="DE129" s="2139"/>
      <c r="DF129" s="2139"/>
      <c r="DG129" s="2139"/>
      <c r="DH129" s="2139"/>
      <c r="DI129" s="2139"/>
      <c r="DJ129" s="2139"/>
      <c r="DK129" s="2139"/>
      <c r="DL129" s="2139"/>
      <c r="DM129" s="2139"/>
      <c r="DN129" s="2139"/>
      <c r="DO129" s="2139"/>
      <c r="DP129" s="2139"/>
      <c r="DQ129" s="2139"/>
      <c r="DR129" s="2139"/>
      <c r="DS129" s="2139"/>
      <c r="DT129" s="2139"/>
      <c r="DU129" s="2139"/>
      <c r="DV129" s="2139"/>
      <c r="DW129" s="2139"/>
      <c r="DX129" s="2139"/>
      <c r="DY129" s="2139"/>
      <c r="DZ129" s="2139"/>
      <c r="EA129" s="2139"/>
      <c r="EB129" s="2139"/>
      <c r="EC129" s="2139"/>
      <c r="ED129" s="2139"/>
      <c r="EE129" s="2139"/>
      <c r="EF129" s="2139"/>
      <c r="EG129" s="2139"/>
      <c r="EH129" s="2139"/>
      <c r="EI129" s="2139"/>
      <c r="EJ129" s="2139"/>
      <c r="EK129" s="2139"/>
      <c r="EL129" s="2139"/>
      <c r="EM129" s="2139"/>
      <c r="EN129" s="2139"/>
      <c r="EO129" s="2139"/>
      <c r="EP129" s="2139"/>
      <c r="EQ129" s="2139"/>
      <c r="ER129" s="2139"/>
      <c r="ES129" s="2139"/>
      <c r="ET129" s="2139"/>
      <c r="EU129" s="2139"/>
      <c r="EV129" s="2139"/>
      <c r="EW129" s="2139"/>
      <c r="EX129" s="2139"/>
      <c r="EY129" s="2139"/>
      <c r="EZ129" s="2139"/>
      <c r="FA129" s="2139"/>
      <c r="FB129" s="2139"/>
      <c r="FC129" s="2139"/>
      <c r="FD129" s="2139"/>
      <c r="FE129" s="2139"/>
    </row>
    <row r="130" spans="1:161" s="1306" customFormat="1" ht="30" customHeight="1" x14ac:dyDescent="0.2">
      <c r="A130" s="2139" t="s">
        <v>1068</v>
      </c>
      <c r="B130" s="2139"/>
      <c r="C130" s="2139"/>
      <c r="D130" s="2139"/>
      <c r="E130" s="2139"/>
      <c r="F130" s="2139"/>
      <c r="G130" s="2139"/>
      <c r="H130" s="2139"/>
      <c r="I130" s="2139"/>
      <c r="J130" s="2139"/>
      <c r="K130" s="2139"/>
      <c r="L130" s="2139"/>
      <c r="M130" s="2139"/>
      <c r="N130" s="2139"/>
      <c r="O130" s="2139"/>
      <c r="P130" s="2139"/>
      <c r="Q130" s="2139"/>
      <c r="R130" s="2139"/>
      <c r="S130" s="2139"/>
      <c r="T130" s="2139"/>
      <c r="U130" s="2139"/>
      <c r="V130" s="2139"/>
      <c r="W130" s="2139"/>
      <c r="X130" s="2139"/>
      <c r="Y130" s="2139"/>
      <c r="Z130" s="2139"/>
      <c r="AA130" s="2139"/>
      <c r="AB130" s="2139"/>
      <c r="AC130" s="2139"/>
      <c r="AD130" s="2139"/>
      <c r="AE130" s="2139"/>
      <c r="AF130" s="2139"/>
      <c r="AG130" s="2139"/>
      <c r="AH130" s="2139"/>
      <c r="AI130" s="2139"/>
      <c r="AJ130" s="2139"/>
      <c r="AK130" s="2139"/>
      <c r="AL130" s="2139"/>
      <c r="AM130" s="2139"/>
      <c r="AN130" s="2139"/>
      <c r="AO130" s="2139"/>
      <c r="AP130" s="2139"/>
      <c r="AQ130" s="2139"/>
      <c r="AR130" s="2139"/>
      <c r="AS130" s="2139"/>
      <c r="AT130" s="2139"/>
      <c r="AU130" s="2139"/>
      <c r="AV130" s="2139"/>
      <c r="AW130" s="2139"/>
      <c r="AX130" s="2139"/>
      <c r="AY130" s="2139"/>
      <c r="AZ130" s="2139"/>
      <c r="BA130" s="2139"/>
      <c r="BB130" s="2139"/>
      <c r="BC130" s="2139"/>
      <c r="BD130" s="2139"/>
      <c r="BE130" s="2139"/>
      <c r="BF130" s="2139"/>
      <c r="BG130" s="2139"/>
      <c r="BH130" s="2139"/>
      <c r="BI130" s="2139"/>
      <c r="BJ130" s="2139"/>
      <c r="BK130" s="2139"/>
      <c r="BL130" s="2139"/>
      <c r="BM130" s="2139"/>
      <c r="BN130" s="2139"/>
      <c r="BO130" s="2139"/>
      <c r="BP130" s="2139"/>
      <c r="BQ130" s="2139"/>
      <c r="BR130" s="2139"/>
      <c r="BS130" s="2139"/>
      <c r="BT130" s="2139"/>
      <c r="BU130" s="2139"/>
      <c r="BV130" s="2139"/>
      <c r="BW130" s="2139"/>
      <c r="BX130" s="2139"/>
      <c r="BY130" s="2139"/>
      <c r="BZ130" s="2139"/>
      <c r="CA130" s="2139"/>
      <c r="CB130" s="2139"/>
      <c r="CC130" s="2139"/>
      <c r="CD130" s="2139"/>
      <c r="CE130" s="2139"/>
      <c r="CF130" s="2139"/>
      <c r="CG130" s="2139"/>
      <c r="CH130" s="2139"/>
      <c r="CI130" s="2139"/>
      <c r="CJ130" s="2139"/>
      <c r="CK130" s="2139"/>
      <c r="CL130" s="2139"/>
      <c r="CM130" s="2139"/>
      <c r="CN130" s="2139"/>
      <c r="CO130" s="2139"/>
      <c r="CP130" s="2139"/>
      <c r="CQ130" s="2139"/>
      <c r="CR130" s="2139"/>
      <c r="CS130" s="2139"/>
      <c r="CT130" s="2139"/>
      <c r="CU130" s="2139"/>
      <c r="CV130" s="2139"/>
      <c r="CW130" s="2139"/>
      <c r="CX130" s="2139"/>
      <c r="CY130" s="2139"/>
      <c r="CZ130" s="2139"/>
      <c r="DA130" s="2139"/>
      <c r="DB130" s="2139"/>
      <c r="DC130" s="2139"/>
      <c r="DD130" s="2139"/>
      <c r="DE130" s="2139"/>
      <c r="DF130" s="2139"/>
      <c r="DG130" s="2139"/>
      <c r="DH130" s="2139"/>
      <c r="DI130" s="2139"/>
      <c r="DJ130" s="2139"/>
      <c r="DK130" s="2139"/>
      <c r="DL130" s="2139"/>
      <c r="DM130" s="2139"/>
      <c r="DN130" s="2139"/>
      <c r="DO130" s="2139"/>
      <c r="DP130" s="2139"/>
      <c r="DQ130" s="2139"/>
      <c r="DR130" s="2139"/>
      <c r="DS130" s="2139"/>
      <c r="DT130" s="2139"/>
      <c r="DU130" s="2139"/>
      <c r="DV130" s="2139"/>
      <c r="DW130" s="2139"/>
      <c r="DX130" s="2139"/>
      <c r="DY130" s="2139"/>
      <c r="DZ130" s="2139"/>
      <c r="EA130" s="2139"/>
      <c r="EB130" s="2139"/>
      <c r="EC130" s="2139"/>
      <c r="ED130" s="2139"/>
      <c r="EE130" s="2139"/>
      <c r="EF130" s="2139"/>
      <c r="EG130" s="2139"/>
      <c r="EH130" s="2139"/>
      <c r="EI130" s="2139"/>
      <c r="EJ130" s="2139"/>
      <c r="EK130" s="2139"/>
      <c r="EL130" s="2139"/>
      <c r="EM130" s="2139"/>
      <c r="EN130" s="2139"/>
      <c r="EO130" s="2139"/>
      <c r="EP130" s="2139"/>
      <c r="EQ130" s="2139"/>
      <c r="ER130" s="2139"/>
      <c r="ES130" s="2139"/>
      <c r="ET130" s="2139"/>
      <c r="EU130" s="2139"/>
      <c r="EV130" s="2139"/>
      <c r="EW130" s="2139"/>
      <c r="EX130" s="2139"/>
      <c r="EY130" s="2139"/>
      <c r="EZ130" s="2139"/>
      <c r="FA130" s="2139"/>
      <c r="FB130" s="2139"/>
      <c r="FC130" s="2139"/>
      <c r="FD130" s="2139"/>
      <c r="FE130" s="2139"/>
    </row>
    <row r="131" spans="1:161" s="1306" customFormat="1" ht="11.25" customHeight="1" x14ac:dyDescent="0.2">
      <c r="A131" s="1305" t="s">
        <v>1296</v>
      </c>
    </row>
    <row r="132" spans="1:161" s="1306" customFormat="1" ht="11.25" customHeight="1" x14ac:dyDescent="0.2">
      <c r="A132" s="1305" t="s">
        <v>1069</v>
      </c>
    </row>
    <row r="133" spans="1:161" s="1306" customFormat="1" ht="30" customHeight="1" x14ac:dyDescent="0.2">
      <c r="A133" s="2139" t="s">
        <v>1070</v>
      </c>
      <c r="B133" s="2139"/>
      <c r="C133" s="2139"/>
      <c r="D133" s="2139"/>
      <c r="E133" s="2139"/>
      <c r="F133" s="2139"/>
      <c r="G133" s="2139"/>
      <c r="H133" s="2139"/>
      <c r="I133" s="2139"/>
      <c r="J133" s="2139"/>
      <c r="K133" s="2139"/>
      <c r="L133" s="2139"/>
      <c r="M133" s="2139"/>
      <c r="N133" s="2139"/>
      <c r="O133" s="2139"/>
      <c r="P133" s="2139"/>
      <c r="Q133" s="2139"/>
      <c r="R133" s="2139"/>
      <c r="S133" s="2139"/>
      <c r="T133" s="2139"/>
      <c r="U133" s="2139"/>
      <c r="V133" s="2139"/>
      <c r="W133" s="2139"/>
      <c r="X133" s="2139"/>
      <c r="Y133" s="2139"/>
      <c r="Z133" s="2139"/>
      <c r="AA133" s="2139"/>
      <c r="AB133" s="2139"/>
      <c r="AC133" s="2139"/>
      <c r="AD133" s="2139"/>
      <c r="AE133" s="2139"/>
      <c r="AF133" s="2139"/>
      <c r="AG133" s="2139"/>
      <c r="AH133" s="2139"/>
      <c r="AI133" s="2139"/>
      <c r="AJ133" s="2139"/>
      <c r="AK133" s="2139"/>
      <c r="AL133" s="2139"/>
      <c r="AM133" s="2139"/>
      <c r="AN133" s="2139"/>
      <c r="AO133" s="2139"/>
      <c r="AP133" s="2139"/>
      <c r="AQ133" s="2139"/>
      <c r="AR133" s="2139"/>
      <c r="AS133" s="2139"/>
      <c r="AT133" s="2139"/>
      <c r="AU133" s="2139"/>
      <c r="AV133" s="2139"/>
      <c r="AW133" s="2139"/>
      <c r="AX133" s="2139"/>
      <c r="AY133" s="2139"/>
      <c r="AZ133" s="2139"/>
      <c r="BA133" s="2139"/>
      <c r="BB133" s="2139"/>
      <c r="BC133" s="2139"/>
      <c r="BD133" s="2139"/>
      <c r="BE133" s="2139"/>
      <c r="BF133" s="2139"/>
      <c r="BG133" s="2139"/>
      <c r="BH133" s="2139"/>
      <c r="BI133" s="2139"/>
      <c r="BJ133" s="2139"/>
      <c r="BK133" s="2139"/>
      <c r="BL133" s="2139"/>
      <c r="BM133" s="2139"/>
      <c r="BN133" s="2139"/>
      <c r="BO133" s="2139"/>
      <c r="BP133" s="2139"/>
      <c r="BQ133" s="2139"/>
      <c r="BR133" s="2139"/>
      <c r="BS133" s="2139"/>
      <c r="BT133" s="2139"/>
      <c r="BU133" s="2139"/>
      <c r="BV133" s="2139"/>
      <c r="BW133" s="2139"/>
      <c r="BX133" s="2139"/>
      <c r="BY133" s="2139"/>
      <c r="BZ133" s="2139"/>
      <c r="CA133" s="2139"/>
      <c r="CB133" s="2139"/>
      <c r="CC133" s="2139"/>
      <c r="CD133" s="2139"/>
      <c r="CE133" s="2139"/>
      <c r="CF133" s="2139"/>
      <c r="CG133" s="2139"/>
      <c r="CH133" s="2139"/>
      <c r="CI133" s="2139"/>
      <c r="CJ133" s="2139"/>
      <c r="CK133" s="2139"/>
      <c r="CL133" s="2139"/>
      <c r="CM133" s="2139"/>
      <c r="CN133" s="2139"/>
      <c r="CO133" s="2139"/>
      <c r="CP133" s="2139"/>
      <c r="CQ133" s="2139"/>
      <c r="CR133" s="2139"/>
      <c r="CS133" s="2139"/>
      <c r="CT133" s="2139"/>
      <c r="CU133" s="2139"/>
      <c r="CV133" s="2139"/>
      <c r="CW133" s="2139"/>
      <c r="CX133" s="2139"/>
      <c r="CY133" s="2139"/>
      <c r="CZ133" s="2139"/>
      <c r="DA133" s="2139"/>
      <c r="DB133" s="2139"/>
      <c r="DC133" s="2139"/>
      <c r="DD133" s="2139"/>
      <c r="DE133" s="2139"/>
      <c r="DF133" s="2139"/>
      <c r="DG133" s="2139"/>
      <c r="DH133" s="2139"/>
      <c r="DI133" s="2139"/>
      <c r="DJ133" s="2139"/>
      <c r="DK133" s="2139"/>
      <c r="DL133" s="2139"/>
      <c r="DM133" s="2139"/>
      <c r="DN133" s="2139"/>
      <c r="DO133" s="2139"/>
      <c r="DP133" s="2139"/>
      <c r="DQ133" s="2139"/>
      <c r="DR133" s="2139"/>
      <c r="DS133" s="2139"/>
      <c r="DT133" s="2139"/>
      <c r="DU133" s="2139"/>
      <c r="DV133" s="2139"/>
      <c r="DW133" s="2139"/>
      <c r="DX133" s="2139"/>
      <c r="DY133" s="2139"/>
      <c r="DZ133" s="2139"/>
      <c r="EA133" s="2139"/>
      <c r="EB133" s="2139"/>
      <c r="EC133" s="2139"/>
      <c r="ED133" s="2139"/>
      <c r="EE133" s="2139"/>
      <c r="EF133" s="2139"/>
      <c r="EG133" s="2139"/>
      <c r="EH133" s="2139"/>
      <c r="EI133" s="2139"/>
      <c r="EJ133" s="2139"/>
      <c r="EK133" s="2139"/>
      <c r="EL133" s="2139"/>
      <c r="EM133" s="2139"/>
      <c r="EN133" s="2139"/>
      <c r="EO133" s="2139"/>
      <c r="EP133" s="2139"/>
      <c r="EQ133" s="2139"/>
      <c r="ER133" s="2139"/>
      <c r="ES133" s="2139"/>
      <c r="ET133" s="2139"/>
      <c r="EU133" s="2139"/>
      <c r="EV133" s="2139"/>
      <c r="EW133" s="2139"/>
      <c r="EX133" s="2139"/>
      <c r="EY133" s="2139"/>
      <c r="EZ133" s="2139"/>
      <c r="FA133" s="2139"/>
      <c r="FB133" s="2139"/>
      <c r="FC133" s="2139"/>
      <c r="FD133" s="2139"/>
      <c r="FE133" s="2139"/>
    </row>
    <row r="134" spans="1:161" ht="3" customHeight="1" x14ac:dyDescent="0.2"/>
  </sheetData>
  <mergeCells count="730">
    <mergeCell ref="A102:BW102"/>
    <mergeCell ref="BX102:CE102"/>
    <mergeCell ref="CF102:CR102"/>
    <mergeCell ref="CS102:DE102"/>
    <mergeCell ref="DF102:DR102"/>
    <mergeCell ref="DS102:EE102"/>
    <mergeCell ref="EF102:ER102"/>
    <mergeCell ref="ES102:FE102"/>
    <mergeCell ref="A103:BW103"/>
    <mergeCell ref="BX103:CE104"/>
    <mergeCell ref="CF103:CR104"/>
    <mergeCell ref="CS103:DE104"/>
    <mergeCell ref="DF103:DR104"/>
    <mergeCell ref="DS103:EE104"/>
    <mergeCell ref="EF103:ER104"/>
    <mergeCell ref="ES103:FE104"/>
    <mergeCell ref="A104:BW104"/>
    <mergeCell ref="A105:BW105"/>
    <mergeCell ref="BX105:CE105"/>
    <mergeCell ref="CF105:CR105"/>
    <mergeCell ref="CS105:DE105"/>
    <mergeCell ref="DF105:DR105"/>
    <mergeCell ref="DS105:EE105"/>
    <mergeCell ref="EF105:ER105"/>
    <mergeCell ref="ES105:FE105"/>
    <mergeCell ref="A106:BW106"/>
    <mergeCell ref="BX106:CE107"/>
    <mergeCell ref="CF106:CR107"/>
    <mergeCell ref="CS106:DE107"/>
    <mergeCell ref="DF106:DR107"/>
    <mergeCell ref="DS106:EE107"/>
    <mergeCell ref="EF106:ER107"/>
    <mergeCell ref="ES106:FE107"/>
    <mergeCell ref="A107:BW107"/>
    <mergeCell ref="A88:BW88"/>
    <mergeCell ref="BX88:CE88"/>
    <mergeCell ref="CF88:CR88"/>
    <mergeCell ref="CS88:DE88"/>
    <mergeCell ref="DF88:DR88"/>
    <mergeCell ref="DS88:EE88"/>
    <mergeCell ref="EF88:ER88"/>
    <mergeCell ref="ES88:FE88"/>
    <mergeCell ref="A89:BW89"/>
    <mergeCell ref="BX89:CE89"/>
    <mergeCell ref="CF89:CR89"/>
    <mergeCell ref="CS89:DE89"/>
    <mergeCell ref="DF89:DR89"/>
    <mergeCell ref="DS89:EE89"/>
    <mergeCell ref="EF89:ER89"/>
    <mergeCell ref="ES89:FE89"/>
    <mergeCell ref="A47:BW47"/>
    <mergeCell ref="BX47:CE47"/>
    <mergeCell ref="CF47:CR47"/>
    <mergeCell ref="CS47:DE47"/>
    <mergeCell ref="DF47:DR47"/>
    <mergeCell ref="DS47:EE47"/>
    <mergeCell ref="EF47:ER47"/>
    <mergeCell ref="ES47:FE47"/>
    <mergeCell ref="DB1:FE1"/>
    <mergeCell ref="DW4:FE4"/>
    <mergeCell ref="DW5:FE5"/>
    <mergeCell ref="DW6:FE6"/>
    <mergeCell ref="CZ2:FE2"/>
    <mergeCell ref="DW7:FE7"/>
    <mergeCell ref="DW8:FE8"/>
    <mergeCell ref="DW9:EI9"/>
    <mergeCell ref="EL9:FE9"/>
    <mergeCell ref="DW10:EI10"/>
    <mergeCell ref="EL10:FE10"/>
    <mergeCell ref="DW11:DX11"/>
    <mergeCell ref="DY11:EA11"/>
    <mergeCell ref="EB11:EC11"/>
    <mergeCell ref="EE11:ES11"/>
    <mergeCell ref="ET11:EV11"/>
    <mergeCell ref="EW11:EY11"/>
    <mergeCell ref="CS13:CU13"/>
    <mergeCell ref="AY14:BE14"/>
    <mergeCell ref="BF14:BH14"/>
    <mergeCell ref="BI14:CD14"/>
    <mergeCell ref="CE14:CG14"/>
    <mergeCell ref="CH14:CL14"/>
    <mergeCell ref="CM14:CO14"/>
    <mergeCell ref="CP14:CX14"/>
    <mergeCell ref="ES14:FE15"/>
    <mergeCell ref="BG16:BJ16"/>
    <mergeCell ref="BK16:BM16"/>
    <mergeCell ref="BN16:BO16"/>
    <mergeCell ref="BQ16:CE16"/>
    <mergeCell ref="CF16:CH16"/>
    <mergeCell ref="CI16:CK16"/>
    <mergeCell ref="ES16:FE16"/>
    <mergeCell ref="DF26:FE26"/>
    <mergeCell ref="DF27:DK27"/>
    <mergeCell ref="DY27:EA27"/>
    <mergeCell ref="EF27:EK27"/>
    <mergeCell ref="A17:AA17"/>
    <mergeCell ref="ES17:FE17"/>
    <mergeCell ref="AB18:DP18"/>
    <mergeCell ref="ES18:FE18"/>
    <mergeCell ref="ES19:FE19"/>
    <mergeCell ref="ES20:FE20"/>
    <mergeCell ref="EB27:EE27"/>
    <mergeCell ref="K21:DP21"/>
    <mergeCell ref="ES21:FE21"/>
    <mergeCell ref="ES22:FE22"/>
    <mergeCell ref="A24:FE24"/>
    <mergeCell ref="A26:BW28"/>
    <mergeCell ref="BX26:CE28"/>
    <mergeCell ref="CF26:CR28"/>
    <mergeCell ref="CS26:DE28"/>
    <mergeCell ref="EL27:EN27"/>
    <mergeCell ref="EO27:ER27"/>
    <mergeCell ref="ES27:FE28"/>
    <mergeCell ref="DF28:DR28"/>
    <mergeCell ref="DS28:EE28"/>
    <mergeCell ref="EF28:ER28"/>
    <mergeCell ref="DL27:DN27"/>
    <mergeCell ref="DO27:DR27"/>
    <mergeCell ref="DS27:DX27"/>
    <mergeCell ref="A29:BW29"/>
    <mergeCell ref="BX29:CE29"/>
    <mergeCell ref="CF29:CR29"/>
    <mergeCell ref="CS29:DE29"/>
    <mergeCell ref="DF29:DR29"/>
    <mergeCell ref="DS29:EE29"/>
    <mergeCell ref="EF29:ER29"/>
    <mergeCell ref="ES29:FE29"/>
    <mergeCell ref="A30:BW30"/>
    <mergeCell ref="BX30:CE30"/>
    <mergeCell ref="CF30:CR30"/>
    <mergeCell ref="CS30:DE30"/>
    <mergeCell ref="DF30:DR30"/>
    <mergeCell ref="DS30:EE30"/>
    <mergeCell ref="EF30:ER30"/>
    <mergeCell ref="ES30:FE30"/>
    <mergeCell ref="A31:BW31"/>
    <mergeCell ref="BX31:CE31"/>
    <mergeCell ref="CF31:CR31"/>
    <mergeCell ref="CS31:DE31"/>
    <mergeCell ref="DF31:DR31"/>
    <mergeCell ref="DS31:EE31"/>
    <mergeCell ref="EF31:ER31"/>
    <mergeCell ref="ES31:FE31"/>
    <mergeCell ref="A32:BW32"/>
    <mergeCell ref="BX32:CE32"/>
    <mergeCell ref="CF32:CR32"/>
    <mergeCell ref="CS32:DE32"/>
    <mergeCell ref="DF32:DR32"/>
    <mergeCell ref="DS32:EE32"/>
    <mergeCell ref="EF32:ER32"/>
    <mergeCell ref="ES32:FE32"/>
    <mergeCell ref="A33:BW33"/>
    <mergeCell ref="BX33:CE33"/>
    <mergeCell ref="CF33:CR33"/>
    <mergeCell ref="CS33:DE33"/>
    <mergeCell ref="DF33:DR33"/>
    <mergeCell ref="DS33:EE33"/>
    <mergeCell ref="EF33:ER33"/>
    <mergeCell ref="ES33:FE33"/>
    <mergeCell ref="A34:BW34"/>
    <mergeCell ref="BX34:CE35"/>
    <mergeCell ref="CF34:CR35"/>
    <mergeCell ref="CS34:DE35"/>
    <mergeCell ref="DF34:DR35"/>
    <mergeCell ref="DS34:EE35"/>
    <mergeCell ref="EF34:ER35"/>
    <mergeCell ref="ES34:FE35"/>
    <mergeCell ref="A35:BW35"/>
    <mergeCell ref="A36:BW36"/>
    <mergeCell ref="BX36:CE36"/>
    <mergeCell ref="CF36:CR36"/>
    <mergeCell ref="CS36:DE36"/>
    <mergeCell ref="DF36:DR36"/>
    <mergeCell ref="DS36:EE36"/>
    <mergeCell ref="EF36:ER36"/>
    <mergeCell ref="ES36:FE36"/>
    <mergeCell ref="A37:BW37"/>
    <mergeCell ref="BX37:CE37"/>
    <mergeCell ref="CF37:CR37"/>
    <mergeCell ref="CS37:DE37"/>
    <mergeCell ref="DF37:DR37"/>
    <mergeCell ref="DS37:EE37"/>
    <mergeCell ref="EF37:ER37"/>
    <mergeCell ref="ES37:FE37"/>
    <mergeCell ref="ES38:FE38"/>
    <mergeCell ref="A39:BW39"/>
    <mergeCell ref="BX39:CE39"/>
    <mergeCell ref="CF39:CR39"/>
    <mergeCell ref="CS39:DE39"/>
    <mergeCell ref="DF39:DR39"/>
    <mergeCell ref="DS39:EE39"/>
    <mergeCell ref="EF39:ER39"/>
    <mergeCell ref="ES39:FE39"/>
    <mergeCell ref="DS41:EE41"/>
    <mergeCell ref="EF41:ER41"/>
    <mergeCell ref="A38:BW38"/>
    <mergeCell ref="BX38:CE38"/>
    <mergeCell ref="CF38:CR38"/>
    <mergeCell ref="CS38:DE38"/>
    <mergeCell ref="DF38:DR38"/>
    <mergeCell ref="DS38:EE38"/>
    <mergeCell ref="EF38:ER38"/>
    <mergeCell ref="ES45:FE46"/>
    <mergeCell ref="A46:BW46"/>
    <mergeCell ref="A40:BW40"/>
    <mergeCell ref="BX40:CE40"/>
    <mergeCell ref="CF40:CR40"/>
    <mergeCell ref="CS40:DE40"/>
    <mergeCell ref="DF40:DR40"/>
    <mergeCell ref="DS40:EE40"/>
    <mergeCell ref="EF40:ER40"/>
    <mergeCell ref="ES40:FE40"/>
    <mergeCell ref="A42:BW42"/>
    <mergeCell ref="BX42:CE43"/>
    <mergeCell ref="CF42:CR43"/>
    <mergeCell ref="CS42:DE43"/>
    <mergeCell ref="DF42:DR43"/>
    <mergeCell ref="DS42:EE43"/>
    <mergeCell ref="EF42:ER43"/>
    <mergeCell ref="ES42:FE43"/>
    <mergeCell ref="A43:BW43"/>
    <mergeCell ref="A41:BW41"/>
    <mergeCell ref="BX41:CE41"/>
    <mergeCell ref="CF41:CR41"/>
    <mergeCell ref="CS41:DE41"/>
    <mergeCell ref="DF41:DR41"/>
    <mergeCell ref="A49:BW49"/>
    <mergeCell ref="BX49:CE49"/>
    <mergeCell ref="CF49:CR49"/>
    <mergeCell ref="CS49:DE49"/>
    <mergeCell ref="DF49:DR49"/>
    <mergeCell ref="DS49:EE49"/>
    <mergeCell ref="EF49:ER49"/>
    <mergeCell ref="ES49:FE49"/>
    <mergeCell ref="A50:BW50"/>
    <mergeCell ref="BX50:CE51"/>
    <mergeCell ref="CF50:CR51"/>
    <mergeCell ref="CS50:DE51"/>
    <mergeCell ref="DF50:DR51"/>
    <mergeCell ref="DS50:EE51"/>
    <mergeCell ref="EF50:ER51"/>
    <mergeCell ref="ES50:FE51"/>
    <mergeCell ref="A51:BW51"/>
    <mergeCell ref="A52:BW52"/>
    <mergeCell ref="BX52:CE52"/>
    <mergeCell ref="CF52:CR52"/>
    <mergeCell ref="CS52:DE52"/>
    <mergeCell ref="DF52:DR52"/>
    <mergeCell ref="DS52:EE52"/>
    <mergeCell ref="EF52:ER52"/>
    <mergeCell ref="ES52:FE52"/>
    <mergeCell ref="A53:BW53"/>
    <mergeCell ref="BX53:CE53"/>
    <mergeCell ref="CF53:CR53"/>
    <mergeCell ref="CS53:DE53"/>
    <mergeCell ref="DF53:DR53"/>
    <mergeCell ref="DS53:EE53"/>
    <mergeCell ref="EF53:ER53"/>
    <mergeCell ref="ES53:FE53"/>
    <mergeCell ref="A54:BW54"/>
    <mergeCell ref="BX54:CE54"/>
    <mergeCell ref="CF54:CR54"/>
    <mergeCell ref="CS54:DE54"/>
    <mergeCell ref="DF54:DR54"/>
    <mergeCell ref="DS54:EE54"/>
    <mergeCell ref="EF54:ER54"/>
    <mergeCell ref="ES54:FE54"/>
    <mergeCell ref="A55:BW55"/>
    <mergeCell ref="BX55:CE56"/>
    <mergeCell ref="CF55:CR56"/>
    <mergeCell ref="CS55:DE56"/>
    <mergeCell ref="DF55:DR56"/>
    <mergeCell ref="DS55:EE56"/>
    <mergeCell ref="EF55:ER56"/>
    <mergeCell ref="ES55:FE56"/>
    <mergeCell ref="A56:BW56"/>
    <mergeCell ref="A57:BW57"/>
    <mergeCell ref="BX57:CE57"/>
    <mergeCell ref="CF57:CR57"/>
    <mergeCell ref="CS57:DE57"/>
    <mergeCell ref="DF57:DR57"/>
    <mergeCell ref="DS57:EE57"/>
    <mergeCell ref="EF57:ER57"/>
    <mergeCell ref="ES57:FE57"/>
    <mergeCell ref="A58:BW58"/>
    <mergeCell ref="BX58:CE58"/>
    <mergeCell ref="CF58:CR58"/>
    <mergeCell ref="CS58:DE58"/>
    <mergeCell ref="DF58:DR58"/>
    <mergeCell ref="DS58:EE58"/>
    <mergeCell ref="EF58:ER58"/>
    <mergeCell ref="ES58:FE58"/>
    <mergeCell ref="A59:BW59"/>
    <mergeCell ref="BX59:CE59"/>
    <mergeCell ref="CF59:CR59"/>
    <mergeCell ref="CS59:DE59"/>
    <mergeCell ref="DF59:DR59"/>
    <mergeCell ref="DS59:EE59"/>
    <mergeCell ref="EF59:ER59"/>
    <mergeCell ref="ES59:FE59"/>
    <mergeCell ref="A60:BW60"/>
    <mergeCell ref="BX60:CE60"/>
    <mergeCell ref="CF60:CR60"/>
    <mergeCell ref="CS60:DE60"/>
    <mergeCell ref="DF60:DR60"/>
    <mergeCell ref="DS60:EE60"/>
    <mergeCell ref="EF60:ER60"/>
    <mergeCell ref="ES60:FE60"/>
    <mergeCell ref="A61:BW61"/>
    <mergeCell ref="BX61:CE61"/>
    <mergeCell ref="CF61:CR61"/>
    <mergeCell ref="CS61:DE61"/>
    <mergeCell ref="DF61:DR61"/>
    <mergeCell ref="DS61:EE61"/>
    <mergeCell ref="EF61:ER61"/>
    <mergeCell ref="ES61:FE61"/>
    <mergeCell ref="A62:BW62"/>
    <mergeCell ref="BX62:CE62"/>
    <mergeCell ref="CF62:CR62"/>
    <mergeCell ref="CS62:DE62"/>
    <mergeCell ref="DF62:DR62"/>
    <mergeCell ref="DS62:EE62"/>
    <mergeCell ref="EF62:ER62"/>
    <mergeCell ref="ES62:FE62"/>
    <mergeCell ref="A63:BW63"/>
    <mergeCell ref="BX63:CE63"/>
    <mergeCell ref="CF63:CR63"/>
    <mergeCell ref="CS63:DE63"/>
    <mergeCell ref="DF63:DR63"/>
    <mergeCell ref="DS63:EE63"/>
    <mergeCell ref="EF63:ER63"/>
    <mergeCell ref="ES63:FE63"/>
    <mergeCell ref="A64:BW64"/>
    <mergeCell ref="BX64:CE64"/>
    <mergeCell ref="CF64:CR64"/>
    <mergeCell ref="CS64:DE64"/>
    <mergeCell ref="DF64:DR64"/>
    <mergeCell ref="DS64:EE64"/>
    <mergeCell ref="EF64:ER64"/>
    <mergeCell ref="ES64:FE64"/>
    <mergeCell ref="ES65:FE65"/>
    <mergeCell ref="A66:BW66"/>
    <mergeCell ref="BX66:CE66"/>
    <mergeCell ref="CF66:CR66"/>
    <mergeCell ref="CS66:DE66"/>
    <mergeCell ref="DF66:DR66"/>
    <mergeCell ref="DS66:EE66"/>
    <mergeCell ref="EF66:ER66"/>
    <mergeCell ref="ES66:FE66"/>
    <mergeCell ref="A65:BW65"/>
    <mergeCell ref="BX65:CE65"/>
    <mergeCell ref="CF65:CR65"/>
    <mergeCell ref="CS65:DE65"/>
    <mergeCell ref="DF65:DR65"/>
    <mergeCell ref="DS65:EE65"/>
    <mergeCell ref="EF65:ER65"/>
    <mergeCell ref="A71:BW71"/>
    <mergeCell ref="BX71:CE71"/>
    <mergeCell ref="CF71:CR71"/>
    <mergeCell ref="CS71:DE71"/>
    <mergeCell ref="DF71:DR71"/>
    <mergeCell ref="DS71:EE71"/>
    <mergeCell ref="EF71:ER71"/>
    <mergeCell ref="ES71:FE71"/>
    <mergeCell ref="A67:BW67"/>
    <mergeCell ref="BX67:CE67"/>
    <mergeCell ref="CF67:CR67"/>
    <mergeCell ref="CS67:DE67"/>
    <mergeCell ref="DF67:DR67"/>
    <mergeCell ref="DS67:EE67"/>
    <mergeCell ref="EF67:ER67"/>
    <mergeCell ref="ES67:FE67"/>
    <mergeCell ref="A68:BW68"/>
    <mergeCell ref="BX68:CE68"/>
    <mergeCell ref="CF68:CR68"/>
    <mergeCell ref="CS68:DE68"/>
    <mergeCell ref="DF68:DR68"/>
    <mergeCell ref="DS68:EE68"/>
    <mergeCell ref="EF68:ER68"/>
    <mergeCell ref="ES68:FE68"/>
    <mergeCell ref="A72:BW72"/>
    <mergeCell ref="BX72:CE72"/>
    <mergeCell ref="CF72:CR72"/>
    <mergeCell ref="CS72:DE72"/>
    <mergeCell ref="DF72:DR72"/>
    <mergeCell ref="DS72:EE72"/>
    <mergeCell ref="EF72:ER72"/>
    <mergeCell ref="ES72:FE72"/>
    <mergeCell ref="A73:BW73"/>
    <mergeCell ref="BX73:CE73"/>
    <mergeCell ref="CF73:CR73"/>
    <mergeCell ref="CS73:DE73"/>
    <mergeCell ref="DF73:DR73"/>
    <mergeCell ref="DS73:EE73"/>
    <mergeCell ref="EF73:ER73"/>
    <mergeCell ref="ES73:FE73"/>
    <mergeCell ref="A74:BW74"/>
    <mergeCell ref="BX74:CE74"/>
    <mergeCell ref="CF74:CR74"/>
    <mergeCell ref="CS74:DE74"/>
    <mergeCell ref="DF74:DR74"/>
    <mergeCell ref="DS74:EE74"/>
    <mergeCell ref="EF74:ER74"/>
    <mergeCell ref="ES74:FE74"/>
    <mergeCell ref="A75:BW75"/>
    <mergeCell ref="BX75:CE75"/>
    <mergeCell ref="CF75:CR75"/>
    <mergeCell ref="CS75:DE75"/>
    <mergeCell ref="DF75:DR75"/>
    <mergeCell ref="DS75:EE75"/>
    <mergeCell ref="EF75:ER75"/>
    <mergeCell ref="ES75:FE75"/>
    <mergeCell ref="A76:BW76"/>
    <mergeCell ref="BX76:CE76"/>
    <mergeCell ref="CF76:CR76"/>
    <mergeCell ref="CS76:DE76"/>
    <mergeCell ref="DF76:DR76"/>
    <mergeCell ref="DS76:EE76"/>
    <mergeCell ref="EF76:ER76"/>
    <mergeCell ref="ES76:FE76"/>
    <mergeCell ref="A77:BW77"/>
    <mergeCell ref="BX77:CE77"/>
    <mergeCell ref="CF77:CR77"/>
    <mergeCell ref="CS77:DE77"/>
    <mergeCell ref="DF77:DR77"/>
    <mergeCell ref="DS77:EE77"/>
    <mergeCell ref="EF77:ER77"/>
    <mergeCell ref="ES77:FE77"/>
    <mergeCell ref="A78:BW78"/>
    <mergeCell ref="BX78:CE78"/>
    <mergeCell ref="CF78:CR78"/>
    <mergeCell ref="CS78:DE78"/>
    <mergeCell ref="DF78:DR78"/>
    <mergeCell ref="DS78:EE78"/>
    <mergeCell ref="EF78:ER78"/>
    <mergeCell ref="ES78:FE78"/>
    <mergeCell ref="A79:BW79"/>
    <mergeCell ref="BX79:CE79"/>
    <mergeCell ref="CF79:CR79"/>
    <mergeCell ref="CS79:DE79"/>
    <mergeCell ref="DF79:DR79"/>
    <mergeCell ref="DS79:EE79"/>
    <mergeCell ref="EF79:ER79"/>
    <mergeCell ref="ES79:FE79"/>
    <mergeCell ref="A80:BW80"/>
    <mergeCell ref="BX80:CE80"/>
    <mergeCell ref="CF80:CR80"/>
    <mergeCell ref="CS80:DE80"/>
    <mergeCell ref="DF80:DR80"/>
    <mergeCell ref="DS80:EE80"/>
    <mergeCell ref="EF80:ER80"/>
    <mergeCell ref="ES80:FE80"/>
    <mergeCell ref="A81:BW81"/>
    <mergeCell ref="BX81:CE81"/>
    <mergeCell ref="CF81:CR81"/>
    <mergeCell ref="CS81:DE81"/>
    <mergeCell ref="DF81:DR81"/>
    <mergeCell ref="DS81:EE81"/>
    <mergeCell ref="EF81:ER81"/>
    <mergeCell ref="ES81:FE81"/>
    <mergeCell ref="A82:BW82"/>
    <mergeCell ref="BX82:CE82"/>
    <mergeCell ref="CF82:CR82"/>
    <mergeCell ref="CS82:DE82"/>
    <mergeCell ref="DF82:DR82"/>
    <mergeCell ref="DS82:EE82"/>
    <mergeCell ref="EF82:ER82"/>
    <mergeCell ref="ES82:FE82"/>
    <mergeCell ref="A83:BW83"/>
    <mergeCell ref="BX83:CE83"/>
    <mergeCell ref="CF83:CR83"/>
    <mergeCell ref="CS83:DE83"/>
    <mergeCell ref="DF83:DR83"/>
    <mergeCell ref="DS83:EE83"/>
    <mergeCell ref="EF83:ER83"/>
    <mergeCell ref="ES83:FE83"/>
    <mergeCell ref="A84:BW84"/>
    <mergeCell ref="BX84:CE84"/>
    <mergeCell ref="CF84:CR84"/>
    <mergeCell ref="CS84:DE84"/>
    <mergeCell ref="DF84:DR84"/>
    <mergeCell ref="DS84:EE84"/>
    <mergeCell ref="EF84:ER84"/>
    <mergeCell ref="ES84:FE84"/>
    <mergeCell ref="A85:BW85"/>
    <mergeCell ref="BX85:CE85"/>
    <mergeCell ref="CF85:CR85"/>
    <mergeCell ref="CS85:DE85"/>
    <mergeCell ref="DF85:DR85"/>
    <mergeCell ref="DS85:EE85"/>
    <mergeCell ref="EF85:ER85"/>
    <mergeCell ref="ES85:FE85"/>
    <mergeCell ref="A86:BW86"/>
    <mergeCell ref="BX86:CE86"/>
    <mergeCell ref="CF86:CR86"/>
    <mergeCell ref="CS86:DE86"/>
    <mergeCell ref="DF86:DR86"/>
    <mergeCell ref="DS86:EE86"/>
    <mergeCell ref="EF86:ER86"/>
    <mergeCell ref="ES86:FE86"/>
    <mergeCell ref="A90:BW90"/>
    <mergeCell ref="BX90:CE90"/>
    <mergeCell ref="CF90:CR90"/>
    <mergeCell ref="CS90:DE90"/>
    <mergeCell ref="DF90:DR90"/>
    <mergeCell ref="DS90:EE90"/>
    <mergeCell ref="EF90:ER90"/>
    <mergeCell ref="ES90:FE90"/>
    <mergeCell ref="A87:BW87"/>
    <mergeCell ref="BX87:CE87"/>
    <mergeCell ref="CF87:CR87"/>
    <mergeCell ref="CS87:DE87"/>
    <mergeCell ref="DF87:DR87"/>
    <mergeCell ref="DS87:EE87"/>
    <mergeCell ref="EF87:ER87"/>
    <mergeCell ref="ES87:FE87"/>
    <mergeCell ref="A91:BW91"/>
    <mergeCell ref="BX91:CE91"/>
    <mergeCell ref="CF91:CR91"/>
    <mergeCell ref="CS91:DE91"/>
    <mergeCell ref="DF91:DR91"/>
    <mergeCell ref="DS91:EE91"/>
    <mergeCell ref="EF91:ER91"/>
    <mergeCell ref="ES91:FE91"/>
    <mergeCell ref="A92:BW92"/>
    <mergeCell ref="BX92:CE92"/>
    <mergeCell ref="CF92:CR92"/>
    <mergeCell ref="CS92:DE92"/>
    <mergeCell ref="DF92:DR92"/>
    <mergeCell ref="DS92:EE92"/>
    <mergeCell ref="EF92:ER92"/>
    <mergeCell ref="ES92:FE92"/>
    <mergeCell ref="A93:BW93"/>
    <mergeCell ref="BX93:CE93"/>
    <mergeCell ref="CF93:CR93"/>
    <mergeCell ref="CS93:DE93"/>
    <mergeCell ref="DF93:DR93"/>
    <mergeCell ref="DS93:EE93"/>
    <mergeCell ref="EF93:ER93"/>
    <mergeCell ref="ES93:FE93"/>
    <mergeCell ref="A94:BW94"/>
    <mergeCell ref="BX94:CE94"/>
    <mergeCell ref="CF94:CR94"/>
    <mergeCell ref="CS94:DE94"/>
    <mergeCell ref="DF94:DR94"/>
    <mergeCell ref="DS94:EE94"/>
    <mergeCell ref="EF94:ER94"/>
    <mergeCell ref="ES94:FE94"/>
    <mergeCell ref="A95:BW95"/>
    <mergeCell ref="BX95:CE95"/>
    <mergeCell ref="CF95:CR95"/>
    <mergeCell ref="CS95:DE95"/>
    <mergeCell ref="DF95:DR95"/>
    <mergeCell ref="DS95:EE95"/>
    <mergeCell ref="EF95:ER95"/>
    <mergeCell ref="ES95:FE95"/>
    <mergeCell ref="A96:BW96"/>
    <mergeCell ref="BX96:CE96"/>
    <mergeCell ref="CF96:CR96"/>
    <mergeCell ref="CS96:DE96"/>
    <mergeCell ref="DF96:DR96"/>
    <mergeCell ref="DS96:EE96"/>
    <mergeCell ref="EF96:ER96"/>
    <mergeCell ref="ES96:FE96"/>
    <mergeCell ref="A97:BW97"/>
    <mergeCell ref="BX97:CE97"/>
    <mergeCell ref="CF97:CR97"/>
    <mergeCell ref="CS97:DE97"/>
    <mergeCell ref="DF97:DR97"/>
    <mergeCell ref="DS97:EE97"/>
    <mergeCell ref="EF97:ER97"/>
    <mergeCell ref="ES97:FE97"/>
    <mergeCell ref="A98:BW98"/>
    <mergeCell ref="BX98:CE98"/>
    <mergeCell ref="CF98:CR98"/>
    <mergeCell ref="CS98:DE98"/>
    <mergeCell ref="DF98:DR98"/>
    <mergeCell ref="DS98:EE98"/>
    <mergeCell ref="EF98:ER98"/>
    <mergeCell ref="ES98:FE98"/>
    <mergeCell ref="A99:BW99"/>
    <mergeCell ref="BX99:CE99"/>
    <mergeCell ref="CF99:CR99"/>
    <mergeCell ref="CS99:DE99"/>
    <mergeCell ref="DF99:DR99"/>
    <mergeCell ref="DS99:EE99"/>
    <mergeCell ref="EF99:ER99"/>
    <mergeCell ref="ES99:FE99"/>
    <mergeCell ref="A100:BW100"/>
    <mergeCell ref="BX100:CE101"/>
    <mergeCell ref="CF100:CR101"/>
    <mergeCell ref="CS100:DE101"/>
    <mergeCell ref="DF100:DR101"/>
    <mergeCell ref="DS100:EE101"/>
    <mergeCell ref="EF100:ER101"/>
    <mergeCell ref="ES100:FE101"/>
    <mergeCell ref="A101:BW101"/>
    <mergeCell ref="A108:BW108"/>
    <mergeCell ref="BX108:CE108"/>
    <mergeCell ref="CF108:CR108"/>
    <mergeCell ref="CS108:DE108"/>
    <mergeCell ref="DF108:DR108"/>
    <mergeCell ref="DS108:EE108"/>
    <mergeCell ref="EF108:ER108"/>
    <mergeCell ref="ES108:FE108"/>
    <mergeCell ref="A109:BW109"/>
    <mergeCell ref="BX109:CE109"/>
    <mergeCell ref="CF109:CR109"/>
    <mergeCell ref="CS109:DE109"/>
    <mergeCell ref="DF109:DR109"/>
    <mergeCell ref="DS109:EE109"/>
    <mergeCell ref="EF109:ER109"/>
    <mergeCell ref="ES109:FE109"/>
    <mergeCell ref="A110:BW110"/>
    <mergeCell ref="BX110:CE110"/>
    <mergeCell ref="CF110:CR110"/>
    <mergeCell ref="CS110:DE110"/>
    <mergeCell ref="DF110:DR110"/>
    <mergeCell ref="DS110:EE110"/>
    <mergeCell ref="EF110:ER110"/>
    <mergeCell ref="ES110:FE110"/>
    <mergeCell ref="A112:BW112"/>
    <mergeCell ref="BX112:CE112"/>
    <mergeCell ref="CF112:CR112"/>
    <mergeCell ref="CS112:DE112"/>
    <mergeCell ref="DF112:DR112"/>
    <mergeCell ref="DS112:EE112"/>
    <mergeCell ref="EF112:ER112"/>
    <mergeCell ref="ES112:FE112"/>
    <mergeCell ref="A111:BW111"/>
    <mergeCell ref="BX111:CE111"/>
    <mergeCell ref="CF111:CR111"/>
    <mergeCell ref="CS111:DE111"/>
    <mergeCell ref="DF111:DR111"/>
    <mergeCell ref="DS111:EE111"/>
    <mergeCell ref="EF111:ER111"/>
    <mergeCell ref="ES111:FE111"/>
    <mergeCell ref="A113:BW113"/>
    <mergeCell ref="BX113:CE113"/>
    <mergeCell ref="CF113:CR113"/>
    <mergeCell ref="CS113:DE113"/>
    <mergeCell ref="DF113:DR113"/>
    <mergeCell ref="DS113:EE113"/>
    <mergeCell ref="EF113:ER113"/>
    <mergeCell ref="ES113:FE113"/>
    <mergeCell ref="A114:BW114"/>
    <mergeCell ref="BX114:CE114"/>
    <mergeCell ref="CF114:CR114"/>
    <mergeCell ref="CS114:DE114"/>
    <mergeCell ref="DF114:DR114"/>
    <mergeCell ref="DS114:EE114"/>
    <mergeCell ref="EF114:ER114"/>
    <mergeCell ref="ES114:FE114"/>
    <mergeCell ref="EF115:ER115"/>
    <mergeCell ref="ES115:FE115"/>
    <mergeCell ref="DS117:EE117"/>
    <mergeCell ref="EF117:ER117"/>
    <mergeCell ref="ES117:FE117"/>
    <mergeCell ref="A116:BW116"/>
    <mergeCell ref="BX116:CE116"/>
    <mergeCell ref="CF116:CR116"/>
    <mergeCell ref="CS116:DE116"/>
    <mergeCell ref="DF116:DR116"/>
    <mergeCell ref="DS116:EE116"/>
    <mergeCell ref="CF117:CR117"/>
    <mergeCell ref="CS117:DE117"/>
    <mergeCell ref="DF117:DR117"/>
    <mergeCell ref="A115:BW115"/>
    <mergeCell ref="BX115:CE115"/>
    <mergeCell ref="CF115:CR115"/>
    <mergeCell ref="CS115:DE115"/>
    <mergeCell ref="DF115:DR115"/>
    <mergeCell ref="DS115:EE115"/>
    <mergeCell ref="EF116:ER116"/>
    <mergeCell ref="ES116:FE116"/>
    <mergeCell ref="A117:BW117"/>
    <mergeCell ref="BX117:CE117"/>
    <mergeCell ref="A133:FE133"/>
    <mergeCell ref="EF118:ER118"/>
    <mergeCell ref="ES118:FE118"/>
    <mergeCell ref="A126:FE126"/>
    <mergeCell ref="A128:FE128"/>
    <mergeCell ref="A129:FE129"/>
    <mergeCell ref="A130:FE130"/>
    <mergeCell ref="A118:BW118"/>
    <mergeCell ref="BX118:CE118"/>
    <mergeCell ref="CF118:CR118"/>
    <mergeCell ref="CS118:DE118"/>
    <mergeCell ref="DF118:DR118"/>
    <mergeCell ref="DS118:EE118"/>
    <mergeCell ref="A70:BW70"/>
    <mergeCell ref="BX70:CE70"/>
    <mergeCell ref="CF70:CR70"/>
    <mergeCell ref="CS70:DE70"/>
    <mergeCell ref="DF70:DR70"/>
    <mergeCell ref="DS70:EE70"/>
    <mergeCell ref="EF70:ER70"/>
    <mergeCell ref="ES70:FE70"/>
    <mergeCell ref="A69:BW69"/>
    <mergeCell ref="BX69:CE69"/>
    <mergeCell ref="CF69:CR69"/>
    <mergeCell ref="CS69:DE69"/>
    <mergeCell ref="DF69:DR69"/>
    <mergeCell ref="DS69:EE69"/>
    <mergeCell ref="EF69:ER69"/>
    <mergeCell ref="ES69:FE69"/>
    <mergeCell ref="A48:BW48"/>
    <mergeCell ref="BX48:CE48"/>
    <mergeCell ref="CF48:CR48"/>
    <mergeCell ref="CS48:DE48"/>
    <mergeCell ref="DF48:DR48"/>
    <mergeCell ref="DS48:EE48"/>
    <mergeCell ref="EF48:ER48"/>
    <mergeCell ref="ES48:FE48"/>
    <mergeCell ref="ES41:FE41"/>
    <mergeCell ref="A44:BW44"/>
    <mergeCell ref="BX44:CE44"/>
    <mergeCell ref="CF44:CR44"/>
    <mergeCell ref="CS44:DE44"/>
    <mergeCell ref="DF44:DR44"/>
    <mergeCell ref="DS44:EE44"/>
    <mergeCell ref="EF44:ER44"/>
    <mergeCell ref="ES44:FE44"/>
    <mergeCell ref="A45:BW45"/>
    <mergeCell ref="BX45:CE46"/>
    <mergeCell ref="CF45:CR46"/>
    <mergeCell ref="CS45:DE46"/>
    <mergeCell ref="DF45:DR46"/>
    <mergeCell ref="DS45:EE46"/>
    <mergeCell ref="EF45:ER46"/>
  </mergeCells>
  <pageMargins left="0.59055118110236227" right="0.51181102362204722" top="0.39370078740157483" bottom="0.31496062992125984" header="0.19685039370078741" footer="0.19685039370078741"/>
  <pageSetup paperSize="9" scale="85" fitToHeight="3" orientation="landscape" r:id="rId1"/>
  <headerFooter alignWithMargins="0"/>
  <rowBreaks count="3" manualBreakCount="3">
    <brk id="35" max="160" man="1"/>
    <brk id="68" max="160" man="1"/>
    <brk id="98" max="160" man="1"/>
  </rowBreaks>
  <ignoredErrors>
    <ignoredError sqref="ES22 BX74:CE75 BX29:FE31 CF71:CR75 CS42:DE44 CS49 CS46:DE47 CT45:DE45 BX49:CR49 BX112:CR117 BI14:CD14 CS36:DE40 CF63:CR69 BX61:CE69 BY71:CE73 BX76:CR101 CF14:CL14 CN14:CO14 BX32:CR47 BX48:CR48 BY108:CR108 BY109:CR109 BY110:CR110 BX102:CR105 BX52:CR59"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53FF"/>
  </sheetPr>
  <dimension ref="A1:FK72"/>
  <sheetViews>
    <sheetView view="pageBreakPreview" zoomScale="110" zoomScaleSheetLayoutView="100" workbookViewId="0">
      <selection activeCell="DZ8" sqref="DZ8:EK8"/>
    </sheetView>
  </sheetViews>
  <sheetFormatPr defaultColWidth="0.85546875" defaultRowHeight="11.25" x14ac:dyDescent="0.2"/>
  <cols>
    <col min="1" max="59" width="0.85546875" style="1313"/>
    <col min="60" max="60" width="0.85546875" style="1313" customWidth="1"/>
    <col min="61" max="63" width="0.85546875" style="1313"/>
    <col min="64" max="64" width="0.85546875" style="1313" customWidth="1"/>
    <col min="65" max="74" width="0.85546875" style="1313"/>
    <col min="75" max="76" width="0.85546875" style="1313" customWidth="1"/>
    <col min="77" max="128" width="0.85546875" style="1313"/>
    <col min="129" max="129" width="3" style="1313" customWidth="1"/>
    <col min="130" max="140" width="0.85546875" style="1313"/>
    <col min="141" max="141" width="3" style="1313" customWidth="1"/>
    <col min="142" max="151" width="0.85546875" style="1313"/>
    <col min="152" max="152" width="1.7109375" style="1313" customWidth="1"/>
    <col min="153" max="153" width="1.5703125" style="1313" customWidth="1"/>
    <col min="154" max="157" width="0.85546875" style="1313"/>
    <col min="158" max="158" width="1.5703125" style="1313" customWidth="1"/>
    <col min="159" max="159" width="0.28515625" style="1313" customWidth="1"/>
    <col min="160" max="162" width="0.85546875" style="1313" hidden="1" customWidth="1"/>
    <col min="163" max="163" width="0.7109375" style="1313" hidden="1" customWidth="1"/>
    <col min="164" max="165" width="0.85546875" style="1313" hidden="1" customWidth="1"/>
    <col min="166" max="315" width="0.85546875" style="1313"/>
    <col min="316" max="316" width="0.85546875" style="1313" customWidth="1"/>
    <col min="317" max="319" width="0.85546875" style="1313"/>
    <col min="320" max="320" width="0.85546875" style="1313" customWidth="1"/>
    <col min="321" max="330" width="0.85546875" style="1313"/>
    <col min="331" max="332" width="0.85546875" style="1313" customWidth="1"/>
    <col min="333" max="571" width="0.85546875" style="1313"/>
    <col min="572" max="572" width="0.85546875" style="1313" customWidth="1"/>
    <col min="573" max="575" width="0.85546875" style="1313"/>
    <col min="576" max="576" width="0.85546875" style="1313" customWidth="1"/>
    <col min="577" max="586" width="0.85546875" style="1313"/>
    <col min="587" max="588" width="0.85546875" style="1313" customWidth="1"/>
    <col min="589" max="827" width="0.85546875" style="1313"/>
    <col min="828" max="828" width="0.85546875" style="1313" customWidth="1"/>
    <col min="829" max="831" width="0.85546875" style="1313"/>
    <col min="832" max="832" width="0.85546875" style="1313" customWidth="1"/>
    <col min="833" max="842" width="0.85546875" style="1313"/>
    <col min="843" max="844" width="0.85546875" style="1313" customWidth="1"/>
    <col min="845" max="1083" width="0.85546875" style="1313"/>
    <col min="1084" max="1084" width="0.85546875" style="1313" customWidth="1"/>
    <col min="1085" max="1087" width="0.85546875" style="1313"/>
    <col min="1088" max="1088" width="0.85546875" style="1313" customWidth="1"/>
    <col min="1089" max="1098" width="0.85546875" style="1313"/>
    <col min="1099" max="1100" width="0.85546875" style="1313" customWidth="1"/>
    <col min="1101" max="1339" width="0.85546875" style="1313"/>
    <col min="1340" max="1340" width="0.85546875" style="1313" customWidth="1"/>
    <col min="1341" max="1343" width="0.85546875" style="1313"/>
    <col min="1344" max="1344" width="0.85546875" style="1313" customWidth="1"/>
    <col min="1345" max="1354" width="0.85546875" style="1313"/>
    <col min="1355" max="1356" width="0.85546875" style="1313" customWidth="1"/>
    <col min="1357" max="1595" width="0.85546875" style="1313"/>
    <col min="1596" max="1596" width="0.85546875" style="1313" customWidth="1"/>
    <col min="1597" max="1599" width="0.85546875" style="1313"/>
    <col min="1600" max="1600" width="0.85546875" style="1313" customWidth="1"/>
    <col min="1601" max="1610" width="0.85546875" style="1313"/>
    <col min="1611" max="1612" width="0.85546875" style="1313" customWidth="1"/>
    <col min="1613" max="1851" width="0.85546875" style="1313"/>
    <col min="1852" max="1852" width="0.85546875" style="1313" customWidth="1"/>
    <col min="1853" max="1855" width="0.85546875" style="1313"/>
    <col min="1856" max="1856" width="0.85546875" style="1313" customWidth="1"/>
    <col min="1857" max="1866" width="0.85546875" style="1313"/>
    <col min="1867" max="1868" width="0.85546875" style="1313" customWidth="1"/>
    <col min="1869" max="2107" width="0.85546875" style="1313"/>
    <col min="2108" max="2108" width="0.85546875" style="1313" customWidth="1"/>
    <col min="2109" max="2111" width="0.85546875" style="1313"/>
    <col min="2112" max="2112" width="0.85546875" style="1313" customWidth="1"/>
    <col min="2113" max="2122" width="0.85546875" style="1313"/>
    <col min="2123" max="2124" width="0.85546875" style="1313" customWidth="1"/>
    <col min="2125" max="2363" width="0.85546875" style="1313"/>
    <col min="2364" max="2364" width="0.85546875" style="1313" customWidth="1"/>
    <col min="2365" max="2367" width="0.85546875" style="1313"/>
    <col min="2368" max="2368" width="0.85546875" style="1313" customWidth="1"/>
    <col min="2369" max="2378" width="0.85546875" style="1313"/>
    <col min="2379" max="2380" width="0.85546875" style="1313" customWidth="1"/>
    <col min="2381" max="2619" width="0.85546875" style="1313"/>
    <col min="2620" max="2620" width="0.85546875" style="1313" customWidth="1"/>
    <col min="2621" max="2623" width="0.85546875" style="1313"/>
    <col min="2624" max="2624" width="0.85546875" style="1313" customWidth="1"/>
    <col min="2625" max="2634" width="0.85546875" style="1313"/>
    <col min="2635" max="2636" width="0.85546875" style="1313" customWidth="1"/>
    <col min="2637" max="2875" width="0.85546875" style="1313"/>
    <col min="2876" max="2876" width="0.85546875" style="1313" customWidth="1"/>
    <col min="2877" max="2879" width="0.85546875" style="1313"/>
    <col min="2880" max="2880" width="0.85546875" style="1313" customWidth="1"/>
    <col min="2881" max="2890" width="0.85546875" style="1313"/>
    <col min="2891" max="2892" width="0.85546875" style="1313" customWidth="1"/>
    <col min="2893" max="3131" width="0.85546875" style="1313"/>
    <col min="3132" max="3132" width="0.85546875" style="1313" customWidth="1"/>
    <col min="3133" max="3135" width="0.85546875" style="1313"/>
    <col min="3136" max="3136" width="0.85546875" style="1313" customWidth="1"/>
    <col min="3137" max="3146" width="0.85546875" style="1313"/>
    <col min="3147" max="3148" width="0.85546875" style="1313" customWidth="1"/>
    <col min="3149" max="3387" width="0.85546875" style="1313"/>
    <col min="3388" max="3388" width="0.85546875" style="1313" customWidth="1"/>
    <col min="3389" max="3391" width="0.85546875" style="1313"/>
    <col min="3392" max="3392" width="0.85546875" style="1313" customWidth="1"/>
    <col min="3393" max="3402" width="0.85546875" style="1313"/>
    <col min="3403" max="3404" width="0.85546875" style="1313" customWidth="1"/>
    <col min="3405" max="3643" width="0.85546875" style="1313"/>
    <col min="3644" max="3644" width="0.85546875" style="1313" customWidth="1"/>
    <col min="3645" max="3647" width="0.85546875" style="1313"/>
    <col min="3648" max="3648" width="0.85546875" style="1313" customWidth="1"/>
    <col min="3649" max="3658" width="0.85546875" style="1313"/>
    <col min="3659" max="3660" width="0.85546875" style="1313" customWidth="1"/>
    <col min="3661" max="3899" width="0.85546875" style="1313"/>
    <col min="3900" max="3900" width="0.85546875" style="1313" customWidth="1"/>
    <col min="3901" max="3903" width="0.85546875" style="1313"/>
    <col min="3904" max="3904" width="0.85546875" style="1313" customWidth="1"/>
    <col min="3905" max="3914" width="0.85546875" style="1313"/>
    <col min="3915" max="3916" width="0.85546875" style="1313" customWidth="1"/>
    <col min="3917" max="4155" width="0.85546875" style="1313"/>
    <col min="4156" max="4156" width="0.85546875" style="1313" customWidth="1"/>
    <col min="4157" max="4159" width="0.85546875" style="1313"/>
    <col min="4160" max="4160" width="0.85546875" style="1313" customWidth="1"/>
    <col min="4161" max="4170" width="0.85546875" style="1313"/>
    <col min="4171" max="4172" width="0.85546875" style="1313" customWidth="1"/>
    <col min="4173" max="4411" width="0.85546875" style="1313"/>
    <col min="4412" max="4412" width="0.85546875" style="1313" customWidth="1"/>
    <col min="4413" max="4415" width="0.85546875" style="1313"/>
    <col min="4416" max="4416" width="0.85546875" style="1313" customWidth="1"/>
    <col min="4417" max="4426" width="0.85546875" style="1313"/>
    <col min="4427" max="4428" width="0.85546875" style="1313" customWidth="1"/>
    <col min="4429" max="4667" width="0.85546875" style="1313"/>
    <col min="4668" max="4668" width="0.85546875" style="1313" customWidth="1"/>
    <col min="4669" max="4671" width="0.85546875" style="1313"/>
    <col min="4672" max="4672" width="0.85546875" style="1313" customWidth="1"/>
    <col min="4673" max="4682" width="0.85546875" style="1313"/>
    <col min="4683" max="4684" width="0.85546875" style="1313" customWidth="1"/>
    <col min="4685" max="4923" width="0.85546875" style="1313"/>
    <col min="4924" max="4924" width="0.85546875" style="1313" customWidth="1"/>
    <col min="4925" max="4927" width="0.85546875" style="1313"/>
    <col min="4928" max="4928" width="0.85546875" style="1313" customWidth="1"/>
    <col min="4929" max="4938" width="0.85546875" style="1313"/>
    <col min="4939" max="4940" width="0.85546875" style="1313" customWidth="1"/>
    <col min="4941" max="5179" width="0.85546875" style="1313"/>
    <col min="5180" max="5180" width="0.85546875" style="1313" customWidth="1"/>
    <col min="5181" max="5183" width="0.85546875" style="1313"/>
    <col min="5184" max="5184" width="0.85546875" style="1313" customWidth="1"/>
    <col min="5185" max="5194" width="0.85546875" style="1313"/>
    <col min="5195" max="5196" width="0.85546875" style="1313" customWidth="1"/>
    <col min="5197" max="5435" width="0.85546875" style="1313"/>
    <col min="5436" max="5436" width="0.85546875" style="1313" customWidth="1"/>
    <col min="5437" max="5439" width="0.85546875" style="1313"/>
    <col min="5440" max="5440" width="0.85546875" style="1313" customWidth="1"/>
    <col min="5441" max="5450" width="0.85546875" style="1313"/>
    <col min="5451" max="5452" width="0.85546875" style="1313" customWidth="1"/>
    <col min="5453" max="5691" width="0.85546875" style="1313"/>
    <col min="5692" max="5692" width="0.85546875" style="1313" customWidth="1"/>
    <col min="5693" max="5695" width="0.85546875" style="1313"/>
    <col min="5696" max="5696" width="0.85546875" style="1313" customWidth="1"/>
    <col min="5697" max="5706" width="0.85546875" style="1313"/>
    <col min="5707" max="5708" width="0.85546875" style="1313" customWidth="1"/>
    <col min="5709" max="5947" width="0.85546875" style="1313"/>
    <col min="5948" max="5948" width="0.85546875" style="1313" customWidth="1"/>
    <col min="5949" max="5951" width="0.85546875" style="1313"/>
    <col min="5952" max="5952" width="0.85546875" style="1313" customWidth="1"/>
    <col min="5953" max="5962" width="0.85546875" style="1313"/>
    <col min="5963" max="5964" width="0.85546875" style="1313" customWidth="1"/>
    <col min="5965" max="6203" width="0.85546875" style="1313"/>
    <col min="6204" max="6204" width="0.85546875" style="1313" customWidth="1"/>
    <col min="6205" max="6207" width="0.85546875" style="1313"/>
    <col min="6208" max="6208" width="0.85546875" style="1313" customWidth="1"/>
    <col min="6209" max="6218" width="0.85546875" style="1313"/>
    <col min="6219" max="6220" width="0.85546875" style="1313" customWidth="1"/>
    <col min="6221" max="6459" width="0.85546875" style="1313"/>
    <col min="6460" max="6460" width="0.85546875" style="1313" customWidth="1"/>
    <col min="6461" max="6463" width="0.85546875" style="1313"/>
    <col min="6464" max="6464" width="0.85546875" style="1313" customWidth="1"/>
    <col min="6465" max="6474" width="0.85546875" style="1313"/>
    <col min="6475" max="6476" width="0.85546875" style="1313" customWidth="1"/>
    <col min="6477" max="6715" width="0.85546875" style="1313"/>
    <col min="6716" max="6716" width="0.85546875" style="1313" customWidth="1"/>
    <col min="6717" max="6719" width="0.85546875" style="1313"/>
    <col min="6720" max="6720" width="0.85546875" style="1313" customWidth="1"/>
    <col min="6721" max="6730" width="0.85546875" style="1313"/>
    <col min="6731" max="6732" width="0.85546875" style="1313" customWidth="1"/>
    <col min="6733" max="6971" width="0.85546875" style="1313"/>
    <col min="6972" max="6972" width="0.85546875" style="1313" customWidth="1"/>
    <col min="6973" max="6975" width="0.85546875" style="1313"/>
    <col min="6976" max="6976" width="0.85546875" style="1313" customWidth="1"/>
    <col min="6977" max="6986" width="0.85546875" style="1313"/>
    <col min="6987" max="6988" width="0.85546875" style="1313" customWidth="1"/>
    <col min="6989" max="7227" width="0.85546875" style="1313"/>
    <col min="7228" max="7228" width="0.85546875" style="1313" customWidth="1"/>
    <col min="7229" max="7231" width="0.85546875" style="1313"/>
    <col min="7232" max="7232" width="0.85546875" style="1313" customWidth="1"/>
    <col min="7233" max="7242" width="0.85546875" style="1313"/>
    <col min="7243" max="7244" width="0.85546875" style="1313" customWidth="1"/>
    <col min="7245" max="7483" width="0.85546875" style="1313"/>
    <col min="7484" max="7484" width="0.85546875" style="1313" customWidth="1"/>
    <col min="7485" max="7487" width="0.85546875" style="1313"/>
    <col min="7488" max="7488" width="0.85546875" style="1313" customWidth="1"/>
    <col min="7489" max="7498" width="0.85546875" style="1313"/>
    <col min="7499" max="7500" width="0.85546875" style="1313" customWidth="1"/>
    <col min="7501" max="7739" width="0.85546875" style="1313"/>
    <col min="7740" max="7740" width="0.85546875" style="1313" customWidth="1"/>
    <col min="7741" max="7743" width="0.85546875" style="1313"/>
    <col min="7744" max="7744" width="0.85546875" style="1313" customWidth="1"/>
    <col min="7745" max="7754" width="0.85546875" style="1313"/>
    <col min="7755" max="7756" width="0.85546875" style="1313" customWidth="1"/>
    <col min="7757" max="7995" width="0.85546875" style="1313"/>
    <col min="7996" max="7996" width="0.85546875" style="1313" customWidth="1"/>
    <col min="7997" max="7999" width="0.85546875" style="1313"/>
    <col min="8000" max="8000" width="0.85546875" style="1313" customWidth="1"/>
    <col min="8001" max="8010" width="0.85546875" style="1313"/>
    <col min="8011" max="8012" width="0.85546875" style="1313" customWidth="1"/>
    <col min="8013" max="8251" width="0.85546875" style="1313"/>
    <col min="8252" max="8252" width="0.85546875" style="1313" customWidth="1"/>
    <col min="8253" max="8255" width="0.85546875" style="1313"/>
    <col min="8256" max="8256" width="0.85546875" style="1313" customWidth="1"/>
    <col min="8257" max="8266" width="0.85546875" style="1313"/>
    <col min="8267" max="8268" width="0.85546875" style="1313" customWidth="1"/>
    <col min="8269" max="8507" width="0.85546875" style="1313"/>
    <col min="8508" max="8508" width="0.85546875" style="1313" customWidth="1"/>
    <col min="8509" max="8511" width="0.85546875" style="1313"/>
    <col min="8512" max="8512" width="0.85546875" style="1313" customWidth="1"/>
    <col min="8513" max="8522" width="0.85546875" style="1313"/>
    <col min="8523" max="8524" width="0.85546875" style="1313" customWidth="1"/>
    <col min="8525" max="8763" width="0.85546875" style="1313"/>
    <col min="8764" max="8764" width="0.85546875" style="1313" customWidth="1"/>
    <col min="8765" max="8767" width="0.85546875" style="1313"/>
    <col min="8768" max="8768" width="0.85546875" style="1313" customWidth="1"/>
    <col min="8769" max="8778" width="0.85546875" style="1313"/>
    <col min="8779" max="8780" width="0.85546875" style="1313" customWidth="1"/>
    <col min="8781" max="9019" width="0.85546875" style="1313"/>
    <col min="9020" max="9020" width="0.85546875" style="1313" customWidth="1"/>
    <col min="9021" max="9023" width="0.85546875" style="1313"/>
    <col min="9024" max="9024" width="0.85546875" style="1313" customWidth="1"/>
    <col min="9025" max="9034" width="0.85546875" style="1313"/>
    <col min="9035" max="9036" width="0.85546875" style="1313" customWidth="1"/>
    <col min="9037" max="9275" width="0.85546875" style="1313"/>
    <col min="9276" max="9276" width="0.85546875" style="1313" customWidth="1"/>
    <col min="9277" max="9279" width="0.85546875" style="1313"/>
    <col min="9280" max="9280" width="0.85546875" style="1313" customWidth="1"/>
    <col min="9281" max="9290" width="0.85546875" style="1313"/>
    <col min="9291" max="9292" width="0.85546875" style="1313" customWidth="1"/>
    <col min="9293" max="9531" width="0.85546875" style="1313"/>
    <col min="9532" max="9532" width="0.85546875" style="1313" customWidth="1"/>
    <col min="9533" max="9535" width="0.85546875" style="1313"/>
    <col min="9536" max="9536" width="0.85546875" style="1313" customWidth="1"/>
    <col min="9537" max="9546" width="0.85546875" style="1313"/>
    <col min="9547" max="9548" width="0.85546875" style="1313" customWidth="1"/>
    <col min="9549" max="9787" width="0.85546875" style="1313"/>
    <col min="9788" max="9788" width="0.85546875" style="1313" customWidth="1"/>
    <col min="9789" max="9791" width="0.85546875" style="1313"/>
    <col min="9792" max="9792" width="0.85546875" style="1313" customWidth="1"/>
    <col min="9793" max="9802" width="0.85546875" style="1313"/>
    <col min="9803" max="9804" width="0.85546875" style="1313" customWidth="1"/>
    <col min="9805" max="10043" width="0.85546875" style="1313"/>
    <col min="10044" max="10044" width="0.85546875" style="1313" customWidth="1"/>
    <col min="10045" max="10047" width="0.85546875" style="1313"/>
    <col min="10048" max="10048" width="0.85546875" style="1313" customWidth="1"/>
    <col min="10049" max="10058" width="0.85546875" style="1313"/>
    <col min="10059" max="10060" width="0.85546875" style="1313" customWidth="1"/>
    <col min="10061" max="10299" width="0.85546875" style="1313"/>
    <col min="10300" max="10300" width="0.85546875" style="1313" customWidth="1"/>
    <col min="10301" max="10303" width="0.85546875" style="1313"/>
    <col min="10304" max="10304" width="0.85546875" style="1313" customWidth="1"/>
    <col min="10305" max="10314" width="0.85546875" style="1313"/>
    <col min="10315" max="10316" width="0.85546875" style="1313" customWidth="1"/>
    <col min="10317" max="10555" width="0.85546875" style="1313"/>
    <col min="10556" max="10556" width="0.85546875" style="1313" customWidth="1"/>
    <col min="10557" max="10559" width="0.85546875" style="1313"/>
    <col min="10560" max="10560" width="0.85546875" style="1313" customWidth="1"/>
    <col min="10561" max="10570" width="0.85546875" style="1313"/>
    <col min="10571" max="10572" width="0.85546875" style="1313" customWidth="1"/>
    <col min="10573" max="10811" width="0.85546875" style="1313"/>
    <col min="10812" max="10812" width="0.85546875" style="1313" customWidth="1"/>
    <col min="10813" max="10815" width="0.85546875" style="1313"/>
    <col min="10816" max="10816" width="0.85546875" style="1313" customWidth="1"/>
    <col min="10817" max="10826" width="0.85546875" style="1313"/>
    <col min="10827" max="10828" width="0.85546875" style="1313" customWidth="1"/>
    <col min="10829" max="11067" width="0.85546875" style="1313"/>
    <col min="11068" max="11068" width="0.85546875" style="1313" customWidth="1"/>
    <col min="11069" max="11071" width="0.85546875" style="1313"/>
    <col min="11072" max="11072" width="0.85546875" style="1313" customWidth="1"/>
    <col min="11073" max="11082" width="0.85546875" style="1313"/>
    <col min="11083" max="11084" width="0.85546875" style="1313" customWidth="1"/>
    <col min="11085" max="11323" width="0.85546875" style="1313"/>
    <col min="11324" max="11324" width="0.85546875" style="1313" customWidth="1"/>
    <col min="11325" max="11327" width="0.85546875" style="1313"/>
    <col min="11328" max="11328" width="0.85546875" style="1313" customWidth="1"/>
    <col min="11329" max="11338" width="0.85546875" style="1313"/>
    <col min="11339" max="11340" width="0.85546875" style="1313" customWidth="1"/>
    <col min="11341" max="11579" width="0.85546875" style="1313"/>
    <col min="11580" max="11580" width="0.85546875" style="1313" customWidth="1"/>
    <col min="11581" max="11583" width="0.85546875" style="1313"/>
    <col min="11584" max="11584" width="0.85546875" style="1313" customWidth="1"/>
    <col min="11585" max="11594" width="0.85546875" style="1313"/>
    <col min="11595" max="11596" width="0.85546875" style="1313" customWidth="1"/>
    <col min="11597" max="11835" width="0.85546875" style="1313"/>
    <col min="11836" max="11836" width="0.85546875" style="1313" customWidth="1"/>
    <col min="11837" max="11839" width="0.85546875" style="1313"/>
    <col min="11840" max="11840" width="0.85546875" style="1313" customWidth="1"/>
    <col min="11841" max="11850" width="0.85546875" style="1313"/>
    <col min="11851" max="11852" width="0.85546875" style="1313" customWidth="1"/>
    <col min="11853" max="12091" width="0.85546875" style="1313"/>
    <col min="12092" max="12092" width="0.85546875" style="1313" customWidth="1"/>
    <col min="12093" max="12095" width="0.85546875" style="1313"/>
    <col min="12096" max="12096" width="0.85546875" style="1313" customWidth="1"/>
    <col min="12097" max="12106" width="0.85546875" style="1313"/>
    <col min="12107" max="12108" width="0.85546875" style="1313" customWidth="1"/>
    <col min="12109" max="12347" width="0.85546875" style="1313"/>
    <col min="12348" max="12348" width="0.85546875" style="1313" customWidth="1"/>
    <col min="12349" max="12351" width="0.85546875" style="1313"/>
    <col min="12352" max="12352" width="0.85546875" style="1313" customWidth="1"/>
    <col min="12353" max="12362" width="0.85546875" style="1313"/>
    <col min="12363" max="12364" width="0.85546875" style="1313" customWidth="1"/>
    <col min="12365" max="12603" width="0.85546875" style="1313"/>
    <col min="12604" max="12604" width="0.85546875" style="1313" customWidth="1"/>
    <col min="12605" max="12607" width="0.85546875" style="1313"/>
    <col min="12608" max="12608" width="0.85546875" style="1313" customWidth="1"/>
    <col min="12609" max="12618" width="0.85546875" style="1313"/>
    <col min="12619" max="12620" width="0.85546875" style="1313" customWidth="1"/>
    <col min="12621" max="12859" width="0.85546875" style="1313"/>
    <col min="12860" max="12860" width="0.85546875" style="1313" customWidth="1"/>
    <col min="12861" max="12863" width="0.85546875" style="1313"/>
    <col min="12864" max="12864" width="0.85546875" style="1313" customWidth="1"/>
    <col min="12865" max="12874" width="0.85546875" style="1313"/>
    <col min="12875" max="12876" width="0.85546875" style="1313" customWidth="1"/>
    <col min="12877" max="13115" width="0.85546875" style="1313"/>
    <col min="13116" max="13116" width="0.85546875" style="1313" customWidth="1"/>
    <col min="13117" max="13119" width="0.85546875" style="1313"/>
    <col min="13120" max="13120" width="0.85546875" style="1313" customWidth="1"/>
    <col min="13121" max="13130" width="0.85546875" style="1313"/>
    <col min="13131" max="13132" width="0.85546875" style="1313" customWidth="1"/>
    <col min="13133" max="13371" width="0.85546875" style="1313"/>
    <col min="13372" max="13372" width="0.85546875" style="1313" customWidth="1"/>
    <col min="13373" max="13375" width="0.85546875" style="1313"/>
    <col min="13376" max="13376" width="0.85546875" style="1313" customWidth="1"/>
    <col min="13377" max="13386" width="0.85546875" style="1313"/>
    <col min="13387" max="13388" width="0.85546875" style="1313" customWidth="1"/>
    <col min="13389" max="13627" width="0.85546875" style="1313"/>
    <col min="13628" max="13628" width="0.85546875" style="1313" customWidth="1"/>
    <col min="13629" max="13631" width="0.85546875" style="1313"/>
    <col min="13632" max="13632" width="0.85546875" style="1313" customWidth="1"/>
    <col min="13633" max="13642" width="0.85546875" style="1313"/>
    <col min="13643" max="13644" width="0.85546875" style="1313" customWidth="1"/>
    <col min="13645" max="13883" width="0.85546875" style="1313"/>
    <col min="13884" max="13884" width="0.85546875" style="1313" customWidth="1"/>
    <col min="13885" max="13887" width="0.85546875" style="1313"/>
    <col min="13888" max="13888" width="0.85546875" style="1313" customWidth="1"/>
    <col min="13889" max="13898" width="0.85546875" style="1313"/>
    <col min="13899" max="13900" width="0.85546875" style="1313" customWidth="1"/>
    <col min="13901" max="14139" width="0.85546875" style="1313"/>
    <col min="14140" max="14140" width="0.85546875" style="1313" customWidth="1"/>
    <col min="14141" max="14143" width="0.85546875" style="1313"/>
    <col min="14144" max="14144" width="0.85546875" style="1313" customWidth="1"/>
    <col min="14145" max="14154" width="0.85546875" style="1313"/>
    <col min="14155" max="14156" width="0.85546875" style="1313" customWidth="1"/>
    <col min="14157" max="14395" width="0.85546875" style="1313"/>
    <col min="14396" max="14396" width="0.85546875" style="1313" customWidth="1"/>
    <col min="14397" max="14399" width="0.85546875" style="1313"/>
    <col min="14400" max="14400" width="0.85546875" style="1313" customWidth="1"/>
    <col min="14401" max="14410" width="0.85546875" style="1313"/>
    <col min="14411" max="14412" width="0.85546875" style="1313" customWidth="1"/>
    <col min="14413" max="14651" width="0.85546875" style="1313"/>
    <col min="14652" max="14652" width="0.85546875" style="1313" customWidth="1"/>
    <col min="14653" max="14655" width="0.85546875" style="1313"/>
    <col min="14656" max="14656" width="0.85546875" style="1313" customWidth="1"/>
    <col min="14657" max="14666" width="0.85546875" style="1313"/>
    <col min="14667" max="14668" width="0.85546875" style="1313" customWidth="1"/>
    <col min="14669" max="14907" width="0.85546875" style="1313"/>
    <col min="14908" max="14908" width="0.85546875" style="1313" customWidth="1"/>
    <col min="14909" max="14911" width="0.85546875" style="1313"/>
    <col min="14912" max="14912" width="0.85546875" style="1313" customWidth="1"/>
    <col min="14913" max="14922" width="0.85546875" style="1313"/>
    <col min="14923" max="14924" width="0.85546875" style="1313" customWidth="1"/>
    <col min="14925" max="15163" width="0.85546875" style="1313"/>
    <col min="15164" max="15164" width="0.85546875" style="1313" customWidth="1"/>
    <col min="15165" max="15167" width="0.85546875" style="1313"/>
    <col min="15168" max="15168" width="0.85546875" style="1313" customWidth="1"/>
    <col min="15169" max="15178" width="0.85546875" style="1313"/>
    <col min="15179" max="15180" width="0.85546875" style="1313" customWidth="1"/>
    <col min="15181" max="15419" width="0.85546875" style="1313"/>
    <col min="15420" max="15420" width="0.85546875" style="1313" customWidth="1"/>
    <col min="15421" max="15423" width="0.85546875" style="1313"/>
    <col min="15424" max="15424" width="0.85546875" style="1313" customWidth="1"/>
    <col min="15425" max="15434" width="0.85546875" style="1313"/>
    <col min="15435" max="15436" width="0.85546875" style="1313" customWidth="1"/>
    <col min="15437" max="15675" width="0.85546875" style="1313"/>
    <col min="15676" max="15676" width="0.85546875" style="1313" customWidth="1"/>
    <col min="15677" max="15679" width="0.85546875" style="1313"/>
    <col min="15680" max="15680" width="0.85546875" style="1313" customWidth="1"/>
    <col min="15681" max="15690" width="0.85546875" style="1313"/>
    <col min="15691" max="15692" width="0.85546875" style="1313" customWidth="1"/>
    <col min="15693" max="15931" width="0.85546875" style="1313"/>
    <col min="15932" max="15932" width="0.85546875" style="1313" customWidth="1"/>
    <col min="15933" max="15935" width="0.85546875" style="1313"/>
    <col min="15936" max="15936" width="0.85546875" style="1313" customWidth="1"/>
    <col min="15937" max="15946" width="0.85546875" style="1313"/>
    <col min="15947" max="15948" width="0.85546875" style="1313" customWidth="1"/>
    <col min="15949" max="16187" width="0.85546875" style="1313"/>
    <col min="16188" max="16188" width="0.85546875" style="1313" customWidth="1"/>
    <col min="16189" max="16191" width="0.85546875" style="1313"/>
    <col min="16192" max="16192" width="0.85546875" style="1313" customWidth="1"/>
    <col min="16193" max="16202" width="0.85546875" style="1313"/>
    <col min="16203" max="16204" width="0.85546875" style="1313" customWidth="1"/>
    <col min="16205" max="16384" width="0.85546875" style="1313"/>
  </cols>
  <sheetData>
    <row r="1" spans="1:165" s="1312" customFormat="1" ht="12" customHeight="1" x14ac:dyDescent="0.15">
      <c r="B1" s="2543" t="s">
        <v>1143</v>
      </c>
      <c r="C1" s="2543"/>
      <c r="D1" s="2543"/>
      <c r="E1" s="2543"/>
      <c r="F1" s="2543"/>
      <c r="G1" s="2543"/>
      <c r="H1" s="2543"/>
      <c r="I1" s="2543"/>
      <c r="J1" s="2543"/>
      <c r="K1" s="2543"/>
      <c r="L1" s="2543"/>
      <c r="M1" s="2543"/>
      <c r="N1" s="2543"/>
      <c r="O1" s="2543"/>
      <c r="P1" s="2543"/>
      <c r="Q1" s="2543"/>
      <c r="R1" s="2543"/>
      <c r="S1" s="2543"/>
      <c r="T1" s="2543"/>
      <c r="U1" s="2543"/>
      <c r="V1" s="2543"/>
      <c r="W1" s="2543"/>
      <c r="X1" s="2543"/>
      <c r="Y1" s="2543"/>
      <c r="Z1" s="2543"/>
      <c r="AA1" s="2543"/>
      <c r="AB1" s="2543"/>
      <c r="AC1" s="2543"/>
      <c r="AD1" s="2543"/>
      <c r="AE1" s="2543"/>
      <c r="AF1" s="2543"/>
      <c r="AG1" s="2543"/>
      <c r="AH1" s="2543"/>
      <c r="AI1" s="2543"/>
      <c r="AJ1" s="2543"/>
      <c r="AK1" s="2543"/>
      <c r="AL1" s="2543"/>
      <c r="AM1" s="2543"/>
      <c r="AN1" s="2543"/>
      <c r="AO1" s="2543"/>
      <c r="AP1" s="2543"/>
      <c r="AQ1" s="2543"/>
      <c r="AR1" s="2543"/>
      <c r="AS1" s="2543"/>
      <c r="AT1" s="2543"/>
      <c r="AU1" s="2543"/>
      <c r="AV1" s="2543"/>
      <c r="AW1" s="2543"/>
      <c r="AX1" s="2543"/>
      <c r="AY1" s="2543"/>
      <c r="AZ1" s="2543"/>
      <c r="BA1" s="2543"/>
      <c r="BB1" s="2543"/>
      <c r="BC1" s="2543"/>
      <c r="BD1" s="2543"/>
      <c r="BE1" s="2543"/>
      <c r="BF1" s="2543"/>
      <c r="BG1" s="2543"/>
      <c r="BH1" s="2543"/>
      <c r="BI1" s="2543"/>
      <c r="BJ1" s="2543"/>
      <c r="BK1" s="2543"/>
      <c r="BL1" s="2543"/>
      <c r="BM1" s="2543"/>
      <c r="BN1" s="2543"/>
      <c r="BO1" s="2543"/>
      <c r="BP1" s="2543"/>
      <c r="BQ1" s="2543"/>
      <c r="BR1" s="2543"/>
      <c r="BS1" s="2543"/>
      <c r="BT1" s="2543"/>
      <c r="BU1" s="2543"/>
      <c r="BV1" s="2543"/>
      <c r="BW1" s="2543"/>
      <c r="BX1" s="2543"/>
      <c r="BY1" s="2543"/>
      <c r="BZ1" s="2543"/>
      <c r="CA1" s="2543"/>
      <c r="CB1" s="2543"/>
      <c r="CC1" s="2543"/>
      <c r="CD1" s="2543"/>
      <c r="CE1" s="2543"/>
      <c r="CF1" s="2543"/>
      <c r="CG1" s="2543"/>
      <c r="CH1" s="2543"/>
      <c r="CI1" s="2543"/>
      <c r="CJ1" s="2543"/>
      <c r="CK1" s="2543"/>
      <c r="CL1" s="2543"/>
      <c r="CM1" s="2543"/>
      <c r="CN1" s="2543"/>
      <c r="CO1" s="2543"/>
      <c r="CP1" s="2543"/>
      <c r="CQ1" s="2543"/>
      <c r="CR1" s="2543"/>
      <c r="CS1" s="2543"/>
      <c r="CT1" s="2543"/>
      <c r="CU1" s="2543"/>
      <c r="CV1" s="2543"/>
      <c r="CW1" s="2543"/>
      <c r="CX1" s="2543"/>
      <c r="CY1" s="2543"/>
      <c r="CZ1" s="2543"/>
      <c r="DA1" s="2543"/>
      <c r="DB1" s="2543"/>
      <c r="DC1" s="2543"/>
      <c r="DD1" s="2543"/>
      <c r="DE1" s="2543"/>
      <c r="DF1" s="2543"/>
      <c r="DG1" s="2543"/>
      <c r="DH1" s="2543"/>
      <c r="DI1" s="2543"/>
      <c r="DJ1" s="2543"/>
      <c r="DK1" s="2543"/>
      <c r="DL1" s="2543"/>
      <c r="DM1" s="2543"/>
      <c r="DN1" s="2543"/>
      <c r="DO1" s="2543"/>
      <c r="DP1" s="2543"/>
      <c r="DQ1" s="2543"/>
      <c r="DR1" s="2543"/>
      <c r="DS1" s="2543"/>
      <c r="DT1" s="2543"/>
      <c r="DU1" s="2543"/>
      <c r="DV1" s="2543"/>
      <c r="DW1" s="2543"/>
      <c r="DX1" s="2543"/>
      <c r="DY1" s="2543"/>
      <c r="DZ1" s="2543"/>
      <c r="EA1" s="2543"/>
      <c r="EB1" s="2543"/>
      <c r="EC1" s="2543"/>
      <c r="ED1" s="2543"/>
      <c r="EE1" s="2543"/>
      <c r="EF1" s="2543"/>
      <c r="EG1" s="2543"/>
      <c r="EH1" s="2543"/>
      <c r="EI1" s="2543"/>
      <c r="EJ1" s="2543"/>
      <c r="EK1" s="2543"/>
      <c r="EL1" s="2543"/>
      <c r="EM1" s="2543"/>
      <c r="EN1" s="2543"/>
      <c r="EO1" s="2543"/>
      <c r="EP1" s="2543"/>
      <c r="EQ1" s="2543"/>
      <c r="ER1" s="2543"/>
      <c r="ES1" s="2543"/>
      <c r="ET1" s="2543"/>
      <c r="EU1" s="2543"/>
      <c r="EV1" s="2543"/>
      <c r="EW1" s="2543"/>
      <c r="EX1" s="2543"/>
      <c r="EY1" s="2543"/>
      <c r="EZ1" s="2543"/>
      <c r="FA1" s="2543"/>
      <c r="FB1" s="2543"/>
      <c r="FC1" s="2543"/>
      <c r="FD1" s="2543"/>
      <c r="FE1" s="2543"/>
      <c r="FF1" s="2543"/>
      <c r="FG1" s="2543"/>
      <c r="FH1" s="2543"/>
    </row>
    <row r="2" spans="1:165" ht="3.75" customHeight="1" x14ac:dyDescent="0.2"/>
    <row r="3" spans="1:165" ht="11.25" customHeight="1" x14ac:dyDescent="0.2">
      <c r="A3" s="2508" t="s">
        <v>1142</v>
      </c>
      <c r="B3" s="2508"/>
      <c r="C3" s="2508"/>
      <c r="D3" s="2508"/>
      <c r="E3" s="2508"/>
      <c r="F3" s="2508"/>
      <c r="G3" s="2509"/>
      <c r="H3" s="2514" t="s">
        <v>273</v>
      </c>
      <c r="I3" s="2514"/>
      <c r="J3" s="2514"/>
      <c r="K3" s="2514"/>
      <c r="L3" s="2514"/>
      <c r="M3" s="2514"/>
      <c r="N3" s="2514"/>
      <c r="O3" s="2514"/>
      <c r="P3" s="2514"/>
      <c r="Q3" s="2514"/>
      <c r="R3" s="2514"/>
      <c r="S3" s="2514"/>
      <c r="T3" s="2514"/>
      <c r="U3" s="2514"/>
      <c r="V3" s="2514"/>
      <c r="W3" s="2514"/>
      <c r="X3" s="2514"/>
      <c r="Y3" s="2514"/>
      <c r="Z3" s="2514"/>
      <c r="AA3" s="2514"/>
      <c r="AB3" s="2514"/>
      <c r="AC3" s="2514"/>
      <c r="AD3" s="2514"/>
      <c r="AE3" s="2514"/>
      <c r="AF3" s="2514"/>
      <c r="AG3" s="2514"/>
      <c r="AH3" s="2514"/>
      <c r="AI3" s="2514"/>
      <c r="AJ3" s="2514"/>
      <c r="AK3" s="2514"/>
      <c r="AL3" s="2514"/>
      <c r="AM3" s="2514"/>
      <c r="AN3" s="2514"/>
      <c r="AO3" s="2514"/>
      <c r="AP3" s="2514"/>
      <c r="AQ3" s="2514"/>
      <c r="AR3" s="2514"/>
      <c r="AS3" s="2514"/>
      <c r="AT3" s="2514"/>
      <c r="AU3" s="2514"/>
      <c r="AV3" s="2514"/>
      <c r="AW3" s="2514"/>
      <c r="AX3" s="2514"/>
      <c r="AY3" s="2514"/>
      <c r="AZ3" s="2514"/>
      <c r="BA3" s="2514"/>
      <c r="BB3" s="2514"/>
      <c r="BC3" s="2514"/>
      <c r="BD3" s="2514"/>
      <c r="BE3" s="2514"/>
      <c r="BF3" s="2514"/>
      <c r="BG3" s="2514"/>
      <c r="BH3" s="2514"/>
      <c r="BI3" s="2514"/>
      <c r="BJ3" s="2514"/>
      <c r="BK3" s="2514"/>
      <c r="BL3" s="2514"/>
      <c r="BM3" s="2514"/>
      <c r="BN3" s="2514"/>
      <c r="BO3" s="2514"/>
      <c r="BP3" s="2514"/>
      <c r="BQ3" s="2514"/>
      <c r="BR3" s="2514"/>
      <c r="BS3" s="2514"/>
      <c r="BT3" s="2514"/>
      <c r="BU3" s="2514"/>
      <c r="BV3" s="2514"/>
      <c r="BW3" s="2514"/>
      <c r="BX3" s="2514"/>
      <c r="BY3" s="2514"/>
      <c r="BZ3" s="2514"/>
      <c r="CA3" s="2514"/>
      <c r="CB3" s="2514"/>
      <c r="CC3" s="2514"/>
      <c r="CD3" s="2514"/>
      <c r="CE3" s="2514"/>
      <c r="CF3" s="2514"/>
      <c r="CG3" s="2514"/>
      <c r="CH3" s="2514"/>
      <c r="CI3" s="2514"/>
      <c r="CJ3" s="2514"/>
      <c r="CK3" s="2515"/>
      <c r="CL3" s="2520" t="s">
        <v>1141</v>
      </c>
      <c r="CM3" s="2508"/>
      <c r="CN3" s="2508"/>
      <c r="CO3" s="2508"/>
      <c r="CP3" s="2508"/>
      <c r="CQ3" s="2508"/>
      <c r="CR3" s="2508"/>
      <c r="CS3" s="2509"/>
      <c r="CT3" s="2520" t="s">
        <v>1140</v>
      </c>
      <c r="CU3" s="2508"/>
      <c r="CV3" s="2508"/>
      <c r="CW3" s="2508"/>
      <c r="CX3" s="2508"/>
      <c r="CY3" s="2508"/>
      <c r="CZ3" s="2508"/>
      <c r="DA3" s="2509"/>
      <c r="DB3" s="2534" t="s">
        <v>1237</v>
      </c>
      <c r="DC3" s="2535"/>
      <c r="DD3" s="2535"/>
      <c r="DE3" s="2535"/>
      <c r="DF3" s="2535"/>
      <c r="DG3" s="2535"/>
      <c r="DH3" s="2535"/>
      <c r="DI3" s="2535"/>
      <c r="DJ3" s="2535"/>
      <c r="DK3" s="2535"/>
      <c r="DL3" s="2535"/>
      <c r="DM3" s="2544"/>
      <c r="DN3" s="2532" t="s">
        <v>917</v>
      </c>
      <c r="DO3" s="2533"/>
      <c r="DP3" s="2533"/>
      <c r="DQ3" s="2533"/>
      <c r="DR3" s="2533"/>
      <c r="DS3" s="2533"/>
      <c r="DT3" s="2533"/>
      <c r="DU3" s="2533"/>
      <c r="DV3" s="2533"/>
      <c r="DW3" s="2533"/>
      <c r="DX3" s="2533"/>
      <c r="DY3" s="2533"/>
      <c r="DZ3" s="2533"/>
      <c r="EA3" s="2533"/>
      <c r="EB3" s="2533"/>
      <c r="EC3" s="2533"/>
      <c r="ED3" s="2533"/>
      <c r="EE3" s="2533"/>
      <c r="EF3" s="2533"/>
      <c r="EG3" s="2533"/>
      <c r="EH3" s="2533"/>
      <c r="EI3" s="2533"/>
      <c r="EJ3" s="2533"/>
      <c r="EK3" s="2533"/>
      <c r="EL3" s="2533"/>
      <c r="EM3" s="2533"/>
      <c r="EN3" s="2533"/>
      <c r="EO3" s="2533"/>
      <c r="EP3" s="2533"/>
      <c r="EQ3" s="2533"/>
      <c r="ER3" s="2533"/>
      <c r="ES3" s="2533"/>
      <c r="ET3" s="2533"/>
      <c r="EU3" s="2533"/>
      <c r="EV3" s="2533"/>
      <c r="EW3" s="2533"/>
      <c r="EX3" s="2533"/>
      <c r="EY3" s="2533"/>
      <c r="EZ3" s="2533"/>
      <c r="FA3" s="2533"/>
      <c r="FB3" s="2533"/>
      <c r="FC3" s="2533"/>
      <c r="FD3" s="2533"/>
      <c r="FE3" s="2533"/>
      <c r="FF3" s="2533"/>
      <c r="FG3" s="2533"/>
      <c r="FH3" s="2533"/>
      <c r="FI3" s="2533"/>
    </row>
    <row r="4" spans="1:165" ht="11.25" customHeight="1" x14ac:dyDescent="0.2">
      <c r="A4" s="2510"/>
      <c r="B4" s="2510"/>
      <c r="C4" s="2510"/>
      <c r="D4" s="2510"/>
      <c r="E4" s="2510"/>
      <c r="F4" s="2510"/>
      <c r="G4" s="2511"/>
      <c r="H4" s="2516"/>
      <c r="I4" s="2516"/>
      <c r="J4" s="2516"/>
      <c r="K4" s="2516"/>
      <c r="L4" s="2516"/>
      <c r="M4" s="2516"/>
      <c r="N4" s="2516"/>
      <c r="O4" s="2516"/>
      <c r="P4" s="2516"/>
      <c r="Q4" s="2516"/>
      <c r="R4" s="2516"/>
      <c r="S4" s="2516"/>
      <c r="T4" s="2516"/>
      <c r="U4" s="2516"/>
      <c r="V4" s="2516"/>
      <c r="W4" s="2516"/>
      <c r="X4" s="2516"/>
      <c r="Y4" s="2516"/>
      <c r="Z4" s="2516"/>
      <c r="AA4" s="2516"/>
      <c r="AB4" s="2516"/>
      <c r="AC4" s="2516"/>
      <c r="AD4" s="2516"/>
      <c r="AE4" s="2516"/>
      <c r="AF4" s="2516"/>
      <c r="AG4" s="2516"/>
      <c r="AH4" s="2516"/>
      <c r="AI4" s="2516"/>
      <c r="AJ4" s="2516"/>
      <c r="AK4" s="2516"/>
      <c r="AL4" s="2516"/>
      <c r="AM4" s="2516"/>
      <c r="AN4" s="2516"/>
      <c r="AO4" s="2516"/>
      <c r="AP4" s="2516"/>
      <c r="AQ4" s="2516"/>
      <c r="AR4" s="2516"/>
      <c r="AS4" s="2516"/>
      <c r="AT4" s="2516"/>
      <c r="AU4" s="2516"/>
      <c r="AV4" s="2516"/>
      <c r="AW4" s="2516"/>
      <c r="AX4" s="2516"/>
      <c r="AY4" s="2516"/>
      <c r="AZ4" s="2516"/>
      <c r="BA4" s="2516"/>
      <c r="BB4" s="2516"/>
      <c r="BC4" s="2516"/>
      <c r="BD4" s="2516"/>
      <c r="BE4" s="2516"/>
      <c r="BF4" s="2516"/>
      <c r="BG4" s="2516"/>
      <c r="BH4" s="2516"/>
      <c r="BI4" s="2516"/>
      <c r="BJ4" s="2516"/>
      <c r="BK4" s="2516"/>
      <c r="BL4" s="2516"/>
      <c r="BM4" s="2516"/>
      <c r="BN4" s="2516"/>
      <c r="BO4" s="2516"/>
      <c r="BP4" s="2516"/>
      <c r="BQ4" s="2516"/>
      <c r="BR4" s="2516"/>
      <c r="BS4" s="2516"/>
      <c r="BT4" s="2516"/>
      <c r="BU4" s="2516"/>
      <c r="BV4" s="2516"/>
      <c r="BW4" s="2516"/>
      <c r="BX4" s="2516"/>
      <c r="BY4" s="2516"/>
      <c r="BZ4" s="2516"/>
      <c r="CA4" s="2516"/>
      <c r="CB4" s="2516"/>
      <c r="CC4" s="2516"/>
      <c r="CD4" s="2516"/>
      <c r="CE4" s="2516"/>
      <c r="CF4" s="2516"/>
      <c r="CG4" s="2516"/>
      <c r="CH4" s="2516"/>
      <c r="CI4" s="2516"/>
      <c r="CJ4" s="2516"/>
      <c r="CK4" s="2517"/>
      <c r="CL4" s="2521"/>
      <c r="CM4" s="2510"/>
      <c r="CN4" s="2510"/>
      <c r="CO4" s="2510"/>
      <c r="CP4" s="2510"/>
      <c r="CQ4" s="2510"/>
      <c r="CR4" s="2510"/>
      <c r="CS4" s="2511"/>
      <c r="CT4" s="2521"/>
      <c r="CU4" s="2510"/>
      <c r="CV4" s="2510"/>
      <c r="CW4" s="2510"/>
      <c r="CX4" s="2510"/>
      <c r="CY4" s="2510"/>
      <c r="CZ4" s="2510"/>
      <c r="DA4" s="2511"/>
      <c r="DB4" s="2545"/>
      <c r="DC4" s="2546"/>
      <c r="DD4" s="2546"/>
      <c r="DE4" s="2546"/>
      <c r="DF4" s="2546"/>
      <c r="DG4" s="2546"/>
      <c r="DH4" s="2546"/>
      <c r="DI4" s="2546"/>
      <c r="DJ4" s="2546"/>
      <c r="DK4" s="2546"/>
      <c r="DL4" s="2546"/>
      <c r="DM4" s="2547"/>
      <c r="DN4" s="2505" t="s">
        <v>918</v>
      </c>
      <c r="DO4" s="2506"/>
      <c r="DP4" s="2506"/>
      <c r="DQ4" s="2506"/>
      <c r="DR4" s="2506"/>
      <c r="DS4" s="2506"/>
      <c r="DT4" s="2507" t="str">
        <f>ФХДстр.1_4!DL27</f>
        <v>24</v>
      </c>
      <c r="DU4" s="2468"/>
      <c r="DV4" s="2468"/>
      <c r="DW4" s="2503" t="s">
        <v>547</v>
      </c>
      <c r="DX4" s="2503"/>
      <c r="DY4" s="2504"/>
      <c r="DZ4" s="2505" t="s">
        <v>918</v>
      </c>
      <c r="EA4" s="2506"/>
      <c r="EB4" s="2506"/>
      <c r="EC4" s="2506"/>
      <c r="ED4" s="2506"/>
      <c r="EE4" s="2506"/>
      <c r="EF4" s="2507" t="str">
        <f>ФХДстр.1_4!DY27</f>
        <v>25</v>
      </c>
      <c r="EG4" s="2468"/>
      <c r="EH4" s="2468"/>
      <c r="EI4" s="2503" t="s">
        <v>547</v>
      </c>
      <c r="EJ4" s="2503"/>
      <c r="EK4" s="2504"/>
      <c r="EL4" s="2505" t="s">
        <v>918</v>
      </c>
      <c r="EM4" s="2506"/>
      <c r="EN4" s="2506"/>
      <c r="EO4" s="2506"/>
      <c r="EP4" s="2506"/>
      <c r="EQ4" s="2506"/>
      <c r="ER4" s="2507" t="str">
        <f>ФХДстр.1_4!EL27</f>
        <v>26</v>
      </c>
      <c r="ES4" s="2468"/>
      <c r="ET4" s="2468"/>
      <c r="EU4" s="2503" t="s">
        <v>547</v>
      </c>
      <c r="EV4" s="2503"/>
      <c r="EW4" s="2504"/>
      <c r="EX4" s="2520" t="s">
        <v>919</v>
      </c>
      <c r="EY4" s="2508"/>
      <c r="EZ4" s="2508"/>
      <c r="FA4" s="2508"/>
      <c r="FB4" s="2508"/>
      <c r="FC4" s="2508"/>
      <c r="FD4" s="2508"/>
      <c r="FE4" s="2508"/>
      <c r="FF4" s="2508"/>
      <c r="FG4" s="2508"/>
      <c r="FH4" s="2508"/>
      <c r="FI4" s="2508"/>
    </row>
    <row r="5" spans="1:165" ht="30" customHeight="1" x14ac:dyDescent="0.2">
      <c r="A5" s="2512"/>
      <c r="B5" s="2512"/>
      <c r="C5" s="2512"/>
      <c r="D5" s="2512"/>
      <c r="E5" s="2512"/>
      <c r="F5" s="2512"/>
      <c r="G5" s="2513"/>
      <c r="H5" s="2518"/>
      <c r="I5" s="2518"/>
      <c r="J5" s="2518"/>
      <c r="K5" s="2518"/>
      <c r="L5" s="2518"/>
      <c r="M5" s="2518"/>
      <c r="N5" s="2518"/>
      <c r="O5" s="2518"/>
      <c r="P5" s="2518"/>
      <c r="Q5" s="2518"/>
      <c r="R5" s="2518"/>
      <c r="S5" s="2518"/>
      <c r="T5" s="2518"/>
      <c r="U5" s="2518"/>
      <c r="V5" s="2518"/>
      <c r="W5" s="2518"/>
      <c r="X5" s="2518"/>
      <c r="Y5" s="2518"/>
      <c r="Z5" s="2518"/>
      <c r="AA5" s="2518"/>
      <c r="AB5" s="2518"/>
      <c r="AC5" s="2518"/>
      <c r="AD5" s="2518"/>
      <c r="AE5" s="2518"/>
      <c r="AF5" s="2518"/>
      <c r="AG5" s="2518"/>
      <c r="AH5" s="2518"/>
      <c r="AI5" s="2518"/>
      <c r="AJ5" s="2518"/>
      <c r="AK5" s="2518"/>
      <c r="AL5" s="2518"/>
      <c r="AM5" s="2518"/>
      <c r="AN5" s="2518"/>
      <c r="AO5" s="2518"/>
      <c r="AP5" s="2518"/>
      <c r="AQ5" s="2518"/>
      <c r="AR5" s="2518"/>
      <c r="AS5" s="2518"/>
      <c r="AT5" s="2518"/>
      <c r="AU5" s="2518"/>
      <c r="AV5" s="2518"/>
      <c r="AW5" s="2518"/>
      <c r="AX5" s="2518"/>
      <c r="AY5" s="2518"/>
      <c r="AZ5" s="2518"/>
      <c r="BA5" s="2518"/>
      <c r="BB5" s="2518"/>
      <c r="BC5" s="2518"/>
      <c r="BD5" s="2518"/>
      <c r="BE5" s="2518"/>
      <c r="BF5" s="2518"/>
      <c r="BG5" s="2518"/>
      <c r="BH5" s="2518"/>
      <c r="BI5" s="2518"/>
      <c r="BJ5" s="2518"/>
      <c r="BK5" s="2518"/>
      <c r="BL5" s="2518"/>
      <c r="BM5" s="2518"/>
      <c r="BN5" s="2518"/>
      <c r="BO5" s="2518"/>
      <c r="BP5" s="2518"/>
      <c r="BQ5" s="2518"/>
      <c r="BR5" s="2518"/>
      <c r="BS5" s="2518"/>
      <c r="BT5" s="2518"/>
      <c r="BU5" s="2518"/>
      <c r="BV5" s="2518"/>
      <c r="BW5" s="2518"/>
      <c r="BX5" s="2518"/>
      <c r="BY5" s="2518"/>
      <c r="BZ5" s="2518"/>
      <c r="CA5" s="2518"/>
      <c r="CB5" s="2518"/>
      <c r="CC5" s="2518"/>
      <c r="CD5" s="2518"/>
      <c r="CE5" s="2518"/>
      <c r="CF5" s="2518"/>
      <c r="CG5" s="2518"/>
      <c r="CH5" s="2518"/>
      <c r="CI5" s="2518"/>
      <c r="CJ5" s="2518"/>
      <c r="CK5" s="2519"/>
      <c r="CL5" s="2522"/>
      <c r="CM5" s="2512"/>
      <c r="CN5" s="2512"/>
      <c r="CO5" s="2512"/>
      <c r="CP5" s="2512"/>
      <c r="CQ5" s="2512"/>
      <c r="CR5" s="2512"/>
      <c r="CS5" s="2513"/>
      <c r="CT5" s="2522"/>
      <c r="CU5" s="2512"/>
      <c r="CV5" s="2512"/>
      <c r="CW5" s="2512"/>
      <c r="CX5" s="2512"/>
      <c r="CY5" s="2512"/>
      <c r="CZ5" s="2512"/>
      <c r="DA5" s="2513"/>
      <c r="DB5" s="2536"/>
      <c r="DC5" s="2537"/>
      <c r="DD5" s="2537"/>
      <c r="DE5" s="2537"/>
      <c r="DF5" s="2537"/>
      <c r="DG5" s="2537"/>
      <c r="DH5" s="2537"/>
      <c r="DI5" s="2537"/>
      <c r="DJ5" s="2537"/>
      <c r="DK5" s="2537"/>
      <c r="DL5" s="2537"/>
      <c r="DM5" s="2548"/>
      <c r="DN5" s="2538" t="s">
        <v>1139</v>
      </c>
      <c r="DO5" s="2539"/>
      <c r="DP5" s="2539"/>
      <c r="DQ5" s="2539"/>
      <c r="DR5" s="2539"/>
      <c r="DS5" s="2539"/>
      <c r="DT5" s="2539"/>
      <c r="DU5" s="2539"/>
      <c r="DV5" s="2539"/>
      <c r="DW5" s="2539"/>
      <c r="DX5" s="2539"/>
      <c r="DY5" s="2540"/>
      <c r="DZ5" s="2538" t="s">
        <v>1138</v>
      </c>
      <c r="EA5" s="2539"/>
      <c r="EB5" s="2539"/>
      <c r="EC5" s="2539"/>
      <c r="ED5" s="2539"/>
      <c r="EE5" s="2539"/>
      <c r="EF5" s="2539"/>
      <c r="EG5" s="2539"/>
      <c r="EH5" s="2539"/>
      <c r="EI5" s="2539"/>
      <c r="EJ5" s="2539"/>
      <c r="EK5" s="2540"/>
      <c r="EL5" s="2538" t="s">
        <v>1137</v>
      </c>
      <c r="EM5" s="2539"/>
      <c r="EN5" s="2539"/>
      <c r="EO5" s="2539"/>
      <c r="EP5" s="2539"/>
      <c r="EQ5" s="2539"/>
      <c r="ER5" s="2539"/>
      <c r="ES5" s="2539"/>
      <c r="ET5" s="2539"/>
      <c r="EU5" s="2539"/>
      <c r="EV5" s="2539"/>
      <c r="EW5" s="2540"/>
      <c r="EX5" s="2522"/>
      <c r="EY5" s="2512"/>
      <c r="EZ5" s="2512"/>
      <c r="FA5" s="2512"/>
      <c r="FB5" s="2512"/>
      <c r="FC5" s="2512"/>
      <c r="FD5" s="2512"/>
      <c r="FE5" s="2512"/>
      <c r="FF5" s="2512"/>
      <c r="FG5" s="2512"/>
      <c r="FH5" s="2512"/>
      <c r="FI5" s="2512"/>
    </row>
    <row r="6" spans="1:165" ht="12" thickBot="1" x14ac:dyDescent="0.25">
      <c r="A6" s="2551" t="s">
        <v>282</v>
      </c>
      <c r="B6" s="2551"/>
      <c r="C6" s="2551"/>
      <c r="D6" s="2551"/>
      <c r="E6" s="2551"/>
      <c r="F6" s="2551"/>
      <c r="G6" s="2552"/>
      <c r="H6" s="2551" t="s">
        <v>623</v>
      </c>
      <c r="I6" s="2551"/>
      <c r="J6" s="2551"/>
      <c r="K6" s="2551"/>
      <c r="L6" s="2551"/>
      <c r="M6" s="2551"/>
      <c r="N6" s="2551"/>
      <c r="O6" s="2551"/>
      <c r="P6" s="2551"/>
      <c r="Q6" s="2551"/>
      <c r="R6" s="2551"/>
      <c r="S6" s="2551"/>
      <c r="T6" s="2551"/>
      <c r="U6" s="2551"/>
      <c r="V6" s="2551"/>
      <c r="W6" s="2551"/>
      <c r="X6" s="2551"/>
      <c r="Y6" s="2551"/>
      <c r="Z6" s="2551"/>
      <c r="AA6" s="2551"/>
      <c r="AB6" s="2551"/>
      <c r="AC6" s="2551"/>
      <c r="AD6" s="2551"/>
      <c r="AE6" s="2551"/>
      <c r="AF6" s="2551"/>
      <c r="AG6" s="2551"/>
      <c r="AH6" s="2551"/>
      <c r="AI6" s="2551"/>
      <c r="AJ6" s="2551"/>
      <c r="AK6" s="2551"/>
      <c r="AL6" s="2551"/>
      <c r="AM6" s="2551"/>
      <c r="AN6" s="2551"/>
      <c r="AO6" s="2551"/>
      <c r="AP6" s="2551"/>
      <c r="AQ6" s="2551"/>
      <c r="AR6" s="2551"/>
      <c r="AS6" s="2551"/>
      <c r="AT6" s="2551"/>
      <c r="AU6" s="2551"/>
      <c r="AV6" s="2551"/>
      <c r="AW6" s="2551"/>
      <c r="AX6" s="2551"/>
      <c r="AY6" s="2551"/>
      <c r="AZ6" s="2551"/>
      <c r="BA6" s="2551"/>
      <c r="BB6" s="2551"/>
      <c r="BC6" s="2551"/>
      <c r="BD6" s="2551"/>
      <c r="BE6" s="2551"/>
      <c r="BF6" s="2551"/>
      <c r="BG6" s="2551"/>
      <c r="BH6" s="2551"/>
      <c r="BI6" s="2551"/>
      <c r="BJ6" s="2551"/>
      <c r="BK6" s="2551"/>
      <c r="BL6" s="2551"/>
      <c r="BM6" s="2551"/>
      <c r="BN6" s="2551"/>
      <c r="BO6" s="2551"/>
      <c r="BP6" s="2551"/>
      <c r="BQ6" s="2551"/>
      <c r="BR6" s="2551"/>
      <c r="BS6" s="2551"/>
      <c r="BT6" s="2551"/>
      <c r="BU6" s="2551"/>
      <c r="BV6" s="2551"/>
      <c r="BW6" s="2551"/>
      <c r="BX6" s="2551"/>
      <c r="BY6" s="2551"/>
      <c r="BZ6" s="2551"/>
      <c r="CA6" s="2551"/>
      <c r="CB6" s="2551"/>
      <c r="CC6" s="2551"/>
      <c r="CD6" s="2551"/>
      <c r="CE6" s="2551"/>
      <c r="CF6" s="2551"/>
      <c r="CG6" s="2551"/>
      <c r="CH6" s="2551"/>
      <c r="CI6" s="2551"/>
      <c r="CJ6" s="2551"/>
      <c r="CK6" s="2552"/>
      <c r="CL6" s="2549" t="s">
        <v>737</v>
      </c>
      <c r="CM6" s="2550"/>
      <c r="CN6" s="2550"/>
      <c r="CO6" s="2550"/>
      <c r="CP6" s="2550"/>
      <c r="CQ6" s="2550"/>
      <c r="CR6" s="2550"/>
      <c r="CS6" s="2556"/>
      <c r="CT6" s="2549" t="s">
        <v>738</v>
      </c>
      <c r="CU6" s="2550"/>
      <c r="CV6" s="2550"/>
      <c r="CW6" s="2550"/>
      <c r="CX6" s="2550"/>
      <c r="CY6" s="2550"/>
      <c r="CZ6" s="2550"/>
      <c r="DA6" s="2556"/>
      <c r="DB6" s="2549" t="s">
        <v>1227</v>
      </c>
      <c r="DC6" s="2550"/>
      <c r="DD6" s="2550"/>
      <c r="DE6" s="2550"/>
      <c r="DF6" s="2550"/>
      <c r="DG6" s="2550"/>
      <c r="DH6" s="2550"/>
      <c r="DI6" s="2550"/>
      <c r="DJ6" s="2550"/>
      <c r="DK6" s="2550"/>
      <c r="DL6" s="2550"/>
      <c r="DM6" s="2556"/>
      <c r="DN6" s="2549" t="s">
        <v>739</v>
      </c>
      <c r="DO6" s="2550"/>
      <c r="DP6" s="2550"/>
      <c r="DQ6" s="2550"/>
      <c r="DR6" s="2550"/>
      <c r="DS6" s="2550"/>
      <c r="DT6" s="2550"/>
      <c r="DU6" s="2550"/>
      <c r="DV6" s="2550"/>
      <c r="DW6" s="2550"/>
      <c r="DX6" s="2550"/>
      <c r="DY6" s="2556"/>
      <c r="DZ6" s="2549" t="s">
        <v>740</v>
      </c>
      <c r="EA6" s="2550"/>
      <c r="EB6" s="2550"/>
      <c r="EC6" s="2550"/>
      <c r="ED6" s="2550"/>
      <c r="EE6" s="2550"/>
      <c r="EF6" s="2550"/>
      <c r="EG6" s="2550"/>
      <c r="EH6" s="2550"/>
      <c r="EI6" s="2550"/>
      <c r="EJ6" s="2550"/>
      <c r="EK6" s="2556"/>
      <c r="EL6" s="2549" t="s">
        <v>817</v>
      </c>
      <c r="EM6" s="2550"/>
      <c r="EN6" s="2550"/>
      <c r="EO6" s="2550"/>
      <c r="EP6" s="2550"/>
      <c r="EQ6" s="2550"/>
      <c r="ER6" s="2550"/>
      <c r="ES6" s="2550"/>
      <c r="ET6" s="2550"/>
      <c r="EU6" s="2550"/>
      <c r="EV6" s="2550"/>
      <c r="EW6" s="2556"/>
      <c r="EX6" s="2549" t="s">
        <v>923</v>
      </c>
      <c r="EY6" s="2550"/>
      <c r="EZ6" s="2550"/>
      <c r="FA6" s="2550"/>
      <c r="FB6" s="2550"/>
      <c r="FC6" s="2550"/>
      <c r="FD6" s="2550"/>
      <c r="FE6" s="2550"/>
      <c r="FF6" s="2550"/>
      <c r="FG6" s="2550"/>
      <c r="FH6" s="2550"/>
      <c r="FI6" s="2550"/>
    </row>
    <row r="7" spans="1:165" ht="12.75" customHeight="1" x14ac:dyDescent="0.2">
      <c r="A7" s="2557">
        <v>1</v>
      </c>
      <c r="B7" s="2557"/>
      <c r="C7" s="2557"/>
      <c r="D7" s="2557"/>
      <c r="E7" s="2557"/>
      <c r="F7" s="2557"/>
      <c r="G7" s="2558"/>
      <c r="H7" s="2559" t="s">
        <v>1136</v>
      </c>
      <c r="I7" s="2560"/>
      <c r="J7" s="2560"/>
      <c r="K7" s="2560"/>
      <c r="L7" s="2560"/>
      <c r="M7" s="2560"/>
      <c r="N7" s="2560"/>
      <c r="O7" s="2560"/>
      <c r="P7" s="2560"/>
      <c r="Q7" s="2560"/>
      <c r="R7" s="2560"/>
      <c r="S7" s="2560"/>
      <c r="T7" s="2560"/>
      <c r="U7" s="2560"/>
      <c r="V7" s="2560"/>
      <c r="W7" s="2560"/>
      <c r="X7" s="2560"/>
      <c r="Y7" s="2560"/>
      <c r="Z7" s="2560"/>
      <c r="AA7" s="2560"/>
      <c r="AB7" s="2560"/>
      <c r="AC7" s="2560"/>
      <c r="AD7" s="2560"/>
      <c r="AE7" s="2560"/>
      <c r="AF7" s="2560"/>
      <c r="AG7" s="2560"/>
      <c r="AH7" s="2560"/>
      <c r="AI7" s="2560"/>
      <c r="AJ7" s="2560"/>
      <c r="AK7" s="2560"/>
      <c r="AL7" s="2560"/>
      <c r="AM7" s="2560"/>
      <c r="AN7" s="2560"/>
      <c r="AO7" s="2560"/>
      <c r="AP7" s="2560"/>
      <c r="AQ7" s="2560"/>
      <c r="AR7" s="2560"/>
      <c r="AS7" s="2560"/>
      <c r="AT7" s="2560"/>
      <c r="AU7" s="2560"/>
      <c r="AV7" s="2560"/>
      <c r="AW7" s="2560"/>
      <c r="AX7" s="2560"/>
      <c r="AY7" s="2560"/>
      <c r="AZ7" s="2560"/>
      <c r="BA7" s="2560"/>
      <c r="BB7" s="2560"/>
      <c r="BC7" s="2560"/>
      <c r="BD7" s="2560"/>
      <c r="BE7" s="2560"/>
      <c r="BF7" s="2560"/>
      <c r="BG7" s="2560"/>
      <c r="BH7" s="2560"/>
      <c r="BI7" s="2560"/>
      <c r="BJ7" s="2560"/>
      <c r="BK7" s="2560"/>
      <c r="BL7" s="2560"/>
      <c r="BM7" s="2560"/>
      <c r="BN7" s="2560"/>
      <c r="BO7" s="2560"/>
      <c r="BP7" s="2560"/>
      <c r="BQ7" s="2560"/>
      <c r="BR7" s="2560"/>
      <c r="BS7" s="2560"/>
      <c r="BT7" s="2560"/>
      <c r="BU7" s="2560"/>
      <c r="BV7" s="2560"/>
      <c r="BW7" s="2560"/>
      <c r="BX7" s="2560"/>
      <c r="BY7" s="2560"/>
      <c r="BZ7" s="2560"/>
      <c r="CA7" s="2560"/>
      <c r="CB7" s="2560"/>
      <c r="CC7" s="2560"/>
      <c r="CD7" s="2560"/>
      <c r="CE7" s="2560"/>
      <c r="CF7" s="2560"/>
      <c r="CG7" s="2560"/>
      <c r="CH7" s="2560"/>
      <c r="CI7" s="2560"/>
      <c r="CJ7" s="2560"/>
      <c r="CK7" s="2560"/>
      <c r="CL7" s="2561" t="s">
        <v>1135</v>
      </c>
      <c r="CM7" s="2562"/>
      <c r="CN7" s="2562"/>
      <c r="CO7" s="2562"/>
      <c r="CP7" s="2562"/>
      <c r="CQ7" s="2562"/>
      <c r="CR7" s="2562"/>
      <c r="CS7" s="2563"/>
      <c r="CT7" s="2499" t="s">
        <v>379</v>
      </c>
      <c r="CU7" s="2497"/>
      <c r="CV7" s="2497"/>
      <c r="CW7" s="2497"/>
      <c r="CX7" s="2497"/>
      <c r="CY7" s="2497"/>
      <c r="CZ7" s="2497"/>
      <c r="DA7" s="2498"/>
      <c r="DB7" s="2499"/>
      <c r="DC7" s="2497"/>
      <c r="DD7" s="2497"/>
      <c r="DE7" s="2497"/>
      <c r="DF7" s="2497"/>
      <c r="DG7" s="2497"/>
      <c r="DH7" s="2497"/>
      <c r="DI7" s="2497"/>
      <c r="DJ7" s="2497"/>
      <c r="DK7" s="2497"/>
      <c r="DL7" s="2497"/>
      <c r="DM7" s="2498"/>
      <c r="DN7" s="2500">
        <f>DN8+DN9+DN10+DN15</f>
        <v>16038430.129999999</v>
      </c>
      <c r="DO7" s="2501"/>
      <c r="DP7" s="2501"/>
      <c r="DQ7" s="2501"/>
      <c r="DR7" s="2501"/>
      <c r="DS7" s="2501"/>
      <c r="DT7" s="2501"/>
      <c r="DU7" s="2501"/>
      <c r="DV7" s="2501"/>
      <c r="DW7" s="2501"/>
      <c r="DX7" s="2501"/>
      <c r="DY7" s="2502"/>
      <c r="DZ7" s="2500">
        <f t="shared" ref="DZ7" si="0">DZ8+DZ9+DZ10+DZ15</f>
        <v>8511598.8800000008</v>
      </c>
      <c r="EA7" s="2501"/>
      <c r="EB7" s="2501"/>
      <c r="EC7" s="2501"/>
      <c r="ED7" s="2501"/>
      <c r="EE7" s="2501"/>
      <c r="EF7" s="2501"/>
      <c r="EG7" s="2501"/>
      <c r="EH7" s="2501"/>
      <c r="EI7" s="2501"/>
      <c r="EJ7" s="2501"/>
      <c r="EK7" s="2502"/>
      <c r="EL7" s="2500">
        <f t="shared" ref="EL7" si="1">EL8+EL9+EL10+EL15</f>
        <v>10062867</v>
      </c>
      <c r="EM7" s="2501"/>
      <c r="EN7" s="2501"/>
      <c r="EO7" s="2501"/>
      <c r="EP7" s="2501"/>
      <c r="EQ7" s="2501"/>
      <c r="ER7" s="2501"/>
      <c r="ES7" s="2501"/>
      <c r="ET7" s="2501"/>
      <c r="EU7" s="2501"/>
      <c r="EV7" s="2501"/>
      <c r="EW7" s="2502"/>
      <c r="EX7" s="2553"/>
      <c r="EY7" s="2554"/>
      <c r="EZ7" s="2554"/>
      <c r="FA7" s="2554"/>
      <c r="FB7" s="2554"/>
      <c r="FC7" s="2554"/>
      <c r="FD7" s="2554"/>
      <c r="FE7" s="2554"/>
      <c r="FF7" s="2554"/>
      <c r="FG7" s="2554"/>
      <c r="FH7" s="2554"/>
      <c r="FI7" s="2555"/>
    </row>
    <row r="8" spans="1:165" ht="90" customHeight="1" x14ac:dyDescent="0.2">
      <c r="A8" s="2465" t="s">
        <v>1134</v>
      </c>
      <c r="B8" s="2465"/>
      <c r="C8" s="2465"/>
      <c r="D8" s="2465"/>
      <c r="E8" s="2465"/>
      <c r="F8" s="2465"/>
      <c r="G8" s="2466"/>
      <c r="H8" s="2541" t="s">
        <v>1133</v>
      </c>
      <c r="I8" s="2542"/>
      <c r="J8" s="2542"/>
      <c r="K8" s="2542"/>
      <c r="L8" s="2542"/>
      <c r="M8" s="2542"/>
      <c r="N8" s="2542"/>
      <c r="O8" s="2542"/>
      <c r="P8" s="2542"/>
      <c r="Q8" s="2542"/>
      <c r="R8" s="2542"/>
      <c r="S8" s="2542"/>
      <c r="T8" s="2542"/>
      <c r="U8" s="2542"/>
      <c r="V8" s="2542"/>
      <c r="W8" s="2542"/>
      <c r="X8" s="2542"/>
      <c r="Y8" s="2542"/>
      <c r="Z8" s="2542"/>
      <c r="AA8" s="2542"/>
      <c r="AB8" s="2542"/>
      <c r="AC8" s="2542"/>
      <c r="AD8" s="2542"/>
      <c r="AE8" s="2542"/>
      <c r="AF8" s="2542"/>
      <c r="AG8" s="2542"/>
      <c r="AH8" s="2542"/>
      <c r="AI8" s="2542"/>
      <c r="AJ8" s="2542"/>
      <c r="AK8" s="2542"/>
      <c r="AL8" s="2542"/>
      <c r="AM8" s="2542"/>
      <c r="AN8" s="2542"/>
      <c r="AO8" s="2542"/>
      <c r="AP8" s="2542"/>
      <c r="AQ8" s="2542"/>
      <c r="AR8" s="2542"/>
      <c r="AS8" s="2542"/>
      <c r="AT8" s="2542"/>
      <c r="AU8" s="2542"/>
      <c r="AV8" s="2542"/>
      <c r="AW8" s="2542"/>
      <c r="AX8" s="2542"/>
      <c r="AY8" s="2542"/>
      <c r="AZ8" s="2542"/>
      <c r="BA8" s="2542"/>
      <c r="BB8" s="2542"/>
      <c r="BC8" s="2542"/>
      <c r="BD8" s="2542"/>
      <c r="BE8" s="2542"/>
      <c r="BF8" s="2542"/>
      <c r="BG8" s="2542"/>
      <c r="BH8" s="2542"/>
      <c r="BI8" s="2542"/>
      <c r="BJ8" s="2542"/>
      <c r="BK8" s="2542"/>
      <c r="BL8" s="2542"/>
      <c r="BM8" s="2542"/>
      <c r="BN8" s="2542"/>
      <c r="BO8" s="2542"/>
      <c r="BP8" s="2542"/>
      <c r="BQ8" s="2542"/>
      <c r="BR8" s="2542"/>
      <c r="BS8" s="2542"/>
      <c r="BT8" s="2542"/>
      <c r="BU8" s="2542"/>
      <c r="BV8" s="2542"/>
      <c r="BW8" s="2542"/>
      <c r="BX8" s="2542"/>
      <c r="BY8" s="2542"/>
      <c r="BZ8" s="2542"/>
      <c r="CA8" s="2542"/>
      <c r="CB8" s="2542"/>
      <c r="CC8" s="2542"/>
      <c r="CD8" s="2542"/>
      <c r="CE8" s="2542"/>
      <c r="CF8" s="2542"/>
      <c r="CG8" s="2542"/>
      <c r="CH8" s="2542"/>
      <c r="CI8" s="2542"/>
      <c r="CJ8" s="2542"/>
      <c r="CK8" s="2542"/>
      <c r="CL8" s="2469" t="s">
        <v>1132</v>
      </c>
      <c r="CM8" s="2465"/>
      <c r="CN8" s="2465"/>
      <c r="CO8" s="2465"/>
      <c r="CP8" s="2465"/>
      <c r="CQ8" s="2465"/>
      <c r="CR8" s="2465"/>
      <c r="CS8" s="2466"/>
      <c r="CT8" s="2470" t="s">
        <v>379</v>
      </c>
      <c r="CU8" s="2465"/>
      <c r="CV8" s="2465"/>
      <c r="CW8" s="2465"/>
      <c r="CX8" s="2465"/>
      <c r="CY8" s="2465"/>
      <c r="CZ8" s="2465"/>
      <c r="DA8" s="2466"/>
      <c r="DB8" s="2470"/>
      <c r="DC8" s="2465"/>
      <c r="DD8" s="2465"/>
      <c r="DE8" s="2465"/>
      <c r="DF8" s="2465"/>
      <c r="DG8" s="2465"/>
      <c r="DH8" s="2465"/>
      <c r="DI8" s="2465"/>
      <c r="DJ8" s="2465"/>
      <c r="DK8" s="2465"/>
      <c r="DL8" s="2465"/>
      <c r="DM8" s="2466"/>
      <c r="DN8" s="2473"/>
      <c r="DO8" s="2474"/>
      <c r="DP8" s="2474"/>
      <c r="DQ8" s="2474"/>
      <c r="DR8" s="2474"/>
      <c r="DS8" s="2474"/>
      <c r="DT8" s="2474"/>
      <c r="DU8" s="2474"/>
      <c r="DV8" s="2474"/>
      <c r="DW8" s="2474"/>
      <c r="DX8" s="2474"/>
      <c r="DY8" s="2475"/>
      <c r="DZ8" s="2473"/>
      <c r="EA8" s="2474"/>
      <c r="EB8" s="2474"/>
      <c r="EC8" s="2474"/>
      <c r="ED8" s="2474"/>
      <c r="EE8" s="2474"/>
      <c r="EF8" s="2474"/>
      <c r="EG8" s="2474"/>
      <c r="EH8" s="2474"/>
      <c r="EI8" s="2474"/>
      <c r="EJ8" s="2474"/>
      <c r="EK8" s="2475"/>
      <c r="EL8" s="2473"/>
      <c r="EM8" s="2474"/>
      <c r="EN8" s="2474"/>
      <c r="EO8" s="2474"/>
      <c r="EP8" s="2474"/>
      <c r="EQ8" s="2474"/>
      <c r="ER8" s="2474"/>
      <c r="ES8" s="2474"/>
      <c r="ET8" s="2474"/>
      <c r="EU8" s="2474"/>
      <c r="EV8" s="2474"/>
      <c r="EW8" s="2475"/>
      <c r="EX8" s="2473"/>
      <c r="EY8" s="2474"/>
      <c r="EZ8" s="2474"/>
      <c r="FA8" s="2474"/>
      <c r="FB8" s="2474"/>
      <c r="FC8" s="2474"/>
      <c r="FD8" s="2474"/>
      <c r="FE8" s="2474"/>
      <c r="FF8" s="2474"/>
      <c r="FG8" s="2474"/>
      <c r="FH8" s="2474"/>
      <c r="FI8" s="2476"/>
    </row>
    <row r="9" spans="1:165" ht="22.5" customHeight="1" x14ac:dyDescent="0.2">
      <c r="A9" s="2465" t="s">
        <v>1131</v>
      </c>
      <c r="B9" s="2465"/>
      <c r="C9" s="2465"/>
      <c r="D9" s="2465"/>
      <c r="E9" s="2465"/>
      <c r="F9" s="2465"/>
      <c r="G9" s="2466"/>
      <c r="H9" s="2541" t="s">
        <v>1130</v>
      </c>
      <c r="I9" s="2542"/>
      <c r="J9" s="2542"/>
      <c r="K9" s="2542"/>
      <c r="L9" s="2542"/>
      <c r="M9" s="2542"/>
      <c r="N9" s="2542"/>
      <c r="O9" s="2542"/>
      <c r="P9" s="2542"/>
      <c r="Q9" s="2542"/>
      <c r="R9" s="2542"/>
      <c r="S9" s="2542"/>
      <c r="T9" s="2542"/>
      <c r="U9" s="2542"/>
      <c r="V9" s="2542"/>
      <c r="W9" s="2542"/>
      <c r="X9" s="2542"/>
      <c r="Y9" s="2542"/>
      <c r="Z9" s="2542"/>
      <c r="AA9" s="2542"/>
      <c r="AB9" s="2542"/>
      <c r="AC9" s="2542"/>
      <c r="AD9" s="2542"/>
      <c r="AE9" s="2542"/>
      <c r="AF9" s="2542"/>
      <c r="AG9" s="2542"/>
      <c r="AH9" s="2542"/>
      <c r="AI9" s="2542"/>
      <c r="AJ9" s="2542"/>
      <c r="AK9" s="2542"/>
      <c r="AL9" s="2542"/>
      <c r="AM9" s="2542"/>
      <c r="AN9" s="2542"/>
      <c r="AO9" s="2542"/>
      <c r="AP9" s="2542"/>
      <c r="AQ9" s="2542"/>
      <c r="AR9" s="2542"/>
      <c r="AS9" s="2542"/>
      <c r="AT9" s="2542"/>
      <c r="AU9" s="2542"/>
      <c r="AV9" s="2542"/>
      <c r="AW9" s="2542"/>
      <c r="AX9" s="2542"/>
      <c r="AY9" s="2542"/>
      <c r="AZ9" s="2542"/>
      <c r="BA9" s="2542"/>
      <c r="BB9" s="2542"/>
      <c r="BC9" s="2542"/>
      <c r="BD9" s="2542"/>
      <c r="BE9" s="2542"/>
      <c r="BF9" s="2542"/>
      <c r="BG9" s="2542"/>
      <c r="BH9" s="2542"/>
      <c r="BI9" s="2542"/>
      <c r="BJ9" s="2542"/>
      <c r="BK9" s="2542"/>
      <c r="BL9" s="2542"/>
      <c r="BM9" s="2542"/>
      <c r="BN9" s="2542"/>
      <c r="BO9" s="2542"/>
      <c r="BP9" s="2542"/>
      <c r="BQ9" s="2542"/>
      <c r="BR9" s="2542"/>
      <c r="BS9" s="2542"/>
      <c r="BT9" s="2542"/>
      <c r="BU9" s="2542"/>
      <c r="BV9" s="2542"/>
      <c r="BW9" s="2542"/>
      <c r="BX9" s="2542"/>
      <c r="BY9" s="2542"/>
      <c r="BZ9" s="2542"/>
      <c r="CA9" s="2542"/>
      <c r="CB9" s="2542"/>
      <c r="CC9" s="2542"/>
      <c r="CD9" s="2542"/>
      <c r="CE9" s="2542"/>
      <c r="CF9" s="2542"/>
      <c r="CG9" s="2542"/>
      <c r="CH9" s="2542"/>
      <c r="CI9" s="2542"/>
      <c r="CJ9" s="2542"/>
      <c r="CK9" s="2542"/>
      <c r="CL9" s="2469" t="s">
        <v>1129</v>
      </c>
      <c r="CM9" s="2465"/>
      <c r="CN9" s="2465"/>
      <c r="CO9" s="2465"/>
      <c r="CP9" s="2465"/>
      <c r="CQ9" s="2465"/>
      <c r="CR9" s="2465"/>
      <c r="CS9" s="2466"/>
      <c r="CT9" s="2470" t="s">
        <v>379</v>
      </c>
      <c r="CU9" s="2465"/>
      <c r="CV9" s="2465"/>
      <c r="CW9" s="2465"/>
      <c r="CX9" s="2465"/>
      <c r="CY9" s="2465"/>
      <c r="CZ9" s="2465"/>
      <c r="DA9" s="2466"/>
      <c r="DB9" s="2470"/>
      <c r="DC9" s="2465"/>
      <c r="DD9" s="2465"/>
      <c r="DE9" s="2465"/>
      <c r="DF9" s="2465"/>
      <c r="DG9" s="2465"/>
      <c r="DH9" s="2465"/>
      <c r="DI9" s="2465"/>
      <c r="DJ9" s="2465"/>
      <c r="DK9" s="2465"/>
      <c r="DL9" s="2465"/>
      <c r="DM9" s="2466"/>
      <c r="DN9" s="2473"/>
      <c r="DO9" s="2474"/>
      <c r="DP9" s="2474"/>
      <c r="DQ9" s="2474"/>
      <c r="DR9" s="2474"/>
      <c r="DS9" s="2474"/>
      <c r="DT9" s="2474"/>
      <c r="DU9" s="2474"/>
      <c r="DV9" s="2474"/>
      <c r="DW9" s="2474"/>
      <c r="DX9" s="2474"/>
      <c r="DY9" s="2475"/>
      <c r="DZ9" s="2473"/>
      <c r="EA9" s="2474"/>
      <c r="EB9" s="2474"/>
      <c r="EC9" s="2474"/>
      <c r="ED9" s="2474"/>
      <c r="EE9" s="2474"/>
      <c r="EF9" s="2474"/>
      <c r="EG9" s="2474"/>
      <c r="EH9" s="2474"/>
      <c r="EI9" s="2474"/>
      <c r="EJ9" s="2474"/>
      <c r="EK9" s="2475"/>
      <c r="EL9" s="2473"/>
      <c r="EM9" s="2474"/>
      <c r="EN9" s="2474"/>
      <c r="EO9" s="2474"/>
      <c r="EP9" s="2474"/>
      <c r="EQ9" s="2474"/>
      <c r="ER9" s="2474"/>
      <c r="ES9" s="2474"/>
      <c r="ET9" s="2474"/>
      <c r="EU9" s="2474"/>
      <c r="EV9" s="2474"/>
      <c r="EW9" s="2475"/>
      <c r="EX9" s="2473"/>
      <c r="EY9" s="2474"/>
      <c r="EZ9" s="2474"/>
      <c r="FA9" s="2474"/>
      <c r="FB9" s="2474"/>
      <c r="FC9" s="2474"/>
      <c r="FD9" s="2474"/>
      <c r="FE9" s="2474"/>
      <c r="FF9" s="2474"/>
      <c r="FG9" s="2474"/>
      <c r="FH9" s="2474"/>
      <c r="FI9" s="2476"/>
    </row>
    <row r="10" spans="1:165" ht="21.75" customHeight="1" x14ac:dyDescent="0.2">
      <c r="A10" s="2465" t="s">
        <v>1128</v>
      </c>
      <c r="B10" s="2465"/>
      <c r="C10" s="2465"/>
      <c r="D10" s="2465"/>
      <c r="E10" s="2465"/>
      <c r="F10" s="2465"/>
      <c r="G10" s="2466"/>
      <c r="H10" s="2541" t="s">
        <v>1127</v>
      </c>
      <c r="I10" s="2542"/>
      <c r="J10" s="2542"/>
      <c r="K10" s="2542"/>
      <c r="L10" s="2542"/>
      <c r="M10" s="2542"/>
      <c r="N10" s="2542"/>
      <c r="O10" s="2542"/>
      <c r="P10" s="2542"/>
      <c r="Q10" s="2542"/>
      <c r="R10" s="2542"/>
      <c r="S10" s="2542"/>
      <c r="T10" s="2542"/>
      <c r="U10" s="2542"/>
      <c r="V10" s="2542"/>
      <c r="W10" s="2542"/>
      <c r="X10" s="2542"/>
      <c r="Y10" s="2542"/>
      <c r="Z10" s="2542"/>
      <c r="AA10" s="2542"/>
      <c r="AB10" s="2542"/>
      <c r="AC10" s="2542"/>
      <c r="AD10" s="2542"/>
      <c r="AE10" s="2542"/>
      <c r="AF10" s="2542"/>
      <c r="AG10" s="2542"/>
      <c r="AH10" s="2542"/>
      <c r="AI10" s="2542"/>
      <c r="AJ10" s="2542"/>
      <c r="AK10" s="2542"/>
      <c r="AL10" s="2542"/>
      <c r="AM10" s="2542"/>
      <c r="AN10" s="2542"/>
      <c r="AO10" s="2542"/>
      <c r="AP10" s="2542"/>
      <c r="AQ10" s="2542"/>
      <c r="AR10" s="2542"/>
      <c r="AS10" s="2542"/>
      <c r="AT10" s="2542"/>
      <c r="AU10" s="2542"/>
      <c r="AV10" s="2542"/>
      <c r="AW10" s="2542"/>
      <c r="AX10" s="2542"/>
      <c r="AY10" s="2542"/>
      <c r="AZ10" s="2542"/>
      <c r="BA10" s="2542"/>
      <c r="BB10" s="2542"/>
      <c r="BC10" s="2542"/>
      <c r="BD10" s="2542"/>
      <c r="BE10" s="2542"/>
      <c r="BF10" s="2542"/>
      <c r="BG10" s="2542"/>
      <c r="BH10" s="2542"/>
      <c r="BI10" s="2542"/>
      <c r="BJ10" s="2542"/>
      <c r="BK10" s="2542"/>
      <c r="BL10" s="2542"/>
      <c r="BM10" s="2542"/>
      <c r="BN10" s="2542"/>
      <c r="BO10" s="2542"/>
      <c r="BP10" s="2542"/>
      <c r="BQ10" s="2542"/>
      <c r="BR10" s="2542"/>
      <c r="BS10" s="2542"/>
      <c r="BT10" s="2542"/>
      <c r="BU10" s="2542"/>
      <c r="BV10" s="2542"/>
      <c r="BW10" s="2542"/>
      <c r="BX10" s="2542"/>
      <c r="BY10" s="2542"/>
      <c r="BZ10" s="2542"/>
      <c r="CA10" s="2542"/>
      <c r="CB10" s="2542"/>
      <c r="CC10" s="2542"/>
      <c r="CD10" s="2542"/>
      <c r="CE10" s="2542"/>
      <c r="CF10" s="2542"/>
      <c r="CG10" s="2542"/>
      <c r="CH10" s="2542"/>
      <c r="CI10" s="2542"/>
      <c r="CJ10" s="2542"/>
      <c r="CK10" s="2542"/>
      <c r="CL10" s="2469" t="s">
        <v>1126</v>
      </c>
      <c r="CM10" s="2465"/>
      <c r="CN10" s="2465"/>
      <c r="CO10" s="2465"/>
      <c r="CP10" s="2465"/>
      <c r="CQ10" s="2465"/>
      <c r="CR10" s="2465"/>
      <c r="CS10" s="2466"/>
      <c r="CT10" s="2470" t="s">
        <v>379</v>
      </c>
      <c r="CU10" s="2465"/>
      <c r="CV10" s="2465"/>
      <c r="CW10" s="2465"/>
      <c r="CX10" s="2465"/>
      <c r="CY10" s="2465"/>
      <c r="CZ10" s="2465"/>
      <c r="DA10" s="2466"/>
      <c r="DB10" s="2470"/>
      <c r="DC10" s="2465"/>
      <c r="DD10" s="2465"/>
      <c r="DE10" s="2465"/>
      <c r="DF10" s="2465"/>
      <c r="DG10" s="2465"/>
      <c r="DH10" s="2465"/>
      <c r="DI10" s="2465"/>
      <c r="DJ10" s="2465"/>
      <c r="DK10" s="2465"/>
      <c r="DL10" s="2465"/>
      <c r="DM10" s="2466"/>
      <c r="DN10" s="2477">
        <f>DN11+DN14</f>
        <v>496987.79000000004</v>
      </c>
      <c r="DO10" s="2489"/>
      <c r="DP10" s="2489"/>
      <c r="DQ10" s="2489"/>
      <c r="DR10" s="2489"/>
      <c r="DS10" s="2489"/>
      <c r="DT10" s="2489"/>
      <c r="DU10" s="2489"/>
      <c r="DV10" s="2489"/>
      <c r="DW10" s="2489"/>
      <c r="DX10" s="2489"/>
      <c r="DY10" s="2490"/>
      <c r="DZ10" s="2477">
        <f t="shared" ref="DZ10" si="2">DZ11+DZ14</f>
        <v>559974.88</v>
      </c>
      <c r="EA10" s="2489"/>
      <c r="EB10" s="2489"/>
      <c r="EC10" s="2489"/>
      <c r="ED10" s="2489"/>
      <c r="EE10" s="2489"/>
      <c r="EF10" s="2489"/>
      <c r="EG10" s="2489"/>
      <c r="EH10" s="2489"/>
      <c r="EI10" s="2489"/>
      <c r="EJ10" s="2489"/>
      <c r="EK10" s="2490"/>
      <c r="EL10" s="2477">
        <f t="shared" ref="EL10" si="3">EL11+EL14</f>
        <v>500000</v>
      </c>
      <c r="EM10" s="2489"/>
      <c r="EN10" s="2489"/>
      <c r="EO10" s="2489"/>
      <c r="EP10" s="2489"/>
      <c r="EQ10" s="2489"/>
      <c r="ER10" s="2489"/>
      <c r="ES10" s="2489"/>
      <c r="ET10" s="2489"/>
      <c r="EU10" s="2489"/>
      <c r="EV10" s="2489"/>
      <c r="EW10" s="2490"/>
      <c r="EX10" s="2477">
        <f t="shared" ref="EX10" si="4">EX11+EX14</f>
        <v>0</v>
      </c>
      <c r="EY10" s="2489"/>
      <c r="EZ10" s="2489"/>
      <c r="FA10" s="2489"/>
      <c r="FB10" s="2489"/>
      <c r="FC10" s="2489"/>
      <c r="FD10" s="2489"/>
      <c r="FE10" s="2489"/>
      <c r="FF10" s="2489"/>
      <c r="FG10" s="2489"/>
      <c r="FH10" s="2489"/>
      <c r="FI10" s="2490"/>
    </row>
    <row r="11" spans="1:165" ht="18.75" customHeight="1" x14ac:dyDescent="0.2">
      <c r="A11" s="2465" t="s">
        <v>1228</v>
      </c>
      <c r="B11" s="2465"/>
      <c r="C11" s="2465"/>
      <c r="D11" s="2465"/>
      <c r="E11" s="2465"/>
      <c r="F11" s="2465"/>
      <c r="G11" s="2466"/>
      <c r="H11" s="2487" t="s">
        <v>1093</v>
      </c>
      <c r="I11" s="2488"/>
      <c r="J11" s="2488"/>
      <c r="K11" s="2488"/>
      <c r="L11" s="2488"/>
      <c r="M11" s="2488"/>
      <c r="N11" s="2488"/>
      <c r="O11" s="2488"/>
      <c r="P11" s="2488"/>
      <c r="Q11" s="2488"/>
      <c r="R11" s="2488"/>
      <c r="S11" s="2488"/>
      <c r="T11" s="2488"/>
      <c r="U11" s="2488"/>
      <c r="V11" s="2488"/>
      <c r="W11" s="2488"/>
      <c r="X11" s="2488"/>
      <c r="Y11" s="2488"/>
      <c r="Z11" s="2488"/>
      <c r="AA11" s="2488"/>
      <c r="AB11" s="2488"/>
      <c r="AC11" s="2488"/>
      <c r="AD11" s="2488"/>
      <c r="AE11" s="2488"/>
      <c r="AF11" s="2488"/>
      <c r="AG11" s="2488"/>
      <c r="AH11" s="2488"/>
      <c r="AI11" s="2488"/>
      <c r="AJ11" s="2488"/>
      <c r="AK11" s="2488"/>
      <c r="AL11" s="2488"/>
      <c r="AM11" s="2488"/>
      <c r="AN11" s="2488"/>
      <c r="AO11" s="2488"/>
      <c r="AP11" s="2488"/>
      <c r="AQ11" s="2488"/>
      <c r="AR11" s="2488"/>
      <c r="AS11" s="2488"/>
      <c r="AT11" s="2488"/>
      <c r="AU11" s="2488"/>
      <c r="AV11" s="2488"/>
      <c r="AW11" s="2488"/>
      <c r="AX11" s="2488"/>
      <c r="AY11" s="2488"/>
      <c r="AZ11" s="2488"/>
      <c r="BA11" s="2488"/>
      <c r="BB11" s="2488"/>
      <c r="BC11" s="2488"/>
      <c r="BD11" s="2488"/>
      <c r="BE11" s="2488"/>
      <c r="BF11" s="2488"/>
      <c r="BG11" s="2488"/>
      <c r="BH11" s="2488"/>
      <c r="BI11" s="2488"/>
      <c r="BJ11" s="2488"/>
      <c r="BK11" s="2488"/>
      <c r="BL11" s="2488"/>
      <c r="BM11" s="2488"/>
      <c r="BN11" s="2488"/>
      <c r="BO11" s="2488"/>
      <c r="BP11" s="2488"/>
      <c r="BQ11" s="2488"/>
      <c r="BR11" s="2488"/>
      <c r="BS11" s="2488"/>
      <c r="BT11" s="2488"/>
      <c r="BU11" s="2488"/>
      <c r="BV11" s="2488"/>
      <c r="BW11" s="2488"/>
      <c r="BX11" s="2488"/>
      <c r="BY11" s="2488"/>
      <c r="BZ11" s="2488"/>
      <c r="CA11" s="2488"/>
      <c r="CB11" s="2488"/>
      <c r="CC11" s="2488"/>
      <c r="CD11" s="2488"/>
      <c r="CE11" s="2488"/>
      <c r="CF11" s="2488"/>
      <c r="CG11" s="2488"/>
      <c r="CH11" s="2488"/>
      <c r="CI11" s="2488"/>
      <c r="CJ11" s="2488"/>
      <c r="CK11" s="2488"/>
      <c r="CL11" s="2469" t="s">
        <v>1229</v>
      </c>
      <c r="CM11" s="2465"/>
      <c r="CN11" s="2465"/>
      <c r="CO11" s="2465"/>
      <c r="CP11" s="2465"/>
      <c r="CQ11" s="2465"/>
      <c r="CR11" s="2465"/>
      <c r="CS11" s="2466"/>
      <c r="CT11" s="2470" t="s">
        <v>379</v>
      </c>
      <c r="CU11" s="2465"/>
      <c r="CV11" s="2465"/>
      <c r="CW11" s="2465"/>
      <c r="CX11" s="2465"/>
      <c r="CY11" s="2465"/>
      <c r="CZ11" s="2465"/>
      <c r="DA11" s="2466"/>
      <c r="DB11" s="2470" t="s">
        <v>379</v>
      </c>
      <c r="DC11" s="2465"/>
      <c r="DD11" s="2465"/>
      <c r="DE11" s="2465"/>
      <c r="DF11" s="2465"/>
      <c r="DG11" s="2465"/>
      <c r="DH11" s="2465"/>
      <c r="DI11" s="2465"/>
      <c r="DJ11" s="2465"/>
      <c r="DK11" s="2465"/>
      <c r="DL11" s="2465"/>
      <c r="DM11" s="2466"/>
      <c r="DN11" s="2477">
        <f>3288.87+125934.79+126947.53+1000+15591.32+9825.28+200000+14400</f>
        <v>496987.79000000004</v>
      </c>
      <c r="DO11" s="2489"/>
      <c r="DP11" s="2489"/>
      <c r="DQ11" s="2489"/>
      <c r="DR11" s="2489"/>
      <c r="DS11" s="2489"/>
      <c r="DT11" s="2489"/>
      <c r="DU11" s="2489"/>
      <c r="DV11" s="2489"/>
      <c r="DW11" s="2489"/>
      <c r="DX11" s="2489"/>
      <c r="DY11" s="2490"/>
      <c r="DZ11" s="2477">
        <f>500000+25000+20549.6+14425.28</f>
        <v>559974.88</v>
      </c>
      <c r="EA11" s="2489"/>
      <c r="EB11" s="2489"/>
      <c r="EC11" s="2489"/>
      <c r="ED11" s="2489"/>
      <c r="EE11" s="2489"/>
      <c r="EF11" s="2489"/>
      <c r="EG11" s="2489"/>
      <c r="EH11" s="2489"/>
      <c r="EI11" s="2489"/>
      <c r="EJ11" s="2489"/>
      <c r="EK11" s="2490"/>
      <c r="EL11" s="2477">
        <v>500000</v>
      </c>
      <c r="EM11" s="2489"/>
      <c r="EN11" s="2489"/>
      <c r="EO11" s="2489"/>
      <c r="EP11" s="2489"/>
      <c r="EQ11" s="2489"/>
      <c r="ER11" s="2489"/>
      <c r="ES11" s="2489"/>
      <c r="ET11" s="2489"/>
      <c r="EU11" s="2489"/>
      <c r="EV11" s="2489"/>
      <c r="EW11" s="2490"/>
      <c r="EX11" s="2477"/>
      <c r="EY11" s="2489"/>
      <c r="EZ11" s="2489"/>
      <c r="FA11" s="2489"/>
      <c r="FB11" s="2489"/>
      <c r="FC11" s="2489"/>
      <c r="FD11" s="2489"/>
      <c r="FE11" s="2489"/>
      <c r="FF11" s="2489"/>
      <c r="FG11" s="2489"/>
      <c r="FH11" s="2489"/>
      <c r="FI11" s="2490"/>
    </row>
    <row r="12" spans="1:165" x14ac:dyDescent="0.2">
      <c r="A12" s="2465"/>
      <c r="B12" s="2465"/>
      <c r="C12" s="2465"/>
      <c r="D12" s="2465"/>
      <c r="E12" s="2465"/>
      <c r="F12" s="2465"/>
      <c r="G12" s="2466"/>
      <c r="H12" s="2483" t="s">
        <v>1230</v>
      </c>
      <c r="I12" s="2484"/>
      <c r="J12" s="2484"/>
      <c r="K12" s="2484"/>
      <c r="L12" s="2484"/>
      <c r="M12" s="2484"/>
      <c r="N12" s="2484"/>
      <c r="O12" s="2484"/>
      <c r="P12" s="2484"/>
      <c r="Q12" s="2484"/>
      <c r="R12" s="2484"/>
      <c r="S12" s="2484"/>
      <c r="T12" s="2484"/>
      <c r="U12" s="2484"/>
      <c r="V12" s="2484"/>
      <c r="W12" s="2484"/>
      <c r="X12" s="2484"/>
      <c r="Y12" s="2484"/>
      <c r="Z12" s="2484"/>
      <c r="AA12" s="2484"/>
      <c r="AB12" s="2484"/>
      <c r="AC12" s="2484"/>
      <c r="AD12" s="2484"/>
      <c r="AE12" s="2484"/>
      <c r="AF12" s="2484"/>
      <c r="AG12" s="2484"/>
      <c r="AH12" s="2484"/>
      <c r="AI12" s="2484"/>
      <c r="AJ12" s="2484"/>
      <c r="AK12" s="2484"/>
      <c r="AL12" s="2484"/>
      <c r="AM12" s="2484"/>
      <c r="AN12" s="2484"/>
      <c r="AO12" s="2484"/>
      <c r="AP12" s="2484"/>
      <c r="AQ12" s="2484"/>
      <c r="AR12" s="2484"/>
      <c r="AS12" s="2484"/>
      <c r="AT12" s="2484"/>
      <c r="AU12" s="2484"/>
      <c r="AV12" s="2484"/>
      <c r="AW12" s="2484"/>
      <c r="AX12" s="2484"/>
      <c r="AY12" s="2484"/>
      <c r="AZ12" s="2484"/>
      <c r="BA12" s="2484"/>
      <c r="BB12" s="2484"/>
      <c r="BC12" s="2484"/>
      <c r="BD12" s="2484"/>
      <c r="BE12" s="2484"/>
      <c r="BF12" s="2484"/>
      <c r="BG12" s="2484"/>
      <c r="BH12" s="2484"/>
      <c r="BI12" s="2484"/>
      <c r="BJ12" s="2484"/>
      <c r="BK12" s="2484"/>
      <c r="BL12" s="2484"/>
      <c r="BM12" s="2484"/>
      <c r="BN12" s="2484"/>
      <c r="BO12" s="2484"/>
      <c r="BP12" s="2484"/>
      <c r="BQ12" s="2484"/>
      <c r="BR12" s="2484"/>
      <c r="BS12" s="2484"/>
      <c r="BT12" s="2484"/>
      <c r="BU12" s="2484"/>
      <c r="BV12" s="2484"/>
      <c r="BW12" s="2484"/>
      <c r="BX12" s="2484"/>
      <c r="BY12" s="2484"/>
      <c r="BZ12" s="2484"/>
      <c r="CA12" s="2484"/>
      <c r="CB12" s="2484"/>
      <c r="CC12" s="2484"/>
      <c r="CD12" s="2484"/>
      <c r="CE12" s="2484"/>
      <c r="CF12" s="2484"/>
      <c r="CG12" s="2484"/>
      <c r="CH12" s="2484"/>
      <c r="CI12" s="2484"/>
      <c r="CJ12" s="2484"/>
      <c r="CK12" s="2485"/>
      <c r="CL12" s="2469" t="s">
        <v>1231</v>
      </c>
      <c r="CM12" s="2465"/>
      <c r="CN12" s="2465"/>
      <c r="CO12" s="2465"/>
      <c r="CP12" s="2465"/>
      <c r="CQ12" s="2465"/>
      <c r="CR12" s="2465"/>
      <c r="CS12" s="2466"/>
      <c r="CT12" s="2470"/>
      <c r="CU12" s="2465"/>
      <c r="CV12" s="2465"/>
      <c r="CW12" s="2465"/>
      <c r="CX12" s="2465"/>
      <c r="CY12" s="2465"/>
      <c r="CZ12" s="2465"/>
      <c r="DA12" s="2466"/>
      <c r="DB12" s="2470"/>
      <c r="DC12" s="2465"/>
      <c r="DD12" s="2465"/>
      <c r="DE12" s="2465"/>
      <c r="DF12" s="2465"/>
      <c r="DG12" s="2465"/>
      <c r="DH12" s="2465"/>
      <c r="DI12" s="2465"/>
      <c r="DJ12" s="2465"/>
      <c r="DK12" s="2465"/>
      <c r="DL12" s="2465"/>
      <c r="DM12" s="2466"/>
      <c r="DN12" s="2477"/>
      <c r="DO12" s="2489"/>
      <c r="DP12" s="2489"/>
      <c r="DQ12" s="2489"/>
      <c r="DR12" s="2489"/>
      <c r="DS12" s="2489"/>
      <c r="DT12" s="2489"/>
      <c r="DU12" s="2489"/>
      <c r="DV12" s="2489"/>
      <c r="DW12" s="2489"/>
      <c r="DX12" s="2489"/>
      <c r="DY12" s="2490"/>
      <c r="DZ12" s="2477"/>
      <c r="EA12" s="2489"/>
      <c r="EB12" s="2489"/>
      <c r="EC12" s="2489"/>
      <c r="ED12" s="2489"/>
      <c r="EE12" s="2489"/>
      <c r="EF12" s="2489"/>
      <c r="EG12" s="2489"/>
      <c r="EH12" s="2489"/>
      <c r="EI12" s="2489"/>
      <c r="EJ12" s="2489"/>
      <c r="EK12" s="2490"/>
      <c r="EL12" s="2477"/>
      <c r="EM12" s="2489"/>
      <c r="EN12" s="2489"/>
      <c r="EO12" s="2489"/>
      <c r="EP12" s="2489"/>
      <c r="EQ12" s="2489"/>
      <c r="ER12" s="2489"/>
      <c r="ES12" s="2489"/>
      <c r="ET12" s="2489"/>
      <c r="EU12" s="2489"/>
      <c r="EV12" s="2489"/>
      <c r="EW12" s="2490"/>
      <c r="EX12" s="2477"/>
      <c r="EY12" s="2489"/>
      <c r="EZ12" s="2489"/>
      <c r="FA12" s="2489"/>
      <c r="FB12" s="2489"/>
      <c r="FC12" s="2489"/>
      <c r="FD12" s="2489"/>
      <c r="FE12" s="2489"/>
      <c r="FF12" s="2489"/>
      <c r="FG12" s="2489"/>
      <c r="FH12" s="2489"/>
      <c r="FI12" s="2490"/>
    </row>
    <row r="13" spans="1:165" s="1377" customFormat="1" x14ac:dyDescent="0.2">
      <c r="A13" s="2465"/>
      <c r="B13" s="2465"/>
      <c r="C13" s="2465"/>
      <c r="D13" s="2465"/>
      <c r="E13" s="2465"/>
      <c r="F13" s="2465"/>
      <c r="G13" s="2466"/>
      <c r="H13" s="2483" t="s">
        <v>1297</v>
      </c>
      <c r="I13" s="2484"/>
      <c r="J13" s="2484"/>
      <c r="K13" s="2484"/>
      <c r="L13" s="2484"/>
      <c r="M13" s="2484"/>
      <c r="N13" s="2484"/>
      <c r="O13" s="2484"/>
      <c r="P13" s="2484"/>
      <c r="Q13" s="2484"/>
      <c r="R13" s="2484"/>
      <c r="S13" s="2484"/>
      <c r="T13" s="2484"/>
      <c r="U13" s="2484"/>
      <c r="V13" s="2484"/>
      <c r="W13" s="2484"/>
      <c r="X13" s="2484"/>
      <c r="Y13" s="2484"/>
      <c r="Z13" s="2484"/>
      <c r="AA13" s="2484"/>
      <c r="AB13" s="2484"/>
      <c r="AC13" s="2484"/>
      <c r="AD13" s="2484"/>
      <c r="AE13" s="2484"/>
      <c r="AF13" s="2484"/>
      <c r="AG13" s="2484"/>
      <c r="AH13" s="2484"/>
      <c r="AI13" s="2484"/>
      <c r="AJ13" s="2484"/>
      <c r="AK13" s="2484"/>
      <c r="AL13" s="2484"/>
      <c r="AM13" s="2484"/>
      <c r="AN13" s="2484"/>
      <c r="AO13" s="2484"/>
      <c r="AP13" s="2484"/>
      <c r="AQ13" s="2484"/>
      <c r="AR13" s="2484"/>
      <c r="AS13" s="2484"/>
      <c r="AT13" s="2484"/>
      <c r="AU13" s="2484"/>
      <c r="AV13" s="2484"/>
      <c r="AW13" s="2484"/>
      <c r="AX13" s="2484"/>
      <c r="AY13" s="2484"/>
      <c r="AZ13" s="2484"/>
      <c r="BA13" s="2484"/>
      <c r="BB13" s="2484"/>
      <c r="BC13" s="2484"/>
      <c r="BD13" s="2484"/>
      <c r="BE13" s="2484"/>
      <c r="BF13" s="2484"/>
      <c r="BG13" s="2484"/>
      <c r="BH13" s="2484"/>
      <c r="BI13" s="2484"/>
      <c r="BJ13" s="2484"/>
      <c r="BK13" s="2484"/>
      <c r="BL13" s="2484"/>
      <c r="BM13" s="2484"/>
      <c r="BN13" s="2484"/>
      <c r="BO13" s="2484"/>
      <c r="BP13" s="2484"/>
      <c r="BQ13" s="2484"/>
      <c r="BR13" s="2484"/>
      <c r="BS13" s="2484"/>
      <c r="BT13" s="2484"/>
      <c r="BU13" s="2484"/>
      <c r="BV13" s="2484"/>
      <c r="BW13" s="2484"/>
      <c r="BX13" s="2484"/>
      <c r="BY13" s="2484"/>
      <c r="BZ13" s="2484"/>
      <c r="CA13" s="2484"/>
      <c r="CB13" s="2484"/>
      <c r="CC13" s="2484"/>
      <c r="CD13" s="2484"/>
      <c r="CE13" s="2484"/>
      <c r="CF13" s="2484"/>
      <c r="CG13" s="2484"/>
      <c r="CH13" s="2484"/>
      <c r="CI13" s="2484"/>
      <c r="CJ13" s="2484"/>
      <c r="CK13" s="2485"/>
      <c r="CL13" s="2469" t="s">
        <v>1298</v>
      </c>
      <c r="CM13" s="2465"/>
      <c r="CN13" s="2465"/>
      <c r="CO13" s="2465"/>
      <c r="CP13" s="2465"/>
      <c r="CQ13" s="2465"/>
      <c r="CR13" s="2465"/>
      <c r="CS13" s="2466"/>
      <c r="CT13" s="2470"/>
      <c r="CU13" s="2465"/>
      <c r="CV13" s="2465"/>
      <c r="CW13" s="2465"/>
      <c r="CX13" s="2465"/>
      <c r="CY13" s="2465"/>
      <c r="CZ13" s="2465"/>
      <c r="DA13" s="2466"/>
      <c r="DB13" s="2470"/>
      <c r="DC13" s="2465"/>
      <c r="DD13" s="2465"/>
      <c r="DE13" s="2465"/>
      <c r="DF13" s="2465"/>
      <c r="DG13" s="2465"/>
      <c r="DH13" s="2465"/>
      <c r="DI13" s="2465"/>
      <c r="DJ13" s="2465"/>
      <c r="DK13" s="2465"/>
      <c r="DL13" s="2465"/>
      <c r="DM13" s="2466"/>
      <c r="DN13" s="2477"/>
      <c r="DO13" s="2489"/>
      <c r="DP13" s="2489"/>
      <c r="DQ13" s="2489"/>
      <c r="DR13" s="2489"/>
      <c r="DS13" s="2489"/>
      <c r="DT13" s="2489"/>
      <c r="DU13" s="2489"/>
      <c r="DV13" s="2489"/>
      <c r="DW13" s="2489"/>
      <c r="DX13" s="2489"/>
      <c r="DY13" s="2490"/>
      <c r="DZ13" s="2477"/>
      <c r="EA13" s="2489"/>
      <c r="EB13" s="2489"/>
      <c r="EC13" s="2489"/>
      <c r="ED13" s="2489"/>
      <c r="EE13" s="2489"/>
      <c r="EF13" s="2489"/>
      <c r="EG13" s="2489"/>
      <c r="EH13" s="2489"/>
      <c r="EI13" s="2489"/>
      <c r="EJ13" s="2489"/>
      <c r="EK13" s="2490"/>
      <c r="EL13" s="2477"/>
      <c r="EM13" s="2489"/>
      <c r="EN13" s="2489"/>
      <c r="EO13" s="2489"/>
      <c r="EP13" s="2489"/>
      <c r="EQ13" s="2489"/>
      <c r="ER13" s="2489"/>
      <c r="ES13" s="2489"/>
      <c r="ET13" s="2489"/>
      <c r="EU13" s="2489"/>
      <c r="EV13" s="2489"/>
      <c r="EW13" s="2490"/>
      <c r="EX13" s="2477"/>
      <c r="EY13" s="2489"/>
      <c r="EZ13" s="2489"/>
      <c r="FA13" s="2489"/>
      <c r="FB13" s="2489"/>
      <c r="FC13" s="2489"/>
      <c r="FD13" s="2489"/>
      <c r="FE13" s="2489"/>
      <c r="FF13" s="2489"/>
      <c r="FG13" s="2489"/>
      <c r="FH13" s="2489"/>
      <c r="FI13" s="2490"/>
    </row>
    <row r="14" spans="1:165" x14ac:dyDescent="0.2">
      <c r="A14" s="2465" t="s">
        <v>1232</v>
      </c>
      <c r="B14" s="2465"/>
      <c r="C14" s="2465"/>
      <c r="D14" s="2465"/>
      <c r="E14" s="2465"/>
      <c r="F14" s="2465"/>
      <c r="G14" s="2466"/>
      <c r="H14" s="2487" t="s">
        <v>1090</v>
      </c>
      <c r="I14" s="2488"/>
      <c r="J14" s="2488"/>
      <c r="K14" s="2488"/>
      <c r="L14" s="2488"/>
      <c r="M14" s="2488"/>
      <c r="N14" s="2488"/>
      <c r="O14" s="2488"/>
      <c r="P14" s="2488"/>
      <c r="Q14" s="2488"/>
      <c r="R14" s="2488"/>
      <c r="S14" s="2488"/>
      <c r="T14" s="2488"/>
      <c r="U14" s="2488"/>
      <c r="V14" s="2488"/>
      <c r="W14" s="2488"/>
      <c r="X14" s="2488"/>
      <c r="Y14" s="2488"/>
      <c r="Z14" s="2488"/>
      <c r="AA14" s="2488"/>
      <c r="AB14" s="2488"/>
      <c r="AC14" s="2488"/>
      <c r="AD14" s="2488"/>
      <c r="AE14" s="2488"/>
      <c r="AF14" s="2488"/>
      <c r="AG14" s="2488"/>
      <c r="AH14" s="2488"/>
      <c r="AI14" s="2488"/>
      <c r="AJ14" s="2488"/>
      <c r="AK14" s="2488"/>
      <c r="AL14" s="2488"/>
      <c r="AM14" s="2488"/>
      <c r="AN14" s="2488"/>
      <c r="AO14" s="2488"/>
      <c r="AP14" s="2488"/>
      <c r="AQ14" s="2488"/>
      <c r="AR14" s="2488"/>
      <c r="AS14" s="2488"/>
      <c r="AT14" s="2488"/>
      <c r="AU14" s="2488"/>
      <c r="AV14" s="2488"/>
      <c r="AW14" s="2488"/>
      <c r="AX14" s="2488"/>
      <c r="AY14" s="2488"/>
      <c r="AZ14" s="2488"/>
      <c r="BA14" s="2488"/>
      <c r="BB14" s="2488"/>
      <c r="BC14" s="2488"/>
      <c r="BD14" s="2488"/>
      <c r="BE14" s="2488"/>
      <c r="BF14" s="2488"/>
      <c r="BG14" s="2488"/>
      <c r="BH14" s="2488"/>
      <c r="BI14" s="2488"/>
      <c r="BJ14" s="2488"/>
      <c r="BK14" s="2488"/>
      <c r="BL14" s="2488"/>
      <c r="BM14" s="2488"/>
      <c r="BN14" s="2488"/>
      <c r="BO14" s="2488"/>
      <c r="BP14" s="2488"/>
      <c r="BQ14" s="2488"/>
      <c r="BR14" s="2488"/>
      <c r="BS14" s="2488"/>
      <c r="BT14" s="2488"/>
      <c r="BU14" s="2488"/>
      <c r="BV14" s="2488"/>
      <c r="BW14" s="2488"/>
      <c r="BX14" s="2488"/>
      <c r="BY14" s="2488"/>
      <c r="BZ14" s="2488"/>
      <c r="CA14" s="2488"/>
      <c r="CB14" s="2488"/>
      <c r="CC14" s="2488"/>
      <c r="CD14" s="2488"/>
      <c r="CE14" s="2488"/>
      <c r="CF14" s="2488"/>
      <c r="CG14" s="2488"/>
      <c r="CH14" s="2488"/>
      <c r="CI14" s="2488"/>
      <c r="CJ14" s="2488"/>
      <c r="CK14" s="2488"/>
      <c r="CL14" s="2469" t="s">
        <v>1233</v>
      </c>
      <c r="CM14" s="2465"/>
      <c r="CN14" s="2465"/>
      <c r="CO14" s="2465"/>
      <c r="CP14" s="2465"/>
      <c r="CQ14" s="2465"/>
      <c r="CR14" s="2465"/>
      <c r="CS14" s="2466"/>
      <c r="CT14" s="2470" t="s">
        <v>379</v>
      </c>
      <c r="CU14" s="2465"/>
      <c r="CV14" s="2465"/>
      <c r="CW14" s="2465"/>
      <c r="CX14" s="2465"/>
      <c r="CY14" s="2465"/>
      <c r="CZ14" s="2465"/>
      <c r="DA14" s="2466"/>
      <c r="DB14" s="2470" t="s">
        <v>379</v>
      </c>
      <c r="DC14" s="2465"/>
      <c r="DD14" s="2465"/>
      <c r="DE14" s="2465"/>
      <c r="DF14" s="2465"/>
      <c r="DG14" s="2465"/>
      <c r="DH14" s="2465"/>
      <c r="DI14" s="2465"/>
      <c r="DJ14" s="2465"/>
      <c r="DK14" s="2465"/>
      <c r="DL14" s="2465"/>
      <c r="DM14" s="2466"/>
      <c r="DN14" s="2477"/>
      <c r="DO14" s="2489"/>
      <c r="DP14" s="2489"/>
      <c r="DQ14" s="2489"/>
      <c r="DR14" s="2489"/>
      <c r="DS14" s="2489"/>
      <c r="DT14" s="2489"/>
      <c r="DU14" s="2489"/>
      <c r="DV14" s="2489"/>
      <c r="DW14" s="2489"/>
      <c r="DX14" s="2489"/>
      <c r="DY14" s="2490"/>
      <c r="DZ14" s="2477"/>
      <c r="EA14" s="2489"/>
      <c r="EB14" s="2489"/>
      <c r="EC14" s="2489"/>
      <c r="ED14" s="2489"/>
      <c r="EE14" s="2489"/>
      <c r="EF14" s="2489"/>
      <c r="EG14" s="2489"/>
      <c r="EH14" s="2489"/>
      <c r="EI14" s="2489"/>
      <c r="EJ14" s="2489"/>
      <c r="EK14" s="2490"/>
      <c r="EL14" s="2477"/>
      <c r="EM14" s="2489"/>
      <c r="EN14" s="2489"/>
      <c r="EO14" s="2489"/>
      <c r="EP14" s="2489"/>
      <c r="EQ14" s="2489"/>
      <c r="ER14" s="2489"/>
      <c r="ES14" s="2489"/>
      <c r="ET14" s="2489"/>
      <c r="EU14" s="2489"/>
      <c r="EV14" s="2489"/>
      <c r="EW14" s="2490"/>
      <c r="EX14" s="2477"/>
      <c r="EY14" s="2489"/>
      <c r="EZ14" s="2489"/>
      <c r="FA14" s="2489"/>
      <c r="FB14" s="2489"/>
      <c r="FC14" s="2489"/>
      <c r="FD14" s="2489"/>
      <c r="FE14" s="2489"/>
      <c r="FF14" s="2489"/>
      <c r="FG14" s="2489"/>
      <c r="FH14" s="2489"/>
      <c r="FI14" s="2490"/>
    </row>
    <row r="15" spans="1:165" ht="21.75" customHeight="1" x14ac:dyDescent="0.2">
      <c r="A15" s="2465" t="s">
        <v>1125</v>
      </c>
      <c r="B15" s="2465"/>
      <c r="C15" s="2465"/>
      <c r="D15" s="2465"/>
      <c r="E15" s="2465"/>
      <c r="F15" s="2465"/>
      <c r="G15" s="2466"/>
      <c r="H15" s="2541" t="s">
        <v>1124</v>
      </c>
      <c r="I15" s="2542"/>
      <c r="J15" s="2542"/>
      <c r="K15" s="2542"/>
      <c r="L15" s="2542"/>
      <c r="M15" s="2542"/>
      <c r="N15" s="2542"/>
      <c r="O15" s="2542"/>
      <c r="P15" s="2542"/>
      <c r="Q15" s="2542"/>
      <c r="R15" s="2542"/>
      <c r="S15" s="2542"/>
      <c r="T15" s="2542"/>
      <c r="U15" s="2542"/>
      <c r="V15" s="2542"/>
      <c r="W15" s="2542"/>
      <c r="X15" s="2542"/>
      <c r="Y15" s="2542"/>
      <c r="Z15" s="2542"/>
      <c r="AA15" s="2542"/>
      <c r="AB15" s="2542"/>
      <c r="AC15" s="2542"/>
      <c r="AD15" s="2542"/>
      <c r="AE15" s="2542"/>
      <c r="AF15" s="2542"/>
      <c r="AG15" s="2542"/>
      <c r="AH15" s="2542"/>
      <c r="AI15" s="2542"/>
      <c r="AJ15" s="2542"/>
      <c r="AK15" s="2542"/>
      <c r="AL15" s="2542"/>
      <c r="AM15" s="2542"/>
      <c r="AN15" s="2542"/>
      <c r="AO15" s="2542"/>
      <c r="AP15" s="2542"/>
      <c r="AQ15" s="2542"/>
      <c r="AR15" s="2542"/>
      <c r="AS15" s="2542"/>
      <c r="AT15" s="2542"/>
      <c r="AU15" s="2542"/>
      <c r="AV15" s="2542"/>
      <c r="AW15" s="2542"/>
      <c r="AX15" s="2542"/>
      <c r="AY15" s="2542"/>
      <c r="AZ15" s="2542"/>
      <c r="BA15" s="2542"/>
      <c r="BB15" s="2542"/>
      <c r="BC15" s="2542"/>
      <c r="BD15" s="2542"/>
      <c r="BE15" s="2542"/>
      <c r="BF15" s="2542"/>
      <c r="BG15" s="2542"/>
      <c r="BH15" s="2542"/>
      <c r="BI15" s="2542"/>
      <c r="BJ15" s="2542"/>
      <c r="BK15" s="2542"/>
      <c r="BL15" s="2542"/>
      <c r="BM15" s="2542"/>
      <c r="BN15" s="2542"/>
      <c r="BO15" s="2542"/>
      <c r="BP15" s="2542"/>
      <c r="BQ15" s="2542"/>
      <c r="BR15" s="2542"/>
      <c r="BS15" s="2542"/>
      <c r="BT15" s="2542"/>
      <c r="BU15" s="2542"/>
      <c r="BV15" s="2542"/>
      <c r="BW15" s="2542"/>
      <c r="BX15" s="2542"/>
      <c r="BY15" s="2542"/>
      <c r="BZ15" s="2542"/>
      <c r="CA15" s="2542"/>
      <c r="CB15" s="2542"/>
      <c r="CC15" s="2542"/>
      <c r="CD15" s="2542"/>
      <c r="CE15" s="2542"/>
      <c r="CF15" s="2542"/>
      <c r="CG15" s="2542"/>
      <c r="CH15" s="2542"/>
      <c r="CI15" s="2542"/>
      <c r="CJ15" s="2542"/>
      <c r="CK15" s="2542"/>
      <c r="CL15" s="2469" t="s">
        <v>1123</v>
      </c>
      <c r="CM15" s="2465"/>
      <c r="CN15" s="2465"/>
      <c r="CO15" s="2465"/>
      <c r="CP15" s="2465"/>
      <c r="CQ15" s="2465"/>
      <c r="CR15" s="2465"/>
      <c r="CS15" s="2466"/>
      <c r="CT15" s="2470" t="s">
        <v>379</v>
      </c>
      <c r="CU15" s="2465"/>
      <c r="CV15" s="2465"/>
      <c r="CW15" s="2465"/>
      <c r="CX15" s="2465"/>
      <c r="CY15" s="2465"/>
      <c r="CZ15" s="2465"/>
      <c r="DA15" s="2466"/>
      <c r="DB15" s="2470"/>
      <c r="DC15" s="2465"/>
      <c r="DD15" s="2465"/>
      <c r="DE15" s="2465"/>
      <c r="DF15" s="2465"/>
      <c r="DG15" s="2465"/>
      <c r="DH15" s="2465"/>
      <c r="DI15" s="2465"/>
      <c r="DJ15" s="2465"/>
      <c r="DK15" s="2465"/>
      <c r="DL15" s="2465"/>
      <c r="DM15" s="2466"/>
      <c r="DN15" s="2477">
        <f>DN16+DN19+DN34</f>
        <v>15541442.34</v>
      </c>
      <c r="DO15" s="2489"/>
      <c r="DP15" s="2489"/>
      <c r="DQ15" s="2489"/>
      <c r="DR15" s="2489"/>
      <c r="DS15" s="2489"/>
      <c r="DT15" s="2489"/>
      <c r="DU15" s="2489"/>
      <c r="DV15" s="2489"/>
      <c r="DW15" s="2489"/>
      <c r="DX15" s="2489"/>
      <c r="DY15" s="2490"/>
      <c r="DZ15" s="2477">
        <f>DZ16+DZ19+DZ34</f>
        <v>7951624</v>
      </c>
      <c r="EA15" s="2489"/>
      <c r="EB15" s="2489"/>
      <c r="EC15" s="2489"/>
      <c r="ED15" s="2489"/>
      <c r="EE15" s="2489"/>
      <c r="EF15" s="2489"/>
      <c r="EG15" s="2489"/>
      <c r="EH15" s="2489"/>
      <c r="EI15" s="2489"/>
      <c r="EJ15" s="2489"/>
      <c r="EK15" s="2490"/>
      <c r="EL15" s="2477">
        <f>EL16+EL19+EL34</f>
        <v>9562867</v>
      </c>
      <c r="EM15" s="2489"/>
      <c r="EN15" s="2489"/>
      <c r="EO15" s="2489"/>
      <c r="EP15" s="2489"/>
      <c r="EQ15" s="2489"/>
      <c r="ER15" s="2489"/>
      <c r="ES15" s="2489"/>
      <c r="ET15" s="2489"/>
      <c r="EU15" s="2489"/>
      <c r="EV15" s="2489"/>
      <c r="EW15" s="2490"/>
      <c r="EX15" s="2477"/>
      <c r="EY15" s="2489"/>
      <c r="EZ15" s="2489"/>
      <c r="FA15" s="2489"/>
      <c r="FB15" s="2489"/>
      <c r="FC15" s="2489"/>
      <c r="FD15" s="2489"/>
      <c r="FE15" s="2489"/>
      <c r="FF15" s="2489"/>
      <c r="FG15" s="2489"/>
      <c r="FH15" s="2489"/>
      <c r="FI15" s="2490"/>
    </row>
    <row r="16" spans="1:165" ht="34.5" customHeight="1" x14ac:dyDescent="0.2">
      <c r="A16" s="2465" t="s">
        <v>1122</v>
      </c>
      <c r="B16" s="2465"/>
      <c r="C16" s="2465"/>
      <c r="D16" s="2465"/>
      <c r="E16" s="2465"/>
      <c r="F16" s="2465"/>
      <c r="G16" s="2466"/>
      <c r="H16" s="2487" t="s">
        <v>1121</v>
      </c>
      <c r="I16" s="2488"/>
      <c r="J16" s="2488"/>
      <c r="K16" s="2488"/>
      <c r="L16" s="2488"/>
      <c r="M16" s="2488"/>
      <c r="N16" s="2488"/>
      <c r="O16" s="2488"/>
      <c r="P16" s="2488"/>
      <c r="Q16" s="2488"/>
      <c r="R16" s="2488"/>
      <c r="S16" s="2488"/>
      <c r="T16" s="2488"/>
      <c r="U16" s="2488"/>
      <c r="V16" s="2488"/>
      <c r="W16" s="2488"/>
      <c r="X16" s="2488"/>
      <c r="Y16" s="2488"/>
      <c r="Z16" s="2488"/>
      <c r="AA16" s="2488"/>
      <c r="AB16" s="2488"/>
      <c r="AC16" s="2488"/>
      <c r="AD16" s="2488"/>
      <c r="AE16" s="2488"/>
      <c r="AF16" s="2488"/>
      <c r="AG16" s="2488"/>
      <c r="AH16" s="2488"/>
      <c r="AI16" s="2488"/>
      <c r="AJ16" s="2488"/>
      <c r="AK16" s="2488"/>
      <c r="AL16" s="2488"/>
      <c r="AM16" s="2488"/>
      <c r="AN16" s="2488"/>
      <c r="AO16" s="2488"/>
      <c r="AP16" s="2488"/>
      <c r="AQ16" s="2488"/>
      <c r="AR16" s="2488"/>
      <c r="AS16" s="2488"/>
      <c r="AT16" s="2488"/>
      <c r="AU16" s="2488"/>
      <c r="AV16" s="2488"/>
      <c r="AW16" s="2488"/>
      <c r="AX16" s="2488"/>
      <c r="AY16" s="2488"/>
      <c r="AZ16" s="2488"/>
      <c r="BA16" s="2488"/>
      <c r="BB16" s="2488"/>
      <c r="BC16" s="2488"/>
      <c r="BD16" s="2488"/>
      <c r="BE16" s="2488"/>
      <c r="BF16" s="2488"/>
      <c r="BG16" s="2488"/>
      <c r="BH16" s="2488"/>
      <c r="BI16" s="2488"/>
      <c r="BJ16" s="2488"/>
      <c r="BK16" s="2488"/>
      <c r="BL16" s="2488"/>
      <c r="BM16" s="2488"/>
      <c r="BN16" s="2488"/>
      <c r="BO16" s="2488"/>
      <c r="BP16" s="2488"/>
      <c r="BQ16" s="2488"/>
      <c r="BR16" s="2488"/>
      <c r="BS16" s="2488"/>
      <c r="BT16" s="2488"/>
      <c r="BU16" s="2488"/>
      <c r="BV16" s="2488"/>
      <c r="BW16" s="2488"/>
      <c r="BX16" s="2488"/>
      <c r="BY16" s="2488"/>
      <c r="BZ16" s="2488"/>
      <c r="CA16" s="2488"/>
      <c r="CB16" s="2488"/>
      <c r="CC16" s="2488"/>
      <c r="CD16" s="2488"/>
      <c r="CE16" s="2488"/>
      <c r="CF16" s="2488"/>
      <c r="CG16" s="2488"/>
      <c r="CH16" s="2488"/>
      <c r="CI16" s="2488"/>
      <c r="CJ16" s="2488"/>
      <c r="CK16" s="2488"/>
      <c r="CL16" s="2469" t="s">
        <v>1120</v>
      </c>
      <c r="CM16" s="2465"/>
      <c r="CN16" s="2465"/>
      <c r="CO16" s="2465"/>
      <c r="CP16" s="2465"/>
      <c r="CQ16" s="2465"/>
      <c r="CR16" s="2465"/>
      <c r="CS16" s="2466"/>
      <c r="CT16" s="2470" t="s">
        <v>379</v>
      </c>
      <c r="CU16" s="2465"/>
      <c r="CV16" s="2465"/>
      <c r="CW16" s="2465"/>
      <c r="CX16" s="2465"/>
      <c r="CY16" s="2465"/>
      <c r="CZ16" s="2465"/>
      <c r="DA16" s="2466"/>
      <c r="DB16" s="2470"/>
      <c r="DC16" s="2465"/>
      <c r="DD16" s="2465"/>
      <c r="DE16" s="2465"/>
      <c r="DF16" s="2465"/>
      <c r="DG16" s="2465"/>
      <c r="DH16" s="2465"/>
      <c r="DI16" s="2465"/>
      <c r="DJ16" s="2465"/>
      <c r="DK16" s="2465"/>
      <c r="DL16" s="2465"/>
      <c r="DM16" s="2466"/>
      <c r="DN16" s="2477">
        <f>DN17+DN18</f>
        <v>6549917.669999999</v>
      </c>
      <c r="DO16" s="2489"/>
      <c r="DP16" s="2489"/>
      <c r="DQ16" s="2489"/>
      <c r="DR16" s="2489"/>
      <c r="DS16" s="2489"/>
      <c r="DT16" s="2489"/>
      <c r="DU16" s="2489"/>
      <c r="DV16" s="2489"/>
      <c r="DW16" s="2489"/>
      <c r="DX16" s="2489"/>
      <c r="DY16" s="2490"/>
      <c r="DZ16" s="2477">
        <f t="shared" ref="DZ16" si="5">DZ17+DZ18</f>
        <v>2262904</v>
      </c>
      <c r="EA16" s="2489"/>
      <c r="EB16" s="2489"/>
      <c r="EC16" s="2489"/>
      <c r="ED16" s="2489"/>
      <c r="EE16" s="2489"/>
      <c r="EF16" s="2489"/>
      <c r="EG16" s="2489"/>
      <c r="EH16" s="2489"/>
      <c r="EI16" s="2489"/>
      <c r="EJ16" s="2489"/>
      <c r="EK16" s="2490"/>
      <c r="EL16" s="2477">
        <f t="shared" ref="EL16" si="6">EL17+EL18</f>
        <v>3771997</v>
      </c>
      <c r="EM16" s="2489"/>
      <c r="EN16" s="2489"/>
      <c r="EO16" s="2489"/>
      <c r="EP16" s="2489"/>
      <c r="EQ16" s="2489"/>
      <c r="ER16" s="2489"/>
      <c r="ES16" s="2489"/>
      <c r="ET16" s="2489"/>
      <c r="EU16" s="2489"/>
      <c r="EV16" s="2489"/>
      <c r="EW16" s="2490"/>
      <c r="EX16" s="2477">
        <f t="shared" ref="EX16" si="7">EX17+EX18</f>
        <v>0</v>
      </c>
      <c r="EY16" s="2489"/>
      <c r="EZ16" s="2489"/>
      <c r="FA16" s="2489"/>
      <c r="FB16" s="2489"/>
      <c r="FC16" s="2489"/>
      <c r="FD16" s="2489"/>
      <c r="FE16" s="2489"/>
      <c r="FF16" s="2489"/>
      <c r="FG16" s="2489"/>
      <c r="FH16" s="2489"/>
      <c r="FI16" s="2490"/>
    </row>
    <row r="17" spans="1:165" ht="21.75" customHeight="1" x14ac:dyDescent="0.2">
      <c r="A17" s="2465" t="s">
        <v>1119</v>
      </c>
      <c r="B17" s="2465"/>
      <c r="C17" s="2465"/>
      <c r="D17" s="2465"/>
      <c r="E17" s="2465"/>
      <c r="F17" s="2465"/>
      <c r="G17" s="2466"/>
      <c r="H17" s="2481" t="s">
        <v>1093</v>
      </c>
      <c r="I17" s="2482"/>
      <c r="J17" s="2482"/>
      <c r="K17" s="2482"/>
      <c r="L17" s="2482"/>
      <c r="M17" s="2482"/>
      <c r="N17" s="2482"/>
      <c r="O17" s="2482"/>
      <c r="P17" s="2482"/>
      <c r="Q17" s="2482"/>
      <c r="R17" s="2482"/>
      <c r="S17" s="2482"/>
      <c r="T17" s="2482"/>
      <c r="U17" s="2482"/>
      <c r="V17" s="2482"/>
      <c r="W17" s="2482"/>
      <c r="X17" s="2482"/>
      <c r="Y17" s="2482"/>
      <c r="Z17" s="2482"/>
      <c r="AA17" s="2482"/>
      <c r="AB17" s="2482"/>
      <c r="AC17" s="2482"/>
      <c r="AD17" s="2482"/>
      <c r="AE17" s="2482"/>
      <c r="AF17" s="2482"/>
      <c r="AG17" s="2482"/>
      <c r="AH17" s="2482"/>
      <c r="AI17" s="2482"/>
      <c r="AJ17" s="2482"/>
      <c r="AK17" s="2482"/>
      <c r="AL17" s="2482"/>
      <c r="AM17" s="2482"/>
      <c r="AN17" s="2482"/>
      <c r="AO17" s="2482"/>
      <c r="AP17" s="2482"/>
      <c r="AQ17" s="2482"/>
      <c r="AR17" s="2482"/>
      <c r="AS17" s="2482"/>
      <c r="AT17" s="2482"/>
      <c r="AU17" s="2482"/>
      <c r="AV17" s="2482"/>
      <c r="AW17" s="2482"/>
      <c r="AX17" s="2482"/>
      <c r="AY17" s="2482"/>
      <c r="AZ17" s="2482"/>
      <c r="BA17" s="2482"/>
      <c r="BB17" s="2482"/>
      <c r="BC17" s="2482"/>
      <c r="BD17" s="2482"/>
      <c r="BE17" s="2482"/>
      <c r="BF17" s="2482"/>
      <c r="BG17" s="2482"/>
      <c r="BH17" s="2482"/>
      <c r="BI17" s="2482"/>
      <c r="BJ17" s="2482"/>
      <c r="BK17" s="2482"/>
      <c r="BL17" s="2482"/>
      <c r="BM17" s="2482"/>
      <c r="BN17" s="2482"/>
      <c r="BO17" s="2482"/>
      <c r="BP17" s="2482"/>
      <c r="BQ17" s="2482"/>
      <c r="BR17" s="2482"/>
      <c r="BS17" s="2482"/>
      <c r="BT17" s="2482"/>
      <c r="BU17" s="2482"/>
      <c r="BV17" s="2482"/>
      <c r="BW17" s="2482"/>
      <c r="BX17" s="2482"/>
      <c r="BY17" s="2482"/>
      <c r="BZ17" s="2482"/>
      <c r="CA17" s="2482"/>
      <c r="CB17" s="2482"/>
      <c r="CC17" s="2482"/>
      <c r="CD17" s="2482"/>
      <c r="CE17" s="2482"/>
      <c r="CF17" s="2482"/>
      <c r="CG17" s="2482"/>
      <c r="CH17" s="2482"/>
      <c r="CI17" s="2482"/>
      <c r="CJ17" s="2482"/>
      <c r="CK17" s="2482"/>
      <c r="CL17" s="2469" t="s">
        <v>1118</v>
      </c>
      <c r="CM17" s="2465"/>
      <c r="CN17" s="2465"/>
      <c r="CO17" s="2465"/>
      <c r="CP17" s="2465"/>
      <c r="CQ17" s="2465"/>
      <c r="CR17" s="2465"/>
      <c r="CS17" s="2466"/>
      <c r="CT17" s="2470" t="s">
        <v>379</v>
      </c>
      <c r="CU17" s="2465"/>
      <c r="CV17" s="2465"/>
      <c r="CW17" s="2465"/>
      <c r="CX17" s="2465"/>
      <c r="CY17" s="2465"/>
      <c r="CZ17" s="2465"/>
      <c r="DA17" s="2466"/>
      <c r="DB17" s="2470"/>
      <c r="DC17" s="2465"/>
      <c r="DD17" s="2465"/>
      <c r="DE17" s="2465"/>
      <c r="DF17" s="2465"/>
      <c r="DG17" s="2465"/>
      <c r="DH17" s="2465"/>
      <c r="DI17" s="2465"/>
      <c r="DJ17" s="2465"/>
      <c r="DK17" s="2465"/>
      <c r="DL17" s="2465"/>
      <c r="DM17" s="2466"/>
      <c r="DN17" s="2477">
        <f>'Пост и Вып 2эк'!G37+'Пост и Вып 2эк'!G58-3288.87-126947.53-1000-15591.32-9825.28-14400</f>
        <v>6549917.669999999</v>
      </c>
      <c r="DO17" s="2489"/>
      <c r="DP17" s="2489"/>
      <c r="DQ17" s="2489"/>
      <c r="DR17" s="2489"/>
      <c r="DS17" s="2489"/>
      <c r="DT17" s="2489"/>
      <c r="DU17" s="2489"/>
      <c r="DV17" s="2489"/>
      <c r="DW17" s="2489"/>
      <c r="DX17" s="2489"/>
      <c r="DY17" s="2490"/>
      <c r="DZ17" s="2477">
        <f>1373728+1389176-500000</f>
        <v>2262904</v>
      </c>
      <c r="EA17" s="2489"/>
      <c r="EB17" s="2489"/>
      <c r="EC17" s="2489"/>
      <c r="ED17" s="2489"/>
      <c r="EE17" s="2489"/>
      <c r="EF17" s="2489"/>
      <c r="EG17" s="2489"/>
      <c r="EH17" s="2489"/>
      <c r="EI17" s="2489"/>
      <c r="EJ17" s="2489"/>
      <c r="EK17" s="2490"/>
      <c r="EL17" s="2477">
        <f>2882821+1389176-500000</f>
        <v>3771997</v>
      </c>
      <c r="EM17" s="2489"/>
      <c r="EN17" s="2489"/>
      <c r="EO17" s="2489"/>
      <c r="EP17" s="2489"/>
      <c r="EQ17" s="2489"/>
      <c r="ER17" s="2489"/>
      <c r="ES17" s="2489"/>
      <c r="ET17" s="2489"/>
      <c r="EU17" s="2489"/>
      <c r="EV17" s="2489"/>
      <c r="EW17" s="2490"/>
      <c r="EX17" s="2477"/>
      <c r="EY17" s="2489"/>
      <c r="EZ17" s="2489"/>
      <c r="FA17" s="2489"/>
      <c r="FB17" s="2489"/>
      <c r="FC17" s="2489"/>
      <c r="FD17" s="2489"/>
      <c r="FE17" s="2489"/>
      <c r="FF17" s="2489"/>
      <c r="FG17" s="2489"/>
      <c r="FH17" s="2489"/>
      <c r="FI17" s="2490"/>
    </row>
    <row r="18" spans="1:165" ht="12.75" customHeight="1" x14ac:dyDescent="0.2">
      <c r="A18" s="2465" t="s">
        <v>1117</v>
      </c>
      <c r="B18" s="2465"/>
      <c r="C18" s="2465"/>
      <c r="D18" s="2465"/>
      <c r="E18" s="2465"/>
      <c r="F18" s="2465"/>
      <c r="G18" s="2466"/>
      <c r="H18" s="2481" t="s">
        <v>1099</v>
      </c>
      <c r="I18" s="2482"/>
      <c r="J18" s="2482"/>
      <c r="K18" s="2482"/>
      <c r="L18" s="2482"/>
      <c r="M18" s="2482"/>
      <c r="N18" s="2482"/>
      <c r="O18" s="2482"/>
      <c r="P18" s="2482"/>
      <c r="Q18" s="2482"/>
      <c r="R18" s="2482"/>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2482"/>
      <c r="AS18" s="2482"/>
      <c r="AT18" s="2482"/>
      <c r="AU18" s="2482"/>
      <c r="AV18" s="2482"/>
      <c r="AW18" s="2482"/>
      <c r="AX18" s="2482"/>
      <c r="AY18" s="2482"/>
      <c r="AZ18" s="2482"/>
      <c r="BA18" s="2482"/>
      <c r="BB18" s="2482"/>
      <c r="BC18" s="2482"/>
      <c r="BD18" s="2482"/>
      <c r="BE18" s="2482"/>
      <c r="BF18" s="2482"/>
      <c r="BG18" s="2482"/>
      <c r="BH18" s="2482"/>
      <c r="BI18" s="2482"/>
      <c r="BJ18" s="2482"/>
      <c r="BK18" s="2482"/>
      <c r="BL18" s="2482"/>
      <c r="BM18" s="2482"/>
      <c r="BN18" s="2482"/>
      <c r="BO18" s="2482"/>
      <c r="BP18" s="2482"/>
      <c r="BQ18" s="2482"/>
      <c r="BR18" s="2482"/>
      <c r="BS18" s="2482"/>
      <c r="BT18" s="2482"/>
      <c r="BU18" s="2482"/>
      <c r="BV18" s="2482"/>
      <c r="BW18" s="2482"/>
      <c r="BX18" s="2482"/>
      <c r="BY18" s="2482"/>
      <c r="BZ18" s="2482"/>
      <c r="CA18" s="2482"/>
      <c r="CB18" s="2482"/>
      <c r="CC18" s="2482"/>
      <c r="CD18" s="2482"/>
      <c r="CE18" s="2482"/>
      <c r="CF18" s="2482"/>
      <c r="CG18" s="2482"/>
      <c r="CH18" s="2482"/>
      <c r="CI18" s="2482"/>
      <c r="CJ18" s="2482"/>
      <c r="CK18" s="2482"/>
      <c r="CL18" s="2469" t="s">
        <v>1116</v>
      </c>
      <c r="CM18" s="2465"/>
      <c r="CN18" s="2465"/>
      <c r="CO18" s="2465"/>
      <c r="CP18" s="2465"/>
      <c r="CQ18" s="2465"/>
      <c r="CR18" s="2465"/>
      <c r="CS18" s="2466"/>
      <c r="CT18" s="2470" t="s">
        <v>379</v>
      </c>
      <c r="CU18" s="2465"/>
      <c r="CV18" s="2465"/>
      <c r="CW18" s="2465"/>
      <c r="CX18" s="2465"/>
      <c r="CY18" s="2465"/>
      <c r="CZ18" s="2465"/>
      <c r="DA18" s="2466"/>
      <c r="DB18" s="2470"/>
      <c r="DC18" s="2465"/>
      <c r="DD18" s="2465"/>
      <c r="DE18" s="2465"/>
      <c r="DF18" s="2465"/>
      <c r="DG18" s="2465"/>
      <c r="DH18" s="2465"/>
      <c r="DI18" s="2465"/>
      <c r="DJ18" s="2465"/>
      <c r="DK18" s="2465"/>
      <c r="DL18" s="2465"/>
      <c r="DM18" s="2466"/>
      <c r="DN18" s="2477"/>
      <c r="DO18" s="2489"/>
      <c r="DP18" s="2489"/>
      <c r="DQ18" s="2489"/>
      <c r="DR18" s="2489"/>
      <c r="DS18" s="2489"/>
      <c r="DT18" s="2489"/>
      <c r="DU18" s="2489"/>
      <c r="DV18" s="2489"/>
      <c r="DW18" s="2489"/>
      <c r="DX18" s="2489"/>
      <c r="DY18" s="2490"/>
      <c r="DZ18" s="2477"/>
      <c r="EA18" s="2489"/>
      <c r="EB18" s="2489"/>
      <c r="EC18" s="2489"/>
      <c r="ED18" s="2489"/>
      <c r="EE18" s="2489"/>
      <c r="EF18" s="2489"/>
      <c r="EG18" s="2489"/>
      <c r="EH18" s="2489"/>
      <c r="EI18" s="2489"/>
      <c r="EJ18" s="2489"/>
      <c r="EK18" s="2490"/>
      <c r="EL18" s="2477"/>
      <c r="EM18" s="2489"/>
      <c r="EN18" s="2489"/>
      <c r="EO18" s="2489"/>
      <c r="EP18" s="2489"/>
      <c r="EQ18" s="2489"/>
      <c r="ER18" s="2489"/>
      <c r="ES18" s="2489"/>
      <c r="ET18" s="2489"/>
      <c r="EU18" s="2489"/>
      <c r="EV18" s="2489"/>
      <c r="EW18" s="2490"/>
      <c r="EX18" s="2477"/>
      <c r="EY18" s="2489"/>
      <c r="EZ18" s="2489"/>
      <c r="FA18" s="2489"/>
      <c r="FB18" s="2489"/>
      <c r="FC18" s="2489"/>
      <c r="FD18" s="2489"/>
      <c r="FE18" s="2489"/>
      <c r="FF18" s="2489"/>
      <c r="FG18" s="2489"/>
      <c r="FH18" s="2489"/>
      <c r="FI18" s="2490"/>
    </row>
    <row r="19" spans="1:165" ht="21.75" customHeight="1" x14ac:dyDescent="0.2">
      <c r="A19" s="2465" t="s">
        <v>1115</v>
      </c>
      <c r="B19" s="2465"/>
      <c r="C19" s="2465"/>
      <c r="D19" s="2465"/>
      <c r="E19" s="2465"/>
      <c r="F19" s="2465"/>
      <c r="G19" s="2466"/>
      <c r="H19" s="2487" t="s">
        <v>1114</v>
      </c>
      <c r="I19" s="2488"/>
      <c r="J19" s="2488"/>
      <c r="K19" s="2488"/>
      <c r="L19" s="2488"/>
      <c r="M19" s="2488"/>
      <c r="N19" s="2488"/>
      <c r="O19" s="2488"/>
      <c r="P19" s="2488"/>
      <c r="Q19" s="2488"/>
      <c r="R19" s="2488"/>
      <c r="S19" s="2488"/>
      <c r="T19" s="2488"/>
      <c r="U19" s="2488"/>
      <c r="V19" s="2488"/>
      <c r="W19" s="2488"/>
      <c r="X19" s="2488"/>
      <c r="Y19" s="2488"/>
      <c r="Z19" s="2488"/>
      <c r="AA19" s="2488"/>
      <c r="AB19" s="2488"/>
      <c r="AC19" s="2488"/>
      <c r="AD19" s="2488"/>
      <c r="AE19" s="2488"/>
      <c r="AF19" s="2488"/>
      <c r="AG19" s="2488"/>
      <c r="AH19" s="2488"/>
      <c r="AI19" s="2488"/>
      <c r="AJ19" s="2488"/>
      <c r="AK19" s="2488"/>
      <c r="AL19" s="2488"/>
      <c r="AM19" s="2488"/>
      <c r="AN19" s="2488"/>
      <c r="AO19" s="2488"/>
      <c r="AP19" s="2488"/>
      <c r="AQ19" s="2488"/>
      <c r="AR19" s="2488"/>
      <c r="AS19" s="2488"/>
      <c r="AT19" s="2488"/>
      <c r="AU19" s="2488"/>
      <c r="AV19" s="2488"/>
      <c r="AW19" s="2488"/>
      <c r="AX19" s="2488"/>
      <c r="AY19" s="2488"/>
      <c r="AZ19" s="2488"/>
      <c r="BA19" s="2488"/>
      <c r="BB19" s="2488"/>
      <c r="BC19" s="2488"/>
      <c r="BD19" s="2488"/>
      <c r="BE19" s="2488"/>
      <c r="BF19" s="2488"/>
      <c r="BG19" s="2488"/>
      <c r="BH19" s="2488"/>
      <c r="BI19" s="2488"/>
      <c r="BJ19" s="2488"/>
      <c r="BK19" s="2488"/>
      <c r="BL19" s="2488"/>
      <c r="BM19" s="2488"/>
      <c r="BN19" s="2488"/>
      <c r="BO19" s="2488"/>
      <c r="BP19" s="2488"/>
      <c r="BQ19" s="2488"/>
      <c r="BR19" s="2488"/>
      <c r="BS19" s="2488"/>
      <c r="BT19" s="2488"/>
      <c r="BU19" s="2488"/>
      <c r="BV19" s="2488"/>
      <c r="BW19" s="2488"/>
      <c r="BX19" s="2488"/>
      <c r="BY19" s="2488"/>
      <c r="BZ19" s="2488"/>
      <c r="CA19" s="2488"/>
      <c r="CB19" s="2488"/>
      <c r="CC19" s="2488"/>
      <c r="CD19" s="2488"/>
      <c r="CE19" s="2488"/>
      <c r="CF19" s="2488"/>
      <c r="CG19" s="2488"/>
      <c r="CH19" s="2488"/>
      <c r="CI19" s="2488"/>
      <c r="CJ19" s="2488"/>
      <c r="CK19" s="2488"/>
      <c r="CL19" s="2469" t="s">
        <v>1113</v>
      </c>
      <c r="CM19" s="2465"/>
      <c r="CN19" s="2465"/>
      <c r="CO19" s="2465"/>
      <c r="CP19" s="2465"/>
      <c r="CQ19" s="2465"/>
      <c r="CR19" s="2465"/>
      <c r="CS19" s="2466"/>
      <c r="CT19" s="2470" t="s">
        <v>379</v>
      </c>
      <c r="CU19" s="2465"/>
      <c r="CV19" s="2465"/>
      <c r="CW19" s="2465"/>
      <c r="CX19" s="2465"/>
      <c r="CY19" s="2465"/>
      <c r="CZ19" s="2465"/>
      <c r="DA19" s="2466"/>
      <c r="DB19" s="2470"/>
      <c r="DC19" s="2465"/>
      <c r="DD19" s="2465"/>
      <c r="DE19" s="2465"/>
      <c r="DF19" s="2465"/>
      <c r="DG19" s="2465"/>
      <c r="DH19" s="2465"/>
      <c r="DI19" s="2465"/>
      <c r="DJ19" s="2465"/>
      <c r="DK19" s="2465"/>
      <c r="DL19" s="2465"/>
      <c r="DM19" s="2466"/>
      <c r="DN19" s="2477">
        <f>DN20+DN22</f>
        <v>5838796.3300000001</v>
      </c>
      <c r="DO19" s="2489"/>
      <c r="DP19" s="2489"/>
      <c r="DQ19" s="2489"/>
      <c r="DR19" s="2489"/>
      <c r="DS19" s="2489"/>
      <c r="DT19" s="2489"/>
      <c r="DU19" s="2489"/>
      <c r="DV19" s="2489"/>
      <c r="DW19" s="2489"/>
      <c r="DX19" s="2489"/>
      <c r="DY19" s="2490"/>
      <c r="DZ19" s="2477">
        <f t="shared" ref="DZ19" si="8">DZ20+DZ22</f>
        <v>2478720</v>
      </c>
      <c r="EA19" s="2489"/>
      <c r="EB19" s="2489"/>
      <c r="EC19" s="2489"/>
      <c r="ED19" s="2489"/>
      <c r="EE19" s="2489"/>
      <c r="EF19" s="2489"/>
      <c r="EG19" s="2489"/>
      <c r="EH19" s="2489"/>
      <c r="EI19" s="2489"/>
      <c r="EJ19" s="2489"/>
      <c r="EK19" s="2490"/>
      <c r="EL19" s="2477">
        <f t="shared" ref="EL19" si="9">EL20+EL22</f>
        <v>2580870</v>
      </c>
      <c r="EM19" s="2489"/>
      <c r="EN19" s="2489"/>
      <c r="EO19" s="2489"/>
      <c r="EP19" s="2489"/>
      <c r="EQ19" s="2489"/>
      <c r="ER19" s="2489"/>
      <c r="ES19" s="2489"/>
      <c r="ET19" s="2489"/>
      <c r="EU19" s="2489"/>
      <c r="EV19" s="2489"/>
      <c r="EW19" s="2490"/>
      <c r="EX19" s="2477">
        <f t="shared" ref="EX19" si="10">EX20+EX22</f>
        <v>0</v>
      </c>
      <c r="EY19" s="2489"/>
      <c r="EZ19" s="2489"/>
      <c r="FA19" s="2489"/>
      <c r="FB19" s="2489"/>
      <c r="FC19" s="2489"/>
      <c r="FD19" s="2489"/>
      <c r="FE19" s="2489"/>
      <c r="FF19" s="2489"/>
      <c r="FG19" s="2489"/>
      <c r="FH19" s="2489"/>
      <c r="FI19" s="2490"/>
    </row>
    <row r="20" spans="1:165" ht="21" customHeight="1" x14ac:dyDescent="0.2">
      <c r="A20" s="2465" t="s">
        <v>1112</v>
      </c>
      <c r="B20" s="2465"/>
      <c r="C20" s="2465"/>
      <c r="D20" s="2465"/>
      <c r="E20" s="2465"/>
      <c r="F20" s="2465"/>
      <c r="G20" s="2466"/>
      <c r="H20" s="2481" t="s">
        <v>1093</v>
      </c>
      <c r="I20" s="2482"/>
      <c r="J20" s="2482"/>
      <c r="K20" s="2482"/>
      <c r="L20" s="2482"/>
      <c r="M20" s="2482"/>
      <c r="N20" s="2482"/>
      <c r="O20" s="2482"/>
      <c r="P20" s="2482"/>
      <c r="Q20" s="2482"/>
      <c r="R20" s="2482"/>
      <c r="S20" s="2482"/>
      <c r="T20" s="2482"/>
      <c r="U20" s="2482"/>
      <c r="V20" s="2482"/>
      <c r="W20" s="2482"/>
      <c r="X20" s="2482"/>
      <c r="Y20" s="2482"/>
      <c r="Z20" s="2482"/>
      <c r="AA20" s="2482"/>
      <c r="AB20" s="2482"/>
      <c r="AC20" s="2482"/>
      <c r="AD20" s="2482"/>
      <c r="AE20" s="2482"/>
      <c r="AF20" s="2482"/>
      <c r="AG20" s="2482"/>
      <c r="AH20" s="2482"/>
      <c r="AI20" s="2482"/>
      <c r="AJ20" s="2482"/>
      <c r="AK20" s="2482"/>
      <c r="AL20" s="2482"/>
      <c r="AM20" s="2482"/>
      <c r="AN20" s="2482"/>
      <c r="AO20" s="2482"/>
      <c r="AP20" s="2482"/>
      <c r="AQ20" s="2482"/>
      <c r="AR20" s="2482"/>
      <c r="AS20" s="2482"/>
      <c r="AT20" s="2482"/>
      <c r="AU20" s="2482"/>
      <c r="AV20" s="2482"/>
      <c r="AW20" s="2482"/>
      <c r="AX20" s="2482"/>
      <c r="AY20" s="2482"/>
      <c r="AZ20" s="2482"/>
      <c r="BA20" s="2482"/>
      <c r="BB20" s="2482"/>
      <c r="BC20" s="2482"/>
      <c r="BD20" s="2482"/>
      <c r="BE20" s="2482"/>
      <c r="BF20" s="2482"/>
      <c r="BG20" s="2482"/>
      <c r="BH20" s="2482"/>
      <c r="BI20" s="2482"/>
      <c r="BJ20" s="2482"/>
      <c r="BK20" s="2482"/>
      <c r="BL20" s="2482"/>
      <c r="BM20" s="2482"/>
      <c r="BN20" s="2482"/>
      <c r="BO20" s="2482"/>
      <c r="BP20" s="2482"/>
      <c r="BQ20" s="2482"/>
      <c r="BR20" s="2482"/>
      <c r="BS20" s="2482"/>
      <c r="BT20" s="2482"/>
      <c r="BU20" s="2482"/>
      <c r="BV20" s="2482"/>
      <c r="BW20" s="2482"/>
      <c r="BX20" s="2482"/>
      <c r="BY20" s="2482"/>
      <c r="BZ20" s="2482"/>
      <c r="CA20" s="2482"/>
      <c r="CB20" s="2482"/>
      <c r="CC20" s="2482"/>
      <c r="CD20" s="2482"/>
      <c r="CE20" s="2482"/>
      <c r="CF20" s="2482"/>
      <c r="CG20" s="2482"/>
      <c r="CH20" s="2482"/>
      <c r="CI20" s="2482"/>
      <c r="CJ20" s="2482"/>
      <c r="CK20" s="2482"/>
      <c r="CL20" s="2469" t="s">
        <v>1111</v>
      </c>
      <c r="CM20" s="2465"/>
      <c r="CN20" s="2465"/>
      <c r="CO20" s="2465"/>
      <c r="CP20" s="2465"/>
      <c r="CQ20" s="2465"/>
      <c r="CR20" s="2465"/>
      <c r="CS20" s="2466"/>
      <c r="CT20" s="2470" t="s">
        <v>379</v>
      </c>
      <c r="CU20" s="2465"/>
      <c r="CV20" s="2465"/>
      <c r="CW20" s="2465"/>
      <c r="CX20" s="2465"/>
      <c r="CY20" s="2465"/>
      <c r="CZ20" s="2465"/>
      <c r="DA20" s="2466"/>
      <c r="DB20" s="2470"/>
      <c r="DC20" s="2465"/>
      <c r="DD20" s="2465"/>
      <c r="DE20" s="2465"/>
      <c r="DF20" s="2465"/>
      <c r="DG20" s="2465"/>
      <c r="DH20" s="2465"/>
      <c r="DI20" s="2465"/>
      <c r="DJ20" s="2465"/>
      <c r="DK20" s="2465"/>
      <c r="DL20" s="2465"/>
      <c r="DM20" s="2466"/>
      <c r="DN20" s="2486">
        <f>'Пост и Вып 2эк'!K37+'Пост и Вып 2эк'!K36-125934.79</f>
        <v>5838796.3300000001</v>
      </c>
      <c r="DO20" s="2474"/>
      <c r="DP20" s="2474"/>
      <c r="DQ20" s="2474"/>
      <c r="DR20" s="2474"/>
      <c r="DS20" s="2474"/>
      <c r="DT20" s="2474"/>
      <c r="DU20" s="2474"/>
      <c r="DV20" s="2474"/>
      <c r="DW20" s="2474"/>
      <c r="DX20" s="2474"/>
      <c r="DY20" s="2475"/>
      <c r="DZ20" s="2478">
        <f>2530720-52000</f>
        <v>2478720</v>
      </c>
      <c r="EA20" s="2479"/>
      <c r="EB20" s="2479"/>
      <c r="EC20" s="2479"/>
      <c r="ED20" s="2479"/>
      <c r="EE20" s="2479"/>
      <c r="EF20" s="2479"/>
      <c r="EG20" s="2479"/>
      <c r="EH20" s="2479"/>
      <c r="EI20" s="2479"/>
      <c r="EJ20" s="2479"/>
      <c r="EK20" s="2480"/>
      <c r="EL20" s="2478">
        <f>2580870</f>
        <v>2580870</v>
      </c>
      <c r="EM20" s="2479"/>
      <c r="EN20" s="2479"/>
      <c r="EO20" s="2479"/>
      <c r="EP20" s="2479"/>
      <c r="EQ20" s="2479"/>
      <c r="ER20" s="2479"/>
      <c r="ES20" s="2479"/>
      <c r="ET20" s="2479"/>
      <c r="EU20" s="2479"/>
      <c r="EV20" s="2479"/>
      <c r="EW20" s="2480"/>
      <c r="EX20" s="2473"/>
      <c r="EY20" s="2474"/>
      <c r="EZ20" s="2474"/>
      <c r="FA20" s="2474"/>
      <c r="FB20" s="2474"/>
      <c r="FC20" s="2474"/>
      <c r="FD20" s="2474"/>
      <c r="FE20" s="2474"/>
      <c r="FF20" s="2474"/>
      <c r="FG20" s="2474"/>
      <c r="FH20" s="2474"/>
      <c r="FI20" s="2476"/>
    </row>
    <row r="21" spans="1:165" x14ac:dyDescent="0.2">
      <c r="A21" s="2465"/>
      <c r="B21" s="2465"/>
      <c r="C21" s="2465"/>
      <c r="D21" s="2465"/>
      <c r="E21" s="2465"/>
      <c r="F21" s="2465"/>
      <c r="G21" s="2466"/>
      <c r="H21" s="2483" t="s">
        <v>1230</v>
      </c>
      <c r="I21" s="2484"/>
      <c r="J21" s="2484"/>
      <c r="K21" s="2484"/>
      <c r="L21" s="2484"/>
      <c r="M21" s="2484"/>
      <c r="N21" s="2484"/>
      <c r="O21" s="2484"/>
      <c r="P21" s="2484"/>
      <c r="Q21" s="2484"/>
      <c r="R21" s="2484"/>
      <c r="S21" s="2484"/>
      <c r="T21" s="2484"/>
      <c r="U21" s="2484"/>
      <c r="V21" s="2484"/>
      <c r="W21" s="2484"/>
      <c r="X21" s="2484"/>
      <c r="Y21" s="2484"/>
      <c r="Z21" s="2484"/>
      <c r="AA21" s="2484"/>
      <c r="AB21" s="2484"/>
      <c r="AC21" s="2484"/>
      <c r="AD21" s="2484"/>
      <c r="AE21" s="2484"/>
      <c r="AF21" s="2484"/>
      <c r="AG21" s="2484"/>
      <c r="AH21" s="2484"/>
      <c r="AI21" s="2484"/>
      <c r="AJ21" s="2484"/>
      <c r="AK21" s="2484"/>
      <c r="AL21" s="2484"/>
      <c r="AM21" s="2484"/>
      <c r="AN21" s="2484"/>
      <c r="AO21" s="2484"/>
      <c r="AP21" s="2484"/>
      <c r="AQ21" s="2484"/>
      <c r="AR21" s="2484"/>
      <c r="AS21" s="2484"/>
      <c r="AT21" s="2484"/>
      <c r="AU21" s="2484"/>
      <c r="AV21" s="2484"/>
      <c r="AW21" s="2484"/>
      <c r="AX21" s="2484"/>
      <c r="AY21" s="2484"/>
      <c r="AZ21" s="2484"/>
      <c r="BA21" s="2484"/>
      <c r="BB21" s="2484"/>
      <c r="BC21" s="2484"/>
      <c r="BD21" s="2484"/>
      <c r="BE21" s="2484"/>
      <c r="BF21" s="2484"/>
      <c r="BG21" s="2484"/>
      <c r="BH21" s="2484"/>
      <c r="BI21" s="2484"/>
      <c r="BJ21" s="2484"/>
      <c r="BK21" s="2484"/>
      <c r="BL21" s="2484"/>
      <c r="BM21" s="2484"/>
      <c r="BN21" s="2484"/>
      <c r="BO21" s="2484"/>
      <c r="BP21" s="2484"/>
      <c r="BQ21" s="2484"/>
      <c r="BR21" s="2484"/>
      <c r="BS21" s="2484"/>
      <c r="BT21" s="2484"/>
      <c r="BU21" s="2484"/>
      <c r="BV21" s="2484"/>
      <c r="BW21" s="2484"/>
      <c r="BX21" s="2484"/>
      <c r="BY21" s="2484"/>
      <c r="BZ21" s="2484"/>
      <c r="CA21" s="2484"/>
      <c r="CB21" s="2484"/>
      <c r="CC21" s="2484"/>
      <c r="CD21" s="2484"/>
      <c r="CE21" s="2484"/>
      <c r="CF21" s="2484"/>
      <c r="CG21" s="2484"/>
      <c r="CH21" s="2484"/>
      <c r="CI21" s="2484"/>
      <c r="CJ21" s="2484"/>
      <c r="CK21" s="2485"/>
      <c r="CL21" s="2469" t="s">
        <v>1234</v>
      </c>
      <c r="CM21" s="2465"/>
      <c r="CN21" s="2465"/>
      <c r="CO21" s="2465"/>
      <c r="CP21" s="2465"/>
      <c r="CQ21" s="2465"/>
      <c r="CR21" s="2465"/>
      <c r="CS21" s="2466"/>
      <c r="CT21" s="2470"/>
      <c r="CU21" s="2465"/>
      <c r="CV21" s="2465"/>
      <c r="CW21" s="2465"/>
      <c r="CX21" s="2465"/>
      <c r="CY21" s="2465"/>
      <c r="CZ21" s="2465"/>
      <c r="DA21" s="2466"/>
      <c r="DB21" s="2470"/>
      <c r="DC21" s="2465"/>
      <c r="DD21" s="2465"/>
      <c r="DE21" s="2465"/>
      <c r="DF21" s="2465"/>
      <c r="DG21" s="2465"/>
      <c r="DH21" s="2465"/>
      <c r="DI21" s="2465"/>
      <c r="DJ21" s="2465"/>
      <c r="DK21" s="2465"/>
      <c r="DL21" s="2465"/>
      <c r="DM21" s="2466"/>
      <c r="DN21" s="2473"/>
      <c r="DO21" s="2474"/>
      <c r="DP21" s="2474"/>
      <c r="DQ21" s="2474"/>
      <c r="DR21" s="2474"/>
      <c r="DS21" s="2474"/>
      <c r="DT21" s="2474"/>
      <c r="DU21" s="2474"/>
      <c r="DV21" s="2474"/>
      <c r="DW21" s="2474"/>
      <c r="DX21" s="2474"/>
      <c r="DY21" s="2475"/>
      <c r="DZ21" s="2473"/>
      <c r="EA21" s="2474"/>
      <c r="EB21" s="2474"/>
      <c r="EC21" s="2474"/>
      <c r="ED21" s="2474"/>
      <c r="EE21" s="2474"/>
      <c r="EF21" s="2474"/>
      <c r="EG21" s="2474"/>
      <c r="EH21" s="2474"/>
      <c r="EI21" s="2474"/>
      <c r="EJ21" s="2474"/>
      <c r="EK21" s="2475"/>
      <c r="EL21" s="2473"/>
      <c r="EM21" s="2474"/>
      <c r="EN21" s="2474"/>
      <c r="EO21" s="2474"/>
      <c r="EP21" s="2474"/>
      <c r="EQ21" s="2474"/>
      <c r="ER21" s="2474"/>
      <c r="ES21" s="2474"/>
      <c r="ET21" s="2474"/>
      <c r="EU21" s="2474"/>
      <c r="EV21" s="2474"/>
      <c r="EW21" s="2475"/>
      <c r="EX21" s="2473"/>
      <c r="EY21" s="2474"/>
      <c r="EZ21" s="2474"/>
      <c r="FA21" s="2474"/>
      <c r="FB21" s="2474"/>
      <c r="FC21" s="2474"/>
      <c r="FD21" s="2474"/>
      <c r="FE21" s="2474"/>
      <c r="FF21" s="2474"/>
      <c r="FG21" s="2474"/>
      <c r="FH21" s="2474"/>
      <c r="FI21" s="2476"/>
    </row>
    <row r="22" spans="1:165" ht="12.75" customHeight="1" x14ac:dyDescent="0.2">
      <c r="A22" s="2465" t="s">
        <v>1110</v>
      </c>
      <c r="B22" s="2465"/>
      <c r="C22" s="2465"/>
      <c r="D22" s="2465"/>
      <c r="E22" s="2465"/>
      <c r="F22" s="2465"/>
      <c r="G22" s="2466"/>
      <c r="H22" s="2481" t="s">
        <v>1099</v>
      </c>
      <c r="I22" s="2482"/>
      <c r="J22" s="2482"/>
      <c r="K22" s="2482"/>
      <c r="L22" s="2482"/>
      <c r="M22" s="2482"/>
      <c r="N22" s="2482"/>
      <c r="O22" s="2482"/>
      <c r="P22" s="2482"/>
      <c r="Q22" s="2482"/>
      <c r="R22" s="2482"/>
      <c r="S22" s="2482"/>
      <c r="T22" s="2482"/>
      <c r="U22" s="2482"/>
      <c r="V22" s="2482"/>
      <c r="W22" s="2482"/>
      <c r="X22" s="2482"/>
      <c r="Y22" s="2482"/>
      <c r="Z22" s="2482"/>
      <c r="AA22" s="2482"/>
      <c r="AB22" s="2482"/>
      <c r="AC22" s="2482"/>
      <c r="AD22" s="2482"/>
      <c r="AE22" s="2482"/>
      <c r="AF22" s="2482"/>
      <c r="AG22" s="2482"/>
      <c r="AH22" s="2482"/>
      <c r="AI22" s="2482"/>
      <c r="AJ22" s="2482"/>
      <c r="AK22" s="2482"/>
      <c r="AL22" s="2482"/>
      <c r="AM22" s="2482"/>
      <c r="AN22" s="2482"/>
      <c r="AO22" s="2482"/>
      <c r="AP22" s="2482"/>
      <c r="AQ22" s="2482"/>
      <c r="AR22" s="2482"/>
      <c r="AS22" s="2482"/>
      <c r="AT22" s="2482"/>
      <c r="AU22" s="2482"/>
      <c r="AV22" s="2482"/>
      <c r="AW22" s="2482"/>
      <c r="AX22" s="2482"/>
      <c r="AY22" s="2482"/>
      <c r="AZ22" s="2482"/>
      <c r="BA22" s="2482"/>
      <c r="BB22" s="2482"/>
      <c r="BC22" s="2482"/>
      <c r="BD22" s="2482"/>
      <c r="BE22" s="2482"/>
      <c r="BF22" s="2482"/>
      <c r="BG22" s="2482"/>
      <c r="BH22" s="2482"/>
      <c r="BI22" s="2482"/>
      <c r="BJ22" s="2482"/>
      <c r="BK22" s="2482"/>
      <c r="BL22" s="2482"/>
      <c r="BM22" s="2482"/>
      <c r="BN22" s="2482"/>
      <c r="BO22" s="2482"/>
      <c r="BP22" s="2482"/>
      <c r="BQ22" s="2482"/>
      <c r="BR22" s="2482"/>
      <c r="BS22" s="2482"/>
      <c r="BT22" s="2482"/>
      <c r="BU22" s="2482"/>
      <c r="BV22" s="2482"/>
      <c r="BW22" s="2482"/>
      <c r="BX22" s="2482"/>
      <c r="BY22" s="2482"/>
      <c r="BZ22" s="2482"/>
      <c r="CA22" s="2482"/>
      <c r="CB22" s="2482"/>
      <c r="CC22" s="2482"/>
      <c r="CD22" s="2482"/>
      <c r="CE22" s="2482"/>
      <c r="CF22" s="2482"/>
      <c r="CG22" s="2482"/>
      <c r="CH22" s="2482"/>
      <c r="CI22" s="2482"/>
      <c r="CJ22" s="2482"/>
      <c r="CK22" s="2482"/>
      <c r="CL22" s="2469" t="s">
        <v>1109</v>
      </c>
      <c r="CM22" s="2465"/>
      <c r="CN22" s="2465"/>
      <c r="CO22" s="2465"/>
      <c r="CP22" s="2465"/>
      <c r="CQ22" s="2465"/>
      <c r="CR22" s="2465"/>
      <c r="CS22" s="2466"/>
      <c r="CT22" s="2470" t="s">
        <v>379</v>
      </c>
      <c r="CU22" s="2465"/>
      <c r="CV22" s="2465"/>
      <c r="CW22" s="2465"/>
      <c r="CX22" s="2465"/>
      <c r="CY22" s="2465"/>
      <c r="CZ22" s="2465"/>
      <c r="DA22" s="2466"/>
      <c r="DB22" s="2470"/>
      <c r="DC22" s="2465"/>
      <c r="DD22" s="2465"/>
      <c r="DE22" s="2465"/>
      <c r="DF22" s="2465"/>
      <c r="DG22" s="2465"/>
      <c r="DH22" s="2465"/>
      <c r="DI22" s="2465"/>
      <c r="DJ22" s="2465"/>
      <c r="DK22" s="2465"/>
      <c r="DL22" s="2465"/>
      <c r="DM22" s="2466"/>
      <c r="DN22" s="2473"/>
      <c r="DO22" s="2474"/>
      <c r="DP22" s="2474"/>
      <c r="DQ22" s="2474"/>
      <c r="DR22" s="2474"/>
      <c r="DS22" s="2474"/>
      <c r="DT22" s="2474"/>
      <c r="DU22" s="2474"/>
      <c r="DV22" s="2474"/>
      <c r="DW22" s="2474"/>
      <c r="DX22" s="2474"/>
      <c r="DY22" s="2475"/>
      <c r="DZ22" s="2473"/>
      <c r="EA22" s="2474"/>
      <c r="EB22" s="2474"/>
      <c r="EC22" s="2474"/>
      <c r="ED22" s="2474"/>
      <c r="EE22" s="2474"/>
      <c r="EF22" s="2474"/>
      <c r="EG22" s="2474"/>
      <c r="EH22" s="2474"/>
      <c r="EI22" s="2474"/>
      <c r="EJ22" s="2474"/>
      <c r="EK22" s="2475"/>
      <c r="EL22" s="2473"/>
      <c r="EM22" s="2474"/>
      <c r="EN22" s="2474"/>
      <c r="EO22" s="2474"/>
      <c r="EP22" s="2474"/>
      <c r="EQ22" s="2474"/>
      <c r="ER22" s="2474"/>
      <c r="ES22" s="2474"/>
      <c r="ET22" s="2474"/>
      <c r="EU22" s="2474"/>
      <c r="EV22" s="2474"/>
      <c r="EW22" s="2475"/>
      <c r="EX22" s="2473"/>
      <c r="EY22" s="2474"/>
      <c r="EZ22" s="2474"/>
      <c r="FA22" s="2474"/>
      <c r="FB22" s="2474"/>
      <c r="FC22" s="2474"/>
      <c r="FD22" s="2474"/>
      <c r="FE22" s="2474"/>
      <c r="FF22" s="2474"/>
      <c r="FG22" s="2474"/>
      <c r="FH22" s="2474"/>
      <c r="FI22" s="2476"/>
    </row>
    <row r="23" spans="1:165" ht="12.75" customHeight="1" x14ac:dyDescent="0.2">
      <c r="A23" s="2465" t="s">
        <v>1108</v>
      </c>
      <c r="B23" s="2465"/>
      <c r="C23" s="2465"/>
      <c r="D23" s="2465"/>
      <c r="E23" s="2465"/>
      <c r="F23" s="2465"/>
      <c r="G23" s="2466"/>
      <c r="H23" s="2487" t="s">
        <v>1107</v>
      </c>
      <c r="I23" s="2488"/>
      <c r="J23" s="2488"/>
      <c r="K23" s="2488"/>
      <c r="L23" s="2488"/>
      <c r="M23" s="2488"/>
      <c r="N23" s="2488"/>
      <c r="O23" s="2488"/>
      <c r="P23" s="2488"/>
      <c r="Q23" s="2488"/>
      <c r="R23" s="2488"/>
      <c r="S23" s="2488"/>
      <c r="T23" s="2488"/>
      <c r="U23" s="2488"/>
      <c r="V23" s="2488"/>
      <c r="W23" s="2488"/>
      <c r="X23" s="2488"/>
      <c r="Y23" s="2488"/>
      <c r="Z23" s="2488"/>
      <c r="AA23" s="2488"/>
      <c r="AB23" s="2488"/>
      <c r="AC23" s="2488"/>
      <c r="AD23" s="2488"/>
      <c r="AE23" s="2488"/>
      <c r="AF23" s="2488"/>
      <c r="AG23" s="2488"/>
      <c r="AH23" s="2488"/>
      <c r="AI23" s="2488"/>
      <c r="AJ23" s="2488"/>
      <c r="AK23" s="2488"/>
      <c r="AL23" s="2488"/>
      <c r="AM23" s="2488"/>
      <c r="AN23" s="2488"/>
      <c r="AO23" s="2488"/>
      <c r="AP23" s="2488"/>
      <c r="AQ23" s="2488"/>
      <c r="AR23" s="2488"/>
      <c r="AS23" s="2488"/>
      <c r="AT23" s="2488"/>
      <c r="AU23" s="2488"/>
      <c r="AV23" s="2488"/>
      <c r="AW23" s="2488"/>
      <c r="AX23" s="2488"/>
      <c r="AY23" s="2488"/>
      <c r="AZ23" s="2488"/>
      <c r="BA23" s="2488"/>
      <c r="BB23" s="2488"/>
      <c r="BC23" s="2488"/>
      <c r="BD23" s="2488"/>
      <c r="BE23" s="2488"/>
      <c r="BF23" s="2488"/>
      <c r="BG23" s="2488"/>
      <c r="BH23" s="2488"/>
      <c r="BI23" s="2488"/>
      <c r="BJ23" s="2488"/>
      <c r="BK23" s="2488"/>
      <c r="BL23" s="2488"/>
      <c r="BM23" s="2488"/>
      <c r="BN23" s="2488"/>
      <c r="BO23" s="2488"/>
      <c r="BP23" s="2488"/>
      <c r="BQ23" s="2488"/>
      <c r="BR23" s="2488"/>
      <c r="BS23" s="2488"/>
      <c r="BT23" s="2488"/>
      <c r="BU23" s="2488"/>
      <c r="BV23" s="2488"/>
      <c r="BW23" s="2488"/>
      <c r="BX23" s="2488"/>
      <c r="BY23" s="2488"/>
      <c r="BZ23" s="2488"/>
      <c r="CA23" s="2488"/>
      <c r="CB23" s="2488"/>
      <c r="CC23" s="2488"/>
      <c r="CD23" s="2488"/>
      <c r="CE23" s="2488"/>
      <c r="CF23" s="2488"/>
      <c r="CG23" s="2488"/>
      <c r="CH23" s="2488"/>
      <c r="CI23" s="2488"/>
      <c r="CJ23" s="2488"/>
      <c r="CK23" s="2488"/>
      <c r="CL23" s="2469" t="s">
        <v>1106</v>
      </c>
      <c r="CM23" s="2465"/>
      <c r="CN23" s="2465"/>
      <c r="CO23" s="2465"/>
      <c r="CP23" s="2465"/>
      <c r="CQ23" s="2465"/>
      <c r="CR23" s="2465"/>
      <c r="CS23" s="2466"/>
      <c r="CT23" s="2470" t="s">
        <v>379</v>
      </c>
      <c r="CU23" s="2465"/>
      <c r="CV23" s="2465"/>
      <c r="CW23" s="2465"/>
      <c r="CX23" s="2465"/>
      <c r="CY23" s="2465"/>
      <c r="CZ23" s="2465"/>
      <c r="DA23" s="2466"/>
      <c r="DB23" s="2470"/>
      <c r="DC23" s="2465"/>
      <c r="DD23" s="2465"/>
      <c r="DE23" s="2465"/>
      <c r="DF23" s="2465"/>
      <c r="DG23" s="2465"/>
      <c r="DH23" s="2465"/>
      <c r="DI23" s="2465"/>
      <c r="DJ23" s="2465"/>
      <c r="DK23" s="2465"/>
      <c r="DL23" s="2465"/>
      <c r="DM23" s="2466"/>
      <c r="DN23" s="2473"/>
      <c r="DO23" s="2474"/>
      <c r="DP23" s="2474"/>
      <c r="DQ23" s="2474"/>
      <c r="DR23" s="2474"/>
      <c r="DS23" s="2474"/>
      <c r="DT23" s="2474"/>
      <c r="DU23" s="2474"/>
      <c r="DV23" s="2474"/>
      <c r="DW23" s="2474"/>
      <c r="DX23" s="2474"/>
      <c r="DY23" s="2475"/>
      <c r="DZ23" s="2473"/>
      <c r="EA23" s="2474"/>
      <c r="EB23" s="2474"/>
      <c r="EC23" s="2474"/>
      <c r="ED23" s="2474"/>
      <c r="EE23" s="2474"/>
      <c r="EF23" s="2474"/>
      <c r="EG23" s="2474"/>
      <c r="EH23" s="2474"/>
      <c r="EI23" s="2474"/>
      <c r="EJ23" s="2474"/>
      <c r="EK23" s="2475"/>
      <c r="EL23" s="2473"/>
      <c r="EM23" s="2474"/>
      <c r="EN23" s="2474"/>
      <c r="EO23" s="2474"/>
      <c r="EP23" s="2474"/>
      <c r="EQ23" s="2474"/>
      <c r="ER23" s="2474"/>
      <c r="ES23" s="2474"/>
      <c r="ET23" s="2474"/>
      <c r="EU23" s="2474"/>
      <c r="EV23" s="2474"/>
      <c r="EW23" s="2475"/>
      <c r="EX23" s="2473"/>
      <c r="EY23" s="2474"/>
      <c r="EZ23" s="2474"/>
      <c r="FA23" s="2474"/>
      <c r="FB23" s="2474"/>
      <c r="FC23" s="2474"/>
      <c r="FD23" s="2474"/>
      <c r="FE23" s="2474"/>
      <c r="FF23" s="2474"/>
      <c r="FG23" s="2474"/>
      <c r="FH23" s="2474"/>
      <c r="FI23" s="2476"/>
    </row>
    <row r="24" spans="1:165" x14ac:dyDescent="0.2">
      <c r="A24" s="2465"/>
      <c r="B24" s="2465"/>
      <c r="C24" s="2465"/>
      <c r="D24" s="2465"/>
      <c r="E24" s="2465"/>
      <c r="F24" s="2465"/>
      <c r="G24" s="2466"/>
      <c r="H24" s="2483" t="s">
        <v>1230</v>
      </c>
      <c r="I24" s="2484"/>
      <c r="J24" s="2484"/>
      <c r="K24" s="2484"/>
      <c r="L24" s="2484"/>
      <c r="M24" s="2484"/>
      <c r="N24" s="2484"/>
      <c r="O24" s="2484"/>
      <c r="P24" s="2484"/>
      <c r="Q24" s="2484"/>
      <c r="R24" s="2484"/>
      <c r="S24" s="2484"/>
      <c r="T24" s="2484"/>
      <c r="U24" s="2484"/>
      <c r="V24" s="2484"/>
      <c r="W24" s="2484"/>
      <c r="X24" s="2484"/>
      <c r="Y24" s="2484"/>
      <c r="Z24" s="2484"/>
      <c r="AA24" s="2484"/>
      <c r="AB24" s="2484"/>
      <c r="AC24" s="2484"/>
      <c r="AD24" s="2484"/>
      <c r="AE24" s="2484"/>
      <c r="AF24" s="2484"/>
      <c r="AG24" s="2484"/>
      <c r="AH24" s="2484"/>
      <c r="AI24" s="2484"/>
      <c r="AJ24" s="2484"/>
      <c r="AK24" s="2484"/>
      <c r="AL24" s="2484"/>
      <c r="AM24" s="2484"/>
      <c r="AN24" s="2484"/>
      <c r="AO24" s="2484"/>
      <c r="AP24" s="2484"/>
      <c r="AQ24" s="2484"/>
      <c r="AR24" s="2484"/>
      <c r="AS24" s="2484"/>
      <c r="AT24" s="2484"/>
      <c r="AU24" s="2484"/>
      <c r="AV24" s="2484"/>
      <c r="AW24" s="2484"/>
      <c r="AX24" s="2484"/>
      <c r="AY24" s="2484"/>
      <c r="AZ24" s="2484"/>
      <c r="BA24" s="2484"/>
      <c r="BB24" s="2484"/>
      <c r="BC24" s="2484"/>
      <c r="BD24" s="2484"/>
      <c r="BE24" s="2484"/>
      <c r="BF24" s="2484"/>
      <c r="BG24" s="2484"/>
      <c r="BH24" s="2484"/>
      <c r="BI24" s="2484"/>
      <c r="BJ24" s="2484"/>
      <c r="BK24" s="2484"/>
      <c r="BL24" s="2484"/>
      <c r="BM24" s="2484"/>
      <c r="BN24" s="2484"/>
      <c r="BO24" s="2484"/>
      <c r="BP24" s="2484"/>
      <c r="BQ24" s="2484"/>
      <c r="BR24" s="2484"/>
      <c r="BS24" s="2484"/>
      <c r="BT24" s="2484"/>
      <c r="BU24" s="2484"/>
      <c r="BV24" s="2484"/>
      <c r="BW24" s="2484"/>
      <c r="BX24" s="2484"/>
      <c r="BY24" s="2484"/>
      <c r="BZ24" s="2484"/>
      <c r="CA24" s="2484"/>
      <c r="CB24" s="2484"/>
      <c r="CC24" s="2484"/>
      <c r="CD24" s="2484"/>
      <c r="CE24" s="2484"/>
      <c r="CF24" s="2484"/>
      <c r="CG24" s="2484"/>
      <c r="CH24" s="2484"/>
      <c r="CI24" s="2484"/>
      <c r="CJ24" s="2484"/>
      <c r="CK24" s="2485"/>
      <c r="CL24" s="2469" t="s">
        <v>1235</v>
      </c>
      <c r="CM24" s="2465"/>
      <c r="CN24" s="2465"/>
      <c r="CO24" s="2465"/>
      <c r="CP24" s="2465"/>
      <c r="CQ24" s="2465"/>
      <c r="CR24" s="2465"/>
      <c r="CS24" s="2466"/>
      <c r="CT24" s="2470"/>
      <c r="CU24" s="2465"/>
      <c r="CV24" s="2465"/>
      <c r="CW24" s="2465"/>
      <c r="CX24" s="2465"/>
      <c r="CY24" s="2465"/>
      <c r="CZ24" s="2465"/>
      <c r="DA24" s="2466"/>
      <c r="DB24" s="2470"/>
      <c r="DC24" s="2465"/>
      <c r="DD24" s="2465"/>
      <c r="DE24" s="2465"/>
      <c r="DF24" s="2465"/>
      <c r="DG24" s="2465"/>
      <c r="DH24" s="2465"/>
      <c r="DI24" s="2465"/>
      <c r="DJ24" s="2465"/>
      <c r="DK24" s="2465"/>
      <c r="DL24" s="2465"/>
      <c r="DM24" s="2466"/>
      <c r="DN24" s="2473"/>
      <c r="DO24" s="2474"/>
      <c r="DP24" s="2474"/>
      <c r="DQ24" s="2474"/>
      <c r="DR24" s="2474"/>
      <c r="DS24" s="2474"/>
      <c r="DT24" s="2474"/>
      <c r="DU24" s="2474"/>
      <c r="DV24" s="2474"/>
      <c r="DW24" s="2474"/>
      <c r="DX24" s="2474"/>
      <c r="DY24" s="2475"/>
      <c r="DZ24" s="2473"/>
      <c r="EA24" s="2474"/>
      <c r="EB24" s="2474"/>
      <c r="EC24" s="2474"/>
      <c r="ED24" s="2474"/>
      <c r="EE24" s="2474"/>
      <c r="EF24" s="2474"/>
      <c r="EG24" s="2474"/>
      <c r="EH24" s="2474"/>
      <c r="EI24" s="2474"/>
      <c r="EJ24" s="2474"/>
      <c r="EK24" s="2475"/>
      <c r="EL24" s="2473"/>
      <c r="EM24" s="2474"/>
      <c r="EN24" s="2474"/>
      <c r="EO24" s="2474"/>
      <c r="EP24" s="2474"/>
      <c r="EQ24" s="2474"/>
      <c r="ER24" s="2474"/>
      <c r="ES24" s="2474"/>
      <c r="ET24" s="2474"/>
      <c r="EU24" s="2474"/>
      <c r="EV24" s="2474"/>
      <c r="EW24" s="2475"/>
      <c r="EX24" s="2473"/>
      <c r="EY24" s="2474"/>
      <c r="EZ24" s="2474"/>
      <c r="FA24" s="2474"/>
      <c r="FB24" s="2474"/>
      <c r="FC24" s="2474"/>
      <c r="FD24" s="2474"/>
      <c r="FE24" s="2474"/>
      <c r="FF24" s="2474"/>
      <c r="FG24" s="2474"/>
      <c r="FH24" s="2474"/>
      <c r="FI24" s="2476"/>
    </row>
    <row r="25" spans="1:165" s="1377" customFormat="1" ht="12" thickBot="1" x14ac:dyDescent="0.25">
      <c r="A25" s="2465"/>
      <c r="B25" s="2465"/>
      <c r="C25" s="2465"/>
      <c r="D25" s="2465"/>
      <c r="E25" s="2465"/>
      <c r="F25" s="2465"/>
      <c r="G25" s="2466"/>
      <c r="H25" s="2483" t="s">
        <v>1297</v>
      </c>
      <c r="I25" s="2484"/>
      <c r="J25" s="2484"/>
      <c r="K25" s="2484"/>
      <c r="L25" s="2484"/>
      <c r="M25" s="2484"/>
      <c r="N25" s="2484"/>
      <c r="O25" s="2484"/>
      <c r="P25" s="2484"/>
      <c r="Q25" s="2484"/>
      <c r="R25" s="2484"/>
      <c r="S25" s="2484"/>
      <c r="T25" s="2484"/>
      <c r="U25" s="2484"/>
      <c r="V25" s="2484"/>
      <c r="W25" s="2484"/>
      <c r="X25" s="2484"/>
      <c r="Y25" s="2484"/>
      <c r="Z25" s="2484"/>
      <c r="AA25" s="2484"/>
      <c r="AB25" s="2484"/>
      <c r="AC25" s="2484"/>
      <c r="AD25" s="2484"/>
      <c r="AE25" s="2484"/>
      <c r="AF25" s="2484"/>
      <c r="AG25" s="2484"/>
      <c r="AH25" s="2484"/>
      <c r="AI25" s="2484"/>
      <c r="AJ25" s="2484"/>
      <c r="AK25" s="2484"/>
      <c r="AL25" s="2484"/>
      <c r="AM25" s="2484"/>
      <c r="AN25" s="2484"/>
      <c r="AO25" s="2484"/>
      <c r="AP25" s="2484"/>
      <c r="AQ25" s="2484"/>
      <c r="AR25" s="2484"/>
      <c r="AS25" s="2484"/>
      <c r="AT25" s="2484"/>
      <c r="AU25" s="2484"/>
      <c r="AV25" s="2484"/>
      <c r="AW25" s="2484"/>
      <c r="AX25" s="2484"/>
      <c r="AY25" s="2484"/>
      <c r="AZ25" s="2484"/>
      <c r="BA25" s="2484"/>
      <c r="BB25" s="2484"/>
      <c r="BC25" s="2484"/>
      <c r="BD25" s="2484"/>
      <c r="BE25" s="2484"/>
      <c r="BF25" s="2484"/>
      <c r="BG25" s="2484"/>
      <c r="BH25" s="2484"/>
      <c r="BI25" s="2484"/>
      <c r="BJ25" s="2484"/>
      <c r="BK25" s="2484"/>
      <c r="BL25" s="2484"/>
      <c r="BM25" s="2484"/>
      <c r="BN25" s="2484"/>
      <c r="BO25" s="2484"/>
      <c r="BP25" s="2484"/>
      <c r="BQ25" s="2484"/>
      <c r="BR25" s="2484"/>
      <c r="BS25" s="2484"/>
      <c r="BT25" s="2484"/>
      <c r="BU25" s="2484"/>
      <c r="BV25" s="2484"/>
      <c r="BW25" s="2484"/>
      <c r="BX25" s="2484"/>
      <c r="BY25" s="2484"/>
      <c r="BZ25" s="2484"/>
      <c r="CA25" s="2484"/>
      <c r="CB25" s="2484"/>
      <c r="CC25" s="2484"/>
      <c r="CD25" s="2484"/>
      <c r="CE25" s="2484"/>
      <c r="CF25" s="2484"/>
      <c r="CG25" s="2484"/>
      <c r="CH25" s="2484"/>
      <c r="CI25" s="2484"/>
      <c r="CJ25" s="2484"/>
      <c r="CK25" s="2485"/>
      <c r="CL25" s="2456" t="s">
        <v>1299</v>
      </c>
      <c r="CM25" s="2451"/>
      <c r="CN25" s="2451"/>
      <c r="CO25" s="2451"/>
      <c r="CP25" s="2451"/>
      <c r="CQ25" s="2451"/>
      <c r="CR25" s="2451"/>
      <c r="CS25" s="2452"/>
      <c r="CT25" s="2450"/>
      <c r="CU25" s="2451"/>
      <c r="CV25" s="2451"/>
      <c r="CW25" s="2451"/>
      <c r="CX25" s="2451"/>
      <c r="CY25" s="2451"/>
      <c r="CZ25" s="2451"/>
      <c r="DA25" s="2452"/>
      <c r="DB25" s="2450"/>
      <c r="DC25" s="2451"/>
      <c r="DD25" s="2451"/>
      <c r="DE25" s="2451"/>
      <c r="DF25" s="2451"/>
      <c r="DG25" s="2451"/>
      <c r="DH25" s="2451"/>
      <c r="DI25" s="2451"/>
      <c r="DJ25" s="2451"/>
      <c r="DK25" s="2451"/>
      <c r="DL25" s="2451"/>
      <c r="DM25" s="2452"/>
      <c r="DN25" s="2443"/>
      <c r="DO25" s="2444"/>
      <c r="DP25" s="2444"/>
      <c r="DQ25" s="2444"/>
      <c r="DR25" s="2444"/>
      <c r="DS25" s="2444"/>
      <c r="DT25" s="2444"/>
      <c r="DU25" s="2444"/>
      <c r="DV25" s="2444"/>
      <c r="DW25" s="2444"/>
      <c r="DX25" s="2444"/>
      <c r="DY25" s="2445"/>
      <c r="DZ25" s="2443"/>
      <c r="EA25" s="2444"/>
      <c r="EB25" s="2444"/>
      <c r="EC25" s="2444"/>
      <c r="ED25" s="2444"/>
      <c r="EE25" s="2444"/>
      <c r="EF25" s="2444"/>
      <c r="EG25" s="2444"/>
      <c r="EH25" s="2444"/>
      <c r="EI25" s="2444"/>
      <c r="EJ25" s="2444"/>
      <c r="EK25" s="2445"/>
      <c r="EL25" s="2443"/>
      <c r="EM25" s="2444"/>
      <c r="EN25" s="2444"/>
      <c r="EO25" s="2444"/>
      <c r="EP25" s="2444"/>
      <c r="EQ25" s="2444"/>
      <c r="ER25" s="2444"/>
      <c r="ES25" s="2444"/>
      <c r="ET25" s="2444"/>
      <c r="EU25" s="2444"/>
      <c r="EV25" s="2444"/>
      <c r="EW25" s="2445"/>
      <c r="EX25" s="2443"/>
      <c r="EY25" s="2444"/>
      <c r="EZ25" s="2444"/>
      <c r="FA25" s="2444"/>
      <c r="FB25" s="2444"/>
      <c r="FC25" s="2444"/>
      <c r="FD25" s="2444"/>
      <c r="FE25" s="2444"/>
      <c r="FF25" s="2444"/>
      <c r="FG25" s="2444"/>
      <c r="FH25" s="2444"/>
      <c r="FI25" s="2447"/>
    </row>
    <row r="26" spans="1:165" ht="6" customHeight="1" x14ac:dyDescent="0.2">
      <c r="A26" s="1314"/>
      <c r="B26" s="1314"/>
      <c r="C26" s="1314"/>
      <c r="D26" s="1314"/>
      <c r="E26" s="1314"/>
      <c r="F26" s="1314"/>
      <c r="G26" s="1314"/>
      <c r="H26" s="1315"/>
      <c r="I26" s="1315"/>
      <c r="J26" s="1315"/>
      <c r="K26" s="1315"/>
      <c r="L26" s="1315"/>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15"/>
      <c r="BX26" s="1315"/>
      <c r="BY26" s="1315"/>
      <c r="BZ26" s="1315"/>
      <c r="CA26" s="1315"/>
      <c r="CB26" s="1315"/>
      <c r="CC26" s="1315"/>
      <c r="CD26" s="1315"/>
      <c r="CE26" s="1315"/>
      <c r="CF26" s="1315"/>
      <c r="CG26" s="1315"/>
      <c r="CH26" s="1315"/>
      <c r="CI26" s="1315"/>
      <c r="CJ26" s="1315"/>
      <c r="CK26" s="1315"/>
      <c r="CL26" s="1316"/>
      <c r="CM26" s="1316"/>
      <c r="CN26" s="1316"/>
      <c r="CO26" s="1316"/>
      <c r="CP26" s="1316"/>
      <c r="CQ26" s="1316"/>
      <c r="CR26" s="1316"/>
      <c r="CS26" s="1316"/>
      <c r="CT26" s="1316"/>
      <c r="CU26" s="1316"/>
      <c r="CV26" s="1316"/>
      <c r="CW26" s="1316"/>
      <c r="CX26" s="1316"/>
      <c r="CY26" s="1316"/>
      <c r="CZ26" s="1316"/>
      <c r="DA26" s="1316"/>
      <c r="DB26" s="1316"/>
      <c r="DC26" s="1316"/>
      <c r="DD26" s="1316"/>
      <c r="DE26" s="1316"/>
      <c r="DF26" s="1316"/>
      <c r="DG26" s="1316"/>
      <c r="DH26" s="1316"/>
      <c r="DI26" s="1316"/>
      <c r="DJ26" s="1316"/>
      <c r="DK26" s="1316"/>
      <c r="DL26" s="1316"/>
      <c r="DM26" s="1316"/>
      <c r="DN26" s="1317"/>
      <c r="DO26" s="1317"/>
      <c r="DP26" s="1317"/>
      <c r="DQ26" s="1317"/>
      <c r="DR26" s="1317"/>
      <c r="DS26" s="1317"/>
      <c r="DT26" s="1317"/>
      <c r="DU26" s="1317"/>
      <c r="DV26" s="1317"/>
      <c r="DW26" s="1317"/>
      <c r="DX26" s="1317"/>
      <c r="DY26" s="1317"/>
      <c r="DZ26" s="1317"/>
      <c r="EA26" s="1317"/>
      <c r="EB26" s="1317"/>
      <c r="EC26" s="1317"/>
      <c r="ED26" s="1317"/>
      <c r="EE26" s="1317"/>
      <c r="EF26" s="1317"/>
      <c r="EG26" s="1317"/>
      <c r="EH26" s="1317"/>
      <c r="EI26" s="1317"/>
      <c r="EJ26" s="1317"/>
      <c r="EK26" s="1317"/>
      <c r="EL26" s="1317"/>
      <c r="EM26" s="1317"/>
      <c r="EN26" s="1317"/>
      <c r="EO26" s="1317"/>
      <c r="EP26" s="1317"/>
      <c r="EQ26" s="1317"/>
      <c r="ER26" s="1317"/>
      <c r="ES26" s="1317"/>
      <c r="ET26" s="1317"/>
      <c r="EU26" s="1317"/>
      <c r="EV26" s="1317"/>
      <c r="EW26" s="1317"/>
      <c r="EX26" s="1317"/>
      <c r="EY26" s="1317"/>
      <c r="EZ26" s="1317"/>
      <c r="FA26" s="1317"/>
      <c r="FB26" s="1317"/>
      <c r="FC26" s="1317"/>
      <c r="FD26" s="1317"/>
      <c r="FE26" s="1317"/>
      <c r="FF26" s="1317"/>
      <c r="FG26" s="1317"/>
      <c r="FH26" s="1317"/>
      <c r="FI26" s="1317"/>
    </row>
    <row r="27" spans="1:165" ht="10.5" customHeight="1" x14ac:dyDescent="0.2">
      <c r="A27" s="2508" t="s">
        <v>1142</v>
      </c>
      <c r="B27" s="2508"/>
      <c r="C27" s="2508"/>
      <c r="D27" s="2508"/>
      <c r="E27" s="2508"/>
      <c r="F27" s="2508"/>
      <c r="G27" s="2509"/>
      <c r="H27" s="2514" t="s">
        <v>273</v>
      </c>
      <c r="I27" s="2514"/>
      <c r="J27" s="2514"/>
      <c r="K27" s="2514"/>
      <c r="L27" s="2514"/>
      <c r="M27" s="2514"/>
      <c r="N27" s="2514"/>
      <c r="O27" s="2514"/>
      <c r="P27" s="2514"/>
      <c r="Q27" s="2514"/>
      <c r="R27" s="2514"/>
      <c r="S27" s="2514"/>
      <c r="T27" s="2514"/>
      <c r="U27" s="2514"/>
      <c r="V27" s="2514"/>
      <c r="W27" s="2514"/>
      <c r="X27" s="2514"/>
      <c r="Y27" s="2514"/>
      <c r="Z27" s="2514"/>
      <c r="AA27" s="2514"/>
      <c r="AB27" s="2514"/>
      <c r="AC27" s="2514"/>
      <c r="AD27" s="2514"/>
      <c r="AE27" s="2514"/>
      <c r="AF27" s="2514"/>
      <c r="AG27" s="2514"/>
      <c r="AH27" s="2514"/>
      <c r="AI27" s="2514"/>
      <c r="AJ27" s="2514"/>
      <c r="AK27" s="2514"/>
      <c r="AL27" s="2514"/>
      <c r="AM27" s="2514"/>
      <c r="AN27" s="2514"/>
      <c r="AO27" s="2514"/>
      <c r="AP27" s="2514"/>
      <c r="AQ27" s="2514"/>
      <c r="AR27" s="2514"/>
      <c r="AS27" s="2514"/>
      <c r="AT27" s="2514"/>
      <c r="AU27" s="2514"/>
      <c r="AV27" s="2514"/>
      <c r="AW27" s="2514"/>
      <c r="AX27" s="2514"/>
      <c r="AY27" s="2514"/>
      <c r="AZ27" s="2514"/>
      <c r="BA27" s="2514"/>
      <c r="BB27" s="2514"/>
      <c r="BC27" s="2514"/>
      <c r="BD27" s="2514"/>
      <c r="BE27" s="2514"/>
      <c r="BF27" s="2514"/>
      <c r="BG27" s="2514"/>
      <c r="BH27" s="2514"/>
      <c r="BI27" s="2514"/>
      <c r="BJ27" s="2514"/>
      <c r="BK27" s="2514"/>
      <c r="BL27" s="2514"/>
      <c r="BM27" s="2514"/>
      <c r="BN27" s="2514"/>
      <c r="BO27" s="2514"/>
      <c r="BP27" s="2514"/>
      <c r="BQ27" s="2514"/>
      <c r="BR27" s="2514"/>
      <c r="BS27" s="2514"/>
      <c r="BT27" s="2514"/>
      <c r="BU27" s="2514"/>
      <c r="BV27" s="2514"/>
      <c r="BW27" s="2514"/>
      <c r="BX27" s="2514"/>
      <c r="BY27" s="2514"/>
      <c r="BZ27" s="2514"/>
      <c r="CA27" s="2514"/>
      <c r="CB27" s="2514"/>
      <c r="CC27" s="2514"/>
      <c r="CD27" s="2514"/>
      <c r="CE27" s="2514"/>
      <c r="CF27" s="2514"/>
      <c r="CG27" s="2514"/>
      <c r="CH27" s="2514"/>
      <c r="CI27" s="2514"/>
      <c r="CJ27" s="2514"/>
      <c r="CK27" s="2515"/>
      <c r="CL27" s="2520" t="s">
        <v>1141</v>
      </c>
      <c r="CM27" s="2508"/>
      <c r="CN27" s="2508"/>
      <c r="CO27" s="2508"/>
      <c r="CP27" s="2508"/>
      <c r="CQ27" s="2508"/>
      <c r="CR27" s="2508"/>
      <c r="CS27" s="2509"/>
      <c r="CT27" s="2520" t="s">
        <v>1140</v>
      </c>
      <c r="CU27" s="2508"/>
      <c r="CV27" s="2508"/>
      <c r="CW27" s="2508"/>
      <c r="CX27" s="2508"/>
      <c r="CY27" s="2508"/>
      <c r="CZ27" s="2508"/>
      <c r="DA27" s="2509"/>
      <c r="DB27" s="2523" t="s">
        <v>1238</v>
      </c>
      <c r="DC27" s="2524"/>
      <c r="DD27" s="2524"/>
      <c r="DE27" s="2524"/>
      <c r="DF27" s="2524"/>
      <c r="DG27" s="2524"/>
      <c r="DH27" s="2524"/>
      <c r="DI27" s="2524"/>
      <c r="DJ27" s="2524"/>
      <c r="DK27" s="2524"/>
      <c r="DL27" s="2524"/>
      <c r="DM27" s="2525"/>
      <c r="DN27" s="2532" t="s">
        <v>917</v>
      </c>
      <c r="DO27" s="2533"/>
      <c r="DP27" s="2533"/>
      <c r="DQ27" s="2533"/>
      <c r="DR27" s="2533"/>
      <c r="DS27" s="2533"/>
      <c r="DT27" s="2533"/>
      <c r="DU27" s="2533"/>
      <c r="DV27" s="2533"/>
      <c r="DW27" s="2533"/>
      <c r="DX27" s="2533"/>
      <c r="DY27" s="2533"/>
      <c r="DZ27" s="2533"/>
      <c r="EA27" s="2533"/>
      <c r="EB27" s="2533"/>
      <c r="EC27" s="2533"/>
      <c r="ED27" s="2533"/>
      <c r="EE27" s="2533"/>
      <c r="EF27" s="2533"/>
      <c r="EG27" s="2533"/>
      <c r="EH27" s="2533"/>
      <c r="EI27" s="2533"/>
      <c r="EJ27" s="2533"/>
      <c r="EK27" s="2533"/>
      <c r="EL27" s="2533"/>
      <c r="EM27" s="2533"/>
      <c r="EN27" s="2533"/>
      <c r="EO27" s="2533"/>
      <c r="EP27" s="2533"/>
      <c r="EQ27" s="2533"/>
      <c r="ER27" s="2533"/>
      <c r="ES27" s="2533"/>
      <c r="ET27" s="2533"/>
      <c r="EU27" s="2533"/>
      <c r="EV27" s="2533"/>
      <c r="EW27" s="2533"/>
      <c r="EX27" s="2533"/>
      <c r="EY27" s="2533"/>
      <c r="EZ27" s="2533"/>
      <c r="FA27" s="2533"/>
      <c r="FB27" s="2533"/>
      <c r="FC27" s="2533"/>
      <c r="FD27" s="2533"/>
      <c r="FE27" s="2533"/>
      <c r="FF27" s="2533"/>
      <c r="FG27" s="2533"/>
      <c r="FH27" s="2533"/>
      <c r="FI27" s="2533"/>
    </row>
    <row r="28" spans="1:165" ht="10.5" customHeight="1" x14ac:dyDescent="0.2">
      <c r="A28" s="2510"/>
      <c r="B28" s="2510"/>
      <c r="C28" s="2510"/>
      <c r="D28" s="2510"/>
      <c r="E28" s="2510"/>
      <c r="F28" s="2510"/>
      <c r="G28" s="2511"/>
      <c r="H28" s="2516"/>
      <c r="I28" s="2516"/>
      <c r="J28" s="2516"/>
      <c r="K28" s="2516"/>
      <c r="L28" s="2516"/>
      <c r="M28" s="2516"/>
      <c r="N28" s="2516"/>
      <c r="O28" s="2516"/>
      <c r="P28" s="2516"/>
      <c r="Q28" s="2516"/>
      <c r="R28" s="2516"/>
      <c r="S28" s="2516"/>
      <c r="T28" s="2516"/>
      <c r="U28" s="2516"/>
      <c r="V28" s="2516"/>
      <c r="W28" s="2516"/>
      <c r="X28" s="2516"/>
      <c r="Y28" s="2516"/>
      <c r="Z28" s="2516"/>
      <c r="AA28" s="2516"/>
      <c r="AB28" s="2516"/>
      <c r="AC28" s="2516"/>
      <c r="AD28" s="2516"/>
      <c r="AE28" s="2516"/>
      <c r="AF28" s="2516"/>
      <c r="AG28" s="2516"/>
      <c r="AH28" s="2516"/>
      <c r="AI28" s="2516"/>
      <c r="AJ28" s="2516"/>
      <c r="AK28" s="2516"/>
      <c r="AL28" s="2516"/>
      <c r="AM28" s="2516"/>
      <c r="AN28" s="2516"/>
      <c r="AO28" s="2516"/>
      <c r="AP28" s="2516"/>
      <c r="AQ28" s="2516"/>
      <c r="AR28" s="2516"/>
      <c r="AS28" s="2516"/>
      <c r="AT28" s="2516"/>
      <c r="AU28" s="2516"/>
      <c r="AV28" s="2516"/>
      <c r="AW28" s="2516"/>
      <c r="AX28" s="2516"/>
      <c r="AY28" s="2516"/>
      <c r="AZ28" s="2516"/>
      <c r="BA28" s="2516"/>
      <c r="BB28" s="2516"/>
      <c r="BC28" s="2516"/>
      <c r="BD28" s="2516"/>
      <c r="BE28" s="2516"/>
      <c r="BF28" s="2516"/>
      <c r="BG28" s="2516"/>
      <c r="BH28" s="2516"/>
      <c r="BI28" s="2516"/>
      <c r="BJ28" s="2516"/>
      <c r="BK28" s="2516"/>
      <c r="BL28" s="2516"/>
      <c r="BM28" s="2516"/>
      <c r="BN28" s="2516"/>
      <c r="BO28" s="2516"/>
      <c r="BP28" s="2516"/>
      <c r="BQ28" s="2516"/>
      <c r="BR28" s="2516"/>
      <c r="BS28" s="2516"/>
      <c r="BT28" s="2516"/>
      <c r="BU28" s="2516"/>
      <c r="BV28" s="2516"/>
      <c r="BW28" s="2516"/>
      <c r="BX28" s="2516"/>
      <c r="BY28" s="2516"/>
      <c r="BZ28" s="2516"/>
      <c r="CA28" s="2516"/>
      <c r="CB28" s="2516"/>
      <c r="CC28" s="2516"/>
      <c r="CD28" s="2516"/>
      <c r="CE28" s="2516"/>
      <c r="CF28" s="2516"/>
      <c r="CG28" s="2516"/>
      <c r="CH28" s="2516"/>
      <c r="CI28" s="2516"/>
      <c r="CJ28" s="2516"/>
      <c r="CK28" s="2517"/>
      <c r="CL28" s="2521"/>
      <c r="CM28" s="2510"/>
      <c r="CN28" s="2510"/>
      <c r="CO28" s="2510"/>
      <c r="CP28" s="2510"/>
      <c r="CQ28" s="2510"/>
      <c r="CR28" s="2510"/>
      <c r="CS28" s="2511"/>
      <c r="CT28" s="2521"/>
      <c r="CU28" s="2510"/>
      <c r="CV28" s="2510"/>
      <c r="CW28" s="2510"/>
      <c r="CX28" s="2510"/>
      <c r="CY28" s="2510"/>
      <c r="CZ28" s="2510"/>
      <c r="DA28" s="2511"/>
      <c r="DB28" s="2526"/>
      <c r="DC28" s="2527"/>
      <c r="DD28" s="2527"/>
      <c r="DE28" s="2527"/>
      <c r="DF28" s="2527"/>
      <c r="DG28" s="2527"/>
      <c r="DH28" s="2527"/>
      <c r="DI28" s="2527"/>
      <c r="DJ28" s="2527"/>
      <c r="DK28" s="2527"/>
      <c r="DL28" s="2527"/>
      <c r="DM28" s="2528"/>
      <c r="DN28" s="2505" t="s">
        <v>918</v>
      </c>
      <c r="DO28" s="2506"/>
      <c r="DP28" s="2506"/>
      <c r="DQ28" s="2506"/>
      <c r="DR28" s="2506"/>
      <c r="DS28" s="2506"/>
      <c r="DT28" s="2507" t="str">
        <f>DT4</f>
        <v>24</v>
      </c>
      <c r="DU28" s="2468"/>
      <c r="DV28" s="2468"/>
      <c r="DW28" s="2503" t="s">
        <v>547</v>
      </c>
      <c r="DX28" s="2503"/>
      <c r="DY28" s="2504"/>
      <c r="DZ28" s="2505" t="s">
        <v>918</v>
      </c>
      <c r="EA28" s="2506"/>
      <c r="EB28" s="2506"/>
      <c r="EC28" s="2506"/>
      <c r="ED28" s="2506"/>
      <c r="EE28" s="2506"/>
      <c r="EF28" s="2507" t="str">
        <f>EF4</f>
        <v>25</v>
      </c>
      <c r="EG28" s="2468"/>
      <c r="EH28" s="2468"/>
      <c r="EI28" s="2503" t="s">
        <v>547</v>
      </c>
      <c r="EJ28" s="2503"/>
      <c r="EK28" s="2504"/>
      <c r="EL28" s="2505" t="s">
        <v>918</v>
      </c>
      <c r="EM28" s="2506"/>
      <c r="EN28" s="2506"/>
      <c r="EO28" s="2506"/>
      <c r="EP28" s="2506"/>
      <c r="EQ28" s="2506"/>
      <c r="ER28" s="2507" t="str">
        <f>ER4</f>
        <v>26</v>
      </c>
      <c r="ES28" s="2468"/>
      <c r="ET28" s="2468"/>
      <c r="EU28" s="2503" t="s">
        <v>547</v>
      </c>
      <c r="EV28" s="2503"/>
      <c r="EW28" s="2504"/>
      <c r="EX28" s="2534" t="s">
        <v>919</v>
      </c>
      <c r="EY28" s="2535"/>
      <c r="EZ28" s="2535"/>
      <c r="FA28" s="2535"/>
      <c r="FB28" s="2535"/>
      <c r="FC28" s="2535"/>
      <c r="FD28" s="2535"/>
      <c r="FE28" s="2535"/>
      <c r="FF28" s="2535"/>
      <c r="FG28" s="2535"/>
      <c r="FH28" s="2535"/>
      <c r="FI28" s="2535"/>
    </row>
    <row r="29" spans="1:165" ht="27" customHeight="1" x14ac:dyDescent="0.2">
      <c r="A29" s="2512"/>
      <c r="B29" s="2512"/>
      <c r="C29" s="2512"/>
      <c r="D29" s="2512"/>
      <c r="E29" s="2512"/>
      <c r="F29" s="2512"/>
      <c r="G29" s="2513"/>
      <c r="H29" s="2518"/>
      <c r="I29" s="2518"/>
      <c r="J29" s="2518"/>
      <c r="K29" s="2518"/>
      <c r="L29" s="2518"/>
      <c r="M29" s="2518"/>
      <c r="N29" s="2518"/>
      <c r="O29" s="2518"/>
      <c r="P29" s="2518"/>
      <c r="Q29" s="2518"/>
      <c r="R29" s="2518"/>
      <c r="S29" s="2518"/>
      <c r="T29" s="2518"/>
      <c r="U29" s="2518"/>
      <c r="V29" s="2518"/>
      <c r="W29" s="2518"/>
      <c r="X29" s="2518"/>
      <c r="Y29" s="2518"/>
      <c r="Z29" s="2518"/>
      <c r="AA29" s="2518"/>
      <c r="AB29" s="2518"/>
      <c r="AC29" s="2518"/>
      <c r="AD29" s="2518"/>
      <c r="AE29" s="2518"/>
      <c r="AF29" s="2518"/>
      <c r="AG29" s="2518"/>
      <c r="AH29" s="2518"/>
      <c r="AI29" s="2518"/>
      <c r="AJ29" s="2518"/>
      <c r="AK29" s="2518"/>
      <c r="AL29" s="2518"/>
      <c r="AM29" s="2518"/>
      <c r="AN29" s="2518"/>
      <c r="AO29" s="2518"/>
      <c r="AP29" s="2518"/>
      <c r="AQ29" s="2518"/>
      <c r="AR29" s="2518"/>
      <c r="AS29" s="2518"/>
      <c r="AT29" s="2518"/>
      <c r="AU29" s="2518"/>
      <c r="AV29" s="2518"/>
      <c r="AW29" s="2518"/>
      <c r="AX29" s="2518"/>
      <c r="AY29" s="2518"/>
      <c r="AZ29" s="2518"/>
      <c r="BA29" s="2518"/>
      <c r="BB29" s="2518"/>
      <c r="BC29" s="2518"/>
      <c r="BD29" s="2518"/>
      <c r="BE29" s="2518"/>
      <c r="BF29" s="2518"/>
      <c r="BG29" s="2518"/>
      <c r="BH29" s="2518"/>
      <c r="BI29" s="2518"/>
      <c r="BJ29" s="2518"/>
      <c r="BK29" s="2518"/>
      <c r="BL29" s="2518"/>
      <c r="BM29" s="2518"/>
      <c r="BN29" s="2518"/>
      <c r="BO29" s="2518"/>
      <c r="BP29" s="2518"/>
      <c r="BQ29" s="2518"/>
      <c r="BR29" s="2518"/>
      <c r="BS29" s="2518"/>
      <c r="BT29" s="2518"/>
      <c r="BU29" s="2518"/>
      <c r="BV29" s="2518"/>
      <c r="BW29" s="2518"/>
      <c r="BX29" s="2518"/>
      <c r="BY29" s="2518"/>
      <c r="BZ29" s="2518"/>
      <c r="CA29" s="2518"/>
      <c r="CB29" s="2518"/>
      <c r="CC29" s="2518"/>
      <c r="CD29" s="2518"/>
      <c r="CE29" s="2518"/>
      <c r="CF29" s="2518"/>
      <c r="CG29" s="2518"/>
      <c r="CH29" s="2518"/>
      <c r="CI29" s="2518"/>
      <c r="CJ29" s="2518"/>
      <c r="CK29" s="2519"/>
      <c r="CL29" s="2522"/>
      <c r="CM29" s="2512"/>
      <c r="CN29" s="2512"/>
      <c r="CO29" s="2512"/>
      <c r="CP29" s="2512"/>
      <c r="CQ29" s="2512"/>
      <c r="CR29" s="2512"/>
      <c r="CS29" s="2513"/>
      <c r="CT29" s="2522"/>
      <c r="CU29" s="2512"/>
      <c r="CV29" s="2512"/>
      <c r="CW29" s="2512"/>
      <c r="CX29" s="2512"/>
      <c r="CY29" s="2512"/>
      <c r="CZ29" s="2512"/>
      <c r="DA29" s="2513"/>
      <c r="DB29" s="2529"/>
      <c r="DC29" s="2530"/>
      <c r="DD29" s="2530"/>
      <c r="DE29" s="2530"/>
      <c r="DF29" s="2530"/>
      <c r="DG29" s="2530"/>
      <c r="DH29" s="2530"/>
      <c r="DI29" s="2530"/>
      <c r="DJ29" s="2530"/>
      <c r="DK29" s="2530"/>
      <c r="DL29" s="2530"/>
      <c r="DM29" s="2531"/>
      <c r="DN29" s="2538" t="s">
        <v>1139</v>
      </c>
      <c r="DO29" s="2539"/>
      <c r="DP29" s="2539"/>
      <c r="DQ29" s="2539"/>
      <c r="DR29" s="2539"/>
      <c r="DS29" s="2539"/>
      <c r="DT29" s="2539"/>
      <c r="DU29" s="2539"/>
      <c r="DV29" s="2539"/>
      <c r="DW29" s="2539"/>
      <c r="DX29" s="2539"/>
      <c r="DY29" s="2540"/>
      <c r="DZ29" s="2538" t="s">
        <v>1138</v>
      </c>
      <c r="EA29" s="2539"/>
      <c r="EB29" s="2539"/>
      <c r="EC29" s="2539"/>
      <c r="ED29" s="2539"/>
      <c r="EE29" s="2539"/>
      <c r="EF29" s="2539"/>
      <c r="EG29" s="2539"/>
      <c r="EH29" s="2539"/>
      <c r="EI29" s="2539"/>
      <c r="EJ29" s="2539"/>
      <c r="EK29" s="2540"/>
      <c r="EL29" s="2538" t="s">
        <v>1137</v>
      </c>
      <c r="EM29" s="2539"/>
      <c r="EN29" s="2539"/>
      <c r="EO29" s="2539"/>
      <c r="EP29" s="2539"/>
      <c r="EQ29" s="2539"/>
      <c r="ER29" s="2539"/>
      <c r="ES29" s="2539"/>
      <c r="ET29" s="2539"/>
      <c r="EU29" s="2539"/>
      <c r="EV29" s="2539"/>
      <c r="EW29" s="2540"/>
      <c r="EX29" s="2536"/>
      <c r="EY29" s="2537"/>
      <c r="EZ29" s="2537"/>
      <c r="FA29" s="2537"/>
      <c r="FB29" s="2537"/>
      <c r="FC29" s="2537"/>
      <c r="FD29" s="2537"/>
      <c r="FE29" s="2537"/>
      <c r="FF29" s="2537"/>
      <c r="FG29" s="2537"/>
      <c r="FH29" s="2537"/>
      <c r="FI29" s="2537"/>
    </row>
    <row r="30" spans="1:165" s="1333" customFormat="1" ht="10.5" thickBot="1" x14ac:dyDescent="0.2">
      <c r="A30" s="2491" t="s">
        <v>282</v>
      </c>
      <c r="B30" s="2491"/>
      <c r="C30" s="2491"/>
      <c r="D30" s="2491"/>
      <c r="E30" s="2491"/>
      <c r="F30" s="2491"/>
      <c r="G30" s="2492"/>
      <c r="H30" s="2491" t="s">
        <v>623</v>
      </c>
      <c r="I30" s="2491"/>
      <c r="J30" s="2491"/>
      <c r="K30" s="2491"/>
      <c r="L30" s="2491"/>
      <c r="M30" s="2491"/>
      <c r="N30" s="2491"/>
      <c r="O30" s="2491"/>
      <c r="P30" s="2491"/>
      <c r="Q30" s="2491"/>
      <c r="R30" s="2491"/>
      <c r="S30" s="2491"/>
      <c r="T30" s="2491"/>
      <c r="U30" s="2491"/>
      <c r="V30" s="2491"/>
      <c r="W30" s="2491"/>
      <c r="X30" s="2491"/>
      <c r="Y30" s="2491"/>
      <c r="Z30" s="2491"/>
      <c r="AA30" s="2491"/>
      <c r="AB30" s="2491"/>
      <c r="AC30" s="2491"/>
      <c r="AD30" s="2491"/>
      <c r="AE30" s="2491"/>
      <c r="AF30" s="2491"/>
      <c r="AG30" s="2491"/>
      <c r="AH30" s="2491"/>
      <c r="AI30" s="2491"/>
      <c r="AJ30" s="2491"/>
      <c r="AK30" s="2491"/>
      <c r="AL30" s="2491"/>
      <c r="AM30" s="2491"/>
      <c r="AN30" s="2491"/>
      <c r="AO30" s="2491"/>
      <c r="AP30" s="2491"/>
      <c r="AQ30" s="2491"/>
      <c r="AR30" s="2491"/>
      <c r="AS30" s="2491"/>
      <c r="AT30" s="2491"/>
      <c r="AU30" s="2491"/>
      <c r="AV30" s="2491"/>
      <c r="AW30" s="2491"/>
      <c r="AX30" s="2491"/>
      <c r="AY30" s="2491"/>
      <c r="AZ30" s="2491"/>
      <c r="BA30" s="2491"/>
      <c r="BB30" s="2491"/>
      <c r="BC30" s="2491"/>
      <c r="BD30" s="2491"/>
      <c r="BE30" s="2491"/>
      <c r="BF30" s="2491"/>
      <c r="BG30" s="2491"/>
      <c r="BH30" s="2491"/>
      <c r="BI30" s="2491"/>
      <c r="BJ30" s="2491"/>
      <c r="BK30" s="2491"/>
      <c r="BL30" s="2491"/>
      <c r="BM30" s="2491"/>
      <c r="BN30" s="2491"/>
      <c r="BO30" s="2491"/>
      <c r="BP30" s="2491"/>
      <c r="BQ30" s="2491"/>
      <c r="BR30" s="2491"/>
      <c r="BS30" s="2491"/>
      <c r="BT30" s="2491"/>
      <c r="BU30" s="2491"/>
      <c r="BV30" s="2491"/>
      <c r="BW30" s="2491"/>
      <c r="BX30" s="2491"/>
      <c r="BY30" s="2491"/>
      <c r="BZ30" s="2491"/>
      <c r="CA30" s="2491"/>
      <c r="CB30" s="2491"/>
      <c r="CC30" s="2491"/>
      <c r="CD30" s="2491"/>
      <c r="CE30" s="2491"/>
      <c r="CF30" s="2491"/>
      <c r="CG30" s="2491"/>
      <c r="CH30" s="2491"/>
      <c r="CI30" s="2491"/>
      <c r="CJ30" s="2491"/>
      <c r="CK30" s="2492"/>
      <c r="CL30" s="2493" t="s">
        <v>737</v>
      </c>
      <c r="CM30" s="2494"/>
      <c r="CN30" s="2494"/>
      <c r="CO30" s="2494"/>
      <c r="CP30" s="2494"/>
      <c r="CQ30" s="2494"/>
      <c r="CR30" s="2494"/>
      <c r="CS30" s="2495"/>
      <c r="CT30" s="2493" t="s">
        <v>738</v>
      </c>
      <c r="CU30" s="2494"/>
      <c r="CV30" s="2494"/>
      <c r="CW30" s="2494"/>
      <c r="CX30" s="2494"/>
      <c r="CY30" s="2494"/>
      <c r="CZ30" s="2494"/>
      <c r="DA30" s="2495"/>
      <c r="DB30" s="2493" t="s">
        <v>1227</v>
      </c>
      <c r="DC30" s="2494"/>
      <c r="DD30" s="2494"/>
      <c r="DE30" s="2494"/>
      <c r="DF30" s="2494"/>
      <c r="DG30" s="2494"/>
      <c r="DH30" s="2494"/>
      <c r="DI30" s="2494"/>
      <c r="DJ30" s="2494"/>
      <c r="DK30" s="2494"/>
      <c r="DL30" s="2494"/>
      <c r="DM30" s="2495"/>
      <c r="DN30" s="2493" t="s">
        <v>739</v>
      </c>
      <c r="DO30" s="2494"/>
      <c r="DP30" s="2494"/>
      <c r="DQ30" s="2494"/>
      <c r="DR30" s="2494"/>
      <c r="DS30" s="2494"/>
      <c r="DT30" s="2494"/>
      <c r="DU30" s="2494"/>
      <c r="DV30" s="2494"/>
      <c r="DW30" s="2494"/>
      <c r="DX30" s="2494"/>
      <c r="DY30" s="2495"/>
      <c r="DZ30" s="2493" t="s">
        <v>740</v>
      </c>
      <c r="EA30" s="2494"/>
      <c r="EB30" s="2494"/>
      <c r="EC30" s="2494"/>
      <c r="ED30" s="2494"/>
      <c r="EE30" s="2494"/>
      <c r="EF30" s="2494"/>
      <c r="EG30" s="2494"/>
      <c r="EH30" s="2494"/>
      <c r="EI30" s="2494"/>
      <c r="EJ30" s="2494"/>
      <c r="EK30" s="2495"/>
      <c r="EL30" s="2493" t="s">
        <v>817</v>
      </c>
      <c r="EM30" s="2494"/>
      <c r="EN30" s="2494"/>
      <c r="EO30" s="2494"/>
      <c r="EP30" s="2494"/>
      <c r="EQ30" s="2494"/>
      <c r="ER30" s="2494"/>
      <c r="ES30" s="2494"/>
      <c r="ET30" s="2494"/>
      <c r="EU30" s="2494"/>
      <c r="EV30" s="2494"/>
      <c r="EW30" s="2495"/>
      <c r="EX30" s="2493" t="s">
        <v>923</v>
      </c>
      <c r="EY30" s="2494"/>
      <c r="EZ30" s="2494"/>
      <c r="FA30" s="2494"/>
      <c r="FB30" s="2494"/>
      <c r="FC30" s="2494"/>
      <c r="FD30" s="2494"/>
      <c r="FE30" s="2494"/>
      <c r="FF30" s="2494"/>
      <c r="FG30" s="2494"/>
      <c r="FH30" s="2494"/>
      <c r="FI30" s="2494"/>
    </row>
    <row r="31" spans="1:165" ht="12" customHeight="1" x14ac:dyDescent="0.2">
      <c r="A31" s="2465" t="s">
        <v>1105</v>
      </c>
      <c r="B31" s="2465"/>
      <c r="C31" s="2465"/>
      <c r="D31" s="2465"/>
      <c r="E31" s="2465"/>
      <c r="F31" s="2465"/>
      <c r="G31" s="2466"/>
      <c r="H31" s="2487" t="s">
        <v>1104</v>
      </c>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2488"/>
      <c r="AO31" s="2488"/>
      <c r="AP31" s="2488"/>
      <c r="AQ31" s="2488"/>
      <c r="AR31" s="2488"/>
      <c r="AS31" s="2488"/>
      <c r="AT31" s="2488"/>
      <c r="AU31" s="2488"/>
      <c r="AV31" s="2488"/>
      <c r="AW31" s="2488"/>
      <c r="AX31" s="2488"/>
      <c r="AY31" s="2488"/>
      <c r="AZ31" s="2488"/>
      <c r="BA31" s="2488"/>
      <c r="BB31" s="2488"/>
      <c r="BC31" s="2488"/>
      <c r="BD31" s="2488"/>
      <c r="BE31" s="2488"/>
      <c r="BF31" s="2488"/>
      <c r="BG31" s="2488"/>
      <c r="BH31" s="2488"/>
      <c r="BI31" s="2488"/>
      <c r="BJ31" s="2488"/>
      <c r="BK31" s="2488"/>
      <c r="BL31" s="2488"/>
      <c r="BM31" s="2488"/>
      <c r="BN31" s="2488"/>
      <c r="BO31" s="2488"/>
      <c r="BP31" s="2488"/>
      <c r="BQ31" s="2488"/>
      <c r="BR31" s="2488"/>
      <c r="BS31" s="2488"/>
      <c r="BT31" s="2488"/>
      <c r="BU31" s="2488"/>
      <c r="BV31" s="2488"/>
      <c r="BW31" s="2488"/>
      <c r="BX31" s="2488"/>
      <c r="BY31" s="2488"/>
      <c r="BZ31" s="2488"/>
      <c r="CA31" s="2488"/>
      <c r="CB31" s="2488"/>
      <c r="CC31" s="2488"/>
      <c r="CD31" s="2488"/>
      <c r="CE31" s="2488"/>
      <c r="CF31" s="2488"/>
      <c r="CG31" s="2488"/>
      <c r="CH31" s="2488"/>
      <c r="CI31" s="2488"/>
      <c r="CJ31" s="2488"/>
      <c r="CK31" s="2488"/>
      <c r="CL31" s="2496" t="s">
        <v>1103</v>
      </c>
      <c r="CM31" s="2497"/>
      <c r="CN31" s="2497"/>
      <c r="CO31" s="2497"/>
      <c r="CP31" s="2497"/>
      <c r="CQ31" s="2497"/>
      <c r="CR31" s="2497"/>
      <c r="CS31" s="2498"/>
      <c r="CT31" s="2499" t="s">
        <v>379</v>
      </c>
      <c r="CU31" s="2497"/>
      <c r="CV31" s="2497"/>
      <c r="CW31" s="2497"/>
      <c r="CX31" s="2497"/>
      <c r="CY31" s="2497"/>
      <c r="CZ31" s="2497"/>
      <c r="DA31" s="2498"/>
      <c r="DB31" s="2499"/>
      <c r="DC31" s="2497"/>
      <c r="DD31" s="2497"/>
      <c r="DE31" s="2497"/>
      <c r="DF31" s="2497"/>
      <c r="DG31" s="2497"/>
      <c r="DH31" s="2497"/>
      <c r="DI31" s="2497"/>
      <c r="DJ31" s="2497"/>
      <c r="DK31" s="2497"/>
      <c r="DL31" s="2497"/>
      <c r="DM31" s="2498"/>
      <c r="DN31" s="2500">
        <f>DN32+DN33</f>
        <v>0</v>
      </c>
      <c r="DO31" s="2501"/>
      <c r="DP31" s="2501"/>
      <c r="DQ31" s="2501"/>
      <c r="DR31" s="2501"/>
      <c r="DS31" s="2501"/>
      <c r="DT31" s="2501"/>
      <c r="DU31" s="2501"/>
      <c r="DV31" s="2501"/>
      <c r="DW31" s="2501"/>
      <c r="DX31" s="2501"/>
      <c r="DY31" s="2502"/>
      <c r="DZ31" s="2500">
        <f t="shared" ref="DZ31" si="11">DZ32+DZ33</f>
        <v>0</v>
      </c>
      <c r="EA31" s="2501"/>
      <c r="EB31" s="2501"/>
      <c r="EC31" s="2501"/>
      <c r="ED31" s="2501"/>
      <c r="EE31" s="2501"/>
      <c r="EF31" s="2501"/>
      <c r="EG31" s="2501"/>
      <c r="EH31" s="2501"/>
      <c r="EI31" s="2501"/>
      <c r="EJ31" s="2501"/>
      <c r="EK31" s="2502"/>
      <c r="EL31" s="2500">
        <f t="shared" ref="EL31" si="12">EL32+EL33</f>
        <v>0</v>
      </c>
      <c r="EM31" s="2501"/>
      <c r="EN31" s="2501"/>
      <c r="EO31" s="2501"/>
      <c r="EP31" s="2501"/>
      <c r="EQ31" s="2501"/>
      <c r="ER31" s="2501"/>
      <c r="ES31" s="2501"/>
      <c r="ET31" s="2501"/>
      <c r="EU31" s="2501"/>
      <c r="EV31" s="2501"/>
      <c r="EW31" s="2502"/>
      <c r="EX31" s="2500">
        <f t="shared" ref="EX31" si="13">EX32+EX33</f>
        <v>0</v>
      </c>
      <c r="EY31" s="2501"/>
      <c r="EZ31" s="2501"/>
      <c r="FA31" s="2501"/>
      <c r="FB31" s="2501"/>
      <c r="FC31" s="2501"/>
      <c r="FD31" s="2501"/>
      <c r="FE31" s="2501"/>
      <c r="FF31" s="2501"/>
      <c r="FG31" s="2501"/>
      <c r="FH31" s="2501"/>
      <c r="FI31" s="2502"/>
    </row>
    <row r="32" spans="1:165" ht="18.75" customHeight="1" x14ac:dyDescent="0.2">
      <c r="A32" s="2465" t="s">
        <v>1102</v>
      </c>
      <c r="B32" s="2465"/>
      <c r="C32" s="2465"/>
      <c r="D32" s="2465"/>
      <c r="E32" s="2465"/>
      <c r="F32" s="2465"/>
      <c r="G32" s="2466"/>
      <c r="H32" s="2481" t="s">
        <v>1093</v>
      </c>
      <c r="I32" s="2482"/>
      <c r="J32" s="2482"/>
      <c r="K32" s="2482"/>
      <c r="L32" s="2482"/>
      <c r="M32" s="2482"/>
      <c r="N32" s="2482"/>
      <c r="O32" s="2482"/>
      <c r="P32" s="2482"/>
      <c r="Q32" s="2482"/>
      <c r="R32" s="2482"/>
      <c r="S32" s="2482"/>
      <c r="T32" s="2482"/>
      <c r="U32" s="2482"/>
      <c r="V32" s="2482"/>
      <c r="W32" s="2482"/>
      <c r="X32" s="2482"/>
      <c r="Y32" s="2482"/>
      <c r="Z32" s="2482"/>
      <c r="AA32" s="2482"/>
      <c r="AB32" s="2482"/>
      <c r="AC32" s="2482"/>
      <c r="AD32" s="2482"/>
      <c r="AE32" s="2482"/>
      <c r="AF32" s="2482"/>
      <c r="AG32" s="2482"/>
      <c r="AH32" s="2482"/>
      <c r="AI32" s="2482"/>
      <c r="AJ32" s="2482"/>
      <c r="AK32" s="2482"/>
      <c r="AL32" s="2482"/>
      <c r="AM32" s="2482"/>
      <c r="AN32" s="2482"/>
      <c r="AO32" s="2482"/>
      <c r="AP32" s="2482"/>
      <c r="AQ32" s="2482"/>
      <c r="AR32" s="2482"/>
      <c r="AS32" s="2482"/>
      <c r="AT32" s="2482"/>
      <c r="AU32" s="2482"/>
      <c r="AV32" s="2482"/>
      <c r="AW32" s="2482"/>
      <c r="AX32" s="2482"/>
      <c r="AY32" s="2482"/>
      <c r="AZ32" s="2482"/>
      <c r="BA32" s="2482"/>
      <c r="BB32" s="2482"/>
      <c r="BC32" s="2482"/>
      <c r="BD32" s="2482"/>
      <c r="BE32" s="2482"/>
      <c r="BF32" s="2482"/>
      <c r="BG32" s="2482"/>
      <c r="BH32" s="2482"/>
      <c r="BI32" s="2482"/>
      <c r="BJ32" s="2482"/>
      <c r="BK32" s="2482"/>
      <c r="BL32" s="2482"/>
      <c r="BM32" s="2482"/>
      <c r="BN32" s="2482"/>
      <c r="BO32" s="2482"/>
      <c r="BP32" s="2482"/>
      <c r="BQ32" s="2482"/>
      <c r="BR32" s="2482"/>
      <c r="BS32" s="2482"/>
      <c r="BT32" s="2482"/>
      <c r="BU32" s="2482"/>
      <c r="BV32" s="2482"/>
      <c r="BW32" s="2482"/>
      <c r="BX32" s="2482"/>
      <c r="BY32" s="2482"/>
      <c r="BZ32" s="2482"/>
      <c r="CA32" s="2482"/>
      <c r="CB32" s="2482"/>
      <c r="CC32" s="2482"/>
      <c r="CD32" s="2482"/>
      <c r="CE32" s="2482"/>
      <c r="CF32" s="2482"/>
      <c r="CG32" s="2482"/>
      <c r="CH32" s="2482"/>
      <c r="CI32" s="2482"/>
      <c r="CJ32" s="2482"/>
      <c r="CK32" s="2482"/>
      <c r="CL32" s="2469" t="s">
        <v>1101</v>
      </c>
      <c r="CM32" s="2465"/>
      <c r="CN32" s="2465"/>
      <c r="CO32" s="2465"/>
      <c r="CP32" s="2465"/>
      <c r="CQ32" s="2465"/>
      <c r="CR32" s="2465"/>
      <c r="CS32" s="2466"/>
      <c r="CT32" s="2470" t="s">
        <v>379</v>
      </c>
      <c r="CU32" s="2465"/>
      <c r="CV32" s="2465"/>
      <c r="CW32" s="2465"/>
      <c r="CX32" s="2465"/>
      <c r="CY32" s="2465"/>
      <c r="CZ32" s="2465"/>
      <c r="DA32" s="2466"/>
      <c r="DB32" s="2470"/>
      <c r="DC32" s="2465"/>
      <c r="DD32" s="2465"/>
      <c r="DE32" s="2465"/>
      <c r="DF32" s="2465"/>
      <c r="DG32" s="2465"/>
      <c r="DH32" s="2465"/>
      <c r="DI32" s="2465"/>
      <c r="DJ32" s="2465"/>
      <c r="DK32" s="2465"/>
      <c r="DL32" s="2465"/>
      <c r="DM32" s="2466"/>
      <c r="DN32" s="2477"/>
      <c r="DO32" s="2489"/>
      <c r="DP32" s="2489"/>
      <c r="DQ32" s="2489"/>
      <c r="DR32" s="2489"/>
      <c r="DS32" s="2489"/>
      <c r="DT32" s="2489"/>
      <c r="DU32" s="2489"/>
      <c r="DV32" s="2489"/>
      <c r="DW32" s="2489"/>
      <c r="DX32" s="2489"/>
      <c r="DY32" s="2490"/>
      <c r="DZ32" s="2477"/>
      <c r="EA32" s="2489"/>
      <c r="EB32" s="2489"/>
      <c r="EC32" s="2489"/>
      <c r="ED32" s="2489"/>
      <c r="EE32" s="2489"/>
      <c r="EF32" s="2489"/>
      <c r="EG32" s="2489"/>
      <c r="EH32" s="2489"/>
      <c r="EI32" s="2489"/>
      <c r="EJ32" s="2489"/>
      <c r="EK32" s="2490"/>
      <c r="EL32" s="2477"/>
      <c r="EM32" s="2489"/>
      <c r="EN32" s="2489"/>
      <c r="EO32" s="2489"/>
      <c r="EP32" s="2489"/>
      <c r="EQ32" s="2489"/>
      <c r="ER32" s="2489"/>
      <c r="ES32" s="2489"/>
      <c r="ET32" s="2489"/>
      <c r="EU32" s="2489"/>
      <c r="EV32" s="2489"/>
      <c r="EW32" s="2490"/>
      <c r="EX32" s="2477"/>
      <c r="EY32" s="2489"/>
      <c r="EZ32" s="2489"/>
      <c r="FA32" s="2489"/>
      <c r="FB32" s="2489"/>
      <c r="FC32" s="2489"/>
      <c r="FD32" s="2489"/>
      <c r="FE32" s="2489"/>
      <c r="FF32" s="2489"/>
      <c r="FG32" s="2489"/>
      <c r="FH32" s="2489"/>
      <c r="FI32" s="2490"/>
    </row>
    <row r="33" spans="1:165" ht="12.75" customHeight="1" x14ac:dyDescent="0.2">
      <c r="A33" s="2465" t="s">
        <v>1100</v>
      </c>
      <c r="B33" s="2465"/>
      <c r="C33" s="2465"/>
      <c r="D33" s="2465"/>
      <c r="E33" s="2465"/>
      <c r="F33" s="2465"/>
      <c r="G33" s="2466"/>
      <c r="H33" s="2481" t="s">
        <v>1099</v>
      </c>
      <c r="I33" s="2482"/>
      <c r="J33" s="2482"/>
      <c r="K33" s="2482"/>
      <c r="L33" s="2482"/>
      <c r="M33" s="2482"/>
      <c r="N33" s="2482"/>
      <c r="O33" s="2482"/>
      <c r="P33" s="2482"/>
      <c r="Q33" s="2482"/>
      <c r="R33" s="2482"/>
      <c r="S33" s="2482"/>
      <c r="T33" s="2482"/>
      <c r="U33" s="2482"/>
      <c r="V33" s="2482"/>
      <c r="W33" s="2482"/>
      <c r="X33" s="2482"/>
      <c r="Y33" s="2482"/>
      <c r="Z33" s="2482"/>
      <c r="AA33" s="2482"/>
      <c r="AB33" s="2482"/>
      <c r="AC33" s="2482"/>
      <c r="AD33" s="2482"/>
      <c r="AE33" s="2482"/>
      <c r="AF33" s="2482"/>
      <c r="AG33" s="2482"/>
      <c r="AH33" s="2482"/>
      <c r="AI33" s="2482"/>
      <c r="AJ33" s="2482"/>
      <c r="AK33" s="2482"/>
      <c r="AL33" s="2482"/>
      <c r="AM33" s="2482"/>
      <c r="AN33" s="2482"/>
      <c r="AO33" s="2482"/>
      <c r="AP33" s="2482"/>
      <c r="AQ33" s="2482"/>
      <c r="AR33" s="2482"/>
      <c r="AS33" s="2482"/>
      <c r="AT33" s="2482"/>
      <c r="AU33" s="2482"/>
      <c r="AV33" s="2482"/>
      <c r="AW33" s="2482"/>
      <c r="AX33" s="2482"/>
      <c r="AY33" s="2482"/>
      <c r="AZ33" s="2482"/>
      <c r="BA33" s="2482"/>
      <c r="BB33" s="2482"/>
      <c r="BC33" s="2482"/>
      <c r="BD33" s="2482"/>
      <c r="BE33" s="2482"/>
      <c r="BF33" s="2482"/>
      <c r="BG33" s="2482"/>
      <c r="BH33" s="2482"/>
      <c r="BI33" s="2482"/>
      <c r="BJ33" s="2482"/>
      <c r="BK33" s="2482"/>
      <c r="BL33" s="2482"/>
      <c r="BM33" s="2482"/>
      <c r="BN33" s="2482"/>
      <c r="BO33" s="2482"/>
      <c r="BP33" s="2482"/>
      <c r="BQ33" s="2482"/>
      <c r="BR33" s="2482"/>
      <c r="BS33" s="2482"/>
      <c r="BT33" s="2482"/>
      <c r="BU33" s="2482"/>
      <c r="BV33" s="2482"/>
      <c r="BW33" s="2482"/>
      <c r="BX33" s="2482"/>
      <c r="BY33" s="2482"/>
      <c r="BZ33" s="2482"/>
      <c r="CA33" s="2482"/>
      <c r="CB33" s="2482"/>
      <c r="CC33" s="2482"/>
      <c r="CD33" s="2482"/>
      <c r="CE33" s="2482"/>
      <c r="CF33" s="2482"/>
      <c r="CG33" s="2482"/>
      <c r="CH33" s="2482"/>
      <c r="CI33" s="2482"/>
      <c r="CJ33" s="2482"/>
      <c r="CK33" s="2482"/>
      <c r="CL33" s="2469" t="s">
        <v>1098</v>
      </c>
      <c r="CM33" s="2465"/>
      <c r="CN33" s="2465"/>
      <c r="CO33" s="2465"/>
      <c r="CP33" s="2465"/>
      <c r="CQ33" s="2465"/>
      <c r="CR33" s="2465"/>
      <c r="CS33" s="2466"/>
      <c r="CT33" s="2470" t="s">
        <v>379</v>
      </c>
      <c r="CU33" s="2465"/>
      <c r="CV33" s="2465"/>
      <c r="CW33" s="2465"/>
      <c r="CX33" s="2465"/>
      <c r="CY33" s="2465"/>
      <c r="CZ33" s="2465"/>
      <c r="DA33" s="2466"/>
      <c r="DB33" s="2470"/>
      <c r="DC33" s="2465"/>
      <c r="DD33" s="2465"/>
      <c r="DE33" s="2465"/>
      <c r="DF33" s="2465"/>
      <c r="DG33" s="2465"/>
      <c r="DH33" s="2465"/>
      <c r="DI33" s="2465"/>
      <c r="DJ33" s="2465"/>
      <c r="DK33" s="2465"/>
      <c r="DL33" s="2465"/>
      <c r="DM33" s="2466"/>
      <c r="DN33" s="2477"/>
      <c r="DO33" s="2489"/>
      <c r="DP33" s="2489"/>
      <c r="DQ33" s="2489"/>
      <c r="DR33" s="2489"/>
      <c r="DS33" s="2489"/>
      <c r="DT33" s="2489"/>
      <c r="DU33" s="2489"/>
      <c r="DV33" s="2489"/>
      <c r="DW33" s="2489"/>
      <c r="DX33" s="2489"/>
      <c r="DY33" s="2490"/>
      <c r="DZ33" s="2477"/>
      <c r="EA33" s="2489"/>
      <c r="EB33" s="2489"/>
      <c r="EC33" s="2489"/>
      <c r="ED33" s="2489"/>
      <c r="EE33" s="2489"/>
      <c r="EF33" s="2489"/>
      <c r="EG33" s="2489"/>
      <c r="EH33" s="2489"/>
      <c r="EI33" s="2489"/>
      <c r="EJ33" s="2489"/>
      <c r="EK33" s="2490"/>
      <c r="EL33" s="2477"/>
      <c r="EM33" s="2489"/>
      <c r="EN33" s="2489"/>
      <c r="EO33" s="2489"/>
      <c r="EP33" s="2489"/>
      <c r="EQ33" s="2489"/>
      <c r="ER33" s="2489"/>
      <c r="ES33" s="2489"/>
      <c r="ET33" s="2489"/>
      <c r="EU33" s="2489"/>
      <c r="EV33" s="2489"/>
      <c r="EW33" s="2490"/>
      <c r="EX33" s="2477"/>
      <c r="EY33" s="2489"/>
      <c r="EZ33" s="2489"/>
      <c r="FA33" s="2489"/>
      <c r="FB33" s="2489"/>
      <c r="FC33" s="2489"/>
      <c r="FD33" s="2489"/>
      <c r="FE33" s="2489"/>
      <c r="FF33" s="2489"/>
      <c r="FG33" s="2489"/>
      <c r="FH33" s="2489"/>
      <c r="FI33" s="2490"/>
    </row>
    <row r="34" spans="1:165" x14ac:dyDescent="0.2">
      <c r="A34" s="2465" t="s">
        <v>1097</v>
      </c>
      <c r="B34" s="2465"/>
      <c r="C34" s="2465"/>
      <c r="D34" s="2465"/>
      <c r="E34" s="2465"/>
      <c r="F34" s="2465"/>
      <c r="G34" s="2466"/>
      <c r="H34" s="2487" t="s">
        <v>1096</v>
      </c>
      <c r="I34" s="2488"/>
      <c r="J34" s="2488"/>
      <c r="K34" s="2488"/>
      <c r="L34" s="2488"/>
      <c r="M34" s="2488"/>
      <c r="N34" s="2488"/>
      <c r="O34" s="2488"/>
      <c r="P34" s="2488"/>
      <c r="Q34" s="2488"/>
      <c r="R34" s="2488"/>
      <c r="S34" s="2488"/>
      <c r="T34" s="2488"/>
      <c r="U34" s="2488"/>
      <c r="V34" s="2488"/>
      <c r="W34" s="2488"/>
      <c r="X34" s="2488"/>
      <c r="Y34" s="2488"/>
      <c r="Z34" s="2488"/>
      <c r="AA34" s="2488"/>
      <c r="AB34" s="2488"/>
      <c r="AC34" s="2488"/>
      <c r="AD34" s="2488"/>
      <c r="AE34" s="2488"/>
      <c r="AF34" s="2488"/>
      <c r="AG34" s="2488"/>
      <c r="AH34" s="2488"/>
      <c r="AI34" s="2488"/>
      <c r="AJ34" s="2488"/>
      <c r="AK34" s="2488"/>
      <c r="AL34" s="2488"/>
      <c r="AM34" s="2488"/>
      <c r="AN34" s="2488"/>
      <c r="AO34" s="2488"/>
      <c r="AP34" s="2488"/>
      <c r="AQ34" s="2488"/>
      <c r="AR34" s="2488"/>
      <c r="AS34" s="2488"/>
      <c r="AT34" s="2488"/>
      <c r="AU34" s="2488"/>
      <c r="AV34" s="2488"/>
      <c r="AW34" s="2488"/>
      <c r="AX34" s="2488"/>
      <c r="AY34" s="2488"/>
      <c r="AZ34" s="2488"/>
      <c r="BA34" s="2488"/>
      <c r="BB34" s="2488"/>
      <c r="BC34" s="2488"/>
      <c r="BD34" s="2488"/>
      <c r="BE34" s="2488"/>
      <c r="BF34" s="2488"/>
      <c r="BG34" s="2488"/>
      <c r="BH34" s="2488"/>
      <c r="BI34" s="2488"/>
      <c r="BJ34" s="2488"/>
      <c r="BK34" s="2488"/>
      <c r="BL34" s="2488"/>
      <c r="BM34" s="2488"/>
      <c r="BN34" s="2488"/>
      <c r="BO34" s="2488"/>
      <c r="BP34" s="2488"/>
      <c r="BQ34" s="2488"/>
      <c r="BR34" s="2488"/>
      <c r="BS34" s="2488"/>
      <c r="BT34" s="2488"/>
      <c r="BU34" s="2488"/>
      <c r="BV34" s="2488"/>
      <c r="BW34" s="2488"/>
      <c r="BX34" s="2488"/>
      <c r="BY34" s="2488"/>
      <c r="BZ34" s="2488"/>
      <c r="CA34" s="2488"/>
      <c r="CB34" s="2488"/>
      <c r="CC34" s="2488"/>
      <c r="CD34" s="2488"/>
      <c r="CE34" s="2488"/>
      <c r="CF34" s="2488"/>
      <c r="CG34" s="2488"/>
      <c r="CH34" s="2488"/>
      <c r="CI34" s="2488"/>
      <c r="CJ34" s="2488"/>
      <c r="CK34" s="2488"/>
      <c r="CL34" s="2469" t="s">
        <v>1095</v>
      </c>
      <c r="CM34" s="2465"/>
      <c r="CN34" s="2465"/>
      <c r="CO34" s="2465"/>
      <c r="CP34" s="2465"/>
      <c r="CQ34" s="2465"/>
      <c r="CR34" s="2465"/>
      <c r="CS34" s="2466"/>
      <c r="CT34" s="2470" t="s">
        <v>379</v>
      </c>
      <c r="CU34" s="2465"/>
      <c r="CV34" s="2465"/>
      <c r="CW34" s="2465"/>
      <c r="CX34" s="2465"/>
      <c r="CY34" s="2465"/>
      <c r="CZ34" s="2465"/>
      <c r="DA34" s="2466"/>
      <c r="DB34" s="2470"/>
      <c r="DC34" s="2465"/>
      <c r="DD34" s="2465"/>
      <c r="DE34" s="2465"/>
      <c r="DF34" s="2465"/>
      <c r="DG34" s="2465"/>
      <c r="DH34" s="2465"/>
      <c r="DI34" s="2465"/>
      <c r="DJ34" s="2465"/>
      <c r="DK34" s="2465"/>
      <c r="DL34" s="2465"/>
      <c r="DM34" s="2466"/>
      <c r="DN34" s="2477">
        <f>DN35+DN38</f>
        <v>3152728.3400000003</v>
      </c>
      <c r="DO34" s="2489"/>
      <c r="DP34" s="2489"/>
      <c r="DQ34" s="2489"/>
      <c r="DR34" s="2489"/>
      <c r="DS34" s="2489"/>
      <c r="DT34" s="2489"/>
      <c r="DU34" s="2489"/>
      <c r="DV34" s="2489"/>
      <c r="DW34" s="2489"/>
      <c r="DX34" s="2489"/>
      <c r="DY34" s="2490"/>
      <c r="DZ34" s="2477">
        <f t="shared" ref="DZ34" si="14">DZ35+DZ38</f>
        <v>3210000</v>
      </c>
      <c r="EA34" s="2489"/>
      <c r="EB34" s="2489"/>
      <c r="EC34" s="2489"/>
      <c r="ED34" s="2489"/>
      <c r="EE34" s="2489"/>
      <c r="EF34" s="2489"/>
      <c r="EG34" s="2489"/>
      <c r="EH34" s="2489"/>
      <c r="EI34" s="2489"/>
      <c r="EJ34" s="2489"/>
      <c r="EK34" s="2490"/>
      <c r="EL34" s="2477">
        <f t="shared" ref="EL34" si="15">EL35+EL38</f>
        <v>3210000</v>
      </c>
      <c r="EM34" s="2489"/>
      <c r="EN34" s="2489"/>
      <c r="EO34" s="2489"/>
      <c r="EP34" s="2489"/>
      <c r="EQ34" s="2489"/>
      <c r="ER34" s="2489"/>
      <c r="ES34" s="2489"/>
      <c r="ET34" s="2489"/>
      <c r="EU34" s="2489"/>
      <c r="EV34" s="2489"/>
      <c r="EW34" s="2490"/>
      <c r="EX34" s="2477">
        <f t="shared" ref="EX34" si="16">EX35+EX38</f>
        <v>0</v>
      </c>
      <c r="EY34" s="2489"/>
      <c r="EZ34" s="2489"/>
      <c r="FA34" s="2489"/>
      <c r="FB34" s="2489"/>
      <c r="FC34" s="2489"/>
      <c r="FD34" s="2489"/>
      <c r="FE34" s="2489"/>
      <c r="FF34" s="2489"/>
      <c r="FG34" s="2489"/>
      <c r="FH34" s="2489"/>
      <c r="FI34" s="2490"/>
    </row>
    <row r="35" spans="1:165" ht="20.25" customHeight="1" x14ac:dyDescent="0.2">
      <c r="A35" s="2465" t="s">
        <v>1094</v>
      </c>
      <c r="B35" s="2465"/>
      <c r="C35" s="2465"/>
      <c r="D35" s="2465"/>
      <c r="E35" s="2465"/>
      <c r="F35" s="2465"/>
      <c r="G35" s="2466"/>
      <c r="H35" s="2481" t="s">
        <v>1093</v>
      </c>
      <c r="I35" s="2482"/>
      <c r="J35" s="2482"/>
      <c r="K35" s="2482"/>
      <c r="L35" s="2482"/>
      <c r="M35" s="2482"/>
      <c r="N35" s="2482"/>
      <c r="O35" s="2482"/>
      <c r="P35" s="2482"/>
      <c r="Q35" s="2482"/>
      <c r="R35" s="2482"/>
      <c r="S35" s="2482"/>
      <c r="T35" s="2482"/>
      <c r="U35" s="2482"/>
      <c r="V35" s="2482"/>
      <c r="W35" s="2482"/>
      <c r="X35" s="2482"/>
      <c r="Y35" s="2482"/>
      <c r="Z35" s="2482"/>
      <c r="AA35" s="2482"/>
      <c r="AB35" s="2482"/>
      <c r="AC35" s="2482"/>
      <c r="AD35" s="2482"/>
      <c r="AE35" s="2482"/>
      <c r="AF35" s="2482"/>
      <c r="AG35" s="2482"/>
      <c r="AH35" s="2482"/>
      <c r="AI35" s="2482"/>
      <c r="AJ35" s="2482"/>
      <c r="AK35" s="2482"/>
      <c r="AL35" s="2482"/>
      <c r="AM35" s="2482"/>
      <c r="AN35" s="2482"/>
      <c r="AO35" s="2482"/>
      <c r="AP35" s="2482"/>
      <c r="AQ35" s="2482"/>
      <c r="AR35" s="2482"/>
      <c r="AS35" s="2482"/>
      <c r="AT35" s="2482"/>
      <c r="AU35" s="2482"/>
      <c r="AV35" s="2482"/>
      <c r="AW35" s="2482"/>
      <c r="AX35" s="2482"/>
      <c r="AY35" s="2482"/>
      <c r="AZ35" s="2482"/>
      <c r="BA35" s="2482"/>
      <c r="BB35" s="2482"/>
      <c r="BC35" s="2482"/>
      <c r="BD35" s="2482"/>
      <c r="BE35" s="2482"/>
      <c r="BF35" s="2482"/>
      <c r="BG35" s="2482"/>
      <c r="BH35" s="2482"/>
      <c r="BI35" s="2482"/>
      <c r="BJ35" s="2482"/>
      <c r="BK35" s="2482"/>
      <c r="BL35" s="2482"/>
      <c r="BM35" s="2482"/>
      <c r="BN35" s="2482"/>
      <c r="BO35" s="2482"/>
      <c r="BP35" s="2482"/>
      <c r="BQ35" s="2482"/>
      <c r="BR35" s="2482"/>
      <c r="BS35" s="2482"/>
      <c r="BT35" s="2482"/>
      <c r="BU35" s="2482"/>
      <c r="BV35" s="2482"/>
      <c r="BW35" s="2482"/>
      <c r="BX35" s="2482"/>
      <c r="BY35" s="2482"/>
      <c r="BZ35" s="2482"/>
      <c r="CA35" s="2482"/>
      <c r="CB35" s="2482"/>
      <c r="CC35" s="2482"/>
      <c r="CD35" s="2482"/>
      <c r="CE35" s="2482"/>
      <c r="CF35" s="2482"/>
      <c r="CG35" s="2482"/>
      <c r="CH35" s="2482"/>
      <c r="CI35" s="2482"/>
      <c r="CJ35" s="2482"/>
      <c r="CK35" s="2482"/>
      <c r="CL35" s="2469" t="s">
        <v>1092</v>
      </c>
      <c r="CM35" s="2465"/>
      <c r="CN35" s="2465"/>
      <c r="CO35" s="2465"/>
      <c r="CP35" s="2465"/>
      <c r="CQ35" s="2465"/>
      <c r="CR35" s="2465"/>
      <c r="CS35" s="2466"/>
      <c r="CT35" s="2470" t="s">
        <v>379</v>
      </c>
      <c r="CU35" s="2465"/>
      <c r="CV35" s="2465"/>
      <c r="CW35" s="2465"/>
      <c r="CX35" s="2465"/>
      <c r="CY35" s="2465"/>
      <c r="CZ35" s="2465"/>
      <c r="DA35" s="2466"/>
      <c r="DB35" s="2470"/>
      <c r="DC35" s="2465"/>
      <c r="DD35" s="2465"/>
      <c r="DE35" s="2465"/>
      <c r="DF35" s="2465"/>
      <c r="DG35" s="2465"/>
      <c r="DH35" s="2465"/>
      <c r="DI35" s="2465"/>
      <c r="DJ35" s="2465"/>
      <c r="DK35" s="2465"/>
      <c r="DL35" s="2465"/>
      <c r="DM35" s="2466"/>
      <c r="DN35" s="2486">
        <f>'Пост и Вып 2эк'!O37-200000+9493.62</f>
        <v>3152728.3400000003</v>
      </c>
      <c r="DO35" s="2474"/>
      <c r="DP35" s="2474"/>
      <c r="DQ35" s="2474"/>
      <c r="DR35" s="2474"/>
      <c r="DS35" s="2474"/>
      <c r="DT35" s="2474"/>
      <c r="DU35" s="2474"/>
      <c r="DV35" s="2474"/>
      <c r="DW35" s="2474"/>
      <c r="DX35" s="2474"/>
      <c r="DY35" s="2475"/>
      <c r="DZ35" s="2478">
        <f>3210000</f>
        <v>3210000</v>
      </c>
      <c r="EA35" s="2479"/>
      <c r="EB35" s="2479"/>
      <c r="EC35" s="2479"/>
      <c r="ED35" s="2479"/>
      <c r="EE35" s="2479"/>
      <c r="EF35" s="2479"/>
      <c r="EG35" s="2479"/>
      <c r="EH35" s="2479"/>
      <c r="EI35" s="2479"/>
      <c r="EJ35" s="2479"/>
      <c r="EK35" s="2480"/>
      <c r="EL35" s="2478">
        <f>3210000</f>
        <v>3210000</v>
      </c>
      <c r="EM35" s="2479"/>
      <c r="EN35" s="2479"/>
      <c r="EO35" s="2479"/>
      <c r="EP35" s="2479"/>
      <c r="EQ35" s="2479"/>
      <c r="ER35" s="2479"/>
      <c r="ES35" s="2479"/>
      <c r="ET35" s="2479"/>
      <c r="EU35" s="2479"/>
      <c r="EV35" s="2479"/>
      <c r="EW35" s="2480"/>
      <c r="EX35" s="2473"/>
      <c r="EY35" s="2474"/>
      <c r="EZ35" s="2474"/>
      <c r="FA35" s="2474"/>
      <c r="FB35" s="2474"/>
      <c r="FC35" s="2474"/>
      <c r="FD35" s="2474"/>
      <c r="FE35" s="2474"/>
      <c r="FF35" s="2474"/>
      <c r="FG35" s="2474"/>
      <c r="FH35" s="2474"/>
      <c r="FI35" s="2476"/>
    </row>
    <row r="36" spans="1:165" x14ac:dyDescent="0.2">
      <c r="A36" s="2465"/>
      <c r="B36" s="2465"/>
      <c r="C36" s="2465"/>
      <c r="D36" s="2465"/>
      <c r="E36" s="2465"/>
      <c r="F36" s="2465"/>
      <c r="G36" s="2466"/>
      <c r="H36" s="2483" t="s">
        <v>1230</v>
      </c>
      <c r="I36" s="2484"/>
      <c r="J36" s="2484"/>
      <c r="K36" s="2484"/>
      <c r="L36" s="2484"/>
      <c r="M36" s="2484"/>
      <c r="N36" s="2484"/>
      <c r="O36" s="2484"/>
      <c r="P36" s="2484"/>
      <c r="Q36" s="2484"/>
      <c r="R36" s="2484"/>
      <c r="S36" s="2484"/>
      <c r="T36" s="2484"/>
      <c r="U36" s="2484"/>
      <c r="V36" s="2484"/>
      <c r="W36" s="2484"/>
      <c r="X36" s="2484"/>
      <c r="Y36" s="2484"/>
      <c r="Z36" s="2484"/>
      <c r="AA36" s="2484"/>
      <c r="AB36" s="2484"/>
      <c r="AC36" s="2484"/>
      <c r="AD36" s="2484"/>
      <c r="AE36" s="2484"/>
      <c r="AF36" s="2484"/>
      <c r="AG36" s="2484"/>
      <c r="AH36" s="2484"/>
      <c r="AI36" s="2484"/>
      <c r="AJ36" s="2484"/>
      <c r="AK36" s="2484"/>
      <c r="AL36" s="2484"/>
      <c r="AM36" s="2484"/>
      <c r="AN36" s="2484"/>
      <c r="AO36" s="2484"/>
      <c r="AP36" s="2484"/>
      <c r="AQ36" s="2484"/>
      <c r="AR36" s="2484"/>
      <c r="AS36" s="2484"/>
      <c r="AT36" s="2484"/>
      <c r="AU36" s="2484"/>
      <c r="AV36" s="2484"/>
      <c r="AW36" s="2484"/>
      <c r="AX36" s="2484"/>
      <c r="AY36" s="2484"/>
      <c r="AZ36" s="2484"/>
      <c r="BA36" s="2484"/>
      <c r="BB36" s="2484"/>
      <c r="BC36" s="2484"/>
      <c r="BD36" s="2484"/>
      <c r="BE36" s="2484"/>
      <c r="BF36" s="2484"/>
      <c r="BG36" s="2484"/>
      <c r="BH36" s="2484"/>
      <c r="BI36" s="2484"/>
      <c r="BJ36" s="2484"/>
      <c r="BK36" s="2484"/>
      <c r="BL36" s="2484"/>
      <c r="BM36" s="2484"/>
      <c r="BN36" s="2484"/>
      <c r="BO36" s="2484"/>
      <c r="BP36" s="2484"/>
      <c r="BQ36" s="2484"/>
      <c r="BR36" s="2484"/>
      <c r="BS36" s="2484"/>
      <c r="BT36" s="2484"/>
      <c r="BU36" s="2484"/>
      <c r="BV36" s="2484"/>
      <c r="BW36" s="2484"/>
      <c r="BX36" s="2484"/>
      <c r="BY36" s="2484"/>
      <c r="BZ36" s="2484"/>
      <c r="CA36" s="2484"/>
      <c r="CB36" s="2484"/>
      <c r="CC36" s="2484"/>
      <c r="CD36" s="2484"/>
      <c r="CE36" s="2484"/>
      <c r="CF36" s="2484"/>
      <c r="CG36" s="2484"/>
      <c r="CH36" s="2484"/>
      <c r="CI36" s="2484"/>
      <c r="CJ36" s="2484"/>
      <c r="CK36" s="2485"/>
      <c r="CL36" s="2469" t="s">
        <v>1236</v>
      </c>
      <c r="CM36" s="2465"/>
      <c r="CN36" s="2465"/>
      <c r="CO36" s="2465"/>
      <c r="CP36" s="2465"/>
      <c r="CQ36" s="2465"/>
      <c r="CR36" s="2465"/>
      <c r="CS36" s="2466"/>
      <c r="CT36" s="2470"/>
      <c r="CU36" s="2465"/>
      <c r="CV36" s="2465"/>
      <c r="CW36" s="2465"/>
      <c r="CX36" s="2465"/>
      <c r="CY36" s="2465"/>
      <c r="CZ36" s="2465"/>
      <c r="DA36" s="2466"/>
      <c r="DB36" s="2470"/>
      <c r="DC36" s="2465"/>
      <c r="DD36" s="2465"/>
      <c r="DE36" s="2465"/>
      <c r="DF36" s="2465"/>
      <c r="DG36" s="2465"/>
      <c r="DH36" s="2465"/>
      <c r="DI36" s="2465"/>
      <c r="DJ36" s="2465"/>
      <c r="DK36" s="2465"/>
      <c r="DL36" s="2465"/>
      <c r="DM36" s="2466"/>
      <c r="DN36" s="2473"/>
      <c r="DO36" s="2474"/>
      <c r="DP36" s="2474"/>
      <c r="DQ36" s="2474"/>
      <c r="DR36" s="2474"/>
      <c r="DS36" s="2474"/>
      <c r="DT36" s="2474"/>
      <c r="DU36" s="2474"/>
      <c r="DV36" s="2474"/>
      <c r="DW36" s="2474"/>
      <c r="DX36" s="2474"/>
      <c r="DY36" s="2475"/>
      <c r="DZ36" s="2473"/>
      <c r="EA36" s="2474"/>
      <c r="EB36" s="2474"/>
      <c r="EC36" s="2474"/>
      <c r="ED36" s="2474"/>
      <c r="EE36" s="2474"/>
      <c r="EF36" s="2474"/>
      <c r="EG36" s="2474"/>
      <c r="EH36" s="2474"/>
      <c r="EI36" s="2474"/>
      <c r="EJ36" s="2474"/>
      <c r="EK36" s="2475"/>
      <c r="EL36" s="2473"/>
      <c r="EM36" s="2474"/>
      <c r="EN36" s="2474"/>
      <c r="EO36" s="2474"/>
      <c r="EP36" s="2474"/>
      <c r="EQ36" s="2474"/>
      <c r="ER36" s="2474"/>
      <c r="ES36" s="2474"/>
      <c r="ET36" s="2474"/>
      <c r="EU36" s="2474"/>
      <c r="EV36" s="2474"/>
      <c r="EW36" s="2475"/>
      <c r="EX36" s="2473"/>
      <c r="EY36" s="2474"/>
      <c r="EZ36" s="2474"/>
      <c r="FA36" s="2474"/>
      <c r="FB36" s="2474"/>
      <c r="FC36" s="2474"/>
      <c r="FD36" s="2474"/>
      <c r="FE36" s="2474"/>
      <c r="FF36" s="2474"/>
      <c r="FG36" s="2474"/>
      <c r="FH36" s="2474"/>
      <c r="FI36" s="2476"/>
    </row>
    <row r="37" spans="1:165" s="1377" customFormat="1" x14ac:dyDescent="0.2">
      <c r="A37" s="2465"/>
      <c r="B37" s="2465"/>
      <c r="C37" s="2465"/>
      <c r="D37" s="2465"/>
      <c r="E37" s="2465"/>
      <c r="F37" s="2465"/>
      <c r="G37" s="2466"/>
      <c r="H37" s="2483" t="s">
        <v>1297</v>
      </c>
      <c r="I37" s="2484"/>
      <c r="J37" s="2484"/>
      <c r="K37" s="2484"/>
      <c r="L37" s="2484"/>
      <c r="M37" s="2484"/>
      <c r="N37" s="2484"/>
      <c r="O37" s="2484"/>
      <c r="P37" s="2484"/>
      <c r="Q37" s="2484"/>
      <c r="R37" s="2484"/>
      <c r="S37" s="2484"/>
      <c r="T37" s="2484"/>
      <c r="U37" s="2484"/>
      <c r="V37" s="2484"/>
      <c r="W37" s="2484"/>
      <c r="X37" s="2484"/>
      <c r="Y37" s="2484"/>
      <c r="Z37" s="2484"/>
      <c r="AA37" s="2484"/>
      <c r="AB37" s="2484"/>
      <c r="AC37" s="2484"/>
      <c r="AD37" s="2484"/>
      <c r="AE37" s="2484"/>
      <c r="AF37" s="2484"/>
      <c r="AG37" s="2484"/>
      <c r="AH37" s="2484"/>
      <c r="AI37" s="2484"/>
      <c r="AJ37" s="2484"/>
      <c r="AK37" s="2484"/>
      <c r="AL37" s="2484"/>
      <c r="AM37" s="2484"/>
      <c r="AN37" s="2484"/>
      <c r="AO37" s="2484"/>
      <c r="AP37" s="2484"/>
      <c r="AQ37" s="2484"/>
      <c r="AR37" s="2484"/>
      <c r="AS37" s="2484"/>
      <c r="AT37" s="2484"/>
      <c r="AU37" s="2484"/>
      <c r="AV37" s="2484"/>
      <c r="AW37" s="2484"/>
      <c r="AX37" s="2484"/>
      <c r="AY37" s="2484"/>
      <c r="AZ37" s="2484"/>
      <c r="BA37" s="2484"/>
      <c r="BB37" s="2484"/>
      <c r="BC37" s="2484"/>
      <c r="BD37" s="2484"/>
      <c r="BE37" s="2484"/>
      <c r="BF37" s="2484"/>
      <c r="BG37" s="2484"/>
      <c r="BH37" s="2484"/>
      <c r="BI37" s="2484"/>
      <c r="BJ37" s="2484"/>
      <c r="BK37" s="2484"/>
      <c r="BL37" s="2484"/>
      <c r="BM37" s="2484"/>
      <c r="BN37" s="2484"/>
      <c r="BO37" s="2484"/>
      <c r="BP37" s="2484"/>
      <c r="BQ37" s="2484"/>
      <c r="BR37" s="2484"/>
      <c r="BS37" s="2484"/>
      <c r="BT37" s="2484"/>
      <c r="BU37" s="2484"/>
      <c r="BV37" s="2484"/>
      <c r="BW37" s="2484"/>
      <c r="BX37" s="2484"/>
      <c r="BY37" s="2484"/>
      <c r="BZ37" s="2484"/>
      <c r="CA37" s="2484"/>
      <c r="CB37" s="2484"/>
      <c r="CC37" s="2484"/>
      <c r="CD37" s="2484"/>
      <c r="CE37" s="2484"/>
      <c r="CF37" s="2484"/>
      <c r="CG37" s="2484"/>
      <c r="CH37" s="2484"/>
      <c r="CI37" s="2484"/>
      <c r="CJ37" s="2484"/>
      <c r="CK37" s="2485"/>
      <c r="CL37" s="2469" t="s">
        <v>1300</v>
      </c>
      <c r="CM37" s="2465"/>
      <c r="CN37" s="2465"/>
      <c r="CO37" s="2465"/>
      <c r="CP37" s="2465"/>
      <c r="CQ37" s="2465"/>
      <c r="CR37" s="2465"/>
      <c r="CS37" s="2466"/>
      <c r="CT37" s="2470"/>
      <c r="CU37" s="2465"/>
      <c r="CV37" s="2465"/>
      <c r="CW37" s="2465"/>
      <c r="CX37" s="2465"/>
      <c r="CY37" s="2465"/>
      <c r="CZ37" s="2465"/>
      <c r="DA37" s="2466"/>
      <c r="DB37" s="2470"/>
      <c r="DC37" s="2465"/>
      <c r="DD37" s="2465"/>
      <c r="DE37" s="2465"/>
      <c r="DF37" s="2465"/>
      <c r="DG37" s="2465"/>
      <c r="DH37" s="2465"/>
      <c r="DI37" s="2465"/>
      <c r="DJ37" s="2465"/>
      <c r="DK37" s="2465"/>
      <c r="DL37" s="2465"/>
      <c r="DM37" s="2466"/>
      <c r="DN37" s="2473"/>
      <c r="DO37" s="2474"/>
      <c r="DP37" s="2474"/>
      <c r="DQ37" s="2474"/>
      <c r="DR37" s="2474"/>
      <c r="DS37" s="2474"/>
      <c r="DT37" s="2474"/>
      <c r="DU37" s="2474"/>
      <c r="DV37" s="2474"/>
      <c r="DW37" s="2474"/>
      <c r="DX37" s="2474"/>
      <c r="DY37" s="2475"/>
      <c r="DZ37" s="2473"/>
      <c r="EA37" s="2474"/>
      <c r="EB37" s="2474"/>
      <c r="EC37" s="2474"/>
      <c r="ED37" s="2474"/>
      <c r="EE37" s="2474"/>
      <c r="EF37" s="2474"/>
      <c r="EG37" s="2474"/>
      <c r="EH37" s="2474"/>
      <c r="EI37" s="2474"/>
      <c r="EJ37" s="2474"/>
      <c r="EK37" s="2475"/>
      <c r="EL37" s="2473"/>
      <c r="EM37" s="2474"/>
      <c r="EN37" s="2474"/>
      <c r="EO37" s="2474"/>
      <c r="EP37" s="2474"/>
      <c r="EQ37" s="2474"/>
      <c r="ER37" s="2474"/>
      <c r="ES37" s="2474"/>
      <c r="ET37" s="2474"/>
      <c r="EU37" s="2474"/>
      <c r="EV37" s="2474"/>
      <c r="EW37" s="2475"/>
      <c r="EX37" s="2473"/>
      <c r="EY37" s="2474"/>
      <c r="EZ37" s="2474"/>
      <c r="FA37" s="2474"/>
      <c r="FB37" s="2474"/>
      <c r="FC37" s="2474"/>
      <c r="FD37" s="2474"/>
      <c r="FE37" s="2474"/>
      <c r="FF37" s="2474"/>
      <c r="FG37" s="2474"/>
      <c r="FH37" s="2474"/>
      <c r="FI37" s="2476"/>
    </row>
    <row r="38" spans="1:165" x14ac:dyDescent="0.2">
      <c r="A38" s="2465" t="s">
        <v>1091</v>
      </c>
      <c r="B38" s="2465"/>
      <c r="C38" s="2465"/>
      <c r="D38" s="2465"/>
      <c r="E38" s="2465"/>
      <c r="F38" s="2465"/>
      <c r="G38" s="2466"/>
      <c r="H38" s="2481" t="s">
        <v>1090</v>
      </c>
      <c r="I38" s="2482"/>
      <c r="J38" s="2482"/>
      <c r="K38" s="2482"/>
      <c r="L38" s="2482"/>
      <c r="M38" s="2482"/>
      <c r="N38" s="2482"/>
      <c r="O38" s="2482"/>
      <c r="P38" s="2482"/>
      <c r="Q38" s="2482"/>
      <c r="R38" s="2482"/>
      <c r="S38" s="2482"/>
      <c r="T38" s="2482"/>
      <c r="U38" s="2482"/>
      <c r="V38" s="2482"/>
      <c r="W38" s="2482"/>
      <c r="X38" s="2482"/>
      <c r="Y38" s="2482"/>
      <c r="Z38" s="2482"/>
      <c r="AA38" s="2482"/>
      <c r="AB38" s="2482"/>
      <c r="AC38" s="2482"/>
      <c r="AD38" s="2482"/>
      <c r="AE38" s="2482"/>
      <c r="AF38" s="2482"/>
      <c r="AG38" s="2482"/>
      <c r="AH38" s="2482"/>
      <c r="AI38" s="2482"/>
      <c r="AJ38" s="2482"/>
      <c r="AK38" s="2482"/>
      <c r="AL38" s="2482"/>
      <c r="AM38" s="2482"/>
      <c r="AN38" s="2482"/>
      <c r="AO38" s="2482"/>
      <c r="AP38" s="2482"/>
      <c r="AQ38" s="2482"/>
      <c r="AR38" s="2482"/>
      <c r="AS38" s="2482"/>
      <c r="AT38" s="2482"/>
      <c r="AU38" s="2482"/>
      <c r="AV38" s="2482"/>
      <c r="AW38" s="2482"/>
      <c r="AX38" s="2482"/>
      <c r="AY38" s="2482"/>
      <c r="AZ38" s="2482"/>
      <c r="BA38" s="2482"/>
      <c r="BB38" s="2482"/>
      <c r="BC38" s="2482"/>
      <c r="BD38" s="2482"/>
      <c r="BE38" s="2482"/>
      <c r="BF38" s="2482"/>
      <c r="BG38" s="2482"/>
      <c r="BH38" s="2482"/>
      <c r="BI38" s="2482"/>
      <c r="BJ38" s="2482"/>
      <c r="BK38" s="2482"/>
      <c r="BL38" s="2482"/>
      <c r="BM38" s="2482"/>
      <c r="BN38" s="2482"/>
      <c r="BO38" s="2482"/>
      <c r="BP38" s="2482"/>
      <c r="BQ38" s="2482"/>
      <c r="BR38" s="2482"/>
      <c r="BS38" s="2482"/>
      <c r="BT38" s="2482"/>
      <c r="BU38" s="2482"/>
      <c r="BV38" s="2482"/>
      <c r="BW38" s="2482"/>
      <c r="BX38" s="2482"/>
      <c r="BY38" s="2482"/>
      <c r="BZ38" s="2482"/>
      <c r="CA38" s="2482"/>
      <c r="CB38" s="2482"/>
      <c r="CC38" s="2482"/>
      <c r="CD38" s="2482"/>
      <c r="CE38" s="2482"/>
      <c r="CF38" s="2482"/>
      <c r="CG38" s="2482"/>
      <c r="CH38" s="2482"/>
      <c r="CI38" s="2482"/>
      <c r="CJ38" s="2482"/>
      <c r="CK38" s="2482"/>
      <c r="CL38" s="2469" t="s">
        <v>1089</v>
      </c>
      <c r="CM38" s="2465"/>
      <c r="CN38" s="2465"/>
      <c r="CO38" s="2465"/>
      <c r="CP38" s="2465"/>
      <c r="CQ38" s="2465"/>
      <c r="CR38" s="2465"/>
      <c r="CS38" s="2466"/>
      <c r="CT38" s="2470" t="s">
        <v>379</v>
      </c>
      <c r="CU38" s="2465"/>
      <c r="CV38" s="2465"/>
      <c r="CW38" s="2465"/>
      <c r="CX38" s="2465"/>
      <c r="CY38" s="2465"/>
      <c r="CZ38" s="2465"/>
      <c r="DA38" s="2466"/>
      <c r="DB38" s="2470"/>
      <c r="DC38" s="2465"/>
      <c r="DD38" s="2465"/>
      <c r="DE38" s="2465"/>
      <c r="DF38" s="2465"/>
      <c r="DG38" s="2465"/>
      <c r="DH38" s="2465"/>
      <c r="DI38" s="2465"/>
      <c r="DJ38" s="2465"/>
      <c r="DK38" s="2465"/>
      <c r="DL38" s="2465"/>
      <c r="DM38" s="2466"/>
      <c r="DN38" s="2473"/>
      <c r="DO38" s="2474"/>
      <c r="DP38" s="2474"/>
      <c r="DQ38" s="2474"/>
      <c r="DR38" s="2474"/>
      <c r="DS38" s="2474"/>
      <c r="DT38" s="2474"/>
      <c r="DU38" s="2474"/>
      <c r="DV38" s="2474"/>
      <c r="DW38" s="2474"/>
      <c r="DX38" s="2474"/>
      <c r="DY38" s="2475"/>
      <c r="DZ38" s="2473"/>
      <c r="EA38" s="2474"/>
      <c r="EB38" s="2474"/>
      <c r="EC38" s="2474"/>
      <c r="ED38" s="2474"/>
      <c r="EE38" s="2474"/>
      <c r="EF38" s="2474"/>
      <c r="EG38" s="2474"/>
      <c r="EH38" s="2474"/>
      <c r="EI38" s="2474"/>
      <c r="EJ38" s="2474"/>
      <c r="EK38" s="2475"/>
      <c r="EL38" s="2473"/>
      <c r="EM38" s="2474"/>
      <c r="EN38" s="2474"/>
      <c r="EO38" s="2474"/>
      <c r="EP38" s="2474"/>
      <c r="EQ38" s="2474"/>
      <c r="ER38" s="2474"/>
      <c r="ES38" s="2474"/>
      <c r="ET38" s="2474"/>
      <c r="EU38" s="2474"/>
      <c r="EV38" s="2474"/>
      <c r="EW38" s="2475"/>
      <c r="EX38" s="2473"/>
      <c r="EY38" s="2474"/>
      <c r="EZ38" s="2474"/>
      <c r="FA38" s="2474"/>
      <c r="FB38" s="2474"/>
      <c r="FC38" s="2474"/>
      <c r="FD38" s="2474"/>
      <c r="FE38" s="2474"/>
      <c r="FF38" s="2474"/>
      <c r="FG38" s="2474"/>
      <c r="FH38" s="2474"/>
      <c r="FI38" s="2476"/>
    </row>
    <row r="39" spans="1:165" ht="22.5" customHeight="1" x14ac:dyDescent="0.2">
      <c r="A39" s="2465" t="s">
        <v>623</v>
      </c>
      <c r="B39" s="2465"/>
      <c r="C39" s="2465"/>
      <c r="D39" s="2465"/>
      <c r="E39" s="2465"/>
      <c r="F39" s="2465"/>
      <c r="G39" s="2466"/>
      <c r="H39" s="2467" t="s">
        <v>1088</v>
      </c>
      <c r="I39" s="2468"/>
      <c r="J39" s="2468"/>
      <c r="K39" s="2468"/>
      <c r="L39" s="2468"/>
      <c r="M39" s="2468"/>
      <c r="N39" s="2468"/>
      <c r="O39" s="2468"/>
      <c r="P39" s="2468"/>
      <c r="Q39" s="2468"/>
      <c r="R39" s="2468"/>
      <c r="S39" s="2468"/>
      <c r="T39" s="2468"/>
      <c r="U39" s="2468"/>
      <c r="V39" s="2468"/>
      <c r="W39" s="2468"/>
      <c r="X39" s="2468"/>
      <c r="Y39" s="2468"/>
      <c r="Z39" s="2468"/>
      <c r="AA39" s="2468"/>
      <c r="AB39" s="2468"/>
      <c r="AC39" s="2468"/>
      <c r="AD39" s="2468"/>
      <c r="AE39" s="2468"/>
      <c r="AF39" s="2468"/>
      <c r="AG39" s="2468"/>
      <c r="AH39" s="2468"/>
      <c r="AI39" s="2468"/>
      <c r="AJ39" s="2468"/>
      <c r="AK39" s="2468"/>
      <c r="AL39" s="2468"/>
      <c r="AM39" s="2468"/>
      <c r="AN39" s="2468"/>
      <c r="AO39" s="2468"/>
      <c r="AP39" s="2468"/>
      <c r="AQ39" s="2468"/>
      <c r="AR39" s="2468"/>
      <c r="AS39" s="2468"/>
      <c r="AT39" s="2468"/>
      <c r="AU39" s="2468"/>
      <c r="AV39" s="2468"/>
      <c r="AW39" s="2468"/>
      <c r="AX39" s="2468"/>
      <c r="AY39" s="2468"/>
      <c r="AZ39" s="2468"/>
      <c r="BA39" s="2468"/>
      <c r="BB39" s="2468"/>
      <c r="BC39" s="2468"/>
      <c r="BD39" s="2468"/>
      <c r="BE39" s="2468"/>
      <c r="BF39" s="2468"/>
      <c r="BG39" s="2468"/>
      <c r="BH39" s="2468"/>
      <c r="BI39" s="2468"/>
      <c r="BJ39" s="2468"/>
      <c r="BK39" s="2468"/>
      <c r="BL39" s="2468"/>
      <c r="BM39" s="2468"/>
      <c r="BN39" s="2468"/>
      <c r="BO39" s="2468"/>
      <c r="BP39" s="2468"/>
      <c r="BQ39" s="2468"/>
      <c r="BR39" s="2468"/>
      <c r="BS39" s="2468"/>
      <c r="BT39" s="2468"/>
      <c r="BU39" s="2468"/>
      <c r="BV39" s="2468"/>
      <c r="BW39" s="2468"/>
      <c r="BX39" s="2468"/>
      <c r="BY39" s="2468"/>
      <c r="BZ39" s="2468"/>
      <c r="CA39" s="2468"/>
      <c r="CB39" s="2468"/>
      <c r="CC39" s="2468"/>
      <c r="CD39" s="2468"/>
      <c r="CE39" s="2468"/>
      <c r="CF39" s="2468"/>
      <c r="CG39" s="2468"/>
      <c r="CH39" s="2468"/>
      <c r="CI39" s="2468"/>
      <c r="CJ39" s="2468"/>
      <c r="CK39" s="2468"/>
      <c r="CL39" s="2469" t="s">
        <v>1087</v>
      </c>
      <c r="CM39" s="2465"/>
      <c r="CN39" s="2465"/>
      <c r="CO39" s="2465"/>
      <c r="CP39" s="2465"/>
      <c r="CQ39" s="2465"/>
      <c r="CR39" s="2465"/>
      <c r="CS39" s="2466"/>
      <c r="CT39" s="2470" t="s">
        <v>379</v>
      </c>
      <c r="CU39" s="2465"/>
      <c r="CV39" s="2465"/>
      <c r="CW39" s="2465"/>
      <c r="CX39" s="2465"/>
      <c r="CY39" s="2465"/>
      <c r="CZ39" s="2465"/>
      <c r="DA39" s="2466"/>
      <c r="DB39" s="2470"/>
      <c r="DC39" s="2465"/>
      <c r="DD39" s="2465"/>
      <c r="DE39" s="2465"/>
      <c r="DF39" s="2465"/>
      <c r="DG39" s="2465"/>
      <c r="DH39" s="2465"/>
      <c r="DI39" s="2465"/>
      <c r="DJ39" s="2465"/>
      <c r="DK39" s="2465"/>
      <c r="DL39" s="2465"/>
      <c r="DM39" s="2466"/>
      <c r="DN39" s="2477">
        <f>DN15</f>
        <v>15541442.34</v>
      </c>
      <c r="DO39" s="2474"/>
      <c r="DP39" s="2474"/>
      <c r="DQ39" s="2474"/>
      <c r="DR39" s="2474"/>
      <c r="DS39" s="2474"/>
      <c r="DT39" s="2474"/>
      <c r="DU39" s="2474"/>
      <c r="DV39" s="2474"/>
      <c r="DW39" s="2474"/>
      <c r="DX39" s="2474"/>
      <c r="DY39" s="2475"/>
      <c r="DZ39" s="2478">
        <f t="shared" ref="DZ39" si="17">DZ15</f>
        <v>7951624</v>
      </c>
      <c r="EA39" s="2479"/>
      <c r="EB39" s="2479"/>
      <c r="EC39" s="2479"/>
      <c r="ED39" s="2479"/>
      <c r="EE39" s="2479"/>
      <c r="EF39" s="2479"/>
      <c r="EG39" s="2479"/>
      <c r="EH39" s="2479"/>
      <c r="EI39" s="2479"/>
      <c r="EJ39" s="2479"/>
      <c r="EK39" s="2480"/>
      <c r="EL39" s="2478">
        <f t="shared" ref="EL39" si="18">EL15</f>
        <v>9562867</v>
      </c>
      <c r="EM39" s="2479"/>
      <c r="EN39" s="2479"/>
      <c r="EO39" s="2479"/>
      <c r="EP39" s="2479"/>
      <c r="EQ39" s="2479"/>
      <c r="ER39" s="2479"/>
      <c r="ES39" s="2479"/>
      <c r="ET39" s="2479"/>
      <c r="EU39" s="2479"/>
      <c r="EV39" s="2479"/>
      <c r="EW39" s="2480"/>
      <c r="EX39" s="2473"/>
      <c r="EY39" s="2474"/>
      <c r="EZ39" s="2474"/>
      <c r="FA39" s="2474"/>
      <c r="FB39" s="2474"/>
      <c r="FC39" s="2474"/>
      <c r="FD39" s="2474"/>
      <c r="FE39" s="2474"/>
      <c r="FF39" s="2474"/>
      <c r="FG39" s="2474"/>
      <c r="FH39" s="2474"/>
      <c r="FI39" s="2476"/>
    </row>
    <row r="40" spans="1:165" x14ac:dyDescent="0.2">
      <c r="A40" s="2299"/>
      <c r="B40" s="2299"/>
      <c r="C40" s="2299"/>
      <c r="D40" s="2299"/>
      <c r="E40" s="2299"/>
      <c r="F40" s="2299"/>
      <c r="G40" s="2300"/>
      <c r="H40" s="2453" t="s">
        <v>1083</v>
      </c>
      <c r="I40" s="2454"/>
      <c r="J40" s="2454"/>
      <c r="K40" s="2454"/>
      <c r="L40" s="2454"/>
      <c r="M40" s="2454"/>
      <c r="N40" s="2454"/>
      <c r="O40" s="2454"/>
      <c r="P40" s="2454"/>
      <c r="Q40" s="2454"/>
      <c r="R40" s="2454"/>
      <c r="S40" s="2454"/>
      <c r="T40" s="2454"/>
      <c r="U40" s="2454"/>
      <c r="V40" s="2454"/>
      <c r="W40" s="2454"/>
      <c r="X40" s="2454"/>
      <c r="Y40" s="2454"/>
      <c r="Z40" s="2454"/>
      <c r="AA40" s="2454"/>
      <c r="AB40" s="2454"/>
      <c r="AC40" s="2454"/>
      <c r="AD40" s="2454"/>
      <c r="AE40" s="2454"/>
      <c r="AF40" s="2454"/>
      <c r="AG40" s="2454"/>
      <c r="AH40" s="2454"/>
      <c r="AI40" s="2454"/>
      <c r="AJ40" s="2454"/>
      <c r="AK40" s="2454"/>
      <c r="AL40" s="2454"/>
      <c r="AM40" s="2454"/>
      <c r="AN40" s="2454"/>
      <c r="AO40" s="2454"/>
      <c r="AP40" s="2454"/>
      <c r="AQ40" s="2454"/>
      <c r="AR40" s="2454"/>
      <c r="AS40" s="2454"/>
      <c r="AT40" s="2454"/>
      <c r="AU40" s="2454"/>
      <c r="AV40" s="2454"/>
      <c r="AW40" s="2454"/>
      <c r="AX40" s="2454"/>
      <c r="AY40" s="2454"/>
      <c r="AZ40" s="2454"/>
      <c r="BA40" s="2454"/>
      <c r="BB40" s="2454"/>
      <c r="BC40" s="2454"/>
      <c r="BD40" s="2454"/>
      <c r="BE40" s="2454"/>
      <c r="BF40" s="2454"/>
      <c r="BG40" s="2454"/>
      <c r="BH40" s="2454"/>
      <c r="BI40" s="2454"/>
      <c r="BJ40" s="2454"/>
      <c r="BK40" s="2454"/>
      <c r="BL40" s="2454"/>
      <c r="BM40" s="2454"/>
      <c r="BN40" s="2454"/>
      <c r="BO40" s="2454"/>
      <c r="BP40" s="2454"/>
      <c r="BQ40" s="2454"/>
      <c r="BR40" s="2454"/>
      <c r="BS40" s="2454"/>
      <c r="BT40" s="2454"/>
      <c r="BU40" s="2454"/>
      <c r="BV40" s="2454"/>
      <c r="BW40" s="2454"/>
      <c r="BX40" s="2454"/>
      <c r="BY40" s="2454"/>
      <c r="BZ40" s="2454"/>
      <c r="CA40" s="2454"/>
      <c r="CB40" s="2454"/>
      <c r="CC40" s="2454"/>
      <c r="CD40" s="2454"/>
      <c r="CE40" s="2454"/>
      <c r="CF40" s="2454"/>
      <c r="CG40" s="2454"/>
      <c r="CH40" s="2454"/>
      <c r="CI40" s="2454"/>
      <c r="CJ40" s="2454"/>
      <c r="CK40" s="2455"/>
      <c r="CL40" s="2298" t="s">
        <v>1086</v>
      </c>
      <c r="CM40" s="2299"/>
      <c r="CN40" s="2299"/>
      <c r="CO40" s="2299"/>
      <c r="CP40" s="2299"/>
      <c r="CQ40" s="2299"/>
      <c r="CR40" s="2299"/>
      <c r="CS40" s="2300"/>
      <c r="CT40" s="2304"/>
      <c r="CU40" s="2299"/>
      <c r="CV40" s="2299"/>
      <c r="CW40" s="2299"/>
      <c r="CX40" s="2299"/>
      <c r="CY40" s="2299"/>
      <c r="CZ40" s="2299"/>
      <c r="DA40" s="2300"/>
      <c r="DB40" s="2304"/>
      <c r="DC40" s="2299"/>
      <c r="DD40" s="2299"/>
      <c r="DE40" s="2299"/>
      <c r="DF40" s="2299"/>
      <c r="DG40" s="2299"/>
      <c r="DH40" s="2299"/>
      <c r="DI40" s="2299"/>
      <c r="DJ40" s="2299"/>
      <c r="DK40" s="2299"/>
      <c r="DL40" s="2299"/>
      <c r="DM40" s="2300"/>
      <c r="DN40" s="2471">
        <f>DN39</f>
        <v>15541442.34</v>
      </c>
      <c r="DO40" s="2441"/>
      <c r="DP40" s="2441"/>
      <c r="DQ40" s="2441"/>
      <c r="DR40" s="2441"/>
      <c r="DS40" s="2441"/>
      <c r="DT40" s="2441"/>
      <c r="DU40" s="2441"/>
      <c r="DV40" s="2441"/>
      <c r="DW40" s="2441"/>
      <c r="DX40" s="2441"/>
      <c r="DY40" s="2442"/>
      <c r="DZ40" s="2457">
        <f t="shared" ref="DZ40" si="19">DZ39</f>
        <v>7951624</v>
      </c>
      <c r="EA40" s="2458"/>
      <c r="EB40" s="2458"/>
      <c r="EC40" s="2458"/>
      <c r="ED40" s="2458"/>
      <c r="EE40" s="2458"/>
      <c r="EF40" s="2458"/>
      <c r="EG40" s="2458"/>
      <c r="EH40" s="2458"/>
      <c r="EI40" s="2458"/>
      <c r="EJ40" s="2458"/>
      <c r="EK40" s="2459"/>
      <c r="EL40" s="2457">
        <f t="shared" ref="EL40" si="20">EL39</f>
        <v>9562867</v>
      </c>
      <c r="EM40" s="2458"/>
      <c r="EN40" s="2458"/>
      <c r="EO40" s="2458"/>
      <c r="EP40" s="2458"/>
      <c r="EQ40" s="2458"/>
      <c r="ER40" s="2458"/>
      <c r="ES40" s="2458"/>
      <c r="ET40" s="2458"/>
      <c r="EU40" s="2458"/>
      <c r="EV40" s="2458"/>
      <c r="EW40" s="2459"/>
      <c r="EX40" s="2440"/>
      <c r="EY40" s="2441"/>
      <c r="EZ40" s="2441"/>
      <c r="FA40" s="2441"/>
      <c r="FB40" s="2441"/>
      <c r="FC40" s="2441"/>
      <c r="FD40" s="2441"/>
      <c r="FE40" s="2441"/>
      <c r="FF40" s="2441"/>
      <c r="FG40" s="2441"/>
      <c r="FH40" s="2441"/>
      <c r="FI40" s="2446"/>
    </row>
    <row r="41" spans="1:165" ht="8.25" customHeight="1" x14ac:dyDescent="0.2">
      <c r="A41" s="2302"/>
      <c r="B41" s="2302"/>
      <c r="C41" s="2302"/>
      <c r="D41" s="2302"/>
      <c r="E41" s="2302"/>
      <c r="F41" s="2302"/>
      <c r="G41" s="2303"/>
      <c r="H41" s="2448"/>
      <c r="I41" s="2449"/>
      <c r="J41" s="2449"/>
      <c r="K41" s="2449"/>
      <c r="L41" s="2449"/>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c r="AS41" s="2449"/>
      <c r="AT41" s="2449"/>
      <c r="AU41" s="2449"/>
      <c r="AV41" s="2449"/>
      <c r="AW41" s="2449"/>
      <c r="AX41" s="2449"/>
      <c r="AY41" s="2449"/>
      <c r="AZ41" s="2449"/>
      <c r="BA41" s="2449"/>
      <c r="BB41" s="2449"/>
      <c r="BC41" s="2449"/>
      <c r="BD41" s="2449"/>
      <c r="BE41" s="2449"/>
      <c r="BF41" s="2449"/>
      <c r="BG41" s="2449"/>
      <c r="BH41" s="2449"/>
      <c r="BI41" s="2449"/>
      <c r="BJ41" s="2449"/>
      <c r="BK41" s="2449"/>
      <c r="BL41" s="2449"/>
      <c r="BM41" s="2449"/>
      <c r="BN41" s="2449"/>
      <c r="BO41" s="2449"/>
      <c r="BP41" s="2449"/>
      <c r="BQ41" s="2449"/>
      <c r="BR41" s="2449"/>
      <c r="BS41" s="2449"/>
      <c r="BT41" s="2449"/>
      <c r="BU41" s="2449"/>
      <c r="BV41" s="2449"/>
      <c r="BW41" s="2449"/>
      <c r="BX41" s="2449"/>
      <c r="BY41" s="2449"/>
      <c r="BZ41" s="2449"/>
      <c r="CA41" s="2449"/>
      <c r="CB41" s="2449"/>
      <c r="CC41" s="2449"/>
      <c r="CD41" s="2449"/>
      <c r="CE41" s="2449"/>
      <c r="CF41" s="2449"/>
      <c r="CG41" s="2449"/>
      <c r="CH41" s="2449"/>
      <c r="CI41" s="2449"/>
      <c r="CJ41" s="2449"/>
      <c r="CK41" s="2449"/>
      <c r="CL41" s="2301"/>
      <c r="CM41" s="2302"/>
      <c r="CN41" s="2302"/>
      <c r="CO41" s="2302"/>
      <c r="CP41" s="2302"/>
      <c r="CQ41" s="2302"/>
      <c r="CR41" s="2302"/>
      <c r="CS41" s="2303"/>
      <c r="CT41" s="2305"/>
      <c r="CU41" s="2302"/>
      <c r="CV41" s="2302"/>
      <c r="CW41" s="2302"/>
      <c r="CX41" s="2302"/>
      <c r="CY41" s="2302"/>
      <c r="CZ41" s="2302"/>
      <c r="DA41" s="2303"/>
      <c r="DB41" s="2305"/>
      <c r="DC41" s="2302"/>
      <c r="DD41" s="2302"/>
      <c r="DE41" s="2302"/>
      <c r="DF41" s="2302"/>
      <c r="DG41" s="2302"/>
      <c r="DH41" s="2302"/>
      <c r="DI41" s="2302"/>
      <c r="DJ41" s="2302"/>
      <c r="DK41" s="2302"/>
      <c r="DL41" s="2302"/>
      <c r="DM41" s="2303"/>
      <c r="DN41" s="2463"/>
      <c r="DO41" s="2428"/>
      <c r="DP41" s="2428"/>
      <c r="DQ41" s="2428"/>
      <c r="DR41" s="2428"/>
      <c r="DS41" s="2428"/>
      <c r="DT41" s="2428"/>
      <c r="DU41" s="2428"/>
      <c r="DV41" s="2428"/>
      <c r="DW41" s="2428"/>
      <c r="DX41" s="2428"/>
      <c r="DY41" s="2472"/>
      <c r="DZ41" s="2460"/>
      <c r="EA41" s="2461"/>
      <c r="EB41" s="2461"/>
      <c r="EC41" s="2461"/>
      <c r="ED41" s="2461"/>
      <c r="EE41" s="2461"/>
      <c r="EF41" s="2461"/>
      <c r="EG41" s="2461"/>
      <c r="EH41" s="2461"/>
      <c r="EI41" s="2461"/>
      <c r="EJ41" s="2461"/>
      <c r="EK41" s="2462"/>
      <c r="EL41" s="2460"/>
      <c r="EM41" s="2461"/>
      <c r="EN41" s="2461"/>
      <c r="EO41" s="2461"/>
      <c r="EP41" s="2461"/>
      <c r="EQ41" s="2461"/>
      <c r="ER41" s="2461"/>
      <c r="ES41" s="2461"/>
      <c r="ET41" s="2461"/>
      <c r="EU41" s="2461"/>
      <c r="EV41" s="2461"/>
      <c r="EW41" s="2462"/>
      <c r="EX41" s="2463"/>
      <c r="EY41" s="2428"/>
      <c r="EZ41" s="2428"/>
      <c r="FA41" s="2428"/>
      <c r="FB41" s="2428"/>
      <c r="FC41" s="2428"/>
      <c r="FD41" s="2428"/>
      <c r="FE41" s="2428"/>
      <c r="FF41" s="2428"/>
      <c r="FG41" s="2428"/>
      <c r="FH41" s="2428"/>
      <c r="FI41" s="2464"/>
    </row>
    <row r="42" spans="1:165" ht="20.25" customHeight="1" x14ac:dyDescent="0.2">
      <c r="A42" s="2465" t="s">
        <v>737</v>
      </c>
      <c r="B42" s="2465"/>
      <c r="C42" s="2465"/>
      <c r="D42" s="2465"/>
      <c r="E42" s="2465"/>
      <c r="F42" s="2465"/>
      <c r="G42" s="2466"/>
      <c r="H42" s="2467" t="s">
        <v>1085</v>
      </c>
      <c r="I42" s="2468"/>
      <c r="J42" s="2468"/>
      <c r="K42" s="2468"/>
      <c r="L42" s="2468"/>
      <c r="M42" s="2468"/>
      <c r="N42" s="2468"/>
      <c r="O42" s="2468"/>
      <c r="P42" s="2468"/>
      <c r="Q42" s="2468"/>
      <c r="R42" s="2468"/>
      <c r="S42" s="2468"/>
      <c r="T42" s="2468"/>
      <c r="U42" s="2468"/>
      <c r="V42" s="2468"/>
      <c r="W42" s="2468"/>
      <c r="X42" s="2468"/>
      <c r="Y42" s="2468"/>
      <c r="Z42" s="2468"/>
      <c r="AA42" s="2468"/>
      <c r="AB42" s="2468"/>
      <c r="AC42" s="2468"/>
      <c r="AD42" s="2468"/>
      <c r="AE42" s="2468"/>
      <c r="AF42" s="2468"/>
      <c r="AG42" s="2468"/>
      <c r="AH42" s="2468"/>
      <c r="AI42" s="2468"/>
      <c r="AJ42" s="2468"/>
      <c r="AK42" s="2468"/>
      <c r="AL42" s="2468"/>
      <c r="AM42" s="2468"/>
      <c r="AN42" s="2468"/>
      <c r="AO42" s="2468"/>
      <c r="AP42" s="2468"/>
      <c r="AQ42" s="2468"/>
      <c r="AR42" s="2468"/>
      <c r="AS42" s="2468"/>
      <c r="AT42" s="2468"/>
      <c r="AU42" s="2468"/>
      <c r="AV42" s="2468"/>
      <c r="AW42" s="2468"/>
      <c r="AX42" s="2468"/>
      <c r="AY42" s="2468"/>
      <c r="AZ42" s="2468"/>
      <c r="BA42" s="2468"/>
      <c r="BB42" s="2468"/>
      <c r="BC42" s="2468"/>
      <c r="BD42" s="2468"/>
      <c r="BE42" s="2468"/>
      <c r="BF42" s="2468"/>
      <c r="BG42" s="2468"/>
      <c r="BH42" s="2468"/>
      <c r="BI42" s="2468"/>
      <c r="BJ42" s="2468"/>
      <c r="BK42" s="2468"/>
      <c r="BL42" s="2468"/>
      <c r="BM42" s="2468"/>
      <c r="BN42" s="2468"/>
      <c r="BO42" s="2468"/>
      <c r="BP42" s="2468"/>
      <c r="BQ42" s="2468"/>
      <c r="BR42" s="2468"/>
      <c r="BS42" s="2468"/>
      <c r="BT42" s="2468"/>
      <c r="BU42" s="2468"/>
      <c r="BV42" s="2468"/>
      <c r="BW42" s="2468"/>
      <c r="BX42" s="2468"/>
      <c r="BY42" s="2468"/>
      <c r="BZ42" s="2468"/>
      <c r="CA42" s="2468"/>
      <c r="CB42" s="2468"/>
      <c r="CC42" s="2468"/>
      <c r="CD42" s="2468"/>
      <c r="CE42" s="2468"/>
      <c r="CF42" s="2468"/>
      <c r="CG42" s="2468"/>
      <c r="CH42" s="2468"/>
      <c r="CI42" s="2468"/>
      <c r="CJ42" s="2468"/>
      <c r="CK42" s="2468"/>
      <c r="CL42" s="2469" t="s">
        <v>1084</v>
      </c>
      <c r="CM42" s="2465"/>
      <c r="CN42" s="2465"/>
      <c r="CO42" s="2465"/>
      <c r="CP42" s="2465"/>
      <c r="CQ42" s="2465"/>
      <c r="CR42" s="2465"/>
      <c r="CS42" s="2466"/>
      <c r="CT42" s="2470" t="s">
        <v>379</v>
      </c>
      <c r="CU42" s="2465"/>
      <c r="CV42" s="2465"/>
      <c r="CW42" s="2465"/>
      <c r="CX42" s="2465"/>
      <c r="CY42" s="2465"/>
      <c r="CZ42" s="2465"/>
      <c r="DA42" s="2466"/>
      <c r="DB42" s="2470"/>
      <c r="DC42" s="2465"/>
      <c r="DD42" s="2465"/>
      <c r="DE42" s="2465"/>
      <c r="DF42" s="2465"/>
      <c r="DG42" s="2465"/>
      <c r="DH42" s="2465"/>
      <c r="DI42" s="2465"/>
      <c r="DJ42" s="2465"/>
      <c r="DK42" s="2465"/>
      <c r="DL42" s="2465"/>
      <c r="DM42" s="2466"/>
      <c r="DN42" s="2473"/>
      <c r="DO42" s="2474"/>
      <c r="DP42" s="2474"/>
      <c r="DQ42" s="2474"/>
      <c r="DR42" s="2474"/>
      <c r="DS42" s="2474"/>
      <c r="DT42" s="2474"/>
      <c r="DU42" s="2474"/>
      <c r="DV42" s="2474"/>
      <c r="DW42" s="2474"/>
      <c r="DX42" s="2474"/>
      <c r="DY42" s="2475"/>
      <c r="DZ42" s="2473"/>
      <c r="EA42" s="2474"/>
      <c r="EB42" s="2474"/>
      <c r="EC42" s="2474"/>
      <c r="ED42" s="2474"/>
      <c r="EE42" s="2474"/>
      <c r="EF42" s="2474"/>
      <c r="EG42" s="2474"/>
      <c r="EH42" s="2474"/>
      <c r="EI42" s="2474"/>
      <c r="EJ42" s="2474"/>
      <c r="EK42" s="2475"/>
      <c r="EL42" s="2473"/>
      <c r="EM42" s="2474"/>
      <c r="EN42" s="2474"/>
      <c r="EO42" s="2474"/>
      <c r="EP42" s="2474"/>
      <c r="EQ42" s="2474"/>
      <c r="ER42" s="2474"/>
      <c r="ES42" s="2474"/>
      <c r="ET42" s="2474"/>
      <c r="EU42" s="2474"/>
      <c r="EV42" s="2474"/>
      <c r="EW42" s="2475"/>
      <c r="EX42" s="2473"/>
      <c r="EY42" s="2474"/>
      <c r="EZ42" s="2474"/>
      <c r="FA42" s="2474"/>
      <c r="FB42" s="2474"/>
      <c r="FC42" s="2474"/>
      <c r="FD42" s="2474"/>
      <c r="FE42" s="2474"/>
      <c r="FF42" s="2474"/>
      <c r="FG42" s="2474"/>
      <c r="FH42" s="2474"/>
      <c r="FI42" s="2476"/>
    </row>
    <row r="43" spans="1:165" ht="10.5" customHeight="1" x14ac:dyDescent="0.2">
      <c r="A43" s="2299"/>
      <c r="B43" s="2299"/>
      <c r="C43" s="2299"/>
      <c r="D43" s="2299"/>
      <c r="E43" s="2299"/>
      <c r="F43" s="2299"/>
      <c r="G43" s="2300"/>
      <c r="H43" s="2453" t="s">
        <v>1083</v>
      </c>
      <c r="I43" s="2454"/>
      <c r="J43" s="2454"/>
      <c r="K43" s="2454"/>
      <c r="L43" s="2454"/>
      <c r="M43" s="2454"/>
      <c r="N43" s="2454"/>
      <c r="O43" s="2454"/>
      <c r="P43" s="2454"/>
      <c r="Q43" s="2454"/>
      <c r="R43" s="2454"/>
      <c r="S43" s="2454"/>
      <c r="T43" s="2454"/>
      <c r="U43" s="2454"/>
      <c r="V43" s="2454"/>
      <c r="W43" s="2454"/>
      <c r="X43" s="2454"/>
      <c r="Y43" s="2454"/>
      <c r="Z43" s="2454"/>
      <c r="AA43" s="2454"/>
      <c r="AB43" s="2454"/>
      <c r="AC43" s="2454"/>
      <c r="AD43" s="2454"/>
      <c r="AE43" s="2454"/>
      <c r="AF43" s="2454"/>
      <c r="AG43" s="2454"/>
      <c r="AH43" s="2454"/>
      <c r="AI43" s="2454"/>
      <c r="AJ43" s="2454"/>
      <c r="AK43" s="2454"/>
      <c r="AL43" s="2454"/>
      <c r="AM43" s="2454"/>
      <c r="AN43" s="2454"/>
      <c r="AO43" s="2454"/>
      <c r="AP43" s="2454"/>
      <c r="AQ43" s="2454"/>
      <c r="AR43" s="2454"/>
      <c r="AS43" s="2454"/>
      <c r="AT43" s="2454"/>
      <c r="AU43" s="2454"/>
      <c r="AV43" s="2454"/>
      <c r="AW43" s="2454"/>
      <c r="AX43" s="2454"/>
      <c r="AY43" s="2454"/>
      <c r="AZ43" s="2454"/>
      <c r="BA43" s="2454"/>
      <c r="BB43" s="2454"/>
      <c r="BC43" s="2454"/>
      <c r="BD43" s="2454"/>
      <c r="BE43" s="2454"/>
      <c r="BF43" s="2454"/>
      <c r="BG43" s="2454"/>
      <c r="BH43" s="2454"/>
      <c r="BI43" s="2454"/>
      <c r="BJ43" s="2454"/>
      <c r="BK43" s="2454"/>
      <c r="BL43" s="2454"/>
      <c r="BM43" s="2454"/>
      <c r="BN43" s="2454"/>
      <c r="BO43" s="2454"/>
      <c r="BP43" s="2454"/>
      <c r="BQ43" s="2454"/>
      <c r="BR43" s="2454"/>
      <c r="BS43" s="2454"/>
      <c r="BT43" s="2454"/>
      <c r="BU43" s="2454"/>
      <c r="BV43" s="2454"/>
      <c r="BW43" s="2454"/>
      <c r="BX43" s="2454"/>
      <c r="BY43" s="2454"/>
      <c r="BZ43" s="2454"/>
      <c r="CA43" s="2454"/>
      <c r="CB43" s="2454"/>
      <c r="CC43" s="2454"/>
      <c r="CD43" s="2454"/>
      <c r="CE43" s="2454"/>
      <c r="CF43" s="2454"/>
      <c r="CG43" s="2454"/>
      <c r="CH43" s="2454"/>
      <c r="CI43" s="2454"/>
      <c r="CJ43" s="2454"/>
      <c r="CK43" s="2455"/>
      <c r="CL43" s="2298" t="s">
        <v>1082</v>
      </c>
      <c r="CM43" s="2299"/>
      <c r="CN43" s="2299"/>
      <c r="CO43" s="2299"/>
      <c r="CP43" s="2299"/>
      <c r="CQ43" s="2299"/>
      <c r="CR43" s="2299"/>
      <c r="CS43" s="2300"/>
      <c r="CT43" s="2304"/>
      <c r="CU43" s="2299"/>
      <c r="CV43" s="2299"/>
      <c r="CW43" s="2299"/>
      <c r="CX43" s="2299"/>
      <c r="CY43" s="2299"/>
      <c r="CZ43" s="2299"/>
      <c r="DA43" s="2300"/>
      <c r="DB43" s="2304"/>
      <c r="DC43" s="2299"/>
      <c r="DD43" s="2299"/>
      <c r="DE43" s="2299"/>
      <c r="DF43" s="2299"/>
      <c r="DG43" s="2299"/>
      <c r="DH43" s="2299"/>
      <c r="DI43" s="2299"/>
      <c r="DJ43" s="2299"/>
      <c r="DK43" s="2299"/>
      <c r="DL43" s="2299"/>
      <c r="DM43" s="2300"/>
      <c r="DN43" s="2440"/>
      <c r="DO43" s="2441"/>
      <c r="DP43" s="2441"/>
      <c r="DQ43" s="2441"/>
      <c r="DR43" s="2441"/>
      <c r="DS43" s="2441"/>
      <c r="DT43" s="2441"/>
      <c r="DU43" s="2441"/>
      <c r="DV43" s="2441"/>
      <c r="DW43" s="2441"/>
      <c r="DX43" s="2441"/>
      <c r="DY43" s="2442"/>
      <c r="DZ43" s="2440"/>
      <c r="EA43" s="2441"/>
      <c r="EB43" s="2441"/>
      <c r="EC43" s="2441"/>
      <c r="ED43" s="2441"/>
      <c r="EE43" s="2441"/>
      <c r="EF43" s="2441"/>
      <c r="EG43" s="2441"/>
      <c r="EH43" s="2441"/>
      <c r="EI43" s="2441"/>
      <c r="EJ43" s="2441"/>
      <c r="EK43" s="2442"/>
      <c r="EL43" s="2440"/>
      <c r="EM43" s="2441"/>
      <c r="EN43" s="2441"/>
      <c r="EO43" s="2441"/>
      <c r="EP43" s="2441"/>
      <c r="EQ43" s="2441"/>
      <c r="ER43" s="2441"/>
      <c r="ES43" s="2441"/>
      <c r="ET43" s="2441"/>
      <c r="EU43" s="2441"/>
      <c r="EV43" s="2441"/>
      <c r="EW43" s="2442"/>
      <c r="EX43" s="2440"/>
      <c r="EY43" s="2441"/>
      <c r="EZ43" s="2441"/>
      <c r="FA43" s="2441"/>
      <c r="FB43" s="2441"/>
      <c r="FC43" s="2441"/>
      <c r="FD43" s="2441"/>
      <c r="FE43" s="2441"/>
      <c r="FF43" s="2441"/>
      <c r="FG43" s="2441"/>
      <c r="FH43" s="2441"/>
      <c r="FI43" s="2446"/>
    </row>
    <row r="44" spans="1:165" ht="6.75" customHeight="1" thickBot="1" x14ac:dyDescent="0.25">
      <c r="A44" s="2302"/>
      <c r="B44" s="2302"/>
      <c r="C44" s="2302"/>
      <c r="D44" s="2302"/>
      <c r="E44" s="2302"/>
      <c r="F44" s="2302"/>
      <c r="G44" s="2303"/>
      <c r="H44" s="2448"/>
      <c r="I44" s="2449"/>
      <c r="J44" s="2449"/>
      <c r="K44" s="2449"/>
      <c r="L44" s="2449"/>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c r="AS44" s="2449"/>
      <c r="AT44" s="2449"/>
      <c r="AU44" s="2449"/>
      <c r="AV44" s="2449"/>
      <c r="AW44" s="2449"/>
      <c r="AX44" s="2449"/>
      <c r="AY44" s="2449"/>
      <c r="AZ44" s="2449"/>
      <c r="BA44" s="2449"/>
      <c r="BB44" s="2449"/>
      <c r="BC44" s="2449"/>
      <c r="BD44" s="2449"/>
      <c r="BE44" s="2449"/>
      <c r="BF44" s="2449"/>
      <c r="BG44" s="2449"/>
      <c r="BH44" s="2449"/>
      <c r="BI44" s="2449"/>
      <c r="BJ44" s="2449"/>
      <c r="BK44" s="2449"/>
      <c r="BL44" s="2449"/>
      <c r="BM44" s="2449"/>
      <c r="BN44" s="2449"/>
      <c r="BO44" s="2449"/>
      <c r="BP44" s="2449"/>
      <c r="BQ44" s="2449"/>
      <c r="BR44" s="2449"/>
      <c r="BS44" s="2449"/>
      <c r="BT44" s="2449"/>
      <c r="BU44" s="2449"/>
      <c r="BV44" s="2449"/>
      <c r="BW44" s="2449"/>
      <c r="BX44" s="2449"/>
      <c r="BY44" s="2449"/>
      <c r="BZ44" s="2449"/>
      <c r="CA44" s="2449"/>
      <c r="CB44" s="2449"/>
      <c r="CC44" s="2449"/>
      <c r="CD44" s="2449"/>
      <c r="CE44" s="2449"/>
      <c r="CF44" s="2449"/>
      <c r="CG44" s="2449"/>
      <c r="CH44" s="2449"/>
      <c r="CI44" s="2449"/>
      <c r="CJ44" s="2449"/>
      <c r="CK44" s="2449"/>
      <c r="CL44" s="2456"/>
      <c r="CM44" s="2451"/>
      <c r="CN44" s="2451"/>
      <c r="CO44" s="2451"/>
      <c r="CP44" s="2451"/>
      <c r="CQ44" s="2451"/>
      <c r="CR44" s="2451"/>
      <c r="CS44" s="2452"/>
      <c r="CT44" s="2450"/>
      <c r="CU44" s="2451"/>
      <c r="CV44" s="2451"/>
      <c r="CW44" s="2451"/>
      <c r="CX44" s="2451"/>
      <c r="CY44" s="2451"/>
      <c r="CZ44" s="2451"/>
      <c r="DA44" s="2452"/>
      <c r="DB44" s="2450"/>
      <c r="DC44" s="2451"/>
      <c r="DD44" s="2451"/>
      <c r="DE44" s="2451"/>
      <c r="DF44" s="2451"/>
      <c r="DG44" s="2451"/>
      <c r="DH44" s="2451"/>
      <c r="DI44" s="2451"/>
      <c r="DJ44" s="2451"/>
      <c r="DK44" s="2451"/>
      <c r="DL44" s="2451"/>
      <c r="DM44" s="2452"/>
      <c r="DN44" s="2443"/>
      <c r="DO44" s="2444"/>
      <c r="DP44" s="2444"/>
      <c r="DQ44" s="2444"/>
      <c r="DR44" s="2444"/>
      <c r="DS44" s="2444"/>
      <c r="DT44" s="2444"/>
      <c r="DU44" s="2444"/>
      <c r="DV44" s="2444"/>
      <c r="DW44" s="2444"/>
      <c r="DX44" s="2444"/>
      <c r="DY44" s="2445"/>
      <c r="DZ44" s="2443"/>
      <c r="EA44" s="2444"/>
      <c r="EB44" s="2444"/>
      <c r="EC44" s="2444"/>
      <c r="ED44" s="2444"/>
      <c r="EE44" s="2444"/>
      <c r="EF44" s="2444"/>
      <c r="EG44" s="2444"/>
      <c r="EH44" s="2444"/>
      <c r="EI44" s="2444"/>
      <c r="EJ44" s="2444"/>
      <c r="EK44" s="2445"/>
      <c r="EL44" s="2443"/>
      <c r="EM44" s="2444"/>
      <c r="EN44" s="2444"/>
      <c r="EO44" s="2444"/>
      <c r="EP44" s="2444"/>
      <c r="EQ44" s="2444"/>
      <c r="ER44" s="2444"/>
      <c r="ES44" s="2444"/>
      <c r="ET44" s="2444"/>
      <c r="EU44" s="2444"/>
      <c r="EV44" s="2444"/>
      <c r="EW44" s="2445"/>
      <c r="EX44" s="2443"/>
      <c r="EY44" s="2444"/>
      <c r="EZ44" s="2444"/>
      <c r="FA44" s="2444"/>
      <c r="FB44" s="2444"/>
      <c r="FC44" s="2444"/>
      <c r="FD44" s="2444"/>
      <c r="FE44" s="2444"/>
      <c r="FF44" s="2444"/>
      <c r="FG44" s="2444"/>
      <c r="FH44" s="2444"/>
      <c r="FI44" s="2447"/>
    </row>
    <row r="45" spans="1:165" ht="3" customHeight="1" x14ac:dyDescent="0.2"/>
    <row r="46" spans="1:165" ht="10.5" customHeight="1" x14ac:dyDescent="0.2">
      <c r="I46" s="1313" t="s">
        <v>1081</v>
      </c>
    </row>
    <row r="47" spans="1:165" ht="8.25" customHeight="1" x14ac:dyDescent="0.2">
      <c r="I47" s="1330" t="s">
        <v>1080</v>
      </c>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Q47" s="2428"/>
      <c r="AR47" s="2428"/>
      <c r="AS47" s="2428"/>
      <c r="AT47" s="2428"/>
      <c r="AU47" s="2428"/>
      <c r="AV47" s="2428"/>
      <c r="AW47" s="2428"/>
      <c r="AX47" s="2428"/>
      <c r="AY47" s="2428"/>
      <c r="AZ47" s="2428"/>
      <c r="BA47" s="2428"/>
      <c r="BB47" s="2428"/>
      <c r="BC47" s="2428"/>
      <c r="BD47" s="2428"/>
      <c r="BE47" s="2428"/>
      <c r="BF47" s="2428"/>
      <c r="BG47" s="2428"/>
      <c r="BH47" s="2428"/>
      <c r="BK47" s="2428"/>
      <c r="BL47" s="2428"/>
      <c r="BM47" s="2428"/>
      <c r="BN47" s="2428"/>
      <c r="BO47" s="2428"/>
      <c r="BP47" s="2428"/>
      <c r="BQ47" s="2428"/>
      <c r="BR47" s="2428"/>
      <c r="BS47" s="2428"/>
      <c r="BT47" s="2428"/>
      <c r="BU47" s="2428"/>
      <c r="BV47" s="2428"/>
      <c r="BY47" s="2198" t="s">
        <v>1360</v>
      </c>
      <c r="BZ47" s="2198"/>
      <c r="CA47" s="2198"/>
      <c r="CB47" s="2198"/>
      <c r="CC47" s="2198"/>
      <c r="CD47" s="2198"/>
      <c r="CE47" s="2198"/>
      <c r="CF47" s="2198"/>
      <c r="CG47" s="2198"/>
      <c r="CH47" s="2198"/>
      <c r="CI47" s="2198"/>
      <c r="CJ47" s="2198"/>
      <c r="CK47" s="2198"/>
      <c r="CL47" s="2198"/>
      <c r="CM47" s="2198"/>
      <c r="CN47" s="2198"/>
      <c r="CO47" s="2198"/>
      <c r="CP47" s="2198"/>
      <c r="CQ47" s="2198"/>
      <c r="CR47" s="2198"/>
    </row>
    <row r="48" spans="1:165" s="1318" customFormat="1" ht="9" customHeight="1" x14ac:dyDescent="0.15">
      <c r="AQ48" s="2438" t="s">
        <v>356</v>
      </c>
      <c r="AR48" s="2438"/>
      <c r="AS48" s="2438"/>
      <c r="AT48" s="2438"/>
      <c r="AU48" s="2438"/>
      <c r="AV48" s="2438"/>
      <c r="AW48" s="2438"/>
      <c r="AX48" s="2438"/>
      <c r="AY48" s="2438"/>
      <c r="AZ48" s="2438"/>
      <c r="BA48" s="2438"/>
      <c r="BB48" s="2438"/>
      <c r="BC48" s="2438"/>
      <c r="BD48" s="2438"/>
      <c r="BE48" s="2438"/>
      <c r="BF48" s="2438"/>
      <c r="BG48" s="2438"/>
      <c r="BH48" s="2438"/>
      <c r="BK48" s="2438" t="s">
        <v>322</v>
      </c>
      <c r="BL48" s="2438"/>
      <c r="BM48" s="2438"/>
      <c r="BN48" s="2438"/>
      <c r="BO48" s="2438"/>
      <c r="BP48" s="2438"/>
      <c r="BQ48" s="2438"/>
      <c r="BR48" s="2438"/>
      <c r="BS48" s="2438"/>
      <c r="BT48" s="2438"/>
      <c r="BU48" s="2438"/>
      <c r="BV48" s="2438"/>
      <c r="BY48" s="2438" t="s">
        <v>323</v>
      </c>
      <c r="BZ48" s="2438"/>
      <c r="CA48" s="2438"/>
      <c r="CB48" s="2438"/>
      <c r="CC48" s="2438"/>
      <c r="CD48" s="2438"/>
      <c r="CE48" s="2438"/>
      <c r="CF48" s="2438"/>
      <c r="CG48" s="2438"/>
      <c r="CH48" s="2438"/>
      <c r="CI48" s="2438"/>
      <c r="CJ48" s="2438"/>
      <c r="CK48" s="2438"/>
      <c r="CL48" s="2438"/>
      <c r="CM48" s="2438"/>
      <c r="CN48" s="2438"/>
      <c r="CO48" s="2438"/>
      <c r="CP48" s="2438"/>
      <c r="CQ48" s="2438"/>
      <c r="CR48" s="2438"/>
    </row>
    <row r="49" spans="1:167" ht="10.5" customHeight="1" x14ac:dyDescent="0.2">
      <c r="I49" s="1313" t="s">
        <v>1079</v>
      </c>
      <c r="AM49" s="2198" t="s">
        <v>270</v>
      </c>
      <c r="AN49" s="2198"/>
      <c r="AO49" s="2198"/>
      <c r="AP49" s="2198"/>
      <c r="AQ49" s="2198"/>
      <c r="AR49" s="2198"/>
      <c r="AS49" s="2198"/>
      <c r="AT49" s="2198"/>
      <c r="AU49" s="2198"/>
      <c r="AV49" s="2198"/>
      <c r="AW49" s="2198"/>
      <c r="AX49" s="2198"/>
      <c r="AY49" s="2198"/>
      <c r="AZ49" s="2198"/>
      <c r="BA49" s="2198"/>
      <c r="BB49" s="2198"/>
      <c r="BC49" s="2198"/>
      <c r="BD49" s="2198"/>
      <c r="BE49" s="1519"/>
      <c r="BF49" s="1519"/>
      <c r="BG49" s="2368" t="s">
        <v>1372</v>
      </c>
      <c r="BH49" s="2368"/>
      <c r="BI49" s="2368"/>
      <c r="BJ49" s="2368"/>
      <c r="BK49" s="2368"/>
      <c r="BL49" s="2368"/>
      <c r="BM49" s="2368"/>
      <c r="BN49" s="2368"/>
      <c r="BO49" s="2368"/>
      <c r="BP49" s="2368"/>
      <c r="BQ49" s="2368"/>
      <c r="BR49" s="2368"/>
      <c r="BS49" s="2368"/>
      <c r="BT49" s="2368"/>
      <c r="BU49" s="2368"/>
      <c r="BV49" s="2368"/>
      <c r="BW49" s="2368"/>
      <c r="BX49" s="2368"/>
      <c r="BY49" s="1519"/>
      <c r="BZ49" s="1519"/>
      <c r="CA49" s="2302" t="s">
        <v>1374</v>
      </c>
      <c r="CB49" s="2302"/>
      <c r="CC49" s="2302"/>
      <c r="CD49" s="2302"/>
      <c r="CE49" s="2302"/>
      <c r="CF49" s="2302"/>
      <c r="CG49" s="2302"/>
      <c r="CH49" s="2302"/>
      <c r="CI49" s="2302"/>
      <c r="CJ49" s="2302"/>
      <c r="CK49" s="2302"/>
      <c r="CL49" s="2302"/>
      <c r="CM49" s="2302"/>
      <c r="CN49" s="2302"/>
      <c r="CO49" s="2302"/>
      <c r="CP49" s="2302"/>
      <c r="CQ49" s="2302"/>
      <c r="CR49" s="2302"/>
    </row>
    <row r="50" spans="1:167" s="1318" customFormat="1" ht="9" customHeight="1" x14ac:dyDescent="0.15">
      <c r="AM50" s="2438" t="s">
        <v>356</v>
      </c>
      <c r="AN50" s="2438"/>
      <c r="AO50" s="2438"/>
      <c r="AP50" s="2438"/>
      <c r="AQ50" s="2438"/>
      <c r="AR50" s="2438"/>
      <c r="AS50" s="2438"/>
      <c r="AT50" s="2438"/>
      <c r="AU50" s="2438"/>
      <c r="AV50" s="2438"/>
      <c r="AW50" s="2438"/>
      <c r="AX50" s="2438"/>
      <c r="AY50" s="2438"/>
      <c r="AZ50" s="2438"/>
      <c r="BA50" s="2438"/>
      <c r="BB50" s="2438"/>
      <c r="BC50" s="2438"/>
      <c r="BD50" s="2438"/>
      <c r="BG50" s="2438" t="s">
        <v>1078</v>
      </c>
      <c r="BH50" s="2438"/>
      <c r="BI50" s="2438"/>
      <c r="BJ50" s="2438"/>
      <c r="BK50" s="2438"/>
      <c r="BL50" s="2438"/>
      <c r="BM50" s="2438"/>
      <c r="BN50" s="2438"/>
      <c r="BO50" s="2438"/>
      <c r="BP50" s="2438"/>
      <c r="BQ50" s="2438"/>
      <c r="BR50" s="2438"/>
      <c r="BS50" s="2438"/>
      <c r="BT50" s="2438"/>
      <c r="BU50" s="2438"/>
      <c r="BV50" s="2438"/>
      <c r="BW50" s="2438"/>
      <c r="BX50" s="2438"/>
      <c r="CA50" s="2438" t="s">
        <v>357</v>
      </c>
      <c r="CB50" s="2438"/>
      <c r="CC50" s="2438"/>
      <c r="CD50" s="2438"/>
      <c r="CE50" s="2438"/>
      <c r="CF50" s="2438"/>
      <c r="CG50" s="2438"/>
      <c r="CH50" s="2438"/>
      <c r="CI50" s="2438"/>
      <c r="CJ50" s="2438"/>
      <c r="CK50" s="2438"/>
      <c r="CL50" s="2438"/>
      <c r="CM50" s="2438"/>
      <c r="CN50" s="2438"/>
      <c r="CO50" s="2438"/>
      <c r="CP50" s="2438"/>
      <c r="CQ50" s="2438"/>
      <c r="CR50" s="2438"/>
    </row>
    <row r="51" spans="1:167" ht="9.75" customHeight="1" x14ac:dyDescent="0.2">
      <c r="I51" s="2426" t="s">
        <v>546</v>
      </c>
      <c r="J51" s="2426"/>
      <c r="K51" s="2427">
        <f>ФХДстр.1_4!BK16</f>
        <v>26</v>
      </c>
      <c r="L51" s="2428"/>
      <c r="M51" s="2428"/>
      <c r="N51" s="2423" t="s">
        <v>546</v>
      </c>
      <c r="O51" s="2423"/>
      <c r="Q51" s="2302" t="str">
        <f>ФХДстр.1_4!BQ16</f>
        <v>декабря</v>
      </c>
      <c r="R51" s="2428"/>
      <c r="S51" s="2428"/>
      <c r="T51" s="2428"/>
      <c r="U51" s="2428"/>
      <c r="V51" s="2428"/>
      <c r="W51" s="2428"/>
      <c r="X51" s="2428"/>
      <c r="Y51" s="2428"/>
      <c r="Z51" s="2428"/>
      <c r="AA51" s="2428"/>
      <c r="AB51" s="2428"/>
      <c r="AC51" s="2428"/>
      <c r="AD51" s="2428"/>
      <c r="AE51" s="2428"/>
      <c r="AF51" s="2426">
        <v>20</v>
      </c>
      <c r="AG51" s="2426"/>
      <c r="AH51" s="2426"/>
      <c r="AI51" s="2429" t="str">
        <f>ФХДстр.1_4!CI16</f>
        <v>24</v>
      </c>
      <c r="AJ51" s="2430"/>
      <c r="AK51" s="2430"/>
      <c r="AL51" s="1313" t="s">
        <v>547</v>
      </c>
    </row>
    <row r="52" spans="1:167" ht="5.25" customHeight="1" thickBot="1" x14ac:dyDescent="0.25"/>
    <row r="53" spans="1:167" ht="3" customHeight="1" x14ac:dyDescent="0.2">
      <c r="A53" s="1319"/>
      <c r="B53" s="1319"/>
      <c r="C53" s="1319"/>
      <c r="D53" s="1319"/>
      <c r="E53" s="1319"/>
      <c r="F53" s="1319"/>
      <c r="G53" s="1319"/>
      <c r="H53" s="1319"/>
      <c r="I53" s="1319"/>
      <c r="J53" s="1319"/>
      <c r="K53" s="1319"/>
      <c r="L53" s="1319"/>
      <c r="M53" s="1319"/>
      <c r="N53" s="1319"/>
      <c r="O53" s="1319"/>
      <c r="P53" s="1319"/>
      <c r="Q53" s="1319"/>
      <c r="R53" s="1319"/>
      <c r="S53" s="1319"/>
      <c r="T53" s="1319"/>
      <c r="U53" s="1319"/>
      <c r="V53" s="1319"/>
      <c r="W53" s="1319"/>
      <c r="X53" s="1319"/>
      <c r="Y53" s="1319"/>
      <c r="Z53" s="1319"/>
      <c r="AA53" s="1319"/>
      <c r="AB53" s="1319"/>
      <c r="AC53" s="1319"/>
      <c r="AD53" s="1319"/>
      <c r="AE53" s="1319"/>
      <c r="AF53" s="1319"/>
      <c r="AG53" s="1319"/>
      <c r="AH53" s="1319"/>
      <c r="AI53" s="1319"/>
      <c r="AJ53" s="1319"/>
      <c r="AK53" s="1319"/>
      <c r="AL53" s="1319"/>
      <c r="AM53" s="1319"/>
      <c r="AN53" s="1319"/>
      <c r="AO53" s="1319"/>
      <c r="AP53" s="1319"/>
      <c r="AQ53" s="1319"/>
      <c r="AR53" s="1319"/>
      <c r="AS53" s="1319"/>
      <c r="AT53" s="1319"/>
      <c r="AU53" s="1319"/>
      <c r="AV53" s="1319"/>
      <c r="AW53" s="1319"/>
      <c r="AX53" s="1319"/>
      <c r="AY53" s="1319"/>
      <c r="AZ53" s="1319"/>
      <c r="BA53" s="1319"/>
      <c r="BB53" s="1319"/>
      <c r="BC53" s="1319"/>
      <c r="BD53" s="1319"/>
      <c r="BE53" s="1319"/>
      <c r="BF53" s="1319"/>
      <c r="BG53" s="1319"/>
      <c r="BH53" s="1319"/>
      <c r="BI53" s="1319"/>
      <c r="BJ53" s="1319"/>
      <c r="BK53" s="1319"/>
      <c r="BL53" s="1319"/>
      <c r="BM53" s="1319"/>
      <c r="BN53" s="1319"/>
      <c r="BO53" s="1319"/>
      <c r="BP53" s="1319"/>
      <c r="BQ53" s="1319"/>
      <c r="BR53" s="1319"/>
      <c r="BS53" s="1319"/>
      <c r="BT53" s="1319"/>
      <c r="BU53" s="1319"/>
      <c r="BV53" s="1319"/>
      <c r="BW53" s="1319"/>
      <c r="BX53" s="1319"/>
      <c r="BY53" s="1319"/>
      <c r="BZ53" s="1319"/>
      <c r="CA53" s="1319"/>
      <c r="CB53" s="1319"/>
      <c r="CC53" s="1319"/>
      <c r="CD53" s="1319"/>
      <c r="CE53" s="1319"/>
      <c r="CF53" s="1319"/>
      <c r="CG53" s="1319"/>
      <c r="CH53" s="1319"/>
      <c r="CI53" s="1319"/>
      <c r="CJ53" s="1319"/>
      <c r="CK53" s="1319"/>
      <c r="CL53" s="1319"/>
      <c r="CM53" s="1320"/>
    </row>
    <row r="54" spans="1:167" ht="10.5" customHeight="1" x14ac:dyDescent="0.2">
      <c r="A54" s="1321" t="s">
        <v>266</v>
      </c>
      <c r="CM54" s="1322"/>
    </row>
    <row r="55" spans="1:167" ht="10.5" customHeight="1" x14ac:dyDescent="0.2">
      <c r="A55" s="2431" t="s">
        <v>1375</v>
      </c>
      <c r="B55" s="2198"/>
      <c r="C55" s="2198"/>
      <c r="D55" s="2198"/>
      <c r="E55" s="2198"/>
      <c r="F55" s="2198"/>
      <c r="G55" s="2198"/>
      <c r="H55" s="2198"/>
      <c r="I55" s="2198"/>
      <c r="J55" s="2198"/>
      <c r="K55" s="2198"/>
      <c r="L55" s="2198"/>
      <c r="M55" s="2198"/>
      <c r="N55" s="2198"/>
      <c r="O55" s="2198"/>
      <c r="P55" s="2198"/>
      <c r="Q55" s="2198"/>
      <c r="R55" s="2198"/>
      <c r="S55" s="2198"/>
      <c r="T55" s="2198"/>
      <c r="U55" s="2198"/>
      <c r="V55" s="2198"/>
      <c r="W55" s="2198"/>
      <c r="X55" s="2198"/>
      <c r="Y55" s="2198"/>
      <c r="Z55" s="2198"/>
      <c r="AA55" s="2198"/>
      <c r="AB55" s="2198"/>
      <c r="AC55" s="2198"/>
      <c r="AD55" s="2198"/>
      <c r="AE55" s="2198"/>
      <c r="AF55" s="2198"/>
      <c r="AG55" s="2198"/>
      <c r="AH55" s="2198"/>
      <c r="AI55" s="2198"/>
      <c r="AJ55" s="2198"/>
      <c r="AK55" s="2198"/>
      <c r="AL55" s="2198"/>
      <c r="AM55" s="2198"/>
      <c r="AN55" s="2198"/>
      <c r="AO55" s="2198"/>
      <c r="AP55" s="2198"/>
      <c r="AQ55" s="2198"/>
      <c r="AR55" s="2198"/>
      <c r="AS55" s="2198"/>
      <c r="AT55" s="2198"/>
      <c r="AU55" s="2198"/>
      <c r="AV55" s="2198"/>
      <c r="AW55" s="2198"/>
      <c r="AX55" s="2198"/>
      <c r="AY55" s="2198"/>
      <c r="AZ55" s="2198"/>
      <c r="BA55" s="2198"/>
      <c r="BB55" s="2198"/>
      <c r="BC55" s="2198"/>
      <c r="BD55" s="2198"/>
      <c r="BE55" s="2198"/>
      <c r="BF55" s="2198"/>
      <c r="BG55" s="2198"/>
      <c r="BH55" s="2198"/>
      <c r="BI55" s="2198"/>
      <c r="BJ55" s="2198"/>
      <c r="BK55" s="2198"/>
      <c r="BL55" s="2198"/>
      <c r="BM55" s="2198"/>
      <c r="BN55" s="2198"/>
      <c r="BO55" s="2198"/>
      <c r="BP55" s="2198"/>
      <c r="BQ55" s="2198"/>
      <c r="BR55" s="2198"/>
      <c r="BS55" s="2198"/>
      <c r="BT55" s="2198"/>
      <c r="BU55" s="2198"/>
      <c r="BV55" s="2198"/>
      <c r="BW55" s="2198"/>
      <c r="BX55" s="2198"/>
      <c r="BY55" s="2198"/>
      <c r="BZ55" s="2198"/>
      <c r="CA55" s="2198"/>
      <c r="CB55" s="2198"/>
      <c r="CC55" s="2198"/>
      <c r="CD55" s="2198"/>
      <c r="CE55" s="2198"/>
      <c r="CF55" s="2198"/>
      <c r="CG55" s="2198"/>
      <c r="CH55" s="2198"/>
      <c r="CI55" s="2198"/>
      <c r="CJ55" s="2198"/>
      <c r="CK55" s="2198"/>
      <c r="CL55" s="2198"/>
      <c r="CM55" s="2432"/>
    </row>
    <row r="56" spans="1:167" s="1318" customFormat="1" ht="9" customHeight="1" x14ac:dyDescent="0.15">
      <c r="A56" s="2433" t="s">
        <v>356</v>
      </c>
      <c r="B56" s="2412"/>
      <c r="C56" s="2412"/>
      <c r="D56" s="2412"/>
      <c r="E56" s="2412"/>
      <c r="F56" s="2412"/>
      <c r="G56" s="2412"/>
      <c r="H56" s="2412"/>
      <c r="I56" s="2412"/>
      <c r="J56" s="2412"/>
      <c r="K56" s="2412"/>
      <c r="L56" s="2412"/>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2"/>
      <c r="AK56" s="2412"/>
      <c r="AL56" s="2412"/>
      <c r="AM56" s="2412"/>
      <c r="AN56" s="2412"/>
      <c r="AO56" s="2412"/>
      <c r="AP56" s="2412"/>
      <c r="AQ56" s="2412"/>
      <c r="AR56" s="2412"/>
      <c r="AS56" s="2412"/>
      <c r="AT56" s="2412"/>
      <c r="AU56" s="2412"/>
      <c r="AV56" s="2412"/>
      <c r="AW56" s="2412"/>
      <c r="AX56" s="2412"/>
      <c r="AY56" s="2412"/>
      <c r="AZ56" s="2412"/>
      <c r="BA56" s="2412"/>
      <c r="BB56" s="2412"/>
      <c r="BC56" s="2412"/>
      <c r="BD56" s="2412"/>
      <c r="BE56" s="2412"/>
      <c r="BF56" s="2412"/>
      <c r="BG56" s="2412"/>
      <c r="BH56" s="2412"/>
      <c r="BI56" s="2412"/>
      <c r="BJ56" s="2412"/>
      <c r="BK56" s="2412"/>
      <c r="BL56" s="2412"/>
      <c r="BM56" s="2412"/>
      <c r="BN56" s="2412"/>
      <c r="BO56" s="2412"/>
      <c r="BP56" s="2412"/>
      <c r="BQ56" s="2412"/>
      <c r="BR56" s="2412"/>
      <c r="BS56" s="2412"/>
      <c r="BT56" s="2412"/>
      <c r="BU56" s="2412"/>
      <c r="BV56" s="2412"/>
      <c r="BW56" s="2412"/>
      <c r="BX56" s="2412"/>
      <c r="BY56" s="2412"/>
      <c r="BZ56" s="2412"/>
      <c r="CA56" s="2412"/>
      <c r="CB56" s="2412"/>
      <c r="CC56" s="2412"/>
      <c r="CD56" s="2412"/>
      <c r="CE56" s="2412"/>
      <c r="CF56" s="2412"/>
      <c r="CG56" s="2412"/>
      <c r="CH56" s="2412"/>
      <c r="CI56" s="2412"/>
      <c r="CJ56" s="2412"/>
      <c r="CK56" s="2412"/>
      <c r="CL56" s="2412"/>
      <c r="CM56" s="2434"/>
    </row>
    <row r="57" spans="1:167" s="1318" customFormat="1" ht="3" customHeight="1" x14ac:dyDescent="0.15">
      <c r="A57" s="1323"/>
      <c r="B57" s="1324"/>
      <c r="C57" s="1324"/>
      <c r="D57" s="1324"/>
      <c r="E57" s="1324"/>
      <c r="F57" s="1324"/>
      <c r="G57" s="1324"/>
      <c r="H57" s="1324"/>
      <c r="I57" s="1324"/>
      <c r="J57" s="1324"/>
      <c r="K57" s="1324"/>
      <c r="L57" s="1324"/>
      <c r="M57" s="1324"/>
      <c r="N57" s="1324"/>
      <c r="O57" s="1324"/>
      <c r="P57" s="1324"/>
      <c r="Q57" s="1324"/>
      <c r="R57" s="1324"/>
      <c r="S57" s="1324"/>
      <c r="T57" s="1324"/>
      <c r="U57" s="1324"/>
      <c r="V57" s="1324"/>
      <c r="W57" s="1324"/>
      <c r="X57" s="1324"/>
      <c r="Y57" s="1324"/>
      <c r="Z57" s="1324"/>
      <c r="AA57" s="1324"/>
      <c r="AB57" s="1324"/>
      <c r="AC57" s="1324"/>
      <c r="AD57" s="1324"/>
      <c r="AE57" s="1324"/>
      <c r="AF57" s="1324"/>
      <c r="AG57" s="1324"/>
      <c r="AH57" s="1324"/>
      <c r="AI57" s="1324"/>
      <c r="AJ57" s="1324"/>
      <c r="AK57" s="1324"/>
      <c r="AL57" s="1324"/>
      <c r="AM57" s="1324"/>
      <c r="AN57" s="1324"/>
      <c r="AO57" s="1324"/>
      <c r="AP57" s="1324"/>
      <c r="AQ57" s="1324"/>
      <c r="AR57" s="1324"/>
      <c r="AS57" s="1324"/>
      <c r="AT57" s="1324"/>
      <c r="AU57" s="1324"/>
      <c r="AV57" s="1324"/>
      <c r="AW57" s="1324"/>
      <c r="AX57" s="1324"/>
      <c r="AY57" s="1324"/>
      <c r="AZ57" s="1324"/>
      <c r="BA57" s="1324"/>
      <c r="BB57" s="1324"/>
      <c r="BC57" s="1324"/>
      <c r="BD57" s="1324"/>
      <c r="BE57" s="1324"/>
      <c r="BF57" s="1324"/>
      <c r="BG57" s="1324"/>
      <c r="BH57" s="1324"/>
      <c r="BI57" s="1324"/>
      <c r="BJ57" s="1324"/>
      <c r="BK57" s="1324"/>
      <c r="BL57" s="1324"/>
      <c r="BM57" s="1324"/>
      <c r="BN57" s="1324"/>
      <c r="BO57" s="1324"/>
      <c r="BP57" s="1324"/>
      <c r="BQ57" s="1324"/>
      <c r="BR57" s="1324"/>
      <c r="BS57" s="1324"/>
      <c r="BT57" s="1324"/>
      <c r="BU57" s="1324"/>
      <c r="BV57" s="1324"/>
      <c r="BW57" s="1324"/>
      <c r="BX57" s="1324"/>
      <c r="BY57" s="1324"/>
      <c r="BZ57" s="1324"/>
      <c r="CA57" s="1324"/>
      <c r="CB57" s="1324"/>
      <c r="CC57" s="1324"/>
      <c r="CD57" s="1324"/>
      <c r="CE57" s="1324"/>
      <c r="CF57" s="1324"/>
      <c r="CG57" s="1324"/>
      <c r="CH57" s="1324"/>
      <c r="CI57" s="1324"/>
      <c r="CJ57" s="1324"/>
      <c r="CK57" s="1324"/>
      <c r="CL57" s="1324"/>
      <c r="CM57" s="1325"/>
    </row>
    <row r="58" spans="1:167" x14ac:dyDescent="0.2">
      <c r="A58" s="2435"/>
      <c r="B58" s="2428"/>
      <c r="C58" s="2428"/>
      <c r="D58" s="2428"/>
      <c r="E58" s="2428"/>
      <c r="F58" s="2428"/>
      <c r="G58" s="2428"/>
      <c r="H58" s="2428"/>
      <c r="I58" s="2428"/>
      <c r="J58" s="2428"/>
      <c r="K58" s="2428"/>
      <c r="L58" s="2428"/>
      <c r="M58" s="2428"/>
      <c r="N58" s="2428"/>
      <c r="O58" s="2428"/>
      <c r="P58" s="2428"/>
      <c r="Q58" s="2428"/>
      <c r="R58" s="2428"/>
      <c r="S58" s="2428"/>
      <c r="T58" s="2428"/>
      <c r="U58" s="2428"/>
      <c r="V58" s="2428"/>
      <c r="W58" s="2428"/>
      <c r="X58" s="2428"/>
      <c r="Y58" s="2428"/>
      <c r="AH58" s="2428" t="s">
        <v>1376</v>
      </c>
      <c r="AI58" s="2428"/>
      <c r="AJ58" s="2428"/>
      <c r="AK58" s="2428"/>
      <c r="AL58" s="2428"/>
      <c r="AM58" s="2428"/>
      <c r="AN58" s="2428"/>
      <c r="AO58" s="2428"/>
      <c r="AP58" s="2428"/>
      <c r="AQ58" s="2428"/>
      <c r="AR58" s="2428"/>
      <c r="AS58" s="2428"/>
      <c r="AT58" s="2428"/>
      <c r="AU58" s="2428"/>
      <c r="AV58" s="2428"/>
      <c r="AW58" s="2428"/>
      <c r="AX58" s="2428"/>
      <c r="AY58" s="2428"/>
      <c r="AZ58" s="2428"/>
      <c r="BA58" s="2428"/>
      <c r="BB58" s="2428"/>
      <c r="BC58" s="2428"/>
      <c r="BD58" s="2428"/>
      <c r="BE58" s="2428"/>
      <c r="BF58" s="2428"/>
      <c r="BG58" s="2428"/>
      <c r="BH58" s="2428"/>
      <c r="BI58" s="2428"/>
      <c r="BJ58" s="2428"/>
      <c r="BK58" s="2428"/>
      <c r="BL58" s="2428"/>
      <c r="BM58" s="2428"/>
      <c r="BN58" s="2428"/>
      <c r="BO58" s="2428"/>
      <c r="BP58" s="2428"/>
      <c r="BQ58" s="2428"/>
      <c r="BR58" s="2428"/>
      <c r="BS58" s="2428"/>
      <c r="BT58" s="2428"/>
      <c r="BU58" s="2428"/>
      <c r="BV58" s="2428"/>
      <c r="BW58" s="2428"/>
      <c r="BX58" s="2428"/>
      <c r="BY58" s="2428"/>
      <c r="BZ58" s="2428"/>
      <c r="CA58" s="2428"/>
      <c r="CB58" s="2428"/>
      <c r="CC58" s="2428"/>
      <c r="CD58" s="2428"/>
      <c r="CE58" s="2428"/>
      <c r="CF58" s="2428"/>
      <c r="CG58" s="2428"/>
      <c r="CH58" s="2428"/>
      <c r="CI58" s="2428"/>
      <c r="CJ58" s="2428"/>
      <c r="CK58" s="2428"/>
      <c r="CL58" s="2428"/>
      <c r="CM58" s="2436"/>
    </row>
    <row r="59" spans="1:167" s="1318" customFormat="1" ht="9" customHeight="1" x14ac:dyDescent="0.15">
      <c r="A59" s="2437" t="s">
        <v>322</v>
      </c>
      <c r="B59" s="2438"/>
      <c r="C59" s="2438"/>
      <c r="D59" s="2438"/>
      <c r="E59" s="2438"/>
      <c r="F59" s="2438"/>
      <c r="G59" s="2438"/>
      <c r="H59" s="2438"/>
      <c r="I59" s="2438"/>
      <c r="J59" s="2438"/>
      <c r="K59" s="2438"/>
      <c r="L59" s="2438"/>
      <c r="M59" s="2438"/>
      <c r="N59" s="2438"/>
      <c r="O59" s="2438"/>
      <c r="P59" s="2438"/>
      <c r="Q59" s="2438"/>
      <c r="R59" s="2438"/>
      <c r="S59" s="2438"/>
      <c r="T59" s="2438"/>
      <c r="U59" s="2438"/>
      <c r="V59" s="2438"/>
      <c r="W59" s="2438"/>
      <c r="X59" s="2438"/>
      <c r="Y59" s="2438"/>
      <c r="AH59" s="2438" t="s">
        <v>323</v>
      </c>
      <c r="AI59" s="2438"/>
      <c r="AJ59" s="2438"/>
      <c r="AK59" s="2438"/>
      <c r="AL59" s="2438"/>
      <c r="AM59" s="2438"/>
      <c r="AN59" s="2438"/>
      <c r="AO59" s="2438"/>
      <c r="AP59" s="2438"/>
      <c r="AQ59" s="2438"/>
      <c r="AR59" s="2438"/>
      <c r="AS59" s="2438"/>
      <c r="AT59" s="2438"/>
      <c r="AU59" s="2438"/>
      <c r="AV59" s="2438"/>
      <c r="AW59" s="2438"/>
      <c r="AX59" s="2438"/>
      <c r="AY59" s="2438"/>
      <c r="AZ59" s="2438"/>
      <c r="BA59" s="2438"/>
      <c r="BB59" s="2438"/>
      <c r="BC59" s="2438"/>
      <c r="BD59" s="2438"/>
      <c r="BE59" s="2438"/>
      <c r="BF59" s="2438"/>
      <c r="BG59" s="2438"/>
      <c r="BH59" s="2438"/>
      <c r="BI59" s="2438"/>
      <c r="BJ59" s="2438"/>
      <c r="BK59" s="2438"/>
      <c r="BL59" s="2438"/>
      <c r="BM59" s="2438"/>
      <c r="BN59" s="2438"/>
      <c r="BO59" s="2438"/>
      <c r="BP59" s="2438"/>
      <c r="BQ59" s="2438"/>
      <c r="BR59" s="2438"/>
      <c r="BS59" s="2438"/>
      <c r="BT59" s="2438"/>
      <c r="BU59" s="2438"/>
      <c r="BV59" s="2438"/>
      <c r="BW59" s="2438"/>
      <c r="BX59" s="2438"/>
      <c r="BY59" s="2438"/>
      <c r="BZ59" s="2438"/>
      <c r="CA59" s="2438"/>
      <c r="CB59" s="2438"/>
      <c r="CC59" s="2438"/>
      <c r="CD59" s="2438"/>
      <c r="CE59" s="2438"/>
      <c r="CF59" s="2438"/>
      <c r="CG59" s="2438"/>
      <c r="CH59" s="2438"/>
      <c r="CI59" s="2438"/>
      <c r="CJ59" s="2438"/>
      <c r="CK59" s="2438"/>
      <c r="CL59" s="2438"/>
      <c r="CM59" s="2439"/>
    </row>
    <row r="60" spans="1:167" ht="2.25" customHeight="1" x14ac:dyDescent="0.2">
      <c r="A60" s="1321"/>
      <c r="CM60" s="1322"/>
    </row>
    <row r="61" spans="1:167" ht="9.75" customHeight="1" x14ac:dyDescent="0.2">
      <c r="A61" s="2425" t="s">
        <v>546</v>
      </c>
      <c r="B61" s="2426"/>
      <c r="C61" s="2427">
        <f>ФХДстр.1_4!BK16</f>
        <v>26</v>
      </c>
      <c r="D61" s="2428"/>
      <c r="E61" s="2428"/>
      <c r="F61" s="2423" t="s">
        <v>546</v>
      </c>
      <c r="G61" s="2423"/>
      <c r="I61" s="2302" t="str">
        <f>ФХДстр.1_4!BQ16</f>
        <v>декабря</v>
      </c>
      <c r="J61" s="2428"/>
      <c r="K61" s="2428"/>
      <c r="L61" s="2428"/>
      <c r="M61" s="2428"/>
      <c r="N61" s="2428"/>
      <c r="O61" s="2428"/>
      <c r="P61" s="2428"/>
      <c r="Q61" s="2428"/>
      <c r="R61" s="2428"/>
      <c r="S61" s="2428"/>
      <c r="T61" s="2428"/>
      <c r="U61" s="2428"/>
      <c r="V61" s="2428"/>
      <c r="W61" s="2428"/>
      <c r="X61" s="2426">
        <v>20</v>
      </c>
      <c r="Y61" s="2426"/>
      <c r="Z61" s="2426"/>
      <c r="AA61" s="2429" t="str">
        <f>ФХДстр.1_4!CI16</f>
        <v>24</v>
      </c>
      <c r="AB61" s="2430"/>
      <c r="AC61" s="2430"/>
      <c r="AD61" s="2423" t="s">
        <v>547</v>
      </c>
      <c r="AE61" s="2423"/>
      <c r="AF61" s="2423"/>
      <c r="CM61" s="1322"/>
    </row>
    <row r="62" spans="1:167" ht="3.75" customHeight="1" thickBot="1" x14ac:dyDescent="0.25">
      <c r="A62" s="1326"/>
      <c r="B62" s="1327"/>
      <c r="C62" s="1327"/>
      <c r="D62" s="1327"/>
      <c r="E62" s="1327"/>
      <c r="F62" s="1327"/>
      <c r="G62" s="1327"/>
      <c r="H62" s="1327"/>
      <c r="I62" s="1327"/>
      <c r="J62" s="1327"/>
      <c r="K62" s="1327"/>
      <c r="L62" s="1327"/>
      <c r="M62" s="1327"/>
      <c r="N62" s="1327"/>
      <c r="O62" s="1327"/>
      <c r="P62" s="1327"/>
      <c r="Q62" s="1327"/>
      <c r="R62" s="1327"/>
      <c r="S62" s="1327"/>
      <c r="T62" s="1327"/>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D62" s="1327"/>
      <c r="BE62" s="1327"/>
      <c r="BF62" s="1327"/>
      <c r="BG62" s="1327"/>
      <c r="BH62" s="1327"/>
      <c r="BI62" s="1327"/>
      <c r="BJ62" s="1327"/>
      <c r="BK62" s="1327"/>
      <c r="BL62" s="1327"/>
      <c r="BM62" s="1327"/>
      <c r="BN62" s="1327"/>
      <c r="BO62" s="1327"/>
      <c r="BP62" s="1327"/>
      <c r="BQ62" s="1327"/>
      <c r="BR62" s="1327"/>
      <c r="BS62" s="1327"/>
      <c r="BT62" s="1327"/>
      <c r="BU62" s="1327"/>
      <c r="BV62" s="1327"/>
      <c r="BW62" s="1327"/>
      <c r="BX62" s="1327"/>
      <c r="BY62" s="1327"/>
      <c r="BZ62" s="1327"/>
      <c r="CA62" s="1327"/>
      <c r="CB62" s="1327"/>
      <c r="CC62" s="1327"/>
      <c r="CD62" s="1327"/>
      <c r="CE62" s="1327"/>
      <c r="CF62" s="1327"/>
      <c r="CG62" s="1327"/>
      <c r="CH62" s="1327"/>
      <c r="CI62" s="1327"/>
      <c r="CJ62" s="1327"/>
      <c r="CK62" s="1327"/>
      <c r="CL62" s="1327"/>
      <c r="CM62" s="1328"/>
    </row>
    <row r="63" spans="1:167" ht="3.75" customHeight="1" x14ac:dyDescent="0.2">
      <c r="A63" s="1329"/>
      <c r="B63" s="1329"/>
      <c r="C63" s="1329"/>
      <c r="D63" s="1329"/>
      <c r="E63" s="1329"/>
      <c r="F63" s="1329"/>
      <c r="G63" s="1329"/>
      <c r="H63" s="1329"/>
      <c r="I63" s="1329"/>
      <c r="J63" s="1329"/>
      <c r="K63" s="1329"/>
      <c r="L63" s="1329"/>
      <c r="M63" s="1329"/>
      <c r="N63" s="1329"/>
      <c r="O63" s="1329"/>
      <c r="P63" s="1329"/>
      <c r="Q63" s="1329"/>
      <c r="R63" s="1329"/>
      <c r="S63" s="1329"/>
      <c r="T63" s="1329"/>
      <c r="U63" s="1329"/>
      <c r="V63" s="1329"/>
      <c r="W63" s="1329"/>
      <c r="X63" s="1329"/>
      <c r="Y63" s="1329"/>
    </row>
    <row r="64" spans="1:167" s="1330" customFormat="1" ht="10.5" customHeight="1" x14ac:dyDescent="0.2">
      <c r="A64" s="1305" t="s">
        <v>1301</v>
      </c>
      <c r="B64" s="1306"/>
      <c r="C64" s="1306"/>
      <c r="D64" s="1306"/>
      <c r="E64" s="1306"/>
      <c r="F64" s="1306"/>
      <c r="G64" s="1306"/>
      <c r="H64" s="1306"/>
      <c r="I64" s="1306"/>
      <c r="J64" s="1306"/>
      <c r="K64" s="1306"/>
      <c r="L64" s="1306"/>
      <c r="M64" s="1306"/>
      <c r="N64" s="1306"/>
      <c r="O64" s="1306"/>
      <c r="P64" s="1306"/>
      <c r="Q64" s="1306"/>
      <c r="R64" s="1306"/>
      <c r="S64" s="1306"/>
      <c r="T64" s="1306"/>
      <c r="U64" s="1306"/>
      <c r="V64" s="1306"/>
      <c r="W64" s="1306"/>
      <c r="X64" s="1306"/>
      <c r="Y64" s="1306"/>
      <c r="Z64" s="1306"/>
      <c r="AA64" s="1306"/>
      <c r="AB64" s="1306"/>
      <c r="AC64" s="1306"/>
      <c r="AD64" s="1306"/>
      <c r="AE64" s="1306"/>
      <c r="AF64" s="1306"/>
      <c r="AG64" s="1306"/>
      <c r="AH64" s="1306"/>
      <c r="AI64" s="1306"/>
      <c r="AJ64" s="1306"/>
      <c r="AK64" s="1306"/>
      <c r="AL64" s="1306"/>
      <c r="AM64" s="1306"/>
      <c r="AN64" s="1306"/>
      <c r="AO64" s="1306"/>
      <c r="AP64" s="1306"/>
      <c r="AQ64" s="1306"/>
      <c r="AR64" s="1306"/>
      <c r="AS64" s="1306"/>
      <c r="AT64" s="1306"/>
      <c r="AU64" s="1306"/>
      <c r="AV64" s="1306"/>
      <c r="AW64" s="1306"/>
      <c r="AX64" s="1306"/>
      <c r="AY64" s="1306"/>
      <c r="AZ64" s="1306"/>
      <c r="BA64" s="1306"/>
      <c r="BB64" s="1306"/>
      <c r="BC64" s="1306"/>
      <c r="BD64" s="1306"/>
      <c r="BE64" s="1306"/>
      <c r="BF64" s="1306"/>
      <c r="BG64" s="1306"/>
      <c r="BH64" s="1306"/>
      <c r="BI64" s="1306"/>
      <c r="BJ64" s="1306"/>
      <c r="BK64" s="1306"/>
      <c r="BL64" s="1306"/>
      <c r="BM64" s="1306"/>
      <c r="BN64" s="1306"/>
      <c r="BO64" s="1306"/>
      <c r="BP64" s="1306"/>
      <c r="BQ64" s="1306"/>
      <c r="BR64" s="1306"/>
      <c r="BS64" s="1306"/>
      <c r="BT64" s="1306"/>
      <c r="BU64" s="1306"/>
      <c r="BV64" s="1306"/>
      <c r="BW64" s="1306"/>
      <c r="BX64" s="1306"/>
      <c r="BY64" s="1306"/>
      <c r="BZ64" s="1306"/>
      <c r="CA64" s="1306"/>
      <c r="CB64" s="1306"/>
      <c r="CC64" s="1306"/>
      <c r="CD64" s="1306"/>
      <c r="CE64" s="1306"/>
      <c r="CF64" s="1306"/>
      <c r="CG64" s="1306"/>
      <c r="CH64" s="1306"/>
      <c r="CI64" s="1306"/>
      <c r="CJ64" s="1306"/>
      <c r="CK64" s="1306"/>
      <c r="CL64" s="1306"/>
      <c r="CM64" s="1306"/>
      <c r="CN64" s="1306"/>
      <c r="CO64" s="1306"/>
      <c r="CP64" s="1306"/>
      <c r="CQ64" s="1306"/>
      <c r="CR64" s="1306"/>
      <c r="CS64" s="1306"/>
      <c r="CT64" s="1306"/>
      <c r="CU64" s="1306"/>
      <c r="CV64" s="1306"/>
      <c r="CW64" s="1306"/>
      <c r="CX64" s="1306"/>
      <c r="CY64" s="1306"/>
      <c r="CZ64" s="1306"/>
      <c r="DA64" s="1306"/>
      <c r="DB64" s="1306"/>
      <c r="DC64" s="1306"/>
      <c r="DD64" s="1306"/>
      <c r="DE64" s="1306"/>
      <c r="DF64" s="1306"/>
      <c r="DG64" s="1306"/>
      <c r="DH64" s="1306"/>
      <c r="DI64" s="1306"/>
      <c r="DJ64" s="1306"/>
      <c r="DK64" s="1306"/>
      <c r="DL64" s="1306"/>
      <c r="DM64" s="1306"/>
      <c r="DN64" s="1306"/>
      <c r="DO64" s="1306"/>
      <c r="DP64" s="1306"/>
      <c r="DQ64" s="1306"/>
      <c r="DR64" s="1306"/>
      <c r="DS64" s="1306"/>
      <c r="DT64" s="1306"/>
      <c r="DU64" s="1306"/>
      <c r="DV64" s="1306"/>
      <c r="DW64" s="1306"/>
      <c r="DX64" s="1306"/>
      <c r="DY64" s="1306"/>
      <c r="DZ64" s="1306"/>
      <c r="EA64" s="1306"/>
      <c r="EB64" s="1306"/>
      <c r="EC64" s="1306"/>
      <c r="ED64" s="1306"/>
      <c r="EE64" s="1306"/>
      <c r="EF64" s="1306"/>
      <c r="EG64" s="1306"/>
      <c r="EH64" s="1306"/>
      <c r="EI64" s="1306"/>
      <c r="EJ64" s="1306"/>
      <c r="EK64" s="1306"/>
      <c r="EL64" s="1306"/>
      <c r="EM64" s="1306"/>
      <c r="EN64" s="1306"/>
      <c r="EO64" s="1306"/>
      <c r="EP64" s="1306"/>
      <c r="EQ64" s="1306"/>
      <c r="ER64" s="1306"/>
      <c r="ES64" s="1306"/>
      <c r="ET64" s="1306"/>
      <c r="EU64" s="1306"/>
      <c r="EV64" s="1306"/>
      <c r="EW64" s="1306"/>
      <c r="EX64" s="1306"/>
      <c r="EY64" s="1306"/>
      <c r="EZ64" s="1306"/>
      <c r="FA64" s="1306"/>
      <c r="FB64" s="1306"/>
      <c r="FC64" s="1306"/>
      <c r="FD64" s="1306"/>
      <c r="FE64" s="1306"/>
      <c r="FF64" s="1306"/>
      <c r="FG64" s="1306"/>
      <c r="FH64" s="1306"/>
      <c r="FI64" s="1306"/>
      <c r="FJ64" s="1306"/>
      <c r="FK64" s="1306"/>
    </row>
    <row r="65" spans="1:167" s="1330" customFormat="1" ht="51.75" customHeight="1" x14ac:dyDescent="0.2">
      <c r="A65" s="2424" t="s">
        <v>1302</v>
      </c>
      <c r="B65" s="2424"/>
      <c r="C65" s="2424"/>
      <c r="D65" s="2424"/>
      <c r="E65" s="2424"/>
      <c r="F65" s="2424"/>
      <c r="G65" s="2424"/>
      <c r="H65" s="2424"/>
      <c r="I65" s="2424"/>
      <c r="J65" s="2424"/>
      <c r="K65" s="2424"/>
      <c r="L65" s="2424"/>
      <c r="M65" s="2424"/>
      <c r="N65" s="2424"/>
      <c r="O65" s="2424"/>
      <c r="P65" s="2424"/>
      <c r="Q65" s="2424"/>
      <c r="R65" s="2424"/>
      <c r="S65" s="2424"/>
      <c r="T65" s="2424"/>
      <c r="U65" s="2424"/>
      <c r="V65" s="2424"/>
      <c r="W65" s="2424"/>
      <c r="X65" s="2424"/>
      <c r="Y65" s="2424"/>
      <c r="Z65" s="2424"/>
      <c r="AA65" s="2424"/>
      <c r="AB65" s="2424"/>
      <c r="AC65" s="2424"/>
      <c r="AD65" s="2424"/>
      <c r="AE65" s="2424"/>
      <c r="AF65" s="2424"/>
      <c r="AG65" s="2424"/>
      <c r="AH65" s="2424"/>
      <c r="AI65" s="2424"/>
      <c r="AJ65" s="2424"/>
      <c r="AK65" s="2424"/>
      <c r="AL65" s="2424"/>
      <c r="AM65" s="2424"/>
      <c r="AN65" s="2424"/>
      <c r="AO65" s="2424"/>
      <c r="AP65" s="2424"/>
      <c r="AQ65" s="2424"/>
      <c r="AR65" s="2424"/>
      <c r="AS65" s="2424"/>
      <c r="AT65" s="2424"/>
      <c r="AU65" s="2424"/>
      <c r="AV65" s="2424"/>
      <c r="AW65" s="2424"/>
      <c r="AX65" s="2424"/>
      <c r="AY65" s="2424"/>
      <c r="AZ65" s="2424"/>
      <c r="BA65" s="2424"/>
      <c r="BB65" s="2424"/>
      <c r="BC65" s="2424"/>
      <c r="BD65" s="2424"/>
      <c r="BE65" s="2424"/>
      <c r="BF65" s="2424"/>
      <c r="BG65" s="2424"/>
      <c r="BH65" s="2424"/>
      <c r="BI65" s="2424"/>
      <c r="BJ65" s="2424"/>
      <c r="BK65" s="2424"/>
      <c r="BL65" s="2424"/>
      <c r="BM65" s="2424"/>
      <c r="BN65" s="2424"/>
      <c r="BO65" s="2424"/>
      <c r="BP65" s="2424"/>
      <c r="BQ65" s="2424"/>
      <c r="BR65" s="2424"/>
      <c r="BS65" s="2424"/>
      <c r="BT65" s="2424"/>
      <c r="BU65" s="2424"/>
      <c r="BV65" s="2424"/>
      <c r="BW65" s="2424"/>
      <c r="BX65" s="2424"/>
      <c r="BY65" s="2424"/>
      <c r="BZ65" s="2424"/>
      <c r="CA65" s="2424"/>
      <c r="CB65" s="2424"/>
      <c r="CC65" s="2424"/>
      <c r="CD65" s="2424"/>
      <c r="CE65" s="2424"/>
      <c r="CF65" s="2424"/>
      <c r="CG65" s="2424"/>
      <c r="CH65" s="2424"/>
      <c r="CI65" s="2424"/>
      <c r="CJ65" s="2424"/>
      <c r="CK65" s="2424"/>
      <c r="CL65" s="2424"/>
      <c r="CM65" s="2424"/>
      <c r="CN65" s="2424"/>
      <c r="CO65" s="2424"/>
      <c r="CP65" s="2424"/>
      <c r="CQ65" s="2424"/>
      <c r="CR65" s="2424"/>
      <c r="CS65" s="2424"/>
      <c r="CT65" s="2424"/>
      <c r="CU65" s="2424"/>
      <c r="CV65" s="2424"/>
      <c r="CW65" s="2424"/>
      <c r="CX65" s="2424"/>
      <c r="CY65" s="2424"/>
      <c r="CZ65" s="2424"/>
      <c r="DA65" s="2424"/>
      <c r="DB65" s="2424"/>
      <c r="DC65" s="2424"/>
      <c r="DD65" s="2424"/>
      <c r="DE65" s="2424"/>
      <c r="DF65" s="2424"/>
      <c r="DG65" s="2424"/>
      <c r="DH65" s="2424"/>
      <c r="DI65" s="2424"/>
      <c r="DJ65" s="2424"/>
      <c r="DK65" s="2424"/>
      <c r="DL65" s="2424"/>
      <c r="DM65" s="2424"/>
      <c r="DN65" s="2424"/>
      <c r="DO65" s="2424"/>
      <c r="DP65" s="2424"/>
      <c r="DQ65" s="2424"/>
      <c r="DR65" s="2424"/>
      <c r="DS65" s="2424"/>
      <c r="DT65" s="2424"/>
      <c r="DU65" s="2424"/>
      <c r="DV65" s="2424"/>
      <c r="DW65" s="2424"/>
      <c r="DX65" s="2424"/>
      <c r="DY65" s="2424"/>
      <c r="DZ65" s="2424"/>
      <c r="EA65" s="2424"/>
      <c r="EB65" s="2424"/>
      <c r="EC65" s="2424"/>
      <c r="ED65" s="2424"/>
      <c r="EE65" s="2424"/>
      <c r="EF65" s="2424"/>
      <c r="EG65" s="2424"/>
      <c r="EH65" s="2424"/>
      <c r="EI65" s="2424"/>
      <c r="EJ65" s="2424"/>
      <c r="EK65" s="2424"/>
      <c r="EL65" s="2424"/>
      <c r="EM65" s="2424"/>
      <c r="EN65" s="2424"/>
      <c r="EO65" s="2424"/>
      <c r="EP65" s="2424"/>
      <c r="EQ65" s="2424"/>
      <c r="ER65" s="2424"/>
      <c r="ES65" s="2424"/>
      <c r="ET65" s="2424"/>
      <c r="EU65" s="2424"/>
      <c r="EV65" s="2424"/>
      <c r="EW65" s="2424"/>
      <c r="EX65" s="2424"/>
      <c r="EY65" s="2424"/>
      <c r="EZ65" s="2424"/>
      <c r="FA65" s="2424"/>
      <c r="FB65" s="2424"/>
      <c r="FC65" s="2424"/>
      <c r="FD65" s="2424"/>
      <c r="FE65" s="2424"/>
      <c r="FF65" s="2424"/>
      <c r="FG65" s="2424"/>
      <c r="FH65" s="2424"/>
      <c r="FI65" s="2424"/>
      <c r="FJ65" s="1391"/>
      <c r="FK65" s="1391"/>
    </row>
    <row r="66" spans="1:167" s="1330" customFormat="1" ht="30" customHeight="1" x14ac:dyDescent="0.2">
      <c r="A66" s="2424" t="s">
        <v>1303</v>
      </c>
      <c r="B66" s="2424"/>
      <c r="C66" s="2424"/>
      <c r="D66" s="2424"/>
      <c r="E66" s="2424"/>
      <c r="F66" s="2424"/>
      <c r="G66" s="2424"/>
      <c r="H66" s="2424"/>
      <c r="I66" s="2424"/>
      <c r="J66" s="2424"/>
      <c r="K66" s="2424"/>
      <c r="L66" s="2424"/>
      <c r="M66" s="2424"/>
      <c r="N66" s="2424"/>
      <c r="O66" s="2424"/>
      <c r="P66" s="2424"/>
      <c r="Q66" s="2424"/>
      <c r="R66" s="2424"/>
      <c r="S66" s="2424"/>
      <c r="T66" s="2424"/>
      <c r="U66" s="2424"/>
      <c r="V66" s="2424"/>
      <c r="W66" s="2424"/>
      <c r="X66" s="2424"/>
      <c r="Y66" s="2424"/>
      <c r="Z66" s="2424"/>
      <c r="AA66" s="2424"/>
      <c r="AB66" s="2424"/>
      <c r="AC66" s="2424"/>
      <c r="AD66" s="2424"/>
      <c r="AE66" s="2424"/>
      <c r="AF66" s="2424"/>
      <c r="AG66" s="2424"/>
      <c r="AH66" s="2424"/>
      <c r="AI66" s="2424"/>
      <c r="AJ66" s="2424"/>
      <c r="AK66" s="2424"/>
      <c r="AL66" s="2424"/>
      <c r="AM66" s="2424"/>
      <c r="AN66" s="2424"/>
      <c r="AO66" s="2424"/>
      <c r="AP66" s="2424"/>
      <c r="AQ66" s="2424"/>
      <c r="AR66" s="2424"/>
      <c r="AS66" s="2424"/>
      <c r="AT66" s="2424"/>
      <c r="AU66" s="2424"/>
      <c r="AV66" s="2424"/>
      <c r="AW66" s="2424"/>
      <c r="AX66" s="2424"/>
      <c r="AY66" s="2424"/>
      <c r="AZ66" s="2424"/>
      <c r="BA66" s="2424"/>
      <c r="BB66" s="2424"/>
      <c r="BC66" s="2424"/>
      <c r="BD66" s="2424"/>
      <c r="BE66" s="2424"/>
      <c r="BF66" s="2424"/>
      <c r="BG66" s="2424"/>
      <c r="BH66" s="2424"/>
      <c r="BI66" s="2424"/>
      <c r="BJ66" s="2424"/>
      <c r="BK66" s="2424"/>
      <c r="BL66" s="2424"/>
      <c r="BM66" s="2424"/>
      <c r="BN66" s="2424"/>
      <c r="BO66" s="2424"/>
      <c r="BP66" s="2424"/>
      <c r="BQ66" s="2424"/>
      <c r="BR66" s="2424"/>
      <c r="BS66" s="2424"/>
      <c r="BT66" s="2424"/>
      <c r="BU66" s="2424"/>
      <c r="BV66" s="2424"/>
      <c r="BW66" s="2424"/>
      <c r="BX66" s="2424"/>
      <c r="BY66" s="2424"/>
      <c r="BZ66" s="2424"/>
      <c r="CA66" s="2424"/>
      <c r="CB66" s="2424"/>
      <c r="CC66" s="2424"/>
      <c r="CD66" s="2424"/>
      <c r="CE66" s="2424"/>
      <c r="CF66" s="2424"/>
      <c r="CG66" s="2424"/>
      <c r="CH66" s="2424"/>
      <c r="CI66" s="2424"/>
      <c r="CJ66" s="2424"/>
      <c r="CK66" s="2424"/>
      <c r="CL66" s="2424"/>
      <c r="CM66" s="2424"/>
      <c r="CN66" s="2424"/>
      <c r="CO66" s="2424"/>
      <c r="CP66" s="2424"/>
      <c r="CQ66" s="2424"/>
      <c r="CR66" s="2424"/>
      <c r="CS66" s="2424"/>
      <c r="CT66" s="2424"/>
      <c r="CU66" s="2424"/>
      <c r="CV66" s="2424"/>
      <c r="CW66" s="2424"/>
      <c r="CX66" s="2424"/>
      <c r="CY66" s="2424"/>
      <c r="CZ66" s="2424"/>
      <c r="DA66" s="2424"/>
      <c r="DB66" s="2424"/>
      <c r="DC66" s="2424"/>
      <c r="DD66" s="2424"/>
      <c r="DE66" s="2424"/>
      <c r="DF66" s="2424"/>
      <c r="DG66" s="2424"/>
      <c r="DH66" s="2424"/>
      <c r="DI66" s="2424"/>
      <c r="DJ66" s="2424"/>
      <c r="DK66" s="2424"/>
      <c r="DL66" s="2424"/>
      <c r="DM66" s="2424"/>
      <c r="DN66" s="2424"/>
      <c r="DO66" s="2424"/>
      <c r="DP66" s="2424"/>
      <c r="DQ66" s="2424"/>
      <c r="DR66" s="2424"/>
      <c r="DS66" s="2424"/>
      <c r="DT66" s="2424"/>
      <c r="DU66" s="2424"/>
      <c r="DV66" s="2424"/>
      <c r="DW66" s="2424"/>
      <c r="DX66" s="2424"/>
      <c r="DY66" s="2424"/>
      <c r="DZ66" s="2424"/>
      <c r="EA66" s="2424"/>
      <c r="EB66" s="2424"/>
      <c r="EC66" s="2424"/>
      <c r="ED66" s="2424"/>
      <c r="EE66" s="2424"/>
      <c r="EF66" s="2424"/>
      <c r="EG66" s="2424"/>
      <c r="EH66" s="2424"/>
      <c r="EI66" s="2424"/>
      <c r="EJ66" s="2424"/>
      <c r="EK66" s="2424"/>
      <c r="EL66" s="2424"/>
      <c r="EM66" s="2424"/>
      <c r="EN66" s="2424"/>
      <c r="EO66" s="2424"/>
      <c r="EP66" s="2424"/>
      <c r="EQ66" s="2424"/>
      <c r="ER66" s="2424"/>
      <c r="ES66" s="2424"/>
      <c r="ET66" s="2424"/>
      <c r="EU66" s="2424"/>
      <c r="EV66" s="2424"/>
      <c r="EW66" s="2424"/>
      <c r="EX66" s="2424"/>
      <c r="EY66" s="2424"/>
      <c r="EZ66" s="2424"/>
      <c r="FA66" s="2424"/>
      <c r="FB66" s="2424"/>
      <c r="FC66" s="2424"/>
      <c r="FD66" s="2424"/>
      <c r="FE66" s="2424"/>
      <c r="FF66" s="2424"/>
      <c r="FG66" s="2424"/>
      <c r="FH66" s="2424"/>
      <c r="FI66" s="2424"/>
      <c r="FJ66" s="1391"/>
      <c r="FK66" s="1391"/>
    </row>
    <row r="67" spans="1:167" s="1330" customFormat="1" ht="10.5" customHeight="1" x14ac:dyDescent="0.2">
      <c r="A67" s="2421" t="s">
        <v>1304</v>
      </c>
      <c r="B67" s="2422"/>
      <c r="C67" s="2422"/>
      <c r="D67" s="2422"/>
      <c r="E67" s="2422"/>
      <c r="F67" s="2422"/>
      <c r="G67" s="2422"/>
      <c r="H67" s="2422"/>
      <c r="I67" s="2422"/>
      <c r="J67" s="2422"/>
      <c r="K67" s="2422"/>
      <c r="L67" s="2422"/>
      <c r="M67" s="2422"/>
      <c r="N67" s="2422"/>
      <c r="O67" s="2422"/>
      <c r="P67" s="2422"/>
      <c r="Q67" s="2422"/>
      <c r="R67" s="2422"/>
      <c r="S67" s="2422"/>
      <c r="T67" s="2422"/>
      <c r="U67" s="2422"/>
      <c r="V67" s="2422"/>
      <c r="W67" s="2422"/>
      <c r="X67" s="2422"/>
      <c r="Y67" s="2422"/>
      <c r="Z67" s="2422"/>
      <c r="AA67" s="2422"/>
      <c r="AB67" s="2422"/>
      <c r="AC67" s="2422"/>
      <c r="AD67" s="2422"/>
      <c r="AE67" s="2422"/>
      <c r="AF67" s="2422"/>
      <c r="AG67" s="2422"/>
      <c r="AH67" s="2422"/>
      <c r="AI67" s="2422"/>
      <c r="AJ67" s="2422"/>
      <c r="AK67" s="2422"/>
      <c r="AL67" s="2422"/>
      <c r="AM67" s="2422"/>
      <c r="AN67" s="2422"/>
      <c r="AO67" s="2422"/>
      <c r="AP67" s="2422"/>
      <c r="AQ67" s="2422"/>
      <c r="AR67" s="2422"/>
      <c r="AS67" s="2422"/>
      <c r="AT67" s="2422"/>
      <c r="AU67" s="2422"/>
      <c r="AV67" s="2422"/>
      <c r="AW67" s="2422"/>
      <c r="AX67" s="2422"/>
      <c r="AY67" s="2422"/>
      <c r="AZ67" s="2422"/>
      <c r="BA67" s="2422"/>
      <c r="BB67" s="2422"/>
      <c r="BC67" s="2422"/>
      <c r="BD67" s="2422"/>
      <c r="BE67" s="2422"/>
      <c r="BF67" s="2422"/>
      <c r="BG67" s="2422"/>
      <c r="BH67" s="2422"/>
      <c r="BI67" s="2422"/>
      <c r="BJ67" s="2422"/>
      <c r="BK67" s="2422"/>
      <c r="BL67" s="2422"/>
      <c r="BM67" s="2422"/>
      <c r="BN67" s="2422"/>
      <c r="BO67" s="2422"/>
      <c r="BP67" s="2422"/>
      <c r="BQ67" s="2422"/>
      <c r="BR67" s="2422"/>
      <c r="BS67" s="2422"/>
      <c r="BT67" s="2422"/>
      <c r="BU67" s="2422"/>
      <c r="BV67" s="2422"/>
      <c r="BW67" s="2422"/>
      <c r="BX67" s="2422"/>
      <c r="BY67" s="2422"/>
      <c r="BZ67" s="2422"/>
      <c r="CA67" s="2422"/>
      <c r="CB67" s="2422"/>
      <c r="CC67" s="2422"/>
      <c r="CD67" s="2422"/>
      <c r="CE67" s="2422"/>
      <c r="CF67" s="2422"/>
      <c r="CG67" s="2422"/>
      <c r="CH67" s="2422"/>
      <c r="CI67" s="2422"/>
      <c r="CJ67" s="2422"/>
      <c r="CK67" s="2422"/>
      <c r="CL67" s="2422"/>
      <c r="CM67" s="2422"/>
      <c r="CN67" s="2422"/>
      <c r="CO67" s="2422"/>
      <c r="CP67" s="2422"/>
      <c r="CQ67" s="2422"/>
      <c r="CR67" s="2422"/>
      <c r="CS67" s="2422"/>
      <c r="CT67" s="2422"/>
      <c r="CU67" s="2422"/>
      <c r="CV67" s="2422"/>
      <c r="CW67" s="2422"/>
      <c r="CX67" s="2422"/>
      <c r="CY67" s="2422"/>
      <c r="CZ67" s="2422"/>
      <c r="DA67" s="2422"/>
      <c r="DB67" s="2422"/>
      <c r="DC67" s="2422"/>
      <c r="DD67" s="2422"/>
      <c r="DE67" s="2422"/>
      <c r="DF67" s="2422"/>
      <c r="DG67" s="2422"/>
      <c r="DH67" s="2422"/>
      <c r="DI67" s="2422"/>
      <c r="DJ67" s="2422"/>
      <c r="DK67" s="2422"/>
      <c r="DL67" s="2422"/>
      <c r="DM67" s="2422"/>
      <c r="DN67" s="2422"/>
      <c r="DO67" s="2422"/>
      <c r="DP67" s="2422"/>
      <c r="DQ67" s="2422"/>
      <c r="DR67" s="2422"/>
      <c r="DS67" s="2422"/>
      <c r="DT67" s="2422"/>
      <c r="DU67" s="2422"/>
      <c r="DV67" s="2422"/>
      <c r="DW67" s="2422"/>
      <c r="DX67" s="2422"/>
      <c r="DY67" s="2422"/>
      <c r="DZ67" s="2422"/>
      <c r="EA67" s="2422"/>
      <c r="EB67" s="2422"/>
      <c r="EC67" s="2422"/>
      <c r="ED67" s="2422"/>
      <c r="EE67" s="2422"/>
      <c r="EF67" s="2422"/>
      <c r="EG67" s="2422"/>
      <c r="EH67" s="2422"/>
      <c r="EI67" s="2422"/>
      <c r="EJ67" s="2422"/>
      <c r="EK67" s="2422"/>
      <c r="EL67" s="2422"/>
      <c r="EM67" s="2422"/>
      <c r="EN67" s="2422"/>
      <c r="EO67" s="2422"/>
      <c r="EP67" s="2422"/>
      <c r="EQ67" s="2422"/>
      <c r="ER67" s="2422"/>
      <c r="ES67" s="2422"/>
      <c r="ET67" s="2422"/>
      <c r="EU67" s="2422"/>
      <c r="EV67" s="2422"/>
      <c r="EW67" s="2422"/>
      <c r="EX67" s="2422"/>
      <c r="EY67" s="2422"/>
      <c r="EZ67" s="2422"/>
      <c r="FA67" s="2422"/>
      <c r="FB67" s="2422"/>
      <c r="FC67" s="2422"/>
      <c r="FD67" s="2422"/>
      <c r="FE67" s="2422"/>
      <c r="FF67" s="2422"/>
      <c r="FG67" s="2422"/>
      <c r="FH67" s="2422"/>
      <c r="FI67" s="2422"/>
      <c r="FJ67" s="2422"/>
      <c r="FK67" s="2422"/>
    </row>
    <row r="68" spans="1:167" s="1330" customFormat="1" ht="10.5" customHeight="1" x14ac:dyDescent="0.2">
      <c r="A68" s="1305" t="s">
        <v>1075</v>
      </c>
      <c r="B68" s="1305"/>
      <c r="C68" s="1305"/>
      <c r="D68" s="1305"/>
      <c r="E68" s="1305"/>
      <c r="F68" s="1305"/>
      <c r="G68" s="1305"/>
      <c r="H68" s="1305"/>
      <c r="I68" s="1305"/>
      <c r="J68" s="1305"/>
      <c r="K68" s="1305"/>
      <c r="L68" s="1305"/>
      <c r="M68" s="1305"/>
      <c r="N68" s="1305"/>
      <c r="O68" s="1305"/>
      <c r="P68" s="1305"/>
      <c r="Q68" s="1305"/>
      <c r="R68" s="1305"/>
      <c r="S68" s="1305"/>
      <c r="T68" s="1305"/>
      <c r="U68" s="1305"/>
      <c r="V68" s="1305"/>
      <c r="W68" s="1305"/>
      <c r="X68" s="1305"/>
      <c r="Y68" s="1305"/>
      <c r="Z68" s="1305"/>
      <c r="AA68" s="1305"/>
      <c r="AB68" s="1305"/>
      <c r="AC68" s="1305"/>
      <c r="AD68" s="1305"/>
      <c r="AE68" s="1305"/>
      <c r="AF68" s="1305"/>
      <c r="AG68" s="1305"/>
      <c r="AH68" s="1305"/>
      <c r="AI68" s="1305"/>
      <c r="AJ68" s="1305"/>
      <c r="AK68" s="1305"/>
      <c r="AL68" s="1305"/>
      <c r="AM68" s="1305"/>
      <c r="AN68" s="1305"/>
      <c r="AO68" s="1305"/>
      <c r="AP68" s="1305"/>
      <c r="AQ68" s="1305"/>
      <c r="AR68" s="1305"/>
      <c r="AS68" s="1305"/>
      <c r="AT68" s="1305"/>
      <c r="AU68" s="1305"/>
      <c r="AV68" s="1305"/>
      <c r="AW68" s="1305"/>
      <c r="AX68" s="1305"/>
      <c r="AY68" s="1305"/>
      <c r="AZ68" s="1305"/>
      <c r="BA68" s="1305"/>
      <c r="BB68" s="1305"/>
      <c r="BC68" s="1305"/>
      <c r="BD68" s="1305"/>
      <c r="BE68" s="1305"/>
      <c r="BF68" s="1305"/>
      <c r="BG68" s="1305"/>
      <c r="BH68" s="1305"/>
      <c r="BI68" s="1305"/>
      <c r="BJ68" s="1305"/>
      <c r="BK68" s="1305"/>
      <c r="BL68" s="1305"/>
      <c r="BM68" s="1305"/>
      <c r="BN68" s="1305"/>
      <c r="BO68" s="1305"/>
      <c r="BP68" s="1305"/>
      <c r="BQ68" s="1305"/>
      <c r="BR68" s="1305"/>
      <c r="BS68" s="1305"/>
      <c r="BT68" s="1305"/>
      <c r="BU68" s="1305"/>
      <c r="BV68" s="1305"/>
      <c r="BW68" s="1305"/>
      <c r="BX68" s="1305"/>
      <c r="BY68" s="1305"/>
      <c r="BZ68" s="1305"/>
      <c r="CA68" s="1305"/>
      <c r="CB68" s="1305"/>
      <c r="CC68" s="1305"/>
      <c r="CD68" s="1305"/>
      <c r="CE68" s="1305"/>
      <c r="CF68" s="1305"/>
      <c r="CG68" s="1305"/>
      <c r="CH68" s="1305"/>
      <c r="CI68" s="1305"/>
      <c r="CJ68" s="1305"/>
      <c r="CK68" s="1305"/>
      <c r="CL68" s="1305"/>
      <c r="CM68" s="1305"/>
      <c r="CN68" s="1305"/>
      <c r="CO68" s="1305"/>
      <c r="CP68" s="1305"/>
      <c r="CQ68" s="1305"/>
      <c r="CR68" s="1305"/>
      <c r="CS68" s="1305"/>
      <c r="CT68" s="1305"/>
      <c r="CU68" s="1305"/>
      <c r="CV68" s="1305"/>
      <c r="CW68" s="1305"/>
      <c r="CX68" s="1305"/>
      <c r="CY68" s="1305"/>
      <c r="CZ68" s="1305"/>
      <c r="DA68" s="1305"/>
      <c r="DB68" s="1305"/>
      <c r="DC68" s="1305"/>
      <c r="DD68" s="1305"/>
      <c r="DE68" s="1305"/>
      <c r="DF68" s="1305"/>
      <c r="DG68" s="1305"/>
      <c r="DH68" s="1305"/>
      <c r="DI68" s="1305"/>
      <c r="DJ68" s="1305"/>
      <c r="DK68" s="1305"/>
      <c r="DL68" s="1305"/>
      <c r="DM68" s="1305"/>
      <c r="DN68" s="1305"/>
      <c r="DO68" s="1305"/>
      <c r="DP68" s="1305"/>
      <c r="DQ68" s="1305"/>
      <c r="DR68" s="1305"/>
      <c r="DS68" s="1305"/>
      <c r="DT68" s="1305"/>
      <c r="DU68" s="1305"/>
      <c r="DV68" s="1305"/>
      <c r="DW68" s="1305"/>
      <c r="DX68" s="1305"/>
      <c r="DY68" s="1305"/>
      <c r="DZ68" s="1305"/>
      <c r="EA68" s="1305"/>
      <c r="EB68" s="1305"/>
      <c r="EC68" s="1305"/>
      <c r="ED68" s="1305"/>
      <c r="EE68" s="1305"/>
      <c r="EF68" s="1305"/>
      <c r="EG68" s="1305"/>
      <c r="EH68" s="1305"/>
      <c r="EI68" s="1305"/>
      <c r="EJ68" s="1305"/>
      <c r="EK68" s="1305"/>
      <c r="EL68" s="1305"/>
      <c r="EM68" s="1305"/>
      <c r="EN68" s="1305"/>
      <c r="EO68" s="1305"/>
      <c r="EP68" s="1305"/>
      <c r="EQ68" s="1305"/>
      <c r="ER68" s="1305"/>
      <c r="ES68" s="1305"/>
      <c r="ET68" s="1305"/>
      <c r="EU68" s="1305"/>
      <c r="EV68" s="1305"/>
      <c r="EW68" s="1305"/>
      <c r="EX68" s="1305"/>
      <c r="EY68" s="1305"/>
      <c r="EZ68" s="1305"/>
      <c r="FA68" s="1305"/>
      <c r="FB68" s="1305"/>
      <c r="FC68" s="1305"/>
      <c r="FD68" s="1305"/>
      <c r="FE68" s="1305"/>
      <c r="FF68" s="1305"/>
      <c r="FG68" s="1305"/>
      <c r="FH68" s="1305"/>
      <c r="FI68" s="1305"/>
      <c r="FJ68" s="1305"/>
      <c r="FK68" s="1305"/>
    </row>
    <row r="69" spans="1:167" s="1330" customFormat="1" ht="10.5" customHeight="1" x14ac:dyDescent="0.2">
      <c r="A69" s="1305" t="s">
        <v>1074</v>
      </c>
      <c r="B69" s="1306"/>
      <c r="C69" s="1306"/>
      <c r="D69" s="1306"/>
      <c r="E69" s="1306"/>
      <c r="F69" s="1306"/>
      <c r="G69" s="1306"/>
      <c r="H69" s="1306"/>
      <c r="I69" s="1306"/>
      <c r="J69" s="1306"/>
      <c r="K69" s="1306"/>
      <c r="L69" s="1306"/>
      <c r="M69" s="1306"/>
      <c r="N69" s="1306"/>
      <c r="O69" s="1306"/>
      <c r="P69" s="1306"/>
      <c r="Q69" s="1306"/>
      <c r="R69" s="1306"/>
      <c r="S69" s="1306"/>
      <c r="T69" s="1306"/>
      <c r="U69" s="1306"/>
      <c r="V69" s="1306"/>
      <c r="W69" s="1306"/>
      <c r="X69" s="1306"/>
      <c r="Y69" s="1306"/>
      <c r="Z69" s="1306"/>
      <c r="AA69" s="1306"/>
      <c r="AB69" s="1306"/>
      <c r="AC69" s="1306"/>
      <c r="AD69" s="1306"/>
      <c r="AE69" s="1306"/>
      <c r="AF69" s="1306"/>
      <c r="AG69" s="1306"/>
      <c r="AH69" s="1306"/>
      <c r="AI69" s="1306"/>
      <c r="AJ69" s="1306"/>
      <c r="AK69" s="1306"/>
      <c r="AL69" s="1306"/>
      <c r="AM69" s="1306"/>
      <c r="AN69" s="1306"/>
      <c r="AO69" s="1306"/>
      <c r="AP69" s="1306"/>
      <c r="AQ69" s="1306"/>
      <c r="AR69" s="1306"/>
      <c r="AS69" s="1306"/>
      <c r="AT69" s="1306"/>
      <c r="AU69" s="1306"/>
      <c r="AV69" s="1306"/>
      <c r="AW69" s="1306"/>
      <c r="AX69" s="1306"/>
      <c r="AY69" s="1306"/>
      <c r="AZ69" s="1306"/>
      <c r="BA69" s="1306"/>
      <c r="BB69" s="1306"/>
      <c r="BC69" s="1306"/>
      <c r="BD69" s="1306"/>
      <c r="BE69" s="1306"/>
      <c r="BF69" s="1306"/>
      <c r="BG69" s="1306"/>
      <c r="BH69" s="1306"/>
      <c r="BI69" s="1306"/>
      <c r="BJ69" s="1306"/>
      <c r="BK69" s="1306"/>
      <c r="BL69" s="1306"/>
      <c r="BM69" s="1306"/>
      <c r="BN69" s="1306"/>
      <c r="BO69" s="1306"/>
      <c r="BP69" s="1306"/>
      <c r="BQ69" s="1306"/>
      <c r="BR69" s="1306"/>
      <c r="BS69" s="1306"/>
      <c r="BT69" s="1306"/>
      <c r="BU69" s="1306"/>
      <c r="BV69" s="1306"/>
      <c r="BW69" s="1306"/>
      <c r="BX69" s="1306"/>
      <c r="BY69" s="1306"/>
      <c r="BZ69" s="1306"/>
      <c r="CA69" s="1306"/>
      <c r="CB69" s="1306"/>
      <c r="CC69" s="1306"/>
      <c r="CD69" s="1306"/>
      <c r="CE69" s="1306"/>
      <c r="CF69" s="1306"/>
      <c r="CG69" s="1306"/>
      <c r="CH69" s="1306"/>
      <c r="CI69" s="1306"/>
      <c r="CJ69" s="1306"/>
      <c r="CK69" s="1306"/>
      <c r="CL69" s="1306"/>
      <c r="CM69" s="1306"/>
      <c r="CN69" s="1306"/>
      <c r="CO69" s="1306"/>
      <c r="CP69" s="1306"/>
      <c r="CQ69" s="1306"/>
      <c r="CR69" s="1306"/>
      <c r="CS69" s="1306"/>
      <c r="CT69" s="1306"/>
      <c r="CU69" s="1306"/>
      <c r="CV69" s="1306"/>
      <c r="CW69" s="1306"/>
      <c r="CX69" s="1306"/>
      <c r="CY69" s="1306"/>
      <c r="CZ69" s="1306"/>
      <c r="DA69" s="1306"/>
      <c r="DB69" s="1306"/>
      <c r="DC69" s="1306"/>
      <c r="DD69" s="1306"/>
      <c r="DE69" s="1306"/>
      <c r="DF69" s="1306"/>
      <c r="DG69" s="1306"/>
      <c r="DH69" s="1306"/>
      <c r="DI69" s="1306"/>
      <c r="DJ69" s="1306"/>
      <c r="DK69" s="1306"/>
      <c r="DL69" s="1306"/>
      <c r="DM69" s="1306"/>
      <c r="DN69" s="1306"/>
      <c r="DO69" s="1306"/>
      <c r="DP69" s="1306"/>
      <c r="DQ69" s="1306"/>
      <c r="DR69" s="1306"/>
      <c r="DS69" s="1306"/>
      <c r="DT69" s="1306"/>
      <c r="DU69" s="1306"/>
      <c r="DV69" s="1306"/>
      <c r="DW69" s="1306"/>
      <c r="DX69" s="1306"/>
      <c r="DY69" s="1306"/>
      <c r="DZ69" s="1306"/>
      <c r="EA69" s="1306"/>
      <c r="EB69" s="1306"/>
      <c r="EC69" s="1306"/>
      <c r="ED69" s="1306"/>
      <c r="EE69" s="1306"/>
      <c r="EF69" s="1306"/>
      <c r="EG69" s="1306"/>
      <c r="EH69" s="1306"/>
      <c r="EI69" s="1306"/>
      <c r="EJ69" s="1306"/>
      <c r="EK69" s="1306"/>
      <c r="EL69" s="1306"/>
      <c r="EM69" s="1306"/>
      <c r="EN69" s="1306"/>
      <c r="EO69" s="1306"/>
      <c r="EP69" s="1306"/>
      <c r="EQ69" s="1306"/>
      <c r="ER69" s="1306"/>
      <c r="ES69" s="1306"/>
      <c r="ET69" s="1306"/>
      <c r="EU69" s="1306"/>
      <c r="EV69" s="1306"/>
      <c r="EW69" s="1306"/>
      <c r="EX69" s="1306"/>
      <c r="EY69" s="1306"/>
      <c r="EZ69" s="1306"/>
      <c r="FA69" s="1306"/>
      <c r="FB69" s="1306"/>
      <c r="FC69" s="1306"/>
      <c r="FD69" s="1306"/>
      <c r="FE69" s="1306"/>
      <c r="FF69" s="1306"/>
      <c r="FG69" s="1306"/>
      <c r="FH69" s="1306"/>
      <c r="FI69" s="1306"/>
      <c r="FJ69" s="1306"/>
      <c r="FK69" s="1306"/>
    </row>
    <row r="70" spans="1:167" s="1330" customFormat="1" ht="10.5" customHeight="1" x14ac:dyDescent="0.2">
      <c r="A70" s="1305" t="s">
        <v>1073</v>
      </c>
      <c r="B70" s="1306"/>
      <c r="C70" s="1306"/>
      <c r="D70" s="1306"/>
      <c r="E70" s="1306"/>
      <c r="F70" s="1306"/>
      <c r="G70" s="1306"/>
      <c r="H70" s="1306"/>
      <c r="I70" s="1306"/>
      <c r="J70" s="1306"/>
      <c r="K70" s="1306"/>
      <c r="L70" s="1306"/>
      <c r="M70" s="1306"/>
      <c r="N70" s="1306"/>
      <c r="O70" s="1306"/>
      <c r="P70" s="1306"/>
      <c r="Q70" s="1306"/>
      <c r="R70" s="1306"/>
      <c r="S70" s="1306"/>
      <c r="T70" s="1306"/>
      <c r="U70" s="1306"/>
      <c r="V70" s="1306"/>
      <c r="W70" s="1306"/>
      <c r="X70" s="1306"/>
      <c r="Y70" s="1306"/>
      <c r="Z70" s="1306"/>
      <c r="AA70" s="1306"/>
      <c r="AB70" s="1306"/>
      <c r="AC70" s="1306"/>
      <c r="AD70" s="1306"/>
      <c r="AE70" s="1306"/>
      <c r="AF70" s="1306"/>
      <c r="AG70" s="1306"/>
      <c r="AH70" s="1306"/>
      <c r="AI70" s="1306"/>
      <c r="AJ70" s="1306"/>
      <c r="AK70" s="1306"/>
      <c r="AL70" s="1306"/>
      <c r="AM70" s="1306"/>
      <c r="AN70" s="1306"/>
      <c r="AO70" s="1306"/>
      <c r="AP70" s="1306"/>
      <c r="AQ70" s="1306"/>
      <c r="AR70" s="1306"/>
      <c r="AS70" s="1306"/>
      <c r="AT70" s="1306"/>
      <c r="AU70" s="1306"/>
      <c r="AV70" s="1306"/>
      <c r="AW70" s="1306"/>
      <c r="AX70" s="1306"/>
      <c r="AY70" s="1306"/>
      <c r="AZ70" s="1306"/>
      <c r="BA70" s="1306"/>
      <c r="BB70" s="1306"/>
      <c r="BC70" s="1306"/>
      <c r="BD70" s="1306"/>
      <c r="BE70" s="1306"/>
      <c r="BF70" s="1306"/>
      <c r="BG70" s="1306"/>
      <c r="BH70" s="1306"/>
      <c r="BI70" s="1306"/>
      <c r="BJ70" s="1306"/>
      <c r="BK70" s="1306"/>
      <c r="BL70" s="1306"/>
      <c r="BM70" s="1306"/>
      <c r="BN70" s="1306"/>
      <c r="BO70" s="1306"/>
      <c r="BP70" s="1306"/>
      <c r="BQ70" s="1306"/>
      <c r="BR70" s="1306"/>
      <c r="BS70" s="1306"/>
      <c r="BT70" s="1306"/>
      <c r="BU70" s="1306"/>
      <c r="BV70" s="1306"/>
      <c r="BW70" s="1306"/>
      <c r="BX70" s="1306"/>
      <c r="BY70" s="1306"/>
      <c r="BZ70" s="1306"/>
      <c r="CA70" s="1306"/>
      <c r="CB70" s="1306"/>
      <c r="CC70" s="1306"/>
      <c r="CD70" s="1306"/>
      <c r="CE70" s="1306"/>
      <c r="CF70" s="1306"/>
      <c r="CG70" s="1306"/>
      <c r="CH70" s="1306"/>
      <c r="CI70" s="1306"/>
      <c r="CJ70" s="1306"/>
      <c r="CK70" s="1306"/>
      <c r="CL70" s="1306"/>
      <c r="CM70" s="1306"/>
      <c r="CN70" s="1306"/>
      <c r="CO70" s="1306"/>
      <c r="CP70" s="1306"/>
      <c r="CQ70" s="1306"/>
      <c r="CR70" s="1306"/>
      <c r="CS70" s="1306"/>
      <c r="CT70" s="1306"/>
      <c r="CU70" s="1306"/>
      <c r="CV70" s="1306"/>
      <c r="CW70" s="1306"/>
      <c r="CX70" s="1306"/>
      <c r="CY70" s="1306"/>
      <c r="CZ70" s="1306"/>
      <c r="DA70" s="1306"/>
      <c r="DB70" s="1306"/>
      <c r="DC70" s="1306"/>
      <c r="DD70" s="1306"/>
      <c r="DE70" s="1306"/>
      <c r="DF70" s="1306"/>
      <c r="DG70" s="1306"/>
      <c r="DH70" s="1306"/>
      <c r="DI70" s="1306"/>
      <c r="DJ70" s="1306"/>
      <c r="DK70" s="1306"/>
      <c r="DL70" s="1306"/>
      <c r="DM70" s="1306"/>
      <c r="DN70" s="1306"/>
      <c r="DO70" s="1306"/>
      <c r="DP70" s="1306"/>
      <c r="DQ70" s="1306"/>
      <c r="DR70" s="1306"/>
      <c r="DS70" s="1306"/>
      <c r="DT70" s="1306"/>
      <c r="DU70" s="1306"/>
      <c r="DV70" s="1306"/>
      <c r="DW70" s="1306"/>
      <c r="DX70" s="1306"/>
      <c r="DY70" s="1306"/>
      <c r="DZ70" s="1306"/>
      <c r="EA70" s="1306"/>
      <c r="EB70" s="1306"/>
      <c r="EC70" s="1306"/>
      <c r="ED70" s="1306"/>
      <c r="EE70" s="1306"/>
      <c r="EF70" s="1306"/>
      <c r="EG70" s="1306"/>
      <c r="EH70" s="1306"/>
      <c r="EI70" s="1306"/>
      <c r="EJ70" s="1306"/>
      <c r="EK70" s="1306"/>
      <c r="EL70" s="1306"/>
      <c r="EM70" s="1306"/>
      <c r="EN70" s="1306"/>
      <c r="EO70" s="1306"/>
      <c r="EP70" s="1306"/>
      <c r="EQ70" s="1306"/>
      <c r="ER70" s="1306"/>
      <c r="ES70" s="1306"/>
      <c r="ET70" s="1306"/>
      <c r="EU70" s="1306"/>
      <c r="EV70" s="1306"/>
      <c r="EW70" s="1306"/>
      <c r="EX70" s="1306"/>
      <c r="EY70" s="1306"/>
      <c r="EZ70" s="1306"/>
      <c r="FA70" s="1306"/>
      <c r="FB70" s="1306"/>
      <c r="FC70" s="1306"/>
      <c r="FD70" s="1306"/>
      <c r="FE70" s="1306"/>
      <c r="FF70" s="1306"/>
      <c r="FG70" s="1306"/>
      <c r="FH70" s="1306"/>
      <c r="FI70" s="1306"/>
      <c r="FJ70" s="1306"/>
      <c r="FK70" s="1306"/>
    </row>
    <row r="71" spans="1:167" s="1330" customFormat="1" ht="10.5" customHeight="1" x14ac:dyDescent="0.2">
      <c r="A71" s="1305" t="s">
        <v>1072</v>
      </c>
      <c r="B71" s="1306"/>
      <c r="C71" s="1306"/>
      <c r="D71" s="1306"/>
      <c r="E71" s="1306"/>
      <c r="F71" s="1306"/>
      <c r="G71" s="1306"/>
      <c r="H71" s="1306"/>
      <c r="I71" s="1306"/>
      <c r="J71" s="1306"/>
      <c r="K71" s="1306"/>
      <c r="L71" s="1306"/>
      <c r="M71" s="1306"/>
      <c r="N71" s="1306"/>
      <c r="O71" s="1306"/>
      <c r="P71" s="1306"/>
      <c r="Q71" s="1306"/>
      <c r="R71" s="1306"/>
      <c r="S71" s="1306"/>
      <c r="T71" s="1306"/>
      <c r="U71" s="1306"/>
      <c r="V71" s="1306"/>
      <c r="W71" s="1306"/>
      <c r="X71" s="1306"/>
      <c r="Y71" s="1306"/>
      <c r="Z71" s="1306"/>
      <c r="AA71" s="1306"/>
      <c r="AB71" s="1306"/>
      <c r="AC71" s="1306"/>
      <c r="AD71" s="1306"/>
      <c r="AE71" s="1306"/>
      <c r="AF71" s="1306"/>
      <c r="AG71" s="1306"/>
      <c r="AH71" s="1306"/>
      <c r="AI71" s="1306"/>
      <c r="AJ71" s="1306"/>
      <c r="AK71" s="1306"/>
      <c r="AL71" s="1306"/>
      <c r="AM71" s="1306"/>
      <c r="AN71" s="1306"/>
      <c r="AO71" s="1306"/>
      <c r="AP71" s="1306"/>
      <c r="AQ71" s="1306"/>
      <c r="AR71" s="1306"/>
      <c r="AS71" s="1306"/>
      <c r="AT71" s="1306"/>
      <c r="AU71" s="1306"/>
      <c r="AV71" s="1306"/>
      <c r="AW71" s="1306"/>
      <c r="AX71" s="1306"/>
      <c r="AY71" s="1306"/>
      <c r="AZ71" s="1306"/>
      <c r="BA71" s="1306"/>
      <c r="BB71" s="1306"/>
      <c r="BC71" s="1306"/>
      <c r="BD71" s="1306"/>
      <c r="BE71" s="1306"/>
      <c r="BF71" s="1306"/>
      <c r="BG71" s="1306"/>
      <c r="BH71" s="1306"/>
      <c r="BI71" s="1306"/>
      <c r="BJ71" s="1306"/>
      <c r="BK71" s="1306"/>
      <c r="BL71" s="1306"/>
      <c r="BM71" s="1306"/>
      <c r="BN71" s="1306"/>
      <c r="BO71" s="1306"/>
      <c r="BP71" s="1306"/>
      <c r="BQ71" s="1306"/>
      <c r="BR71" s="1306"/>
      <c r="BS71" s="1306"/>
      <c r="BT71" s="1306"/>
      <c r="BU71" s="1306"/>
      <c r="BV71" s="1306"/>
      <c r="BW71" s="1306"/>
      <c r="BX71" s="1306"/>
      <c r="BY71" s="1306"/>
      <c r="BZ71" s="1306"/>
      <c r="CA71" s="1306"/>
      <c r="CB71" s="1306"/>
      <c r="CC71" s="1306"/>
      <c r="CD71" s="1306"/>
      <c r="CE71" s="1306"/>
      <c r="CF71" s="1306"/>
      <c r="CG71" s="1306"/>
      <c r="CH71" s="1306"/>
      <c r="CI71" s="1306"/>
      <c r="CJ71" s="1306"/>
      <c r="CK71" s="1306"/>
      <c r="CL71" s="1306"/>
      <c r="CM71" s="1306"/>
      <c r="CN71" s="1306"/>
      <c r="CO71" s="1306"/>
      <c r="CP71" s="1306"/>
      <c r="CQ71" s="1306"/>
      <c r="CR71" s="1306"/>
      <c r="CS71" s="1306"/>
      <c r="CT71" s="1306"/>
      <c r="CU71" s="1306"/>
      <c r="CV71" s="1306"/>
      <c r="CW71" s="1306"/>
      <c r="CX71" s="1306"/>
      <c r="CY71" s="1306"/>
      <c r="CZ71" s="1306"/>
      <c r="DA71" s="1306"/>
      <c r="DB71" s="1306"/>
      <c r="DC71" s="1306"/>
      <c r="DD71" s="1306"/>
      <c r="DE71" s="1306"/>
      <c r="DF71" s="1306"/>
      <c r="DG71" s="1306"/>
      <c r="DH71" s="1306"/>
      <c r="DI71" s="1306"/>
      <c r="DJ71" s="1306"/>
      <c r="DK71" s="1306"/>
      <c r="DL71" s="1306"/>
      <c r="DM71" s="1306"/>
      <c r="DN71" s="1306"/>
      <c r="DO71" s="1306"/>
      <c r="DP71" s="1306"/>
      <c r="DQ71" s="1306"/>
      <c r="DR71" s="1306"/>
      <c r="DS71" s="1306"/>
      <c r="DT71" s="1306"/>
      <c r="DU71" s="1306"/>
      <c r="DV71" s="1306"/>
      <c r="DW71" s="1306"/>
      <c r="DX71" s="1306"/>
      <c r="DY71" s="1306"/>
      <c r="DZ71" s="1306"/>
      <c r="EA71" s="1306"/>
      <c r="EB71" s="1306"/>
      <c r="EC71" s="1306"/>
      <c r="ED71" s="1306"/>
      <c r="EE71" s="1306"/>
      <c r="EF71" s="1306"/>
      <c r="EG71" s="1306"/>
      <c r="EH71" s="1306"/>
      <c r="EI71" s="1306"/>
      <c r="EJ71" s="1306"/>
      <c r="EK71" s="1306"/>
      <c r="EL71" s="1306"/>
      <c r="EM71" s="1306"/>
      <c r="EN71" s="1306"/>
      <c r="EO71" s="1306"/>
      <c r="EP71" s="1306"/>
      <c r="EQ71" s="1306"/>
      <c r="ER71" s="1306"/>
      <c r="ES71" s="1306"/>
      <c r="ET71" s="1306"/>
      <c r="EU71" s="1306"/>
      <c r="EV71" s="1306"/>
      <c r="EW71" s="1306"/>
      <c r="EX71" s="1306"/>
      <c r="EY71" s="1306"/>
      <c r="EZ71" s="1306"/>
      <c r="FA71" s="1306"/>
      <c r="FB71" s="1306"/>
      <c r="FC71" s="1306"/>
      <c r="FD71" s="1306"/>
      <c r="FE71" s="1306"/>
      <c r="FF71" s="1306"/>
      <c r="FG71" s="1306"/>
      <c r="FH71" s="1306"/>
      <c r="FI71" s="1306"/>
      <c r="FJ71" s="1306"/>
      <c r="FK71" s="1306"/>
    </row>
    <row r="72" spans="1:167" ht="3" customHeight="1" x14ac:dyDescent="0.2"/>
  </sheetData>
  <mergeCells count="374">
    <mergeCell ref="A37:G37"/>
    <mergeCell ref="H37:CK37"/>
    <mergeCell ref="CL37:CS37"/>
    <mergeCell ref="CT37:DA37"/>
    <mergeCell ref="DB37:DM37"/>
    <mergeCell ref="DN37:DY37"/>
    <mergeCell ref="DZ37:EK37"/>
    <mergeCell ref="EL37:EW37"/>
    <mergeCell ref="EX37:FI37"/>
    <mergeCell ref="A25:G25"/>
    <mergeCell ref="H25:CK25"/>
    <mergeCell ref="CL25:CS25"/>
    <mergeCell ref="CT25:DA25"/>
    <mergeCell ref="DB25:DM25"/>
    <mergeCell ref="DN25:DY25"/>
    <mergeCell ref="DZ25:EK25"/>
    <mergeCell ref="EL25:EW25"/>
    <mergeCell ref="EX25:FI25"/>
    <mergeCell ref="A13:G13"/>
    <mergeCell ref="H13:CK13"/>
    <mergeCell ref="CL13:CS13"/>
    <mergeCell ref="CT13:DA13"/>
    <mergeCell ref="DB13:DM13"/>
    <mergeCell ref="DN13:DY13"/>
    <mergeCell ref="DZ13:EK13"/>
    <mergeCell ref="EL13:EW13"/>
    <mergeCell ref="EX13:FI13"/>
    <mergeCell ref="EX6:FI6"/>
    <mergeCell ref="A6:G6"/>
    <mergeCell ref="DZ7:EK7"/>
    <mergeCell ref="EL7:EW7"/>
    <mergeCell ref="EX7:FI7"/>
    <mergeCell ref="DZ4:EE4"/>
    <mergeCell ref="EF4:EH4"/>
    <mergeCell ref="EI4:EK4"/>
    <mergeCell ref="DZ6:EK6"/>
    <mergeCell ref="H6:CK6"/>
    <mergeCell ref="CL6:CS6"/>
    <mergeCell ref="CT6:DA6"/>
    <mergeCell ref="DB6:DM6"/>
    <mergeCell ref="DN6:DY6"/>
    <mergeCell ref="A7:G7"/>
    <mergeCell ref="H7:CK7"/>
    <mergeCell ref="CL7:CS7"/>
    <mergeCell ref="CT7:DA7"/>
    <mergeCell ref="DB7:DM7"/>
    <mergeCell ref="DN7:DY7"/>
    <mergeCell ref="EL6:EW6"/>
    <mergeCell ref="B1:FH1"/>
    <mergeCell ref="A3:G5"/>
    <mergeCell ref="H3:CK5"/>
    <mergeCell ref="CL3:CS5"/>
    <mergeCell ref="CT3:DA5"/>
    <mergeCell ref="DB3:DM5"/>
    <mergeCell ref="DN3:FI3"/>
    <mergeCell ref="DN4:DS4"/>
    <mergeCell ref="DT4:DV4"/>
    <mergeCell ref="DW4:DY4"/>
    <mergeCell ref="EX4:FI5"/>
    <mergeCell ref="DN5:DY5"/>
    <mergeCell ref="DZ5:EK5"/>
    <mergeCell ref="EL5:EW5"/>
    <mergeCell ref="EL4:EQ4"/>
    <mergeCell ref="ER4:ET4"/>
    <mergeCell ref="EU4:EW4"/>
    <mergeCell ref="DZ8:EK8"/>
    <mergeCell ref="EL8:EW8"/>
    <mergeCell ref="EX8:FI8"/>
    <mergeCell ref="A9:G9"/>
    <mergeCell ref="H9:CK9"/>
    <mergeCell ref="CL9:CS9"/>
    <mergeCell ref="CT9:DA9"/>
    <mergeCell ref="DB9:DM9"/>
    <mergeCell ref="DN9:DY9"/>
    <mergeCell ref="DZ9:EK9"/>
    <mergeCell ref="EL9:EW9"/>
    <mergeCell ref="EX9:FI9"/>
    <mergeCell ref="A8:G8"/>
    <mergeCell ref="H8:CK8"/>
    <mergeCell ref="CL8:CS8"/>
    <mergeCell ref="CT8:DA8"/>
    <mergeCell ref="DB8:DM8"/>
    <mergeCell ref="DN8:DY8"/>
    <mergeCell ref="DZ10:EK10"/>
    <mergeCell ref="EL10:EW10"/>
    <mergeCell ref="EX10:FI10"/>
    <mergeCell ref="A11:G11"/>
    <mergeCell ref="H11:CK11"/>
    <mergeCell ref="CL11:CS11"/>
    <mergeCell ref="CT11:DA11"/>
    <mergeCell ref="DB11:DM11"/>
    <mergeCell ref="DN11:DY11"/>
    <mergeCell ref="DZ11:EK11"/>
    <mergeCell ref="A10:G10"/>
    <mergeCell ref="H10:CK10"/>
    <mergeCell ref="CL10:CS10"/>
    <mergeCell ref="CT10:DA10"/>
    <mergeCell ref="DB10:DM10"/>
    <mergeCell ref="DN10:DY10"/>
    <mergeCell ref="EL11:EW11"/>
    <mergeCell ref="EX11:FI11"/>
    <mergeCell ref="A12:G12"/>
    <mergeCell ref="H12:CK12"/>
    <mergeCell ref="CL12:CS12"/>
    <mergeCell ref="CT12:DA12"/>
    <mergeCell ref="DB12:DM12"/>
    <mergeCell ref="DN12:DY12"/>
    <mergeCell ref="DZ12:EK12"/>
    <mergeCell ref="EL12:EW12"/>
    <mergeCell ref="EX12:FI12"/>
    <mergeCell ref="A14:G14"/>
    <mergeCell ref="H14:CK14"/>
    <mergeCell ref="CL14:CS14"/>
    <mergeCell ref="CT14:DA14"/>
    <mergeCell ref="DB14:DM14"/>
    <mergeCell ref="DN14:DY14"/>
    <mergeCell ref="DZ14:EK14"/>
    <mergeCell ref="EL14:EW14"/>
    <mergeCell ref="EX14:FI14"/>
    <mergeCell ref="DZ15:EK15"/>
    <mergeCell ref="EL15:EW15"/>
    <mergeCell ref="EX15:FI15"/>
    <mergeCell ref="A16:G16"/>
    <mergeCell ref="H16:CK16"/>
    <mergeCell ref="CL16:CS16"/>
    <mergeCell ref="CT16:DA16"/>
    <mergeCell ref="DB16:DM16"/>
    <mergeCell ref="DN16:DY16"/>
    <mergeCell ref="DZ16:EK16"/>
    <mergeCell ref="A15:G15"/>
    <mergeCell ref="H15:CK15"/>
    <mergeCell ref="CL15:CS15"/>
    <mergeCell ref="CT15:DA15"/>
    <mergeCell ref="DB15:DM15"/>
    <mergeCell ref="DN15:DY15"/>
    <mergeCell ref="EL16:EW16"/>
    <mergeCell ref="EX16:FI16"/>
    <mergeCell ref="A17:G17"/>
    <mergeCell ref="H17:CK17"/>
    <mergeCell ref="CL17:CS17"/>
    <mergeCell ref="CT17:DA17"/>
    <mergeCell ref="DB17:DM17"/>
    <mergeCell ref="DN17:DY17"/>
    <mergeCell ref="DZ17:EK17"/>
    <mergeCell ref="EL17:EW17"/>
    <mergeCell ref="EX17:FI17"/>
    <mergeCell ref="A18:G18"/>
    <mergeCell ref="H18:CK18"/>
    <mergeCell ref="CL18:CS18"/>
    <mergeCell ref="CT18:DA18"/>
    <mergeCell ref="DB18:DM18"/>
    <mergeCell ref="DN18:DY18"/>
    <mergeCell ref="DZ18:EK18"/>
    <mergeCell ref="EL18:EW18"/>
    <mergeCell ref="EX18:FI18"/>
    <mergeCell ref="DZ19:EK19"/>
    <mergeCell ref="EL19:EW19"/>
    <mergeCell ref="EX19:FI19"/>
    <mergeCell ref="A20:G20"/>
    <mergeCell ref="H20:CK20"/>
    <mergeCell ref="CL20:CS20"/>
    <mergeCell ref="CT20:DA20"/>
    <mergeCell ref="DB20:DM20"/>
    <mergeCell ref="DN20:DY20"/>
    <mergeCell ref="DZ20:EK20"/>
    <mergeCell ref="A19:G19"/>
    <mergeCell ref="H19:CK19"/>
    <mergeCell ref="CL19:CS19"/>
    <mergeCell ref="CT19:DA19"/>
    <mergeCell ref="DB19:DM19"/>
    <mergeCell ref="DN19:DY19"/>
    <mergeCell ref="EL20:EW20"/>
    <mergeCell ref="EX20:FI20"/>
    <mergeCell ref="A21:G21"/>
    <mergeCell ref="H21:CK21"/>
    <mergeCell ref="CL21:CS21"/>
    <mergeCell ref="CT21:DA21"/>
    <mergeCell ref="DB21:DM21"/>
    <mergeCell ref="DN21:DY21"/>
    <mergeCell ref="DZ21:EK21"/>
    <mergeCell ref="EL21:EW21"/>
    <mergeCell ref="EX21:FI21"/>
    <mergeCell ref="A22:G22"/>
    <mergeCell ref="H22:CK22"/>
    <mergeCell ref="CL22:CS22"/>
    <mergeCell ref="CT22:DA22"/>
    <mergeCell ref="DB22:DM22"/>
    <mergeCell ref="DN22:DY22"/>
    <mergeCell ref="DZ22:EK22"/>
    <mergeCell ref="EL22:EW22"/>
    <mergeCell ref="EX22:FI22"/>
    <mergeCell ref="DZ23:EK23"/>
    <mergeCell ref="EL23:EW23"/>
    <mergeCell ref="EX23:FI23"/>
    <mergeCell ref="A24:G24"/>
    <mergeCell ref="H24:CK24"/>
    <mergeCell ref="CL24:CS24"/>
    <mergeCell ref="CT24:DA24"/>
    <mergeCell ref="DB24:DM24"/>
    <mergeCell ref="DN24:DY24"/>
    <mergeCell ref="DZ24:EK24"/>
    <mergeCell ref="A23:G23"/>
    <mergeCell ref="H23:CK23"/>
    <mergeCell ref="CL23:CS23"/>
    <mergeCell ref="CT23:DA23"/>
    <mergeCell ref="DB23:DM23"/>
    <mergeCell ref="DN23:DY23"/>
    <mergeCell ref="EL24:EW24"/>
    <mergeCell ref="EX24:FI24"/>
    <mergeCell ref="A27:G29"/>
    <mergeCell ref="H27:CK29"/>
    <mergeCell ref="CL27:CS29"/>
    <mergeCell ref="CT27:DA29"/>
    <mergeCell ref="DB27:DM29"/>
    <mergeCell ref="DN27:FI27"/>
    <mergeCell ref="DN28:DS28"/>
    <mergeCell ref="DT28:DV28"/>
    <mergeCell ref="EU28:EW28"/>
    <mergeCell ref="EX28:FI29"/>
    <mergeCell ref="DN29:DY29"/>
    <mergeCell ref="DZ29:EK29"/>
    <mergeCell ref="EL29:EW29"/>
    <mergeCell ref="EL28:EQ28"/>
    <mergeCell ref="ER28:ET28"/>
    <mergeCell ref="DN31:DY31"/>
    <mergeCell ref="DZ31:EK31"/>
    <mergeCell ref="EL31:EW31"/>
    <mergeCell ref="EX31:FI31"/>
    <mergeCell ref="DW28:DY28"/>
    <mergeCell ref="DZ28:EE28"/>
    <mergeCell ref="EF28:EH28"/>
    <mergeCell ref="EI28:EK28"/>
    <mergeCell ref="DN30:DY30"/>
    <mergeCell ref="DZ30:EK30"/>
    <mergeCell ref="EL30:EW30"/>
    <mergeCell ref="EX30:FI30"/>
    <mergeCell ref="H30:CK30"/>
    <mergeCell ref="CL30:CS30"/>
    <mergeCell ref="CT30:DA30"/>
    <mergeCell ref="DB30:DM30"/>
    <mergeCell ref="A32:G32"/>
    <mergeCell ref="H32:CK32"/>
    <mergeCell ref="CL32:CS32"/>
    <mergeCell ref="CT32:DA32"/>
    <mergeCell ref="DB32:DM32"/>
    <mergeCell ref="A31:G31"/>
    <mergeCell ref="H31:CK31"/>
    <mergeCell ref="CL31:CS31"/>
    <mergeCell ref="CT31:DA31"/>
    <mergeCell ref="DB31:DM31"/>
    <mergeCell ref="A30:G30"/>
    <mergeCell ref="DN32:DY32"/>
    <mergeCell ref="DZ32:EK32"/>
    <mergeCell ref="EL32:EW32"/>
    <mergeCell ref="EX32:FI32"/>
    <mergeCell ref="A33:G33"/>
    <mergeCell ref="H33:CK33"/>
    <mergeCell ref="CL33:CS33"/>
    <mergeCell ref="CT33:DA33"/>
    <mergeCell ref="DB33:DM33"/>
    <mergeCell ref="DN33:DY33"/>
    <mergeCell ref="DZ33:EK33"/>
    <mergeCell ref="EL33:EW33"/>
    <mergeCell ref="EX33:FI33"/>
    <mergeCell ref="A34:G34"/>
    <mergeCell ref="H34:CK34"/>
    <mergeCell ref="CL34:CS34"/>
    <mergeCell ref="CT34:DA34"/>
    <mergeCell ref="DB34:DM34"/>
    <mergeCell ref="DN34:DY34"/>
    <mergeCell ref="DZ34:EK34"/>
    <mergeCell ref="EL34:EW34"/>
    <mergeCell ref="EX34:FI34"/>
    <mergeCell ref="DZ35:EK35"/>
    <mergeCell ref="EL35:EW35"/>
    <mergeCell ref="EX35:FI35"/>
    <mergeCell ref="A36:G36"/>
    <mergeCell ref="H36:CK36"/>
    <mergeCell ref="CL36:CS36"/>
    <mergeCell ref="CT36:DA36"/>
    <mergeCell ref="DB36:DM36"/>
    <mergeCell ref="DN36:DY36"/>
    <mergeCell ref="DZ36:EK36"/>
    <mergeCell ref="A35:G35"/>
    <mergeCell ref="H35:CK35"/>
    <mergeCell ref="CL35:CS35"/>
    <mergeCell ref="CT35:DA35"/>
    <mergeCell ref="DB35:DM35"/>
    <mergeCell ref="DN35:DY35"/>
    <mergeCell ref="EL36:EW36"/>
    <mergeCell ref="EX36:FI36"/>
    <mergeCell ref="A38:G38"/>
    <mergeCell ref="H38:CK38"/>
    <mergeCell ref="CL38:CS38"/>
    <mergeCell ref="CT38:DA38"/>
    <mergeCell ref="DB38:DM38"/>
    <mergeCell ref="DN38:DY38"/>
    <mergeCell ref="DZ38:EK38"/>
    <mergeCell ref="EL38:EW38"/>
    <mergeCell ref="EX38:FI38"/>
    <mergeCell ref="A39:G39"/>
    <mergeCell ref="H39:CK39"/>
    <mergeCell ref="CL39:CS39"/>
    <mergeCell ref="CT39:DA39"/>
    <mergeCell ref="DB39:DM39"/>
    <mergeCell ref="DN39:DY39"/>
    <mergeCell ref="DZ39:EK39"/>
    <mergeCell ref="EL39:EW39"/>
    <mergeCell ref="EX39:FI39"/>
    <mergeCell ref="DZ40:EK41"/>
    <mergeCell ref="EL40:EW41"/>
    <mergeCell ref="EX40:FI41"/>
    <mergeCell ref="H41:CK41"/>
    <mergeCell ref="DB41:DM41"/>
    <mergeCell ref="A42:G42"/>
    <mergeCell ref="H42:CK42"/>
    <mergeCell ref="CL42:CS42"/>
    <mergeCell ref="CT42:DA42"/>
    <mergeCell ref="DB42:DM42"/>
    <mergeCell ref="A40:G41"/>
    <mergeCell ref="H40:CK40"/>
    <mergeCell ref="CL40:CS41"/>
    <mergeCell ref="CT40:DA41"/>
    <mergeCell ref="DB40:DM40"/>
    <mergeCell ref="DN40:DY41"/>
    <mergeCell ref="DN42:DY42"/>
    <mergeCell ref="DZ42:EK42"/>
    <mergeCell ref="EL42:EW42"/>
    <mergeCell ref="EX42:FI42"/>
    <mergeCell ref="A43:G44"/>
    <mergeCell ref="H43:CK43"/>
    <mergeCell ref="CL43:CS44"/>
    <mergeCell ref="CT43:DA44"/>
    <mergeCell ref="DB43:DM43"/>
    <mergeCell ref="DN43:DY44"/>
    <mergeCell ref="AQ48:BH48"/>
    <mergeCell ref="BK48:BV48"/>
    <mergeCell ref="BY48:CR48"/>
    <mergeCell ref="AM49:BD49"/>
    <mergeCell ref="BG49:BX49"/>
    <mergeCell ref="CA49:CR49"/>
    <mergeCell ref="DZ43:EK44"/>
    <mergeCell ref="EL43:EW44"/>
    <mergeCell ref="EX43:FI44"/>
    <mergeCell ref="H44:CK44"/>
    <mergeCell ref="DB44:DM44"/>
    <mergeCell ref="AQ47:BH47"/>
    <mergeCell ref="BK47:BV47"/>
    <mergeCell ref="BY47:CR47"/>
    <mergeCell ref="A55:CM55"/>
    <mergeCell ref="A56:CM56"/>
    <mergeCell ref="A58:Y58"/>
    <mergeCell ref="AH58:CM58"/>
    <mergeCell ref="A59:Y59"/>
    <mergeCell ref="AH59:CM59"/>
    <mergeCell ref="AM50:BD50"/>
    <mergeCell ref="BG50:BX50"/>
    <mergeCell ref="CA50:CR50"/>
    <mergeCell ref="I51:J51"/>
    <mergeCell ref="K51:M51"/>
    <mergeCell ref="N51:O51"/>
    <mergeCell ref="Q51:AE51"/>
    <mergeCell ref="AF51:AH51"/>
    <mergeCell ref="AI51:AK51"/>
    <mergeCell ref="A67:FK67"/>
    <mergeCell ref="AD61:AF61"/>
    <mergeCell ref="A65:FI65"/>
    <mergeCell ref="A66:FI66"/>
    <mergeCell ref="A61:B61"/>
    <mergeCell ref="C61:E61"/>
    <mergeCell ref="F61:G61"/>
    <mergeCell ref="I61:W61"/>
    <mergeCell ref="X61:Z61"/>
    <mergeCell ref="AA61:AC61"/>
  </mergeCells>
  <pageMargins left="0.47244094488188981" right="0.39370078740157483" top="0.70866141732283472" bottom="0.31496062992125984" header="0.19685039370078741" footer="0.19685039370078741"/>
  <pageSetup paperSize="9" fitToHeight="2" orientation="landscape" r:id="rId1"/>
  <headerFooter alignWithMargins="0">
    <oddHeader>&amp;R&amp;"Times New Roman,обычный"&amp;7Подготовлено с использованием системы &amp;"Times New Roman,полужирный"КонсультантПлюс</oddHeader>
  </headerFooter>
  <rowBreaks count="1" manualBreakCount="1">
    <brk id="26" max="164" man="1"/>
  </rowBreaks>
  <ignoredErrors>
    <ignoredError sqref="CL14:CS24 CT6 CL38:CS44 CL6:CS12 CL30:CS36"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66FF"/>
    <pageSetUpPr fitToPage="1"/>
  </sheetPr>
  <dimension ref="A1:FQ68"/>
  <sheetViews>
    <sheetView view="pageBreakPreview" topLeftCell="A25" zoomScale="110" zoomScaleSheetLayoutView="100" workbookViewId="0">
      <selection activeCell="A44" sqref="A44:CM44"/>
    </sheetView>
  </sheetViews>
  <sheetFormatPr defaultColWidth="0.85546875" defaultRowHeight="11.25" x14ac:dyDescent="0.2"/>
  <cols>
    <col min="1" max="60" width="0.85546875" style="1180"/>
    <col min="61" max="61" width="0.85546875" style="1180" customWidth="1"/>
    <col min="62" max="64" width="0.85546875" style="1180"/>
    <col min="65" max="65" width="0.85546875" style="1180" customWidth="1"/>
    <col min="66" max="75" width="0.85546875" style="1180"/>
    <col min="76" max="77" width="0.85546875" style="1180" customWidth="1"/>
    <col min="78" max="109" width="0.85546875" style="1180"/>
    <col min="110" max="121" width="0.85546875" style="1273"/>
    <col min="122" max="16384" width="0.85546875" style="1180"/>
  </cols>
  <sheetData>
    <row r="1" spans="1:173" s="1185" customFormat="1" ht="13.5" customHeight="1" x14ac:dyDescent="0.15">
      <c r="B1" s="2373" t="s">
        <v>1143</v>
      </c>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c r="AL1" s="2373"/>
      <c r="AM1" s="2373"/>
      <c r="AN1" s="2373"/>
      <c r="AO1" s="2373"/>
      <c r="AP1" s="2373"/>
      <c r="AQ1" s="2373"/>
      <c r="AR1" s="2373"/>
      <c r="AS1" s="2373"/>
      <c r="AT1" s="2373"/>
      <c r="AU1" s="2373"/>
      <c r="AV1" s="2373"/>
      <c r="AW1" s="2373"/>
      <c r="AX1" s="2373"/>
      <c r="AY1" s="2373"/>
      <c r="AZ1" s="2373"/>
      <c r="BA1" s="2373"/>
      <c r="BB1" s="2373"/>
      <c r="BC1" s="2373"/>
      <c r="BD1" s="2373"/>
      <c r="BE1" s="2373"/>
      <c r="BF1" s="2373"/>
      <c r="BG1" s="2373"/>
      <c r="BH1" s="2373"/>
      <c r="BI1" s="2373"/>
      <c r="BJ1" s="2373"/>
      <c r="BK1" s="2373"/>
      <c r="BL1" s="2373"/>
      <c r="BM1" s="2373"/>
      <c r="BN1" s="2373"/>
      <c r="BO1" s="2373"/>
      <c r="BP1" s="2373"/>
      <c r="BQ1" s="2373"/>
      <c r="BR1" s="2373"/>
      <c r="BS1" s="2373"/>
      <c r="BT1" s="2373"/>
      <c r="BU1" s="2373"/>
      <c r="BV1" s="2373"/>
      <c r="BW1" s="2373"/>
      <c r="BX1" s="2373"/>
      <c r="BY1" s="2373"/>
      <c r="BZ1" s="2373"/>
      <c r="CA1" s="2373"/>
      <c r="CB1" s="2373"/>
      <c r="CC1" s="2373"/>
      <c r="CD1" s="2373"/>
      <c r="CE1" s="2373"/>
      <c r="CF1" s="2373"/>
      <c r="CG1" s="2373"/>
      <c r="CH1" s="2373"/>
      <c r="CI1" s="2373"/>
      <c r="CJ1" s="2373"/>
      <c r="CK1" s="2373"/>
      <c r="CL1" s="2373"/>
      <c r="CM1" s="2373"/>
      <c r="CN1" s="2373"/>
      <c r="CO1" s="2373"/>
      <c r="CP1" s="2373"/>
      <c r="CQ1" s="2373"/>
      <c r="CR1" s="2373"/>
      <c r="CS1" s="2373"/>
      <c r="CT1" s="2373"/>
      <c r="CU1" s="2373"/>
      <c r="CV1" s="2373"/>
      <c r="CW1" s="2373"/>
      <c r="CX1" s="2373"/>
      <c r="CY1" s="2373"/>
      <c r="CZ1" s="2373"/>
      <c r="DA1" s="2373"/>
      <c r="DB1" s="2373"/>
      <c r="DC1" s="2373"/>
      <c r="DD1" s="2373"/>
      <c r="DE1" s="2373"/>
      <c r="DF1" s="2373"/>
      <c r="DG1" s="2373"/>
      <c r="DH1" s="2373"/>
      <c r="DI1" s="2373"/>
      <c r="DJ1" s="2373"/>
      <c r="DK1" s="2373"/>
      <c r="DL1" s="2373"/>
      <c r="DM1" s="2373"/>
      <c r="DN1" s="2373"/>
      <c r="DO1" s="2373"/>
      <c r="DP1" s="2373"/>
      <c r="DQ1" s="2373"/>
      <c r="DR1" s="2373"/>
      <c r="DS1" s="2373"/>
      <c r="DT1" s="2373"/>
      <c r="DU1" s="2373"/>
      <c r="DV1" s="2373"/>
      <c r="DW1" s="2373"/>
      <c r="DX1" s="2373"/>
      <c r="DY1" s="2373"/>
      <c r="DZ1" s="2373"/>
      <c r="EA1" s="2373"/>
      <c r="EB1" s="2373"/>
      <c r="EC1" s="2373"/>
      <c r="ED1" s="2373"/>
      <c r="EE1" s="2373"/>
      <c r="EF1" s="2373"/>
      <c r="EG1" s="2373"/>
      <c r="EH1" s="2373"/>
      <c r="EI1" s="2373"/>
      <c r="EJ1" s="2373"/>
      <c r="EK1" s="2373"/>
      <c r="EL1" s="2373"/>
      <c r="EM1" s="2373"/>
      <c r="EN1" s="2373"/>
      <c r="EO1" s="2373"/>
      <c r="EP1" s="2373"/>
      <c r="EQ1" s="2373"/>
      <c r="ER1" s="2373"/>
      <c r="ES1" s="2373"/>
      <c r="ET1" s="2373"/>
      <c r="EU1" s="2373"/>
      <c r="EV1" s="2373"/>
      <c r="EW1" s="2373"/>
      <c r="EX1" s="2373"/>
      <c r="EY1" s="2373"/>
      <c r="EZ1" s="2373"/>
      <c r="FA1" s="2373"/>
      <c r="FB1" s="2373"/>
      <c r="FC1" s="2373"/>
      <c r="FD1" s="2373"/>
      <c r="FE1" s="2373"/>
      <c r="FF1" s="2373"/>
      <c r="FG1" s="2373"/>
      <c r="FH1" s="2373"/>
      <c r="FI1" s="2373"/>
      <c r="FJ1" s="2373"/>
      <c r="FK1" s="2373"/>
      <c r="FL1" s="2373"/>
      <c r="FM1" s="2373"/>
      <c r="FN1" s="2373"/>
      <c r="FO1" s="2373"/>
      <c r="FP1" s="2373"/>
    </row>
    <row r="2" spans="1:173" ht="7.5" customHeight="1" x14ac:dyDescent="0.2"/>
    <row r="3" spans="1:173" ht="11.25" customHeight="1" x14ac:dyDescent="0.2">
      <c r="A3" s="2381" t="s">
        <v>1142</v>
      </c>
      <c r="B3" s="2381"/>
      <c r="C3" s="2381"/>
      <c r="D3" s="2381"/>
      <c r="E3" s="2381"/>
      <c r="F3" s="2381"/>
      <c r="G3" s="2381"/>
      <c r="H3" s="2382"/>
      <c r="I3" s="2374" t="s">
        <v>273</v>
      </c>
      <c r="J3" s="2374"/>
      <c r="K3" s="2374"/>
      <c r="L3" s="2374"/>
      <c r="M3" s="2374"/>
      <c r="N3" s="2374"/>
      <c r="O3" s="2374"/>
      <c r="P3" s="2374"/>
      <c r="Q3" s="2374"/>
      <c r="R3" s="2374"/>
      <c r="S3" s="2374"/>
      <c r="T3" s="2374"/>
      <c r="U3" s="2374"/>
      <c r="V3" s="2374"/>
      <c r="W3" s="2374"/>
      <c r="X3" s="2374"/>
      <c r="Y3" s="2374"/>
      <c r="Z3" s="2374"/>
      <c r="AA3" s="2374"/>
      <c r="AB3" s="2374"/>
      <c r="AC3" s="2374"/>
      <c r="AD3" s="2374"/>
      <c r="AE3" s="2374"/>
      <c r="AF3" s="2374"/>
      <c r="AG3" s="2374"/>
      <c r="AH3" s="2374"/>
      <c r="AI3" s="2374"/>
      <c r="AJ3" s="2374"/>
      <c r="AK3" s="2374"/>
      <c r="AL3" s="2374"/>
      <c r="AM3" s="2374"/>
      <c r="AN3" s="2374"/>
      <c r="AO3" s="2374"/>
      <c r="AP3" s="2374"/>
      <c r="AQ3" s="2374"/>
      <c r="AR3" s="2374"/>
      <c r="AS3" s="2374"/>
      <c r="AT3" s="2374"/>
      <c r="AU3" s="2374"/>
      <c r="AV3" s="2374"/>
      <c r="AW3" s="2374"/>
      <c r="AX3" s="2374"/>
      <c r="AY3" s="2374"/>
      <c r="AZ3" s="2374"/>
      <c r="BA3" s="2374"/>
      <c r="BB3" s="2374"/>
      <c r="BC3" s="2374"/>
      <c r="BD3" s="2374"/>
      <c r="BE3" s="2374"/>
      <c r="BF3" s="2374"/>
      <c r="BG3" s="2374"/>
      <c r="BH3" s="2374"/>
      <c r="BI3" s="2374"/>
      <c r="BJ3" s="2374"/>
      <c r="BK3" s="2374"/>
      <c r="BL3" s="2374"/>
      <c r="BM3" s="2374"/>
      <c r="BN3" s="2374"/>
      <c r="BO3" s="2374"/>
      <c r="BP3" s="2374"/>
      <c r="BQ3" s="2374"/>
      <c r="BR3" s="2374"/>
      <c r="BS3" s="2374"/>
      <c r="BT3" s="2374"/>
      <c r="BU3" s="2374"/>
      <c r="BV3" s="2374"/>
      <c r="BW3" s="2374"/>
      <c r="BX3" s="2374"/>
      <c r="BY3" s="2374"/>
      <c r="BZ3" s="2374"/>
      <c r="CA3" s="2374"/>
      <c r="CB3" s="2374"/>
      <c r="CC3" s="2374"/>
      <c r="CD3" s="2374"/>
      <c r="CE3" s="2374"/>
      <c r="CF3" s="2374"/>
      <c r="CG3" s="2374"/>
      <c r="CH3" s="2374"/>
      <c r="CI3" s="2374"/>
      <c r="CJ3" s="2374"/>
      <c r="CK3" s="2374"/>
      <c r="CL3" s="2374"/>
      <c r="CM3" s="2375"/>
      <c r="CN3" s="2380" t="s">
        <v>1141</v>
      </c>
      <c r="CO3" s="2381"/>
      <c r="CP3" s="2381"/>
      <c r="CQ3" s="2381"/>
      <c r="CR3" s="2381"/>
      <c r="CS3" s="2381"/>
      <c r="CT3" s="2381"/>
      <c r="CU3" s="2382"/>
      <c r="CV3" s="2380" t="s">
        <v>1140</v>
      </c>
      <c r="CW3" s="2381"/>
      <c r="CX3" s="2381"/>
      <c r="CY3" s="2381"/>
      <c r="CZ3" s="2381"/>
      <c r="DA3" s="2381"/>
      <c r="DB3" s="2381"/>
      <c r="DC3" s="2381"/>
      <c r="DD3" s="2381"/>
      <c r="DE3" s="2382"/>
      <c r="DF3" s="2564" t="s">
        <v>1226</v>
      </c>
      <c r="DG3" s="2565"/>
      <c r="DH3" s="2565"/>
      <c r="DI3" s="2565"/>
      <c r="DJ3" s="2565"/>
      <c r="DK3" s="2565"/>
      <c r="DL3" s="2565"/>
      <c r="DM3" s="2565"/>
      <c r="DN3" s="2565"/>
      <c r="DO3" s="2565"/>
      <c r="DP3" s="2565"/>
      <c r="DQ3" s="2566"/>
      <c r="DR3" s="2401" t="s">
        <v>917</v>
      </c>
      <c r="DS3" s="2402"/>
      <c r="DT3" s="2402"/>
      <c r="DU3" s="2402"/>
      <c r="DV3" s="2402"/>
      <c r="DW3" s="2402"/>
      <c r="DX3" s="2402"/>
      <c r="DY3" s="2402"/>
      <c r="DZ3" s="2402"/>
      <c r="EA3" s="2402"/>
      <c r="EB3" s="2402"/>
      <c r="EC3" s="2402"/>
      <c r="ED3" s="2402"/>
      <c r="EE3" s="2402"/>
      <c r="EF3" s="2402"/>
      <c r="EG3" s="2402"/>
      <c r="EH3" s="2402"/>
      <c r="EI3" s="2402"/>
      <c r="EJ3" s="2402"/>
      <c r="EK3" s="2402"/>
      <c r="EL3" s="2402"/>
      <c r="EM3" s="2402"/>
      <c r="EN3" s="2402"/>
      <c r="EO3" s="2402"/>
      <c r="EP3" s="2402"/>
      <c r="EQ3" s="2402"/>
      <c r="ER3" s="2402"/>
      <c r="ES3" s="2402"/>
      <c r="ET3" s="2402"/>
      <c r="EU3" s="2402"/>
      <c r="EV3" s="2402"/>
      <c r="EW3" s="2402"/>
      <c r="EX3" s="2402"/>
      <c r="EY3" s="2402"/>
      <c r="EZ3" s="2402"/>
      <c r="FA3" s="2402"/>
      <c r="FB3" s="2402"/>
      <c r="FC3" s="2402"/>
      <c r="FD3" s="2402"/>
      <c r="FE3" s="2402"/>
      <c r="FF3" s="2402"/>
      <c r="FG3" s="2402"/>
      <c r="FH3" s="2402"/>
      <c r="FI3" s="2402"/>
      <c r="FJ3" s="2402"/>
      <c r="FK3" s="2402"/>
      <c r="FL3" s="2402"/>
      <c r="FM3" s="2402"/>
      <c r="FN3" s="2402"/>
      <c r="FO3" s="2402"/>
      <c r="FP3" s="2402"/>
      <c r="FQ3" s="2402"/>
    </row>
    <row r="4" spans="1:173" ht="11.25" customHeight="1" x14ac:dyDescent="0.2">
      <c r="A4" s="2384"/>
      <c r="B4" s="2384"/>
      <c r="C4" s="2384"/>
      <c r="D4" s="2384"/>
      <c r="E4" s="2384"/>
      <c r="F4" s="2384"/>
      <c r="G4" s="2384"/>
      <c r="H4" s="2385"/>
      <c r="I4" s="2376"/>
      <c r="J4" s="2376"/>
      <c r="K4" s="2376"/>
      <c r="L4" s="2376"/>
      <c r="M4" s="2376"/>
      <c r="N4" s="2376"/>
      <c r="O4" s="2376"/>
      <c r="P4" s="2376"/>
      <c r="Q4" s="2376"/>
      <c r="R4" s="2376"/>
      <c r="S4" s="2376"/>
      <c r="T4" s="2376"/>
      <c r="U4" s="2376"/>
      <c r="V4" s="2376"/>
      <c r="W4" s="2376"/>
      <c r="X4" s="2376"/>
      <c r="Y4" s="2376"/>
      <c r="Z4" s="2376"/>
      <c r="AA4" s="2376"/>
      <c r="AB4" s="2376"/>
      <c r="AC4" s="2376"/>
      <c r="AD4" s="2376"/>
      <c r="AE4" s="2376"/>
      <c r="AF4" s="2376"/>
      <c r="AG4" s="2376"/>
      <c r="AH4" s="2376"/>
      <c r="AI4" s="2376"/>
      <c r="AJ4" s="2376"/>
      <c r="AK4" s="2376"/>
      <c r="AL4" s="2376"/>
      <c r="AM4" s="2376"/>
      <c r="AN4" s="2376"/>
      <c r="AO4" s="2376"/>
      <c r="AP4" s="2376"/>
      <c r="AQ4" s="2376"/>
      <c r="AR4" s="2376"/>
      <c r="AS4" s="2376"/>
      <c r="AT4" s="2376"/>
      <c r="AU4" s="2376"/>
      <c r="AV4" s="2376"/>
      <c r="AW4" s="2376"/>
      <c r="AX4" s="2376"/>
      <c r="AY4" s="2376"/>
      <c r="AZ4" s="2376"/>
      <c r="BA4" s="2376"/>
      <c r="BB4" s="2376"/>
      <c r="BC4" s="2376"/>
      <c r="BD4" s="2376"/>
      <c r="BE4" s="2376"/>
      <c r="BF4" s="2376"/>
      <c r="BG4" s="2376"/>
      <c r="BH4" s="2376"/>
      <c r="BI4" s="2376"/>
      <c r="BJ4" s="2376"/>
      <c r="BK4" s="2376"/>
      <c r="BL4" s="2376"/>
      <c r="BM4" s="2376"/>
      <c r="BN4" s="2376"/>
      <c r="BO4" s="2376"/>
      <c r="BP4" s="2376"/>
      <c r="BQ4" s="2376"/>
      <c r="BR4" s="2376"/>
      <c r="BS4" s="2376"/>
      <c r="BT4" s="2376"/>
      <c r="BU4" s="2376"/>
      <c r="BV4" s="2376"/>
      <c r="BW4" s="2376"/>
      <c r="BX4" s="2376"/>
      <c r="BY4" s="2376"/>
      <c r="BZ4" s="2376"/>
      <c r="CA4" s="2376"/>
      <c r="CB4" s="2376"/>
      <c r="CC4" s="2376"/>
      <c r="CD4" s="2376"/>
      <c r="CE4" s="2376"/>
      <c r="CF4" s="2376"/>
      <c r="CG4" s="2376"/>
      <c r="CH4" s="2376"/>
      <c r="CI4" s="2376"/>
      <c r="CJ4" s="2376"/>
      <c r="CK4" s="2376"/>
      <c r="CL4" s="2376"/>
      <c r="CM4" s="2377"/>
      <c r="CN4" s="2383"/>
      <c r="CO4" s="2384"/>
      <c r="CP4" s="2384"/>
      <c r="CQ4" s="2384"/>
      <c r="CR4" s="2384"/>
      <c r="CS4" s="2384"/>
      <c r="CT4" s="2384"/>
      <c r="CU4" s="2385"/>
      <c r="CV4" s="2383"/>
      <c r="CW4" s="2384"/>
      <c r="CX4" s="2384"/>
      <c r="CY4" s="2384"/>
      <c r="CZ4" s="2384"/>
      <c r="DA4" s="2384"/>
      <c r="DB4" s="2384"/>
      <c r="DC4" s="2384"/>
      <c r="DD4" s="2384"/>
      <c r="DE4" s="2385"/>
      <c r="DF4" s="2567"/>
      <c r="DG4" s="2568"/>
      <c r="DH4" s="2568"/>
      <c r="DI4" s="2568"/>
      <c r="DJ4" s="2568"/>
      <c r="DK4" s="2568"/>
      <c r="DL4" s="2568"/>
      <c r="DM4" s="2568"/>
      <c r="DN4" s="2568"/>
      <c r="DO4" s="2568"/>
      <c r="DP4" s="2568"/>
      <c r="DQ4" s="2569"/>
      <c r="DR4" s="2393" t="s">
        <v>918</v>
      </c>
      <c r="DS4" s="2394"/>
      <c r="DT4" s="2394"/>
      <c r="DU4" s="2394"/>
      <c r="DV4" s="2394"/>
      <c r="DW4" s="2394"/>
      <c r="DX4" s="2607" t="str">
        <f>ФХДстр.1_4!CS13</f>
        <v>24</v>
      </c>
      <c r="DY4" s="2607"/>
      <c r="DZ4" s="2607"/>
      <c r="EA4" s="2369" t="s">
        <v>547</v>
      </c>
      <c r="EB4" s="2369"/>
      <c r="EC4" s="2369"/>
      <c r="ED4" s="2370"/>
      <c r="EE4" s="2393" t="s">
        <v>918</v>
      </c>
      <c r="EF4" s="2394"/>
      <c r="EG4" s="2394"/>
      <c r="EH4" s="2394"/>
      <c r="EI4" s="2394"/>
      <c r="EJ4" s="2394"/>
      <c r="EK4" s="2607" t="str">
        <f>ФХДстр.1_4!CE14</f>
        <v>25</v>
      </c>
      <c r="EL4" s="2607"/>
      <c r="EM4" s="2607"/>
      <c r="EN4" s="2369" t="s">
        <v>547</v>
      </c>
      <c r="EO4" s="2369"/>
      <c r="EP4" s="2369"/>
      <c r="EQ4" s="2370"/>
      <c r="ER4" s="2393" t="s">
        <v>918</v>
      </c>
      <c r="ES4" s="2394"/>
      <c r="ET4" s="2394"/>
      <c r="EU4" s="2394"/>
      <c r="EV4" s="2394"/>
      <c r="EW4" s="2394"/>
      <c r="EX4" s="2607" t="str">
        <f>ФХДстр.1_4!CM14</f>
        <v>26</v>
      </c>
      <c r="EY4" s="2607"/>
      <c r="EZ4" s="2607"/>
      <c r="FA4" s="2369" t="s">
        <v>547</v>
      </c>
      <c r="FB4" s="2369"/>
      <c r="FC4" s="2369"/>
      <c r="FD4" s="2370"/>
      <c r="FE4" s="2380" t="s">
        <v>919</v>
      </c>
      <c r="FF4" s="2381"/>
      <c r="FG4" s="2381"/>
      <c r="FH4" s="2381"/>
      <c r="FI4" s="2381"/>
      <c r="FJ4" s="2381"/>
      <c r="FK4" s="2381"/>
      <c r="FL4" s="2381"/>
      <c r="FM4" s="2381"/>
      <c r="FN4" s="2381"/>
      <c r="FO4" s="2381"/>
      <c r="FP4" s="2381"/>
      <c r="FQ4" s="2381"/>
    </row>
    <row r="5" spans="1:173" ht="39" customHeight="1" x14ac:dyDescent="0.2">
      <c r="A5" s="2387"/>
      <c r="B5" s="2387"/>
      <c r="C5" s="2387"/>
      <c r="D5" s="2387"/>
      <c r="E5" s="2387"/>
      <c r="F5" s="2387"/>
      <c r="G5" s="2387"/>
      <c r="H5" s="2388"/>
      <c r="I5" s="2378"/>
      <c r="J5" s="2378"/>
      <c r="K5" s="2378"/>
      <c r="L5" s="2378"/>
      <c r="M5" s="2378"/>
      <c r="N5" s="2378"/>
      <c r="O5" s="2378"/>
      <c r="P5" s="2378"/>
      <c r="Q5" s="2378"/>
      <c r="R5" s="2378"/>
      <c r="S5" s="2378"/>
      <c r="T5" s="2378"/>
      <c r="U5" s="2378"/>
      <c r="V5" s="2378"/>
      <c r="W5" s="2378"/>
      <c r="X5" s="2378"/>
      <c r="Y5" s="2378"/>
      <c r="Z5" s="2378"/>
      <c r="AA5" s="2378"/>
      <c r="AB5" s="2378"/>
      <c r="AC5" s="2378"/>
      <c r="AD5" s="2378"/>
      <c r="AE5" s="2378"/>
      <c r="AF5" s="2378"/>
      <c r="AG5" s="2378"/>
      <c r="AH5" s="2378"/>
      <c r="AI5" s="2378"/>
      <c r="AJ5" s="2378"/>
      <c r="AK5" s="2378"/>
      <c r="AL5" s="2378"/>
      <c r="AM5" s="2378"/>
      <c r="AN5" s="2378"/>
      <c r="AO5" s="2378"/>
      <c r="AP5" s="2378"/>
      <c r="AQ5" s="2378"/>
      <c r="AR5" s="2378"/>
      <c r="AS5" s="2378"/>
      <c r="AT5" s="2378"/>
      <c r="AU5" s="2378"/>
      <c r="AV5" s="2378"/>
      <c r="AW5" s="2378"/>
      <c r="AX5" s="2378"/>
      <c r="AY5" s="2378"/>
      <c r="AZ5" s="2378"/>
      <c r="BA5" s="2378"/>
      <c r="BB5" s="2378"/>
      <c r="BC5" s="2378"/>
      <c r="BD5" s="2378"/>
      <c r="BE5" s="2378"/>
      <c r="BF5" s="2378"/>
      <c r="BG5" s="2378"/>
      <c r="BH5" s="2378"/>
      <c r="BI5" s="2378"/>
      <c r="BJ5" s="2378"/>
      <c r="BK5" s="2378"/>
      <c r="BL5" s="2378"/>
      <c r="BM5" s="2378"/>
      <c r="BN5" s="2378"/>
      <c r="BO5" s="2378"/>
      <c r="BP5" s="2378"/>
      <c r="BQ5" s="2378"/>
      <c r="BR5" s="2378"/>
      <c r="BS5" s="2378"/>
      <c r="BT5" s="2378"/>
      <c r="BU5" s="2378"/>
      <c r="BV5" s="2378"/>
      <c r="BW5" s="2378"/>
      <c r="BX5" s="2378"/>
      <c r="BY5" s="2378"/>
      <c r="BZ5" s="2378"/>
      <c r="CA5" s="2378"/>
      <c r="CB5" s="2378"/>
      <c r="CC5" s="2378"/>
      <c r="CD5" s="2378"/>
      <c r="CE5" s="2378"/>
      <c r="CF5" s="2378"/>
      <c r="CG5" s="2378"/>
      <c r="CH5" s="2378"/>
      <c r="CI5" s="2378"/>
      <c r="CJ5" s="2378"/>
      <c r="CK5" s="2378"/>
      <c r="CL5" s="2378"/>
      <c r="CM5" s="2379"/>
      <c r="CN5" s="2386"/>
      <c r="CO5" s="2387"/>
      <c r="CP5" s="2387"/>
      <c r="CQ5" s="2387"/>
      <c r="CR5" s="2387"/>
      <c r="CS5" s="2387"/>
      <c r="CT5" s="2387"/>
      <c r="CU5" s="2388"/>
      <c r="CV5" s="2386"/>
      <c r="CW5" s="2387"/>
      <c r="CX5" s="2387"/>
      <c r="CY5" s="2387"/>
      <c r="CZ5" s="2387"/>
      <c r="DA5" s="2387"/>
      <c r="DB5" s="2387"/>
      <c r="DC5" s="2387"/>
      <c r="DD5" s="2387"/>
      <c r="DE5" s="2388"/>
      <c r="DF5" s="2570"/>
      <c r="DG5" s="2571"/>
      <c r="DH5" s="2571"/>
      <c r="DI5" s="2571"/>
      <c r="DJ5" s="2571"/>
      <c r="DK5" s="2571"/>
      <c r="DL5" s="2571"/>
      <c r="DM5" s="2571"/>
      <c r="DN5" s="2571"/>
      <c r="DO5" s="2571"/>
      <c r="DP5" s="2571"/>
      <c r="DQ5" s="2572"/>
      <c r="DR5" s="2390" t="s">
        <v>1139</v>
      </c>
      <c r="DS5" s="2391"/>
      <c r="DT5" s="2391"/>
      <c r="DU5" s="2391"/>
      <c r="DV5" s="2391"/>
      <c r="DW5" s="2391"/>
      <c r="DX5" s="2391"/>
      <c r="DY5" s="2391"/>
      <c r="DZ5" s="2391"/>
      <c r="EA5" s="2391"/>
      <c r="EB5" s="2391"/>
      <c r="EC5" s="2391"/>
      <c r="ED5" s="2392"/>
      <c r="EE5" s="2390" t="s">
        <v>1138</v>
      </c>
      <c r="EF5" s="2391"/>
      <c r="EG5" s="2391"/>
      <c r="EH5" s="2391"/>
      <c r="EI5" s="2391"/>
      <c r="EJ5" s="2391"/>
      <c r="EK5" s="2391"/>
      <c r="EL5" s="2391"/>
      <c r="EM5" s="2391"/>
      <c r="EN5" s="2391"/>
      <c r="EO5" s="2391"/>
      <c r="EP5" s="2391"/>
      <c r="EQ5" s="2392"/>
      <c r="ER5" s="2390" t="s">
        <v>1137</v>
      </c>
      <c r="ES5" s="2391"/>
      <c r="ET5" s="2391"/>
      <c r="EU5" s="2391"/>
      <c r="EV5" s="2391"/>
      <c r="EW5" s="2391"/>
      <c r="EX5" s="2391"/>
      <c r="EY5" s="2391"/>
      <c r="EZ5" s="2391"/>
      <c r="FA5" s="2391"/>
      <c r="FB5" s="2391"/>
      <c r="FC5" s="2391"/>
      <c r="FD5" s="2392"/>
      <c r="FE5" s="2386"/>
      <c r="FF5" s="2387"/>
      <c r="FG5" s="2387"/>
      <c r="FH5" s="2387"/>
      <c r="FI5" s="2387"/>
      <c r="FJ5" s="2387"/>
      <c r="FK5" s="2387"/>
      <c r="FL5" s="2387"/>
      <c r="FM5" s="2387"/>
      <c r="FN5" s="2387"/>
      <c r="FO5" s="2387"/>
      <c r="FP5" s="2387"/>
      <c r="FQ5" s="2387"/>
    </row>
    <row r="6" spans="1:173" ht="12" thickBot="1" x14ac:dyDescent="0.25">
      <c r="A6" s="2349" t="s">
        <v>282</v>
      </c>
      <c r="B6" s="2349"/>
      <c r="C6" s="2349"/>
      <c r="D6" s="2349"/>
      <c r="E6" s="2349"/>
      <c r="F6" s="2349"/>
      <c r="G6" s="2349"/>
      <c r="H6" s="2350"/>
      <c r="I6" s="2349" t="s">
        <v>623</v>
      </c>
      <c r="J6" s="2349"/>
      <c r="K6" s="2349"/>
      <c r="L6" s="2349"/>
      <c r="M6" s="2349"/>
      <c r="N6" s="2349"/>
      <c r="O6" s="2349"/>
      <c r="P6" s="2349"/>
      <c r="Q6" s="2349"/>
      <c r="R6" s="2349"/>
      <c r="S6" s="2349"/>
      <c r="T6" s="2349"/>
      <c r="U6" s="2349"/>
      <c r="V6" s="2349"/>
      <c r="W6" s="2349"/>
      <c r="X6" s="2349"/>
      <c r="Y6" s="2349"/>
      <c r="Z6" s="2349"/>
      <c r="AA6" s="2349"/>
      <c r="AB6" s="2349"/>
      <c r="AC6" s="2349"/>
      <c r="AD6" s="2349"/>
      <c r="AE6" s="2349"/>
      <c r="AF6" s="2349"/>
      <c r="AG6" s="2349"/>
      <c r="AH6" s="2349"/>
      <c r="AI6" s="2349"/>
      <c r="AJ6" s="2349"/>
      <c r="AK6" s="2349"/>
      <c r="AL6" s="2349"/>
      <c r="AM6" s="2349"/>
      <c r="AN6" s="2349"/>
      <c r="AO6" s="2349"/>
      <c r="AP6" s="2349"/>
      <c r="AQ6" s="2349"/>
      <c r="AR6" s="2349"/>
      <c r="AS6" s="2349"/>
      <c r="AT6" s="2349"/>
      <c r="AU6" s="2349"/>
      <c r="AV6" s="2349"/>
      <c r="AW6" s="2349"/>
      <c r="AX6" s="2349"/>
      <c r="AY6" s="2349"/>
      <c r="AZ6" s="2349"/>
      <c r="BA6" s="2349"/>
      <c r="BB6" s="2349"/>
      <c r="BC6" s="2349"/>
      <c r="BD6" s="2349"/>
      <c r="BE6" s="2349"/>
      <c r="BF6" s="2349"/>
      <c r="BG6" s="2349"/>
      <c r="BH6" s="2349"/>
      <c r="BI6" s="2349"/>
      <c r="BJ6" s="2349"/>
      <c r="BK6" s="2349"/>
      <c r="BL6" s="2349"/>
      <c r="BM6" s="2349"/>
      <c r="BN6" s="2349"/>
      <c r="BO6" s="2349"/>
      <c r="BP6" s="2349"/>
      <c r="BQ6" s="2349"/>
      <c r="BR6" s="2349"/>
      <c r="BS6" s="2349"/>
      <c r="BT6" s="2349"/>
      <c r="BU6" s="2349"/>
      <c r="BV6" s="2349"/>
      <c r="BW6" s="2349"/>
      <c r="BX6" s="2349"/>
      <c r="BY6" s="2349"/>
      <c r="BZ6" s="2349"/>
      <c r="CA6" s="2349"/>
      <c r="CB6" s="2349"/>
      <c r="CC6" s="2349"/>
      <c r="CD6" s="2349"/>
      <c r="CE6" s="2349"/>
      <c r="CF6" s="2349"/>
      <c r="CG6" s="2349"/>
      <c r="CH6" s="2349"/>
      <c r="CI6" s="2349"/>
      <c r="CJ6" s="2349"/>
      <c r="CK6" s="2349"/>
      <c r="CL6" s="2349"/>
      <c r="CM6" s="2350"/>
      <c r="CN6" s="2351" t="s">
        <v>737</v>
      </c>
      <c r="CO6" s="2352"/>
      <c r="CP6" s="2352"/>
      <c r="CQ6" s="2352"/>
      <c r="CR6" s="2352"/>
      <c r="CS6" s="2352"/>
      <c r="CT6" s="2352"/>
      <c r="CU6" s="2353"/>
      <c r="CV6" s="2351" t="s">
        <v>738</v>
      </c>
      <c r="CW6" s="2352"/>
      <c r="CX6" s="2352"/>
      <c r="CY6" s="2352"/>
      <c r="CZ6" s="2352"/>
      <c r="DA6" s="2352"/>
      <c r="DB6" s="2352"/>
      <c r="DC6" s="2352"/>
      <c r="DD6" s="2352"/>
      <c r="DE6" s="2353"/>
      <c r="DF6" s="2573" t="s">
        <v>1227</v>
      </c>
      <c r="DG6" s="2574"/>
      <c r="DH6" s="2574"/>
      <c r="DI6" s="2574"/>
      <c r="DJ6" s="2574"/>
      <c r="DK6" s="2574"/>
      <c r="DL6" s="2574"/>
      <c r="DM6" s="2574"/>
      <c r="DN6" s="2574"/>
      <c r="DO6" s="2574"/>
      <c r="DP6" s="2574"/>
      <c r="DQ6" s="2575"/>
      <c r="DR6" s="2351" t="s">
        <v>739</v>
      </c>
      <c r="DS6" s="2352"/>
      <c r="DT6" s="2352"/>
      <c r="DU6" s="2352"/>
      <c r="DV6" s="2352"/>
      <c r="DW6" s="2352"/>
      <c r="DX6" s="2352"/>
      <c r="DY6" s="2352"/>
      <c r="DZ6" s="2352"/>
      <c r="EA6" s="2352"/>
      <c r="EB6" s="2352"/>
      <c r="EC6" s="2352"/>
      <c r="ED6" s="2353"/>
      <c r="EE6" s="2351" t="s">
        <v>740</v>
      </c>
      <c r="EF6" s="2352"/>
      <c r="EG6" s="2352"/>
      <c r="EH6" s="2352"/>
      <c r="EI6" s="2352"/>
      <c r="EJ6" s="2352"/>
      <c r="EK6" s="2352"/>
      <c r="EL6" s="2352"/>
      <c r="EM6" s="2352"/>
      <c r="EN6" s="2352"/>
      <c r="EO6" s="2352"/>
      <c r="EP6" s="2352"/>
      <c r="EQ6" s="2353"/>
      <c r="ER6" s="2351" t="s">
        <v>817</v>
      </c>
      <c r="ES6" s="2352"/>
      <c r="ET6" s="2352"/>
      <c r="EU6" s="2352"/>
      <c r="EV6" s="2352"/>
      <c r="EW6" s="2352"/>
      <c r="EX6" s="2352"/>
      <c r="EY6" s="2352"/>
      <c r="EZ6" s="2352"/>
      <c r="FA6" s="2352"/>
      <c r="FB6" s="2352"/>
      <c r="FC6" s="2352"/>
      <c r="FD6" s="2353"/>
      <c r="FE6" s="2351" t="s">
        <v>923</v>
      </c>
      <c r="FF6" s="2352"/>
      <c r="FG6" s="2352"/>
      <c r="FH6" s="2352"/>
      <c r="FI6" s="2352"/>
      <c r="FJ6" s="2352"/>
      <c r="FK6" s="2352"/>
      <c r="FL6" s="2352"/>
      <c r="FM6" s="2352"/>
      <c r="FN6" s="2352"/>
      <c r="FO6" s="2352"/>
      <c r="FP6" s="2352"/>
      <c r="FQ6" s="2352"/>
    </row>
    <row r="7" spans="1:173" ht="12.75" customHeight="1" x14ac:dyDescent="0.2">
      <c r="A7" s="2154">
        <v>1</v>
      </c>
      <c r="B7" s="2154"/>
      <c r="C7" s="2154"/>
      <c r="D7" s="2154"/>
      <c r="E7" s="2154"/>
      <c r="F7" s="2154"/>
      <c r="G7" s="2154"/>
      <c r="H7" s="2155"/>
      <c r="I7" s="2603" t="s">
        <v>1136</v>
      </c>
      <c r="J7" s="2152"/>
      <c r="K7" s="2152"/>
      <c r="L7" s="2152"/>
      <c r="M7" s="2152"/>
      <c r="N7" s="2152"/>
      <c r="O7" s="2152"/>
      <c r="P7" s="2152"/>
      <c r="Q7" s="2152"/>
      <c r="R7" s="2152"/>
      <c r="S7" s="2152"/>
      <c r="T7" s="2152"/>
      <c r="U7" s="2152"/>
      <c r="V7" s="2152"/>
      <c r="W7" s="2152"/>
      <c r="X7" s="2152"/>
      <c r="Y7" s="2152"/>
      <c r="Z7" s="2152"/>
      <c r="AA7" s="2152"/>
      <c r="AB7" s="2152"/>
      <c r="AC7" s="2152"/>
      <c r="AD7" s="2152"/>
      <c r="AE7" s="2152"/>
      <c r="AF7" s="2152"/>
      <c r="AG7" s="2152"/>
      <c r="AH7" s="2152"/>
      <c r="AI7" s="2152"/>
      <c r="AJ7" s="2152"/>
      <c r="AK7" s="2152"/>
      <c r="AL7" s="2152"/>
      <c r="AM7" s="2152"/>
      <c r="AN7" s="2152"/>
      <c r="AO7" s="2152"/>
      <c r="AP7" s="2152"/>
      <c r="AQ7" s="2152"/>
      <c r="AR7" s="2152"/>
      <c r="AS7" s="2152"/>
      <c r="AT7" s="2152"/>
      <c r="AU7" s="2152"/>
      <c r="AV7" s="2152"/>
      <c r="AW7" s="2152"/>
      <c r="AX7" s="2152"/>
      <c r="AY7" s="2152"/>
      <c r="AZ7" s="2152"/>
      <c r="BA7" s="2152"/>
      <c r="BB7" s="2152"/>
      <c r="BC7" s="2152"/>
      <c r="BD7" s="2152"/>
      <c r="BE7" s="2152"/>
      <c r="BF7" s="2152"/>
      <c r="BG7" s="2152"/>
      <c r="BH7" s="2152"/>
      <c r="BI7" s="2152"/>
      <c r="BJ7" s="2152"/>
      <c r="BK7" s="2152"/>
      <c r="BL7" s="2152"/>
      <c r="BM7" s="2152"/>
      <c r="BN7" s="2152"/>
      <c r="BO7" s="2152"/>
      <c r="BP7" s="2152"/>
      <c r="BQ7" s="2152"/>
      <c r="BR7" s="2152"/>
      <c r="BS7" s="2152"/>
      <c r="BT7" s="2152"/>
      <c r="BU7" s="2152"/>
      <c r="BV7" s="2152"/>
      <c r="BW7" s="2152"/>
      <c r="BX7" s="2152"/>
      <c r="BY7" s="2152"/>
      <c r="BZ7" s="2152"/>
      <c r="CA7" s="2152"/>
      <c r="CB7" s="2152"/>
      <c r="CC7" s="2152"/>
      <c r="CD7" s="2152"/>
      <c r="CE7" s="2152"/>
      <c r="CF7" s="2152"/>
      <c r="CG7" s="2152"/>
      <c r="CH7" s="2152"/>
      <c r="CI7" s="2152"/>
      <c r="CJ7" s="2152"/>
      <c r="CK7" s="2152"/>
      <c r="CL7" s="2152"/>
      <c r="CM7" s="2152"/>
      <c r="CN7" s="2604" t="s">
        <v>1135</v>
      </c>
      <c r="CO7" s="2605"/>
      <c r="CP7" s="2605"/>
      <c r="CQ7" s="2605"/>
      <c r="CR7" s="2605"/>
      <c r="CS7" s="2605"/>
      <c r="CT7" s="2605"/>
      <c r="CU7" s="2606"/>
      <c r="CV7" s="2357" t="s">
        <v>379</v>
      </c>
      <c r="CW7" s="2355"/>
      <c r="CX7" s="2355"/>
      <c r="CY7" s="2355"/>
      <c r="CZ7" s="2355"/>
      <c r="DA7" s="2355"/>
      <c r="DB7" s="2355"/>
      <c r="DC7" s="2355"/>
      <c r="DD7" s="2355"/>
      <c r="DE7" s="2356"/>
      <c r="DF7" s="2576"/>
      <c r="DG7" s="2577"/>
      <c r="DH7" s="2577"/>
      <c r="DI7" s="2577"/>
      <c r="DJ7" s="2577"/>
      <c r="DK7" s="2577"/>
      <c r="DL7" s="2577"/>
      <c r="DM7" s="2577"/>
      <c r="DN7" s="2577"/>
      <c r="DO7" s="2577"/>
      <c r="DP7" s="2577"/>
      <c r="DQ7" s="2578"/>
      <c r="DR7" s="2358">
        <f>DR8+DR9+DR10+DR11</f>
        <v>0</v>
      </c>
      <c r="DS7" s="2359"/>
      <c r="DT7" s="2359"/>
      <c r="DU7" s="2359"/>
      <c r="DV7" s="2359"/>
      <c r="DW7" s="2359"/>
      <c r="DX7" s="2359"/>
      <c r="DY7" s="2359"/>
      <c r="DZ7" s="2359"/>
      <c r="EA7" s="2359"/>
      <c r="EB7" s="2359"/>
      <c r="EC7" s="2359"/>
      <c r="ED7" s="2360"/>
      <c r="EE7" s="2358">
        <f>EE8+EE9+EE10+EE11</f>
        <v>0</v>
      </c>
      <c r="EF7" s="2359"/>
      <c r="EG7" s="2359"/>
      <c r="EH7" s="2359"/>
      <c r="EI7" s="2359"/>
      <c r="EJ7" s="2359"/>
      <c r="EK7" s="2359"/>
      <c r="EL7" s="2359"/>
      <c r="EM7" s="2359"/>
      <c r="EN7" s="2359"/>
      <c r="EO7" s="2359"/>
      <c r="EP7" s="2359"/>
      <c r="EQ7" s="2360"/>
      <c r="ER7" s="2358">
        <f>ER8+ER9+ER10+ER11</f>
        <v>0</v>
      </c>
      <c r="ES7" s="2359"/>
      <c r="ET7" s="2359"/>
      <c r="EU7" s="2359"/>
      <c r="EV7" s="2359"/>
      <c r="EW7" s="2359"/>
      <c r="EX7" s="2359"/>
      <c r="EY7" s="2359"/>
      <c r="EZ7" s="2359"/>
      <c r="FA7" s="2359"/>
      <c r="FB7" s="2359"/>
      <c r="FC7" s="2359"/>
      <c r="FD7" s="2360"/>
      <c r="FE7" s="2358"/>
      <c r="FF7" s="2359"/>
      <c r="FG7" s="2359"/>
      <c r="FH7" s="2359"/>
      <c r="FI7" s="2359"/>
      <c r="FJ7" s="2359"/>
      <c r="FK7" s="2359"/>
      <c r="FL7" s="2359"/>
      <c r="FM7" s="2359"/>
      <c r="FN7" s="2359"/>
      <c r="FO7" s="2359"/>
      <c r="FP7" s="2359"/>
      <c r="FQ7" s="2594"/>
    </row>
    <row r="8" spans="1:173" ht="90" customHeight="1" x14ac:dyDescent="0.2">
      <c r="A8" s="2127" t="s">
        <v>1134</v>
      </c>
      <c r="B8" s="2127"/>
      <c r="C8" s="2127"/>
      <c r="D8" s="2127"/>
      <c r="E8" s="2127"/>
      <c r="F8" s="2127"/>
      <c r="G8" s="2127"/>
      <c r="H8" s="2128"/>
      <c r="I8" s="2601" t="s">
        <v>1133</v>
      </c>
      <c r="J8" s="2602"/>
      <c r="K8" s="2602"/>
      <c r="L8" s="2602"/>
      <c r="M8" s="2602"/>
      <c r="N8" s="2602"/>
      <c r="O8" s="2602"/>
      <c r="P8" s="2602"/>
      <c r="Q8" s="2602"/>
      <c r="R8" s="2602"/>
      <c r="S8" s="2602"/>
      <c r="T8" s="2602"/>
      <c r="U8" s="2602"/>
      <c r="V8" s="2602"/>
      <c r="W8" s="2602"/>
      <c r="X8" s="2602"/>
      <c r="Y8" s="2602"/>
      <c r="Z8" s="2602"/>
      <c r="AA8" s="2602"/>
      <c r="AB8" s="2602"/>
      <c r="AC8" s="2602"/>
      <c r="AD8" s="2602"/>
      <c r="AE8" s="2602"/>
      <c r="AF8" s="2602"/>
      <c r="AG8" s="2602"/>
      <c r="AH8" s="2602"/>
      <c r="AI8" s="2602"/>
      <c r="AJ8" s="2602"/>
      <c r="AK8" s="2602"/>
      <c r="AL8" s="2602"/>
      <c r="AM8" s="2602"/>
      <c r="AN8" s="2602"/>
      <c r="AO8" s="2602"/>
      <c r="AP8" s="2602"/>
      <c r="AQ8" s="2602"/>
      <c r="AR8" s="2602"/>
      <c r="AS8" s="2602"/>
      <c r="AT8" s="2602"/>
      <c r="AU8" s="2602"/>
      <c r="AV8" s="2602"/>
      <c r="AW8" s="2602"/>
      <c r="AX8" s="2602"/>
      <c r="AY8" s="2602"/>
      <c r="AZ8" s="2602"/>
      <c r="BA8" s="2602"/>
      <c r="BB8" s="2602"/>
      <c r="BC8" s="2602"/>
      <c r="BD8" s="2602"/>
      <c r="BE8" s="2602"/>
      <c r="BF8" s="2602"/>
      <c r="BG8" s="2602"/>
      <c r="BH8" s="2602"/>
      <c r="BI8" s="2602"/>
      <c r="BJ8" s="2602"/>
      <c r="BK8" s="2602"/>
      <c r="BL8" s="2602"/>
      <c r="BM8" s="2602"/>
      <c r="BN8" s="2602"/>
      <c r="BO8" s="2602"/>
      <c r="BP8" s="2602"/>
      <c r="BQ8" s="2602"/>
      <c r="BR8" s="2602"/>
      <c r="BS8" s="2602"/>
      <c r="BT8" s="2602"/>
      <c r="BU8" s="2602"/>
      <c r="BV8" s="2602"/>
      <c r="BW8" s="2602"/>
      <c r="BX8" s="2602"/>
      <c r="BY8" s="2602"/>
      <c r="BZ8" s="2602"/>
      <c r="CA8" s="2602"/>
      <c r="CB8" s="2602"/>
      <c r="CC8" s="2602"/>
      <c r="CD8" s="2602"/>
      <c r="CE8" s="2602"/>
      <c r="CF8" s="2602"/>
      <c r="CG8" s="2602"/>
      <c r="CH8" s="2602"/>
      <c r="CI8" s="2602"/>
      <c r="CJ8" s="2602"/>
      <c r="CK8" s="2602"/>
      <c r="CL8" s="2602"/>
      <c r="CM8" s="2602"/>
      <c r="CN8" s="2126" t="s">
        <v>1132</v>
      </c>
      <c r="CO8" s="2127"/>
      <c r="CP8" s="2127"/>
      <c r="CQ8" s="2127"/>
      <c r="CR8" s="2127"/>
      <c r="CS8" s="2127"/>
      <c r="CT8" s="2127"/>
      <c r="CU8" s="2128"/>
      <c r="CV8" s="2129" t="s">
        <v>379</v>
      </c>
      <c r="CW8" s="2127"/>
      <c r="CX8" s="2127"/>
      <c r="CY8" s="2127"/>
      <c r="CZ8" s="2127"/>
      <c r="DA8" s="2127"/>
      <c r="DB8" s="2127"/>
      <c r="DC8" s="2127"/>
      <c r="DD8" s="2127"/>
      <c r="DE8" s="2128"/>
      <c r="DF8" s="2164"/>
      <c r="DG8" s="2162"/>
      <c r="DH8" s="2162"/>
      <c r="DI8" s="2162"/>
      <c r="DJ8" s="2162"/>
      <c r="DK8" s="2162"/>
      <c r="DL8" s="2162"/>
      <c r="DM8" s="2162"/>
      <c r="DN8" s="2162"/>
      <c r="DO8" s="2162"/>
      <c r="DP8" s="2162"/>
      <c r="DQ8" s="2163"/>
      <c r="DR8" s="2130"/>
      <c r="DS8" s="2131"/>
      <c r="DT8" s="2131"/>
      <c r="DU8" s="2131"/>
      <c r="DV8" s="2131"/>
      <c r="DW8" s="2131"/>
      <c r="DX8" s="2131"/>
      <c r="DY8" s="2131"/>
      <c r="DZ8" s="2131"/>
      <c r="EA8" s="2131"/>
      <c r="EB8" s="2131"/>
      <c r="EC8" s="2131"/>
      <c r="ED8" s="2132"/>
      <c r="EE8" s="2130"/>
      <c r="EF8" s="2131"/>
      <c r="EG8" s="2131"/>
      <c r="EH8" s="2131"/>
      <c r="EI8" s="2131"/>
      <c r="EJ8" s="2131"/>
      <c r="EK8" s="2131"/>
      <c r="EL8" s="2131"/>
      <c r="EM8" s="2131"/>
      <c r="EN8" s="2131"/>
      <c r="EO8" s="2131"/>
      <c r="EP8" s="2131"/>
      <c r="EQ8" s="2132"/>
      <c r="ER8" s="2130"/>
      <c r="ES8" s="2131"/>
      <c r="ET8" s="2131"/>
      <c r="EU8" s="2131"/>
      <c r="EV8" s="2131"/>
      <c r="EW8" s="2131"/>
      <c r="EX8" s="2131"/>
      <c r="EY8" s="2131"/>
      <c r="EZ8" s="2131"/>
      <c r="FA8" s="2131"/>
      <c r="FB8" s="2131"/>
      <c r="FC8" s="2131"/>
      <c r="FD8" s="2132"/>
      <c r="FE8" s="2130"/>
      <c r="FF8" s="2131"/>
      <c r="FG8" s="2131"/>
      <c r="FH8" s="2131"/>
      <c r="FI8" s="2131"/>
      <c r="FJ8" s="2131"/>
      <c r="FK8" s="2131"/>
      <c r="FL8" s="2131"/>
      <c r="FM8" s="2131"/>
      <c r="FN8" s="2131"/>
      <c r="FO8" s="2131"/>
      <c r="FP8" s="2131"/>
      <c r="FQ8" s="2592"/>
    </row>
    <row r="9" spans="1:173" ht="24" customHeight="1" x14ac:dyDescent="0.2">
      <c r="A9" s="2127" t="s">
        <v>1131</v>
      </c>
      <c r="B9" s="2127"/>
      <c r="C9" s="2127"/>
      <c r="D9" s="2127"/>
      <c r="E9" s="2127"/>
      <c r="F9" s="2127"/>
      <c r="G9" s="2127"/>
      <c r="H9" s="2128"/>
      <c r="I9" s="2601" t="s">
        <v>1130</v>
      </c>
      <c r="J9" s="2602"/>
      <c r="K9" s="2602"/>
      <c r="L9" s="2602"/>
      <c r="M9" s="2602"/>
      <c r="N9" s="2602"/>
      <c r="O9" s="2602"/>
      <c r="P9" s="2602"/>
      <c r="Q9" s="2602"/>
      <c r="R9" s="2602"/>
      <c r="S9" s="2602"/>
      <c r="T9" s="2602"/>
      <c r="U9" s="2602"/>
      <c r="V9" s="2602"/>
      <c r="W9" s="2602"/>
      <c r="X9" s="2602"/>
      <c r="Y9" s="2602"/>
      <c r="Z9" s="2602"/>
      <c r="AA9" s="2602"/>
      <c r="AB9" s="2602"/>
      <c r="AC9" s="2602"/>
      <c r="AD9" s="2602"/>
      <c r="AE9" s="2602"/>
      <c r="AF9" s="2602"/>
      <c r="AG9" s="2602"/>
      <c r="AH9" s="2602"/>
      <c r="AI9" s="2602"/>
      <c r="AJ9" s="2602"/>
      <c r="AK9" s="2602"/>
      <c r="AL9" s="2602"/>
      <c r="AM9" s="2602"/>
      <c r="AN9" s="2602"/>
      <c r="AO9" s="2602"/>
      <c r="AP9" s="2602"/>
      <c r="AQ9" s="2602"/>
      <c r="AR9" s="2602"/>
      <c r="AS9" s="2602"/>
      <c r="AT9" s="2602"/>
      <c r="AU9" s="2602"/>
      <c r="AV9" s="2602"/>
      <c r="AW9" s="2602"/>
      <c r="AX9" s="2602"/>
      <c r="AY9" s="2602"/>
      <c r="AZ9" s="2602"/>
      <c r="BA9" s="2602"/>
      <c r="BB9" s="2602"/>
      <c r="BC9" s="2602"/>
      <c r="BD9" s="2602"/>
      <c r="BE9" s="2602"/>
      <c r="BF9" s="2602"/>
      <c r="BG9" s="2602"/>
      <c r="BH9" s="2602"/>
      <c r="BI9" s="2602"/>
      <c r="BJ9" s="2602"/>
      <c r="BK9" s="2602"/>
      <c r="BL9" s="2602"/>
      <c r="BM9" s="2602"/>
      <c r="BN9" s="2602"/>
      <c r="BO9" s="2602"/>
      <c r="BP9" s="2602"/>
      <c r="BQ9" s="2602"/>
      <c r="BR9" s="2602"/>
      <c r="BS9" s="2602"/>
      <c r="BT9" s="2602"/>
      <c r="BU9" s="2602"/>
      <c r="BV9" s="2602"/>
      <c r="BW9" s="2602"/>
      <c r="BX9" s="2602"/>
      <c r="BY9" s="2602"/>
      <c r="BZ9" s="2602"/>
      <c r="CA9" s="2602"/>
      <c r="CB9" s="2602"/>
      <c r="CC9" s="2602"/>
      <c r="CD9" s="2602"/>
      <c r="CE9" s="2602"/>
      <c r="CF9" s="2602"/>
      <c r="CG9" s="2602"/>
      <c r="CH9" s="2602"/>
      <c r="CI9" s="2602"/>
      <c r="CJ9" s="2602"/>
      <c r="CK9" s="2602"/>
      <c r="CL9" s="2602"/>
      <c r="CM9" s="2602"/>
      <c r="CN9" s="2126" t="s">
        <v>1129</v>
      </c>
      <c r="CO9" s="2127"/>
      <c r="CP9" s="2127"/>
      <c r="CQ9" s="2127"/>
      <c r="CR9" s="2127"/>
      <c r="CS9" s="2127"/>
      <c r="CT9" s="2127"/>
      <c r="CU9" s="2128"/>
      <c r="CV9" s="2129" t="s">
        <v>379</v>
      </c>
      <c r="CW9" s="2127"/>
      <c r="CX9" s="2127"/>
      <c r="CY9" s="2127"/>
      <c r="CZ9" s="2127"/>
      <c r="DA9" s="2127"/>
      <c r="DB9" s="2127"/>
      <c r="DC9" s="2127"/>
      <c r="DD9" s="2127"/>
      <c r="DE9" s="2128"/>
      <c r="DF9" s="2164"/>
      <c r="DG9" s="2162"/>
      <c r="DH9" s="2162"/>
      <c r="DI9" s="2162"/>
      <c r="DJ9" s="2162"/>
      <c r="DK9" s="2162"/>
      <c r="DL9" s="2162"/>
      <c r="DM9" s="2162"/>
      <c r="DN9" s="2162"/>
      <c r="DO9" s="2162"/>
      <c r="DP9" s="2162"/>
      <c r="DQ9" s="2163"/>
      <c r="DR9" s="2130"/>
      <c r="DS9" s="2131"/>
      <c r="DT9" s="2131"/>
      <c r="DU9" s="2131"/>
      <c r="DV9" s="2131"/>
      <c r="DW9" s="2131"/>
      <c r="DX9" s="2131"/>
      <c r="DY9" s="2131"/>
      <c r="DZ9" s="2131"/>
      <c r="EA9" s="2131"/>
      <c r="EB9" s="2131"/>
      <c r="EC9" s="2131"/>
      <c r="ED9" s="2132"/>
      <c r="EE9" s="2130"/>
      <c r="EF9" s="2131"/>
      <c r="EG9" s="2131"/>
      <c r="EH9" s="2131"/>
      <c r="EI9" s="2131"/>
      <c r="EJ9" s="2131"/>
      <c r="EK9" s="2131"/>
      <c r="EL9" s="2131"/>
      <c r="EM9" s="2131"/>
      <c r="EN9" s="2131"/>
      <c r="EO9" s="2131"/>
      <c r="EP9" s="2131"/>
      <c r="EQ9" s="2132"/>
      <c r="ER9" s="2130"/>
      <c r="ES9" s="2131"/>
      <c r="ET9" s="2131"/>
      <c r="EU9" s="2131"/>
      <c r="EV9" s="2131"/>
      <c r="EW9" s="2131"/>
      <c r="EX9" s="2131"/>
      <c r="EY9" s="2131"/>
      <c r="EZ9" s="2131"/>
      <c r="FA9" s="2131"/>
      <c r="FB9" s="2131"/>
      <c r="FC9" s="2131"/>
      <c r="FD9" s="2132"/>
      <c r="FE9" s="2130"/>
      <c r="FF9" s="2131"/>
      <c r="FG9" s="2131"/>
      <c r="FH9" s="2131"/>
      <c r="FI9" s="2131"/>
      <c r="FJ9" s="2131"/>
      <c r="FK9" s="2131"/>
      <c r="FL9" s="2131"/>
      <c r="FM9" s="2131"/>
      <c r="FN9" s="2131"/>
      <c r="FO9" s="2131"/>
      <c r="FP9" s="2131"/>
      <c r="FQ9" s="2592"/>
    </row>
    <row r="10" spans="1:173" ht="24" customHeight="1" x14ac:dyDescent="0.2">
      <c r="A10" s="2127" t="s">
        <v>1128</v>
      </c>
      <c r="B10" s="2127"/>
      <c r="C10" s="2127"/>
      <c r="D10" s="2127"/>
      <c r="E10" s="2127"/>
      <c r="F10" s="2127"/>
      <c r="G10" s="2127"/>
      <c r="H10" s="2128"/>
      <c r="I10" s="2601" t="s">
        <v>1127</v>
      </c>
      <c r="J10" s="2602"/>
      <c r="K10" s="2602"/>
      <c r="L10" s="2602"/>
      <c r="M10" s="2602"/>
      <c r="N10" s="2602"/>
      <c r="O10" s="2602"/>
      <c r="P10" s="2602"/>
      <c r="Q10" s="2602"/>
      <c r="R10" s="2602"/>
      <c r="S10" s="2602"/>
      <c r="T10" s="2602"/>
      <c r="U10" s="2602"/>
      <c r="V10" s="2602"/>
      <c r="W10" s="2602"/>
      <c r="X10" s="2602"/>
      <c r="Y10" s="2602"/>
      <c r="Z10" s="2602"/>
      <c r="AA10" s="2602"/>
      <c r="AB10" s="2602"/>
      <c r="AC10" s="2602"/>
      <c r="AD10" s="2602"/>
      <c r="AE10" s="2602"/>
      <c r="AF10" s="2602"/>
      <c r="AG10" s="2602"/>
      <c r="AH10" s="2602"/>
      <c r="AI10" s="2602"/>
      <c r="AJ10" s="2602"/>
      <c r="AK10" s="2602"/>
      <c r="AL10" s="2602"/>
      <c r="AM10" s="2602"/>
      <c r="AN10" s="2602"/>
      <c r="AO10" s="2602"/>
      <c r="AP10" s="2602"/>
      <c r="AQ10" s="2602"/>
      <c r="AR10" s="2602"/>
      <c r="AS10" s="2602"/>
      <c r="AT10" s="2602"/>
      <c r="AU10" s="2602"/>
      <c r="AV10" s="2602"/>
      <c r="AW10" s="2602"/>
      <c r="AX10" s="2602"/>
      <c r="AY10" s="2602"/>
      <c r="AZ10" s="2602"/>
      <c r="BA10" s="2602"/>
      <c r="BB10" s="2602"/>
      <c r="BC10" s="2602"/>
      <c r="BD10" s="2602"/>
      <c r="BE10" s="2602"/>
      <c r="BF10" s="2602"/>
      <c r="BG10" s="2602"/>
      <c r="BH10" s="2602"/>
      <c r="BI10" s="2602"/>
      <c r="BJ10" s="2602"/>
      <c r="BK10" s="2602"/>
      <c r="BL10" s="2602"/>
      <c r="BM10" s="2602"/>
      <c r="BN10" s="2602"/>
      <c r="BO10" s="2602"/>
      <c r="BP10" s="2602"/>
      <c r="BQ10" s="2602"/>
      <c r="BR10" s="2602"/>
      <c r="BS10" s="2602"/>
      <c r="BT10" s="2602"/>
      <c r="BU10" s="2602"/>
      <c r="BV10" s="2602"/>
      <c r="BW10" s="2602"/>
      <c r="BX10" s="2602"/>
      <c r="BY10" s="2602"/>
      <c r="BZ10" s="2602"/>
      <c r="CA10" s="2602"/>
      <c r="CB10" s="2602"/>
      <c r="CC10" s="2602"/>
      <c r="CD10" s="2602"/>
      <c r="CE10" s="2602"/>
      <c r="CF10" s="2602"/>
      <c r="CG10" s="2602"/>
      <c r="CH10" s="2602"/>
      <c r="CI10" s="2602"/>
      <c r="CJ10" s="2602"/>
      <c r="CK10" s="2602"/>
      <c r="CL10" s="2602"/>
      <c r="CM10" s="2602"/>
      <c r="CN10" s="2126" t="s">
        <v>1126</v>
      </c>
      <c r="CO10" s="2127"/>
      <c r="CP10" s="2127"/>
      <c r="CQ10" s="2127"/>
      <c r="CR10" s="2127"/>
      <c r="CS10" s="2127"/>
      <c r="CT10" s="2127"/>
      <c r="CU10" s="2128"/>
      <c r="CV10" s="2129" t="s">
        <v>379</v>
      </c>
      <c r="CW10" s="2127"/>
      <c r="CX10" s="2127"/>
      <c r="CY10" s="2127"/>
      <c r="CZ10" s="2127"/>
      <c r="DA10" s="2127"/>
      <c r="DB10" s="2127"/>
      <c r="DC10" s="2127"/>
      <c r="DD10" s="2127"/>
      <c r="DE10" s="2128"/>
      <c r="DF10" s="2164"/>
      <c r="DG10" s="2162"/>
      <c r="DH10" s="2162"/>
      <c r="DI10" s="2162"/>
      <c r="DJ10" s="2162"/>
      <c r="DK10" s="2162"/>
      <c r="DL10" s="2162"/>
      <c r="DM10" s="2162"/>
      <c r="DN10" s="2162"/>
      <c r="DO10" s="2162"/>
      <c r="DP10" s="2162"/>
      <c r="DQ10" s="2163"/>
      <c r="DR10" s="2130"/>
      <c r="DS10" s="2131"/>
      <c r="DT10" s="2131"/>
      <c r="DU10" s="2131"/>
      <c r="DV10" s="2131"/>
      <c r="DW10" s="2131"/>
      <c r="DX10" s="2131"/>
      <c r="DY10" s="2131"/>
      <c r="DZ10" s="2131"/>
      <c r="EA10" s="2131"/>
      <c r="EB10" s="2131"/>
      <c r="EC10" s="2131"/>
      <c r="ED10" s="2132"/>
      <c r="EE10" s="2130"/>
      <c r="EF10" s="2131"/>
      <c r="EG10" s="2131"/>
      <c r="EH10" s="2131"/>
      <c r="EI10" s="2131"/>
      <c r="EJ10" s="2131"/>
      <c r="EK10" s="2131"/>
      <c r="EL10" s="2131"/>
      <c r="EM10" s="2131"/>
      <c r="EN10" s="2131"/>
      <c r="EO10" s="2131"/>
      <c r="EP10" s="2131"/>
      <c r="EQ10" s="2132"/>
      <c r="ER10" s="2130"/>
      <c r="ES10" s="2131"/>
      <c r="ET10" s="2131"/>
      <c r="EU10" s="2131"/>
      <c r="EV10" s="2131"/>
      <c r="EW10" s="2131"/>
      <c r="EX10" s="2131"/>
      <c r="EY10" s="2131"/>
      <c r="EZ10" s="2131"/>
      <c r="FA10" s="2131"/>
      <c r="FB10" s="2131"/>
      <c r="FC10" s="2131"/>
      <c r="FD10" s="2132"/>
      <c r="FE10" s="2130"/>
      <c r="FF10" s="2131"/>
      <c r="FG10" s="2131"/>
      <c r="FH10" s="2131"/>
      <c r="FI10" s="2131"/>
      <c r="FJ10" s="2131"/>
      <c r="FK10" s="2131"/>
      <c r="FL10" s="2131"/>
      <c r="FM10" s="2131"/>
      <c r="FN10" s="2131"/>
      <c r="FO10" s="2131"/>
      <c r="FP10" s="2131"/>
      <c r="FQ10" s="2592"/>
    </row>
    <row r="11" spans="1:173" ht="24" customHeight="1" x14ac:dyDescent="0.2">
      <c r="A11" s="2127" t="s">
        <v>1125</v>
      </c>
      <c r="B11" s="2127"/>
      <c r="C11" s="2127"/>
      <c r="D11" s="2127"/>
      <c r="E11" s="2127"/>
      <c r="F11" s="2127"/>
      <c r="G11" s="2127"/>
      <c r="H11" s="2128"/>
      <c r="I11" s="2601" t="s">
        <v>1124</v>
      </c>
      <c r="J11" s="2602"/>
      <c r="K11" s="2602"/>
      <c r="L11" s="2602"/>
      <c r="M11" s="2602"/>
      <c r="N11" s="2602"/>
      <c r="O11" s="2602"/>
      <c r="P11" s="2602"/>
      <c r="Q11" s="2602"/>
      <c r="R11" s="2602"/>
      <c r="S11" s="2602"/>
      <c r="T11" s="2602"/>
      <c r="U11" s="2602"/>
      <c r="V11" s="2602"/>
      <c r="W11" s="2602"/>
      <c r="X11" s="2602"/>
      <c r="Y11" s="2602"/>
      <c r="Z11" s="2602"/>
      <c r="AA11" s="2602"/>
      <c r="AB11" s="2602"/>
      <c r="AC11" s="2602"/>
      <c r="AD11" s="2602"/>
      <c r="AE11" s="2602"/>
      <c r="AF11" s="2602"/>
      <c r="AG11" s="2602"/>
      <c r="AH11" s="2602"/>
      <c r="AI11" s="2602"/>
      <c r="AJ11" s="2602"/>
      <c r="AK11" s="2602"/>
      <c r="AL11" s="2602"/>
      <c r="AM11" s="2602"/>
      <c r="AN11" s="2602"/>
      <c r="AO11" s="2602"/>
      <c r="AP11" s="2602"/>
      <c r="AQ11" s="2602"/>
      <c r="AR11" s="2602"/>
      <c r="AS11" s="2602"/>
      <c r="AT11" s="2602"/>
      <c r="AU11" s="2602"/>
      <c r="AV11" s="2602"/>
      <c r="AW11" s="2602"/>
      <c r="AX11" s="2602"/>
      <c r="AY11" s="2602"/>
      <c r="AZ11" s="2602"/>
      <c r="BA11" s="2602"/>
      <c r="BB11" s="2602"/>
      <c r="BC11" s="2602"/>
      <c r="BD11" s="2602"/>
      <c r="BE11" s="2602"/>
      <c r="BF11" s="2602"/>
      <c r="BG11" s="2602"/>
      <c r="BH11" s="2602"/>
      <c r="BI11" s="2602"/>
      <c r="BJ11" s="2602"/>
      <c r="BK11" s="2602"/>
      <c r="BL11" s="2602"/>
      <c r="BM11" s="2602"/>
      <c r="BN11" s="2602"/>
      <c r="BO11" s="2602"/>
      <c r="BP11" s="2602"/>
      <c r="BQ11" s="2602"/>
      <c r="BR11" s="2602"/>
      <c r="BS11" s="2602"/>
      <c r="BT11" s="2602"/>
      <c r="BU11" s="2602"/>
      <c r="BV11" s="2602"/>
      <c r="BW11" s="2602"/>
      <c r="BX11" s="2602"/>
      <c r="BY11" s="2602"/>
      <c r="BZ11" s="2602"/>
      <c r="CA11" s="2602"/>
      <c r="CB11" s="2602"/>
      <c r="CC11" s="2602"/>
      <c r="CD11" s="2602"/>
      <c r="CE11" s="2602"/>
      <c r="CF11" s="2602"/>
      <c r="CG11" s="2602"/>
      <c r="CH11" s="2602"/>
      <c r="CI11" s="2602"/>
      <c r="CJ11" s="2602"/>
      <c r="CK11" s="2602"/>
      <c r="CL11" s="2602"/>
      <c r="CM11" s="2602"/>
      <c r="CN11" s="2126" t="s">
        <v>1123</v>
      </c>
      <c r="CO11" s="2127"/>
      <c r="CP11" s="2127"/>
      <c r="CQ11" s="2127"/>
      <c r="CR11" s="2127"/>
      <c r="CS11" s="2127"/>
      <c r="CT11" s="2127"/>
      <c r="CU11" s="2128"/>
      <c r="CV11" s="2129" t="s">
        <v>379</v>
      </c>
      <c r="CW11" s="2127"/>
      <c r="CX11" s="2127"/>
      <c r="CY11" s="2127"/>
      <c r="CZ11" s="2127"/>
      <c r="DA11" s="2127"/>
      <c r="DB11" s="2127"/>
      <c r="DC11" s="2127"/>
      <c r="DD11" s="2127"/>
      <c r="DE11" s="2128"/>
      <c r="DF11" s="2164" t="s">
        <v>379</v>
      </c>
      <c r="DG11" s="2162"/>
      <c r="DH11" s="2162"/>
      <c r="DI11" s="2162"/>
      <c r="DJ11" s="2162"/>
      <c r="DK11" s="2162"/>
      <c r="DL11" s="2162"/>
      <c r="DM11" s="2162"/>
      <c r="DN11" s="2162"/>
      <c r="DO11" s="2162"/>
      <c r="DP11" s="2162"/>
      <c r="DQ11" s="2163"/>
      <c r="DR11" s="2130">
        <f>DR12+DR15+DR18+DR19+DR22</f>
        <v>0</v>
      </c>
      <c r="DS11" s="2131"/>
      <c r="DT11" s="2131"/>
      <c r="DU11" s="2131"/>
      <c r="DV11" s="2131"/>
      <c r="DW11" s="2131"/>
      <c r="DX11" s="2131"/>
      <c r="DY11" s="2131"/>
      <c r="DZ11" s="2131"/>
      <c r="EA11" s="2131"/>
      <c r="EB11" s="2131"/>
      <c r="EC11" s="2131"/>
      <c r="ED11" s="2132"/>
      <c r="EE11" s="2130">
        <f>EE12+EE15+EE18+EE19+EE22</f>
        <v>0</v>
      </c>
      <c r="EF11" s="2131"/>
      <c r="EG11" s="2131"/>
      <c r="EH11" s="2131"/>
      <c r="EI11" s="2131"/>
      <c r="EJ11" s="2131"/>
      <c r="EK11" s="2131"/>
      <c r="EL11" s="2131"/>
      <c r="EM11" s="2131"/>
      <c r="EN11" s="2131"/>
      <c r="EO11" s="2131"/>
      <c r="EP11" s="2131"/>
      <c r="EQ11" s="2132"/>
      <c r="ER11" s="2130">
        <f>ER12+ER15+ER18+ER19+ER22</f>
        <v>0</v>
      </c>
      <c r="ES11" s="2131"/>
      <c r="ET11" s="2131"/>
      <c r="EU11" s="2131"/>
      <c r="EV11" s="2131"/>
      <c r="EW11" s="2131"/>
      <c r="EX11" s="2131"/>
      <c r="EY11" s="2131"/>
      <c r="EZ11" s="2131"/>
      <c r="FA11" s="2131"/>
      <c r="FB11" s="2131"/>
      <c r="FC11" s="2131"/>
      <c r="FD11" s="2132"/>
      <c r="FE11" s="2130"/>
      <c r="FF11" s="2131"/>
      <c r="FG11" s="2131"/>
      <c r="FH11" s="2131"/>
      <c r="FI11" s="2131"/>
      <c r="FJ11" s="2131"/>
      <c r="FK11" s="2131"/>
      <c r="FL11" s="2131"/>
      <c r="FM11" s="2131"/>
      <c r="FN11" s="2131"/>
      <c r="FO11" s="2131"/>
      <c r="FP11" s="2131"/>
      <c r="FQ11" s="2592"/>
    </row>
    <row r="12" spans="1:173" ht="34.5" customHeight="1" x14ac:dyDescent="0.2">
      <c r="A12" s="2127" t="s">
        <v>1122</v>
      </c>
      <c r="B12" s="2127"/>
      <c r="C12" s="2127"/>
      <c r="D12" s="2127"/>
      <c r="E12" s="2127"/>
      <c r="F12" s="2127"/>
      <c r="G12" s="2127"/>
      <c r="H12" s="2128"/>
      <c r="I12" s="2600" t="s">
        <v>1121</v>
      </c>
      <c r="J12" s="2147"/>
      <c r="K12" s="2147"/>
      <c r="L12" s="2147"/>
      <c r="M12" s="2147"/>
      <c r="N12" s="2147"/>
      <c r="O12" s="2147"/>
      <c r="P12" s="2147"/>
      <c r="Q12" s="2147"/>
      <c r="R12" s="2147"/>
      <c r="S12" s="2147"/>
      <c r="T12" s="2147"/>
      <c r="U12" s="2147"/>
      <c r="V12" s="2147"/>
      <c r="W12" s="2147"/>
      <c r="X12" s="2147"/>
      <c r="Y12" s="2147"/>
      <c r="Z12" s="2147"/>
      <c r="AA12" s="2147"/>
      <c r="AB12" s="2147"/>
      <c r="AC12" s="2147"/>
      <c r="AD12" s="2147"/>
      <c r="AE12" s="2147"/>
      <c r="AF12" s="2147"/>
      <c r="AG12" s="2147"/>
      <c r="AH12" s="2147"/>
      <c r="AI12" s="2147"/>
      <c r="AJ12" s="2147"/>
      <c r="AK12" s="2147"/>
      <c r="AL12" s="2147"/>
      <c r="AM12" s="2147"/>
      <c r="AN12" s="2147"/>
      <c r="AO12" s="2147"/>
      <c r="AP12" s="2147"/>
      <c r="AQ12" s="2147"/>
      <c r="AR12" s="2147"/>
      <c r="AS12" s="2147"/>
      <c r="AT12" s="2147"/>
      <c r="AU12" s="2147"/>
      <c r="AV12" s="2147"/>
      <c r="AW12" s="2147"/>
      <c r="AX12" s="2147"/>
      <c r="AY12" s="2147"/>
      <c r="AZ12" s="2147"/>
      <c r="BA12" s="2147"/>
      <c r="BB12" s="2147"/>
      <c r="BC12" s="2147"/>
      <c r="BD12" s="2147"/>
      <c r="BE12" s="2147"/>
      <c r="BF12" s="2147"/>
      <c r="BG12" s="2147"/>
      <c r="BH12" s="2147"/>
      <c r="BI12" s="2147"/>
      <c r="BJ12" s="2147"/>
      <c r="BK12" s="2147"/>
      <c r="BL12" s="2147"/>
      <c r="BM12" s="2147"/>
      <c r="BN12" s="2147"/>
      <c r="BO12" s="2147"/>
      <c r="BP12" s="2147"/>
      <c r="BQ12" s="2147"/>
      <c r="BR12" s="2147"/>
      <c r="BS12" s="2147"/>
      <c r="BT12" s="2147"/>
      <c r="BU12" s="2147"/>
      <c r="BV12" s="2147"/>
      <c r="BW12" s="2147"/>
      <c r="BX12" s="2147"/>
      <c r="BY12" s="2147"/>
      <c r="BZ12" s="2147"/>
      <c r="CA12" s="2147"/>
      <c r="CB12" s="2147"/>
      <c r="CC12" s="2147"/>
      <c r="CD12" s="2147"/>
      <c r="CE12" s="2147"/>
      <c r="CF12" s="2147"/>
      <c r="CG12" s="2147"/>
      <c r="CH12" s="2147"/>
      <c r="CI12" s="2147"/>
      <c r="CJ12" s="2147"/>
      <c r="CK12" s="2147"/>
      <c r="CL12" s="2147"/>
      <c r="CM12" s="2147"/>
      <c r="CN12" s="2126" t="s">
        <v>1120</v>
      </c>
      <c r="CO12" s="2127"/>
      <c r="CP12" s="2127"/>
      <c r="CQ12" s="2127"/>
      <c r="CR12" s="2127"/>
      <c r="CS12" s="2127"/>
      <c r="CT12" s="2127"/>
      <c r="CU12" s="2128"/>
      <c r="CV12" s="2129" t="s">
        <v>379</v>
      </c>
      <c r="CW12" s="2127"/>
      <c r="CX12" s="2127"/>
      <c r="CY12" s="2127"/>
      <c r="CZ12" s="2127"/>
      <c r="DA12" s="2127"/>
      <c r="DB12" s="2127"/>
      <c r="DC12" s="2127"/>
      <c r="DD12" s="2127"/>
      <c r="DE12" s="2128"/>
      <c r="DF12" s="2164"/>
      <c r="DG12" s="2162"/>
      <c r="DH12" s="2162"/>
      <c r="DI12" s="2162"/>
      <c r="DJ12" s="2162"/>
      <c r="DK12" s="2162"/>
      <c r="DL12" s="2162"/>
      <c r="DM12" s="2162"/>
      <c r="DN12" s="2162"/>
      <c r="DO12" s="2162"/>
      <c r="DP12" s="2162"/>
      <c r="DQ12" s="2163"/>
      <c r="DR12" s="2130">
        <f>DR13+DR14</f>
        <v>0</v>
      </c>
      <c r="DS12" s="2131"/>
      <c r="DT12" s="2131"/>
      <c r="DU12" s="2131"/>
      <c r="DV12" s="2131"/>
      <c r="DW12" s="2131"/>
      <c r="DX12" s="2131"/>
      <c r="DY12" s="2131"/>
      <c r="DZ12" s="2131"/>
      <c r="EA12" s="2131"/>
      <c r="EB12" s="2131"/>
      <c r="EC12" s="2131"/>
      <c r="ED12" s="2132"/>
      <c r="EE12" s="2130">
        <f>EE13+EE14</f>
        <v>0</v>
      </c>
      <c r="EF12" s="2131"/>
      <c r="EG12" s="2131"/>
      <c r="EH12" s="2131"/>
      <c r="EI12" s="2131"/>
      <c r="EJ12" s="2131"/>
      <c r="EK12" s="2131"/>
      <c r="EL12" s="2131"/>
      <c r="EM12" s="2131"/>
      <c r="EN12" s="2131"/>
      <c r="EO12" s="2131"/>
      <c r="EP12" s="2131"/>
      <c r="EQ12" s="2132"/>
      <c r="ER12" s="2130">
        <f>ER13+ER14</f>
        <v>0</v>
      </c>
      <c r="ES12" s="2131"/>
      <c r="ET12" s="2131"/>
      <c r="EU12" s="2131"/>
      <c r="EV12" s="2131"/>
      <c r="EW12" s="2131"/>
      <c r="EX12" s="2131"/>
      <c r="EY12" s="2131"/>
      <c r="EZ12" s="2131"/>
      <c r="FA12" s="2131"/>
      <c r="FB12" s="2131"/>
      <c r="FC12" s="2131"/>
      <c r="FD12" s="2132"/>
      <c r="FE12" s="2130"/>
      <c r="FF12" s="2131"/>
      <c r="FG12" s="2131"/>
      <c r="FH12" s="2131"/>
      <c r="FI12" s="2131"/>
      <c r="FJ12" s="2131"/>
      <c r="FK12" s="2131"/>
      <c r="FL12" s="2131"/>
      <c r="FM12" s="2131"/>
      <c r="FN12" s="2131"/>
      <c r="FO12" s="2131"/>
      <c r="FP12" s="2131"/>
      <c r="FQ12" s="2592"/>
    </row>
    <row r="13" spans="1:173" ht="24" customHeight="1" x14ac:dyDescent="0.2">
      <c r="A13" s="2127" t="s">
        <v>1119</v>
      </c>
      <c r="B13" s="2127"/>
      <c r="C13" s="2127"/>
      <c r="D13" s="2127"/>
      <c r="E13" s="2127"/>
      <c r="F13" s="2127"/>
      <c r="G13" s="2127"/>
      <c r="H13" s="2128"/>
      <c r="I13" s="2595" t="s">
        <v>1093</v>
      </c>
      <c r="J13" s="2203"/>
      <c r="K13" s="2203"/>
      <c r="L13" s="2203"/>
      <c r="M13" s="2203"/>
      <c r="N13" s="2203"/>
      <c r="O13" s="2203"/>
      <c r="P13" s="2203"/>
      <c r="Q13" s="2203"/>
      <c r="R13" s="2203"/>
      <c r="S13" s="2203"/>
      <c r="T13" s="2203"/>
      <c r="U13" s="2203"/>
      <c r="V13" s="2203"/>
      <c r="W13" s="2203"/>
      <c r="X13" s="2203"/>
      <c r="Y13" s="2203"/>
      <c r="Z13" s="2203"/>
      <c r="AA13" s="2203"/>
      <c r="AB13" s="2203"/>
      <c r="AC13" s="2203"/>
      <c r="AD13" s="2203"/>
      <c r="AE13" s="2203"/>
      <c r="AF13" s="2203"/>
      <c r="AG13" s="2203"/>
      <c r="AH13" s="2203"/>
      <c r="AI13" s="2203"/>
      <c r="AJ13" s="2203"/>
      <c r="AK13" s="2203"/>
      <c r="AL13" s="2203"/>
      <c r="AM13" s="2203"/>
      <c r="AN13" s="2203"/>
      <c r="AO13" s="2203"/>
      <c r="AP13" s="2203"/>
      <c r="AQ13" s="2203"/>
      <c r="AR13" s="2203"/>
      <c r="AS13" s="2203"/>
      <c r="AT13" s="2203"/>
      <c r="AU13" s="2203"/>
      <c r="AV13" s="2203"/>
      <c r="AW13" s="2203"/>
      <c r="AX13" s="2203"/>
      <c r="AY13" s="2203"/>
      <c r="AZ13" s="2203"/>
      <c r="BA13" s="2203"/>
      <c r="BB13" s="2203"/>
      <c r="BC13" s="2203"/>
      <c r="BD13" s="2203"/>
      <c r="BE13" s="2203"/>
      <c r="BF13" s="2203"/>
      <c r="BG13" s="2203"/>
      <c r="BH13" s="2203"/>
      <c r="BI13" s="2203"/>
      <c r="BJ13" s="2203"/>
      <c r="BK13" s="2203"/>
      <c r="BL13" s="2203"/>
      <c r="BM13" s="2203"/>
      <c r="BN13" s="2203"/>
      <c r="BO13" s="2203"/>
      <c r="BP13" s="2203"/>
      <c r="BQ13" s="2203"/>
      <c r="BR13" s="2203"/>
      <c r="BS13" s="2203"/>
      <c r="BT13" s="2203"/>
      <c r="BU13" s="2203"/>
      <c r="BV13" s="2203"/>
      <c r="BW13" s="2203"/>
      <c r="BX13" s="2203"/>
      <c r="BY13" s="2203"/>
      <c r="BZ13" s="2203"/>
      <c r="CA13" s="2203"/>
      <c r="CB13" s="2203"/>
      <c r="CC13" s="2203"/>
      <c r="CD13" s="2203"/>
      <c r="CE13" s="2203"/>
      <c r="CF13" s="2203"/>
      <c r="CG13" s="2203"/>
      <c r="CH13" s="2203"/>
      <c r="CI13" s="2203"/>
      <c r="CJ13" s="2203"/>
      <c r="CK13" s="2203"/>
      <c r="CL13" s="2203"/>
      <c r="CM13" s="2203"/>
      <c r="CN13" s="2126" t="s">
        <v>1118</v>
      </c>
      <c r="CO13" s="2127"/>
      <c r="CP13" s="2127"/>
      <c r="CQ13" s="2127"/>
      <c r="CR13" s="2127"/>
      <c r="CS13" s="2127"/>
      <c r="CT13" s="2127"/>
      <c r="CU13" s="2128"/>
      <c r="CV13" s="2129" t="s">
        <v>379</v>
      </c>
      <c r="CW13" s="2127"/>
      <c r="CX13" s="2127"/>
      <c r="CY13" s="2127"/>
      <c r="CZ13" s="2127"/>
      <c r="DA13" s="2127"/>
      <c r="DB13" s="2127"/>
      <c r="DC13" s="2127"/>
      <c r="DD13" s="2127"/>
      <c r="DE13" s="2128"/>
      <c r="DF13" s="2164" t="s">
        <v>379</v>
      </c>
      <c r="DG13" s="2162"/>
      <c r="DH13" s="2162"/>
      <c r="DI13" s="2162"/>
      <c r="DJ13" s="2162"/>
      <c r="DK13" s="2162"/>
      <c r="DL13" s="2162"/>
      <c r="DM13" s="2162"/>
      <c r="DN13" s="2162"/>
      <c r="DO13" s="2162"/>
      <c r="DP13" s="2162"/>
      <c r="DQ13" s="2163"/>
      <c r="DR13" s="2130"/>
      <c r="DS13" s="2131"/>
      <c r="DT13" s="2131"/>
      <c r="DU13" s="2131"/>
      <c r="DV13" s="2131"/>
      <c r="DW13" s="2131"/>
      <c r="DX13" s="2131"/>
      <c r="DY13" s="2131"/>
      <c r="DZ13" s="2131"/>
      <c r="EA13" s="2131"/>
      <c r="EB13" s="2131"/>
      <c r="EC13" s="2131"/>
      <c r="ED13" s="2132"/>
      <c r="EE13" s="2130"/>
      <c r="EF13" s="2131"/>
      <c r="EG13" s="2131"/>
      <c r="EH13" s="2131"/>
      <c r="EI13" s="2131"/>
      <c r="EJ13" s="2131"/>
      <c r="EK13" s="2131"/>
      <c r="EL13" s="2131"/>
      <c r="EM13" s="2131"/>
      <c r="EN13" s="2131"/>
      <c r="EO13" s="2131"/>
      <c r="EP13" s="2131"/>
      <c r="EQ13" s="2132"/>
      <c r="ER13" s="2130"/>
      <c r="ES13" s="2131"/>
      <c r="ET13" s="2131"/>
      <c r="EU13" s="2131"/>
      <c r="EV13" s="2131"/>
      <c r="EW13" s="2131"/>
      <c r="EX13" s="2131"/>
      <c r="EY13" s="2131"/>
      <c r="EZ13" s="2131"/>
      <c r="FA13" s="2131"/>
      <c r="FB13" s="2131"/>
      <c r="FC13" s="2131"/>
      <c r="FD13" s="2132"/>
      <c r="FE13" s="2130"/>
      <c r="FF13" s="2131"/>
      <c r="FG13" s="2131"/>
      <c r="FH13" s="2131"/>
      <c r="FI13" s="2131"/>
      <c r="FJ13" s="2131"/>
      <c r="FK13" s="2131"/>
      <c r="FL13" s="2131"/>
      <c r="FM13" s="2131"/>
      <c r="FN13" s="2131"/>
      <c r="FO13" s="2131"/>
      <c r="FP13" s="2131"/>
      <c r="FQ13" s="2592"/>
    </row>
    <row r="14" spans="1:173" ht="12.75" customHeight="1" x14ac:dyDescent="0.2">
      <c r="A14" s="2127" t="s">
        <v>1117</v>
      </c>
      <c r="B14" s="2127"/>
      <c r="C14" s="2127"/>
      <c r="D14" s="2127"/>
      <c r="E14" s="2127"/>
      <c r="F14" s="2127"/>
      <c r="G14" s="2127"/>
      <c r="H14" s="2128"/>
      <c r="I14" s="2595" t="s">
        <v>1099</v>
      </c>
      <c r="J14" s="2203"/>
      <c r="K14" s="2203"/>
      <c r="L14" s="2203"/>
      <c r="M14" s="2203"/>
      <c r="N14" s="2203"/>
      <c r="O14" s="2203"/>
      <c r="P14" s="2203"/>
      <c r="Q14" s="2203"/>
      <c r="R14" s="2203"/>
      <c r="S14" s="2203"/>
      <c r="T14" s="2203"/>
      <c r="U14" s="2203"/>
      <c r="V14" s="2203"/>
      <c r="W14" s="2203"/>
      <c r="X14" s="2203"/>
      <c r="Y14" s="2203"/>
      <c r="Z14" s="2203"/>
      <c r="AA14" s="2203"/>
      <c r="AB14" s="2203"/>
      <c r="AC14" s="2203"/>
      <c r="AD14" s="2203"/>
      <c r="AE14" s="2203"/>
      <c r="AF14" s="2203"/>
      <c r="AG14" s="2203"/>
      <c r="AH14" s="2203"/>
      <c r="AI14" s="2203"/>
      <c r="AJ14" s="2203"/>
      <c r="AK14" s="2203"/>
      <c r="AL14" s="2203"/>
      <c r="AM14" s="2203"/>
      <c r="AN14" s="2203"/>
      <c r="AO14" s="2203"/>
      <c r="AP14" s="2203"/>
      <c r="AQ14" s="2203"/>
      <c r="AR14" s="2203"/>
      <c r="AS14" s="2203"/>
      <c r="AT14" s="2203"/>
      <c r="AU14" s="2203"/>
      <c r="AV14" s="2203"/>
      <c r="AW14" s="2203"/>
      <c r="AX14" s="2203"/>
      <c r="AY14" s="2203"/>
      <c r="AZ14" s="2203"/>
      <c r="BA14" s="2203"/>
      <c r="BB14" s="2203"/>
      <c r="BC14" s="2203"/>
      <c r="BD14" s="2203"/>
      <c r="BE14" s="2203"/>
      <c r="BF14" s="2203"/>
      <c r="BG14" s="2203"/>
      <c r="BH14" s="2203"/>
      <c r="BI14" s="2203"/>
      <c r="BJ14" s="2203"/>
      <c r="BK14" s="2203"/>
      <c r="BL14" s="2203"/>
      <c r="BM14" s="2203"/>
      <c r="BN14" s="2203"/>
      <c r="BO14" s="2203"/>
      <c r="BP14" s="2203"/>
      <c r="BQ14" s="2203"/>
      <c r="BR14" s="2203"/>
      <c r="BS14" s="2203"/>
      <c r="BT14" s="2203"/>
      <c r="BU14" s="2203"/>
      <c r="BV14" s="2203"/>
      <c r="BW14" s="2203"/>
      <c r="BX14" s="2203"/>
      <c r="BY14" s="2203"/>
      <c r="BZ14" s="2203"/>
      <c r="CA14" s="2203"/>
      <c r="CB14" s="2203"/>
      <c r="CC14" s="2203"/>
      <c r="CD14" s="2203"/>
      <c r="CE14" s="2203"/>
      <c r="CF14" s="2203"/>
      <c r="CG14" s="2203"/>
      <c r="CH14" s="2203"/>
      <c r="CI14" s="2203"/>
      <c r="CJ14" s="2203"/>
      <c r="CK14" s="2203"/>
      <c r="CL14" s="2203"/>
      <c r="CM14" s="2203"/>
      <c r="CN14" s="2126" t="s">
        <v>1116</v>
      </c>
      <c r="CO14" s="2127"/>
      <c r="CP14" s="2127"/>
      <c r="CQ14" s="2127"/>
      <c r="CR14" s="2127"/>
      <c r="CS14" s="2127"/>
      <c r="CT14" s="2127"/>
      <c r="CU14" s="2128"/>
      <c r="CV14" s="2129" t="s">
        <v>379</v>
      </c>
      <c r="CW14" s="2127"/>
      <c r="CX14" s="2127"/>
      <c r="CY14" s="2127"/>
      <c r="CZ14" s="2127"/>
      <c r="DA14" s="2127"/>
      <c r="DB14" s="2127"/>
      <c r="DC14" s="2127"/>
      <c r="DD14" s="2127"/>
      <c r="DE14" s="2128"/>
      <c r="DF14" s="2164"/>
      <c r="DG14" s="2162"/>
      <c r="DH14" s="2162"/>
      <c r="DI14" s="2162"/>
      <c r="DJ14" s="2162"/>
      <c r="DK14" s="2162"/>
      <c r="DL14" s="2162"/>
      <c r="DM14" s="2162"/>
      <c r="DN14" s="2162"/>
      <c r="DO14" s="2162"/>
      <c r="DP14" s="2162"/>
      <c r="DQ14" s="2163"/>
      <c r="DR14" s="2130"/>
      <c r="DS14" s="2131"/>
      <c r="DT14" s="2131"/>
      <c r="DU14" s="2131"/>
      <c r="DV14" s="2131"/>
      <c r="DW14" s="2131"/>
      <c r="DX14" s="2131"/>
      <c r="DY14" s="2131"/>
      <c r="DZ14" s="2131"/>
      <c r="EA14" s="2131"/>
      <c r="EB14" s="2131"/>
      <c r="EC14" s="2131"/>
      <c r="ED14" s="2132"/>
      <c r="EE14" s="2130"/>
      <c r="EF14" s="2131"/>
      <c r="EG14" s="2131"/>
      <c r="EH14" s="2131"/>
      <c r="EI14" s="2131"/>
      <c r="EJ14" s="2131"/>
      <c r="EK14" s="2131"/>
      <c r="EL14" s="2131"/>
      <c r="EM14" s="2131"/>
      <c r="EN14" s="2131"/>
      <c r="EO14" s="2131"/>
      <c r="EP14" s="2131"/>
      <c r="EQ14" s="2132"/>
      <c r="ER14" s="2130"/>
      <c r="ES14" s="2131"/>
      <c r="ET14" s="2131"/>
      <c r="EU14" s="2131"/>
      <c r="EV14" s="2131"/>
      <c r="EW14" s="2131"/>
      <c r="EX14" s="2131"/>
      <c r="EY14" s="2131"/>
      <c r="EZ14" s="2131"/>
      <c r="FA14" s="2131"/>
      <c r="FB14" s="2131"/>
      <c r="FC14" s="2131"/>
      <c r="FD14" s="2132"/>
      <c r="FE14" s="2130"/>
      <c r="FF14" s="2131"/>
      <c r="FG14" s="2131"/>
      <c r="FH14" s="2131"/>
      <c r="FI14" s="2131"/>
      <c r="FJ14" s="2131"/>
      <c r="FK14" s="2131"/>
      <c r="FL14" s="2131"/>
      <c r="FM14" s="2131"/>
      <c r="FN14" s="2131"/>
      <c r="FO14" s="2131"/>
      <c r="FP14" s="2131"/>
      <c r="FQ14" s="2592"/>
    </row>
    <row r="15" spans="1:173" ht="24" customHeight="1" x14ac:dyDescent="0.2">
      <c r="A15" s="2127" t="s">
        <v>1115</v>
      </c>
      <c r="B15" s="2127"/>
      <c r="C15" s="2127"/>
      <c r="D15" s="2127"/>
      <c r="E15" s="2127"/>
      <c r="F15" s="2127"/>
      <c r="G15" s="2127"/>
      <c r="H15" s="2128"/>
      <c r="I15" s="2600" t="s">
        <v>1114</v>
      </c>
      <c r="J15" s="2147"/>
      <c r="K15" s="2147"/>
      <c r="L15" s="2147"/>
      <c r="M15" s="2147"/>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c r="AL15" s="2147"/>
      <c r="AM15" s="2147"/>
      <c r="AN15" s="2147"/>
      <c r="AO15" s="2147"/>
      <c r="AP15" s="2147"/>
      <c r="AQ15" s="2147"/>
      <c r="AR15" s="2147"/>
      <c r="AS15" s="2147"/>
      <c r="AT15" s="2147"/>
      <c r="AU15" s="2147"/>
      <c r="AV15" s="2147"/>
      <c r="AW15" s="2147"/>
      <c r="AX15" s="2147"/>
      <c r="AY15" s="2147"/>
      <c r="AZ15" s="2147"/>
      <c r="BA15" s="2147"/>
      <c r="BB15" s="2147"/>
      <c r="BC15" s="2147"/>
      <c r="BD15" s="2147"/>
      <c r="BE15" s="2147"/>
      <c r="BF15" s="2147"/>
      <c r="BG15" s="2147"/>
      <c r="BH15" s="2147"/>
      <c r="BI15" s="2147"/>
      <c r="BJ15" s="2147"/>
      <c r="BK15" s="2147"/>
      <c r="BL15" s="2147"/>
      <c r="BM15" s="2147"/>
      <c r="BN15" s="2147"/>
      <c r="BO15" s="2147"/>
      <c r="BP15" s="2147"/>
      <c r="BQ15" s="2147"/>
      <c r="BR15" s="2147"/>
      <c r="BS15" s="2147"/>
      <c r="BT15" s="2147"/>
      <c r="BU15" s="2147"/>
      <c r="BV15" s="2147"/>
      <c r="BW15" s="2147"/>
      <c r="BX15" s="2147"/>
      <c r="BY15" s="2147"/>
      <c r="BZ15" s="2147"/>
      <c r="CA15" s="2147"/>
      <c r="CB15" s="2147"/>
      <c r="CC15" s="2147"/>
      <c r="CD15" s="2147"/>
      <c r="CE15" s="2147"/>
      <c r="CF15" s="2147"/>
      <c r="CG15" s="2147"/>
      <c r="CH15" s="2147"/>
      <c r="CI15" s="2147"/>
      <c r="CJ15" s="2147"/>
      <c r="CK15" s="2147"/>
      <c r="CL15" s="2147"/>
      <c r="CM15" s="2147"/>
      <c r="CN15" s="2126" t="s">
        <v>1113</v>
      </c>
      <c r="CO15" s="2127"/>
      <c r="CP15" s="2127"/>
      <c r="CQ15" s="2127"/>
      <c r="CR15" s="2127"/>
      <c r="CS15" s="2127"/>
      <c r="CT15" s="2127"/>
      <c r="CU15" s="2128"/>
      <c r="CV15" s="2129" t="s">
        <v>379</v>
      </c>
      <c r="CW15" s="2127"/>
      <c r="CX15" s="2127"/>
      <c r="CY15" s="2127"/>
      <c r="CZ15" s="2127"/>
      <c r="DA15" s="2127"/>
      <c r="DB15" s="2127"/>
      <c r="DC15" s="2127"/>
      <c r="DD15" s="2127"/>
      <c r="DE15" s="2128"/>
      <c r="DF15" s="2164"/>
      <c r="DG15" s="2162"/>
      <c r="DH15" s="2162"/>
      <c r="DI15" s="2162"/>
      <c r="DJ15" s="2162"/>
      <c r="DK15" s="2162"/>
      <c r="DL15" s="2162"/>
      <c r="DM15" s="2162"/>
      <c r="DN15" s="2162"/>
      <c r="DO15" s="2162"/>
      <c r="DP15" s="2162"/>
      <c r="DQ15" s="2163"/>
      <c r="DR15" s="2130">
        <f>DR16+DR17</f>
        <v>0</v>
      </c>
      <c r="DS15" s="2131"/>
      <c r="DT15" s="2131"/>
      <c r="DU15" s="2131"/>
      <c r="DV15" s="2131"/>
      <c r="DW15" s="2131"/>
      <c r="DX15" s="2131"/>
      <c r="DY15" s="2131"/>
      <c r="DZ15" s="2131"/>
      <c r="EA15" s="2131"/>
      <c r="EB15" s="2131"/>
      <c r="EC15" s="2131"/>
      <c r="ED15" s="2132"/>
      <c r="EE15" s="2130">
        <f>EE16+EE17</f>
        <v>0</v>
      </c>
      <c r="EF15" s="2131"/>
      <c r="EG15" s="2131"/>
      <c r="EH15" s="2131"/>
      <c r="EI15" s="2131"/>
      <c r="EJ15" s="2131"/>
      <c r="EK15" s="2131"/>
      <c r="EL15" s="2131"/>
      <c r="EM15" s="2131"/>
      <c r="EN15" s="2131"/>
      <c r="EO15" s="2131"/>
      <c r="EP15" s="2131"/>
      <c r="EQ15" s="2132"/>
      <c r="ER15" s="2130">
        <f>ER16+ER17</f>
        <v>0</v>
      </c>
      <c r="ES15" s="2131"/>
      <c r="ET15" s="2131"/>
      <c r="EU15" s="2131"/>
      <c r="EV15" s="2131"/>
      <c r="EW15" s="2131"/>
      <c r="EX15" s="2131"/>
      <c r="EY15" s="2131"/>
      <c r="EZ15" s="2131"/>
      <c r="FA15" s="2131"/>
      <c r="FB15" s="2131"/>
      <c r="FC15" s="2131"/>
      <c r="FD15" s="2132"/>
      <c r="FE15" s="2130"/>
      <c r="FF15" s="2131"/>
      <c r="FG15" s="2131"/>
      <c r="FH15" s="2131"/>
      <c r="FI15" s="2131"/>
      <c r="FJ15" s="2131"/>
      <c r="FK15" s="2131"/>
      <c r="FL15" s="2131"/>
      <c r="FM15" s="2131"/>
      <c r="FN15" s="2131"/>
      <c r="FO15" s="2131"/>
      <c r="FP15" s="2131"/>
      <c r="FQ15" s="2592"/>
    </row>
    <row r="16" spans="1:173" ht="24" customHeight="1" x14ac:dyDescent="0.2">
      <c r="A16" s="2127" t="s">
        <v>1112</v>
      </c>
      <c r="B16" s="2127"/>
      <c r="C16" s="2127"/>
      <c r="D16" s="2127"/>
      <c r="E16" s="2127"/>
      <c r="F16" s="2127"/>
      <c r="G16" s="2127"/>
      <c r="H16" s="2128"/>
      <c r="I16" s="2595" t="s">
        <v>1093</v>
      </c>
      <c r="J16" s="2203"/>
      <c r="K16" s="2203"/>
      <c r="L16" s="2203"/>
      <c r="M16" s="2203"/>
      <c r="N16" s="2203"/>
      <c r="O16" s="2203"/>
      <c r="P16" s="2203"/>
      <c r="Q16" s="2203"/>
      <c r="R16" s="2203"/>
      <c r="S16" s="2203"/>
      <c r="T16" s="2203"/>
      <c r="U16" s="2203"/>
      <c r="V16" s="2203"/>
      <c r="W16" s="2203"/>
      <c r="X16" s="2203"/>
      <c r="Y16" s="2203"/>
      <c r="Z16" s="2203"/>
      <c r="AA16" s="2203"/>
      <c r="AB16" s="2203"/>
      <c r="AC16" s="2203"/>
      <c r="AD16" s="2203"/>
      <c r="AE16" s="2203"/>
      <c r="AF16" s="2203"/>
      <c r="AG16" s="2203"/>
      <c r="AH16" s="2203"/>
      <c r="AI16" s="2203"/>
      <c r="AJ16" s="2203"/>
      <c r="AK16" s="2203"/>
      <c r="AL16" s="2203"/>
      <c r="AM16" s="2203"/>
      <c r="AN16" s="2203"/>
      <c r="AO16" s="2203"/>
      <c r="AP16" s="2203"/>
      <c r="AQ16" s="2203"/>
      <c r="AR16" s="2203"/>
      <c r="AS16" s="2203"/>
      <c r="AT16" s="2203"/>
      <c r="AU16" s="2203"/>
      <c r="AV16" s="2203"/>
      <c r="AW16" s="2203"/>
      <c r="AX16" s="2203"/>
      <c r="AY16" s="2203"/>
      <c r="AZ16" s="2203"/>
      <c r="BA16" s="2203"/>
      <c r="BB16" s="2203"/>
      <c r="BC16" s="2203"/>
      <c r="BD16" s="2203"/>
      <c r="BE16" s="2203"/>
      <c r="BF16" s="2203"/>
      <c r="BG16" s="2203"/>
      <c r="BH16" s="2203"/>
      <c r="BI16" s="2203"/>
      <c r="BJ16" s="2203"/>
      <c r="BK16" s="2203"/>
      <c r="BL16" s="2203"/>
      <c r="BM16" s="2203"/>
      <c r="BN16" s="2203"/>
      <c r="BO16" s="2203"/>
      <c r="BP16" s="2203"/>
      <c r="BQ16" s="2203"/>
      <c r="BR16" s="2203"/>
      <c r="BS16" s="2203"/>
      <c r="BT16" s="2203"/>
      <c r="BU16" s="2203"/>
      <c r="BV16" s="2203"/>
      <c r="BW16" s="2203"/>
      <c r="BX16" s="2203"/>
      <c r="BY16" s="2203"/>
      <c r="BZ16" s="2203"/>
      <c r="CA16" s="2203"/>
      <c r="CB16" s="2203"/>
      <c r="CC16" s="2203"/>
      <c r="CD16" s="2203"/>
      <c r="CE16" s="2203"/>
      <c r="CF16" s="2203"/>
      <c r="CG16" s="2203"/>
      <c r="CH16" s="2203"/>
      <c r="CI16" s="2203"/>
      <c r="CJ16" s="2203"/>
      <c r="CK16" s="2203"/>
      <c r="CL16" s="2203"/>
      <c r="CM16" s="2203"/>
      <c r="CN16" s="2126" t="s">
        <v>1111</v>
      </c>
      <c r="CO16" s="2127"/>
      <c r="CP16" s="2127"/>
      <c r="CQ16" s="2127"/>
      <c r="CR16" s="2127"/>
      <c r="CS16" s="2127"/>
      <c r="CT16" s="2127"/>
      <c r="CU16" s="2128"/>
      <c r="CV16" s="2129" t="s">
        <v>379</v>
      </c>
      <c r="CW16" s="2127"/>
      <c r="CX16" s="2127"/>
      <c r="CY16" s="2127"/>
      <c r="CZ16" s="2127"/>
      <c r="DA16" s="2127"/>
      <c r="DB16" s="2127"/>
      <c r="DC16" s="2127"/>
      <c r="DD16" s="2127"/>
      <c r="DE16" s="2128"/>
      <c r="DF16" s="2164"/>
      <c r="DG16" s="2162"/>
      <c r="DH16" s="2162"/>
      <c r="DI16" s="2162"/>
      <c r="DJ16" s="2162"/>
      <c r="DK16" s="2162"/>
      <c r="DL16" s="2162"/>
      <c r="DM16" s="2162"/>
      <c r="DN16" s="2162"/>
      <c r="DO16" s="2162"/>
      <c r="DP16" s="2162"/>
      <c r="DQ16" s="2163"/>
      <c r="DR16" s="2130"/>
      <c r="DS16" s="2131"/>
      <c r="DT16" s="2131"/>
      <c r="DU16" s="2131"/>
      <c r="DV16" s="2131"/>
      <c r="DW16" s="2131"/>
      <c r="DX16" s="2131"/>
      <c r="DY16" s="2131"/>
      <c r="DZ16" s="2131"/>
      <c r="EA16" s="2131"/>
      <c r="EB16" s="2131"/>
      <c r="EC16" s="2131"/>
      <c r="ED16" s="2132"/>
      <c r="EE16" s="2130"/>
      <c r="EF16" s="2131"/>
      <c r="EG16" s="2131"/>
      <c r="EH16" s="2131"/>
      <c r="EI16" s="2131"/>
      <c r="EJ16" s="2131"/>
      <c r="EK16" s="2131"/>
      <c r="EL16" s="2131"/>
      <c r="EM16" s="2131"/>
      <c r="EN16" s="2131"/>
      <c r="EO16" s="2131"/>
      <c r="EP16" s="2131"/>
      <c r="EQ16" s="2132"/>
      <c r="ER16" s="2130"/>
      <c r="ES16" s="2131"/>
      <c r="ET16" s="2131"/>
      <c r="EU16" s="2131"/>
      <c r="EV16" s="2131"/>
      <c r="EW16" s="2131"/>
      <c r="EX16" s="2131"/>
      <c r="EY16" s="2131"/>
      <c r="EZ16" s="2131"/>
      <c r="FA16" s="2131"/>
      <c r="FB16" s="2131"/>
      <c r="FC16" s="2131"/>
      <c r="FD16" s="2132"/>
      <c r="FE16" s="2130"/>
      <c r="FF16" s="2131"/>
      <c r="FG16" s="2131"/>
      <c r="FH16" s="2131"/>
      <c r="FI16" s="2131"/>
      <c r="FJ16" s="2131"/>
      <c r="FK16" s="2131"/>
      <c r="FL16" s="2131"/>
      <c r="FM16" s="2131"/>
      <c r="FN16" s="2131"/>
      <c r="FO16" s="2131"/>
      <c r="FP16" s="2131"/>
      <c r="FQ16" s="2592"/>
    </row>
    <row r="17" spans="1:173" ht="12.75" customHeight="1" x14ac:dyDescent="0.2">
      <c r="A17" s="2127" t="s">
        <v>1110</v>
      </c>
      <c r="B17" s="2127"/>
      <c r="C17" s="2127"/>
      <c r="D17" s="2127"/>
      <c r="E17" s="2127"/>
      <c r="F17" s="2127"/>
      <c r="G17" s="2127"/>
      <c r="H17" s="2128"/>
      <c r="I17" s="2595" t="s">
        <v>1099</v>
      </c>
      <c r="J17" s="2203"/>
      <c r="K17" s="2203"/>
      <c r="L17" s="2203"/>
      <c r="M17" s="2203"/>
      <c r="N17" s="2203"/>
      <c r="O17" s="2203"/>
      <c r="P17" s="2203"/>
      <c r="Q17" s="2203"/>
      <c r="R17" s="2203"/>
      <c r="S17" s="2203"/>
      <c r="T17" s="2203"/>
      <c r="U17" s="2203"/>
      <c r="V17" s="2203"/>
      <c r="W17" s="2203"/>
      <c r="X17" s="2203"/>
      <c r="Y17" s="2203"/>
      <c r="Z17" s="2203"/>
      <c r="AA17" s="2203"/>
      <c r="AB17" s="2203"/>
      <c r="AC17" s="2203"/>
      <c r="AD17" s="2203"/>
      <c r="AE17" s="2203"/>
      <c r="AF17" s="2203"/>
      <c r="AG17" s="2203"/>
      <c r="AH17" s="2203"/>
      <c r="AI17" s="2203"/>
      <c r="AJ17" s="2203"/>
      <c r="AK17" s="2203"/>
      <c r="AL17" s="2203"/>
      <c r="AM17" s="2203"/>
      <c r="AN17" s="2203"/>
      <c r="AO17" s="2203"/>
      <c r="AP17" s="2203"/>
      <c r="AQ17" s="2203"/>
      <c r="AR17" s="2203"/>
      <c r="AS17" s="2203"/>
      <c r="AT17" s="2203"/>
      <c r="AU17" s="2203"/>
      <c r="AV17" s="2203"/>
      <c r="AW17" s="2203"/>
      <c r="AX17" s="2203"/>
      <c r="AY17" s="2203"/>
      <c r="AZ17" s="2203"/>
      <c r="BA17" s="2203"/>
      <c r="BB17" s="2203"/>
      <c r="BC17" s="2203"/>
      <c r="BD17" s="2203"/>
      <c r="BE17" s="2203"/>
      <c r="BF17" s="2203"/>
      <c r="BG17" s="2203"/>
      <c r="BH17" s="2203"/>
      <c r="BI17" s="2203"/>
      <c r="BJ17" s="2203"/>
      <c r="BK17" s="2203"/>
      <c r="BL17" s="2203"/>
      <c r="BM17" s="2203"/>
      <c r="BN17" s="2203"/>
      <c r="BO17" s="2203"/>
      <c r="BP17" s="2203"/>
      <c r="BQ17" s="2203"/>
      <c r="BR17" s="2203"/>
      <c r="BS17" s="2203"/>
      <c r="BT17" s="2203"/>
      <c r="BU17" s="2203"/>
      <c r="BV17" s="2203"/>
      <c r="BW17" s="2203"/>
      <c r="BX17" s="2203"/>
      <c r="BY17" s="2203"/>
      <c r="BZ17" s="2203"/>
      <c r="CA17" s="2203"/>
      <c r="CB17" s="2203"/>
      <c r="CC17" s="2203"/>
      <c r="CD17" s="2203"/>
      <c r="CE17" s="2203"/>
      <c r="CF17" s="2203"/>
      <c r="CG17" s="2203"/>
      <c r="CH17" s="2203"/>
      <c r="CI17" s="2203"/>
      <c r="CJ17" s="2203"/>
      <c r="CK17" s="2203"/>
      <c r="CL17" s="2203"/>
      <c r="CM17" s="2203"/>
      <c r="CN17" s="2126" t="s">
        <v>1109</v>
      </c>
      <c r="CO17" s="2127"/>
      <c r="CP17" s="2127"/>
      <c r="CQ17" s="2127"/>
      <c r="CR17" s="2127"/>
      <c r="CS17" s="2127"/>
      <c r="CT17" s="2127"/>
      <c r="CU17" s="2128"/>
      <c r="CV17" s="2129" t="s">
        <v>379</v>
      </c>
      <c r="CW17" s="2127"/>
      <c r="CX17" s="2127"/>
      <c r="CY17" s="2127"/>
      <c r="CZ17" s="2127"/>
      <c r="DA17" s="2127"/>
      <c r="DB17" s="2127"/>
      <c r="DC17" s="2127"/>
      <c r="DD17" s="2127"/>
      <c r="DE17" s="2128"/>
      <c r="DF17" s="2164"/>
      <c r="DG17" s="2162"/>
      <c r="DH17" s="2162"/>
      <c r="DI17" s="2162"/>
      <c r="DJ17" s="2162"/>
      <c r="DK17" s="2162"/>
      <c r="DL17" s="2162"/>
      <c r="DM17" s="2162"/>
      <c r="DN17" s="2162"/>
      <c r="DO17" s="2162"/>
      <c r="DP17" s="2162"/>
      <c r="DQ17" s="2163"/>
      <c r="DR17" s="2130"/>
      <c r="DS17" s="2131"/>
      <c r="DT17" s="2131"/>
      <c r="DU17" s="2131"/>
      <c r="DV17" s="2131"/>
      <c r="DW17" s="2131"/>
      <c r="DX17" s="2131"/>
      <c r="DY17" s="2131"/>
      <c r="DZ17" s="2131"/>
      <c r="EA17" s="2131"/>
      <c r="EB17" s="2131"/>
      <c r="EC17" s="2131"/>
      <c r="ED17" s="2132"/>
      <c r="EE17" s="2130"/>
      <c r="EF17" s="2131"/>
      <c r="EG17" s="2131"/>
      <c r="EH17" s="2131"/>
      <c r="EI17" s="2131"/>
      <c r="EJ17" s="2131"/>
      <c r="EK17" s="2131"/>
      <c r="EL17" s="2131"/>
      <c r="EM17" s="2131"/>
      <c r="EN17" s="2131"/>
      <c r="EO17" s="2131"/>
      <c r="EP17" s="2131"/>
      <c r="EQ17" s="2132"/>
      <c r="ER17" s="2130"/>
      <c r="ES17" s="2131"/>
      <c r="ET17" s="2131"/>
      <c r="EU17" s="2131"/>
      <c r="EV17" s="2131"/>
      <c r="EW17" s="2131"/>
      <c r="EX17" s="2131"/>
      <c r="EY17" s="2131"/>
      <c r="EZ17" s="2131"/>
      <c r="FA17" s="2131"/>
      <c r="FB17" s="2131"/>
      <c r="FC17" s="2131"/>
      <c r="FD17" s="2132"/>
      <c r="FE17" s="2130"/>
      <c r="FF17" s="2131"/>
      <c r="FG17" s="2131"/>
      <c r="FH17" s="2131"/>
      <c r="FI17" s="2131"/>
      <c r="FJ17" s="2131"/>
      <c r="FK17" s="2131"/>
      <c r="FL17" s="2131"/>
      <c r="FM17" s="2131"/>
      <c r="FN17" s="2131"/>
      <c r="FO17" s="2131"/>
      <c r="FP17" s="2131"/>
      <c r="FQ17" s="2592"/>
    </row>
    <row r="18" spans="1:173" ht="12.75" customHeight="1" x14ac:dyDescent="0.2">
      <c r="A18" s="2127" t="s">
        <v>1108</v>
      </c>
      <c r="B18" s="2127"/>
      <c r="C18" s="2127"/>
      <c r="D18" s="2127"/>
      <c r="E18" s="2127"/>
      <c r="F18" s="2127"/>
      <c r="G18" s="2127"/>
      <c r="H18" s="2128"/>
      <c r="I18" s="2600" t="s">
        <v>1107</v>
      </c>
      <c r="J18" s="2147"/>
      <c r="K18" s="2147"/>
      <c r="L18" s="2147"/>
      <c r="M18" s="2147"/>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c r="AL18" s="2147"/>
      <c r="AM18" s="2147"/>
      <c r="AN18" s="2147"/>
      <c r="AO18" s="2147"/>
      <c r="AP18" s="2147"/>
      <c r="AQ18" s="2147"/>
      <c r="AR18" s="2147"/>
      <c r="AS18" s="2147"/>
      <c r="AT18" s="2147"/>
      <c r="AU18" s="2147"/>
      <c r="AV18" s="2147"/>
      <c r="AW18" s="2147"/>
      <c r="AX18" s="2147"/>
      <c r="AY18" s="2147"/>
      <c r="AZ18" s="2147"/>
      <c r="BA18" s="2147"/>
      <c r="BB18" s="2147"/>
      <c r="BC18" s="2147"/>
      <c r="BD18" s="2147"/>
      <c r="BE18" s="2147"/>
      <c r="BF18" s="2147"/>
      <c r="BG18" s="2147"/>
      <c r="BH18" s="2147"/>
      <c r="BI18" s="2147"/>
      <c r="BJ18" s="2147"/>
      <c r="BK18" s="2147"/>
      <c r="BL18" s="2147"/>
      <c r="BM18" s="2147"/>
      <c r="BN18" s="2147"/>
      <c r="BO18" s="2147"/>
      <c r="BP18" s="2147"/>
      <c r="BQ18" s="2147"/>
      <c r="BR18" s="2147"/>
      <c r="BS18" s="2147"/>
      <c r="BT18" s="2147"/>
      <c r="BU18" s="2147"/>
      <c r="BV18" s="2147"/>
      <c r="BW18" s="2147"/>
      <c r="BX18" s="2147"/>
      <c r="BY18" s="2147"/>
      <c r="BZ18" s="2147"/>
      <c r="CA18" s="2147"/>
      <c r="CB18" s="2147"/>
      <c r="CC18" s="2147"/>
      <c r="CD18" s="2147"/>
      <c r="CE18" s="2147"/>
      <c r="CF18" s="2147"/>
      <c r="CG18" s="2147"/>
      <c r="CH18" s="2147"/>
      <c r="CI18" s="2147"/>
      <c r="CJ18" s="2147"/>
      <c r="CK18" s="2147"/>
      <c r="CL18" s="2147"/>
      <c r="CM18" s="2147"/>
      <c r="CN18" s="2126" t="s">
        <v>1106</v>
      </c>
      <c r="CO18" s="2127"/>
      <c r="CP18" s="2127"/>
      <c r="CQ18" s="2127"/>
      <c r="CR18" s="2127"/>
      <c r="CS18" s="2127"/>
      <c r="CT18" s="2127"/>
      <c r="CU18" s="2128"/>
      <c r="CV18" s="2129" t="s">
        <v>379</v>
      </c>
      <c r="CW18" s="2127"/>
      <c r="CX18" s="2127"/>
      <c r="CY18" s="2127"/>
      <c r="CZ18" s="2127"/>
      <c r="DA18" s="2127"/>
      <c r="DB18" s="2127"/>
      <c r="DC18" s="2127"/>
      <c r="DD18" s="2127"/>
      <c r="DE18" s="2128"/>
      <c r="DF18" s="2164"/>
      <c r="DG18" s="2162"/>
      <c r="DH18" s="2162"/>
      <c r="DI18" s="2162"/>
      <c r="DJ18" s="2162"/>
      <c r="DK18" s="2162"/>
      <c r="DL18" s="2162"/>
      <c r="DM18" s="2162"/>
      <c r="DN18" s="2162"/>
      <c r="DO18" s="2162"/>
      <c r="DP18" s="2162"/>
      <c r="DQ18" s="2163"/>
      <c r="DR18" s="2130"/>
      <c r="DS18" s="2131"/>
      <c r="DT18" s="2131"/>
      <c r="DU18" s="2131"/>
      <c r="DV18" s="2131"/>
      <c r="DW18" s="2131"/>
      <c r="DX18" s="2131"/>
      <c r="DY18" s="2131"/>
      <c r="DZ18" s="2131"/>
      <c r="EA18" s="2131"/>
      <c r="EB18" s="2131"/>
      <c r="EC18" s="2131"/>
      <c r="ED18" s="2132"/>
      <c r="EE18" s="2130"/>
      <c r="EF18" s="2131"/>
      <c r="EG18" s="2131"/>
      <c r="EH18" s="2131"/>
      <c r="EI18" s="2131"/>
      <c r="EJ18" s="2131"/>
      <c r="EK18" s="2131"/>
      <c r="EL18" s="2131"/>
      <c r="EM18" s="2131"/>
      <c r="EN18" s="2131"/>
      <c r="EO18" s="2131"/>
      <c r="EP18" s="2131"/>
      <c r="EQ18" s="2132"/>
      <c r="ER18" s="2130"/>
      <c r="ES18" s="2131"/>
      <c r="ET18" s="2131"/>
      <c r="EU18" s="2131"/>
      <c r="EV18" s="2131"/>
      <c r="EW18" s="2131"/>
      <c r="EX18" s="2131"/>
      <c r="EY18" s="2131"/>
      <c r="EZ18" s="2131"/>
      <c r="FA18" s="2131"/>
      <c r="FB18" s="2131"/>
      <c r="FC18" s="2131"/>
      <c r="FD18" s="2132"/>
      <c r="FE18" s="2130"/>
      <c r="FF18" s="2131"/>
      <c r="FG18" s="2131"/>
      <c r="FH18" s="2131"/>
      <c r="FI18" s="2131"/>
      <c r="FJ18" s="2131"/>
      <c r="FK18" s="2131"/>
      <c r="FL18" s="2131"/>
      <c r="FM18" s="2131"/>
      <c r="FN18" s="2131"/>
      <c r="FO18" s="2131"/>
      <c r="FP18" s="2131"/>
      <c r="FQ18" s="2592"/>
    </row>
    <row r="19" spans="1:173" x14ac:dyDescent="0.2">
      <c r="A19" s="2127" t="s">
        <v>1105</v>
      </c>
      <c r="B19" s="2127"/>
      <c r="C19" s="2127"/>
      <c r="D19" s="2127"/>
      <c r="E19" s="2127"/>
      <c r="F19" s="2127"/>
      <c r="G19" s="2127"/>
      <c r="H19" s="2128"/>
      <c r="I19" s="2600" t="s">
        <v>1104</v>
      </c>
      <c r="J19" s="2147"/>
      <c r="K19" s="2147"/>
      <c r="L19" s="2147"/>
      <c r="M19" s="2147"/>
      <c r="N19" s="2147"/>
      <c r="O19" s="2147"/>
      <c r="P19" s="2147"/>
      <c r="Q19" s="2147"/>
      <c r="R19" s="2147"/>
      <c r="S19" s="2147"/>
      <c r="T19" s="2147"/>
      <c r="U19" s="2147"/>
      <c r="V19" s="2147"/>
      <c r="W19" s="2147"/>
      <c r="X19" s="2147"/>
      <c r="Y19" s="2147"/>
      <c r="Z19" s="2147"/>
      <c r="AA19" s="2147"/>
      <c r="AB19" s="2147"/>
      <c r="AC19" s="2147"/>
      <c r="AD19" s="2147"/>
      <c r="AE19" s="2147"/>
      <c r="AF19" s="2147"/>
      <c r="AG19" s="2147"/>
      <c r="AH19" s="2147"/>
      <c r="AI19" s="2147"/>
      <c r="AJ19" s="2147"/>
      <c r="AK19" s="2147"/>
      <c r="AL19" s="2147"/>
      <c r="AM19" s="2147"/>
      <c r="AN19" s="2147"/>
      <c r="AO19" s="2147"/>
      <c r="AP19" s="2147"/>
      <c r="AQ19" s="2147"/>
      <c r="AR19" s="2147"/>
      <c r="AS19" s="2147"/>
      <c r="AT19" s="2147"/>
      <c r="AU19" s="2147"/>
      <c r="AV19" s="2147"/>
      <c r="AW19" s="2147"/>
      <c r="AX19" s="2147"/>
      <c r="AY19" s="2147"/>
      <c r="AZ19" s="2147"/>
      <c r="BA19" s="2147"/>
      <c r="BB19" s="2147"/>
      <c r="BC19" s="2147"/>
      <c r="BD19" s="2147"/>
      <c r="BE19" s="2147"/>
      <c r="BF19" s="2147"/>
      <c r="BG19" s="2147"/>
      <c r="BH19" s="2147"/>
      <c r="BI19" s="2147"/>
      <c r="BJ19" s="2147"/>
      <c r="BK19" s="2147"/>
      <c r="BL19" s="2147"/>
      <c r="BM19" s="2147"/>
      <c r="BN19" s="2147"/>
      <c r="BO19" s="2147"/>
      <c r="BP19" s="2147"/>
      <c r="BQ19" s="2147"/>
      <c r="BR19" s="2147"/>
      <c r="BS19" s="2147"/>
      <c r="BT19" s="2147"/>
      <c r="BU19" s="2147"/>
      <c r="BV19" s="2147"/>
      <c r="BW19" s="2147"/>
      <c r="BX19" s="2147"/>
      <c r="BY19" s="2147"/>
      <c r="BZ19" s="2147"/>
      <c r="CA19" s="2147"/>
      <c r="CB19" s="2147"/>
      <c r="CC19" s="2147"/>
      <c r="CD19" s="2147"/>
      <c r="CE19" s="2147"/>
      <c r="CF19" s="2147"/>
      <c r="CG19" s="2147"/>
      <c r="CH19" s="2147"/>
      <c r="CI19" s="2147"/>
      <c r="CJ19" s="2147"/>
      <c r="CK19" s="2147"/>
      <c r="CL19" s="2147"/>
      <c r="CM19" s="2147"/>
      <c r="CN19" s="2126" t="s">
        <v>1103</v>
      </c>
      <c r="CO19" s="2127"/>
      <c r="CP19" s="2127"/>
      <c r="CQ19" s="2127"/>
      <c r="CR19" s="2127"/>
      <c r="CS19" s="2127"/>
      <c r="CT19" s="2127"/>
      <c r="CU19" s="2128"/>
      <c r="CV19" s="2129" t="s">
        <v>379</v>
      </c>
      <c r="CW19" s="2127"/>
      <c r="CX19" s="2127"/>
      <c r="CY19" s="2127"/>
      <c r="CZ19" s="2127"/>
      <c r="DA19" s="2127"/>
      <c r="DB19" s="2127"/>
      <c r="DC19" s="2127"/>
      <c r="DD19" s="2127"/>
      <c r="DE19" s="2128"/>
      <c r="DF19" s="2164"/>
      <c r="DG19" s="2162"/>
      <c r="DH19" s="2162"/>
      <c r="DI19" s="2162"/>
      <c r="DJ19" s="2162"/>
      <c r="DK19" s="2162"/>
      <c r="DL19" s="2162"/>
      <c r="DM19" s="2162"/>
      <c r="DN19" s="2162"/>
      <c r="DO19" s="2162"/>
      <c r="DP19" s="2162"/>
      <c r="DQ19" s="2163"/>
      <c r="DR19" s="2130">
        <f>DR20+DR21</f>
        <v>0</v>
      </c>
      <c r="DS19" s="2131"/>
      <c r="DT19" s="2131"/>
      <c r="DU19" s="2131"/>
      <c r="DV19" s="2131"/>
      <c r="DW19" s="2131"/>
      <c r="DX19" s="2131"/>
      <c r="DY19" s="2131"/>
      <c r="DZ19" s="2131"/>
      <c r="EA19" s="2131"/>
      <c r="EB19" s="2131"/>
      <c r="EC19" s="2131"/>
      <c r="ED19" s="2132"/>
      <c r="EE19" s="2130">
        <f>EE20+EE21</f>
        <v>0</v>
      </c>
      <c r="EF19" s="2131"/>
      <c r="EG19" s="2131"/>
      <c r="EH19" s="2131"/>
      <c r="EI19" s="2131"/>
      <c r="EJ19" s="2131"/>
      <c r="EK19" s="2131"/>
      <c r="EL19" s="2131"/>
      <c r="EM19" s="2131"/>
      <c r="EN19" s="2131"/>
      <c r="EO19" s="2131"/>
      <c r="EP19" s="2131"/>
      <c r="EQ19" s="2132"/>
      <c r="ER19" s="2130">
        <f>ER20+ER21</f>
        <v>0</v>
      </c>
      <c r="ES19" s="2131"/>
      <c r="ET19" s="2131"/>
      <c r="EU19" s="2131"/>
      <c r="EV19" s="2131"/>
      <c r="EW19" s="2131"/>
      <c r="EX19" s="2131"/>
      <c r="EY19" s="2131"/>
      <c r="EZ19" s="2131"/>
      <c r="FA19" s="2131"/>
      <c r="FB19" s="2131"/>
      <c r="FC19" s="2131"/>
      <c r="FD19" s="2132"/>
      <c r="FE19" s="2130"/>
      <c r="FF19" s="2131"/>
      <c r="FG19" s="2131"/>
      <c r="FH19" s="2131"/>
      <c r="FI19" s="2131"/>
      <c r="FJ19" s="2131"/>
      <c r="FK19" s="2131"/>
      <c r="FL19" s="2131"/>
      <c r="FM19" s="2131"/>
      <c r="FN19" s="2131"/>
      <c r="FO19" s="2131"/>
      <c r="FP19" s="2131"/>
      <c r="FQ19" s="2592"/>
    </row>
    <row r="20" spans="1:173" ht="24" customHeight="1" x14ac:dyDescent="0.2">
      <c r="A20" s="2127" t="s">
        <v>1102</v>
      </c>
      <c r="B20" s="2127"/>
      <c r="C20" s="2127"/>
      <c r="D20" s="2127"/>
      <c r="E20" s="2127"/>
      <c r="F20" s="2127"/>
      <c r="G20" s="2127"/>
      <c r="H20" s="2128"/>
      <c r="I20" s="2595" t="s">
        <v>1093</v>
      </c>
      <c r="J20" s="2203"/>
      <c r="K20" s="2203"/>
      <c r="L20" s="2203"/>
      <c r="M20" s="2203"/>
      <c r="N20" s="2203"/>
      <c r="O20" s="2203"/>
      <c r="P20" s="2203"/>
      <c r="Q20" s="2203"/>
      <c r="R20" s="2203"/>
      <c r="S20" s="2203"/>
      <c r="T20" s="2203"/>
      <c r="U20" s="2203"/>
      <c r="V20" s="2203"/>
      <c r="W20" s="2203"/>
      <c r="X20" s="2203"/>
      <c r="Y20" s="2203"/>
      <c r="Z20" s="2203"/>
      <c r="AA20" s="2203"/>
      <c r="AB20" s="2203"/>
      <c r="AC20" s="2203"/>
      <c r="AD20" s="2203"/>
      <c r="AE20" s="2203"/>
      <c r="AF20" s="2203"/>
      <c r="AG20" s="2203"/>
      <c r="AH20" s="2203"/>
      <c r="AI20" s="2203"/>
      <c r="AJ20" s="2203"/>
      <c r="AK20" s="2203"/>
      <c r="AL20" s="2203"/>
      <c r="AM20" s="2203"/>
      <c r="AN20" s="2203"/>
      <c r="AO20" s="2203"/>
      <c r="AP20" s="2203"/>
      <c r="AQ20" s="2203"/>
      <c r="AR20" s="2203"/>
      <c r="AS20" s="2203"/>
      <c r="AT20" s="2203"/>
      <c r="AU20" s="2203"/>
      <c r="AV20" s="2203"/>
      <c r="AW20" s="2203"/>
      <c r="AX20" s="2203"/>
      <c r="AY20" s="2203"/>
      <c r="AZ20" s="2203"/>
      <c r="BA20" s="2203"/>
      <c r="BB20" s="2203"/>
      <c r="BC20" s="2203"/>
      <c r="BD20" s="2203"/>
      <c r="BE20" s="2203"/>
      <c r="BF20" s="2203"/>
      <c r="BG20" s="2203"/>
      <c r="BH20" s="2203"/>
      <c r="BI20" s="2203"/>
      <c r="BJ20" s="2203"/>
      <c r="BK20" s="2203"/>
      <c r="BL20" s="2203"/>
      <c r="BM20" s="2203"/>
      <c r="BN20" s="2203"/>
      <c r="BO20" s="2203"/>
      <c r="BP20" s="2203"/>
      <c r="BQ20" s="2203"/>
      <c r="BR20" s="2203"/>
      <c r="BS20" s="2203"/>
      <c r="BT20" s="2203"/>
      <c r="BU20" s="2203"/>
      <c r="BV20" s="2203"/>
      <c r="BW20" s="2203"/>
      <c r="BX20" s="2203"/>
      <c r="BY20" s="2203"/>
      <c r="BZ20" s="2203"/>
      <c r="CA20" s="2203"/>
      <c r="CB20" s="2203"/>
      <c r="CC20" s="2203"/>
      <c r="CD20" s="2203"/>
      <c r="CE20" s="2203"/>
      <c r="CF20" s="2203"/>
      <c r="CG20" s="2203"/>
      <c r="CH20" s="2203"/>
      <c r="CI20" s="2203"/>
      <c r="CJ20" s="2203"/>
      <c r="CK20" s="2203"/>
      <c r="CL20" s="2203"/>
      <c r="CM20" s="2203"/>
      <c r="CN20" s="2126" t="s">
        <v>1101</v>
      </c>
      <c r="CO20" s="2127"/>
      <c r="CP20" s="2127"/>
      <c r="CQ20" s="2127"/>
      <c r="CR20" s="2127"/>
      <c r="CS20" s="2127"/>
      <c r="CT20" s="2127"/>
      <c r="CU20" s="2128"/>
      <c r="CV20" s="2129" t="s">
        <v>379</v>
      </c>
      <c r="CW20" s="2127"/>
      <c r="CX20" s="2127"/>
      <c r="CY20" s="2127"/>
      <c r="CZ20" s="2127"/>
      <c r="DA20" s="2127"/>
      <c r="DB20" s="2127"/>
      <c r="DC20" s="2127"/>
      <c r="DD20" s="2127"/>
      <c r="DE20" s="2128"/>
      <c r="DF20" s="2164"/>
      <c r="DG20" s="2162"/>
      <c r="DH20" s="2162"/>
      <c r="DI20" s="2162"/>
      <c r="DJ20" s="2162"/>
      <c r="DK20" s="2162"/>
      <c r="DL20" s="2162"/>
      <c r="DM20" s="2162"/>
      <c r="DN20" s="2162"/>
      <c r="DO20" s="2162"/>
      <c r="DP20" s="2162"/>
      <c r="DQ20" s="2163"/>
      <c r="DR20" s="2130"/>
      <c r="DS20" s="2131"/>
      <c r="DT20" s="2131"/>
      <c r="DU20" s="2131"/>
      <c r="DV20" s="2131"/>
      <c r="DW20" s="2131"/>
      <c r="DX20" s="2131"/>
      <c r="DY20" s="2131"/>
      <c r="DZ20" s="2131"/>
      <c r="EA20" s="2131"/>
      <c r="EB20" s="2131"/>
      <c r="EC20" s="2131"/>
      <c r="ED20" s="2132"/>
      <c r="EE20" s="2130"/>
      <c r="EF20" s="2131"/>
      <c r="EG20" s="2131"/>
      <c r="EH20" s="2131"/>
      <c r="EI20" s="2131"/>
      <c r="EJ20" s="2131"/>
      <c r="EK20" s="2131"/>
      <c r="EL20" s="2131"/>
      <c r="EM20" s="2131"/>
      <c r="EN20" s="2131"/>
      <c r="EO20" s="2131"/>
      <c r="EP20" s="2131"/>
      <c r="EQ20" s="2132"/>
      <c r="ER20" s="2130"/>
      <c r="ES20" s="2131"/>
      <c r="ET20" s="2131"/>
      <c r="EU20" s="2131"/>
      <c r="EV20" s="2131"/>
      <c r="EW20" s="2131"/>
      <c r="EX20" s="2131"/>
      <c r="EY20" s="2131"/>
      <c r="EZ20" s="2131"/>
      <c r="FA20" s="2131"/>
      <c r="FB20" s="2131"/>
      <c r="FC20" s="2131"/>
      <c r="FD20" s="2132"/>
      <c r="FE20" s="2130"/>
      <c r="FF20" s="2131"/>
      <c r="FG20" s="2131"/>
      <c r="FH20" s="2131"/>
      <c r="FI20" s="2131"/>
      <c r="FJ20" s="2131"/>
      <c r="FK20" s="2131"/>
      <c r="FL20" s="2131"/>
      <c r="FM20" s="2131"/>
      <c r="FN20" s="2131"/>
      <c r="FO20" s="2131"/>
      <c r="FP20" s="2131"/>
      <c r="FQ20" s="2592"/>
    </row>
    <row r="21" spans="1:173" ht="12.75" customHeight="1" x14ac:dyDescent="0.2">
      <c r="A21" s="2127" t="s">
        <v>1100</v>
      </c>
      <c r="B21" s="2127"/>
      <c r="C21" s="2127"/>
      <c r="D21" s="2127"/>
      <c r="E21" s="2127"/>
      <c r="F21" s="2127"/>
      <c r="G21" s="2127"/>
      <c r="H21" s="2128"/>
      <c r="I21" s="2595" t="s">
        <v>1099</v>
      </c>
      <c r="J21" s="2203"/>
      <c r="K21" s="2203"/>
      <c r="L21" s="2203"/>
      <c r="M21" s="2203"/>
      <c r="N21" s="2203"/>
      <c r="O21" s="2203"/>
      <c r="P21" s="2203"/>
      <c r="Q21" s="2203"/>
      <c r="R21" s="2203"/>
      <c r="S21" s="2203"/>
      <c r="T21" s="2203"/>
      <c r="U21" s="2203"/>
      <c r="V21" s="2203"/>
      <c r="W21" s="2203"/>
      <c r="X21" s="2203"/>
      <c r="Y21" s="2203"/>
      <c r="Z21" s="2203"/>
      <c r="AA21" s="2203"/>
      <c r="AB21" s="2203"/>
      <c r="AC21" s="2203"/>
      <c r="AD21" s="2203"/>
      <c r="AE21" s="2203"/>
      <c r="AF21" s="2203"/>
      <c r="AG21" s="2203"/>
      <c r="AH21" s="2203"/>
      <c r="AI21" s="2203"/>
      <c r="AJ21" s="2203"/>
      <c r="AK21" s="2203"/>
      <c r="AL21" s="2203"/>
      <c r="AM21" s="2203"/>
      <c r="AN21" s="2203"/>
      <c r="AO21" s="2203"/>
      <c r="AP21" s="2203"/>
      <c r="AQ21" s="2203"/>
      <c r="AR21" s="2203"/>
      <c r="AS21" s="2203"/>
      <c r="AT21" s="2203"/>
      <c r="AU21" s="2203"/>
      <c r="AV21" s="2203"/>
      <c r="AW21" s="2203"/>
      <c r="AX21" s="2203"/>
      <c r="AY21" s="2203"/>
      <c r="AZ21" s="2203"/>
      <c r="BA21" s="2203"/>
      <c r="BB21" s="2203"/>
      <c r="BC21" s="2203"/>
      <c r="BD21" s="2203"/>
      <c r="BE21" s="2203"/>
      <c r="BF21" s="2203"/>
      <c r="BG21" s="2203"/>
      <c r="BH21" s="2203"/>
      <c r="BI21" s="2203"/>
      <c r="BJ21" s="2203"/>
      <c r="BK21" s="2203"/>
      <c r="BL21" s="2203"/>
      <c r="BM21" s="2203"/>
      <c r="BN21" s="2203"/>
      <c r="BO21" s="2203"/>
      <c r="BP21" s="2203"/>
      <c r="BQ21" s="2203"/>
      <c r="BR21" s="2203"/>
      <c r="BS21" s="2203"/>
      <c r="BT21" s="2203"/>
      <c r="BU21" s="2203"/>
      <c r="BV21" s="2203"/>
      <c r="BW21" s="2203"/>
      <c r="BX21" s="2203"/>
      <c r="BY21" s="2203"/>
      <c r="BZ21" s="2203"/>
      <c r="CA21" s="2203"/>
      <c r="CB21" s="2203"/>
      <c r="CC21" s="2203"/>
      <c r="CD21" s="2203"/>
      <c r="CE21" s="2203"/>
      <c r="CF21" s="2203"/>
      <c r="CG21" s="2203"/>
      <c r="CH21" s="2203"/>
      <c r="CI21" s="2203"/>
      <c r="CJ21" s="2203"/>
      <c r="CK21" s="2203"/>
      <c r="CL21" s="2203"/>
      <c r="CM21" s="2203"/>
      <c r="CN21" s="2126" t="s">
        <v>1098</v>
      </c>
      <c r="CO21" s="2127"/>
      <c r="CP21" s="2127"/>
      <c r="CQ21" s="2127"/>
      <c r="CR21" s="2127"/>
      <c r="CS21" s="2127"/>
      <c r="CT21" s="2127"/>
      <c r="CU21" s="2128"/>
      <c r="CV21" s="2129" t="s">
        <v>379</v>
      </c>
      <c r="CW21" s="2127"/>
      <c r="CX21" s="2127"/>
      <c r="CY21" s="2127"/>
      <c r="CZ21" s="2127"/>
      <c r="DA21" s="2127"/>
      <c r="DB21" s="2127"/>
      <c r="DC21" s="2127"/>
      <c r="DD21" s="2127"/>
      <c r="DE21" s="2128"/>
      <c r="DF21" s="2164"/>
      <c r="DG21" s="2162"/>
      <c r="DH21" s="2162"/>
      <c r="DI21" s="2162"/>
      <c r="DJ21" s="2162"/>
      <c r="DK21" s="2162"/>
      <c r="DL21" s="2162"/>
      <c r="DM21" s="2162"/>
      <c r="DN21" s="2162"/>
      <c r="DO21" s="2162"/>
      <c r="DP21" s="2162"/>
      <c r="DQ21" s="2163"/>
      <c r="DR21" s="2130"/>
      <c r="DS21" s="2131"/>
      <c r="DT21" s="2131"/>
      <c r="DU21" s="2131"/>
      <c r="DV21" s="2131"/>
      <c r="DW21" s="2131"/>
      <c r="DX21" s="2131"/>
      <c r="DY21" s="2131"/>
      <c r="DZ21" s="2131"/>
      <c r="EA21" s="2131"/>
      <c r="EB21" s="2131"/>
      <c r="EC21" s="2131"/>
      <c r="ED21" s="2132"/>
      <c r="EE21" s="2130"/>
      <c r="EF21" s="2131"/>
      <c r="EG21" s="2131"/>
      <c r="EH21" s="2131"/>
      <c r="EI21" s="2131"/>
      <c r="EJ21" s="2131"/>
      <c r="EK21" s="2131"/>
      <c r="EL21" s="2131"/>
      <c r="EM21" s="2131"/>
      <c r="EN21" s="2131"/>
      <c r="EO21" s="2131"/>
      <c r="EP21" s="2131"/>
      <c r="EQ21" s="2132"/>
      <c r="ER21" s="2130"/>
      <c r="ES21" s="2131"/>
      <c r="ET21" s="2131"/>
      <c r="EU21" s="2131"/>
      <c r="EV21" s="2131"/>
      <c r="EW21" s="2131"/>
      <c r="EX21" s="2131"/>
      <c r="EY21" s="2131"/>
      <c r="EZ21" s="2131"/>
      <c r="FA21" s="2131"/>
      <c r="FB21" s="2131"/>
      <c r="FC21" s="2131"/>
      <c r="FD21" s="2132"/>
      <c r="FE21" s="2130"/>
      <c r="FF21" s="2131"/>
      <c r="FG21" s="2131"/>
      <c r="FH21" s="2131"/>
      <c r="FI21" s="2131"/>
      <c r="FJ21" s="2131"/>
      <c r="FK21" s="2131"/>
      <c r="FL21" s="2131"/>
      <c r="FM21" s="2131"/>
      <c r="FN21" s="2131"/>
      <c r="FO21" s="2131"/>
      <c r="FP21" s="2131"/>
      <c r="FQ21" s="2592"/>
    </row>
    <row r="22" spans="1:173" ht="12" thickBot="1" x14ac:dyDescent="0.25">
      <c r="A22" s="2127" t="s">
        <v>1097</v>
      </c>
      <c r="B22" s="2127"/>
      <c r="C22" s="2127"/>
      <c r="D22" s="2127"/>
      <c r="E22" s="2127"/>
      <c r="F22" s="2127"/>
      <c r="G22" s="2127"/>
      <c r="H22" s="2128"/>
      <c r="I22" s="2600" t="s">
        <v>1096</v>
      </c>
      <c r="J22" s="2147"/>
      <c r="K22" s="2147"/>
      <c r="L22" s="2147"/>
      <c r="M22" s="2147"/>
      <c r="N22" s="2147"/>
      <c r="O22" s="2147"/>
      <c r="P22" s="2147"/>
      <c r="Q22" s="2147"/>
      <c r="R22" s="2147"/>
      <c r="S22" s="2147"/>
      <c r="T22" s="2147"/>
      <c r="U22" s="2147"/>
      <c r="V22" s="2147"/>
      <c r="W22" s="2147"/>
      <c r="X22" s="2147"/>
      <c r="Y22" s="2147"/>
      <c r="Z22" s="2147"/>
      <c r="AA22" s="2147"/>
      <c r="AB22" s="2147"/>
      <c r="AC22" s="2147"/>
      <c r="AD22" s="2147"/>
      <c r="AE22" s="2147"/>
      <c r="AF22" s="2147"/>
      <c r="AG22" s="2147"/>
      <c r="AH22" s="2147"/>
      <c r="AI22" s="2147"/>
      <c r="AJ22" s="2147"/>
      <c r="AK22" s="2147"/>
      <c r="AL22" s="2147"/>
      <c r="AM22" s="2147"/>
      <c r="AN22" s="2147"/>
      <c r="AO22" s="2147"/>
      <c r="AP22" s="2147"/>
      <c r="AQ22" s="2147"/>
      <c r="AR22" s="2147"/>
      <c r="AS22" s="2147"/>
      <c r="AT22" s="2147"/>
      <c r="AU22" s="2147"/>
      <c r="AV22" s="2147"/>
      <c r="AW22" s="2147"/>
      <c r="AX22" s="2147"/>
      <c r="AY22" s="2147"/>
      <c r="AZ22" s="2147"/>
      <c r="BA22" s="2147"/>
      <c r="BB22" s="2147"/>
      <c r="BC22" s="2147"/>
      <c r="BD22" s="2147"/>
      <c r="BE22" s="2147"/>
      <c r="BF22" s="2147"/>
      <c r="BG22" s="2147"/>
      <c r="BH22" s="2147"/>
      <c r="BI22" s="2147"/>
      <c r="BJ22" s="2147"/>
      <c r="BK22" s="2147"/>
      <c r="BL22" s="2147"/>
      <c r="BM22" s="2147"/>
      <c r="BN22" s="2147"/>
      <c r="BO22" s="2147"/>
      <c r="BP22" s="2147"/>
      <c r="BQ22" s="2147"/>
      <c r="BR22" s="2147"/>
      <c r="BS22" s="2147"/>
      <c r="BT22" s="2147"/>
      <c r="BU22" s="2147"/>
      <c r="BV22" s="2147"/>
      <c r="BW22" s="2147"/>
      <c r="BX22" s="2147"/>
      <c r="BY22" s="2147"/>
      <c r="BZ22" s="2147"/>
      <c r="CA22" s="2147"/>
      <c r="CB22" s="2147"/>
      <c r="CC22" s="2147"/>
      <c r="CD22" s="2147"/>
      <c r="CE22" s="2147"/>
      <c r="CF22" s="2147"/>
      <c r="CG22" s="2147"/>
      <c r="CH22" s="2147"/>
      <c r="CI22" s="2147"/>
      <c r="CJ22" s="2147"/>
      <c r="CK22" s="2147"/>
      <c r="CL22" s="2147"/>
      <c r="CM22" s="2147"/>
      <c r="CN22" s="2148" t="s">
        <v>1095</v>
      </c>
      <c r="CO22" s="2149"/>
      <c r="CP22" s="2149"/>
      <c r="CQ22" s="2149"/>
      <c r="CR22" s="2149"/>
      <c r="CS22" s="2149"/>
      <c r="CT22" s="2149"/>
      <c r="CU22" s="2150"/>
      <c r="CV22" s="2151" t="s">
        <v>379</v>
      </c>
      <c r="CW22" s="2149"/>
      <c r="CX22" s="2149"/>
      <c r="CY22" s="2149"/>
      <c r="CZ22" s="2149"/>
      <c r="DA22" s="2149"/>
      <c r="DB22" s="2149"/>
      <c r="DC22" s="2149"/>
      <c r="DD22" s="2149"/>
      <c r="DE22" s="2150"/>
      <c r="DF22" s="2164"/>
      <c r="DG22" s="2162"/>
      <c r="DH22" s="2162"/>
      <c r="DI22" s="2162"/>
      <c r="DJ22" s="2162"/>
      <c r="DK22" s="2162"/>
      <c r="DL22" s="2162"/>
      <c r="DM22" s="2162"/>
      <c r="DN22" s="2162"/>
      <c r="DO22" s="2162"/>
      <c r="DP22" s="2162"/>
      <c r="DQ22" s="2163"/>
      <c r="DR22" s="2140">
        <f>DR23+DR24</f>
        <v>0</v>
      </c>
      <c r="DS22" s="2141"/>
      <c r="DT22" s="2141"/>
      <c r="DU22" s="2141"/>
      <c r="DV22" s="2141"/>
      <c r="DW22" s="2141"/>
      <c r="DX22" s="2141"/>
      <c r="DY22" s="2141"/>
      <c r="DZ22" s="2141"/>
      <c r="EA22" s="2141"/>
      <c r="EB22" s="2141"/>
      <c r="EC22" s="2141"/>
      <c r="ED22" s="2142"/>
      <c r="EE22" s="2140">
        <f>EE23+EE24</f>
        <v>0</v>
      </c>
      <c r="EF22" s="2141"/>
      <c r="EG22" s="2141"/>
      <c r="EH22" s="2141"/>
      <c r="EI22" s="2141"/>
      <c r="EJ22" s="2141"/>
      <c r="EK22" s="2141"/>
      <c r="EL22" s="2141"/>
      <c r="EM22" s="2141"/>
      <c r="EN22" s="2141"/>
      <c r="EO22" s="2141"/>
      <c r="EP22" s="2141"/>
      <c r="EQ22" s="2142"/>
      <c r="ER22" s="2140">
        <f>ER23+ER24</f>
        <v>0</v>
      </c>
      <c r="ES22" s="2141"/>
      <c r="ET22" s="2141"/>
      <c r="EU22" s="2141"/>
      <c r="EV22" s="2141"/>
      <c r="EW22" s="2141"/>
      <c r="EX22" s="2141"/>
      <c r="EY22" s="2141"/>
      <c r="EZ22" s="2141"/>
      <c r="FA22" s="2141"/>
      <c r="FB22" s="2141"/>
      <c r="FC22" s="2141"/>
      <c r="FD22" s="2142"/>
      <c r="FE22" s="2140"/>
      <c r="FF22" s="2141"/>
      <c r="FG22" s="2141"/>
      <c r="FH22" s="2141"/>
      <c r="FI22" s="2141"/>
      <c r="FJ22" s="2141"/>
      <c r="FK22" s="2141"/>
      <c r="FL22" s="2141"/>
      <c r="FM22" s="2141"/>
      <c r="FN22" s="2141"/>
      <c r="FO22" s="2141"/>
      <c r="FP22" s="2141"/>
      <c r="FQ22" s="2599"/>
    </row>
    <row r="23" spans="1:173" ht="24" customHeight="1" thickBot="1" x14ac:dyDescent="0.25">
      <c r="A23" s="2127" t="s">
        <v>1094</v>
      </c>
      <c r="B23" s="2127"/>
      <c r="C23" s="2127"/>
      <c r="D23" s="2127"/>
      <c r="E23" s="2127"/>
      <c r="F23" s="2127"/>
      <c r="G23" s="2127"/>
      <c r="H23" s="2128"/>
      <c r="I23" s="2595" t="s">
        <v>1093</v>
      </c>
      <c r="J23" s="2203"/>
      <c r="K23" s="2203"/>
      <c r="L23" s="2203"/>
      <c r="M23" s="2203"/>
      <c r="N23" s="2203"/>
      <c r="O23" s="2203"/>
      <c r="P23" s="2203"/>
      <c r="Q23" s="2203"/>
      <c r="R23" s="2203"/>
      <c r="S23" s="2203"/>
      <c r="T23" s="2203"/>
      <c r="U23" s="2203"/>
      <c r="V23" s="2203"/>
      <c r="W23" s="2203"/>
      <c r="X23" s="2203"/>
      <c r="Y23" s="2203"/>
      <c r="Z23" s="2203"/>
      <c r="AA23" s="2203"/>
      <c r="AB23" s="2203"/>
      <c r="AC23" s="2203"/>
      <c r="AD23" s="2203"/>
      <c r="AE23" s="2203"/>
      <c r="AF23" s="2203"/>
      <c r="AG23" s="2203"/>
      <c r="AH23" s="2203"/>
      <c r="AI23" s="2203"/>
      <c r="AJ23" s="2203"/>
      <c r="AK23" s="2203"/>
      <c r="AL23" s="2203"/>
      <c r="AM23" s="2203"/>
      <c r="AN23" s="2203"/>
      <c r="AO23" s="2203"/>
      <c r="AP23" s="2203"/>
      <c r="AQ23" s="2203"/>
      <c r="AR23" s="2203"/>
      <c r="AS23" s="2203"/>
      <c r="AT23" s="2203"/>
      <c r="AU23" s="2203"/>
      <c r="AV23" s="2203"/>
      <c r="AW23" s="2203"/>
      <c r="AX23" s="2203"/>
      <c r="AY23" s="2203"/>
      <c r="AZ23" s="2203"/>
      <c r="BA23" s="2203"/>
      <c r="BB23" s="2203"/>
      <c r="BC23" s="2203"/>
      <c r="BD23" s="2203"/>
      <c r="BE23" s="2203"/>
      <c r="BF23" s="2203"/>
      <c r="BG23" s="2203"/>
      <c r="BH23" s="2203"/>
      <c r="BI23" s="2203"/>
      <c r="BJ23" s="2203"/>
      <c r="BK23" s="2203"/>
      <c r="BL23" s="2203"/>
      <c r="BM23" s="2203"/>
      <c r="BN23" s="2203"/>
      <c r="BO23" s="2203"/>
      <c r="BP23" s="2203"/>
      <c r="BQ23" s="2203"/>
      <c r="BR23" s="2203"/>
      <c r="BS23" s="2203"/>
      <c r="BT23" s="2203"/>
      <c r="BU23" s="2203"/>
      <c r="BV23" s="2203"/>
      <c r="BW23" s="2203"/>
      <c r="BX23" s="2203"/>
      <c r="BY23" s="2203"/>
      <c r="BZ23" s="2203"/>
      <c r="CA23" s="2203"/>
      <c r="CB23" s="2203"/>
      <c r="CC23" s="2203"/>
      <c r="CD23" s="2203"/>
      <c r="CE23" s="2203"/>
      <c r="CF23" s="2203"/>
      <c r="CG23" s="2203"/>
      <c r="CH23" s="2203"/>
      <c r="CI23" s="2203"/>
      <c r="CJ23" s="2203"/>
      <c r="CK23" s="2203"/>
      <c r="CL23" s="2203"/>
      <c r="CM23" s="2203"/>
      <c r="CN23" s="2354" t="s">
        <v>1092</v>
      </c>
      <c r="CO23" s="2355"/>
      <c r="CP23" s="2355"/>
      <c r="CQ23" s="2355"/>
      <c r="CR23" s="2355"/>
      <c r="CS23" s="2355"/>
      <c r="CT23" s="2355"/>
      <c r="CU23" s="2356"/>
      <c r="CV23" s="2357" t="s">
        <v>379</v>
      </c>
      <c r="CW23" s="2355"/>
      <c r="CX23" s="2355"/>
      <c r="CY23" s="2355"/>
      <c r="CZ23" s="2355"/>
      <c r="DA23" s="2355"/>
      <c r="DB23" s="2355"/>
      <c r="DC23" s="2355"/>
      <c r="DD23" s="2355"/>
      <c r="DE23" s="2356"/>
      <c r="DF23" s="2596"/>
      <c r="DG23" s="2597"/>
      <c r="DH23" s="2597"/>
      <c r="DI23" s="2597"/>
      <c r="DJ23" s="2597"/>
      <c r="DK23" s="2597"/>
      <c r="DL23" s="2597"/>
      <c r="DM23" s="2597"/>
      <c r="DN23" s="2597"/>
      <c r="DO23" s="2597"/>
      <c r="DP23" s="2597"/>
      <c r="DQ23" s="2598"/>
      <c r="DR23" s="2358"/>
      <c r="DS23" s="2359"/>
      <c r="DT23" s="2359"/>
      <c r="DU23" s="2359"/>
      <c r="DV23" s="2359"/>
      <c r="DW23" s="2359"/>
      <c r="DX23" s="2359"/>
      <c r="DY23" s="2359"/>
      <c r="DZ23" s="2359"/>
      <c r="EA23" s="2359"/>
      <c r="EB23" s="2359"/>
      <c r="EC23" s="2359"/>
      <c r="ED23" s="2360"/>
      <c r="EE23" s="2358"/>
      <c r="EF23" s="2359"/>
      <c r="EG23" s="2359"/>
      <c r="EH23" s="2359"/>
      <c r="EI23" s="2359"/>
      <c r="EJ23" s="2359"/>
      <c r="EK23" s="2359"/>
      <c r="EL23" s="2359"/>
      <c r="EM23" s="2359"/>
      <c r="EN23" s="2359"/>
      <c r="EO23" s="2359"/>
      <c r="EP23" s="2359"/>
      <c r="EQ23" s="2360"/>
      <c r="ER23" s="2358"/>
      <c r="ES23" s="2359"/>
      <c r="ET23" s="2359"/>
      <c r="EU23" s="2359"/>
      <c r="EV23" s="2359"/>
      <c r="EW23" s="2359"/>
      <c r="EX23" s="2359"/>
      <c r="EY23" s="2359"/>
      <c r="EZ23" s="2359"/>
      <c r="FA23" s="2359"/>
      <c r="FB23" s="2359"/>
      <c r="FC23" s="2359"/>
      <c r="FD23" s="2360"/>
      <c r="FE23" s="2358"/>
      <c r="FF23" s="2359"/>
      <c r="FG23" s="2359"/>
      <c r="FH23" s="2359"/>
      <c r="FI23" s="2359"/>
      <c r="FJ23" s="2359"/>
      <c r="FK23" s="2359"/>
      <c r="FL23" s="2359"/>
      <c r="FM23" s="2359"/>
      <c r="FN23" s="2359"/>
      <c r="FO23" s="2359"/>
      <c r="FP23" s="2359"/>
      <c r="FQ23" s="2594"/>
    </row>
    <row r="24" spans="1:173" x14ac:dyDescent="0.2">
      <c r="A24" s="2127" t="s">
        <v>1091</v>
      </c>
      <c r="B24" s="2127"/>
      <c r="C24" s="2127"/>
      <c r="D24" s="2127"/>
      <c r="E24" s="2127"/>
      <c r="F24" s="2127"/>
      <c r="G24" s="2127"/>
      <c r="H24" s="2128"/>
      <c r="I24" s="2595" t="s">
        <v>1090</v>
      </c>
      <c r="J24" s="2203"/>
      <c r="K24" s="2203"/>
      <c r="L24" s="2203"/>
      <c r="M24" s="2203"/>
      <c r="N24" s="2203"/>
      <c r="O24" s="2203"/>
      <c r="P24" s="2203"/>
      <c r="Q24" s="2203"/>
      <c r="R24" s="2203"/>
      <c r="S24" s="2203"/>
      <c r="T24" s="2203"/>
      <c r="U24" s="2203"/>
      <c r="V24" s="2203"/>
      <c r="W24" s="2203"/>
      <c r="X24" s="2203"/>
      <c r="Y24" s="2203"/>
      <c r="Z24" s="2203"/>
      <c r="AA24" s="2203"/>
      <c r="AB24" s="2203"/>
      <c r="AC24" s="2203"/>
      <c r="AD24" s="2203"/>
      <c r="AE24" s="2203"/>
      <c r="AF24" s="2203"/>
      <c r="AG24" s="2203"/>
      <c r="AH24" s="2203"/>
      <c r="AI24" s="2203"/>
      <c r="AJ24" s="2203"/>
      <c r="AK24" s="2203"/>
      <c r="AL24" s="2203"/>
      <c r="AM24" s="2203"/>
      <c r="AN24" s="2203"/>
      <c r="AO24" s="2203"/>
      <c r="AP24" s="2203"/>
      <c r="AQ24" s="2203"/>
      <c r="AR24" s="2203"/>
      <c r="AS24" s="2203"/>
      <c r="AT24" s="2203"/>
      <c r="AU24" s="2203"/>
      <c r="AV24" s="2203"/>
      <c r="AW24" s="2203"/>
      <c r="AX24" s="2203"/>
      <c r="AY24" s="2203"/>
      <c r="AZ24" s="2203"/>
      <c r="BA24" s="2203"/>
      <c r="BB24" s="2203"/>
      <c r="BC24" s="2203"/>
      <c r="BD24" s="2203"/>
      <c r="BE24" s="2203"/>
      <c r="BF24" s="2203"/>
      <c r="BG24" s="2203"/>
      <c r="BH24" s="2203"/>
      <c r="BI24" s="2203"/>
      <c r="BJ24" s="2203"/>
      <c r="BK24" s="2203"/>
      <c r="BL24" s="2203"/>
      <c r="BM24" s="2203"/>
      <c r="BN24" s="2203"/>
      <c r="BO24" s="2203"/>
      <c r="BP24" s="2203"/>
      <c r="BQ24" s="2203"/>
      <c r="BR24" s="2203"/>
      <c r="BS24" s="2203"/>
      <c r="BT24" s="2203"/>
      <c r="BU24" s="2203"/>
      <c r="BV24" s="2203"/>
      <c r="BW24" s="2203"/>
      <c r="BX24" s="2203"/>
      <c r="BY24" s="2203"/>
      <c r="BZ24" s="2203"/>
      <c r="CA24" s="2203"/>
      <c r="CB24" s="2203"/>
      <c r="CC24" s="2203"/>
      <c r="CD24" s="2203"/>
      <c r="CE24" s="2203"/>
      <c r="CF24" s="2203"/>
      <c r="CG24" s="2203"/>
      <c r="CH24" s="2203"/>
      <c r="CI24" s="2203"/>
      <c r="CJ24" s="2203"/>
      <c r="CK24" s="2203"/>
      <c r="CL24" s="2203"/>
      <c r="CM24" s="2203"/>
      <c r="CN24" s="2126" t="s">
        <v>1089</v>
      </c>
      <c r="CO24" s="2127"/>
      <c r="CP24" s="2127"/>
      <c r="CQ24" s="2127"/>
      <c r="CR24" s="2127"/>
      <c r="CS24" s="2127"/>
      <c r="CT24" s="2127"/>
      <c r="CU24" s="2128"/>
      <c r="CV24" s="2129" t="s">
        <v>379</v>
      </c>
      <c r="CW24" s="2127"/>
      <c r="CX24" s="2127"/>
      <c r="CY24" s="2127"/>
      <c r="CZ24" s="2127"/>
      <c r="DA24" s="2127"/>
      <c r="DB24" s="2127"/>
      <c r="DC24" s="2127"/>
      <c r="DD24" s="2127"/>
      <c r="DE24" s="2128"/>
      <c r="DF24" s="1307"/>
      <c r="DG24" s="1307"/>
      <c r="DH24" s="1307"/>
      <c r="DI24" s="1307"/>
      <c r="DJ24" s="1307"/>
      <c r="DK24" s="1307"/>
      <c r="DL24" s="1307"/>
      <c r="DM24" s="1307"/>
      <c r="DN24" s="1307"/>
      <c r="DO24" s="1307"/>
      <c r="DP24" s="1307"/>
      <c r="DQ24" s="1307"/>
      <c r="DR24" s="2130"/>
      <c r="DS24" s="2131"/>
      <c r="DT24" s="2131"/>
      <c r="DU24" s="2131"/>
      <c r="DV24" s="2131"/>
      <c r="DW24" s="2131"/>
      <c r="DX24" s="2131"/>
      <c r="DY24" s="2131"/>
      <c r="DZ24" s="2131"/>
      <c r="EA24" s="2131"/>
      <c r="EB24" s="2131"/>
      <c r="EC24" s="2131"/>
      <c r="ED24" s="2132"/>
      <c r="EE24" s="2130"/>
      <c r="EF24" s="2131"/>
      <c r="EG24" s="2131"/>
      <c r="EH24" s="2131"/>
      <c r="EI24" s="2131"/>
      <c r="EJ24" s="2131"/>
      <c r="EK24" s="2131"/>
      <c r="EL24" s="2131"/>
      <c r="EM24" s="2131"/>
      <c r="EN24" s="2131"/>
      <c r="EO24" s="2131"/>
      <c r="EP24" s="2131"/>
      <c r="EQ24" s="2132"/>
      <c r="ER24" s="2130"/>
      <c r="ES24" s="2131"/>
      <c r="ET24" s="2131"/>
      <c r="EU24" s="2131"/>
      <c r="EV24" s="2131"/>
      <c r="EW24" s="2131"/>
      <c r="EX24" s="2131"/>
      <c r="EY24" s="2131"/>
      <c r="EZ24" s="2131"/>
      <c r="FA24" s="2131"/>
      <c r="FB24" s="2131"/>
      <c r="FC24" s="2131"/>
      <c r="FD24" s="2132"/>
      <c r="FE24" s="2130"/>
      <c r="FF24" s="2131"/>
      <c r="FG24" s="2131"/>
      <c r="FH24" s="2131"/>
      <c r="FI24" s="2131"/>
      <c r="FJ24" s="2131"/>
      <c r="FK24" s="2131"/>
      <c r="FL24" s="2131"/>
      <c r="FM24" s="2131"/>
      <c r="FN24" s="2131"/>
      <c r="FO24" s="2131"/>
      <c r="FP24" s="2131"/>
      <c r="FQ24" s="2592"/>
    </row>
    <row r="25" spans="1:173" ht="24" customHeight="1" x14ac:dyDescent="0.2">
      <c r="A25" s="2127" t="s">
        <v>623</v>
      </c>
      <c r="B25" s="2127"/>
      <c r="C25" s="2127"/>
      <c r="D25" s="2127"/>
      <c r="E25" s="2127"/>
      <c r="F25" s="2127"/>
      <c r="G25" s="2127"/>
      <c r="H25" s="2128"/>
      <c r="I25" s="2591" t="s">
        <v>1088</v>
      </c>
      <c r="J25" s="2337"/>
      <c r="K25" s="2337"/>
      <c r="L25" s="2337"/>
      <c r="M25" s="2337"/>
      <c r="N25" s="2337"/>
      <c r="O25" s="2337"/>
      <c r="P25" s="2337"/>
      <c r="Q25" s="2337"/>
      <c r="R25" s="2337"/>
      <c r="S25" s="2337"/>
      <c r="T25" s="2337"/>
      <c r="U25" s="2337"/>
      <c r="V25" s="2337"/>
      <c r="W25" s="2337"/>
      <c r="X25" s="2337"/>
      <c r="Y25" s="2337"/>
      <c r="Z25" s="2337"/>
      <c r="AA25" s="2337"/>
      <c r="AB25" s="2337"/>
      <c r="AC25" s="2337"/>
      <c r="AD25" s="2337"/>
      <c r="AE25" s="2337"/>
      <c r="AF25" s="2337"/>
      <c r="AG25" s="2337"/>
      <c r="AH25" s="2337"/>
      <c r="AI25" s="2337"/>
      <c r="AJ25" s="2337"/>
      <c r="AK25" s="2337"/>
      <c r="AL25" s="2337"/>
      <c r="AM25" s="2337"/>
      <c r="AN25" s="2337"/>
      <c r="AO25" s="2337"/>
      <c r="AP25" s="2337"/>
      <c r="AQ25" s="2337"/>
      <c r="AR25" s="2337"/>
      <c r="AS25" s="2337"/>
      <c r="AT25" s="2337"/>
      <c r="AU25" s="2337"/>
      <c r="AV25" s="2337"/>
      <c r="AW25" s="2337"/>
      <c r="AX25" s="2337"/>
      <c r="AY25" s="2337"/>
      <c r="AZ25" s="2337"/>
      <c r="BA25" s="2337"/>
      <c r="BB25" s="2337"/>
      <c r="BC25" s="2337"/>
      <c r="BD25" s="2337"/>
      <c r="BE25" s="2337"/>
      <c r="BF25" s="2337"/>
      <c r="BG25" s="2337"/>
      <c r="BH25" s="2337"/>
      <c r="BI25" s="2337"/>
      <c r="BJ25" s="2337"/>
      <c r="BK25" s="2337"/>
      <c r="BL25" s="2337"/>
      <c r="BM25" s="2337"/>
      <c r="BN25" s="2337"/>
      <c r="BO25" s="2337"/>
      <c r="BP25" s="2337"/>
      <c r="BQ25" s="2337"/>
      <c r="BR25" s="2337"/>
      <c r="BS25" s="2337"/>
      <c r="BT25" s="2337"/>
      <c r="BU25" s="2337"/>
      <c r="BV25" s="2337"/>
      <c r="BW25" s="2337"/>
      <c r="BX25" s="2337"/>
      <c r="BY25" s="2337"/>
      <c r="BZ25" s="2337"/>
      <c r="CA25" s="2337"/>
      <c r="CB25" s="2337"/>
      <c r="CC25" s="2337"/>
      <c r="CD25" s="2337"/>
      <c r="CE25" s="2337"/>
      <c r="CF25" s="2337"/>
      <c r="CG25" s="2337"/>
      <c r="CH25" s="2337"/>
      <c r="CI25" s="2337"/>
      <c r="CJ25" s="2337"/>
      <c r="CK25" s="2337"/>
      <c r="CL25" s="2337"/>
      <c r="CM25" s="2337"/>
      <c r="CN25" s="2126" t="s">
        <v>1087</v>
      </c>
      <c r="CO25" s="2127"/>
      <c r="CP25" s="2127"/>
      <c r="CQ25" s="2127"/>
      <c r="CR25" s="2127"/>
      <c r="CS25" s="2127"/>
      <c r="CT25" s="2127"/>
      <c r="CU25" s="2128"/>
      <c r="CV25" s="2129" t="s">
        <v>379</v>
      </c>
      <c r="CW25" s="2127"/>
      <c r="CX25" s="2127"/>
      <c r="CY25" s="2127"/>
      <c r="CZ25" s="2127"/>
      <c r="DA25" s="2127"/>
      <c r="DB25" s="2127"/>
      <c r="DC25" s="2127"/>
      <c r="DD25" s="2127"/>
      <c r="DE25" s="2128"/>
      <c r="DF25" s="2564" t="s">
        <v>1226</v>
      </c>
      <c r="DG25" s="2565"/>
      <c r="DH25" s="2565"/>
      <c r="DI25" s="2565"/>
      <c r="DJ25" s="2565"/>
      <c r="DK25" s="2565"/>
      <c r="DL25" s="2565"/>
      <c r="DM25" s="2565"/>
      <c r="DN25" s="2565"/>
      <c r="DO25" s="2565"/>
      <c r="DP25" s="2565"/>
      <c r="DQ25" s="2566"/>
      <c r="DR25" s="2130"/>
      <c r="DS25" s="2131"/>
      <c r="DT25" s="2131"/>
      <c r="DU25" s="2131"/>
      <c r="DV25" s="2131"/>
      <c r="DW25" s="2131"/>
      <c r="DX25" s="2131"/>
      <c r="DY25" s="2131"/>
      <c r="DZ25" s="2131"/>
      <c r="EA25" s="2131"/>
      <c r="EB25" s="2131"/>
      <c r="EC25" s="2131"/>
      <c r="ED25" s="2132"/>
      <c r="EE25" s="2130"/>
      <c r="EF25" s="2131"/>
      <c r="EG25" s="2131"/>
      <c r="EH25" s="2131"/>
      <c r="EI25" s="2131"/>
      <c r="EJ25" s="2131"/>
      <c r="EK25" s="2131"/>
      <c r="EL25" s="2131"/>
      <c r="EM25" s="2131"/>
      <c r="EN25" s="2131"/>
      <c r="EO25" s="2131"/>
      <c r="EP25" s="2131"/>
      <c r="EQ25" s="2132"/>
      <c r="ER25" s="2130"/>
      <c r="ES25" s="2131"/>
      <c r="ET25" s="2131"/>
      <c r="EU25" s="2131"/>
      <c r="EV25" s="2131"/>
      <c r="EW25" s="2131"/>
      <c r="EX25" s="2131"/>
      <c r="EY25" s="2131"/>
      <c r="EZ25" s="2131"/>
      <c r="FA25" s="2131"/>
      <c r="FB25" s="2131"/>
      <c r="FC25" s="2131"/>
      <c r="FD25" s="2132"/>
      <c r="FE25" s="2130"/>
      <c r="FF25" s="2131"/>
      <c r="FG25" s="2131"/>
      <c r="FH25" s="2131"/>
      <c r="FI25" s="2131"/>
      <c r="FJ25" s="2131"/>
      <c r="FK25" s="2131"/>
      <c r="FL25" s="2131"/>
      <c r="FM25" s="2131"/>
      <c r="FN25" s="2131"/>
      <c r="FO25" s="2131"/>
      <c r="FP25" s="2131"/>
      <c r="FQ25" s="2592"/>
    </row>
    <row r="26" spans="1:173" x14ac:dyDescent="0.2">
      <c r="A26" s="2104"/>
      <c r="B26" s="2104"/>
      <c r="C26" s="2104"/>
      <c r="D26" s="2104"/>
      <c r="E26" s="2104"/>
      <c r="F26" s="2104"/>
      <c r="G26" s="2104"/>
      <c r="H26" s="2105"/>
      <c r="I26" s="2588" t="s">
        <v>1083</v>
      </c>
      <c r="J26" s="2187"/>
      <c r="K26" s="2187"/>
      <c r="L26" s="2187"/>
      <c r="M26" s="2187"/>
      <c r="N26" s="2187"/>
      <c r="O26" s="2187"/>
      <c r="P26" s="2187"/>
      <c r="Q26" s="2187"/>
      <c r="R26" s="2187"/>
      <c r="S26" s="2187"/>
      <c r="T26" s="2187"/>
      <c r="U26" s="2187"/>
      <c r="V26" s="2187"/>
      <c r="W26" s="2187"/>
      <c r="X26" s="2187"/>
      <c r="Y26" s="2187"/>
      <c r="Z26" s="2187"/>
      <c r="AA26" s="2187"/>
      <c r="AB26" s="2187"/>
      <c r="AC26" s="2187"/>
      <c r="AD26" s="2187"/>
      <c r="AE26" s="2187"/>
      <c r="AF26" s="2187"/>
      <c r="AG26" s="2187"/>
      <c r="AH26" s="2187"/>
      <c r="AI26" s="2187"/>
      <c r="AJ26" s="2187"/>
      <c r="AK26" s="2187"/>
      <c r="AL26" s="2187"/>
      <c r="AM26" s="2187"/>
      <c r="AN26" s="2187"/>
      <c r="AO26" s="2187"/>
      <c r="AP26" s="2187"/>
      <c r="AQ26" s="2187"/>
      <c r="AR26" s="2187"/>
      <c r="AS26" s="2187"/>
      <c r="AT26" s="2187"/>
      <c r="AU26" s="2187"/>
      <c r="AV26" s="2187"/>
      <c r="AW26" s="2187"/>
      <c r="AX26" s="2187"/>
      <c r="AY26" s="2187"/>
      <c r="AZ26" s="2187"/>
      <c r="BA26" s="2187"/>
      <c r="BB26" s="2187"/>
      <c r="BC26" s="2187"/>
      <c r="BD26" s="2187"/>
      <c r="BE26" s="2187"/>
      <c r="BF26" s="2187"/>
      <c r="BG26" s="2187"/>
      <c r="BH26" s="2187"/>
      <c r="BI26" s="2187"/>
      <c r="BJ26" s="2187"/>
      <c r="BK26" s="2187"/>
      <c r="BL26" s="2187"/>
      <c r="BM26" s="2187"/>
      <c r="BN26" s="2187"/>
      <c r="BO26" s="2187"/>
      <c r="BP26" s="2187"/>
      <c r="BQ26" s="2187"/>
      <c r="BR26" s="2187"/>
      <c r="BS26" s="2187"/>
      <c r="BT26" s="2187"/>
      <c r="BU26" s="2187"/>
      <c r="BV26" s="2187"/>
      <c r="BW26" s="2187"/>
      <c r="BX26" s="2187"/>
      <c r="BY26" s="2187"/>
      <c r="BZ26" s="2187"/>
      <c r="CA26" s="2187"/>
      <c r="CB26" s="2187"/>
      <c r="CC26" s="2187"/>
      <c r="CD26" s="2187"/>
      <c r="CE26" s="2187"/>
      <c r="CF26" s="2187"/>
      <c r="CG26" s="2187"/>
      <c r="CH26" s="2187"/>
      <c r="CI26" s="2187"/>
      <c r="CJ26" s="2187"/>
      <c r="CK26" s="2187"/>
      <c r="CL26" s="2187"/>
      <c r="CM26" s="2589"/>
      <c r="CN26" s="2103" t="s">
        <v>1086</v>
      </c>
      <c r="CO26" s="2104"/>
      <c r="CP26" s="2104"/>
      <c r="CQ26" s="2104"/>
      <c r="CR26" s="2104"/>
      <c r="CS26" s="2104"/>
      <c r="CT26" s="2104"/>
      <c r="CU26" s="2105"/>
      <c r="CV26" s="2109"/>
      <c r="CW26" s="2104"/>
      <c r="CX26" s="2104"/>
      <c r="CY26" s="2104"/>
      <c r="CZ26" s="2104"/>
      <c r="DA26" s="2104"/>
      <c r="DB26" s="2104"/>
      <c r="DC26" s="2104"/>
      <c r="DD26" s="2104"/>
      <c r="DE26" s="2105"/>
      <c r="DF26" s="2567"/>
      <c r="DG26" s="2568"/>
      <c r="DH26" s="2568"/>
      <c r="DI26" s="2568"/>
      <c r="DJ26" s="2568"/>
      <c r="DK26" s="2568"/>
      <c r="DL26" s="2568"/>
      <c r="DM26" s="2568"/>
      <c r="DN26" s="2568"/>
      <c r="DO26" s="2568"/>
      <c r="DP26" s="2568"/>
      <c r="DQ26" s="2569"/>
      <c r="DR26" s="2117"/>
      <c r="DS26" s="2118"/>
      <c r="DT26" s="2118"/>
      <c r="DU26" s="2118"/>
      <c r="DV26" s="2118"/>
      <c r="DW26" s="2118"/>
      <c r="DX26" s="2118"/>
      <c r="DY26" s="2118"/>
      <c r="DZ26" s="2118"/>
      <c r="EA26" s="2118"/>
      <c r="EB26" s="2118"/>
      <c r="EC26" s="2118"/>
      <c r="ED26" s="2119"/>
      <c r="EE26" s="2117"/>
      <c r="EF26" s="2118"/>
      <c r="EG26" s="2118"/>
      <c r="EH26" s="2118"/>
      <c r="EI26" s="2118"/>
      <c r="EJ26" s="2118"/>
      <c r="EK26" s="2118"/>
      <c r="EL26" s="2118"/>
      <c r="EM26" s="2118"/>
      <c r="EN26" s="2118"/>
      <c r="EO26" s="2118"/>
      <c r="EP26" s="2118"/>
      <c r="EQ26" s="2119"/>
      <c r="ER26" s="2117"/>
      <c r="ES26" s="2118"/>
      <c r="ET26" s="2118"/>
      <c r="EU26" s="2118"/>
      <c r="EV26" s="2118"/>
      <c r="EW26" s="2118"/>
      <c r="EX26" s="2118"/>
      <c r="EY26" s="2118"/>
      <c r="EZ26" s="2118"/>
      <c r="FA26" s="2118"/>
      <c r="FB26" s="2118"/>
      <c r="FC26" s="2118"/>
      <c r="FD26" s="2119"/>
      <c r="FE26" s="2117"/>
      <c r="FF26" s="2118"/>
      <c r="FG26" s="2118"/>
      <c r="FH26" s="2118"/>
      <c r="FI26" s="2118"/>
      <c r="FJ26" s="2118"/>
      <c r="FK26" s="2118"/>
      <c r="FL26" s="2118"/>
      <c r="FM26" s="2118"/>
      <c r="FN26" s="2118"/>
      <c r="FO26" s="2118"/>
      <c r="FP26" s="2118"/>
      <c r="FQ26" s="2586"/>
    </row>
    <row r="27" spans="1:173" ht="7.5" customHeight="1" x14ac:dyDescent="0.2">
      <c r="A27" s="2107"/>
      <c r="B27" s="2107"/>
      <c r="C27" s="2107"/>
      <c r="D27" s="2107"/>
      <c r="E27" s="2107"/>
      <c r="F27" s="2107"/>
      <c r="G27" s="2107"/>
      <c r="H27" s="2108"/>
      <c r="I27" s="2590"/>
      <c r="J27" s="2200"/>
      <c r="K27" s="2200"/>
      <c r="L27" s="2200"/>
      <c r="M27" s="2200"/>
      <c r="N27" s="2200"/>
      <c r="O27" s="2200"/>
      <c r="P27" s="2200"/>
      <c r="Q27" s="2200"/>
      <c r="R27" s="2200"/>
      <c r="S27" s="2200"/>
      <c r="T27" s="2200"/>
      <c r="U27" s="2200"/>
      <c r="V27" s="2200"/>
      <c r="W27" s="2200"/>
      <c r="X27" s="2200"/>
      <c r="Y27" s="2200"/>
      <c r="Z27" s="2200"/>
      <c r="AA27" s="2200"/>
      <c r="AB27" s="2200"/>
      <c r="AC27" s="2200"/>
      <c r="AD27" s="2200"/>
      <c r="AE27" s="2200"/>
      <c r="AF27" s="2200"/>
      <c r="AG27" s="2200"/>
      <c r="AH27" s="2200"/>
      <c r="AI27" s="2200"/>
      <c r="AJ27" s="2200"/>
      <c r="AK27" s="2200"/>
      <c r="AL27" s="2200"/>
      <c r="AM27" s="2200"/>
      <c r="AN27" s="2200"/>
      <c r="AO27" s="2200"/>
      <c r="AP27" s="2200"/>
      <c r="AQ27" s="2200"/>
      <c r="AR27" s="2200"/>
      <c r="AS27" s="2200"/>
      <c r="AT27" s="2200"/>
      <c r="AU27" s="2200"/>
      <c r="AV27" s="2200"/>
      <c r="AW27" s="2200"/>
      <c r="AX27" s="2200"/>
      <c r="AY27" s="2200"/>
      <c r="AZ27" s="2200"/>
      <c r="BA27" s="2200"/>
      <c r="BB27" s="2200"/>
      <c r="BC27" s="2200"/>
      <c r="BD27" s="2200"/>
      <c r="BE27" s="2200"/>
      <c r="BF27" s="2200"/>
      <c r="BG27" s="2200"/>
      <c r="BH27" s="2200"/>
      <c r="BI27" s="2200"/>
      <c r="BJ27" s="2200"/>
      <c r="BK27" s="2200"/>
      <c r="BL27" s="2200"/>
      <c r="BM27" s="2200"/>
      <c r="BN27" s="2200"/>
      <c r="BO27" s="2200"/>
      <c r="BP27" s="2200"/>
      <c r="BQ27" s="2200"/>
      <c r="BR27" s="2200"/>
      <c r="BS27" s="2200"/>
      <c r="BT27" s="2200"/>
      <c r="BU27" s="2200"/>
      <c r="BV27" s="2200"/>
      <c r="BW27" s="2200"/>
      <c r="BX27" s="2200"/>
      <c r="BY27" s="2200"/>
      <c r="BZ27" s="2200"/>
      <c r="CA27" s="2200"/>
      <c r="CB27" s="2200"/>
      <c r="CC27" s="2200"/>
      <c r="CD27" s="2200"/>
      <c r="CE27" s="2200"/>
      <c r="CF27" s="2200"/>
      <c r="CG27" s="2200"/>
      <c r="CH27" s="2200"/>
      <c r="CI27" s="2200"/>
      <c r="CJ27" s="2200"/>
      <c r="CK27" s="2200"/>
      <c r="CL27" s="2200"/>
      <c r="CM27" s="2200"/>
      <c r="CN27" s="2106"/>
      <c r="CO27" s="2107"/>
      <c r="CP27" s="2107"/>
      <c r="CQ27" s="2107"/>
      <c r="CR27" s="2107"/>
      <c r="CS27" s="2107"/>
      <c r="CT27" s="2107"/>
      <c r="CU27" s="2108"/>
      <c r="CV27" s="2110"/>
      <c r="CW27" s="2107"/>
      <c r="CX27" s="2107"/>
      <c r="CY27" s="2107"/>
      <c r="CZ27" s="2107"/>
      <c r="DA27" s="2107"/>
      <c r="DB27" s="2107"/>
      <c r="DC27" s="2107"/>
      <c r="DD27" s="2107"/>
      <c r="DE27" s="2108"/>
      <c r="DF27" s="2570"/>
      <c r="DG27" s="2571"/>
      <c r="DH27" s="2571"/>
      <c r="DI27" s="2571"/>
      <c r="DJ27" s="2571"/>
      <c r="DK27" s="2571"/>
      <c r="DL27" s="2571"/>
      <c r="DM27" s="2571"/>
      <c r="DN27" s="2571"/>
      <c r="DO27" s="2571"/>
      <c r="DP27" s="2571"/>
      <c r="DQ27" s="2572"/>
      <c r="DR27" s="2120"/>
      <c r="DS27" s="2121"/>
      <c r="DT27" s="2121"/>
      <c r="DU27" s="2121"/>
      <c r="DV27" s="2121"/>
      <c r="DW27" s="2121"/>
      <c r="DX27" s="2121"/>
      <c r="DY27" s="2121"/>
      <c r="DZ27" s="2121"/>
      <c r="EA27" s="2121"/>
      <c r="EB27" s="2121"/>
      <c r="EC27" s="2121"/>
      <c r="ED27" s="2122"/>
      <c r="EE27" s="2120"/>
      <c r="EF27" s="2121"/>
      <c r="EG27" s="2121"/>
      <c r="EH27" s="2121"/>
      <c r="EI27" s="2121"/>
      <c r="EJ27" s="2121"/>
      <c r="EK27" s="2121"/>
      <c r="EL27" s="2121"/>
      <c r="EM27" s="2121"/>
      <c r="EN27" s="2121"/>
      <c r="EO27" s="2121"/>
      <c r="EP27" s="2121"/>
      <c r="EQ27" s="2122"/>
      <c r="ER27" s="2120"/>
      <c r="ES27" s="2121"/>
      <c r="ET27" s="2121"/>
      <c r="EU27" s="2121"/>
      <c r="EV27" s="2121"/>
      <c r="EW27" s="2121"/>
      <c r="EX27" s="2121"/>
      <c r="EY27" s="2121"/>
      <c r="EZ27" s="2121"/>
      <c r="FA27" s="2121"/>
      <c r="FB27" s="2121"/>
      <c r="FC27" s="2121"/>
      <c r="FD27" s="2122"/>
      <c r="FE27" s="2120"/>
      <c r="FF27" s="2121"/>
      <c r="FG27" s="2121"/>
      <c r="FH27" s="2121"/>
      <c r="FI27" s="2121"/>
      <c r="FJ27" s="2121"/>
      <c r="FK27" s="2121"/>
      <c r="FL27" s="2121"/>
      <c r="FM27" s="2121"/>
      <c r="FN27" s="2121"/>
      <c r="FO27" s="2121"/>
      <c r="FP27" s="2121"/>
      <c r="FQ27" s="2593"/>
    </row>
    <row r="28" spans="1:173" ht="24" customHeight="1" thickBot="1" x14ac:dyDescent="0.25">
      <c r="A28" s="2127" t="s">
        <v>737</v>
      </c>
      <c r="B28" s="2127"/>
      <c r="C28" s="2127"/>
      <c r="D28" s="2127"/>
      <c r="E28" s="2127"/>
      <c r="F28" s="2127"/>
      <c r="G28" s="2127"/>
      <c r="H28" s="2128"/>
      <c r="I28" s="2591" t="s">
        <v>1085</v>
      </c>
      <c r="J28" s="2337"/>
      <c r="K28" s="2337"/>
      <c r="L28" s="2337"/>
      <c r="M28" s="2337"/>
      <c r="N28" s="2337"/>
      <c r="O28" s="2337"/>
      <c r="P28" s="2337"/>
      <c r="Q28" s="2337"/>
      <c r="R28" s="2337"/>
      <c r="S28" s="2337"/>
      <c r="T28" s="2337"/>
      <c r="U28" s="2337"/>
      <c r="V28" s="2337"/>
      <c r="W28" s="2337"/>
      <c r="X28" s="2337"/>
      <c r="Y28" s="2337"/>
      <c r="Z28" s="2337"/>
      <c r="AA28" s="2337"/>
      <c r="AB28" s="2337"/>
      <c r="AC28" s="2337"/>
      <c r="AD28" s="2337"/>
      <c r="AE28" s="2337"/>
      <c r="AF28" s="2337"/>
      <c r="AG28" s="2337"/>
      <c r="AH28" s="2337"/>
      <c r="AI28" s="2337"/>
      <c r="AJ28" s="2337"/>
      <c r="AK28" s="2337"/>
      <c r="AL28" s="2337"/>
      <c r="AM28" s="2337"/>
      <c r="AN28" s="2337"/>
      <c r="AO28" s="2337"/>
      <c r="AP28" s="2337"/>
      <c r="AQ28" s="2337"/>
      <c r="AR28" s="2337"/>
      <c r="AS28" s="2337"/>
      <c r="AT28" s="2337"/>
      <c r="AU28" s="2337"/>
      <c r="AV28" s="2337"/>
      <c r="AW28" s="2337"/>
      <c r="AX28" s="2337"/>
      <c r="AY28" s="2337"/>
      <c r="AZ28" s="2337"/>
      <c r="BA28" s="2337"/>
      <c r="BB28" s="2337"/>
      <c r="BC28" s="2337"/>
      <c r="BD28" s="2337"/>
      <c r="BE28" s="2337"/>
      <c r="BF28" s="2337"/>
      <c r="BG28" s="2337"/>
      <c r="BH28" s="2337"/>
      <c r="BI28" s="2337"/>
      <c r="BJ28" s="2337"/>
      <c r="BK28" s="2337"/>
      <c r="BL28" s="2337"/>
      <c r="BM28" s="2337"/>
      <c r="BN28" s="2337"/>
      <c r="BO28" s="2337"/>
      <c r="BP28" s="2337"/>
      <c r="BQ28" s="2337"/>
      <c r="BR28" s="2337"/>
      <c r="BS28" s="2337"/>
      <c r="BT28" s="2337"/>
      <c r="BU28" s="2337"/>
      <c r="BV28" s="2337"/>
      <c r="BW28" s="2337"/>
      <c r="BX28" s="2337"/>
      <c r="BY28" s="2337"/>
      <c r="BZ28" s="2337"/>
      <c r="CA28" s="2337"/>
      <c r="CB28" s="2337"/>
      <c r="CC28" s="2337"/>
      <c r="CD28" s="2337"/>
      <c r="CE28" s="2337"/>
      <c r="CF28" s="2337"/>
      <c r="CG28" s="2337"/>
      <c r="CH28" s="2337"/>
      <c r="CI28" s="2337"/>
      <c r="CJ28" s="2337"/>
      <c r="CK28" s="2337"/>
      <c r="CL28" s="2337"/>
      <c r="CM28" s="2337"/>
      <c r="CN28" s="2126" t="s">
        <v>1084</v>
      </c>
      <c r="CO28" s="2127"/>
      <c r="CP28" s="2127"/>
      <c r="CQ28" s="2127"/>
      <c r="CR28" s="2127"/>
      <c r="CS28" s="2127"/>
      <c r="CT28" s="2127"/>
      <c r="CU28" s="2128"/>
      <c r="CV28" s="2129" t="s">
        <v>379</v>
      </c>
      <c r="CW28" s="2127"/>
      <c r="CX28" s="2127"/>
      <c r="CY28" s="2127"/>
      <c r="CZ28" s="2127"/>
      <c r="DA28" s="2127"/>
      <c r="DB28" s="2127"/>
      <c r="DC28" s="2127"/>
      <c r="DD28" s="2127"/>
      <c r="DE28" s="2128"/>
      <c r="DF28" s="2573" t="s">
        <v>1227</v>
      </c>
      <c r="DG28" s="2574"/>
      <c r="DH28" s="2574"/>
      <c r="DI28" s="2574"/>
      <c r="DJ28" s="2574"/>
      <c r="DK28" s="2574"/>
      <c r="DL28" s="2574"/>
      <c r="DM28" s="2574"/>
      <c r="DN28" s="2574"/>
      <c r="DO28" s="2574"/>
      <c r="DP28" s="2574"/>
      <c r="DQ28" s="2575"/>
      <c r="DR28" s="2130"/>
      <c r="DS28" s="2131"/>
      <c r="DT28" s="2131"/>
      <c r="DU28" s="2131"/>
      <c r="DV28" s="2131"/>
      <c r="DW28" s="2131"/>
      <c r="DX28" s="2131"/>
      <c r="DY28" s="2131"/>
      <c r="DZ28" s="2131"/>
      <c r="EA28" s="2131"/>
      <c r="EB28" s="2131"/>
      <c r="EC28" s="2131"/>
      <c r="ED28" s="2132"/>
      <c r="EE28" s="2130"/>
      <c r="EF28" s="2131"/>
      <c r="EG28" s="2131"/>
      <c r="EH28" s="2131"/>
      <c r="EI28" s="2131"/>
      <c r="EJ28" s="2131"/>
      <c r="EK28" s="2131"/>
      <c r="EL28" s="2131"/>
      <c r="EM28" s="2131"/>
      <c r="EN28" s="2131"/>
      <c r="EO28" s="2131"/>
      <c r="EP28" s="2131"/>
      <c r="EQ28" s="2132"/>
      <c r="ER28" s="2130"/>
      <c r="ES28" s="2131"/>
      <c r="ET28" s="2131"/>
      <c r="EU28" s="2131"/>
      <c r="EV28" s="2131"/>
      <c r="EW28" s="2131"/>
      <c r="EX28" s="2131"/>
      <c r="EY28" s="2131"/>
      <c r="EZ28" s="2131"/>
      <c r="FA28" s="2131"/>
      <c r="FB28" s="2131"/>
      <c r="FC28" s="2131"/>
      <c r="FD28" s="2132"/>
      <c r="FE28" s="2130"/>
      <c r="FF28" s="2131"/>
      <c r="FG28" s="2131"/>
      <c r="FH28" s="2131"/>
      <c r="FI28" s="2131"/>
      <c r="FJ28" s="2131"/>
      <c r="FK28" s="2131"/>
      <c r="FL28" s="2131"/>
      <c r="FM28" s="2131"/>
      <c r="FN28" s="2131"/>
      <c r="FO28" s="2131"/>
      <c r="FP28" s="2131"/>
      <c r="FQ28" s="2592"/>
    </row>
    <row r="29" spans="1:173" x14ac:dyDescent="0.2">
      <c r="A29" s="2104"/>
      <c r="B29" s="2104"/>
      <c r="C29" s="2104"/>
      <c r="D29" s="2104"/>
      <c r="E29" s="2104"/>
      <c r="F29" s="2104"/>
      <c r="G29" s="2104"/>
      <c r="H29" s="2105"/>
      <c r="I29" s="2588" t="s">
        <v>1083</v>
      </c>
      <c r="J29" s="2187"/>
      <c r="K29" s="2187"/>
      <c r="L29" s="2187"/>
      <c r="M29" s="2187"/>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c r="AL29" s="2187"/>
      <c r="AM29" s="2187"/>
      <c r="AN29" s="2187"/>
      <c r="AO29" s="2187"/>
      <c r="AP29" s="2187"/>
      <c r="AQ29" s="2187"/>
      <c r="AR29" s="2187"/>
      <c r="AS29" s="2187"/>
      <c r="AT29" s="2187"/>
      <c r="AU29" s="2187"/>
      <c r="AV29" s="2187"/>
      <c r="AW29" s="2187"/>
      <c r="AX29" s="2187"/>
      <c r="AY29" s="2187"/>
      <c r="AZ29" s="2187"/>
      <c r="BA29" s="2187"/>
      <c r="BB29" s="2187"/>
      <c r="BC29" s="2187"/>
      <c r="BD29" s="2187"/>
      <c r="BE29" s="2187"/>
      <c r="BF29" s="2187"/>
      <c r="BG29" s="2187"/>
      <c r="BH29" s="2187"/>
      <c r="BI29" s="2187"/>
      <c r="BJ29" s="2187"/>
      <c r="BK29" s="2187"/>
      <c r="BL29" s="2187"/>
      <c r="BM29" s="2187"/>
      <c r="BN29" s="2187"/>
      <c r="BO29" s="2187"/>
      <c r="BP29" s="2187"/>
      <c r="BQ29" s="2187"/>
      <c r="BR29" s="2187"/>
      <c r="BS29" s="2187"/>
      <c r="BT29" s="2187"/>
      <c r="BU29" s="2187"/>
      <c r="BV29" s="2187"/>
      <c r="BW29" s="2187"/>
      <c r="BX29" s="2187"/>
      <c r="BY29" s="2187"/>
      <c r="BZ29" s="2187"/>
      <c r="CA29" s="2187"/>
      <c r="CB29" s="2187"/>
      <c r="CC29" s="2187"/>
      <c r="CD29" s="2187"/>
      <c r="CE29" s="2187"/>
      <c r="CF29" s="2187"/>
      <c r="CG29" s="2187"/>
      <c r="CH29" s="2187"/>
      <c r="CI29" s="2187"/>
      <c r="CJ29" s="2187"/>
      <c r="CK29" s="2187"/>
      <c r="CL29" s="2187"/>
      <c r="CM29" s="2589"/>
      <c r="CN29" s="2103" t="s">
        <v>1082</v>
      </c>
      <c r="CO29" s="2104"/>
      <c r="CP29" s="2104"/>
      <c r="CQ29" s="2104"/>
      <c r="CR29" s="2104"/>
      <c r="CS29" s="2104"/>
      <c r="CT29" s="2104"/>
      <c r="CU29" s="2105"/>
      <c r="CV29" s="2109"/>
      <c r="CW29" s="2104"/>
      <c r="CX29" s="2104"/>
      <c r="CY29" s="2104"/>
      <c r="CZ29" s="2104"/>
      <c r="DA29" s="2104"/>
      <c r="DB29" s="2104"/>
      <c r="DC29" s="2104"/>
      <c r="DD29" s="2104"/>
      <c r="DE29" s="2105"/>
      <c r="DF29" s="2576"/>
      <c r="DG29" s="2577"/>
      <c r="DH29" s="2577"/>
      <c r="DI29" s="2577"/>
      <c r="DJ29" s="2577"/>
      <c r="DK29" s="2577"/>
      <c r="DL29" s="2577"/>
      <c r="DM29" s="2577"/>
      <c r="DN29" s="2577"/>
      <c r="DO29" s="2577"/>
      <c r="DP29" s="2577"/>
      <c r="DQ29" s="2578"/>
      <c r="DR29" s="2117"/>
      <c r="DS29" s="2118"/>
      <c r="DT29" s="2118"/>
      <c r="DU29" s="2118"/>
      <c r="DV29" s="2118"/>
      <c r="DW29" s="2118"/>
      <c r="DX29" s="2118"/>
      <c r="DY29" s="2118"/>
      <c r="DZ29" s="2118"/>
      <c r="EA29" s="2118"/>
      <c r="EB29" s="2118"/>
      <c r="EC29" s="2118"/>
      <c r="ED29" s="2119"/>
      <c r="EE29" s="2117"/>
      <c r="EF29" s="2118"/>
      <c r="EG29" s="2118"/>
      <c r="EH29" s="2118"/>
      <c r="EI29" s="2118"/>
      <c r="EJ29" s="2118"/>
      <c r="EK29" s="2118"/>
      <c r="EL29" s="2118"/>
      <c r="EM29" s="2118"/>
      <c r="EN29" s="2118"/>
      <c r="EO29" s="2118"/>
      <c r="EP29" s="2118"/>
      <c r="EQ29" s="2119"/>
      <c r="ER29" s="2117"/>
      <c r="ES29" s="2118"/>
      <c r="ET29" s="2118"/>
      <c r="EU29" s="2118"/>
      <c r="EV29" s="2118"/>
      <c r="EW29" s="2118"/>
      <c r="EX29" s="2118"/>
      <c r="EY29" s="2118"/>
      <c r="EZ29" s="2118"/>
      <c r="FA29" s="2118"/>
      <c r="FB29" s="2118"/>
      <c r="FC29" s="2118"/>
      <c r="FD29" s="2119"/>
      <c r="FE29" s="2117"/>
      <c r="FF29" s="2118"/>
      <c r="FG29" s="2118"/>
      <c r="FH29" s="2118"/>
      <c r="FI29" s="2118"/>
      <c r="FJ29" s="2118"/>
      <c r="FK29" s="2118"/>
      <c r="FL29" s="2118"/>
      <c r="FM29" s="2118"/>
      <c r="FN29" s="2118"/>
      <c r="FO29" s="2118"/>
      <c r="FP29" s="2118"/>
      <c r="FQ29" s="2586"/>
    </row>
    <row r="30" spans="1:173" ht="6.75" customHeight="1" thickBot="1" x14ac:dyDescent="0.25">
      <c r="A30" s="2107"/>
      <c r="B30" s="2107"/>
      <c r="C30" s="2107"/>
      <c r="D30" s="2107"/>
      <c r="E30" s="2107"/>
      <c r="F30" s="2107"/>
      <c r="G30" s="2107"/>
      <c r="H30" s="2108"/>
      <c r="I30" s="2590"/>
      <c r="J30" s="2200"/>
      <c r="K30" s="2200"/>
      <c r="L30" s="2200"/>
      <c r="M30" s="2200"/>
      <c r="N30" s="2200"/>
      <c r="O30" s="2200"/>
      <c r="P30" s="2200"/>
      <c r="Q30" s="2200"/>
      <c r="R30" s="2200"/>
      <c r="S30" s="2200"/>
      <c r="T30" s="2200"/>
      <c r="U30" s="2200"/>
      <c r="V30" s="2200"/>
      <c r="W30" s="2200"/>
      <c r="X30" s="2200"/>
      <c r="Y30" s="2200"/>
      <c r="Z30" s="2200"/>
      <c r="AA30" s="2200"/>
      <c r="AB30" s="2200"/>
      <c r="AC30" s="2200"/>
      <c r="AD30" s="2200"/>
      <c r="AE30" s="2200"/>
      <c r="AF30" s="2200"/>
      <c r="AG30" s="2200"/>
      <c r="AH30" s="2200"/>
      <c r="AI30" s="2200"/>
      <c r="AJ30" s="2200"/>
      <c r="AK30" s="2200"/>
      <c r="AL30" s="2200"/>
      <c r="AM30" s="2200"/>
      <c r="AN30" s="2200"/>
      <c r="AO30" s="2200"/>
      <c r="AP30" s="2200"/>
      <c r="AQ30" s="2200"/>
      <c r="AR30" s="2200"/>
      <c r="AS30" s="2200"/>
      <c r="AT30" s="2200"/>
      <c r="AU30" s="2200"/>
      <c r="AV30" s="2200"/>
      <c r="AW30" s="2200"/>
      <c r="AX30" s="2200"/>
      <c r="AY30" s="2200"/>
      <c r="AZ30" s="2200"/>
      <c r="BA30" s="2200"/>
      <c r="BB30" s="2200"/>
      <c r="BC30" s="2200"/>
      <c r="BD30" s="2200"/>
      <c r="BE30" s="2200"/>
      <c r="BF30" s="2200"/>
      <c r="BG30" s="2200"/>
      <c r="BH30" s="2200"/>
      <c r="BI30" s="2200"/>
      <c r="BJ30" s="2200"/>
      <c r="BK30" s="2200"/>
      <c r="BL30" s="2200"/>
      <c r="BM30" s="2200"/>
      <c r="BN30" s="2200"/>
      <c r="BO30" s="2200"/>
      <c r="BP30" s="2200"/>
      <c r="BQ30" s="2200"/>
      <c r="BR30" s="2200"/>
      <c r="BS30" s="2200"/>
      <c r="BT30" s="2200"/>
      <c r="BU30" s="2200"/>
      <c r="BV30" s="2200"/>
      <c r="BW30" s="2200"/>
      <c r="BX30" s="2200"/>
      <c r="BY30" s="2200"/>
      <c r="BZ30" s="2200"/>
      <c r="CA30" s="2200"/>
      <c r="CB30" s="2200"/>
      <c r="CC30" s="2200"/>
      <c r="CD30" s="2200"/>
      <c r="CE30" s="2200"/>
      <c r="CF30" s="2200"/>
      <c r="CG30" s="2200"/>
      <c r="CH30" s="2200"/>
      <c r="CI30" s="2200"/>
      <c r="CJ30" s="2200"/>
      <c r="CK30" s="2200"/>
      <c r="CL30" s="2200"/>
      <c r="CM30" s="2200"/>
      <c r="CN30" s="2324"/>
      <c r="CO30" s="2325"/>
      <c r="CP30" s="2325"/>
      <c r="CQ30" s="2325"/>
      <c r="CR30" s="2325"/>
      <c r="CS30" s="2325"/>
      <c r="CT30" s="2325"/>
      <c r="CU30" s="2326"/>
      <c r="CV30" s="2327"/>
      <c r="CW30" s="2325"/>
      <c r="CX30" s="2325"/>
      <c r="CY30" s="2325"/>
      <c r="CZ30" s="2325"/>
      <c r="DA30" s="2325"/>
      <c r="DB30" s="2325"/>
      <c r="DC30" s="2325"/>
      <c r="DD30" s="2325"/>
      <c r="DE30" s="2326"/>
      <c r="DF30" s="2164"/>
      <c r="DG30" s="2162"/>
      <c r="DH30" s="2162"/>
      <c r="DI30" s="2162"/>
      <c r="DJ30" s="2162"/>
      <c r="DK30" s="2162"/>
      <c r="DL30" s="2162"/>
      <c r="DM30" s="2162"/>
      <c r="DN30" s="2162"/>
      <c r="DO30" s="2162"/>
      <c r="DP30" s="2162"/>
      <c r="DQ30" s="2163"/>
      <c r="DR30" s="2328"/>
      <c r="DS30" s="2329"/>
      <c r="DT30" s="2329"/>
      <c r="DU30" s="2329"/>
      <c r="DV30" s="2329"/>
      <c r="DW30" s="2329"/>
      <c r="DX30" s="2329"/>
      <c r="DY30" s="2329"/>
      <c r="DZ30" s="2329"/>
      <c r="EA30" s="2329"/>
      <c r="EB30" s="2329"/>
      <c r="EC30" s="2329"/>
      <c r="ED30" s="2330"/>
      <c r="EE30" s="2328"/>
      <c r="EF30" s="2329"/>
      <c r="EG30" s="2329"/>
      <c r="EH30" s="2329"/>
      <c r="EI30" s="2329"/>
      <c r="EJ30" s="2329"/>
      <c r="EK30" s="2329"/>
      <c r="EL30" s="2329"/>
      <c r="EM30" s="2329"/>
      <c r="EN30" s="2329"/>
      <c r="EO30" s="2329"/>
      <c r="EP30" s="2329"/>
      <c r="EQ30" s="2330"/>
      <c r="ER30" s="2328"/>
      <c r="ES30" s="2329"/>
      <c r="ET30" s="2329"/>
      <c r="EU30" s="2329"/>
      <c r="EV30" s="2329"/>
      <c r="EW30" s="2329"/>
      <c r="EX30" s="2329"/>
      <c r="EY30" s="2329"/>
      <c r="EZ30" s="2329"/>
      <c r="FA30" s="2329"/>
      <c r="FB30" s="2329"/>
      <c r="FC30" s="2329"/>
      <c r="FD30" s="2330"/>
      <c r="FE30" s="2328"/>
      <c r="FF30" s="2329"/>
      <c r="FG30" s="2329"/>
      <c r="FH30" s="2329"/>
      <c r="FI30" s="2329"/>
      <c r="FJ30" s="2329"/>
      <c r="FK30" s="2329"/>
      <c r="FL30" s="2329"/>
      <c r="FM30" s="2329"/>
      <c r="FN30" s="2329"/>
      <c r="FO30" s="2329"/>
      <c r="FP30" s="2329"/>
      <c r="FQ30" s="2587"/>
    </row>
    <row r="31" spans="1:173" x14ac:dyDescent="0.2">
      <c r="DB31" s="1300"/>
      <c r="DC31" s="1300"/>
      <c r="DD31" s="1300"/>
      <c r="DE31" s="1300"/>
      <c r="DF31" s="1300"/>
      <c r="DG31" s="1300"/>
      <c r="DH31" s="1300"/>
      <c r="DI31" s="1300"/>
      <c r="DJ31" s="1300"/>
      <c r="DK31" s="1300"/>
      <c r="DL31" s="1300"/>
      <c r="DM31" s="1300"/>
      <c r="DN31" s="1300"/>
      <c r="DO31" s="1300"/>
      <c r="DP31" s="1300"/>
      <c r="DQ31" s="1300"/>
    </row>
    <row r="32" spans="1:173" x14ac:dyDescent="0.2">
      <c r="I32" s="1180" t="s">
        <v>1081</v>
      </c>
    </row>
    <row r="33" spans="1:121" x14ac:dyDescent="0.2">
      <c r="I33" s="1180" t="s">
        <v>1080</v>
      </c>
      <c r="AQ33" s="2198"/>
      <c r="AR33" s="2198"/>
      <c r="AS33" s="2198"/>
      <c r="AT33" s="2198"/>
      <c r="AU33" s="2198"/>
      <c r="AV33" s="2198"/>
      <c r="AW33" s="2198"/>
      <c r="AX33" s="2198"/>
      <c r="AY33" s="2198"/>
      <c r="AZ33" s="2198"/>
      <c r="BA33" s="2198"/>
      <c r="BB33" s="2198"/>
      <c r="BC33" s="2198"/>
      <c r="BD33" s="2198"/>
      <c r="BE33" s="2198"/>
      <c r="BF33" s="2198"/>
      <c r="BG33" s="2198"/>
      <c r="BH33" s="2198"/>
      <c r="BK33" s="2198"/>
      <c r="BL33" s="2198"/>
      <c r="BM33" s="2198"/>
      <c r="BN33" s="2198"/>
      <c r="BO33" s="2198"/>
      <c r="BP33" s="2198"/>
      <c r="BQ33" s="2198"/>
      <c r="BR33" s="2198"/>
      <c r="BS33" s="2198"/>
      <c r="BT33" s="2198"/>
      <c r="BU33" s="2198"/>
      <c r="BV33" s="2198"/>
      <c r="BY33" s="2198"/>
      <c r="BZ33" s="2198"/>
      <c r="CA33" s="2198"/>
      <c r="CB33" s="2198"/>
      <c r="CC33" s="2198"/>
      <c r="CD33" s="2198"/>
      <c r="CE33" s="2198"/>
      <c r="CF33" s="2198"/>
      <c r="CG33" s="2198"/>
      <c r="CH33" s="2198"/>
      <c r="CI33" s="2198"/>
      <c r="CJ33" s="2198"/>
      <c r="CK33" s="2198"/>
      <c r="CL33" s="2198"/>
      <c r="CM33" s="2198"/>
      <c r="CN33" s="2198"/>
      <c r="CO33" s="2198"/>
      <c r="CP33" s="2198"/>
      <c r="CQ33" s="2198"/>
      <c r="CR33" s="2198"/>
    </row>
    <row r="34" spans="1:121" s="1181" customFormat="1" x14ac:dyDescent="0.2">
      <c r="AQ34" s="2412" t="s">
        <v>356</v>
      </c>
      <c r="AR34" s="2412"/>
      <c r="AS34" s="2412"/>
      <c r="AT34" s="2412"/>
      <c r="AU34" s="2412"/>
      <c r="AV34" s="2412"/>
      <c r="AW34" s="2412"/>
      <c r="AX34" s="2412"/>
      <c r="AY34" s="2412"/>
      <c r="AZ34" s="2412"/>
      <c r="BA34" s="2412"/>
      <c r="BB34" s="2412"/>
      <c r="BC34" s="2412"/>
      <c r="BD34" s="2412"/>
      <c r="BE34" s="2412"/>
      <c r="BF34" s="2412"/>
      <c r="BG34" s="2412"/>
      <c r="BH34" s="2412"/>
      <c r="BK34" s="2412" t="s">
        <v>322</v>
      </c>
      <c r="BL34" s="2412"/>
      <c r="BM34" s="2412"/>
      <c r="BN34" s="2412"/>
      <c r="BO34" s="2412"/>
      <c r="BP34" s="2412"/>
      <c r="BQ34" s="2412"/>
      <c r="BR34" s="2412"/>
      <c r="BS34" s="2412"/>
      <c r="BT34" s="2412"/>
      <c r="BU34" s="2412"/>
      <c r="BV34" s="2412"/>
      <c r="BY34" s="2412" t="s">
        <v>323</v>
      </c>
      <c r="BZ34" s="2412"/>
      <c r="CA34" s="2412"/>
      <c r="CB34" s="2412"/>
      <c r="CC34" s="2412"/>
      <c r="CD34" s="2412"/>
      <c r="CE34" s="2412"/>
      <c r="CF34" s="2412"/>
      <c r="CG34" s="2412"/>
      <c r="CH34" s="2412"/>
      <c r="CI34" s="2412"/>
      <c r="CJ34" s="2412"/>
      <c r="CK34" s="2412"/>
      <c r="CL34" s="2412"/>
      <c r="CM34" s="2412"/>
      <c r="CN34" s="2412"/>
      <c r="CO34" s="2412"/>
      <c r="CP34" s="2412"/>
      <c r="CQ34" s="2412"/>
      <c r="CR34" s="2412"/>
      <c r="DF34" s="1273"/>
      <c r="DG34" s="1273"/>
      <c r="DH34" s="1273"/>
      <c r="DI34" s="1273"/>
      <c r="DJ34" s="1273"/>
      <c r="DK34" s="1273"/>
      <c r="DL34" s="1273"/>
      <c r="DM34" s="1273"/>
      <c r="DN34" s="1273"/>
      <c r="DO34" s="1273"/>
      <c r="DP34" s="1273"/>
      <c r="DQ34" s="1273"/>
    </row>
    <row r="35" spans="1:121" s="1181" customFormat="1" ht="3" customHeight="1" x14ac:dyDescent="0.2">
      <c r="AQ35" s="1194"/>
      <c r="AR35" s="1194"/>
      <c r="AS35" s="1194"/>
      <c r="AT35" s="1194"/>
      <c r="AU35" s="1194"/>
      <c r="AV35" s="1194"/>
      <c r="AW35" s="1194"/>
      <c r="AX35" s="1194"/>
      <c r="AY35" s="1194"/>
      <c r="AZ35" s="1194"/>
      <c r="BA35" s="1194"/>
      <c r="BB35" s="1194"/>
      <c r="BC35" s="1194"/>
      <c r="BD35" s="1194"/>
      <c r="BE35" s="1194"/>
      <c r="BF35" s="1194"/>
      <c r="BG35" s="1194"/>
      <c r="BH35" s="1194"/>
      <c r="BK35" s="1194"/>
      <c r="BL35" s="1194"/>
      <c r="BM35" s="1194"/>
      <c r="BN35" s="1194"/>
      <c r="BO35" s="1194"/>
      <c r="BP35" s="1194"/>
      <c r="BQ35" s="1194"/>
      <c r="BR35" s="1194"/>
      <c r="BS35" s="1194"/>
      <c r="BT35" s="1194"/>
      <c r="BU35" s="1194"/>
      <c r="BV35" s="1194"/>
      <c r="BY35" s="1194"/>
      <c r="BZ35" s="1194"/>
      <c r="CA35" s="1194"/>
      <c r="CB35" s="1194"/>
      <c r="CC35" s="1194"/>
      <c r="CD35" s="1194"/>
      <c r="CE35" s="1194"/>
      <c r="CF35" s="1194"/>
      <c r="CG35" s="1194"/>
      <c r="CH35" s="1194"/>
      <c r="CI35" s="1194"/>
      <c r="CJ35" s="1194"/>
      <c r="CK35" s="1194"/>
      <c r="CL35" s="1194"/>
      <c r="CM35" s="1194"/>
      <c r="CN35" s="1194"/>
      <c r="CO35" s="1194"/>
      <c r="CP35" s="1194"/>
      <c r="CQ35" s="1194"/>
      <c r="CR35" s="1194"/>
      <c r="DF35" s="1273"/>
      <c r="DG35" s="1273"/>
      <c r="DH35" s="1273"/>
      <c r="DI35" s="1273"/>
      <c r="DJ35" s="1273"/>
      <c r="DK35" s="1273"/>
      <c r="DL35" s="1273"/>
      <c r="DM35" s="1273"/>
      <c r="DN35" s="1273"/>
      <c r="DO35" s="1273"/>
      <c r="DP35" s="1273"/>
      <c r="DQ35" s="1273"/>
    </row>
    <row r="36" spans="1:121" x14ac:dyDescent="0.2">
      <c r="I36" s="1180" t="s">
        <v>1079</v>
      </c>
      <c r="AM36" s="2198"/>
      <c r="AN36" s="2198"/>
      <c r="AO36" s="2198"/>
      <c r="AP36" s="2198"/>
      <c r="AQ36" s="2198"/>
      <c r="AR36" s="2198"/>
      <c r="AS36" s="2198"/>
      <c r="AT36" s="2198"/>
      <c r="AU36" s="2198"/>
      <c r="AV36" s="2198"/>
      <c r="AW36" s="2198"/>
      <c r="AX36" s="2198"/>
      <c r="AY36" s="2198"/>
      <c r="AZ36" s="2198"/>
      <c r="BA36" s="2198"/>
      <c r="BB36" s="2198"/>
      <c r="BC36" s="2198"/>
      <c r="BD36" s="2198"/>
      <c r="BG36" s="2198"/>
      <c r="BH36" s="2198"/>
      <c r="BI36" s="2198"/>
      <c r="BJ36" s="2198"/>
      <c r="BK36" s="2198"/>
      <c r="BL36" s="2198"/>
      <c r="BM36" s="2198"/>
      <c r="BN36" s="2198"/>
      <c r="BO36" s="2198"/>
      <c r="BP36" s="2198"/>
      <c r="BQ36" s="2198"/>
      <c r="BR36" s="2198"/>
      <c r="BS36" s="2198"/>
      <c r="BT36" s="2198"/>
      <c r="BU36" s="2198"/>
      <c r="BV36" s="2198"/>
      <c r="BW36" s="2198"/>
      <c r="BX36" s="2198"/>
      <c r="CA36" s="2107"/>
      <c r="CB36" s="2107"/>
      <c r="CC36" s="2107"/>
      <c r="CD36" s="2107"/>
      <c r="CE36" s="2107"/>
      <c r="CF36" s="2107"/>
      <c r="CG36" s="2107"/>
      <c r="CH36" s="2107"/>
      <c r="CI36" s="2107"/>
      <c r="CJ36" s="2107"/>
      <c r="CK36" s="2107"/>
      <c r="CL36" s="2107"/>
      <c r="CM36" s="2107"/>
      <c r="CN36" s="2107"/>
      <c r="CO36" s="2107"/>
      <c r="CP36" s="2107"/>
      <c r="CQ36" s="2107"/>
      <c r="CR36" s="2107"/>
    </row>
    <row r="37" spans="1:121" s="1181" customFormat="1" x14ac:dyDescent="0.2">
      <c r="AM37" s="2412" t="s">
        <v>356</v>
      </c>
      <c r="AN37" s="2412"/>
      <c r="AO37" s="2412"/>
      <c r="AP37" s="2412"/>
      <c r="AQ37" s="2412"/>
      <c r="AR37" s="2412"/>
      <c r="AS37" s="2412"/>
      <c r="AT37" s="2412"/>
      <c r="AU37" s="2412"/>
      <c r="AV37" s="2412"/>
      <c r="AW37" s="2412"/>
      <c r="AX37" s="2412"/>
      <c r="AY37" s="2412"/>
      <c r="AZ37" s="2412"/>
      <c r="BA37" s="2412"/>
      <c r="BB37" s="2412"/>
      <c r="BC37" s="2412"/>
      <c r="BD37" s="2412"/>
      <c r="BG37" s="2412" t="s">
        <v>1078</v>
      </c>
      <c r="BH37" s="2412"/>
      <c r="BI37" s="2412"/>
      <c r="BJ37" s="2412"/>
      <c r="BK37" s="2412"/>
      <c r="BL37" s="2412"/>
      <c r="BM37" s="2412"/>
      <c r="BN37" s="2412"/>
      <c r="BO37" s="2412"/>
      <c r="BP37" s="2412"/>
      <c r="BQ37" s="2412"/>
      <c r="BR37" s="2412"/>
      <c r="BS37" s="2412"/>
      <c r="BT37" s="2412"/>
      <c r="BU37" s="2412"/>
      <c r="BV37" s="2412"/>
      <c r="BW37" s="2412"/>
      <c r="BX37" s="2412"/>
      <c r="CA37" s="2412" t="s">
        <v>357</v>
      </c>
      <c r="CB37" s="2412"/>
      <c r="CC37" s="2412"/>
      <c r="CD37" s="2412"/>
      <c r="CE37" s="2412"/>
      <c r="CF37" s="2412"/>
      <c r="CG37" s="2412"/>
      <c r="CH37" s="2412"/>
      <c r="CI37" s="2412"/>
      <c r="CJ37" s="2412"/>
      <c r="CK37" s="2412"/>
      <c r="CL37" s="2412"/>
      <c r="CM37" s="2412"/>
      <c r="CN37" s="2412"/>
      <c r="CO37" s="2412"/>
      <c r="CP37" s="2412"/>
      <c r="CQ37" s="2412"/>
      <c r="CR37" s="2412"/>
      <c r="DF37" s="1273"/>
      <c r="DG37" s="1273"/>
      <c r="DH37" s="1273"/>
      <c r="DI37" s="1273"/>
      <c r="DJ37" s="1273"/>
      <c r="DK37" s="1273"/>
      <c r="DL37" s="1273"/>
      <c r="DM37" s="1273"/>
      <c r="DN37" s="1273"/>
      <c r="DO37" s="1273"/>
      <c r="DP37" s="1273"/>
      <c r="DQ37" s="1273"/>
    </row>
    <row r="38" spans="1:121" s="1181" customFormat="1" ht="3" customHeight="1" x14ac:dyDescent="0.2">
      <c r="AM38" s="1194"/>
      <c r="AN38" s="1194"/>
      <c r="AO38" s="1194"/>
      <c r="AP38" s="1194"/>
      <c r="AQ38" s="1194"/>
      <c r="AR38" s="1194"/>
      <c r="AS38" s="1194"/>
      <c r="AT38" s="1194"/>
      <c r="AU38" s="1194"/>
      <c r="AV38" s="1194"/>
      <c r="AW38" s="1194"/>
      <c r="AX38" s="1194"/>
      <c r="AY38" s="1194"/>
      <c r="AZ38" s="1194"/>
      <c r="BA38" s="1194"/>
      <c r="BB38" s="1194"/>
      <c r="BC38" s="1194"/>
      <c r="BD38" s="1194"/>
      <c r="BG38" s="1194"/>
      <c r="BH38" s="1194"/>
      <c r="BI38" s="1194"/>
      <c r="BJ38" s="1194"/>
      <c r="BK38" s="1194"/>
      <c r="BL38" s="1194"/>
      <c r="BM38" s="1194"/>
      <c r="BN38" s="1194"/>
      <c r="BO38" s="1194"/>
      <c r="BP38" s="1194"/>
      <c r="BQ38" s="1194"/>
      <c r="BR38" s="1194"/>
      <c r="BS38" s="1194"/>
      <c r="BT38" s="1194"/>
      <c r="BU38" s="1194"/>
      <c r="BV38" s="1194"/>
      <c r="BW38" s="1194"/>
      <c r="BX38" s="1194"/>
      <c r="CA38" s="1194"/>
      <c r="CB38" s="1194"/>
      <c r="CC38" s="1194"/>
      <c r="CD38" s="1194"/>
      <c r="CE38" s="1194"/>
      <c r="CF38" s="1194"/>
      <c r="CG38" s="1194"/>
      <c r="CH38" s="1194"/>
      <c r="CI38" s="1194"/>
      <c r="CJ38" s="1194"/>
      <c r="CK38" s="1194"/>
      <c r="CL38" s="1194"/>
      <c r="CM38" s="1194"/>
      <c r="CN38" s="1194"/>
      <c r="CO38" s="1194"/>
      <c r="CP38" s="1194"/>
      <c r="CQ38" s="1194"/>
      <c r="CR38" s="1194"/>
      <c r="DF38" s="1273"/>
      <c r="DG38" s="1273"/>
      <c r="DH38" s="1273"/>
      <c r="DI38" s="1273"/>
      <c r="DJ38" s="1273"/>
      <c r="DK38" s="1273"/>
      <c r="DL38" s="1273"/>
      <c r="DM38" s="1273"/>
      <c r="DN38" s="1273"/>
      <c r="DO38" s="1273"/>
      <c r="DP38" s="1273"/>
      <c r="DQ38" s="1273"/>
    </row>
    <row r="39" spans="1:121" x14ac:dyDescent="0.2">
      <c r="I39" s="2395" t="s">
        <v>546</v>
      </c>
      <c r="J39" s="2395"/>
      <c r="K39" s="2396">
        <f>ФХДстр.1_4!DY11</f>
        <v>26</v>
      </c>
      <c r="L39" s="2198"/>
      <c r="M39" s="2198"/>
      <c r="N39" s="2364" t="s">
        <v>546</v>
      </c>
      <c r="O39" s="2364"/>
      <c r="Q39" s="2107" t="str">
        <f>ФХДстр.1_4!EE11</f>
        <v>декабря</v>
      </c>
      <c r="R39" s="2198"/>
      <c r="S39" s="2198"/>
      <c r="T39" s="2198"/>
      <c r="U39" s="2198"/>
      <c r="V39" s="2198"/>
      <c r="W39" s="2198"/>
      <c r="X39" s="2198"/>
      <c r="Y39" s="2198"/>
      <c r="Z39" s="2198"/>
      <c r="AA39" s="2198"/>
      <c r="AB39" s="2198"/>
      <c r="AC39" s="2198"/>
      <c r="AD39" s="2198"/>
      <c r="AE39" s="2198"/>
      <c r="AF39" s="2395">
        <v>20</v>
      </c>
      <c r="AG39" s="2395"/>
      <c r="AH39" s="2395"/>
      <c r="AI39" s="2583" t="str">
        <f>ФХДстр.1_4!EW11</f>
        <v>24</v>
      </c>
      <c r="AJ39" s="2583"/>
      <c r="AK39" s="2583"/>
      <c r="AL39" s="1180" t="s">
        <v>547</v>
      </c>
    </row>
    <row r="40" spans="1:121" ht="12" thickBot="1" x14ac:dyDescent="0.25"/>
    <row r="41" spans="1:121" ht="3" customHeight="1" x14ac:dyDescent="0.2">
      <c r="A41" s="1197"/>
      <c r="B41" s="1197"/>
      <c r="C41" s="1197"/>
      <c r="D41" s="1197"/>
      <c r="E41" s="1197"/>
      <c r="F41" s="1197"/>
      <c r="G41" s="1197"/>
      <c r="H41" s="1197"/>
      <c r="I41" s="1197"/>
      <c r="J41" s="1197"/>
      <c r="K41" s="1197"/>
      <c r="L41" s="1197"/>
      <c r="M41" s="1197"/>
      <c r="N41" s="1197"/>
      <c r="O41" s="1197"/>
      <c r="P41" s="1197"/>
      <c r="Q41" s="1197"/>
      <c r="R41" s="1197"/>
      <c r="S41" s="1197"/>
      <c r="T41" s="1197"/>
      <c r="U41" s="1197"/>
      <c r="V41" s="1197"/>
      <c r="W41" s="1197"/>
      <c r="X41" s="1197"/>
      <c r="Y41" s="1197"/>
      <c r="Z41" s="1197"/>
      <c r="AA41" s="1197"/>
      <c r="AB41" s="1197"/>
      <c r="AC41" s="1197"/>
      <c r="AD41" s="1197"/>
      <c r="AE41" s="1197"/>
      <c r="AF41" s="1197"/>
      <c r="AG41" s="1197"/>
      <c r="AH41" s="1197"/>
      <c r="AI41" s="1197"/>
      <c r="AJ41" s="1197"/>
      <c r="AK41" s="1197"/>
      <c r="AL41" s="1197"/>
      <c r="AM41" s="1197"/>
      <c r="AN41" s="1197"/>
      <c r="AO41" s="1197"/>
      <c r="AP41" s="1197"/>
      <c r="AQ41" s="1197"/>
      <c r="AR41" s="1197"/>
      <c r="AS41" s="1197"/>
      <c r="AT41" s="1197"/>
      <c r="AU41" s="1197"/>
      <c r="AV41" s="1197"/>
      <c r="AW41" s="1197"/>
      <c r="AX41" s="1197"/>
      <c r="AY41" s="1197"/>
      <c r="AZ41" s="1197"/>
      <c r="BA41" s="1197"/>
      <c r="BB41" s="1197"/>
      <c r="BC41" s="1197"/>
      <c r="BD41" s="1197"/>
      <c r="BE41" s="1197"/>
      <c r="BF41" s="1197"/>
      <c r="BG41" s="1197"/>
      <c r="BH41" s="1197"/>
      <c r="BI41" s="1197"/>
      <c r="BJ41" s="1197"/>
      <c r="BK41" s="1197"/>
      <c r="BL41" s="1197"/>
      <c r="BM41" s="1197"/>
      <c r="BN41" s="1197"/>
      <c r="BO41" s="1197"/>
      <c r="BP41" s="1197"/>
      <c r="BQ41" s="1197"/>
      <c r="BR41" s="1197"/>
      <c r="BS41" s="1197"/>
      <c r="BT41" s="1197"/>
      <c r="BU41" s="1197"/>
      <c r="BV41" s="1197"/>
      <c r="BW41" s="1197"/>
      <c r="BX41" s="1197"/>
      <c r="BY41" s="1197"/>
      <c r="BZ41" s="1197"/>
      <c r="CA41" s="1197"/>
      <c r="CB41" s="1197"/>
      <c r="CC41" s="1197"/>
      <c r="CD41" s="1197"/>
      <c r="CE41" s="1197"/>
      <c r="CF41" s="1197"/>
      <c r="CG41" s="1197"/>
      <c r="CH41" s="1197"/>
      <c r="CI41" s="1197"/>
      <c r="CJ41" s="1197"/>
      <c r="CK41" s="1197"/>
      <c r="CL41" s="1197"/>
      <c r="CM41" s="1196"/>
    </row>
    <row r="42" spans="1:121" x14ac:dyDescent="0.2">
      <c r="A42" s="1192" t="s">
        <v>266</v>
      </c>
      <c r="CM42" s="1191"/>
    </row>
    <row r="43" spans="1:121" x14ac:dyDescent="0.2">
      <c r="A43" s="2431"/>
      <c r="B43" s="2198"/>
      <c r="C43" s="2198"/>
      <c r="D43" s="2198"/>
      <c r="E43" s="2198"/>
      <c r="F43" s="2198"/>
      <c r="G43" s="2198"/>
      <c r="H43" s="2198"/>
      <c r="I43" s="2198"/>
      <c r="J43" s="2198"/>
      <c r="K43" s="2198"/>
      <c r="L43" s="2198"/>
      <c r="M43" s="2198"/>
      <c r="N43" s="2198"/>
      <c r="O43" s="2198"/>
      <c r="P43" s="2198"/>
      <c r="Q43" s="2198"/>
      <c r="R43" s="2198"/>
      <c r="S43" s="2198"/>
      <c r="T43" s="2198"/>
      <c r="U43" s="2198"/>
      <c r="V43" s="2198"/>
      <c r="W43" s="2198"/>
      <c r="X43" s="2198"/>
      <c r="Y43" s="2198"/>
      <c r="Z43" s="2198"/>
      <c r="AA43" s="2198"/>
      <c r="AB43" s="2198"/>
      <c r="AC43" s="2198"/>
      <c r="AD43" s="2198"/>
      <c r="AE43" s="2198"/>
      <c r="AF43" s="2198"/>
      <c r="AG43" s="2198"/>
      <c r="AH43" s="2198"/>
      <c r="AI43" s="2198"/>
      <c r="AJ43" s="2198"/>
      <c r="AK43" s="2198"/>
      <c r="AL43" s="2198"/>
      <c r="AM43" s="2198"/>
      <c r="AN43" s="2198"/>
      <c r="AO43" s="2198"/>
      <c r="AP43" s="2198"/>
      <c r="AQ43" s="2198"/>
      <c r="AR43" s="2198"/>
      <c r="AS43" s="2198"/>
      <c r="AT43" s="2198"/>
      <c r="AU43" s="2198"/>
      <c r="AV43" s="2198"/>
      <c r="AW43" s="2198"/>
      <c r="AX43" s="2198"/>
      <c r="AY43" s="2198"/>
      <c r="AZ43" s="2198"/>
      <c r="BA43" s="2198"/>
      <c r="BB43" s="2198"/>
      <c r="BC43" s="2198"/>
      <c r="BD43" s="2198"/>
      <c r="BE43" s="2198"/>
      <c r="BF43" s="2198"/>
      <c r="BG43" s="2198"/>
      <c r="BH43" s="2198"/>
      <c r="BI43" s="2198"/>
      <c r="BJ43" s="2198"/>
      <c r="BK43" s="2198"/>
      <c r="BL43" s="2198"/>
      <c r="BM43" s="2198"/>
      <c r="BN43" s="2198"/>
      <c r="BO43" s="2198"/>
      <c r="BP43" s="2198"/>
      <c r="BQ43" s="2198"/>
      <c r="BR43" s="2198"/>
      <c r="BS43" s="2198"/>
      <c r="BT43" s="2198"/>
      <c r="BU43" s="2198"/>
      <c r="BV43" s="2198"/>
      <c r="BW43" s="2198"/>
      <c r="BX43" s="2198"/>
      <c r="BY43" s="2198"/>
      <c r="BZ43" s="2198"/>
      <c r="CA43" s="2198"/>
      <c r="CB43" s="2198"/>
      <c r="CC43" s="2198"/>
      <c r="CD43" s="2198"/>
      <c r="CE43" s="2198"/>
      <c r="CF43" s="2198"/>
      <c r="CG43" s="2198"/>
      <c r="CH43" s="2198"/>
      <c r="CI43" s="2198"/>
      <c r="CJ43" s="2198"/>
      <c r="CK43" s="2198"/>
      <c r="CL43" s="2198"/>
      <c r="CM43" s="2432"/>
    </row>
    <row r="44" spans="1:121" s="1181" customFormat="1" x14ac:dyDescent="0.2">
      <c r="A44" s="2433" t="s">
        <v>356</v>
      </c>
      <c r="B44" s="2412"/>
      <c r="C44" s="2412"/>
      <c r="D44" s="2412"/>
      <c r="E44" s="2412"/>
      <c r="F44" s="2412"/>
      <c r="G44" s="2412"/>
      <c r="H44" s="2412"/>
      <c r="I44" s="2412"/>
      <c r="J44" s="2412"/>
      <c r="K44" s="2412"/>
      <c r="L44" s="2412"/>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412"/>
      <c r="AM44" s="2412"/>
      <c r="AN44" s="2412"/>
      <c r="AO44" s="2412"/>
      <c r="AP44" s="2412"/>
      <c r="AQ44" s="2412"/>
      <c r="AR44" s="2412"/>
      <c r="AS44" s="2412"/>
      <c r="AT44" s="2412"/>
      <c r="AU44" s="2412"/>
      <c r="AV44" s="2412"/>
      <c r="AW44" s="2412"/>
      <c r="AX44" s="2412"/>
      <c r="AY44" s="2412"/>
      <c r="AZ44" s="2412"/>
      <c r="BA44" s="2412"/>
      <c r="BB44" s="2412"/>
      <c r="BC44" s="2412"/>
      <c r="BD44" s="2412"/>
      <c r="BE44" s="2412"/>
      <c r="BF44" s="2412"/>
      <c r="BG44" s="2412"/>
      <c r="BH44" s="2412"/>
      <c r="BI44" s="2412"/>
      <c r="BJ44" s="2412"/>
      <c r="BK44" s="2412"/>
      <c r="BL44" s="2412"/>
      <c r="BM44" s="2412"/>
      <c r="BN44" s="2412"/>
      <c r="BO44" s="2412"/>
      <c r="BP44" s="2412"/>
      <c r="BQ44" s="2412"/>
      <c r="BR44" s="2412"/>
      <c r="BS44" s="2412"/>
      <c r="BT44" s="2412"/>
      <c r="BU44" s="2412"/>
      <c r="BV44" s="2412"/>
      <c r="BW44" s="2412"/>
      <c r="BX44" s="2412"/>
      <c r="BY44" s="2412"/>
      <c r="BZ44" s="2412"/>
      <c r="CA44" s="2412"/>
      <c r="CB44" s="2412"/>
      <c r="CC44" s="2412"/>
      <c r="CD44" s="2412"/>
      <c r="CE44" s="2412"/>
      <c r="CF44" s="2412"/>
      <c r="CG44" s="2412"/>
      <c r="CH44" s="2412"/>
      <c r="CI44" s="2412"/>
      <c r="CJ44" s="2412"/>
      <c r="CK44" s="2412"/>
      <c r="CL44" s="2412"/>
      <c r="CM44" s="2434"/>
      <c r="DF44" s="1273"/>
      <c r="DG44" s="1273"/>
      <c r="DH44" s="1273"/>
      <c r="DI44" s="1273"/>
      <c r="DJ44" s="1273"/>
      <c r="DK44" s="1273"/>
      <c r="DL44" s="1273"/>
      <c r="DM44" s="1273"/>
      <c r="DN44" s="1273"/>
      <c r="DO44" s="1273"/>
      <c r="DP44" s="1273"/>
      <c r="DQ44" s="1273"/>
    </row>
    <row r="45" spans="1:121" s="1181" customFormat="1" ht="6" customHeight="1" x14ac:dyDescent="0.15">
      <c r="A45" s="1195"/>
      <c r="B45" s="1194"/>
      <c r="C45" s="1194"/>
      <c r="D45" s="1194"/>
      <c r="E45" s="1194"/>
      <c r="F45" s="1194"/>
      <c r="G45" s="1194"/>
      <c r="H45" s="1194"/>
      <c r="I45" s="1194"/>
      <c r="J45" s="1194"/>
      <c r="K45" s="1194"/>
      <c r="L45" s="1194"/>
      <c r="M45" s="1194"/>
      <c r="N45" s="1194"/>
      <c r="O45" s="1194"/>
      <c r="P45" s="1194"/>
      <c r="Q45" s="1194"/>
      <c r="R45" s="1194"/>
      <c r="S45" s="1194"/>
      <c r="T45" s="1194"/>
      <c r="U45" s="1194"/>
      <c r="V45" s="1194"/>
      <c r="W45" s="1194"/>
      <c r="X45" s="1194"/>
      <c r="Y45" s="1194"/>
      <c r="Z45" s="1194"/>
      <c r="AA45" s="1194"/>
      <c r="AB45" s="1194"/>
      <c r="AC45" s="1194"/>
      <c r="AD45" s="1194"/>
      <c r="AE45" s="1194"/>
      <c r="AF45" s="1194"/>
      <c r="AG45" s="1194"/>
      <c r="AH45" s="1194"/>
      <c r="AI45" s="1194"/>
      <c r="AJ45" s="1194"/>
      <c r="AK45" s="1194"/>
      <c r="AL45" s="1194"/>
      <c r="AM45" s="1194"/>
      <c r="AN45" s="1194"/>
      <c r="AO45" s="1194"/>
      <c r="AP45" s="1194"/>
      <c r="AQ45" s="1194"/>
      <c r="AR45" s="1194"/>
      <c r="AS45" s="1194"/>
      <c r="AT45" s="1194"/>
      <c r="AU45" s="1194"/>
      <c r="AV45" s="1194"/>
      <c r="AW45" s="1194"/>
      <c r="AX45" s="1194"/>
      <c r="AY45" s="1194"/>
      <c r="AZ45" s="1194"/>
      <c r="BA45" s="1194"/>
      <c r="BB45" s="1194"/>
      <c r="BC45" s="1194"/>
      <c r="BD45" s="1194"/>
      <c r="BE45" s="1194"/>
      <c r="BF45" s="1194"/>
      <c r="BG45" s="1194"/>
      <c r="BH45" s="1194"/>
      <c r="BI45" s="1194"/>
      <c r="BJ45" s="1194"/>
      <c r="BK45" s="1194"/>
      <c r="BL45" s="1194"/>
      <c r="BM45" s="1194"/>
      <c r="BN45" s="1194"/>
      <c r="BO45" s="1194"/>
      <c r="BP45" s="1194"/>
      <c r="BQ45" s="1194"/>
      <c r="BR45" s="1194"/>
      <c r="BS45" s="1194"/>
      <c r="BT45" s="1194"/>
      <c r="BU45" s="1194"/>
      <c r="BV45" s="1194"/>
      <c r="BW45" s="1194"/>
      <c r="BX45" s="1194"/>
      <c r="BY45" s="1194"/>
      <c r="BZ45" s="1194"/>
      <c r="CA45" s="1194"/>
      <c r="CB45" s="1194"/>
      <c r="CC45" s="1194"/>
      <c r="CD45" s="1194"/>
      <c r="CE45" s="1194"/>
      <c r="CF45" s="1194"/>
      <c r="CG45" s="1194"/>
      <c r="CH45" s="1194"/>
      <c r="CI45" s="1194"/>
      <c r="CJ45" s="1194"/>
      <c r="CK45" s="1194"/>
      <c r="CL45" s="1194"/>
      <c r="CM45" s="1193"/>
      <c r="DF45" s="1308"/>
      <c r="DG45" s="1308"/>
      <c r="DH45" s="1308"/>
      <c r="DI45" s="1308"/>
      <c r="DJ45" s="1308"/>
      <c r="DK45" s="1308"/>
      <c r="DL45" s="1308"/>
      <c r="DM45" s="1308"/>
      <c r="DN45" s="1308"/>
      <c r="DO45" s="1308"/>
      <c r="DP45" s="1308"/>
      <c r="DQ45" s="1308"/>
    </row>
    <row r="46" spans="1:121" x14ac:dyDescent="0.2">
      <c r="A46" s="2431"/>
      <c r="B46" s="2198"/>
      <c r="C46" s="2198"/>
      <c r="D46" s="2198"/>
      <c r="E46" s="2198"/>
      <c r="F46" s="2198"/>
      <c r="G46" s="2198"/>
      <c r="H46" s="2198"/>
      <c r="I46" s="2198"/>
      <c r="J46" s="2198"/>
      <c r="K46" s="2198"/>
      <c r="L46" s="2198"/>
      <c r="M46" s="2198"/>
      <c r="N46" s="2198"/>
      <c r="O46" s="2198"/>
      <c r="P46" s="2198"/>
      <c r="Q46" s="2198"/>
      <c r="R46" s="2198"/>
      <c r="S46" s="2198"/>
      <c r="T46" s="2198"/>
      <c r="U46" s="2198"/>
      <c r="V46" s="2198"/>
      <c r="W46" s="2198"/>
      <c r="X46" s="2198"/>
      <c r="Y46" s="2198"/>
      <c r="AH46" s="2198"/>
      <c r="AI46" s="2198"/>
      <c r="AJ46" s="2198"/>
      <c r="AK46" s="2198"/>
      <c r="AL46" s="2198"/>
      <c r="AM46" s="2198"/>
      <c r="AN46" s="2198"/>
      <c r="AO46" s="2198"/>
      <c r="AP46" s="2198"/>
      <c r="AQ46" s="2198"/>
      <c r="AR46" s="2198"/>
      <c r="AS46" s="2198"/>
      <c r="AT46" s="2198"/>
      <c r="AU46" s="2198"/>
      <c r="AV46" s="2198"/>
      <c r="AW46" s="2198"/>
      <c r="AX46" s="2198"/>
      <c r="AY46" s="2198"/>
      <c r="AZ46" s="2198"/>
      <c r="BA46" s="2198"/>
      <c r="BB46" s="2198"/>
      <c r="BC46" s="2198"/>
      <c r="BD46" s="2198"/>
      <c r="BE46" s="2198"/>
      <c r="BF46" s="2198"/>
      <c r="BG46" s="2198"/>
      <c r="BH46" s="2198"/>
      <c r="BI46" s="2198"/>
      <c r="BJ46" s="2198"/>
      <c r="BK46" s="2198"/>
      <c r="BL46" s="2198"/>
      <c r="BM46" s="2198"/>
      <c r="BN46" s="2198"/>
      <c r="BO46" s="2198"/>
      <c r="BP46" s="2198"/>
      <c r="BQ46" s="2198"/>
      <c r="BR46" s="2198"/>
      <c r="BS46" s="2198"/>
      <c r="BT46" s="2198"/>
      <c r="BU46" s="2198"/>
      <c r="BV46" s="2198"/>
      <c r="BW46" s="2198"/>
      <c r="BX46" s="2198"/>
      <c r="BY46" s="2198"/>
      <c r="BZ46" s="2198"/>
      <c r="CA46" s="2198"/>
      <c r="CB46" s="2198"/>
      <c r="CC46" s="2198"/>
      <c r="CD46" s="2198"/>
      <c r="CE46" s="2198"/>
      <c r="CF46" s="2198"/>
      <c r="CG46" s="2198"/>
      <c r="CH46" s="2198"/>
      <c r="CI46" s="2198"/>
      <c r="CJ46" s="2198"/>
      <c r="CK46" s="2198"/>
      <c r="CL46" s="2198"/>
      <c r="CM46" s="2432"/>
    </row>
    <row r="47" spans="1:121" s="1181" customFormat="1" ht="8.25" x14ac:dyDescent="0.15">
      <c r="A47" s="2433" t="s">
        <v>322</v>
      </c>
      <c r="B47" s="2412"/>
      <c r="C47" s="2412"/>
      <c r="D47" s="2412"/>
      <c r="E47" s="2412"/>
      <c r="F47" s="2412"/>
      <c r="G47" s="2412"/>
      <c r="H47" s="2412"/>
      <c r="I47" s="2412"/>
      <c r="J47" s="2412"/>
      <c r="K47" s="2412"/>
      <c r="L47" s="2412"/>
      <c r="M47" s="2412"/>
      <c r="N47" s="2412"/>
      <c r="O47" s="2412"/>
      <c r="P47" s="2412"/>
      <c r="Q47" s="2412"/>
      <c r="R47" s="2412"/>
      <c r="S47" s="2412"/>
      <c r="T47" s="2412"/>
      <c r="U47" s="2412"/>
      <c r="V47" s="2412"/>
      <c r="W47" s="2412"/>
      <c r="X47" s="2412"/>
      <c r="Y47" s="2412"/>
      <c r="AH47" s="2412" t="s">
        <v>323</v>
      </c>
      <c r="AI47" s="2412"/>
      <c r="AJ47" s="2412"/>
      <c r="AK47" s="2412"/>
      <c r="AL47" s="2412"/>
      <c r="AM47" s="2412"/>
      <c r="AN47" s="2412"/>
      <c r="AO47" s="2412"/>
      <c r="AP47" s="2412"/>
      <c r="AQ47" s="2412"/>
      <c r="AR47" s="2412"/>
      <c r="AS47" s="2412"/>
      <c r="AT47" s="2412"/>
      <c r="AU47" s="2412"/>
      <c r="AV47" s="2412"/>
      <c r="AW47" s="2412"/>
      <c r="AX47" s="2412"/>
      <c r="AY47" s="2412"/>
      <c r="AZ47" s="2412"/>
      <c r="BA47" s="2412"/>
      <c r="BB47" s="2412"/>
      <c r="BC47" s="2412"/>
      <c r="BD47" s="2412"/>
      <c r="BE47" s="2412"/>
      <c r="BF47" s="2412"/>
      <c r="BG47" s="2412"/>
      <c r="BH47" s="2412"/>
      <c r="BI47" s="2412"/>
      <c r="BJ47" s="2412"/>
      <c r="BK47" s="2412"/>
      <c r="BL47" s="2412"/>
      <c r="BM47" s="2412"/>
      <c r="BN47" s="2412"/>
      <c r="BO47" s="2412"/>
      <c r="BP47" s="2412"/>
      <c r="BQ47" s="2412"/>
      <c r="BR47" s="2412"/>
      <c r="BS47" s="2412"/>
      <c r="BT47" s="2412"/>
      <c r="BU47" s="2412"/>
      <c r="BV47" s="2412"/>
      <c r="BW47" s="2412"/>
      <c r="BX47" s="2412"/>
      <c r="BY47" s="2412"/>
      <c r="BZ47" s="2412"/>
      <c r="CA47" s="2412"/>
      <c r="CB47" s="2412"/>
      <c r="CC47" s="2412"/>
      <c r="CD47" s="2412"/>
      <c r="CE47" s="2412"/>
      <c r="CF47" s="2412"/>
      <c r="CG47" s="2412"/>
      <c r="CH47" s="2412"/>
      <c r="CI47" s="2412"/>
      <c r="CJ47" s="2412"/>
      <c r="CK47" s="2412"/>
      <c r="CL47" s="2412"/>
      <c r="CM47" s="2434"/>
      <c r="DF47" s="1308"/>
      <c r="DG47" s="1308"/>
      <c r="DH47" s="1308"/>
      <c r="DI47" s="1308"/>
      <c r="DJ47" s="1308"/>
      <c r="DK47" s="1308"/>
      <c r="DL47" s="1308"/>
      <c r="DM47" s="1308"/>
      <c r="DN47" s="1308"/>
      <c r="DO47" s="1308"/>
      <c r="DP47" s="1308"/>
      <c r="DQ47" s="1308"/>
    </row>
    <row r="48" spans="1:121" x14ac:dyDescent="0.2">
      <c r="A48" s="1192"/>
      <c r="CM48" s="1191"/>
    </row>
    <row r="49" spans="1:173" x14ac:dyDescent="0.2">
      <c r="A49" s="2581" t="s">
        <v>546</v>
      </c>
      <c r="B49" s="2395"/>
      <c r="C49" s="2396">
        <f>ФХДстр.1_4!DY11</f>
        <v>26</v>
      </c>
      <c r="D49" s="2396"/>
      <c r="E49" s="2396"/>
      <c r="F49" s="2364" t="s">
        <v>546</v>
      </c>
      <c r="G49" s="2364"/>
      <c r="I49" s="2107" t="str">
        <f>ФХДстр.1_4!EE11</f>
        <v>декабря</v>
      </c>
      <c r="J49" s="2198"/>
      <c r="K49" s="2198"/>
      <c r="L49" s="2198"/>
      <c r="M49" s="2198"/>
      <c r="N49" s="2198"/>
      <c r="O49" s="2198"/>
      <c r="P49" s="2198"/>
      <c r="Q49" s="2198"/>
      <c r="R49" s="2198"/>
      <c r="S49" s="2198"/>
      <c r="T49" s="2198"/>
      <c r="U49" s="2198"/>
      <c r="V49" s="2198"/>
      <c r="W49" s="2198"/>
      <c r="X49" s="2395">
        <v>20</v>
      </c>
      <c r="Y49" s="2395"/>
      <c r="Z49" s="2395"/>
      <c r="AA49" s="2583" t="str">
        <f>ФХДстр.1_4!EW11</f>
        <v>24</v>
      </c>
      <c r="AB49" s="2583"/>
      <c r="AC49" s="2583"/>
      <c r="AD49" s="1180" t="s">
        <v>547</v>
      </c>
      <c r="CM49" s="1191"/>
    </row>
    <row r="50" spans="1:173" ht="3" customHeight="1" thickBot="1" x14ac:dyDescent="0.25">
      <c r="A50" s="1190"/>
      <c r="B50" s="1189"/>
      <c r="C50" s="1189"/>
      <c r="D50" s="1189"/>
      <c r="E50" s="1189"/>
      <c r="F50" s="1189"/>
      <c r="G50" s="1189"/>
      <c r="H50" s="1189"/>
      <c r="I50" s="1189"/>
      <c r="J50" s="1189"/>
      <c r="K50" s="1189"/>
      <c r="L50" s="1189"/>
      <c r="M50" s="1189"/>
      <c r="N50" s="1189"/>
      <c r="O50" s="1189"/>
      <c r="P50" s="1189"/>
      <c r="Q50" s="1189"/>
      <c r="R50" s="1189"/>
      <c r="S50" s="1189"/>
      <c r="T50" s="1189"/>
      <c r="U50" s="1189"/>
      <c r="V50" s="1189"/>
      <c r="W50" s="1189"/>
      <c r="X50" s="1189"/>
      <c r="Y50" s="1189"/>
      <c r="Z50" s="1189"/>
      <c r="AA50" s="1189"/>
      <c r="AB50" s="1189"/>
      <c r="AC50" s="1189"/>
      <c r="AD50" s="1189"/>
      <c r="AE50" s="1189"/>
      <c r="AF50" s="1189"/>
      <c r="AG50" s="1189"/>
      <c r="AH50" s="1189"/>
      <c r="AI50" s="1189"/>
      <c r="AJ50" s="1189"/>
      <c r="AK50" s="1189"/>
      <c r="AL50" s="1189"/>
      <c r="AM50" s="1189"/>
      <c r="AN50" s="1189"/>
      <c r="AO50" s="1189"/>
      <c r="AP50" s="1189"/>
      <c r="AQ50" s="1189"/>
      <c r="AR50" s="1189"/>
      <c r="AS50" s="1189"/>
      <c r="AT50" s="1189"/>
      <c r="AU50" s="1189"/>
      <c r="AV50" s="1189"/>
      <c r="AW50" s="1189"/>
      <c r="AX50" s="1189"/>
      <c r="AY50" s="1189"/>
      <c r="AZ50" s="1189"/>
      <c r="BA50" s="1189"/>
      <c r="BB50" s="1189"/>
      <c r="BC50" s="1189"/>
      <c r="BD50" s="1189"/>
      <c r="BE50" s="1189"/>
      <c r="BF50" s="1189"/>
      <c r="BG50" s="1189"/>
      <c r="BH50" s="1189"/>
      <c r="BI50" s="1189"/>
      <c r="BJ50" s="1189"/>
      <c r="BK50" s="1189"/>
      <c r="BL50" s="1189"/>
      <c r="BM50" s="1189"/>
      <c r="BN50" s="1189"/>
      <c r="BO50" s="1189"/>
      <c r="BP50" s="1189"/>
      <c r="BQ50" s="1189"/>
      <c r="BR50" s="1189"/>
      <c r="BS50" s="1189"/>
      <c r="BT50" s="1189"/>
      <c r="BU50" s="1189"/>
      <c r="BV50" s="1189"/>
      <c r="BW50" s="1189"/>
      <c r="BX50" s="1189"/>
      <c r="BY50" s="1189"/>
      <c r="BZ50" s="1189"/>
      <c r="CA50" s="1189"/>
      <c r="CB50" s="1189"/>
      <c r="CC50" s="1189"/>
      <c r="CD50" s="1189"/>
      <c r="CE50" s="1189"/>
      <c r="CF50" s="1189"/>
      <c r="CG50" s="1189"/>
      <c r="CH50" s="1189"/>
      <c r="CI50" s="1189"/>
      <c r="CJ50" s="1189"/>
      <c r="CK50" s="1189"/>
      <c r="CL50" s="1189"/>
      <c r="CM50" s="1188"/>
    </row>
    <row r="51" spans="1:173" x14ac:dyDescent="0.2">
      <c r="A51" s="1187"/>
      <c r="B51" s="1187"/>
      <c r="C51" s="1187"/>
      <c r="D51" s="1187"/>
      <c r="E51" s="1187"/>
      <c r="F51" s="1187"/>
      <c r="G51" s="1187"/>
      <c r="H51" s="1187"/>
      <c r="I51" s="1187"/>
      <c r="J51" s="1187"/>
      <c r="K51" s="1187"/>
      <c r="L51" s="1187"/>
      <c r="M51" s="1187"/>
      <c r="N51" s="1187"/>
      <c r="O51" s="1187"/>
      <c r="P51" s="1187"/>
      <c r="Q51" s="1187"/>
      <c r="R51" s="1187"/>
      <c r="S51" s="1187"/>
      <c r="T51" s="1187"/>
      <c r="U51" s="1187"/>
      <c r="V51" s="1187"/>
      <c r="W51" s="1187"/>
      <c r="X51" s="1187"/>
      <c r="Y51" s="1187"/>
    </row>
    <row r="52" spans="1:173" s="1179" customFormat="1" ht="12" customHeight="1" x14ac:dyDescent="0.2">
      <c r="A52" s="1186" t="s">
        <v>1077</v>
      </c>
      <c r="DF52" s="1273"/>
      <c r="DG52" s="1273"/>
      <c r="DH52" s="1273"/>
      <c r="DI52" s="1273"/>
      <c r="DJ52" s="1273"/>
      <c r="DK52" s="1273"/>
      <c r="DL52" s="1273"/>
      <c r="DM52" s="1273"/>
      <c r="DN52" s="1273"/>
      <c r="DO52" s="1273"/>
      <c r="DP52" s="1273"/>
      <c r="DQ52" s="1273"/>
    </row>
    <row r="53" spans="1:173" s="1179" customFormat="1" ht="40.5" customHeight="1" x14ac:dyDescent="0.2">
      <c r="A53" s="2584" t="s">
        <v>1076</v>
      </c>
      <c r="B53" s="2585"/>
      <c r="C53" s="2585"/>
      <c r="D53" s="2585"/>
      <c r="E53" s="2585"/>
      <c r="F53" s="2585"/>
      <c r="G53" s="2585"/>
      <c r="H53" s="2585"/>
      <c r="I53" s="2585"/>
      <c r="J53" s="2585"/>
      <c r="K53" s="2585"/>
      <c r="L53" s="2585"/>
      <c r="M53" s="2585"/>
      <c r="N53" s="2585"/>
      <c r="O53" s="2585"/>
      <c r="P53" s="2585"/>
      <c r="Q53" s="2585"/>
      <c r="R53" s="2585"/>
      <c r="S53" s="2585"/>
      <c r="T53" s="2585"/>
      <c r="U53" s="2585"/>
      <c r="V53" s="2585"/>
      <c r="W53" s="2585"/>
      <c r="X53" s="2585"/>
      <c r="Y53" s="2585"/>
      <c r="Z53" s="2585"/>
      <c r="AA53" s="2585"/>
      <c r="AB53" s="2585"/>
      <c r="AC53" s="2585"/>
      <c r="AD53" s="2585"/>
      <c r="AE53" s="2585"/>
      <c r="AF53" s="2585"/>
      <c r="AG53" s="2585"/>
      <c r="AH53" s="2585"/>
      <c r="AI53" s="2585"/>
      <c r="AJ53" s="2585"/>
      <c r="AK53" s="2585"/>
      <c r="AL53" s="2585"/>
      <c r="AM53" s="2585"/>
      <c r="AN53" s="2585"/>
      <c r="AO53" s="2585"/>
      <c r="AP53" s="2585"/>
      <c r="AQ53" s="2585"/>
      <c r="AR53" s="2585"/>
      <c r="AS53" s="2585"/>
      <c r="AT53" s="2585"/>
      <c r="AU53" s="2585"/>
      <c r="AV53" s="2585"/>
      <c r="AW53" s="2585"/>
      <c r="AX53" s="2585"/>
      <c r="AY53" s="2585"/>
      <c r="AZ53" s="2585"/>
      <c r="BA53" s="2585"/>
      <c r="BB53" s="2585"/>
      <c r="BC53" s="2585"/>
      <c r="BD53" s="2585"/>
      <c r="BE53" s="2585"/>
      <c r="BF53" s="2585"/>
      <c r="BG53" s="2585"/>
      <c r="BH53" s="2585"/>
      <c r="BI53" s="2585"/>
      <c r="BJ53" s="2585"/>
      <c r="BK53" s="2585"/>
      <c r="BL53" s="2585"/>
      <c r="BM53" s="2585"/>
      <c r="BN53" s="2585"/>
      <c r="BO53" s="2585"/>
      <c r="BP53" s="2585"/>
      <c r="BQ53" s="2585"/>
      <c r="BR53" s="2585"/>
      <c r="BS53" s="2585"/>
      <c r="BT53" s="2585"/>
      <c r="BU53" s="2585"/>
      <c r="BV53" s="2585"/>
      <c r="BW53" s="2585"/>
      <c r="BX53" s="2585"/>
      <c r="BY53" s="2585"/>
      <c r="BZ53" s="2585"/>
      <c r="CA53" s="2585"/>
      <c r="CB53" s="2585"/>
      <c r="CC53" s="2585"/>
      <c r="CD53" s="2585"/>
      <c r="CE53" s="2585"/>
      <c r="CF53" s="2585"/>
      <c r="CG53" s="2585"/>
      <c r="CH53" s="2585"/>
      <c r="CI53" s="2585"/>
      <c r="CJ53" s="2585"/>
      <c r="CK53" s="2585"/>
      <c r="CL53" s="2585"/>
      <c r="CM53" s="2585"/>
      <c r="CN53" s="2585"/>
      <c r="CO53" s="2585"/>
      <c r="CP53" s="2585"/>
      <c r="CQ53" s="2585"/>
      <c r="CR53" s="2585"/>
      <c r="CS53" s="2585"/>
      <c r="CT53" s="2585"/>
      <c r="CU53" s="2585"/>
      <c r="CV53" s="2585"/>
      <c r="CW53" s="2585"/>
      <c r="CX53" s="2585"/>
      <c r="CY53" s="2585"/>
      <c r="CZ53" s="2585"/>
      <c r="DA53" s="2585"/>
      <c r="DB53" s="2585"/>
      <c r="DC53" s="2585"/>
      <c r="DD53" s="2585"/>
      <c r="DE53" s="2585"/>
      <c r="DF53" s="2585"/>
      <c r="DG53" s="2585"/>
      <c r="DH53" s="2585"/>
      <c r="DI53" s="2585"/>
      <c r="DJ53" s="2585"/>
      <c r="DK53" s="2585"/>
      <c r="DL53" s="2585"/>
      <c r="DM53" s="2585"/>
      <c r="DN53" s="2585"/>
      <c r="DO53" s="2585"/>
      <c r="DP53" s="2585"/>
      <c r="DQ53" s="2585"/>
      <c r="DR53" s="2585"/>
      <c r="DS53" s="2585"/>
      <c r="DT53" s="2585"/>
      <c r="DU53" s="2585"/>
      <c r="DV53" s="2585"/>
      <c r="DW53" s="2585"/>
      <c r="DX53" s="2585"/>
      <c r="DY53" s="2585"/>
      <c r="DZ53" s="2585"/>
      <c r="EA53" s="2585"/>
      <c r="EB53" s="2585"/>
      <c r="EC53" s="2585"/>
      <c r="ED53" s="2585"/>
      <c r="EE53" s="2585"/>
      <c r="EF53" s="2585"/>
      <c r="EG53" s="2585"/>
      <c r="EH53" s="2585"/>
      <c r="EI53" s="2585"/>
      <c r="EJ53" s="2585"/>
      <c r="EK53" s="2585"/>
      <c r="EL53" s="2585"/>
      <c r="EM53" s="2585"/>
      <c r="EN53" s="2585"/>
      <c r="EO53" s="2585"/>
      <c r="EP53" s="2585"/>
      <c r="EQ53" s="2585"/>
      <c r="ER53" s="2585"/>
      <c r="ES53" s="2585"/>
      <c r="ET53" s="2585"/>
      <c r="EU53" s="2585"/>
      <c r="EV53" s="2585"/>
      <c r="EW53" s="2585"/>
      <c r="EX53" s="2585"/>
      <c r="EY53" s="2585"/>
      <c r="EZ53" s="2585"/>
      <c r="FA53" s="2585"/>
      <c r="FB53" s="2585"/>
      <c r="FC53" s="2585"/>
      <c r="FD53" s="2585"/>
      <c r="FE53" s="2585"/>
      <c r="FF53" s="2585"/>
      <c r="FG53" s="2585"/>
      <c r="FH53" s="2585"/>
      <c r="FI53" s="2585"/>
      <c r="FJ53" s="2585"/>
      <c r="FK53" s="2585"/>
      <c r="FL53" s="2585"/>
      <c r="FM53" s="2585"/>
      <c r="FN53" s="2585"/>
      <c r="FO53" s="2585"/>
      <c r="FP53" s="2585"/>
      <c r="FQ53" s="2585"/>
    </row>
    <row r="54" spans="1:173" s="1179" customFormat="1" ht="12" customHeight="1" x14ac:dyDescent="0.2">
      <c r="A54" s="2582" t="s">
        <v>1075</v>
      </c>
      <c r="B54" s="2582"/>
      <c r="C54" s="2582"/>
      <c r="D54" s="2582"/>
      <c r="E54" s="2582"/>
      <c r="F54" s="2582"/>
      <c r="G54" s="2582"/>
      <c r="H54" s="2582"/>
      <c r="I54" s="2582"/>
      <c r="J54" s="2582"/>
      <c r="K54" s="2582"/>
      <c r="L54" s="2582"/>
      <c r="M54" s="2582"/>
      <c r="N54" s="2582"/>
      <c r="O54" s="2582"/>
      <c r="P54" s="2582"/>
      <c r="Q54" s="2582"/>
      <c r="R54" s="2582"/>
      <c r="S54" s="2582"/>
      <c r="T54" s="2582"/>
      <c r="U54" s="2582"/>
      <c r="V54" s="2582"/>
      <c r="W54" s="2582"/>
      <c r="X54" s="2582"/>
      <c r="Y54" s="2582"/>
      <c r="Z54" s="2582"/>
      <c r="AA54" s="2582"/>
      <c r="AB54" s="2582"/>
      <c r="AC54" s="2582"/>
      <c r="AD54" s="2582"/>
      <c r="AE54" s="2582"/>
      <c r="AF54" s="2582"/>
      <c r="AG54" s="2582"/>
      <c r="AH54" s="2582"/>
      <c r="AI54" s="2582"/>
      <c r="AJ54" s="2582"/>
      <c r="AK54" s="2582"/>
      <c r="AL54" s="2582"/>
      <c r="AM54" s="2582"/>
      <c r="AN54" s="2582"/>
      <c r="AO54" s="2582"/>
      <c r="AP54" s="2582"/>
      <c r="AQ54" s="2582"/>
      <c r="AR54" s="2582"/>
      <c r="AS54" s="2582"/>
      <c r="AT54" s="2582"/>
      <c r="AU54" s="2582"/>
      <c r="AV54" s="2582"/>
      <c r="AW54" s="2582"/>
      <c r="AX54" s="2582"/>
      <c r="AY54" s="2582"/>
      <c r="AZ54" s="2582"/>
      <c r="BA54" s="2582"/>
      <c r="BB54" s="2582"/>
      <c r="BC54" s="2582"/>
      <c r="BD54" s="2582"/>
      <c r="BE54" s="2582"/>
      <c r="BF54" s="2582"/>
      <c r="BG54" s="2582"/>
      <c r="BH54" s="2582"/>
      <c r="BI54" s="2582"/>
      <c r="BJ54" s="2582"/>
      <c r="BK54" s="2582"/>
      <c r="BL54" s="2582"/>
      <c r="BM54" s="2582"/>
      <c r="BN54" s="2582"/>
      <c r="BO54" s="2582"/>
      <c r="BP54" s="2582"/>
      <c r="BQ54" s="2582"/>
      <c r="BR54" s="2582"/>
      <c r="BS54" s="2582"/>
      <c r="BT54" s="2582"/>
      <c r="BU54" s="2582"/>
      <c r="BV54" s="2582"/>
      <c r="BW54" s="2582"/>
      <c r="BX54" s="2582"/>
      <c r="BY54" s="2582"/>
      <c r="BZ54" s="2582"/>
      <c r="CA54" s="2582"/>
      <c r="CB54" s="2582"/>
      <c r="CC54" s="2582"/>
      <c r="CD54" s="2582"/>
      <c r="CE54" s="2582"/>
      <c r="CF54" s="2582"/>
      <c r="CG54" s="2582"/>
      <c r="CH54" s="2582"/>
      <c r="CI54" s="2582"/>
      <c r="CJ54" s="2582"/>
      <c r="CK54" s="2582"/>
      <c r="CL54" s="2582"/>
      <c r="CM54" s="2582"/>
      <c r="CN54" s="2582"/>
      <c r="CO54" s="2582"/>
      <c r="CP54" s="2582"/>
      <c r="CQ54" s="2582"/>
      <c r="CR54" s="2582"/>
      <c r="CS54" s="2582"/>
      <c r="CT54" s="2582"/>
      <c r="CU54" s="2582"/>
      <c r="CV54" s="2582"/>
      <c r="CW54" s="2582"/>
      <c r="CX54" s="2582"/>
      <c r="CY54" s="2582"/>
      <c r="CZ54" s="2582"/>
      <c r="DA54" s="2582"/>
      <c r="DB54" s="2582"/>
      <c r="DC54" s="2582"/>
      <c r="DD54" s="2582"/>
      <c r="DE54" s="2582"/>
      <c r="DF54" s="2582"/>
      <c r="DG54" s="2582"/>
      <c r="DH54" s="2582"/>
      <c r="DI54" s="2582"/>
      <c r="DJ54" s="2582"/>
      <c r="DK54" s="2582"/>
      <c r="DL54" s="2582"/>
      <c r="DM54" s="2582"/>
      <c r="DN54" s="2582"/>
      <c r="DO54" s="2582"/>
      <c r="DP54" s="2582"/>
      <c r="DQ54" s="2582"/>
      <c r="DR54" s="2582"/>
      <c r="DS54" s="2582"/>
      <c r="DT54" s="2582"/>
      <c r="DU54" s="2582"/>
      <c r="DV54" s="2582"/>
      <c r="DW54" s="2582"/>
      <c r="DX54" s="2582"/>
      <c r="DY54" s="2582"/>
      <c r="DZ54" s="2582"/>
      <c r="EA54" s="2582"/>
      <c r="EB54" s="2582"/>
      <c r="EC54" s="2582"/>
      <c r="ED54" s="2582"/>
      <c r="EE54" s="2582"/>
      <c r="EF54" s="2582"/>
      <c r="EG54" s="2582"/>
      <c r="EH54" s="2582"/>
      <c r="EI54" s="2582"/>
      <c r="EJ54" s="2582"/>
      <c r="EK54" s="2582"/>
      <c r="EL54" s="2582"/>
      <c r="EM54" s="2582"/>
      <c r="EN54" s="2582"/>
      <c r="EO54" s="2582"/>
      <c r="EP54" s="2582"/>
      <c r="EQ54" s="2582"/>
      <c r="ER54" s="2582"/>
      <c r="ES54" s="2582"/>
      <c r="ET54" s="2582"/>
      <c r="EU54" s="2582"/>
      <c r="EV54" s="2582"/>
      <c r="EW54" s="2582"/>
      <c r="EX54" s="2582"/>
      <c r="EY54" s="2582"/>
      <c r="EZ54" s="2582"/>
      <c r="FA54" s="2582"/>
      <c r="FB54" s="2582"/>
      <c r="FC54" s="2582"/>
      <c r="FD54" s="2582"/>
      <c r="FE54" s="2582"/>
      <c r="FF54" s="2582"/>
      <c r="FG54" s="2582"/>
      <c r="FH54" s="2582"/>
      <c r="FI54" s="2582"/>
      <c r="FJ54" s="2582"/>
      <c r="FK54" s="2582"/>
      <c r="FL54" s="2582"/>
      <c r="FM54" s="2582"/>
      <c r="FN54" s="2582"/>
      <c r="FO54" s="2582"/>
      <c r="FP54" s="2582"/>
      <c r="FQ54" s="2582"/>
    </row>
    <row r="55" spans="1:173" s="1179" customFormat="1" ht="11.25" customHeight="1" x14ac:dyDescent="0.2">
      <c r="A55" s="1186" t="s">
        <v>1074</v>
      </c>
      <c r="DF55" s="1273"/>
      <c r="DG55" s="1273"/>
      <c r="DH55" s="1273"/>
      <c r="DI55" s="1273"/>
      <c r="DJ55" s="1273"/>
      <c r="DK55" s="1273"/>
      <c r="DL55" s="1273"/>
      <c r="DM55" s="1273"/>
      <c r="DN55" s="1273"/>
      <c r="DO55" s="1273"/>
      <c r="DP55" s="1273"/>
      <c r="DQ55" s="1273"/>
    </row>
    <row r="56" spans="1:173" s="1179" customFormat="1" ht="11.25" customHeight="1" x14ac:dyDescent="0.2">
      <c r="A56" s="1186" t="s">
        <v>1073</v>
      </c>
      <c r="DF56" s="1308"/>
      <c r="DG56" s="1308"/>
      <c r="DH56" s="1308"/>
      <c r="DI56" s="1308"/>
      <c r="DJ56" s="1308"/>
      <c r="DK56" s="1308"/>
      <c r="DL56" s="1308"/>
      <c r="DM56" s="1308"/>
      <c r="DN56" s="1308"/>
      <c r="DO56" s="1308"/>
      <c r="DP56" s="1308"/>
      <c r="DQ56" s="1308"/>
    </row>
    <row r="57" spans="1:173" s="1179" customFormat="1" ht="11.25" customHeight="1" x14ac:dyDescent="0.2">
      <c r="A57" s="1186" t="s">
        <v>1072</v>
      </c>
      <c r="DF57" s="1273"/>
      <c r="DG57" s="1273"/>
      <c r="DH57" s="1273"/>
      <c r="DI57" s="1273"/>
      <c r="DJ57" s="1273"/>
      <c r="DK57" s="1273"/>
      <c r="DL57" s="1273"/>
      <c r="DM57" s="1273"/>
      <c r="DN57" s="1273"/>
      <c r="DO57" s="1273"/>
      <c r="DP57" s="1273"/>
      <c r="DQ57" s="1273"/>
    </row>
    <row r="58" spans="1:173" s="1179" customFormat="1" ht="20.25" customHeight="1" x14ac:dyDescent="0.2">
      <c r="A58" s="2579" t="s">
        <v>1071</v>
      </c>
      <c r="B58" s="2580"/>
      <c r="C58" s="2580"/>
      <c r="D58" s="2580"/>
      <c r="E58" s="2580"/>
      <c r="F58" s="2580"/>
      <c r="G58" s="2580"/>
      <c r="H58" s="2580"/>
      <c r="I58" s="2580"/>
      <c r="J58" s="2580"/>
      <c r="K58" s="2580"/>
      <c r="L58" s="2580"/>
      <c r="M58" s="2580"/>
      <c r="N58" s="2580"/>
      <c r="O58" s="2580"/>
      <c r="P58" s="2580"/>
      <c r="Q58" s="2580"/>
      <c r="R58" s="2580"/>
      <c r="S58" s="2580"/>
      <c r="T58" s="2580"/>
      <c r="U58" s="2580"/>
      <c r="V58" s="2580"/>
      <c r="W58" s="2580"/>
      <c r="X58" s="2580"/>
      <c r="Y58" s="2580"/>
      <c r="Z58" s="2580"/>
      <c r="AA58" s="2580"/>
      <c r="AB58" s="2580"/>
      <c r="AC58" s="2580"/>
      <c r="AD58" s="2580"/>
      <c r="AE58" s="2580"/>
      <c r="AF58" s="2580"/>
      <c r="AG58" s="2580"/>
      <c r="AH58" s="2580"/>
      <c r="AI58" s="2580"/>
      <c r="AJ58" s="2580"/>
      <c r="AK58" s="2580"/>
      <c r="AL58" s="2580"/>
      <c r="AM58" s="2580"/>
      <c r="AN58" s="2580"/>
      <c r="AO58" s="2580"/>
      <c r="AP58" s="2580"/>
      <c r="AQ58" s="2580"/>
      <c r="AR58" s="2580"/>
      <c r="AS58" s="2580"/>
      <c r="AT58" s="2580"/>
      <c r="AU58" s="2580"/>
      <c r="AV58" s="2580"/>
      <c r="AW58" s="2580"/>
      <c r="AX58" s="2580"/>
      <c r="AY58" s="2580"/>
      <c r="AZ58" s="2580"/>
      <c r="BA58" s="2580"/>
      <c r="BB58" s="2580"/>
      <c r="BC58" s="2580"/>
      <c r="BD58" s="2580"/>
      <c r="BE58" s="2580"/>
      <c r="BF58" s="2580"/>
      <c r="BG58" s="2580"/>
      <c r="BH58" s="2580"/>
      <c r="BI58" s="2580"/>
      <c r="BJ58" s="2580"/>
      <c r="BK58" s="2580"/>
      <c r="BL58" s="2580"/>
      <c r="BM58" s="2580"/>
      <c r="BN58" s="2580"/>
      <c r="BO58" s="2580"/>
      <c r="BP58" s="2580"/>
      <c r="BQ58" s="2580"/>
      <c r="BR58" s="2580"/>
      <c r="BS58" s="2580"/>
      <c r="BT58" s="2580"/>
      <c r="BU58" s="2580"/>
      <c r="BV58" s="2580"/>
      <c r="BW58" s="2580"/>
      <c r="BX58" s="2580"/>
      <c r="BY58" s="2580"/>
      <c r="BZ58" s="2580"/>
      <c r="CA58" s="2580"/>
      <c r="CB58" s="2580"/>
      <c r="CC58" s="2580"/>
      <c r="CD58" s="2580"/>
      <c r="CE58" s="2580"/>
      <c r="CF58" s="2580"/>
      <c r="CG58" s="2580"/>
      <c r="CH58" s="2580"/>
      <c r="CI58" s="2580"/>
      <c r="CJ58" s="2580"/>
      <c r="CK58" s="2580"/>
      <c r="CL58" s="2580"/>
      <c r="CM58" s="2580"/>
      <c r="CN58" s="2580"/>
      <c r="CO58" s="2580"/>
      <c r="CP58" s="2580"/>
      <c r="CQ58" s="2580"/>
      <c r="CR58" s="2580"/>
      <c r="CS58" s="2580"/>
      <c r="CT58" s="2580"/>
      <c r="CU58" s="2580"/>
      <c r="CV58" s="2580"/>
      <c r="CW58" s="2580"/>
      <c r="CX58" s="2580"/>
      <c r="CY58" s="2580"/>
      <c r="CZ58" s="2580"/>
      <c r="DA58" s="2580"/>
      <c r="DB58" s="2580"/>
      <c r="DC58" s="2580"/>
      <c r="DD58" s="2580"/>
      <c r="DE58" s="2580"/>
      <c r="DF58" s="2580"/>
      <c r="DG58" s="2580"/>
      <c r="DH58" s="2580"/>
      <c r="DI58" s="2580"/>
      <c r="DJ58" s="2580"/>
      <c r="DK58" s="2580"/>
      <c r="DL58" s="2580"/>
      <c r="DM58" s="2580"/>
      <c r="DN58" s="2580"/>
      <c r="DO58" s="2580"/>
      <c r="DP58" s="2580"/>
      <c r="DQ58" s="2580"/>
      <c r="DR58" s="2580"/>
      <c r="DS58" s="2580"/>
      <c r="DT58" s="2580"/>
      <c r="DU58" s="2580"/>
      <c r="DV58" s="2580"/>
      <c r="DW58" s="2580"/>
      <c r="DX58" s="2580"/>
      <c r="DY58" s="2580"/>
      <c r="DZ58" s="2580"/>
      <c r="EA58" s="2580"/>
      <c r="EB58" s="2580"/>
      <c r="EC58" s="2580"/>
      <c r="ED58" s="2580"/>
      <c r="EE58" s="2580"/>
      <c r="EF58" s="2580"/>
      <c r="EG58" s="2580"/>
      <c r="EH58" s="2580"/>
      <c r="EI58" s="2580"/>
      <c r="EJ58" s="2580"/>
      <c r="EK58" s="2580"/>
      <c r="EL58" s="2580"/>
      <c r="EM58" s="2580"/>
      <c r="EN58" s="2580"/>
      <c r="EO58" s="2580"/>
      <c r="EP58" s="2580"/>
      <c r="EQ58" s="2580"/>
      <c r="ER58" s="2580"/>
      <c r="ES58" s="2580"/>
      <c r="ET58" s="2580"/>
      <c r="EU58" s="2580"/>
      <c r="EV58" s="2580"/>
      <c r="EW58" s="2580"/>
      <c r="EX58" s="2580"/>
      <c r="EY58" s="2580"/>
      <c r="EZ58" s="2580"/>
      <c r="FA58" s="2580"/>
      <c r="FB58" s="2580"/>
      <c r="FC58" s="2580"/>
      <c r="FD58" s="2580"/>
      <c r="FE58" s="2580"/>
      <c r="FF58" s="2580"/>
      <c r="FG58" s="2580"/>
      <c r="FH58" s="2580"/>
      <c r="FI58" s="2580"/>
      <c r="FJ58" s="2580"/>
      <c r="FK58" s="2580"/>
      <c r="FL58" s="2580"/>
      <c r="FM58" s="2580"/>
      <c r="FN58" s="2580"/>
      <c r="FO58" s="2580"/>
      <c r="FP58" s="2580"/>
      <c r="FQ58" s="2580"/>
    </row>
    <row r="59" spans="1:173" ht="3" customHeight="1" x14ac:dyDescent="0.2"/>
    <row r="61" spans="1:173" x14ac:dyDescent="0.2">
      <c r="DF61" s="1306"/>
      <c r="DG61" s="1306"/>
      <c r="DH61" s="1306"/>
      <c r="DI61" s="1306"/>
      <c r="DJ61" s="1306"/>
      <c r="DK61" s="1306"/>
      <c r="DL61" s="1306"/>
      <c r="DM61" s="1306"/>
      <c r="DN61" s="1306"/>
      <c r="DO61" s="1306"/>
      <c r="DP61" s="1306"/>
      <c r="DQ61" s="1306"/>
    </row>
    <row r="62" spans="1:173" x14ac:dyDescent="0.2">
      <c r="DF62" s="1309"/>
      <c r="DG62" s="1309"/>
      <c r="DH62" s="1309"/>
      <c r="DI62" s="1309"/>
      <c r="DJ62" s="1309"/>
      <c r="DK62" s="1309"/>
      <c r="DL62" s="1309"/>
      <c r="DM62" s="1309"/>
      <c r="DN62" s="1309"/>
      <c r="DO62" s="1309"/>
      <c r="DP62" s="1309"/>
      <c r="DQ62" s="1309"/>
    </row>
    <row r="63" spans="1:173" x14ac:dyDescent="0.2">
      <c r="DF63" s="1310"/>
      <c r="DG63" s="1310"/>
      <c r="DH63" s="1310"/>
      <c r="DI63" s="1310"/>
      <c r="DJ63" s="1310"/>
      <c r="DK63" s="1310"/>
      <c r="DL63" s="1310"/>
      <c r="DM63" s="1310"/>
      <c r="DN63" s="1310"/>
      <c r="DO63" s="1310"/>
      <c r="DP63" s="1310"/>
      <c r="DQ63" s="1310"/>
    </row>
    <row r="64" spans="1:173" x14ac:dyDescent="0.2">
      <c r="DF64" s="1311"/>
      <c r="DG64" s="1311"/>
      <c r="DH64" s="1311"/>
      <c r="DI64" s="1311"/>
      <c r="DJ64" s="1311"/>
      <c r="DK64" s="1311"/>
      <c r="DL64" s="1311"/>
      <c r="DM64" s="1311"/>
      <c r="DN64" s="1311"/>
      <c r="DO64" s="1311"/>
      <c r="DP64" s="1311"/>
      <c r="DQ64" s="1311"/>
    </row>
    <row r="65" spans="110:121" x14ac:dyDescent="0.2">
      <c r="DF65" s="1306"/>
      <c r="DG65" s="1306"/>
      <c r="DH65" s="1306"/>
      <c r="DI65" s="1306"/>
      <c r="DJ65" s="1306"/>
      <c r="DK65" s="1306"/>
      <c r="DL65" s="1306"/>
      <c r="DM65" s="1306"/>
      <c r="DN65" s="1306"/>
      <c r="DO65" s="1306"/>
      <c r="DP65" s="1306"/>
      <c r="DQ65" s="1306"/>
    </row>
    <row r="66" spans="110:121" x14ac:dyDescent="0.2">
      <c r="DF66" s="1306"/>
      <c r="DG66" s="1306"/>
      <c r="DH66" s="1306"/>
      <c r="DI66" s="1306"/>
      <c r="DJ66" s="1306"/>
      <c r="DK66" s="1306"/>
      <c r="DL66" s="1306"/>
      <c r="DM66" s="1306"/>
      <c r="DN66" s="1306"/>
      <c r="DO66" s="1306"/>
      <c r="DP66" s="1306"/>
      <c r="DQ66" s="1306"/>
    </row>
    <row r="67" spans="110:121" x14ac:dyDescent="0.2">
      <c r="DF67" s="1306"/>
      <c r="DG67" s="1306"/>
      <c r="DH67" s="1306"/>
      <c r="DI67" s="1306"/>
      <c r="DJ67" s="1306"/>
      <c r="DK67" s="1306"/>
      <c r="DL67" s="1306"/>
      <c r="DM67" s="1306"/>
      <c r="DN67" s="1306"/>
      <c r="DO67" s="1306"/>
      <c r="DP67" s="1306"/>
      <c r="DQ67" s="1306"/>
    </row>
    <row r="68" spans="110:121" x14ac:dyDescent="0.2">
      <c r="DF68" s="1309"/>
      <c r="DG68" s="1309"/>
      <c r="DH68" s="1309"/>
      <c r="DI68" s="1309"/>
      <c r="DJ68" s="1309"/>
      <c r="DK68" s="1309"/>
      <c r="DL68" s="1309"/>
      <c r="DM68" s="1309"/>
      <c r="DN68" s="1309"/>
      <c r="DO68" s="1309"/>
      <c r="DP68" s="1309"/>
      <c r="DQ68" s="1309"/>
    </row>
  </sheetData>
  <mergeCells count="261">
    <mergeCell ref="A3:H5"/>
    <mergeCell ref="A6:H6"/>
    <mergeCell ref="I3:CM5"/>
    <mergeCell ref="CN3:CU5"/>
    <mergeCell ref="CV3:DE5"/>
    <mergeCell ref="DR3:FQ3"/>
    <mergeCell ref="DR4:DW4"/>
    <mergeCell ref="DX4:DZ4"/>
    <mergeCell ref="EA4:ED4"/>
    <mergeCell ref="EE4:EJ4"/>
    <mergeCell ref="FA4:FD4"/>
    <mergeCell ref="FE4:FQ5"/>
    <mergeCell ref="DR5:ED5"/>
    <mergeCell ref="EE5:EQ5"/>
    <mergeCell ref="ER5:FD5"/>
    <mergeCell ref="EK4:EM4"/>
    <mergeCell ref="EN4:EQ4"/>
    <mergeCell ref="ER4:EW4"/>
    <mergeCell ref="EX4:EZ4"/>
    <mergeCell ref="DF3:DQ5"/>
    <mergeCell ref="DF6:DQ6"/>
    <mergeCell ref="B1:FP1"/>
    <mergeCell ref="A7:H7"/>
    <mergeCell ref="I7:CM7"/>
    <mergeCell ref="CN7:CU7"/>
    <mergeCell ref="CV7:DE7"/>
    <mergeCell ref="DR7:ED7"/>
    <mergeCell ref="EE7:EQ7"/>
    <mergeCell ref="ER7:FD7"/>
    <mergeCell ref="DR8:ED8"/>
    <mergeCell ref="EE8:EQ8"/>
    <mergeCell ref="ER8:FD8"/>
    <mergeCell ref="FE8:FQ8"/>
    <mergeCell ref="A8:H8"/>
    <mergeCell ref="I8:CM8"/>
    <mergeCell ref="CN8:CU8"/>
    <mergeCell ref="CV8:DE8"/>
    <mergeCell ref="I6:CM6"/>
    <mergeCell ref="CN6:CU6"/>
    <mergeCell ref="CV6:DE6"/>
    <mergeCell ref="FE7:FQ7"/>
    <mergeCell ref="DR6:ED6"/>
    <mergeCell ref="EE6:EQ6"/>
    <mergeCell ref="ER6:FD6"/>
    <mergeCell ref="FE6:FQ6"/>
    <mergeCell ref="DR9:ED9"/>
    <mergeCell ref="EE9:EQ9"/>
    <mergeCell ref="ER9:FD9"/>
    <mergeCell ref="FE9:FQ9"/>
    <mergeCell ref="A9:H9"/>
    <mergeCell ref="I9:CM9"/>
    <mergeCell ref="CN9:CU9"/>
    <mergeCell ref="CV9:DE9"/>
    <mergeCell ref="DR10:ED10"/>
    <mergeCell ref="EE10:EQ10"/>
    <mergeCell ref="ER10:FD10"/>
    <mergeCell ref="FE10:FQ10"/>
    <mergeCell ref="A10:H10"/>
    <mergeCell ref="I10:CM10"/>
    <mergeCell ref="CN10:CU10"/>
    <mergeCell ref="CV10:DE10"/>
    <mergeCell ref="DR11:ED11"/>
    <mergeCell ref="EE11:EQ11"/>
    <mergeCell ref="ER11:FD11"/>
    <mergeCell ref="FE11:FQ11"/>
    <mergeCell ref="A11:H11"/>
    <mergeCell ref="I11:CM11"/>
    <mergeCell ref="CN11:CU11"/>
    <mergeCell ref="CV11:DE11"/>
    <mergeCell ref="DR12:ED12"/>
    <mergeCell ref="EE12:EQ12"/>
    <mergeCell ref="ER12:FD12"/>
    <mergeCell ref="FE12:FQ12"/>
    <mergeCell ref="A12:H12"/>
    <mergeCell ref="I12:CM12"/>
    <mergeCell ref="CN12:CU12"/>
    <mergeCell ref="CV12:DE12"/>
    <mergeCell ref="DR13:ED13"/>
    <mergeCell ref="EE13:EQ13"/>
    <mergeCell ref="ER13:FD13"/>
    <mergeCell ref="FE13:FQ13"/>
    <mergeCell ref="A13:H13"/>
    <mergeCell ref="I13:CM13"/>
    <mergeCell ref="CN13:CU13"/>
    <mergeCell ref="CV13:DE13"/>
    <mergeCell ref="DR14:ED14"/>
    <mergeCell ref="EE14:EQ14"/>
    <mergeCell ref="ER14:FD14"/>
    <mergeCell ref="FE14:FQ14"/>
    <mergeCell ref="A14:H14"/>
    <mergeCell ref="I14:CM14"/>
    <mergeCell ref="CN14:CU14"/>
    <mergeCell ref="CV14:DE14"/>
    <mergeCell ref="DR15:ED15"/>
    <mergeCell ref="EE15:EQ15"/>
    <mergeCell ref="ER15:FD15"/>
    <mergeCell ref="FE15:FQ15"/>
    <mergeCell ref="A15:H15"/>
    <mergeCell ref="I15:CM15"/>
    <mergeCell ref="CN15:CU15"/>
    <mergeCell ref="CV15:DE15"/>
    <mergeCell ref="DR16:ED16"/>
    <mergeCell ref="EE16:EQ16"/>
    <mergeCell ref="ER16:FD16"/>
    <mergeCell ref="FE16:FQ16"/>
    <mergeCell ref="A16:H16"/>
    <mergeCell ref="I16:CM16"/>
    <mergeCell ref="CN16:CU16"/>
    <mergeCell ref="CV16:DE16"/>
    <mergeCell ref="DF16:DQ16"/>
    <mergeCell ref="DR17:ED17"/>
    <mergeCell ref="EE17:EQ17"/>
    <mergeCell ref="ER17:FD17"/>
    <mergeCell ref="FE17:FQ17"/>
    <mergeCell ref="A17:H17"/>
    <mergeCell ref="I17:CM17"/>
    <mergeCell ref="CN17:CU17"/>
    <mergeCell ref="CV17:DE17"/>
    <mergeCell ref="DR18:ED18"/>
    <mergeCell ref="EE18:EQ18"/>
    <mergeCell ref="ER18:FD18"/>
    <mergeCell ref="FE18:FQ18"/>
    <mergeCell ref="A18:H18"/>
    <mergeCell ref="I18:CM18"/>
    <mergeCell ref="CN18:CU18"/>
    <mergeCell ref="CV18:DE18"/>
    <mergeCell ref="DF17:DQ17"/>
    <mergeCell ref="DF18:DQ18"/>
    <mergeCell ref="DR19:ED19"/>
    <mergeCell ref="EE19:EQ19"/>
    <mergeCell ref="ER19:FD19"/>
    <mergeCell ref="FE19:FQ19"/>
    <mergeCell ref="A19:H19"/>
    <mergeCell ref="I19:CM19"/>
    <mergeCell ref="CN19:CU19"/>
    <mergeCell ref="CV19:DE19"/>
    <mergeCell ref="DR20:ED20"/>
    <mergeCell ref="EE20:EQ20"/>
    <mergeCell ref="ER20:FD20"/>
    <mergeCell ref="FE20:FQ20"/>
    <mergeCell ref="A20:H20"/>
    <mergeCell ref="I20:CM20"/>
    <mergeCell ref="CN20:CU20"/>
    <mergeCell ref="CV20:DE20"/>
    <mergeCell ref="DF19:DQ19"/>
    <mergeCell ref="DF20:DQ20"/>
    <mergeCell ref="DR21:ED21"/>
    <mergeCell ref="EE21:EQ21"/>
    <mergeCell ref="ER21:FD21"/>
    <mergeCell ref="FE21:FQ21"/>
    <mergeCell ref="A21:H21"/>
    <mergeCell ref="I21:CM21"/>
    <mergeCell ref="CN21:CU21"/>
    <mergeCell ref="CV21:DE21"/>
    <mergeCell ref="DR22:ED22"/>
    <mergeCell ref="EE22:EQ22"/>
    <mergeCell ref="ER22:FD22"/>
    <mergeCell ref="FE22:FQ22"/>
    <mergeCell ref="A22:H22"/>
    <mergeCell ref="I22:CM22"/>
    <mergeCell ref="CN22:CU22"/>
    <mergeCell ref="CV22:DE22"/>
    <mergeCell ref="DF21:DQ21"/>
    <mergeCell ref="DF22:DQ22"/>
    <mergeCell ref="DR23:ED23"/>
    <mergeCell ref="EE23:EQ23"/>
    <mergeCell ref="ER23:FD23"/>
    <mergeCell ref="FE23:FQ23"/>
    <mergeCell ref="A23:H23"/>
    <mergeCell ref="I23:CM23"/>
    <mergeCell ref="CN23:CU23"/>
    <mergeCell ref="CV23:DE23"/>
    <mergeCell ref="DR24:ED24"/>
    <mergeCell ref="EE24:EQ24"/>
    <mergeCell ref="ER24:FD24"/>
    <mergeCell ref="FE24:FQ24"/>
    <mergeCell ref="A24:H24"/>
    <mergeCell ref="I24:CM24"/>
    <mergeCell ref="CN24:CU24"/>
    <mergeCell ref="CV24:DE24"/>
    <mergeCell ref="DF23:DQ23"/>
    <mergeCell ref="BY34:CR34"/>
    <mergeCell ref="CN29:CU30"/>
    <mergeCell ref="CV29:DE30"/>
    <mergeCell ref="I30:CM30"/>
    <mergeCell ref="ER25:FD25"/>
    <mergeCell ref="FE25:FQ25"/>
    <mergeCell ref="A25:H25"/>
    <mergeCell ref="I25:CM25"/>
    <mergeCell ref="CN25:CU25"/>
    <mergeCell ref="CV25:DE25"/>
    <mergeCell ref="EE25:EQ25"/>
    <mergeCell ref="EE26:EQ27"/>
    <mergeCell ref="DR29:ED30"/>
    <mergeCell ref="EE29:EQ30"/>
    <mergeCell ref="A26:H27"/>
    <mergeCell ref="A29:H30"/>
    <mergeCell ref="I29:CM29"/>
    <mergeCell ref="A28:H28"/>
    <mergeCell ref="EE28:EQ28"/>
    <mergeCell ref="ER26:FD27"/>
    <mergeCell ref="ER29:FD30"/>
    <mergeCell ref="FE26:FQ27"/>
    <mergeCell ref="ER28:FD28"/>
    <mergeCell ref="FE28:FQ28"/>
    <mergeCell ref="FE29:FQ30"/>
    <mergeCell ref="AF39:AH39"/>
    <mergeCell ref="AI39:AK39"/>
    <mergeCell ref="AQ33:BH33"/>
    <mergeCell ref="BK33:BV33"/>
    <mergeCell ref="BY33:CR33"/>
    <mergeCell ref="CA36:CR36"/>
    <mergeCell ref="CA37:CR37"/>
    <mergeCell ref="DR25:ED25"/>
    <mergeCell ref="AM36:BD36"/>
    <mergeCell ref="CN26:CU27"/>
    <mergeCell ref="CV26:DE27"/>
    <mergeCell ref="I26:CM26"/>
    <mergeCell ref="I27:CM27"/>
    <mergeCell ref="DR26:ED27"/>
    <mergeCell ref="AM37:BD37"/>
    <mergeCell ref="BG36:BX36"/>
    <mergeCell ref="BG37:BX37"/>
    <mergeCell ref="I28:CM28"/>
    <mergeCell ref="CN28:CU28"/>
    <mergeCell ref="CV28:DE28"/>
    <mergeCell ref="DR28:ED28"/>
    <mergeCell ref="AQ34:BH34"/>
    <mergeCell ref="BK34:BV34"/>
    <mergeCell ref="A43:CM43"/>
    <mergeCell ref="A44:CM44"/>
    <mergeCell ref="X49:Z49"/>
    <mergeCell ref="AA49:AC49"/>
    <mergeCell ref="A53:FQ53"/>
    <mergeCell ref="I39:J39"/>
    <mergeCell ref="K39:M39"/>
    <mergeCell ref="N39:O39"/>
    <mergeCell ref="Q39:AE39"/>
    <mergeCell ref="A58:FQ58"/>
    <mergeCell ref="A49:B49"/>
    <mergeCell ref="C49:E49"/>
    <mergeCell ref="F49:G49"/>
    <mergeCell ref="I49:W49"/>
    <mergeCell ref="A54:FQ54"/>
    <mergeCell ref="A46:Y46"/>
    <mergeCell ref="AH46:CM46"/>
    <mergeCell ref="A47:Y47"/>
    <mergeCell ref="AH47:CM47"/>
    <mergeCell ref="DF25:DQ27"/>
    <mergeCell ref="DF28:DQ28"/>
    <mergeCell ref="DF29:DQ29"/>
    <mergeCell ref="DF30:DQ30"/>
    <mergeCell ref="DF7:DQ7"/>
    <mergeCell ref="DF8:DQ8"/>
    <mergeCell ref="DF9:DQ9"/>
    <mergeCell ref="DF10:DQ10"/>
    <mergeCell ref="DF11:DQ11"/>
    <mergeCell ref="DF12:DQ12"/>
    <mergeCell ref="DF13:DQ13"/>
    <mergeCell ref="DF14:DQ14"/>
    <mergeCell ref="DF15:DQ15"/>
  </mergeCells>
  <pageMargins left="0.59055118110236227" right="0.51181102362204722" top="0.78740157480314965" bottom="0.31496062992125984" header="0.19685039370078741" footer="0.19685039370078741"/>
  <pageSetup paperSize="9" scale="93" fitToHeight="2" orientation="landscape" r:id="rId1"/>
  <headerFooter alignWithMargins="0"/>
  <rowBreaks count="1" manualBreakCount="1">
    <brk id="22" max="160" man="1"/>
  </rowBreaks>
  <ignoredErrors>
    <ignoredError sqref="CN22:CU30 CN6:DE21 DR6:FQ6" numberStoredAsText="1"/>
  </ignoredError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B103"/>
  <sheetViews>
    <sheetView view="pageBreakPreview" zoomScale="75" zoomScaleSheetLayoutView="75" workbookViewId="0">
      <pane xSplit="6" ySplit="8" topLeftCell="G9" activePane="bottomRight" state="frozen"/>
      <selection pane="topRight" activeCell="C1" sqref="C1"/>
      <selection pane="bottomLeft" activeCell="A9" sqref="A9"/>
      <selection pane="bottomRight" activeCell="O24" sqref="O24"/>
    </sheetView>
  </sheetViews>
  <sheetFormatPr defaultRowHeight="12.75" x14ac:dyDescent="0.2"/>
  <cols>
    <col min="1" max="1" width="34.28515625" style="423" customWidth="1"/>
    <col min="2" max="2" width="5.5703125" style="577" customWidth="1"/>
    <col min="3" max="3" width="3.85546875" style="578" customWidth="1"/>
    <col min="4" max="4" width="4" style="578" customWidth="1"/>
    <col min="5" max="5" width="4.85546875" style="578" customWidth="1"/>
    <col min="6" max="6" width="5.140625" style="423" customWidth="1"/>
    <col min="7" max="7" width="16.28515625" style="309" customWidth="1"/>
    <col min="8" max="8" width="9.7109375" style="309" hidden="1" customWidth="1"/>
    <col min="9" max="9" width="13.28515625" style="309" hidden="1" customWidth="1"/>
    <col min="10" max="10" width="11" style="309" hidden="1" customWidth="1"/>
    <col min="11" max="11" width="18.28515625" style="309" customWidth="1"/>
    <col min="12" max="12" width="10" style="309" hidden="1" customWidth="1"/>
    <col min="13" max="14" width="11.140625" style="309" hidden="1" customWidth="1"/>
    <col min="15" max="15" width="13.28515625" style="309" customWidth="1"/>
    <col min="16" max="16" width="10.28515625" style="309" hidden="1" customWidth="1"/>
    <col min="17" max="17" width="10.5703125" style="309" hidden="1" customWidth="1"/>
    <col min="18" max="18" width="12.85546875" style="309" hidden="1" customWidth="1"/>
    <col min="19" max="19" width="6.7109375" style="309" hidden="1" customWidth="1"/>
    <col min="20" max="20" width="7" style="309" hidden="1" customWidth="1"/>
    <col min="21" max="21" width="15" style="309" customWidth="1"/>
    <col min="22" max="22" width="7" style="309" customWidth="1"/>
    <col min="23" max="23" width="14.42578125" style="309" customWidth="1"/>
    <col min="24" max="24" width="9.7109375" style="309" hidden="1" customWidth="1"/>
    <col min="25" max="25" width="13.28515625" style="309" hidden="1" customWidth="1"/>
    <col min="26" max="26" width="11" style="309" hidden="1" customWidth="1"/>
    <col min="27" max="27" width="16.85546875" style="309" customWidth="1"/>
    <col min="28" max="28" width="10" style="309" hidden="1" customWidth="1"/>
    <col min="29" max="30" width="11.140625" style="309" hidden="1" customWidth="1"/>
    <col min="31" max="31" width="13.140625" style="309" customWidth="1"/>
    <col min="32" max="32" width="10.28515625" style="309" hidden="1" customWidth="1"/>
    <col min="33" max="33" width="10.5703125" style="309" hidden="1" customWidth="1"/>
    <col min="34" max="34" width="11.140625" style="309" hidden="1" customWidth="1"/>
    <col min="35" max="35" width="6.7109375" style="309" hidden="1" customWidth="1"/>
    <col min="36" max="36" width="7.140625" style="309" hidden="1" customWidth="1"/>
    <col min="37" max="37" width="12.140625" style="309" customWidth="1"/>
    <col min="38" max="38" width="6.7109375" style="309" customWidth="1"/>
    <col min="39" max="39" width="13.140625" style="309" customWidth="1"/>
    <col min="40" max="40" width="9.7109375" style="309" hidden="1" customWidth="1"/>
    <col min="41" max="41" width="13.28515625" style="309" hidden="1" customWidth="1"/>
    <col min="42" max="42" width="11" style="309" hidden="1" customWidth="1"/>
    <col min="43" max="43" width="16.85546875" style="309" customWidth="1"/>
    <col min="44" max="44" width="10" style="309" hidden="1" customWidth="1"/>
    <col min="45" max="46" width="11.140625" style="309" hidden="1" customWidth="1"/>
    <col min="47" max="47" width="13.28515625" style="309" customWidth="1"/>
    <col min="48" max="48" width="10.28515625" style="309" hidden="1" customWidth="1"/>
    <col min="49" max="49" width="10.5703125" style="309" hidden="1" customWidth="1"/>
    <col min="50" max="50" width="11.140625" style="309" hidden="1" customWidth="1"/>
    <col min="51" max="51" width="7" style="309" hidden="1" customWidth="1"/>
    <col min="52" max="52" width="7.42578125" style="309" hidden="1" customWidth="1"/>
    <col min="53" max="53" width="7.7109375" style="309" hidden="1" customWidth="1"/>
    <col min="54" max="54" width="7.5703125" style="309" hidden="1" customWidth="1"/>
    <col min="55" max="16384" width="9.140625" style="52"/>
  </cols>
  <sheetData>
    <row r="1" spans="1:54" ht="15.75" x14ac:dyDescent="0.25">
      <c r="A1" s="2045" t="s">
        <v>820</v>
      </c>
      <c r="B1" s="2045"/>
      <c r="C1" s="2045"/>
      <c r="D1" s="2045"/>
      <c r="E1" s="2045"/>
      <c r="F1" s="2045"/>
      <c r="G1" s="2045"/>
      <c r="H1" s="2045"/>
      <c r="I1" s="2045"/>
      <c r="J1" s="2045"/>
      <c r="K1" s="2045"/>
      <c r="L1" s="2045"/>
      <c r="M1" s="2045"/>
      <c r="N1" s="2045"/>
      <c r="O1" s="2045"/>
      <c r="P1" s="2045"/>
      <c r="Q1" s="2045"/>
      <c r="R1" s="2045"/>
      <c r="S1" s="2045"/>
      <c r="T1" s="2045"/>
      <c r="U1" s="2045"/>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t="s">
        <v>90</v>
      </c>
      <c r="AV1" s="522"/>
      <c r="AW1" s="522"/>
      <c r="AX1" s="522"/>
      <c r="AY1" s="522"/>
      <c r="AZ1" s="522"/>
      <c r="BA1" s="522"/>
      <c r="BB1" s="522"/>
    </row>
    <row r="2" spans="1:54" s="309" customFormat="1" ht="11.25" customHeight="1" x14ac:dyDescent="0.2">
      <c r="A2" s="421"/>
      <c r="B2" s="421"/>
      <c r="C2" s="421"/>
      <c r="D2" s="421"/>
      <c r="E2" s="421"/>
      <c r="F2" s="421"/>
      <c r="G2" s="422">
        <f>G11-G23+G87+G89</f>
        <v>2278120.7400000095</v>
      </c>
      <c r="H2" s="422">
        <f>H11-H23</f>
        <v>0</v>
      </c>
      <c r="I2" s="422">
        <f>I11-I23+I87+I89</f>
        <v>2268627.1200000155</v>
      </c>
      <c r="J2" s="422">
        <f>J11-J23+J87+J89</f>
        <v>9493.6199999977689</v>
      </c>
      <c r="K2" s="422">
        <f>K11-K23+K87+K89</f>
        <v>1.8160790205001831E-8</v>
      </c>
      <c r="L2" s="422">
        <f>L11-L23</f>
        <v>0</v>
      </c>
      <c r="M2" s="422">
        <f>M11-M23+M87+M89</f>
        <v>1.8160790205001831E-8</v>
      </c>
      <c r="N2" s="422">
        <f>N11-N23+N87+N89</f>
        <v>-1.862645149230957E-9</v>
      </c>
      <c r="O2" s="422"/>
      <c r="P2" s="422">
        <f>P11-P23</f>
        <v>0</v>
      </c>
      <c r="Q2" s="422">
        <f>Q11-Q23</f>
        <v>2268627.12</v>
      </c>
      <c r="R2" s="422">
        <f>R11-R23</f>
        <v>0</v>
      </c>
      <c r="S2" s="422"/>
      <c r="T2" s="422"/>
      <c r="U2" s="422">
        <f>U11-U23+U87+U89</f>
        <v>9493.6199999996315</v>
      </c>
      <c r="V2" s="422">
        <f t="shared" ref="V2:BB2" si="0">V11-V23</f>
        <v>0</v>
      </c>
      <c r="W2" s="422">
        <f>W11-W23</f>
        <v>0</v>
      </c>
      <c r="X2" s="422">
        <f t="shared" si="0"/>
        <v>0</v>
      </c>
      <c r="Y2" s="422">
        <f t="shared" si="0"/>
        <v>0</v>
      </c>
      <c r="Z2" s="422">
        <f t="shared" si="0"/>
        <v>0</v>
      </c>
      <c r="AA2" s="422">
        <f t="shared" si="0"/>
        <v>0</v>
      </c>
      <c r="AB2" s="422">
        <f t="shared" si="0"/>
        <v>0</v>
      </c>
      <c r="AC2" s="422">
        <f t="shared" si="0"/>
        <v>0</v>
      </c>
      <c r="AD2" s="422">
        <f t="shared" si="0"/>
        <v>0</v>
      </c>
      <c r="AE2" s="422">
        <f t="shared" si="0"/>
        <v>0</v>
      </c>
      <c r="AF2" s="422">
        <f t="shared" si="0"/>
        <v>0</v>
      </c>
      <c r="AG2" s="422">
        <f t="shared" si="0"/>
        <v>0</v>
      </c>
      <c r="AH2" s="422">
        <f t="shared" si="0"/>
        <v>0</v>
      </c>
      <c r="AI2" s="422"/>
      <c r="AJ2" s="422"/>
      <c r="AK2" s="422">
        <f t="shared" si="0"/>
        <v>0</v>
      </c>
      <c r="AL2" s="422">
        <f t="shared" si="0"/>
        <v>0</v>
      </c>
      <c r="AM2" s="422">
        <f t="shared" si="0"/>
        <v>0</v>
      </c>
      <c r="AN2" s="422">
        <f t="shared" si="0"/>
        <v>0</v>
      </c>
      <c r="AO2" s="422">
        <f t="shared" si="0"/>
        <v>0</v>
      </c>
      <c r="AP2" s="422">
        <f t="shared" si="0"/>
        <v>0</v>
      </c>
      <c r="AQ2" s="422">
        <f t="shared" si="0"/>
        <v>0</v>
      </c>
      <c r="AR2" s="422">
        <f t="shared" si="0"/>
        <v>0</v>
      </c>
      <c r="AS2" s="422">
        <f t="shared" si="0"/>
        <v>0</v>
      </c>
      <c r="AT2" s="422">
        <f t="shared" si="0"/>
        <v>0</v>
      </c>
      <c r="AU2" s="422">
        <f t="shared" si="0"/>
        <v>0</v>
      </c>
      <c r="AV2" s="422">
        <f t="shared" si="0"/>
        <v>0</v>
      </c>
      <c r="AW2" s="422">
        <f t="shared" si="0"/>
        <v>0</v>
      </c>
      <c r="AX2" s="422">
        <f t="shared" si="0"/>
        <v>0</v>
      </c>
      <c r="AY2" s="422"/>
      <c r="AZ2" s="422"/>
      <c r="BA2" s="422">
        <f t="shared" si="0"/>
        <v>0</v>
      </c>
      <c r="BB2" s="422">
        <f t="shared" si="0"/>
        <v>0</v>
      </c>
    </row>
    <row r="3" spans="1:54" ht="12.75" customHeight="1" x14ac:dyDescent="0.2">
      <c r="A3" s="2614" t="s">
        <v>273</v>
      </c>
      <c r="B3" s="2615" t="s">
        <v>89</v>
      </c>
      <c r="C3" s="2050" t="s">
        <v>276</v>
      </c>
      <c r="D3" s="2050"/>
      <c r="E3" s="2050"/>
      <c r="F3" s="2050"/>
      <c r="G3" s="2051" t="s">
        <v>96</v>
      </c>
      <c r="H3" s="2051"/>
      <c r="I3" s="2051"/>
      <c r="J3" s="2051"/>
      <c r="K3" s="2051"/>
      <c r="L3" s="2051"/>
      <c r="M3" s="2051"/>
      <c r="N3" s="2051"/>
      <c r="O3" s="2051"/>
      <c r="P3" s="2051"/>
      <c r="Q3" s="2051"/>
      <c r="R3" s="2051"/>
      <c r="S3" s="2051"/>
      <c r="T3" s="2051"/>
      <c r="U3" s="2051"/>
      <c r="V3" s="2051"/>
      <c r="W3" s="2051"/>
      <c r="X3" s="2051"/>
      <c r="Y3" s="2051"/>
      <c r="Z3" s="2051"/>
      <c r="AA3" s="2051"/>
      <c r="AB3" s="2051"/>
      <c r="AC3" s="2051"/>
      <c r="AD3" s="2051"/>
      <c r="AE3" s="2051"/>
      <c r="AF3" s="2051"/>
      <c r="AG3" s="2051"/>
      <c r="AH3" s="2051"/>
      <c r="AI3" s="2051"/>
      <c r="AJ3" s="2051"/>
      <c r="AK3" s="2051"/>
      <c r="AL3" s="2051"/>
      <c r="AM3" s="2051"/>
      <c r="AN3" s="2051"/>
      <c r="AO3" s="2051"/>
      <c r="AP3" s="2051"/>
      <c r="AQ3" s="2051"/>
      <c r="AR3" s="2051"/>
      <c r="AS3" s="2051"/>
      <c r="AT3" s="2051"/>
      <c r="AU3" s="2051"/>
      <c r="AV3" s="2051"/>
      <c r="AW3" s="2051"/>
      <c r="AX3" s="2051"/>
      <c r="AY3" s="2051"/>
      <c r="AZ3" s="2051"/>
      <c r="BA3" s="2051"/>
      <c r="BB3" s="2051"/>
    </row>
    <row r="4" spans="1:54" ht="21" customHeight="1" x14ac:dyDescent="0.2">
      <c r="A4" s="2614"/>
      <c r="B4" s="2616"/>
      <c r="C4" s="2050"/>
      <c r="D4" s="2050"/>
      <c r="E4" s="2050"/>
      <c r="F4" s="2050"/>
      <c r="G4" s="2052" t="s">
        <v>138</v>
      </c>
      <c r="H4" s="2052"/>
      <c r="I4" s="2052"/>
      <c r="J4" s="2052"/>
      <c r="K4" s="2052"/>
      <c r="L4" s="2052"/>
      <c r="M4" s="2052"/>
      <c r="N4" s="2052"/>
      <c r="O4" s="2052"/>
      <c r="P4" s="2052"/>
      <c r="Q4" s="2052"/>
      <c r="R4" s="2052"/>
      <c r="S4" s="2052"/>
      <c r="T4" s="2052"/>
      <c r="U4" s="2052"/>
      <c r="V4" s="2052"/>
      <c r="W4" s="2052" t="s">
        <v>278</v>
      </c>
      <c r="X4" s="2052"/>
      <c r="Y4" s="2052"/>
      <c r="Z4" s="2052"/>
      <c r="AA4" s="2052"/>
      <c r="AB4" s="2052"/>
      <c r="AC4" s="2052"/>
      <c r="AD4" s="2052"/>
      <c r="AE4" s="2052"/>
      <c r="AF4" s="2052"/>
      <c r="AG4" s="2052"/>
      <c r="AH4" s="2052"/>
      <c r="AI4" s="2052"/>
      <c r="AJ4" s="2052"/>
      <c r="AK4" s="2052"/>
      <c r="AL4" s="2052"/>
      <c r="AM4" s="2052" t="s">
        <v>279</v>
      </c>
      <c r="AN4" s="2052"/>
      <c r="AO4" s="2052"/>
      <c r="AP4" s="2052"/>
      <c r="AQ4" s="2052"/>
      <c r="AR4" s="2052"/>
      <c r="AS4" s="2052"/>
      <c r="AT4" s="2052"/>
      <c r="AU4" s="2052"/>
      <c r="AV4" s="2052"/>
      <c r="AW4" s="2052"/>
      <c r="AX4" s="2052"/>
      <c r="AY4" s="2052"/>
      <c r="AZ4" s="2052"/>
      <c r="BA4" s="2052"/>
      <c r="BB4" s="2052"/>
    </row>
    <row r="5" spans="1:54" ht="109.5" customHeight="1" x14ac:dyDescent="0.2">
      <c r="A5" s="2614"/>
      <c r="B5" s="2616"/>
      <c r="C5" s="2608" t="s">
        <v>142</v>
      </c>
      <c r="D5" s="2608" t="s">
        <v>143</v>
      </c>
      <c r="E5" s="2612" t="s">
        <v>469</v>
      </c>
      <c r="F5" s="2612" t="s">
        <v>347</v>
      </c>
      <c r="G5" s="2613" t="s">
        <v>27</v>
      </c>
      <c r="H5" s="2611" t="s">
        <v>698</v>
      </c>
      <c r="I5" s="2611"/>
      <c r="J5" s="2611"/>
      <c r="K5" s="2610" t="s">
        <v>97</v>
      </c>
      <c r="L5" s="2610"/>
      <c r="M5" s="2610"/>
      <c r="N5" s="2610"/>
      <c r="O5" s="2609" t="s">
        <v>98</v>
      </c>
      <c r="P5" s="2609"/>
      <c r="Q5" s="2609"/>
      <c r="R5" s="2609"/>
      <c r="S5" s="2053" t="s">
        <v>140</v>
      </c>
      <c r="T5" s="2053" t="s">
        <v>139</v>
      </c>
      <c r="U5" s="2609" t="s">
        <v>99</v>
      </c>
      <c r="V5" s="2609"/>
      <c r="W5" s="2618" t="s">
        <v>27</v>
      </c>
      <c r="X5" s="2054" t="s">
        <v>698</v>
      </c>
      <c r="Y5" s="2054"/>
      <c r="Z5" s="2054"/>
      <c r="AA5" s="2619" t="s">
        <v>97</v>
      </c>
      <c r="AB5" s="2619"/>
      <c r="AC5" s="2619"/>
      <c r="AD5" s="2619"/>
      <c r="AE5" s="2620" t="s">
        <v>98</v>
      </c>
      <c r="AF5" s="2620"/>
      <c r="AG5" s="2620"/>
      <c r="AH5" s="2620"/>
      <c r="AI5" s="2053" t="s">
        <v>140</v>
      </c>
      <c r="AJ5" s="2053" t="s">
        <v>139</v>
      </c>
      <c r="AK5" s="2620" t="s">
        <v>99</v>
      </c>
      <c r="AL5" s="2620"/>
      <c r="AM5" s="2618" t="s">
        <v>27</v>
      </c>
      <c r="AN5" s="2054" t="s">
        <v>698</v>
      </c>
      <c r="AO5" s="2054"/>
      <c r="AP5" s="2054"/>
      <c r="AQ5" s="2619" t="s">
        <v>97</v>
      </c>
      <c r="AR5" s="2619"/>
      <c r="AS5" s="2619"/>
      <c r="AT5" s="2619"/>
      <c r="AU5" s="2620" t="s">
        <v>98</v>
      </c>
      <c r="AV5" s="2620"/>
      <c r="AW5" s="2620"/>
      <c r="AX5" s="2620"/>
      <c r="AY5" s="2053" t="s">
        <v>140</v>
      </c>
      <c r="AZ5" s="2053" t="s">
        <v>139</v>
      </c>
      <c r="BA5" s="2620" t="s">
        <v>99</v>
      </c>
      <c r="BB5" s="2620"/>
    </row>
    <row r="6" spans="1:54" ht="31.5" customHeight="1" x14ac:dyDescent="0.2">
      <c r="A6" s="2614"/>
      <c r="B6" s="2616"/>
      <c r="C6" s="2608"/>
      <c r="D6" s="2608"/>
      <c r="E6" s="2612"/>
      <c r="F6" s="2612"/>
      <c r="G6" s="2613"/>
      <c r="H6" s="2611"/>
      <c r="I6" s="2611"/>
      <c r="J6" s="2611"/>
      <c r="K6" s="2610"/>
      <c r="L6" s="2610"/>
      <c r="M6" s="2610"/>
      <c r="N6" s="2610"/>
      <c r="O6" s="2609"/>
      <c r="P6" s="2609"/>
      <c r="Q6" s="2609"/>
      <c r="R6" s="2609"/>
      <c r="S6" s="2053"/>
      <c r="T6" s="2053"/>
      <c r="U6" s="1199" t="s">
        <v>27</v>
      </c>
      <c r="V6" s="1199" t="s">
        <v>95</v>
      </c>
      <c r="W6" s="2618"/>
      <c r="X6" s="2054"/>
      <c r="Y6" s="2054"/>
      <c r="Z6" s="2054"/>
      <c r="AA6" s="2619"/>
      <c r="AB6" s="2619"/>
      <c r="AC6" s="2619"/>
      <c r="AD6" s="2619"/>
      <c r="AE6" s="2620"/>
      <c r="AF6" s="2620"/>
      <c r="AG6" s="2620"/>
      <c r="AH6" s="2620"/>
      <c r="AI6" s="2053"/>
      <c r="AJ6" s="2053"/>
      <c r="AK6" s="1198" t="s">
        <v>27</v>
      </c>
      <c r="AL6" s="1198" t="s">
        <v>95</v>
      </c>
      <c r="AM6" s="2618"/>
      <c r="AN6" s="2054"/>
      <c r="AO6" s="2054"/>
      <c r="AP6" s="2054"/>
      <c r="AQ6" s="2619"/>
      <c r="AR6" s="2619"/>
      <c r="AS6" s="2619"/>
      <c r="AT6" s="2619"/>
      <c r="AU6" s="2620"/>
      <c r="AV6" s="2620"/>
      <c r="AW6" s="2620"/>
      <c r="AX6" s="2620"/>
      <c r="AY6" s="2053"/>
      <c r="AZ6" s="2053"/>
      <c r="BA6" s="1198" t="s">
        <v>27</v>
      </c>
      <c r="BB6" s="1198" t="s">
        <v>95</v>
      </c>
    </row>
    <row r="7" spans="1:54" ht="27" hidden="1" customHeight="1" x14ac:dyDescent="0.25">
      <c r="A7" s="2614"/>
      <c r="B7" s="2617"/>
      <c r="C7" s="2608"/>
      <c r="D7" s="2608"/>
      <c r="E7" s="2612"/>
      <c r="F7" s="2612"/>
      <c r="G7" s="524" t="s">
        <v>389</v>
      </c>
      <c r="H7" s="525" t="s">
        <v>280</v>
      </c>
      <c r="I7" s="342" t="s">
        <v>258</v>
      </c>
      <c r="J7" s="342" t="s">
        <v>281</v>
      </c>
      <c r="K7" s="339" t="s">
        <v>194</v>
      </c>
      <c r="L7" s="525" t="s">
        <v>280</v>
      </c>
      <c r="M7" s="342" t="s">
        <v>258</v>
      </c>
      <c r="N7" s="342" t="s">
        <v>281</v>
      </c>
      <c r="O7" s="339" t="s">
        <v>194</v>
      </c>
      <c r="P7" s="525" t="s">
        <v>280</v>
      </c>
      <c r="Q7" s="342" t="s">
        <v>258</v>
      </c>
      <c r="R7" s="342" t="s">
        <v>281</v>
      </c>
      <c r="S7" s="342"/>
      <c r="T7" s="342"/>
      <c r="U7" s="342" t="s">
        <v>281</v>
      </c>
      <c r="V7" s="342"/>
      <c r="W7" s="524" t="s">
        <v>389</v>
      </c>
      <c r="X7" s="525" t="s">
        <v>280</v>
      </c>
      <c r="Y7" s="342" t="s">
        <v>258</v>
      </c>
      <c r="Z7" s="342" t="s">
        <v>281</v>
      </c>
      <c r="AA7" s="339" t="s">
        <v>194</v>
      </c>
      <c r="AB7" s="525" t="s">
        <v>280</v>
      </c>
      <c r="AC7" s="342" t="s">
        <v>258</v>
      </c>
      <c r="AD7" s="342" t="s">
        <v>281</v>
      </c>
      <c r="AE7" s="339" t="s">
        <v>194</v>
      </c>
      <c r="AF7" s="525" t="s">
        <v>280</v>
      </c>
      <c r="AG7" s="342" t="s">
        <v>258</v>
      </c>
      <c r="AH7" s="342" t="s">
        <v>281</v>
      </c>
      <c r="AI7" s="342"/>
      <c r="AJ7" s="342"/>
      <c r="AK7" s="342" t="s">
        <v>281</v>
      </c>
      <c r="AL7" s="342"/>
      <c r="AM7" s="524" t="s">
        <v>389</v>
      </c>
      <c r="AN7" s="525" t="s">
        <v>280</v>
      </c>
      <c r="AO7" s="342" t="s">
        <v>258</v>
      </c>
      <c r="AP7" s="342" t="s">
        <v>281</v>
      </c>
      <c r="AQ7" s="339" t="s">
        <v>194</v>
      </c>
      <c r="AR7" s="525" t="s">
        <v>280</v>
      </c>
      <c r="AS7" s="342" t="s">
        <v>258</v>
      </c>
      <c r="AT7" s="342" t="s">
        <v>281</v>
      </c>
      <c r="AU7" s="339" t="s">
        <v>194</v>
      </c>
      <c r="AV7" s="525" t="s">
        <v>280</v>
      </c>
      <c r="AW7" s="342" t="s">
        <v>258</v>
      </c>
      <c r="AX7" s="342" t="s">
        <v>281</v>
      </c>
      <c r="AY7" s="342"/>
      <c r="AZ7" s="342"/>
      <c r="BA7" s="342" t="s">
        <v>281</v>
      </c>
      <c r="BB7" s="342"/>
    </row>
    <row r="8" spans="1:54" s="423" customFormat="1" x14ac:dyDescent="0.2">
      <c r="A8" s="418">
        <v>1</v>
      </c>
      <c r="B8" s="358">
        <v>2</v>
      </c>
      <c r="C8" s="984"/>
      <c r="D8" s="984"/>
      <c r="E8" s="419">
        <v>3</v>
      </c>
      <c r="F8" s="358">
        <v>4</v>
      </c>
      <c r="G8" s="420">
        <v>5</v>
      </c>
      <c r="H8" s="662" t="s">
        <v>532</v>
      </c>
      <c r="I8" s="662" t="s">
        <v>533</v>
      </c>
      <c r="J8" s="662" t="s">
        <v>534</v>
      </c>
      <c r="K8" s="418">
        <v>6</v>
      </c>
      <c r="L8" s="682" t="s">
        <v>532</v>
      </c>
      <c r="M8" s="682" t="s">
        <v>533</v>
      </c>
      <c r="N8" s="682" t="s">
        <v>534</v>
      </c>
      <c r="O8" s="418">
        <v>7</v>
      </c>
      <c r="P8" s="682" t="s">
        <v>532</v>
      </c>
      <c r="Q8" s="682" t="s">
        <v>533</v>
      </c>
      <c r="R8" s="682" t="s">
        <v>534</v>
      </c>
      <c r="S8" s="662"/>
      <c r="T8" s="662"/>
      <c r="U8" s="418">
        <v>8</v>
      </c>
      <c r="V8" s="418">
        <v>9</v>
      </c>
      <c r="W8" s="420">
        <v>10</v>
      </c>
      <c r="X8" s="682" t="s">
        <v>532</v>
      </c>
      <c r="Y8" s="682" t="s">
        <v>533</v>
      </c>
      <c r="Z8" s="682" t="s">
        <v>534</v>
      </c>
      <c r="AA8" s="418">
        <v>11</v>
      </c>
      <c r="AB8" s="682" t="s">
        <v>532</v>
      </c>
      <c r="AC8" s="682" t="s">
        <v>533</v>
      </c>
      <c r="AD8" s="682" t="s">
        <v>534</v>
      </c>
      <c r="AE8" s="418">
        <v>12</v>
      </c>
      <c r="AF8" s="682" t="s">
        <v>532</v>
      </c>
      <c r="AG8" s="682" t="s">
        <v>533</v>
      </c>
      <c r="AH8" s="682" t="s">
        <v>534</v>
      </c>
      <c r="AI8" s="662"/>
      <c r="AJ8" s="662"/>
      <c r="AK8" s="418">
        <v>13</v>
      </c>
      <c r="AL8" s="418">
        <v>14</v>
      </c>
      <c r="AM8" s="420">
        <v>15</v>
      </c>
      <c r="AN8" s="682" t="s">
        <v>532</v>
      </c>
      <c r="AO8" s="682" t="s">
        <v>533</v>
      </c>
      <c r="AP8" s="682" t="s">
        <v>534</v>
      </c>
      <c r="AQ8" s="418">
        <v>16</v>
      </c>
      <c r="AR8" s="682" t="s">
        <v>532</v>
      </c>
      <c r="AS8" s="682" t="s">
        <v>533</v>
      </c>
      <c r="AT8" s="682" t="s">
        <v>534</v>
      </c>
      <c r="AU8" s="418">
        <v>17</v>
      </c>
      <c r="AV8" s="682" t="s">
        <v>532</v>
      </c>
      <c r="AW8" s="682" t="s">
        <v>533</v>
      </c>
      <c r="AX8" s="682" t="s">
        <v>534</v>
      </c>
      <c r="AY8" s="662"/>
      <c r="AZ8" s="662"/>
      <c r="BA8" s="418">
        <v>18</v>
      </c>
      <c r="BB8" s="418">
        <v>19</v>
      </c>
    </row>
    <row r="9" spans="1:54" hidden="1" x14ac:dyDescent="0.2">
      <c r="A9" s="683" t="s">
        <v>471</v>
      </c>
      <c r="B9" s="328"/>
      <c r="C9" s="526"/>
      <c r="D9" s="526"/>
      <c r="E9" s="526"/>
      <c r="F9" s="527" t="s">
        <v>379</v>
      </c>
      <c r="G9" s="528">
        <f>G10-G23</f>
        <v>2278120.7400000095</v>
      </c>
      <c r="H9" s="528">
        <f t="shared" ref="H9:Q9" si="1">H10-H23</f>
        <v>0</v>
      </c>
      <c r="I9" s="528">
        <f t="shared" si="1"/>
        <v>2268627.1200000122</v>
      </c>
      <c r="J9" s="528">
        <f t="shared" si="1"/>
        <v>9493.6199999973178</v>
      </c>
      <c r="K9" s="528">
        <f t="shared" si="1"/>
        <v>0</v>
      </c>
      <c r="L9" s="528">
        <f t="shared" si="1"/>
        <v>0</v>
      </c>
      <c r="M9" s="528">
        <f t="shared" si="1"/>
        <v>0</v>
      </c>
      <c r="N9" s="528">
        <f t="shared" si="1"/>
        <v>0</v>
      </c>
      <c r="O9" s="528">
        <f t="shared" si="1"/>
        <v>2268627.1199999992</v>
      </c>
      <c r="P9" s="528">
        <f t="shared" si="1"/>
        <v>0</v>
      </c>
      <c r="Q9" s="528">
        <f t="shared" si="1"/>
        <v>2268627.12</v>
      </c>
      <c r="R9" s="528">
        <f>R10-R23</f>
        <v>0</v>
      </c>
      <c r="S9" s="528"/>
      <c r="T9" s="528"/>
      <c r="U9" s="528">
        <f t="shared" ref="U9:AH9" si="2">U10-U23</f>
        <v>9493.6199999996461</v>
      </c>
      <c r="V9" s="528">
        <f t="shared" si="2"/>
        <v>0</v>
      </c>
      <c r="W9" s="528">
        <f t="shared" si="2"/>
        <v>0</v>
      </c>
      <c r="X9" s="528">
        <f t="shared" si="2"/>
        <v>0</v>
      </c>
      <c r="Y9" s="528">
        <f t="shared" si="2"/>
        <v>0</v>
      </c>
      <c r="Z9" s="528">
        <f t="shared" si="2"/>
        <v>0</v>
      </c>
      <c r="AA9" s="528">
        <f t="shared" si="2"/>
        <v>0</v>
      </c>
      <c r="AB9" s="528">
        <f t="shared" si="2"/>
        <v>0</v>
      </c>
      <c r="AC9" s="528">
        <f t="shared" si="2"/>
        <v>0</v>
      </c>
      <c r="AD9" s="528">
        <f t="shared" si="2"/>
        <v>0</v>
      </c>
      <c r="AE9" s="528">
        <f t="shared" si="2"/>
        <v>0</v>
      </c>
      <c r="AF9" s="528">
        <f t="shared" si="2"/>
        <v>0</v>
      </c>
      <c r="AG9" s="528">
        <f t="shared" si="2"/>
        <v>0</v>
      </c>
      <c r="AH9" s="528">
        <f t="shared" si="2"/>
        <v>0</v>
      </c>
      <c r="AI9" s="528"/>
      <c r="AJ9" s="528"/>
      <c r="AK9" s="528">
        <f t="shared" ref="AK9:AX9" si="3">AK10-AK23</f>
        <v>0</v>
      </c>
      <c r="AL9" s="528">
        <f t="shared" si="3"/>
        <v>0</v>
      </c>
      <c r="AM9" s="528">
        <f t="shared" si="3"/>
        <v>0</v>
      </c>
      <c r="AN9" s="528">
        <f t="shared" si="3"/>
        <v>0</v>
      </c>
      <c r="AO9" s="528">
        <f t="shared" si="3"/>
        <v>0</v>
      </c>
      <c r="AP9" s="528">
        <f t="shared" si="3"/>
        <v>0</v>
      </c>
      <c r="AQ9" s="528">
        <f t="shared" si="3"/>
        <v>0</v>
      </c>
      <c r="AR9" s="528">
        <f t="shared" si="3"/>
        <v>0</v>
      </c>
      <c r="AS9" s="528">
        <f t="shared" si="3"/>
        <v>0</v>
      </c>
      <c r="AT9" s="528">
        <f t="shared" si="3"/>
        <v>0</v>
      </c>
      <c r="AU9" s="528">
        <f t="shared" si="3"/>
        <v>0</v>
      </c>
      <c r="AV9" s="528">
        <f t="shared" si="3"/>
        <v>0</v>
      </c>
      <c r="AW9" s="528">
        <f t="shared" si="3"/>
        <v>0</v>
      </c>
      <c r="AX9" s="528">
        <f t="shared" si="3"/>
        <v>0</v>
      </c>
      <c r="AY9" s="528"/>
      <c r="AZ9" s="528"/>
      <c r="BA9" s="528">
        <f>BA10-BA23</f>
        <v>0</v>
      </c>
      <c r="BB9" s="528">
        <f>BB10-BB23</f>
        <v>0</v>
      </c>
    </row>
    <row r="10" spans="1:54" s="533" customFormat="1" hidden="1" x14ac:dyDescent="0.2">
      <c r="A10" s="684" t="s">
        <v>459</v>
      </c>
      <c r="B10" s="530"/>
      <c r="C10" s="531"/>
      <c r="D10" s="531"/>
      <c r="E10" s="531"/>
      <c r="F10" s="418" t="s">
        <v>379</v>
      </c>
      <c r="G10" s="532">
        <f>H10+I10+J10</f>
        <v>80401045.670000002</v>
      </c>
      <c r="H10" s="532">
        <f>L10+P10</f>
        <v>3707893.3</v>
      </c>
      <c r="I10" s="532">
        <f>M10+Q10</f>
        <v>62477821.730000004</v>
      </c>
      <c r="J10" s="532">
        <f>N10+R10+U10</f>
        <v>14215330.639999999</v>
      </c>
      <c r="K10" s="528">
        <f>L10+M10+N10</f>
        <v>67635557.730000004</v>
      </c>
      <c r="L10" s="528">
        <f>L11</f>
        <v>0</v>
      </c>
      <c r="M10" s="528">
        <f>M87+M89+M11</f>
        <v>57798755.730000004</v>
      </c>
      <c r="N10" s="528">
        <f>N87+N89+N11</f>
        <v>9836801.9999999981</v>
      </c>
      <c r="O10" s="528">
        <f>P10+Q10+R10</f>
        <v>9412759.5999999996</v>
      </c>
      <c r="P10" s="528">
        <f>P11</f>
        <v>3707893.3</v>
      </c>
      <c r="Q10" s="528">
        <f>Q11</f>
        <v>4679066</v>
      </c>
      <c r="R10" s="528">
        <f>R11</f>
        <v>1025800.3</v>
      </c>
      <c r="S10" s="528"/>
      <c r="T10" s="528"/>
      <c r="U10" s="528">
        <f>U87+U89+U11</f>
        <v>3352728.34</v>
      </c>
      <c r="V10" s="528">
        <f>V87+V89+V11</f>
        <v>0</v>
      </c>
      <c r="W10" s="532">
        <f>X10+Y10+Z10</f>
        <v>0</v>
      </c>
      <c r="X10" s="532">
        <f>AB10+AF10</f>
        <v>0</v>
      </c>
      <c r="Y10" s="532">
        <f>AC10+AG10</f>
        <v>0</v>
      </c>
      <c r="Z10" s="532">
        <f>AD10+AH10+AK10</f>
        <v>0</v>
      </c>
      <c r="AA10" s="528">
        <f>AB10+AC10+AD10</f>
        <v>0</v>
      </c>
      <c r="AB10" s="528">
        <f>AB11</f>
        <v>0</v>
      </c>
      <c r="AC10" s="528">
        <f>AC87+AC89+AC11</f>
        <v>0</v>
      </c>
      <c r="AD10" s="528">
        <f>AD87+AD89+AD11</f>
        <v>0</v>
      </c>
      <c r="AE10" s="528">
        <f>AF10+AG10+AH10</f>
        <v>0</v>
      </c>
      <c r="AF10" s="528">
        <f>AF11</f>
        <v>0</v>
      </c>
      <c r="AG10" s="528">
        <f>AG11</f>
        <v>0</v>
      </c>
      <c r="AH10" s="528">
        <f>AH11</f>
        <v>0</v>
      </c>
      <c r="AI10" s="528"/>
      <c r="AJ10" s="528"/>
      <c r="AK10" s="528">
        <f>AK87+AK89+AK11</f>
        <v>0</v>
      </c>
      <c r="AL10" s="528">
        <f>AL87+AL89+AL11</f>
        <v>0</v>
      </c>
      <c r="AM10" s="532">
        <f>AN10+AO10+AP10</f>
        <v>0</v>
      </c>
      <c r="AN10" s="532">
        <f>AR10+AV10</f>
        <v>0</v>
      </c>
      <c r="AO10" s="532">
        <f>AS10+AW10</f>
        <v>0</v>
      </c>
      <c r="AP10" s="532">
        <f>AT10+AX10+BA10</f>
        <v>0</v>
      </c>
      <c r="AQ10" s="528">
        <f>AR10+AS10+AT10</f>
        <v>0</v>
      </c>
      <c r="AR10" s="528">
        <f>AR11</f>
        <v>0</v>
      </c>
      <c r="AS10" s="528">
        <f>AS87+AS89+AS11</f>
        <v>0</v>
      </c>
      <c r="AT10" s="528">
        <f>AT87+AT89+AT11</f>
        <v>0</v>
      </c>
      <c r="AU10" s="528">
        <f>AV10+AW10+AX10</f>
        <v>0</v>
      </c>
      <c r="AV10" s="528">
        <f>AV11</f>
        <v>0</v>
      </c>
      <c r="AW10" s="528">
        <f>AW11</f>
        <v>0</v>
      </c>
      <c r="AX10" s="528">
        <f>AX11</f>
        <v>0</v>
      </c>
      <c r="AY10" s="528"/>
      <c r="AZ10" s="528"/>
      <c r="BA10" s="528">
        <f>BA87+BA89+BA11</f>
        <v>0</v>
      </c>
      <c r="BB10" s="528">
        <f>BB87+BB89+BB11</f>
        <v>0</v>
      </c>
    </row>
    <row r="11" spans="1:54" s="592" customFormat="1" x14ac:dyDescent="0.2">
      <c r="A11" s="587" t="s">
        <v>101</v>
      </c>
      <c r="B11" s="588">
        <v>100</v>
      </c>
      <c r="C11" s="589" t="s">
        <v>379</v>
      </c>
      <c r="D11" s="589" t="s">
        <v>379</v>
      </c>
      <c r="E11" s="589" t="s">
        <v>379</v>
      </c>
      <c r="F11" s="590">
        <v>100</v>
      </c>
      <c r="G11" s="591">
        <f>H11+I11+J11</f>
        <v>79534188.170000002</v>
      </c>
      <c r="H11" s="591">
        <f>L11+P11</f>
        <v>3707893.3</v>
      </c>
      <c r="I11" s="591">
        <f>M11+Q11</f>
        <v>61725746.000000007</v>
      </c>
      <c r="J11" s="591">
        <f>N11+R11+U11</f>
        <v>14100548.869999999</v>
      </c>
      <c r="K11" s="591">
        <f>L11+M11+N11</f>
        <v>66883482.000000007</v>
      </c>
      <c r="L11" s="591">
        <f>L14+L18</f>
        <v>0</v>
      </c>
      <c r="M11" s="591">
        <f>M14+M22+M18</f>
        <v>57046680.000000007</v>
      </c>
      <c r="N11" s="591">
        <f>N14+N22+N18</f>
        <v>9836801.9999999981</v>
      </c>
      <c r="O11" s="591">
        <f>P11+Q11+R11</f>
        <v>9412759.5999999996</v>
      </c>
      <c r="P11" s="591">
        <f>P17</f>
        <v>3707893.3</v>
      </c>
      <c r="Q11" s="591">
        <f>Q17</f>
        <v>4679066</v>
      </c>
      <c r="R11" s="591">
        <f>R17</f>
        <v>1025800.3</v>
      </c>
      <c r="S11" s="591"/>
      <c r="T11" s="591"/>
      <c r="U11" s="591">
        <f>U13+U14+U15+U21+U22+U18</f>
        <v>3237946.57</v>
      </c>
      <c r="V11" s="591">
        <f>V13+V14+V18</f>
        <v>0</v>
      </c>
      <c r="W11" s="591">
        <f>W14+W18+W22+W17</f>
        <v>0</v>
      </c>
      <c r="X11" s="591">
        <f>AB11+AF11</f>
        <v>0</v>
      </c>
      <c r="Y11" s="591">
        <f>AC11+AG11</f>
        <v>0</v>
      </c>
      <c r="Z11" s="591">
        <f>AD11+AH11+AK11</f>
        <v>0</v>
      </c>
      <c r="AA11" s="591">
        <f>AA14+AA18+AA22</f>
        <v>0</v>
      </c>
      <c r="AB11" s="591">
        <f>AB14+AB18</f>
        <v>0</v>
      </c>
      <c r="AC11" s="591">
        <f>AC14+AC22+AC18</f>
        <v>0</v>
      </c>
      <c r="AD11" s="591">
        <f>AD14+AD22+AD18</f>
        <v>0</v>
      </c>
      <c r="AE11" s="591">
        <f>AE17</f>
        <v>0</v>
      </c>
      <c r="AF11" s="591">
        <f>AF17</f>
        <v>0</v>
      </c>
      <c r="AG11" s="591">
        <f>AG17</f>
        <v>0</v>
      </c>
      <c r="AH11" s="591">
        <f>AH17</f>
        <v>0</v>
      </c>
      <c r="AI11" s="591"/>
      <c r="AJ11" s="591"/>
      <c r="AK11" s="591">
        <f>AK13+AK14+AK15+AK21+AK22+AK18</f>
        <v>0</v>
      </c>
      <c r="AL11" s="591">
        <f>AL13+AL14+AL18</f>
        <v>0</v>
      </c>
      <c r="AM11" s="591">
        <f>AM14+AM18+AM22+AM17</f>
        <v>0</v>
      </c>
      <c r="AN11" s="591">
        <f>AR11+AV11</f>
        <v>0</v>
      </c>
      <c r="AO11" s="591">
        <f>AS11+AW11</f>
        <v>0</v>
      </c>
      <c r="AP11" s="591">
        <f>AT11+AX11+BA11</f>
        <v>0</v>
      </c>
      <c r="AQ11" s="591">
        <f>AQ14+AQ18+AQ22</f>
        <v>0</v>
      </c>
      <c r="AR11" s="591">
        <f>AR14+AR18</f>
        <v>0</v>
      </c>
      <c r="AS11" s="591">
        <f>AS14+AS22+AS18</f>
        <v>0</v>
      </c>
      <c r="AT11" s="591">
        <f>AT14+AT22+AT18</f>
        <v>0</v>
      </c>
      <c r="AU11" s="591">
        <f>AU17</f>
        <v>0</v>
      </c>
      <c r="AV11" s="591">
        <f>AV17</f>
        <v>0</v>
      </c>
      <c r="AW11" s="591">
        <f>AW17</f>
        <v>0</v>
      </c>
      <c r="AX11" s="591">
        <f>AX17</f>
        <v>0</v>
      </c>
      <c r="AY11" s="591"/>
      <c r="AZ11" s="591"/>
      <c r="BA11" s="591">
        <f>BA13+BA14+BA15+BA21+BA22+BA18</f>
        <v>0</v>
      </c>
      <c r="BB11" s="591">
        <f>BB13+BB14+BB18</f>
        <v>0</v>
      </c>
    </row>
    <row r="12" spans="1:54" s="533" customFormat="1" x14ac:dyDescent="0.2">
      <c r="A12" s="536" t="s">
        <v>275</v>
      </c>
      <c r="B12" s="995"/>
      <c r="C12" s="325"/>
      <c r="D12" s="325"/>
      <c r="E12" s="325"/>
      <c r="F12" s="538"/>
      <c r="G12" s="352"/>
      <c r="H12" s="416"/>
      <c r="I12" s="352"/>
      <c r="J12" s="416"/>
      <c r="K12" s="352"/>
      <c r="L12" s="416"/>
      <c r="M12" s="352"/>
      <c r="N12" s="416"/>
      <c r="O12" s="352"/>
      <c r="P12" s="416"/>
      <c r="Q12" s="352"/>
      <c r="R12" s="416"/>
      <c r="S12" s="352"/>
      <c r="T12" s="416"/>
      <c r="U12" s="352"/>
      <c r="V12" s="352"/>
      <c r="W12" s="352"/>
      <c r="X12" s="416"/>
      <c r="Y12" s="352"/>
      <c r="Z12" s="416"/>
      <c r="AA12" s="352"/>
      <c r="AB12" s="416"/>
      <c r="AC12" s="352"/>
      <c r="AD12" s="416"/>
      <c r="AE12" s="352"/>
      <c r="AF12" s="416"/>
      <c r="AG12" s="352"/>
      <c r="AH12" s="416"/>
      <c r="AI12" s="352"/>
      <c r="AJ12" s="416"/>
      <c r="AK12" s="352"/>
      <c r="AL12" s="352"/>
      <c r="AM12" s="352"/>
      <c r="AN12" s="416"/>
      <c r="AO12" s="352"/>
      <c r="AP12" s="416"/>
      <c r="AQ12" s="352"/>
      <c r="AR12" s="416"/>
      <c r="AS12" s="352"/>
      <c r="AT12" s="416"/>
      <c r="AU12" s="352"/>
      <c r="AV12" s="416"/>
      <c r="AW12" s="352"/>
      <c r="AX12" s="416"/>
      <c r="AY12" s="352"/>
      <c r="AZ12" s="416"/>
      <c r="BA12" s="352"/>
      <c r="BB12" s="352"/>
    </row>
    <row r="13" spans="1:54" x14ac:dyDescent="0.2">
      <c r="A13" s="412" t="s">
        <v>560</v>
      </c>
      <c r="B13" s="996">
        <v>110</v>
      </c>
      <c r="C13" s="540" t="s">
        <v>379</v>
      </c>
      <c r="D13" s="540" t="s">
        <v>379</v>
      </c>
      <c r="E13" s="540" t="s">
        <v>379</v>
      </c>
      <c r="F13" s="541">
        <v>120</v>
      </c>
      <c r="G13" s="349">
        <f>J13</f>
        <v>26350.170000000006</v>
      </c>
      <c r="H13" s="350" t="s">
        <v>379</v>
      </c>
      <c r="I13" s="349" t="s">
        <v>379</v>
      </c>
      <c r="J13" s="350">
        <f>U13</f>
        <v>26350.170000000006</v>
      </c>
      <c r="K13" s="349" t="s">
        <v>379</v>
      </c>
      <c r="L13" s="350" t="s">
        <v>379</v>
      </c>
      <c r="M13" s="349" t="s">
        <v>379</v>
      </c>
      <c r="N13" s="350" t="s">
        <v>379</v>
      </c>
      <c r="O13" s="349" t="s">
        <v>379</v>
      </c>
      <c r="P13" s="350" t="s">
        <v>379</v>
      </c>
      <c r="Q13" s="349" t="s">
        <v>379</v>
      </c>
      <c r="R13" s="350" t="s">
        <v>379</v>
      </c>
      <c r="S13" s="349" t="s">
        <v>379</v>
      </c>
      <c r="T13" s="350" t="s">
        <v>379</v>
      </c>
      <c r="U13" s="349">
        <f>'ПД 1эк'!AH23</f>
        <v>26350.170000000006</v>
      </c>
      <c r="V13" s="349"/>
      <c r="W13" s="349">
        <f>Z13</f>
        <v>0</v>
      </c>
      <c r="X13" s="350" t="s">
        <v>379</v>
      </c>
      <c r="Y13" s="349" t="s">
        <v>379</v>
      </c>
      <c r="Z13" s="350">
        <f>AK13</f>
        <v>0</v>
      </c>
      <c r="AA13" s="349" t="s">
        <v>379</v>
      </c>
      <c r="AB13" s="350" t="s">
        <v>379</v>
      </c>
      <c r="AC13" s="349" t="s">
        <v>379</v>
      </c>
      <c r="AD13" s="350" t="s">
        <v>379</v>
      </c>
      <c r="AE13" s="349" t="s">
        <v>379</v>
      </c>
      <c r="AF13" s="350" t="s">
        <v>379</v>
      </c>
      <c r="AG13" s="349" t="s">
        <v>379</v>
      </c>
      <c r="AH13" s="350" t="s">
        <v>379</v>
      </c>
      <c r="AI13" s="349" t="s">
        <v>379</v>
      </c>
      <c r="AJ13" s="350" t="s">
        <v>379</v>
      </c>
      <c r="AK13" s="349"/>
      <c r="AL13" s="349"/>
      <c r="AM13" s="349">
        <f>AP13</f>
        <v>0</v>
      </c>
      <c r="AN13" s="350" t="s">
        <v>379</v>
      </c>
      <c r="AO13" s="349" t="s">
        <v>379</v>
      </c>
      <c r="AP13" s="350">
        <f>BA13</f>
        <v>0</v>
      </c>
      <c r="AQ13" s="349" t="s">
        <v>379</v>
      </c>
      <c r="AR13" s="350" t="s">
        <v>379</v>
      </c>
      <c r="AS13" s="349" t="s">
        <v>379</v>
      </c>
      <c r="AT13" s="350" t="s">
        <v>379</v>
      </c>
      <c r="AU13" s="349" t="s">
        <v>379</v>
      </c>
      <c r="AV13" s="350" t="s">
        <v>379</v>
      </c>
      <c r="AW13" s="349" t="s">
        <v>379</v>
      </c>
      <c r="AX13" s="350" t="s">
        <v>379</v>
      </c>
      <c r="AY13" s="349" t="s">
        <v>379</v>
      </c>
      <c r="AZ13" s="350" t="s">
        <v>379</v>
      </c>
      <c r="BA13" s="349"/>
      <c r="BB13" s="349"/>
    </row>
    <row r="14" spans="1:54" ht="12.75" customHeight="1" x14ac:dyDescent="0.2">
      <c r="A14" s="412" t="s">
        <v>100</v>
      </c>
      <c r="B14" s="997">
        <v>120</v>
      </c>
      <c r="C14" s="325" t="s">
        <v>379</v>
      </c>
      <c r="D14" s="325" t="s">
        <v>379</v>
      </c>
      <c r="E14" s="325" t="s">
        <v>379</v>
      </c>
      <c r="F14" s="527">
        <v>130</v>
      </c>
      <c r="G14" s="349">
        <f>J14+I14+H14</f>
        <v>70057627</v>
      </c>
      <c r="H14" s="349">
        <f>L14</f>
        <v>0</v>
      </c>
      <c r="I14" s="349">
        <f>M14</f>
        <v>57046680.000000007</v>
      </c>
      <c r="J14" s="349">
        <f>N14+U14</f>
        <v>13010946.999999998</v>
      </c>
      <c r="K14" s="349">
        <f>L14+M14+N14</f>
        <v>66883482.000000007</v>
      </c>
      <c r="L14" s="686">
        <f>'НЗ 2-экз'!C1487</f>
        <v>0</v>
      </c>
      <c r="M14" s="686">
        <f>'НЗ 2-экз'!X1487</f>
        <v>57046680.000000007</v>
      </c>
      <c r="N14" s="686">
        <f>'НЗ 2-экз'!AK1487</f>
        <v>9836801.9999999981</v>
      </c>
      <c r="O14" s="349" t="s">
        <v>379</v>
      </c>
      <c r="P14" s="349" t="s">
        <v>379</v>
      </c>
      <c r="Q14" s="349" t="s">
        <v>379</v>
      </c>
      <c r="R14" s="349" t="s">
        <v>379</v>
      </c>
      <c r="S14" s="349" t="s">
        <v>379</v>
      </c>
      <c r="T14" s="349"/>
      <c r="U14" s="349">
        <f>'ПД 1эк'!AH35</f>
        <v>3174145</v>
      </c>
      <c r="V14" s="349"/>
      <c r="W14" s="349">
        <f>AA14+AK14</f>
        <v>0</v>
      </c>
      <c r="X14" s="349">
        <f>AB14</f>
        <v>0</v>
      </c>
      <c r="Y14" s="349">
        <f>AC14</f>
        <v>0</v>
      </c>
      <c r="Z14" s="349">
        <f>AD14+AK14</f>
        <v>0</v>
      </c>
      <c r="AA14" s="349"/>
      <c r="AB14" s="349"/>
      <c r="AC14" s="349"/>
      <c r="AD14" s="349"/>
      <c r="AE14" s="349" t="s">
        <v>379</v>
      </c>
      <c r="AF14" s="349" t="s">
        <v>379</v>
      </c>
      <c r="AG14" s="349" t="s">
        <v>379</v>
      </c>
      <c r="AH14" s="349" t="s">
        <v>379</v>
      </c>
      <c r="AI14" s="349" t="s">
        <v>379</v>
      </c>
      <c r="AJ14" s="349"/>
      <c r="AK14" s="349"/>
      <c r="AL14" s="349"/>
      <c r="AM14" s="349">
        <f>AQ14+BA14</f>
        <v>0</v>
      </c>
      <c r="AN14" s="349">
        <f>AR14</f>
        <v>0</v>
      </c>
      <c r="AO14" s="349">
        <f>AS14</f>
        <v>0</v>
      </c>
      <c r="AP14" s="349">
        <f>AT14+BA14</f>
        <v>0</v>
      </c>
      <c r="AQ14" s="349"/>
      <c r="AR14" s="349"/>
      <c r="AS14" s="349"/>
      <c r="AT14" s="349"/>
      <c r="AU14" s="349" t="s">
        <v>379</v>
      </c>
      <c r="AV14" s="349" t="s">
        <v>379</v>
      </c>
      <c r="AW14" s="349" t="s">
        <v>379</v>
      </c>
      <c r="AX14" s="349" t="s">
        <v>379</v>
      </c>
      <c r="AY14" s="349" t="s">
        <v>379</v>
      </c>
      <c r="AZ14" s="349"/>
      <c r="BA14" s="349"/>
      <c r="BB14" s="349"/>
    </row>
    <row r="15" spans="1:54" ht="24.75" customHeight="1" x14ac:dyDescent="0.2">
      <c r="A15" s="250" t="s">
        <v>561</v>
      </c>
      <c r="B15" s="998">
        <v>130</v>
      </c>
      <c r="C15" s="325" t="s">
        <v>379</v>
      </c>
      <c r="D15" s="325" t="s">
        <v>379</v>
      </c>
      <c r="E15" s="325" t="s">
        <v>379</v>
      </c>
      <c r="F15" s="418">
        <v>140</v>
      </c>
      <c r="G15" s="351">
        <f>J15</f>
        <v>0</v>
      </c>
      <c r="H15" s="351" t="s">
        <v>379</v>
      </c>
      <c r="I15" s="351" t="s">
        <v>379</v>
      </c>
      <c r="J15" s="351">
        <f>U15</f>
        <v>0</v>
      </c>
      <c r="K15" s="351" t="s">
        <v>379</v>
      </c>
      <c r="L15" s="351" t="s">
        <v>379</v>
      </c>
      <c r="M15" s="351" t="s">
        <v>379</v>
      </c>
      <c r="N15" s="351" t="s">
        <v>379</v>
      </c>
      <c r="O15" s="351" t="s">
        <v>379</v>
      </c>
      <c r="P15" s="351" t="s">
        <v>379</v>
      </c>
      <c r="Q15" s="351" t="s">
        <v>379</v>
      </c>
      <c r="R15" s="351" t="s">
        <v>379</v>
      </c>
      <c r="S15" s="349" t="s">
        <v>379</v>
      </c>
      <c r="T15" s="349" t="s">
        <v>379</v>
      </c>
      <c r="U15" s="351">
        <f>'ПД 1эк'!AH40</f>
        <v>0</v>
      </c>
      <c r="V15" s="349" t="s">
        <v>379</v>
      </c>
      <c r="W15" s="351">
        <f>AK15</f>
        <v>0</v>
      </c>
      <c r="X15" s="351" t="s">
        <v>379</v>
      </c>
      <c r="Y15" s="351" t="s">
        <v>379</v>
      </c>
      <c r="Z15" s="351">
        <f>AK15</f>
        <v>0</v>
      </c>
      <c r="AA15" s="351" t="s">
        <v>379</v>
      </c>
      <c r="AB15" s="351" t="s">
        <v>379</v>
      </c>
      <c r="AC15" s="351" t="s">
        <v>379</v>
      </c>
      <c r="AD15" s="351" t="s">
        <v>379</v>
      </c>
      <c r="AE15" s="351" t="s">
        <v>379</v>
      </c>
      <c r="AF15" s="351" t="s">
        <v>379</v>
      </c>
      <c r="AG15" s="351" t="s">
        <v>379</v>
      </c>
      <c r="AH15" s="351" t="s">
        <v>379</v>
      </c>
      <c r="AI15" s="349" t="s">
        <v>379</v>
      </c>
      <c r="AJ15" s="349" t="s">
        <v>379</v>
      </c>
      <c r="AK15" s="351"/>
      <c r="AL15" s="349" t="s">
        <v>379</v>
      </c>
      <c r="AM15" s="351">
        <f>BA15</f>
        <v>0</v>
      </c>
      <c r="AN15" s="351" t="s">
        <v>379</v>
      </c>
      <c r="AO15" s="351" t="s">
        <v>379</v>
      </c>
      <c r="AP15" s="351">
        <f>BA15</f>
        <v>0</v>
      </c>
      <c r="AQ15" s="351" t="s">
        <v>379</v>
      </c>
      <c r="AR15" s="351" t="s">
        <v>379</v>
      </c>
      <c r="AS15" s="351" t="s">
        <v>379</v>
      </c>
      <c r="AT15" s="351" t="s">
        <v>379</v>
      </c>
      <c r="AU15" s="351" t="s">
        <v>379</v>
      </c>
      <c r="AV15" s="351" t="s">
        <v>379</v>
      </c>
      <c r="AW15" s="351" t="s">
        <v>379</v>
      </c>
      <c r="AX15" s="351" t="s">
        <v>379</v>
      </c>
      <c r="AY15" s="349" t="s">
        <v>379</v>
      </c>
      <c r="AZ15" s="349" t="s">
        <v>379</v>
      </c>
      <c r="BA15" s="351"/>
      <c r="BB15" s="349" t="s">
        <v>379</v>
      </c>
    </row>
    <row r="16" spans="1:54" ht="60.75" customHeight="1" x14ac:dyDescent="0.2">
      <c r="A16" s="250" t="s">
        <v>530</v>
      </c>
      <c r="B16" s="998">
        <v>140</v>
      </c>
      <c r="C16" s="325" t="s">
        <v>379</v>
      </c>
      <c r="D16" s="325" t="s">
        <v>379</v>
      </c>
      <c r="E16" s="325" t="s">
        <v>379</v>
      </c>
      <c r="F16" s="1121">
        <v>158</v>
      </c>
      <c r="G16" s="351"/>
      <c r="H16" s="351" t="s">
        <v>379</v>
      </c>
      <c r="I16" s="351" t="s">
        <v>379</v>
      </c>
      <c r="J16" s="351" t="str">
        <f>U16</f>
        <v>х</v>
      </c>
      <c r="K16" s="351" t="s">
        <v>379</v>
      </c>
      <c r="L16" s="351" t="s">
        <v>379</v>
      </c>
      <c r="M16" s="351" t="s">
        <v>379</v>
      </c>
      <c r="N16" s="351" t="s">
        <v>379</v>
      </c>
      <c r="O16" s="351" t="s">
        <v>379</v>
      </c>
      <c r="P16" s="351" t="s">
        <v>379</v>
      </c>
      <c r="Q16" s="351" t="s">
        <v>379</v>
      </c>
      <c r="R16" s="351" t="s">
        <v>379</v>
      </c>
      <c r="S16" s="349" t="s">
        <v>379</v>
      </c>
      <c r="T16" s="349" t="s">
        <v>379</v>
      </c>
      <c r="U16" s="349" t="s">
        <v>379</v>
      </c>
      <c r="V16" s="349" t="s">
        <v>379</v>
      </c>
      <c r="W16" s="351"/>
      <c r="X16" s="351" t="s">
        <v>379</v>
      </c>
      <c r="Y16" s="351" t="s">
        <v>379</v>
      </c>
      <c r="Z16" s="351" t="str">
        <f>AK16</f>
        <v>х</v>
      </c>
      <c r="AA16" s="351" t="s">
        <v>379</v>
      </c>
      <c r="AB16" s="351" t="s">
        <v>379</v>
      </c>
      <c r="AC16" s="351" t="s">
        <v>379</v>
      </c>
      <c r="AD16" s="351" t="s">
        <v>379</v>
      </c>
      <c r="AE16" s="351" t="s">
        <v>379</v>
      </c>
      <c r="AF16" s="351" t="s">
        <v>379</v>
      </c>
      <c r="AG16" s="351" t="s">
        <v>379</v>
      </c>
      <c r="AH16" s="351" t="s">
        <v>379</v>
      </c>
      <c r="AI16" s="349" t="s">
        <v>379</v>
      </c>
      <c r="AJ16" s="349" t="s">
        <v>379</v>
      </c>
      <c r="AK16" s="349" t="s">
        <v>379</v>
      </c>
      <c r="AL16" s="349" t="s">
        <v>379</v>
      </c>
      <c r="AM16" s="351"/>
      <c r="AN16" s="351" t="s">
        <v>379</v>
      </c>
      <c r="AO16" s="351" t="s">
        <v>379</v>
      </c>
      <c r="AP16" s="351" t="str">
        <f>BA16</f>
        <v>х</v>
      </c>
      <c r="AQ16" s="351" t="s">
        <v>379</v>
      </c>
      <c r="AR16" s="351" t="s">
        <v>379</v>
      </c>
      <c r="AS16" s="351" t="s">
        <v>379</v>
      </c>
      <c r="AT16" s="351" t="s">
        <v>379</v>
      </c>
      <c r="AU16" s="351" t="s">
        <v>379</v>
      </c>
      <c r="AV16" s="351" t="s">
        <v>379</v>
      </c>
      <c r="AW16" s="351" t="s">
        <v>379</v>
      </c>
      <c r="AX16" s="351" t="s">
        <v>379</v>
      </c>
      <c r="AY16" s="349" t="s">
        <v>379</v>
      </c>
      <c r="AZ16" s="349" t="s">
        <v>379</v>
      </c>
      <c r="BA16" s="349" t="s">
        <v>379</v>
      </c>
      <c r="BB16" s="349" t="s">
        <v>379</v>
      </c>
    </row>
    <row r="17" spans="1:54" ht="24" x14ac:dyDescent="0.2">
      <c r="A17" s="250" t="s">
        <v>102</v>
      </c>
      <c r="B17" s="998">
        <v>150</v>
      </c>
      <c r="C17" s="325" t="s">
        <v>379</v>
      </c>
      <c r="D17" s="325" t="s">
        <v>379</v>
      </c>
      <c r="E17" s="325" t="s">
        <v>379</v>
      </c>
      <c r="F17" s="1178">
        <v>180</v>
      </c>
      <c r="G17" s="351">
        <f>H17+I17+J17</f>
        <v>9412759.5999999996</v>
      </c>
      <c r="H17" s="351">
        <f>P17</f>
        <v>3707893.3</v>
      </c>
      <c r="I17" s="351">
        <f>Q17</f>
        <v>4679066</v>
      </c>
      <c r="J17" s="351">
        <f>R17</f>
        <v>1025800.3</v>
      </c>
      <c r="K17" s="351" t="s">
        <v>379</v>
      </c>
      <c r="L17" s="351" t="s">
        <v>379</v>
      </c>
      <c r="M17" s="351" t="s">
        <v>379</v>
      </c>
      <c r="N17" s="351" t="s">
        <v>379</v>
      </c>
      <c r="O17" s="351">
        <f>P17+Q17+R17</f>
        <v>9412759.5999999996</v>
      </c>
      <c r="P17" s="687">
        <f>'ИЦ 1эк'!AP72</f>
        <v>3707893.3</v>
      </c>
      <c r="Q17" s="1013">
        <f>'ИЦ 1эк'!AP73</f>
        <v>4679066</v>
      </c>
      <c r="R17" s="687">
        <f>'ИЦ 1эк'!AP74</f>
        <v>1025800.3</v>
      </c>
      <c r="S17" s="349" t="s">
        <v>379</v>
      </c>
      <c r="T17" s="349" t="s">
        <v>379</v>
      </c>
      <c r="U17" s="349" t="s">
        <v>379</v>
      </c>
      <c r="V17" s="349" t="s">
        <v>379</v>
      </c>
      <c r="W17" s="351">
        <f>AE17</f>
        <v>0</v>
      </c>
      <c r="X17" s="351">
        <f>AF17</f>
        <v>0</v>
      </c>
      <c r="Y17" s="351">
        <f>AG17</f>
        <v>0</v>
      </c>
      <c r="Z17" s="351">
        <f>AH17</f>
        <v>0</v>
      </c>
      <c r="AA17" s="351" t="s">
        <v>379</v>
      </c>
      <c r="AB17" s="351" t="s">
        <v>379</v>
      </c>
      <c r="AC17" s="351" t="s">
        <v>379</v>
      </c>
      <c r="AD17" s="351" t="s">
        <v>379</v>
      </c>
      <c r="AE17" s="351"/>
      <c r="AF17" s="351"/>
      <c r="AG17" s="351"/>
      <c r="AH17" s="351"/>
      <c r="AI17" s="349" t="s">
        <v>379</v>
      </c>
      <c r="AJ17" s="349" t="s">
        <v>379</v>
      </c>
      <c r="AK17" s="349" t="s">
        <v>379</v>
      </c>
      <c r="AL17" s="349" t="s">
        <v>379</v>
      </c>
      <c r="AM17" s="351">
        <f>AU17</f>
        <v>0</v>
      </c>
      <c r="AN17" s="351">
        <f>AV17</f>
        <v>0</v>
      </c>
      <c r="AO17" s="351">
        <f>AW17</f>
        <v>0</v>
      </c>
      <c r="AP17" s="351">
        <f>AX17</f>
        <v>0</v>
      </c>
      <c r="AQ17" s="351" t="s">
        <v>379</v>
      </c>
      <c r="AR17" s="351" t="s">
        <v>379</v>
      </c>
      <c r="AS17" s="351" t="s">
        <v>379</v>
      </c>
      <c r="AT17" s="351" t="s">
        <v>379</v>
      </c>
      <c r="AU17" s="351">
        <f>AV17+AW17+AX17</f>
        <v>0</v>
      </c>
      <c r="AV17" s="351"/>
      <c r="AW17" s="351"/>
      <c r="AX17" s="351"/>
      <c r="AY17" s="349" t="s">
        <v>379</v>
      </c>
      <c r="AZ17" s="349" t="s">
        <v>379</v>
      </c>
      <c r="BA17" s="349" t="s">
        <v>379</v>
      </c>
      <c r="BB17" s="349" t="s">
        <v>379</v>
      </c>
    </row>
    <row r="18" spans="1:54" x14ac:dyDescent="0.2">
      <c r="A18" s="250" t="s">
        <v>36</v>
      </c>
      <c r="B18" s="998">
        <v>160</v>
      </c>
      <c r="C18" s="325" t="s">
        <v>379</v>
      </c>
      <c r="D18" s="325" t="s">
        <v>379</v>
      </c>
      <c r="E18" s="325" t="s">
        <v>379</v>
      </c>
      <c r="F18" s="1164">
        <v>155</v>
      </c>
      <c r="G18" s="351">
        <f>H18+I18+J18</f>
        <v>0</v>
      </c>
      <c r="H18" s="351">
        <f>L18</f>
        <v>0</v>
      </c>
      <c r="I18" s="351">
        <f>M18</f>
        <v>0</v>
      </c>
      <c r="J18" s="351">
        <f>N18+U18</f>
        <v>0</v>
      </c>
      <c r="K18" s="351">
        <f>L18+M18+N18</f>
        <v>0</v>
      </c>
      <c r="L18" s="687">
        <f>'Прочие-1эк'!AG69</f>
        <v>0</v>
      </c>
      <c r="M18" s="687">
        <f>'Прочие-1эк'!AG70</f>
        <v>0</v>
      </c>
      <c r="N18" s="687">
        <f>'Прочие-1эк'!AG73</f>
        <v>0</v>
      </c>
      <c r="O18" s="351" t="s">
        <v>379</v>
      </c>
      <c r="P18" s="351" t="s">
        <v>379</v>
      </c>
      <c r="Q18" s="351" t="s">
        <v>379</v>
      </c>
      <c r="R18" s="351" t="s">
        <v>379</v>
      </c>
      <c r="S18" s="351"/>
      <c r="T18" s="351"/>
      <c r="U18" s="351">
        <f>'Прочие-1эк'!AG76+'ПД 1эк'!AH48</f>
        <v>0</v>
      </c>
      <c r="V18" s="351"/>
      <c r="W18" s="351">
        <f>AA18+AK18</f>
        <v>0</v>
      </c>
      <c r="X18" s="351">
        <f>AB18</f>
        <v>0</v>
      </c>
      <c r="Y18" s="351">
        <f>AC18</f>
        <v>0</v>
      </c>
      <c r="Z18" s="351">
        <f>AD18+AK18</f>
        <v>0</v>
      </c>
      <c r="AA18" s="351"/>
      <c r="AB18" s="351"/>
      <c r="AC18" s="351"/>
      <c r="AD18" s="351"/>
      <c r="AE18" s="351" t="s">
        <v>379</v>
      </c>
      <c r="AF18" s="351" t="s">
        <v>379</v>
      </c>
      <c r="AG18" s="351" t="s">
        <v>379</v>
      </c>
      <c r="AH18" s="351" t="s">
        <v>379</v>
      </c>
      <c r="AI18" s="351"/>
      <c r="AJ18" s="351"/>
      <c r="AK18" s="351"/>
      <c r="AL18" s="351"/>
      <c r="AM18" s="351">
        <f>AQ18+BA18</f>
        <v>0</v>
      </c>
      <c r="AN18" s="351">
        <f>AR18</f>
        <v>0</v>
      </c>
      <c r="AO18" s="351">
        <f>AS18</f>
        <v>0</v>
      </c>
      <c r="AP18" s="351">
        <f>AT18+BA18</f>
        <v>0</v>
      </c>
      <c r="AQ18" s="351"/>
      <c r="AR18" s="351"/>
      <c r="AS18" s="351"/>
      <c r="AT18" s="351"/>
      <c r="AU18" s="351" t="s">
        <v>379</v>
      </c>
      <c r="AV18" s="351" t="s">
        <v>379</v>
      </c>
      <c r="AW18" s="351" t="s">
        <v>379</v>
      </c>
      <c r="AX18" s="351" t="s">
        <v>379</v>
      </c>
      <c r="AY18" s="351"/>
      <c r="AZ18" s="351"/>
      <c r="BA18" s="351"/>
      <c r="BB18" s="351"/>
    </row>
    <row r="19" spans="1:54" x14ac:dyDescent="0.2">
      <c r="A19" s="542" t="s">
        <v>103</v>
      </c>
      <c r="B19" s="998">
        <v>180</v>
      </c>
      <c r="C19" s="325" t="s">
        <v>379</v>
      </c>
      <c r="D19" s="325" t="s">
        <v>379</v>
      </c>
      <c r="E19" s="325" t="s">
        <v>379</v>
      </c>
      <c r="F19" s="543">
        <v>400</v>
      </c>
      <c r="G19" s="352">
        <f>J19</f>
        <v>37451.4</v>
      </c>
      <c r="H19" s="352" t="s">
        <v>379</v>
      </c>
      <c r="I19" s="352" t="s">
        <v>379</v>
      </c>
      <c r="J19" s="352">
        <f>U19</f>
        <v>37451.4</v>
      </c>
      <c r="K19" s="352" t="s">
        <v>379</v>
      </c>
      <c r="L19" s="352" t="s">
        <v>379</v>
      </c>
      <c r="M19" s="352" t="s">
        <v>379</v>
      </c>
      <c r="N19" s="352" t="s">
        <v>379</v>
      </c>
      <c r="O19" s="352" t="s">
        <v>379</v>
      </c>
      <c r="P19" s="352" t="s">
        <v>379</v>
      </c>
      <c r="Q19" s="352" t="s">
        <v>379</v>
      </c>
      <c r="R19" s="352" t="s">
        <v>379</v>
      </c>
      <c r="S19" s="352" t="s">
        <v>379</v>
      </c>
      <c r="T19" s="352" t="s">
        <v>379</v>
      </c>
      <c r="U19" s="352">
        <f>U21+U22</f>
        <v>37451.4</v>
      </c>
      <c r="V19" s="352" t="s">
        <v>379</v>
      </c>
      <c r="W19" s="352">
        <f>AK19</f>
        <v>0</v>
      </c>
      <c r="X19" s="352" t="s">
        <v>379</v>
      </c>
      <c r="Y19" s="352" t="s">
        <v>379</v>
      </c>
      <c r="Z19" s="352">
        <f>AK19</f>
        <v>0</v>
      </c>
      <c r="AA19" s="352" t="s">
        <v>379</v>
      </c>
      <c r="AB19" s="352" t="s">
        <v>379</v>
      </c>
      <c r="AC19" s="352" t="s">
        <v>379</v>
      </c>
      <c r="AD19" s="352" t="s">
        <v>379</v>
      </c>
      <c r="AE19" s="352" t="s">
        <v>379</v>
      </c>
      <c r="AF19" s="352" t="s">
        <v>379</v>
      </c>
      <c r="AG19" s="352" t="s">
        <v>379</v>
      </c>
      <c r="AH19" s="352" t="s">
        <v>379</v>
      </c>
      <c r="AI19" s="352" t="s">
        <v>379</v>
      </c>
      <c r="AJ19" s="352" t="s">
        <v>379</v>
      </c>
      <c r="AK19" s="352">
        <f>AK21+AK22</f>
        <v>0</v>
      </c>
      <c r="AL19" s="352" t="s">
        <v>379</v>
      </c>
      <c r="AM19" s="352">
        <f>BA19</f>
        <v>0</v>
      </c>
      <c r="AN19" s="352" t="s">
        <v>379</v>
      </c>
      <c r="AO19" s="352" t="s">
        <v>379</v>
      </c>
      <c r="AP19" s="352">
        <f>BA19</f>
        <v>0</v>
      </c>
      <c r="AQ19" s="352" t="s">
        <v>379</v>
      </c>
      <c r="AR19" s="352" t="s">
        <v>379</v>
      </c>
      <c r="AS19" s="352" t="s">
        <v>379</v>
      </c>
      <c r="AT19" s="352" t="s">
        <v>379</v>
      </c>
      <c r="AU19" s="352" t="s">
        <v>379</v>
      </c>
      <c r="AV19" s="352" t="s">
        <v>379</v>
      </c>
      <c r="AW19" s="352" t="s">
        <v>379</v>
      </c>
      <c r="AX19" s="352" t="s">
        <v>379</v>
      </c>
      <c r="AY19" s="352" t="s">
        <v>379</v>
      </c>
      <c r="AZ19" s="352" t="s">
        <v>379</v>
      </c>
      <c r="BA19" s="352">
        <f>BA21+BA22</f>
        <v>0</v>
      </c>
      <c r="BB19" s="352" t="s">
        <v>379</v>
      </c>
    </row>
    <row r="20" spans="1:54" s="533" customFormat="1" x14ac:dyDescent="0.2">
      <c r="A20" s="544" t="s">
        <v>275</v>
      </c>
      <c r="B20" s="545"/>
      <c r="C20" s="325"/>
      <c r="D20" s="325"/>
      <c r="E20" s="327"/>
      <c r="F20" s="546"/>
      <c r="G20" s="547"/>
      <c r="H20" s="352"/>
      <c r="I20" s="352"/>
      <c r="J20" s="547"/>
      <c r="K20" s="352"/>
      <c r="L20" s="417"/>
      <c r="M20" s="547"/>
      <c r="N20" s="352"/>
      <c r="O20" s="416"/>
      <c r="P20" s="352"/>
      <c r="Q20" s="416"/>
      <c r="R20" s="352"/>
      <c r="S20" s="352"/>
      <c r="T20" s="352"/>
      <c r="U20" s="352"/>
      <c r="V20" s="352"/>
      <c r="W20" s="547"/>
      <c r="X20" s="352"/>
      <c r="Y20" s="352"/>
      <c r="Z20" s="547"/>
      <c r="AA20" s="352"/>
      <c r="AB20" s="417"/>
      <c r="AC20" s="547"/>
      <c r="AD20" s="352"/>
      <c r="AE20" s="416"/>
      <c r="AF20" s="352"/>
      <c r="AG20" s="416"/>
      <c r="AH20" s="352"/>
      <c r="AI20" s="352"/>
      <c r="AJ20" s="352"/>
      <c r="AK20" s="352"/>
      <c r="AL20" s="352"/>
      <c r="AM20" s="547"/>
      <c r="AN20" s="352"/>
      <c r="AO20" s="352"/>
      <c r="AP20" s="547"/>
      <c r="AQ20" s="352"/>
      <c r="AR20" s="417"/>
      <c r="AS20" s="547"/>
      <c r="AT20" s="352"/>
      <c r="AU20" s="416"/>
      <c r="AV20" s="352"/>
      <c r="AW20" s="416"/>
      <c r="AX20" s="352"/>
      <c r="AY20" s="352"/>
      <c r="AZ20" s="352"/>
      <c r="BA20" s="352"/>
      <c r="BB20" s="352"/>
    </row>
    <row r="21" spans="1:54" ht="14.25" customHeight="1" x14ac:dyDescent="0.2">
      <c r="A21" s="411" t="s">
        <v>562</v>
      </c>
      <c r="B21" s="539" t="s">
        <v>379</v>
      </c>
      <c r="C21" s="540" t="s">
        <v>379</v>
      </c>
      <c r="D21" s="540" t="s">
        <v>379</v>
      </c>
      <c r="E21" s="548" t="s">
        <v>379</v>
      </c>
      <c r="F21" s="549">
        <v>410</v>
      </c>
      <c r="G21" s="353">
        <f>J21</f>
        <v>0</v>
      </c>
      <c r="H21" s="349" t="s">
        <v>379</v>
      </c>
      <c r="I21" s="349" t="s">
        <v>379</v>
      </c>
      <c r="J21" s="353">
        <f>U21</f>
        <v>0</v>
      </c>
      <c r="K21" s="349" t="s">
        <v>379</v>
      </c>
      <c r="L21" s="354" t="s">
        <v>379</v>
      </c>
      <c r="M21" s="353" t="s">
        <v>379</v>
      </c>
      <c r="N21" s="349" t="s">
        <v>379</v>
      </c>
      <c r="O21" s="350" t="s">
        <v>379</v>
      </c>
      <c r="P21" s="349" t="s">
        <v>379</v>
      </c>
      <c r="Q21" s="350" t="s">
        <v>379</v>
      </c>
      <c r="R21" s="349" t="s">
        <v>379</v>
      </c>
      <c r="S21" s="349" t="s">
        <v>379</v>
      </c>
      <c r="T21" s="349" t="s">
        <v>379</v>
      </c>
      <c r="U21" s="349">
        <f>'Прочие-1эк'!AG77+'ПД 1эк'!AH53</f>
        <v>0</v>
      </c>
      <c r="V21" s="349" t="s">
        <v>379</v>
      </c>
      <c r="W21" s="353">
        <f>AK21</f>
        <v>0</v>
      </c>
      <c r="X21" s="349" t="s">
        <v>379</v>
      </c>
      <c r="Y21" s="349" t="s">
        <v>379</v>
      </c>
      <c r="Z21" s="353">
        <f>AK21</f>
        <v>0</v>
      </c>
      <c r="AA21" s="349" t="s">
        <v>379</v>
      </c>
      <c r="AB21" s="354" t="s">
        <v>379</v>
      </c>
      <c r="AC21" s="353" t="s">
        <v>379</v>
      </c>
      <c r="AD21" s="349" t="s">
        <v>379</v>
      </c>
      <c r="AE21" s="350" t="s">
        <v>379</v>
      </c>
      <c r="AF21" s="349" t="s">
        <v>379</v>
      </c>
      <c r="AG21" s="350" t="s">
        <v>379</v>
      </c>
      <c r="AH21" s="349" t="s">
        <v>379</v>
      </c>
      <c r="AI21" s="349" t="s">
        <v>379</v>
      </c>
      <c r="AJ21" s="349" t="s">
        <v>379</v>
      </c>
      <c r="AK21" s="349"/>
      <c r="AL21" s="349" t="s">
        <v>379</v>
      </c>
      <c r="AM21" s="353">
        <f>BA21</f>
        <v>0</v>
      </c>
      <c r="AN21" s="349" t="s">
        <v>379</v>
      </c>
      <c r="AO21" s="349" t="s">
        <v>379</v>
      </c>
      <c r="AP21" s="353">
        <f>BA21</f>
        <v>0</v>
      </c>
      <c r="AQ21" s="349" t="s">
        <v>379</v>
      </c>
      <c r="AR21" s="354" t="s">
        <v>379</v>
      </c>
      <c r="AS21" s="353" t="s">
        <v>379</v>
      </c>
      <c r="AT21" s="349" t="s">
        <v>379</v>
      </c>
      <c r="AU21" s="350" t="s">
        <v>379</v>
      </c>
      <c r="AV21" s="349" t="s">
        <v>379</v>
      </c>
      <c r="AW21" s="350" t="s">
        <v>379</v>
      </c>
      <c r="AX21" s="349" t="s">
        <v>379</v>
      </c>
      <c r="AY21" s="349" t="s">
        <v>379</v>
      </c>
      <c r="AZ21" s="349" t="s">
        <v>379</v>
      </c>
      <c r="BA21" s="349"/>
      <c r="BB21" s="349" t="s">
        <v>379</v>
      </c>
    </row>
    <row r="22" spans="1:54" ht="24" x14ac:dyDescent="0.2">
      <c r="A22" s="412" t="s">
        <v>563</v>
      </c>
      <c r="B22" s="537" t="s">
        <v>379</v>
      </c>
      <c r="C22" s="325" t="s">
        <v>379</v>
      </c>
      <c r="D22" s="325" t="s">
        <v>379</v>
      </c>
      <c r="E22" s="325" t="s">
        <v>379</v>
      </c>
      <c r="F22" s="527">
        <v>440</v>
      </c>
      <c r="G22" s="349">
        <f>K22+U22</f>
        <v>37451.4</v>
      </c>
      <c r="H22" s="349" t="s">
        <v>379</v>
      </c>
      <c r="I22" s="349">
        <f>M22</f>
        <v>0</v>
      </c>
      <c r="J22" s="349">
        <f>N22+U22</f>
        <v>37451.4</v>
      </c>
      <c r="K22" s="349">
        <f>M22+N22</f>
        <v>0</v>
      </c>
      <c r="L22" s="349" t="s">
        <v>379</v>
      </c>
      <c r="M22" s="686">
        <f>'Прочие-1эк'!AG72</f>
        <v>0</v>
      </c>
      <c r="N22" s="686">
        <f>'Прочие-1эк'!AG75</f>
        <v>0</v>
      </c>
      <c r="O22" s="349" t="s">
        <v>379</v>
      </c>
      <c r="P22" s="349" t="s">
        <v>379</v>
      </c>
      <c r="Q22" s="349" t="s">
        <v>379</v>
      </c>
      <c r="R22" s="349" t="s">
        <v>379</v>
      </c>
      <c r="S22" s="349" t="s">
        <v>379</v>
      </c>
      <c r="T22" s="349" t="s">
        <v>379</v>
      </c>
      <c r="U22" s="349">
        <f>'Прочие-1эк'!AG78+'ПД 1эк'!AH57</f>
        <v>37451.4</v>
      </c>
      <c r="V22" s="349" t="s">
        <v>379</v>
      </c>
      <c r="W22" s="349">
        <f>AA22+AK22</f>
        <v>0</v>
      </c>
      <c r="X22" s="349" t="s">
        <v>379</v>
      </c>
      <c r="Y22" s="349">
        <f>AC22</f>
        <v>0</v>
      </c>
      <c r="Z22" s="349">
        <f>AD22+AK22</f>
        <v>0</v>
      </c>
      <c r="AA22" s="349"/>
      <c r="AB22" s="349" t="s">
        <v>379</v>
      </c>
      <c r="AC22" s="349"/>
      <c r="AD22" s="349"/>
      <c r="AE22" s="349" t="s">
        <v>379</v>
      </c>
      <c r="AF22" s="349" t="s">
        <v>379</v>
      </c>
      <c r="AG22" s="349" t="s">
        <v>379</v>
      </c>
      <c r="AH22" s="349" t="s">
        <v>379</v>
      </c>
      <c r="AI22" s="349" t="s">
        <v>379</v>
      </c>
      <c r="AJ22" s="349" t="s">
        <v>379</v>
      </c>
      <c r="AK22" s="349"/>
      <c r="AL22" s="349" t="s">
        <v>379</v>
      </c>
      <c r="AM22" s="349">
        <f>AQ22+BA22</f>
        <v>0</v>
      </c>
      <c r="AN22" s="349" t="s">
        <v>379</v>
      </c>
      <c r="AO22" s="349">
        <f>AS22</f>
        <v>0</v>
      </c>
      <c r="AP22" s="349">
        <f>AT22+BA22</f>
        <v>0</v>
      </c>
      <c r="AQ22" s="349"/>
      <c r="AR22" s="349" t="s">
        <v>379</v>
      </c>
      <c r="AS22" s="349"/>
      <c r="AT22" s="349"/>
      <c r="AU22" s="349" t="s">
        <v>379</v>
      </c>
      <c r="AV22" s="349" t="s">
        <v>379</v>
      </c>
      <c r="AW22" s="349" t="s">
        <v>379</v>
      </c>
      <c r="AX22" s="349" t="s">
        <v>379</v>
      </c>
      <c r="AY22" s="349" t="s">
        <v>379</v>
      </c>
      <c r="AZ22" s="349" t="s">
        <v>379</v>
      </c>
      <c r="BA22" s="349"/>
      <c r="BB22" s="349" t="s">
        <v>379</v>
      </c>
    </row>
    <row r="23" spans="1:54" s="592" customFormat="1" x14ac:dyDescent="0.2">
      <c r="A23" s="593" t="s">
        <v>559</v>
      </c>
      <c r="B23" s="594">
        <v>200</v>
      </c>
      <c r="C23" s="595">
        <v>99</v>
      </c>
      <c r="D23" s="595" t="s">
        <v>141</v>
      </c>
      <c r="E23" s="589" t="s">
        <v>379</v>
      </c>
      <c r="F23" s="590">
        <v>900</v>
      </c>
      <c r="G23" s="591">
        <f>K23+O23+U23</f>
        <v>78122924.929999992</v>
      </c>
      <c r="H23" s="591">
        <f>L23+P23</f>
        <v>3707893.3</v>
      </c>
      <c r="I23" s="591">
        <f>M23+Q23</f>
        <v>60209194.609999992</v>
      </c>
      <c r="J23" s="591">
        <f>N23+R23+U23</f>
        <v>14205837.020000001</v>
      </c>
      <c r="K23" s="591">
        <f t="shared" ref="K23:R23" si="4">K25+K41+K47+K57+K60</f>
        <v>67635557.729999989</v>
      </c>
      <c r="L23" s="591">
        <f t="shared" si="4"/>
        <v>0</v>
      </c>
      <c r="M23" s="591">
        <f>M25+M41+M47+M57+M60</f>
        <v>57798755.729999989</v>
      </c>
      <c r="N23" s="591">
        <f t="shared" si="4"/>
        <v>9836802</v>
      </c>
      <c r="O23" s="591">
        <f t="shared" si="4"/>
        <v>7144132.4800000004</v>
      </c>
      <c r="P23" s="591">
        <f t="shared" si="4"/>
        <v>3707893.3</v>
      </c>
      <c r="Q23" s="591">
        <f t="shared" si="4"/>
        <v>2410438.88</v>
      </c>
      <c r="R23" s="591">
        <f t="shared" si="4"/>
        <v>1025800.3</v>
      </c>
      <c r="S23" s="591" t="s">
        <v>379</v>
      </c>
      <c r="T23" s="591" t="s">
        <v>379</v>
      </c>
      <c r="U23" s="591">
        <f>U25+U41+U47+U57+U60</f>
        <v>3343234.72</v>
      </c>
      <c r="V23" s="591">
        <f>V28+V30+V38+V60+V45+V49+V51+V53</f>
        <v>0</v>
      </c>
      <c r="W23" s="591">
        <f>AA23+AE23+AK23</f>
        <v>0</v>
      </c>
      <c r="X23" s="591">
        <f>AB23+AF23</f>
        <v>0</v>
      </c>
      <c r="Y23" s="591">
        <f>AC23+AG23</f>
        <v>0</v>
      </c>
      <c r="Z23" s="591">
        <f>AD23+AH23+AK23</f>
        <v>0</v>
      </c>
      <c r="AA23" s="591">
        <f t="shared" ref="AA23:AH23" si="5">AA25+AA41+AA47+AA57+AA60</f>
        <v>0</v>
      </c>
      <c r="AB23" s="591">
        <f t="shared" si="5"/>
        <v>0</v>
      </c>
      <c r="AC23" s="591">
        <f t="shared" si="5"/>
        <v>0</v>
      </c>
      <c r="AD23" s="591">
        <f t="shared" si="5"/>
        <v>0</v>
      </c>
      <c r="AE23" s="591">
        <f t="shared" si="5"/>
        <v>0</v>
      </c>
      <c r="AF23" s="591">
        <f t="shared" si="5"/>
        <v>0</v>
      </c>
      <c r="AG23" s="591">
        <f t="shared" si="5"/>
        <v>0</v>
      </c>
      <c r="AH23" s="591">
        <f t="shared" si="5"/>
        <v>0</v>
      </c>
      <c r="AI23" s="591" t="s">
        <v>379</v>
      </c>
      <c r="AJ23" s="591" t="s">
        <v>379</v>
      </c>
      <c r="AK23" s="591">
        <f>AK25+AK41+AK47+AK57+AK60</f>
        <v>0</v>
      </c>
      <c r="AL23" s="591">
        <f>AL28+AL30+AL38+AL60+AL45+AL49+AL51+AL53</f>
        <v>0</v>
      </c>
      <c r="AM23" s="591">
        <f>AQ23+AU23+BA23</f>
        <v>0</v>
      </c>
      <c r="AN23" s="591">
        <f>AR23+AV23</f>
        <v>0</v>
      </c>
      <c r="AO23" s="591">
        <f>AS23+AW23</f>
        <v>0</v>
      </c>
      <c r="AP23" s="591">
        <f>AT23+AX23+BA23</f>
        <v>0</v>
      </c>
      <c r="AQ23" s="591">
        <f t="shared" ref="AQ23:AX23" si="6">AQ25+AQ41+AQ47+AQ57+AQ60</f>
        <v>0</v>
      </c>
      <c r="AR23" s="591">
        <f t="shared" si="6"/>
        <v>0</v>
      </c>
      <c r="AS23" s="591">
        <f t="shared" si="6"/>
        <v>0</v>
      </c>
      <c r="AT23" s="591">
        <f t="shared" si="6"/>
        <v>0</v>
      </c>
      <c r="AU23" s="591">
        <f t="shared" si="6"/>
        <v>0</v>
      </c>
      <c r="AV23" s="591">
        <f t="shared" si="6"/>
        <v>0</v>
      </c>
      <c r="AW23" s="591">
        <f t="shared" si="6"/>
        <v>0</v>
      </c>
      <c r="AX23" s="591">
        <f t="shared" si="6"/>
        <v>0</v>
      </c>
      <c r="AY23" s="591" t="s">
        <v>379</v>
      </c>
      <c r="AZ23" s="591" t="s">
        <v>379</v>
      </c>
      <c r="BA23" s="591">
        <f>BA25+BA41+BA47+BA57+BA60</f>
        <v>0</v>
      </c>
      <c r="BB23" s="591">
        <f>BB28+BB30+BB38+BB60+BB45+BB49+BB51+BB53</f>
        <v>0</v>
      </c>
    </row>
    <row r="24" spans="1:54" s="533" customFormat="1" x14ac:dyDescent="0.2">
      <c r="A24" s="536" t="s">
        <v>105</v>
      </c>
      <c r="B24" s="537"/>
      <c r="C24" s="327"/>
      <c r="D24" s="325"/>
      <c r="E24" s="1003"/>
      <c r="F24" s="538"/>
      <c r="G24" s="547"/>
      <c r="H24" s="352"/>
      <c r="I24" s="416"/>
      <c r="J24" s="352"/>
      <c r="K24" s="352"/>
      <c r="L24" s="547"/>
      <c r="M24" s="352"/>
      <c r="N24" s="417"/>
      <c r="O24" s="352"/>
      <c r="P24" s="416"/>
      <c r="Q24" s="352"/>
      <c r="R24" s="352"/>
      <c r="S24" s="416"/>
      <c r="T24" s="547"/>
      <c r="U24" s="352"/>
      <c r="V24" s="417"/>
      <c r="W24" s="547"/>
      <c r="X24" s="352"/>
      <c r="Y24" s="416"/>
      <c r="Z24" s="352"/>
      <c r="AA24" s="352"/>
      <c r="AB24" s="547"/>
      <c r="AC24" s="352"/>
      <c r="AD24" s="417"/>
      <c r="AE24" s="352"/>
      <c r="AF24" s="416"/>
      <c r="AG24" s="352"/>
      <c r="AH24" s="352"/>
      <c r="AI24" s="416"/>
      <c r="AJ24" s="547"/>
      <c r="AK24" s="352"/>
      <c r="AL24" s="417"/>
      <c r="AM24" s="547"/>
      <c r="AN24" s="352"/>
      <c r="AO24" s="416"/>
      <c r="AP24" s="352"/>
      <c r="AQ24" s="352"/>
      <c r="AR24" s="547"/>
      <c r="AS24" s="352"/>
      <c r="AT24" s="417"/>
      <c r="AU24" s="352"/>
      <c r="AV24" s="416"/>
      <c r="AW24" s="352"/>
      <c r="AX24" s="352"/>
      <c r="AY24" s="416"/>
      <c r="AZ24" s="547"/>
      <c r="BA24" s="352"/>
      <c r="BB24" s="417"/>
    </row>
    <row r="25" spans="1:54" x14ac:dyDescent="0.2">
      <c r="A25" s="1077" t="s">
        <v>106</v>
      </c>
      <c r="B25" s="1078">
        <v>210</v>
      </c>
      <c r="C25" s="1079">
        <v>99</v>
      </c>
      <c r="D25" s="1080" t="s">
        <v>141</v>
      </c>
      <c r="E25" s="1081">
        <v>110</v>
      </c>
      <c r="F25" s="1082">
        <v>210</v>
      </c>
      <c r="G25" s="353">
        <f>K25+O25+U25</f>
        <v>62863663.519999988</v>
      </c>
      <c r="H25" s="349">
        <f>L25+P25</f>
        <v>2663372.12</v>
      </c>
      <c r="I25" s="350">
        <f>M25+Q25</f>
        <v>55113042.989999987</v>
      </c>
      <c r="J25" s="349">
        <f>N25+R25+U25</f>
        <v>5087248.41</v>
      </c>
      <c r="K25" s="349">
        <f>L25+M25+N25</f>
        <v>60188359.639999986</v>
      </c>
      <c r="L25" s="1064">
        <f>L28+L29+L31+L34+L35+L38+L39+L40+L36+L32+L33</f>
        <v>0</v>
      </c>
      <c r="M25" s="1064">
        <f>M28+M29+M31+M34+M35+M38+M39+M40+M36+M32+M33</f>
        <v>55101111.229999989</v>
      </c>
      <c r="N25" s="1064">
        <f>N28+N29+N31+N34+N35+N38+N39+N40+N36+N32+N33</f>
        <v>5087248.41</v>
      </c>
      <c r="O25" s="349">
        <f>P25+Q25+R25</f>
        <v>2675303.88</v>
      </c>
      <c r="P25" s="1064">
        <f>P28+P29+P31+P34+P35+P38+P39+P40+P36+P32+P33</f>
        <v>2663372.12</v>
      </c>
      <c r="Q25" s="1064">
        <f>Q28+Q29+Q31+Q34+Q35+Q38+Q39+Q40+Q36+Q32+Q33</f>
        <v>11931.76</v>
      </c>
      <c r="R25" s="1064">
        <f>R28+R29+R31+R34+R35+R38+R39+R40+R36+R32+R33</f>
        <v>0</v>
      </c>
      <c r="S25" s="350" t="s">
        <v>379</v>
      </c>
      <c r="T25" s="353" t="s">
        <v>379</v>
      </c>
      <c r="U25" s="353">
        <f>U28+U30+U37</f>
        <v>0</v>
      </c>
      <c r="V25" s="353">
        <f>V28+V30+V37</f>
        <v>0</v>
      </c>
      <c r="W25" s="353">
        <f>AA25+AE25+AK25</f>
        <v>0</v>
      </c>
      <c r="X25" s="349">
        <f>AB25+AF25</f>
        <v>0</v>
      </c>
      <c r="Y25" s="350">
        <f>AC25+AG25</f>
        <v>0</v>
      </c>
      <c r="Z25" s="349">
        <f>AD25+AH25+AK25</f>
        <v>0</v>
      </c>
      <c r="AA25" s="1168">
        <f t="shared" ref="AA25:AH25" si="7">AA28+AA29+AA31+AA34+AA35+AA38+AA39+AA40+AA36+AA32+AA33</f>
        <v>0</v>
      </c>
      <c r="AB25" s="1064">
        <f t="shared" si="7"/>
        <v>0</v>
      </c>
      <c r="AC25" s="1064">
        <f t="shared" si="7"/>
        <v>0</v>
      </c>
      <c r="AD25" s="1064">
        <f t="shared" si="7"/>
        <v>0</v>
      </c>
      <c r="AE25" s="1168">
        <f t="shared" si="7"/>
        <v>0</v>
      </c>
      <c r="AF25" s="1064">
        <f t="shared" si="7"/>
        <v>0</v>
      </c>
      <c r="AG25" s="1064">
        <f t="shared" si="7"/>
        <v>0</v>
      </c>
      <c r="AH25" s="1064">
        <f t="shared" si="7"/>
        <v>0</v>
      </c>
      <c r="AI25" s="350" t="s">
        <v>379</v>
      </c>
      <c r="AJ25" s="353" t="s">
        <v>379</v>
      </c>
      <c r="AK25" s="1168">
        <f>AK28+AK29+AK31+AK34+AK35+AK38+AK39+AK40+AK36</f>
        <v>0</v>
      </c>
      <c r="AL25" s="353">
        <f>AL28+AL30+AL37</f>
        <v>0</v>
      </c>
      <c r="AM25" s="353">
        <f>AQ25+AU25+BA25</f>
        <v>0</v>
      </c>
      <c r="AN25" s="349">
        <f>AR25+AV25</f>
        <v>0</v>
      </c>
      <c r="AO25" s="350">
        <f>AS25+AW25</f>
        <v>0</v>
      </c>
      <c r="AP25" s="349">
        <f>AT25+AX25+BA25</f>
        <v>0</v>
      </c>
      <c r="AQ25" s="1168">
        <f t="shared" ref="AQ25:AX25" si="8">AQ28+AQ29+AQ31+AQ34+AQ35+AQ38+AQ39+AQ40+AQ36+AQ32+AQ33</f>
        <v>0</v>
      </c>
      <c r="AR25" s="1064">
        <f t="shared" si="8"/>
        <v>0</v>
      </c>
      <c r="AS25" s="1064">
        <f t="shared" si="8"/>
        <v>0</v>
      </c>
      <c r="AT25" s="1064">
        <f t="shared" si="8"/>
        <v>0</v>
      </c>
      <c r="AU25" s="1168">
        <f t="shared" si="8"/>
        <v>0</v>
      </c>
      <c r="AV25" s="1064">
        <f t="shared" si="8"/>
        <v>0</v>
      </c>
      <c r="AW25" s="1064">
        <f t="shared" si="8"/>
        <v>0</v>
      </c>
      <c r="AX25" s="1064">
        <f t="shared" si="8"/>
        <v>0</v>
      </c>
      <c r="AY25" s="350" t="s">
        <v>379</v>
      </c>
      <c r="AZ25" s="353" t="s">
        <v>379</v>
      </c>
      <c r="BA25" s="1168">
        <f>BA28+BA29+BA31+BA34+BA35+BA38+BA39+BA40+BA36</f>
        <v>0</v>
      </c>
      <c r="BB25" s="1076">
        <f>BB28+BB29+BB31+BB34+BB35+BB38+BB39+BB40</f>
        <v>0</v>
      </c>
    </row>
    <row r="26" spans="1:54" s="533" customFormat="1" x14ac:dyDescent="0.2">
      <c r="A26" s="1083" t="s">
        <v>274</v>
      </c>
      <c r="B26" s="1084"/>
      <c r="C26" s="1085"/>
      <c r="D26" s="1086"/>
      <c r="E26" s="1087"/>
      <c r="F26" s="1088"/>
      <c r="G26" s="553"/>
      <c r="H26" s="357"/>
      <c r="I26" s="554"/>
      <c r="J26" s="553"/>
      <c r="K26" s="554"/>
      <c r="L26" s="357"/>
      <c r="M26" s="554"/>
      <c r="N26" s="553"/>
      <c r="O26" s="554"/>
      <c r="P26" s="352"/>
      <c r="Q26" s="417"/>
      <c r="R26" s="352"/>
      <c r="S26" s="352"/>
      <c r="T26" s="416"/>
      <c r="U26" s="352"/>
      <c r="V26" s="417"/>
      <c r="W26" s="553"/>
      <c r="X26" s="357"/>
      <c r="Y26" s="554"/>
      <c r="Z26" s="553"/>
      <c r="AA26" s="554"/>
      <c r="AB26" s="357"/>
      <c r="AC26" s="554"/>
      <c r="AD26" s="553"/>
      <c r="AE26" s="554"/>
      <c r="AF26" s="352"/>
      <c r="AG26" s="417"/>
      <c r="AH26" s="352"/>
      <c r="AI26" s="352"/>
      <c r="AJ26" s="416"/>
      <c r="AK26" s="352"/>
      <c r="AL26" s="417"/>
      <c r="AM26" s="553"/>
      <c r="AN26" s="357"/>
      <c r="AO26" s="554"/>
      <c r="AP26" s="553"/>
      <c r="AQ26" s="554"/>
      <c r="AR26" s="357"/>
      <c r="AS26" s="554"/>
      <c r="AT26" s="553"/>
      <c r="AU26" s="554"/>
      <c r="AV26" s="352"/>
      <c r="AW26" s="417"/>
      <c r="AX26" s="352"/>
      <c r="AY26" s="352"/>
      <c r="AZ26" s="416"/>
      <c r="BA26" s="352"/>
      <c r="BB26" s="417"/>
    </row>
    <row r="27" spans="1:54" s="533" customFormat="1" ht="23.25" customHeight="1" x14ac:dyDescent="0.2">
      <c r="A27" s="1089" t="s">
        <v>538</v>
      </c>
      <c r="B27" s="1078">
        <v>211</v>
      </c>
      <c r="C27" s="1090">
        <v>99</v>
      </c>
      <c r="D27" s="1080" t="s">
        <v>141</v>
      </c>
      <c r="E27" s="1091"/>
      <c r="F27" s="1092"/>
      <c r="G27" s="354">
        <f>G28+G38</f>
        <v>62601166.539999992</v>
      </c>
      <c r="H27" s="354">
        <f t="shared" ref="H27:N27" si="9">H28+H38</f>
        <v>2663372.12</v>
      </c>
      <c r="I27" s="354">
        <f t="shared" si="9"/>
        <v>54867904.129999995</v>
      </c>
      <c r="J27" s="354">
        <f t="shared" si="9"/>
        <v>5069890.29</v>
      </c>
      <c r="K27" s="354">
        <f>K28+K38</f>
        <v>59925862.659999989</v>
      </c>
      <c r="L27" s="354">
        <f t="shared" si="9"/>
        <v>0</v>
      </c>
      <c r="M27" s="354">
        <f t="shared" si="9"/>
        <v>54855972.36999999</v>
      </c>
      <c r="N27" s="354">
        <f t="shared" si="9"/>
        <v>5069890.29</v>
      </c>
      <c r="O27" s="354">
        <f>O28+O38+O29</f>
        <v>2675303.88</v>
      </c>
      <c r="P27" s="354">
        <f>P28+P38+P29</f>
        <v>2663372.12</v>
      </c>
      <c r="Q27" s="354">
        <f>Q28+Q38+Q29</f>
        <v>11931.76</v>
      </c>
      <c r="R27" s="354">
        <f>R28+R38+R29</f>
        <v>0</v>
      </c>
      <c r="S27" s="354"/>
      <c r="T27" s="354"/>
      <c r="U27" s="354">
        <f>U28+U38</f>
        <v>0</v>
      </c>
      <c r="V27" s="354">
        <f>V28+V38</f>
        <v>0</v>
      </c>
      <c r="W27" s="354">
        <f t="shared" ref="W27:AH27" si="10">W28+W38+W29</f>
        <v>0</v>
      </c>
      <c r="X27" s="354">
        <f t="shared" si="10"/>
        <v>0</v>
      </c>
      <c r="Y27" s="354">
        <f t="shared" si="10"/>
        <v>0</v>
      </c>
      <c r="Z27" s="354">
        <f t="shared" si="10"/>
        <v>0</v>
      </c>
      <c r="AA27" s="354">
        <f t="shared" si="10"/>
        <v>0</v>
      </c>
      <c r="AB27" s="354">
        <f t="shared" si="10"/>
        <v>0</v>
      </c>
      <c r="AC27" s="354">
        <f t="shared" si="10"/>
        <v>0</v>
      </c>
      <c r="AD27" s="354">
        <f t="shared" si="10"/>
        <v>0</v>
      </c>
      <c r="AE27" s="354">
        <f t="shared" si="10"/>
        <v>0</v>
      </c>
      <c r="AF27" s="354">
        <f t="shared" si="10"/>
        <v>0</v>
      </c>
      <c r="AG27" s="354">
        <f t="shared" si="10"/>
        <v>0</v>
      </c>
      <c r="AH27" s="354">
        <f t="shared" si="10"/>
        <v>0</v>
      </c>
      <c r="AI27" s="354"/>
      <c r="AJ27" s="354"/>
      <c r="AK27" s="354">
        <f t="shared" ref="AK27:AP27" si="11">AK28+AK38</f>
        <v>0</v>
      </c>
      <c r="AL27" s="354">
        <f t="shared" si="11"/>
        <v>0</v>
      </c>
      <c r="AM27" s="354">
        <f t="shared" si="11"/>
        <v>0</v>
      </c>
      <c r="AN27" s="354">
        <f t="shared" si="11"/>
        <v>0</v>
      </c>
      <c r="AO27" s="354">
        <f t="shared" si="11"/>
        <v>0</v>
      </c>
      <c r="AP27" s="354">
        <f t="shared" si="11"/>
        <v>0</v>
      </c>
      <c r="AQ27" s="354">
        <f t="shared" ref="AQ27:AX27" si="12">AQ28+AQ38+AQ29</f>
        <v>0</v>
      </c>
      <c r="AR27" s="354">
        <f t="shared" si="12"/>
        <v>0</v>
      </c>
      <c r="AS27" s="354">
        <f t="shared" si="12"/>
        <v>0</v>
      </c>
      <c r="AT27" s="354">
        <f t="shared" si="12"/>
        <v>0</v>
      </c>
      <c r="AU27" s="354">
        <f t="shared" si="12"/>
        <v>0</v>
      </c>
      <c r="AV27" s="354">
        <f t="shared" si="12"/>
        <v>0</v>
      </c>
      <c r="AW27" s="354">
        <f t="shared" si="12"/>
        <v>0</v>
      </c>
      <c r="AX27" s="354">
        <f t="shared" si="12"/>
        <v>0</v>
      </c>
      <c r="AY27" s="354"/>
      <c r="AZ27" s="354"/>
      <c r="BA27" s="354">
        <f>BA28+BA38</f>
        <v>0</v>
      </c>
      <c r="BB27" s="354">
        <f>BB28+BB38</f>
        <v>0</v>
      </c>
    </row>
    <row r="28" spans="1:54" s="309" customFormat="1" x14ac:dyDescent="0.2">
      <c r="A28" s="1077" t="s">
        <v>107</v>
      </c>
      <c r="B28" s="1093"/>
      <c r="C28" s="1079">
        <v>99</v>
      </c>
      <c r="D28" s="1080" t="s">
        <v>141</v>
      </c>
      <c r="E28" s="1094">
        <v>111</v>
      </c>
      <c r="F28" s="1095">
        <v>211</v>
      </c>
      <c r="G28" s="354">
        <f>K28+O28+U28</f>
        <v>49457328.349999994</v>
      </c>
      <c r="H28" s="353">
        <f t="shared" ref="H28:H38" si="13">L28+P28</f>
        <v>2067913.8399999999</v>
      </c>
      <c r="I28" s="349">
        <f t="shared" ref="I28:I38" si="14">M28+Q28</f>
        <v>43681729.819999993</v>
      </c>
      <c r="J28" s="354">
        <f t="shared" ref="J28:J33" si="15">N28+R28+U28</f>
        <v>3707684.69</v>
      </c>
      <c r="K28" s="349">
        <f>L28+M28+N28</f>
        <v>47380250.329999991</v>
      </c>
      <c r="L28" s="686">
        <f>'НЗ 2-экз'!C1431+'Прочие-1эк'!E79</f>
        <v>0</v>
      </c>
      <c r="M28" s="697">
        <f>'НЗ 2-экз'!X1431+'Остатки -1эк'!D33+'Возвраты-1эк'!E50+'Прочие-1эк'!E80</f>
        <v>43672565.639999993</v>
      </c>
      <c r="N28" s="697">
        <f>'НЗ 2-экз'!AK1431+'Остатки -1эк'!D34+'Прочие-1эк'!E81+'Возвраты-1эк'!E51</f>
        <v>3707684.69</v>
      </c>
      <c r="O28" s="349">
        <f>P28+Q28+R28</f>
        <v>2077078.0199999998</v>
      </c>
      <c r="P28" s="686">
        <f>'ИЦ 1эк'!E72</f>
        <v>2067913.8399999999</v>
      </c>
      <c r="Q28" s="697">
        <f>'ИЦ 1эк'!E73</f>
        <v>9164.18</v>
      </c>
      <c r="R28" s="694">
        <f>'ИЦ 1эк'!E74</f>
        <v>0</v>
      </c>
      <c r="S28" s="349" t="s">
        <v>379</v>
      </c>
      <c r="T28" s="354" t="s">
        <v>379</v>
      </c>
      <c r="U28" s="349">
        <f>'ПД 1эк'!C64</f>
        <v>0</v>
      </c>
      <c r="V28" s="354"/>
      <c r="W28" s="354">
        <f>AA28+AE28+AK28</f>
        <v>0</v>
      </c>
      <c r="X28" s="353">
        <f t="shared" ref="X28:Y38" si="16">AB28+AF28</f>
        <v>0</v>
      </c>
      <c r="Y28" s="349">
        <f t="shared" si="16"/>
        <v>0</v>
      </c>
      <c r="Z28" s="354">
        <f t="shared" ref="Z28:Z33" si="17">AD28+AH28+AK28</f>
        <v>0</v>
      </c>
      <c r="AA28" s="349">
        <f t="shared" ref="AA28:AA41" si="18">AB28+AC28+AD28</f>
        <v>0</v>
      </c>
      <c r="AB28" s="705"/>
      <c r="AC28" s="706"/>
      <c r="AD28" s="706"/>
      <c r="AE28" s="349">
        <f t="shared" ref="AE28:AE38" si="19">AF28+AG28+AH28</f>
        <v>0</v>
      </c>
      <c r="AF28" s="705"/>
      <c r="AG28" s="706"/>
      <c r="AH28" s="707"/>
      <c r="AI28" s="349" t="s">
        <v>379</v>
      </c>
      <c r="AJ28" s="354" t="s">
        <v>379</v>
      </c>
      <c r="AK28" s="705"/>
      <c r="AL28" s="354"/>
      <c r="AM28" s="354">
        <f>AQ28+AU28+BA28</f>
        <v>0</v>
      </c>
      <c r="AN28" s="353">
        <f t="shared" ref="AN28:AN38" si="20">AR28+AV28</f>
        <v>0</v>
      </c>
      <c r="AO28" s="349">
        <f t="shared" ref="AO28:AO38" si="21">AS28+AW28</f>
        <v>0</v>
      </c>
      <c r="AP28" s="354">
        <f t="shared" ref="AP28:AP33" si="22">AT28+AX28+BA28</f>
        <v>0</v>
      </c>
      <c r="AQ28" s="349">
        <f>AR28+AS28+AT28</f>
        <v>0</v>
      </c>
      <c r="AR28" s="705"/>
      <c r="AS28" s="706"/>
      <c r="AT28" s="706"/>
      <c r="AU28" s="349">
        <f t="shared" ref="AU28:AU38" si="23">AV28+AW28+AX28</f>
        <v>0</v>
      </c>
      <c r="AV28" s="705"/>
      <c r="AW28" s="706"/>
      <c r="AX28" s="707"/>
      <c r="AY28" s="349" t="s">
        <v>379</v>
      </c>
      <c r="AZ28" s="354" t="s">
        <v>379</v>
      </c>
      <c r="BA28" s="705"/>
      <c r="BB28" s="354"/>
    </row>
    <row r="29" spans="1:54" s="309" customFormat="1" ht="24" x14ac:dyDescent="0.2">
      <c r="A29" s="1096" t="s">
        <v>839</v>
      </c>
      <c r="B29" s="1093"/>
      <c r="C29" s="1079">
        <v>99</v>
      </c>
      <c r="D29" s="1080" t="s">
        <v>141</v>
      </c>
      <c r="E29" s="1094"/>
      <c r="F29" s="1097">
        <v>266</v>
      </c>
      <c r="G29" s="354">
        <f>K29+O29+U29</f>
        <v>182946.84</v>
      </c>
      <c r="H29" s="353">
        <f t="shared" si="13"/>
        <v>0</v>
      </c>
      <c r="I29" s="349">
        <f t="shared" si="14"/>
        <v>165588.72</v>
      </c>
      <c r="J29" s="354">
        <f t="shared" si="15"/>
        <v>17358.12</v>
      </c>
      <c r="K29" s="349">
        <f>L29+M29+N29</f>
        <v>182946.84</v>
      </c>
      <c r="L29" s="1065">
        <f>'НЗ 2-экз'!C1458</f>
        <v>0</v>
      </c>
      <c r="M29" s="1066">
        <f>'НЗ 2-экз'!X1458</f>
        <v>165588.72</v>
      </c>
      <c r="N29" s="1066">
        <f>'НЗ 2-экз'!AK1458</f>
        <v>17358.12</v>
      </c>
      <c r="O29" s="349">
        <f>P29+Q29+R29</f>
        <v>0</v>
      </c>
      <c r="P29" s="349"/>
      <c r="Q29" s="354"/>
      <c r="R29" s="353"/>
      <c r="S29" s="349" t="s">
        <v>379</v>
      </c>
      <c r="T29" s="354" t="s">
        <v>379</v>
      </c>
      <c r="U29" s="349"/>
      <c r="V29" s="354"/>
      <c r="W29" s="354">
        <f>AA29+AE29+AK29</f>
        <v>0</v>
      </c>
      <c r="X29" s="353">
        <f>AB29+AF29</f>
        <v>0</v>
      </c>
      <c r="Y29" s="349">
        <f>AC29+AG29</f>
        <v>0</v>
      </c>
      <c r="Z29" s="354">
        <f t="shared" si="17"/>
        <v>0</v>
      </c>
      <c r="AA29" s="349">
        <f t="shared" si="18"/>
        <v>0</v>
      </c>
      <c r="AB29" s="705"/>
      <c r="AC29" s="706"/>
      <c r="AD29" s="706"/>
      <c r="AE29" s="349">
        <f>AF29+AG29+AH29</f>
        <v>0</v>
      </c>
      <c r="AF29" s="705"/>
      <c r="AG29" s="706"/>
      <c r="AH29" s="707"/>
      <c r="AI29" s="349" t="s">
        <v>379</v>
      </c>
      <c r="AJ29" s="354" t="s">
        <v>379</v>
      </c>
      <c r="AK29" s="705"/>
      <c r="AL29" s="354"/>
      <c r="AM29" s="354">
        <f>AQ29+AU29+BA29</f>
        <v>0</v>
      </c>
      <c r="AN29" s="353">
        <f>AR29+AV29</f>
        <v>0</v>
      </c>
      <c r="AO29" s="349">
        <f>AS29+AW29</f>
        <v>0</v>
      </c>
      <c r="AP29" s="354">
        <f t="shared" si="22"/>
        <v>0</v>
      </c>
      <c r="AQ29" s="349">
        <f>AR29+AS29+AT29</f>
        <v>0</v>
      </c>
      <c r="AR29" s="705"/>
      <c r="AS29" s="706"/>
      <c r="AT29" s="706"/>
      <c r="AU29" s="349">
        <f>AV29+AW29+AX29</f>
        <v>0</v>
      </c>
      <c r="AV29" s="705"/>
      <c r="AW29" s="706"/>
      <c r="AX29" s="707"/>
      <c r="AY29" s="349" t="s">
        <v>379</v>
      </c>
      <c r="AZ29" s="354" t="s">
        <v>379</v>
      </c>
      <c r="BA29" s="705"/>
      <c r="BB29" s="354"/>
    </row>
    <row r="30" spans="1:54" s="533" customFormat="1" ht="25.5" customHeight="1" x14ac:dyDescent="0.2">
      <c r="A30" s="1098" t="s">
        <v>110</v>
      </c>
      <c r="B30" s="1099"/>
      <c r="C30" s="1086"/>
      <c r="D30" s="1086"/>
      <c r="E30" s="1087">
        <v>112</v>
      </c>
      <c r="F30" s="1100"/>
      <c r="G30" s="349">
        <f>H30+I30+J30</f>
        <v>79550.14</v>
      </c>
      <c r="H30" s="349">
        <f t="shared" si="13"/>
        <v>0</v>
      </c>
      <c r="I30" s="349">
        <f t="shared" si="14"/>
        <v>79550.14</v>
      </c>
      <c r="J30" s="349">
        <f t="shared" si="15"/>
        <v>0</v>
      </c>
      <c r="K30" s="349">
        <f>L30+M30+N30</f>
        <v>79550.14</v>
      </c>
      <c r="L30" s="695">
        <f>L31+L34+L35+L32+L36+L33</f>
        <v>0</v>
      </c>
      <c r="M30" s="695">
        <f>M31+M34+M35+M32+M36+M33</f>
        <v>79550.14</v>
      </c>
      <c r="N30" s="695">
        <f>N31+N34+N35+N32+N36+N33</f>
        <v>0</v>
      </c>
      <c r="O30" s="349">
        <f>P30+Q30+R30</f>
        <v>0</v>
      </c>
      <c r="P30" s="695">
        <f>P31+P34+P35+P32+P36+P33</f>
        <v>0</v>
      </c>
      <c r="Q30" s="695">
        <f>Q31+Q34+Q35+Q32+Q36+Q33</f>
        <v>0</v>
      </c>
      <c r="R30" s="695">
        <f>R31+R34+R35+R32+R36+R33</f>
        <v>0</v>
      </c>
      <c r="S30" s="350" t="s">
        <v>379</v>
      </c>
      <c r="T30" s="353" t="s">
        <v>379</v>
      </c>
      <c r="U30" s="349">
        <f>U31</f>
        <v>0</v>
      </c>
      <c r="V30" s="349">
        <f>V31</f>
        <v>0</v>
      </c>
      <c r="W30" s="349">
        <f>X30+Y30+Z30</f>
        <v>0</v>
      </c>
      <c r="X30" s="349">
        <f t="shared" si="16"/>
        <v>0</v>
      </c>
      <c r="Y30" s="349">
        <f t="shared" si="16"/>
        <v>0</v>
      </c>
      <c r="Z30" s="349">
        <f t="shared" si="17"/>
        <v>0</v>
      </c>
      <c r="AA30" s="349">
        <f t="shared" si="18"/>
        <v>0</v>
      </c>
      <c r="AB30" s="695">
        <f>AB31+AB34+AB35+AB32+AB36+AB33</f>
        <v>0</v>
      </c>
      <c r="AC30" s="695">
        <f>AC31+AC34+AC35+AC32+AC36+AC33</f>
        <v>0</v>
      </c>
      <c r="AD30" s="695">
        <f>AD31+AD34+AD35+AD32+AD36+AD33</f>
        <v>0</v>
      </c>
      <c r="AE30" s="349">
        <f>AF30+AG30+AH30</f>
        <v>0</v>
      </c>
      <c r="AF30" s="695">
        <f>AF31+AF34+AF35+AF32+AF36+AF33</f>
        <v>0</v>
      </c>
      <c r="AG30" s="695">
        <f>AG31+AG34+AG35+AG32+AG36+AG33</f>
        <v>0</v>
      </c>
      <c r="AH30" s="695">
        <f>AH31+AH34+AH35+AH32+AH36+AH33</f>
        <v>0</v>
      </c>
      <c r="AI30" s="350" t="s">
        <v>379</v>
      </c>
      <c r="AJ30" s="353" t="s">
        <v>379</v>
      </c>
      <c r="AK30" s="349">
        <f>AK31</f>
        <v>0</v>
      </c>
      <c r="AL30" s="349">
        <f>AL31</f>
        <v>0</v>
      </c>
      <c r="AM30" s="349">
        <f>AN30+AO30+AP30</f>
        <v>0</v>
      </c>
      <c r="AN30" s="349">
        <f t="shared" si="20"/>
        <v>0</v>
      </c>
      <c r="AO30" s="349">
        <f t="shared" si="21"/>
        <v>0</v>
      </c>
      <c r="AP30" s="349">
        <f t="shared" si="22"/>
        <v>0</v>
      </c>
      <c r="AQ30" s="349">
        <f>AR30+AS30+AT30</f>
        <v>0</v>
      </c>
      <c r="AR30" s="695">
        <f>AR31+AR34+AR35+AR32+AR36+AR33</f>
        <v>0</v>
      </c>
      <c r="AS30" s="695">
        <f>AS31+AS34+AS35+AS32+AS36+AS33</f>
        <v>0</v>
      </c>
      <c r="AT30" s="695">
        <f>AT31+AT34+AT35+AT32+AT36+AT33</f>
        <v>0</v>
      </c>
      <c r="AU30" s="349">
        <f>AV30+AW30+AX30</f>
        <v>0</v>
      </c>
      <c r="AV30" s="695">
        <f>AV31+AV34+AV35+AV32+AV36+AV33</f>
        <v>0</v>
      </c>
      <c r="AW30" s="695">
        <f>AW31+AW34+AW35+AW32+AW36+AW33</f>
        <v>0</v>
      </c>
      <c r="AX30" s="695">
        <f>AX31+AX34+AX35+AX32+AX36+AX33</f>
        <v>0</v>
      </c>
      <c r="AY30" s="350" t="s">
        <v>379</v>
      </c>
      <c r="AZ30" s="353" t="s">
        <v>379</v>
      </c>
      <c r="BA30" s="349">
        <f>BA31</f>
        <v>0</v>
      </c>
      <c r="BB30" s="349">
        <f>BB31</f>
        <v>0</v>
      </c>
    </row>
    <row r="31" spans="1:54" x14ac:dyDescent="0.2">
      <c r="A31" s="1096" t="s">
        <v>107</v>
      </c>
      <c r="B31" s="1099"/>
      <c r="C31" s="1086"/>
      <c r="D31" s="1086"/>
      <c r="E31" s="1101"/>
      <c r="F31" s="1097">
        <v>212</v>
      </c>
      <c r="G31" s="351">
        <f>K31+O31+U31</f>
        <v>79550.14</v>
      </c>
      <c r="H31" s="351">
        <f t="shared" si="13"/>
        <v>0</v>
      </c>
      <c r="I31" s="351">
        <f t="shared" si="14"/>
        <v>79550.14</v>
      </c>
      <c r="J31" s="351">
        <f t="shared" si="15"/>
        <v>0</v>
      </c>
      <c r="K31" s="351">
        <f t="shared" ref="K31:K41" si="24">L31+M31+N31</f>
        <v>79550.14</v>
      </c>
      <c r="L31" s="687">
        <f>'НЗ 2-экз'!C1432+'Прочие-1эк'!F79</f>
        <v>0</v>
      </c>
      <c r="M31" s="687">
        <f>'НЗ 2-экз'!X1432+'Остатки -1эк'!E33+'Прочие-1эк'!F80+'Возвраты-1эк'!F50</f>
        <v>79550.14</v>
      </c>
      <c r="N31" s="687">
        <f>'НЗ 2-экз'!AK1432+'Остатки -1эк'!E34+'Прочие-1эк'!F81+'Возвраты-1эк'!F51</f>
        <v>0</v>
      </c>
      <c r="O31" s="351">
        <f t="shared" ref="O31:O38" si="25">P31+Q31+R31</f>
        <v>0</v>
      </c>
      <c r="P31" s="687">
        <f>'ИЦ 1эк'!F72</f>
        <v>0</v>
      </c>
      <c r="Q31" s="687">
        <f>'ИЦ 1эк'!F73</f>
        <v>0</v>
      </c>
      <c r="R31" s="687">
        <f>'ИЦ 1эк'!F74</f>
        <v>0</v>
      </c>
      <c r="S31" s="350" t="s">
        <v>379</v>
      </c>
      <c r="T31" s="353" t="s">
        <v>379</v>
      </c>
      <c r="U31" s="351">
        <f>'ПД 1эк'!E64</f>
        <v>0</v>
      </c>
      <c r="V31" s="351"/>
      <c r="W31" s="351">
        <f>AA31+AE31+AK31</f>
        <v>0</v>
      </c>
      <c r="X31" s="351">
        <f t="shared" si="16"/>
        <v>0</v>
      </c>
      <c r="Y31" s="351">
        <f t="shared" si="16"/>
        <v>0</v>
      </c>
      <c r="Z31" s="351">
        <f t="shared" si="17"/>
        <v>0</v>
      </c>
      <c r="AA31" s="351">
        <f t="shared" si="18"/>
        <v>0</v>
      </c>
      <c r="AB31" s="703"/>
      <c r="AC31" s="703"/>
      <c r="AD31" s="703"/>
      <c r="AE31" s="351">
        <f t="shared" si="19"/>
        <v>0</v>
      </c>
      <c r="AF31" s="703"/>
      <c r="AG31" s="703"/>
      <c r="AH31" s="703"/>
      <c r="AI31" s="350" t="s">
        <v>379</v>
      </c>
      <c r="AJ31" s="353" t="s">
        <v>379</v>
      </c>
      <c r="AK31" s="703"/>
      <c r="AL31" s="351"/>
      <c r="AM31" s="351">
        <f>AQ31+AU31+BA31</f>
        <v>0</v>
      </c>
      <c r="AN31" s="351">
        <f t="shared" si="20"/>
        <v>0</v>
      </c>
      <c r="AO31" s="351">
        <f t="shared" si="21"/>
        <v>0</v>
      </c>
      <c r="AP31" s="351">
        <f t="shared" si="22"/>
        <v>0</v>
      </c>
      <c r="AQ31" s="351">
        <f t="shared" ref="AQ31:AQ41" si="26">AR31+AS31+AT31</f>
        <v>0</v>
      </c>
      <c r="AR31" s="703"/>
      <c r="AS31" s="703"/>
      <c r="AT31" s="703"/>
      <c r="AU31" s="351">
        <f t="shared" si="23"/>
        <v>0</v>
      </c>
      <c r="AV31" s="703"/>
      <c r="AW31" s="703"/>
      <c r="AX31" s="703"/>
      <c r="AY31" s="350" t="s">
        <v>379</v>
      </c>
      <c r="AZ31" s="353" t="s">
        <v>379</v>
      </c>
      <c r="BA31" s="703"/>
      <c r="BB31" s="351"/>
    </row>
    <row r="32" spans="1:54" x14ac:dyDescent="0.2">
      <c r="A32" s="1096" t="s">
        <v>124</v>
      </c>
      <c r="B32" s="1099"/>
      <c r="C32" s="1086"/>
      <c r="D32" s="1086"/>
      <c r="E32" s="1101"/>
      <c r="F32" s="1097">
        <v>222</v>
      </c>
      <c r="G32" s="351">
        <f>K32+O32+U32</f>
        <v>0</v>
      </c>
      <c r="H32" s="351">
        <f t="shared" si="13"/>
        <v>0</v>
      </c>
      <c r="I32" s="351">
        <f t="shared" si="14"/>
        <v>0</v>
      </c>
      <c r="J32" s="351">
        <f t="shared" si="15"/>
        <v>0</v>
      </c>
      <c r="K32" s="351">
        <f>L32+M32+N32</f>
        <v>0</v>
      </c>
      <c r="L32" s="1067">
        <f>'НЗ 2-экз'!C1437</f>
        <v>0</v>
      </c>
      <c r="M32" s="1063">
        <f>'НЗ 2-экз'!X1437</f>
        <v>0</v>
      </c>
      <c r="N32" s="1063">
        <f>'НЗ 2-экз'!AK1437</f>
        <v>0</v>
      </c>
      <c r="O32" s="351">
        <f>P32+Q32+R32</f>
        <v>0</v>
      </c>
      <c r="P32" s="687"/>
      <c r="Q32" s="687"/>
      <c r="R32" s="687"/>
      <c r="S32" s="350" t="s">
        <v>379</v>
      </c>
      <c r="T32" s="353" t="s">
        <v>379</v>
      </c>
      <c r="U32" s="351"/>
      <c r="V32" s="351"/>
      <c r="W32" s="351">
        <f>AA32+AE32+AK32</f>
        <v>0</v>
      </c>
      <c r="X32" s="351">
        <f>AB32+AF32</f>
        <v>0</v>
      </c>
      <c r="Y32" s="351">
        <f>AC32+AG32</f>
        <v>0</v>
      </c>
      <c r="Z32" s="351">
        <f t="shared" si="17"/>
        <v>0</v>
      </c>
      <c r="AA32" s="351">
        <f t="shared" si="18"/>
        <v>0</v>
      </c>
      <c r="AB32" s="703"/>
      <c r="AC32" s="703"/>
      <c r="AD32" s="703"/>
      <c r="AE32" s="351">
        <f>AF32+AG32+AH32</f>
        <v>0</v>
      </c>
      <c r="AF32" s="703"/>
      <c r="AG32" s="703"/>
      <c r="AH32" s="703"/>
      <c r="AI32" s="350" t="s">
        <v>379</v>
      </c>
      <c r="AJ32" s="353" t="s">
        <v>379</v>
      </c>
      <c r="AK32" s="703"/>
      <c r="AL32" s="351"/>
      <c r="AM32" s="351">
        <f>AQ32+AU32+BA32</f>
        <v>0</v>
      </c>
      <c r="AN32" s="351">
        <f>AR32+AV32</f>
        <v>0</v>
      </c>
      <c r="AO32" s="351">
        <f>AS32+AW32</f>
        <v>0</v>
      </c>
      <c r="AP32" s="351">
        <f t="shared" si="22"/>
        <v>0</v>
      </c>
      <c r="AQ32" s="351">
        <f>AR32+AS32+AT32</f>
        <v>0</v>
      </c>
      <c r="AR32" s="703"/>
      <c r="AS32" s="703"/>
      <c r="AT32" s="703"/>
      <c r="AU32" s="351">
        <f>AV32+AW32+AX32</f>
        <v>0</v>
      </c>
      <c r="AV32" s="703"/>
      <c r="AW32" s="703"/>
      <c r="AX32" s="703"/>
      <c r="AY32" s="350" t="s">
        <v>379</v>
      </c>
      <c r="AZ32" s="353" t="s">
        <v>379</v>
      </c>
      <c r="BA32" s="703"/>
      <c r="BB32" s="351"/>
    </row>
    <row r="33" spans="1:54" ht="24" x14ac:dyDescent="0.2">
      <c r="A33" s="1096" t="s">
        <v>892</v>
      </c>
      <c r="B33" s="1099"/>
      <c r="C33" s="1086"/>
      <c r="D33" s="1086"/>
      <c r="E33" s="1101"/>
      <c r="F33" s="1097">
        <v>214</v>
      </c>
      <c r="G33" s="351">
        <f>K33+O33+U33</f>
        <v>0</v>
      </c>
      <c r="H33" s="351">
        <f>L33+P33</f>
        <v>0</v>
      </c>
      <c r="I33" s="351">
        <f>M33+Q33</f>
        <v>0</v>
      </c>
      <c r="J33" s="351">
        <f t="shared" si="15"/>
        <v>0</v>
      </c>
      <c r="K33" s="351">
        <f>L33+M33+N33</f>
        <v>0</v>
      </c>
      <c r="L33" s="1067">
        <f>'НЗ 2-экз'!C1434</f>
        <v>0</v>
      </c>
      <c r="M33" s="1063">
        <f>'НЗ 2-экз'!X1434</f>
        <v>0</v>
      </c>
      <c r="N33" s="1063">
        <f>'НЗ 2-экз'!AK1434</f>
        <v>0</v>
      </c>
      <c r="O33" s="351">
        <f>P33+Q33+R33</f>
        <v>0</v>
      </c>
      <c r="P33" s="687"/>
      <c r="Q33" s="687"/>
      <c r="R33" s="687"/>
      <c r="S33" s="350" t="s">
        <v>379</v>
      </c>
      <c r="T33" s="353" t="s">
        <v>379</v>
      </c>
      <c r="U33" s="351"/>
      <c r="V33" s="351"/>
      <c r="W33" s="351">
        <f>AA33+AE33+AK33</f>
        <v>0</v>
      </c>
      <c r="X33" s="351">
        <f>AB33+AF33</f>
        <v>0</v>
      </c>
      <c r="Y33" s="351">
        <f>AC33+AG33</f>
        <v>0</v>
      </c>
      <c r="Z33" s="351">
        <f t="shared" si="17"/>
        <v>0</v>
      </c>
      <c r="AA33" s="351">
        <f t="shared" si="18"/>
        <v>0</v>
      </c>
      <c r="AB33" s="703"/>
      <c r="AC33" s="703"/>
      <c r="AD33" s="703"/>
      <c r="AE33" s="351">
        <f>AF33+AG33+AH33</f>
        <v>0</v>
      </c>
      <c r="AF33" s="703"/>
      <c r="AG33" s="703"/>
      <c r="AH33" s="703"/>
      <c r="AI33" s="350" t="s">
        <v>379</v>
      </c>
      <c r="AJ33" s="353" t="s">
        <v>379</v>
      </c>
      <c r="AK33" s="703"/>
      <c r="AL33" s="351"/>
      <c r="AM33" s="351">
        <f>AQ33+AU33+BA33</f>
        <v>0</v>
      </c>
      <c r="AN33" s="351">
        <f>AR33+AV33</f>
        <v>0</v>
      </c>
      <c r="AO33" s="351">
        <f>AS33+AW33</f>
        <v>0</v>
      </c>
      <c r="AP33" s="351">
        <f t="shared" si="22"/>
        <v>0</v>
      </c>
      <c r="AQ33" s="351">
        <f>AR33+AS33+AT33</f>
        <v>0</v>
      </c>
      <c r="AR33" s="703"/>
      <c r="AS33" s="703"/>
      <c r="AT33" s="703"/>
      <c r="AU33" s="351">
        <f>AV33+AW33+AX33</f>
        <v>0</v>
      </c>
      <c r="AV33" s="703"/>
      <c r="AW33" s="703"/>
      <c r="AX33" s="703"/>
      <c r="AY33" s="350" t="s">
        <v>379</v>
      </c>
      <c r="AZ33" s="353" t="s">
        <v>379</v>
      </c>
      <c r="BA33" s="703"/>
      <c r="BB33" s="351"/>
    </row>
    <row r="34" spans="1:54" ht="24" x14ac:dyDescent="0.2">
      <c r="A34" s="1096" t="s">
        <v>108</v>
      </c>
      <c r="B34" s="1099"/>
      <c r="C34" s="1086"/>
      <c r="D34" s="1086"/>
      <c r="E34" s="1101"/>
      <c r="F34" s="1097">
        <v>262</v>
      </c>
      <c r="G34" s="351">
        <f>K34+O34</f>
        <v>0</v>
      </c>
      <c r="H34" s="351">
        <f t="shared" si="13"/>
        <v>0</v>
      </c>
      <c r="I34" s="351">
        <f t="shared" si="14"/>
        <v>0</v>
      </c>
      <c r="J34" s="351">
        <f>N34+R34</f>
        <v>0</v>
      </c>
      <c r="K34" s="351">
        <f t="shared" si="24"/>
        <v>0</v>
      </c>
      <c r="L34" s="687">
        <f>'НЗ 2-экз'!C1455</f>
        <v>0</v>
      </c>
      <c r="M34" s="687">
        <f>'НЗ 2-экз'!X1455+'Возвраты-1эк'!N50</f>
        <v>0</v>
      </c>
      <c r="N34" s="687">
        <f>'НЗ 2-экз'!AK1455+'Возвраты-1эк'!N51</f>
        <v>0</v>
      </c>
      <c r="O34" s="351">
        <f t="shared" si="25"/>
        <v>0</v>
      </c>
      <c r="P34" s="351"/>
      <c r="Q34" s="351"/>
      <c r="R34" s="351"/>
      <c r="S34" s="350" t="s">
        <v>379</v>
      </c>
      <c r="T34" s="353" t="s">
        <v>379</v>
      </c>
      <c r="U34" s="351"/>
      <c r="V34" s="351"/>
      <c r="W34" s="351">
        <f>AA34+AE34</f>
        <v>0</v>
      </c>
      <c r="X34" s="351">
        <f t="shared" si="16"/>
        <v>0</v>
      </c>
      <c r="Y34" s="351">
        <f t="shared" si="16"/>
        <v>0</v>
      </c>
      <c r="Z34" s="351">
        <f>AD34+AH34</f>
        <v>0</v>
      </c>
      <c r="AA34" s="351">
        <f t="shared" si="18"/>
        <v>0</v>
      </c>
      <c r="AB34" s="703"/>
      <c r="AC34" s="703"/>
      <c r="AD34" s="703"/>
      <c r="AE34" s="351">
        <f t="shared" si="19"/>
        <v>0</v>
      </c>
      <c r="AF34" s="351"/>
      <c r="AG34" s="351"/>
      <c r="AH34" s="351"/>
      <c r="AI34" s="350" t="s">
        <v>379</v>
      </c>
      <c r="AJ34" s="353" t="s">
        <v>379</v>
      </c>
      <c r="AK34" s="351"/>
      <c r="AL34" s="351"/>
      <c r="AM34" s="351">
        <f>AQ34+AU34</f>
        <v>0</v>
      </c>
      <c r="AN34" s="351">
        <f t="shared" si="20"/>
        <v>0</v>
      </c>
      <c r="AO34" s="351">
        <f t="shared" si="21"/>
        <v>0</v>
      </c>
      <c r="AP34" s="351">
        <f>AT34+AX34</f>
        <v>0</v>
      </c>
      <c r="AQ34" s="351">
        <f t="shared" si="26"/>
        <v>0</v>
      </c>
      <c r="AR34" s="703"/>
      <c r="AS34" s="703"/>
      <c r="AT34" s="703"/>
      <c r="AU34" s="351">
        <f t="shared" si="23"/>
        <v>0</v>
      </c>
      <c r="AV34" s="351"/>
      <c r="AW34" s="351"/>
      <c r="AX34" s="351"/>
      <c r="AY34" s="350" t="s">
        <v>379</v>
      </c>
      <c r="AZ34" s="353" t="s">
        <v>379</v>
      </c>
      <c r="BA34" s="351"/>
      <c r="BB34" s="351"/>
    </row>
    <row r="35" spans="1:54" ht="24" x14ac:dyDescent="0.2">
      <c r="A35" s="1096" t="s">
        <v>839</v>
      </c>
      <c r="B35" s="1099"/>
      <c r="C35" s="1086"/>
      <c r="D35" s="1086"/>
      <c r="E35" s="1101"/>
      <c r="F35" s="1097">
        <v>266</v>
      </c>
      <c r="G35" s="351">
        <f>K35+O35</f>
        <v>0</v>
      </c>
      <c r="H35" s="351">
        <f t="shared" si="13"/>
        <v>0</v>
      </c>
      <c r="I35" s="351">
        <f t="shared" si="14"/>
        <v>0</v>
      </c>
      <c r="J35" s="351">
        <f>N35+R35</f>
        <v>0</v>
      </c>
      <c r="K35" s="351">
        <f>L35+M35+N35</f>
        <v>0</v>
      </c>
      <c r="L35" s="1063">
        <f>'НЗ 2-экз'!C1459</f>
        <v>0</v>
      </c>
      <c r="M35" s="1063">
        <f>'НЗ 2-экз'!X1459</f>
        <v>0</v>
      </c>
      <c r="N35" s="1063">
        <f>'НЗ 2-экз'!AK1459</f>
        <v>0</v>
      </c>
      <c r="O35" s="351">
        <f>P35+Q35+R35</f>
        <v>0</v>
      </c>
      <c r="P35" s="351"/>
      <c r="Q35" s="351"/>
      <c r="R35" s="351"/>
      <c r="S35" s="350" t="s">
        <v>379</v>
      </c>
      <c r="T35" s="353" t="s">
        <v>379</v>
      </c>
      <c r="U35" s="351"/>
      <c r="V35" s="351"/>
      <c r="W35" s="351">
        <f>AA35+AE35</f>
        <v>0</v>
      </c>
      <c r="X35" s="351">
        <f>AB35+AF35</f>
        <v>0</v>
      </c>
      <c r="Y35" s="351">
        <f>AC35+AG35</f>
        <v>0</v>
      </c>
      <c r="Z35" s="351">
        <f>AD35+AH35</f>
        <v>0</v>
      </c>
      <c r="AA35" s="351">
        <f t="shared" si="18"/>
        <v>0</v>
      </c>
      <c r="AB35" s="703"/>
      <c r="AC35" s="703"/>
      <c r="AD35" s="703"/>
      <c r="AE35" s="351">
        <f>AF35+AG35+AH35</f>
        <v>0</v>
      </c>
      <c r="AF35" s="351"/>
      <c r="AG35" s="351"/>
      <c r="AH35" s="351"/>
      <c r="AI35" s="350" t="s">
        <v>379</v>
      </c>
      <c r="AJ35" s="353" t="s">
        <v>379</v>
      </c>
      <c r="AK35" s="351"/>
      <c r="AL35" s="351"/>
      <c r="AM35" s="351">
        <f>AQ35+AU35</f>
        <v>0</v>
      </c>
      <c r="AN35" s="351">
        <f>AR35+AV35</f>
        <v>0</v>
      </c>
      <c r="AO35" s="351">
        <f>AS35+AW35</f>
        <v>0</v>
      </c>
      <c r="AP35" s="351">
        <f>AT35+AX35</f>
        <v>0</v>
      </c>
      <c r="AQ35" s="351">
        <f>AR35+AS35+AT35</f>
        <v>0</v>
      </c>
      <c r="AR35" s="703"/>
      <c r="AS35" s="703"/>
      <c r="AT35" s="703"/>
      <c r="AU35" s="351">
        <f>AV35+AW35+AX35</f>
        <v>0</v>
      </c>
      <c r="AV35" s="351"/>
      <c r="AW35" s="351"/>
      <c r="AX35" s="351"/>
      <c r="AY35" s="350" t="s">
        <v>379</v>
      </c>
      <c r="AZ35" s="353" t="s">
        <v>379</v>
      </c>
      <c r="BA35" s="351"/>
      <c r="BB35" s="351"/>
    </row>
    <row r="36" spans="1:54" ht="24" x14ac:dyDescent="0.2">
      <c r="A36" s="1096" t="s">
        <v>887</v>
      </c>
      <c r="B36" s="1099"/>
      <c r="C36" s="1086"/>
      <c r="D36" s="1086"/>
      <c r="E36" s="1101"/>
      <c r="F36" s="330">
        <v>267</v>
      </c>
      <c r="G36" s="351">
        <f>K36+O36</f>
        <v>0</v>
      </c>
      <c r="H36" s="351">
        <f>L36+P36</f>
        <v>0</v>
      </c>
      <c r="I36" s="351">
        <f>M36+Q36</f>
        <v>0</v>
      </c>
      <c r="J36" s="351">
        <f>N36+R36</f>
        <v>0</v>
      </c>
      <c r="K36" s="351">
        <f>L36+M36+N36</f>
        <v>0</v>
      </c>
      <c r="L36" s="1063">
        <f>'НЗ 2-экз'!C1461</f>
        <v>0</v>
      </c>
      <c r="M36" s="1063">
        <f>'НЗ 2-экз'!X1461</f>
        <v>0</v>
      </c>
      <c r="N36" s="1063">
        <f>'НЗ 2-экз'!AK1461</f>
        <v>0</v>
      </c>
      <c r="O36" s="351">
        <f>P36+Q36+R36</f>
        <v>0</v>
      </c>
      <c r="P36" s="351">
        <f>'ИЦ 1эк'!V72</f>
        <v>0</v>
      </c>
      <c r="Q36" s="351">
        <f>'ИЦ 1эк'!V73</f>
        <v>0</v>
      </c>
      <c r="R36" s="351">
        <f>'ИЦ 1эк'!V74</f>
        <v>0</v>
      </c>
      <c r="S36" s="350" t="s">
        <v>379</v>
      </c>
      <c r="T36" s="353" t="s">
        <v>379</v>
      </c>
      <c r="U36" s="351"/>
      <c r="V36" s="351"/>
      <c r="W36" s="351">
        <f>AA36+AE36</f>
        <v>0</v>
      </c>
      <c r="X36" s="351">
        <f>AB36+AF36</f>
        <v>0</v>
      </c>
      <c r="Y36" s="351">
        <f>AC36+AG36</f>
        <v>0</v>
      </c>
      <c r="Z36" s="351">
        <f>AD36+AH36</f>
        <v>0</v>
      </c>
      <c r="AA36" s="351">
        <f t="shared" si="18"/>
        <v>0</v>
      </c>
      <c r="AB36" s="703"/>
      <c r="AC36" s="703"/>
      <c r="AD36" s="703"/>
      <c r="AE36" s="351">
        <f>AF36+AG36+AH36</f>
        <v>0</v>
      </c>
      <c r="AF36" s="351"/>
      <c r="AG36" s="351"/>
      <c r="AH36" s="351"/>
      <c r="AI36" s="350" t="s">
        <v>379</v>
      </c>
      <c r="AJ36" s="353" t="s">
        <v>379</v>
      </c>
      <c r="AK36" s="351"/>
      <c r="AL36" s="351"/>
      <c r="AM36" s="351">
        <f>AQ36+AU36</f>
        <v>0</v>
      </c>
      <c r="AN36" s="351">
        <f>AR36+AV36</f>
        <v>0</v>
      </c>
      <c r="AO36" s="351">
        <f>AS36+AW36</f>
        <v>0</v>
      </c>
      <c r="AP36" s="351">
        <f>AT36+AX36</f>
        <v>0</v>
      </c>
      <c r="AQ36" s="351">
        <f>AR36+AS36+AT36</f>
        <v>0</v>
      </c>
      <c r="AR36" s="703"/>
      <c r="AS36" s="703"/>
      <c r="AT36" s="703"/>
      <c r="AU36" s="351">
        <f>AV36+AW36+AX36</f>
        <v>0</v>
      </c>
      <c r="AV36" s="351"/>
      <c r="AW36" s="351"/>
      <c r="AX36" s="351"/>
      <c r="AY36" s="350" t="s">
        <v>379</v>
      </c>
      <c r="AZ36" s="353" t="s">
        <v>379</v>
      </c>
      <c r="BA36" s="351"/>
      <c r="BB36" s="351"/>
    </row>
    <row r="37" spans="1:54" s="533" customFormat="1" ht="24" customHeight="1" x14ac:dyDescent="0.2">
      <c r="A37" s="1098" t="s">
        <v>109</v>
      </c>
      <c r="B37" s="1099"/>
      <c r="C37" s="1086"/>
      <c r="D37" s="1086"/>
      <c r="E37" s="1087">
        <v>119</v>
      </c>
      <c r="F37" s="1100"/>
      <c r="G37" s="351">
        <f>H37+I37+J37</f>
        <v>13143838.189999999</v>
      </c>
      <c r="H37" s="351">
        <f t="shared" si="13"/>
        <v>595458.28</v>
      </c>
      <c r="I37" s="351">
        <f t="shared" si="14"/>
        <v>11186174.310000001</v>
      </c>
      <c r="J37" s="351">
        <f>N37+R37+U37</f>
        <v>1362205.6</v>
      </c>
      <c r="K37" s="351">
        <f t="shared" si="24"/>
        <v>12545612.33</v>
      </c>
      <c r="L37" s="351">
        <f>L38+L39+L40</f>
        <v>0</v>
      </c>
      <c r="M37" s="351">
        <f>M38+M39+M40</f>
        <v>11183406.73</v>
      </c>
      <c r="N37" s="351">
        <f>N38+N39+N40</f>
        <v>1362205.6</v>
      </c>
      <c r="O37" s="351">
        <f t="shared" si="25"/>
        <v>598225.86</v>
      </c>
      <c r="P37" s="351">
        <f>P38</f>
        <v>595458.28</v>
      </c>
      <c r="Q37" s="351">
        <f>Q38</f>
        <v>2767.58</v>
      </c>
      <c r="R37" s="351">
        <f>R38</f>
        <v>0</v>
      </c>
      <c r="S37" s="350" t="s">
        <v>379</v>
      </c>
      <c r="T37" s="353" t="s">
        <v>379</v>
      </c>
      <c r="U37" s="351">
        <f>U38+U39</f>
        <v>0</v>
      </c>
      <c r="V37" s="351"/>
      <c r="W37" s="1167">
        <f>AA37+AE37+AK37</f>
        <v>0</v>
      </c>
      <c r="X37" s="351">
        <f t="shared" si="16"/>
        <v>0</v>
      </c>
      <c r="Y37" s="351">
        <f t="shared" si="16"/>
        <v>0</v>
      </c>
      <c r="Z37" s="351">
        <f>AD37+AH37+AK37</f>
        <v>0</v>
      </c>
      <c r="AA37" s="351">
        <f t="shared" si="18"/>
        <v>0</v>
      </c>
      <c r="AB37" s="351">
        <f>AB38+AB39</f>
        <v>0</v>
      </c>
      <c r="AC37" s="351">
        <f>AC38+AC39</f>
        <v>0</v>
      </c>
      <c r="AD37" s="351">
        <f>AD38+AD39</f>
        <v>0</v>
      </c>
      <c r="AE37" s="351">
        <f t="shared" si="19"/>
        <v>0</v>
      </c>
      <c r="AF37" s="351">
        <f>AF38</f>
        <v>0</v>
      </c>
      <c r="AG37" s="351">
        <f>AG38</f>
        <v>0</v>
      </c>
      <c r="AH37" s="351">
        <f>AH38</f>
        <v>0</v>
      </c>
      <c r="AI37" s="350" t="s">
        <v>379</v>
      </c>
      <c r="AJ37" s="353" t="s">
        <v>379</v>
      </c>
      <c r="AK37" s="351">
        <f>AK38+AK39</f>
        <v>0</v>
      </c>
      <c r="AL37" s="351">
        <f>AL38+AL39</f>
        <v>0</v>
      </c>
      <c r="AM37" s="1167">
        <f>AQ37+AU37+BA37</f>
        <v>0</v>
      </c>
      <c r="AN37" s="351">
        <f t="shared" si="20"/>
        <v>0</v>
      </c>
      <c r="AO37" s="351">
        <f t="shared" si="21"/>
        <v>0</v>
      </c>
      <c r="AP37" s="351">
        <f>AT37+AX37+BA37</f>
        <v>0</v>
      </c>
      <c r="AQ37" s="351">
        <f t="shared" si="26"/>
        <v>0</v>
      </c>
      <c r="AR37" s="351">
        <f>AR38+AR39</f>
        <v>0</v>
      </c>
      <c r="AS37" s="351">
        <f>AS38+AS39</f>
        <v>0</v>
      </c>
      <c r="AT37" s="351">
        <f>AT38+AT39</f>
        <v>0</v>
      </c>
      <c r="AU37" s="351">
        <f t="shared" si="23"/>
        <v>0</v>
      </c>
      <c r="AV37" s="351">
        <f>AV38</f>
        <v>0</v>
      </c>
      <c r="AW37" s="351">
        <f>AW38</f>
        <v>0</v>
      </c>
      <c r="AX37" s="351">
        <f>AX38</f>
        <v>0</v>
      </c>
      <c r="AY37" s="350" t="s">
        <v>379</v>
      </c>
      <c r="AZ37" s="353" t="s">
        <v>379</v>
      </c>
      <c r="BA37" s="351">
        <f>BA38+BA39</f>
        <v>0</v>
      </c>
      <c r="BB37" s="351">
        <f>BB38+BB39</f>
        <v>0</v>
      </c>
    </row>
    <row r="38" spans="1:54" s="533" customFormat="1" ht="22.5" customHeight="1" x14ac:dyDescent="0.2">
      <c r="A38" s="1096" t="s">
        <v>111</v>
      </c>
      <c r="B38" s="1093"/>
      <c r="C38" s="1102"/>
      <c r="D38" s="1102"/>
      <c r="E38" s="1101"/>
      <c r="F38" s="1097">
        <v>213</v>
      </c>
      <c r="G38" s="351">
        <f>K38+O38+U38</f>
        <v>13143838.189999999</v>
      </c>
      <c r="H38" s="351">
        <f t="shared" si="13"/>
        <v>595458.28</v>
      </c>
      <c r="I38" s="351">
        <f t="shared" si="14"/>
        <v>11186174.310000001</v>
      </c>
      <c r="J38" s="351">
        <f>N38+R38+U38</f>
        <v>1362205.6</v>
      </c>
      <c r="K38" s="351">
        <f t="shared" si="24"/>
        <v>12545612.33</v>
      </c>
      <c r="L38" s="687">
        <f>'НЗ 2-экз'!C1433+'Прочие-1эк'!G79</f>
        <v>0</v>
      </c>
      <c r="M38" s="687">
        <f>'НЗ 2-экз'!X1433+'Остатки -1эк'!F33+'Прочие-1эк'!G80+'Возвраты-1эк'!G50</f>
        <v>11183406.73</v>
      </c>
      <c r="N38" s="687">
        <f>'НЗ 2-экз'!AK1433+'Остатки -1эк'!F34+'Прочие-1эк'!G81+'Возвраты-1эк'!G51</f>
        <v>1362205.6</v>
      </c>
      <c r="O38" s="351">
        <f t="shared" si="25"/>
        <v>598225.86</v>
      </c>
      <c r="P38" s="687">
        <f>'ИЦ 1эк'!G72</f>
        <v>595458.28</v>
      </c>
      <c r="Q38" s="687">
        <f>'ИЦ 1эк'!G73</f>
        <v>2767.58</v>
      </c>
      <c r="R38" s="687">
        <f>'ИЦ 1эк'!G74</f>
        <v>0</v>
      </c>
      <c r="S38" s="350" t="s">
        <v>379</v>
      </c>
      <c r="T38" s="353" t="s">
        <v>379</v>
      </c>
      <c r="U38" s="351">
        <f>'ПД 1эк'!F64</f>
        <v>0</v>
      </c>
      <c r="V38" s="351"/>
      <c r="W38" s="351">
        <f>AA38+AE38+AK38</f>
        <v>0</v>
      </c>
      <c r="X38" s="351">
        <f t="shared" si="16"/>
        <v>0</v>
      </c>
      <c r="Y38" s="351">
        <f t="shared" si="16"/>
        <v>0</v>
      </c>
      <c r="Z38" s="351">
        <f>AD38+AH38+AK38</f>
        <v>0</v>
      </c>
      <c r="AA38" s="351">
        <f t="shared" si="18"/>
        <v>0</v>
      </c>
      <c r="AB38" s="703"/>
      <c r="AC38" s="703"/>
      <c r="AD38" s="703"/>
      <c r="AE38" s="351">
        <f t="shared" si="19"/>
        <v>0</v>
      </c>
      <c r="AF38" s="703"/>
      <c r="AG38" s="703"/>
      <c r="AH38" s="703"/>
      <c r="AI38" s="350" t="s">
        <v>379</v>
      </c>
      <c r="AJ38" s="353" t="s">
        <v>379</v>
      </c>
      <c r="AK38" s="703"/>
      <c r="AL38" s="351"/>
      <c r="AM38" s="351">
        <f>AQ38+AU38+BA38</f>
        <v>0</v>
      </c>
      <c r="AN38" s="351">
        <f t="shared" si="20"/>
        <v>0</v>
      </c>
      <c r="AO38" s="351">
        <f t="shared" si="21"/>
        <v>0</v>
      </c>
      <c r="AP38" s="351">
        <f>AT38+AX38+BA38</f>
        <v>0</v>
      </c>
      <c r="AQ38" s="351">
        <f t="shared" si="26"/>
        <v>0</v>
      </c>
      <c r="AR38" s="703"/>
      <c r="AS38" s="703"/>
      <c r="AT38" s="703"/>
      <c r="AU38" s="351">
        <f t="shared" si="23"/>
        <v>0</v>
      </c>
      <c r="AV38" s="703"/>
      <c r="AW38" s="703"/>
      <c r="AX38" s="703"/>
      <c r="AY38" s="350" t="s">
        <v>379</v>
      </c>
      <c r="AZ38" s="353" t="s">
        <v>379</v>
      </c>
      <c r="BA38" s="703"/>
      <c r="BB38" s="351"/>
    </row>
    <row r="39" spans="1:54" ht="21.75" customHeight="1" x14ac:dyDescent="0.2">
      <c r="A39" s="1096" t="s">
        <v>108</v>
      </c>
      <c r="B39" s="1093"/>
      <c r="C39" s="1102"/>
      <c r="D39" s="1102"/>
      <c r="E39" s="1101"/>
      <c r="F39" s="1097">
        <v>262</v>
      </c>
      <c r="G39" s="351">
        <f t="shared" ref="G39:J40" si="27">K39</f>
        <v>0</v>
      </c>
      <c r="H39" s="351">
        <f t="shared" si="27"/>
        <v>0</v>
      </c>
      <c r="I39" s="351">
        <f t="shared" si="27"/>
        <v>0</v>
      </c>
      <c r="J39" s="351">
        <f t="shared" si="27"/>
        <v>0</v>
      </c>
      <c r="K39" s="351">
        <f t="shared" si="24"/>
        <v>0</v>
      </c>
      <c r="L39" s="687">
        <f>'НЗ 2-экз'!C1456</f>
        <v>0</v>
      </c>
      <c r="M39" s="687">
        <f>'НЗ 2-экз'!X1456+'Возвраты-1эк'!O50</f>
        <v>0</v>
      </c>
      <c r="N39" s="687">
        <f>'НЗ 2-экз'!AK1456+'Возвраты-1эк'!O51</f>
        <v>0</v>
      </c>
      <c r="O39" s="351"/>
      <c r="P39" s="351"/>
      <c r="Q39" s="351"/>
      <c r="R39" s="351"/>
      <c r="S39" s="350" t="s">
        <v>379</v>
      </c>
      <c r="T39" s="353" t="s">
        <v>379</v>
      </c>
      <c r="U39" s="351"/>
      <c r="V39" s="351"/>
      <c r="W39" s="351">
        <f t="shared" ref="W39:Z40" si="28">AA39</f>
        <v>0</v>
      </c>
      <c r="X39" s="351">
        <f t="shared" si="28"/>
        <v>0</v>
      </c>
      <c r="Y39" s="351">
        <f t="shared" si="28"/>
        <v>0</v>
      </c>
      <c r="Z39" s="351">
        <f t="shared" si="28"/>
        <v>0</v>
      </c>
      <c r="AA39" s="351">
        <f t="shared" si="18"/>
        <v>0</v>
      </c>
      <c r="AB39" s="703"/>
      <c r="AC39" s="703"/>
      <c r="AD39" s="703"/>
      <c r="AE39" s="351"/>
      <c r="AF39" s="351"/>
      <c r="AG39" s="351"/>
      <c r="AH39" s="351"/>
      <c r="AI39" s="350" t="s">
        <v>379</v>
      </c>
      <c r="AJ39" s="353" t="s">
        <v>379</v>
      </c>
      <c r="AK39" s="351"/>
      <c r="AL39" s="351"/>
      <c r="AM39" s="351">
        <f t="shared" ref="AM39:AP40" si="29">AQ39</f>
        <v>0</v>
      </c>
      <c r="AN39" s="351">
        <f t="shared" si="29"/>
        <v>0</v>
      </c>
      <c r="AO39" s="351">
        <f t="shared" si="29"/>
        <v>0</v>
      </c>
      <c r="AP39" s="351">
        <f t="shared" si="29"/>
        <v>0</v>
      </c>
      <c r="AQ39" s="351">
        <f t="shared" si="26"/>
        <v>0</v>
      </c>
      <c r="AR39" s="703"/>
      <c r="AS39" s="703"/>
      <c r="AT39" s="703"/>
      <c r="AU39" s="351"/>
      <c r="AV39" s="351"/>
      <c r="AW39" s="351"/>
      <c r="AX39" s="351"/>
      <c r="AY39" s="350" t="s">
        <v>379</v>
      </c>
      <c r="AZ39" s="353" t="s">
        <v>379</v>
      </c>
      <c r="BA39" s="351"/>
      <c r="BB39" s="351"/>
    </row>
    <row r="40" spans="1:54" ht="21.75" customHeight="1" x14ac:dyDescent="0.2">
      <c r="A40" s="1096" t="s">
        <v>839</v>
      </c>
      <c r="B40" s="1093"/>
      <c r="C40" s="1086"/>
      <c r="D40" s="1086"/>
      <c r="E40" s="1101"/>
      <c r="F40" s="1097">
        <v>266</v>
      </c>
      <c r="G40" s="351">
        <f t="shared" si="27"/>
        <v>0</v>
      </c>
      <c r="H40" s="351">
        <f t="shared" si="27"/>
        <v>0</v>
      </c>
      <c r="I40" s="351">
        <f t="shared" si="27"/>
        <v>0</v>
      </c>
      <c r="J40" s="351">
        <f t="shared" si="27"/>
        <v>0</v>
      </c>
      <c r="K40" s="351">
        <f>L40+M40+N40</f>
        <v>0</v>
      </c>
      <c r="L40" s="1063">
        <f>'НЗ 2-экз'!C1460</f>
        <v>0</v>
      </c>
      <c r="M40" s="1063">
        <f>'НЗ 2-экз'!X1460</f>
        <v>0</v>
      </c>
      <c r="N40" s="1063">
        <f>'НЗ 2-экз'!AK1460</f>
        <v>0</v>
      </c>
      <c r="O40" s="351"/>
      <c r="P40" s="351"/>
      <c r="Q40" s="351"/>
      <c r="R40" s="351"/>
      <c r="S40" s="350" t="s">
        <v>379</v>
      </c>
      <c r="T40" s="353" t="s">
        <v>379</v>
      </c>
      <c r="U40" s="351"/>
      <c r="V40" s="351"/>
      <c r="W40" s="351">
        <f t="shared" si="28"/>
        <v>0</v>
      </c>
      <c r="X40" s="351">
        <f t="shared" si="28"/>
        <v>0</v>
      </c>
      <c r="Y40" s="351">
        <f t="shared" si="28"/>
        <v>0</v>
      </c>
      <c r="Z40" s="351">
        <f t="shared" si="28"/>
        <v>0</v>
      </c>
      <c r="AA40" s="351">
        <f t="shared" si="18"/>
        <v>0</v>
      </c>
      <c r="AB40" s="703"/>
      <c r="AC40" s="703"/>
      <c r="AD40" s="703"/>
      <c r="AE40" s="351"/>
      <c r="AF40" s="351"/>
      <c r="AG40" s="351"/>
      <c r="AH40" s="351"/>
      <c r="AI40" s="350" t="s">
        <v>379</v>
      </c>
      <c r="AJ40" s="353" t="s">
        <v>379</v>
      </c>
      <c r="AK40" s="351"/>
      <c r="AL40" s="351"/>
      <c r="AM40" s="351">
        <f t="shared" si="29"/>
        <v>0</v>
      </c>
      <c r="AN40" s="351">
        <f t="shared" si="29"/>
        <v>0</v>
      </c>
      <c r="AO40" s="351">
        <f t="shared" si="29"/>
        <v>0</v>
      </c>
      <c r="AP40" s="351">
        <f t="shared" si="29"/>
        <v>0</v>
      </c>
      <c r="AQ40" s="351">
        <f>AR40+AS40+AT40</f>
        <v>0</v>
      </c>
      <c r="AR40" s="703"/>
      <c r="AS40" s="703"/>
      <c r="AT40" s="703"/>
      <c r="AU40" s="351"/>
      <c r="AV40" s="351"/>
      <c r="AW40" s="351"/>
      <c r="AX40" s="351"/>
      <c r="AY40" s="350" t="s">
        <v>379</v>
      </c>
      <c r="AZ40" s="353" t="s">
        <v>379</v>
      </c>
      <c r="BA40" s="351"/>
      <c r="BB40" s="351"/>
    </row>
    <row r="41" spans="1:54" s="533" customFormat="1" ht="24" x14ac:dyDescent="0.2">
      <c r="A41" s="1103" t="s">
        <v>112</v>
      </c>
      <c r="B41" s="1104">
        <v>220</v>
      </c>
      <c r="C41" s="1105">
        <v>99</v>
      </c>
      <c r="D41" s="1105" t="s">
        <v>141</v>
      </c>
      <c r="E41" s="1106">
        <v>300</v>
      </c>
      <c r="F41" s="1107"/>
      <c r="G41" s="352">
        <f>K41+O41+U41</f>
        <v>772724.60000000009</v>
      </c>
      <c r="H41" s="352">
        <f>L41+P41</f>
        <v>0</v>
      </c>
      <c r="I41" s="352">
        <f>M41+Q41</f>
        <v>745573.8</v>
      </c>
      <c r="J41" s="352">
        <f>N41+R41+U41</f>
        <v>27150.799999999999</v>
      </c>
      <c r="K41" s="352">
        <f t="shared" si="24"/>
        <v>0</v>
      </c>
      <c r="L41" s="353">
        <f>L45+L46</f>
        <v>0</v>
      </c>
      <c r="M41" s="353">
        <f>M45+M46</f>
        <v>0</v>
      </c>
      <c r="N41" s="353">
        <f>N45+N46</f>
        <v>0</v>
      </c>
      <c r="O41" s="352">
        <f>P41+Q41+R41</f>
        <v>772724.60000000009</v>
      </c>
      <c r="P41" s="353">
        <f>P45</f>
        <v>0</v>
      </c>
      <c r="Q41" s="353">
        <f>Q45+Q43+Q44</f>
        <v>745573.8</v>
      </c>
      <c r="R41" s="351">
        <f>R45+R43+R44</f>
        <v>27150.799999999999</v>
      </c>
      <c r="S41" s="350" t="s">
        <v>379</v>
      </c>
      <c r="T41" s="353" t="s">
        <v>379</v>
      </c>
      <c r="U41" s="353">
        <f>U45</f>
        <v>0</v>
      </c>
      <c r="V41" s="353">
        <f>V45</f>
        <v>0</v>
      </c>
      <c r="W41" s="352">
        <f>AA41+AE41+AK41</f>
        <v>0</v>
      </c>
      <c r="X41" s="352">
        <f>AB41+AF41</f>
        <v>0</v>
      </c>
      <c r="Y41" s="352">
        <f>AC41+AG41</f>
        <v>0</v>
      </c>
      <c r="Z41" s="352">
        <f>AD41+AH41+AK41</f>
        <v>0</v>
      </c>
      <c r="AA41" s="352">
        <f t="shared" si="18"/>
        <v>0</v>
      </c>
      <c r="AB41" s="353">
        <f>AB45</f>
        <v>0</v>
      </c>
      <c r="AC41" s="353">
        <f>AC45</f>
        <v>0</v>
      </c>
      <c r="AD41" s="353">
        <f>AD45</f>
        <v>0</v>
      </c>
      <c r="AE41" s="352">
        <f>AF41+AG41+AH41</f>
        <v>0</v>
      </c>
      <c r="AF41" s="353">
        <f>AF45</f>
        <v>0</v>
      </c>
      <c r="AG41" s="351">
        <f>AG45+AG43+AG44</f>
        <v>0</v>
      </c>
      <c r="AH41" s="351">
        <f>AH45+AH43+AH44</f>
        <v>0</v>
      </c>
      <c r="AI41" s="350" t="s">
        <v>379</v>
      </c>
      <c r="AJ41" s="353" t="s">
        <v>379</v>
      </c>
      <c r="AK41" s="353">
        <f>AK45</f>
        <v>0</v>
      </c>
      <c r="AL41" s="353">
        <f>AL45</f>
        <v>0</v>
      </c>
      <c r="AM41" s="352">
        <f>AQ41+AU41+BA41</f>
        <v>0</v>
      </c>
      <c r="AN41" s="352">
        <f>AR41+AV41</f>
        <v>0</v>
      </c>
      <c r="AO41" s="352">
        <f>AS41+AW41</f>
        <v>0</v>
      </c>
      <c r="AP41" s="352">
        <f>AT41+AX41+BA41</f>
        <v>0</v>
      </c>
      <c r="AQ41" s="352">
        <f t="shared" si="26"/>
        <v>0</v>
      </c>
      <c r="AR41" s="353">
        <f>AR45</f>
        <v>0</v>
      </c>
      <c r="AS41" s="353">
        <f>AS45</f>
        <v>0</v>
      </c>
      <c r="AT41" s="353">
        <f>AT45</f>
        <v>0</v>
      </c>
      <c r="AU41" s="352">
        <f>AV41+AW41+AX41</f>
        <v>0</v>
      </c>
      <c r="AV41" s="353">
        <f>AV45</f>
        <v>0</v>
      </c>
      <c r="AW41" s="351">
        <f>AW45+AW43+AW44</f>
        <v>0</v>
      </c>
      <c r="AX41" s="351">
        <f>AX45+AX43+AX44</f>
        <v>0</v>
      </c>
      <c r="AY41" s="350" t="s">
        <v>379</v>
      </c>
      <c r="AZ41" s="353" t="s">
        <v>379</v>
      </c>
      <c r="BA41" s="353">
        <f>BA45</f>
        <v>0</v>
      </c>
      <c r="BB41" s="353">
        <f>BB45</f>
        <v>0</v>
      </c>
    </row>
    <row r="42" spans="1:54" s="533" customFormat="1" x14ac:dyDescent="0.2">
      <c r="A42" s="1108" t="s">
        <v>274</v>
      </c>
      <c r="B42" s="1084"/>
      <c r="C42" s="1085"/>
      <c r="D42" s="1086"/>
      <c r="E42" s="1109"/>
      <c r="F42" s="1088"/>
      <c r="G42" s="417"/>
      <c r="H42" s="547"/>
      <c r="I42" s="352"/>
      <c r="J42" s="416"/>
      <c r="K42" s="547"/>
      <c r="L42" s="547"/>
      <c r="M42" s="547"/>
      <c r="N42" s="352"/>
      <c r="O42" s="352"/>
      <c r="P42" s="417"/>
      <c r="Q42" s="416"/>
      <c r="R42" s="547"/>
      <c r="S42" s="352"/>
      <c r="T42" s="417"/>
      <c r="U42" s="417"/>
      <c r="V42" s="417"/>
      <c r="W42" s="417"/>
      <c r="X42" s="547"/>
      <c r="Y42" s="352"/>
      <c r="Z42" s="416"/>
      <c r="AA42" s="547"/>
      <c r="AB42" s="547"/>
      <c r="AC42" s="547"/>
      <c r="AD42" s="352"/>
      <c r="AE42" s="352"/>
      <c r="AF42" s="417"/>
      <c r="AG42" s="416"/>
      <c r="AH42" s="547"/>
      <c r="AI42" s="352"/>
      <c r="AJ42" s="417"/>
      <c r="AK42" s="417"/>
      <c r="AL42" s="417"/>
      <c r="AM42" s="417"/>
      <c r="AN42" s="547"/>
      <c r="AO42" s="352"/>
      <c r="AP42" s="416"/>
      <c r="AQ42" s="547"/>
      <c r="AR42" s="547"/>
      <c r="AS42" s="547"/>
      <c r="AT42" s="352"/>
      <c r="AU42" s="352"/>
      <c r="AV42" s="417"/>
      <c r="AW42" s="416"/>
      <c r="AX42" s="547"/>
      <c r="AY42" s="352"/>
      <c r="AZ42" s="417"/>
      <c r="BA42" s="417"/>
      <c r="BB42" s="417"/>
    </row>
    <row r="43" spans="1:54" ht="36" hidden="1" customHeight="1" x14ac:dyDescent="0.2">
      <c r="A43" s="1089" t="s">
        <v>113</v>
      </c>
      <c r="B43" s="1078"/>
      <c r="C43" s="1110"/>
      <c r="D43" s="1111"/>
      <c r="E43" s="1112">
        <v>321</v>
      </c>
      <c r="F43" s="1113">
        <v>262</v>
      </c>
      <c r="G43" s="354">
        <f t="shared" ref="G43:J44" si="30">O43</f>
        <v>0</v>
      </c>
      <c r="H43" s="353">
        <f t="shared" si="30"/>
        <v>0</v>
      </c>
      <c r="I43" s="349">
        <f t="shared" si="30"/>
        <v>0</v>
      </c>
      <c r="J43" s="350">
        <f t="shared" si="30"/>
        <v>0</v>
      </c>
      <c r="K43" s="353" t="s">
        <v>379</v>
      </c>
      <c r="L43" s="353" t="s">
        <v>379</v>
      </c>
      <c r="M43" s="353" t="s">
        <v>379</v>
      </c>
      <c r="N43" s="349" t="s">
        <v>379</v>
      </c>
      <c r="O43" s="349">
        <f>Q43+R43</f>
        <v>0</v>
      </c>
      <c r="P43" s="354"/>
      <c r="Q43" s="698">
        <f>'ИЦ 1эк'!S73</f>
        <v>0</v>
      </c>
      <c r="R43" s="694">
        <f>'ИЦ 1эк'!S74</f>
        <v>0</v>
      </c>
      <c r="S43" s="349" t="s">
        <v>379</v>
      </c>
      <c r="T43" s="354" t="s">
        <v>379</v>
      </c>
      <c r="U43" s="354" t="s">
        <v>379</v>
      </c>
      <c r="V43" s="354" t="s">
        <v>379</v>
      </c>
      <c r="W43" s="354">
        <f t="shared" ref="W43:Z44" si="31">AE43</f>
        <v>0</v>
      </c>
      <c r="X43" s="353">
        <f t="shared" si="31"/>
        <v>0</v>
      </c>
      <c r="Y43" s="349">
        <f t="shared" si="31"/>
        <v>0</v>
      </c>
      <c r="Z43" s="350">
        <f t="shared" si="31"/>
        <v>0</v>
      </c>
      <c r="AA43" s="353" t="s">
        <v>379</v>
      </c>
      <c r="AB43" s="353" t="s">
        <v>379</v>
      </c>
      <c r="AC43" s="353" t="s">
        <v>379</v>
      </c>
      <c r="AD43" s="349" t="s">
        <v>379</v>
      </c>
      <c r="AE43" s="349">
        <f>AG43+AH43</f>
        <v>0</v>
      </c>
      <c r="AF43" s="354"/>
      <c r="AG43" s="704"/>
      <c r="AH43" s="707"/>
      <c r="AI43" s="349" t="s">
        <v>379</v>
      </c>
      <c r="AJ43" s="354" t="s">
        <v>379</v>
      </c>
      <c r="AK43" s="354" t="s">
        <v>379</v>
      </c>
      <c r="AL43" s="354" t="s">
        <v>379</v>
      </c>
      <c r="AM43" s="354">
        <f t="shared" ref="AM43:AP44" si="32">AU43</f>
        <v>0</v>
      </c>
      <c r="AN43" s="353">
        <f t="shared" si="32"/>
        <v>0</v>
      </c>
      <c r="AO43" s="349">
        <f t="shared" si="32"/>
        <v>0</v>
      </c>
      <c r="AP43" s="350">
        <f t="shared" si="32"/>
        <v>0</v>
      </c>
      <c r="AQ43" s="353" t="s">
        <v>379</v>
      </c>
      <c r="AR43" s="353" t="s">
        <v>379</v>
      </c>
      <c r="AS43" s="353" t="s">
        <v>379</v>
      </c>
      <c r="AT43" s="349" t="s">
        <v>379</v>
      </c>
      <c r="AU43" s="349">
        <f>AW43+AX43</f>
        <v>0</v>
      </c>
      <c r="AV43" s="354"/>
      <c r="AW43" s="704"/>
      <c r="AX43" s="707"/>
      <c r="AY43" s="349" t="s">
        <v>379</v>
      </c>
      <c r="AZ43" s="354" t="s">
        <v>379</v>
      </c>
      <c r="BA43" s="354" t="s">
        <v>379</v>
      </c>
      <c r="BB43" s="354" t="s">
        <v>379</v>
      </c>
    </row>
    <row r="44" spans="1:54" ht="36" customHeight="1" x14ac:dyDescent="0.2">
      <c r="A44" s="1089" t="s">
        <v>113</v>
      </c>
      <c r="B44" s="1078"/>
      <c r="C44" s="1110"/>
      <c r="D44" s="1111"/>
      <c r="E44" s="1112">
        <v>321</v>
      </c>
      <c r="F44" s="1113">
        <v>263</v>
      </c>
      <c r="G44" s="354">
        <f t="shared" si="30"/>
        <v>762224.60000000009</v>
      </c>
      <c r="H44" s="353">
        <f t="shared" si="30"/>
        <v>0</v>
      </c>
      <c r="I44" s="349">
        <f t="shared" si="30"/>
        <v>745573.8</v>
      </c>
      <c r="J44" s="350">
        <f t="shared" si="30"/>
        <v>16650.8</v>
      </c>
      <c r="K44" s="353" t="s">
        <v>379</v>
      </c>
      <c r="L44" s="353" t="s">
        <v>379</v>
      </c>
      <c r="M44" s="353" t="s">
        <v>379</v>
      </c>
      <c r="N44" s="349" t="s">
        <v>379</v>
      </c>
      <c r="O44" s="349">
        <f>Q44+R44</f>
        <v>762224.60000000009</v>
      </c>
      <c r="P44" s="354"/>
      <c r="Q44" s="698">
        <f>'ИЦ 1эк'!U73</f>
        <v>745573.8</v>
      </c>
      <c r="R44" s="694">
        <f>'ИЦ 1эк'!U74</f>
        <v>16650.8</v>
      </c>
      <c r="S44" s="349" t="s">
        <v>379</v>
      </c>
      <c r="T44" s="354" t="s">
        <v>379</v>
      </c>
      <c r="U44" s="354" t="s">
        <v>379</v>
      </c>
      <c r="V44" s="354" t="s">
        <v>379</v>
      </c>
      <c r="W44" s="354">
        <f t="shared" si="31"/>
        <v>0</v>
      </c>
      <c r="X44" s="353">
        <f t="shared" si="31"/>
        <v>0</v>
      </c>
      <c r="Y44" s="349">
        <f t="shared" si="31"/>
        <v>0</v>
      </c>
      <c r="Z44" s="350">
        <f t="shared" si="31"/>
        <v>0</v>
      </c>
      <c r="AA44" s="353" t="s">
        <v>379</v>
      </c>
      <c r="AB44" s="353" t="s">
        <v>379</v>
      </c>
      <c r="AC44" s="353" t="s">
        <v>379</v>
      </c>
      <c r="AD44" s="349" t="s">
        <v>379</v>
      </c>
      <c r="AE44" s="349">
        <f>AG44+AH44</f>
        <v>0</v>
      </c>
      <c r="AF44" s="354"/>
      <c r="AG44" s="704"/>
      <c r="AH44" s="707"/>
      <c r="AI44" s="349" t="s">
        <v>379</v>
      </c>
      <c r="AJ44" s="354" t="s">
        <v>379</v>
      </c>
      <c r="AK44" s="354" t="s">
        <v>379</v>
      </c>
      <c r="AL44" s="354" t="s">
        <v>379</v>
      </c>
      <c r="AM44" s="354">
        <f t="shared" si="32"/>
        <v>0</v>
      </c>
      <c r="AN44" s="353">
        <f t="shared" si="32"/>
        <v>0</v>
      </c>
      <c r="AO44" s="349">
        <f t="shared" si="32"/>
        <v>0</v>
      </c>
      <c r="AP44" s="350">
        <f t="shared" si="32"/>
        <v>0</v>
      </c>
      <c r="AQ44" s="353" t="s">
        <v>379</v>
      </c>
      <c r="AR44" s="353" t="s">
        <v>379</v>
      </c>
      <c r="AS44" s="353" t="s">
        <v>379</v>
      </c>
      <c r="AT44" s="349" t="s">
        <v>379</v>
      </c>
      <c r="AU44" s="349">
        <f>AW44+AX44</f>
        <v>0</v>
      </c>
      <c r="AV44" s="354"/>
      <c r="AW44" s="704"/>
      <c r="AX44" s="707"/>
      <c r="AY44" s="349" t="s">
        <v>379</v>
      </c>
      <c r="AZ44" s="354" t="s">
        <v>379</v>
      </c>
      <c r="BA44" s="354" t="s">
        <v>379</v>
      </c>
      <c r="BB44" s="354" t="s">
        <v>379</v>
      </c>
    </row>
    <row r="45" spans="1:54" s="533" customFormat="1" x14ac:dyDescent="0.2">
      <c r="A45" s="1077" t="s">
        <v>114</v>
      </c>
      <c r="B45" s="1078"/>
      <c r="C45" s="1110"/>
      <c r="D45" s="1110"/>
      <c r="E45" s="1114">
        <v>340</v>
      </c>
      <c r="F45" s="1115">
        <v>296</v>
      </c>
      <c r="G45" s="349">
        <f>K45+O45+U45</f>
        <v>10500</v>
      </c>
      <c r="H45" s="349">
        <f t="shared" ref="H45:I47" si="33">L45+P45</f>
        <v>0</v>
      </c>
      <c r="I45" s="349">
        <f t="shared" si="33"/>
        <v>0</v>
      </c>
      <c r="J45" s="349">
        <f>N45+R45+U45</f>
        <v>10500</v>
      </c>
      <c r="K45" s="349">
        <f>L45+M45+N45</f>
        <v>0</v>
      </c>
      <c r="L45" s="686">
        <f>'НЗ 2-экз'!C1471+'Прочие-1эк'!S79</f>
        <v>0</v>
      </c>
      <c r="M45" s="686">
        <f>'НЗ 2-экз'!X1471+'Остатки -1эк'!Q33+'Прочие-1эк'!S80+'Возвраты-1эк'!S50</f>
        <v>0</v>
      </c>
      <c r="N45" s="686">
        <f>'НЗ 2-экз'!AK1471+'Остатки -1эк'!Q34+'Прочие-1эк'!S81+'Возвраты-1эк'!S51</f>
        <v>0</v>
      </c>
      <c r="O45" s="349">
        <f>P45+Q45+R45</f>
        <v>10500</v>
      </c>
      <c r="P45" s="686">
        <f>'ИЦ 1эк'!AD72</f>
        <v>0</v>
      </c>
      <c r="Q45" s="686">
        <f>'ИЦ 1эк'!AD73</f>
        <v>0</v>
      </c>
      <c r="R45" s="686">
        <f>'ИЦ 1эк'!AD74</f>
        <v>10500</v>
      </c>
      <c r="S45" s="349" t="s">
        <v>379</v>
      </c>
      <c r="T45" s="349" t="s">
        <v>379</v>
      </c>
      <c r="U45" s="349">
        <f>'ПД 1эк'!R64</f>
        <v>0</v>
      </c>
      <c r="V45" s="349"/>
      <c r="W45" s="349">
        <f>AA45+AE45+AK45</f>
        <v>0</v>
      </c>
      <c r="X45" s="349">
        <f t="shared" ref="X45:Y47" si="34">AB45+AF45</f>
        <v>0</v>
      </c>
      <c r="Y45" s="349">
        <f t="shared" si="34"/>
        <v>0</v>
      </c>
      <c r="Z45" s="349">
        <f>AD45+AH45+AK45</f>
        <v>0</v>
      </c>
      <c r="AA45" s="349">
        <f>AB45+AC45+AD45</f>
        <v>0</v>
      </c>
      <c r="AB45" s="705"/>
      <c r="AC45" s="705"/>
      <c r="AD45" s="705"/>
      <c r="AE45" s="349">
        <f>AF45+AG45+AH45</f>
        <v>0</v>
      </c>
      <c r="AF45" s="705"/>
      <c r="AG45" s="705"/>
      <c r="AH45" s="705"/>
      <c r="AI45" s="349" t="s">
        <v>379</v>
      </c>
      <c r="AJ45" s="349" t="s">
        <v>379</v>
      </c>
      <c r="AK45" s="705"/>
      <c r="AL45" s="349"/>
      <c r="AM45" s="349">
        <f>AQ45+AU45+BA45</f>
        <v>0</v>
      </c>
      <c r="AN45" s="349">
        <f t="shared" ref="AN45:AO47" si="35">AR45+AV45</f>
        <v>0</v>
      </c>
      <c r="AO45" s="349">
        <f t="shared" si="35"/>
        <v>0</v>
      </c>
      <c r="AP45" s="349">
        <f>AT45+AX45+BA45</f>
        <v>0</v>
      </c>
      <c r="AQ45" s="349">
        <f>AR45+AS45+AT45</f>
        <v>0</v>
      </c>
      <c r="AR45" s="705"/>
      <c r="AS45" s="705"/>
      <c r="AT45" s="705"/>
      <c r="AU45" s="349">
        <f>AV45+AW45+AX45</f>
        <v>0</v>
      </c>
      <c r="AV45" s="705"/>
      <c r="AW45" s="705"/>
      <c r="AX45" s="705"/>
      <c r="AY45" s="349" t="s">
        <v>379</v>
      </c>
      <c r="AZ45" s="349" t="s">
        <v>379</v>
      </c>
      <c r="BA45" s="705"/>
      <c r="BB45" s="349"/>
    </row>
    <row r="46" spans="1:54" s="533" customFormat="1" x14ac:dyDescent="0.2">
      <c r="A46" s="1077" t="s">
        <v>842</v>
      </c>
      <c r="B46" s="1078"/>
      <c r="C46" s="1110"/>
      <c r="D46" s="1110"/>
      <c r="E46" s="1114">
        <v>360</v>
      </c>
      <c r="F46" s="1115">
        <v>296</v>
      </c>
      <c r="G46" s="349">
        <f>K46+O46+U46</f>
        <v>0</v>
      </c>
      <c r="H46" s="349">
        <f t="shared" si="33"/>
        <v>0</v>
      </c>
      <c r="I46" s="349">
        <f t="shared" si="33"/>
        <v>0</v>
      </c>
      <c r="J46" s="349">
        <f>N46+R46+U46</f>
        <v>0</v>
      </c>
      <c r="K46" s="349">
        <f>L46+M46+N46</f>
        <v>0</v>
      </c>
      <c r="L46" s="686">
        <f>'НЗ 2-экз'!C1472</f>
        <v>0</v>
      </c>
      <c r="M46" s="686">
        <f>'НЗ 2-экз'!X1472</f>
        <v>0</v>
      </c>
      <c r="N46" s="686">
        <f>'НЗ 2-экз'!AK1472</f>
        <v>0</v>
      </c>
      <c r="O46" s="349">
        <f>P46+Q46+R46</f>
        <v>0</v>
      </c>
      <c r="P46" s="686"/>
      <c r="Q46" s="686"/>
      <c r="R46" s="686"/>
      <c r="S46" s="349" t="s">
        <v>379</v>
      </c>
      <c r="T46" s="349" t="s">
        <v>379</v>
      </c>
      <c r="U46" s="349"/>
      <c r="V46" s="349"/>
      <c r="W46" s="349">
        <f>AA46+AE46+AK46</f>
        <v>0</v>
      </c>
      <c r="X46" s="349">
        <f t="shared" si="34"/>
        <v>0</v>
      </c>
      <c r="Y46" s="349">
        <f t="shared" si="34"/>
        <v>0</v>
      </c>
      <c r="Z46" s="349">
        <f>AD46+AH46+AK46</f>
        <v>0</v>
      </c>
      <c r="AA46" s="349">
        <f>AB46+AC46+AD46</f>
        <v>0</v>
      </c>
      <c r="AB46" s="705"/>
      <c r="AC46" s="705"/>
      <c r="AD46" s="705"/>
      <c r="AE46" s="349">
        <f>AF46+AG46+AH46</f>
        <v>0</v>
      </c>
      <c r="AF46" s="705"/>
      <c r="AG46" s="705"/>
      <c r="AH46" s="705"/>
      <c r="AI46" s="349" t="s">
        <v>379</v>
      </c>
      <c r="AJ46" s="349" t="s">
        <v>379</v>
      </c>
      <c r="AK46" s="705"/>
      <c r="AL46" s="349"/>
      <c r="AM46" s="349">
        <f>AQ46+AU46+BA46</f>
        <v>0</v>
      </c>
      <c r="AN46" s="349">
        <f t="shared" si="35"/>
        <v>0</v>
      </c>
      <c r="AO46" s="349">
        <f t="shared" si="35"/>
        <v>0</v>
      </c>
      <c r="AP46" s="349">
        <f>AT46+AX46+BA46</f>
        <v>0</v>
      </c>
      <c r="AQ46" s="349">
        <f>AR46+AS46+AT46</f>
        <v>0</v>
      </c>
      <c r="AR46" s="705"/>
      <c r="AS46" s="705"/>
      <c r="AT46" s="705"/>
      <c r="AU46" s="349">
        <f>AV46+AW46+AX46</f>
        <v>0</v>
      </c>
      <c r="AV46" s="705"/>
      <c r="AW46" s="705"/>
      <c r="AX46" s="705"/>
      <c r="AY46" s="349" t="s">
        <v>379</v>
      </c>
      <c r="AZ46" s="349" t="s">
        <v>379</v>
      </c>
      <c r="BA46" s="705"/>
      <c r="BB46" s="349"/>
    </row>
    <row r="47" spans="1:54" s="533" customFormat="1" x14ac:dyDescent="0.2">
      <c r="A47" s="1103" t="s">
        <v>115</v>
      </c>
      <c r="B47" s="1104">
        <v>230</v>
      </c>
      <c r="C47" s="1105">
        <v>99</v>
      </c>
      <c r="D47" s="1105" t="s">
        <v>141</v>
      </c>
      <c r="E47" s="1106">
        <v>850</v>
      </c>
      <c r="F47" s="1107"/>
      <c r="G47" s="352">
        <f>K47+O47+U47</f>
        <v>726227.42</v>
      </c>
      <c r="H47" s="352">
        <f t="shared" si="33"/>
        <v>0</v>
      </c>
      <c r="I47" s="352">
        <f t="shared" si="33"/>
        <v>0</v>
      </c>
      <c r="J47" s="352">
        <f>N47+R47+U47</f>
        <v>726227.42</v>
      </c>
      <c r="K47" s="352">
        <f>L47+M47+N47</f>
        <v>726227.42</v>
      </c>
      <c r="L47" s="357">
        <f>L49+L51+L53+L52+L54+L55+L50</f>
        <v>0</v>
      </c>
      <c r="M47" s="357">
        <f>M49+M51+M53+M52+M54+M55+M50</f>
        <v>0</v>
      </c>
      <c r="N47" s="357">
        <f>N49+N51+N53+N52+N54+N55+N50</f>
        <v>726227.42</v>
      </c>
      <c r="O47" s="352">
        <f>P47+Q47+R47</f>
        <v>0</v>
      </c>
      <c r="P47" s="357">
        <f>P49+P51+P53+P52+P54+P55+P50</f>
        <v>0</v>
      </c>
      <c r="Q47" s="357">
        <f>Q49+Q51+Q53+Q52+Q54+Q55+Q50</f>
        <v>0</v>
      </c>
      <c r="R47" s="357">
        <f>R49+R51+R53+R52+R54+R55+R50</f>
        <v>0</v>
      </c>
      <c r="S47" s="351" t="s">
        <v>379</v>
      </c>
      <c r="T47" s="351" t="s">
        <v>379</v>
      </c>
      <c r="U47" s="357">
        <f>U49+U51+U53+U52+U54+U55</f>
        <v>0</v>
      </c>
      <c r="V47" s="357"/>
      <c r="W47" s="352">
        <f>AA47+AE47+AK47</f>
        <v>0</v>
      </c>
      <c r="X47" s="352">
        <f t="shared" si="34"/>
        <v>0</v>
      </c>
      <c r="Y47" s="352">
        <f t="shared" si="34"/>
        <v>0</v>
      </c>
      <c r="Z47" s="352">
        <f>AD47+AH47+AK47</f>
        <v>0</v>
      </c>
      <c r="AA47" s="357">
        <f>AA49+AA51+AA53+AA52+AA54+AA55</f>
        <v>0</v>
      </c>
      <c r="AB47" s="357">
        <f>AB49+AB51+AB53+AB52+AB54+AB55+AB50</f>
        <v>0</v>
      </c>
      <c r="AC47" s="357">
        <f>AC49+AC51+AC53+AC52+AC54+AC55+AC50</f>
        <v>0</v>
      </c>
      <c r="AD47" s="357">
        <f>AD49+AD51+AD53+AD52+AD54+AD55+AD50</f>
        <v>0</v>
      </c>
      <c r="AE47" s="357">
        <f>AE49+AE51+AE53+AE52+AE54+AE55</f>
        <v>0</v>
      </c>
      <c r="AF47" s="357">
        <f>AF49+AF51+AF53+AF52+AF54+AF55+AF50</f>
        <v>0</v>
      </c>
      <c r="AG47" s="357">
        <f>AG49+AG51+AG53+AG52+AG54+AG55+AG50</f>
        <v>0</v>
      </c>
      <c r="AH47" s="357">
        <f>AH49+AH51+AH53+AH52+AH54+AH55+AH50</f>
        <v>0</v>
      </c>
      <c r="AI47" s="351" t="s">
        <v>379</v>
      </c>
      <c r="AJ47" s="351" t="s">
        <v>379</v>
      </c>
      <c r="AK47" s="357">
        <f>AK49+AK51+AK53+AK52+AK54+AK55</f>
        <v>0</v>
      </c>
      <c r="AL47" s="357"/>
      <c r="AM47" s="352">
        <f>AQ47+AU47+BA47</f>
        <v>0</v>
      </c>
      <c r="AN47" s="352">
        <f t="shared" si="35"/>
        <v>0</v>
      </c>
      <c r="AO47" s="352">
        <f t="shared" si="35"/>
        <v>0</v>
      </c>
      <c r="AP47" s="352">
        <f>AT47+AX47+BA47</f>
        <v>0</v>
      </c>
      <c r="AQ47" s="357">
        <f>AQ49+AQ51+AQ53+AQ52+AQ54+AQ55</f>
        <v>0</v>
      </c>
      <c r="AR47" s="357">
        <f>AR49+AR51+AR53+AR52+AR54+AR55+AR50</f>
        <v>0</v>
      </c>
      <c r="AS47" s="357">
        <f>AS49+AS51+AS53+AS52+AS54+AS55+AS50</f>
        <v>0</v>
      </c>
      <c r="AT47" s="357">
        <f>AT49+AT51+AT53+AT52+AT54+AT55+AT50</f>
        <v>0</v>
      </c>
      <c r="AU47" s="357">
        <f>AU49+AU51+AU53+AU52+AU54+AU55</f>
        <v>0</v>
      </c>
      <c r="AV47" s="357">
        <f>AV49+AV51+AV53+AV52+AV54+AV55+AV50</f>
        <v>0</v>
      </c>
      <c r="AW47" s="357">
        <f>AW49+AW51+AW53+AW52+AW54+AW55+AW50</f>
        <v>0</v>
      </c>
      <c r="AX47" s="357">
        <f>AX49+AX51+AX53+AX52+AX54+AX55+AX50</f>
        <v>0</v>
      </c>
      <c r="AY47" s="351" t="s">
        <v>379</v>
      </c>
      <c r="AZ47" s="351" t="s">
        <v>379</v>
      </c>
      <c r="BA47" s="357">
        <f>BA49+BA51+BA53+BA52+BA54+BA55+BA50</f>
        <v>0</v>
      </c>
      <c r="BB47" s="357"/>
    </row>
    <row r="48" spans="1:54" s="533" customFormat="1" x14ac:dyDescent="0.2">
      <c r="A48" s="1083" t="s">
        <v>274</v>
      </c>
      <c r="B48" s="1084"/>
      <c r="C48" s="1085"/>
      <c r="D48" s="1086"/>
      <c r="E48" s="1116"/>
      <c r="F48" s="1100"/>
      <c r="G48" s="417"/>
      <c r="H48" s="417"/>
      <c r="I48" s="416"/>
      <c r="J48" s="547"/>
      <c r="K48" s="352"/>
      <c r="L48" s="416"/>
      <c r="M48" s="352"/>
      <c r="N48" s="416"/>
      <c r="O48" s="352"/>
      <c r="P48" s="416"/>
      <c r="Q48" s="352"/>
      <c r="R48" s="417"/>
      <c r="S48" s="356"/>
      <c r="T48" s="352"/>
      <c r="U48" s="416"/>
      <c r="V48" s="352"/>
      <c r="W48" s="417"/>
      <c r="X48" s="417"/>
      <c r="Y48" s="416"/>
      <c r="Z48" s="547"/>
      <c r="AA48" s="352"/>
      <c r="AB48" s="416"/>
      <c r="AC48" s="352"/>
      <c r="AD48" s="416"/>
      <c r="AE48" s="352"/>
      <c r="AF48" s="416"/>
      <c r="AG48" s="352"/>
      <c r="AH48" s="417"/>
      <c r="AI48" s="356"/>
      <c r="AJ48" s="352"/>
      <c r="AK48" s="416"/>
      <c r="AL48" s="352"/>
      <c r="AM48" s="417"/>
      <c r="AN48" s="417"/>
      <c r="AO48" s="416"/>
      <c r="AP48" s="547"/>
      <c r="AQ48" s="352"/>
      <c r="AR48" s="416"/>
      <c r="AS48" s="352"/>
      <c r="AT48" s="416"/>
      <c r="AU48" s="352"/>
      <c r="AV48" s="416"/>
      <c r="AW48" s="352"/>
      <c r="AX48" s="417"/>
      <c r="AY48" s="356"/>
      <c r="AZ48" s="352"/>
      <c r="BA48" s="416"/>
      <c r="BB48" s="352"/>
    </row>
    <row r="49" spans="1:54" s="533" customFormat="1" ht="24" x14ac:dyDescent="0.2">
      <c r="A49" s="1077" t="s">
        <v>564</v>
      </c>
      <c r="B49" s="1078"/>
      <c r="C49" s="1110"/>
      <c r="D49" s="1111"/>
      <c r="E49" s="1094">
        <v>851</v>
      </c>
      <c r="F49" s="1115">
        <v>291</v>
      </c>
      <c r="G49" s="354">
        <f t="shared" ref="G49:G59" si="36">K49+O49+U49</f>
        <v>724687</v>
      </c>
      <c r="H49" s="354">
        <f t="shared" ref="H49:I61" si="37">L49+P49</f>
        <v>0</v>
      </c>
      <c r="I49" s="350">
        <f t="shared" si="37"/>
        <v>0</v>
      </c>
      <c r="J49" s="353">
        <f t="shared" ref="J49:J61" si="38">N49+R49+U49</f>
        <v>724687</v>
      </c>
      <c r="K49" s="349">
        <f t="shared" ref="K49:K62" si="39">L49+M49+N49</f>
        <v>724687</v>
      </c>
      <c r="L49" s="1069">
        <f>'НЗ 2-экз'!C1463+'НЗ 2-экз'!C1464+'Прочие-1эк'!T79</f>
        <v>0</v>
      </c>
      <c r="M49" s="1070">
        <f>'НЗ 2-экз'!X1463+'НЗ 2-экз'!X1464+'Остатки -1эк'!R33+'Прочие-1эк'!T80+'Возвраты-1эк'!T50</f>
        <v>0</v>
      </c>
      <c r="N49" s="1069">
        <f>'НЗ 2-экз'!AK1463+'НЗ 2-экз'!AK1464+'Остатки -1эк'!R34+'Прочие-1эк'!T81+'Возвраты-1эк'!T51</f>
        <v>724687</v>
      </c>
      <c r="O49" s="349">
        <f t="shared" ref="O49:O61" si="40">P49+Q49+R49</f>
        <v>0</v>
      </c>
      <c r="P49" s="698">
        <f>'ИЦ 1эк'!X72</f>
        <v>0</v>
      </c>
      <c r="Q49" s="686">
        <f>'ИЦ 1эк'!X73</f>
        <v>0</v>
      </c>
      <c r="R49" s="697">
        <f>'ИЦ 1эк'!X74</f>
        <v>0</v>
      </c>
      <c r="S49" s="356" t="s">
        <v>379</v>
      </c>
      <c r="T49" s="349" t="s">
        <v>379</v>
      </c>
      <c r="U49" s="350">
        <f>'ПД 1эк'!S64</f>
        <v>0</v>
      </c>
      <c r="V49" s="349"/>
      <c r="W49" s="354">
        <f t="shared" ref="W49:W57" si="41">AA49+AE49+AK49</f>
        <v>0</v>
      </c>
      <c r="X49" s="354">
        <f t="shared" ref="X49:Y61" si="42">AB49+AF49</f>
        <v>0</v>
      </c>
      <c r="Y49" s="350">
        <f t="shared" si="42"/>
        <v>0</v>
      </c>
      <c r="Z49" s="353">
        <f t="shared" ref="Z49:Z61" si="43">AD49+AH49+AK49</f>
        <v>0</v>
      </c>
      <c r="AA49" s="349">
        <f t="shared" ref="AA49:AA56" si="44">AB49+AC49+AD49</f>
        <v>0</v>
      </c>
      <c r="AB49" s="704"/>
      <c r="AC49" s="705"/>
      <c r="AD49" s="704"/>
      <c r="AE49" s="349">
        <f t="shared" ref="AE49:AE61" si="45">AF49+AG49+AH49</f>
        <v>0</v>
      </c>
      <c r="AF49" s="704"/>
      <c r="AG49" s="705"/>
      <c r="AH49" s="706"/>
      <c r="AI49" s="356" t="s">
        <v>379</v>
      </c>
      <c r="AJ49" s="349" t="s">
        <v>379</v>
      </c>
      <c r="AK49" s="704"/>
      <c r="AL49" s="349"/>
      <c r="AM49" s="354">
        <f t="shared" ref="AM49:AM59" si="46">AQ49+AU49+BA49</f>
        <v>0</v>
      </c>
      <c r="AN49" s="354">
        <f t="shared" ref="AN49:AN61" si="47">AR49+AV49</f>
        <v>0</v>
      </c>
      <c r="AO49" s="350">
        <f t="shared" ref="AO49:AO61" si="48">AS49+AW49</f>
        <v>0</v>
      </c>
      <c r="AP49" s="353">
        <f t="shared" ref="AP49:AP61" si="49">AT49+AX49+BA49</f>
        <v>0</v>
      </c>
      <c r="AQ49" s="349">
        <f t="shared" ref="AQ49:AQ62" si="50">AR49+AS49+AT49</f>
        <v>0</v>
      </c>
      <c r="AR49" s="704"/>
      <c r="AS49" s="705"/>
      <c r="AT49" s="704"/>
      <c r="AU49" s="349">
        <f t="shared" ref="AU49:AU61" si="51">AV49+AW49+AX49</f>
        <v>0</v>
      </c>
      <c r="AV49" s="704"/>
      <c r="AW49" s="705"/>
      <c r="AX49" s="706"/>
      <c r="AY49" s="356" t="s">
        <v>379</v>
      </c>
      <c r="AZ49" s="349" t="s">
        <v>379</v>
      </c>
      <c r="BA49" s="704"/>
      <c r="BB49" s="349"/>
    </row>
    <row r="50" spans="1:54" s="533" customFormat="1" ht="12" hidden="1" customHeight="1" x14ac:dyDescent="0.2">
      <c r="A50" s="1077" t="s">
        <v>841</v>
      </c>
      <c r="B50" s="1078"/>
      <c r="C50" s="1110"/>
      <c r="D50" s="1111"/>
      <c r="E50" s="1094">
        <v>851</v>
      </c>
      <c r="F50" s="1115">
        <v>293</v>
      </c>
      <c r="G50" s="354">
        <f>K50+O50+U50</f>
        <v>0</v>
      </c>
      <c r="H50" s="354">
        <f>L50+P50</f>
        <v>0</v>
      </c>
      <c r="I50" s="350">
        <f>M50+Q50</f>
        <v>0</v>
      </c>
      <c r="J50" s="353">
        <f>N50+R50+U50</f>
        <v>0</v>
      </c>
      <c r="K50" s="349">
        <f>L50+M50+N50</f>
        <v>0</v>
      </c>
      <c r="L50" s="1068">
        <f>'НЗ 2-экз'!C1468</f>
        <v>0</v>
      </c>
      <c r="M50" s="1065">
        <f>'НЗ 2-экз'!X1468</f>
        <v>0</v>
      </c>
      <c r="N50" s="1068">
        <f>'НЗ 2-экз'!AK1468</f>
        <v>0</v>
      </c>
      <c r="O50" s="349">
        <f>P50+Q50+R50</f>
        <v>0</v>
      </c>
      <c r="P50" s="698"/>
      <c r="Q50" s="686"/>
      <c r="R50" s="697"/>
      <c r="S50" s="356" t="s">
        <v>379</v>
      </c>
      <c r="T50" s="349" t="s">
        <v>379</v>
      </c>
      <c r="U50" s="350">
        <f>'ПД 1эк'!S65</f>
        <v>0</v>
      </c>
      <c r="V50" s="349"/>
      <c r="W50" s="354">
        <f>AA50+AE50+AK50</f>
        <v>0</v>
      </c>
      <c r="X50" s="354">
        <f>AB50+AF50</f>
        <v>0</v>
      </c>
      <c r="Y50" s="350">
        <f>AC50+AG50</f>
        <v>0</v>
      </c>
      <c r="Z50" s="353">
        <f>AD50+AH50+AK50</f>
        <v>0</v>
      </c>
      <c r="AA50" s="349">
        <f t="shared" si="44"/>
        <v>0</v>
      </c>
      <c r="AB50" s="704"/>
      <c r="AC50" s="705"/>
      <c r="AD50" s="704"/>
      <c r="AE50" s="349">
        <f>AF50+AG50+AH50</f>
        <v>0</v>
      </c>
      <c r="AF50" s="704"/>
      <c r="AG50" s="705"/>
      <c r="AH50" s="706"/>
      <c r="AI50" s="356" t="s">
        <v>379</v>
      </c>
      <c r="AJ50" s="349" t="s">
        <v>379</v>
      </c>
      <c r="AK50" s="704"/>
      <c r="AL50" s="349"/>
      <c r="AM50" s="354">
        <f>AQ50+AU50+BA50</f>
        <v>0</v>
      </c>
      <c r="AN50" s="354">
        <f>AR50+AV50</f>
        <v>0</v>
      </c>
      <c r="AO50" s="350">
        <f>AS50+AW50</f>
        <v>0</v>
      </c>
      <c r="AP50" s="353">
        <f>AT50+AX50+BA50</f>
        <v>0</v>
      </c>
      <c r="AQ50" s="349">
        <f>AR50+AS50+AT50</f>
        <v>0</v>
      </c>
      <c r="AR50" s="704"/>
      <c r="AS50" s="705"/>
      <c r="AT50" s="704"/>
      <c r="AU50" s="349">
        <f>AV50+AW50+AX50</f>
        <v>0</v>
      </c>
      <c r="AV50" s="704"/>
      <c r="AW50" s="705"/>
      <c r="AX50" s="706"/>
      <c r="AY50" s="356" t="s">
        <v>379</v>
      </c>
      <c r="AZ50" s="349" t="s">
        <v>379</v>
      </c>
      <c r="BA50" s="704"/>
      <c r="BB50" s="349"/>
    </row>
    <row r="51" spans="1:54" s="533" customFormat="1" x14ac:dyDescent="0.2">
      <c r="A51" s="1077" t="s">
        <v>565</v>
      </c>
      <c r="B51" s="1078"/>
      <c r="C51" s="1110"/>
      <c r="D51" s="1110"/>
      <c r="E51" s="1114">
        <v>852</v>
      </c>
      <c r="F51" s="1115">
        <v>291</v>
      </c>
      <c r="G51" s="349">
        <f t="shared" si="36"/>
        <v>0</v>
      </c>
      <c r="H51" s="349">
        <f t="shared" si="37"/>
        <v>0</v>
      </c>
      <c r="I51" s="349">
        <f t="shared" si="37"/>
        <v>0</v>
      </c>
      <c r="J51" s="349">
        <f t="shared" si="38"/>
        <v>0</v>
      </c>
      <c r="K51" s="349">
        <f t="shared" si="39"/>
        <v>0</v>
      </c>
      <c r="L51" s="686">
        <f>'НЗ 2-экз'!C1465+'Прочие-1эк'!U79</f>
        <v>0</v>
      </c>
      <c r="M51" s="686">
        <f>'НЗ 2-экз'!X1465+'Остатки -1эк'!S33+'Прочие-1эк'!U80+'Возвраты-1эк'!U50</f>
        <v>0</v>
      </c>
      <c r="N51" s="686">
        <f>'НЗ 2-экз'!AK1465+'Остатки -1эк'!S34+'Прочие-1эк'!U81+'Возвраты-1эк'!U51</f>
        <v>0</v>
      </c>
      <c r="O51" s="349">
        <f t="shared" si="40"/>
        <v>0</v>
      </c>
      <c r="P51" s="686">
        <f>'ИЦ 1эк'!Y72</f>
        <v>0</v>
      </c>
      <c r="Q51" s="686">
        <f>'ИЦ 1эк'!Y73</f>
        <v>0</v>
      </c>
      <c r="R51" s="686">
        <f>'ИЦ 1эк'!Y74</f>
        <v>0</v>
      </c>
      <c r="S51" s="351" t="s">
        <v>379</v>
      </c>
      <c r="T51" s="351" t="s">
        <v>379</v>
      </c>
      <c r="U51" s="349">
        <f>'ПД 1эк'!T64</f>
        <v>0</v>
      </c>
      <c r="V51" s="349"/>
      <c r="W51" s="349">
        <f t="shared" si="41"/>
        <v>0</v>
      </c>
      <c r="X51" s="349">
        <f t="shared" si="42"/>
        <v>0</v>
      </c>
      <c r="Y51" s="349">
        <f t="shared" si="42"/>
        <v>0</v>
      </c>
      <c r="Z51" s="349">
        <f t="shared" si="43"/>
        <v>0</v>
      </c>
      <c r="AA51" s="349">
        <f t="shared" si="44"/>
        <v>0</v>
      </c>
      <c r="AB51" s="705"/>
      <c r="AC51" s="705"/>
      <c r="AD51" s="705"/>
      <c r="AE51" s="349">
        <f t="shared" si="45"/>
        <v>0</v>
      </c>
      <c r="AF51" s="705"/>
      <c r="AG51" s="705"/>
      <c r="AH51" s="705"/>
      <c r="AI51" s="351" t="s">
        <v>379</v>
      </c>
      <c r="AJ51" s="351" t="s">
        <v>379</v>
      </c>
      <c r="AK51" s="705"/>
      <c r="AL51" s="349"/>
      <c r="AM51" s="349">
        <f t="shared" si="46"/>
        <v>0</v>
      </c>
      <c r="AN51" s="349">
        <f t="shared" si="47"/>
        <v>0</v>
      </c>
      <c r="AO51" s="349">
        <f t="shared" si="48"/>
        <v>0</v>
      </c>
      <c r="AP51" s="349">
        <f t="shared" si="49"/>
        <v>0</v>
      </c>
      <c r="AQ51" s="349">
        <f t="shared" si="50"/>
        <v>0</v>
      </c>
      <c r="AR51" s="705"/>
      <c r="AS51" s="705"/>
      <c r="AT51" s="705"/>
      <c r="AU51" s="349">
        <f t="shared" si="51"/>
        <v>0</v>
      </c>
      <c r="AV51" s="705"/>
      <c r="AW51" s="705"/>
      <c r="AX51" s="705"/>
      <c r="AY51" s="351" t="s">
        <v>379</v>
      </c>
      <c r="AZ51" s="351" t="s">
        <v>379</v>
      </c>
      <c r="BA51" s="705"/>
      <c r="BB51" s="349"/>
    </row>
    <row r="52" spans="1:54" s="533" customFormat="1" x14ac:dyDescent="0.2">
      <c r="A52" s="1077" t="s">
        <v>565</v>
      </c>
      <c r="B52" s="1093"/>
      <c r="C52" s="1102"/>
      <c r="D52" s="1102"/>
      <c r="E52" s="1101">
        <v>853</v>
      </c>
      <c r="F52" s="1097">
        <v>291</v>
      </c>
      <c r="G52" s="351">
        <f t="shared" si="36"/>
        <v>0</v>
      </c>
      <c r="H52" s="351">
        <f>L52+P52</f>
        <v>0</v>
      </c>
      <c r="I52" s="351">
        <f>M52+Q52</f>
        <v>0</v>
      </c>
      <c r="J52" s="351">
        <f>N52+R52+U52</f>
        <v>0</v>
      </c>
      <c r="K52" s="351">
        <f>L52+M52+N52</f>
        <v>0</v>
      </c>
      <c r="L52" s="1015">
        <f>'НЗ 2-экз'!C1466</f>
        <v>0</v>
      </c>
      <c r="M52" s="1015">
        <f>'НЗ 2-экз'!X1466</f>
        <v>0</v>
      </c>
      <c r="N52" s="1015">
        <f>'НЗ 2-экз'!AK1466</f>
        <v>0</v>
      </c>
      <c r="O52" s="351">
        <f>P52+Q52+R52</f>
        <v>0</v>
      </c>
      <c r="P52" s="1015"/>
      <c r="Q52" s="1015"/>
      <c r="R52" s="1015"/>
      <c r="S52" s="351" t="s">
        <v>379</v>
      </c>
      <c r="T52" s="351" t="s">
        <v>379</v>
      </c>
      <c r="U52" s="351">
        <f>'ПД 1эк'!U63</f>
        <v>0</v>
      </c>
      <c r="V52" s="351"/>
      <c r="W52" s="351">
        <f>AA52+AE52+AK52</f>
        <v>0</v>
      </c>
      <c r="X52" s="351">
        <f>AB52+AF52</f>
        <v>0</v>
      </c>
      <c r="Y52" s="351">
        <f>AC52+AG52</f>
        <v>0</v>
      </c>
      <c r="Z52" s="351">
        <f>AD52+AH52+AK52</f>
        <v>0</v>
      </c>
      <c r="AA52" s="351">
        <f t="shared" si="44"/>
        <v>0</v>
      </c>
      <c r="AB52" s="703"/>
      <c r="AC52" s="703"/>
      <c r="AD52" s="703"/>
      <c r="AE52" s="351">
        <f>AF52+AG52+AH52</f>
        <v>0</v>
      </c>
      <c r="AF52" s="703"/>
      <c r="AG52" s="703"/>
      <c r="AH52" s="703"/>
      <c r="AI52" s="351" t="s">
        <v>379</v>
      </c>
      <c r="AJ52" s="351" t="s">
        <v>379</v>
      </c>
      <c r="AK52" s="703"/>
      <c r="AL52" s="351"/>
      <c r="AM52" s="351">
        <f>AQ52+AU52+BA52</f>
        <v>0</v>
      </c>
      <c r="AN52" s="351">
        <f>AR52+AV52</f>
        <v>0</v>
      </c>
      <c r="AO52" s="351">
        <f>AS52+AW52</f>
        <v>0</v>
      </c>
      <c r="AP52" s="351">
        <f>AT52+AX52+BA52</f>
        <v>0</v>
      </c>
      <c r="AQ52" s="351">
        <f>AR52+AS52+AT52</f>
        <v>0</v>
      </c>
      <c r="AR52" s="703"/>
      <c r="AS52" s="703"/>
      <c r="AT52" s="703"/>
      <c r="AU52" s="351">
        <f>AV52+AW52+AX52</f>
        <v>0</v>
      </c>
      <c r="AV52" s="703"/>
      <c r="AW52" s="703"/>
      <c r="AX52" s="703"/>
      <c r="AY52" s="351" t="s">
        <v>379</v>
      </c>
      <c r="AZ52" s="351" t="s">
        <v>379</v>
      </c>
      <c r="BA52" s="703"/>
      <c r="BB52" s="351"/>
    </row>
    <row r="53" spans="1:54" s="533" customFormat="1" x14ac:dyDescent="0.2">
      <c r="A53" s="1096" t="s">
        <v>566</v>
      </c>
      <c r="B53" s="1093"/>
      <c r="C53" s="1102"/>
      <c r="D53" s="1102"/>
      <c r="E53" s="1101">
        <v>853</v>
      </c>
      <c r="F53" s="1097">
        <v>292</v>
      </c>
      <c r="G53" s="351">
        <f t="shared" si="36"/>
        <v>0</v>
      </c>
      <c r="H53" s="351">
        <f t="shared" si="37"/>
        <v>0</v>
      </c>
      <c r="I53" s="351">
        <f t="shared" si="37"/>
        <v>0</v>
      </c>
      <c r="J53" s="351">
        <f t="shared" si="38"/>
        <v>0</v>
      </c>
      <c r="K53" s="351">
        <f t="shared" si="39"/>
        <v>0</v>
      </c>
      <c r="L53" s="687">
        <f>'НЗ 2-экз'!C1467+'Прочие-1эк'!V79</f>
        <v>0</v>
      </c>
      <c r="M53" s="687">
        <f>'НЗ 2-экз'!X1467+'Остатки -1эк'!T33+'Прочие-1эк'!V80+'Возвраты-1эк'!V50</f>
        <v>0</v>
      </c>
      <c r="N53" s="687">
        <f>'НЗ 2-экз'!AK1467+'Остатки -1эк'!T34+'Прочие-1эк'!V81+'Возвраты-1эк'!V51</f>
        <v>0</v>
      </c>
      <c r="O53" s="351">
        <f t="shared" si="40"/>
        <v>0</v>
      </c>
      <c r="P53" s="687">
        <f>'ИЦ 1эк'!Z72</f>
        <v>0</v>
      </c>
      <c r="Q53" s="687">
        <f>'ИЦ 1эк'!Z73</f>
        <v>0</v>
      </c>
      <c r="R53" s="687">
        <f>'ИЦ 1эк'!Z74</f>
        <v>0</v>
      </c>
      <c r="S53" s="351" t="s">
        <v>379</v>
      </c>
      <c r="T53" s="351" t="s">
        <v>379</v>
      </c>
      <c r="U53" s="351">
        <f>'ПД 1эк'!U64</f>
        <v>0</v>
      </c>
      <c r="V53" s="351"/>
      <c r="W53" s="351">
        <f t="shared" si="41"/>
        <v>0</v>
      </c>
      <c r="X53" s="351">
        <f t="shared" si="42"/>
        <v>0</v>
      </c>
      <c r="Y53" s="351">
        <f t="shared" si="42"/>
        <v>0</v>
      </c>
      <c r="Z53" s="351">
        <f t="shared" si="43"/>
        <v>0</v>
      </c>
      <c r="AA53" s="351">
        <f t="shared" si="44"/>
        <v>0</v>
      </c>
      <c r="AB53" s="703"/>
      <c r="AC53" s="703"/>
      <c r="AD53" s="703"/>
      <c r="AE53" s="351">
        <f t="shared" si="45"/>
        <v>0</v>
      </c>
      <c r="AF53" s="703"/>
      <c r="AG53" s="703"/>
      <c r="AH53" s="703"/>
      <c r="AI53" s="351" t="s">
        <v>379</v>
      </c>
      <c r="AJ53" s="351" t="s">
        <v>379</v>
      </c>
      <c r="AK53" s="703"/>
      <c r="AL53" s="351"/>
      <c r="AM53" s="351">
        <f t="shared" si="46"/>
        <v>0</v>
      </c>
      <c r="AN53" s="351">
        <f t="shared" si="47"/>
        <v>0</v>
      </c>
      <c r="AO53" s="351">
        <f t="shared" si="48"/>
        <v>0</v>
      </c>
      <c r="AP53" s="351">
        <f t="shared" si="49"/>
        <v>0</v>
      </c>
      <c r="AQ53" s="351">
        <f t="shared" si="50"/>
        <v>0</v>
      </c>
      <c r="AR53" s="703"/>
      <c r="AS53" s="703"/>
      <c r="AT53" s="703"/>
      <c r="AU53" s="351">
        <f t="shared" si="51"/>
        <v>0</v>
      </c>
      <c r="AV53" s="703"/>
      <c r="AW53" s="703"/>
      <c r="AX53" s="703"/>
      <c r="AY53" s="351" t="s">
        <v>379</v>
      </c>
      <c r="AZ53" s="351" t="s">
        <v>379</v>
      </c>
      <c r="BA53" s="703"/>
      <c r="BB53" s="351"/>
    </row>
    <row r="54" spans="1:54" s="533" customFormat="1" x14ac:dyDescent="0.2">
      <c r="A54" s="1096" t="s">
        <v>566</v>
      </c>
      <c r="B54" s="1117"/>
      <c r="C54" s="1102"/>
      <c r="D54" s="1102"/>
      <c r="E54" s="1101">
        <v>853</v>
      </c>
      <c r="F54" s="1097">
        <v>293</v>
      </c>
      <c r="G54" s="351">
        <f>K54+O54+U54</f>
        <v>1540.42</v>
      </c>
      <c r="H54" s="351">
        <f>L54+P54</f>
        <v>0</v>
      </c>
      <c r="I54" s="351">
        <f>M54+Q54</f>
        <v>0</v>
      </c>
      <c r="J54" s="351">
        <f>N54+R54+U54</f>
        <v>1540.42</v>
      </c>
      <c r="K54" s="351">
        <f>L54+M54+N54</f>
        <v>1540.42</v>
      </c>
      <c r="L54" s="687">
        <f>'НЗ 2-экз'!C1469+'Прочие-1эк'!R79</f>
        <v>0</v>
      </c>
      <c r="M54" s="687">
        <f>'НЗ 2-экз'!X1469+'Остатки -1эк'!P33+'Прочие-1эк'!R80+'Возвраты-1эк'!R50</f>
        <v>0</v>
      </c>
      <c r="N54" s="687">
        <f>'НЗ 2-экз'!AK1469+'Остатки -1эк'!P34+'Прочие-1эк'!R81+'Возвраты-1эк'!R51</f>
        <v>1540.42</v>
      </c>
      <c r="O54" s="351">
        <f>P54+Q54+R54</f>
        <v>0</v>
      </c>
      <c r="P54" s="687">
        <f>'ИЦ 1эк'!AB72</f>
        <v>0</v>
      </c>
      <c r="Q54" s="687">
        <f>'ИЦ 1эк'!AB73</f>
        <v>0</v>
      </c>
      <c r="R54" s="687">
        <f>'ИЦ 1эк'!AB74</f>
        <v>0</v>
      </c>
      <c r="S54" s="353" t="s">
        <v>379</v>
      </c>
      <c r="T54" s="349" t="s">
        <v>379</v>
      </c>
      <c r="U54" s="351">
        <f>'ПД 1эк'!Q64</f>
        <v>0</v>
      </c>
      <c r="V54" s="351"/>
      <c r="W54" s="351">
        <f>AA54+AE54+AK54</f>
        <v>0</v>
      </c>
      <c r="X54" s="351">
        <f>AB54+AF54</f>
        <v>0</v>
      </c>
      <c r="Y54" s="351">
        <f>AC54+AG54</f>
        <v>0</v>
      </c>
      <c r="Z54" s="351">
        <f>AD54+AH54+AK54</f>
        <v>0</v>
      </c>
      <c r="AA54" s="351">
        <f t="shared" si="44"/>
        <v>0</v>
      </c>
      <c r="AB54" s="703"/>
      <c r="AC54" s="703"/>
      <c r="AD54" s="703"/>
      <c r="AE54" s="351">
        <f>AF54+AG54+AH54</f>
        <v>0</v>
      </c>
      <c r="AF54" s="703"/>
      <c r="AG54" s="703"/>
      <c r="AH54" s="703"/>
      <c r="AI54" s="353" t="s">
        <v>379</v>
      </c>
      <c r="AJ54" s="349" t="s">
        <v>379</v>
      </c>
      <c r="AK54" s="703"/>
      <c r="AL54" s="351"/>
      <c r="AM54" s="351">
        <f>AQ54+AU54+BA54</f>
        <v>0</v>
      </c>
      <c r="AN54" s="351">
        <f>AR54+AV54</f>
        <v>0</v>
      </c>
      <c r="AO54" s="351">
        <f>AS54+AW54</f>
        <v>0</v>
      </c>
      <c r="AP54" s="351">
        <f>AT54+AX54+BA54</f>
        <v>0</v>
      </c>
      <c r="AQ54" s="351">
        <f>AR54+AS54+AT54</f>
        <v>0</v>
      </c>
      <c r="AR54" s="703"/>
      <c r="AS54" s="703"/>
      <c r="AT54" s="703"/>
      <c r="AU54" s="351">
        <f>AV54+AW54+AX54</f>
        <v>0</v>
      </c>
      <c r="AV54" s="703"/>
      <c r="AW54" s="703"/>
      <c r="AX54" s="703"/>
      <c r="AY54" s="353" t="s">
        <v>379</v>
      </c>
      <c r="AZ54" s="349" t="s">
        <v>379</v>
      </c>
      <c r="BA54" s="703"/>
      <c r="BB54" s="351"/>
    </row>
    <row r="55" spans="1:54" s="533" customFormat="1" x14ac:dyDescent="0.2">
      <c r="A55" s="1096" t="s">
        <v>816</v>
      </c>
      <c r="B55" s="1117"/>
      <c r="C55" s="1102"/>
      <c r="D55" s="1102"/>
      <c r="E55" s="1101">
        <v>853</v>
      </c>
      <c r="F55" s="1097">
        <v>296</v>
      </c>
      <c r="G55" s="351">
        <f>K55+O55+U55</f>
        <v>0</v>
      </c>
      <c r="H55" s="351">
        <f>L55+P55</f>
        <v>0</v>
      </c>
      <c r="I55" s="351">
        <f>M55+Q55</f>
        <v>0</v>
      </c>
      <c r="J55" s="351">
        <f>N55+R55+U55</f>
        <v>0</v>
      </c>
      <c r="K55" s="351">
        <f>L55+M55+N55</f>
        <v>0</v>
      </c>
      <c r="L55" s="1022"/>
      <c r="M55" s="687">
        <f>'НЗ 2-экз'!X1474+'Остатки -1эк'!U33+'Прочие-1эк'!W80+'Возвраты-1эк'!W50</f>
        <v>0</v>
      </c>
      <c r="N55" s="687">
        <f>'НЗ 2-экз'!AK1474+'Остатки -1эк'!U33+'Прочие-1эк'!W81+'Возвраты-1эк'!W51</f>
        <v>0</v>
      </c>
      <c r="O55" s="351">
        <f>P55+Q55+R55</f>
        <v>0</v>
      </c>
      <c r="P55" s="687">
        <f>'ИЦ 1эк'!AF72</f>
        <v>0</v>
      </c>
      <c r="Q55" s="687">
        <f>'ИЦ 1эк'!AF73</f>
        <v>0</v>
      </c>
      <c r="R55" s="687">
        <f>'ИЦ 1эк'!AF74</f>
        <v>0</v>
      </c>
      <c r="S55" s="353" t="s">
        <v>379</v>
      </c>
      <c r="T55" s="349" t="s">
        <v>379</v>
      </c>
      <c r="U55" s="351">
        <f>'ПД 1эк'!V64</f>
        <v>0</v>
      </c>
      <c r="V55" s="351"/>
      <c r="W55" s="351">
        <f>AA55+AE55+AK55</f>
        <v>0</v>
      </c>
      <c r="X55" s="351">
        <f>AB55+AF55</f>
        <v>0</v>
      </c>
      <c r="Y55" s="351">
        <f>AC55+AG55</f>
        <v>0</v>
      </c>
      <c r="Z55" s="351">
        <f>AD55+AH55+AK55</f>
        <v>0</v>
      </c>
      <c r="AA55" s="351">
        <f t="shared" si="44"/>
        <v>0</v>
      </c>
      <c r="AB55" s="703"/>
      <c r="AC55" s="703"/>
      <c r="AD55" s="703"/>
      <c r="AE55" s="351">
        <f>AF55+AG55+AH55</f>
        <v>0</v>
      </c>
      <c r="AF55" s="703"/>
      <c r="AG55" s="703"/>
      <c r="AH55" s="703"/>
      <c r="AI55" s="353" t="s">
        <v>379</v>
      </c>
      <c r="AJ55" s="349" t="s">
        <v>379</v>
      </c>
      <c r="AK55" s="703"/>
      <c r="AL55" s="351"/>
      <c r="AM55" s="351">
        <f>AQ55+AU55+BA55</f>
        <v>0</v>
      </c>
      <c r="AN55" s="351">
        <f>AR55+AV55</f>
        <v>0</v>
      </c>
      <c r="AO55" s="351">
        <f>AS55+AW55</f>
        <v>0</v>
      </c>
      <c r="AP55" s="351">
        <f>AT55+AX55+BA55</f>
        <v>0</v>
      </c>
      <c r="AQ55" s="351">
        <f>AR55+AS55+AT55</f>
        <v>0</v>
      </c>
      <c r="AR55" s="703"/>
      <c r="AS55" s="703"/>
      <c r="AT55" s="703"/>
      <c r="AU55" s="351">
        <f>AV55+AW55+AX55</f>
        <v>0</v>
      </c>
      <c r="AV55" s="703"/>
      <c r="AW55" s="703"/>
      <c r="AX55" s="703"/>
      <c r="AY55" s="353" t="s">
        <v>379</v>
      </c>
      <c r="AZ55" s="349" t="s">
        <v>379</v>
      </c>
      <c r="BA55" s="703"/>
      <c r="BB55" s="351"/>
    </row>
    <row r="56" spans="1:54" s="533" customFormat="1" ht="24" x14ac:dyDescent="0.2">
      <c r="A56" s="409" t="s">
        <v>119</v>
      </c>
      <c r="B56" s="1001">
        <v>240</v>
      </c>
      <c r="C56" s="331">
        <v>99</v>
      </c>
      <c r="D56" s="331" t="s">
        <v>141</v>
      </c>
      <c r="E56" s="1005">
        <v>860</v>
      </c>
      <c r="F56" s="560"/>
      <c r="G56" s="352">
        <f t="shared" si="36"/>
        <v>0</v>
      </c>
      <c r="H56" s="352">
        <f t="shared" si="37"/>
        <v>0</v>
      </c>
      <c r="I56" s="352">
        <f t="shared" si="37"/>
        <v>0</v>
      </c>
      <c r="J56" s="352">
        <f t="shared" si="38"/>
        <v>0</v>
      </c>
      <c r="K56" s="352">
        <f t="shared" si="39"/>
        <v>0</v>
      </c>
      <c r="L56" s="353"/>
      <c r="M56" s="353"/>
      <c r="N56" s="353"/>
      <c r="O56" s="352">
        <f t="shared" si="40"/>
        <v>0</v>
      </c>
      <c r="P56" s="353"/>
      <c r="Q56" s="353"/>
      <c r="R56" s="351"/>
      <c r="S56" s="351" t="s">
        <v>379</v>
      </c>
      <c r="T56" s="351" t="s">
        <v>379</v>
      </c>
      <c r="U56" s="353"/>
      <c r="V56" s="353"/>
      <c r="W56" s="352">
        <f t="shared" si="41"/>
        <v>0</v>
      </c>
      <c r="X56" s="352">
        <f t="shared" si="42"/>
        <v>0</v>
      </c>
      <c r="Y56" s="352">
        <f t="shared" si="42"/>
        <v>0</v>
      </c>
      <c r="Z56" s="352">
        <f t="shared" si="43"/>
        <v>0</v>
      </c>
      <c r="AA56" s="352">
        <f t="shared" si="44"/>
        <v>0</v>
      </c>
      <c r="AB56" s="353"/>
      <c r="AC56" s="353"/>
      <c r="AD56" s="353"/>
      <c r="AE56" s="352">
        <f t="shared" si="45"/>
        <v>0</v>
      </c>
      <c r="AF56" s="353"/>
      <c r="AG56" s="353"/>
      <c r="AH56" s="351"/>
      <c r="AI56" s="351" t="s">
        <v>379</v>
      </c>
      <c r="AJ56" s="351" t="s">
        <v>379</v>
      </c>
      <c r="AK56" s="353"/>
      <c r="AL56" s="353"/>
      <c r="AM56" s="352">
        <f t="shared" si="46"/>
        <v>0</v>
      </c>
      <c r="AN56" s="352">
        <f t="shared" si="47"/>
        <v>0</v>
      </c>
      <c r="AO56" s="352">
        <f t="shared" si="48"/>
        <v>0</v>
      </c>
      <c r="AP56" s="352">
        <f t="shared" si="49"/>
        <v>0</v>
      </c>
      <c r="AQ56" s="352">
        <f t="shared" si="50"/>
        <v>0</v>
      </c>
      <c r="AR56" s="353"/>
      <c r="AS56" s="353"/>
      <c r="AT56" s="353"/>
      <c r="AU56" s="352">
        <f t="shared" si="51"/>
        <v>0</v>
      </c>
      <c r="AV56" s="353"/>
      <c r="AW56" s="353"/>
      <c r="AX56" s="351"/>
      <c r="AY56" s="351" t="s">
        <v>379</v>
      </c>
      <c r="AZ56" s="351" t="s">
        <v>379</v>
      </c>
      <c r="BA56" s="353"/>
      <c r="BB56" s="353"/>
    </row>
    <row r="57" spans="1:54" s="533" customFormat="1" ht="24" x14ac:dyDescent="0.2">
      <c r="A57" s="250" t="s">
        <v>120</v>
      </c>
      <c r="B57" s="999">
        <v>250</v>
      </c>
      <c r="C57" s="331">
        <v>99</v>
      </c>
      <c r="D57" s="331" t="s">
        <v>141</v>
      </c>
      <c r="E57" s="1004">
        <v>830</v>
      </c>
      <c r="F57" s="330"/>
      <c r="G57" s="352">
        <f>K57+O57+U57</f>
        <v>0</v>
      </c>
      <c r="H57" s="352">
        <f t="shared" si="37"/>
        <v>0</v>
      </c>
      <c r="I57" s="352">
        <f t="shared" si="37"/>
        <v>0</v>
      </c>
      <c r="J57" s="352">
        <f t="shared" si="38"/>
        <v>0</v>
      </c>
      <c r="K57" s="352">
        <f>L57+M57+N57</f>
        <v>0</v>
      </c>
      <c r="L57" s="357">
        <f>L59+L58</f>
        <v>0</v>
      </c>
      <c r="M57" s="357">
        <f>M59+M58</f>
        <v>0</v>
      </c>
      <c r="N57" s="357">
        <f>N59+N58</f>
        <v>0</v>
      </c>
      <c r="O57" s="352">
        <f>P57+Q57+R57</f>
        <v>0</v>
      </c>
      <c r="P57" s="357">
        <f>P59+P58</f>
        <v>0</v>
      </c>
      <c r="Q57" s="357">
        <f>Q59+Q58</f>
        <v>0</v>
      </c>
      <c r="R57" s="357">
        <f>R59+R58</f>
        <v>0</v>
      </c>
      <c r="S57" s="408" t="s">
        <v>379</v>
      </c>
      <c r="T57" s="351" t="s">
        <v>379</v>
      </c>
      <c r="U57" s="357">
        <f>U59</f>
        <v>0</v>
      </c>
      <c r="V57" s="357"/>
      <c r="W57" s="352">
        <f t="shared" si="41"/>
        <v>0</v>
      </c>
      <c r="X57" s="352">
        <f t="shared" si="42"/>
        <v>0</v>
      </c>
      <c r="Y57" s="352">
        <f t="shared" si="42"/>
        <v>0</v>
      </c>
      <c r="Z57" s="352">
        <f t="shared" si="43"/>
        <v>0</v>
      </c>
      <c r="AA57" s="352">
        <f>AA58+AA59</f>
        <v>0</v>
      </c>
      <c r="AB57" s="357">
        <f>AB59+AB58</f>
        <v>0</v>
      </c>
      <c r="AC57" s="357">
        <f>AC59+AC58</f>
        <v>0</v>
      </c>
      <c r="AD57" s="357">
        <f>AD59+AD58</f>
        <v>0</v>
      </c>
      <c r="AE57" s="352">
        <f>AE58+AE59</f>
        <v>0</v>
      </c>
      <c r="AF57" s="357">
        <f>AF59+AF58</f>
        <v>0</v>
      </c>
      <c r="AG57" s="357">
        <f>AG59+AG58</f>
        <v>0</v>
      </c>
      <c r="AH57" s="357">
        <f>AH59+AH58</f>
        <v>0</v>
      </c>
      <c r="AI57" s="408" t="s">
        <v>379</v>
      </c>
      <c r="AJ57" s="351" t="s">
        <v>379</v>
      </c>
      <c r="AK57" s="357">
        <f>AK59+AK58</f>
        <v>0</v>
      </c>
      <c r="AL57" s="357"/>
      <c r="AM57" s="352">
        <f t="shared" si="46"/>
        <v>0</v>
      </c>
      <c r="AN57" s="352">
        <f t="shared" si="47"/>
        <v>0</v>
      </c>
      <c r="AO57" s="352">
        <f t="shared" si="48"/>
        <v>0</v>
      </c>
      <c r="AP57" s="352">
        <f t="shared" si="49"/>
        <v>0</v>
      </c>
      <c r="AQ57" s="352">
        <f>AQ58+AQ59</f>
        <v>0</v>
      </c>
      <c r="AR57" s="357">
        <f>AR59+AR58</f>
        <v>0</v>
      </c>
      <c r="AS57" s="357">
        <f>AS59+AS58</f>
        <v>0</v>
      </c>
      <c r="AT57" s="357">
        <f>AT59+AT58</f>
        <v>0</v>
      </c>
      <c r="AU57" s="352">
        <f>AU58+AU59</f>
        <v>0</v>
      </c>
      <c r="AV57" s="357">
        <f>AV59+AV58</f>
        <v>0</v>
      </c>
      <c r="AW57" s="357">
        <f>AW59+AW58</f>
        <v>0</v>
      </c>
      <c r="AX57" s="357">
        <f>AX59+AX58</f>
        <v>0</v>
      </c>
      <c r="AY57" s="408" t="s">
        <v>379</v>
      </c>
      <c r="AZ57" s="351" t="s">
        <v>379</v>
      </c>
      <c r="BA57" s="357">
        <f>BA59+BA58</f>
        <v>0</v>
      </c>
      <c r="BB57" s="357"/>
    </row>
    <row r="58" spans="1:54" s="533" customFormat="1" x14ac:dyDescent="0.2">
      <c r="A58" s="1096" t="s">
        <v>566</v>
      </c>
      <c r="B58" s="1117"/>
      <c r="C58" s="1102"/>
      <c r="D58" s="1102"/>
      <c r="E58" s="1101">
        <v>831</v>
      </c>
      <c r="F58" s="1097">
        <v>293</v>
      </c>
      <c r="G58" s="351">
        <f>K58+O58+U58</f>
        <v>0</v>
      </c>
      <c r="H58" s="351">
        <f>L58+P58</f>
        <v>0</v>
      </c>
      <c r="I58" s="351">
        <f>M58+Q58</f>
        <v>0</v>
      </c>
      <c r="J58" s="351">
        <f>N58+R58+U58</f>
        <v>0</v>
      </c>
      <c r="K58" s="351">
        <f>L58+M58+N58</f>
        <v>0</v>
      </c>
      <c r="L58" s="1063"/>
      <c r="M58" s="1063"/>
      <c r="N58" s="1063"/>
      <c r="O58" s="351">
        <f>P58+Q58+R58</f>
        <v>0</v>
      </c>
      <c r="P58" s="1063">
        <f>'ИЦ 1эк'!AA72</f>
        <v>0</v>
      </c>
      <c r="Q58" s="1063">
        <f>'ИЦ 1эк'!AA73</f>
        <v>0</v>
      </c>
      <c r="R58" s="1063">
        <f>'ИЦ 1эк'!AA74</f>
        <v>0</v>
      </c>
      <c r="S58" s="353" t="s">
        <v>379</v>
      </c>
      <c r="T58" s="349" t="s">
        <v>379</v>
      </c>
      <c r="U58" s="351"/>
      <c r="V58" s="351"/>
      <c r="W58" s="351">
        <f>AA58+AE58+AK58</f>
        <v>0</v>
      </c>
      <c r="X58" s="351">
        <f>AB58+AF58</f>
        <v>0</v>
      </c>
      <c r="Y58" s="351">
        <f>AC58+AG58</f>
        <v>0</v>
      </c>
      <c r="Z58" s="351">
        <f>AD58+AH58+AK58</f>
        <v>0</v>
      </c>
      <c r="AA58" s="351">
        <f>AB58+AC58+AD58</f>
        <v>0</v>
      </c>
      <c r="AB58" s="703"/>
      <c r="AC58" s="703"/>
      <c r="AD58" s="703"/>
      <c r="AE58" s="351">
        <f>AF58+AG58+AH58</f>
        <v>0</v>
      </c>
      <c r="AF58" s="703"/>
      <c r="AG58" s="703"/>
      <c r="AH58" s="703"/>
      <c r="AI58" s="353" t="s">
        <v>379</v>
      </c>
      <c r="AJ58" s="349" t="s">
        <v>379</v>
      </c>
      <c r="AK58" s="703"/>
      <c r="AL58" s="351"/>
      <c r="AM58" s="351">
        <f>AQ58+AU58+BA58</f>
        <v>0</v>
      </c>
      <c r="AN58" s="351">
        <f>AR58+AV58</f>
        <v>0</v>
      </c>
      <c r="AO58" s="351">
        <f>AS58+AW58</f>
        <v>0</v>
      </c>
      <c r="AP58" s="351">
        <f>AT58+AX58+BA58</f>
        <v>0</v>
      </c>
      <c r="AQ58" s="351">
        <f>AR58+AS58+AT58</f>
        <v>0</v>
      </c>
      <c r="AR58" s="703"/>
      <c r="AS58" s="703"/>
      <c r="AT58" s="703"/>
      <c r="AU58" s="351">
        <f>AV58+AW58+AX58</f>
        <v>0</v>
      </c>
      <c r="AV58" s="703"/>
      <c r="AW58" s="703"/>
      <c r="AX58" s="703"/>
      <c r="AY58" s="353" t="s">
        <v>379</v>
      </c>
      <c r="AZ58" s="349" t="s">
        <v>379</v>
      </c>
      <c r="BA58" s="703"/>
      <c r="BB58" s="351"/>
    </row>
    <row r="59" spans="1:54" s="533" customFormat="1" ht="24" x14ac:dyDescent="0.2">
      <c r="A59" s="1096" t="s">
        <v>897</v>
      </c>
      <c r="B59" s="1117"/>
      <c r="C59" s="1102"/>
      <c r="D59" s="1102"/>
      <c r="E59" s="1101">
        <v>831</v>
      </c>
      <c r="F59" s="1097">
        <v>297</v>
      </c>
      <c r="G59" s="351">
        <f t="shared" si="36"/>
        <v>0</v>
      </c>
      <c r="H59" s="351">
        <f t="shared" si="37"/>
        <v>0</v>
      </c>
      <c r="I59" s="351">
        <f t="shared" si="37"/>
        <v>0</v>
      </c>
      <c r="J59" s="351">
        <f t="shared" si="38"/>
        <v>0</v>
      </c>
      <c r="K59" s="351">
        <f t="shared" si="39"/>
        <v>0</v>
      </c>
      <c r="L59" s="351"/>
      <c r="M59" s="351"/>
      <c r="N59" s="351"/>
      <c r="O59" s="351">
        <f t="shared" si="40"/>
        <v>0</v>
      </c>
      <c r="P59" s="1173">
        <f>'ИЦ 1эк'!AE72</f>
        <v>0</v>
      </c>
      <c r="Q59" s="1173">
        <f>'ИЦ 1эк'!AE73</f>
        <v>0</v>
      </c>
      <c r="R59" s="1173">
        <f>'ИЦ 1эк'!AE74</f>
        <v>0</v>
      </c>
      <c r="S59" s="353" t="s">
        <v>379</v>
      </c>
      <c r="T59" s="349" t="s">
        <v>379</v>
      </c>
      <c r="U59" s="351"/>
      <c r="V59" s="351"/>
      <c r="W59" s="351">
        <f>AA59+AE59+AK59</f>
        <v>0</v>
      </c>
      <c r="X59" s="351">
        <f t="shared" si="42"/>
        <v>0</v>
      </c>
      <c r="Y59" s="351">
        <f t="shared" si="42"/>
        <v>0</v>
      </c>
      <c r="Z59" s="351">
        <f t="shared" si="43"/>
        <v>0</v>
      </c>
      <c r="AA59" s="351">
        <f>AB59+AC59+AD59</f>
        <v>0</v>
      </c>
      <c r="AB59" s="703"/>
      <c r="AC59" s="703"/>
      <c r="AD59" s="703"/>
      <c r="AE59" s="351">
        <f t="shared" si="45"/>
        <v>0</v>
      </c>
      <c r="AF59" s="703"/>
      <c r="AG59" s="703"/>
      <c r="AH59" s="703"/>
      <c r="AI59" s="353" t="s">
        <v>379</v>
      </c>
      <c r="AJ59" s="349" t="s">
        <v>379</v>
      </c>
      <c r="AK59" s="703"/>
      <c r="AL59" s="351"/>
      <c r="AM59" s="351">
        <f t="shared" si="46"/>
        <v>0</v>
      </c>
      <c r="AN59" s="351">
        <f t="shared" si="47"/>
        <v>0</v>
      </c>
      <c r="AO59" s="351">
        <f t="shared" si="48"/>
        <v>0</v>
      </c>
      <c r="AP59" s="351">
        <f t="shared" si="49"/>
        <v>0</v>
      </c>
      <c r="AQ59" s="351">
        <f t="shared" si="50"/>
        <v>0</v>
      </c>
      <c r="AR59" s="703"/>
      <c r="AS59" s="703"/>
      <c r="AT59" s="703"/>
      <c r="AU59" s="351">
        <f t="shared" si="51"/>
        <v>0</v>
      </c>
      <c r="AV59" s="703"/>
      <c r="AW59" s="703"/>
      <c r="AX59" s="703"/>
      <c r="AY59" s="353" t="s">
        <v>379</v>
      </c>
      <c r="AZ59" s="349" t="s">
        <v>379</v>
      </c>
      <c r="BA59" s="703"/>
      <c r="BB59" s="351"/>
    </row>
    <row r="60" spans="1:54" s="533" customFormat="1" ht="24" x14ac:dyDescent="0.2">
      <c r="A60" s="1096" t="s">
        <v>568</v>
      </c>
      <c r="B60" s="1093">
        <v>260</v>
      </c>
      <c r="C60" s="1105">
        <v>99</v>
      </c>
      <c r="D60" s="1105" t="s">
        <v>141</v>
      </c>
      <c r="E60" s="1118">
        <v>244</v>
      </c>
      <c r="F60" s="1119"/>
      <c r="G60" s="351">
        <f>H60+I60+J60</f>
        <v>13760309.390000001</v>
      </c>
      <c r="H60" s="351">
        <f t="shared" si="37"/>
        <v>1044521.1799999999</v>
      </c>
      <c r="I60" s="351">
        <f>M60+Q60</f>
        <v>4350577.82</v>
      </c>
      <c r="J60" s="351">
        <f t="shared" si="38"/>
        <v>8365210.3900000006</v>
      </c>
      <c r="K60" s="351">
        <f>L60+M60+N60</f>
        <v>6720970.6699999999</v>
      </c>
      <c r="L60" s="351">
        <f>SUM(L61:L80)-L71</f>
        <v>0</v>
      </c>
      <c r="M60" s="351">
        <f>SUM(M61:M80)-M71</f>
        <v>2697644.5</v>
      </c>
      <c r="N60" s="351">
        <f>SUM(N61:N80)-N71</f>
        <v>4023326.17</v>
      </c>
      <c r="O60" s="351">
        <f t="shared" si="40"/>
        <v>3696104</v>
      </c>
      <c r="P60" s="351">
        <f>SUM(P61:P80)-P71</f>
        <v>1044521.1799999999</v>
      </c>
      <c r="Q60" s="351">
        <f>SUM(Q61:Q80)-Q71</f>
        <v>1652933.32</v>
      </c>
      <c r="R60" s="351">
        <f>SUM(R61:R80)-R71</f>
        <v>998649.5</v>
      </c>
      <c r="S60" s="356" t="s">
        <v>379</v>
      </c>
      <c r="T60" s="357" t="s">
        <v>379</v>
      </c>
      <c r="U60" s="351">
        <f>SUM(U61:U80)-U71</f>
        <v>3343234.72</v>
      </c>
      <c r="V60" s="351">
        <f>SUM(V61:V71)</f>
        <v>0</v>
      </c>
      <c r="W60" s="351">
        <f>AA60+AE60+AK60</f>
        <v>0</v>
      </c>
      <c r="X60" s="1167">
        <f t="shared" si="42"/>
        <v>0</v>
      </c>
      <c r="Y60" s="1167">
        <f t="shared" si="42"/>
        <v>0</v>
      </c>
      <c r="Z60" s="1167">
        <f t="shared" si="43"/>
        <v>0</v>
      </c>
      <c r="AA60" s="1167">
        <f>AA61+AA62+AA63+AA64+AA65+AA66+AA67+AA69+AA70+AA72+AA73+AA74+AA75+AA76+AA77+AA78</f>
        <v>0</v>
      </c>
      <c r="AB60" s="1167">
        <f>SUM(AB61:AB80)-AB71</f>
        <v>0</v>
      </c>
      <c r="AC60" s="1167">
        <f>SUM(AC61:AC80)-AC71</f>
        <v>0</v>
      </c>
      <c r="AD60" s="1167">
        <f>SUM(AD61:AD80)-AD71</f>
        <v>0</v>
      </c>
      <c r="AE60" s="1167">
        <f>AE61+AE63+AE65+AE66+AE67+AE69+AE70+AE72+AE73+AE74+AE75+AE76+AE77+AE78</f>
        <v>0</v>
      </c>
      <c r="AF60" s="351">
        <f>SUM(AF61:AF80)-AF71</f>
        <v>0</v>
      </c>
      <c r="AG60" s="351">
        <f>SUM(AG61:AG80)-AG71</f>
        <v>0</v>
      </c>
      <c r="AH60" s="351">
        <f>SUM(AH61:AH80)-AH71</f>
        <v>0</v>
      </c>
      <c r="AI60" s="356" t="s">
        <v>379</v>
      </c>
      <c r="AJ60" s="357" t="s">
        <v>379</v>
      </c>
      <c r="AK60" s="351">
        <f>SUM(AK61:AK80)-AK71</f>
        <v>0</v>
      </c>
      <c r="AL60" s="351">
        <f>SUM(AL61:AL71)</f>
        <v>0</v>
      </c>
      <c r="AM60" s="1167">
        <f>AM61+AM62+AM63+AM64+AM65+AM66+AM67+AM69+AM70+AM72+AM73+AM74+AM75+AM76+AM77+AM78</f>
        <v>0</v>
      </c>
      <c r="AN60" s="1167">
        <f t="shared" si="47"/>
        <v>0</v>
      </c>
      <c r="AO60" s="1167">
        <f t="shared" si="48"/>
        <v>0</v>
      </c>
      <c r="AP60" s="1167">
        <f t="shared" si="49"/>
        <v>0</v>
      </c>
      <c r="AQ60" s="1167">
        <f>AQ61+AQ62+AQ63+AQ64+AQ65+AQ66+AQ67+AQ69+AQ70+AQ72+AQ73+AQ74+AQ75+AQ76+AQ77+AQ78</f>
        <v>0</v>
      </c>
      <c r="AR60" s="1167">
        <f>SUM(AR61:AR80)-AR71</f>
        <v>0</v>
      </c>
      <c r="AS60" s="1167">
        <f>SUM(AS61:AS80)-AS71</f>
        <v>0</v>
      </c>
      <c r="AT60" s="1167">
        <f>SUM(AT61:AT80)-AT71</f>
        <v>0</v>
      </c>
      <c r="AU60" s="1167">
        <f>AU61+AU63+AU65+AU66+AU67+AU69+AU70+AU72+AU73+AU74+AU75+AU76+AU77+AU78</f>
        <v>0</v>
      </c>
      <c r="AV60" s="351">
        <f>SUM(AV61:AV80)-AV71</f>
        <v>0</v>
      </c>
      <c r="AW60" s="351">
        <f>SUM(AW61:AW80)-AW71</f>
        <v>0</v>
      </c>
      <c r="AX60" s="351">
        <f>SUM(AX61:AX80)-AX71</f>
        <v>0</v>
      </c>
      <c r="AY60" s="356" t="s">
        <v>379</v>
      </c>
      <c r="AZ60" s="357" t="s">
        <v>379</v>
      </c>
      <c r="BA60" s="351">
        <f>SUM(BA61:BA80)-BA71</f>
        <v>0</v>
      </c>
      <c r="BB60" s="351">
        <f>SUM(BB61:BB71)</f>
        <v>0</v>
      </c>
    </row>
    <row r="61" spans="1:54" x14ac:dyDescent="0.2">
      <c r="A61" s="1096" t="s">
        <v>123</v>
      </c>
      <c r="B61" s="1117"/>
      <c r="C61" s="1102"/>
      <c r="D61" s="1102"/>
      <c r="E61" s="1102"/>
      <c r="F61" s="1097">
        <v>221</v>
      </c>
      <c r="G61" s="351">
        <f>K61+O61+U61</f>
        <v>52972.85</v>
      </c>
      <c r="H61" s="351">
        <f t="shared" si="37"/>
        <v>0</v>
      </c>
      <c r="I61" s="351">
        <f t="shared" si="37"/>
        <v>52972.85</v>
      </c>
      <c r="J61" s="351">
        <f t="shared" si="38"/>
        <v>0</v>
      </c>
      <c r="K61" s="351">
        <f t="shared" si="39"/>
        <v>52972.85</v>
      </c>
      <c r="L61" s="687">
        <f>'НЗ 2-экз'!C1435+'Прочие-1эк'!H79</f>
        <v>0</v>
      </c>
      <c r="M61" s="687">
        <f>'НЗ 2-экз'!X1435+'Остатки -1эк'!G33+'Прочие-1эк'!H80+'Возвраты-1эк'!H50</f>
        <v>52972.85</v>
      </c>
      <c r="N61" s="687">
        <f>'НЗ 2-экз'!AK1435+'Остатки -1эк'!G34+'Прочие-1эк'!H81+'Возвраты-1эк'!H51</f>
        <v>0</v>
      </c>
      <c r="O61" s="351">
        <f t="shared" si="40"/>
        <v>0</v>
      </c>
      <c r="P61" s="687">
        <f>'ИЦ 1эк'!I72</f>
        <v>0</v>
      </c>
      <c r="Q61" s="687">
        <f>'ИЦ 1эк'!I73</f>
        <v>0</v>
      </c>
      <c r="R61" s="687">
        <f>'ИЦ 1эк'!I74</f>
        <v>0</v>
      </c>
      <c r="S61" s="351" t="s">
        <v>379</v>
      </c>
      <c r="T61" s="351" t="s">
        <v>379</v>
      </c>
      <c r="U61" s="351">
        <f>'ПД 1эк'!G64</f>
        <v>0</v>
      </c>
      <c r="V61" s="351"/>
      <c r="W61" s="351">
        <f>AA61+AE61+AK61</f>
        <v>0</v>
      </c>
      <c r="X61" s="351">
        <f t="shared" si="42"/>
        <v>0</v>
      </c>
      <c r="Y61" s="351">
        <f t="shared" si="42"/>
        <v>0</v>
      </c>
      <c r="Z61" s="351">
        <f t="shared" si="43"/>
        <v>0</v>
      </c>
      <c r="AA61" s="351">
        <f>AB61+AC61+AD61</f>
        <v>0</v>
      </c>
      <c r="AB61" s="703"/>
      <c r="AC61" s="703"/>
      <c r="AD61" s="703"/>
      <c r="AE61" s="351">
        <f t="shared" si="45"/>
        <v>0</v>
      </c>
      <c r="AF61" s="703"/>
      <c r="AG61" s="703"/>
      <c r="AH61" s="703"/>
      <c r="AI61" s="351" t="s">
        <v>379</v>
      </c>
      <c r="AJ61" s="351" t="s">
        <v>379</v>
      </c>
      <c r="AK61" s="703"/>
      <c r="AL61" s="351"/>
      <c r="AM61" s="351">
        <f>AQ61+AU61+BA61</f>
        <v>0</v>
      </c>
      <c r="AN61" s="351">
        <f t="shared" si="47"/>
        <v>0</v>
      </c>
      <c r="AO61" s="351">
        <f t="shared" si="48"/>
        <v>0</v>
      </c>
      <c r="AP61" s="351">
        <f t="shared" si="49"/>
        <v>0</v>
      </c>
      <c r="AQ61" s="351">
        <f t="shared" si="50"/>
        <v>0</v>
      </c>
      <c r="AR61" s="703"/>
      <c r="AS61" s="703"/>
      <c r="AT61" s="703"/>
      <c r="AU61" s="351">
        <f t="shared" si="51"/>
        <v>0</v>
      </c>
      <c r="AV61" s="703"/>
      <c r="AW61" s="703"/>
      <c r="AX61" s="703"/>
      <c r="AY61" s="351" t="s">
        <v>379</v>
      </c>
      <c r="AZ61" s="351" t="s">
        <v>379</v>
      </c>
      <c r="BA61" s="703"/>
      <c r="BB61" s="351"/>
    </row>
    <row r="62" spans="1:54" x14ac:dyDescent="0.2">
      <c r="A62" s="1096" t="s">
        <v>124</v>
      </c>
      <c r="B62" s="1117"/>
      <c r="C62" s="1102"/>
      <c r="D62" s="1102"/>
      <c r="E62" s="1102"/>
      <c r="F62" s="1097">
        <v>222</v>
      </c>
      <c r="G62" s="351">
        <f>K62+U62</f>
        <v>0</v>
      </c>
      <c r="H62" s="351">
        <f>L62</f>
        <v>0</v>
      </c>
      <c r="I62" s="351">
        <f>M62</f>
        <v>0</v>
      </c>
      <c r="J62" s="351">
        <f>N62</f>
        <v>0</v>
      </c>
      <c r="K62" s="351">
        <f t="shared" si="39"/>
        <v>0</v>
      </c>
      <c r="L62" s="687">
        <f>'НЗ 2-экз'!C1438+'Прочие-1эк'!I79</f>
        <v>0</v>
      </c>
      <c r="M62" s="687">
        <f>'НЗ 2-экз'!X1438+'Остатки -1эк'!H33+'Прочие-1эк'!I80+'Возвраты-1эк'!I50</f>
        <v>0</v>
      </c>
      <c r="N62" s="687">
        <f>'НЗ 2-экз'!AK1438+'Остатки -1эк'!H34+'Прочие-1эк'!I81+'Возвраты-1эк'!I51</f>
        <v>0</v>
      </c>
      <c r="O62" s="351" t="s">
        <v>379</v>
      </c>
      <c r="P62" s="351" t="s">
        <v>379</v>
      </c>
      <c r="Q62" s="351" t="s">
        <v>379</v>
      </c>
      <c r="R62" s="351" t="s">
        <v>379</v>
      </c>
      <c r="S62" s="351" t="s">
        <v>379</v>
      </c>
      <c r="T62" s="351" t="s">
        <v>379</v>
      </c>
      <c r="U62" s="351">
        <f>'ПД 1эк'!H64</f>
        <v>0</v>
      </c>
      <c r="V62" s="351"/>
      <c r="W62" s="351">
        <f>AA62+AK62</f>
        <v>0</v>
      </c>
      <c r="X62" s="351">
        <f>AB62</f>
        <v>0</v>
      </c>
      <c r="Y62" s="351">
        <f>AC62</f>
        <v>0</v>
      </c>
      <c r="Z62" s="351">
        <f>AD62</f>
        <v>0</v>
      </c>
      <c r="AA62" s="351">
        <f>AB62+AC62+AD62</f>
        <v>0</v>
      </c>
      <c r="AB62" s="703"/>
      <c r="AC62" s="703"/>
      <c r="AD62" s="703"/>
      <c r="AE62" s="351" t="s">
        <v>379</v>
      </c>
      <c r="AF62" s="351" t="s">
        <v>379</v>
      </c>
      <c r="AG62" s="351" t="s">
        <v>379</v>
      </c>
      <c r="AH62" s="351" t="s">
        <v>379</v>
      </c>
      <c r="AI62" s="351" t="s">
        <v>379</v>
      </c>
      <c r="AJ62" s="351" t="s">
        <v>379</v>
      </c>
      <c r="AK62" s="703"/>
      <c r="AL62" s="351"/>
      <c r="AM62" s="351">
        <f>AQ62+BA62</f>
        <v>0</v>
      </c>
      <c r="AN62" s="351">
        <f>AR62</f>
        <v>0</v>
      </c>
      <c r="AO62" s="351">
        <f>AS62</f>
        <v>0</v>
      </c>
      <c r="AP62" s="351">
        <f>AT62</f>
        <v>0</v>
      </c>
      <c r="AQ62" s="351">
        <f t="shared" si="50"/>
        <v>0</v>
      </c>
      <c r="AR62" s="703"/>
      <c r="AS62" s="703"/>
      <c r="AT62" s="703"/>
      <c r="AU62" s="351" t="s">
        <v>379</v>
      </c>
      <c r="AV62" s="351" t="s">
        <v>379</v>
      </c>
      <c r="AW62" s="351" t="s">
        <v>379</v>
      </c>
      <c r="AX62" s="351" t="s">
        <v>379</v>
      </c>
      <c r="AY62" s="351" t="s">
        <v>379</v>
      </c>
      <c r="AZ62" s="351" t="s">
        <v>379</v>
      </c>
      <c r="BA62" s="703"/>
      <c r="BB62" s="351"/>
    </row>
    <row r="63" spans="1:54" x14ac:dyDescent="0.2">
      <c r="A63" s="1096" t="s">
        <v>125</v>
      </c>
      <c r="B63" s="1117"/>
      <c r="C63" s="1102"/>
      <c r="D63" s="1102"/>
      <c r="E63" s="1102"/>
      <c r="F63" s="1097">
        <v>223</v>
      </c>
      <c r="G63" s="351">
        <f>K63+O63+U63</f>
        <v>3411293.5</v>
      </c>
      <c r="H63" s="351">
        <f>P63</f>
        <v>0</v>
      </c>
      <c r="I63" s="351">
        <f>M63+Q63</f>
        <v>0</v>
      </c>
      <c r="J63" s="351">
        <f>N63+R63+U63</f>
        <v>3411293.5</v>
      </c>
      <c r="K63" s="351">
        <f>M63+N63</f>
        <v>3411293.5</v>
      </c>
      <c r="L63" s="351" t="s">
        <v>379</v>
      </c>
      <c r="M63" s="687">
        <f>'НЗ 2-экз'!X1439+'Остатки -1эк'!I33+'Прочие-1эк'!J80+'Возвраты-1эк'!J50</f>
        <v>0</v>
      </c>
      <c r="N63" s="687">
        <f>'НЗ 2-экз'!AK1439+'Остатки -1эк'!I34+'Прочие-1эк'!J81+'Возвраты-1эк'!J51</f>
        <v>3411293.5</v>
      </c>
      <c r="O63" s="351">
        <f>P63+Q63+R63</f>
        <v>0</v>
      </c>
      <c r="P63" s="687">
        <f>'ИЦ 1эк'!K72</f>
        <v>0</v>
      </c>
      <c r="Q63" s="687">
        <f>'ИЦ 1эк'!K73</f>
        <v>0</v>
      </c>
      <c r="R63" s="687">
        <f>'ИЦ 1эк'!K74</f>
        <v>0</v>
      </c>
      <c r="S63" s="351" t="s">
        <v>379</v>
      </c>
      <c r="T63" s="351" t="s">
        <v>379</v>
      </c>
      <c r="U63" s="351">
        <f>'ПД 1эк'!I64</f>
        <v>0</v>
      </c>
      <c r="V63" s="351"/>
      <c r="W63" s="351">
        <f>AA63+AE63+AK63</f>
        <v>0</v>
      </c>
      <c r="X63" s="351">
        <f>AF63</f>
        <v>0</v>
      </c>
      <c r="Y63" s="351">
        <f>AC63+AG63</f>
        <v>0</v>
      </c>
      <c r="Z63" s="351">
        <f>AD63+AH63+AK63</f>
        <v>0</v>
      </c>
      <c r="AA63" s="351">
        <f>AC63+AD63</f>
        <v>0</v>
      </c>
      <c r="AB63" s="351" t="s">
        <v>379</v>
      </c>
      <c r="AC63" s="703"/>
      <c r="AD63" s="703"/>
      <c r="AE63" s="351">
        <f>AF63+AG63+AH63</f>
        <v>0</v>
      </c>
      <c r="AF63" s="703"/>
      <c r="AG63" s="703"/>
      <c r="AH63" s="703"/>
      <c r="AI63" s="351" t="s">
        <v>379</v>
      </c>
      <c r="AJ63" s="351" t="s">
        <v>379</v>
      </c>
      <c r="AK63" s="703"/>
      <c r="AL63" s="351"/>
      <c r="AM63" s="351">
        <f>AQ63+AU63+BA63</f>
        <v>0</v>
      </c>
      <c r="AN63" s="351">
        <f>AV63</f>
        <v>0</v>
      </c>
      <c r="AO63" s="351">
        <f>AS63+AW63</f>
        <v>0</v>
      </c>
      <c r="AP63" s="351">
        <f>AT63+AX63+BA63</f>
        <v>0</v>
      </c>
      <c r="AQ63" s="351">
        <f>AS63+AT63</f>
        <v>0</v>
      </c>
      <c r="AR63" s="351" t="s">
        <v>379</v>
      </c>
      <c r="AS63" s="703"/>
      <c r="AT63" s="703"/>
      <c r="AU63" s="351">
        <f>AV63+AW63+AX63</f>
        <v>0</v>
      </c>
      <c r="AV63" s="703"/>
      <c r="AW63" s="703"/>
      <c r="AX63" s="703"/>
      <c r="AY63" s="351" t="s">
        <v>379</v>
      </c>
      <c r="AZ63" s="351" t="s">
        <v>379</v>
      </c>
      <c r="BA63" s="703"/>
      <c r="BB63" s="351"/>
    </row>
    <row r="64" spans="1:54" ht="24" x14ac:dyDescent="0.2">
      <c r="A64" s="1096" t="s">
        <v>126</v>
      </c>
      <c r="B64" s="1117"/>
      <c r="C64" s="1102"/>
      <c r="D64" s="1102"/>
      <c r="E64" s="1102"/>
      <c r="F64" s="1097">
        <v>224</v>
      </c>
      <c r="G64" s="351">
        <f>K64+U64</f>
        <v>12000</v>
      </c>
      <c r="H64" s="351">
        <f>L64</f>
        <v>0</v>
      </c>
      <c r="I64" s="351">
        <f>M64</f>
        <v>0</v>
      </c>
      <c r="J64" s="351">
        <f>N64</f>
        <v>12000</v>
      </c>
      <c r="K64" s="351">
        <f t="shared" ref="K64:K71" si="52">L64+M64+N64</f>
        <v>12000</v>
      </c>
      <c r="L64" s="351">
        <f>'НЗ 2-экз'!C1444</f>
        <v>0</v>
      </c>
      <c r="M64" s="687">
        <f>'НЗ 2-экз'!X1444+'Прочие-1эк'!L80</f>
        <v>0</v>
      </c>
      <c r="N64" s="687">
        <f>'НЗ 2-экз'!AK1444+'Прочие-1эк'!L81</f>
        <v>12000</v>
      </c>
      <c r="O64" s="351" t="s">
        <v>379</v>
      </c>
      <c r="P64" s="351" t="s">
        <v>379</v>
      </c>
      <c r="Q64" s="351" t="s">
        <v>379</v>
      </c>
      <c r="R64" s="351" t="s">
        <v>379</v>
      </c>
      <c r="S64" s="351" t="s">
        <v>379</v>
      </c>
      <c r="T64" s="351" t="s">
        <v>379</v>
      </c>
      <c r="U64" s="351">
        <f>'ПД 1эк'!K64</f>
        <v>0</v>
      </c>
      <c r="V64" s="351"/>
      <c r="W64" s="351">
        <f>AA64+AK64</f>
        <v>0</v>
      </c>
      <c r="X64" s="351">
        <f>AB64</f>
        <v>0</v>
      </c>
      <c r="Y64" s="351">
        <f>AC64</f>
        <v>0</v>
      </c>
      <c r="Z64" s="351">
        <f>AD64</f>
        <v>0</v>
      </c>
      <c r="AA64" s="351">
        <f t="shared" ref="AA64:AA86" si="53">AB64+AC64+AD64</f>
        <v>0</v>
      </c>
      <c r="AB64" s="351">
        <f>'НЗ 2-экз'!U1444</f>
        <v>0</v>
      </c>
      <c r="AC64" s="703"/>
      <c r="AD64" s="703"/>
      <c r="AE64" s="351" t="s">
        <v>379</v>
      </c>
      <c r="AF64" s="351" t="s">
        <v>379</v>
      </c>
      <c r="AG64" s="351" t="s">
        <v>379</v>
      </c>
      <c r="AH64" s="351" t="s">
        <v>379</v>
      </c>
      <c r="AI64" s="351" t="s">
        <v>379</v>
      </c>
      <c r="AJ64" s="351" t="s">
        <v>379</v>
      </c>
      <c r="AK64" s="351"/>
      <c r="AL64" s="351"/>
      <c r="AM64" s="351">
        <f>AQ64+BA64</f>
        <v>0</v>
      </c>
      <c r="AN64" s="351">
        <f>AR64</f>
        <v>0</v>
      </c>
      <c r="AO64" s="351">
        <f>AS64</f>
        <v>0</v>
      </c>
      <c r="AP64" s="351">
        <f>AT64</f>
        <v>0</v>
      </c>
      <c r="AQ64" s="351">
        <f t="shared" ref="AQ64:AQ71" si="54">AR64+AS64+AT64</f>
        <v>0</v>
      </c>
      <c r="AR64" s="351">
        <f>'НЗ 2-экз'!AQ1444</f>
        <v>0</v>
      </c>
      <c r="AS64" s="703"/>
      <c r="AT64" s="703"/>
      <c r="AU64" s="351" t="s">
        <v>379</v>
      </c>
      <c r="AV64" s="351" t="s">
        <v>379</v>
      </c>
      <c r="AW64" s="351" t="s">
        <v>379</v>
      </c>
      <c r="AX64" s="351" t="s">
        <v>379</v>
      </c>
      <c r="AY64" s="351" t="s">
        <v>379</v>
      </c>
      <c r="AZ64" s="351" t="s">
        <v>379</v>
      </c>
      <c r="BA64" s="351"/>
      <c r="BB64" s="351"/>
    </row>
    <row r="65" spans="1:54" ht="24" x14ac:dyDescent="0.2">
      <c r="A65" s="1096" t="s">
        <v>127</v>
      </c>
      <c r="B65" s="1117"/>
      <c r="C65" s="1102"/>
      <c r="D65" s="1102"/>
      <c r="E65" s="1102"/>
      <c r="F65" s="1097">
        <v>225</v>
      </c>
      <c r="G65" s="351">
        <f t="shared" ref="G65:G80" si="55">K65+O65+U65</f>
        <v>680693.12</v>
      </c>
      <c r="H65" s="351">
        <f t="shared" ref="H65:I71" si="56">L65+P65</f>
        <v>0</v>
      </c>
      <c r="I65" s="351">
        <f t="shared" si="56"/>
        <v>188600</v>
      </c>
      <c r="J65" s="351">
        <f t="shared" ref="J65:J80" si="57">N65+R65+U65</f>
        <v>492093.12</v>
      </c>
      <c r="K65" s="351">
        <f t="shared" si="52"/>
        <v>475693.12</v>
      </c>
      <c r="L65" s="687">
        <f>'НЗ 2-экз'!C1445+'Прочие-1эк'!M79</f>
        <v>0</v>
      </c>
      <c r="M65" s="687">
        <f>'НЗ 2-экз'!X1445+'Остатки -1эк'!K33+'Возвраты-1эк'!L50+'Прочие-1эк'!M80</f>
        <v>188600</v>
      </c>
      <c r="N65" s="687">
        <f>'НЗ 2-экз'!AK1445+'Остатки -1эк'!K34+'Прочие-1эк'!M81+'Возвраты-1эк'!L51</f>
        <v>287093.12</v>
      </c>
      <c r="O65" s="351">
        <f>P65+Q65+R65</f>
        <v>180000</v>
      </c>
      <c r="P65" s="687">
        <f>'ИЦ 1эк'!M72</f>
        <v>0</v>
      </c>
      <c r="Q65" s="687">
        <f>'ИЦ 1эк'!M73</f>
        <v>0</v>
      </c>
      <c r="R65" s="687">
        <f>'ИЦ 1эк'!M74</f>
        <v>180000</v>
      </c>
      <c r="S65" s="351" t="s">
        <v>379</v>
      </c>
      <c r="T65" s="351" t="s">
        <v>379</v>
      </c>
      <c r="U65" s="351">
        <f>'ПД 1эк'!L64</f>
        <v>25000</v>
      </c>
      <c r="V65" s="351"/>
      <c r="W65" s="351">
        <f t="shared" ref="W65:W86" si="58">AA65+AE65+AK65</f>
        <v>0</v>
      </c>
      <c r="X65" s="351">
        <f t="shared" ref="X65:X86" si="59">AB65+AF65</f>
        <v>0</v>
      </c>
      <c r="Y65" s="351">
        <f t="shared" ref="Y65:Y86" si="60">AC65+AG65</f>
        <v>0</v>
      </c>
      <c r="Z65" s="351">
        <f t="shared" ref="Z65:Z86" si="61">AD65+AH65+AK65</f>
        <v>0</v>
      </c>
      <c r="AA65" s="351">
        <f t="shared" si="53"/>
        <v>0</v>
      </c>
      <c r="AB65" s="703"/>
      <c r="AC65" s="703"/>
      <c r="AD65" s="703"/>
      <c r="AE65" s="351">
        <f>AF65+AG65+AH65</f>
        <v>0</v>
      </c>
      <c r="AF65" s="703"/>
      <c r="AG65" s="703"/>
      <c r="AH65" s="703"/>
      <c r="AI65" s="351" t="s">
        <v>379</v>
      </c>
      <c r="AJ65" s="351" t="s">
        <v>379</v>
      </c>
      <c r="AK65" s="703"/>
      <c r="AL65" s="351"/>
      <c r="AM65" s="351">
        <f t="shared" ref="AM65:AM80" si="62">AQ65+AU65+BA65</f>
        <v>0</v>
      </c>
      <c r="AN65" s="351">
        <f t="shared" ref="AN65:AO71" si="63">AR65+AV65</f>
        <v>0</v>
      </c>
      <c r="AO65" s="351">
        <f t="shared" si="63"/>
        <v>0</v>
      </c>
      <c r="AP65" s="351">
        <f t="shared" ref="AP65:AP80" si="64">AT65+AX65+BA65</f>
        <v>0</v>
      </c>
      <c r="AQ65" s="351">
        <f t="shared" si="54"/>
        <v>0</v>
      </c>
      <c r="AR65" s="703"/>
      <c r="AS65" s="703"/>
      <c r="AT65" s="703"/>
      <c r="AU65" s="351">
        <f>AV65+AW65+AX65</f>
        <v>0</v>
      </c>
      <c r="AV65" s="703"/>
      <c r="AW65" s="703"/>
      <c r="AX65" s="703"/>
      <c r="AY65" s="351" t="s">
        <v>379</v>
      </c>
      <c r="AZ65" s="351" t="s">
        <v>379</v>
      </c>
      <c r="BA65" s="703"/>
      <c r="BB65" s="351"/>
    </row>
    <row r="66" spans="1:54" x14ac:dyDescent="0.2">
      <c r="A66" s="1096" t="s">
        <v>128</v>
      </c>
      <c r="B66" s="1117"/>
      <c r="C66" s="1102"/>
      <c r="D66" s="1102"/>
      <c r="E66" s="1102"/>
      <c r="F66" s="1097">
        <v>226</v>
      </c>
      <c r="G66" s="351">
        <f t="shared" si="55"/>
        <v>3703785.8899999997</v>
      </c>
      <c r="H66" s="351">
        <f t="shared" si="56"/>
        <v>1044521.1799999999</v>
      </c>
      <c r="I66" s="351">
        <f t="shared" si="56"/>
        <v>2233620.66</v>
      </c>
      <c r="J66" s="351">
        <f t="shared" si="57"/>
        <v>425644.05</v>
      </c>
      <c r="K66" s="351">
        <f t="shared" si="52"/>
        <v>939964.8899999999</v>
      </c>
      <c r="L66" s="687">
        <f>'НЗ 2-экз'!C1450+'Прочие-1эк'!N79</f>
        <v>0</v>
      </c>
      <c r="M66" s="687">
        <f>'НЗ 2-экз'!X1450+'Остатки -1эк'!L33+'Возвраты-1эк'!M50+'Прочие-1эк'!N80</f>
        <v>627025.34</v>
      </c>
      <c r="N66" s="687">
        <f>'НЗ 2-экз'!AK1450+'Остатки -1эк'!L34+'Прочие-1эк'!N81+'Возвраты-1эк'!M51</f>
        <v>312939.55</v>
      </c>
      <c r="O66" s="351">
        <f>P66+Q66+R66</f>
        <v>2699676</v>
      </c>
      <c r="P66" s="687">
        <f>'ИЦ 1эк'!N72</f>
        <v>1044521.1799999999</v>
      </c>
      <c r="Q66" s="687">
        <f>'ИЦ 1эк'!N73</f>
        <v>1606595.32</v>
      </c>
      <c r="R66" s="687">
        <f>'ИЦ 1эк'!N74</f>
        <v>48559.5</v>
      </c>
      <c r="S66" s="351" t="s">
        <v>379</v>
      </c>
      <c r="T66" s="351" t="s">
        <v>379</v>
      </c>
      <c r="U66" s="351">
        <f>'ПД 1эк'!M64</f>
        <v>64145</v>
      </c>
      <c r="V66" s="351"/>
      <c r="W66" s="351">
        <f t="shared" si="58"/>
        <v>0</v>
      </c>
      <c r="X66" s="351">
        <f t="shared" si="59"/>
        <v>0</v>
      </c>
      <c r="Y66" s="351">
        <f t="shared" si="60"/>
        <v>0</v>
      </c>
      <c r="Z66" s="351">
        <f t="shared" si="61"/>
        <v>0</v>
      </c>
      <c r="AA66" s="351">
        <f t="shared" si="53"/>
        <v>0</v>
      </c>
      <c r="AB66" s="703"/>
      <c r="AC66" s="703"/>
      <c r="AD66" s="703"/>
      <c r="AE66" s="351">
        <f>AF66+AG66+AH66</f>
        <v>0</v>
      </c>
      <c r="AF66" s="703"/>
      <c r="AG66" s="703"/>
      <c r="AH66" s="703"/>
      <c r="AI66" s="351" t="s">
        <v>379</v>
      </c>
      <c r="AJ66" s="351" t="s">
        <v>379</v>
      </c>
      <c r="AK66" s="703"/>
      <c r="AL66" s="351"/>
      <c r="AM66" s="351">
        <f t="shared" si="62"/>
        <v>0</v>
      </c>
      <c r="AN66" s="351">
        <f t="shared" si="63"/>
        <v>0</v>
      </c>
      <c r="AO66" s="351">
        <f t="shared" si="63"/>
        <v>0</v>
      </c>
      <c r="AP66" s="351">
        <f t="shared" si="64"/>
        <v>0</v>
      </c>
      <c r="AQ66" s="351">
        <f t="shared" si="54"/>
        <v>0</v>
      </c>
      <c r="AR66" s="703"/>
      <c r="AS66" s="703"/>
      <c r="AT66" s="703"/>
      <c r="AU66" s="351">
        <f>AV66+AW66+AX66</f>
        <v>0</v>
      </c>
      <c r="AV66" s="703"/>
      <c r="AW66" s="703"/>
      <c r="AX66" s="703"/>
      <c r="AY66" s="351" t="s">
        <v>379</v>
      </c>
      <c r="AZ66" s="351" t="s">
        <v>379</v>
      </c>
      <c r="BA66" s="703"/>
      <c r="BB66" s="351"/>
    </row>
    <row r="67" spans="1:54" x14ac:dyDescent="0.2">
      <c r="A67" s="1096" t="s">
        <v>840</v>
      </c>
      <c r="B67" s="1117"/>
      <c r="C67" s="1102"/>
      <c r="D67" s="1102"/>
      <c r="E67" s="1102"/>
      <c r="F67" s="1097">
        <v>227</v>
      </c>
      <c r="G67" s="351">
        <f t="shared" si="55"/>
        <v>0</v>
      </c>
      <c r="H67" s="351">
        <f>L67+P67</f>
        <v>0</v>
      </c>
      <c r="I67" s="351">
        <f>M67+Q67</f>
        <v>0</v>
      </c>
      <c r="J67" s="351">
        <f t="shared" si="57"/>
        <v>0</v>
      </c>
      <c r="K67" s="351">
        <f>L67+M67+N67</f>
        <v>0</v>
      </c>
      <c r="L67" s="1063">
        <f>'НЗ 2-экз'!C1453</f>
        <v>0</v>
      </c>
      <c r="M67" s="1063">
        <f>'НЗ 2-экз'!X1453</f>
        <v>0</v>
      </c>
      <c r="N67" s="1063">
        <f>'НЗ 2-экз'!AK1453</f>
        <v>0</v>
      </c>
      <c r="O67" s="351">
        <f>P67+Q67+R67</f>
        <v>0</v>
      </c>
      <c r="P67" s="351"/>
      <c r="Q67" s="351"/>
      <c r="R67" s="351"/>
      <c r="S67" s="351" t="s">
        <v>379</v>
      </c>
      <c r="T67" s="351" t="s">
        <v>379</v>
      </c>
      <c r="U67" s="351">
        <f>'ПД 1эк'!N64</f>
        <v>0</v>
      </c>
      <c r="V67" s="351"/>
      <c r="W67" s="351">
        <f>AA67+AE67+AK67</f>
        <v>0</v>
      </c>
      <c r="X67" s="351">
        <f>AB67+AF67</f>
        <v>0</v>
      </c>
      <c r="Y67" s="351">
        <f>AC67+AG67</f>
        <v>0</v>
      </c>
      <c r="Z67" s="351">
        <f>AD67+AH67+AK67</f>
        <v>0</v>
      </c>
      <c r="AA67" s="351">
        <f>AB67+AC67+AD67</f>
        <v>0</v>
      </c>
      <c r="AB67" s="703"/>
      <c r="AC67" s="703"/>
      <c r="AD67" s="703"/>
      <c r="AE67" s="351">
        <f>AF67+AG67+AH67</f>
        <v>0</v>
      </c>
      <c r="AF67" s="703"/>
      <c r="AG67" s="703"/>
      <c r="AH67" s="703"/>
      <c r="AI67" s="351" t="s">
        <v>379</v>
      </c>
      <c r="AJ67" s="351" t="s">
        <v>379</v>
      </c>
      <c r="AK67" s="703"/>
      <c r="AL67" s="351"/>
      <c r="AM67" s="351">
        <f t="shared" si="62"/>
        <v>0</v>
      </c>
      <c r="AN67" s="351">
        <f>AR67+AV67</f>
        <v>0</v>
      </c>
      <c r="AO67" s="351">
        <f>AS67+AW67</f>
        <v>0</v>
      </c>
      <c r="AP67" s="351">
        <f t="shared" si="64"/>
        <v>0</v>
      </c>
      <c r="AQ67" s="351">
        <f>AR67+AS67+AT67</f>
        <v>0</v>
      </c>
      <c r="AR67" s="703"/>
      <c r="AS67" s="703"/>
      <c r="AT67" s="703"/>
      <c r="AU67" s="351">
        <f>AV67+AW67+AX67</f>
        <v>0</v>
      </c>
      <c r="AV67" s="703"/>
      <c r="AW67" s="703"/>
      <c r="AX67" s="703"/>
      <c r="AY67" s="351" t="s">
        <v>379</v>
      </c>
      <c r="AZ67" s="351" t="s">
        <v>379</v>
      </c>
      <c r="BA67" s="703"/>
      <c r="BB67" s="351"/>
    </row>
    <row r="68" spans="1:54" ht="24" x14ac:dyDescent="0.2">
      <c r="A68" s="1096" t="s">
        <v>901</v>
      </c>
      <c r="B68" s="998"/>
      <c r="C68" s="324"/>
      <c r="D68" s="324"/>
      <c r="E68" s="324"/>
      <c r="F68" s="330">
        <v>228</v>
      </c>
      <c r="G68" s="351">
        <f>K68+O68+U68</f>
        <v>590200</v>
      </c>
      <c r="H68" s="351">
        <f>L68+P68</f>
        <v>0</v>
      </c>
      <c r="I68" s="351">
        <f>M68+Q68</f>
        <v>0</v>
      </c>
      <c r="J68" s="351">
        <f>N68+R68+U68</f>
        <v>590200</v>
      </c>
      <c r="K68" s="351">
        <f>L68+M68+N68</f>
        <v>0</v>
      </c>
      <c r="L68" s="1173"/>
      <c r="M68" s="1173"/>
      <c r="N68" s="1173"/>
      <c r="O68" s="351">
        <f>P68+Q68+R68</f>
        <v>590200</v>
      </c>
      <c r="P68" s="1173">
        <f>'ИЦ 1эк'!P72</f>
        <v>0</v>
      </c>
      <c r="Q68" s="1173">
        <f>'ИЦ 1эк'!P73</f>
        <v>0</v>
      </c>
      <c r="R68" s="1173">
        <f>'ИЦ 1эк'!P74</f>
        <v>590200</v>
      </c>
      <c r="S68" s="351" t="s">
        <v>379</v>
      </c>
      <c r="T68" s="351" t="s">
        <v>379</v>
      </c>
      <c r="U68" s="351">
        <f>'ПД 1эк'!N65</f>
        <v>0</v>
      </c>
      <c r="V68" s="351"/>
      <c r="W68" s="351">
        <f>AA68+AE68+AK68</f>
        <v>0</v>
      </c>
      <c r="X68" s="351">
        <f>AB68+AF68</f>
        <v>0</v>
      </c>
      <c r="Y68" s="351">
        <f>AC68+AG68</f>
        <v>0</v>
      </c>
      <c r="Z68" s="351">
        <f>AD68+AH68+AK68</f>
        <v>0</v>
      </c>
      <c r="AA68" s="351">
        <f>AB68+AC68+AD68</f>
        <v>0</v>
      </c>
      <c r="AB68" s="703"/>
      <c r="AC68" s="703"/>
      <c r="AD68" s="703"/>
      <c r="AE68" s="351">
        <f>AF68+AG68+AH68</f>
        <v>0</v>
      </c>
      <c r="AF68" s="703"/>
      <c r="AG68" s="703"/>
      <c r="AH68" s="703"/>
      <c r="AI68" s="351" t="s">
        <v>379</v>
      </c>
      <c r="AJ68" s="351" t="s">
        <v>379</v>
      </c>
      <c r="AK68" s="703"/>
      <c r="AL68" s="351"/>
      <c r="AM68" s="351">
        <f>AQ68+AU68+BA68</f>
        <v>0</v>
      </c>
      <c r="AN68" s="351">
        <f>AR68+AV68</f>
        <v>0</v>
      </c>
      <c r="AO68" s="351">
        <f>AS68+AW68</f>
        <v>0</v>
      </c>
      <c r="AP68" s="351">
        <f>AT68+AX68+BA68</f>
        <v>0</v>
      </c>
      <c r="AQ68" s="351">
        <f>AR68+AS68+AT68</f>
        <v>0</v>
      </c>
      <c r="AR68" s="703"/>
      <c r="AS68" s="703"/>
      <c r="AT68" s="703"/>
      <c r="AU68" s="351">
        <f>AV68+AW68+AX68</f>
        <v>0</v>
      </c>
      <c r="AV68" s="703"/>
      <c r="AW68" s="703"/>
      <c r="AX68" s="703"/>
      <c r="AY68" s="351" t="s">
        <v>379</v>
      </c>
      <c r="AZ68" s="351" t="s">
        <v>379</v>
      </c>
      <c r="BA68" s="703"/>
      <c r="BB68" s="351"/>
    </row>
    <row r="69" spans="1:54" ht="24" x14ac:dyDescent="0.2">
      <c r="A69" s="1096" t="s">
        <v>877</v>
      </c>
      <c r="B69" s="1117"/>
      <c r="C69" s="1102"/>
      <c r="D69" s="1102"/>
      <c r="E69" s="1102"/>
      <c r="F69" s="1097">
        <v>296</v>
      </c>
      <c r="G69" s="351">
        <f t="shared" si="55"/>
        <v>0</v>
      </c>
      <c r="H69" s="351">
        <f t="shared" si="56"/>
        <v>0</v>
      </c>
      <c r="I69" s="351">
        <f t="shared" si="56"/>
        <v>0</v>
      </c>
      <c r="J69" s="351">
        <f t="shared" si="57"/>
        <v>0</v>
      </c>
      <c r="K69" s="351">
        <f t="shared" si="52"/>
        <v>0</v>
      </c>
      <c r="L69" s="687">
        <f>'НЗ 2-экз'!C1470+'Прочие-1эк'!Q44</f>
        <v>0</v>
      </c>
      <c r="M69" s="687">
        <f>'НЗ 2-экз'!X1470+'Остатки -1эк'!O33+'Возвраты-1эк'!Q50+'Прочие-1эк'!Q80</f>
        <v>0</v>
      </c>
      <c r="N69" s="687">
        <f>'НЗ 2-экз'!AK1470+'Остатки -1эк'!O34+'Прочие-1эк'!Q81+'Возвраты-1эк'!Q51</f>
        <v>0</v>
      </c>
      <c r="O69" s="351">
        <f>Q69+R69</f>
        <v>0</v>
      </c>
      <c r="P69" s="687">
        <f>'ИЦ 1эк'!AC72</f>
        <v>0</v>
      </c>
      <c r="Q69" s="687">
        <f>'ИЦ 1эк'!AC73</f>
        <v>0</v>
      </c>
      <c r="R69" s="687">
        <f>'ИЦ 1эк'!AC74</f>
        <v>0</v>
      </c>
      <c r="S69" s="351" t="s">
        <v>379</v>
      </c>
      <c r="T69" s="351" t="s">
        <v>379</v>
      </c>
      <c r="U69" s="351">
        <f>'ПД 1эк'!P64</f>
        <v>0</v>
      </c>
      <c r="V69" s="351"/>
      <c r="W69" s="351">
        <f t="shared" si="58"/>
        <v>0</v>
      </c>
      <c r="X69" s="351">
        <f t="shared" si="59"/>
        <v>0</v>
      </c>
      <c r="Y69" s="351">
        <f t="shared" si="60"/>
        <v>0</v>
      </c>
      <c r="Z69" s="351">
        <f t="shared" si="61"/>
        <v>0</v>
      </c>
      <c r="AA69" s="351">
        <f t="shared" si="53"/>
        <v>0</v>
      </c>
      <c r="AB69" s="703"/>
      <c r="AC69" s="703"/>
      <c r="AD69" s="703"/>
      <c r="AE69" s="351">
        <f>AG69+AH69</f>
        <v>0</v>
      </c>
      <c r="AF69" s="703"/>
      <c r="AG69" s="703"/>
      <c r="AH69" s="703"/>
      <c r="AI69" s="351" t="s">
        <v>379</v>
      </c>
      <c r="AJ69" s="351" t="s">
        <v>379</v>
      </c>
      <c r="AK69" s="703"/>
      <c r="AL69" s="351"/>
      <c r="AM69" s="351">
        <f t="shared" si="62"/>
        <v>0</v>
      </c>
      <c r="AN69" s="351">
        <f t="shared" si="63"/>
        <v>0</v>
      </c>
      <c r="AO69" s="351">
        <f t="shared" si="63"/>
        <v>0</v>
      </c>
      <c r="AP69" s="351">
        <f t="shared" si="64"/>
        <v>0</v>
      </c>
      <c r="AQ69" s="351">
        <f t="shared" si="54"/>
        <v>0</v>
      </c>
      <c r="AR69" s="703"/>
      <c r="AS69" s="703"/>
      <c r="AT69" s="703"/>
      <c r="AU69" s="351">
        <f>AW69+AX69</f>
        <v>0</v>
      </c>
      <c r="AV69" s="703"/>
      <c r="AW69" s="703"/>
      <c r="AX69" s="703"/>
      <c r="AY69" s="351" t="s">
        <v>379</v>
      </c>
      <c r="AZ69" s="351" t="s">
        <v>379</v>
      </c>
      <c r="BA69" s="703"/>
      <c r="BB69" s="351"/>
    </row>
    <row r="70" spans="1:54" ht="12.75" customHeight="1" x14ac:dyDescent="0.2">
      <c r="A70" s="1096" t="s">
        <v>130</v>
      </c>
      <c r="B70" s="1117"/>
      <c r="C70" s="1102"/>
      <c r="D70" s="1102"/>
      <c r="E70" s="1102"/>
      <c r="F70" s="1097">
        <v>310</v>
      </c>
      <c r="G70" s="351">
        <f t="shared" si="55"/>
        <v>754183.64</v>
      </c>
      <c r="H70" s="351">
        <f t="shared" si="56"/>
        <v>0</v>
      </c>
      <c r="I70" s="351">
        <f t="shared" si="56"/>
        <v>610293.64</v>
      </c>
      <c r="J70" s="351">
        <f t="shared" si="57"/>
        <v>143890</v>
      </c>
      <c r="K70" s="351">
        <f t="shared" si="52"/>
        <v>610293.64</v>
      </c>
      <c r="L70" s="687">
        <f>'НЗ 2-экз'!C1475+'Прочие-1эк'!X79</f>
        <v>0</v>
      </c>
      <c r="M70" s="687">
        <f>'НЗ 2-экз'!X1475+'Остатки -1эк'!V33+'Возвраты-1эк'!X50+'Прочие-1эк'!X80</f>
        <v>610293.64</v>
      </c>
      <c r="N70" s="687">
        <f>'НЗ 2-экз'!AK1475+'Остатки -1эк'!V34+'Прочие-1эк'!X81+'Возвраты-1эк'!X51</f>
        <v>0</v>
      </c>
      <c r="O70" s="351">
        <f t="shared" ref="O70:O80" si="65">P70+Q70+R70</f>
        <v>118890</v>
      </c>
      <c r="P70" s="687">
        <f>'ИЦ 1эк'!AG72</f>
        <v>0</v>
      </c>
      <c r="Q70" s="687">
        <f>'ИЦ 1эк'!AG73</f>
        <v>0</v>
      </c>
      <c r="R70" s="687">
        <f>'ИЦ 1эк'!AG74</f>
        <v>118890</v>
      </c>
      <c r="S70" s="351" t="s">
        <v>379</v>
      </c>
      <c r="T70" s="351" t="s">
        <v>379</v>
      </c>
      <c r="U70" s="351">
        <f>'ПД 1эк'!W64</f>
        <v>25000</v>
      </c>
      <c r="V70" s="351"/>
      <c r="W70" s="351">
        <f t="shared" si="58"/>
        <v>0</v>
      </c>
      <c r="X70" s="351">
        <f t="shared" si="59"/>
        <v>0</v>
      </c>
      <c r="Y70" s="351">
        <f t="shared" si="60"/>
        <v>0</v>
      </c>
      <c r="Z70" s="351">
        <f t="shared" si="61"/>
        <v>0</v>
      </c>
      <c r="AA70" s="351">
        <f t="shared" si="53"/>
        <v>0</v>
      </c>
      <c r="AB70" s="703"/>
      <c r="AC70" s="703"/>
      <c r="AD70" s="703"/>
      <c r="AE70" s="351">
        <f t="shared" ref="AE70:AE80" si="66">AF70+AG70+AH70</f>
        <v>0</v>
      </c>
      <c r="AF70" s="703"/>
      <c r="AG70" s="703"/>
      <c r="AH70" s="703"/>
      <c r="AI70" s="351" t="s">
        <v>379</v>
      </c>
      <c r="AJ70" s="351" t="s">
        <v>379</v>
      </c>
      <c r="AK70" s="703"/>
      <c r="AL70" s="351"/>
      <c r="AM70" s="351">
        <f t="shared" si="62"/>
        <v>0</v>
      </c>
      <c r="AN70" s="351">
        <f t="shared" si="63"/>
        <v>0</v>
      </c>
      <c r="AO70" s="351">
        <f t="shared" si="63"/>
        <v>0</v>
      </c>
      <c r="AP70" s="351">
        <f t="shared" si="64"/>
        <v>0</v>
      </c>
      <c r="AQ70" s="351">
        <f t="shared" si="54"/>
        <v>0</v>
      </c>
      <c r="AR70" s="703"/>
      <c r="AS70" s="703"/>
      <c r="AT70" s="703"/>
      <c r="AU70" s="351">
        <f t="shared" ref="AU70:AU80" si="67">AV70+AW70+AX70</f>
        <v>0</v>
      </c>
      <c r="AV70" s="703"/>
      <c r="AW70" s="703"/>
      <c r="AX70" s="703"/>
      <c r="AY70" s="351" t="s">
        <v>379</v>
      </c>
      <c r="AZ70" s="351" t="s">
        <v>379</v>
      </c>
      <c r="BA70" s="703"/>
      <c r="BB70" s="351"/>
    </row>
    <row r="71" spans="1:54" ht="24" hidden="1" x14ac:dyDescent="0.2">
      <c r="A71" s="1129" t="s">
        <v>131</v>
      </c>
      <c r="B71" s="1117"/>
      <c r="C71" s="1102"/>
      <c r="D71" s="1102"/>
      <c r="E71" s="1102"/>
      <c r="F71" s="1097">
        <v>340</v>
      </c>
      <c r="G71" s="351">
        <f t="shared" si="55"/>
        <v>4555180.3900000006</v>
      </c>
      <c r="H71" s="351">
        <f t="shared" si="56"/>
        <v>0</v>
      </c>
      <c r="I71" s="351">
        <f t="shared" si="56"/>
        <v>1265090.67</v>
      </c>
      <c r="J71" s="351">
        <f t="shared" si="57"/>
        <v>3290089.72</v>
      </c>
      <c r="K71" s="351">
        <f t="shared" si="52"/>
        <v>1218752.67</v>
      </c>
      <c r="L71" s="687">
        <f>'НЗ 2-экз'!C1477+'Прочие-1эк'!Y79</f>
        <v>0</v>
      </c>
      <c r="M71" s="687">
        <f>'НЗ 2-экз'!X1477+'Остатки -1эк'!W33+'Возвраты-1эк'!Y50+'Прочие-1эк'!Y80</f>
        <v>1218752.67</v>
      </c>
      <c r="N71" s="687">
        <f>'НЗ 2-экз'!AK1477+'Остатки -1эк'!W34+'Прочие-1эк'!Y81+'Возвраты-1эк'!Y51</f>
        <v>0</v>
      </c>
      <c r="O71" s="351">
        <f t="shared" si="65"/>
        <v>107338</v>
      </c>
      <c r="P71" s="687">
        <f>'ИЦ 1эк'!AH72</f>
        <v>0</v>
      </c>
      <c r="Q71" s="687">
        <f>'ИЦ 1эк'!AH73</f>
        <v>46338</v>
      </c>
      <c r="R71" s="687">
        <f>'ИЦ 1эк'!AH74</f>
        <v>61000</v>
      </c>
      <c r="S71" s="351" t="s">
        <v>379</v>
      </c>
      <c r="T71" s="351" t="s">
        <v>379</v>
      </c>
      <c r="U71" s="351">
        <f>'ПД 1эк'!X64</f>
        <v>3229089.72</v>
      </c>
      <c r="V71" s="351"/>
      <c r="W71" s="351">
        <f t="shared" si="58"/>
        <v>0</v>
      </c>
      <c r="X71" s="351">
        <f t="shared" si="59"/>
        <v>0</v>
      </c>
      <c r="Y71" s="351">
        <f t="shared" si="60"/>
        <v>0</v>
      </c>
      <c r="Z71" s="351">
        <f t="shared" si="61"/>
        <v>0</v>
      </c>
      <c r="AA71" s="351">
        <f t="shared" si="53"/>
        <v>0</v>
      </c>
      <c r="AB71" s="703"/>
      <c r="AC71" s="703"/>
      <c r="AD71" s="703"/>
      <c r="AE71" s="351">
        <f t="shared" si="66"/>
        <v>0</v>
      </c>
      <c r="AF71" s="703"/>
      <c r="AG71" s="703"/>
      <c r="AH71" s="703"/>
      <c r="AI71" s="351" t="s">
        <v>379</v>
      </c>
      <c r="AJ71" s="351" t="s">
        <v>379</v>
      </c>
      <c r="AK71" s="703"/>
      <c r="AL71" s="351"/>
      <c r="AM71" s="351">
        <f t="shared" si="62"/>
        <v>0</v>
      </c>
      <c r="AN71" s="351">
        <f t="shared" si="63"/>
        <v>0</v>
      </c>
      <c r="AO71" s="351">
        <f t="shared" si="63"/>
        <v>0</v>
      </c>
      <c r="AP71" s="351">
        <f t="shared" si="64"/>
        <v>0</v>
      </c>
      <c r="AQ71" s="351">
        <f t="shared" si="54"/>
        <v>0</v>
      </c>
      <c r="AR71" s="703"/>
      <c r="AS71" s="703"/>
      <c r="AT71" s="703"/>
      <c r="AU71" s="351">
        <f t="shared" si="67"/>
        <v>0</v>
      </c>
      <c r="AV71" s="703"/>
      <c r="AW71" s="703"/>
      <c r="AX71" s="703"/>
      <c r="AY71" s="351" t="s">
        <v>379</v>
      </c>
      <c r="AZ71" s="351" t="s">
        <v>379</v>
      </c>
      <c r="BA71" s="703"/>
      <c r="BB71" s="351"/>
    </row>
    <row r="72" spans="1:54" x14ac:dyDescent="0.2">
      <c r="A72" s="1134" t="s">
        <v>870</v>
      </c>
      <c r="B72" s="1117"/>
      <c r="C72" s="1102"/>
      <c r="D72" s="1102"/>
      <c r="E72" s="1102"/>
      <c r="F72" s="1097">
        <v>341</v>
      </c>
      <c r="G72" s="351">
        <f t="shared" ref="G72:G78" si="68">K72+O72+U72</f>
        <v>0</v>
      </c>
      <c r="H72" s="351">
        <f t="shared" ref="H72:H80" si="69">L72+P72</f>
        <v>0</v>
      </c>
      <c r="I72" s="351">
        <f t="shared" ref="I72:I80" si="70">M72+Q72</f>
        <v>0</v>
      </c>
      <c r="J72" s="351">
        <f t="shared" ref="J72:J78" si="71">N72+R72+U72</f>
        <v>0</v>
      </c>
      <c r="K72" s="351">
        <f t="shared" ref="K72:K80" si="72">L72+M72+N72</f>
        <v>0</v>
      </c>
      <c r="L72" s="687">
        <f>'НЗ 2-экз'!C1478+'Прочие-1эк'!Y80</f>
        <v>0</v>
      </c>
      <c r="M72" s="687">
        <f>'НЗ 2-экз'!X1478+'Остатки -1эк'!W33+'Возвраты-1эк'!Y51+'Прочие-1эк'!Y81</f>
        <v>0</v>
      </c>
      <c r="N72" s="687">
        <f>'НЗ 2-экз'!AK1478+'Остатки -1эк'!W34+'Прочие-1эк'!Y82+'Возвраты-1эк'!Y52</f>
        <v>0</v>
      </c>
      <c r="O72" s="351">
        <f t="shared" si="65"/>
        <v>0</v>
      </c>
      <c r="P72" s="1131">
        <f>'ИЦ 1эк'!AI72</f>
        <v>0</v>
      </c>
      <c r="Q72" s="687">
        <f>'ИЦ 1эк'!AI73</f>
        <v>0</v>
      </c>
      <c r="R72" s="687">
        <f>'ИЦ 1эк'!AI74</f>
        <v>0</v>
      </c>
      <c r="S72" s="351" t="s">
        <v>379</v>
      </c>
      <c r="T72" s="351" t="s">
        <v>379</v>
      </c>
      <c r="U72" s="351">
        <f>'ПД 1эк'!Y64</f>
        <v>0</v>
      </c>
      <c r="V72" s="351"/>
      <c r="W72" s="351">
        <f t="shared" ref="W72:W80" si="73">AA72+AE72+AK72</f>
        <v>0</v>
      </c>
      <c r="X72" s="351">
        <f t="shared" ref="X72:X80" si="74">AB72+AF72</f>
        <v>0</v>
      </c>
      <c r="Y72" s="351">
        <f t="shared" si="60"/>
        <v>0</v>
      </c>
      <c r="Z72" s="351">
        <f t="shared" ref="Z72:Z80" si="75">AD72+AH72+AK72</f>
        <v>0</v>
      </c>
      <c r="AA72" s="351">
        <f t="shared" ref="AA72:AA80" si="76">AB72+AC72+AD72</f>
        <v>0</v>
      </c>
      <c r="AB72" s="703"/>
      <c r="AC72" s="703"/>
      <c r="AD72" s="703"/>
      <c r="AE72" s="351">
        <f t="shared" si="66"/>
        <v>0</v>
      </c>
      <c r="AF72" s="703"/>
      <c r="AG72" s="703"/>
      <c r="AH72" s="703"/>
      <c r="AI72" s="351" t="s">
        <v>379</v>
      </c>
      <c r="AJ72" s="351" t="s">
        <v>379</v>
      </c>
      <c r="AK72" s="703"/>
      <c r="AL72" s="351"/>
      <c r="AM72" s="351">
        <f t="shared" ref="AM72:AM78" si="77">AQ72+AU72+BA72</f>
        <v>0</v>
      </c>
      <c r="AN72" s="351">
        <f t="shared" ref="AN72:AN80" si="78">AR72+AV72</f>
        <v>0</v>
      </c>
      <c r="AO72" s="351">
        <f t="shared" ref="AO72:AO80" si="79">AS72+AW72</f>
        <v>0</v>
      </c>
      <c r="AP72" s="351">
        <f t="shared" ref="AP72:AP78" si="80">AT72+AX72+BA72</f>
        <v>0</v>
      </c>
      <c r="AQ72" s="351">
        <f t="shared" ref="AQ72:AQ80" si="81">AR72+AS72+AT72</f>
        <v>0</v>
      </c>
      <c r="AR72" s="703"/>
      <c r="AS72" s="703"/>
      <c r="AT72" s="703"/>
      <c r="AU72" s="351">
        <f t="shared" si="67"/>
        <v>0</v>
      </c>
      <c r="AV72" s="703"/>
      <c r="AW72" s="703"/>
      <c r="AX72" s="703"/>
      <c r="AY72" s="351" t="s">
        <v>379</v>
      </c>
      <c r="AZ72" s="351" t="s">
        <v>379</v>
      </c>
      <c r="BA72" s="703"/>
      <c r="BB72" s="351"/>
    </row>
    <row r="73" spans="1:54" x14ac:dyDescent="0.2">
      <c r="A73" s="1134" t="s">
        <v>871</v>
      </c>
      <c r="B73" s="1117"/>
      <c r="C73" s="1102"/>
      <c r="D73" s="1102"/>
      <c r="E73" s="1102"/>
      <c r="F73" s="1097">
        <v>342</v>
      </c>
      <c r="G73" s="351">
        <f t="shared" si="68"/>
        <v>2962719.77</v>
      </c>
      <c r="H73" s="351">
        <f t="shared" si="69"/>
        <v>0</v>
      </c>
      <c r="I73" s="351">
        <f t="shared" si="70"/>
        <v>37938</v>
      </c>
      <c r="J73" s="351">
        <f t="shared" si="71"/>
        <v>2924781.77</v>
      </c>
      <c r="K73" s="351">
        <f t="shared" si="72"/>
        <v>0</v>
      </c>
      <c r="L73" s="687">
        <f>'НЗ 2-экз'!C1479+'Прочие-1эк'!Y81</f>
        <v>0</v>
      </c>
      <c r="M73" s="687">
        <f>'НЗ 2-экз'!X1479+'Остатки -1эк'!W33+'Возвраты-1эк'!Y52+'Прочие-1эк'!Y82</f>
        <v>0</v>
      </c>
      <c r="N73" s="687">
        <f>'НЗ 2-экз'!AK1479+'Остатки -1эк'!W34+'Прочие-1эк'!Y83+'Возвраты-1эк'!Y53</f>
        <v>0</v>
      </c>
      <c r="O73" s="351">
        <f t="shared" si="65"/>
        <v>37938</v>
      </c>
      <c r="P73" s="687">
        <f>'ИЦ 1эк'!AJ72</f>
        <v>0</v>
      </c>
      <c r="Q73" s="687">
        <f>'ИЦ 1эк'!AJ73</f>
        <v>37938</v>
      </c>
      <c r="R73" s="687">
        <f>'ИЦ 1эк'!AJ74</f>
        <v>0</v>
      </c>
      <c r="S73" s="351" t="s">
        <v>379</v>
      </c>
      <c r="T73" s="351" t="s">
        <v>379</v>
      </c>
      <c r="U73" s="351">
        <f>'ПД 1эк'!Z64</f>
        <v>2924781.77</v>
      </c>
      <c r="V73" s="351"/>
      <c r="W73" s="351">
        <f t="shared" si="73"/>
        <v>0</v>
      </c>
      <c r="X73" s="351">
        <f t="shared" si="74"/>
        <v>0</v>
      </c>
      <c r="Y73" s="351">
        <f t="shared" si="60"/>
        <v>0</v>
      </c>
      <c r="Z73" s="351">
        <f t="shared" si="75"/>
        <v>0</v>
      </c>
      <c r="AA73" s="351">
        <f t="shared" si="76"/>
        <v>0</v>
      </c>
      <c r="AB73" s="703"/>
      <c r="AC73" s="703"/>
      <c r="AD73" s="703"/>
      <c r="AE73" s="351">
        <f t="shared" si="66"/>
        <v>0</v>
      </c>
      <c r="AF73" s="703"/>
      <c r="AG73" s="703"/>
      <c r="AH73" s="703"/>
      <c r="AI73" s="351" t="s">
        <v>379</v>
      </c>
      <c r="AJ73" s="351" t="s">
        <v>379</v>
      </c>
      <c r="AK73" s="703"/>
      <c r="AL73" s="351"/>
      <c r="AM73" s="351">
        <f t="shared" si="77"/>
        <v>0</v>
      </c>
      <c r="AN73" s="351">
        <f t="shared" si="78"/>
        <v>0</v>
      </c>
      <c r="AO73" s="351">
        <f t="shared" si="79"/>
        <v>0</v>
      </c>
      <c r="AP73" s="351">
        <f t="shared" si="80"/>
        <v>0</v>
      </c>
      <c r="AQ73" s="351">
        <f t="shared" si="81"/>
        <v>0</v>
      </c>
      <c r="AR73" s="703"/>
      <c r="AS73" s="703"/>
      <c r="AT73" s="703"/>
      <c r="AU73" s="351">
        <f t="shared" si="67"/>
        <v>0</v>
      </c>
      <c r="AV73" s="703"/>
      <c r="AW73" s="703"/>
      <c r="AX73" s="703"/>
      <c r="AY73" s="351" t="s">
        <v>379</v>
      </c>
      <c r="AZ73" s="351" t="s">
        <v>379</v>
      </c>
      <c r="BA73" s="703"/>
      <c r="BB73" s="351"/>
    </row>
    <row r="74" spans="1:54" x14ac:dyDescent="0.2">
      <c r="A74" s="1134" t="s">
        <v>872</v>
      </c>
      <c r="B74" s="1117"/>
      <c r="C74" s="1102"/>
      <c r="D74" s="1102"/>
      <c r="E74" s="1102"/>
      <c r="F74" s="1097">
        <v>343</v>
      </c>
      <c r="G74" s="351">
        <f t="shared" si="68"/>
        <v>0</v>
      </c>
      <c r="H74" s="351">
        <f t="shared" si="69"/>
        <v>0</v>
      </c>
      <c r="I74" s="351">
        <f t="shared" si="70"/>
        <v>0</v>
      </c>
      <c r="J74" s="351">
        <f t="shared" si="71"/>
        <v>0</v>
      </c>
      <c r="K74" s="351">
        <f t="shared" si="72"/>
        <v>0</v>
      </c>
      <c r="L74" s="687">
        <f>'НЗ 2-экз'!C1480+'Прочие-1эк'!Y82</f>
        <v>0</v>
      </c>
      <c r="M74" s="687">
        <f>'НЗ 2-экз'!X1480+'Остатки -1эк'!W33+'Возвраты-1эк'!Y53+'Прочие-1эк'!Y83</f>
        <v>0</v>
      </c>
      <c r="N74" s="687">
        <f>'НЗ 2-экз'!AK1480+'Остатки -1эк'!W34+'Прочие-1эк'!Y84+'Возвраты-1эк'!Y54</f>
        <v>0</v>
      </c>
      <c r="O74" s="351">
        <f t="shared" si="65"/>
        <v>0</v>
      </c>
      <c r="P74" s="1130">
        <f>'ИЦ 1эк'!AK72</f>
        <v>0</v>
      </c>
      <c r="Q74" s="687">
        <f>'ИЦ 1эк'!AK73</f>
        <v>0</v>
      </c>
      <c r="R74" s="687">
        <f>'ИЦ 1эк'!AK74</f>
        <v>0</v>
      </c>
      <c r="S74" s="351" t="s">
        <v>379</v>
      </c>
      <c r="T74" s="351" t="s">
        <v>379</v>
      </c>
      <c r="U74" s="351">
        <f>'ПД 1эк'!AA64</f>
        <v>0</v>
      </c>
      <c r="V74" s="351"/>
      <c r="W74" s="351">
        <f t="shared" si="73"/>
        <v>0</v>
      </c>
      <c r="X74" s="351">
        <f t="shared" si="74"/>
        <v>0</v>
      </c>
      <c r="Y74" s="351">
        <f t="shared" si="60"/>
        <v>0</v>
      </c>
      <c r="Z74" s="351">
        <f t="shared" si="75"/>
        <v>0</v>
      </c>
      <c r="AA74" s="351">
        <f t="shared" si="76"/>
        <v>0</v>
      </c>
      <c r="AB74" s="703"/>
      <c r="AC74" s="703"/>
      <c r="AD74" s="703"/>
      <c r="AE74" s="351">
        <f t="shared" si="66"/>
        <v>0</v>
      </c>
      <c r="AF74" s="703"/>
      <c r="AG74" s="703"/>
      <c r="AH74" s="703"/>
      <c r="AI74" s="351" t="s">
        <v>379</v>
      </c>
      <c r="AJ74" s="351" t="s">
        <v>379</v>
      </c>
      <c r="AK74" s="703"/>
      <c r="AL74" s="351"/>
      <c r="AM74" s="351">
        <f t="shared" si="77"/>
        <v>0</v>
      </c>
      <c r="AN74" s="351">
        <f t="shared" si="78"/>
        <v>0</v>
      </c>
      <c r="AO74" s="351">
        <f t="shared" si="79"/>
        <v>0</v>
      </c>
      <c r="AP74" s="351">
        <f t="shared" si="80"/>
        <v>0</v>
      </c>
      <c r="AQ74" s="351">
        <f t="shared" si="81"/>
        <v>0</v>
      </c>
      <c r="AR74" s="703"/>
      <c r="AS74" s="703"/>
      <c r="AT74" s="703"/>
      <c r="AU74" s="351">
        <f t="shared" si="67"/>
        <v>0</v>
      </c>
      <c r="AV74" s="703"/>
      <c r="AW74" s="703"/>
      <c r="AX74" s="703"/>
      <c r="AY74" s="351" t="s">
        <v>379</v>
      </c>
      <c r="AZ74" s="351" t="s">
        <v>379</v>
      </c>
      <c r="BA74" s="703"/>
      <c r="BB74" s="351"/>
    </row>
    <row r="75" spans="1:54" x14ac:dyDescent="0.2">
      <c r="A75" s="1134" t="s">
        <v>873</v>
      </c>
      <c r="B75" s="1117"/>
      <c r="C75" s="1102"/>
      <c r="D75" s="1102"/>
      <c r="E75" s="1102"/>
      <c r="F75" s="1097">
        <v>344</v>
      </c>
      <c r="G75" s="351">
        <f t="shared" si="68"/>
        <v>149367</v>
      </c>
      <c r="H75" s="351">
        <f t="shared" si="69"/>
        <v>0</v>
      </c>
      <c r="I75" s="351">
        <f t="shared" si="70"/>
        <v>134367</v>
      </c>
      <c r="J75" s="351">
        <f t="shared" si="71"/>
        <v>15000</v>
      </c>
      <c r="K75" s="351">
        <f t="shared" si="72"/>
        <v>134367</v>
      </c>
      <c r="L75" s="687">
        <f>'НЗ 2-экз'!C1481+'Прочие-1эк'!Y83</f>
        <v>0</v>
      </c>
      <c r="M75" s="687">
        <f>'НЗ 2-экз'!X1481+'Остатки -1эк'!W33+'Возвраты-1эк'!Y54+'Прочие-1эк'!Y84</f>
        <v>134367</v>
      </c>
      <c r="N75" s="687">
        <f>'НЗ 2-экз'!AK1481+'Остатки -1эк'!W34+'Прочие-1эк'!Y85+'Возвраты-1эк'!Y55</f>
        <v>0</v>
      </c>
      <c r="O75" s="351">
        <f t="shared" si="65"/>
        <v>0</v>
      </c>
      <c r="P75" s="687">
        <f>'ИЦ 1эк'!AL72</f>
        <v>0</v>
      </c>
      <c r="Q75" s="687">
        <f>'ИЦ 1эк'!AL73</f>
        <v>0</v>
      </c>
      <c r="R75" s="687">
        <f>'ИЦ 1эк'!AL74</f>
        <v>0</v>
      </c>
      <c r="S75" s="351" t="s">
        <v>379</v>
      </c>
      <c r="T75" s="351" t="s">
        <v>379</v>
      </c>
      <c r="U75" s="351">
        <f>'ПД 1эк'!AB64</f>
        <v>15000</v>
      </c>
      <c r="V75" s="351"/>
      <c r="W75" s="351">
        <f t="shared" si="73"/>
        <v>0</v>
      </c>
      <c r="X75" s="351">
        <f t="shared" si="74"/>
        <v>0</v>
      </c>
      <c r="Y75" s="351">
        <f t="shared" si="60"/>
        <v>0</v>
      </c>
      <c r="Z75" s="351">
        <f t="shared" si="75"/>
        <v>0</v>
      </c>
      <c r="AA75" s="351">
        <f t="shared" si="76"/>
        <v>0</v>
      </c>
      <c r="AB75" s="703"/>
      <c r="AC75" s="703"/>
      <c r="AD75" s="703"/>
      <c r="AE75" s="351">
        <f t="shared" si="66"/>
        <v>0</v>
      </c>
      <c r="AF75" s="703"/>
      <c r="AG75" s="703"/>
      <c r="AH75" s="703"/>
      <c r="AI75" s="351" t="s">
        <v>379</v>
      </c>
      <c r="AJ75" s="351" t="s">
        <v>379</v>
      </c>
      <c r="AK75" s="703"/>
      <c r="AL75" s="351"/>
      <c r="AM75" s="351">
        <f t="shared" si="77"/>
        <v>0</v>
      </c>
      <c r="AN75" s="351">
        <f t="shared" si="78"/>
        <v>0</v>
      </c>
      <c r="AO75" s="351">
        <f t="shared" si="79"/>
        <v>0</v>
      </c>
      <c r="AP75" s="351">
        <f t="shared" si="80"/>
        <v>0</v>
      </c>
      <c r="AQ75" s="351">
        <f t="shared" si="81"/>
        <v>0</v>
      </c>
      <c r="AR75" s="703"/>
      <c r="AS75" s="703"/>
      <c r="AT75" s="703"/>
      <c r="AU75" s="351">
        <f t="shared" si="67"/>
        <v>0</v>
      </c>
      <c r="AV75" s="703"/>
      <c r="AW75" s="703"/>
      <c r="AX75" s="703"/>
      <c r="AY75" s="351" t="s">
        <v>379</v>
      </c>
      <c r="AZ75" s="351" t="s">
        <v>379</v>
      </c>
      <c r="BA75" s="703"/>
      <c r="BB75" s="351"/>
    </row>
    <row r="76" spans="1:54" x14ac:dyDescent="0.2">
      <c r="A76" s="1134" t="s">
        <v>874</v>
      </c>
      <c r="B76" s="1117"/>
      <c r="C76" s="1102"/>
      <c r="D76" s="1102"/>
      <c r="E76" s="1102"/>
      <c r="F76" s="1097">
        <v>345</v>
      </c>
      <c r="G76" s="351">
        <f t="shared" si="68"/>
        <v>13832</v>
      </c>
      <c r="H76" s="351">
        <f t="shared" si="69"/>
        <v>0</v>
      </c>
      <c r="I76" s="351">
        <f t="shared" si="70"/>
        <v>13832</v>
      </c>
      <c r="J76" s="351">
        <f t="shared" si="71"/>
        <v>0</v>
      </c>
      <c r="K76" s="351">
        <f t="shared" si="72"/>
        <v>13832</v>
      </c>
      <c r="L76" s="687">
        <f>'НЗ 2-экз'!C1482+'Прочие-1эк'!Y84</f>
        <v>0</v>
      </c>
      <c r="M76" s="687">
        <f>'НЗ 2-экз'!X1482+'Остатки -1эк'!W33+'Возвраты-1эк'!Y55+'Прочие-1эк'!Y85</f>
        <v>13832</v>
      </c>
      <c r="N76" s="687">
        <f>'НЗ 2-экз'!AK1482+'Остатки -1эк'!W34+'Прочие-1эк'!Y86+'Возвраты-1эк'!Y56</f>
        <v>0</v>
      </c>
      <c r="O76" s="351">
        <f t="shared" si="65"/>
        <v>0</v>
      </c>
      <c r="P76" s="687">
        <f>'ИЦ 1эк'!AM72</f>
        <v>0</v>
      </c>
      <c r="Q76" s="687">
        <f>'ИЦ 1эк'!AM73</f>
        <v>0</v>
      </c>
      <c r="R76" s="687">
        <f>'ИЦ 1эк'!AM74</f>
        <v>0</v>
      </c>
      <c r="S76" s="351" t="s">
        <v>379</v>
      </c>
      <c r="T76" s="351" t="s">
        <v>379</v>
      </c>
      <c r="U76" s="351">
        <f>'ПД 1эк'!AC64</f>
        <v>0</v>
      </c>
      <c r="V76" s="351"/>
      <c r="W76" s="351">
        <f t="shared" si="73"/>
        <v>0</v>
      </c>
      <c r="X76" s="351">
        <f t="shared" si="74"/>
        <v>0</v>
      </c>
      <c r="Y76" s="351">
        <f t="shared" si="60"/>
        <v>0</v>
      </c>
      <c r="Z76" s="351">
        <f t="shared" si="75"/>
        <v>0</v>
      </c>
      <c r="AA76" s="351">
        <f t="shared" si="76"/>
        <v>0</v>
      </c>
      <c r="AB76" s="703"/>
      <c r="AC76" s="703"/>
      <c r="AD76" s="703"/>
      <c r="AE76" s="351">
        <f t="shared" si="66"/>
        <v>0</v>
      </c>
      <c r="AF76" s="703"/>
      <c r="AG76" s="703"/>
      <c r="AH76" s="703"/>
      <c r="AI76" s="351" t="s">
        <v>379</v>
      </c>
      <c r="AJ76" s="351" t="s">
        <v>379</v>
      </c>
      <c r="AK76" s="703"/>
      <c r="AL76" s="351"/>
      <c r="AM76" s="351">
        <f t="shared" si="77"/>
        <v>0</v>
      </c>
      <c r="AN76" s="351">
        <f t="shared" si="78"/>
        <v>0</v>
      </c>
      <c r="AO76" s="351">
        <f t="shared" si="79"/>
        <v>0</v>
      </c>
      <c r="AP76" s="351">
        <f t="shared" si="80"/>
        <v>0</v>
      </c>
      <c r="AQ76" s="351">
        <f t="shared" si="81"/>
        <v>0</v>
      </c>
      <c r="AR76" s="703"/>
      <c r="AS76" s="703"/>
      <c r="AT76" s="703"/>
      <c r="AU76" s="351">
        <f t="shared" si="67"/>
        <v>0</v>
      </c>
      <c r="AV76" s="703"/>
      <c r="AW76" s="703"/>
      <c r="AX76" s="703"/>
      <c r="AY76" s="351" t="s">
        <v>379</v>
      </c>
      <c r="AZ76" s="351" t="s">
        <v>379</v>
      </c>
      <c r="BA76" s="703"/>
      <c r="BB76" s="351"/>
    </row>
    <row r="77" spans="1:54" x14ac:dyDescent="0.2">
      <c r="A77" s="1134" t="s">
        <v>875</v>
      </c>
      <c r="B77" s="1117"/>
      <c r="C77" s="1102"/>
      <c r="D77" s="1102"/>
      <c r="E77" s="1102"/>
      <c r="F77" s="1097">
        <v>346</v>
      </c>
      <c r="G77" s="351">
        <f t="shared" si="68"/>
        <v>1340628.0999999999</v>
      </c>
      <c r="H77" s="351">
        <f t="shared" si="69"/>
        <v>0</v>
      </c>
      <c r="I77" s="351">
        <f t="shared" si="70"/>
        <v>990320.14999999991</v>
      </c>
      <c r="J77" s="351">
        <f t="shared" si="71"/>
        <v>350307.95</v>
      </c>
      <c r="K77" s="351">
        <f t="shared" si="72"/>
        <v>990320.14999999991</v>
      </c>
      <c r="L77" s="687">
        <f>'НЗ 2-экз'!C1483+'Прочие-1эк'!Y85</f>
        <v>0</v>
      </c>
      <c r="M77" s="687">
        <f>'НЗ 2-экз'!X1483+'Остатки -1эк'!W33+'Возвраты-1эк'!Y56+'Прочие-1эк'!Y86</f>
        <v>990320.14999999991</v>
      </c>
      <c r="N77" s="687">
        <f>'НЗ 2-экз'!AK1483+'Остатки -1эк'!W34+'Прочие-1эк'!Y87+'Возвраты-1эк'!Y57</f>
        <v>0</v>
      </c>
      <c r="O77" s="351">
        <f t="shared" si="65"/>
        <v>61000</v>
      </c>
      <c r="P77" s="687">
        <f>'ИЦ 1эк'!AN72</f>
        <v>0</v>
      </c>
      <c r="Q77" s="687">
        <f>'ИЦ 1эк'!AN73</f>
        <v>0</v>
      </c>
      <c r="R77" s="687">
        <f>'ИЦ 1эк'!AN74</f>
        <v>61000</v>
      </c>
      <c r="S77" s="351" t="s">
        <v>379</v>
      </c>
      <c r="T77" s="351" t="s">
        <v>379</v>
      </c>
      <c r="U77" s="351">
        <f>'ПД 1эк'!AD64</f>
        <v>289307.95</v>
      </c>
      <c r="V77" s="351"/>
      <c r="W77" s="351">
        <f t="shared" si="73"/>
        <v>0</v>
      </c>
      <c r="X77" s="351">
        <f t="shared" si="74"/>
        <v>0</v>
      </c>
      <c r="Y77" s="351">
        <f t="shared" si="60"/>
        <v>0</v>
      </c>
      <c r="Z77" s="351">
        <f t="shared" si="75"/>
        <v>0</v>
      </c>
      <c r="AA77" s="351">
        <f t="shared" si="76"/>
        <v>0</v>
      </c>
      <c r="AB77" s="703"/>
      <c r="AC77" s="703"/>
      <c r="AD77" s="703"/>
      <c r="AE77" s="351">
        <f t="shared" si="66"/>
        <v>0</v>
      </c>
      <c r="AF77" s="703"/>
      <c r="AG77" s="703"/>
      <c r="AH77" s="703"/>
      <c r="AI77" s="351" t="s">
        <v>379</v>
      </c>
      <c r="AJ77" s="351" t="s">
        <v>379</v>
      </c>
      <c r="AK77" s="703"/>
      <c r="AL77" s="351"/>
      <c r="AM77" s="351">
        <f t="shared" si="77"/>
        <v>0</v>
      </c>
      <c r="AN77" s="351">
        <f t="shared" si="78"/>
        <v>0</v>
      </c>
      <c r="AO77" s="351">
        <f t="shared" si="79"/>
        <v>0</v>
      </c>
      <c r="AP77" s="351">
        <f t="shared" si="80"/>
        <v>0</v>
      </c>
      <c r="AQ77" s="351">
        <f t="shared" si="81"/>
        <v>0</v>
      </c>
      <c r="AR77" s="703"/>
      <c r="AS77" s="703"/>
      <c r="AT77" s="703"/>
      <c r="AU77" s="351">
        <f t="shared" si="67"/>
        <v>0</v>
      </c>
      <c r="AV77" s="703"/>
      <c r="AW77" s="703"/>
      <c r="AX77" s="703"/>
      <c r="AY77" s="351" t="s">
        <v>379</v>
      </c>
      <c r="AZ77" s="351" t="s">
        <v>379</v>
      </c>
      <c r="BA77" s="703"/>
      <c r="BB77" s="351"/>
    </row>
    <row r="78" spans="1:54" x14ac:dyDescent="0.2">
      <c r="A78" s="1134" t="s">
        <v>876</v>
      </c>
      <c r="B78" s="1117"/>
      <c r="C78" s="1102"/>
      <c r="D78" s="1102"/>
      <c r="E78" s="1102"/>
      <c r="F78" s="1097">
        <v>349</v>
      </c>
      <c r="G78" s="351">
        <f t="shared" si="68"/>
        <v>88633.52</v>
      </c>
      <c r="H78" s="351">
        <f t="shared" si="69"/>
        <v>0</v>
      </c>
      <c r="I78" s="351">
        <f t="shared" si="70"/>
        <v>88633.52</v>
      </c>
      <c r="J78" s="351">
        <f t="shared" si="71"/>
        <v>0</v>
      </c>
      <c r="K78" s="351">
        <f t="shared" si="72"/>
        <v>80233.52</v>
      </c>
      <c r="L78" s="687">
        <f>'НЗ 2-экз'!C1484+'Прочие-1эк'!Y86</f>
        <v>0</v>
      </c>
      <c r="M78" s="687">
        <f>'НЗ 2-экз'!X1484+'Остатки -1эк'!W33+'Возвраты-1эк'!Y57+'Прочие-1эк'!Y87</f>
        <v>80233.52</v>
      </c>
      <c r="N78" s="687">
        <f>'НЗ 2-экз'!AK1484+'Остатки -1эк'!W34+'Прочие-1эк'!Y88+'Возвраты-1эк'!Y58</f>
        <v>0</v>
      </c>
      <c r="O78" s="351">
        <f t="shared" si="65"/>
        <v>8400</v>
      </c>
      <c r="P78" s="687">
        <f>'ИЦ 1эк'!AO72</f>
        <v>0</v>
      </c>
      <c r="Q78" s="687">
        <f>'ИЦ 1эк'!AO73</f>
        <v>8400</v>
      </c>
      <c r="R78" s="687">
        <f>'ИЦ 1эк'!AO74</f>
        <v>0</v>
      </c>
      <c r="S78" s="351" t="s">
        <v>379</v>
      </c>
      <c r="T78" s="351" t="s">
        <v>379</v>
      </c>
      <c r="U78" s="351">
        <f>'ПД 1эк'!AE64</f>
        <v>0</v>
      </c>
      <c r="V78" s="351"/>
      <c r="W78" s="351">
        <f t="shared" si="73"/>
        <v>0</v>
      </c>
      <c r="X78" s="351">
        <f t="shared" si="74"/>
        <v>0</v>
      </c>
      <c r="Y78" s="351">
        <f t="shared" si="60"/>
        <v>0</v>
      </c>
      <c r="Z78" s="351">
        <f t="shared" si="75"/>
        <v>0</v>
      </c>
      <c r="AA78" s="351">
        <f t="shared" si="76"/>
        <v>0</v>
      </c>
      <c r="AB78" s="703"/>
      <c r="AC78" s="703"/>
      <c r="AD78" s="703"/>
      <c r="AE78" s="351">
        <f t="shared" si="66"/>
        <v>0</v>
      </c>
      <c r="AF78" s="703"/>
      <c r="AG78" s="703"/>
      <c r="AH78" s="703"/>
      <c r="AI78" s="351" t="s">
        <v>379</v>
      </c>
      <c r="AJ78" s="351" t="s">
        <v>379</v>
      </c>
      <c r="AK78" s="703"/>
      <c r="AL78" s="351"/>
      <c r="AM78" s="351">
        <f t="shared" si="77"/>
        <v>0</v>
      </c>
      <c r="AN78" s="351">
        <f t="shared" si="78"/>
        <v>0</v>
      </c>
      <c r="AO78" s="351">
        <f t="shared" si="79"/>
        <v>0</v>
      </c>
      <c r="AP78" s="351">
        <f t="shared" si="80"/>
        <v>0</v>
      </c>
      <c r="AQ78" s="351">
        <f t="shared" si="81"/>
        <v>0</v>
      </c>
      <c r="AR78" s="703"/>
      <c r="AS78" s="703"/>
      <c r="AT78" s="703"/>
      <c r="AU78" s="351">
        <f t="shared" si="67"/>
        <v>0</v>
      </c>
      <c r="AV78" s="703"/>
      <c r="AW78" s="703"/>
      <c r="AX78" s="703"/>
      <c r="AY78" s="351" t="s">
        <v>379</v>
      </c>
      <c r="AZ78" s="351" t="s">
        <v>379</v>
      </c>
      <c r="BA78" s="703"/>
      <c r="BB78" s="351"/>
    </row>
    <row r="79" spans="1:54" ht="24" hidden="1" x14ac:dyDescent="0.2">
      <c r="A79" s="601" t="s">
        <v>843</v>
      </c>
      <c r="B79" s="1117"/>
      <c r="C79" s="1102"/>
      <c r="D79" s="1102"/>
      <c r="E79" s="1102"/>
      <c r="F79" s="1097">
        <v>352</v>
      </c>
      <c r="G79" s="351">
        <f t="shared" si="55"/>
        <v>0</v>
      </c>
      <c r="H79" s="351">
        <f t="shared" si="69"/>
        <v>0</v>
      </c>
      <c r="I79" s="351">
        <f t="shared" si="70"/>
        <v>0</v>
      </c>
      <c r="J79" s="351">
        <f t="shared" si="57"/>
        <v>0</v>
      </c>
      <c r="K79" s="351">
        <f t="shared" si="72"/>
        <v>0</v>
      </c>
      <c r="L79" s="1063">
        <f>'НЗ 2-экз'!C1485</f>
        <v>0</v>
      </c>
      <c r="M79" s="1063">
        <f>'НЗ 2-экз'!X1485</f>
        <v>0</v>
      </c>
      <c r="N79" s="1063">
        <f>'НЗ 2-экз'!AK1485</f>
        <v>0</v>
      </c>
      <c r="O79" s="351">
        <f t="shared" si="65"/>
        <v>0</v>
      </c>
      <c r="P79" s="687"/>
      <c r="Q79" s="687"/>
      <c r="R79" s="687"/>
      <c r="S79" s="351" t="s">
        <v>379</v>
      </c>
      <c r="T79" s="351" t="s">
        <v>379</v>
      </c>
      <c r="U79" s="351">
        <f>'ПД 1эк'!X65</f>
        <v>0</v>
      </c>
      <c r="V79" s="351"/>
      <c r="W79" s="351">
        <f t="shared" si="73"/>
        <v>0</v>
      </c>
      <c r="X79" s="351">
        <f t="shared" si="74"/>
        <v>0</v>
      </c>
      <c r="Y79" s="351">
        <f t="shared" si="60"/>
        <v>0</v>
      </c>
      <c r="Z79" s="351">
        <f t="shared" si="75"/>
        <v>0</v>
      </c>
      <c r="AA79" s="351">
        <f t="shared" si="76"/>
        <v>0</v>
      </c>
      <c r="AB79" s="703"/>
      <c r="AC79" s="703"/>
      <c r="AD79" s="703"/>
      <c r="AE79" s="351">
        <f t="shared" si="66"/>
        <v>0</v>
      </c>
      <c r="AF79" s="703"/>
      <c r="AG79" s="703"/>
      <c r="AH79" s="703"/>
      <c r="AI79" s="351" t="s">
        <v>379</v>
      </c>
      <c r="AJ79" s="351" t="s">
        <v>379</v>
      </c>
      <c r="AK79" s="703"/>
      <c r="AL79" s="351"/>
      <c r="AM79" s="351">
        <f t="shared" si="62"/>
        <v>0</v>
      </c>
      <c r="AN79" s="351">
        <f t="shared" si="78"/>
        <v>0</v>
      </c>
      <c r="AO79" s="351">
        <f t="shared" si="79"/>
        <v>0</v>
      </c>
      <c r="AP79" s="351">
        <f t="shared" si="64"/>
        <v>0</v>
      </c>
      <c r="AQ79" s="351">
        <f t="shared" si="81"/>
        <v>0</v>
      </c>
      <c r="AR79" s="703"/>
      <c r="AS79" s="703"/>
      <c r="AT79" s="703"/>
      <c r="AU79" s="351">
        <f t="shared" si="67"/>
        <v>0</v>
      </c>
      <c r="AV79" s="703"/>
      <c r="AW79" s="703"/>
      <c r="AX79" s="703"/>
      <c r="AY79" s="351" t="s">
        <v>379</v>
      </c>
      <c r="AZ79" s="351" t="s">
        <v>379</v>
      </c>
      <c r="BA79" s="703"/>
      <c r="BB79" s="351"/>
    </row>
    <row r="80" spans="1:54" ht="24" hidden="1" x14ac:dyDescent="0.2">
      <c r="A80" s="601" t="s">
        <v>843</v>
      </c>
      <c r="B80" s="1117"/>
      <c r="C80" s="1102"/>
      <c r="D80" s="1102"/>
      <c r="E80" s="1102"/>
      <c r="F80" s="1097">
        <v>353</v>
      </c>
      <c r="G80" s="351">
        <f t="shared" si="55"/>
        <v>0</v>
      </c>
      <c r="H80" s="351">
        <f t="shared" si="69"/>
        <v>0</v>
      </c>
      <c r="I80" s="351">
        <f t="shared" si="70"/>
        <v>0</v>
      </c>
      <c r="J80" s="351">
        <f t="shared" si="57"/>
        <v>0</v>
      </c>
      <c r="K80" s="351">
        <f t="shared" si="72"/>
        <v>0</v>
      </c>
      <c r="L80" s="1063">
        <f>'НЗ 2-экз'!C1486</f>
        <v>0</v>
      </c>
      <c r="M80" s="1063">
        <f>'НЗ 2-экз'!X1486</f>
        <v>0</v>
      </c>
      <c r="N80" s="1063">
        <f>'НЗ 2-экз'!AL1486</f>
        <v>0</v>
      </c>
      <c r="O80" s="351">
        <f t="shared" si="65"/>
        <v>0</v>
      </c>
      <c r="P80" s="687"/>
      <c r="Q80" s="687"/>
      <c r="R80" s="687"/>
      <c r="S80" s="351" t="s">
        <v>379</v>
      </c>
      <c r="T80" s="351" t="s">
        <v>379</v>
      </c>
      <c r="U80" s="351">
        <f>'ПД 1эк'!X66</f>
        <v>0</v>
      </c>
      <c r="V80" s="351"/>
      <c r="W80" s="351">
        <f t="shared" si="73"/>
        <v>0</v>
      </c>
      <c r="X80" s="351">
        <f t="shared" si="74"/>
        <v>0</v>
      </c>
      <c r="Y80" s="351">
        <f t="shared" si="60"/>
        <v>0</v>
      </c>
      <c r="Z80" s="351">
        <f t="shared" si="75"/>
        <v>0</v>
      </c>
      <c r="AA80" s="351">
        <f t="shared" si="76"/>
        <v>0</v>
      </c>
      <c r="AB80" s="703"/>
      <c r="AC80" s="703"/>
      <c r="AD80" s="703"/>
      <c r="AE80" s="351">
        <f t="shared" si="66"/>
        <v>0</v>
      </c>
      <c r="AF80" s="703"/>
      <c r="AG80" s="703"/>
      <c r="AH80" s="703"/>
      <c r="AI80" s="351" t="s">
        <v>379</v>
      </c>
      <c r="AJ80" s="351" t="s">
        <v>379</v>
      </c>
      <c r="AK80" s="703"/>
      <c r="AL80" s="351"/>
      <c r="AM80" s="351">
        <f t="shared" si="62"/>
        <v>0</v>
      </c>
      <c r="AN80" s="351">
        <f t="shared" si="78"/>
        <v>0</v>
      </c>
      <c r="AO80" s="351">
        <f t="shared" si="79"/>
        <v>0</v>
      </c>
      <c r="AP80" s="351">
        <f t="shared" si="64"/>
        <v>0</v>
      </c>
      <c r="AQ80" s="351">
        <f t="shared" si="81"/>
        <v>0</v>
      </c>
      <c r="AR80" s="703"/>
      <c r="AS80" s="703"/>
      <c r="AT80" s="703"/>
      <c r="AU80" s="351">
        <f t="shared" si="67"/>
        <v>0</v>
      </c>
      <c r="AV80" s="703"/>
      <c r="AW80" s="703"/>
      <c r="AX80" s="703"/>
      <c r="AY80" s="351" t="s">
        <v>379</v>
      </c>
      <c r="AZ80" s="351" t="s">
        <v>379</v>
      </c>
      <c r="BA80" s="703"/>
      <c r="BB80" s="351"/>
    </row>
    <row r="81" spans="1:54" s="533" customFormat="1" ht="24" x14ac:dyDescent="0.2">
      <c r="A81" s="566" t="s">
        <v>132</v>
      </c>
      <c r="B81" s="999">
        <v>300</v>
      </c>
      <c r="C81" s="248" t="s">
        <v>379</v>
      </c>
      <c r="D81" s="248" t="s">
        <v>379</v>
      </c>
      <c r="E81" s="565"/>
      <c r="F81" s="560">
        <v>500</v>
      </c>
      <c r="G81" s="352">
        <f t="shared" ref="G81:G86" si="82">K81+O81+U81</f>
        <v>0</v>
      </c>
      <c r="H81" s="352">
        <f t="shared" ref="H81:H86" si="83">L81+P81</f>
        <v>0</v>
      </c>
      <c r="I81" s="352">
        <f t="shared" ref="I81:I86" si="84">M81+Q81</f>
        <v>0</v>
      </c>
      <c r="J81" s="352">
        <f t="shared" ref="J81:J86" si="85">N81+R81+U81</f>
        <v>0</v>
      </c>
      <c r="K81" s="352">
        <f t="shared" ref="K81:K86" si="86">L81+M81+N81</f>
        <v>0</v>
      </c>
      <c r="L81" s="353"/>
      <c r="M81" s="353"/>
      <c r="N81" s="353"/>
      <c r="O81" s="352">
        <f t="shared" ref="O81:O86" si="87">P81+Q81+R81</f>
        <v>0</v>
      </c>
      <c r="P81" s="353"/>
      <c r="Q81" s="353"/>
      <c r="R81" s="351"/>
      <c r="S81" s="351" t="s">
        <v>379</v>
      </c>
      <c r="T81" s="351" t="s">
        <v>379</v>
      </c>
      <c r="U81" s="353"/>
      <c r="V81" s="353"/>
      <c r="W81" s="352">
        <f t="shared" si="58"/>
        <v>0</v>
      </c>
      <c r="X81" s="352">
        <f t="shared" si="59"/>
        <v>0</v>
      </c>
      <c r="Y81" s="352">
        <f t="shared" si="60"/>
        <v>0</v>
      </c>
      <c r="Z81" s="352">
        <f t="shared" si="61"/>
        <v>0</v>
      </c>
      <c r="AA81" s="352">
        <f t="shared" si="53"/>
        <v>0</v>
      </c>
      <c r="AB81" s="353"/>
      <c r="AC81" s="353"/>
      <c r="AD81" s="353"/>
      <c r="AE81" s="352">
        <f t="shared" ref="AE81:AE86" si="88">AF81+AG81+AH81</f>
        <v>0</v>
      </c>
      <c r="AF81" s="353"/>
      <c r="AG81" s="353"/>
      <c r="AH81" s="351"/>
      <c r="AI81" s="351" t="s">
        <v>379</v>
      </c>
      <c r="AJ81" s="351" t="s">
        <v>379</v>
      </c>
      <c r="AK81" s="353"/>
      <c r="AL81" s="353"/>
      <c r="AM81" s="352">
        <f t="shared" ref="AM81:AM86" si="89">AQ81+AU81+BA81</f>
        <v>0</v>
      </c>
      <c r="AN81" s="352">
        <f t="shared" ref="AN81:AN86" si="90">AR81+AV81</f>
        <v>0</v>
      </c>
      <c r="AO81" s="352">
        <f t="shared" ref="AO81:AO86" si="91">AS81+AW81</f>
        <v>0</v>
      </c>
      <c r="AP81" s="352">
        <f t="shared" ref="AP81:AP86" si="92">AT81+AX81+BA81</f>
        <v>0</v>
      </c>
      <c r="AQ81" s="352">
        <f t="shared" ref="AQ81:AQ86" si="93">AR81+AS81+AT81</f>
        <v>0</v>
      </c>
      <c r="AR81" s="353"/>
      <c r="AS81" s="353"/>
      <c r="AT81" s="353"/>
      <c r="AU81" s="352">
        <f t="shared" ref="AU81:AU86" si="94">AV81+AW81+AX81</f>
        <v>0</v>
      </c>
      <c r="AV81" s="353"/>
      <c r="AW81" s="353"/>
      <c r="AX81" s="351"/>
      <c r="AY81" s="351" t="s">
        <v>379</v>
      </c>
      <c r="AZ81" s="351" t="s">
        <v>379</v>
      </c>
      <c r="BA81" s="353"/>
      <c r="BB81" s="353"/>
    </row>
    <row r="82" spans="1:54" s="533" customFormat="1" x14ac:dyDescent="0.2">
      <c r="A82" s="566" t="s">
        <v>133</v>
      </c>
      <c r="B82" s="999">
        <v>310</v>
      </c>
      <c r="C82" s="248" t="s">
        <v>379</v>
      </c>
      <c r="D82" s="248" t="s">
        <v>379</v>
      </c>
      <c r="E82" s="565"/>
      <c r="F82" s="330"/>
      <c r="G82" s="352">
        <f t="shared" si="82"/>
        <v>0</v>
      </c>
      <c r="H82" s="352">
        <f t="shared" si="83"/>
        <v>0</v>
      </c>
      <c r="I82" s="352">
        <f t="shared" si="84"/>
        <v>0</v>
      </c>
      <c r="J82" s="352">
        <f t="shared" si="85"/>
        <v>0</v>
      </c>
      <c r="K82" s="352">
        <f t="shared" si="86"/>
        <v>0</v>
      </c>
      <c r="L82" s="353"/>
      <c r="M82" s="353"/>
      <c r="N82" s="353"/>
      <c r="O82" s="352">
        <f t="shared" si="87"/>
        <v>0</v>
      </c>
      <c r="P82" s="353"/>
      <c r="Q82" s="353"/>
      <c r="R82" s="351"/>
      <c r="S82" s="351" t="s">
        <v>379</v>
      </c>
      <c r="T82" s="351" t="s">
        <v>379</v>
      </c>
      <c r="U82" s="353"/>
      <c r="V82" s="353"/>
      <c r="W82" s="352">
        <f t="shared" si="58"/>
        <v>0</v>
      </c>
      <c r="X82" s="352">
        <f t="shared" si="59"/>
        <v>0</v>
      </c>
      <c r="Y82" s="352">
        <f t="shared" si="60"/>
        <v>0</v>
      </c>
      <c r="Z82" s="352">
        <f t="shared" si="61"/>
        <v>0</v>
      </c>
      <c r="AA82" s="352">
        <f t="shared" si="53"/>
        <v>0</v>
      </c>
      <c r="AB82" s="353"/>
      <c r="AC82" s="353"/>
      <c r="AD82" s="353"/>
      <c r="AE82" s="352">
        <f t="shared" si="88"/>
        <v>0</v>
      </c>
      <c r="AF82" s="353"/>
      <c r="AG82" s="353"/>
      <c r="AH82" s="351"/>
      <c r="AI82" s="351" t="s">
        <v>379</v>
      </c>
      <c r="AJ82" s="351" t="s">
        <v>379</v>
      </c>
      <c r="AK82" s="353"/>
      <c r="AL82" s="353"/>
      <c r="AM82" s="352">
        <f>AQ82+AU82+BA82</f>
        <v>0</v>
      </c>
      <c r="AN82" s="352">
        <f t="shared" si="90"/>
        <v>0</v>
      </c>
      <c r="AO82" s="352">
        <f t="shared" si="91"/>
        <v>0</v>
      </c>
      <c r="AP82" s="352">
        <f t="shared" si="92"/>
        <v>0</v>
      </c>
      <c r="AQ82" s="352">
        <f t="shared" si="93"/>
        <v>0</v>
      </c>
      <c r="AR82" s="353"/>
      <c r="AS82" s="353"/>
      <c r="AT82" s="353"/>
      <c r="AU82" s="352">
        <f t="shared" si="94"/>
        <v>0</v>
      </c>
      <c r="AV82" s="353"/>
      <c r="AW82" s="353"/>
      <c r="AX82" s="351"/>
      <c r="AY82" s="351" t="s">
        <v>379</v>
      </c>
      <c r="AZ82" s="351" t="s">
        <v>379</v>
      </c>
      <c r="BA82" s="353"/>
      <c r="BB82" s="353"/>
    </row>
    <row r="83" spans="1:54" s="533" customFormat="1" x14ac:dyDescent="0.2">
      <c r="A83" s="409" t="s">
        <v>134</v>
      </c>
      <c r="B83" s="1000">
        <v>320</v>
      </c>
      <c r="C83" s="248" t="s">
        <v>379</v>
      </c>
      <c r="D83" s="248" t="s">
        <v>379</v>
      </c>
      <c r="E83" s="559"/>
      <c r="F83" s="330"/>
      <c r="G83" s="352">
        <f t="shared" si="82"/>
        <v>0</v>
      </c>
      <c r="H83" s="352">
        <f t="shared" si="83"/>
        <v>0</v>
      </c>
      <c r="I83" s="352">
        <f t="shared" si="84"/>
        <v>0</v>
      </c>
      <c r="J83" s="352">
        <f t="shared" si="85"/>
        <v>0</v>
      </c>
      <c r="K83" s="352">
        <f t="shared" si="86"/>
        <v>0</v>
      </c>
      <c r="L83" s="353"/>
      <c r="M83" s="353"/>
      <c r="N83" s="353"/>
      <c r="O83" s="352">
        <f t="shared" si="87"/>
        <v>0</v>
      </c>
      <c r="P83" s="353"/>
      <c r="Q83" s="353"/>
      <c r="R83" s="351"/>
      <c r="S83" s="351" t="s">
        <v>379</v>
      </c>
      <c r="T83" s="351" t="s">
        <v>379</v>
      </c>
      <c r="U83" s="353"/>
      <c r="V83" s="353"/>
      <c r="W83" s="352">
        <f t="shared" si="58"/>
        <v>0</v>
      </c>
      <c r="X83" s="352">
        <f t="shared" si="59"/>
        <v>0</v>
      </c>
      <c r="Y83" s="352">
        <f t="shared" si="60"/>
        <v>0</v>
      </c>
      <c r="Z83" s="352">
        <f t="shared" si="61"/>
        <v>0</v>
      </c>
      <c r="AA83" s="352">
        <f t="shared" si="53"/>
        <v>0</v>
      </c>
      <c r="AB83" s="353"/>
      <c r="AC83" s="353"/>
      <c r="AD83" s="353"/>
      <c r="AE83" s="352">
        <f t="shared" si="88"/>
        <v>0</v>
      </c>
      <c r="AF83" s="353"/>
      <c r="AG83" s="353"/>
      <c r="AH83" s="351"/>
      <c r="AI83" s="351" t="s">
        <v>379</v>
      </c>
      <c r="AJ83" s="351" t="s">
        <v>379</v>
      </c>
      <c r="AK83" s="353"/>
      <c r="AL83" s="353"/>
      <c r="AM83" s="352">
        <f t="shared" si="89"/>
        <v>0</v>
      </c>
      <c r="AN83" s="352">
        <f t="shared" si="90"/>
        <v>0</v>
      </c>
      <c r="AO83" s="352">
        <f t="shared" si="91"/>
        <v>0</v>
      </c>
      <c r="AP83" s="352">
        <f t="shared" si="92"/>
        <v>0</v>
      </c>
      <c r="AQ83" s="352">
        <f t="shared" si="93"/>
        <v>0</v>
      </c>
      <c r="AR83" s="353"/>
      <c r="AS83" s="353"/>
      <c r="AT83" s="353"/>
      <c r="AU83" s="352">
        <f t="shared" si="94"/>
        <v>0</v>
      </c>
      <c r="AV83" s="353"/>
      <c r="AW83" s="353"/>
      <c r="AX83" s="351"/>
      <c r="AY83" s="351" t="s">
        <v>379</v>
      </c>
      <c r="AZ83" s="351" t="s">
        <v>379</v>
      </c>
      <c r="BA83" s="353"/>
      <c r="BB83" s="353"/>
    </row>
    <row r="84" spans="1:54" s="533" customFormat="1" x14ac:dyDescent="0.2">
      <c r="A84" s="566" t="s">
        <v>135</v>
      </c>
      <c r="B84" s="999">
        <v>400</v>
      </c>
      <c r="C84" s="248" t="s">
        <v>379</v>
      </c>
      <c r="D84" s="248" t="s">
        <v>379</v>
      </c>
      <c r="E84" s="565"/>
      <c r="F84" s="560">
        <v>600</v>
      </c>
      <c r="G84" s="352">
        <f t="shared" si="82"/>
        <v>0</v>
      </c>
      <c r="H84" s="352">
        <f t="shared" si="83"/>
        <v>0</v>
      </c>
      <c r="I84" s="352">
        <f t="shared" si="84"/>
        <v>0</v>
      </c>
      <c r="J84" s="352">
        <f t="shared" si="85"/>
        <v>0</v>
      </c>
      <c r="K84" s="352">
        <f t="shared" si="86"/>
        <v>0</v>
      </c>
      <c r="L84" s="353"/>
      <c r="M84" s="353"/>
      <c r="N84" s="353"/>
      <c r="O84" s="352">
        <f t="shared" si="87"/>
        <v>0</v>
      </c>
      <c r="P84" s="353"/>
      <c r="Q84" s="353"/>
      <c r="R84" s="351"/>
      <c r="S84" s="351" t="s">
        <v>379</v>
      </c>
      <c r="T84" s="351" t="s">
        <v>379</v>
      </c>
      <c r="U84" s="353"/>
      <c r="V84" s="353"/>
      <c r="W84" s="352">
        <f t="shared" si="58"/>
        <v>0</v>
      </c>
      <c r="X84" s="352">
        <f t="shared" si="59"/>
        <v>0</v>
      </c>
      <c r="Y84" s="352">
        <f t="shared" si="60"/>
        <v>0</v>
      </c>
      <c r="Z84" s="352">
        <f t="shared" si="61"/>
        <v>0</v>
      </c>
      <c r="AA84" s="352">
        <f t="shared" si="53"/>
        <v>0</v>
      </c>
      <c r="AB84" s="353"/>
      <c r="AC84" s="353"/>
      <c r="AD84" s="353"/>
      <c r="AE84" s="352">
        <f t="shared" si="88"/>
        <v>0</v>
      </c>
      <c r="AF84" s="353"/>
      <c r="AG84" s="353"/>
      <c r="AH84" s="351"/>
      <c r="AI84" s="351" t="s">
        <v>379</v>
      </c>
      <c r="AJ84" s="351" t="s">
        <v>379</v>
      </c>
      <c r="AK84" s="353"/>
      <c r="AL84" s="353"/>
      <c r="AM84" s="352">
        <f t="shared" si="89"/>
        <v>0</v>
      </c>
      <c r="AN84" s="352">
        <f t="shared" si="90"/>
        <v>0</v>
      </c>
      <c r="AO84" s="352">
        <f t="shared" si="91"/>
        <v>0</v>
      </c>
      <c r="AP84" s="352">
        <f t="shared" si="92"/>
        <v>0</v>
      </c>
      <c r="AQ84" s="352">
        <f t="shared" si="93"/>
        <v>0</v>
      </c>
      <c r="AR84" s="353"/>
      <c r="AS84" s="353"/>
      <c r="AT84" s="353"/>
      <c r="AU84" s="352">
        <f t="shared" si="94"/>
        <v>0</v>
      </c>
      <c r="AV84" s="353"/>
      <c r="AW84" s="353"/>
      <c r="AX84" s="351"/>
      <c r="AY84" s="351" t="s">
        <v>379</v>
      </c>
      <c r="AZ84" s="351" t="s">
        <v>379</v>
      </c>
      <c r="BA84" s="353"/>
      <c r="BB84" s="353"/>
    </row>
    <row r="85" spans="1:54" s="533" customFormat="1" x14ac:dyDescent="0.2">
      <c r="A85" s="566" t="s">
        <v>136</v>
      </c>
      <c r="B85" s="999">
        <v>410</v>
      </c>
      <c r="C85" s="248" t="s">
        <v>379</v>
      </c>
      <c r="D85" s="248" t="s">
        <v>379</v>
      </c>
      <c r="E85" s="565"/>
      <c r="F85" s="330"/>
      <c r="G85" s="352">
        <f t="shared" si="82"/>
        <v>0</v>
      </c>
      <c r="H85" s="352">
        <f t="shared" si="83"/>
        <v>0</v>
      </c>
      <c r="I85" s="352">
        <f t="shared" si="84"/>
        <v>0</v>
      </c>
      <c r="J85" s="352">
        <f t="shared" si="85"/>
        <v>0</v>
      </c>
      <c r="K85" s="352">
        <f t="shared" si="86"/>
        <v>0</v>
      </c>
      <c r="L85" s="353"/>
      <c r="M85" s="353"/>
      <c r="N85" s="353"/>
      <c r="O85" s="352">
        <f>P85+Q85+R85</f>
        <v>0</v>
      </c>
      <c r="P85" s="353"/>
      <c r="Q85" s="353"/>
      <c r="R85" s="351"/>
      <c r="S85" s="351" t="s">
        <v>379</v>
      </c>
      <c r="T85" s="351" t="s">
        <v>379</v>
      </c>
      <c r="U85" s="353"/>
      <c r="V85" s="353"/>
      <c r="W85" s="352">
        <f t="shared" si="58"/>
        <v>0</v>
      </c>
      <c r="X85" s="352">
        <f t="shared" si="59"/>
        <v>0</v>
      </c>
      <c r="Y85" s="352">
        <f t="shared" si="60"/>
        <v>0</v>
      </c>
      <c r="Z85" s="352">
        <f t="shared" si="61"/>
        <v>0</v>
      </c>
      <c r="AA85" s="352">
        <f t="shared" si="53"/>
        <v>0</v>
      </c>
      <c r="AB85" s="353"/>
      <c r="AC85" s="353"/>
      <c r="AD85" s="353"/>
      <c r="AE85" s="352">
        <f t="shared" si="88"/>
        <v>0</v>
      </c>
      <c r="AF85" s="353"/>
      <c r="AG85" s="353"/>
      <c r="AH85" s="351"/>
      <c r="AI85" s="351" t="s">
        <v>379</v>
      </c>
      <c r="AJ85" s="351" t="s">
        <v>379</v>
      </c>
      <c r="AK85" s="353"/>
      <c r="AL85" s="353"/>
      <c r="AM85" s="352">
        <f t="shared" si="89"/>
        <v>0</v>
      </c>
      <c r="AN85" s="352">
        <f t="shared" si="90"/>
        <v>0</v>
      </c>
      <c r="AO85" s="352">
        <f t="shared" si="91"/>
        <v>0</v>
      </c>
      <c r="AP85" s="352">
        <f t="shared" si="92"/>
        <v>0</v>
      </c>
      <c r="AQ85" s="352">
        <f t="shared" si="93"/>
        <v>0</v>
      </c>
      <c r="AR85" s="353"/>
      <c r="AS85" s="353"/>
      <c r="AT85" s="353"/>
      <c r="AU85" s="352">
        <f t="shared" si="94"/>
        <v>0</v>
      </c>
      <c r="AV85" s="353"/>
      <c r="AW85" s="353"/>
      <c r="AX85" s="351"/>
      <c r="AY85" s="351" t="s">
        <v>379</v>
      </c>
      <c r="AZ85" s="351" t="s">
        <v>379</v>
      </c>
      <c r="BA85" s="353"/>
      <c r="BB85" s="353"/>
    </row>
    <row r="86" spans="1:54" s="533" customFormat="1" x14ac:dyDescent="0.2">
      <c r="A86" s="409" t="s">
        <v>137</v>
      </c>
      <c r="B86" s="996">
        <v>420</v>
      </c>
      <c r="C86" s="248" t="s">
        <v>379</v>
      </c>
      <c r="D86" s="248" t="s">
        <v>379</v>
      </c>
      <c r="E86" s="559"/>
      <c r="F86" s="330"/>
      <c r="G86" s="352">
        <f t="shared" si="82"/>
        <v>0</v>
      </c>
      <c r="H86" s="352">
        <f t="shared" si="83"/>
        <v>0</v>
      </c>
      <c r="I86" s="352">
        <f t="shared" si="84"/>
        <v>0</v>
      </c>
      <c r="J86" s="352">
        <f t="shared" si="85"/>
        <v>0</v>
      </c>
      <c r="K86" s="352">
        <f t="shared" si="86"/>
        <v>0</v>
      </c>
      <c r="L86" s="353"/>
      <c r="M86" s="353"/>
      <c r="N86" s="353"/>
      <c r="O86" s="352">
        <f t="shared" si="87"/>
        <v>0</v>
      </c>
      <c r="P86" s="353"/>
      <c r="Q86" s="353"/>
      <c r="R86" s="351"/>
      <c r="S86" s="351" t="s">
        <v>379</v>
      </c>
      <c r="T86" s="351" t="s">
        <v>379</v>
      </c>
      <c r="U86" s="353"/>
      <c r="V86" s="353"/>
      <c r="W86" s="352">
        <f t="shared" si="58"/>
        <v>0</v>
      </c>
      <c r="X86" s="352">
        <f t="shared" si="59"/>
        <v>0</v>
      </c>
      <c r="Y86" s="352">
        <f t="shared" si="60"/>
        <v>0</v>
      </c>
      <c r="Z86" s="352">
        <f t="shared" si="61"/>
        <v>0</v>
      </c>
      <c r="AA86" s="352">
        <f t="shared" si="53"/>
        <v>0</v>
      </c>
      <c r="AB86" s="353"/>
      <c r="AC86" s="353"/>
      <c r="AD86" s="353"/>
      <c r="AE86" s="352">
        <f t="shared" si="88"/>
        <v>0</v>
      </c>
      <c r="AF86" s="353"/>
      <c r="AG86" s="353"/>
      <c r="AH86" s="351"/>
      <c r="AI86" s="351" t="s">
        <v>379</v>
      </c>
      <c r="AJ86" s="351" t="s">
        <v>379</v>
      </c>
      <c r="AK86" s="353"/>
      <c r="AL86" s="353"/>
      <c r="AM86" s="352">
        <f t="shared" si="89"/>
        <v>0</v>
      </c>
      <c r="AN86" s="352">
        <f t="shared" si="90"/>
        <v>0</v>
      </c>
      <c r="AO86" s="352">
        <f t="shared" si="91"/>
        <v>0</v>
      </c>
      <c r="AP86" s="352">
        <f t="shared" si="92"/>
        <v>0</v>
      </c>
      <c r="AQ86" s="352">
        <f t="shared" si="93"/>
        <v>0</v>
      </c>
      <c r="AR86" s="353"/>
      <c r="AS86" s="353"/>
      <c r="AT86" s="353"/>
      <c r="AU86" s="352">
        <f t="shared" si="94"/>
        <v>0</v>
      </c>
      <c r="AV86" s="353"/>
      <c r="AW86" s="353"/>
      <c r="AX86" s="351"/>
      <c r="AY86" s="351" t="s">
        <v>379</v>
      </c>
      <c r="AZ86" s="351" t="s">
        <v>379</v>
      </c>
      <c r="BA86" s="353"/>
      <c r="BB86" s="353"/>
    </row>
    <row r="87" spans="1:54" s="604" customFormat="1" x14ac:dyDescent="0.2">
      <c r="A87" s="601" t="s">
        <v>93</v>
      </c>
      <c r="B87" s="1002">
        <v>500</v>
      </c>
      <c r="C87" s="598" t="s">
        <v>379</v>
      </c>
      <c r="D87" s="598" t="s">
        <v>379</v>
      </c>
      <c r="E87" s="598" t="s">
        <v>379</v>
      </c>
      <c r="F87" s="603" t="s">
        <v>379</v>
      </c>
      <c r="G87" s="600">
        <f>I87+J87</f>
        <v>866857.5</v>
      </c>
      <c r="H87" s="600" t="str">
        <f>P87</f>
        <v>х</v>
      </c>
      <c r="I87" s="600">
        <f>M87</f>
        <v>752075.73</v>
      </c>
      <c r="J87" s="600">
        <f>N87+U87</f>
        <v>114781.77</v>
      </c>
      <c r="K87" s="600">
        <f>M87+N87</f>
        <v>752075.73</v>
      </c>
      <c r="L87" s="600" t="s">
        <v>379</v>
      </c>
      <c r="M87" s="600">
        <f>'Остатки -1эк'!AE33</f>
        <v>752075.73</v>
      </c>
      <c r="N87" s="600">
        <f>'Остатки -1эк'!AE34</f>
        <v>0</v>
      </c>
      <c r="O87" s="600" t="s">
        <v>379</v>
      </c>
      <c r="P87" s="600" t="s">
        <v>379</v>
      </c>
      <c r="Q87" s="600" t="s">
        <v>379</v>
      </c>
      <c r="R87" s="600" t="s">
        <v>379</v>
      </c>
      <c r="S87" s="600"/>
      <c r="T87" s="600"/>
      <c r="U87" s="600">
        <f>'Остатки -1эк'!AE35</f>
        <v>114781.77</v>
      </c>
      <c r="V87" s="600"/>
      <c r="W87" s="600" t="str">
        <f t="shared" ref="W87:X89" si="95">AE87</f>
        <v>х</v>
      </c>
      <c r="X87" s="600" t="str">
        <f t="shared" si="95"/>
        <v>х</v>
      </c>
      <c r="Y87" s="600">
        <f>AC87</f>
        <v>0</v>
      </c>
      <c r="Z87" s="600">
        <f>AD87+AK87</f>
        <v>0</v>
      </c>
      <c r="AA87" s="600">
        <f>AC87+AD87</f>
        <v>0</v>
      </c>
      <c r="AB87" s="600" t="s">
        <v>379</v>
      </c>
      <c r="AC87" s="600"/>
      <c r="AD87" s="600"/>
      <c r="AE87" s="600" t="s">
        <v>379</v>
      </c>
      <c r="AF87" s="600" t="s">
        <v>379</v>
      </c>
      <c r="AG87" s="600" t="s">
        <v>379</v>
      </c>
      <c r="AH87" s="600" t="s">
        <v>379</v>
      </c>
      <c r="AI87" s="600"/>
      <c r="AJ87" s="600"/>
      <c r="AK87" s="600"/>
      <c r="AL87" s="600"/>
      <c r="AM87" s="600" t="str">
        <f t="shared" ref="AM87:AN89" si="96">AU87</f>
        <v>х</v>
      </c>
      <c r="AN87" s="600" t="str">
        <f t="shared" si="96"/>
        <v>х</v>
      </c>
      <c r="AO87" s="600">
        <f>AS87</f>
        <v>0</v>
      </c>
      <c r="AP87" s="600">
        <f>AT87+BA87</f>
        <v>0</v>
      </c>
      <c r="AQ87" s="600">
        <f>AS87+AT87</f>
        <v>0</v>
      </c>
      <c r="AR87" s="600" t="s">
        <v>379</v>
      </c>
      <c r="AS87" s="600"/>
      <c r="AT87" s="600"/>
      <c r="AU87" s="600" t="s">
        <v>379</v>
      </c>
      <c r="AV87" s="600" t="s">
        <v>379</v>
      </c>
      <c r="AW87" s="600" t="s">
        <v>379</v>
      </c>
      <c r="AX87" s="600" t="s">
        <v>379</v>
      </c>
      <c r="AY87" s="600"/>
      <c r="AZ87" s="600"/>
      <c r="BA87" s="600"/>
      <c r="BB87" s="600"/>
    </row>
    <row r="88" spans="1:54" x14ac:dyDescent="0.2">
      <c r="A88" s="250" t="s">
        <v>94</v>
      </c>
      <c r="B88" s="998">
        <v>600</v>
      </c>
      <c r="C88" s="248" t="s">
        <v>379</v>
      </c>
      <c r="D88" s="248" t="s">
        <v>379</v>
      </c>
      <c r="E88" s="248" t="s">
        <v>379</v>
      </c>
      <c r="F88" s="418" t="s">
        <v>379</v>
      </c>
      <c r="G88" s="351">
        <f>I88+J88</f>
        <v>0</v>
      </c>
      <c r="H88" s="351" t="str">
        <f>P88</f>
        <v>х</v>
      </c>
      <c r="I88" s="351">
        <f>M88</f>
        <v>0</v>
      </c>
      <c r="J88" s="351">
        <f>N88+U88</f>
        <v>0</v>
      </c>
      <c r="K88" s="351">
        <f>M88+N88</f>
        <v>0</v>
      </c>
      <c r="L88" s="351" t="s">
        <v>379</v>
      </c>
      <c r="M88" s="351">
        <f>'Остатки -1эк'!AE41</f>
        <v>0</v>
      </c>
      <c r="N88" s="351">
        <f>'Остатки -1эк'!AE42+'Остатки -1эк'!AE43</f>
        <v>0</v>
      </c>
      <c r="O88" s="351" t="s">
        <v>379</v>
      </c>
      <c r="P88" s="351" t="s">
        <v>379</v>
      </c>
      <c r="Q88" s="351" t="s">
        <v>379</v>
      </c>
      <c r="R88" s="351" t="s">
        <v>379</v>
      </c>
      <c r="S88" s="351"/>
      <c r="T88" s="351"/>
      <c r="U88" s="351"/>
      <c r="V88" s="351"/>
      <c r="W88" s="351" t="str">
        <f t="shared" si="95"/>
        <v>х</v>
      </c>
      <c r="X88" s="351" t="str">
        <f t="shared" si="95"/>
        <v>х</v>
      </c>
      <c r="Y88" s="351">
        <f>AC88</f>
        <v>0</v>
      </c>
      <c r="Z88" s="351">
        <f>AD88+AK88</f>
        <v>0</v>
      </c>
      <c r="AA88" s="351">
        <f>AC88+AD88</f>
        <v>0</v>
      </c>
      <c r="AB88" s="351" t="s">
        <v>379</v>
      </c>
      <c r="AC88" s="351"/>
      <c r="AD88" s="351"/>
      <c r="AE88" s="351" t="s">
        <v>379</v>
      </c>
      <c r="AF88" s="351" t="s">
        <v>379</v>
      </c>
      <c r="AG88" s="351" t="s">
        <v>379</v>
      </c>
      <c r="AH88" s="351" t="s">
        <v>379</v>
      </c>
      <c r="AI88" s="351"/>
      <c r="AJ88" s="351"/>
      <c r="AK88" s="351"/>
      <c r="AL88" s="351"/>
      <c r="AM88" s="351" t="str">
        <f t="shared" si="96"/>
        <v>х</v>
      </c>
      <c r="AN88" s="351" t="str">
        <f t="shared" si="96"/>
        <v>х</v>
      </c>
      <c r="AO88" s="351">
        <f>AS88</f>
        <v>0</v>
      </c>
      <c r="AP88" s="351">
        <f>AT88+BA88</f>
        <v>0</v>
      </c>
      <c r="AQ88" s="351">
        <f>AS88+AT88</f>
        <v>0</v>
      </c>
      <c r="AR88" s="351" t="s">
        <v>379</v>
      </c>
      <c r="AS88" s="351"/>
      <c r="AT88" s="351"/>
      <c r="AU88" s="351" t="s">
        <v>379</v>
      </c>
      <c r="AV88" s="351" t="s">
        <v>379</v>
      </c>
      <c r="AW88" s="351" t="s">
        <v>379</v>
      </c>
      <c r="AX88" s="351" t="s">
        <v>379</v>
      </c>
      <c r="AY88" s="351"/>
      <c r="AZ88" s="351"/>
      <c r="BA88" s="351"/>
      <c r="BB88" s="351"/>
    </row>
    <row r="89" spans="1:54" s="604" customFormat="1" ht="26.25" customHeight="1" x14ac:dyDescent="0.2">
      <c r="A89" s="597" t="s">
        <v>104</v>
      </c>
      <c r="B89" s="599"/>
      <c r="C89" s="598" t="s">
        <v>379</v>
      </c>
      <c r="D89" s="598" t="s">
        <v>379</v>
      </c>
      <c r="E89" s="598" t="s">
        <v>379</v>
      </c>
      <c r="F89" s="603" t="s">
        <v>379</v>
      </c>
      <c r="G89" s="600">
        <f>I89+J89</f>
        <v>0</v>
      </c>
      <c r="H89" s="600" t="str">
        <f>P89</f>
        <v>х</v>
      </c>
      <c r="I89" s="600">
        <f>M89</f>
        <v>0</v>
      </c>
      <c r="J89" s="600">
        <f>N89+U89</f>
        <v>0</v>
      </c>
      <c r="K89" s="600">
        <f>M89+N89</f>
        <v>0</v>
      </c>
      <c r="L89" s="600" t="s">
        <v>379</v>
      </c>
      <c r="M89" s="600">
        <f>'Возвраты-1эк'!AG50</f>
        <v>0</v>
      </c>
      <c r="N89" s="600">
        <f>'Возвраты-1эк'!AG51</f>
        <v>0</v>
      </c>
      <c r="O89" s="600" t="s">
        <v>379</v>
      </c>
      <c r="P89" s="600" t="s">
        <v>379</v>
      </c>
      <c r="Q89" s="600" t="s">
        <v>379</v>
      </c>
      <c r="R89" s="600" t="s">
        <v>379</v>
      </c>
      <c r="S89" s="600"/>
      <c r="T89" s="600"/>
      <c r="U89" s="600">
        <f>'Возвраты-1эк'!AG52</f>
        <v>0</v>
      </c>
      <c r="V89" s="600">
        <f>'Возвраты-1эк'!AH38</f>
        <v>0</v>
      </c>
      <c r="W89" s="600" t="str">
        <f t="shared" si="95"/>
        <v>х</v>
      </c>
      <c r="X89" s="600" t="str">
        <f t="shared" si="95"/>
        <v>х</v>
      </c>
      <c r="Y89" s="600">
        <f>AC89</f>
        <v>0</v>
      </c>
      <c r="Z89" s="600">
        <f>AD89+AK89</f>
        <v>0</v>
      </c>
      <c r="AA89" s="600">
        <f>AC89+AD89</f>
        <v>0</v>
      </c>
      <c r="AB89" s="600" t="s">
        <v>379</v>
      </c>
      <c r="AC89" s="600"/>
      <c r="AD89" s="600"/>
      <c r="AE89" s="600" t="s">
        <v>379</v>
      </c>
      <c r="AF89" s="600" t="s">
        <v>379</v>
      </c>
      <c r="AG89" s="600" t="s">
        <v>379</v>
      </c>
      <c r="AH89" s="600" t="s">
        <v>379</v>
      </c>
      <c r="AI89" s="600"/>
      <c r="AJ89" s="600"/>
      <c r="AK89" s="600"/>
      <c r="AL89" s="600"/>
      <c r="AM89" s="600" t="str">
        <f t="shared" si="96"/>
        <v>х</v>
      </c>
      <c r="AN89" s="600" t="str">
        <f t="shared" si="96"/>
        <v>х</v>
      </c>
      <c r="AO89" s="600">
        <f>AS89</f>
        <v>0</v>
      </c>
      <c r="AP89" s="600">
        <f>AT89+BA89</f>
        <v>0</v>
      </c>
      <c r="AQ89" s="600">
        <f>AS89+AT89</f>
        <v>0</v>
      </c>
      <c r="AR89" s="600" t="s">
        <v>379</v>
      </c>
      <c r="AS89" s="600"/>
      <c r="AT89" s="600"/>
      <c r="AU89" s="600" t="s">
        <v>379</v>
      </c>
      <c r="AV89" s="600" t="s">
        <v>379</v>
      </c>
      <c r="AW89" s="600" t="s">
        <v>379</v>
      </c>
      <c r="AX89" s="600" t="s">
        <v>379</v>
      </c>
      <c r="AY89" s="600"/>
      <c r="AZ89" s="600"/>
      <c r="BA89" s="600"/>
      <c r="BB89" s="600"/>
    </row>
    <row r="90" spans="1:54" ht="14.25" x14ac:dyDescent="0.2">
      <c r="A90" s="2057" t="s">
        <v>467</v>
      </c>
      <c r="B90" s="2057"/>
      <c r="C90" s="2057"/>
      <c r="D90" s="2057"/>
      <c r="E90" s="2057"/>
      <c r="F90" s="570"/>
      <c r="G90" s="355"/>
      <c r="H90" s="571"/>
      <c r="I90" s="571"/>
      <c r="J90" s="355"/>
      <c r="K90" s="355"/>
      <c r="L90" s="355"/>
      <c r="M90" s="355"/>
      <c r="N90" s="355"/>
      <c r="O90" s="355"/>
      <c r="P90" s="355"/>
      <c r="Q90" s="355"/>
      <c r="R90" s="355"/>
      <c r="S90" s="355"/>
      <c r="T90" s="355"/>
      <c r="U90" s="355"/>
      <c r="V90" s="355"/>
      <c r="W90" s="355"/>
      <c r="X90" s="571"/>
      <c r="Y90" s="571"/>
      <c r="Z90" s="355"/>
      <c r="AA90" s="355"/>
      <c r="AB90" s="355"/>
      <c r="AC90" s="355"/>
      <c r="AD90" s="355"/>
      <c r="AE90" s="355"/>
      <c r="AF90" s="355"/>
      <c r="AG90" s="355"/>
      <c r="AH90" s="355"/>
      <c r="AI90" s="355"/>
      <c r="AJ90" s="355"/>
      <c r="AK90" s="355"/>
      <c r="AL90" s="355"/>
      <c r="AM90" s="355"/>
      <c r="AN90" s="571"/>
      <c r="AO90" s="571"/>
      <c r="AP90" s="355"/>
      <c r="AQ90" s="355"/>
      <c r="AR90" s="355"/>
      <c r="AS90" s="355"/>
      <c r="AT90" s="355"/>
      <c r="AU90" s="355"/>
      <c r="AV90" s="355"/>
      <c r="AW90" s="355"/>
      <c r="AX90" s="355"/>
      <c r="AY90" s="355"/>
      <c r="AZ90" s="355"/>
      <c r="BA90" s="355"/>
      <c r="BB90" s="355"/>
    </row>
    <row r="91" spans="1:54" ht="38.25" x14ac:dyDescent="0.25">
      <c r="A91" s="340" t="s">
        <v>304</v>
      </c>
      <c r="B91" s="358"/>
      <c r="C91" s="331" t="s">
        <v>146</v>
      </c>
      <c r="D91" s="331" t="s">
        <v>147</v>
      </c>
      <c r="E91" s="1155">
        <v>313</v>
      </c>
      <c r="F91" s="1155">
        <v>262</v>
      </c>
      <c r="G91" s="351">
        <f>'ИЦ 1эк'!AP78</f>
        <v>0</v>
      </c>
      <c r="H91" s="351"/>
      <c r="I91" s="351"/>
      <c r="J91" s="351"/>
      <c r="K91" s="351"/>
      <c r="L91" s="351"/>
      <c r="M91" s="351"/>
      <c r="N91" s="351"/>
      <c r="O91" s="351"/>
      <c r="P91" s="351"/>
      <c r="Q91" s="351"/>
      <c r="R91" s="351"/>
      <c r="S91" s="351"/>
      <c r="T91" s="351"/>
      <c r="U91" s="351"/>
      <c r="V91" s="351"/>
      <c r="W91" s="351"/>
      <c r="X91" s="351"/>
      <c r="Y91" s="351"/>
      <c r="Z91" s="351"/>
      <c r="AA91" s="351"/>
      <c r="AB91" s="351"/>
      <c r="AC91" s="351"/>
      <c r="AD91" s="351"/>
      <c r="AE91" s="351"/>
      <c r="AF91" s="351"/>
      <c r="AG91" s="351"/>
      <c r="AH91" s="351"/>
      <c r="AI91" s="351"/>
      <c r="AJ91" s="351"/>
      <c r="AK91" s="351"/>
      <c r="AL91" s="351"/>
      <c r="AM91" s="351"/>
      <c r="AN91" s="351"/>
      <c r="AO91" s="351"/>
      <c r="AP91" s="351"/>
      <c r="AQ91" s="351"/>
      <c r="AR91" s="351"/>
      <c r="AS91" s="351"/>
      <c r="AT91" s="351"/>
      <c r="AU91" s="351"/>
      <c r="AV91" s="351"/>
      <c r="AW91" s="351"/>
      <c r="AX91" s="351"/>
      <c r="AY91" s="351"/>
      <c r="AZ91" s="351"/>
      <c r="BA91" s="351"/>
      <c r="BB91" s="351"/>
    </row>
    <row r="92" spans="1:54" ht="26.25" customHeight="1" x14ac:dyDescent="0.2">
      <c r="A92" s="340" t="s">
        <v>468</v>
      </c>
      <c r="B92" s="358"/>
      <c r="C92" s="341"/>
      <c r="D92" s="341"/>
      <c r="E92" s="342" t="s">
        <v>284</v>
      </c>
      <c r="F92" s="342" t="s">
        <v>284</v>
      </c>
      <c r="G92" s="351"/>
      <c r="H92" s="351"/>
      <c r="I92" s="351"/>
      <c r="J92" s="351"/>
      <c r="K92" s="351"/>
      <c r="L92" s="351"/>
      <c r="M92" s="351"/>
      <c r="N92" s="351"/>
      <c r="O92" s="351"/>
      <c r="P92" s="351"/>
      <c r="Q92" s="351"/>
      <c r="R92" s="351"/>
      <c r="S92" s="351"/>
      <c r="T92" s="351"/>
      <c r="U92" s="351"/>
      <c r="V92" s="351"/>
      <c r="W92" s="351"/>
      <c r="X92" s="351"/>
      <c r="Y92" s="351"/>
      <c r="Z92" s="351"/>
      <c r="AA92" s="351"/>
      <c r="AB92" s="351"/>
      <c r="AC92" s="351"/>
      <c r="AD92" s="351"/>
      <c r="AE92" s="351"/>
      <c r="AF92" s="351"/>
      <c r="AG92" s="351"/>
      <c r="AH92" s="351"/>
      <c r="AI92" s="351"/>
      <c r="AJ92" s="351"/>
      <c r="AK92" s="351"/>
      <c r="AL92" s="351"/>
      <c r="AM92" s="351"/>
      <c r="AN92" s="351"/>
      <c r="AO92" s="351"/>
      <c r="AP92" s="351"/>
      <c r="AQ92" s="351"/>
      <c r="AR92" s="351"/>
      <c r="AS92" s="351"/>
      <c r="AT92" s="351"/>
      <c r="AU92" s="351"/>
      <c r="AV92" s="351"/>
      <c r="AW92" s="351"/>
      <c r="AX92" s="351"/>
      <c r="AY92" s="351"/>
      <c r="AZ92" s="351"/>
      <c r="BA92" s="351"/>
      <c r="BB92" s="351"/>
    </row>
    <row r="93" spans="1:54" ht="15" x14ac:dyDescent="0.2">
      <c r="A93" s="346"/>
      <c r="B93" s="359"/>
      <c r="C93" s="347"/>
      <c r="D93" s="347"/>
      <c r="E93" s="348"/>
      <c r="F93" s="348"/>
      <c r="G93" s="372"/>
      <c r="H93" s="372"/>
      <c r="I93" s="372"/>
      <c r="J93" s="372"/>
      <c r="K93" s="372"/>
      <c r="L93" s="372"/>
      <c r="M93" s="372"/>
      <c r="N93" s="372"/>
      <c r="O93" s="372"/>
      <c r="P93" s="372"/>
      <c r="Q93" s="372"/>
      <c r="R93" s="372"/>
      <c r="S93" s="372"/>
      <c r="T93" s="372"/>
      <c r="U93" s="372"/>
      <c r="V93" s="372"/>
      <c r="W93" s="372"/>
      <c r="X93" s="372"/>
      <c r="Y93" s="372"/>
      <c r="Z93" s="372"/>
      <c r="AA93" s="372"/>
      <c r="AB93" s="372"/>
      <c r="AC93" s="372"/>
      <c r="AD93" s="372"/>
      <c r="AE93" s="372"/>
      <c r="AF93" s="372"/>
      <c r="AG93" s="372"/>
      <c r="AH93" s="372"/>
      <c r="AI93" s="372"/>
      <c r="AJ93" s="372"/>
      <c r="AK93" s="372"/>
      <c r="AL93" s="372"/>
      <c r="AM93" s="372"/>
      <c r="AN93" s="372"/>
      <c r="AO93" s="372"/>
      <c r="AP93" s="372"/>
      <c r="AQ93" s="372"/>
      <c r="AR93" s="372"/>
      <c r="AS93" s="372"/>
      <c r="AT93" s="372"/>
      <c r="AU93" s="372"/>
      <c r="AV93" s="372"/>
      <c r="AW93" s="372"/>
      <c r="AX93" s="372"/>
      <c r="AY93" s="372"/>
      <c r="AZ93" s="372"/>
      <c r="BA93" s="372"/>
      <c r="BB93" s="372"/>
    </row>
    <row r="94" spans="1:54" ht="15.75" x14ac:dyDescent="0.25">
      <c r="A94" s="572" t="s">
        <v>305</v>
      </c>
      <c r="B94" s="573"/>
      <c r="C94" s="574"/>
      <c r="D94" s="574"/>
      <c r="E94" s="574"/>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row>
    <row r="95" spans="1:54" x14ac:dyDescent="0.2">
      <c r="A95" s="575" t="s">
        <v>84</v>
      </c>
      <c r="B95" s="573"/>
      <c r="C95" s="575"/>
      <c r="D95" s="575"/>
      <c r="E95" s="575"/>
      <c r="F95" s="309"/>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row>
    <row r="96" spans="1:54" ht="15.75" x14ac:dyDescent="0.25">
      <c r="A96" s="572" t="s">
        <v>307</v>
      </c>
      <c r="B96" s="573"/>
      <c r="C96" s="574"/>
      <c r="D96" s="574"/>
      <c r="E96" s="574"/>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row>
    <row r="97" spans="1:54" x14ac:dyDescent="0.2">
      <c r="A97" s="575" t="s">
        <v>85</v>
      </c>
      <c r="B97" s="573"/>
      <c r="C97" s="575"/>
      <c r="D97" s="575"/>
      <c r="E97" s="575"/>
      <c r="F97" s="309"/>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row>
    <row r="98" spans="1:54" ht="15.75" x14ac:dyDescent="0.25">
      <c r="A98" s="572" t="s">
        <v>309</v>
      </c>
      <c r="B98" s="573"/>
      <c r="C98" s="574"/>
      <c r="D98" s="574"/>
      <c r="E98" s="574"/>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row>
    <row r="99" spans="1:54" ht="15.75" x14ac:dyDescent="0.25">
      <c r="A99" s="572"/>
      <c r="B99" s="573"/>
      <c r="C99" s="574"/>
      <c r="D99" s="574"/>
      <c r="E99" s="574"/>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row>
    <row r="100" spans="1:54" ht="15.75" x14ac:dyDescent="0.25">
      <c r="A100" s="572" t="s">
        <v>310</v>
      </c>
      <c r="B100" s="573"/>
      <c r="C100" s="574"/>
      <c r="D100" s="574"/>
      <c r="E100" s="574"/>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row>
    <row r="101" spans="1:54" x14ac:dyDescent="0.2">
      <c r="A101" s="575" t="s">
        <v>86</v>
      </c>
      <c r="B101" s="573"/>
      <c r="C101" s="575"/>
      <c r="D101" s="575"/>
      <c r="E101" s="575"/>
      <c r="F101" s="309"/>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row>
    <row r="102" spans="1:54" ht="15.75" x14ac:dyDescent="0.25">
      <c r="A102" s="572"/>
      <c r="B102" s="573"/>
      <c r="C102" s="574"/>
      <c r="D102" s="574"/>
      <c r="E102" s="574"/>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row>
    <row r="103" spans="1:54" ht="15" x14ac:dyDescent="0.25">
      <c r="A103" s="572" t="s">
        <v>819</v>
      </c>
      <c r="B103" s="573"/>
      <c r="C103" s="576"/>
      <c r="D103" s="576"/>
      <c r="E103" s="576"/>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row>
  </sheetData>
  <protectedRanges>
    <protectedRange sqref="W3:AF3 AM3:AV3 D3:P3" name="Диапазон1"/>
    <protectedRange sqref="A94:F103" name="Диапазон2"/>
    <protectedRange sqref="A2:K2" name="Диапазон1_1"/>
  </protectedRanges>
  <mergeCells count="34">
    <mergeCell ref="BA5:BB5"/>
    <mergeCell ref="AK5:AL5"/>
    <mergeCell ref="AI5:AI6"/>
    <mergeCell ref="AM4:BB4"/>
    <mergeCell ref="AJ5:AJ6"/>
    <mergeCell ref="AE5:AH6"/>
    <mergeCell ref="AQ5:AT6"/>
    <mergeCell ref="AM5:AM6"/>
    <mergeCell ref="AZ5:AZ6"/>
    <mergeCell ref="W4:AL4"/>
    <mergeCell ref="A1:U1"/>
    <mergeCell ref="E5:E7"/>
    <mergeCell ref="F5:F7"/>
    <mergeCell ref="G5:G6"/>
    <mergeCell ref="A3:A7"/>
    <mergeCell ref="B3:B7"/>
    <mergeCell ref="D5:D7"/>
    <mergeCell ref="G4:V4"/>
    <mergeCell ref="C3:F4"/>
    <mergeCell ref="G3:BB3"/>
    <mergeCell ref="W5:W6"/>
    <mergeCell ref="X5:Z6"/>
    <mergeCell ref="AA5:AD6"/>
    <mergeCell ref="AY5:AY6"/>
    <mergeCell ref="AN5:AP6"/>
    <mergeCell ref="AU5:AX6"/>
    <mergeCell ref="A90:E90"/>
    <mergeCell ref="S5:S6"/>
    <mergeCell ref="C5:C7"/>
    <mergeCell ref="U5:V5"/>
    <mergeCell ref="K5:N6"/>
    <mergeCell ref="O5:R6"/>
    <mergeCell ref="T5:T6"/>
    <mergeCell ref="H5:J6"/>
  </mergeCells>
  <phoneticPr fontId="123" type="noConversion"/>
  <pageMargins left="0.31496062992125984" right="0.31496062992125984" top="0.39370078740157483" bottom="0.39370078740157483" header="0" footer="0"/>
  <pageSetup paperSize="9" scale="61" fitToHeight="3" orientation="landscape" horizontalDpi="300" verticalDpi="300" r:id="rId1"/>
  <headerFooter alignWithMargins="0"/>
  <ignoredErrors>
    <ignoredError sqref="H14:M14 H15:I15 L15:R15 G21:R21 H28:I28 G60 X14:Z14 AE14:AL14 G69:J71 G37:J39 P61:R62 P64:R64 P69:R70 P65 R65:R66 K69:M69 O47 O41:O42 L2 G22:J22 L22 O22:R22 O14:R14 O38:Q38 P63:Q63 K63:L64 K65 M65 K66:L66 O69 W45:AU45 W48:AU48 W47:X47 O59:O60 Z47 W63:AD64 AF61:AT64 AE69 AV61:BA64 AU69 X34:AU34 G34:J34 G30 O37 Q37 H2 G31:J31 W31:AU31 O63:O66 G61:J66 AY60:AZ60 Q71:R71 W42:AU43 W41:AE41 AI41:AU41 X60:Z61 AB61:AD61 AE61:AE66 AU61:AU66 W62:AD62 W39:AU39 X37:Z38 AB38:AU38 AB37:AL37 AN37:AU37 O30:R30 U30:AU30 O57 AL60 AI60:AJ60 AE59 AU59 AA57:AU58 AA60:AH60 AA59:AD59 AF59:AT59 AK60 AM60:AU60 AP47 AL47:AM47 AE47:AK47 AN47:AO47 AQ47:AU47" formula="1"/>
    <ignoredError sqref="D23 C91:D91 D25:D28 D51 D59:D60 D53 D47:D49 D45 D41:D43 D56:D57" numberStoredAsText="1"/>
    <ignoredError sqref="O24:U24 S31:T31 S34:T34 P26:U26 Q28 S25:U25 S27:T27 S28:T28 S23:T23" evalError="1"/>
    <ignoredError sqref="O34 O26 Q31 O31 S30:T30" evalError="1" formula="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33"/>
    <pageSetUpPr fitToPage="1"/>
  </sheetPr>
  <dimension ref="A1:L19"/>
  <sheetViews>
    <sheetView workbookViewId="0">
      <selection activeCell="F10" sqref="F10"/>
    </sheetView>
  </sheetViews>
  <sheetFormatPr defaultRowHeight="12.75" x14ac:dyDescent="0.2"/>
  <cols>
    <col min="1" max="1" width="24" customWidth="1"/>
    <col min="2" max="2" width="6.5703125" customWidth="1"/>
    <col min="3" max="3" width="7.5703125" customWidth="1"/>
    <col min="4" max="4" width="12.5703125" customWidth="1"/>
    <col min="5" max="5" width="11.7109375" customWidth="1"/>
    <col min="6" max="6" width="12" customWidth="1"/>
    <col min="7" max="7" width="13.85546875" customWidth="1"/>
    <col min="8" max="8" width="12.7109375" customWidth="1"/>
    <col min="9" max="10" width="12.28515625" customWidth="1"/>
    <col min="11" max="11" width="12" customWidth="1"/>
    <col min="12" max="12" width="11.85546875" customWidth="1"/>
  </cols>
  <sheetData>
    <row r="1" spans="1:12" x14ac:dyDescent="0.2">
      <c r="B1" s="2622" t="s">
        <v>151</v>
      </c>
      <c r="C1" s="2622"/>
      <c r="D1" s="2622"/>
      <c r="E1" s="2622"/>
      <c r="F1" s="2622"/>
      <c r="G1" s="2622"/>
      <c r="H1" s="2622"/>
      <c r="I1" s="2622"/>
      <c r="J1" s="365"/>
    </row>
    <row r="2" spans="1:12" x14ac:dyDescent="0.2">
      <c r="A2" s="2621" t="str">
        <f>'НЗ 2-экз'!A1</f>
        <v>МОУ СШ п.Ярославка ЯМР</v>
      </c>
      <c r="B2" s="2621"/>
      <c r="C2" s="2621"/>
      <c r="D2" s="2621"/>
      <c r="E2" s="2621"/>
      <c r="F2" s="2621"/>
      <c r="G2" s="326" t="s">
        <v>150</v>
      </c>
      <c r="H2" s="366" t="str">
        <f>'ФХД 2экз'!A103</f>
        <v xml:space="preserve">  « 9 »  января 2019 г.</v>
      </c>
      <c r="K2" s="212" t="s">
        <v>149</v>
      </c>
    </row>
    <row r="3" spans="1:12" x14ac:dyDescent="0.2">
      <c r="D3" s="467">
        <f>'ФХД 2экз'!G60-'Таб 2.1. 2экз'!D9</f>
        <v>13760309.390000001</v>
      </c>
      <c r="E3" s="467">
        <f>'ФХД 2экз'!W60-'Таб 2.1. 2экз'!E9</f>
        <v>0</v>
      </c>
      <c r="F3" s="467">
        <f>'ФХД 2экз'!AM60-'Таб 2.1. 2экз'!F9</f>
        <v>0</v>
      </c>
    </row>
    <row r="4" spans="1:12" x14ac:dyDescent="0.2">
      <c r="A4" s="2629" t="s">
        <v>273</v>
      </c>
      <c r="B4" s="2629" t="s">
        <v>89</v>
      </c>
      <c r="C4" s="2629" t="s">
        <v>152</v>
      </c>
      <c r="D4" s="2632" t="s">
        <v>153</v>
      </c>
      <c r="E4" s="2633"/>
      <c r="F4" s="2633"/>
      <c r="G4" s="2633"/>
      <c r="H4" s="2633"/>
      <c r="I4" s="2633"/>
      <c r="J4" s="2633"/>
      <c r="K4" s="2633"/>
      <c r="L4" s="2634"/>
    </row>
    <row r="5" spans="1:12" ht="12.75" customHeight="1" x14ac:dyDescent="0.2">
      <c r="A5" s="2630"/>
      <c r="B5" s="2630"/>
      <c r="C5" s="2630"/>
      <c r="D5" s="2623" t="s">
        <v>154</v>
      </c>
      <c r="E5" s="2624"/>
      <c r="F5" s="2625"/>
      <c r="G5" s="2632" t="s">
        <v>155</v>
      </c>
      <c r="H5" s="2633"/>
      <c r="I5" s="2633"/>
      <c r="J5" s="2633"/>
      <c r="K5" s="2633"/>
      <c r="L5" s="2634"/>
    </row>
    <row r="6" spans="1:12" ht="65.25" customHeight="1" x14ac:dyDescent="0.2">
      <c r="A6" s="2630"/>
      <c r="B6" s="2630"/>
      <c r="C6" s="2630"/>
      <c r="D6" s="2626"/>
      <c r="E6" s="2627"/>
      <c r="F6" s="2628"/>
      <c r="G6" s="2635" t="s">
        <v>156</v>
      </c>
      <c r="H6" s="2636"/>
      <c r="I6" s="2637"/>
      <c r="J6" s="2635" t="s">
        <v>157</v>
      </c>
      <c r="K6" s="2636"/>
      <c r="L6" s="2637"/>
    </row>
    <row r="7" spans="1:12" ht="54.75" customHeight="1" x14ac:dyDescent="0.2">
      <c r="A7" s="2631"/>
      <c r="B7" s="2631"/>
      <c r="C7" s="2631"/>
      <c r="D7" s="369" t="s">
        <v>844</v>
      </c>
      <c r="E7" s="369" t="s">
        <v>845</v>
      </c>
      <c r="F7" s="369" t="s">
        <v>846</v>
      </c>
      <c r="G7" s="369" t="s">
        <v>844</v>
      </c>
      <c r="H7" s="369" t="s">
        <v>845</v>
      </c>
      <c r="I7" s="369" t="s">
        <v>846</v>
      </c>
      <c r="J7" s="369" t="s">
        <v>844</v>
      </c>
      <c r="K7" s="369" t="s">
        <v>845</v>
      </c>
      <c r="L7" s="369" t="s">
        <v>846</v>
      </c>
    </row>
    <row r="8" spans="1:12" x14ac:dyDescent="0.2">
      <c r="A8" s="368">
        <v>1</v>
      </c>
      <c r="B8" s="368">
        <v>2</v>
      </c>
      <c r="C8" s="368">
        <v>3</v>
      </c>
      <c r="D8" s="368">
        <v>4</v>
      </c>
      <c r="E8" s="368">
        <v>5</v>
      </c>
      <c r="F8" s="368">
        <v>6</v>
      </c>
      <c r="G8" s="368">
        <v>7</v>
      </c>
      <c r="H8" s="368">
        <v>8</v>
      </c>
      <c r="I8" s="368">
        <v>9</v>
      </c>
      <c r="J8" s="368">
        <v>10</v>
      </c>
      <c r="K8" s="368">
        <v>11</v>
      </c>
      <c r="L8" s="368">
        <v>12</v>
      </c>
    </row>
    <row r="9" spans="1:12" ht="38.25" x14ac:dyDescent="0.2">
      <c r="A9" s="367" t="s">
        <v>529</v>
      </c>
      <c r="B9" s="371" t="s">
        <v>159</v>
      </c>
      <c r="C9" s="368" t="s">
        <v>379</v>
      </c>
      <c r="D9" s="370">
        <f t="shared" ref="D9:L9" si="0">D10+D11</f>
        <v>0</v>
      </c>
      <c r="E9" s="370">
        <f t="shared" si="0"/>
        <v>0</v>
      </c>
      <c r="F9" s="370">
        <f t="shared" si="0"/>
        <v>0</v>
      </c>
      <c r="G9" s="370">
        <f t="shared" si="0"/>
        <v>0</v>
      </c>
      <c r="H9" s="370">
        <f t="shared" si="0"/>
        <v>0</v>
      </c>
      <c r="I9" s="370">
        <f t="shared" si="0"/>
        <v>0</v>
      </c>
      <c r="J9" s="370">
        <f t="shared" si="0"/>
        <v>0</v>
      </c>
      <c r="K9" s="370">
        <f t="shared" si="0"/>
        <v>0</v>
      </c>
      <c r="L9" s="370">
        <f t="shared" si="0"/>
        <v>0</v>
      </c>
    </row>
    <row r="10" spans="1:12" ht="51" x14ac:dyDescent="0.2">
      <c r="A10" s="367" t="s">
        <v>528</v>
      </c>
      <c r="B10" s="368">
        <v>1001</v>
      </c>
      <c r="C10" s="368" t="s">
        <v>379</v>
      </c>
      <c r="D10" s="370">
        <f t="shared" ref="D10:F11" si="1">G10+J10</f>
        <v>0</v>
      </c>
      <c r="E10" s="370">
        <f t="shared" si="1"/>
        <v>0</v>
      </c>
      <c r="F10" s="370">
        <f>I10+L10</f>
        <v>0</v>
      </c>
      <c r="G10" s="370"/>
      <c r="H10" s="370"/>
      <c r="I10" s="370"/>
      <c r="J10" s="370"/>
      <c r="K10" s="370"/>
      <c r="L10" s="370"/>
    </row>
    <row r="11" spans="1:12" ht="38.25" x14ac:dyDescent="0.2">
      <c r="A11" s="367" t="s">
        <v>158</v>
      </c>
      <c r="B11" s="368">
        <v>2001</v>
      </c>
      <c r="C11" s="368"/>
      <c r="D11" s="370">
        <f t="shared" si="1"/>
        <v>0</v>
      </c>
      <c r="E11" s="370">
        <f t="shared" si="1"/>
        <v>0</v>
      </c>
      <c r="F11" s="370">
        <f t="shared" si="1"/>
        <v>0</v>
      </c>
      <c r="G11" s="370"/>
      <c r="H11" s="370"/>
      <c r="I11" s="370"/>
      <c r="J11" s="370"/>
      <c r="K11" s="370"/>
      <c r="L11" s="370"/>
    </row>
    <row r="13" spans="1:12" ht="15.75" x14ac:dyDescent="0.25">
      <c r="A13" s="302" t="s">
        <v>305</v>
      </c>
      <c r="B13" s="321"/>
      <c r="C13" s="43"/>
      <c r="D13" s="43"/>
      <c r="E13" s="43"/>
      <c r="F13" s="52"/>
      <c r="G13" s="212"/>
    </row>
    <row r="14" spans="1:12" x14ac:dyDescent="0.2">
      <c r="A14" s="303" t="s">
        <v>605</v>
      </c>
      <c r="B14" s="321"/>
      <c r="C14" s="303"/>
      <c r="D14" s="303"/>
      <c r="E14" s="303"/>
      <c r="F14" s="309"/>
      <c r="G14" s="212"/>
    </row>
    <row r="15" spans="1:12" ht="15.75" x14ac:dyDescent="0.25">
      <c r="A15" s="302" t="s">
        <v>307</v>
      </c>
      <c r="B15" s="321"/>
      <c r="C15" s="43"/>
      <c r="D15" s="43"/>
      <c r="E15" s="43"/>
      <c r="F15" s="52"/>
      <c r="G15" s="212"/>
    </row>
    <row r="16" spans="1:12" x14ac:dyDescent="0.2">
      <c r="A16" s="303" t="s">
        <v>603</v>
      </c>
      <c r="B16" s="321"/>
      <c r="C16" s="303"/>
      <c r="D16" s="303"/>
      <c r="E16" s="303"/>
      <c r="F16" s="309"/>
      <c r="G16" s="212"/>
    </row>
    <row r="17" spans="1:7" ht="15.75" x14ac:dyDescent="0.25">
      <c r="A17" s="302" t="s">
        <v>309</v>
      </c>
      <c r="B17" s="321"/>
      <c r="C17" s="43"/>
      <c r="D17" s="43"/>
      <c r="E17" s="43"/>
      <c r="F17" s="52"/>
      <c r="G17" s="212"/>
    </row>
    <row r="18" spans="1:7" ht="15.75" x14ac:dyDescent="0.25">
      <c r="A18" s="302" t="s">
        <v>847</v>
      </c>
      <c r="B18" s="321"/>
      <c r="C18" s="43"/>
      <c r="D18" s="43"/>
      <c r="E18" s="43"/>
      <c r="F18" s="52"/>
      <c r="G18" s="212"/>
    </row>
    <row r="19" spans="1:7" x14ac:dyDescent="0.2">
      <c r="A19" s="303" t="s">
        <v>604</v>
      </c>
      <c r="B19" s="321"/>
      <c r="C19" s="303"/>
      <c r="D19" s="303"/>
      <c r="E19" s="303"/>
      <c r="F19" s="309"/>
      <c r="G19" s="212"/>
    </row>
  </sheetData>
  <protectedRanges>
    <protectedRange sqref="A13:F19" name="Диапазон2"/>
  </protectedRanges>
  <mergeCells count="10">
    <mergeCell ref="A2:F2"/>
    <mergeCell ref="B1:I1"/>
    <mergeCell ref="D5:F6"/>
    <mergeCell ref="A4:A7"/>
    <mergeCell ref="B4:B7"/>
    <mergeCell ref="C4:C7"/>
    <mergeCell ref="D4:L4"/>
    <mergeCell ref="G5:L5"/>
    <mergeCell ref="G6:I6"/>
    <mergeCell ref="J6:L6"/>
  </mergeCells>
  <phoneticPr fontId="123" type="noConversion"/>
  <pageMargins left="0.70866141732283472" right="0.70866141732283472" top="0.74803149606299213" bottom="0.74803149606299213" header="0.31496062992125984" footer="0.31496062992125984"/>
  <pageSetup paperSize="9" scale="87" orientation="landscape" r:id="rId1"/>
  <ignoredErrors>
    <ignoredError sqref="B9" numberStoredAsText="1"/>
  </ignoredError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5801F"/>
    <pageSetUpPr fitToPage="1"/>
  </sheetPr>
  <dimension ref="A1:EB57"/>
  <sheetViews>
    <sheetView view="pageBreakPreview" topLeftCell="A19" zoomScale="120" workbookViewId="0">
      <selection activeCell="BQ53" sqref="BQ53:CA53"/>
    </sheetView>
  </sheetViews>
  <sheetFormatPr defaultColWidth="1.140625" defaultRowHeight="12.75" x14ac:dyDescent="0.2"/>
  <cols>
    <col min="1" max="81" width="1.140625" style="86"/>
    <col min="82" max="82" width="0.85546875" style="86" customWidth="1"/>
    <col min="83" max="95" width="1.140625" style="86"/>
    <col min="96" max="96" width="2.5703125" style="86" customWidth="1"/>
    <col min="97" max="112" width="1.140625" style="86"/>
    <col min="113" max="113" width="0.42578125" style="86" customWidth="1"/>
    <col min="114" max="114" width="1.140625" style="86" hidden="1" customWidth="1"/>
    <col min="115" max="16384" width="1.140625" style="86"/>
  </cols>
  <sheetData>
    <row r="1" spans="1:132" s="62" customFormat="1" ht="9" customHeight="1" x14ac:dyDescent="0.2">
      <c r="EB1" s="96"/>
    </row>
    <row r="2" spans="1:132" s="62" customFormat="1" ht="3" customHeight="1" x14ac:dyDescent="0.2">
      <c r="EB2" s="63"/>
    </row>
    <row r="3" spans="1:132" s="62" customFormat="1" ht="11.25" x14ac:dyDescent="0.2">
      <c r="CS3" s="2667" t="s">
        <v>321</v>
      </c>
      <c r="CT3" s="2667"/>
      <c r="CU3" s="2667"/>
      <c r="CV3" s="2667"/>
      <c r="CW3" s="2667"/>
      <c r="CX3" s="2667"/>
      <c r="CY3" s="2667"/>
      <c r="CZ3" s="2667"/>
      <c r="DA3" s="2667"/>
      <c r="DB3" s="2667"/>
      <c r="DC3" s="2667"/>
      <c r="DD3" s="2667"/>
      <c r="DE3" s="2667"/>
      <c r="DF3" s="2667"/>
      <c r="DG3" s="2667"/>
      <c r="DH3" s="2667"/>
      <c r="DI3" s="2667"/>
      <c r="DJ3" s="2667"/>
      <c r="DK3" s="2667"/>
      <c r="DL3" s="2667"/>
      <c r="DM3" s="2667"/>
      <c r="DN3" s="2667"/>
      <c r="DO3" s="2667"/>
      <c r="DP3" s="2667"/>
      <c r="DQ3" s="2667"/>
      <c r="DR3" s="2667"/>
      <c r="DS3" s="2667"/>
      <c r="DT3" s="2667"/>
      <c r="DU3" s="2667"/>
      <c r="DV3" s="2667"/>
      <c r="DW3" s="2667"/>
      <c r="DX3" s="2667"/>
      <c r="DY3" s="2667"/>
      <c r="DZ3" s="2667"/>
      <c r="EA3" s="2667"/>
      <c r="EB3" s="2667"/>
    </row>
    <row r="4" spans="1:132" s="62" customFormat="1" ht="11.25" x14ac:dyDescent="0.2">
      <c r="CS4" s="2668" t="s">
        <v>358</v>
      </c>
      <c r="CT4" s="2668"/>
      <c r="CU4" s="2668"/>
      <c r="CV4" s="2668"/>
      <c r="CW4" s="2668"/>
      <c r="CX4" s="2668"/>
      <c r="CY4" s="2668"/>
      <c r="CZ4" s="2668"/>
      <c r="DA4" s="2668"/>
      <c r="DB4" s="2668"/>
      <c r="DC4" s="2668"/>
      <c r="DD4" s="2668"/>
      <c r="DE4" s="2668"/>
      <c r="DF4" s="2668"/>
      <c r="DG4" s="2668"/>
      <c r="DH4" s="2668"/>
      <c r="DI4" s="2668"/>
      <c r="DJ4" s="2668"/>
      <c r="DK4" s="2668"/>
      <c r="DL4" s="2668"/>
      <c r="DM4" s="2668"/>
      <c r="DN4" s="2668"/>
      <c r="DO4" s="2668"/>
      <c r="DP4" s="2668"/>
      <c r="DQ4" s="2668"/>
      <c r="DR4" s="2668"/>
      <c r="DS4" s="2668"/>
      <c r="DT4" s="2668"/>
      <c r="DU4" s="2668"/>
      <c r="DV4" s="2668"/>
      <c r="DW4" s="2668"/>
      <c r="DX4" s="2668"/>
      <c r="DY4" s="2668"/>
      <c r="DZ4" s="2668"/>
      <c r="EA4" s="2668"/>
      <c r="EB4" s="2668"/>
    </row>
    <row r="5" spans="1:132" s="65" customFormat="1" ht="8.25" customHeight="1" x14ac:dyDescent="0.2">
      <c r="CS5" s="2669" t="s">
        <v>359</v>
      </c>
      <c r="CT5" s="2669"/>
      <c r="CU5" s="2669"/>
      <c r="CV5" s="2669"/>
      <c r="CW5" s="2669"/>
      <c r="CX5" s="2669"/>
      <c r="CY5" s="2669"/>
      <c r="CZ5" s="2669"/>
      <c r="DA5" s="2669"/>
      <c r="DB5" s="2669"/>
      <c r="DC5" s="2669"/>
      <c r="DD5" s="2669"/>
      <c r="DE5" s="2669"/>
      <c r="DF5" s="2669"/>
      <c r="DG5" s="2669"/>
      <c r="DH5" s="2669"/>
      <c r="DI5" s="2669"/>
      <c r="DJ5" s="2669"/>
      <c r="DK5" s="2669"/>
      <c r="DL5" s="2669"/>
      <c r="DM5" s="2669"/>
      <c r="DN5" s="2669"/>
      <c r="DO5" s="2669"/>
      <c r="DP5" s="2669"/>
      <c r="DQ5" s="2669"/>
      <c r="DR5" s="2669"/>
      <c r="DS5" s="2669"/>
      <c r="DT5" s="2669"/>
      <c r="DU5" s="2669"/>
      <c r="DV5" s="2669"/>
      <c r="DW5" s="2669"/>
      <c r="DX5" s="2669"/>
      <c r="DY5" s="2669"/>
      <c r="DZ5" s="2669"/>
      <c r="EA5" s="2669"/>
      <c r="EB5" s="2669"/>
    </row>
    <row r="6" spans="1:132" s="62" customFormat="1" ht="11.25" x14ac:dyDescent="0.2">
      <c r="CS6" s="2668"/>
      <c r="CT6" s="2668"/>
      <c r="CU6" s="2668"/>
      <c r="CV6" s="2668"/>
      <c r="CW6" s="2668"/>
      <c r="CX6" s="2668"/>
      <c r="CY6" s="2668"/>
      <c r="CZ6" s="2668"/>
      <c r="DA6" s="2668"/>
      <c r="DB6" s="2668"/>
      <c r="DC6" s="2668"/>
      <c r="DD6" s="2668"/>
      <c r="DE6" s="2668"/>
      <c r="DH6" s="2668" t="s">
        <v>526</v>
      </c>
      <c r="DI6" s="2668"/>
      <c r="DJ6" s="2668"/>
      <c r="DK6" s="2668"/>
      <c r="DL6" s="2668"/>
      <c r="DM6" s="2668"/>
      <c r="DN6" s="2668"/>
      <c r="DO6" s="2668"/>
      <c r="DP6" s="2668"/>
      <c r="DQ6" s="2668"/>
      <c r="DR6" s="2668"/>
      <c r="DS6" s="2668"/>
      <c r="DT6" s="2668"/>
      <c r="DU6" s="2668"/>
      <c r="DV6" s="2668"/>
      <c r="DW6" s="2668"/>
      <c r="DX6" s="2668"/>
      <c r="DY6" s="2668"/>
      <c r="DZ6" s="2668"/>
      <c r="EA6" s="2668"/>
      <c r="EB6" s="2668"/>
    </row>
    <row r="7" spans="1:132" s="65" customFormat="1" ht="10.5" x14ac:dyDescent="0.2">
      <c r="CS7" s="2670" t="s">
        <v>322</v>
      </c>
      <c r="CT7" s="2670"/>
      <c r="CU7" s="2670"/>
      <c r="CV7" s="2670"/>
      <c r="CW7" s="2670"/>
      <c r="CX7" s="2670"/>
      <c r="CY7" s="2670"/>
      <c r="CZ7" s="2670"/>
      <c r="DA7" s="2670"/>
      <c r="DB7" s="2670"/>
      <c r="DC7" s="2670"/>
      <c r="DD7" s="2670"/>
      <c r="DE7" s="2670"/>
      <c r="DH7" s="2669" t="s">
        <v>323</v>
      </c>
      <c r="DI7" s="2669"/>
      <c r="DJ7" s="2669"/>
      <c r="DK7" s="2669"/>
      <c r="DL7" s="2669"/>
      <c r="DM7" s="2669"/>
      <c r="DN7" s="2669"/>
      <c r="DO7" s="2669"/>
      <c r="DP7" s="2669"/>
      <c r="DQ7" s="2669"/>
      <c r="DR7" s="2669"/>
      <c r="DS7" s="2669"/>
      <c r="DT7" s="2669"/>
      <c r="DU7" s="2669"/>
      <c r="DV7" s="2669"/>
      <c r="DW7" s="2669"/>
      <c r="DX7" s="2669"/>
      <c r="DY7" s="2669"/>
      <c r="DZ7" s="2669"/>
      <c r="EA7" s="2669"/>
      <c r="EB7" s="2669"/>
    </row>
    <row r="8" spans="1:132" s="62" customFormat="1" ht="11.25" x14ac:dyDescent="0.2">
      <c r="CS8" s="67"/>
      <c r="CT8" s="68" t="s">
        <v>324</v>
      </c>
      <c r="CU8" s="2680" t="s">
        <v>148</v>
      </c>
      <c r="CV8" s="2680"/>
      <c r="CW8" s="67" t="s">
        <v>325</v>
      </c>
      <c r="CX8" s="2671" t="s">
        <v>161</v>
      </c>
      <c r="CY8" s="2671"/>
      <c r="CZ8" s="2671"/>
      <c r="DA8" s="2671"/>
      <c r="DB8" s="2671"/>
      <c r="DC8" s="2671"/>
      <c r="DD8" s="2671"/>
      <c r="DE8" s="2671"/>
      <c r="DF8" s="2671"/>
      <c r="DG8" s="2671"/>
      <c r="DH8" s="2671"/>
      <c r="DI8" s="70"/>
      <c r="DJ8" s="71" t="s">
        <v>326</v>
      </c>
      <c r="DK8" s="2673" t="s">
        <v>162</v>
      </c>
      <c r="DL8" s="2673"/>
      <c r="DM8" s="2673"/>
      <c r="DN8" s="2673"/>
      <c r="DO8" s="2673"/>
      <c r="DP8" s="62" t="s">
        <v>327</v>
      </c>
      <c r="EB8" s="63"/>
    </row>
    <row r="9" spans="1:132" s="73" customFormat="1" x14ac:dyDescent="0.2">
      <c r="A9" s="2672" t="s">
        <v>328</v>
      </c>
      <c r="B9" s="2672"/>
      <c r="C9" s="2672"/>
      <c r="D9" s="2672"/>
      <c r="E9" s="2672"/>
      <c r="F9" s="2672"/>
      <c r="G9" s="2672"/>
      <c r="H9" s="2672"/>
      <c r="I9" s="2672"/>
      <c r="J9" s="2672"/>
      <c r="K9" s="2672"/>
      <c r="L9" s="2672"/>
      <c r="M9" s="2672"/>
      <c r="N9" s="2672"/>
      <c r="O9" s="2672"/>
      <c r="P9" s="2672"/>
      <c r="Q9" s="2672"/>
      <c r="R9" s="2672"/>
      <c r="S9" s="2672"/>
      <c r="T9" s="2672"/>
      <c r="U9" s="2672"/>
      <c r="V9" s="2672"/>
      <c r="W9" s="2672"/>
      <c r="X9" s="2672"/>
      <c r="Y9" s="2672"/>
      <c r="Z9" s="2672"/>
      <c r="AA9" s="2672"/>
      <c r="AB9" s="2672"/>
      <c r="AC9" s="2672"/>
      <c r="AD9" s="2672"/>
      <c r="AE9" s="2672"/>
      <c r="AF9" s="2672"/>
      <c r="AG9" s="2672"/>
      <c r="AH9" s="2672"/>
      <c r="AI9" s="2672"/>
      <c r="AJ9" s="2672"/>
      <c r="AK9" s="2672"/>
      <c r="AL9" s="2672"/>
      <c r="AM9" s="2672"/>
      <c r="AN9" s="2672"/>
      <c r="AO9" s="2672"/>
      <c r="AP9" s="2672"/>
      <c r="AQ9" s="2672"/>
      <c r="AR9" s="2672"/>
      <c r="AS9" s="2672"/>
      <c r="AT9" s="2672"/>
      <c r="AU9" s="2672"/>
      <c r="AV9" s="2672"/>
      <c r="AW9" s="2672"/>
      <c r="AX9" s="2672"/>
      <c r="AY9" s="2672"/>
      <c r="AZ9" s="2672"/>
      <c r="BA9" s="2672"/>
      <c r="BB9" s="2672"/>
      <c r="BC9" s="2672"/>
      <c r="BD9" s="2672"/>
      <c r="BE9" s="2672"/>
      <c r="BF9" s="2672"/>
      <c r="BG9" s="2672"/>
      <c r="BH9" s="2672"/>
      <c r="BI9" s="2672"/>
      <c r="BJ9" s="2672"/>
      <c r="BK9" s="2672"/>
      <c r="BL9" s="2672"/>
      <c r="BM9" s="2672"/>
      <c r="BN9" s="2672"/>
      <c r="BO9" s="2672"/>
      <c r="BP9" s="2672"/>
      <c r="BQ9" s="2672"/>
      <c r="BR9" s="2672"/>
      <c r="BS9" s="2672"/>
      <c r="BT9" s="2672"/>
      <c r="BU9" s="2672"/>
      <c r="BV9" s="2672"/>
      <c r="BW9" s="2672"/>
      <c r="BX9" s="2672"/>
      <c r="BY9" s="2672"/>
      <c r="BZ9" s="2672"/>
      <c r="CA9" s="2672"/>
      <c r="CB9" s="2672"/>
      <c r="CC9" s="2672"/>
      <c r="CD9" s="2672"/>
      <c r="CE9" s="2672"/>
      <c r="CF9" s="2672"/>
      <c r="CG9" s="2672"/>
      <c r="CH9" s="2672"/>
      <c r="CI9" s="2672"/>
      <c r="CJ9" s="2672"/>
      <c r="CK9" s="2672"/>
      <c r="CL9" s="2672"/>
      <c r="CM9" s="2672"/>
      <c r="CN9" s="2672"/>
      <c r="CO9" s="2672"/>
      <c r="CP9" s="2672"/>
      <c r="CQ9" s="2672"/>
      <c r="CR9" s="2672"/>
      <c r="CS9" s="2672"/>
      <c r="CT9" s="2672"/>
      <c r="CU9" s="2672"/>
      <c r="CV9" s="2672"/>
      <c r="CW9" s="2672"/>
      <c r="CX9" s="2672"/>
      <c r="CY9" s="2672"/>
      <c r="CZ9" s="2672"/>
      <c r="DA9" s="2672"/>
      <c r="DB9" s="2672"/>
      <c r="DC9" s="2672"/>
      <c r="DD9" s="2672"/>
      <c r="DE9" s="2672"/>
      <c r="DF9" s="2672"/>
      <c r="DG9" s="2672"/>
      <c r="DH9" s="2672"/>
      <c r="EB9" s="74"/>
    </row>
    <row r="10" spans="1:132" s="75" customFormat="1" x14ac:dyDescent="0.2">
      <c r="A10" s="2672" t="s">
        <v>329</v>
      </c>
      <c r="B10" s="2672"/>
      <c r="C10" s="2672"/>
      <c r="D10" s="2672"/>
      <c r="E10" s="2672"/>
      <c r="F10" s="2672"/>
      <c r="G10" s="2672"/>
      <c r="H10" s="2672"/>
      <c r="I10" s="2672"/>
      <c r="J10" s="2672"/>
      <c r="K10" s="2672"/>
      <c r="L10" s="2672"/>
      <c r="M10" s="2672"/>
      <c r="N10" s="2672"/>
      <c r="O10" s="2672"/>
      <c r="P10" s="2672"/>
      <c r="Q10" s="2672"/>
      <c r="R10" s="2672"/>
      <c r="S10" s="2672"/>
      <c r="T10" s="2672"/>
      <c r="U10" s="2672"/>
      <c r="V10" s="2672"/>
      <c r="W10" s="2672"/>
      <c r="X10" s="2672"/>
      <c r="Y10" s="2672"/>
      <c r="Z10" s="2672"/>
      <c r="AA10" s="2672"/>
      <c r="AB10" s="2672"/>
      <c r="AC10" s="2672"/>
      <c r="AD10" s="2672"/>
      <c r="AE10" s="2672"/>
      <c r="AF10" s="2672"/>
      <c r="AG10" s="2672"/>
      <c r="AH10" s="2672"/>
      <c r="AI10" s="2672"/>
      <c r="AJ10" s="2672"/>
      <c r="AK10" s="2672"/>
      <c r="AL10" s="2672"/>
      <c r="AM10" s="2672"/>
      <c r="AN10" s="2672"/>
      <c r="AO10" s="2672"/>
      <c r="AP10" s="2672"/>
      <c r="AQ10" s="2672"/>
      <c r="AR10" s="2672"/>
      <c r="AS10" s="2672"/>
      <c r="AT10" s="2672"/>
      <c r="AU10" s="2672"/>
      <c r="AV10" s="2672"/>
      <c r="AW10" s="2672"/>
      <c r="AX10" s="2672"/>
      <c r="AY10" s="2672"/>
      <c r="AZ10" s="2672"/>
      <c r="BA10" s="2672"/>
      <c r="BB10" s="2672"/>
      <c r="BC10" s="2672"/>
      <c r="BD10" s="2672"/>
      <c r="BE10" s="2672"/>
      <c r="BF10" s="2672"/>
      <c r="BG10" s="2672"/>
      <c r="BH10" s="2672"/>
      <c r="BI10" s="2672"/>
      <c r="BJ10" s="2672"/>
      <c r="BK10" s="2672"/>
      <c r="BL10" s="2672"/>
      <c r="BM10" s="2672"/>
      <c r="BN10" s="2672"/>
      <c r="BO10" s="2672"/>
      <c r="BP10" s="2672"/>
      <c r="BQ10" s="2672"/>
      <c r="BR10" s="2672"/>
      <c r="BS10" s="2672"/>
      <c r="BT10" s="2672"/>
      <c r="BU10" s="2672"/>
      <c r="BV10" s="2672"/>
      <c r="BW10" s="2672"/>
      <c r="BX10" s="2672"/>
      <c r="BY10" s="2672"/>
      <c r="BZ10" s="2672"/>
      <c r="CA10" s="2672"/>
      <c r="CB10" s="2672"/>
      <c r="CC10" s="2672"/>
      <c r="CD10" s="2672"/>
      <c r="CE10" s="2672"/>
      <c r="CF10" s="2672"/>
      <c r="CG10" s="2672"/>
      <c r="CH10" s="2672"/>
      <c r="CI10" s="2672"/>
      <c r="CJ10" s="2672"/>
      <c r="CK10" s="2672"/>
      <c r="CL10" s="2672"/>
      <c r="CM10" s="2672"/>
      <c r="CN10" s="2672"/>
      <c r="CO10" s="2672"/>
      <c r="CP10" s="2672"/>
      <c r="CQ10" s="2672"/>
      <c r="CR10" s="2672"/>
      <c r="CS10" s="2672"/>
      <c r="CT10" s="2672"/>
      <c r="CU10" s="2672"/>
      <c r="CV10" s="2672"/>
      <c r="CW10" s="2672"/>
      <c r="CX10" s="2672"/>
      <c r="CY10" s="2672"/>
      <c r="CZ10" s="2672"/>
      <c r="DA10" s="2672"/>
      <c r="DB10" s="2672"/>
      <c r="DC10" s="2672"/>
      <c r="DD10" s="2672"/>
      <c r="DE10" s="2672"/>
      <c r="DF10" s="2672"/>
      <c r="DG10" s="2672"/>
      <c r="DH10" s="2672"/>
      <c r="EB10" s="76"/>
    </row>
    <row r="11" spans="1:132" s="73" customFormat="1" ht="1.5" customHeight="1" x14ac:dyDescent="0.2">
      <c r="A11" s="2695" t="s">
        <v>535</v>
      </c>
      <c r="B11" s="2695"/>
      <c r="C11" s="2695"/>
      <c r="D11" s="2695"/>
      <c r="E11" s="2695"/>
      <c r="F11" s="2695"/>
      <c r="G11" s="2695"/>
      <c r="H11" s="2695"/>
      <c r="I11" s="2695"/>
      <c r="J11" s="2695"/>
      <c r="K11" s="2695"/>
      <c r="L11" s="2695"/>
      <c r="M11" s="2695"/>
      <c r="N11" s="2695"/>
      <c r="O11" s="2695"/>
      <c r="P11" s="2695"/>
      <c r="Q11" s="2695"/>
      <c r="R11" s="2695"/>
      <c r="S11" s="2695"/>
      <c r="T11" s="2695"/>
      <c r="U11" s="2695"/>
      <c r="V11" s="2695"/>
      <c r="W11" s="2695"/>
      <c r="X11" s="2695"/>
      <c r="Y11" s="2695"/>
      <c r="Z11" s="2695"/>
      <c r="AA11" s="2695"/>
      <c r="AB11" s="2695"/>
      <c r="AC11" s="2695"/>
      <c r="AD11" s="2695"/>
      <c r="AE11" s="2695"/>
      <c r="AF11" s="2695"/>
      <c r="AG11" s="2695"/>
      <c r="AH11" s="2695"/>
      <c r="AI11" s="2695"/>
      <c r="AJ11" s="2695"/>
      <c r="AK11" s="2695"/>
      <c r="AL11" s="2695"/>
      <c r="AM11" s="2695"/>
      <c r="AN11" s="2695"/>
      <c r="AO11" s="2695"/>
      <c r="AP11" s="2695"/>
      <c r="AQ11" s="2695"/>
      <c r="AR11" s="2695"/>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c r="BP11" s="2695"/>
      <c r="BQ11" s="2695"/>
      <c r="BR11" s="2695"/>
      <c r="BS11" s="2695"/>
      <c r="BT11" s="2695"/>
      <c r="BU11" s="2695"/>
      <c r="BV11" s="2695"/>
      <c r="BW11" s="2695"/>
      <c r="BX11" s="2695"/>
      <c r="BY11" s="2695"/>
      <c r="BZ11" s="2695"/>
      <c r="CA11" s="2695"/>
      <c r="CB11" s="2695"/>
      <c r="CC11" s="2695"/>
      <c r="CD11" s="2695"/>
      <c r="CE11" s="2695"/>
      <c r="CF11" s="2695"/>
      <c r="CG11" s="2695"/>
      <c r="CH11" s="2695"/>
      <c r="CI11" s="2695"/>
      <c r="CJ11" s="2695"/>
      <c r="CK11" s="2695"/>
      <c r="CL11" s="2695"/>
      <c r="CM11" s="2695"/>
      <c r="CN11" s="2695"/>
      <c r="CO11" s="2695"/>
      <c r="CP11" s="2695"/>
      <c r="CQ11" s="2690"/>
      <c r="CR11" s="2690"/>
      <c r="CS11" s="2691"/>
      <c r="CT11" s="2691"/>
      <c r="CU11" s="2691"/>
      <c r="CV11" s="2691"/>
      <c r="CW11" s="2691"/>
      <c r="CX11" s="2691"/>
      <c r="CY11" s="2691"/>
      <c r="CZ11" s="2691"/>
      <c r="DA11" s="2691"/>
      <c r="DI11" s="77"/>
    </row>
    <row r="12" spans="1:132" s="72" customFormat="1" ht="11.25" customHeight="1" thickBot="1" x14ac:dyDescent="0.25">
      <c r="A12" s="2695"/>
      <c r="B12" s="2695"/>
      <c r="C12" s="2695"/>
      <c r="D12" s="2695"/>
      <c r="E12" s="2695"/>
      <c r="F12" s="2695"/>
      <c r="G12" s="2695"/>
      <c r="H12" s="2695"/>
      <c r="I12" s="2695"/>
      <c r="J12" s="2695"/>
      <c r="K12" s="2695"/>
      <c r="L12" s="2695"/>
      <c r="M12" s="2695"/>
      <c r="N12" s="2695"/>
      <c r="O12" s="2695"/>
      <c r="P12" s="2695"/>
      <c r="Q12" s="2695"/>
      <c r="R12" s="2695"/>
      <c r="S12" s="2695"/>
      <c r="T12" s="2695"/>
      <c r="U12" s="2695"/>
      <c r="V12" s="2695"/>
      <c r="W12" s="2695"/>
      <c r="X12" s="2695"/>
      <c r="Y12" s="2695"/>
      <c r="Z12" s="2695"/>
      <c r="AA12" s="2695"/>
      <c r="AB12" s="2695"/>
      <c r="AC12" s="2695"/>
      <c r="AD12" s="2695"/>
      <c r="AE12" s="2695"/>
      <c r="AF12" s="2695"/>
      <c r="AG12" s="2695"/>
      <c r="AH12" s="2695"/>
      <c r="AI12" s="2695"/>
      <c r="AJ12" s="2695"/>
      <c r="AK12" s="2695"/>
      <c r="AL12" s="2695"/>
      <c r="AM12" s="2695"/>
      <c r="AN12" s="2695"/>
      <c r="AO12" s="2695"/>
      <c r="AP12" s="2695"/>
      <c r="AQ12" s="2695"/>
      <c r="AR12" s="2695"/>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c r="BP12" s="2695"/>
      <c r="BQ12" s="2695"/>
      <c r="BR12" s="2695"/>
      <c r="BS12" s="2695"/>
      <c r="BT12" s="2695"/>
      <c r="BU12" s="2695"/>
      <c r="BV12" s="2695"/>
      <c r="BW12" s="2695"/>
      <c r="BX12" s="2695"/>
      <c r="BY12" s="2695"/>
      <c r="BZ12" s="2695"/>
      <c r="CA12" s="2695"/>
      <c r="CB12" s="2695"/>
      <c r="CC12" s="2695"/>
      <c r="CD12" s="2695"/>
      <c r="CE12" s="2695"/>
      <c r="CF12" s="2695"/>
      <c r="CG12" s="2695"/>
      <c r="CH12" s="2695"/>
      <c r="CI12" s="2695"/>
      <c r="CJ12" s="2695"/>
      <c r="CK12" s="2695"/>
      <c r="CL12" s="2695"/>
      <c r="CM12" s="2695"/>
      <c r="CN12" s="2695"/>
      <c r="CO12" s="2695"/>
      <c r="CP12" s="2695"/>
      <c r="CQ12" s="2690"/>
      <c r="CR12" s="2690"/>
      <c r="CS12" s="2691"/>
      <c r="CT12" s="2691"/>
      <c r="CU12" s="2691"/>
      <c r="CV12" s="2691"/>
      <c r="CW12" s="2691"/>
      <c r="CX12" s="2691"/>
      <c r="CY12" s="2691"/>
      <c r="CZ12" s="2691"/>
      <c r="DA12" s="2691"/>
      <c r="DT12" s="2682" t="s">
        <v>330</v>
      </c>
      <c r="DU12" s="2682"/>
      <c r="DV12" s="2682"/>
      <c r="DW12" s="2682"/>
      <c r="DX12" s="2682"/>
      <c r="DY12" s="2682"/>
      <c r="DZ12" s="2682"/>
      <c r="EA12" s="2682"/>
      <c r="EB12" s="2682"/>
    </row>
    <row r="13" spans="1:132" s="70" customFormat="1" ht="11.25" x14ac:dyDescent="0.2">
      <c r="B13" s="72"/>
      <c r="C13" s="72"/>
      <c r="D13" s="72"/>
      <c r="E13" s="72"/>
      <c r="F13" s="72"/>
      <c r="G13" s="72"/>
      <c r="H13" s="72"/>
      <c r="I13" s="72"/>
      <c r="J13" s="72"/>
      <c r="K13" s="72"/>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c r="AS13" s="72"/>
      <c r="AT13" s="67"/>
      <c r="AV13" s="68" t="s">
        <v>331</v>
      </c>
      <c r="AW13" s="2689" t="s">
        <v>148</v>
      </c>
      <c r="AX13" s="2689"/>
      <c r="AY13" s="138"/>
      <c r="AZ13" s="67" t="s">
        <v>325</v>
      </c>
      <c r="BA13" s="69"/>
      <c r="BB13" s="2671" t="s">
        <v>161</v>
      </c>
      <c r="BC13" s="2671"/>
      <c r="BD13" s="2671"/>
      <c r="BE13" s="2671"/>
      <c r="BF13" s="2671"/>
      <c r="BG13" s="2671"/>
      <c r="BH13" s="2671"/>
      <c r="BI13" s="2671"/>
      <c r="BJ13" s="2671"/>
      <c r="BK13" s="2671"/>
      <c r="BL13" s="2671"/>
      <c r="BN13" s="71" t="s">
        <v>326</v>
      </c>
      <c r="BO13" s="2693" t="s">
        <v>163</v>
      </c>
      <c r="BP13" s="2693"/>
      <c r="BQ13" s="2693"/>
      <c r="BR13" s="67" t="s">
        <v>327</v>
      </c>
      <c r="BS13" s="2667"/>
      <c r="BT13" s="2667"/>
      <c r="BU13" s="2667"/>
      <c r="BV13" s="2667"/>
      <c r="BW13" s="2667"/>
      <c r="BX13" s="2667"/>
      <c r="BY13" s="2667"/>
      <c r="BZ13" s="2667"/>
      <c r="CA13" s="2667"/>
      <c r="CB13" s="2667"/>
      <c r="CC13" s="2667"/>
      <c r="CD13" s="64"/>
      <c r="CE13" s="94"/>
      <c r="CF13" s="2694"/>
      <c r="CG13" s="2694"/>
      <c r="CH13" s="2694"/>
      <c r="CI13" s="79"/>
      <c r="CJ13" s="64"/>
      <c r="CK13" s="64"/>
      <c r="CL13" s="64"/>
      <c r="CM13" s="132"/>
      <c r="CN13" s="72"/>
      <c r="CO13" s="72"/>
      <c r="CP13" s="72"/>
      <c r="CQ13" s="72"/>
      <c r="CR13" s="72"/>
      <c r="CS13" s="72"/>
      <c r="CT13" s="72"/>
      <c r="CU13" s="72"/>
      <c r="DR13" s="68" t="s">
        <v>332</v>
      </c>
      <c r="DT13" s="2683" t="s">
        <v>333</v>
      </c>
      <c r="DU13" s="2684"/>
      <c r="DV13" s="2684"/>
      <c r="DW13" s="2684"/>
      <c r="DX13" s="2684"/>
      <c r="DY13" s="2684"/>
      <c r="DZ13" s="2684"/>
      <c r="EA13" s="2684"/>
      <c r="EB13" s="2685"/>
    </row>
    <row r="14" spans="1:132" s="70" customFormat="1" ht="11.25" x14ac:dyDescent="0.2">
      <c r="DR14" s="68" t="s">
        <v>334</v>
      </c>
      <c r="DT14" s="2674" t="s">
        <v>164</v>
      </c>
      <c r="DU14" s="2675"/>
      <c r="DV14" s="2675"/>
      <c r="DW14" s="2675"/>
      <c r="DX14" s="2675"/>
      <c r="DY14" s="2675"/>
      <c r="DZ14" s="2675"/>
      <c r="EA14" s="2675"/>
      <c r="EB14" s="2676"/>
    </row>
    <row r="15" spans="1:132" s="70" customFormat="1" ht="11.25" x14ac:dyDescent="0.2">
      <c r="A15" s="67" t="s">
        <v>360</v>
      </c>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B15" s="64"/>
      <c r="BC15" s="64"/>
      <c r="BD15" s="2671" t="s">
        <v>401</v>
      </c>
      <c r="BE15" s="2671"/>
      <c r="BF15" s="2671"/>
      <c r="BG15" s="2671"/>
      <c r="BH15" s="2671"/>
      <c r="BI15" s="2671"/>
      <c r="BJ15" s="2671"/>
      <c r="BK15" s="2671"/>
      <c r="BL15" s="2671"/>
      <c r="BM15" s="2671"/>
      <c r="BN15" s="2671"/>
      <c r="BO15" s="2671"/>
      <c r="BP15" s="2671"/>
      <c r="BQ15" s="2671"/>
      <c r="BR15" s="2671"/>
      <c r="BS15" s="2671"/>
      <c r="BT15" s="2671"/>
      <c r="BU15" s="2671"/>
      <c r="BV15" s="2671"/>
      <c r="BW15" s="2671"/>
      <c r="BX15" s="2671"/>
      <c r="BY15" s="2671"/>
      <c r="BZ15" s="2671"/>
      <c r="CA15" s="2671"/>
      <c r="CB15" s="2671"/>
      <c r="CC15" s="2671"/>
      <c r="CD15" s="2671"/>
      <c r="CE15" s="2671"/>
      <c r="CF15" s="2671"/>
      <c r="CG15" s="2671"/>
      <c r="CH15" s="2671"/>
      <c r="CI15" s="2671"/>
      <c r="CJ15" s="2671"/>
      <c r="CK15" s="2671"/>
      <c r="CL15" s="2671"/>
      <c r="CM15" s="2671"/>
      <c r="CN15" s="2671"/>
      <c r="CO15" s="2671"/>
      <c r="CP15" s="2671"/>
      <c r="CQ15" s="2671"/>
      <c r="CR15" s="2671"/>
      <c r="CS15" s="2671"/>
      <c r="CT15" s="2671"/>
      <c r="CU15" s="2671"/>
      <c r="CV15" s="2671"/>
      <c r="CW15" s="2671"/>
      <c r="CX15" s="2671"/>
      <c r="CY15" s="2671"/>
      <c r="CZ15" s="2671"/>
      <c r="DA15" s="2671"/>
      <c r="DB15" s="2671"/>
      <c r="DC15" s="2671"/>
      <c r="DD15" s="2671"/>
      <c r="DE15" s="2671"/>
      <c r="DF15" s="2671"/>
      <c r="DG15" s="2671"/>
      <c r="DH15" s="2671"/>
      <c r="DI15" s="2671"/>
      <c r="DR15" s="78" t="s">
        <v>335</v>
      </c>
      <c r="DT15" s="2674" t="s">
        <v>404</v>
      </c>
      <c r="DU15" s="2675"/>
      <c r="DV15" s="2675"/>
      <c r="DW15" s="2675"/>
      <c r="DX15" s="2675"/>
      <c r="DY15" s="2675"/>
      <c r="DZ15" s="2675"/>
      <c r="EA15" s="2675"/>
      <c r="EB15" s="2676"/>
    </row>
    <row r="16" spans="1:132" s="70" customFormat="1" ht="3" customHeight="1" x14ac:dyDescent="0.2">
      <c r="A16" s="67"/>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B16" s="64"/>
      <c r="BC16" s="64"/>
      <c r="BD16" s="64"/>
      <c r="BE16" s="64"/>
      <c r="BF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DR16" s="78"/>
      <c r="DT16" s="2674" t="s">
        <v>404</v>
      </c>
      <c r="DU16" s="2675"/>
      <c r="DV16" s="2675"/>
      <c r="DW16" s="2675"/>
      <c r="DX16" s="2675"/>
      <c r="DY16" s="2675"/>
      <c r="DZ16" s="2675"/>
      <c r="EA16" s="2675"/>
      <c r="EB16" s="2676"/>
    </row>
    <row r="17" spans="1:132" s="70" customFormat="1" ht="11.25" x14ac:dyDescent="0.2">
      <c r="A17" s="80"/>
      <c r="B17" s="64"/>
      <c r="C17" s="64"/>
      <c r="D17" s="64"/>
      <c r="E17" s="64"/>
      <c r="F17" s="64"/>
      <c r="G17" s="64"/>
      <c r="H17" s="64"/>
      <c r="I17" s="64"/>
      <c r="J17" s="133"/>
      <c r="K17" s="134"/>
      <c r="L17" s="134"/>
      <c r="M17" s="134"/>
      <c r="N17" s="134"/>
      <c r="O17" s="134"/>
      <c r="P17" s="134"/>
      <c r="Q17" s="134"/>
      <c r="R17" s="134"/>
      <c r="S17" s="134"/>
      <c r="T17" s="134"/>
      <c r="U17" s="134"/>
      <c r="V17" s="134"/>
      <c r="W17" s="134"/>
      <c r="X17" s="134"/>
      <c r="Y17" s="134"/>
      <c r="Z17" s="134"/>
      <c r="AA17" s="134"/>
      <c r="AB17" s="134"/>
      <c r="AC17" s="134"/>
      <c r="AD17" s="134"/>
      <c r="AE17" s="134"/>
      <c r="AF17" s="134"/>
      <c r="AG17" s="134"/>
      <c r="AH17" s="64"/>
      <c r="AI17" s="64"/>
      <c r="AJ17" s="64"/>
      <c r="AK17" s="64"/>
      <c r="AL17" s="64"/>
      <c r="AM17" s="64"/>
      <c r="AN17" s="64"/>
      <c r="AO17" s="64"/>
      <c r="AP17" s="64"/>
      <c r="AQ17" s="64"/>
      <c r="AR17" s="64"/>
      <c r="AS17" s="64"/>
      <c r="AT17" s="64"/>
      <c r="AU17" s="64"/>
      <c r="AV17" s="79" t="s">
        <v>392</v>
      </c>
      <c r="AW17" s="64"/>
      <c r="AX17" s="64"/>
      <c r="AY17" s="64"/>
      <c r="AZ17" s="64"/>
      <c r="BA17" s="64"/>
      <c r="BB17" s="64"/>
      <c r="BC17" s="64"/>
      <c r="BE17" s="2692" t="s">
        <v>238</v>
      </c>
      <c r="BF17" s="2692"/>
      <c r="BG17" s="2692"/>
      <c r="BH17" s="2692"/>
      <c r="BI17" s="2692"/>
      <c r="BJ17" s="2692"/>
      <c r="BK17" s="2692"/>
      <c r="BL17" s="2692"/>
      <c r="BM17" s="2692"/>
      <c r="BN17" s="2692"/>
      <c r="BO17" s="2692"/>
      <c r="BP17" s="2692"/>
      <c r="BQ17" s="2692"/>
      <c r="BR17" s="2692"/>
      <c r="BS17" s="2692"/>
      <c r="BT17" s="2692"/>
      <c r="BU17" s="2692"/>
      <c r="BV17" s="2692"/>
      <c r="BW17" s="2692"/>
      <c r="BX17" s="2692"/>
      <c r="BY17" s="2692"/>
      <c r="BZ17" s="2692"/>
      <c r="CA17" s="2692"/>
      <c r="CB17" s="2692"/>
      <c r="CC17" s="2692"/>
      <c r="CD17" s="2692"/>
      <c r="CE17" s="2692"/>
      <c r="CF17" s="2692"/>
      <c r="CG17" s="2692"/>
      <c r="CH17" s="2692"/>
      <c r="CI17" s="2692"/>
      <c r="CR17" s="64"/>
      <c r="CS17" s="64"/>
      <c r="CT17" s="64"/>
      <c r="CU17" s="64"/>
      <c r="CV17" s="64"/>
      <c r="CW17" s="64"/>
      <c r="CX17" s="64"/>
      <c r="CY17" s="64"/>
      <c r="DR17" s="78" t="s">
        <v>336</v>
      </c>
      <c r="DT17" s="2674"/>
      <c r="DU17" s="2675"/>
      <c r="DV17" s="2675"/>
      <c r="DW17" s="2675"/>
      <c r="DX17" s="2675"/>
      <c r="DY17" s="2675"/>
      <c r="DZ17" s="2675"/>
      <c r="EA17" s="2675"/>
      <c r="EB17" s="2676"/>
    </row>
    <row r="18" spans="1:132" s="70" customFormat="1" ht="11.25" x14ac:dyDescent="0.2">
      <c r="A18" s="79" t="s">
        <v>337</v>
      </c>
      <c r="B18" s="64"/>
      <c r="C18" s="64"/>
      <c r="D18" s="64"/>
      <c r="E18" s="64"/>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2639" t="s">
        <v>393</v>
      </c>
      <c r="AY18" s="2639"/>
      <c r="AZ18" s="2639"/>
      <c r="BA18" s="2639"/>
      <c r="BB18" s="2639"/>
      <c r="BC18" s="2639"/>
      <c r="BD18" s="2639"/>
      <c r="BE18" s="2639"/>
      <c r="BF18" s="2639"/>
      <c r="BG18" s="2639"/>
      <c r="BH18" s="2639"/>
      <c r="BI18" s="2639"/>
      <c r="BJ18" s="2639"/>
      <c r="BK18" s="2639"/>
      <c r="BL18" s="2639"/>
      <c r="BM18" s="2639"/>
      <c r="BN18" s="2639"/>
      <c r="BO18" s="2639"/>
      <c r="BP18" s="2639"/>
      <c r="BQ18" s="2639"/>
      <c r="BR18" s="2639"/>
      <c r="BS18" s="2639"/>
      <c r="BT18" s="2639"/>
      <c r="BU18" s="2639"/>
      <c r="BV18" s="2639"/>
      <c r="BW18" s="2639"/>
      <c r="BX18" s="2639"/>
      <c r="BY18" s="2639"/>
      <c r="BZ18" s="2639"/>
      <c r="CA18" s="2639"/>
      <c r="CB18" s="2639"/>
      <c r="CC18" s="2639"/>
      <c r="CD18" s="2639"/>
      <c r="CE18" s="2639"/>
      <c r="CF18" s="2639"/>
      <c r="CG18" s="2639"/>
      <c r="CH18" s="2639"/>
      <c r="CI18" s="2639"/>
      <c r="CJ18" s="2639"/>
      <c r="CK18" s="2639"/>
      <c r="CL18" s="2639"/>
      <c r="CM18" s="2639"/>
      <c r="CN18" s="2639"/>
      <c r="CO18" s="2639"/>
      <c r="CP18" s="2639"/>
      <c r="CQ18" s="2639"/>
      <c r="CR18" s="2639"/>
      <c r="CS18" s="2639"/>
      <c r="CT18" s="2639"/>
      <c r="CU18" s="2639"/>
      <c r="CV18" s="2639"/>
      <c r="CW18" s="2639"/>
      <c r="CX18" s="2639"/>
      <c r="CY18" s="2639"/>
      <c r="CZ18" s="2639"/>
      <c r="DA18" s="2639"/>
      <c r="DB18" s="2639"/>
      <c r="DC18" s="2639"/>
      <c r="DD18" s="2639"/>
      <c r="DE18" s="2639"/>
      <c r="DF18" s="2639"/>
      <c r="DG18" s="2639"/>
      <c r="DH18" s="2639"/>
      <c r="DI18" s="2639"/>
      <c r="DR18" s="78" t="s">
        <v>338</v>
      </c>
      <c r="DT18" s="2677" t="s">
        <v>404</v>
      </c>
      <c r="DU18" s="2678"/>
      <c r="DV18" s="2678"/>
      <c r="DW18" s="2678"/>
      <c r="DX18" s="2678"/>
      <c r="DY18" s="2678"/>
      <c r="DZ18" s="2678"/>
      <c r="EA18" s="2678"/>
      <c r="EB18" s="2679"/>
    </row>
    <row r="19" spans="1:132" s="70" customFormat="1" ht="11.25" x14ac:dyDescent="0.2">
      <c r="A19" s="79" t="s">
        <v>361</v>
      </c>
      <c r="B19" s="64"/>
      <c r="C19" s="64"/>
      <c r="D19" s="6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95"/>
      <c r="AU19" s="95"/>
      <c r="AV19" s="95"/>
      <c r="AW19" s="95"/>
      <c r="AX19" s="2639" t="s">
        <v>394</v>
      </c>
      <c r="AY19" s="2639"/>
      <c r="AZ19" s="2639"/>
      <c r="BA19" s="2639"/>
      <c r="BB19" s="2639"/>
      <c r="BC19" s="2639"/>
      <c r="BD19" s="2639"/>
      <c r="BE19" s="2639"/>
      <c r="BF19" s="2639"/>
      <c r="BG19" s="2639"/>
      <c r="BH19" s="2639"/>
      <c r="BI19" s="2639"/>
      <c r="BJ19" s="2639"/>
      <c r="BK19" s="2639"/>
      <c r="BL19" s="2639"/>
      <c r="BM19" s="2639"/>
      <c r="BN19" s="2639"/>
      <c r="BO19" s="2639"/>
      <c r="BP19" s="2639"/>
      <c r="BQ19" s="2639"/>
      <c r="BR19" s="2639"/>
      <c r="BS19" s="2639"/>
      <c r="BT19" s="2639"/>
      <c r="BU19" s="2639"/>
      <c r="BV19" s="2639"/>
      <c r="BW19" s="2639"/>
      <c r="BX19" s="2639"/>
      <c r="BY19" s="2639"/>
      <c r="BZ19" s="2639"/>
      <c r="CA19" s="2639"/>
      <c r="CB19" s="2639"/>
      <c r="CC19" s="2639"/>
      <c r="CD19" s="2639"/>
      <c r="CE19" s="2639"/>
      <c r="CF19" s="2639"/>
      <c r="CG19" s="2639"/>
      <c r="CH19" s="2639"/>
      <c r="CI19" s="2639"/>
      <c r="CJ19" s="2639"/>
      <c r="CK19" s="2639"/>
      <c r="CL19" s="2639"/>
      <c r="CM19" s="2639"/>
      <c r="CN19" s="2639"/>
      <c r="CO19" s="2639"/>
      <c r="CP19" s="2639"/>
      <c r="CQ19" s="2639"/>
      <c r="CR19" s="2639"/>
      <c r="CS19" s="2639"/>
      <c r="CT19" s="2639"/>
      <c r="CU19" s="2639"/>
      <c r="CV19" s="2639"/>
      <c r="CW19" s="2639"/>
      <c r="CX19" s="2639"/>
      <c r="CY19" s="2639"/>
      <c r="CZ19" s="2639"/>
      <c r="DA19" s="2639"/>
      <c r="DB19" s="2639"/>
      <c r="DC19" s="2639"/>
      <c r="DD19" s="2639"/>
      <c r="DE19" s="2639"/>
      <c r="DF19" s="2639"/>
      <c r="DG19" s="2639"/>
      <c r="DH19" s="2639"/>
      <c r="DI19" s="2639"/>
      <c r="DR19" s="78" t="s">
        <v>339</v>
      </c>
      <c r="DT19" s="2658" t="s">
        <v>395</v>
      </c>
      <c r="DU19" s="2659"/>
      <c r="DV19" s="2659"/>
      <c r="DW19" s="2659"/>
      <c r="DX19" s="2659"/>
      <c r="DY19" s="2659"/>
      <c r="DZ19" s="2659"/>
      <c r="EA19" s="2659"/>
      <c r="EB19" s="2660"/>
    </row>
    <row r="20" spans="1:132" s="70" customFormat="1" ht="21" customHeight="1" x14ac:dyDescent="0.2">
      <c r="A20" s="79" t="s">
        <v>363</v>
      </c>
      <c r="B20" s="64"/>
      <c r="C20" s="64"/>
      <c r="D20" s="64"/>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95"/>
      <c r="AU20" s="95"/>
      <c r="AV20" s="95"/>
      <c r="AW20" s="95"/>
      <c r="AX20" s="2681" t="s">
        <v>536</v>
      </c>
      <c r="AY20" s="2681"/>
      <c r="AZ20" s="2681"/>
      <c r="BA20" s="2681"/>
      <c r="BB20" s="2681"/>
      <c r="BC20" s="2681"/>
      <c r="BD20" s="2681"/>
      <c r="BE20" s="2681"/>
      <c r="BF20" s="2681"/>
      <c r="BG20" s="2681"/>
      <c r="BH20" s="2681"/>
      <c r="BI20" s="2681"/>
      <c r="BJ20" s="2681"/>
      <c r="BK20" s="2681"/>
      <c r="BL20" s="2681"/>
      <c r="BM20" s="2681"/>
      <c r="BN20" s="2681"/>
      <c r="BO20" s="2681"/>
      <c r="BP20" s="2681"/>
      <c r="BQ20" s="2681"/>
      <c r="BR20" s="2681"/>
      <c r="BS20" s="2681"/>
      <c r="BT20" s="2681"/>
      <c r="BU20" s="2681"/>
      <c r="BV20" s="2681"/>
      <c r="BW20" s="2681"/>
      <c r="BX20" s="2681"/>
      <c r="BY20" s="2681"/>
      <c r="BZ20" s="2681"/>
      <c r="CA20" s="2681"/>
      <c r="CB20" s="2681"/>
      <c r="CC20" s="2681"/>
      <c r="CD20" s="2681"/>
      <c r="CE20" s="2681"/>
      <c r="CF20" s="2681"/>
      <c r="CG20" s="2681"/>
      <c r="CH20" s="2681"/>
      <c r="CI20" s="2681"/>
      <c r="CJ20" s="2681"/>
      <c r="CK20" s="2681"/>
      <c r="CL20" s="2681"/>
      <c r="CM20" s="2681"/>
      <c r="CN20" s="2681"/>
      <c r="CO20" s="2681"/>
      <c r="CP20" s="2681"/>
      <c r="CQ20" s="2681"/>
      <c r="CR20" s="2681"/>
      <c r="CS20" s="2681"/>
      <c r="CT20" s="2681"/>
      <c r="CU20" s="2681"/>
      <c r="CV20" s="2681"/>
      <c r="CW20" s="2681"/>
      <c r="CX20" s="2681"/>
      <c r="CY20" s="2681"/>
      <c r="CZ20" s="2681"/>
      <c r="DA20" s="2681"/>
      <c r="DB20" s="2681"/>
      <c r="DC20" s="2681"/>
      <c r="DD20" s="2681"/>
      <c r="DE20" s="2681"/>
      <c r="DF20" s="2681"/>
      <c r="DG20" s="2681"/>
      <c r="DH20" s="2681"/>
      <c r="DI20" s="2681"/>
      <c r="DR20" s="78" t="s">
        <v>341</v>
      </c>
      <c r="DT20" s="2686" t="s">
        <v>396</v>
      </c>
      <c r="DU20" s="2687"/>
      <c r="DV20" s="2687"/>
      <c r="DW20" s="2687"/>
      <c r="DX20" s="2687"/>
      <c r="DY20" s="2687"/>
      <c r="DZ20" s="2687"/>
      <c r="EA20" s="2687"/>
      <c r="EB20" s="2688"/>
    </row>
    <row r="21" spans="1:132" s="70" customFormat="1" ht="12" thickBot="1" x14ac:dyDescent="0.25">
      <c r="A21" s="79" t="s">
        <v>340</v>
      </c>
      <c r="B21" s="64"/>
      <c r="C21" s="64"/>
      <c r="D21" s="64"/>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DR21" s="68" t="s">
        <v>342</v>
      </c>
      <c r="DT21" s="2661"/>
      <c r="DU21" s="2662"/>
      <c r="DV21" s="2662"/>
      <c r="DW21" s="2662"/>
      <c r="DX21" s="2662"/>
      <c r="DY21" s="2662"/>
      <c r="DZ21" s="2662"/>
      <c r="EA21" s="2662"/>
      <c r="EB21" s="2663"/>
    </row>
    <row r="22" spans="1:132" s="65" customFormat="1" ht="10.5" x14ac:dyDescent="0.2">
      <c r="A22" s="81"/>
      <c r="CR22" s="66"/>
      <c r="CS22" s="66"/>
      <c r="CT22" s="66"/>
      <c r="CU22" s="66"/>
      <c r="CY22" s="82"/>
      <c r="DA22" s="83"/>
      <c r="DB22" s="83"/>
      <c r="DC22" s="83"/>
      <c r="DD22" s="83"/>
      <c r="DE22" s="83"/>
      <c r="DF22" s="83"/>
      <c r="DG22" s="83"/>
      <c r="DH22" s="83"/>
      <c r="DI22" s="83"/>
    </row>
    <row r="23" spans="1:132" s="84" customFormat="1" ht="10.5" x14ac:dyDescent="0.2">
      <c r="A23" s="2640" t="s">
        <v>343</v>
      </c>
      <c r="B23" s="2641"/>
      <c r="C23" s="2641"/>
      <c r="D23" s="2641"/>
      <c r="E23" s="2641"/>
      <c r="F23" s="2641"/>
      <c r="G23" s="2641"/>
      <c r="H23" s="2641"/>
      <c r="I23" s="2641"/>
      <c r="J23" s="2641"/>
      <c r="K23" s="2641"/>
      <c r="L23" s="2641"/>
      <c r="M23" s="2641"/>
      <c r="N23" s="2641"/>
      <c r="O23" s="2641"/>
      <c r="P23" s="2641"/>
      <c r="Q23" s="2641"/>
      <c r="R23" s="2641"/>
      <c r="S23" s="2641"/>
      <c r="T23" s="2641"/>
      <c r="U23" s="2641"/>
      <c r="V23" s="2641"/>
      <c r="W23" s="2641"/>
      <c r="X23" s="2641"/>
      <c r="Y23" s="2641"/>
      <c r="Z23" s="2641"/>
      <c r="AA23" s="2641"/>
      <c r="AB23" s="2641"/>
      <c r="AC23" s="2641"/>
      <c r="AD23" s="2641"/>
      <c r="AE23" s="2641"/>
      <c r="AF23" s="2641"/>
      <c r="AG23" s="2641"/>
      <c r="AH23" s="2641"/>
      <c r="AI23" s="2641"/>
      <c r="AJ23" s="2641"/>
      <c r="AK23" s="2641"/>
      <c r="AL23" s="2641"/>
      <c r="AM23" s="2641"/>
      <c r="AN23" s="2641"/>
      <c r="AO23" s="2641"/>
      <c r="AP23" s="2641"/>
      <c r="AQ23" s="2641"/>
      <c r="AR23" s="2641"/>
      <c r="AS23" s="2641"/>
      <c r="AT23" s="2641"/>
      <c r="AU23" s="2641"/>
      <c r="AV23" s="2641"/>
      <c r="AW23" s="2641"/>
      <c r="AX23" s="2641"/>
      <c r="AY23" s="2641"/>
      <c r="AZ23" s="2641"/>
      <c r="BA23" s="2641"/>
      <c r="BB23" s="2641"/>
      <c r="BC23" s="2641"/>
      <c r="BD23" s="2641"/>
      <c r="BE23" s="2641"/>
      <c r="BF23" s="2641"/>
      <c r="BG23" s="2641"/>
      <c r="BH23" s="2641"/>
      <c r="BI23" s="2642"/>
      <c r="BJ23" s="2638" t="s">
        <v>344</v>
      </c>
      <c r="BK23" s="2638"/>
      <c r="BL23" s="2638"/>
      <c r="BM23" s="2638"/>
      <c r="BN23" s="2638"/>
      <c r="BO23" s="2638"/>
      <c r="BP23" s="2638"/>
      <c r="BQ23" s="2638"/>
      <c r="BR23" s="2638" t="s">
        <v>344</v>
      </c>
      <c r="BS23" s="2638"/>
      <c r="BT23" s="2638"/>
      <c r="BU23" s="2638"/>
      <c r="BV23" s="2638"/>
      <c r="BW23" s="2638"/>
      <c r="BX23" s="2638"/>
      <c r="BY23" s="2638"/>
      <c r="BZ23" s="2638" t="s">
        <v>362</v>
      </c>
      <c r="CA23" s="2638"/>
      <c r="CB23" s="2638"/>
      <c r="CC23" s="2638"/>
      <c r="CD23" s="2638"/>
      <c r="CE23" s="2638"/>
      <c r="CF23" s="2638"/>
      <c r="CG23" s="2638"/>
      <c r="CH23" s="2638"/>
      <c r="CI23" s="2638"/>
      <c r="CJ23" s="2638"/>
      <c r="CK23" s="2638"/>
      <c r="CL23" s="2638"/>
      <c r="CM23" s="2638"/>
      <c r="CN23" s="2638"/>
      <c r="CO23" s="2638"/>
      <c r="CP23" s="2638"/>
      <c r="CQ23" s="2638"/>
      <c r="CR23" s="2638"/>
      <c r="CS23" s="2638" t="s">
        <v>345</v>
      </c>
      <c r="CT23" s="2638"/>
      <c r="CU23" s="2638"/>
      <c r="CV23" s="2638"/>
      <c r="CW23" s="2638"/>
      <c r="CX23" s="2638"/>
      <c r="CY23" s="2638"/>
      <c r="CZ23" s="2638"/>
      <c r="DA23" s="2638"/>
      <c r="DB23" s="2638"/>
      <c r="DC23" s="2638"/>
      <c r="DD23" s="2638"/>
      <c r="DE23" s="2638"/>
      <c r="DF23" s="2638"/>
      <c r="DG23" s="2638"/>
      <c r="DH23" s="2638"/>
      <c r="DI23" s="2638"/>
      <c r="DJ23" s="2638"/>
      <c r="DK23" s="2638"/>
      <c r="DL23" s="2638"/>
      <c r="DM23" s="2638"/>
      <c r="DN23" s="2638"/>
      <c r="DO23" s="2638"/>
      <c r="DP23" s="2638"/>
      <c r="DQ23" s="2638"/>
      <c r="DR23" s="2638"/>
      <c r="DS23" s="2638"/>
      <c r="DT23" s="2638"/>
      <c r="DU23" s="2638"/>
      <c r="DV23" s="2638"/>
      <c r="DW23" s="2638"/>
      <c r="DX23" s="2638"/>
      <c r="DY23" s="2638"/>
      <c r="DZ23" s="2638"/>
      <c r="EA23" s="2638"/>
      <c r="EB23" s="2638"/>
    </row>
    <row r="24" spans="1:132" s="84" customFormat="1" ht="10.5" x14ac:dyDescent="0.2">
      <c r="A24" s="2643"/>
      <c r="B24" s="2644"/>
      <c r="C24" s="2644"/>
      <c r="D24" s="2644"/>
      <c r="E24" s="2644"/>
      <c r="F24" s="2644"/>
      <c r="G24" s="2644"/>
      <c r="H24" s="2644"/>
      <c r="I24" s="2644"/>
      <c r="J24" s="2644"/>
      <c r="K24" s="2644"/>
      <c r="L24" s="2644"/>
      <c r="M24" s="2644"/>
      <c r="N24" s="2644"/>
      <c r="O24" s="2644"/>
      <c r="P24" s="2644"/>
      <c r="Q24" s="2644"/>
      <c r="R24" s="2644"/>
      <c r="S24" s="2644"/>
      <c r="T24" s="2644"/>
      <c r="U24" s="2644"/>
      <c r="V24" s="2644"/>
      <c r="W24" s="2644"/>
      <c r="X24" s="2644"/>
      <c r="Y24" s="2644"/>
      <c r="Z24" s="2644"/>
      <c r="AA24" s="2644"/>
      <c r="AB24" s="2644"/>
      <c r="AC24" s="2644"/>
      <c r="AD24" s="2644"/>
      <c r="AE24" s="2644"/>
      <c r="AF24" s="2644"/>
      <c r="AG24" s="2644"/>
      <c r="AH24" s="2644"/>
      <c r="AI24" s="2644"/>
      <c r="AJ24" s="2644"/>
      <c r="AK24" s="2644"/>
      <c r="AL24" s="2644"/>
      <c r="AM24" s="2644"/>
      <c r="AN24" s="2644"/>
      <c r="AO24" s="2644"/>
      <c r="AP24" s="2644"/>
      <c r="AQ24" s="2644"/>
      <c r="AR24" s="2644"/>
      <c r="AS24" s="2644"/>
      <c r="AT24" s="2644"/>
      <c r="AU24" s="2644"/>
      <c r="AV24" s="2644"/>
      <c r="AW24" s="2644"/>
      <c r="AX24" s="2644"/>
      <c r="AY24" s="2644"/>
      <c r="AZ24" s="2644"/>
      <c r="BA24" s="2644"/>
      <c r="BB24" s="2644"/>
      <c r="BC24" s="2644"/>
      <c r="BD24" s="2644"/>
      <c r="BE24" s="2644"/>
      <c r="BF24" s="2644"/>
      <c r="BG24" s="2644"/>
      <c r="BH24" s="2644"/>
      <c r="BI24" s="2645"/>
      <c r="BJ24" s="2653" t="s">
        <v>346</v>
      </c>
      <c r="BK24" s="2654"/>
      <c r="BL24" s="2654"/>
      <c r="BM24" s="2654"/>
      <c r="BN24" s="2654"/>
      <c r="BO24" s="2654"/>
      <c r="BP24" s="2654"/>
      <c r="BQ24" s="2655"/>
      <c r="BR24" s="2649" t="s">
        <v>347</v>
      </c>
      <c r="BS24" s="2649"/>
      <c r="BT24" s="2649"/>
      <c r="BU24" s="2649"/>
      <c r="BV24" s="2649"/>
      <c r="BW24" s="2649"/>
      <c r="BX24" s="2649"/>
      <c r="BY24" s="2649"/>
      <c r="BZ24" s="2649" t="s">
        <v>521</v>
      </c>
      <c r="CA24" s="2649"/>
      <c r="CB24" s="2649"/>
      <c r="CC24" s="2649"/>
      <c r="CD24" s="2649"/>
      <c r="CE24" s="2649"/>
      <c r="CF24" s="2649"/>
      <c r="CG24" s="2649"/>
      <c r="CH24" s="2649"/>
      <c r="CI24" s="2649"/>
      <c r="CJ24" s="2649"/>
      <c r="CK24" s="2649"/>
      <c r="CL24" s="2649"/>
      <c r="CM24" s="2649"/>
      <c r="CN24" s="2649"/>
      <c r="CO24" s="2649"/>
      <c r="CP24" s="2649"/>
      <c r="CQ24" s="2649"/>
      <c r="CR24" s="2649"/>
      <c r="CS24" s="2649"/>
      <c r="CT24" s="2649"/>
      <c r="CU24" s="2649"/>
      <c r="CV24" s="2649"/>
      <c r="CW24" s="2649"/>
      <c r="CX24" s="2649"/>
      <c r="CY24" s="2649"/>
      <c r="CZ24" s="2649"/>
      <c r="DA24" s="2649"/>
      <c r="DB24" s="2649"/>
      <c r="DC24" s="2649"/>
      <c r="DD24" s="2649"/>
      <c r="DE24" s="2649"/>
      <c r="DF24" s="2649"/>
      <c r="DG24" s="2649"/>
      <c r="DH24" s="2649"/>
      <c r="DI24" s="2649"/>
      <c r="DJ24" s="2649"/>
      <c r="DK24" s="2649"/>
      <c r="DL24" s="2649"/>
      <c r="DM24" s="2649"/>
      <c r="DN24" s="2649"/>
      <c r="DO24" s="2649"/>
      <c r="DP24" s="2649"/>
      <c r="DQ24" s="2649"/>
      <c r="DR24" s="2649"/>
      <c r="DS24" s="2649"/>
      <c r="DT24" s="2649"/>
      <c r="DU24" s="2649"/>
      <c r="DV24" s="2649"/>
      <c r="DW24" s="2649"/>
      <c r="DX24" s="2649"/>
      <c r="DY24" s="2649"/>
      <c r="DZ24" s="2649"/>
      <c r="EA24" s="2649"/>
      <c r="EB24" s="2649"/>
    </row>
    <row r="25" spans="1:132" s="84" customFormat="1" ht="9" customHeight="1" x14ac:dyDescent="0.2">
      <c r="A25" s="2646"/>
      <c r="B25" s="2647"/>
      <c r="C25" s="2647"/>
      <c r="D25" s="2647"/>
      <c r="E25" s="2647"/>
      <c r="F25" s="2647"/>
      <c r="G25" s="2647"/>
      <c r="H25" s="2647"/>
      <c r="I25" s="2647"/>
      <c r="J25" s="2647"/>
      <c r="K25" s="2647"/>
      <c r="L25" s="2647"/>
      <c r="M25" s="2647"/>
      <c r="N25" s="2647"/>
      <c r="O25" s="2647"/>
      <c r="P25" s="2647"/>
      <c r="Q25" s="2647"/>
      <c r="R25" s="2647"/>
      <c r="S25" s="2647"/>
      <c r="T25" s="2647"/>
      <c r="U25" s="2647"/>
      <c r="V25" s="2647"/>
      <c r="W25" s="2647"/>
      <c r="X25" s="2647"/>
      <c r="Y25" s="2647"/>
      <c r="Z25" s="2647"/>
      <c r="AA25" s="2647"/>
      <c r="AB25" s="2647"/>
      <c r="AC25" s="2647"/>
      <c r="AD25" s="2647"/>
      <c r="AE25" s="2647"/>
      <c r="AF25" s="2647"/>
      <c r="AG25" s="2647"/>
      <c r="AH25" s="2647"/>
      <c r="AI25" s="2647"/>
      <c r="AJ25" s="2647"/>
      <c r="AK25" s="2647"/>
      <c r="AL25" s="2647"/>
      <c r="AM25" s="2647"/>
      <c r="AN25" s="2647"/>
      <c r="AO25" s="2647"/>
      <c r="AP25" s="2647"/>
      <c r="AQ25" s="2647"/>
      <c r="AR25" s="2647"/>
      <c r="AS25" s="2647"/>
      <c r="AT25" s="2647"/>
      <c r="AU25" s="2647"/>
      <c r="AV25" s="2647"/>
      <c r="AW25" s="2647"/>
      <c r="AX25" s="2647"/>
      <c r="AY25" s="2647"/>
      <c r="AZ25" s="2647"/>
      <c r="BA25" s="2647"/>
      <c r="BB25" s="2647"/>
      <c r="BC25" s="2647"/>
      <c r="BD25" s="2647"/>
      <c r="BE25" s="2647"/>
      <c r="BF25" s="2647"/>
      <c r="BG25" s="2647"/>
      <c r="BH25" s="2647"/>
      <c r="BI25" s="2648"/>
      <c r="BJ25" s="2650"/>
      <c r="BK25" s="2651"/>
      <c r="BL25" s="2651"/>
      <c r="BM25" s="2651"/>
      <c r="BN25" s="2651"/>
      <c r="BO25" s="2651"/>
      <c r="BP25" s="2651"/>
      <c r="BQ25" s="2652"/>
      <c r="BR25" s="2656"/>
      <c r="BS25" s="2656"/>
      <c r="BT25" s="2656"/>
      <c r="BU25" s="2656"/>
      <c r="BV25" s="2656"/>
      <c r="BW25" s="2656"/>
      <c r="BX25" s="2656"/>
      <c r="BY25" s="2656"/>
      <c r="BZ25" s="2657" t="s">
        <v>348</v>
      </c>
      <c r="CA25" s="2657"/>
      <c r="CB25" s="2657"/>
      <c r="CC25" s="2657"/>
      <c r="CD25" s="2657"/>
      <c r="CE25" s="2657"/>
      <c r="CF25" s="2657"/>
      <c r="CG25" s="2657"/>
      <c r="CH25" s="2657" t="s">
        <v>349</v>
      </c>
      <c r="CI25" s="2657"/>
      <c r="CJ25" s="2657"/>
      <c r="CK25" s="2657"/>
      <c r="CL25" s="2657"/>
      <c r="CM25" s="2657"/>
      <c r="CN25" s="2657"/>
      <c r="CO25" s="2657"/>
      <c r="CP25" s="2657"/>
      <c r="CQ25" s="2657"/>
      <c r="CR25" s="2657"/>
      <c r="CS25" s="2657" t="s">
        <v>350</v>
      </c>
      <c r="CT25" s="2657"/>
      <c r="CU25" s="2657"/>
      <c r="CV25" s="2657"/>
      <c r="CW25" s="2657"/>
      <c r="CX25" s="2657"/>
      <c r="CY25" s="2657"/>
      <c r="CZ25" s="2657"/>
      <c r="DA25" s="2657"/>
      <c r="DB25" s="2657"/>
      <c r="DC25" s="2657"/>
      <c r="DD25" s="2657"/>
      <c r="DE25" s="2657"/>
      <c r="DF25" s="2657"/>
      <c r="DG25" s="2657"/>
      <c r="DH25" s="2657"/>
      <c r="DI25" s="2657"/>
      <c r="DJ25" s="2657"/>
      <c r="DK25" s="2657" t="s">
        <v>351</v>
      </c>
      <c r="DL25" s="2657"/>
      <c r="DM25" s="2657"/>
      <c r="DN25" s="2657"/>
      <c r="DO25" s="2657"/>
      <c r="DP25" s="2657"/>
      <c r="DQ25" s="2657"/>
      <c r="DR25" s="2657"/>
      <c r="DS25" s="2657"/>
      <c r="DT25" s="2657"/>
      <c r="DU25" s="2657"/>
      <c r="DV25" s="2657"/>
      <c r="DW25" s="2657"/>
      <c r="DX25" s="2657"/>
      <c r="DY25" s="2657"/>
      <c r="DZ25" s="2657"/>
      <c r="EA25" s="2657"/>
      <c r="EB25" s="2657"/>
    </row>
    <row r="26" spans="1:132" s="84" customFormat="1" ht="11.25" thickBot="1" x14ac:dyDescent="0.25">
      <c r="A26" s="2657">
        <v>1</v>
      </c>
      <c r="B26" s="2657"/>
      <c r="C26" s="2657"/>
      <c r="D26" s="2657"/>
      <c r="E26" s="2657"/>
      <c r="F26" s="2657"/>
      <c r="G26" s="2657"/>
      <c r="H26" s="2657"/>
      <c r="I26" s="2657"/>
      <c r="J26" s="2657"/>
      <c r="K26" s="2657"/>
      <c r="L26" s="2657"/>
      <c r="M26" s="2657"/>
      <c r="N26" s="2657"/>
      <c r="O26" s="2657"/>
      <c r="P26" s="2657"/>
      <c r="Q26" s="2657"/>
      <c r="R26" s="2657"/>
      <c r="S26" s="2657"/>
      <c r="T26" s="2657"/>
      <c r="U26" s="2657"/>
      <c r="V26" s="2657"/>
      <c r="W26" s="2657"/>
      <c r="X26" s="2657"/>
      <c r="Y26" s="2657"/>
      <c r="Z26" s="2657"/>
      <c r="AA26" s="2657"/>
      <c r="AB26" s="2657"/>
      <c r="AC26" s="2657"/>
      <c r="AD26" s="2657"/>
      <c r="AE26" s="2657"/>
      <c r="AF26" s="2657"/>
      <c r="AG26" s="2657"/>
      <c r="AH26" s="2657"/>
      <c r="AI26" s="2657"/>
      <c r="AJ26" s="2657"/>
      <c r="AK26" s="2657"/>
      <c r="AL26" s="2657"/>
      <c r="AM26" s="2657"/>
      <c r="AN26" s="2657"/>
      <c r="AO26" s="2657"/>
      <c r="AP26" s="2657"/>
      <c r="AQ26" s="2657"/>
      <c r="AR26" s="2657"/>
      <c r="AS26" s="2657"/>
      <c r="AT26" s="2657"/>
      <c r="AU26" s="2657"/>
      <c r="AV26" s="2657"/>
      <c r="AW26" s="2657"/>
      <c r="AX26" s="2657"/>
      <c r="AY26" s="2657"/>
      <c r="AZ26" s="2657"/>
      <c r="BA26" s="2657"/>
      <c r="BB26" s="2657"/>
      <c r="BC26" s="2657"/>
      <c r="BD26" s="2657"/>
      <c r="BE26" s="2657"/>
      <c r="BF26" s="2657"/>
      <c r="BG26" s="2657"/>
      <c r="BH26" s="2657"/>
      <c r="BI26" s="2657"/>
      <c r="BJ26" s="2638">
        <v>2</v>
      </c>
      <c r="BK26" s="2638"/>
      <c r="BL26" s="2638"/>
      <c r="BM26" s="2638"/>
      <c r="BN26" s="2638"/>
      <c r="BO26" s="2638"/>
      <c r="BP26" s="2638"/>
      <c r="BQ26" s="2638"/>
      <c r="BR26" s="2638">
        <v>3</v>
      </c>
      <c r="BS26" s="2638"/>
      <c r="BT26" s="2638"/>
      <c r="BU26" s="2638"/>
      <c r="BV26" s="2638"/>
      <c r="BW26" s="2638"/>
      <c r="BX26" s="2638"/>
      <c r="BY26" s="2638"/>
      <c r="BZ26" s="2638">
        <v>4</v>
      </c>
      <c r="CA26" s="2638"/>
      <c r="CB26" s="2638"/>
      <c r="CC26" s="2638"/>
      <c r="CD26" s="2638"/>
      <c r="CE26" s="2638"/>
      <c r="CF26" s="2638"/>
      <c r="CG26" s="2638"/>
      <c r="CH26" s="2638">
        <v>5</v>
      </c>
      <c r="CI26" s="2638"/>
      <c r="CJ26" s="2638"/>
      <c r="CK26" s="2638"/>
      <c r="CL26" s="2638"/>
      <c r="CM26" s="2638"/>
      <c r="CN26" s="2638"/>
      <c r="CO26" s="2638"/>
      <c r="CP26" s="2638"/>
      <c r="CQ26" s="2638"/>
      <c r="CR26" s="2638"/>
      <c r="CS26" s="2638">
        <v>6</v>
      </c>
      <c r="CT26" s="2638"/>
      <c r="CU26" s="2638"/>
      <c r="CV26" s="2638"/>
      <c r="CW26" s="2638"/>
      <c r="CX26" s="2638"/>
      <c r="CY26" s="2638"/>
      <c r="CZ26" s="2638"/>
      <c r="DA26" s="2638"/>
      <c r="DB26" s="2638"/>
      <c r="DC26" s="2638"/>
      <c r="DD26" s="2638"/>
      <c r="DE26" s="2638"/>
      <c r="DF26" s="2638"/>
      <c r="DG26" s="2638"/>
      <c r="DH26" s="2638"/>
      <c r="DI26" s="2638"/>
      <c r="DJ26" s="2638"/>
      <c r="DK26" s="2638">
        <v>7</v>
      </c>
      <c r="DL26" s="2638"/>
      <c r="DM26" s="2638"/>
      <c r="DN26" s="2638"/>
      <c r="DO26" s="2638"/>
      <c r="DP26" s="2638"/>
      <c r="DQ26" s="2638"/>
      <c r="DR26" s="2638"/>
      <c r="DS26" s="2638"/>
      <c r="DT26" s="2638"/>
      <c r="DU26" s="2638"/>
      <c r="DV26" s="2638"/>
      <c r="DW26" s="2638"/>
      <c r="DX26" s="2638"/>
      <c r="DY26" s="2638"/>
      <c r="DZ26" s="2638"/>
      <c r="EA26" s="2638"/>
      <c r="EB26" s="2638"/>
    </row>
    <row r="27" spans="1:132" s="84" customFormat="1" ht="10.5" x14ac:dyDescent="0.2">
      <c r="A27" s="2698"/>
      <c r="B27" s="2698"/>
      <c r="C27" s="2698"/>
      <c r="D27" s="2698"/>
      <c r="E27" s="2698"/>
      <c r="F27" s="2698"/>
      <c r="G27" s="2698"/>
      <c r="H27" s="2698"/>
      <c r="I27" s="2698"/>
      <c r="J27" s="2698"/>
      <c r="K27" s="2698"/>
      <c r="L27" s="2698"/>
      <c r="M27" s="2698"/>
      <c r="N27" s="2698"/>
      <c r="O27" s="2698"/>
      <c r="P27" s="2698"/>
      <c r="Q27" s="2698"/>
      <c r="R27" s="2698"/>
      <c r="S27" s="2698"/>
      <c r="T27" s="2698"/>
      <c r="U27" s="2698"/>
      <c r="V27" s="2698"/>
      <c r="W27" s="2698"/>
      <c r="X27" s="2698"/>
      <c r="Y27" s="2698"/>
      <c r="Z27" s="2698"/>
      <c r="AA27" s="2698"/>
      <c r="AB27" s="2698"/>
      <c r="AC27" s="2698"/>
      <c r="AD27" s="2698"/>
      <c r="AE27" s="2698"/>
      <c r="AF27" s="2698"/>
      <c r="AG27" s="2698"/>
      <c r="AH27" s="2698"/>
      <c r="AI27" s="2698"/>
      <c r="AJ27" s="2698"/>
      <c r="AK27" s="2698"/>
      <c r="AL27" s="2698"/>
      <c r="AM27" s="2698"/>
      <c r="AN27" s="2698"/>
      <c r="AO27" s="2698"/>
      <c r="AP27" s="2698"/>
      <c r="AQ27" s="2698"/>
      <c r="AR27" s="2698"/>
      <c r="AS27" s="2698"/>
      <c r="AT27" s="2698"/>
      <c r="AU27" s="2698"/>
      <c r="AV27" s="2698"/>
      <c r="AW27" s="2698"/>
      <c r="AX27" s="2698"/>
      <c r="AY27" s="2698"/>
      <c r="AZ27" s="2698"/>
      <c r="BA27" s="2698"/>
      <c r="BB27" s="2698"/>
      <c r="BC27" s="2698"/>
      <c r="BD27" s="2698"/>
      <c r="BE27" s="2698"/>
      <c r="BF27" s="2698"/>
      <c r="BG27" s="2698"/>
      <c r="BH27" s="2698"/>
      <c r="BI27" s="2698"/>
      <c r="BJ27" s="2702"/>
      <c r="BK27" s="2702"/>
      <c r="BL27" s="2702"/>
      <c r="BM27" s="2702"/>
      <c r="BN27" s="2702"/>
      <c r="BO27" s="2702"/>
      <c r="BP27" s="2702"/>
      <c r="BQ27" s="2702"/>
      <c r="BR27" s="2703"/>
      <c r="BS27" s="2703"/>
      <c r="BT27" s="2703"/>
      <c r="BU27" s="2703"/>
      <c r="BV27" s="2703"/>
      <c r="BW27" s="2703"/>
      <c r="BX27" s="2703"/>
      <c r="BY27" s="2703"/>
      <c r="BZ27" s="2696"/>
      <c r="CA27" s="2696"/>
      <c r="CB27" s="2696"/>
      <c r="CC27" s="2696"/>
      <c r="CD27" s="2696"/>
      <c r="CE27" s="2696"/>
      <c r="CF27" s="2696"/>
      <c r="CG27" s="2696"/>
      <c r="CH27" s="2705"/>
      <c r="CI27" s="2705"/>
      <c r="CJ27" s="2705"/>
      <c r="CK27" s="2705"/>
      <c r="CL27" s="2705"/>
      <c r="CM27" s="2705"/>
      <c r="CN27" s="2705"/>
      <c r="CO27" s="2705"/>
      <c r="CP27" s="2705"/>
      <c r="CQ27" s="2705"/>
      <c r="CR27" s="2705"/>
      <c r="CS27" s="2705"/>
      <c r="CT27" s="2705"/>
      <c r="CU27" s="2705"/>
      <c r="CV27" s="2705"/>
      <c r="CW27" s="2705"/>
      <c r="CX27" s="2705"/>
      <c r="CY27" s="2705"/>
      <c r="CZ27" s="2705"/>
      <c r="DA27" s="2705"/>
      <c r="DB27" s="2705"/>
      <c r="DC27" s="2705"/>
      <c r="DD27" s="2705"/>
      <c r="DE27" s="2705"/>
      <c r="DF27" s="2705"/>
      <c r="DG27" s="2705"/>
      <c r="DH27" s="2705"/>
      <c r="DI27" s="2705"/>
      <c r="DJ27" s="2705"/>
      <c r="DK27" s="2666"/>
      <c r="DL27" s="2666"/>
      <c r="DM27" s="2666"/>
      <c r="DN27" s="2666"/>
      <c r="DO27" s="2666"/>
      <c r="DP27" s="2666"/>
      <c r="DQ27" s="2666"/>
      <c r="DR27" s="2666"/>
      <c r="DS27" s="2666"/>
      <c r="DT27" s="2666"/>
      <c r="DU27" s="2666"/>
      <c r="DV27" s="2666"/>
      <c r="DW27" s="2666"/>
      <c r="DX27" s="2666"/>
      <c r="DY27" s="2666"/>
      <c r="DZ27" s="2666"/>
      <c r="EA27" s="2666"/>
      <c r="EB27" s="2666"/>
    </row>
    <row r="28" spans="1:132" s="84" customFormat="1" ht="10.5" x14ac:dyDescent="0.2">
      <c r="A28" s="2698"/>
      <c r="B28" s="2698"/>
      <c r="C28" s="2698"/>
      <c r="D28" s="2698"/>
      <c r="E28" s="2698"/>
      <c r="F28" s="2698"/>
      <c r="G28" s="2698"/>
      <c r="H28" s="2698"/>
      <c r="I28" s="2698"/>
      <c r="J28" s="2698"/>
      <c r="K28" s="2698"/>
      <c r="L28" s="2698"/>
      <c r="M28" s="2698"/>
      <c r="N28" s="2698"/>
      <c r="O28" s="2698"/>
      <c r="P28" s="2698"/>
      <c r="Q28" s="2698"/>
      <c r="R28" s="2698"/>
      <c r="S28" s="2698"/>
      <c r="T28" s="2698"/>
      <c r="U28" s="2698"/>
      <c r="V28" s="2698"/>
      <c r="W28" s="2698"/>
      <c r="X28" s="2698"/>
      <c r="Y28" s="2698"/>
      <c r="Z28" s="2698"/>
      <c r="AA28" s="2698"/>
      <c r="AB28" s="2698"/>
      <c r="AC28" s="2698"/>
      <c r="AD28" s="2698"/>
      <c r="AE28" s="2698"/>
      <c r="AF28" s="2698"/>
      <c r="AG28" s="2698"/>
      <c r="AH28" s="2698"/>
      <c r="AI28" s="2698"/>
      <c r="AJ28" s="2698"/>
      <c r="AK28" s="2698"/>
      <c r="AL28" s="2698"/>
      <c r="AM28" s="2698"/>
      <c r="AN28" s="2698"/>
      <c r="AO28" s="2698"/>
      <c r="AP28" s="2698"/>
      <c r="AQ28" s="2698"/>
      <c r="AR28" s="2698"/>
      <c r="AS28" s="2698"/>
      <c r="AT28" s="2698"/>
      <c r="AU28" s="2698"/>
      <c r="AV28" s="2698"/>
      <c r="AW28" s="2698"/>
      <c r="AX28" s="2698"/>
      <c r="AY28" s="2698"/>
      <c r="AZ28" s="2698"/>
      <c r="BA28" s="2698"/>
      <c r="BB28" s="2698"/>
      <c r="BC28" s="2698"/>
      <c r="BD28" s="2698"/>
      <c r="BE28" s="2698"/>
      <c r="BF28" s="2698"/>
      <c r="BG28" s="2698"/>
      <c r="BH28" s="2698"/>
      <c r="BI28" s="2699"/>
      <c r="BJ28" s="2700"/>
      <c r="BK28" s="2700"/>
      <c r="BL28" s="2700"/>
      <c r="BM28" s="2700"/>
      <c r="BN28" s="2700"/>
      <c r="BO28" s="2700"/>
      <c r="BP28" s="2700"/>
      <c r="BQ28" s="2700"/>
      <c r="BR28" s="2701"/>
      <c r="BS28" s="2701"/>
      <c r="BT28" s="2701"/>
      <c r="BU28" s="2701"/>
      <c r="BV28" s="2701"/>
      <c r="BW28" s="2701"/>
      <c r="BX28" s="2701"/>
      <c r="BY28" s="2701"/>
      <c r="BZ28" s="2697"/>
      <c r="CA28" s="2697"/>
      <c r="CB28" s="2697"/>
      <c r="CC28" s="2697"/>
      <c r="CD28" s="2697"/>
      <c r="CE28" s="2697"/>
      <c r="CF28" s="2697"/>
      <c r="CG28" s="2697"/>
      <c r="CH28" s="2665"/>
      <c r="CI28" s="2665"/>
      <c r="CJ28" s="2665"/>
      <c r="CK28" s="2665"/>
      <c r="CL28" s="2665"/>
      <c r="CM28" s="2665"/>
      <c r="CN28" s="2665"/>
      <c r="CO28" s="2665"/>
      <c r="CP28" s="2665"/>
      <c r="CQ28" s="2665"/>
      <c r="CR28" s="2665"/>
      <c r="CS28" s="2665"/>
      <c r="CT28" s="2665"/>
      <c r="CU28" s="2665"/>
      <c r="CV28" s="2665"/>
      <c r="CW28" s="2665"/>
      <c r="CX28" s="2665"/>
      <c r="CY28" s="2665"/>
      <c r="CZ28" s="2665"/>
      <c r="DA28" s="2665"/>
      <c r="DB28" s="2665"/>
      <c r="DC28" s="2665"/>
      <c r="DD28" s="2665"/>
      <c r="DE28" s="2665"/>
      <c r="DF28" s="2665"/>
      <c r="DG28" s="2665"/>
      <c r="DH28" s="2665"/>
      <c r="DI28" s="2665"/>
      <c r="DJ28" s="2665"/>
      <c r="DK28" s="2664"/>
      <c r="DL28" s="2664"/>
      <c r="DM28" s="2664"/>
      <c r="DN28" s="2664"/>
      <c r="DO28" s="2664"/>
      <c r="DP28" s="2664"/>
      <c r="DQ28" s="2664"/>
      <c r="DR28" s="2664"/>
      <c r="DS28" s="2664"/>
      <c r="DT28" s="2664"/>
      <c r="DU28" s="2664"/>
      <c r="DV28" s="2664"/>
      <c r="DW28" s="2664"/>
      <c r="DX28" s="2664"/>
      <c r="DY28" s="2664"/>
      <c r="DZ28" s="2664"/>
      <c r="EA28" s="2664"/>
      <c r="EB28" s="2664"/>
    </row>
    <row r="29" spans="1:132" s="84" customFormat="1" ht="10.5" x14ac:dyDescent="0.2">
      <c r="A29" s="2698"/>
      <c r="B29" s="2698"/>
      <c r="C29" s="2698"/>
      <c r="D29" s="2698"/>
      <c r="E29" s="2698"/>
      <c r="F29" s="2698"/>
      <c r="G29" s="2698"/>
      <c r="H29" s="2698"/>
      <c r="I29" s="2698"/>
      <c r="J29" s="2698"/>
      <c r="K29" s="2698"/>
      <c r="L29" s="2698"/>
      <c r="M29" s="2698"/>
      <c r="N29" s="2698"/>
      <c r="O29" s="2698"/>
      <c r="P29" s="2698"/>
      <c r="Q29" s="2698"/>
      <c r="R29" s="2698"/>
      <c r="S29" s="2698"/>
      <c r="T29" s="2698"/>
      <c r="U29" s="2698"/>
      <c r="V29" s="2698"/>
      <c r="W29" s="2698"/>
      <c r="X29" s="2698"/>
      <c r="Y29" s="2698"/>
      <c r="Z29" s="2698"/>
      <c r="AA29" s="2698"/>
      <c r="AB29" s="2698"/>
      <c r="AC29" s="2698"/>
      <c r="AD29" s="2698"/>
      <c r="AE29" s="2698"/>
      <c r="AF29" s="2698"/>
      <c r="AG29" s="2698"/>
      <c r="AH29" s="2698"/>
      <c r="AI29" s="2698"/>
      <c r="AJ29" s="2698"/>
      <c r="AK29" s="2698"/>
      <c r="AL29" s="2698"/>
      <c r="AM29" s="2698"/>
      <c r="AN29" s="2698"/>
      <c r="AO29" s="2698"/>
      <c r="AP29" s="2698"/>
      <c r="AQ29" s="2698"/>
      <c r="AR29" s="2698"/>
      <c r="AS29" s="2698"/>
      <c r="AT29" s="2698"/>
      <c r="AU29" s="2698"/>
      <c r="AV29" s="2698"/>
      <c r="AW29" s="2698"/>
      <c r="AX29" s="2698"/>
      <c r="AY29" s="2698"/>
      <c r="AZ29" s="2698"/>
      <c r="BA29" s="2698"/>
      <c r="BB29" s="2698"/>
      <c r="BC29" s="2698"/>
      <c r="BD29" s="2698"/>
      <c r="BE29" s="2698"/>
      <c r="BF29" s="2698"/>
      <c r="BG29" s="2698"/>
      <c r="BH29" s="2698"/>
      <c r="BI29" s="2699"/>
      <c r="BJ29" s="2700"/>
      <c r="BK29" s="2700"/>
      <c r="BL29" s="2700"/>
      <c r="BM29" s="2700"/>
      <c r="BN29" s="2700"/>
      <c r="BO29" s="2700"/>
      <c r="BP29" s="2700"/>
      <c r="BQ29" s="2700"/>
      <c r="BR29" s="2701"/>
      <c r="BS29" s="2701"/>
      <c r="BT29" s="2701"/>
      <c r="BU29" s="2701"/>
      <c r="BV29" s="2701"/>
      <c r="BW29" s="2701"/>
      <c r="BX29" s="2701"/>
      <c r="BY29" s="2701"/>
      <c r="BZ29" s="2697"/>
      <c r="CA29" s="2697"/>
      <c r="CB29" s="2697"/>
      <c r="CC29" s="2697"/>
      <c r="CD29" s="2697"/>
      <c r="CE29" s="2697"/>
      <c r="CF29" s="2697"/>
      <c r="CG29" s="2697"/>
      <c r="CH29" s="2665"/>
      <c r="CI29" s="2665"/>
      <c r="CJ29" s="2665"/>
      <c r="CK29" s="2665"/>
      <c r="CL29" s="2665"/>
      <c r="CM29" s="2665"/>
      <c r="CN29" s="2665"/>
      <c r="CO29" s="2665"/>
      <c r="CP29" s="2665"/>
      <c r="CQ29" s="2665"/>
      <c r="CR29" s="2665"/>
      <c r="CS29" s="2665"/>
      <c r="CT29" s="2665"/>
      <c r="CU29" s="2665"/>
      <c r="CV29" s="2665"/>
      <c r="CW29" s="2665"/>
      <c r="CX29" s="2665"/>
      <c r="CY29" s="2665"/>
      <c r="CZ29" s="2665"/>
      <c r="DA29" s="2665"/>
      <c r="DB29" s="2665"/>
      <c r="DC29" s="2665"/>
      <c r="DD29" s="2665"/>
      <c r="DE29" s="2665"/>
      <c r="DF29" s="2665"/>
      <c r="DG29" s="2665"/>
      <c r="DH29" s="2665"/>
      <c r="DI29" s="2665"/>
      <c r="DJ29" s="2665"/>
      <c r="DK29" s="2664"/>
      <c r="DL29" s="2664"/>
      <c r="DM29" s="2664"/>
      <c r="DN29" s="2664"/>
      <c r="DO29" s="2664"/>
      <c r="DP29" s="2664"/>
      <c r="DQ29" s="2664"/>
      <c r="DR29" s="2664"/>
      <c r="DS29" s="2664"/>
      <c r="DT29" s="2664"/>
      <c r="DU29" s="2664"/>
      <c r="DV29" s="2664"/>
      <c r="DW29" s="2664"/>
      <c r="DX29" s="2664"/>
      <c r="DY29" s="2664"/>
      <c r="DZ29" s="2664"/>
      <c r="EA29" s="2664"/>
      <c r="EB29" s="2664"/>
    </row>
    <row r="30" spans="1:132" s="84" customFormat="1" ht="10.5" x14ac:dyDescent="0.2">
      <c r="A30" s="2698"/>
      <c r="B30" s="2698"/>
      <c r="C30" s="2698"/>
      <c r="D30" s="2698"/>
      <c r="E30" s="2698"/>
      <c r="F30" s="2698"/>
      <c r="G30" s="2698"/>
      <c r="H30" s="2698"/>
      <c r="I30" s="2698"/>
      <c r="J30" s="2698"/>
      <c r="K30" s="2698"/>
      <c r="L30" s="2698"/>
      <c r="M30" s="2698"/>
      <c r="N30" s="2698"/>
      <c r="O30" s="2698"/>
      <c r="P30" s="2698"/>
      <c r="Q30" s="2698"/>
      <c r="R30" s="2698"/>
      <c r="S30" s="2698"/>
      <c r="T30" s="2698"/>
      <c r="U30" s="2698"/>
      <c r="V30" s="2698"/>
      <c r="W30" s="2698"/>
      <c r="X30" s="2698"/>
      <c r="Y30" s="2698"/>
      <c r="Z30" s="2698"/>
      <c r="AA30" s="2698"/>
      <c r="AB30" s="2698"/>
      <c r="AC30" s="2698"/>
      <c r="AD30" s="2698"/>
      <c r="AE30" s="2698"/>
      <c r="AF30" s="2698"/>
      <c r="AG30" s="2698"/>
      <c r="AH30" s="2698"/>
      <c r="AI30" s="2698"/>
      <c r="AJ30" s="2698"/>
      <c r="AK30" s="2698"/>
      <c r="AL30" s="2698"/>
      <c r="AM30" s="2698"/>
      <c r="AN30" s="2698"/>
      <c r="AO30" s="2698"/>
      <c r="AP30" s="2698"/>
      <c r="AQ30" s="2698"/>
      <c r="AR30" s="2698"/>
      <c r="AS30" s="2698"/>
      <c r="AT30" s="2698"/>
      <c r="AU30" s="2698"/>
      <c r="AV30" s="2698"/>
      <c r="AW30" s="2698"/>
      <c r="AX30" s="2698"/>
      <c r="AY30" s="2698"/>
      <c r="AZ30" s="2698"/>
      <c r="BA30" s="2698"/>
      <c r="BB30" s="2698"/>
      <c r="BC30" s="2698"/>
      <c r="BD30" s="2698"/>
      <c r="BE30" s="2698"/>
      <c r="BF30" s="2698"/>
      <c r="BG30" s="2698"/>
      <c r="BH30" s="2698"/>
      <c r="BI30" s="2699"/>
      <c r="BJ30" s="2700"/>
      <c r="BK30" s="2700"/>
      <c r="BL30" s="2700"/>
      <c r="BM30" s="2700"/>
      <c r="BN30" s="2700"/>
      <c r="BO30" s="2700"/>
      <c r="BP30" s="2700"/>
      <c r="BQ30" s="2700"/>
      <c r="BR30" s="2701"/>
      <c r="BS30" s="2701"/>
      <c r="BT30" s="2701"/>
      <c r="BU30" s="2701"/>
      <c r="BV30" s="2701"/>
      <c r="BW30" s="2701"/>
      <c r="BX30" s="2701"/>
      <c r="BY30" s="2701"/>
      <c r="BZ30" s="2697"/>
      <c r="CA30" s="2697"/>
      <c r="CB30" s="2697"/>
      <c r="CC30" s="2697"/>
      <c r="CD30" s="2697"/>
      <c r="CE30" s="2697"/>
      <c r="CF30" s="2697"/>
      <c r="CG30" s="2697"/>
      <c r="CH30" s="2665"/>
      <c r="CI30" s="2665"/>
      <c r="CJ30" s="2665"/>
      <c r="CK30" s="2665"/>
      <c r="CL30" s="2665"/>
      <c r="CM30" s="2665"/>
      <c r="CN30" s="2665"/>
      <c r="CO30" s="2665"/>
      <c r="CP30" s="2665"/>
      <c r="CQ30" s="2665"/>
      <c r="CR30" s="2665"/>
      <c r="CS30" s="2665"/>
      <c r="CT30" s="2665"/>
      <c r="CU30" s="2665"/>
      <c r="CV30" s="2665"/>
      <c r="CW30" s="2665"/>
      <c r="CX30" s="2665"/>
      <c r="CY30" s="2665"/>
      <c r="CZ30" s="2665"/>
      <c r="DA30" s="2665"/>
      <c r="DB30" s="2665"/>
      <c r="DC30" s="2665"/>
      <c r="DD30" s="2665"/>
      <c r="DE30" s="2665"/>
      <c r="DF30" s="2665"/>
      <c r="DG30" s="2665"/>
      <c r="DH30" s="2665"/>
      <c r="DI30" s="2665"/>
      <c r="DJ30" s="2665"/>
      <c r="DK30" s="2664"/>
      <c r="DL30" s="2664"/>
      <c r="DM30" s="2664"/>
      <c r="DN30" s="2664"/>
      <c r="DO30" s="2664"/>
      <c r="DP30" s="2664"/>
      <c r="DQ30" s="2664"/>
      <c r="DR30" s="2664"/>
      <c r="DS30" s="2664"/>
      <c r="DT30" s="2664"/>
      <c r="DU30" s="2664"/>
      <c r="DV30" s="2664"/>
      <c r="DW30" s="2664"/>
      <c r="DX30" s="2664"/>
      <c r="DY30" s="2664"/>
      <c r="DZ30" s="2664"/>
      <c r="EA30" s="2664"/>
      <c r="EB30" s="2664"/>
    </row>
    <row r="31" spans="1:132" s="84" customFormat="1" ht="10.5" x14ac:dyDescent="0.2">
      <c r="A31" s="2698"/>
      <c r="B31" s="2698"/>
      <c r="C31" s="2698"/>
      <c r="D31" s="2698"/>
      <c r="E31" s="2698"/>
      <c r="F31" s="2698"/>
      <c r="G31" s="2698"/>
      <c r="H31" s="2698"/>
      <c r="I31" s="2698"/>
      <c r="J31" s="2698"/>
      <c r="K31" s="2698"/>
      <c r="L31" s="2698"/>
      <c r="M31" s="2698"/>
      <c r="N31" s="2698"/>
      <c r="O31" s="2698"/>
      <c r="P31" s="2698"/>
      <c r="Q31" s="2698"/>
      <c r="R31" s="2698"/>
      <c r="S31" s="2698"/>
      <c r="T31" s="2698"/>
      <c r="U31" s="2698"/>
      <c r="V31" s="2698"/>
      <c r="W31" s="2698"/>
      <c r="X31" s="2698"/>
      <c r="Y31" s="2698"/>
      <c r="Z31" s="2698"/>
      <c r="AA31" s="2698"/>
      <c r="AB31" s="2698"/>
      <c r="AC31" s="2698"/>
      <c r="AD31" s="2698"/>
      <c r="AE31" s="2698"/>
      <c r="AF31" s="2698"/>
      <c r="AG31" s="2698"/>
      <c r="AH31" s="2698"/>
      <c r="AI31" s="2698"/>
      <c r="AJ31" s="2698"/>
      <c r="AK31" s="2698"/>
      <c r="AL31" s="2698"/>
      <c r="AM31" s="2698"/>
      <c r="AN31" s="2698"/>
      <c r="AO31" s="2698"/>
      <c r="AP31" s="2698"/>
      <c r="AQ31" s="2698"/>
      <c r="AR31" s="2698"/>
      <c r="AS31" s="2698"/>
      <c r="AT31" s="2698"/>
      <c r="AU31" s="2698"/>
      <c r="AV31" s="2698"/>
      <c r="AW31" s="2698"/>
      <c r="AX31" s="2698"/>
      <c r="AY31" s="2698"/>
      <c r="AZ31" s="2698"/>
      <c r="BA31" s="2698"/>
      <c r="BB31" s="2698"/>
      <c r="BC31" s="2698"/>
      <c r="BD31" s="2698"/>
      <c r="BE31" s="2698"/>
      <c r="BF31" s="2698"/>
      <c r="BG31" s="2698"/>
      <c r="BH31" s="2698"/>
      <c r="BI31" s="2699"/>
      <c r="BJ31" s="2700"/>
      <c r="BK31" s="2700"/>
      <c r="BL31" s="2700"/>
      <c r="BM31" s="2700"/>
      <c r="BN31" s="2700"/>
      <c r="BO31" s="2700"/>
      <c r="BP31" s="2700"/>
      <c r="BQ31" s="2700"/>
      <c r="BR31" s="2701"/>
      <c r="BS31" s="2701"/>
      <c r="BT31" s="2701"/>
      <c r="BU31" s="2701"/>
      <c r="BV31" s="2701"/>
      <c r="BW31" s="2701"/>
      <c r="BX31" s="2701"/>
      <c r="BY31" s="2701"/>
      <c r="BZ31" s="2697"/>
      <c r="CA31" s="2697"/>
      <c r="CB31" s="2697"/>
      <c r="CC31" s="2697"/>
      <c r="CD31" s="2697"/>
      <c r="CE31" s="2697"/>
      <c r="CF31" s="2697"/>
      <c r="CG31" s="2697"/>
      <c r="CH31" s="2665"/>
      <c r="CI31" s="2665"/>
      <c r="CJ31" s="2665"/>
      <c r="CK31" s="2665"/>
      <c r="CL31" s="2665"/>
      <c r="CM31" s="2665"/>
      <c r="CN31" s="2665"/>
      <c r="CO31" s="2665"/>
      <c r="CP31" s="2665"/>
      <c r="CQ31" s="2665"/>
      <c r="CR31" s="2665"/>
      <c r="CS31" s="2665"/>
      <c r="CT31" s="2665"/>
      <c r="CU31" s="2665"/>
      <c r="CV31" s="2665"/>
      <c r="CW31" s="2665"/>
      <c r="CX31" s="2665"/>
      <c r="CY31" s="2665"/>
      <c r="CZ31" s="2665"/>
      <c r="DA31" s="2665"/>
      <c r="DB31" s="2665"/>
      <c r="DC31" s="2665"/>
      <c r="DD31" s="2665"/>
      <c r="DE31" s="2665"/>
      <c r="DF31" s="2665"/>
      <c r="DG31" s="2665"/>
      <c r="DH31" s="2665"/>
      <c r="DI31" s="2665"/>
      <c r="DJ31" s="2665"/>
      <c r="DK31" s="2664"/>
      <c r="DL31" s="2664"/>
      <c r="DM31" s="2664"/>
      <c r="DN31" s="2664"/>
      <c r="DO31" s="2664"/>
      <c r="DP31" s="2664"/>
      <c r="DQ31" s="2664"/>
      <c r="DR31" s="2664"/>
      <c r="DS31" s="2664"/>
      <c r="DT31" s="2664"/>
      <c r="DU31" s="2664"/>
      <c r="DV31" s="2664"/>
      <c r="DW31" s="2664"/>
      <c r="DX31" s="2664"/>
      <c r="DY31" s="2664"/>
      <c r="DZ31" s="2664"/>
      <c r="EA31" s="2664"/>
      <c r="EB31" s="2664"/>
    </row>
    <row r="32" spans="1:132" s="84" customFormat="1" ht="10.5" x14ac:dyDescent="0.2">
      <c r="A32" s="2698"/>
      <c r="B32" s="2698"/>
      <c r="C32" s="2698"/>
      <c r="D32" s="2698"/>
      <c r="E32" s="2698"/>
      <c r="F32" s="2698"/>
      <c r="G32" s="2698"/>
      <c r="H32" s="2698"/>
      <c r="I32" s="2698"/>
      <c r="J32" s="2698"/>
      <c r="K32" s="2698"/>
      <c r="L32" s="2698"/>
      <c r="M32" s="2698"/>
      <c r="N32" s="2698"/>
      <c r="O32" s="2698"/>
      <c r="P32" s="2698"/>
      <c r="Q32" s="2698"/>
      <c r="R32" s="2698"/>
      <c r="S32" s="2698"/>
      <c r="T32" s="2698"/>
      <c r="U32" s="2698"/>
      <c r="V32" s="2698"/>
      <c r="W32" s="2698"/>
      <c r="X32" s="2698"/>
      <c r="Y32" s="2698"/>
      <c r="Z32" s="2698"/>
      <c r="AA32" s="2698"/>
      <c r="AB32" s="2698"/>
      <c r="AC32" s="2698"/>
      <c r="AD32" s="2698"/>
      <c r="AE32" s="2698"/>
      <c r="AF32" s="2698"/>
      <c r="AG32" s="2698"/>
      <c r="AH32" s="2698"/>
      <c r="AI32" s="2698"/>
      <c r="AJ32" s="2698"/>
      <c r="AK32" s="2698"/>
      <c r="AL32" s="2698"/>
      <c r="AM32" s="2698"/>
      <c r="AN32" s="2698"/>
      <c r="AO32" s="2698"/>
      <c r="AP32" s="2698"/>
      <c r="AQ32" s="2698"/>
      <c r="AR32" s="2698"/>
      <c r="AS32" s="2698"/>
      <c r="AT32" s="2698"/>
      <c r="AU32" s="2698"/>
      <c r="AV32" s="2698"/>
      <c r="AW32" s="2698"/>
      <c r="AX32" s="2698"/>
      <c r="AY32" s="2698"/>
      <c r="AZ32" s="2698"/>
      <c r="BA32" s="2698"/>
      <c r="BB32" s="2698"/>
      <c r="BC32" s="2698"/>
      <c r="BD32" s="2698"/>
      <c r="BE32" s="2698"/>
      <c r="BF32" s="2698"/>
      <c r="BG32" s="2698"/>
      <c r="BH32" s="2698"/>
      <c r="BI32" s="2699"/>
      <c r="BJ32" s="2700"/>
      <c r="BK32" s="2700"/>
      <c r="BL32" s="2700"/>
      <c r="BM32" s="2700"/>
      <c r="BN32" s="2700"/>
      <c r="BO32" s="2700"/>
      <c r="BP32" s="2700"/>
      <c r="BQ32" s="2700"/>
      <c r="BR32" s="2701"/>
      <c r="BS32" s="2701"/>
      <c r="BT32" s="2701"/>
      <c r="BU32" s="2701"/>
      <c r="BV32" s="2701"/>
      <c r="BW32" s="2701"/>
      <c r="BX32" s="2701"/>
      <c r="BY32" s="2701"/>
      <c r="BZ32" s="2697"/>
      <c r="CA32" s="2697"/>
      <c r="CB32" s="2697"/>
      <c r="CC32" s="2697"/>
      <c r="CD32" s="2697"/>
      <c r="CE32" s="2697"/>
      <c r="CF32" s="2697"/>
      <c r="CG32" s="2697"/>
      <c r="CH32" s="2665"/>
      <c r="CI32" s="2665"/>
      <c r="CJ32" s="2665"/>
      <c r="CK32" s="2665"/>
      <c r="CL32" s="2665"/>
      <c r="CM32" s="2665"/>
      <c r="CN32" s="2665"/>
      <c r="CO32" s="2665"/>
      <c r="CP32" s="2665"/>
      <c r="CQ32" s="2665"/>
      <c r="CR32" s="2665"/>
      <c r="CS32" s="2665"/>
      <c r="CT32" s="2665"/>
      <c r="CU32" s="2665"/>
      <c r="CV32" s="2665"/>
      <c r="CW32" s="2665"/>
      <c r="CX32" s="2665"/>
      <c r="CY32" s="2665"/>
      <c r="CZ32" s="2665"/>
      <c r="DA32" s="2665"/>
      <c r="DB32" s="2665"/>
      <c r="DC32" s="2665"/>
      <c r="DD32" s="2665"/>
      <c r="DE32" s="2665"/>
      <c r="DF32" s="2665"/>
      <c r="DG32" s="2665"/>
      <c r="DH32" s="2665"/>
      <c r="DI32" s="2665"/>
      <c r="DJ32" s="2665"/>
      <c r="DK32" s="2664"/>
      <c r="DL32" s="2664"/>
      <c r="DM32" s="2664"/>
      <c r="DN32" s="2664"/>
      <c r="DO32" s="2664"/>
      <c r="DP32" s="2664"/>
      <c r="DQ32" s="2664"/>
      <c r="DR32" s="2664"/>
      <c r="DS32" s="2664"/>
      <c r="DT32" s="2664"/>
      <c r="DU32" s="2664"/>
      <c r="DV32" s="2664"/>
      <c r="DW32" s="2664"/>
      <c r="DX32" s="2664"/>
      <c r="DY32" s="2664"/>
      <c r="DZ32" s="2664"/>
      <c r="EA32" s="2664"/>
      <c r="EB32" s="2664"/>
    </row>
    <row r="33" spans="1:132" s="84" customFormat="1" ht="10.5" x14ac:dyDescent="0.2">
      <c r="A33" s="2698"/>
      <c r="B33" s="2698"/>
      <c r="C33" s="2698"/>
      <c r="D33" s="2698"/>
      <c r="E33" s="2698"/>
      <c r="F33" s="2698"/>
      <c r="G33" s="2698"/>
      <c r="H33" s="2698"/>
      <c r="I33" s="2698"/>
      <c r="J33" s="2698"/>
      <c r="K33" s="2698"/>
      <c r="L33" s="2698"/>
      <c r="M33" s="2698"/>
      <c r="N33" s="2698"/>
      <c r="O33" s="2698"/>
      <c r="P33" s="2698"/>
      <c r="Q33" s="2698"/>
      <c r="R33" s="2698"/>
      <c r="S33" s="2698"/>
      <c r="T33" s="2698"/>
      <c r="U33" s="2698"/>
      <c r="V33" s="2698"/>
      <c r="W33" s="2698"/>
      <c r="X33" s="2698"/>
      <c r="Y33" s="2698"/>
      <c r="Z33" s="2698"/>
      <c r="AA33" s="2698"/>
      <c r="AB33" s="2698"/>
      <c r="AC33" s="2698"/>
      <c r="AD33" s="2698"/>
      <c r="AE33" s="2698"/>
      <c r="AF33" s="2698"/>
      <c r="AG33" s="2698"/>
      <c r="AH33" s="2698"/>
      <c r="AI33" s="2698"/>
      <c r="AJ33" s="2698"/>
      <c r="AK33" s="2698"/>
      <c r="AL33" s="2698"/>
      <c r="AM33" s="2698"/>
      <c r="AN33" s="2698"/>
      <c r="AO33" s="2698"/>
      <c r="AP33" s="2698"/>
      <c r="AQ33" s="2698"/>
      <c r="AR33" s="2698"/>
      <c r="AS33" s="2698"/>
      <c r="AT33" s="2698"/>
      <c r="AU33" s="2698"/>
      <c r="AV33" s="2698"/>
      <c r="AW33" s="2698"/>
      <c r="AX33" s="2698"/>
      <c r="AY33" s="2698"/>
      <c r="AZ33" s="2698"/>
      <c r="BA33" s="2698"/>
      <c r="BB33" s="2698"/>
      <c r="BC33" s="2698"/>
      <c r="BD33" s="2698"/>
      <c r="BE33" s="2698"/>
      <c r="BF33" s="2698"/>
      <c r="BG33" s="2698"/>
      <c r="BH33" s="2698"/>
      <c r="BI33" s="2699"/>
      <c r="BJ33" s="2700"/>
      <c r="BK33" s="2700"/>
      <c r="BL33" s="2700"/>
      <c r="BM33" s="2700"/>
      <c r="BN33" s="2700"/>
      <c r="BO33" s="2700"/>
      <c r="BP33" s="2700"/>
      <c r="BQ33" s="2700"/>
      <c r="BR33" s="2701"/>
      <c r="BS33" s="2701"/>
      <c r="BT33" s="2701"/>
      <c r="BU33" s="2701"/>
      <c r="BV33" s="2701"/>
      <c r="BW33" s="2701"/>
      <c r="BX33" s="2701"/>
      <c r="BY33" s="2701"/>
      <c r="BZ33" s="2697"/>
      <c r="CA33" s="2697"/>
      <c r="CB33" s="2697"/>
      <c r="CC33" s="2697"/>
      <c r="CD33" s="2697"/>
      <c r="CE33" s="2697"/>
      <c r="CF33" s="2697"/>
      <c r="CG33" s="2697"/>
      <c r="CH33" s="2665"/>
      <c r="CI33" s="2665"/>
      <c r="CJ33" s="2665"/>
      <c r="CK33" s="2665"/>
      <c r="CL33" s="2665"/>
      <c r="CM33" s="2665"/>
      <c r="CN33" s="2665"/>
      <c r="CO33" s="2665"/>
      <c r="CP33" s="2665"/>
      <c r="CQ33" s="2665"/>
      <c r="CR33" s="2665"/>
      <c r="CS33" s="2665"/>
      <c r="CT33" s="2665"/>
      <c r="CU33" s="2665"/>
      <c r="CV33" s="2665"/>
      <c r="CW33" s="2665"/>
      <c r="CX33" s="2665"/>
      <c r="CY33" s="2665"/>
      <c r="CZ33" s="2665"/>
      <c r="DA33" s="2665"/>
      <c r="DB33" s="2665"/>
      <c r="DC33" s="2665"/>
      <c r="DD33" s="2665"/>
      <c r="DE33" s="2665"/>
      <c r="DF33" s="2665"/>
      <c r="DG33" s="2665"/>
      <c r="DH33" s="2665"/>
      <c r="DI33" s="2665"/>
      <c r="DJ33" s="2665"/>
      <c r="DK33" s="2664"/>
      <c r="DL33" s="2664"/>
      <c r="DM33" s="2664"/>
      <c r="DN33" s="2664"/>
      <c r="DO33" s="2664"/>
      <c r="DP33" s="2664"/>
      <c r="DQ33" s="2664"/>
      <c r="DR33" s="2664"/>
      <c r="DS33" s="2664"/>
      <c r="DT33" s="2664"/>
      <c r="DU33" s="2664"/>
      <c r="DV33" s="2664"/>
      <c r="DW33" s="2664"/>
      <c r="DX33" s="2664"/>
      <c r="DY33" s="2664"/>
      <c r="DZ33" s="2664"/>
      <c r="EA33" s="2664"/>
      <c r="EB33" s="2664"/>
    </row>
    <row r="34" spans="1:132" s="84" customFormat="1" ht="10.5" x14ac:dyDescent="0.2">
      <c r="A34" s="2698"/>
      <c r="B34" s="2698"/>
      <c r="C34" s="2698"/>
      <c r="D34" s="2698"/>
      <c r="E34" s="2698"/>
      <c r="F34" s="2698"/>
      <c r="G34" s="2698"/>
      <c r="H34" s="2698"/>
      <c r="I34" s="2698"/>
      <c r="J34" s="2698"/>
      <c r="K34" s="2698"/>
      <c r="L34" s="2698"/>
      <c r="M34" s="2698"/>
      <c r="N34" s="2698"/>
      <c r="O34" s="2698"/>
      <c r="P34" s="2698"/>
      <c r="Q34" s="2698"/>
      <c r="R34" s="2698"/>
      <c r="S34" s="2698"/>
      <c r="T34" s="2698"/>
      <c r="U34" s="2698"/>
      <c r="V34" s="2698"/>
      <c r="W34" s="2698"/>
      <c r="X34" s="2698"/>
      <c r="Y34" s="2698"/>
      <c r="Z34" s="2698"/>
      <c r="AA34" s="2698"/>
      <c r="AB34" s="2698"/>
      <c r="AC34" s="2698"/>
      <c r="AD34" s="2698"/>
      <c r="AE34" s="2698"/>
      <c r="AF34" s="2698"/>
      <c r="AG34" s="2698"/>
      <c r="AH34" s="2698"/>
      <c r="AI34" s="2698"/>
      <c r="AJ34" s="2698"/>
      <c r="AK34" s="2698"/>
      <c r="AL34" s="2698"/>
      <c r="AM34" s="2698"/>
      <c r="AN34" s="2698"/>
      <c r="AO34" s="2698"/>
      <c r="AP34" s="2698"/>
      <c r="AQ34" s="2698"/>
      <c r="AR34" s="2698"/>
      <c r="AS34" s="2698"/>
      <c r="AT34" s="2698"/>
      <c r="AU34" s="2698"/>
      <c r="AV34" s="2698"/>
      <c r="AW34" s="2698"/>
      <c r="AX34" s="2698"/>
      <c r="AY34" s="2698"/>
      <c r="AZ34" s="2698"/>
      <c r="BA34" s="2698"/>
      <c r="BB34" s="2698"/>
      <c r="BC34" s="2698"/>
      <c r="BD34" s="2698"/>
      <c r="BE34" s="2698"/>
      <c r="BF34" s="2698"/>
      <c r="BG34" s="2698"/>
      <c r="BH34" s="2698"/>
      <c r="BI34" s="2699"/>
      <c r="BJ34" s="2700"/>
      <c r="BK34" s="2700"/>
      <c r="BL34" s="2700"/>
      <c r="BM34" s="2700"/>
      <c r="BN34" s="2700"/>
      <c r="BO34" s="2700"/>
      <c r="BP34" s="2700"/>
      <c r="BQ34" s="2700"/>
      <c r="BR34" s="2701"/>
      <c r="BS34" s="2701"/>
      <c r="BT34" s="2701"/>
      <c r="BU34" s="2701"/>
      <c r="BV34" s="2701"/>
      <c r="BW34" s="2701"/>
      <c r="BX34" s="2701"/>
      <c r="BY34" s="2701"/>
      <c r="BZ34" s="2697"/>
      <c r="CA34" s="2697"/>
      <c r="CB34" s="2697"/>
      <c r="CC34" s="2697"/>
      <c r="CD34" s="2697"/>
      <c r="CE34" s="2697"/>
      <c r="CF34" s="2697"/>
      <c r="CG34" s="2697"/>
      <c r="CH34" s="2665"/>
      <c r="CI34" s="2665"/>
      <c r="CJ34" s="2665"/>
      <c r="CK34" s="2665"/>
      <c r="CL34" s="2665"/>
      <c r="CM34" s="2665"/>
      <c r="CN34" s="2665"/>
      <c r="CO34" s="2665"/>
      <c r="CP34" s="2665"/>
      <c r="CQ34" s="2665"/>
      <c r="CR34" s="2665"/>
      <c r="CS34" s="2665"/>
      <c r="CT34" s="2665"/>
      <c r="CU34" s="2665"/>
      <c r="CV34" s="2665"/>
      <c r="CW34" s="2665"/>
      <c r="CX34" s="2665"/>
      <c r="CY34" s="2665"/>
      <c r="CZ34" s="2665"/>
      <c r="DA34" s="2665"/>
      <c r="DB34" s="2665"/>
      <c r="DC34" s="2665"/>
      <c r="DD34" s="2665"/>
      <c r="DE34" s="2665"/>
      <c r="DF34" s="2665"/>
      <c r="DG34" s="2665"/>
      <c r="DH34" s="2665"/>
      <c r="DI34" s="2665"/>
      <c r="DJ34" s="2665"/>
      <c r="DK34" s="2664"/>
      <c r="DL34" s="2664"/>
      <c r="DM34" s="2664"/>
      <c r="DN34" s="2664"/>
      <c r="DO34" s="2664"/>
      <c r="DP34" s="2664"/>
      <c r="DQ34" s="2664"/>
      <c r="DR34" s="2664"/>
      <c r="DS34" s="2664"/>
      <c r="DT34" s="2664"/>
      <c r="DU34" s="2664"/>
      <c r="DV34" s="2664"/>
      <c r="DW34" s="2664"/>
      <c r="DX34" s="2664"/>
      <c r="DY34" s="2664"/>
      <c r="DZ34" s="2664"/>
      <c r="EA34" s="2664"/>
      <c r="EB34" s="2664"/>
    </row>
    <row r="35" spans="1:132" s="84" customFormat="1" ht="10.5" x14ac:dyDescent="0.2">
      <c r="A35" s="2698"/>
      <c r="B35" s="2698"/>
      <c r="C35" s="2698"/>
      <c r="D35" s="2698"/>
      <c r="E35" s="2698"/>
      <c r="F35" s="2698"/>
      <c r="G35" s="2698"/>
      <c r="H35" s="2698"/>
      <c r="I35" s="2698"/>
      <c r="J35" s="2698"/>
      <c r="K35" s="2698"/>
      <c r="L35" s="2698"/>
      <c r="M35" s="2698"/>
      <c r="N35" s="2698"/>
      <c r="O35" s="2698"/>
      <c r="P35" s="2698"/>
      <c r="Q35" s="2698"/>
      <c r="R35" s="2698"/>
      <c r="S35" s="2698"/>
      <c r="T35" s="2698"/>
      <c r="U35" s="2698"/>
      <c r="V35" s="2698"/>
      <c r="W35" s="2698"/>
      <c r="X35" s="2698"/>
      <c r="Y35" s="2698"/>
      <c r="Z35" s="2698"/>
      <c r="AA35" s="2698"/>
      <c r="AB35" s="2698"/>
      <c r="AC35" s="2698"/>
      <c r="AD35" s="2698"/>
      <c r="AE35" s="2698"/>
      <c r="AF35" s="2698"/>
      <c r="AG35" s="2698"/>
      <c r="AH35" s="2698"/>
      <c r="AI35" s="2698"/>
      <c r="AJ35" s="2698"/>
      <c r="AK35" s="2698"/>
      <c r="AL35" s="2698"/>
      <c r="AM35" s="2698"/>
      <c r="AN35" s="2698"/>
      <c r="AO35" s="2698"/>
      <c r="AP35" s="2698"/>
      <c r="AQ35" s="2698"/>
      <c r="AR35" s="2698"/>
      <c r="AS35" s="2698"/>
      <c r="AT35" s="2698"/>
      <c r="AU35" s="2698"/>
      <c r="AV35" s="2698"/>
      <c r="AW35" s="2698"/>
      <c r="AX35" s="2698"/>
      <c r="AY35" s="2698"/>
      <c r="AZ35" s="2698"/>
      <c r="BA35" s="2698"/>
      <c r="BB35" s="2698"/>
      <c r="BC35" s="2698"/>
      <c r="BD35" s="2698"/>
      <c r="BE35" s="2698"/>
      <c r="BF35" s="2698"/>
      <c r="BG35" s="2698"/>
      <c r="BH35" s="2698"/>
      <c r="BI35" s="2699"/>
      <c r="BJ35" s="2700"/>
      <c r="BK35" s="2700"/>
      <c r="BL35" s="2700"/>
      <c r="BM35" s="2700"/>
      <c r="BN35" s="2700"/>
      <c r="BO35" s="2700"/>
      <c r="BP35" s="2700"/>
      <c r="BQ35" s="2700"/>
      <c r="BR35" s="2701"/>
      <c r="BS35" s="2701"/>
      <c r="BT35" s="2701"/>
      <c r="BU35" s="2701"/>
      <c r="BV35" s="2701"/>
      <c r="BW35" s="2701"/>
      <c r="BX35" s="2701"/>
      <c r="BY35" s="2701"/>
      <c r="BZ35" s="2697"/>
      <c r="CA35" s="2697"/>
      <c r="CB35" s="2697"/>
      <c r="CC35" s="2697"/>
      <c r="CD35" s="2697"/>
      <c r="CE35" s="2697"/>
      <c r="CF35" s="2697"/>
      <c r="CG35" s="2697"/>
      <c r="CH35" s="2665"/>
      <c r="CI35" s="2665"/>
      <c r="CJ35" s="2665"/>
      <c r="CK35" s="2665"/>
      <c r="CL35" s="2665"/>
      <c r="CM35" s="2665"/>
      <c r="CN35" s="2665"/>
      <c r="CO35" s="2665"/>
      <c r="CP35" s="2665"/>
      <c r="CQ35" s="2665"/>
      <c r="CR35" s="2665"/>
      <c r="CS35" s="2665"/>
      <c r="CT35" s="2665"/>
      <c r="CU35" s="2665"/>
      <c r="CV35" s="2665"/>
      <c r="CW35" s="2665"/>
      <c r="CX35" s="2665"/>
      <c r="CY35" s="2665"/>
      <c r="CZ35" s="2665"/>
      <c r="DA35" s="2665"/>
      <c r="DB35" s="2665"/>
      <c r="DC35" s="2665"/>
      <c r="DD35" s="2665"/>
      <c r="DE35" s="2665"/>
      <c r="DF35" s="2665"/>
      <c r="DG35" s="2665"/>
      <c r="DH35" s="2665"/>
      <c r="DI35" s="2665"/>
      <c r="DJ35" s="2665"/>
      <c r="DK35" s="2664"/>
      <c r="DL35" s="2664"/>
      <c r="DM35" s="2664"/>
      <c r="DN35" s="2664"/>
      <c r="DO35" s="2664"/>
      <c r="DP35" s="2664"/>
      <c r="DQ35" s="2664"/>
      <c r="DR35" s="2664"/>
      <c r="DS35" s="2664"/>
      <c r="DT35" s="2664"/>
      <c r="DU35" s="2664"/>
      <c r="DV35" s="2664"/>
      <c r="DW35" s="2664"/>
      <c r="DX35" s="2664"/>
      <c r="DY35" s="2664"/>
      <c r="DZ35" s="2664"/>
      <c r="EA35" s="2664"/>
      <c r="EB35" s="2664"/>
    </row>
    <row r="36" spans="1:132" s="84" customFormat="1" ht="10.5" x14ac:dyDescent="0.2">
      <c r="A36" s="2698"/>
      <c r="B36" s="2698"/>
      <c r="C36" s="2698"/>
      <c r="D36" s="2698"/>
      <c r="E36" s="2698"/>
      <c r="F36" s="2698"/>
      <c r="G36" s="2698"/>
      <c r="H36" s="2698"/>
      <c r="I36" s="2698"/>
      <c r="J36" s="2698"/>
      <c r="K36" s="2698"/>
      <c r="L36" s="2698"/>
      <c r="M36" s="2698"/>
      <c r="N36" s="2698"/>
      <c r="O36" s="2698"/>
      <c r="P36" s="2698"/>
      <c r="Q36" s="2698"/>
      <c r="R36" s="2698"/>
      <c r="S36" s="2698"/>
      <c r="T36" s="2698"/>
      <c r="U36" s="2698"/>
      <c r="V36" s="2698"/>
      <c r="W36" s="2698"/>
      <c r="X36" s="2698"/>
      <c r="Y36" s="2698"/>
      <c r="Z36" s="2698"/>
      <c r="AA36" s="2698"/>
      <c r="AB36" s="2698"/>
      <c r="AC36" s="2698"/>
      <c r="AD36" s="2698"/>
      <c r="AE36" s="2698"/>
      <c r="AF36" s="2698"/>
      <c r="AG36" s="2698"/>
      <c r="AH36" s="2698"/>
      <c r="AI36" s="2698"/>
      <c r="AJ36" s="2698"/>
      <c r="AK36" s="2698"/>
      <c r="AL36" s="2698"/>
      <c r="AM36" s="2698"/>
      <c r="AN36" s="2698"/>
      <c r="AO36" s="2698"/>
      <c r="AP36" s="2698"/>
      <c r="AQ36" s="2698"/>
      <c r="AR36" s="2698"/>
      <c r="AS36" s="2698"/>
      <c r="AT36" s="2698"/>
      <c r="AU36" s="2698"/>
      <c r="AV36" s="2698"/>
      <c r="AW36" s="2698"/>
      <c r="AX36" s="2698"/>
      <c r="AY36" s="2698"/>
      <c r="AZ36" s="2698"/>
      <c r="BA36" s="2698"/>
      <c r="BB36" s="2698"/>
      <c r="BC36" s="2698"/>
      <c r="BD36" s="2698"/>
      <c r="BE36" s="2698"/>
      <c r="BF36" s="2698"/>
      <c r="BG36" s="2698"/>
      <c r="BH36" s="2698"/>
      <c r="BI36" s="2699"/>
      <c r="BJ36" s="2700"/>
      <c r="BK36" s="2700"/>
      <c r="BL36" s="2700"/>
      <c r="BM36" s="2700"/>
      <c r="BN36" s="2700"/>
      <c r="BO36" s="2700"/>
      <c r="BP36" s="2700"/>
      <c r="BQ36" s="2700"/>
      <c r="BR36" s="2701"/>
      <c r="BS36" s="2701"/>
      <c r="BT36" s="2701"/>
      <c r="BU36" s="2701"/>
      <c r="BV36" s="2701"/>
      <c r="BW36" s="2701"/>
      <c r="BX36" s="2701"/>
      <c r="BY36" s="2701"/>
      <c r="BZ36" s="2697"/>
      <c r="CA36" s="2697"/>
      <c r="CB36" s="2697"/>
      <c r="CC36" s="2697"/>
      <c r="CD36" s="2697"/>
      <c r="CE36" s="2697"/>
      <c r="CF36" s="2697"/>
      <c r="CG36" s="2697"/>
      <c r="CH36" s="2665"/>
      <c r="CI36" s="2665"/>
      <c r="CJ36" s="2665"/>
      <c r="CK36" s="2665"/>
      <c r="CL36" s="2665"/>
      <c r="CM36" s="2665"/>
      <c r="CN36" s="2665"/>
      <c r="CO36" s="2665"/>
      <c r="CP36" s="2665"/>
      <c r="CQ36" s="2665"/>
      <c r="CR36" s="2665"/>
      <c r="CS36" s="2665"/>
      <c r="CT36" s="2665"/>
      <c r="CU36" s="2665"/>
      <c r="CV36" s="2665"/>
      <c r="CW36" s="2665"/>
      <c r="CX36" s="2665"/>
      <c r="CY36" s="2665"/>
      <c r="CZ36" s="2665"/>
      <c r="DA36" s="2665"/>
      <c r="DB36" s="2665"/>
      <c r="DC36" s="2665"/>
      <c r="DD36" s="2665"/>
      <c r="DE36" s="2665"/>
      <c r="DF36" s="2665"/>
      <c r="DG36" s="2665"/>
      <c r="DH36" s="2665"/>
      <c r="DI36" s="2665"/>
      <c r="DJ36" s="2665"/>
      <c r="DK36" s="2664"/>
      <c r="DL36" s="2664"/>
      <c r="DM36" s="2664"/>
      <c r="DN36" s="2664"/>
      <c r="DO36" s="2664"/>
      <c r="DP36" s="2664"/>
      <c r="DQ36" s="2664"/>
      <c r="DR36" s="2664"/>
      <c r="DS36" s="2664"/>
      <c r="DT36" s="2664"/>
      <c r="DU36" s="2664"/>
      <c r="DV36" s="2664"/>
      <c r="DW36" s="2664"/>
      <c r="DX36" s="2664"/>
      <c r="DY36" s="2664"/>
      <c r="DZ36" s="2664"/>
      <c r="EA36" s="2664"/>
      <c r="EB36" s="2664"/>
    </row>
    <row r="37" spans="1:132" s="84" customFormat="1" ht="10.5" x14ac:dyDescent="0.2">
      <c r="A37" s="2698"/>
      <c r="B37" s="2698"/>
      <c r="C37" s="2698"/>
      <c r="D37" s="2698"/>
      <c r="E37" s="2698"/>
      <c r="F37" s="2698"/>
      <c r="G37" s="2698"/>
      <c r="H37" s="2698"/>
      <c r="I37" s="2698"/>
      <c r="J37" s="2698"/>
      <c r="K37" s="2698"/>
      <c r="L37" s="2698"/>
      <c r="M37" s="2698"/>
      <c r="N37" s="2698"/>
      <c r="O37" s="2698"/>
      <c r="P37" s="2698"/>
      <c r="Q37" s="2698"/>
      <c r="R37" s="2698"/>
      <c r="S37" s="2698"/>
      <c r="T37" s="2698"/>
      <c r="U37" s="2698"/>
      <c r="V37" s="2698"/>
      <c r="W37" s="2698"/>
      <c r="X37" s="2698"/>
      <c r="Y37" s="2698"/>
      <c r="Z37" s="2698"/>
      <c r="AA37" s="2698"/>
      <c r="AB37" s="2698"/>
      <c r="AC37" s="2698"/>
      <c r="AD37" s="2698"/>
      <c r="AE37" s="2698"/>
      <c r="AF37" s="2698"/>
      <c r="AG37" s="2698"/>
      <c r="AH37" s="2698"/>
      <c r="AI37" s="2698"/>
      <c r="AJ37" s="2698"/>
      <c r="AK37" s="2698"/>
      <c r="AL37" s="2698"/>
      <c r="AM37" s="2698"/>
      <c r="AN37" s="2698"/>
      <c r="AO37" s="2698"/>
      <c r="AP37" s="2698"/>
      <c r="AQ37" s="2698"/>
      <c r="AR37" s="2698"/>
      <c r="AS37" s="2698"/>
      <c r="AT37" s="2698"/>
      <c r="AU37" s="2698"/>
      <c r="AV37" s="2698"/>
      <c r="AW37" s="2698"/>
      <c r="AX37" s="2698"/>
      <c r="AY37" s="2698"/>
      <c r="AZ37" s="2698"/>
      <c r="BA37" s="2698"/>
      <c r="BB37" s="2698"/>
      <c r="BC37" s="2698"/>
      <c r="BD37" s="2698"/>
      <c r="BE37" s="2698"/>
      <c r="BF37" s="2698"/>
      <c r="BG37" s="2698"/>
      <c r="BH37" s="2698"/>
      <c r="BI37" s="2699"/>
      <c r="BJ37" s="2700"/>
      <c r="BK37" s="2700"/>
      <c r="BL37" s="2700"/>
      <c r="BM37" s="2700"/>
      <c r="BN37" s="2700"/>
      <c r="BO37" s="2700"/>
      <c r="BP37" s="2700"/>
      <c r="BQ37" s="2700"/>
      <c r="BR37" s="2701"/>
      <c r="BS37" s="2701"/>
      <c r="BT37" s="2701"/>
      <c r="BU37" s="2701"/>
      <c r="BV37" s="2701"/>
      <c r="BW37" s="2701"/>
      <c r="BX37" s="2701"/>
      <c r="BY37" s="2701"/>
      <c r="BZ37" s="2697"/>
      <c r="CA37" s="2697"/>
      <c r="CB37" s="2697"/>
      <c r="CC37" s="2697"/>
      <c r="CD37" s="2697"/>
      <c r="CE37" s="2697"/>
      <c r="CF37" s="2697"/>
      <c r="CG37" s="2697"/>
      <c r="CH37" s="2665"/>
      <c r="CI37" s="2665"/>
      <c r="CJ37" s="2665"/>
      <c r="CK37" s="2665"/>
      <c r="CL37" s="2665"/>
      <c r="CM37" s="2665"/>
      <c r="CN37" s="2665"/>
      <c r="CO37" s="2665"/>
      <c r="CP37" s="2665"/>
      <c r="CQ37" s="2665"/>
      <c r="CR37" s="2665"/>
      <c r="CS37" s="2665"/>
      <c r="CT37" s="2665"/>
      <c r="CU37" s="2665"/>
      <c r="CV37" s="2665"/>
      <c r="CW37" s="2665"/>
      <c r="CX37" s="2665"/>
      <c r="CY37" s="2665"/>
      <c r="CZ37" s="2665"/>
      <c r="DA37" s="2665"/>
      <c r="DB37" s="2665"/>
      <c r="DC37" s="2665"/>
      <c r="DD37" s="2665"/>
      <c r="DE37" s="2665"/>
      <c r="DF37" s="2665"/>
      <c r="DG37" s="2665"/>
      <c r="DH37" s="2665"/>
      <c r="DI37" s="2665"/>
      <c r="DJ37" s="2665"/>
      <c r="DK37" s="2664"/>
      <c r="DL37" s="2664"/>
      <c r="DM37" s="2664"/>
      <c r="DN37" s="2664"/>
      <c r="DO37" s="2664"/>
      <c r="DP37" s="2664"/>
      <c r="DQ37" s="2664"/>
      <c r="DR37" s="2664"/>
      <c r="DS37" s="2664"/>
      <c r="DT37" s="2664"/>
      <c r="DU37" s="2664"/>
      <c r="DV37" s="2664"/>
      <c r="DW37" s="2664"/>
      <c r="DX37" s="2664"/>
      <c r="DY37" s="2664"/>
      <c r="DZ37" s="2664"/>
      <c r="EA37" s="2664"/>
      <c r="EB37" s="2664"/>
    </row>
    <row r="38" spans="1:132" s="84" customFormat="1" ht="10.5" x14ac:dyDescent="0.2">
      <c r="A38" s="2698"/>
      <c r="B38" s="2698"/>
      <c r="C38" s="2698"/>
      <c r="D38" s="2698"/>
      <c r="E38" s="2698"/>
      <c r="F38" s="2698"/>
      <c r="G38" s="2698"/>
      <c r="H38" s="2698"/>
      <c r="I38" s="2698"/>
      <c r="J38" s="2698"/>
      <c r="K38" s="2698"/>
      <c r="L38" s="2698"/>
      <c r="M38" s="2698"/>
      <c r="N38" s="2698"/>
      <c r="O38" s="2698"/>
      <c r="P38" s="2698"/>
      <c r="Q38" s="2698"/>
      <c r="R38" s="2698"/>
      <c r="S38" s="2698"/>
      <c r="T38" s="2698"/>
      <c r="U38" s="2698"/>
      <c r="V38" s="2698"/>
      <c r="W38" s="2698"/>
      <c r="X38" s="2698"/>
      <c r="Y38" s="2698"/>
      <c r="Z38" s="2698"/>
      <c r="AA38" s="2698"/>
      <c r="AB38" s="2698"/>
      <c r="AC38" s="2698"/>
      <c r="AD38" s="2698"/>
      <c r="AE38" s="2698"/>
      <c r="AF38" s="2698"/>
      <c r="AG38" s="2698"/>
      <c r="AH38" s="2698"/>
      <c r="AI38" s="2698"/>
      <c r="AJ38" s="2698"/>
      <c r="AK38" s="2698"/>
      <c r="AL38" s="2698"/>
      <c r="AM38" s="2698"/>
      <c r="AN38" s="2698"/>
      <c r="AO38" s="2698"/>
      <c r="AP38" s="2698"/>
      <c r="AQ38" s="2698"/>
      <c r="AR38" s="2698"/>
      <c r="AS38" s="2698"/>
      <c r="AT38" s="2698"/>
      <c r="AU38" s="2698"/>
      <c r="AV38" s="2698"/>
      <c r="AW38" s="2698"/>
      <c r="AX38" s="2698"/>
      <c r="AY38" s="2698"/>
      <c r="AZ38" s="2698"/>
      <c r="BA38" s="2698"/>
      <c r="BB38" s="2698"/>
      <c r="BC38" s="2698"/>
      <c r="BD38" s="2698"/>
      <c r="BE38" s="2698"/>
      <c r="BF38" s="2698"/>
      <c r="BG38" s="2698"/>
      <c r="BH38" s="2698"/>
      <c r="BI38" s="2699"/>
      <c r="BJ38" s="2700"/>
      <c r="BK38" s="2700"/>
      <c r="BL38" s="2700"/>
      <c r="BM38" s="2700"/>
      <c r="BN38" s="2700"/>
      <c r="BO38" s="2700"/>
      <c r="BP38" s="2700"/>
      <c r="BQ38" s="2700"/>
      <c r="BR38" s="2701"/>
      <c r="BS38" s="2701"/>
      <c r="BT38" s="2701"/>
      <c r="BU38" s="2701"/>
      <c r="BV38" s="2701"/>
      <c r="BW38" s="2701"/>
      <c r="BX38" s="2701"/>
      <c r="BY38" s="2701"/>
      <c r="BZ38" s="2697"/>
      <c r="CA38" s="2697"/>
      <c r="CB38" s="2697"/>
      <c r="CC38" s="2697"/>
      <c r="CD38" s="2697"/>
      <c r="CE38" s="2697"/>
      <c r="CF38" s="2697"/>
      <c r="CG38" s="2697"/>
      <c r="CH38" s="2665"/>
      <c r="CI38" s="2665"/>
      <c r="CJ38" s="2665"/>
      <c r="CK38" s="2665"/>
      <c r="CL38" s="2665"/>
      <c r="CM38" s="2665"/>
      <c r="CN38" s="2665"/>
      <c r="CO38" s="2665"/>
      <c r="CP38" s="2665"/>
      <c r="CQ38" s="2665"/>
      <c r="CR38" s="2665"/>
      <c r="CS38" s="2665"/>
      <c r="CT38" s="2665"/>
      <c r="CU38" s="2665"/>
      <c r="CV38" s="2665"/>
      <c r="CW38" s="2665"/>
      <c r="CX38" s="2665"/>
      <c r="CY38" s="2665"/>
      <c r="CZ38" s="2665"/>
      <c r="DA38" s="2665"/>
      <c r="DB38" s="2665"/>
      <c r="DC38" s="2665"/>
      <c r="DD38" s="2665"/>
      <c r="DE38" s="2665"/>
      <c r="DF38" s="2665"/>
      <c r="DG38" s="2665"/>
      <c r="DH38" s="2665"/>
      <c r="DI38" s="2665"/>
      <c r="DJ38" s="2665"/>
      <c r="DK38" s="2664"/>
      <c r="DL38" s="2664"/>
      <c r="DM38" s="2664"/>
      <c r="DN38" s="2664"/>
      <c r="DO38" s="2664"/>
      <c r="DP38" s="2664"/>
      <c r="DQ38" s="2664"/>
      <c r="DR38" s="2664"/>
      <c r="DS38" s="2664"/>
      <c r="DT38" s="2664"/>
      <c r="DU38" s="2664"/>
      <c r="DV38" s="2664"/>
      <c r="DW38" s="2664"/>
      <c r="DX38" s="2664"/>
      <c r="DY38" s="2664"/>
      <c r="DZ38" s="2664"/>
      <c r="EA38" s="2664"/>
      <c r="EB38" s="2664"/>
    </row>
    <row r="39" spans="1:132" s="84" customFormat="1" ht="10.5" x14ac:dyDescent="0.2">
      <c r="A39" s="2698"/>
      <c r="B39" s="2698"/>
      <c r="C39" s="2698"/>
      <c r="D39" s="2698"/>
      <c r="E39" s="2698"/>
      <c r="F39" s="2698"/>
      <c r="G39" s="2698"/>
      <c r="H39" s="2698"/>
      <c r="I39" s="2698"/>
      <c r="J39" s="2698"/>
      <c r="K39" s="2698"/>
      <c r="L39" s="2698"/>
      <c r="M39" s="2698"/>
      <c r="N39" s="2698"/>
      <c r="O39" s="2698"/>
      <c r="P39" s="2698"/>
      <c r="Q39" s="2698"/>
      <c r="R39" s="2698"/>
      <c r="S39" s="2698"/>
      <c r="T39" s="2698"/>
      <c r="U39" s="2698"/>
      <c r="V39" s="2698"/>
      <c r="W39" s="2698"/>
      <c r="X39" s="2698"/>
      <c r="Y39" s="2698"/>
      <c r="Z39" s="2698"/>
      <c r="AA39" s="2698"/>
      <c r="AB39" s="2698"/>
      <c r="AC39" s="2698"/>
      <c r="AD39" s="2698"/>
      <c r="AE39" s="2698"/>
      <c r="AF39" s="2698"/>
      <c r="AG39" s="2698"/>
      <c r="AH39" s="2698"/>
      <c r="AI39" s="2698"/>
      <c r="AJ39" s="2698"/>
      <c r="AK39" s="2698"/>
      <c r="AL39" s="2698"/>
      <c r="AM39" s="2698"/>
      <c r="AN39" s="2698"/>
      <c r="AO39" s="2698"/>
      <c r="AP39" s="2698"/>
      <c r="AQ39" s="2698"/>
      <c r="AR39" s="2698"/>
      <c r="AS39" s="2698"/>
      <c r="AT39" s="2698"/>
      <c r="AU39" s="2698"/>
      <c r="AV39" s="2698"/>
      <c r="AW39" s="2698"/>
      <c r="AX39" s="2698"/>
      <c r="AY39" s="2698"/>
      <c r="AZ39" s="2698"/>
      <c r="BA39" s="2698"/>
      <c r="BB39" s="2698"/>
      <c r="BC39" s="2698"/>
      <c r="BD39" s="2698"/>
      <c r="BE39" s="2698"/>
      <c r="BF39" s="2698"/>
      <c r="BG39" s="2698"/>
      <c r="BH39" s="2698"/>
      <c r="BI39" s="2699"/>
      <c r="BJ39" s="2700"/>
      <c r="BK39" s="2700"/>
      <c r="BL39" s="2700"/>
      <c r="BM39" s="2700"/>
      <c r="BN39" s="2700"/>
      <c r="BO39" s="2700"/>
      <c r="BP39" s="2700"/>
      <c r="BQ39" s="2700"/>
      <c r="BR39" s="2701"/>
      <c r="BS39" s="2701"/>
      <c r="BT39" s="2701"/>
      <c r="BU39" s="2701"/>
      <c r="BV39" s="2701"/>
      <c r="BW39" s="2701"/>
      <c r="BX39" s="2701"/>
      <c r="BY39" s="2701"/>
      <c r="BZ39" s="2697"/>
      <c r="CA39" s="2697"/>
      <c r="CB39" s="2697"/>
      <c r="CC39" s="2697"/>
      <c r="CD39" s="2697"/>
      <c r="CE39" s="2697"/>
      <c r="CF39" s="2697"/>
      <c r="CG39" s="2697"/>
      <c r="CH39" s="2665"/>
      <c r="CI39" s="2665"/>
      <c r="CJ39" s="2665"/>
      <c r="CK39" s="2665"/>
      <c r="CL39" s="2665"/>
      <c r="CM39" s="2665"/>
      <c r="CN39" s="2665"/>
      <c r="CO39" s="2665"/>
      <c r="CP39" s="2665"/>
      <c r="CQ39" s="2665"/>
      <c r="CR39" s="2665"/>
      <c r="CS39" s="2665"/>
      <c r="CT39" s="2665"/>
      <c r="CU39" s="2665"/>
      <c r="CV39" s="2665"/>
      <c r="CW39" s="2665"/>
      <c r="CX39" s="2665"/>
      <c r="CY39" s="2665"/>
      <c r="CZ39" s="2665"/>
      <c r="DA39" s="2665"/>
      <c r="DB39" s="2665"/>
      <c r="DC39" s="2665"/>
      <c r="DD39" s="2665"/>
      <c r="DE39" s="2665"/>
      <c r="DF39" s="2665"/>
      <c r="DG39" s="2665"/>
      <c r="DH39" s="2665"/>
      <c r="DI39" s="2665"/>
      <c r="DJ39" s="2665"/>
      <c r="DK39" s="2664"/>
      <c r="DL39" s="2664"/>
      <c r="DM39" s="2664"/>
      <c r="DN39" s="2664"/>
      <c r="DO39" s="2664"/>
      <c r="DP39" s="2664"/>
      <c r="DQ39" s="2664"/>
      <c r="DR39" s="2664"/>
      <c r="DS39" s="2664"/>
      <c r="DT39" s="2664"/>
      <c r="DU39" s="2664"/>
      <c r="DV39" s="2664"/>
      <c r="DW39" s="2664"/>
      <c r="DX39" s="2664"/>
      <c r="DY39" s="2664"/>
      <c r="DZ39" s="2664"/>
      <c r="EA39" s="2664"/>
      <c r="EB39" s="2664"/>
    </row>
    <row r="40" spans="1:132" s="84" customFormat="1" ht="10.5" x14ac:dyDescent="0.2">
      <c r="A40" s="2698"/>
      <c r="B40" s="2698"/>
      <c r="C40" s="2698"/>
      <c r="D40" s="2698"/>
      <c r="E40" s="2698"/>
      <c r="F40" s="2698"/>
      <c r="G40" s="2698"/>
      <c r="H40" s="2698"/>
      <c r="I40" s="2698"/>
      <c r="J40" s="2698"/>
      <c r="K40" s="2698"/>
      <c r="L40" s="2698"/>
      <c r="M40" s="2698"/>
      <c r="N40" s="2698"/>
      <c r="O40" s="2698"/>
      <c r="P40" s="2698"/>
      <c r="Q40" s="2698"/>
      <c r="R40" s="2698"/>
      <c r="S40" s="2698"/>
      <c r="T40" s="2698"/>
      <c r="U40" s="2698"/>
      <c r="V40" s="2698"/>
      <c r="W40" s="2698"/>
      <c r="X40" s="2698"/>
      <c r="Y40" s="2698"/>
      <c r="Z40" s="2698"/>
      <c r="AA40" s="2698"/>
      <c r="AB40" s="2698"/>
      <c r="AC40" s="2698"/>
      <c r="AD40" s="2698"/>
      <c r="AE40" s="2698"/>
      <c r="AF40" s="2698"/>
      <c r="AG40" s="2698"/>
      <c r="AH40" s="2698"/>
      <c r="AI40" s="2698"/>
      <c r="AJ40" s="2698"/>
      <c r="AK40" s="2698"/>
      <c r="AL40" s="2698"/>
      <c r="AM40" s="2698"/>
      <c r="AN40" s="2698"/>
      <c r="AO40" s="2698"/>
      <c r="AP40" s="2698"/>
      <c r="AQ40" s="2698"/>
      <c r="AR40" s="2698"/>
      <c r="AS40" s="2698"/>
      <c r="AT40" s="2698"/>
      <c r="AU40" s="2698"/>
      <c r="AV40" s="2698"/>
      <c r="AW40" s="2698"/>
      <c r="AX40" s="2698"/>
      <c r="AY40" s="2698"/>
      <c r="AZ40" s="2698"/>
      <c r="BA40" s="2698"/>
      <c r="BB40" s="2698"/>
      <c r="BC40" s="2698"/>
      <c r="BD40" s="2698"/>
      <c r="BE40" s="2698"/>
      <c r="BF40" s="2698"/>
      <c r="BG40" s="2698"/>
      <c r="BH40" s="2698"/>
      <c r="BI40" s="2699"/>
      <c r="BJ40" s="2700"/>
      <c r="BK40" s="2700"/>
      <c r="BL40" s="2700"/>
      <c r="BM40" s="2700"/>
      <c r="BN40" s="2700"/>
      <c r="BO40" s="2700"/>
      <c r="BP40" s="2700"/>
      <c r="BQ40" s="2700"/>
      <c r="BR40" s="2701"/>
      <c r="BS40" s="2701"/>
      <c r="BT40" s="2701"/>
      <c r="BU40" s="2701"/>
      <c r="BV40" s="2701"/>
      <c r="BW40" s="2701"/>
      <c r="BX40" s="2701"/>
      <c r="BY40" s="2701"/>
      <c r="BZ40" s="2697"/>
      <c r="CA40" s="2697"/>
      <c r="CB40" s="2697"/>
      <c r="CC40" s="2697"/>
      <c r="CD40" s="2697"/>
      <c r="CE40" s="2697"/>
      <c r="CF40" s="2697"/>
      <c r="CG40" s="2697"/>
      <c r="CH40" s="2665"/>
      <c r="CI40" s="2665"/>
      <c r="CJ40" s="2665"/>
      <c r="CK40" s="2665"/>
      <c r="CL40" s="2665"/>
      <c r="CM40" s="2665"/>
      <c r="CN40" s="2665"/>
      <c r="CO40" s="2665"/>
      <c r="CP40" s="2665"/>
      <c r="CQ40" s="2665"/>
      <c r="CR40" s="2665"/>
      <c r="CS40" s="2665"/>
      <c r="CT40" s="2665"/>
      <c r="CU40" s="2665"/>
      <c r="CV40" s="2665"/>
      <c r="CW40" s="2665"/>
      <c r="CX40" s="2665"/>
      <c r="CY40" s="2665"/>
      <c r="CZ40" s="2665"/>
      <c r="DA40" s="2665"/>
      <c r="DB40" s="2665"/>
      <c r="DC40" s="2665"/>
      <c r="DD40" s="2665"/>
      <c r="DE40" s="2665"/>
      <c r="DF40" s="2665"/>
      <c r="DG40" s="2665"/>
      <c r="DH40" s="2665"/>
      <c r="DI40" s="2665"/>
      <c r="DJ40" s="2665"/>
      <c r="DK40" s="2664"/>
      <c r="DL40" s="2664"/>
      <c r="DM40" s="2664"/>
      <c r="DN40" s="2664"/>
      <c r="DO40" s="2664"/>
      <c r="DP40" s="2664"/>
      <c r="DQ40" s="2664"/>
      <c r="DR40" s="2664"/>
      <c r="DS40" s="2664"/>
      <c r="DT40" s="2664"/>
      <c r="DU40" s="2664"/>
      <c r="DV40" s="2664"/>
      <c r="DW40" s="2664"/>
      <c r="DX40" s="2664"/>
      <c r="DY40" s="2664"/>
      <c r="DZ40" s="2664"/>
      <c r="EA40" s="2664"/>
      <c r="EB40" s="2664"/>
    </row>
    <row r="41" spans="1:132" s="84" customFormat="1" ht="10.5" x14ac:dyDescent="0.2">
      <c r="A41" s="2698"/>
      <c r="B41" s="2698"/>
      <c r="C41" s="2698"/>
      <c r="D41" s="2698"/>
      <c r="E41" s="2698"/>
      <c r="F41" s="2698"/>
      <c r="G41" s="2698"/>
      <c r="H41" s="2698"/>
      <c r="I41" s="2698"/>
      <c r="J41" s="2698"/>
      <c r="K41" s="2698"/>
      <c r="L41" s="2698"/>
      <c r="M41" s="2698"/>
      <c r="N41" s="2698"/>
      <c r="O41" s="2698"/>
      <c r="P41" s="2698"/>
      <c r="Q41" s="2698"/>
      <c r="R41" s="2698"/>
      <c r="S41" s="2698"/>
      <c r="T41" s="2698"/>
      <c r="U41" s="2698"/>
      <c r="V41" s="2698"/>
      <c r="W41" s="2698"/>
      <c r="X41" s="2698"/>
      <c r="Y41" s="2698"/>
      <c r="Z41" s="2698"/>
      <c r="AA41" s="2698"/>
      <c r="AB41" s="2698"/>
      <c r="AC41" s="2698"/>
      <c r="AD41" s="2698"/>
      <c r="AE41" s="2698"/>
      <c r="AF41" s="2698"/>
      <c r="AG41" s="2698"/>
      <c r="AH41" s="2698"/>
      <c r="AI41" s="2698"/>
      <c r="AJ41" s="2698"/>
      <c r="AK41" s="2698"/>
      <c r="AL41" s="2698"/>
      <c r="AM41" s="2698"/>
      <c r="AN41" s="2698"/>
      <c r="AO41" s="2698"/>
      <c r="AP41" s="2698"/>
      <c r="AQ41" s="2698"/>
      <c r="AR41" s="2698"/>
      <c r="AS41" s="2698"/>
      <c r="AT41" s="2698"/>
      <c r="AU41" s="2698"/>
      <c r="AV41" s="2698"/>
      <c r="AW41" s="2698"/>
      <c r="AX41" s="2698"/>
      <c r="AY41" s="2698"/>
      <c r="AZ41" s="2698"/>
      <c r="BA41" s="2698"/>
      <c r="BB41" s="2698"/>
      <c r="BC41" s="2698"/>
      <c r="BD41" s="2698"/>
      <c r="BE41" s="2698"/>
      <c r="BF41" s="2698"/>
      <c r="BG41" s="2698"/>
      <c r="BH41" s="2698"/>
      <c r="BI41" s="2699"/>
      <c r="BJ41" s="2700"/>
      <c r="BK41" s="2700"/>
      <c r="BL41" s="2700"/>
      <c r="BM41" s="2700"/>
      <c r="BN41" s="2700"/>
      <c r="BO41" s="2700"/>
      <c r="BP41" s="2700"/>
      <c r="BQ41" s="2700"/>
      <c r="BR41" s="2701"/>
      <c r="BS41" s="2701"/>
      <c r="BT41" s="2701"/>
      <c r="BU41" s="2701"/>
      <c r="BV41" s="2701"/>
      <c r="BW41" s="2701"/>
      <c r="BX41" s="2701"/>
      <c r="BY41" s="2701"/>
      <c r="BZ41" s="2697"/>
      <c r="CA41" s="2697"/>
      <c r="CB41" s="2697"/>
      <c r="CC41" s="2697"/>
      <c r="CD41" s="2697"/>
      <c r="CE41" s="2697"/>
      <c r="CF41" s="2697"/>
      <c r="CG41" s="2697"/>
      <c r="CH41" s="2665"/>
      <c r="CI41" s="2665"/>
      <c r="CJ41" s="2665"/>
      <c r="CK41" s="2665"/>
      <c r="CL41" s="2665"/>
      <c r="CM41" s="2665"/>
      <c r="CN41" s="2665"/>
      <c r="CO41" s="2665"/>
      <c r="CP41" s="2665"/>
      <c r="CQ41" s="2665"/>
      <c r="CR41" s="2665"/>
      <c r="CS41" s="2665"/>
      <c r="CT41" s="2665"/>
      <c r="CU41" s="2665"/>
      <c r="CV41" s="2665"/>
      <c r="CW41" s="2665"/>
      <c r="CX41" s="2665"/>
      <c r="CY41" s="2665"/>
      <c r="CZ41" s="2665"/>
      <c r="DA41" s="2665"/>
      <c r="DB41" s="2665"/>
      <c r="DC41" s="2665"/>
      <c r="DD41" s="2665"/>
      <c r="DE41" s="2665"/>
      <c r="DF41" s="2665"/>
      <c r="DG41" s="2665"/>
      <c r="DH41" s="2665"/>
      <c r="DI41" s="2665"/>
      <c r="DJ41" s="2665"/>
      <c r="DK41" s="2664"/>
      <c r="DL41" s="2664"/>
      <c r="DM41" s="2664"/>
      <c r="DN41" s="2664"/>
      <c r="DO41" s="2664"/>
      <c r="DP41" s="2664"/>
      <c r="DQ41" s="2664"/>
      <c r="DR41" s="2664"/>
      <c r="DS41" s="2664"/>
      <c r="DT41" s="2664"/>
      <c r="DU41" s="2664"/>
      <c r="DV41" s="2664"/>
      <c r="DW41" s="2664"/>
      <c r="DX41" s="2664"/>
      <c r="DY41" s="2664"/>
      <c r="DZ41" s="2664"/>
      <c r="EA41" s="2664"/>
      <c r="EB41" s="2664"/>
    </row>
    <row r="42" spans="1:132" s="84" customFormat="1" ht="10.5" x14ac:dyDescent="0.2">
      <c r="A42" s="2698"/>
      <c r="B42" s="2698"/>
      <c r="C42" s="2698"/>
      <c r="D42" s="2698"/>
      <c r="E42" s="2698"/>
      <c r="F42" s="2698"/>
      <c r="G42" s="2698"/>
      <c r="H42" s="2698"/>
      <c r="I42" s="2698"/>
      <c r="J42" s="2698"/>
      <c r="K42" s="2698"/>
      <c r="L42" s="2698"/>
      <c r="M42" s="2698"/>
      <c r="N42" s="2698"/>
      <c r="O42" s="2698"/>
      <c r="P42" s="2698"/>
      <c r="Q42" s="2698"/>
      <c r="R42" s="2698"/>
      <c r="S42" s="2698"/>
      <c r="T42" s="2698"/>
      <c r="U42" s="2698"/>
      <c r="V42" s="2698"/>
      <c r="W42" s="2698"/>
      <c r="X42" s="2698"/>
      <c r="Y42" s="2698"/>
      <c r="Z42" s="2698"/>
      <c r="AA42" s="2698"/>
      <c r="AB42" s="2698"/>
      <c r="AC42" s="2698"/>
      <c r="AD42" s="2698"/>
      <c r="AE42" s="2698"/>
      <c r="AF42" s="2698"/>
      <c r="AG42" s="2698"/>
      <c r="AH42" s="2698"/>
      <c r="AI42" s="2698"/>
      <c r="AJ42" s="2698"/>
      <c r="AK42" s="2698"/>
      <c r="AL42" s="2698"/>
      <c r="AM42" s="2698"/>
      <c r="AN42" s="2698"/>
      <c r="AO42" s="2698"/>
      <c r="AP42" s="2698"/>
      <c r="AQ42" s="2698"/>
      <c r="AR42" s="2698"/>
      <c r="AS42" s="2698"/>
      <c r="AT42" s="2698"/>
      <c r="AU42" s="2698"/>
      <c r="AV42" s="2698"/>
      <c r="AW42" s="2698"/>
      <c r="AX42" s="2698"/>
      <c r="AY42" s="2698"/>
      <c r="AZ42" s="2698"/>
      <c r="BA42" s="2698"/>
      <c r="BB42" s="2698"/>
      <c r="BC42" s="2698"/>
      <c r="BD42" s="2698"/>
      <c r="BE42" s="2698"/>
      <c r="BF42" s="2698"/>
      <c r="BG42" s="2698"/>
      <c r="BH42" s="2698"/>
      <c r="BI42" s="2699"/>
      <c r="BJ42" s="2700"/>
      <c r="BK42" s="2700"/>
      <c r="BL42" s="2700"/>
      <c r="BM42" s="2700"/>
      <c r="BN42" s="2700"/>
      <c r="BO42" s="2700"/>
      <c r="BP42" s="2700"/>
      <c r="BQ42" s="2700"/>
      <c r="BR42" s="2701"/>
      <c r="BS42" s="2701"/>
      <c r="BT42" s="2701"/>
      <c r="BU42" s="2701"/>
      <c r="BV42" s="2701"/>
      <c r="BW42" s="2701"/>
      <c r="BX42" s="2701"/>
      <c r="BY42" s="2701"/>
      <c r="BZ42" s="2697"/>
      <c r="CA42" s="2697"/>
      <c r="CB42" s="2697"/>
      <c r="CC42" s="2697"/>
      <c r="CD42" s="2697"/>
      <c r="CE42" s="2697"/>
      <c r="CF42" s="2697"/>
      <c r="CG42" s="2697"/>
      <c r="CH42" s="2665"/>
      <c r="CI42" s="2665"/>
      <c r="CJ42" s="2665"/>
      <c r="CK42" s="2665"/>
      <c r="CL42" s="2665"/>
      <c r="CM42" s="2665"/>
      <c r="CN42" s="2665"/>
      <c r="CO42" s="2665"/>
      <c r="CP42" s="2665"/>
      <c r="CQ42" s="2665"/>
      <c r="CR42" s="2665"/>
      <c r="CS42" s="2665"/>
      <c r="CT42" s="2665"/>
      <c r="CU42" s="2665"/>
      <c r="CV42" s="2665"/>
      <c r="CW42" s="2665"/>
      <c r="CX42" s="2665"/>
      <c r="CY42" s="2665"/>
      <c r="CZ42" s="2665"/>
      <c r="DA42" s="2665"/>
      <c r="DB42" s="2665"/>
      <c r="DC42" s="2665"/>
      <c r="DD42" s="2665"/>
      <c r="DE42" s="2665"/>
      <c r="DF42" s="2665"/>
      <c r="DG42" s="2665"/>
      <c r="DH42" s="2665"/>
      <c r="DI42" s="2665"/>
      <c r="DJ42" s="2665"/>
      <c r="DK42" s="2664"/>
      <c r="DL42" s="2664"/>
      <c r="DM42" s="2664"/>
      <c r="DN42" s="2664"/>
      <c r="DO42" s="2664"/>
      <c r="DP42" s="2664"/>
      <c r="DQ42" s="2664"/>
      <c r="DR42" s="2664"/>
      <c r="DS42" s="2664"/>
      <c r="DT42" s="2664"/>
      <c r="DU42" s="2664"/>
      <c r="DV42" s="2664"/>
      <c r="DW42" s="2664"/>
      <c r="DX42" s="2664"/>
      <c r="DY42" s="2664"/>
      <c r="DZ42" s="2664"/>
      <c r="EA42" s="2664"/>
      <c r="EB42" s="2664"/>
    </row>
    <row r="43" spans="1:132" s="84" customFormat="1" ht="10.5" x14ac:dyDescent="0.2">
      <c r="A43" s="2698"/>
      <c r="B43" s="2698"/>
      <c r="C43" s="2698"/>
      <c r="D43" s="2698"/>
      <c r="E43" s="2698"/>
      <c r="F43" s="2698"/>
      <c r="G43" s="2698"/>
      <c r="H43" s="2698"/>
      <c r="I43" s="2698"/>
      <c r="J43" s="2698"/>
      <c r="K43" s="2698"/>
      <c r="L43" s="2698"/>
      <c r="M43" s="2698"/>
      <c r="N43" s="2698"/>
      <c r="O43" s="2698"/>
      <c r="P43" s="2698"/>
      <c r="Q43" s="2698"/>
      <c r="R43" s="2698"/>
      <c r="S43" s="2698"/>
      <c r="T43" s="2698"/>
      <c r="U43" s="2698"/>
      <c r="V43" s="2698"/>
      <c r="W43" s="2698"/>
      <c r="X43" s="2698"/>
      <c r="Y43" s="2698"/>
      <c r="Z43" s="2698"/>
      <c r="AA43" s="2698"/>
      <c r="AB43" s="2698"/>
      <c r="AC43" s="2698"/>
      <c r="AD43" s="2698"/>
      <c r="AE43" s="2698"/>
      <c r="AF43" s="2698"/>
      <c r="AG43" s="2698"/>
      <c r="AH43" s="2698"/>
      <c r="AI43" s="2698"/>
      <c r="AJ43" s="2698"/>
      <c r="AK43" s="2698"/>
      <c r="AL43" s="2698"/>
      <c r="AM43" s="2698"/>
      <c r="AN43" s="2698"/>
      <c r="AO43" s="2698"/>
      <c r="AP43" s="2698"/>
      <c r="AQ43" s="2698"/>
      <c r="AR43" s="2698"/>
      <c r="AS43" s="2698"/>
      <c r="AT43" s="2698"/>
      <c r="AU43" s="2698"/>
      <c r="AV43" s="2698"/>
      <c r="AW43" s="2698"/>
      <c r="AX43" s="2698"/>
      <c r="AY43" s="2698"/>
      <c r="AZ43" s="2698"/>
      <c r="BA43" s="2698"/>
      <c r="BB43" s="2698"/>
      <c r="BC43" s="2698"/>
      <c r="BD43" s="2698"/>
      <c r="BE43" s="2698"/>
      <c r="BF43" s="2698"/>
      <c r="BG43" s="2698"/>
      <c r="BH43" s="2698"/>
      <c r="BI43" s="2699"/>
      <c r="BJ43" s="2700"/>
      <c r="BK43" s="2700"/>
      <c r="BL43" s="2700"/>
      <c r="BM43" s="2700"/>
      <c r="BN43" s="2700"/>
      <c r="BO43" s="2700"/>
      <c r="BP43" s="2700"/>
      <c r="BQ43" s="2700"/>
      <c r="BR43" s="2701"/>
      <c r="BS43" s="2701"/>
      <c r="BT43" s="2701"/>
      <c r="BU43" s="2701"/>
      <c r="BV43" s="2701"/>
      <c r="BW43" s="2701"/>
      <c r="BX43" s="2701"/>
      <c r="BY43" s="2701"/>
      <c r="BZ43" s="2697"/>
      <c r="CA43" s="2697"/>
      <c r="CB43" s="2697"/>
      <c r="CC43" s="2697"/>
      <c r="CD43" s="2697"/>
      <c r="CE43" s="2697"/>
      <c r="CF43" s="2697"/>
      <c r="CG43" s="2697"/>
      <c r="CH43" s="2665"/>
      <c r="CI43" s="2665"/>
      <c r="CJ43" s="2665"/>
      <c r="CK43" s="2665"/>
      <c r="CL43" s="2665"/>
      <c r="CM43" s="2665"/>
      <c r="CN43" s="2665"/>
      <c r="CO43" s="2665"/>
      <c r="CP43" s="2665"/>
      <c r="CQ43" s="2665"/>
      <c r="CR43" s="2665"/>
      <c r="CS43" s="2665"/>
      <c r="CT43" s="2665"/>
      <c r="CU43" s="2665"/>
      <c r="CV43" s="2665"/>
      <c r="CW43" s="2665"/>
      <c r="CX43" s="2665"/>
      <c r="CY43" s="2665"/>
      <c r="CZ43" s="2665"/>
      <c r="DA43" s="2665"/>
      <c r="DB43" s="2665"/>
      <c r="DC43" s="2665"/>
      <c r="DD43" s="2665"/>
      <c r="DE43" s="2665"/>
      <c r="DF43" s="2665"/>
      <c r="DG43" s="2665"/>
      <c r="DH43" s="2665"/>
      <c r="DI43" s="2665"/>
      <c r="DJ43" s="2665"/>
      <c r="DK43" s="2664"/>
      <c r="DL43" s="2664"/>
      <c r="DM43" s="2664"/>
      <c r="DN43" s="2664"/>
      <c r="DO43" s="2664"/>
      <c r="DP43" s="2664"/>
      <c r="DQ43" s="2664"/>
      <c r="DR43" s="2664"/>
      <c r="DS43" s="2664"/>
      <c r="DT43" s="2664"/>
      <c r="DU43" s="2664"/>
      <c r="DV43" s="2664"/>
      <c r="DW43" s="2664"/>
      <c r="DX43" s="2664"/>
      <c r="DY43" s="2664"/>
      <c r="DZ43" s="2664"/>
      <c r="EA43" s="2664"/>
      <c r="EB43" s="2664"/>
    </row>
    <row r="44" spans="1:132" s="84" customFormat="1" ht="10.5" x14ac:dyDescent="0.2">
      <c r="A44" s="2715"/>
      <c r="B44" s="2715"/>
      <c r="C44" s="2715"/>
      <c r="D44" s="2715"/>
      <c r="E44" s="2715"/>
      <c r="F44" s="2715"/>
      <c r="G44" s="2715"/>
      <c r="H44" s="2715"/>
      <c r="I44" s="2715"/>
      <c r="J44" s="2715"/>
      <c r="K44" s="2715"/>
      <c r="L44" s="2715"/>
      <c r="M44" s="2715"/>
      <c r="N44" s="2715"/>
      <c r="O44" s="2715"/>
      <c r="P44" s="2715"/>
      <c r="Q44" s="2715"/>
      <c r="R44" s="2715"/>
      <c r="S44" s="2715"/>
      <c r="T44" s="2715"/>
      <c r="U44" s="2715"/>
      <c r="V44" s="2715"/>
      <c r="W44" s="2715"/>
      <c r="X44" s="2715"/>
      <c r="Y44" s="2715"/>
      <c r="Z44" s="2715"/>
      <c r="AA44" s="2715"/>
      <c r="AB44" s="2715"/>
      <c r="AC44" s="2715"/>
      <c r="AD44" s="2715"/>
      <c r="AE44" s="2715"/>
      <c r="AF44" s="2715"/>
      <c r="AG44" s="2715"/>
      <c r="AH44" s="2715"/>
      <c r="AI44" s="2715"/>
      <c r="AJ44" s="2715"/>
      <c r="AK44" s="2715"/>
      <c r="AL44" s="2715"/>
      <c r="AM44" s="2715"/>
      <c r="AN44" s="2715"/>
      <c r="AO44" s="2715"/>
      <c r="AP44" s="2715"/>
      <c r="AQ44" s="2715"/>
      <c r="AR44" s="2715"/>
      <c r="AS44" s="2715"/>
      <c r="AT44" s="2715"/>
      <c r="AU44" s="2715"/>
      <c r="AV44" s="2715"/>
      <c r="AW44" s="2715"/>
      <c r="AX44" s="2715"/>
      <c r="AY44" s="2715"/>
      <c r="AZ44" s="2715"/>
      <c r="BA44" s="2715"/>
      <c r="BB44" s="2715"/>
      <c r="BC44" s="2715"/>
      <c r="BD44" s="2715"/>
      <c r="BE44" s="2715"/>
      <c r="BF44" s="2715"/>
      <c r="BG44" s="2715"/>
      <c r="BH44" s="2715"/>
      <c r="BI44" s="2716"/>
      <c r="BJ44" s="2700"/>
      <c r="BK44" s="2700"/>
      <c r="BL44" s="2700"/>
      <c r="BM44" s="2700"/>
      <c r="BN44" s="2700"/>
      <c r="BO44" s="2700"/>
      <c r="BP44" s="2700"/>
      <c r="BQ44" s="2700"/>
      <c r="BR44" s="2701"/>
      <c r="BS44" s="2701"/>
      <c r="BT44" s="2701"/>
      <c r="BU44" s="2701"/>
      <c r="BV44" s="2701"/>
      <c r="BW44" s="2701"/>
      <c r="BX44" s="2701"/>
      <c r="BY44" s="2701"/>
      <c r="BZ44" s="2697"/>
      <c r="CA44" s="2697"/>
      <c r="CB44" s="2697"/>
      <c r="CC44" s="2697"/>
      <c r="CD44" s="2697"/>
      <c r="CE44" s="2697"/>
      <c r="CF44" s="2697"/>
      <c r="CG44" s="2697"/>
      <c r="CH44" s="2665"/>
      <c r="CI44" s="2665"/>
      <c r="CJ44" s="2665"/>
      <c r="CK44" s="2665"/>
      <c r="CL44" s="2665"/>
      <c r="CM44" s="2665"/>
      <c r="CN44" s="2665"/>
      <c r="CO44" s="2665"/>
      <c r="CP44" s="2665"/>
      <c r="CQ44" s="2665"/>
      <c r="CR44" s="2665"/>
      <c r="CS44" s="2665"/>
      <c r="CT44" s="2665"/>
      <c r="CU44" s="2665"/>
      <c r="CV44" s="2665"/>
      <c r="CW44" s="2665"/>
      <c r="CX44" s="2665"/>
      <c r="CY44" s="2665"/>
      <c r="CZ44" s="2665"/>
      <c r="DA44" s="2665"/>
      <c r="DB44" s="2665"/>
      <c r="DC44" s="2665"/>
      <c r="DD44" s="2665"/>
      <c r="DE44" s="2665"/>
      <c r="DF44" s="2665"/>
      <c r="DG44" s="2665"/>
      <c r="DH44" s="2665"/>
      <c r="DI44" s="2665"/>
      <c r="DJ44" s="2665"/>
      <c r="DK44" s="2664"/>
      <c r="DL44" s="2664"/>
      <c r="DM44" s="2664"/>
      <c r="DN44" s="2664"/>
      <c r="DO44" s="2664"/>
      <c r="DP44" s="2664"/>
      <c r="DQ44" s="2664"/>
      <c r="DR44" s="2664"/>
      <c r="DS44" s="2664"/>
      <c r="DT44" s="2664"/>
      <c r="DU44" s="2664"/>
      <c r="DV44" s="2664"/>
      <c r="DW44" s="2664"/>
      <c r="DX44" s="2664"/>
      <c r="DY44" s="2664"/>
      <c r="DZ44" s="2664"/>
      <c r="EA44" s="2664"/>
      <c r="EB44" s="2664"/>
    </row>
    <row r="45" spans="1:132" s="84" customFormat="1" ht="11.25" thickBot="1" x14ac:dyDescent="0.25">
      <c r="A45" s="2718"/>
      <c r="B45" s="2718"/>
      <c r="C45" s="2718"/>
      <c r="D45" s="2718"/>
      <c r="E45" s="2718"/>
      <c r="F45" s="2718"/>
      <c r="G45" s="2718"/>
      <c r="H45" s="2718"/>
      <c r="I45" s="2718"/>
      <c r="J45" s="2718"/>
      <c r="K45" s="2718"/>
      <c r="L45" s="2718"/>
      <c r="M45" s="2718"/>
      <c r="N45" s="2718"/>
      <c r="O45" s="2718"/>
      <c r="P45" s="2718"/>
      <c r="Q45" s="2718"/>
      <c r="R45" s="2718"/>
      <c r="S45" s="2718"/>
      <c r="T45" s="2718"/>
      <c r="U45" s="2718"/>
      <c r="V45" s="2718"/>
      <c r="W45" s="2718"/>
      <c r="X45" s="2718"/>
      <c r="Y45" s="2718"/>
      <c r="Z45" s="2718"/>
      <c r="AA45" s="2718"/>
      <c r="AB45" s="2718"/>
      <c r="AC45" s="2718"/>
      <c r="AD45" s="2718"/>
      <c r="AE45" s="2718"/>
      <c r="AF45" s="2718"/>
      <c r="AG45" s="2718"/>
      <c r="AH45" s="2718"/>
      <c r="AI45" s="2718"/>
      <c r="AJ45" s="2718"/>
      <c r="AK45" s="2718"/>
      <c r="AL45" s="2718"/>
      <c r="AM45" s="2718"/>
      <c r="AN45" s="2718"/>
      <c r="AO45" s="2718"/>
      <c r="AP45" s="2718"/>
      <c r="AQ45" s="2718"/>
      <c r="AR45" s="2718"/>
      <c r="AS45" s="2718"/>
      <c r="AT45" s="2718"/>
      <c r="AU45" s="2718"/>
      <c r="AV45" s="2718"/>
      <c r="AW45" s="2718"/>
      <c r="AX45" s="2718"/>
      <c r="AY45" s="2718"/>
      <c r="AZ45" s="2718"/>
      <c r="BA45" s="2718"/>
      <c r="BB45" s="2718"/>
      <c r="BC45" s="2718"/>
      <c r="BD45" s="2718"/>
      <c r="BE45" s="2718"/>
      <c r="BF45" s="2718"/>
      <c r="BG45" s="2718"/>
      <c r="BH45" s="2718"/>
      <c r="BI45" s="2718"/>
      <c r="BJ45" s="2719"/>
      <c r="BK45" s="2719"/>
      <c r="BL45" s="2719"/>
      <c r="BM45" s="2719"/>
      <c r="BN45" s="2719"/>
      <c r="BO45" s="2719"/>
      <c r="BP45" s="2719"/>
      <c r="BQ45" s="2719"/>
      <c r="BR45" s="2720"/>
      <c r="BS45" s="2720"/>
      <c r="BT45" s="2720"/>
      <c r="BU45" s="2720"/>
      <c r="BV45" s="2720"/>
      <c r="BW45" s="2720"/>
      <c r="BX45" s="2720"/>
      <c r="BY45" s="2720"/>
      <c r="BZ45" s="2721"/>
      <c r="CA45" s="2721"/>
      <c r="CB45" s="2721"/>
      <c r="CC45" s="2721"/>
      <c r="CD45" s="2721"/>
      <c r="CE45" s="2721"/>
      <c r="CF45" s="2721"/>
      <c r="CG45" s="2721"/>
      <c r="CH45" s="2704"/>
      <c r="CI45" s="2704"/>
      <c r="CJ45" s="2704"/>
      <c r="CK45" s="2704"/>
      <c r="CL45" s="2704"/>
      <c r="CM45" s="2704"/>
      <c r="CN45" s="2704"/>
      <c r="CO45" s="2704"/>
      <c r="CP45" s="2704"/>
      <c r="CQ45" s="2704"/>
      <c r="CR45" s="2704"/>
      <c r="CS45" s="2704"/>
      <c r="CT45" s="2704"/>
      <c r="CU45" s="2704"/>
      <c r="CV45" s="2704"/>
      <c r="CW45" s="2704"/>
      <c r="CX45" s="2704"/>
      <c r="CY45" s="2704"/>
      <c r="CZ45" s="2704"/>
      <c r="DA45" s="2704"/>
      <c r="DB45" s="2704"/>
      <c r="DC45" s="2704"/>
      <c r="DD45" s="2704"/>
      <c r="DE45" s="2704"/>
      <c r="DF45" s="2704"/>
      <c r="DG45" s="2704"/>
      <c r="DH45" s="2704"/>
      <c r="DI45" s="2704"/>
      <c r="DJ45" s="2704"/>
      <c r="DK45" s="2710"/>
      <c r="DL45" s="2710"/>
      <c r="DM45" s="2710"/>
      <c r="DN45" s="2710"/>
      <c r="DO45" s="2710"/>
      <c r="DP45" s="2710"/>
      <c r="DQ45" s="2710"/>
      <c r="DR45" s="2710"/>
      <c r="DS45" s="2710"/>
      <c r="DT45" s="2710"/>
      <c r="DU45" s="2710"/>
      <c r="DV45" s="2710"/>
      <c r="DW45" s="2710"/>
      <c r="DX45" s="2710"/>
      <c r="DY45" s="2710"/>
      <c r="DZ45" s="2710"/>
      <c r="EA45" s="2710"/>
      <c r="EB45" s="2710"/>
    </row>
    <row r="46" spans="1:132" s="84" customFormat="1" ht="11.25" thickBot="1" x14ac:dyDescent="0.25">
      <c r="CF46" s="85" t="s">
        <v>194</v>
      </c>
      <c r="CH46" s="2717">
        <f>SUM(CH27:CR45)</f>
        <v>0</v>
      </c>
      <c r="CI46" s="2717"/>
      <c r="CJ46" s="2717"/>
      <c r="CK46" s="2717"/>
      <c r="CL46" s="2717"/>
      <c r="CM46" s="2717"/>
      <c r="CN46" s="2717"/>
      <c r="CO46" s="2717"/>
      <c r="CP46" s="2717"/>
      <c r="CQ46" s="2717"/>
      <c r="CR46" s="2717"/>
      <c r="CS46" s="2713">
        <f>SUM(CS27:DJ45)</f>
        <v>0</v>
      </c>
      <c r="CT46" s="2713"/>
      <c r="CU46" s="2713"/>
      <c r="CV46" s="2713"/>
      <c r="CW46" s="2713"/>
      <c r="CX46" s="2713"/>
      <c r="CY46" s="2713"/>
      <c r="CZ46" s="2713"/>
      <c r="DA46" s="2713"/>
      <c r="DB46" s="2713"/>
      <c r="DC46" s="2713"/>
      <c r="DD46" s="2713"/>
      <c r="DE46" s="2713"/>
      <c r="DF46" s="2713"/>
      <c r="DG46" s="2713"/>
      <c r="DH46" s="2713"/>
      <c r="DI46" s="2713"/>
      <c r="DJ46" s="2713"/>
      <c r="DK46" s="2714">
        <f>SUM(DK27:EB45)</f>
        <v>0</v>
      </c>
      <c r="DL46" s="2714"/>
      <c r="DM46" s="2714"/>
      <c r="DN46" s="2714"/>
      <c r="DO46" s="2714"/>
      <c r="DP46" s="2714"/>
      <c r="DQ46" s="2714"/>
      <c r="DR46" s="2714"/>
      <c r="DS46" s="2714"/>
      <c r="DT46" s="2714"/>
      <c r="DU46" s="2714"/>
      <c r="DV46" s="2714"/>
      <c r="DW46" s="2714"/>
      <c r="DX46" s="2714"/>
      <c r="DY46" s="2714"/>
      <c r="DZ46" s="2714"/>
      <c r="EA46" s="2714"/>
      <c r="EB46" s="2714"/>
    </row>
    <row r="47" spans="1:132" ht="3.95" customHeight="1" thickBot="1" x14ac:dyDescent="0.25">
      <c r="BU47" s="87"/>
      <c r="BV47" s="87"/>
      <c r="BW47" s="87"/>
      <c r="BX47" s="87"/>
      <c r="BY47" s="87"/>
      <c r="BZ47" s="87"/>
      <c r="CA47" s="87"/>
      <c r="CB47" s="87"/>
      <c r="CC47" s="87"/>
      <c r="CD47" s="87"/>
    </row>
    <row r="48" spans="1:132" s="70" customFormat="1" ht="11.25" x14ac:dyDescent="0.2">
      <c r="A48" s="88" t="s">
        <v>250</v>
      </c>
      <c r="R48" s="2722"/>
      <c r="S48" s="2722"/>
      <c r="T48" s="2722"/>
      <c r="U48" s="2722"/>
      <c r="V48" s="2722"/>
      <c r="W48" s="2722"/>
      <c r="X48" s="2722"/>
      <c r="Y48" s="2722"/>
      <c r="Z48" s="2722"/>
      <c r="AA48" s="2722"/>
      <c r="AB48" s="2722"/>
      <c r="AC48" s="2722"/>
      <c r="AD48" s="2722"/>
      <c r="AE48" s="2722"/>
      <c r="AF48" s="2722"/>
      <c r="AG48" s="2722"/>
      <c r="AJ48" s="2671" t="s">
        <v>385</v>
      </c>
      <c r="AK48" s="2671"/>
      <c r="AL48" s="2671"/>
      <c r="AM48" s="2671"/>
      <c r="AN48" s="2671"/>
      <c r="AO48" s="2671"/>
      <c r="AP48" s="2671"/>
      <c r="AQ48" s="2671"/>
      <c r="AR48" s="2671"/>
      <c r="AS48" s="2671"/>
      <c r="AT48" s="2671"/>
      <c r="AU48" s="2671"/>
      <c r="AV48" s="2671"/>
      <c r="AW48" s="2671"/>
      <c r="AX48" s="2671"/>
      <c r="AY48" s="2671"/>
      <c r="AZ48" s="2671"/>
      <c r="BA48" s="2671"/>
      <c r="BB48" s="2671"/>
      <c r="BC48" s="2671"/>
      <c r="BD48" s="2671"/>
      <c r="BE48" s="2671"/>
      <c r="BF48" s="2671"/>
      <c r="DJ48" s="89"/>
      <c r="DK48" s="89"/>
      <c r="DL48" s="89"/>
      <c r="DM48" s="89"/>
      <c r="DN48" s="89"/>
      <c r="DO48" s="89"/>
      <c r="DP48" s="89"/>
      <c r="DQ48" s="89"/>
      <c r="DR48" s="90" t="s">
        <v>352</v>
      </c>
      <c r="DS48" s="62"/>
      <c r="DT48" s="2709" t="s">
        <v>282</v>
      </c>
      <c r="DU48" s="2709"/>
      <c r="DV48" s="2709"/>
      <c r="DW48" s="2709"/>
      <c r="DX48" s="2709"/>
      <c r="DY48" s="2709"/>
      <c r="DZ48" s="2709"/>
      <c r="EA48" s="2709"/>
      <c r="EB48" s="2709"/>
    </row>
    <row r="49" spans="1:132" s="70" customFormat="1" ht="9" customHeight="1" thickBot="1" x14ac:dyDescent="0.25">
      <c r="R49" s="2669" t="s">
        <v>322</v>
      </c>
      <c r="S49" s="2669"/>
      <c r="T49" s="2669"/>
      <c r="U49" s="2669"/>
      <c r="V49" s="2669"/>
      <c r="W49" s="2669"/>
      <c r="X49" s="2669"/>
      <c r="Y49" s="2669"/>
      <c r="Z49" s="2669"/>
      <c r="AA49" s="2669"/>
      <c r="AB49" s="2669"/>
      <c r="AC49" s="2669"/>
      <c r="AD49" s="2669"/>
      <c r="AE49" s="2669"/>
      <c r="AF49" s="2669"/>
      <c r="AG49" s="2669"/>
      <c r="AJ49" s="2670" t="s">
        <v>323</v>
      </c>
      <c r="AK49" s="2670"/>
      <c r="AL49" s="2670"/>
      <c r="AM49" s="2670"/>
      <c r="AN49" s="2670"/>
      <c r="AO49" s="2670"/>
      <c r="AP49" s="2670"/>
      <c r="AQ49" s="2670"/>
      <c r="AR49" s="2670"/>
      <c r="AS49" s="2670"/>
      <c r="AT49" s="2670"/>
      <c r="AU49" s="2670"/>
      <c r="AV49" s="2670"/>
      <c r="AW49" s="2670"/>
      <c r="AX49" s="2670"/>
      <c r="AY49" s="2670"/>
      <c r="AZ49" s="2670"/>
      <c r="BA49" s="2670"/>
      <c r="BB49" s="2670"/>
      <c r="BC49" s="2670"/>
      <c r="BD49" s="2670"/>
      <c r="BE49" s="2670"/>
      <c r="BF49" s="2670"/>
      <c r="DJ49" s="62"/>
      <c r="DK49" s="62"/>
      <c r="DL49" s="62"/>
      <c r="DM49" s="62"/>
      <c r="DN49" s="62"/>
      <c r="DO49" s="62"/>
      <c r="DP49" s="62"/>
      <c r="DQ49" s="62"/>
      <c r="DR49" s="90" t="s">
        <v>353</v>
      </c>
      <c r="DS49" s="62"/>
      <c r="DT49" s="2712" t="s">
        <v>282</v>
      </c>
      <c r="DU49" s="2712"/>
      <c r="DV49" s="2712"/>
      <c r="DW49" s="2712"/>
      <c r="DX49" s="2712"/>
      <c r="DY49" s="2712"/>
      <c r="DZ49" s="2712"/>
      <c r="EA49" s="2712"/>
      <c r="EB49" s="2712"/>
    </row>
    <row r="50" spans="1:132" s="91" customFormat="1" ht="3.95" customHeight="1" x14ac:dyDescent="0.2"/>
    <row r="51" spans="1:132" s="70" customFormat="1" ht="12" customHeight="1" x14ac:dyDescent="0.2">
      <c r="A51" s="67" t="s">
        <v>354</v>
      </c>
      <c r="L51" s="92"/>
      <c r="M51" s="2722" t="s">
        <v>270</v>
      </c>
      <c r="N51" s="2722"/>
      <c r="O51" s="2722"/>
      <c r="P51" s="2722"/>
      <c r="Q51" s="2722"/>
      <c r="R51" s="2722"/>
      <c r="S51" s="2722"/>
      <c r="T51" s="2722"/>
      <c r="U51" s="2722"/>
      <c r="V51" s="2722"/>
      <c r="W51" s="2722"/>
      <c r="X51" s="2722"/>
      <c r="Y51" s="2722"/>
      <c r="Z51" s="2722"/>
      <c r="AA51" s="95"/>
      <c r="AB51" s="95"/>
      <c r="AC51" s="2722"/>
      <c r="AD51" s="2722"/>
      <c r="AE51" s="2722"/>
      <c r="AF51" s="2722"/>
      <c r="AG51" s="2722"/>
      <c r="AH51" s="2722"/>
      <c r="AI51" s="2722"/>
      <c r="AJ51" s="95"/>
      <c r="AK51" s="95"/>
      <c r="AL51" s="2671" t="s">
        <v>385</v>
      </c>
      <c r="AM51" s="2671"/>
      <c r="AN51" s="2671"/>
      <c r="AO51" s="2671"/>
      <c r="AP51" s="2671"/>
      <c r="AQ51" s="2671"/>
      <c r="AR51" s="2671"/>
      <c r="AS51" s="2671"/>
      <c r="AT51" s="2671"/>
      <c r="AU51" s="2671"/>
      <c r="AV51" s="2671"/>
      <c r="AW51" s="2671"/>
      <c r="AX51" s="2671"/>
      <c r="AY51" s="2671"/>
      <c r="BA51" s="2689" t="s">
        <v>402</v>
      </c>
      <c r="BB51" s="2689"/>
      <c r="BC51" s="2689"/>
      <c r="BD51" s="2689"/>
      <c r="BE51" s="2689"/>
      <c r="BF51" s="2689"/>
      <c r="BG51" s="2689"/>
      <c r="BH51" s="2689"/>
      <c r="BI51" s="62"/>
      <c r="BJ51" s="62"/>
      <c r="BK51" s="62"/>
      <c r="BL51" s="62"/>
      <c r="BM51" s="62"/>
      <c r="BN51" s="62"/>
      <c r="BO51" s="62"/>
      <c r="BP51" s="62"/>
      <c r="BQ51" s="139"/>
      <c r="BR51" s="2730" t="s">
        <v>522</v>
      </c>
      <c r="BS51" s="2730"/>
      <c r="BT51" s="2730"/>
      <c r="BU51" s="2730"/>
      <c r="BV51" s="2730"/>
      <c r="BW51" s="2730"/>
      <c r="BX51" s="2730"/>
      <c r="BY51" s="2730"/>
      <c r="BZ51" s="2730"/>
      <c r="CA51" s="2730"/>
      <c r="CB51" s="2730"/>
      <c r="CC51" s="2730"/>
      <c r="CD51" s="2730"/>
      <c r="CE51" s="2730"/>
      <c r="CF51" s="2730"/>
      <c r="CG51" s="2730"/>
      <c r="CH51" s="2730"/>
      <c r="CI51" s="2730"/>
      <c r="CJ51" s="2730"/>
      <c r="CK51" s="2730"/>
      <c r="CL51" s="2730"/>
      <c r="CM51" s="2730"/>
      <c r="CN51" s="2730"/>
      <c r="CO51" s="2730"/>
      <c r="CP51" s="2730"/>
      <c r="CQ51" s="2730"/>
      <c r="CR51" s="2730"/>
      <c r="CS51" s="2730"/>
      <c r="CT51" s="2730"/>
      <c r="CU51" s="2730"/>
      <c r="CV51" s="2730"/>
      <c r="CW51" s="2730"/>
      <c r="CX51" s="2730"/>
      <c r="CY51" s="2730"/>
      <c r="CZ51" s="2730"/>
      <c r="DA51" s="2730"/>
      <c r="DB51" s="2730"/>
      <c r="DC51" s="2730"/>
      <c r="DD51" s="2730"/>
      <c r="DE51" s="2730"/>
      <c r="DF51" s="2730"/>
      <c r="DG51" s="2730"/>
      <c r="DH51" s="2730"/>
      <c r="DI51" s="2730"/>
      <c r="DJ51" s="2730"/>
      <c r="DK51" s="2730"/>
      <c r="DL51" s="2730"/>
      <c r="DM51" s="2730"/>
      <c r="DN51" s="2730"/>
      <c r="DO51" s="2730"/>
      <c r="DP51" s="2730"/>
      <c r="DQ51" s="2730"/>
      <c r="DR51" s="2730"/>
      <c r="DS51" s="2730"/>
      <c r="DT51" s="2730"/>
      <c r="DU51" s="2730"/>
      <c r="DV51" s="2730"/>
      <c r="DW51" s="2730"/>
      <c r="DX51" s="2730"/>
      <c r="DY51" s="2730"/>
      <c r="DZ51" s="140"/>
      <c r="EA51" s="141"/>
      <c r="EB51" s="95"/>
    </row>
    <row r="52" spans="1:132" s="70" customFormat="1" ht="12.75" customHeight="1" x14ac:dyDescent="0.2">
      <c r="A52" s="67" t="s">
        <v>355</v>
      </c>
      <c r="B52" s="65"/>
      <c r="C52" s="65"/>
      <c r="D52" s="65"/>
      <c r="E52" s="65"/>
      <c r="F52" s="65"/>
      <c r="G52" s="65"/>
      <c r="H52" s="65"/>
      <c r="I52" s="65"/>
      <c r="J52" s="65"/>
      <c r="K52" s="65"/>
      <c r="L52" s="65"/>
      <c r="M52" s="2670" t="s">
        <v>356</v>
      </c>
      <c r="N52" s="2670"/>
      <c r="O52" s="2670"/>
      <c r="P52" s="2670"/>
      <c r="Q52" s="2670"/>
      <c r="R52" s="2670"/>
      <c r="S52" s="2670"/>
      <c r="T52" s="2670"/>
      <c r="U52" s="2670"/>
      <c r="V52" s="2670"/>
      <c r="W52" s="2670"/>
      <c r="X52" s="2670"/>
      <c r="Y52" s="2670"/>
      <c r="Z52" s="2670"/>
      <c r="AA52" s="98"/>
      <c r="AB52" s="98"/>
      <c r="AC52" s="2669" t="s">
        <v>322</v>
      </c>
      <c r="AD52" s="2669"/>
      <c r="AE52" s="2669"/>
      <c r="AF52" s="2669"/>
      <c r="AG52" s="2669"/>
      <c r="AH52" s="2669"/>
      <c r="AI52" s="2669"/>
      <c r="AJ52" s="98"/>
      <c r="AK52" s="98"/>
      <c r="AL52" s="2670" t="s">
        <v>323</v>
      </c>
      <c r="AM52" s="2670"/>
      <c r="AN52" s="2670"/>
      <c r="AO52" s="2670"/>
      <c r="AP52" s="2670"/>
      <c r="AQ52" s="2670"/>
      <c r="AR52" s="2670"/>
      <c r="AS52" s="2670"/>
      <c r="AT52" s="2670"/>
      <c r="AU52" s="2670"/>
      <c r="AV52" s="2670"/>
      <c r="AW52" s="2670"/>
      <c r="AX52" s="2670"/>
      <c r="AY52" s="2670"/>
      <c r="AZ52" s="65"/>
      <c r="BA52" s="2669" t="s">
        <v>357</v>
      </c>
      <c r="BB52" s="2669"/>
      <c r="BC52" s="2669"/>
      <c r="BD52" s="2669"/>
      <c r="BE52" s="2669"/>
      <c r="BF52" s="2669"/>
      <c r="BG52" s="2669"/>
      <c r="BH52" s="2669"/>
      <c r="BI52" s="62"/>
      <c r="BQ52" s="142"/>
      <c r="BR52" s="64"/>
      <c r="BS52" s="64"/>
      <c r="BT52" s="64"/>
      <c r="BU52" s="64"/>
      <c r="BV52" s="64"/>
      <c r="BW52" s="2711" t="s">
        <v>523</v>
      </c>
      <c r="BX52" s="2711"/>
      <c r="BY52" s="2711"/>
      <c r="BZ52" s="2711"/>
      <c r="CA52" s="2711"/>
      <c r="CB52" s="2711"/>
      <c r="CC52" s="2711"/>
      <c r="CD52" s="2711"/>
      <c r="CE52" s="2711"/>
      <c r="CF52" s="2711"/>
      <c r="CG52" s="2711"/>
      <c r="CH52" s="2711"/>
      <c r="CI52" s="2711"/>
      <c r="CJ52" s="2711"/>
      <c r="CK52" s="2711"/>
      <c r="CL52" s="2711"/>
      <c r="CM52" s="2711"/>
      <c r="CN52" s="2711"/>
      <c r="CO52" s="2711"/>
      <c r="CP52" s="2711"/>
      <c r="CQ52" s="2711"/>
      <c r="CR52" s="2711"/>
      <c r="CS52" s="2711"/>
      <c r="CT52" s="2711"/>
      <c r="CU52" s="2711"/>
      <c r="CV52" s="2711"/>
      <c r="CW52" s="2711"/>
      <c r="CX52" s="2711"/>
      <c r="CY52" s="2711"/>
      <c r="CZ52" s="2711"/>
      <c r="DA52" s="2711"/>
      <c r="DB52" s="2711"/>
      <c r="DC52" s="2711"/>
      <c r="DD52" s="2711"/>
      <c r="DE52" s="2711"/>
      <c r="DF52" s="2711"/>
      <c r="DG52" s="2711"/>
      <c r="DH52" s="2711"/>
      <c r="DI52" s="2711"/>
      <c r="DJ52" s="2711"/>
      <c r="DK52" s="2711"/>
      <c r="DL52" s="2711"/>
      <c r="DM52" s="2711"/>
      <c r="DN52" s="2711"/>
      <c r="DO52" s="2711"/>
      <c r="DP52" s="95"/>
      <c r="DQ52" s="95"/>
      <c r="DR52" s="95"/>
      <c r="DS52" s="95"/>
      <c r="DT52" s="95"/>
      <c r="DU52" s="95"/>
      <c r="DV52" s="95"/>
      <c r="DW52" s="95"/>
      <c r="DX52" s="95"/>
      <c r="DY52" s="95"/>
      <c r="DZ52" s="95"/>
      <c r="EA52" s="143"/>
      <c r="EB52" s="95"/>
    </row>
    <row r="53" spans="1:132" s="70" customFormat="1" ht="11.25" x14ac:dyDescent="0.2">
      <c r="B53" s="68" t="s">
        <v>324</v>
      </c>
      <c r="C53" s="2723"/>
      <c r="D53" s="2723"/>
      <c r="E53" s="2723"/>
      <c r="F53" s="2723"/>
      <c r="G53" s="79" t="s">
        <v>325</v>
      </c>
      <c r="H53" s="93"/>
      <c r="I53" s="2708"/>
      <c r="J53" s="2708"/>
      <c r="K53" s="2708"/>
      <c r="L53" s="2708"/>
      <c r="M53" s="2708"/>
      <c r="N53" s="2708"/>
      <c r="O53" s="2708"/>
      <c r="P53" s="2708"/>
      <c r="Q53" s="2708"/>
      <c r="R53" s="2708"/>
      <c r="S53" s="2708"/>
      <c r="T53" s="95"/>
      <c r="V53" s="71" t="s">
        <v>326</v>
      </c>
      <c r="W53" s="2724"/>
      <c r="X53" s="2724"/>
      <c r="Y53" s="131"/>
      <c r="Z53" s="67" t="s">
        <v>327</v>
      </c>
      <c r="AA53" s="95"/>
      <c r="AB53" s="95"/>
      <c r="AC53" s="95"/>
      <c r="AD53" s="95"/>
      <c r="AE53" s="95"/>
      <c r="AF53" s="95"/>
      <c r="AG53" s="95"/>
      <c r="AH53" s="95"/>
      <c r="AI53" s="95"/>
      <c r="AJ53" s="95"/>
      <c r="AK53" s="95"/>
      <c r="AL53" s="95"/>
      <c r="AM53" s="95"/>
      <c r="AN53" s="95"/>
      <c r="BC53" s="72"/>
      <c r="BI53" s="65"/>
      <c r="BQ53" s="2728" t="s">
        <v>354</v>
      </c>
      <c r="BR53" s="2667"/>
      <c r="BS53" s="2667"/>
      <c r="BT53" s="2667"/>
      <c r="BU53" s="2667"/>
      <c r="BV53" s="2667"/>
      <c r="BW53" s="2667"/>
      <c r="BX53" s="2667"/>
      <c r="BY53" s="2667"/>
      <c r="BZ53" s="2667"/>
      <c r="CA53" s="2667"/>
      <c r="CB53" s="2725" t="s">
        <v>397</v>
      </c>
      <c r="CC53" s="2725"/>
      <c r="CD53" s="2725"/>
      <c r="CE53" s="2725"/>
      <c r="CF53" s="2725"/>
      <c r="CG53" s="2725"/>
      <c r="CH53" s="2725"/>
      <c r="CI53" s="2725"/>
      <c r="CJ53" s="2725"/>
      <c r="CK53" s="2725"/>
      <c r="CL53" s="2725"/>
      <c r="CM53" s="2725"/>
      <c r="CN53" s="2725"/>
      <c r="CO53" s="2725"/>
      <c r="CP53" s="2725"/>
      <c r="CQ53" s="2725"/>
      <c r="CR53" s="2725"/>
      <c r="CS53" s="2725"/>
      <c r="CT53" s="2725"/>
      <c r="CU53" s="2725"/>
      <c r="CV53" s="2725"/>
      <c r="CW53" s="2708"/>
      <c r="CX53" s="2708"/>
      <c r="CY53" s="2708"/>
      <c r="CZ53" s="2708"/>
      <c r="DA53" s="2708"/>
      <c r="DB53" s="2708"/>
      <c r="DC53" s="2708"/>
      <c r="DD53" s="2708"/>
      <c r="DE53" s="2708"/>
      <c r="DF53" s="2708"/>
      <c r="DG53" s="95"/>
      <c r="DH53" s="2708" t="s">
        <v>398</v>
      </c>
      <c r="DI53" s="2708"/>
      <c r="DJ53" s="2708"/>
      <c r="DK53" s="2708"/>
      <c r="DL53" s="2708"/>
      <c r="DM53" s="2708"/>
      <c r="DN53" s="2708"/>
      <c r="DO53" s="2708"/>
      <c r="DP53" s="2708"/>
      <c r="DQ53" s="2708"/>
      <c r="DR53" s="2708"/>
      <c r="DS53" s="2708"/>
      <c r="DT53" s="95"/>
      <c r="DU53" s="2708" t="s">
        <v>399</v>
      </c>
      <c r="DV53" s="2708"/>
      <c r="DW53" s="2708"/>
      <c r="DX53" s="2708"/>
      <c r="DY53" s="2708"/>
      <c r="DZ53" s="2708"/>
      <c r="EA53" s="143"/>
      <c r="EB53" s="95"/>
    </row>
    <row r="54" spans="1:132" s="92" customFormat="1" ht="9.75" customHeight="1" x14ac:dyDescent="0.2">
      <c r="A54" s="2667"/>
      <c r="B54" s="2667"/>
      <c r="C54" s="2667"/>
      <c r="D54" s="2667"/>
      <c r="E54" s="2667"/>
      <c r="F54" s="2667"/>
      <c r="G54" s="2667"/>
      <c r="H54" s="2667"/>
      <c r="I54" s="2667"/>
      <c r="J54" s="2667"/>
      <c r="K54" s="2667"/>
      <c r="L54" s="2667"/>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c r="AS54" s="2667"/>
      <c r="AT54" s="2667"/>
      <c r="AU54" s="2667"/>
      <c r="AV54" s="2667"/>
      <c r="AW54" s="2667"/>
      <c r="AX54" s="2667"/>
      <c r="AY54" s="2667"/>
      <c r="AZ54" s="2667"/>
      <c r="BA54" s="2667"/>
      <c r="BB54" s="2667"/>
      <c r="BC54" s="2667"/>
      <c r="BD54" s="2667"/>
      <c r="BE54" s="2667"/>
      <c r="BF54" s="2667"/>
      <c r="BG54" s="2667"/>
      <c r="BH54" s="2667"/>
      <c r="BQ54" s="145"/>
      <c r="BR54" s="89"/>
      <c r="BS54" s="2726" t="s">
        <v>355</v>
      </c>
      <c r="BT54" s="2727"/>
      <c r="BU54" s="2727"/>
      <c r="BV54" s="2727"/>
      <c r="BW54" s="2727"/>
      <c r="BX54" s="2727"/>
      <c r="BY54" s="2727"/>
      <c r="BZ54" s="2727"/>
      <c r="CA54" s="89"/>
      <c r="CB54" s="89"/>
      <c r="CC54" s="89"/>
      <c r="CD54" s="95"/>
      <c r="CE54" s="95"/>
      <c r="CF54" s="2654" t="s">
        <v>356</v>
      </c>
      <c r="CG54" s="2667"/>
      <c r="CH54" s="2667"/>
      <c r="CI54" s="2667"/>
      <c r="CJ54" s="2667"/>
      <c r="CK54" s="2667"/>
      <c r="CL54" s="2667"/>
      <c r="CM54" s="2667"/>
      <c r="CN54" s="2667"/>
      <c r="CO54" s="2667"/>
      <c r="CP54" s="95"/>
      <c r="CQ54" s="95"/>
      <c r="CR54" s="95"/>
      <c r="CS54" s="95"/>
      <c r="CT54" s="95"/>
      <c r="CU54" s="95"/>
      <c r="CV54" s="95"/>
      <c r="CW54" s="2706" t="s">
        <v>322</v>
      </c>
      <c r="CX54" s="2707"/>
      <c r="CY54" s="2707"/>
      <c r="CZ54" s="2707"/>
      <c r="DA54" s="2707"/>
      <c r="DB54" s="2707"/>
      <c r="DC54" s="2707"/>
      <c r="DD54" s="2707"/>
      <c r="DE54" s="2707"/>
      <c r="DF54" s="95"/>
      <c r="DG54" s="2654" t="s">
        <v>323</v>
      </c>
      <c r="DH54" s="2667"/>
      <c r="DI54" s="2667"/>
      <c r="DJ54" s="2667"/>
      <c r="DK54" s="2667"/>
      <c r="DL54" s="2667"/>
      <c r="DM54" s="2667"/>
      <c r="DN54" s="2667"/>
      <c r="DO54" s="2667"/>
      <c r="DP54" s="2667"/>
      <c r="DQ54" s="2667"/>
      <c r="DR54" s="2667"/>
      <c r="DS54" s="2667"/>
      <c r="DT54" s="2667"/>
      <c r="DU54" s="2706" t="s">
        <v>357</v>
      </c>
      <c r="DV54" s="2707"/>
      <c r="DW54" s="2707"/>
      <c r="DX54" s="2707"/>
      <c r="DY54" s="2707"/>
      <c r="DZ54" s="2707"/>
      <c r="EA54" s="143"/>
      <c r="EB54" s="95"/>
    </row>
    <row r="55" spans="1:132" s="65" customFormat="1" ht="12.75" customHeight="1" x14ac:dyDescent="0.2">
      <c r="A55" s="2667"/>
      <c r="B55" s="2667"/>
      <c r="C55" s="2667"/>
      <c r="D55" s="2667"/>
      <c r="E55" s="2667"/>
      <c r="F55" s="2667"/>
      <c r="G55" s="2667"/>
      <c r="H55" s="2667"/>
      <c r="I55" s="2667"/>
      <c r="J55" s="2667"/>
      <c r="K55" s="2667"/>
      <c r="L55" s="2667"/>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c r="AS55" s="2667"/>
      <c r="AT55" s="2667"/>
      <c r="AU55" s="2667"/>
      <c r="AV55" s="2667"/>
      <c r="AW55" s="2667"/>
      <c r="AX55" s="2667"/>
      <c r="AY55" s="2667"/>
      <c r="AZ55" s="2667"/>
      <c r="BA55" s="2667"/>
      <c r="BB55" s="2667"/>
      <c r="BC55" s="2667"/>
      <c r="BD55" s="2667"/>
      <c r="BE55" s="2667"/>
      <c r="BF55" s="2667"/>
      <c r="BG55" s="2667"/>
      <c r="BH55" s="2667"/>
      <c r="BQ55" s="146"/>
      <c r="BR55" s="66"/>
      <c r="BS55" s="2729" t="s">
        <v>400</v>
      </c>
      <c r="BT55" s="2729"/>
      <c r="BU55" s="2729"/>
      <c r="BV55" s="2729"/>
      <c r="BW55" s="66"/>
      <c r="BX55" s="66"/>
      <c r="BY55" s="2729"/>
      <c r="BZ55" s="2729"/>
      <c r="CA55" s="2729"/>
      <c r="CB55" s="2729"/>
      <c r="CC55" s="2729"/>
      <c r="CD55" s="2729"/>
      <c r="CE55" s="2729"/>
      <c r="CF55" s="2729"/>
      <c r="CG55" s="2729"/>
      <c r="CH55" s="2729"/>
      <c r="CI55" s="2729"/>
      <c r="CJ55" s="95"/>
      <c r="CK55" s="95"/>
      <c r="CL55" s="2667">
        <v>20</v>
      </c>
      <c r="CM55" s="2667"/>
      <c r="CN55" s="2708"/>
      <c r="CO55" s="2708"/>
      <c r="CP55" s="95"/>
      <c r="CQ55" s="95" t="s">
        <v>327</v>
      </c>
      <c r="CR55" s="95"/>
      <c r="CS55" s="95"/>
      <c r="CT55" s="95"/>
      <c r="CU55" s="95"/>
      <c r="CV55" s="95"/>
      <c r="CW55" s="95"/>
      <c r="CX55" s="95"/>
      <c r="CY55" s="95"/>
      <c r="CZ55" s="95"/>
      <c r="DA55" s="95"/>
      <c r="DB55" s="95"/>
      <c r="DC55" s="95"/>
      <c r="DD55" s="95"/>
      <c r="DE55" s="95"/>
      <c r="DF55" s="95"/>
      <c r="DG55" s="95"/>
      <c r="DH55" s="95"/>
      <c r="DI55" s="95"/>
      <c r="DJ55" s="95"/>
      <c r="DK55" s="95"/>
      <c r="DL55" s="95"/>
      <c r="DM55" s="95"/>
      <c r="DN55" s="95"/>
      <c r="DO55" s="95"/>
      <c r="DP55" s="95"/>
      <c r="DQ55" s="95"/>
      <c r="DR55" s="95"/>
      <c r="DS55" s="95"/>
      <c r="DT55" s="95"/>
      <c r="DU55" s="95"/>
      <c r="DV55" s="95"/>
      <c r="DW55" s="95"/>
      <c r="DX55" s="95"/>
      <c r="DY55" s="95"/>
      <c r="DZ55" s="95"/>
      <c r="EA55" s="143"/>
      <c r="EB55" s="95"/>
    </row>
    <row r="56" spans="1:132" s="70" customFormat="1" ht="9.75" customHeight="1" x14ac:dyDescent="0.2">
      <c r="A56" s="2667"/>
      <c r="B56" s="2667"/>
      <c r="C56" s="2667"/>
      <c r="D56" s="2667"/>
      <c r="E56" s="2667"/>
      <c r="F56" s="2667"/>
      <c r="G56" s="2667"/>
      <c r="H56" s="2667"/>
      <c r="I56" s="2667"/>
      <c r="J56" s="2667"/>
      <c r="K56" s="2667"/>
      <c r="L56" s="2667"/>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c r="AS56" s="2667"/>
      <c r="AT56" s="2667"/>
      <c r="AU56" s="2667"/>
      <c r="AV56" s="2667"/>
      <c r="AW56" s="2667"/>
      <c r="AX56" s="2667"/>
      <c r="AY56" s="2667"/>
      <c r="AZ56" s="2667"/>
      <c r="BA56" s="2667"/>
      <c r="BB56" s="2667"/>
      <c r="BC56" s="2667"/>
      <c r="BD56" s="2667"/>
      <c r="BE56" s="2667"/>
      <c r="BF56" s="2667"/>
      <c r="BG56" s="2667"/>
      <c r="BH56" s="2667"/>
      <c r="BQ56" s="147"/>
      <c r="BR56" s="144"/>
      <c r="BS56" s="144"/>
      <c r="BT56" s="144"/>
      <c r="BU56" s="144"/>
      <c r="BV56" s="144"/>
      <c r="BW56" s="144"/>
      <c r="BX56" s="144"/>
      <c r="BY56" s="144"/>
      <c r="BZ56" s="144"/>
      <c r="CA56" s="144"/>
      <c r="CB56" s="144"/>
      <c r="CC56" s="144"/>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9"/>
      <c r="EB56" s="95"/>
    </row>
    <row r="57" spans="1:132" s="65" customFormat="1" ht="12.75" customHeight="1" x14ac:dyDescent="0.2">
      <c r="CC57" s="66"/>
      <c r="CD57" s="95"/>
      <c r="CE57" s="95"/>
      <c r="CF57" s="95"/>
      <c r="CG57" s="95"/>
      <c r="CH57" s="95"/>
      <c r="CI57" s="95"/>
      <c r="CJ57" s="95"/>
      <c r="CK57" s="95"/>
      <c r="CL57" s="95"/>
      <c r="CM57" s="95"/>
      <c r="CN57" s="95"/>
      <c r="CO57" s="95"/>
      <c r="CP57" s="95"/>
      <c r="CQ57" s="95"/>
      <c r="CR57" s="95"/>
      <c r="CS57" s="95"/>
      <c r="CT57" s="95"/>
      <c r="CU57" s="95"/>
      <c r="CV57" s="95"/>
      <c r="CW57" s="95"/>
      <c r="CX57" s="95"/>
      <c r="CY57" s="95"/>
      <c r="CZ57" s="95"/>
      <c r="DA57" s="95"/>
      <c r="DB57" s="95"/>
      <c r="DC57" s="95"/>
      <c r="DD57" s="95"/>
      <c r="DE57" s="95"/>
      <c r="DF57" s="95"/>
      <c r="DG57" s="95"/>
      <c r="DH57" s="95"/>
      <c r="DI57" s="95"/>
      <c r="DJ57" s="95"/>
      <c r="DK57" s="95"/>
      <c r="DL57" s="95"/>
      <c r="DM57" s="95"/>
      <c r="DN57" s="95"/>
      <c r="DO57" s="95"/>
      <c r="DP57" s="95"/>
      <c r="DQ57" s="95"/>
      <c r="DR57" s="95"/>
      <c r="DS57" s="95"/>
      <c r="DT57" s="95"/>
      <c r="DU57" s="95"/>
      <c r="DV57" s="95"/>
      <c r="DW57" s="95"/>
      <c r="DX57" s="95"/>
      <c r="DY57" s="95"/>
      <c r="DZ57" s="95"/>
      <c r="EA57" s="95"/>
      <c r="EB57" s="95"/>
    </row>
  </sheetData>
  <sheetProtection selectLockedCells="1" selectUnlockedCells="1"/>
  <mergeCells count="226">
    <mergeCell ref="CN55:CO55"/>
    <mergeCell ref="C53:F53"/>
    <mergeCell ref="I53:S53"/>
    <mergeCell ref="W53:X53"/>
    <mergeCell ref="CB53:CV53"/>
    <mergeCell ref="CF54:CO54"/>
    <mergeCell ref="BS54:BZ54"/>
    <mergeCell ref="BQ53:CA53"/>
    <mergeCell ref="AJ48:BF48"/>
    <mergeCell ref="A54:BH56"/>
    <mergeCell ref="M52:Z52"/>
    <mergeCell ref="AC52:AI52"/>
    <mergeCell ref="AL52:AY52"/>
    <mergeCell ref="BA52:BH52"/>
    <mergeCell ref="BS55:BV55"/>
    <mergeCell ref="BY55:CI55"/>
    <mergeCell ref="CL55:CM55"/>
    <mergeCell ref="M51:Z51"/>
    <mergeCell ref="AC51:AI51"/>
    <mergeCell ref="AL51:AY51"/>
    <mergeCell ref="BA51:BH51"/>
    <mergeCell ref="BR51:DY51"/>
    <mergeCell ref="CW54:DE54"/>
    <mergeCell ref="DH53:DS53"/>
    <mergeCell ref="AJ49:BF49"/>
    <mergeCell ref="A43:BI43"/>
    <mergeCell ref="BJ43:BQ43"/>
    <mergeCell ref="A41:BI41"/>
    <mergeCell ref="BJ41:BQ41"/>
    <mergeCell ref="BR41:BY41"/>
    <mergeCell ref="BZ41:CG41"/>
    <mergeCell ref="CH41:CR41"/>
    <mergeCell ref="A42:BI42"/>
    <mergeCell ref="BJ42:BQ42"/>
    <mergeCell ref="BZ43:CG43"/>
    <mergeCell ref="CH45:CR45"/>
    <mergeCell ref="A44:BI44"/>
    <mergeCell ref="BJ44:BQ44"/>
    <mergeCell ref="CH46:CR46"/>
    <mergeCell ref="A45:BI45"/>
    <mergeCell ref="BJ45:BQ45"/>
    <mergeCell ref="BR45:BY45"/>
    <mergeCell ref="BZ45:CG45"/>
    <mergeCell ref="BZ42:CG42"/>
    <mergeCell ref="CH42:CR42"/>
    <mergeCell ref="R49:AG49"/>
    <mergeCell ref="R48:AG48"/>
    <mergeCell ref="DT49:EB49"/>
    <mergeCell ref="CS43:DJ43"/>
    <mergeCell ref="CS46:DJ46"/>
    <mergeCell ref="DK46:EB46"/>
    <mergeCell ref="BZ44:CG44"/>
    <mergeCell ref="CH44:CR44"/>
    <mergeCell ref="CS44:DJ44"/>
    <mergeCell ref="DK44:EB44"/>
    <mergeCell ref="BR43:BY43"/>
    <mergeCell ref="A37:BI37"/>
    <mergeCell ref="BJ37:BQ37"/>
    <mergeCell ref="BR37:BY37"/>
    <mergeCell ref="BZ37:CG37"/>
    <mergeCell ref="A34:BI34"/>
    <mergeCell ref="BJ34:BQ34"/>
    <mergeCell ref="BR34:BY34"/>
    <mergeCell ref="BZ34:CG34"/>
    <mergeCell ref="CH36:CR36"/>
    <mergeCell ref="A35:BI35"/>
    <mergeCell ref="BJ35:BQ35"/>
    <mergeCell ref="A36:BI36"/>
    <mergeCell ref="BJ36:BQ36"/>
    <mergeCell ref="BR35:BY35"/>
    <mergeCell ref="CH37:CR37"/>
    <mergeCell ref="BR36:BY36"/>
    <mergeCell ref="BZ36:CG36"/>
    <mergeCell ref="BJ29:BQ29"/>
    <mergeCell ref="BR29:BY29"/>
    <mergeCell ref="BZ29:CG29"/>
    <mergeCell ref="BJ28:BQ28"/>
    <mergeCell ref="A33:BI33"/>
    <mergeCell ref="BJ33:BQ33"/>
    <mergeCell ref="BR33:BY33"/>
    <mergeCell ref="BZ33:CG33"/>
    <mergeCell ref="CH33:CR33"/>
    <mergeCell ref="A32:BI32"/>
    <mergeCell ref="BJ32:BQ32"/>
    <mergeCell ref="BJ38:BQ38"/>
    <mergeCell ref="A39:BI39"/>
    <mergeCell ref="BJ39:BQ39"/>
    <mergeCell ref="A40:BI40"/>
    <mergeCell ref="BJ40:BQ40"/>
    <mergeCell ref="BR40:BY40"/>
    <mergeCell ref="BZ40:CG40"/>
    <mergeCell ref="A38:BI38"/>
    <mergeCell ref="BR38:BY38"/>
    <mergeCell ref="BZ38:CG38"/>
    <mergeCell ref="BR39:BY39"/>
    <mergeCell ref="BZ39:CG39"/>
    <mergeCell ref="DG54:DT54"/>
    <mergeCell ref="BZ32:CG32"/>
    <mergeCell ref="CH32:CR32"/>
    <mergeCell ref="DK35:EB35"/>
    <mergeCell ref="DU54:DZ54"/>
    <mergeCell ref="DU53:DZ53"/>
    <mergeCell ref="DK41:EB41"/>
    <mergeCell ref="DT48:EB48"/>
    <mergeCell ref="DK43:EB43"/>
    <mergeCell ref="DK42:EB42"/>
    <mergeCell ref="DK45:EB45"/>
    <mergeCell ref="DK37:EB37"/>
    <mergeCell ref="DK40:EB40"/>
    <mergeCell ref="CW53:DF53"/>
    <mergeCell ref="BW52:DO52"/>
    <mergeCell ref="BR32:BY32"/>
    <mergeCell ref="BZ35:CG35"/>
    <mergeCell ref="CH35:CR35"/>
    <mergeCell ref="DK38:EB38"/>
    <mergeCell ref="CS33:DJ33"/>
    <mergeCell ref="CH34:CR34"/>
    <mergeCell ref="CS34:DJ34"/>
    <mergeCell ref="CS32:DJ32"/>
    <mergeCell ref="CS42:DJ42"/>
    <mergeCell ref="CS36:DJ36"/>
    <mergeCell ref="CS35:DJ35"/>
    <mergeCell ref="CS37:DJ37"/>
    <mergeCell ref="CS45:DJ45"/>
    <mergeCell ref="BR44:BY44"/>
    <mergeCell ref="CH27:CR27"/>
    <mergeCell ref="CS27:DJ27"/>
    <mergeCell ref="DK29:EB29"/>
    <mergeCell ref="DK30:EB30"/>
    <mergeCell ref="CS29:DJ29"/>
    <mergeCell ref="DK36:EB36"/>
    <mergeCell ref="CH38:CR38"/>
    <mergeCell ref="CS38:DJ38"/>
    <mergeCell ref="DK39:EB39"/>
    <mergeCell ref="CS41:DJ41"/>
    <mergeCell ref="BR42:BY42"/>
    <mergeCell ref="BR28:BY28"/>
    <mergeCell ref="BR30:BY30"/>
    <mergeCell ref="BZ30:CG30"/>
    <mergeCell ref="CH40:CR40"/>
    <mergeCell ref="CS40:DJ40"/>
    <mergeCell ref="CH43:CR43"/>
    <mergeCell ref="CH39:CR39"/>
    <mergeCell ref="CS39:DJ39"/>
    <mergeCell ref="A26:BI26"/>
    <mergeCell ref="BJ26:BQ26"/>
    <mergeCell ref="BZ27:CG27"/>
    <mergeCell ref="CH28:CR28"/>
    <mergeCell ref="CS28:DJ28"/>
    <mergeCell ref="CH29:CR29"/>
    <mergeCell ref="CH30:CR30"/>
    <mergeCell ref="BZ28:CG28"/>
    <mergeCell ref="CH31:CR31"/>
    <mergeCell ref="CS31:DJ31"/>
    <mergeCell ref="A31:BI31"/>
    <mergeCell ref="BJ31:BQ31"/>
    <mergeCell ref="BR31:BY31"/>
    <mergeCell ref="BZ31:CG31"/>
    <mergeCell ref="A27:BI27"/>
    <mergeCell ref="BJ27:BQ27"/>
    <mergeCell ref="BR27:BY27"/>
    <mergeCell ref="A28:BI28"/>
    <mergeCell ref="BR26:BY26"/>
    <mergeCell ref="BZ26:CG26"/>
    <mergeCell ref="CH26:CR26"/>
    <mergeCell ref="A30:BI30"/>
    <mergeCell ref="BJ30:BQ30"/>
    <mergeCell ref="A29:BI29"/>
    <mergeCell ref="DT14:EB14"/>
    <mergeCell ref="BD15:DI15"/>
    <mergeCell ref="DT15:EB15"/>
    <mergeCell ref="DT16:EB17"/>
    <mergeCell ref="DT18:EB18"/>
    <mergeCell ref="CU8:CV8"/>
    <mergeCell ref="AX20:DI20"/>
    <mergeCell ref="DT12:EB12"/>
    <mergeCell ref="DT13:EB13"/>
    <mergeCell ref="DT20:EB20"/>
    <mergeCell ref="AW13:AX13"/>
    <mergeCell ref="CQ11:CR12"/>
    <mergeCell ref="CS11:DA12"/>
    <mergeCell ref="AX18:DI18"/>
    <mergeCell ref="BE17:CI17"/>
    <mergeCell ref="BO13:BQ13"/>
    <mergeCell ref="BS13:CC13"/>
    <mergeCell ref="CF13:CH13"/>
    <mergeCell ref="BB13:BL13"/>
    <mergeCell ref="A10:DH10"/>
    <mergeCell ref="A11:CP12"/>
    <mergeCell ref="CS3:EB3"/>
    <mergeCell ref="CS4:EB4"/>
    <mergeCell ref="CS5:EB5"/>
    <mergeCell ref="CS6:DE6"/>
    <mergeCell ref="DH6:EB6"/>
    <mergeCell ref="CS7:DE7"/>
    <mergeCell ref="DH7:EB7"/>
    <mergeCell ref="CX8:DH8"/>
    <mergeCell ref="A9:DH9"/>
    <mergeCell ref="DK8:DO8"/>
    <mergeCell ref="DK26:EB26"/>
    <mergeCell ref="DK34:EB34"/>
    <mergeCell ref="DK33:EB33"/>
    <mergeCell ref="CS25:DJ25"/>
    <mergeCell ref="DK31:EB31"/>
    <mergeCell ref="DK25:EB25"/>
    <mergeCell ref="CS30:DJ30"/>
    <mergeCell ref="DK28:EB28"/>
    <mergeCell ref="DK27:EB27"/>
    <mergeCell ref="DK32:EB32"/>
    <mergeCell ref="CS26:DJ26"/>
    <mergeCell ref="CS23:EB23"/>
    <mergeCell ref="AX19:DI19"/>
    <mergeCell ref="A23:BI25"/>
    <mergeCell ref="BZ24:CR24"/>
    <mergeCell ref="BR24:BY24"/>
    <mergeCell ref="BJ25:BQ25"/>
    <mergeCell ref="BJ24:BQ24"/>
    <mergeCell ref="CS24:EB24"/>
    <mergeCell ref="BR25:BY25"/>
    <mergeCell ref="BZ25:CG25"/>
    <mergeCell ref="BJ23:BQ23"/>
    <mergeCell ref="BR23:BY23"/>
    <mergeCell ref="BZ23:CR23"/>
    <mergeCell ref="CH25:CR25"/>
    <mergeCell ref="DT19:EB19"/>
    <mergeCell ref="DT21:EB21"/>
  </mergeCells>
  <phoneticPr fontId="9" type="noConversion"/>
  <pageMargins left="0.39370078740157483" right="0.39370078740157483" top="0.39370078740157483" bottom="0.39370078740157483" header="0.27559055118110237" footer="0.51181102362204722"/>
  <pageSetup paperSize="9" scale="93" firstPageNumber="0" fitToHeight="2" orientation="landscape" horizontalDpi="300" verticalDpi="300" r:id="rId1"/>
  <headerFooter alignWithMargins="0"/>
  <ignoredErrors>
    <ignoredError sqref="DT19:EB20 DT48:EB49 DT13 BC13:BN13 AX13:BA13 BP13:BQ13 AW13 BB13 BO13 DL8:DO8 CY8:DJ8 CV8:CW8 CU8 CX8 DK8" numberStoredAsText="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3300"/>
    <pageSetUpPr fitToPage="1"/>
  </sheetPr>
  <dimension ref="A1:EY54"/>
  <sheetViews>
    <sheetView view="pageBreakPreview" topLeftCell="A8" zoomScale="120" zoomScaleSheetLayoutView="120" workbookViewId="0">
      <selection activeCell="BA40" sqref="BA40:BC40"/>
    </sheetView>
  </sheetViews>
  <sheetFormatPr defaultColWidth="0.85546875" defaultRowHeight="12" customHeight="1" x14ac:dyDescent="0.2"/>
  <cols>
    <col min="1" max="1" width="13.5703125" style="458" customWidth="1"/>
    <col min="2" max="48" width="0.85546875" style="458"/>
    <col min="49" max="49" width="1" style="458" customWidth="1"/>
    <col min="50" max="51" width="0.7109375" style="458" customWidth="1"/>
    <col min="52" max="52" width="0.85546875" style="458" customWidth="1"/>
    <col min="53" max="16384" width="0.85546875" style="458"/>
  </cols>
  <sheetData>
    <row r="1" spans="1:155" s="436" customFormat="1" ht="9" customHeight="1" x14ac:dyDescent="0.2">
      <c r="CG1" s="436" t="s">
        <v>541</v>
      </c>
    </row>
    <row r="2" spans="1:155" s="436" customFormat="1" ht="9" customHeight="1" x14ac:dyDescent="0.2">
      <c r="CG2" s="436" t="s">
        <v>542</v>
      </c>
    </row>
    <row r="3" spans="1:155" s="436" customFormat="1" ht="9" customHeight="1" x14ac:dyDescent="0.2">
      <c r="CG3" s="436" t="s">
        <v>543</v>
      </c>
    </row>
    <row r="4" spans="1:155" s="436" customFormat="1" ht="9" customHeight="1" x14ac:dyDescent="0.2">
      <c r="CG4" s="436" t="s">
        <v>544</v>
      </c>
    </row>
    <row r="5" spans="1:155" s="436" customFormat="1" ht="2.25" customHeight="1" x14ac:dyDescent="0.2"/>
    <row r="6" spans="1:155" s="437" customFormat="1" ht="7.5" customHeight="1" x14ac:dyDescent="0.2">
      <c r="CG6" s="437" t="s">
        <v>545</v>
      </c>
    </row>
    <row r="7" spans="1:155" s="436" customFormat="1" ht="2.25" customHeight="1" x14ac:dyDescent="0.2"/>
    <row r="8" spans="1:155" s="438" customFormat="1" ht="10.5" customHeight="1" x14ac:dyDescent="0.2">
      <c r="BL8" s="470"/>
      <c r="BM8" s="470"/>
      <c r="BN8" s="470"/>
      <c r="BO8" s="470"/>
      <c r="BP8" s="470"/>
      <c r="BQ8" s="470"/>
      <c r="BR8" s="470"/>
      <c r="BS8" s="470"/>
      <c r="BT8" s="470"/>
      <c r="BU8" s="470"/>
      <c r="BV8" s="470"/>
      <c r="BW8" s="470"/>
      <c r="BX8" s="470"/>
      <c r="BY8" s="470"/>
      <c r="BZ8" s="470"/>
      <c r="CA8" s="470"/>
      <c r="CB8" s="470"/>
      <c r="CC8" s="470"/>
      <c r="CD8" s="470"/>
      <c r="CE8" s="470"/>
      <c r="CF8" s="470"/>
      <c r="CG8" s="2771" t="s">
        <v>321</v>
      </c>
      <c r="CH8" s="2771"/>
      <c r="CI8" s="2771"/>
      <c r="CJ8" s="2771"/>
      <c r="CK8" s="2771"/>
      <c r="CL8" s="2771"/>
      <c r="CM8" s="2771"/>
      <c r="CN8" s="2771"/>
      <c r="CO8" s="2771"/>
      <c r="CP8" s="2771"/>
      <c r="CQ8" s="2771"/>
      <c r="CR8" s="2771"/>
      <c r="CS8" s="2771"/>
      <c r="CT8" s="2771"/>
      <c r="CU8" s="2771"/>
      <c r="CV8" s="2771"/>
      <c r="CW8" s="2771"/>
      <c r="CX8" s="2771"/>
      <c r="CY8" s="2771"/>
      <c r="CZ8" s="2771"/>
      <c r="DA8" s="2771"/>
      <c r="DB8" s="2771"/>
      <c r="DC8" s="2771"/>
      <c r="DD8" s="2771"/>
      <c r="DE8" s="2771"/>
      <c r="DF8" s="2771"/>
      <c r="DG8" s="2771"/>
      <c r="DH8" s="2771"/>
      <c r="DI8" s="2771"/>
      <c r="DJ8" s="2771"/>
      <c r="DK8" s="2771"/>
      <c r="DL8" s="2771"/>
      <c r="DM8" s="2771"/>
      <c r="DN8" s="2771"/>
      <c r="DO8" s="2771"/>
      <c r="DP8" s="2771"/>
      <c r="DQ8" s="2771"/>
      <c r="DR8" s="2771"/>
      <c r="DS8" s="2771"/>
      <c r="DT8" s="2771"/>
      <c r="DU8" s="2771"/>
      <c r="DV8" s="2771"/>
      <c r="DW8" s="2771"/>
      <c r="DX8" s="2771"/>
      <c r="DY8" s="2771"/>
      <c r="DZ8" s="2771"/>
      <c r="EA8" s="2771"/>
      <c r="EB8" s="2771"/>
      <c r="EC8" s="2771"/>
      <c r="ED8" s="2771"/>
      <c r="EE8" s="2771"/>
      <c r="EF8" s="2771"/>
      <c r="EG8" s="2771"/>
      <c r="EH8" s="2771"/>
      <c r="EI8" s="2771"/>
      <c r="EJ8" s="2771"/>
      <c r="EK8" s="2771"/>
      <c r="EL8" s="2771"/>
      <c r="EM8" s="2771"/>
      <c r="EN8" s="2771"/>
      <c r="EO8" s="2771"/>
      <c r="EP8" s="2771"/>
      <c r="EQ8" s="2771"/>
      <c r="ER8" s="2771"/>
      <c r="ES8" s="2771"/>
      <c r="ET8" s="2771"/>
      <c r="EU8" s="2771"/>
      <c r="EV8" s="2771"/>
      <c r="EW8" s="2771"/>
      <c r="EX8" s="2771"/>
      <c r="EY8" s="470"/>
    </row>
    <row r="9" spans="1:155" s="438" customFormat="1" ht="10.5" customHeight="1" x14ac:dyDescent="0.2">
      <c r="BL9" s="468"/>
      <c r="BM9" s="468"/>
      <c r="BN9" s="468"/>
      <c r="BO9" s="468"/>
      <c r="BP9" s="468"/>
      <c r="BQ9" s="468"/>
      <c r="BR9" s="468"/>
      <c r="BS9" s="468"/>
      <c r="BT9" s="468"/>
      <c r="BU9" s="468"/>
      <c r="BV9" s="468"/>
      <c r="BW9" s="468"/>
      <c r="BX9" s="468"/>
      <c r="BY9" s="468"/>
      <c r="BZ9" s="468"/>
      <c r="CA9" s="468"/>
      <c r="CB9" s="468"/>
      <c r="CC9" s="468"/>
      <c r="CD9" s="468"/>
      <c r="CE9" s="468"/>
      <c r="CF9" s="468"/>
      <c r="CG9" s="2781" t="s">
        <v>358</v>
      </c>
      <c r="CH9" s="2781"/>
      <c r="CI9" s="2781"/>
      <c r="CJ9" s="2781"/>
      <c r="CK9" s="2781"/>
      <c r="CL9" s="2781"/>
      <c r="CM9" s="2781"/>
      <c r="CN9" s="2781"/>
      <c r="CO9" s="2781"/>
      <c r="CP9" s="2781"/>
      <c r="CQ9" s="2781"/>
      <c r="CR9" s="2781"/>
      <c r="CS9" s="2781"/>
      <c r="CT9" s="2781"/>
      <c r="CU9" s="2781"/>
      <c r="CV9" s="2781"/>
      <c r="CW9" s="2781"/>
      <c r="CX9" s="2781"/>
      <c r="CY9" s="2781"/>
      <c r="CZ9" s="2781"/>
      <c r="DA9" s="2781"/>
      <c r="DB9" s="2781"/>
      <c r="DC9" s="2781"/>
      <c r="DD9" s="2781"/>
      <c r="DE9" s="2781"/>
      <c r="DF9" s="2781"/>
      <c r="DG9" s="2781"/>
      <c r="DH9" s="2781"/>
      <c r="DI9" s="2781"/>
      <c r="DJ9" s="2781"/>
      <c r="DK9" s="2781"/>
      <c r="DL9" s="2781"/>
      <c r="DM9" s="2781"/>
      <c r="DN9" s="2781"/>
      <c r="DO9" s="2781"/>
      <c r="DP9" s="2781"/>
      <c r="DQ9" s="2781"/>
      <c r="DR9" s="2781"/>
      <c r="DS9" s="2781"/>
      <c r="DT9" s="2781"/>
      <c r="DU9" s="2781"/>
      <c r="DV9" s="2781"/>
      <c r="DW9" s="2781"/>
      <c r="DX9" s="2781"/>
      <c r="DY9" s="2781"/>
      <c r="DZ9" s="2781"/>
      <c r="EA9" s="2781"/>
      <c r="EB9" s="2781"/>
      <c r="EC9" s="2781"/>
      <c r="ED9" s="2781"/>
      <c r="EE9" s="2781"/>
      <c r="EF9" s="2781"/>
      <c r="EG9" s="2781"/>
      <c r="EH9" s="2781"/>
      <c r="EI9" s="2781"/>
      <c r="EJ9" s="2781"/>
      <c r="EK9" s="2781"/>
      <c r="EL9" s="2781"/>
      <c r="EM9" s="2781"/>
      <c r="EN9" s="2781"/>
      <c r="EO9" s="2781"/>
      <c r="EP9" s="2781"/>
      <c r="EQ9" s="2781"/>
      <c r="ER9" s="2781"/>
      <c r="ES9" s="2781"/>
      <c r="ET9" s="2781"/>
      <c r="EU9" s="2781"/>
      <c r="EV9" s="2781"/>
      <c r="EW9" s="2781"/>
      <c r="EX9" s="2781"/>
      <c r="EY9" s="468"/>
    </row>
    <row r="10" spans="1:155" s="436" customFormat="1" ht="18.75" customHeight="1" x14ac:dyDescent="0.2">
      <c r="BK10" s="486"/>
      <c r="BL10" s="486"/>
      <c r="BM10" s="486"/>
      <c r="BN10" s="486"/>
      <c r="BO10" s="486"/>
      <c r="BP10" s="486"/>
      <c r="BQ10" s="486"/>
      <c r="BR10" s="486"/>
      <c r="BS10" s="486"/>
      <c r="BT10" s="486"/>
      <c r="BU10" s="486"/>
      <c r="BV10" s="486"/>
      <c r="BW10" s="486"/>
      <c r="BX10" s="486"/>
      <c r="BY10" s="486"/>
      <c r="BZ10" s="486"/>
      <c r="CA10" s="486"/>
      <c r="CB10" s="486"/>
      <c r="CC10" s="486"/>
      <c r="CD10" s="486"/>
      <c r="CE10" s="486"/>
      <c r="CF10" s="486"/>
      <c r="CG10" s="2779" t="s">
        <v>569</v>
      </c>
      <c r="CH10" s="2779"/>
      <c r="CI10" s="2779"/>
      <c r="CJ10" s="2779"/>
      <c r="CK10" s="2779"/>
      <c r="CL10" s="2779"/>
      <c r="CM10" s="2779"/>
      <c r="CN10" s="2779"/>
      <c r="CO10" s="2779"/>
      <c r="CP10" s="2779"/>
      <c r="CQ10" s="2779"/>
      <c r="CR10" s="2779"/>
      <c r="CS10" s="2779"/>
      <c r="CT10" s="2779"/>
      <c r="CU10" s="2779"/>
      <c r="CV10" s="2779"/>
      <c r="CW10" s="2779"/>
      <c r="CX10" s="2779"/>
      <c r="CY10" s="2779"/>
      <c r="CZ10" s="2779"/>
      <c r="DA10" s="2779"/>
      <c r="DB10" s="2779"/>
      <c r="DC10" s="2779"/>
      <c r="DD10" s="2779"/>
      <c r="DE10" s="2779"/>
      <c r="DF10" s="2779"/>
      <c r="DG10" s="2779"/>
      <c r="DH10" s="2779"/>
      <c r="DI10" s="2779"/>
      <c r="DJ10" s="2779"/>
      <c r="DK10" s="2779"/>
      <c r="DL10" s="2779"/>
      <c r="DM10" s="2779"/>
      <c r="DN10" s="2779"/>
      <c r="DO10" s="2779"/>
      <c r="DP10" s="2779"/>
      <c r="DQ10" s="2779"/>
      <c r="DR10" s="2779"/>
      <c r="DS10" s="2779"/>
      <c r="DT10" s="2779"/>
      <c r="DU10" s="2779"/>
      <c r="DV10" s="2779"/>
      <c r="DW10" s="2779"/>
      <c r="DX10" s="2779"/>
      <c r="DY10" s="2779"/>
      <c r="DZ10" s="2779"/>
      <c r="EA10" s="2779"/>
      <c r="EB10" s="2779"/>
      <c r="EC10" s="2779"/>
      <c r="ED10" s="2779"/>
      <c r="EE10" s="2779"/>
      <c r="EF10" s="2779"/>
      <c r="EG10" s="2779"/>
      <c r="EH10" s="2779"/>
      <c r="EI10" s="2779"/>
      <c r="EJ10" s="2779"/>
      <c r="EK10" s="2779"/>
      <c r="EL10" s="2779"/>
      <c r="EM10" s="2779"/>
      <c r="EN10" s="2779"/>
      <c r="EO10" s="2779"/>
      <c r="EP10" s="2779"/>
      <c r="EQ10" s="2779"/>
      <c r="ER10" s="2779"/>
      <c r="ES10" s="2779"/>
      <c r="ET10" s="2779"/>
      <c r="EU10" s="2779"/>
      <c r="EV10" s="2779"/>
      <c r="EW10" s="2779"/>
      <c r="EX10" s="2779"/>
      <c r="EY10" s="486"/>
    </row>
    <row r="11" spans="1:155" s="438" customFormat="1" ht="10.5" customHeight="1" x14ac:dyDescent="0.2">
      <c r="CG11" s="2777"/>
      <c r="CH11" s="2777"/>
      <c r="CI11" s="2777"/>
      <c r="CJ11" s="2777"/>
      <c r="CK11" s="2777"/>
      <c r="CL11" s="2777"/>
      <c r="CM11" s="2777"/>
      <c r="CN11" s="2777"/>
      <c r="CO11" s="2777"/>
      <c r="CP11" s="2777"/>
      <c r="CQ11" s="2777"/>
      <c r="CR11" s="2777"/>
      <c r="CS11" s="2777"/>
      <c r="CT11" s="2777"/>
      <c r="CU11" s="2777"/>
      <c r="CV11" s="2777"/>
      <c r="CW11" s="2777"/>
      <c r="CX11" s="2777"/>
      <c r="CY11" s="2777"/>
      <c r="CZ11" s="2777"/>
      <c r="DA11" s="2777"/>
      <c r="DB11" s="2777"/>
      <c r="DC11" s="2777"/>
      <c r="DD11" s="439"/>
      <c r="DK11" s="439"/>
      <c r="DL11" s="439"/>
      <c r="DM11" s="2756" t="s">
        <v>526</v>
      </c>
      <c r="DN11" s="2756"/>
      <c r="DO11" s="2756"/>
      <c r="DP11" s="2756"/>
      <c r="DQ11" s="2756"/>
      <c r="DR11" s="2756"/>
      <c r="DS11" s="2756"/>
      <c r="DT11" s="2756"/>
      <c r="DU11" s="2756"/>
      <c r="DV11" s="2756"/>
      <c r="DW11" s="2756"/>
      <c r="DX11" s="2756"/>
      <c r="DY11" s="2756"/>
      <c r="DZ11" s="2756"/>
      <c r="EA11" s="2756"/>
      <c r="EB11" s="2756"/>
      <c r="EC11" s="2756"/>
      <c r="ED11" s="2756"/>
      <c r="EE11" s="2756"/>
      <c r="EF11" s="2756"/>
      <c r="EG11" s="2756"/>
      <c r="EH11" s="2756"/>
      <c r="EI11" s="2756"/>
      <c r="EJ11" s="2756"/>
      <c r="EK11" s="2756"/>
      <c r="EL11" s="2756"/>
      <c r="EM11" s="2756"/>
      <c r="EN11" s="2756"/>
      <c r="EO11" s="2756"/>
      <c r="EP11" s="2756"/>
      <c r="EQ11" s="2756"/>
      <c r="ER11" s="2756"/>
      <c r="ES11" s="2756"/>
      <c r="ET11" s="2756"/>
      <c r="EU11" s="2756"/>
      <c r="EV11" s="2756"/>
      <c r="EW11" s="2756"/>
      <c r="EX11" s="2756"/>
      <c r="EY11" s="2756"/>
    </row>
    <row r="12" spans="1:155" s="436" customFormat="1" ht="9.75" customHeight="1" x14ac:dyDescent="0.2">
      <c r="CG12" s="2758" t="s">
        <v>322</v>
      </c>
      <c r="CH12" s="2758"/>
      <c r="CI12" s="2758"/>
      <c r="CJ12" s="2758"/>
      <c r="CK12" s="2758"/>
      <c r="CL12" s="2758"/>
      <c r="CM12" s="2758"/>
      <c r="CN12" s="2758"/>
      <c r="CO12" s="2758"/>
      <c r="CP12" s="2758"/>
      <c r="CQ12" s="2758"/>
      <c r="CR12" s="2758"/>
      <c r="CS12" s="2758"/>
      <c r="CT12" s="2758"/>
      <c r="CU12" s="2758"/>
      <c r="CV12" s="2758"/>
      <c r="CW12" s="2758"/>
      <c r="CX12" s="2758"/>
      <c r="CY12" s="2758"/>
      <c r="CZ12" s="2758"/>
      <c r="DA12" s="2758"/>
      <c r="DB12" s="2758"/>
      <c r="DC12" s="2758"/>
      <c r="DD12" s="440"/>
      <c r="DM12" s="2758" t="s">
        <v>323</v>
      </c>
      <c r="DN12" s="2758"/>
      <c r="DO12" s="2758"/>
      <c r="DP12" s="2758"/>
      <c r="DQ12" s="2758"/>
      <c r="DR12" s="2758"/>
      <c r="DS12" s="2758"/>
      <c r="DT12" s="2758"/>
      <c r="DU12" s="2758"/>
      <c r="DV12" s="2758"/>
      <c r="DW12" s="2758"/>
      <c r="DX12" s="2758"/>
      <c r="DY12" s="2758"/>
      <c r="DZ12" s="2758"/>
      <c r="EA12" s="2758"/>
      <c r="EB12" s="2758"/>
      <c r="EC12" s="2758"/>
      <c r="ED12" s="2758"/>
      <c r="EE12" s="2758"/>
      <c r="EF12" s="2758"/>
      <c r="EG12" s="2758"/>
      <c r="EH12" s="2758"/>
      <c r="EI12" s="2758"/>
      <c r="EJ12" s="2758"/>
      <c r="EK12" s="2758"/>
      <c r="EL12" s="2758"/>
      <c r="EM12" s="2758"/>
      <c r="EN12" s="2758"/>
      <c r="EO12" s="2758"/>
      <c r="EP12" s="2758"/>
      <c r="EQ12" s="2758"/>
      <c r="ER12" s="2758"/>
      <c r="ES12" s="2758"/>
      <c r="ET12" s="2758"/>
      <c r="EU12" s="2758"/>
      <c r="EV12" s="2758"/>
      <c r="EW12" s="2758"/>
      <c r="EX12" s="2758"/>
      <c r="EY12" s="2758"/>
    </row>
    <row r="13" spans="1:155" s="438" customFormat="1" ht="10.5" customHeight="1" x14ac:dyDescent="0.2">
      <c r="CG13" s="441" t="s">
        <v>546</v>
      </c>
      <c r="CH13" s="2755" t="s">
        <v>145</v>
      </c>
      <c r="CI13" s="2755"/>
      <c r="CJ13" s="2755"/>
      <c r="CK13" s="2755" t="s">
        <v>570</v>
      </c>
      <c r="CL13" s="2755"/>
      <c r="CM13" s="2755"/>
      <c r="CN13" s="2755"/>
      <c r="CO13" s="2755"/>
      <c r="CP13" s="2755"/>
      <c r="CQ13" s="2755"/>
      <c r="CR13" s="2755"/>
      <c r="CS13" s="2755"/>
      <c r="CT13" s="2755"/>
      <c r="CU13" s="2755"/>
      <c r="CV13" s="2755"/>
      <c r="CW13" s="2755"/>
      <c r="CX13" s="2755"/>
      <c r="CY13" s="2755"/>
      <c r="CZ13" s="2755"/>
      <c r="DA13" s="477"/>
      <c r="DB13" s="2777">
        <v>20</v>
      </c>
      <c r="DC13" s="2777"/>
      <c r="DD13" s="2777"/>
      <c r="DE13" s="2778" t="s">
        <v>163</v>
      </c>
      <c r="DF13" s="2778"/>
      <c r="DG13" s="2778"/>
      <c r="DH13" s="2745" t="s">
        <v>547</v>
      </c>
      <c r="DI13" s="2745"/>
      <c r="DJ13" s="2745"/>
      <c r="EY13" s="441"/>
    </row>
    <row r="14" spans="1:155" s="442" customFormat="1" ht="15" customHeight="1" x14ac:dyDescent="0.2">
      <c r="B14" s="2737" t="s">
        <v>328</v>
      </c>
      <c r="C14" s="2737"/>
      <c r="D14" s="2737"/>
      <c r="E14" s="2737"/>
      <c r="F14" s="2737"/>
      <c r="G14" s="2737"/>
      <c r="H14" s="2737"/>
      <c r="I14" s="2737"/>
      <c r="J14" s="2737"/>
      <c r="K14" s="2737"/>
      <c r="L14" s="2737"/>
      <c r="M14" s="2737"/>
      <c r="N14" s="2737"/>
      <c r="O14" s="2737"/>
      <c r="P14" s="2737"/>
      <c r="Q14" s="2737"/>
      <c r="R14" s="2737"/>
      <c r="S14" s="2737"/>
      <c r="T14" s="2737"/>
      <c r="U14" s="2737"/>
      <c r="V14" s="2737"/>
      <c r="W14" s="2737"/>
      <c r="X14" s="2737"/>
      <c r="Y14" s="2737"/>
      <c r="Z14" s="2737"/>
      <c r="AA14" s="2737"/>
      <c r="AB14" s="2737"/>
      <c r="AC14" s="2737"/>
      <c r="AD14" s="2737"/>
      <c r="AE14" s="2737"/>
      <c r="AF14" s="2737"/>
      <c r="AG14" s="2737"/>
      <c r="AH14" s="2737"/>
      <c r="AI14" s="2737"/>
      <c r="AJ14" s="2737"/>
      <c r="AK14" s="2737"/>
      <c r="AL14" s="2737"/>
      <c r="AM14" s="2737"/>
      <c r="AN14" s="2737"/>
      <c r="AO14" s="2737"/>
      <c r="AP14" s="2737"/>
      <c r="AQ14" s="2737"/>
      <c r="AR14" s="2737"/>
      <c r="AS14" s="2737"/>
      <c r="AT14" s="2737"/>
      <c r="AU14" s="2737"/>
      <c r="AV14" s="2737"/>
      <c r="AW14" s="2737"/>
      <c r="AX14" s="2737"/>
      <c r="AY14" s="2737"/>
      <c r="AZ14" s="2737"/>
      <c r="BA14" s="2737"/>
      <c r="BB14" s="2737"/>
      <c r="BC14" s="2737"/>
      <c r="BD14" s="2737"/>
      <c r="BE14" s="2737"/>
      <c r="BF14" s="2737"/>
      <c r="BG14" s="2737"/>
      <c r="BH14" s="2737"/>
      <c r="BI14" s="2737"/>
      <c r="BJ14" s="2737"/>
      <c r="BK14" s="2737"/>
      <c r="BL14" s="2737"/>
      <c r="BM14" s="2737"/>
      <c r="BN14" s="2737"/>
      <c r="BO14" s="2737"/>
      <c r="BP14" s="2737"/>
      <c r="BQ14" s="2737"/>
      <c r="BR14" s="2737"/>
      <c r="BS14" s="2737"/>
      <c r="BT14" s="2737"/>
      <c r="BU14" s="2737"/>
      <c r="BV14" s="2737"/>
      <c r="BW14" s="2737"/>
      <c r="BX14" s="2737"/>
      <c r="BY14" s="2737"/>
      <c r="BZ14" s="2737"/>
      <c r="CA14" s="2737"/>
      <c r="CB14" s="2737"/>
      <c r="CC14" s="2737"/>
      <c r="CD14" s="2737"/>
      <c r="CE14" s="2737"/>
      <c r="CF14" s="2737"/>
      <c r="CG14" s="2737"/>
      <c r="CH14" s="2737"/>
      <c r="CI14" s="2737"/>
      <c r="CJ14" s="2737"/>
      <c r="CK14" s="2737"/>
      <c r="CL14" s="2737"/>
      <c r="CM14" s="2737"/>
      <c r="CN14" s="2737"/>
      <c r="CO14" s="2737"/>
      <c r="CP14" s="2737"/>
      <c r="CQ14" s="2737"/>
      <c r="CR14" s="2737"/>
      <c r="CS14" s="2737"/>
      <c r="CT14" s="2737"/>
      <c r="CU14" s="2737"/>
      <c r="CV14" s="2737"/>
      <c r="CW14" s="2737"/>
      <c r="CX14" s="2737"/>
      <c r="CY14" s="2737"/>
      <c r="CZ14" s="2737"/>
      <c r="DA14" s="2737"/>
      <c r="DB14" s="2737"/>
      <c r="DC14" s="2737"/>
      <c r="DD14" s="2737"/>
      <c r="DE14" s="2737"/>
      <c r="DF14" s="2737"/>
      <c r="DG14" s="2737"/>
      <c r="DH14" s="2737"/>
      <c r="DI14" s="2737"/>
      <c r="DJ14" s="2737"/>
      <c r="DK14" s="2737"/>
      <c r="DL14" s="2737"/>
      <c r="DM14" s="2737"/>
      <c r="DN14" s="2737"/>
      <c r="DO14" s="2737"/>
      <c r="DP14" s="2737"/>
      <c r="DQ14" s="2737"/>
      <c r="DR14" s="2737"/>
      <c r="DS14" s="2737"/>
      <c r="DT14" s="2737"/>
      <c r="DU14" s="2737"/>
      <c r="DV14" s="2737"/>
      <c r="DW14" s="2737"/>
      <c r="DX14" s="2737"/>
      <c r="DY14" s="2737"/>
      <c r="DZ14" s="2737"/>
      <c r="EA14" s="2737"/>
      <c r="EB14" s="2737"/>
      <c r="EC14" s="2737"/>
      <c r="ED14" s="2737"/>
      <c r="EE14" s="2737"/>
      <c r="EF14" s="2737"/>
      <c r="EG14" s="2737"/>
      <c r="EH14" s="2737"/>
      <c r="EI14" s="2737"/>
      <c r="EJ14" s="2737"/>
      <c r="EK14" s="2737"/>
      <c r="EL14" s="2737"/>
    </row>
    <row r="15" spans="1:155" s="438" customFormat="1" ht="12" customHeight="1" x14ac:dyDescent="0.2">
      <c r="A15" s="2780" t="s">
        <v>579</v>
      </c>
      <c r="B15" s="2780"/>
      <c r="C15" s="2780"/>
      <c r="D15" s="2780"/>
      <c r="E15" s="2780"/>
      <c r="F15" s="2780"/>
      <c r="G15" s="2780"/>
      <c r="H15" s="2780"/>
      <c r="I15" s="2780"/>
      <c r="J15" s="2780"/>
      <c r="K15" s="2780"/>
      <c r="L15" s="2780"/>
      <c r="M15" s="2780"/>
      <c r="N15" s="2780"/>
      <c r="O15" s="2780"/>
      <c r="P15" s="2780"/>
      <c r="Q15" s="2780"/>
      <c r="R15" s="2780"/>
      <c r="S15" s="2780"/>
      <c r="T15" s="2780"/>
      <c r="U15" s="2780"/>
      <c r="V15" s="2780"/>
      <c r="W15" s="2780"/>
      <c r="X15" s="2780"/>
      <c r="Y15" s="2780"/>
      <c r="Z15" s="2780"/>
      <c r="AA15" s="2780"/>
      <c r="AB15" s="2780"/>
      <c r="AC15" s="2780"/>
      <c r="AD15" s="2780"/>
      <c r="AE15" s="2780"/>
      <c r="AF15" s="2780"/>
      <c r="AG15" s="2780"/>
      <c r="AH15" s="2780"/>
      <c r="AI15" s="2780"/>
      <c r="AJ15" s="2780"/>
      <c r="AK15" s="2780"/>
      <c r="AL15" s="2780"/>
      <c r="AM15" s="2780"/>
      <c r="AN15" s="2780"/>
      <c r="AO15" s="2780"/>
      <c r="AP15" s="2780"/>
      <c r="AQ15" s="2780"/>
      <c r="AR15" s="2780"/>
      <c r="AS15" s="2780"/>
      <c r="AT15" s="2780"/>
      <c r="AU15" s="2780"/>
      <c r="AV15" s="2780"/>
      <c r="AW15" s="2780"/>
      <c r="AX15" s="2780"/>
      <c r="AY15" s="2780"/>
      <c r="AZ15" s="2780"/>
      <c r="BA15" s="2780"/>
      <c r="BB15" s="2780"/>
      <c r="BC15" s="2780"/>
      <c r="BD15" s="2780"/>
      <c r="BE15" s="2780"/>
      <c r="BF15" s="2780"/>
      <c r="BG15" s="2780"/>
      <c r="BH15" s="2780"/>
      <c r="BI15" s="2780"/>
      <c r="BJ15" s="2780"/>
      <c r="BK15" s="2780"/>
      <c r="BL15" s="2780"/>
      <c r="BM15" s="2780"/>
      <c r="BN15" s="2780"/>
      <c r="BO15" s="2780"/>
      <c r="BP15" s="2780"/>
      <c r="BQ15" s="2780"/>
      <c r="BR15" s="2780"/>
      <c r="BS15" s="2780"/>
      <c r="BT15" s="2780"/>
      <c r="BU15" s="2780"/>
      <c r="BV15" s="2780"/>
      <c r="BW15" s="2780"/>
      <c r="BX15" s="2780"/>
      <c r="BY15" s="2780"/>
      <c r="BZ15" s="2780"/>
      <c r="CA15" s="2780"/>
      <c r="CB15" s="2780"/>
      <c r="CC15" s="2780"/>
      <c r="CD15" s="2780"/>
      <c r="CE15" s="2780"/>
      <c r="CF15" s="2780"/>
      <c r="CG15" s="2780"/>
      <c r="CH15" s="2780"/>
      <c r="CI15" s="2780"/>
      <c r="CJ15" s="2780"/>
      <c r="CK15" s="2780"/>
      <c r="CL15" s="2780"/>
      <c r="CM15" s="2780"/>
      <c r="CN15" s="2780"/>
      <c r="CO15" s="2780"/>
      <c r="CP15" s="2780"/>
      <c r="CQ15" s="2780"/>
      <c r="CR15" s="2780"/>
      <c r="CS15" s="2780"/>
      <c r="CT15" s="2780"/>
      <c r="CU15" s="2780"/>
      <c r="CV15" s="2780"/>
      <c r="CW15" s="2780"/>
      <c r="CX15" s="2780"/>
      <c r="CY15" s="2780"/>
      <c r="CZ15" s="2780"/>
      <c r="DA15" s="2780"/>
      <c r="DB15" s="2780"/>
      <c r="DC15" s="2780"/>
      <c r="DD15" s="2780"/>
      <c r="DE15" s="2780"/>
      <c r="DF15" s="2780"/>
      <c r="DG15" s="2780"/>
      <c r="DH15" s="2780"/>
      <c r="DI15" s="2780"/>
      <c r="DJ15" s="2780"/>
      <c r="DK15" s="2780"/>
      <c r="DL15" s="2780"/>
      <c r="DM15" s="2780"/>
      <c r="DN15" s="2780"/>
      <c r="DO15" s="2780"/>
      <c r="DP15" s="2780"/>
      <c r="DQ15" s="2780"/>
      <c r="DR15" s="2780"/>
      <c r="DS15" s="2780"/>
      <c r="DT15" s="2780"/>
      <c r="DU15" s="2780"/>
      <c r="DV15" s="2780"/>
      <c r="DW15" s="2780"/>
      <c r="DX15" s="2780"/>
      <c r="DY15" s="2780"/>
      <c r="DZ15" s="2780"/>
      <c r="EA15" s="2780"/>
      <c r="EB15" s="2780"/>
      <c r="EC15" s="2780"/>
      <c r="ED15" s="2780"/>
      <c r="EE15" s="2780"/>
      <c r="EN15" s="2738" t="s">
        <v>330</v>
      </c>
      <c r="EO15" s="2739"/>
      <c r="EP15" s="2739"/>
      <c r="EQ15" s="2739"/>
      <c r="ER15" s="2739"/>
      <c r="ES15" s="2739"/>
      <c r="ET15" s="2739"/>
      <c r="EU15" s="2739"/>
      <c r="EV15" s="2739"/>
      <c r="EW15" s="2739"/>
      <c r="EX15" s="2739"/>
      <c r="EY15" s="2740"/>
    </row>
    <row r="16" spans="1:155" s="438" customFormat="1" x14ac:dyDescent="0.2">
      <c r="DP16" s="443"/>
      <c r="DQ16" s="443"/>
      <c r="DR16" s="443"/>
      <c r="DS16" s="443"/>
      <c r="DT16" s="444"/>
      <c r="DU16" s="444"/>
      <c r="DV16" s="445"/>
      <c r="DW16" s="445"/>
      <c r="DX16" s="445"/>
      <c r="DY16" s="445"/>
      <c r="DZ16" s="445"/>
      <c r="EA16" s="445"/>
      <c r="EB16" s="445"/>
      <c r="EC16" s="445"/>
      <c r="ED16" s="445"/>
      <c r="EE16" s="445"/>
      <c r="EF16" s="446"/>
      <c r="EG16" s="446"/>
      <c r="EH16" s="446"/>
      <c r="EI16" s="446"/>
      <c r="EK16" s="445"/>
      <c r="EL16" s="446" t="s">
        <v>332</v>
      </c>
      <c r="EN16" s="2741" t="s">
        <v>333</v>
      </c>
      <c r="EO16" s="2741"/>
      <c r="EP16" s="2741"/>
      <c r="EQ16" s="2741"/>
      <c r="ER16" s="2741"/>
      <c r="ES16" s="2741"/>
      <c r="ET16" s="2741"/>
      <c r="EU16" s="2741"/>
      <c r="EV16" s="2741"/>
      <c r="EW16" s="2741"/>
      <c r="EX16" s="2741"/>
      <c r="EY16" s="2741"/>
    </row>
    <row r="17" spans="1:155" s="438" customFormat="1" ht="10.5" customHeight="1" x14ac:dyDescent="0.2">
      <c r="AS17" s="441" t="s">
        <v>548</v>
      </c>
      <c r="AT17" s="2742" t="str">
        <f>CH13</f>
        <v>01</v>
      </c>
      <c r="AU17" s="2742"/>
      <c r="AV17" s="2742"/>
      <c r="AW17" s="2742"/>
      <c r="AX17" s="2742"/>
      <c r="AY17" s="2745" t="s">
        <v>546</v>
      </c>
      <c r="AZ17" s="2745"/>
      <c r="BA17" s="2742" t="str">
        <f>CK13</f>
        <v>февраля</v>
      </c>
      <c r="BB17" s="2742"/>
      <c r="BC17" s="2742"/>
      <c r="BD17" s="2742"/>
      <c r="BE17" s="2742"/>
      <c r="BF17" s="2742"/>
      <c r="BG17" s="2742"/>
      <c r="BH17" s="2742"/>
      <c r="BI17" s="2742"/>
      <c r="BJ17" s="2742"/>
      <c r="BK17" s="2742"/>
      <c r="BL17" s="2742"/>
      <c r="BM17" s="2742"/>
      <c r="BN17" s="2742"/>
      <c r="BO17" s="2742"/>
      <c r="BP17" s="2742"/>
      <c r="BQ17" s="2742"/>
      <c r="BR17" s="2742"/>
      <c r="BS17" s="2742"/>
      <c r="BT17" s="2742"/>
      <c r="BU17" s="2742"/>
      <c r="BV17" s="476"/>
      <c r="BW17" s="476"/>
      <c r="BX17" s="2749">
        <v>20</v>
      </c>
      <c r="BY17" s="2749"/>
      <c r="BZ17" s="2749"/>
      <c r="CA17" s="2750" t="str">
        <f>DE13</f>
        <v>17</v>
      </c>
      <c r="CB17" s="2750"/>
      <c r="CC17" s="2750"/>
      <c r="CD17" s="2745" t="s">
        <v>547</v>
      </c>
      <c r="CE17" s="2745"/>
      <c r="CF17" s="2745"/>
      <c r="EF17" s="441"/>
      <c r="EG17" s="441"/>
      <c r="EH17" s="441"/>
      <c r="EI17" s="441"/>
      <c r="EL17" s="441" t="s">
        <v>334</v>
      </c>
      <c r="EN17" s="2774" t="s">
        <v>572</v>
      </c>
      <c r="EO17" s="2774"/>
      <c r="EP17" s="2774"/>
      <c r="EQ17" s="2774"/>
      <c r="ER17" s="2774"/>
      <c r="ES17" s="2774"/>
      <c r="ET17" s="2774"/>
      <c r="EU17" s="2774"/>
      <c r="EV17" s="2774"/>
      <c r="EW17" s="2774"/>
      <c r="EX17" s="2774"/>
      <c r="EY17" s="2774"/>
    </row>
    <row r="18" spans="1:155" s="438" customFormat="1" ht="10.5" customHeight="1" x14ac:dyDescent="0.2">
      <c r="A18" s="436" t="s">
        <v>549</v>
      </c>
      <c r="B18" s="436"/>
      <c r="C18" s="436"/>
      <c r="D18" s="436"/>
      <c r="E18" s="436"/>
      <c r="F18" s="436"/>
      <c r="G18" s="436"/>
      <c r="H18" s="436"/>
      <c r="I18" s="436"/>
      <c r="J18" s="436"/>
      <c r="K18" s="436"/>
      <c r="L18" s="436"/>
      <c r="M18" s="436"/>
      <c r="N18" s="436"/>
      <c r="O18" s="436"/>
      <c r="P18" s="436"/>
      <c r="Q18" s="436"/>
      <c r="R18" s="436"/>
      <c r="S18" s="436"/>
      <c r="T18" s="436"/>
      <c r="U18" s="436"/>
      <c r="V18" s="436"/>
      <c r="W18" s="436"/>
      <c r="X18" s="436"/>
      <c r="Y18" s="436"/>
      <c r="Z18" s="436"/>
      <c r="AA18" s="436"/>
      <c r="AB18" s="436"/>
      <c r="AC18" s="436"/>
      <c r="AD18" s="436"/>
      <c r="AE18" s="436"/>
      <c r="AF18" s="436"/>
      <c r="AG18" s="436"/>
      <c r="AH18" s="436"/>
      <c r="AI18" s="436"/>
      <c r="AJ18" s="436"/>
      <c r="AK18" s="436"/>
      <c r="AL18" s="436"/>
      <c r="AM18" s="436"/>
      <c r="AN18" s="436"/>
      <c r="AO18" s="436"/>
      <c r="AP18" s="436"/>
      <c r="AQ18" s="2775" t="s">
        <v>571</v>
      </c>
      <c r="AR18" s="2775"/>
      <c r="AS18" s="2775"/>
      <c r="AT18" s="2775"/>
      <c r="AU18" s="2775"/>
      <c r="AV18" s="2775"/>
      <c r="AW18" s="2775"/>
      <c r="AX18" s="2775"/>
      <c r="AY18" s="2775"/>
      <c r="AZ18" s="2775"/>
      <c r="BA18" s="2775"/>
      <c r="BB18" s="2775"/>
      <c r="BC18" s="2775"/>
      <c r="BD18" s="2775"/>
      <c r="BE18" s="2775"/>
      <c r="BF18" s="2775"/>
      <c r="BG18" s="2775"/>
      <c r="BH18" s="2775"/>
      <c r="BI18" s="2775"/>
      <c r="BJ18" s="2775"/>
      <c r="BK18" s="2775"/>
      <c r="BL18" s="2775"/>
      <c r="BM18" s="2775"/>
      <c r="BN18" s="2775"/>
      <c r="BO18" s="2775"/>
      <c r="BP18" s="2775"/>
      <c r="BQ18" s="2775"/>
      <c r="BR18" s="2775"/>
      <c r="BS18" s="2775"/>
      <c r="BT18" s="2775"/>
      <c r="BU18" s="2775"/>
      <c r="BV18" s="2775"/>
      <c r="BW18" s="2775"/>
      <c r="BX18" s="2775"/>
      <c r="BY18" s="2775"/>
      <c r="BZ18" s="2775"/>
      <c r="CA18" s="2775"/>
      <c r="CB18" s="2775"/>
      <c r="CC18" s="2775"/>
      <c r="CD18" s="2775"/>
      <c r="CE18" s="2775"/>
      <c r="CF18" s="2775"/>
      <c r="CG18" s="2775"/>
      <c r="CH18" s="2775"/>
      <c r="CI18" s="2775"/>
      <c r="CJ18" s="2775"/>
      <c r="CK18" s="2775"/>
      <c r="CL18" s="2775"/>
      <c r="CM18" s="2775"/>
      <c r="CN18" s="2775"/>
      <c r="CO18" s="2775"/>
      <c r="CP18" s="2775"/>
      <c r="CQ18" s="2775"/>
      <c r="CR18" s="2775"/>
      <c r="CS18" s="2775"/>
      <c r="CT18" s="2775"/>
      <c r="CU18" s="2775"/>
      <c r="CV18" s="2775"/>
      <c r="CW18" s="2775"/>
      <c r="CX18" s="2775"/>
      <c r="CY18" s="2775"/>
      <c r="CZ18" s="2775"/>
      <c r="DA18" s="2775"/>
      <c r="DB18" s="2775"/>
      <c r="DC18" s="2775"/>
      <c r="DD18" s="2775"/>
      <c r="DE18" s="2775"/>
      <c r="DF18" s="2775"/>
      <c r="DG18" s="2775"/>
      <c r="DH18" s="2775"/>
      <c r="DI18" s="2775"/>
      <c r="DJ18" s="2775"/>
      <c r="DK18" s="2775"/>
      <c r="DL18" s="2775"/>
      <c r="DM18" s="2775"/>
      <c r="DN18" s="2775"/>
      <c r="DO18" s="2775"/>
      <c r="DP18" s="2775"/>
      <c r="DQ18" s="2775"/>
      <c r="DR18" s="2775"/>
      <c r="DS18" s="2775"/>
      <c r="DT18" s="2775"/>
      <c r="DU18" s="2775"/>
      <c r="DV18" s="2775"/>
      <c r="DW18" s="2775"/>
      <c r="DX18" s="2775"/>
      <c r="DY18" s="2775"/>
      <c r="DZ18" s="2775"/>
      <c r="EF18" s="441"/>
      <c r="EG18" s="441"/>
      <c r="EH18" s="441"/>
      <c r="EI18" s="441"/>
      <c r="EL18" s="441"/>
      <c r="EN18" s="2773"/>
      <c r="EO18" s="2773"/>
      <c r="EP18" s="2773"/>
      <c r="EQ18" s="2773"/>
      <c r="ER18" s="2773"/>
      <c r="ES18" s="2773"/>
      <c r="ET18" s="2773"/>
      <c r="EU18" s="2773"/>
      <c r="EV18" s="2773"/>
      <c r="EW18" s="2773"/>
      <c r="EX18" s="2773"/>
      <c r="EY18" s="2773"/>
    </row>
    <row r="19" spans="1:155" s="438" customFormat="1" ht="10.5" customHeight="1" x14ac:dyDescent="0.2">
      <c r="A19" s="436" t="s">
        <v>550</v>
      </c>
      <c r="B19" s="471"/>
      <c r="C19" s="471"/>
      <c r="D19" s="471"/>
      <c r="E19" s="471"/>
      <c r="F19" s="471"/>
      <c r="G19" s="471"/>
      <c r="H19" s="471"/>
      <c r="I19" s="471"/>
      <c r="J19" s="471"/>
      <c r="K19" s="471"/>
      <c r="L19" s="471"/>
      <c r="M19" s="471"/>
      <c r="N19" s="471"/>
      <c r="O19" s="471"/>
      <c r="P19" s="471"/>
      <c r="Q19" s="471"/>
      <c r="R19" s="471"/>
      <c r="S19" s="471"/>
      <c r="T19" s="471"/>
      <c r="U19" s="471"/>
      <c r="V19" s="471"/>
      <c r="W19" s="471"/>
      <c r="X19" s="471"/>
      <c r="Y19" s="471"/>
      <c r="Z19" s="471"/>
      <c r="AA19" s="471"/>
      <c r="AB19" s="471"/>
      <c r="AC19" s="471"/>
      <c r="AD19" s="471"/>
      <c r="AE19" s="471"/>
      <c r="AF19" s="471"/>
      <c r="AG19" s="471"/>
      <c r="AH19" s="471"/>
      <c r="AI19" s="471"/>
      <c r="AJ19" s="471"/>
      <c r="AK19" s="471"/>
      <c r="AL19" s="471"/>
      <c r="AM19" s="471"/>
      <c r="AN19" s="471"/>
      <c r="AO19" s="471"/>
      <c r="AP19" s="436"/>
      <c r="AQ19" s="2776"/>
      <c r="AR19" s="2776"/>
      <c r="AS19" s="2776"/>
      <c r="AT19" s="2776"/>
      <c r="AU19" s="2776"/>
      <c r="AV19" s="2776"/>
      <c r="AW19" s="2776"/>
      <c r="AX19" s="2776"/>
      <c r="AY19" s="2776"/>
      <c r="AZ19" s="2776"/>
      <c r="BA19" s="2776"/>
      <c r="BB19" s="2776"/>
      <c r="BC19" s="2776"/>
      <c r="BD19" s="2776"/>
      <c r="BE19" s="2776"/>
      <c r="BF19" s="2776"/>
      <c r="BG19" s="2776"/>
      <c r="BH19" s="2776"/>
      <c r="BI19" s="2776"/>
      <c r="BJ19" s="2776"/>
      <c r="BK19" s="2776"/>
      <c r="BL19" s="2776"/>
      <c r="BM19" s="2776"/>
      <c r="BN19" s="2776"/>
      <c r="BO19" s="2776"/>
      <c r="BP19" s="2776"/>
      <c r="BQ19" s="2776"/>
      <c r="BR19" s="2776"/>
      <c r="BS19" s="2776"/>
      <c r="BT19" s="2776"/>
      <c r="BU19" s="2776"/>
      <c r="BV19" s="2776"/>
      <c r="BW19" s="2776"/>
      <c r="BX19" s="2776"/>
      <c r="BY19" s="2776"/>
      <c r="BZ19" s="2776"/>
      <c r="CA19" s="2776"/>
      <c r="CB19" s="2776"/>
      <c r="CC19" s="2776"/>
      <c r="CD19" s="2776"/>
      <c r="CE19" s="2776"/>
      <c r="CF19" s="2776"/>
      <c r="CG19" s="2776"/>
      <c r="CH19" s="2776"/>
      <c r="CI19" s="2776"/>
      <c r="CJ19" s="2776"/>
      <c r="CK19" s="2776"/>
      <c r="CL19" s="2776"/>
      <c r="CM19" s="2776"/>
      <c r="CN19" s="2776"/>
      <c r="CO19" s="2776"/>
      <c r="CP19" s="2776"/>
      <c r="CQ19" s="2776"/>
      <c r="CR19" s="2776"/>
      <c r="CS19" s="2776"/>
      <c r="CT19" s="2776"/>
      <c r="CU19" s="2776"/>
      <c r="CV19" s="2776"/>
      <c r="CW19" s="2776"/>
      <c r="CX19" s="2776"/>
      <c r="CY19" s="2776"/>
      <c r="CZ19" s="2776"/>
      <c r="DA19" s="2776"/>
      <c r="DB19" s="2776"/>
      <c r="DC19" s="2776"/>
      <c r="DD19" s="2776"/>
      <c r="DE19" s="2776"/>
      <c r="DF19" s="2776"/>
      <c r="DG19" s="2776"/>
      <c r="DH19" s="2776"/>
      <c r="DI19" s="2776"/>
      <c r="DJ19" s="2776"/>
      <c r="DK19" s="2776"/>
      <c r="DL19" s="2776"/>
      <c r="DM19" s="2776"/>
      <c r="DN19" s="2776"/>
      <c r="DO19" s="2776"/>
      <c r="DP19" s="2776"/>
      <c r="DQ19" s="2776"/>
      <c r="DR19" s="2776"/>
      <c r="DS19" s="2776"/>
      <c r="DT19" s="2776"/>
      <c r="DU19" s="2776"/>
      <c r="DV19" s="2776"/>
      <c r="DW19" s="2776"/>
      <c r="DX19" s="2776"/>
      <c r="DY19" s="2776"/>
      <c r="DZ19" s="2776"/>
      <c r="EF19" s="441"/>
      <c r="EG19" s="441"/>
      <c r="EH19" s="441"/>
      <c r="EI19" s="441"/>
      <c r="EL19" s="441" t="s">
        <v>335</v>
      </c>
      <c r="EN19" s="2773"/>
      <c r="EO19" s="2773"/>
      <c r="EP19" s="2773"/>
      <c r="EQ19" s="2773"/>
      <c r="ER19" s="2773"/>
      <c r="ES19" s="2773"/>
      <c r="ET19" s="2773"/>
      <c r="EU19" s="2773"/>
      <c r="EV19" s="2773"/>
      <c r="EW19" s="2773"/>
      <c r="EX19" s="2773"/>
      <c r="EY19" s="2773"/>
    </row>
    <row r="20" spans="1:155" s="438" customFormat="1" ht="3" customHeight="1" x14ac:dyDescent="0.2">
      <c r="A20" s="471"/>
      <c r="B20" s="471"/>
      <c r="C20" s="471"/>
      <c r="D20" s="471"/>
      <c r="E20" s="471"/>
      <c r="F20" s="471"/>
      <c r="G20" s="471"/>
      <c r="H20" s="471"/>
      <c r="I20" s="471"/>
      <c r="J20" s="471"/>
      <c r="K20" s="471"/>
      <c r="L20" s="471"/>
      <c r="M20" s="471"/>
      <c r="N20" s="471"/>
      <c r="O20" s="471"/>
      <c r="P20" s="471"/>
      <c r="Q20" s="471"/>
      <c r="R20" s="471"/>
      <c r="S20" s="471"/>
      <c r="T20" s="471"/>
      <c r="U20" s="471"/>
      <c r="V20" s="471"/>
      <c r="W20" s="471"/>
      <c r="X20" s="471"/>
      <c r="Y20" s="471"/>
      <c r="Z20" s="471"/>
      <c r="AA20" s="471"/>
      <c r="AB20" s="471"/>
      <c r="AC20" s="471"/>
      <c r="AD20" s="471"/>
      <c r="AE20" s="471"/>
      <c r="AF20" s="471"/>
      <c r="AG20" s="471"/>
      <c r="AH20" s="471"/>
      <c r="AI20" s="471"/>
      <c r="AJ20" s="471"/>
      <c r="AK20" s="471"/>
      <c r="AL20" s="471"/>
      <c r="AM20" s="471"/>
      <c r="AN20" s="471"/>
      <c r="AO20" s="471"/>
      <c r="AP20" s="471"/>
      <c r="AQ20" s="447"/>
      <c r="AR20" s="447"/>
      <c r="AS20" s="447"/>
      <c r="AT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447"/>
      <c r="BW20" s="447"/>
      <c r="BX20" s="447"/>
      <c r="BY20" s="447"/>
      <c r="BZ20" s="447"/>
      <c r="CA20" s="447"/>
      <c r="CB20" s="447"/>
      <c r="CC20" s="447"/>
      <c r="CD20" s="447"/>
      <c r="CE20" s="447"/>
      <c r="CF20" s="447"/>
      <c r="CG20" s="447"/>
      <c r="CH20" s="447"/>
      <c r="CI20" s="447"/>
      <c r="CJ20" s="447"/>
      <c r="CK20" s="447"/>
      <c r="CL20" s="447"/>
      <c r="CM20" s="447"/>
      <c r="CN20" s="447"/>
      <c r="CO20" s="447"/>
      <c r="CP20" s="447"/>
      <c r="CQ20" s="447"/>
      <c r="CR20" s="447"/>
      <c r="CS20" s="447"/>
      <c r="CT20" s="447"/>
      <c r="CU20" s="447"/>
      <c r="CV20" s="447"/>
      <c r="CW20" s="447"/>
      <c r="CX20" s="447"/>
      <c r="CY20" s="447"/>
      <c r="CZ20" s="447"/>
      <c r="DA20" s="447"/>
      <c r="DB20" s="447"/>
      <c r="DC20" s="447"/>
      <c r="DD20" s="447"/>
      <c r="DE20" s="447"/>
      <c r="DF20" s="447"/>
      <c r="DG20" s="447"/>
      <c r="DH20" s="447"/>
      <c r="DI20" s="447"/>
      <c r="DJ20" s="447"/>
      <c r="DK20" s="447"/>
      <c r="DL20" s="447"/>
      <c r="DM20" s="447"/>
      <c r="DN20" s="447"/>
      <c r="DO20" s="447"/>
      <c r="DP20" s="447"/>
      <c r="DQ20" s="447"/>
      <c r="DR20" s="447"/>
      <c r="DS20" s="447"/>
      <c r="DT20" s="447"/>
      <c r="DU20" s="447"/>
      <c r="DV20" s="447"/>
      <c r="DW20" s="447"/>
      <c r="EF20" s="441"/>
      <c r="EG20" s="441"/>
      <c r="EH20" s="441"/>
      <c r="EI20" s="441"/>
      <c r="EL20" s="441"/>
      <c r="EN20" s="2774" t="s">
        <v>164</v>
      </c>
      <c r="EO20" s="2774"/>
      <c r="EP20" s="2774"/>
      <c r="EQ20" s="2774"/>
      <c r="ER20" s="2774"/>
      <c r="ES20" s="2774"/>
      <c r="ET20" s="2774"/>
      <c r="EU20" s="2774"/>
      <c r="EV20" s="2774"/>
      <c r="EW20" s="2774"/>
      <c r="EX20" s="2774"/>
      <c r="EY20" s="2774"/>
    </row>
    <row r="21" spans="1:155" s="438" customFormat="1" ht="10.5" customHeight="1" x14ac:dyDescent="0.2">
      <c r="A21" s="471"/>
      <c r="B21" s="471"/>
      <c r="C21" s="471"/>
      <c r="D21" s="471"/>
      <c r="E21" s="471"/>
      <c r="F21" s="471"/>
      <c r="G21" s="471"/>
      <c r="H21" s="471"/>
      <c r="I21" s="471"/>
      <c r="J21" s="471"/>
      <c r="K21" s="471"/>
      <c r="L21" s="471"/>
      <c r="M21" s="471"/>
      <c r="N21" s="471"/>
      <c r="O21" s="471"/>
      <c r="P21" s="471"/>
      <c r="Q21" s="471"/>
      <c r="R21" s="471"/>
      <c r="S21" s="471"/>
      <c r="T21" s="471"/>
      <c r="U21" s="471"/>
      <c r="V21" s="471"/>
      <c r="W21" s="471"/>
      <c r="X21" s="471"/>
      <c r="Y21" s="471"/>
      <c r="Z21" s="471"/>
      <c r="AA21" s="471"/>
      <c r="AB21" s="471"/>
      <c r="AC21" s="471"/>
      <c r="AD21" s="471"/>
      <c r="AE21" s="471"/>
      <c r="AF21" s="471"/>
      <c r="AG21" s="471"/>
      <c r="AH21" s="471"/>
      <c r="AI21" s="471"/>
      <c r="AJ21" s="471"/>
      <c r="AK21" s="471"/>
      <c r="AL21" s="471"/>
      <c r="AM21" s="471"/>
      <c r="AN21" s="471"/>
      <c r="AO21" s="471"/>
      <c r="AP21" s="471"/>
      <c r="AQ21" s="448" t="s">
        <v>551</v>
      </c>
      <c r="AR21" s="447"/>
      <c r="AS21" s="447"/>
      <c r="AT21" s="447"/>
      <c r="BA21" s="2747" t="s">
        <v>238</v>
      </c>
      <c r="BB21" s="2747"/>
      <c r="BC21" s="2747"/>
      <c r="BD21" s="2747"/>
      <c r="BE21" s="2747"/>
      <c r="BF21" s="2747"/>
      <c r="BG21" s="2747"/>
      <c r="BH21" s="2747"/>
      <c r="BI21" s="2747"/>
      <c r="BJ21" s="2747"/>
      <c r="BK21" s="2747"/>
      <c r="BL21" s="2747"/>
      <c r="BM21" s="2747"/>
      <c r="BN21" s="2747"/>
      <c r="BO21" s="2747"/>
      <c r="BP21" s="2747"/>
      <c r="BQ21" s="2747"/>
      <c r="BR21" s="2747"/>
      <c r="BS21" s="2747"/>
      <c r="BT21" s="2747"/>
      <c r="BU21" s="2747"/>
      <c r="BV21" s="2747"/>
      <c r="BW21" s="2747"/>
      <c r="BX21" s="2747"/>
      <c r="BY21" s="2747"/>
      <c r="BZ21" s="2747"/>
      <c r="CA21" s="2747"/>
      <c r="CB21" s="2747"/>
      <c r="CC21" s="2747"/>
      <c r="CD21" s="2747"/>
      <c r="CE21" s="2747"/>
      <c r="CF21" s="2747"/>
      <c r="CG21" s="2747"/>
      <c r="CH21" s="2747"/>
      <c r="CI21" s="2747"/>
      <c r="CJ21" s="2747"/>
      <c r="CK21" s="2747"/>
      <c r="CL21" s="2747"/>
      <c r="CM21" s="2747"/>
      <c r="CN21" s="2747"/>
      <c r="CO21" s="2747"/>
      <c r="CP21" s="2747"/>
      <c r="CQ21" s="2747"/>
      <c r="CR21" s="2747"/>
      <c r="CS21" s="2747"/>
      <c r="CT21" s="2747"/>
      <c r="CU21" s="2747"/>
      <c r="CV21" s="2747"/>
      <c r="CW21" s="2747"/>
      <c r="DC21" s="447"/>
      <c r="DD21" s="447"/>
      <c r="DE21" s="447"/>
      <c r="DF21" s="447"/>
      <c r="DG21" s="447"/>
      <c r="DH21" s="447"/>
      <c r="DI21" s="447"/>
      <c r="DJ21" s="447"/>
      <c r="DK21" s="447"/>
      <c r="DL21" s="447"/>
      <c r="DM21" s="447"/>
      <c r="DN21" s="447"/>
      <c r="DO21" s="447"/>
      <c r="DP21" s="447"/>
      <c r="DQ21" s="447"/>
      <c r="DR21" s="447"/>
      <c r="DS21" s="447"/>
      <c r="DT21" s="447"/>
      <c r="DU21" s="447"/>
      <c r="DV21" s="447"/>
      <c r="DW21" s="447"/>
      <c r="EF21" s="441"/>
      <c r="EG21" s="441"/>
      <c r="EH21" s="441"/>
      <c r="EI21" s="441"/>
      <c r="EL21" s="441" t="s">
        <v>336</v>
      </c>
      <c r="EN21" s="2774"/>
      <c r="EO21" s="2774"/>
      <c r="EP21" s="2774"/>
      <c r="EQ21" s="2774"/>
      <c r="ER21" s="2774"/>
      <c r="ES21" s="2774"/>
      <c r="ET21" s="2774"/>
      <c r="EU21" s="2774"/>
      <c r="EV21" s="2774"/>
      <c r="EW21" s="2774"/>
      <c r="EX21" s="2774"/>
      <c r="EY21" s="2774"/>
    </row>
    <row r="22" spans="1:155" s="438" customFormat="1" ht="3" customHeight="1" x14ac:dyDescent="0.2">
      <c r="A22" s="471"/>
      <c r="B22" s="471"/>
      <c r="C22" s="471"/>
      <c r="D22" s="471"/>
      <c r="E22" s="471"/>
      <c r="F22" s="471"/>
      <c r="G22" s="471"/>
      <c r="H22" s="471"/>
      <c r="I22" s="471"/>
      <c r="J22" s="471"/>
      <c r="K22" s="471"/>
      <c r="L22" s="471"/>
      <c r="M22" s="471"/>
      <c r="N22" s="471"/>
      <c r="O22" s="471"/>
      <c r="P22" s="471"/>
      <c r="Q22" s="471"/>
      <c r="R22" s="471"/>
      <c r="S22" s="471"/>
      <c r="T22" s="471"/>
      <c r="U22" s="471"/>
      <c r="V22" s="471"/>
      <c r="W22" s="471"/>
      <c r="X22" s="471"/>
      <c r="Y22" s="471"/>
      <c r="Z22" s="471"/>
      <c r="AA22" s="471"/>
      <c r="AB22" s="471"/>
      <c r="AC22" s="471"/>
      <c r="AD22" s="471"/>
      <c r="AE22" s="471"/>
      <c r="AF22" s="471"/>
      <c r="AG22" s="471"/>
      <c r="AH22" s="471"/>
      <c r="AI22" s="471"/>
      <c r="AJ22" s="471"/>
      <c r="AK22" s="471"/>
      <c r="AL22" s="471"/>
      <c r="AM22" s="471"/>
      <c r="AN22" s="471"/>
      <c r="AO22" s="471"/>
      <c r="AP22" s="471"/>
      <c r="AQ22" s="447"/>
      <c r="AR22" s="447"/>
      <c r="AS22" s="447"/>
      <c r="AT22" s="447"/>
      <c r="BA22" s="485"/>
      <c r="BB22" s="485"/>
      <c r="BC22" s="485"/>
      <c r="BD22" s="485"/>
      <c r="BE22" s="485"/>
      <c r="BF22" s="485"/>
      <c r="BG22" s="485"/>
      <c r="BH22" s="485"/>
      <c r="BI22" s="485"/>
      <c r="BJ22" s="485"/>
      <c r="BK22" s="485"/>
      <c r="BL22" s="485"/>
      <c r="BM22" s="485"/>
      <c r="BN22" s="485"/>
      <c r="BO22" s="485"/>
      <c r="BP22" s="485"/>
      <c r="BQ22" s="485"/>
      <c r="BR22" s="485"/>
      <c r="BS22" s="485"/>
      <c r="BT22" s="485"/>
      <c r="BU22" s="485"/>
      <c r="BV22" s="485"/>
      <c r="BW22" s="485"/>
      <c r="BX22" s="485"/>
      <c r="BY22" s="485"/>
      <c r="BZ22" s="485"/>
      <c r="CA22" s="485"/>
      <c r="DC22" s="447"/>
      <c r="DD22" s="447"/>
      <c r="DE22" s="447"/>
      <c r="DF22" s="447"/>
      <c r="DG22" s="447"/>
      <c r="DH22" s="447"/>
      <c r="DI22" s="447"/>
      <c r="DJ22" s="447"/>
      <c r="DK22" s="447"/>
      <c r="DL22" s="447"/>
      <c r="DM22" s="447"/>
      <c r="DN22" s="447"/>
      <c r="DO22" s="447"/>
      <c r="DP22" s="447"/>
      <c r="DQ22" s="447"/>
      <c r="DR22" s="447"/>
      <c r="DS22" s="447"/>
      <c r="DT22" s="447"/>
      <c r="DU22" s="447"/>
      <c r="DV22" s="447"/>
      <c r="DW22" s="447"/>
      <c r="EF22" s="441"/>
      <c r="EG22" s="441"/>
      <c r="EH22" s="441"/>
      <c r="EI22" s="441"/>
      <c r="EL22" s="441"/>
      <c r="EN22" s="2774"/>
      <c r="EO22" s="2774"/>
      <c r="EP22" s="2774"/>
      <c r="EQ22" s="2774"/>
      <c r="ER22" s="2774"/>
      <c r="ES22" s="2774"/>
      <c r="ET22" s="2774"/>
      <c r="EU22" s="2774"/>
      <c r="EV22" s="2774"/>
      <c r="EW22" s="2774"/>
      <c r="EX22" s="2774"/>
      <c r="EY22" s="2774"/>
    </row>
    <row r="23" spans="1:155" s="438" customFormat="1" ht="10.5" customHeight="1" x14ac:dyDescent="0.2">
      <c r="A23" s="436" t="s">
        <v>337</v>
      </c>
      <c r="B23" s="471"/>
      <c r="C23" s="471"/>
      <c r="D23" s="471"/>
      <c r="E23" s="471"/>
      <c r="F23" s="471"/>
      <c r="G23" s="471"/>
      <c r="H23" s="471"/>
      <c r="I23" s="471"/>
      <c r="J23" s="471"/>
      <c r="K23" s="471"/>
      <c r="L23" s="471"/>
      <c r="M23" s="471"/>
      <c r="N23" s="471"/>
      <c r="O23" s="471"/>
      <c r="P23" s="471"/>
      <c r="Q23" s="471"/>
      <c r="R23" s="471"/>
      <c r="S23" s="471"/>
      <c r="T23" s="471"/>
      <c r="U23" s="471"/>
      <c r="V23" s="471"/>
      <c r="W23" s="471"/>
      <c r="X23" s="471"/>
      <c r="Y23" s="471"/>
      <c r="Z23" s="471"/>
      <c r="AA23" s="471"/>
      <c r="AB23" s="471"/>
      <c r="AC23" s="471"/>
      <c r="AD23" s="471"/>
      <c r="AE23" s="471"/>
      <c r="AF23" s="471"/>
      <c r="AG23" s="436"/>
      <c r="AH23" s="436"/>
      <c r="AI23" s="436"/>
      <c r="AJ23" s="436"/>
      <c r="AK23" s="436"/>
      <c r="AL23" s="436"/>
      <c r="AM23" s="436"/>
      <c r="AN23" s="436"/>
      <c r="AO23" s="436"/>
      <c r="AP23" s="436"/>
      <c r="AQ23" s="2782" t="s">
        <v>573</v>
      </c>
      <c r="AR23" s="2782"/>
      <c r="AS23" s="2782"/>
      <c r="AT23" s="2782"/>
      <c r="AU23" s="2782"/>
      <c r="AV23" s="2782"/>
      <c r="AW23" s="2782"/>
      <c r="AX23" s="2782"/>
      <c r="AY23" s="2782"/>
      <c r="AZ23" s="2782"/>
      <c r="BA23" s="2782"/>
      <c r="BB23" s="2782"/>
      <c r="BC23" s="2782"/>
      <c r="BD23" s="2782"/>
      <c r="BE23" s="2782"/>
      <c r="BF23" s="2782"/>
      <c r="BG23" s="2782"/>
      <c r="BH23" s="2782"/>
      <c r="BI23" s="2782"/>
      <c r="BJ23" s="2782"/>
      <c r="BK23" s="2782"/>
      <c r="BL23" s="2782"/>
      <c r="BM23" s="2782"/>
      <c r="BN23" s="2782"/>
      <c r="BO23" s="2782"/>
      <c r="BP23" s="2782"/>
      <c r="BQ23" s="2782"/>
      <c r="BR23" s="2782"/>
      <c r="BS23" s="2782"/>
      <c r="BT23" s="2782"/>
      <c r="BU23" s="2782"/>
      <c r="BV23" s="2782"/>
      <c r="BW23" s="2782"/>
      <c r="BX23" s="2782"/>
      <c r="BY23" s="2782"/>
      <c r="BZ23" s="2782"/>
      <c r="CA23" s="2782"/>
      <c r="CB23" s="2782"/>
      <c r="CC23" s="2782"/>
      <c r="CD23" s="2782"/>
      <c r="CE23" s="2782"/>
      <c r="CF23" s="2782"/>
      <c r="CG23" s="2782"/>
      <c r="CH23" s="2782"/>
      <c r="CI23" s="2782"/>
      <c r="CJ23" s="2782"/>
      <c r="CK23" s="2782"/>
      <c r="CL23" s="2782"/>
      <c r="CM23" s="2782"/>
      <c r="CN23" s="2782"/>
      <c r="CO23" s="2782"/>
      <c r="CP23" s="2782"/>
      <c r="CQ23" s="2782"/>
      <c r="CR23" s="2782"/>
      <c r="CS23" s="2782"/>
      <c r="CT23" s="2782"/>
      <c r="CU23" s="2782"/>
      <c r="CV23" s="2782"/>
      <c r="CW23" s="2782"/>
      <c r="CX23" s="2782"/>
      <c r="CY23" s="2782"/>
      <c r="CZ23" s="2782"/>
      <c r="DA23" s="2782"/>
      <c r="DB23" s="2782"/>
      <c r="DC23" s="2782"/>
      <c r="DD23" s="2782"/>
      <c r="DE23" s="2782"/>
      <c r="DF23" s="2782"/>
      <c r="DG23" s="2782"/>
      <c r="DH23" s="2782"/>
      <c r="DI23" s="2782"/>
      <c r="DJ23" s="2782"/>
      <c r="DK23" s="2782"/>
      <c r="DL23" s="2782"/>
      <c r="DM23" s="2782"/>
      <c r="DN23" s="2782"/>
      <c r="DO23" s="2782"/>
      <c r="DP23" s="2782"/>
      <c r="DQ23" s="2782"/>
      <c r="DR23" s="2782"/>
      <c r="DS23" s="2782"/>
      <c r="DT23" s="2782"/>
      <c r="DU23" s="2782"/>
      <c r="DV23" s="2782"/>
      <c r="DW23" s="2782"/>
      <c r="DX23" s="2782"/>
      <c r="DY23" s="2782"/>
      <c r="DZ23" s="2782"/>
      <c r="EF23" s="441"/>
      <c r="EG23" s="441"/>
      <c r="EH23" s="441"/>
      <c r="EI23" s="441"/>
      <c r="EL23" s="446" t="s">
        <v>552</v>
      </c>
      <c r="EN23" s="2773"/>
      <c r="EO23" s="2773"/>
      <c r="EP23" s="2773"/>
      <c r="EQ23" s="2773"/>
      <c r="ER23" s="2773"/>
      <c r="ES23" s="2773"/>
      <c r="ET23" s="2773"/>
      <c r="EU23" s="2773"/>
      <c r="EV23" s="2773"/>
      <c r="EW23" s="2773"/>
      <c r="EX23" s="2773"/>
      <c r="EY23" s="2773"/>
    </row>
    <row r="24" spans="1:155" s="438" customFormat="1" ht="10.5" customHeight="1" x14ac:dyDescent="0.2">
      <c r="A24" s="2772" t="s">
        <v>361</v>
      </c>
      <c r="B24" s="2772"/>
      <c r="C24" s="2772"/>
      <c r="D24" s="2772"/>
      <c r="E24" s="2772"/>
      <c r="F24" s="2772"/>
      <c r="G24" s="2772"/>
      <c r="H24" s="2772"/>
      <c r="I24" s="2772"/>
      <c r="J24" s="2772"/>
      <c r="K24" s="2772"/>
      <c r="L24" s="2772"/>
      <c r="M24" s="2772"/>
      <c r="N24" s="2772"/>
      <c r="O24" s="2772"/>
      <c r="P24" s="2772"/>
      <c r="Q24" s="2772"/>
      <c r="R24" s="2772"/>
      <c r="S24" s="2772"/>
      <c r="T24" s="2772"/>
      <c r="U24" s="2772"/>
      <c r="V24" s="2772"/>
      <c r="W24" s="2772"/>
      <c r="X24" s="2772"/>
      <c r="Y24" s="2772"/>
      <c r="Z24" s="2772"/>
      <c r="AA24" s="2772"/>
      <c r="AB24" s="2772"/>
      <c r="AC24" s="2772"/>
      <c r="AD24" s="2772"/>
      <c r="AE24" s="2772"/>
      <c r="AF24" s="2772"/>
      <c r="AG24" s="2772"/>
      <c r="AH24" s="2772"/>
      <c r="AI24" s="2772"/>
      <c r="AJ24" s="2772"/>
      <c r="AK24" s="2772"/>
      <c r="AL24" s="2772"/>
      <c r="AM24" s="2772"/>
      <c r="AN24" s="2772"/>
      <c r="AO24" s="2772"/>
      <c r="AP24" s="2772"/>
      <c r="AQ24" s="2782" t="s">
        <v>384</v>
      </c>
      <c r="AR24" s="2782"/>
      <c r="AS24" s="2782"/>
      <c r="AT24" s="2782"/>
      <c r="AU24" s="2782"/>
      <c r="AV24" s="2782"/>
      <c r="AW24" s="2782"/>
      <c r="AX24" s="2782"/>
      <c r="AY24" s="2782"/>
      <c r="AZ24" s="2782"/>
      <c r="BA24" s="2782"/>
      <c r="BB24" s="2782"/>
      <c r="BC24" s="2782"/>
      <c r="BD24" s="2782"/>
      <c r="BE24" s="2782"/>
      <c r="BF24" s="2782"/>
      <c r="BG24" s="2782"/>
      <c r="BH24" s="2782"/>
      <c r="BI24" s="2782"/>
      <c r="BJ24" s="2782"/>
      <c r="BK24" s="2782"/>
      <c r="BL24" s="2782"/>
      <c r="BM24" s="2782"/>
      <c r="BN24" s="2782"/>
      <c r="BO24" s="2782"/>
      <c r="BP24" s="2782"/>
      <c r="BQ24" s="2782"/>
      <c r="BR24" s="2782"/>
      <c r="BS24" s="2782"/>
      <c r="BT24" s="2782"/>
      <c r="BU24" s="2782"/>
      <c r="BV24" s="2782"/>
      <c r="BW24" s="2782"/>
      <c r="BX24" s="2782"/>
      <c r="BY24" s="2782"/>
      <c r="BZ24" s="2782"/>
      <c r="CA24" s="2782"/>
      <c r="CB24" s="2782"/>
      <c r="CC24" s="2782"/>
      <c r="CD24" s="2782"/>
      <c r="CE24" s="2782"/>
      <c r="CF24" s="2782"/>
      <c r="CG24" s="2782"/>
      <c r="CH24" s="2782"/>
      <c r="CI24" s="2782"/>
      <c r="CJ24" s="2782"/>
      <c r="CK24" s="2782"/>
      <c r="CL24" s="2782"/>
      <c r="CM24" s="2782"/>
      <c r="CN24" s="2782"/>
      <c r="CO24" s="2782"/>
      <c r="CP24" s="2782"/>
      <c r="CQ24" s="2782"/>
      <c r="CR24" s="2782"/>
      <c r="CS24" s="2782"/>
      <c r="CT24" s="2782"/>
      <c r="CU24" s="2782"/>
      <c r="CV24" s="2782"/>
      <c r="CW24" s="2782"/>
      <c r="CX24" s="2782"/>
      <c r="CY24" s="2782"/>
      <c r="CZ24" s="2782"/>
      <c r="DA24" s="2782"/>
      <c r="DB24" s="2782"/>
      <c r="DC24" s="2782"/>
      <c r="DD24" s="2782"/>
      <c r="DE24" s="2782"/>
      <c r="DF24" s="2782"/>
      <c r="DG24" s="2782"/>
      <c r="DH24" s="2782"/>
      <c r="DI24" s="2782"/>
      <c r="DJ24" s="2782"/>
      <c r="DK24" s="2782"/>
      <c r="DL24" s="2782"/>
      <c r="DM24" s="2782"/>
      <c r="DN24" s="2782"/>
      <c r="DO24" s="2782"/>
      <c r="DP24" s="2782"/>
      <c r="DQ24" s="2782"/>
      <c r="DR24" s="2782"/>
      <c r="DS24" s="2782"/>
      <c r="DT24" s="2782"/>
      <c r="DU24" s="2782"/>
      <c r="DV24" s="2782"/>
      <c r="DW24" s="2782"/>
      <c r="DX24" s="2782"/>
      <c r="DY24" s="2782"/>
      <c r="DZ24" s="2782"/>
      <c r="EF24" s="441"/>
      <c r="EG24" s="441"/>
      <c r="EH24" s="441"/>
      <c r="EI24" s="441"/>
      <c r="EL24" s="441" t="s">
        <v>339</v>
      </c>
      <c r="EN24" s="2773" t="s">
        <v>395</v>
      </c>
      <c r="EO24" s="2773"/>
      <c r="EP24" s="2773"/>
      <c r="EQ24" s="2773"/>
      <c r="ER24" s="2773"/>
      <c r="ES24" s="2773"/>
      <c r="ET24" s="2773"/>
      <c r="EU24" s="2773"/>
      <c r="EV24" s="2773"/>
      <c r="EW24" s="2773"/>
      <c r="EX24" s="2773"/>
      <c r="EY24" s="2773"/>
    </row>
    <row r="25" spans="1:155" s="438" customFormat="1" ht="9.75" customHeight="1" x14ac:dyDescent="0.2">
      <c r="A25" s="436" t="s">
        <v>575</v>
      </c>
      <c r="B25" s="436"/>
      <c r="C25" s="436"/>
      <c r="D25" s="436"/>
      <c r="E25" s="436"/>
      <c r="F25" s="436"/>
      <c r="G25" s="436"/>
      <c r="H25" s="436"/>
      <c r="I25" s="436"/>
      <c r="J25" s="436"/>
      <c r="K25" s="436"/>
      <c r="L25" s="436"/>
      <c r="M25" s="436"/>
      <c r="N25" s="436"/>
      <c r="O25" s="436"/>
      <c r="P25" s="436"/>
      <c r="Q25" s="436"/>
      <c r="R25" s="436"/>
      <c r="S25" s="436"/>
      <c r="T25" s="436"/>
      <c r="U25" s="436"/>
      <c r="V25" s="436"/>
      <c r="W25" s="436"/>
      <c r="X25" s="436"/>
      <c r="Y25" s="436"/>
      <c r="Z25" s="436"/>
      <c r="AA25" s="436"/>
      <c r="AB25" s="436"/>
      <c r="AC25" s="436"/>
      <c r="AD25" s="436"/>
      <c r="AE25" s="436"/>
      <c r="AF25" s="436"/>
      <c r="AG25" s="436"/>
      <c r="AH25" s="436"/>
      <c r="AI25" s="436"/>
      <c r="AJ25" s="436"/>
      <c r="AK25" s="436"/>
      <c r="AL25" s="436"/>
      <c r="AM25" s="436"/>
      <c r="AN25" s="436"/>
      <c r="AO25" s="436"/>
      <c r="AP25" s="436"/>
      <c r="AQ25" s="2783" t="s">
        <v>574</v>
      </c>
      <c r="AR25" s="2783"/>
      <c r="AS25" s="2783"/>
      <c r="AT25" s="2783"/>
      <c r="AU25" s="2783"/>
      <c r="AV25" s="2783"/>
      <c r="AW25" s="2783"/>
      <c r="AX25" s="2783"/>
      <c r="AY25" s="2783"/>
      <c r="AZ25" s="2783"/>
      <c r="BA25" s="2783"/>
      <c r="BB25" s="2783"/>
      <c r="BC25" s="2783"/>
      <c r="BD25" s="2783"/>
      <c r="BE25" s="2783"/>
      <c r="BF25" s="2783"/>
      <c r="BG25" s="2783"/>
      <c r="BH25" s="2783"/>
      <c r="BI25" s="2783"/>
      <c r="BJ25" s="2783"/>
      <c r="BK25" s="2783"/>
      <c r="BL25" s="2783"/>
      <c r="BM25" s="2783"/>
      <c r="BN25" s="2783"/>
      <c r="BO25" s="2783"/>
      <c r="BP25" s="2783"/>
      <c r="BQ25" s="2783"/>
      <c r="BR25" s="2783"/>
      <c r="BS25" s="2783"/>
      <c r="BT25" s="2783"/>
      <c r="BU25" s="2783"/>
      <c r="BV25" s="2783"/>
      <c r="BW25" s="2783"/>
      <c r="BX25" s="2783"/>
      <c r="BY25" s="2783"/>
      <c r="BZ25" s="2783"/>
      <c r="CA25" s="2783"/>
      <c r="CB25" s="2783"/>
      <c r="CC25" s="2783"/>
      <c r="CD25" s="2783"/>
      <c r="CE25" s="2783"/>
      <c r="CF25" s="2783"/>
      <c r="CG25" s="2783"/>
      <c r="CH25" s="2783"/>
      <c r="CI25" s="2783"/>
      <c r="CJ25" s="2783"/>
      <c r="CK25" s="2783"/>
      <c r="CL25" s="2783"/>
      <c r="CM25" s="2783"/>
      <c r="CN25" s="2783"/>
      <c r="CO25" s="2783"/>
      <c r="CP25" s="2783"/>
      <c r="CQ25" s="2783"/>
      <c r="CR25" s="2783"/>
      <c r="CS25" s="2783"/>
      <c r="CT25" s="2783"/>
      <c r="CU25" s="2783"/>
      <c r="CV25" s="2783"/>
      <c r="CW25" s="2783"/>
      <c r="CX25" s="2783"/>
      <c r="CY25" s="2783"/>
      <c r="CZ25" s="2783"/>
      <c r="DA25" s="2783"/>
      <c r="DB25" s="2783"/>
      <c r="DC25" s="2783"/>
      <c r="DD25" s="2783"/>
      <c r="DE25" s="2783"/>
      <c r="DF25" s="2783"/>
      <c r="DG25" s="2783"/>
      <c r="DH25" s="2783"/>
      <c r="DI25" s="2783"/>
      <c r="DJ25" s="2783"/>
      <c r="DK25" s="2783"/>
      <c r="DL25" s="2783"/>
      <c r="DM25" s="2783"/>
      <c r="DN25" s="2783"/>
      <c r="DO25" s="2783"/>
      <c r="DP25" s="2783"/>
      <c r="DQ25" s="2783"/>
      <c r="DR25" s="2783"/>
      <c r="DS25" s="2783"/>
      <c r="DT25" s="2783"/>
      <c r="DU25" s="2783"/>
      <c r="DV25" s="2783"/>
      <c r="DW25" s="2783"/>
      <c r="DX25" s="2783"/>
      <c r="DY25" s="2783"/>
      <c r="DZ25" s="2783"/>
      <c r="EB25" s="445"/>
      <c r="EC25" s="445"/>
      <c r="ED25" s="445"/>
      <c r="EE25" s="445"/>
      <c r="EF25" s="446"/>
      <c r="EG25" s="446"/>
      <c r="EH25" s="446"/>
      <c r="EI25" s="446"/>
      <c r="EK25" s="445"/>
      <c r="EL25" s="441" t="s">
        <v>335</v>
      </c>
      <c r="EN25" s="2773" t="s">
        <v>268</v>
      </c>
      <c r="EO25" s="2773"/>
      <c r="EP25" s="2773"/>
      <c r="EQ25" s="2773"/>
      <c r="ER25" s="2773"/>
      <c r="ES25" s="2773"/>
      <c r="ET25" s="2773"/>
      <c r="EU25" s="2773"/>
      <c r="EV25" s="2773"/>
      <c r="EW25" s="2773"/>
      <c r="EX25" s="2773"/>
      <c r="EY25" s="2773"/>
    </row>
    <row r="26" spans="1:155" s="438" customFormat="1" ht="10.5" customHeight="1" x14ac:dyDescent="0.2">
      <c r="A26" s="436" t="s">
        <v>340</v>
      </c>
      <c r="B26" s="436"/>
      <c r="C26" s="436"/>
      <c r="D26" s="436"/>
      <c r="E26" s="436"/>
      <c r="F26" s="436"/>
      <c r="G26" s="436"/>
      <c r="H26" s="436"/>
      <c r="I26" s="436"/>
      <c r="J26" s="436"/>
      <c r="K26" s="436"/>
      <c r="L26" s="436"/>
      <c r="M26" s="436"/>
      <c r="N26" s="436"/>
      <c r="O26" s="436"/>
      <c r="P26" s="436"/>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Z26" s="449"/>
      <c r="BA26" s="449"/>
      <c r="BB26" s="449"/>
      <c r="BC26" s="449"/>
      <c r="BD26" s="449"/>
      <c r="BE26" s="449"/>
      <c r="BF26" s="449"/>
      <c r="BG26" s="449"/>
      <c r="BH26" s="449"/>
      <c r="BI26" s="449"/>
      <c r="BJ26" s="449"/>
      <c r="BK26" s="449"/>
      <c r="BL26" s="449"/>
      <c r="BM26" s="449"/>
      <c r="BN26" s="449"/>
      <c r="BO26" s="449"/>
      <c r="BP26" s="449"/>
      <c r="BQ26" s="449"/>
      <c r="BR26" s="449"/>
      <c r="BS26" s="449"/>
      <c r="BT26" s="449"/>
      <c r="BU26" s="449"/>
      <c r="BV26" s="449"/>
      <c r="BW26" s="449"/>
      <c r="BX26" s="449"/>
      <c r="BY26" s="449"/>
      <c r="BZ26" s="449"/>
      <c r="CA26" s="449"/>
      <c r="CB26" s="449"/>
      <c r="CC26" s="449"/>
      <c r="CD26" s="449"/>
      <c r="CE26" s="449"/>
      <c r="CF26" s="449"/>
      <c r="CG26" s="449"/>
      <c r="CH26" s="449"/>
      <c r="CI26" s="449"/>
      <c r="CJ26" s="449"/>
      <c r="CK26" s="449"/>
      <c r="CL26" s="449"/>
      <c r="CM26" s="449"/>
      <c r="CN26" s="449"/>
      <c r="CO26" s="449"/>
      <c r="CP26" s="449"/>
      <c r="CQ26" s="449"/>
      <c r="CR26" s="449"/>
      <c r="CS26" s="449"/>
      <c r="CT26" s="449"/>
      <c r="CU26" s="449"/>
      <c r="CV26" s="449"/>
      <c r="CW26" s="449"/>
      <c r="CX26" s="449"/>
      <c r="CY26" s="449"/>
      <c r="CZ26" s="449"/>
      <c r="DA26" s="449"/>
      <c r="DB26" s="449"/>
      <c r="DC26" s="449"/>
      <c r="DD26" s="449"/>
      <c r="DE26" s="449"/>
      <c r="DF26" s="449"/>
      <c r="DG26" s="449"/>
      <c r="DH26" s="449"/>
      <c r="DI26" s="449"/>
      <c r="DJ26" s="449"/>
      <c r="DK26" s="449"/>
      <c r="DL26" s="449"/>
      <c r="DM26" s="449"/>
      <c r="DN26" s="449"/>
      <c r="DO26" s="449"/>
      <c r="DP26" s="449"/>
      <c r="DQ26" s="449"/>
      <c r="DR26" s="449"/>
      <c r="DS26" s="449"/>
      <c r="DT26" s="449"/>
      <c r="DU26" s="449"/>
      <c r="DV26" s="449"/>
      <c r="DW26" s="449"/>
      <c r="DX26" s="445"/>
      <c r="DY26" s="445"/>
      <c r="DZ26" s="445"/>
      <c r="EA26" s="445"/>
      <c r="EB26" s="445"/>
      <c r="EC26" s="445"/>
      <c r="ED26" s="445"/>
      <c r="EE26" s="445"/>
      <c r="EF26" s="446"/>
      <c r="EG26" s="446"/>
      <c r="EH26" s="446"/>
      <c r="EI26" s="446"/>
      <c r="EK26" s="445"/>
      <c r="EL26" s="441" t="s">
        <v>341</v>
      </c>
      <c r="EN26" s="2773" t="s">
        <v>396</v>
      </c>
      <c r="EO26" s="2773"/>
      <c r="EP26" s="2773"/>
      <c r="EQ26" s="2773"/>
      <c r="ER26" s="2773"/>
      <c r="ES26" s="2773"/>
      <c r="ET26" s="2773"/>
      <c r="EU26" s="2773"/>
      <c r="EV26" s="2773"/>
      <c r="EW26" s="2773"/>
      <c r="EX26" s="2773"/>
      <c r="EY26" s="2773"/>
    </row>
    <row r="27" spans="1:155" s="438" customFormat="1" ht="10.5" customHeight="1" x14ac:dyDescent="0.2">
      <c r="L27" s="2756"/>
      <c r="M27" s="2756"/>
      <c r="N27" s="2756"/>
      <c r="O27" s="2756"/>
      <c r="P27" s="2756"/>
      <c r="Q27" s="2756"/>
      <c r="R27" s="2756"/>
      <c r="S27" s="2756"/>
      <c r="T27" s="2756"/>
      <c r="U27" s="2756"/>
      <c r="V27" s="2756"/>
      <c r="W27" s="2756"/>
      <c r="X27" s="2756"/>
      <c r="Y27" s="2756"/>
      <c r="Z27" s="2756"/>
      <c r="AA27" s="2756"/>
      <c r="AB27" s="2756"/>
      <c r="AC27" s="2756"/>
      <c r="AD27" s="2756"/>
      <c r="AE27" s="2756"/>
      <c r="AF27" s="2756"/>
      <c r="AG27" s="2756"/>
      <c r="AH27" s="2756"/>
      <c r="AI27" s="2756"/>
      <c r="AJ27" s="2756"/>
      <c r="AK27" s="2756"/>
      <c r="AL27" s="2756"/>
      <c r="AM27" s="2756"/>
      <c r="AN27" s="2756"/>
      <c r="AO27" s="2756"/>
      <c r="AP27" s="2756"/>
      <c r="AQ27" s="2756"/>
      <c r="AR27" s="2756"/>
      <c r="AS27" s="2756"/>
      <c r="AT27" s="2756"/>
      <c r="AU27" s="2756"/>
      <c r="AV27" s="2756"/>
      <c r="AW27" s="2756"/>
      <c r="AX27" s="2756"/>
      <c r="BM27" s="449"/>
      <c r="BN27" s="449"/>
      <c r="BO27" s="449"/>
      <c r="BP27" s="449"/>
      <c r="BQ27" s="449"/>
      <c r="BR27" s="449"/>
      <c r="BS27" s="449"/>
      <c r="BT27" s="449"/>
      <c r="BU27" s="449"/>
      <c r="BV27" s="449"/>
      <c r="BW27" s="449"/>
      <c r="BX27" s="449"/>
      <c r="BY27" s="449"/>
      <c r="BZ27" s="449"/>
      <c r="CA27" s="449"/>
      <c r="CB27" s="449"/>
      <c r="CC27" s="449"/>
      <c r="CD27" s="449"/>
      <c r="CE27" s="449"/>
      <c r="CF27" s="449"/>
      <c r="CG27" s="449"/>
      <c r="CH27" s="449"/>
      <c r="CI27" s="449"/>
      <c r="CJ27" s="449"/>
      <c r="CK27" s="449"/>
      <c r="CL27" s="449"/>
      <c r="CM27" s="449"/>
      <c r="CN27" s="449"/>
      <c r="CO27" s="449"/>
      <c r="CP27" s="449"/>
      <c r="CQ27" s="449"/>
      <c r="CR27" s="449"/>
      <c r="CS27" s="449"/>
      <c r="CT27" s="449"/>
      <c r="CU27" s="449"/>
      <c r="CV27" s="449"/>
      <c r="CW27" s="449"/>
      <c r="CX27" s="449"/>
      <c r="CY27" s="449"/>
      <c r="CZ27" s="449"/>
      <c r="DA27" s="449"/>
      <c r="DB27" s="449"/>
      <c r="DC27" s="449"/>
      <c r="DD27" s="449"/>
      <c r="DE27" s="449"/>
      <c r="DF27" s="449"/>
      <c r="DG27" s="449"/>
      <c r="DH27" s="449"/>
      <c r="DI27" s="449"/>
      <c r="DJ27" s="449"/>
      <c r="DK27" s="449"/>
      <c r="DL27" s="449"/>
      <c r="DM27" s="449"/>
      <c r="DN27" s="449"/>
      <c r="DO27" s="449"/>
      <c r="DP27" s="449"/>
      <c r="DQ27" s="449"/>
      <c r="DR27" s="449"/>
      <c r="DS27" s="449"/>
      <c r="DT27" s="449"/>
      <c r="DU27" s="449"/>
      <c r="DV27" s="449"/>
      <c r="DW27" s="449"/>
      <c r="DX27" s="445"/>
      <c r="DY27" s="445"/>
      <c r="DZ27" s="445"/>
      <c r="EA27" s="445"/>
      <c r="EB27" s="445"/>
      <c r="EC27" s="445"/>
      <c r="ED27" s="445"/>
      <c r="EE27" s="445"/>
      <c r="EF27" s="446"/>
      <c r="EG27" s="446"/>
      <c r="EH27" s="446"/>
      <c r="EI27" s="446"/>
      <c r="EK27" s="445"/>
      <c r="EL27" s="441" t="s">
        <v>342</v>
      </c>
      <c r="EN27" s="2773" t="s">
        <v>578</v>
      </c>
      <c r="EO27" s="2773"/>
      <c r="EP27" s="2773"/>
      <c r="EQ27" s="2773"/>
      <c r="ER27" s="2773"/>
      <c r="ES27" s="2773"/>
      <c r="ET27" s="2773"/>
      <c r="EU27" s="2773"/>
      <c r="EV27" s="2773"/>
      <c r="EW27" s="2773"/>
      <c r="EX27" s="2773"/>
      <c r="EY27" s="2773"/>
    </row>
    <row r="28" spans="1:155" s="436" customFormat="1" ht="10.5" customHeight="1" x14ac:dyDescent="0.2">
      <c r="L28" s="2762" t="s">
        <v>553</v>
      </c>
      <c r="M28" s="2762"/>
      <c r="N28" s="2762"/>
      <c r="O28" s="2762"/>
      <c r="P28" s="2762"/>
      <c r="Q28" s="2762"/>
      <c r="R28" s="2762"/>
      <c r="S28" s="2762"/>
      <c r="T28" s="2762"/>
      <c r="U28" s="2762"/>
      <c r="V28" s="2762"/>
      <c r="W28" s="2762"/>
      <c r="X28" s="2762"/>
      <c r="Y28" s="2762"/>
      <c r="Z28" s="2762"/>
      <c r="AA28" s="2762"/>
      <c r="AB28" s="2762"/>
      <c r="AC28" s="2762"/>
      <c r="AD28" s="2762"/>
      <c r="AE28" s="2762"/>
      <c r="AF28" s="2762"/>
      <c r="AG28" s="2762"/>
      <c r="AH28" s="2762"/>
      <c r="AI28" s="2762"/>
      <c r="AJ28" s="2762"/>
      <c r="AK28" s="2762"/>
      <c r="AL28" s="2762"/>
      <c r="AM28" s="2762"/>
      <c r="AN28" s="2762"/>
      <c r="AO28" s="2762"/>
      <c r="AP28" s="2762"/>
      <c r="AQ28" s="2762"/>
      <c r="AR28" s="2762"/>
      <c r="AS28" s="2762"/>
      <c r="AT28" s="2762"/>
      <c r="AU28" s="2762"/>
      <c r="AV28" s="2762"/>
      <c r="AW28" s="2762"/>
      <c r="AX28" s="2762"/>
      <c r="BM28" s="450"/>
      <c r="BN28" s="450"/>
      <c r="BO28" s="450"/>
      <c r="BP28" s="450"/>
      <c r="BQ28" s="450"/>
      <c r="BR28" s="450"/>
      <c r="BS28" s="450"/>
      <c r="BT28" s="450"/>
      <c r="BU28" s="450"/>
      <c r="BV28" s="450"/>
      <c r="BW28" s="450"/>
      <c r="BX28" s="450"/>
      <c r="BY28" s="450"/>
      <c r="BZ28" s="450"/>
      <c r="CA28" s="450"/>
      <c r="CB28" s="450"/>
      <c r="CC28" s="450"/>
      <c r="CD28" s="450"/>
      <c r="CE28" s="450"/>
      <c r="DH28" s="450"/>
      <c r="DI28" s="450"/>
      <c r="DJ28" s="450"/>
      <c r="DK28" s="450"/>
      <c r="DL28" s="450"/>
      <c r="DM28" s="450"/>
      <c r="DN28" s="450"/>
      <c r="DO28" s="450"/>
      <c r="DP28" s="450"/>
      <c r="DQ28" s="450"/>
      <c r="DR28" s="450"/>
      <c r="DS28" s="450"/>
      <c r="DT28" s="450"/>
      <c r="DU28" s="450"/>
      <c r="DV28" s="450"/>
      <c r="DW28" s="450"/>
      <c r="DX28" s="451"/>
      <c r="DY28" s="451"/>
      <c r="DZ28" s="451"/>
      <c r="EA28" s="451"/>
      <c r="EB28" s="451"/>
      <c r="EC28" s="451"/>
      <c r="ED28" s="451"/>
      <c r="EE28" s="451"/>
      <c r="EF28" s="452"/>
      <c r="EG28" s="452"/>
      <c r="EH28" s="452"/>
      <c r="EI28" s="452"/>
      <c r="EK28" s="451"/>
      <c r="EL28" s="453"/>
      <c r="EM28" s="453"/>
      <c r="EN28" s="453"/>
      <c r="EO28" s="453"/>
      <c r="EP28" s="453"/>
      <c r="EQ28" s="453"/>
      <c r="ER28" s="453"/>
      <c r="ES28" s="453"/>
      <c r="ET28" s="453"/>
      <c r="EU28" s="453"/>
      <c r="EV28" s="453"/>
      <c r="EW28" s="453"/>
      <c r="EX28" s="453"/>
      <c r="EY28" s="453"/>
    </row>
    <row r="29" spans="1:155" s="438" customFormat="1" ht="11.25" customHeight="1" x14ac:dyDescent="0.2">
      <c r="AZ29" s="454"/>
      <c r="BA29" s="454"/>
      <c r="BB29" s="454"/>
      <c r="BC29" s="454"/>
      <c r="BD29" s="454"/>
      <c r="BM29" s="449"/>
      <c r="BN29" s="449"/>
      <c r="BO29" s="449"/>
      <c r="BP29" s="449"/>
      <c r="BQ29" s="449"/>
      <c r="BR29" s="449"/>
      <c r="BS29" s="449"/>
      <c r="BT29" s="449"/>
      <c r="BU29" s="449"/>
      <c r="BV29" s="449"/>
      <c r="BW29" s="449"/>
      <c r="CC29" s="449"/>
      <c r="CD29" s="449"/>
      <c r="CE29" s="449"/>
      <c r="DH29" s="449"/>
      <c r="DI29" s="449"/>
      <c r="DJ29" s="449"/>
      <c r="DK29" s="449"/>
      <c r="DL29" s="449"/>
      <c r="DM29" s="449"/>
      <c r="DN29" s="449"/>
      <c r="DO29" s="449"/>
      <c r="DP29" s="449"/>
      <c r="DQ29" s="449"/>
      <c r="DR29" s="449"/>
      <c r="DS29" s="449"/>
      <c r="DT29" s="449"/>
      <c r="DU29" s="449"/>
      <c r="DW29" s="449"/>
      <c r="DZ29" s="446" t="s">
        <v>93</v>
      </c>
      <c r="EB29" s="2761"/>
      <c r="EC29" s="2761"/>
      <c r="ED29" s="2761"/>
      <c r="EE29" s="2761"/>
      <c r="EF29" s="2761"/>
      <c r="EG29" s="2761"/>
      <c r="EH29" s="2761"/>
      <c r="EI29" s="2761"/>
      <c r="EJ29" s="2761"/>
      <c r="EK29" s="2761"/>
      <c r="EL29" s="2761"/>
      <c r="EM29" s="2761"/>
      <c r="EN29" s="2761"/>
      <c r="EO29" s="2761"/>
      <c r="EP29" s="2761"/>
      <c r="EQ29" s="2761"/>
      <c r="ER29" s="2761"/>
      <c r="ES29" s="2761"/>
      <c r="ET29" s="2761"/>
      <c r="EU29" s="2761"/>
      <c r="EV29" s="2761"/>
      <c r="EW29" s="2761"/>
      <c r="EX29" s="2761"/>
      <c r="EY29" s="2761"/>
    </row>
    <row r="30" spans="1:155" s="438" customFormat="1" ht="5.0999999999999996" customHeight="1" x14ac:dyDescent="0.2">
      <c r="A30" s="447"/>
      <c r="BD30" s="449"/>
      <c r="BE30" s="449"/>
      <c r="BF30" s="449"/>
      <c r="BG30" s="449"/>
      <c r="BH30" s="449"/>
      <c r="BI30" s="449"/>
      <c r="BJ30" s="449"/>
      <c r="BK30" s="449"/>
      <c r="BL30" s="449"/>
      <c r="BM30" s="449"/>
      <c r="BN30" s="449"/>
      <c r="BO30" s="449"/>
      <c r="BP30" s="449"/>
      <c r="BQ30" s="449"/>
      <c r="BR30" s="449"/>
      <c r="BS30" s="449"/>
      <c r="BT30" s="449"/>
      <c r="BU30" s="449"/>
      <c r="BV30" s="449"/>
      <c r="BW30" s="449"/>
      <c r="BX30" s="449"/>
      <c r="BY30" s="449"/>
      <c r="BZ30" s="449"/>
      <c r="CA30" s="449"/>
      <c r="CB30" s="449"/>
      <c r="CC30" s="449"/>
      <c r="CD30" s="449"/>
      <c r="CE30" s="449"/>
      <c r="CF30" s="449"/>
      <c r="CG30" s="449"/>
      <c r="CH30" s="449"/>
      <c r="CI30" s="449"/>
      <c r="CJ30" s="449"/>
      <c r="CK30" s="449"/>
      <c r="CL30" s="449"/>
      <c r="CM30" s="449"/>
      <c r="CN30" s="449"/>
      <c r="CO30" s="449"/>
      <c r="CP30" s="449"/>
      <c r="CQ30" s="449"/>
      <c r="CR30" s="449"/>
      <c r="CS30" s="449"/>
      <c r="CT30" s="449"/>
      <c r="CU30" s="449"/>
      <c r="CV30" s="449"/>
      <c r="CW30" s="449"/>
      <c r="CX30" s="449"/>
      <c r="CY30" s="449"/>
      <c r="CZ30" s="449"/>
      <c r="DA30" s="449"/>
      <c r="DB30" s="449"/>
      <c r="DC30" s="449"/>
      <c r="DD30" s="449"/>
      <c r="DE30" s="449"/>
      <c r="DF30" s="449"/>
      <c r="DG30" s="449"/>
      <c r="DH30" s="449"/>
      <c r="DI30" s="449"/>
      <c r="DJ30" s="449"/>
      <c r="DK30" s="449"/>
      <c r="DL30" s="449"/>
      <c r="DM30" s="449"/>
      <c r="DN30" s="449"/>
      <c r="DO30" s="449"/>
      <c r="DP30" s="449"/>
      <c r="DQ30" s="449"/>
      <c r="DR30" s="449"/>
      <c r="DS30" s="449"/>
      <c r="DT30" s="449"/>
      <c r="DU30" s="449"/>
      <c r="DV30" s="449"/>
      <c r="DW30" s="449"/>
      <c r="DX30" s="445"/>
      <c r="DY30" s="445"/>
      <c r="DZ30" s="445"/>
      <c r="EA30" s="445"/>
      <c r="EB30" s="445"/>
      <c r="EC30" s="445"/>
      <c r="ED30" s="445"/>
      <c r="EE30" s="445"/>
      <c r="EF30" s="446"/>
      <c r="EG30" s="446"/>
      <c r="EH30" s="446"/>
      <c r="EI30" s="446"/>
      <c r="EK30" s="445"/>
      <c r="EL30" s="455"/>
      <c r="EM30" s="455"/>
      <c r="EN30" s="455"/>
      <c r="EO30" s="455"/>
      <c r="EP30" s="455"/>
      <c r="EQ30" s="455"/>
      <c r="ER30" s="455"/>
      <c r="ES30" s="455"/>
      <c r="ET30" s="455"/>
      <c r="EU30" s="455"/>
      <c r="EV30" s="455"/>
      <c r="EW30" s="455"/>
      <c r="EX30" s="455"/>
      <c r="EY30" s="455"/>
    </row>
    <row r="31" spans="1:155" s="438" customFormat="1" ht="10.5" customHeight="1" x14ac:dyDescent="0.2">
      <c r="A31" s="2743" t="s">
        <v>343</v>
      </c>
      <c r="B31" s="2743"/>
      <c r="C31" s="2743"/>
      <c r="D31" s="2743"/>
      <c r="E31" s="2743"/>
      <c r="F31" s="2743"/>
      <c r="G31" s="2743"/>
      <c r="H31" s="2743"/>
      <c r="I31" s="2743"/>
      <c r="J31" s="2743"/>
      <c r="K31" s="2743"/>
      <c r="L31" s="2743"/>
      <c r="M31" s="2743"/>
      <c r="N31" s="2743"/>
      <c r="O31" s="2743"/>
      <c r="P31" s="2743"/>
      <c r="Q31" s="2743"/>
      <c r="R31" s="2743"/>
      <c r="S31" s="2743"/>
      <c r="T31" s="2743"/>
      <c r="U31" s="2743"/>
      <c r="V31" s="2743"/>
      <c r="W31" s="2743"/>
      <c r="X31" s="2743"/>
      <c r="Y31" s="2743"/>
      <c r="Z31" s="2743"/>
      <c r="AA31" s="2743"/>
      <c r="AB31" s="2743"/>
      <c r="AC31" s="2743"/>
      <c r="AD31" s="2743"/>
      <c r="AE31" s="2743"/>
      <c r="AF31" s="2743"/>
      <c r="AG31" s="2743"/>
      <c r="AH31" s="2743"/>
      <c r="AI31" s="2743"/>
      <c r="AJ31" s="2743"/>
      <c r="AK31" s="2763" t="s">
        <v>554</v>
      </c>
      <c r="AL31" s="2764"/>
      <c r="AM31" s="2764"/>
      <c r="AN31" s="2764"/>
      <c r="AO31" s="2764"/>
      <c r="AP31" s="2764"/>
      <c r="AQ31" s="2764"/>
      <c r="AR31" s="2764"/>
      <c r="AS31" s="2764"/>
      <c r="AT31" s="2764"/>
      <c r="AU31" s="2764"/>
      <c r="AV31" s="2764"/>
      <c r="AW31" s="2764"/>
      <c r="AX31" s="2735" t="s">
        <v>577</v>
      </c>
      <c r="AY31" s="2735"/>
      <c r="AZ31" s="2735"/>
      <c r="BA31" s="2735"/>
      <c r="BB31" s="2735"/>
      <c r="BC31" s="2735"/>
      <c r="BD31" s="2735"/>
      <c r="BE31" s="2735"/>
      <c r="BF31" s="2735"/>
      <c r="BG31" s="2735"/>
      <c r="BH31" s="2735"/>
      <c r="BI31" s="2735"/>
      <c r="BJ31" s="2735"/>
      <c r="BK31" s="2735"/>
      <c r="BL31" s="2735"/>
      <c r="BM31" s="2735"/>
      <c r="BN31" s="2735"/>
      <c r="BO31" s="2735"/>
      <c r="BP31" s="2733" t="s">
        <v>555</v>
      </c>
      <c r="BQ31" s="2734"/>
      <c r="BR31" s="2734"/>
      <c r="BS31" s="2734"/>
      <c r="BT31" s="2734"/>
      <c r="BU31" s="2734"/>
      <c r="BV31" s="2734"/>
      <c r="BW31" s="2734"/>
      <c r="BX31" s="2734"/>
      <c r="BY31" s="2734"/>
      <c r="BZ31" s="2788" t="s">
        <v>576</v>
      </c>
      <c r="CA31" s="2788"/>
      <c r="CB31" s="2788"/>
      <c r="CC31" s="2788"/>
      <c r="CD31" s="2788"/>
      <c r="CE31" s="2788"/>
      <c r="CF31" s="2788"/>
      <c r="CG31" s="2788"/>
      <c r="CH31" s="2788"/>
      <c r="CI31" s="2788"/>
      <c r="CJ31" s="2788"/>
      <c r="CK31" s="2788"/>
      <c r="CL31" s="2788"/>
      <c r="CM31" s="2788"/>
      <c r="CN31" s="2788"/>
      <c r="CO31" s="2788"/>
      <c r="CP31" s="2788"/>
      <c r="CQ31" s="2788"/>
      <c r="CR31" s="2788"/>
      <c r="CS31" s="2751" t="s">
        <v>556</v>
      </c>
      <c r="CT31" s="2751"/>
      <c r="CU31" s="2751"/>
      <c r="CV31" s="2751"/>
      <c r="CW31" s="2751"/>
      <c r="CX31" s="2751"/>
      <c r="CY31" s="2751"/>
      <c r="CZ31" s="2751"/>
      <c r="DA31" s="2751"/>
      <c r="DB31" s="2751"/>
      <c r="DC31" s="2751"/>
      <c r="DD31" s="2751"/>
      <c r="DE31" s="2751"/>
      <c r="DF31" s="2751"/>
      <c r="DG31" s="2751"/>
      <c r="DH31" s="2751"/>
      <c r="DI31" s="2751"/>
      <c r="DJ31" s="2751"/>
      <c r="DK31" s="2751"/>
      <c r="DL31" s="2751"/>
      <c r="DM31" s="2743" t="s">
        <v>345</v>
      </c>
      <c r="DN31" s="2743"/>
      <c r="DO31" s="2743"/>
      <c r="DP31" s="2743"/>
      <c r="DQ31" s="2743"/>
      <c r="DR31" s="2743"/>
      <c r="DS31" s="2743"/>
      <c r="DT31" s="2743"/>
      <c r="DU31" s="2743"/>
      <c r="DV31" s="2743"/>
      <c r="DW31" s="2743"/>
      <c r="DX31" s="2743"/>
      <c r="DY31" s="2743"/>
      <c r="DZ31" s="2743"/>
      <c r="EA31" s="2743"/>
      <c r="EB31" s="2743"/>
      <c r="EC31" s="2743"/>
      <c r="ED31" s="2743"/>
      <c r="EE31" s="2743"/>
      <c r="EF31" s="2743"/>
      <c r="EG31" s="2743"/>
      <c r="EH31" s="2743"/>
      <c r="EI31" s="2743"/>
      <c r="EJ31" s="2743"/>
      <c r="EK31" s="2743"/>
      <c r="EL31" s="2743"/>
      <c r="EM31" s="2743"/>
      <c r="EN31" s="2743"/>
      <c r="EO31" s="2743"/>
      <c r="EP31" s="2743"/>
      <c r="EQ31" s="2743"/>
      <c r="ER31" s="2743"/>
      <c r="ES31" s="2743"/>
      <c r="ET31" s="2743"/>
      <c r="EU31" s="2743"/>
      <c r="EV31" s="2743"/>
      <c r="EW31" s="2743"/>
      <c r="EX31" s="2743"/>
      <c r="EY31" s="2743"/>
    </row>
    <row r="32" spans="1:155" s="438" customFormat="1" ht="10.5" customHeight="1" x14ac:dyDescent="0.2">
      <c r="A32" s="2743"/>
      <c r="B32" s="2743"/>
      <c r="C32" s="2743"/>
      <c r="D32" s="2743"/>
      <c r="E32" s="2743"/>
      <c r="F32" s="2743"/>
      <c r="G32" s="2743"/>
      <c r="H32" s="2743"/>
      <c r="I32" s="2743"/>
      <c r="J32" s="2743"/>
      <c r="K32" s="2743"/>
      <c r="L32" s="2743"/>
      <c r="M32" s="2743"/>
      <c r="N32" s="2743"/>
      <c r="O32" s="2743"/>
      <c r="P32" s="2743"/>
      <c r="Q32" s="2743"/>
      <c r="R32" s="2743"/>
      <c r="S32" s="2743"/>
      <c r="T32" s="2743"/>
      <c r="U32" s="2743"/>
      <c r="V32" s="2743"/>
      <c r="W32" s="2743"/>
      <c r="X32" s="2743"/>
      <c r="Y32" s="2743"/>
      <c r="Z32" s="2743"/>
      <c r="AA32" s="2743"/>
      <c r="AB32" s="2743"/>
      <c r="AC32" s="2743"/>
      <c r="AD32" s="2743"/>
      <c r="AE32" s="2743"/>
      <c r="AF32" s="2743"/>
      <c r="AG32" s="2743"/>
      <c r="AH32" s="2743"/>
      <c r="AI32" s="2743"/>
      <c r="AJ32" s="2743"/>
      <c r="AK32" s="2764"/>
      <c r="AL32" s="2764"/>
      <c r="AM32" s="2764"/>
      <c r="AN32" s="2764"/>
      <c r="AO32" s="2764"/>
      <c r="AP32" s="2764"/>
      <c r="AQ32" s="2764"/>
      <c r="AR32" s="2764"/>
      <c r="AS32" s="2764"/>
      <c r="AT32" s="2764"/>
      <c r="AU32" s="2764"/>
      <c r="AV32" s="2764"/>
      <c r="AW32" s="2764"/>
      <c r="AX32" s="2735"/>
      <c r="AY32" s="2735"/>
      <c r="AZ32" s="2735"/>
      <c r="BA32" s="2735"/>
      <c r="BB32" s="2735"/>
      <c r="BC32" s="2735"/>
      <c r="BD32" s="2735"/>
      <c r="BE32" s="2735"/>
      <c r="BF32" s="2735"/>
      <c r="BG32" s="2735"/>
      <c r="BH32" s="2735"/>
      <c r="BI32" s="2735"/>
      <c r="BJ32" s="2735"/>
      <c r="BK32" s="2735"/>
      <c r="BL32" s="2735"/>
      <c r="BM32" s="2735"/>
      <c r="BN32" s="2735"/>
      <c r="BO32" s="2735"/>
      <c r="BP32" s="2734"/>
      <c r="BQ32" s="2734"/>
      <c r="BR32" s="2734"/>
      <c r="BS32" s="2734"/>
      <c r="BT32" s="2734"/>
      <c r="BU32" s="2734"/>
      <c r="BV32" s="2734"/>
      <c r="BW32" s="2734"/>
      <c r="BX32" s="2734"/>
      <c r="BY32" s="2734"/>
      <c r="BZ32" s="2788"/>
      <c r="CA32" s="2788"/>
      <c r="CB32" s="2788"/>
      <c r="CC32" s="2788"/>
      <c r="CD32" s="2788"/>
      <c r="CE32" s="2788"/>
      <c r="CF32" s="2788"/>
      <c r="CG32" s="2788"/>
      <c r="CH32" s="2788"/>
      <c r="CI32" s="2788"/>
      <c r="CJ32" s="2788"/>
      <c r="CK32" s="2788"/>
      <c r="CL32" s="2788"/>
      <c r="CM32" s="2788"/>
      <c r="CN32" s="2788"/>
      <c r="CO32" s="2788"/>
      <c r="CP32" s="2788"/>
      <c r="CQ32" s="2788"/>
      <c r="CR32" s="2788"/>
      <c r="CS32" s="2751"/>
      <c r="CT32" s="2751"/>
      <c r="CU32" s="2751"/>
      <c r="CV32" s="2751"/>
      <c r="CW32" s="2751"/>
      <c r="CX32" s="2751"/>
      <c r="CY32" s="2751"/>
      <c r="CZ32" s="2751"/>
      <c r="DA32" s="2751"/>
      <c r="DB32" s="2751"/>
      <c r="DC32" s="2751"/>
      <c r="DD32" s="2751"/>
      <c r="DE32" s="2751"/>
      <c r="DF32" s="2751"/>
      <c r="DG32" s="2751"/>
      <c r="DH32" s="2751"/>
      <c r="DI32" s="2751"/>
      <c r="DJ32" s="2751"/>
      <c r="DK32" s="2751"/>
      <c r="DL32" s="2751"/>
      <c r="DM32" s="2743"/>
      <c r="DN32" s="2743"/>
      <c r="DO32" s="2743"/>
      <c r="DP32" s="2743"/>
      <c r="DQ32" s="2743"/>
      <c r="DR32" s="2743"/>
      <c r="DS32" s="2743"/>
      <c r="DT32" s="2743"/>
      <c r="DU32" s="2743"/>
      <c r="DV32" s="2743"/>
      <c r="DW32" s="2743"/>
      <c r="DX32" s="2743"/>
      <c r="DY32" s="2743"/>
      <c r="DZ32" s="2743"/>
      <c r="EA32" s="2743"/>
      <c r="EB32" s="2743"/>
      <c r="EC32" s="2743"/>
      <c r="ED32" s="2743"/>
      <c r="EE32" s="2743"/>
      <c r="EF32" s="2743"/>
      <c r="EG32" s="2743"/>
      <c r="EH32" s="2743"/>
      <c r="EI32" s="2743"/>
      <c r="EJ32" s="2743"/>
      <c r="EK32" s="2743"/>
      <c r="EL32" s="2743"/>
      <c r="EM32" s="2743"/>
      <c r="EN32" s="2743"/>
      <c r="EO32" s="2743"/>
      <c r="EP32" s="2743"/>
      <c r="EQ32" s="2743"/>
      <c r="ER32" s="2743"/>
      <c r="ES32" s="2743"/>
      <c r="ET32" s="2743"/>
      <c r="EU32" s="2743"/>
      <c r="EV32" s="2743"/>
      <c r="EW32" s="2743"/>
      <c r="EX32" s="2743"/>
      <c r="EY32" s="2743"/>
    </row>
    <row r="33" spans="1:155" s="457" customFormat="1" ht="10.5" customHeight="1" x14ac:dyDescent="0.2">
      <c r="A33" s="2743"/>
      <c r="B33" s="2743"/>
      <c r="C33" s="2743"/>
      <c r="D33" s="2743"/>
      <c r="E33" s="2743"/>
      <c r="F33" s="2743"/>
      <c r="G33" s="2743"/>
      <c r="H33" s="2743"/>
      <c r="I33" s="2743"/>
      <c r="J33" s="2743"/>
      <c r="K33" s="2743"/>
      <c r="L33" s="2743"/>
      <c r="M33" s="2743"/>
      <c r="N33" s="2743"/>
      <c r="O33" s="2743"/>
      <c r="P33" s="2743"/>
      <c r="Q33" s="2743"/>
      <c r="R33" s="2743"/>
      <c r="S33" s="2743"/>
      <c r="T33" s="2743"/>
      <c r="U33" s="2743"/>
      <c r="V33" s="2743"/>
      <c r="W33" s="2743"/>
      <c r="X33" s="2743"/>
      <c r="Y33" s="2743"/>
      <c r="Z33" s="2743"/>
      <c r="AA33" s="2743"/>
      <c r="AB33" s="2743"/>
      <c r="AC33" s="2743"/>
      <c r="AD33" s="2743"/>
      <c r="AE33" s="2743"/>
      <c r="AF33" s="2743"/>
      <c r="AG33" s="2743"/>
      <c r="AH33" s="2743"/>
      <c r="AI33" s="2743"/>
      <c r="AJ33" s="2743"/>
      <c r="AK33" s="2764"/>
      <c r="AL33" s="2764"/>
      <c r="AM33" s="2764"/>
      <c r="AN33" s="2764"/>
      <c r="AO33" s="2764"/>
      <c r="AP33" s="2764"/>
      <c r="AQ33" s="2764"/>
      <c r="AR33" s="2764"/>
      <c r="AS33" s="2764"/>
      <c r="AT33" s="2764"/>
      <c r="AU33" s="2764"/>
      <c r="AV33" s="2764"/>
      <c r="AW33" s="2764"/>
      <c r="AX33" s="2735"/>
      <c r="AY33" s="2735"/>
      <c r="AZ33" s="2735"/>
      <c r="BA33" s="2735"/>
      <c r="BB33" s="2735"/>
      <c r="BC33" s="2735"/>
      <c r="BD33" s="2735"/>
      <c r="BE33" s="2735"/>
      <c r="BF33" s="2735"/>
      <c r="BG33" s="2735"/>
      <c r="BH33" s="2735"/>
      <c r="BI33" s="2735"/>
      <c r="BJ33" s="2735"/>
      <c r="BK33" s="2735"/>
      <c r="BL33" s="2735"/>
      <c r="BM33" s="2735"/>
      <c r="BN33" s="2735"/>
      <c r="BO33" s="2735"/>
      <c r="BP33" s="2734"/>
      <c r="BQ33" s="2734"/>
      <c r="BR33" s="2734"/>
      <c r="BS33" s="2734"/>
      <c r="BT33" s="2734"/>
      <c r="BU33" s="2734"/>
      <c r="BV33" s="2734"/>
      <c r="BW33" s="2734"/>
      <c r="BX33" s="2734"/>
      <c r="BY33" s="2734"/>
      <c r="BZ33" s="2788"/>
      <c r="CA33" s="2788"/>
      <c r="CB33" s="2788"/>
      <c r="CC33" s="2788"/>
      <c r="CD33" s="2788"/>
      <c r="CE33" s="2788"/>
      <c r="CF33" s="2788"/>
      <c r="CG33" s="2788"/>
      <c r="CH33" s="2788"/>
      <c r="CI33" s="2788"/>
      <c r="CJ33" s="2788"/>
      <c r="CK33" s="2788"/>
      <c r="CL33" s="2788"/>
      <c r="CM33" s="2788"/>
      <c r="CN33" s="2788"/>
      <c r="CO33" s="2788"/>
      <c r="CP33" s="2788"/>
      <c r="CQ33" s="2788"/>
      <c r="CR33" s="2788"/>
      <c r="CS33" s="2751"/>
      <c r="CT33" s="2751"/>
      <c r="CU33" s="2751"/>
      <c r="CV33" s="2751"/>
      <c r="CW33" s="2751"/>
      <c r="CX33" s="2751"/>
      <c r="CY33" s="2751"/>
      <c r="CZ33" s="2751"/>
      <c r="DA33" s="2751"/>
      <c r="DB33" s="2751"/>
      <c r="DC33" s="2751"/>
      <c r="DD33" s="2751"/>
      <c r="DE33" s="2751"/>
      <c r="DF33" s="2751"/>
      <c r="DG33" s="2751"/>
      <c r="DH33" s="2751"/>
      <c r="DI33" s="2751"/>
      <c r="DJ33" s="2751"/>
      <c r="DK33" s="2751"/>
      <c r="DL33" s="2751"/>
      <c r="DM33" s="2743"/>
      <c r="DN33" s="2743"/>
      <c r="DO33" s="2743"/>
      <c r="DP33" s="2743"/>
      <c r="DQ33" s="2743"/>
      <c r="DR33" s="2743"/>
      <c r="DS33" s="2743"/>
      <c r="DT33" s="2743"/>
      <c r="DU33" s="2743"/>
      <c r="DV33" s="2743"/>
      <c r="DW33" s="2743"/>
      <c r="DX33" s="2743"/>
      <c r="DY33" s="2743"/>
      <c r="DZ33" s="2743"/>
      <c r="EA33" s="2743"/>
      <c r="EB33" s="2743"/>
      <c r="EC33" s="2743"/>
      <c r="ED33" s="2743"/>
      <c r="EE33" s="2743"/>
      <c r="EF33" s="2743"/>
      <c r="EG33" s="2743"/>
      <c r="EH33" s="2743"/>
      <c r="EI33" s="2743"/>
      <c r="EJ33" s="2743"/>
      <c r="EK33" s="2743"/>
      <c r="EL33" s="2743"/>
      <c r="EM33" s="2743"/>
      <c r="EN33" s="2743"/>
      <c r="EO33" s="2743"/>
      <c r="EP33" s="2743"/>
      <c r="EQ33" s="2743"/>
      <c r="ER33" s="2743"/>
      <c r="ES33" s="2743"/>
      <c r="ET33" s="2743"/>
      <c r="EU33" s="2743"/>
      <c r="EV33" s="2743"/>
      <c r="EW33" s="2743"/>
      <c r="EX33" s="2743"/>
      <c r="EY33" s="2743"/>
    </row>
    <row r="34" spans="1:155" s="457" customFormat="1" ht="6.75" customHeight="1" x14ac:dyDescent="0.2">
      <c r="A34" s="2743"/>
      <c r="B34" s="2743"/>
      <c r="C34" s="2743"/>
      <c r="D34" s="2743"/>
      <c r="E34" s="2743"/>
      <c r="F34" s="2743"/>
      <c r="G34" s="2743"/>
      <c r="H34" s="2743"/>
      <c r="I34" s="2743"/>
      <c r="J34" s="2743"/>
      <c r="K34" s="2743"/>
      <c r="L34" s="2743"/>
      <c r="M34" s="2743"/>
      <c r="N34" s="2743"/>
      <c r="O34" s="2743"/>
      <c r="P34" s="2743"/>
      <c r="Q34" s="2743"/>
      <c r="R34" s="2743"/>
      <c r="S34" s="2743"/>
      <c r="T34" s="2743"/>
      <c r="U34" s="2743"/>
      <c r="V34" s="2743"/>
      <c r="W34" s="2743"/>
      <c r="X34" s="2743"/>
      <c r="Y34" s="2743"/>
      <c r="Z34" s="2743"/>
      <c r="AA34" s="2743"/>
      <c r="AB34" s="2743"/>
      <c r="AC34" s="2743"/>
      <c r="AD34" s="2743"/>
      <c r="AE34" s="2743"/>
      <c r="AF34" s="2743"/>
      <c r="AG34" s="2743"/>
      <c r="AH34" s="2743"/>
      <c r="AI34" s="2743"/>
      <c r="AJ34" s="2743"/>
      <c r="AK34" s="2764"/>
      <c r="AL34" s="2764"/>
      <c r="AM34" s="2764"/>
      <c r="AN34" s="2764"/>
      <c r="AO34" s="2764"/>
      <c r="AP34" s="2764"/>
      <c r="AQ34" s="2764"/>
      <c r="AR34" s="2764"/>
      <c r="AS34" s="2764"/>
      <c r="AT34" s="2764"/>
      <c r="AU34" s="2764"/>
      <c r="AV34" s="2764"/>
      <c r="AW34" s="2764"/>
      <c r="AX34" s="2736" t="s">
        <v>87</v>
      </c>
      <c r="AY34" s="2736"/>
      <c r="AZ34" s="2736"/>
      <c r="BA34" s="2736" t="s">
        <v>88</v>
      </c>
      <c r="BB34" s="2736"/>
      <c r="BC34" s="2736"/>
      <c r="BD34" s="2784" t="s">
        <v>64</v>
      </c>
      <c r="BE34" s="2784"/>
      <c r="BF34" s="2784"/>
      <c r="BG34" s="2784"/>
      <c r="BH34" s="2784"/>
      <c r="BI34" s="2784"/>
      <c r="BJ34" s="2784"/>
      <c r="BK34" s="2736" t="s">
        <v>347</v>
      </c>
      <c r="BL34" s="2736"/>
      <c r="BM34" s="2736"/>
      <c r="BN34" s="2736"/>
      <c r="BO34" s="2736"/>
      <c r="BP34" s="2734"/>
      <c r="BQ34" s="2734"/>
      <c r="BR34" s="2734"/>
      <c r="BS34" s="2734"/>
      <c r="BT34" s="2734"/>
      <c r="BU34" s="2734"/>
      <c r="BV34" s="2734"/>
      <c r="BW34" s="2734"/>
      <c r="BX34" s="2734"/>
      <c r="BY34" s="2734"/>
      <c r="BZ34" s="2788"/>
      <c r="CA34" s="2788"/>
      <c r="CB34" s="2788"/>
      <c r="CC34" s="2788"/>
      <c r="CD34" s="2788"/>
      <c r="CE34" s="2788"/>
      <c r="CF34" s="2788"/>
      <c r="CG34" s="2788"/>
      <c r="CH34" s="2788"/>
      <c r="CI34" s="2788"/>
      <c r="CJ34" s="2788"/>
      <c r="CK34" s="2788"/>
      <c r="CL34" s="2788"/>
      <c r="CM34" s="2788"/>
      <c r="CN34" s="2788"/>
      <c r="CO34" s="2788"/>
      <c r="CP34" s="2788"/>
      <c r="CQ34" s="2788"/>
      <c r="CR34" s="2788"/>
      <c r="CS34" s="2751"/>
      <c r="CT34" s="2751"/>
      <c r="CU34" s="2751"/>
      <c r="CV34" s="2751"/>
      <c r="CW34" s="2751"/>
      <c r="CX34" s="2751"/>
      <c r="CY34" s="2751"/>
      <c r="CZ34" s="2751"/>
      <c r="DA34" s="2751"/>
      <c r="DB34" s="2751"/>
      <c r="DC34" s="2751"/>
      <c r="DD34" s="2751"/>
      <c r="DE34" s="2751"/>
      <c r="DF34" s="2751"/>
      <c r="DG34" s="2751"/>
      <c r="DH34" s="2751"/>
      <c r="DI34" s="2751"/>
      <c r="DJ34" s="2751"/>
      <c r="DK34" s="2751"/>
      <c r="DL34" s="2751"/>
      <c r="DM34" s="2743"/>
      <c r="DN34" s="2743"/>
      <c r="DO34" s="2743"/>
      <c r="DP34" s="2743"/>
      <c r="DQ34" s="2743"/>
      <c r="DR34" s="2743"/>
      <c r="DS34" s="2743"/>
      <c r="DT34" s="2743"/>
      <c r="DU34" s="2743"/>
      <c r="DV34" s="2743"/>
      <c r="DW34" s="2743"/>
      <c r="DX34" s="2743"/>
      <c r="DY34" s="2743"/>
      <c r="DZ34" s="2743"/>
      <c r="EA34" s="2743"/>
      <c r="EB34" s="2743"/>
      <c r="EC34" s="2743"/>
      <c r="ED34" s="2743"/>
      <c r="EE34" s="2743"/>
      <c r="EF34" s="2743"/>
      <c r="EG34" s="2743"/>
      <c r="EH34" s="2743"/>
      <c r="EI34" s="2743"/>
      <c r="EJ34" s="2743"/>
      <c r="EK34" s="2743"/>
      <c r="EL34" s="2743"/>
      <c r="EM34" s="2743"/>
      <c r="EN34" s="2743"/>
      <c r="EO34" s="2743"/>
      <c r="EP34" s="2743"/>
      <c r="EQ34" s="2743"/>
      <c r="ER34" s="2743"/>
      <c r="ES34" s="2743"/>
      <c r="ET34" s="2743"/>
      <c r="EU34" s="2743"/>
      <c r="EV34" s="2743"/>
      <c r="EW34" s="2743"/>
      <c r="EX34" s="2743"/>
      <c r="EY34" s="2743"/>
    </row>
    <row r="35" spans="1:155" s="457" customFormat="1" ht="10.5" customHeight="1" x14ac:dyDescent="0.2">
      <c r="A35" s="2743"/>
      <c r="B35" s="2743"/>
      <c r="C35" s="2743"/>
      <c r="D35" s="2743"/>
      <c r="E35" s="2743"/>
      <c r="F35" s="2743"/>
      <c r="G35" s="2743"/>
      <c r="H35" s="2743"/>
      <c r="I35" s="2743"/>
      <c r="J35" s="2743"/>
      <c r="K35" s="2743"/>
      <c r="L35" s="2743"/>
      <c r="M35" s="2743"/>
      <c r="N35" s="2743"/>
      <c r="O35" s="2743"/>
      <c r="P35" s="2743"/>
      <c r="Q35" s="2743"/>
      <c r="R35" s="2743"/>
      <c r="S35" s="2743"/>
      <c r="T35" s="2743"/>
      <c r="U35" s="2743"/>
      <c r="V35" s="2743"/>
      <c r="W35" s="2743"/>
      <c r="X35" s="2743"/>
      <c r="Y35" s="2743"/>
      <c r="Z35" s="2743"/>
      <c r="AA35" s="2743"/>
      <c r="AB35" s="2743"/>
      <c r="AC35" s="2743"/>
      <c r="AD35" s="2743"/>
      <c r="AE35" s="2743"/>
      <c r="AF35" s="2743"/>
      <c r="AG35" s="2743"/>
      <c r="AH35" s="2743"/>
      <c r="AI35" s="2743"/>
      <c r="AJ35" s="2743"/>
      <c r="AK35" s="2764"/>
      <c r="AL35" s="2764"/>
      <c r="AM35" s="2764"/>
      <c r="AN35" s="2764"/>
      <c r="AO35" s="2764"/>
      <c r="AP35" s="2764"/>
      <c r="AQ35" s="2764"/>
      <c r="AR35" s="2764"/>
      <c r="AS35" s="2764"/>
      <c r="AT35" s="2764"/>
      <c r="AU35" s="2764"/>
      <c r="AV35" s="2764"/>
      <c r="AW35" s="2764"/>
      <c r="AX35" s="2736"/>
      <c r="AY35" s="2736"/>
      <c r="AZ35" s="2736"/>
      <c r="BA35" s="2736"/>
      <c r="BB35" s="2736"/>
      <c r="BC35" s="2736"/>
      <c r="BD35" s="2784"/>
      <c r="BE35" s="2784"/>
      <c r="BF35" s="2784"/>
      <c r="BG35" s="2784"/>
      <c r="BH35" s="2784"/>
      <c r="BI35" s="2784"/>
      <c r="BJ35" s="2784"/>
      <c r="BK35" s="2736"/>
      <c r="BL35" s="2736"/>
      <c r="BM35" s="2736"/>
      <c r="BN35" s="2736"/>
      <c r="BO35" s="2736"/>
      <c r="BP35" s="2734"/>
      <c r="BQ35" s="2734"/>
      <c r="BR35" s="2734"/>
      <c r="BS35" s="2734"/>
      <c r="BT35" s="2734"/>
      <c r="BU35" s="2734"/>
      <c r="BV35" s="2734"/>
      <c r="BW35" s="2734"/>
      <c r="BX35" s="2734"/>
      <c r="BY35" s="2734"/>
      <c r="BZ35" s="2744" t="s">
        <v>348</v>
      </c>
      <c r="CA35" s="2744"/>
      <c r="CB35" s="2744"/>
      <c r="CC35" s="2744"/>
      <c r="CD35" s="2744"/>
      <c r="CE35" s="2744"/>
      <c r="CF35" s="2744"/>
      <c r="CG35" s="2744"/>
      <c r="CH35" s="2744"/>
      <c r="CI35" s="2744"/>
      <c r="CJ35" s="2746" t="s">
        <v>349</v>
      </c>
      <c r="CK35" s="2746"/>
      <c r="CL35" s="2746"/>
      <c r="CM35" s="2746"/>
      <c r="CN35" s="2746"/>
      <c r="CO35" s="2746"/>
      <c r="CP35" s="2746"/>
      <c r="CQ35" s="2746"/>
      <c r="CR35" s="2746"/>
      <c r="CS35" s="2746" t="s">
        <v>348</v>
      </c>
      <c r="CT35" s="2746"/>
      <c r="CU35" s="2746"/>
      <c r="CV35" s="2746"/>
      <c r="CW35" s="2746"/>
      <c r="CX35" s="2746"/>
      <c r="CY35" s="2746"/>
      <c r="CZ35" s="2746"/>
      <c r="DA35" s="2746"/>
      <c r="DB35" s="2746"/>
      <c r="DC35" s="2746" t="s">
        <v>349</v>
      </c>
      <c r="DD35" s="2746"/>
      <c r="DE35" s="2746"/>
      <c r="DF35" s="2746"/>
      <c r="DG35" s="2746"/>
      <c r="DH35" s="2746"/>
      <c r="DI35" s="2746"/>
      <c r="DJ35" s="2746"/>
      <c r="DK35" s="2746"/>
      <c r="DL35" s="2746"/>
      <c r="DM35" s="2744" t="s">
        <v>350</v>
      </c>
      <c r="DN35" s="2744"/>
      <c r="DO35" s="2744"/>
      <c r="DP35" s="2744"/>
      <c r="DQ35" s="2744"/>
      <c r="DR35" s="2744"/>
      <c r="DS35" s="2744"/>
      <c r="DT35" s="2744"/>
      <c r="DU35" s="2744"/>
      <c r="DV35" s="2744"/>
      <c r="DW35" s="2744"/>
      <c r="DX35" s="2744"/>
      <c r="DY35" s="2744"/>
      <c r="DZ35" s="2744"/>
      <c r="EA35" s="2744"/>
      <c r="EB35" s="2744"/>
      <c r="EC35" s="2744"/>
      <c r="ED35" s="2744"/>
      <c r="EE35" s="2744"/>
      <c r="EF35" s="2744"/>
      <c r="EG35" s="2744" t="s">
        <v>351</v>
      </c>
      <c r="EH35" s="2744"/>
      <c r="EI35" s="2744"/>
      <c r="EJ35" s="2744"/>
      <c r="EK35" s="2744"/>
      <c r="EL35" s="2744"/>
      <c r="EM35" s="2744"/>
      <c r="EN35" s="2744"/>
      <c r="EO35" s="2744"/>
      <c r="EP35" s="2744"/>
      <c r="EQ35" s="2744"/>
      <c r="ER35" s="2744"/>
      <c r="ES35" s="2744"/>
      <c r="ET35" s="2744"/>
      <c r="EU35" s="2744"/>
      <c r="EV35" s="2744"/>
      <c r="EW35" s="2744"/>
      <c r="EX35" s="2744"/>
      <c r="EY35" s="2744"/>
    </row>
    <row r="36" spans="1:155" s="438" customFormat="1" ht="11.1" customHeight="1" x14ac:dyDescent="0.2">
      <c r="A36" s="2732">
        <v>1</v>
      </c>
      <c r="B36" s="2732"/>
      <c r="C36" s="2732"/>
      <c r="D36" s="2732"/>
      <c r="E36" s="2732"/>
      <c r="F36" s="2732"/>
      <c r="G36" s="2732"/>
      <c r="H36" s="2732"/>
      <c r="I36" s="2732"/>
      <c r="J36" s="2732"/>
      <c r="K36" s="2732"/>
      <c r="L36" s="2732"/>
      <c r="M36" s="2732"/>
      <c r="N36" s="2732"/>
      <c r="O36" s="2732"/>
      <c r="P36" s="2732"/>
      <c r="Q36" s="2732"/>
      <c r="R36" s="2732"/>
      <c r="S36" s="2732"/>
      <c r="T36" s="2732"/>
      <c r="U36" s="2732"/>
      <c r="V36" s="2732"/>
      <c r="W36" s="2732"/>
      <c r="X36" s="2732"/>
      <c r="Y36" s="2732"/>
      <c r="Z36" s="2732"/>
      <c r="AA36" s="2732"/>
      <c r="AB36" s="2732"/>
      <c r="AC36" s="2732"/>
      <c r="AD36" s="2732"/>
      <c r="AE36" s="2732"/>
      <c r="AF36" s="2732"/>
      <c r="AG36" s="2732"/>
      <c r="AH36" s="2732"/>
      <c r="AI36" s="2732"/>
      <c r="AJ36" s="2732"/>
      <c r="AK36" s="2732">
        <v>2</v>
      </c>
      <c r="AL36" s="2732"/>
      <c r="AM36" s="2732"/>
      <c r="AN36" s="2732"/>
      <c r="AO36" s="2732"/>
      <c r="AP36" s="2732"/>
      <c r="AQ36" s="2732"/>
      <c r="AR36" s="2732"/>
      <c r="AS36" s="2732"/>
      <c r="AT36" s="2732"/>
      <c r="AU36" s="2732"/>
      <c r="AV36" s="2732"/>
      <c r="AW36" s="2732"/>
      <c r="AX36" s="2732">
        <v>3</v>
      </c>
      <c r="AY36" s="2732"/>
      <c r="AZ36" s="2732"/>
      <c r="BA36" s="2732"/>
      <c r="BB36" s="2732"/>
      <c r="BC36" s="2732"/>
      <c r="BD36" s="2732"/>
      <c r="BE36" s="2732"/>
      <c r="BF36" s="2732"/>
      <c r="BG36" s="2732"/>
      <c r="BH36" s="2732"/>
      <c r="BI36" s="2732"/>
      <c r="BJ36" s="2732"/>
      <c r="BK36" s="2732"/>
      <c r="BL36" s="2732"/>
      <c r="BM36" s="2732"/>
      <c r="BN36" s="2732"/>
      <c r="BO36" s="2732"/>
      <c r="BP36" s="2732">
        <v>4</v>
      </c>
      <c r="BQ36" s="2734"/>
      <c r="BR36" s="2734"/>
      <c r="BS36" s="2734"/>
      <c r="BT36" s="2734"/>
      <c r="BU36" s="2734"/>
      <c r="BV36" s="2734"/>
      <c r="BW36" s="2734"/>
      <c r="BX36" s="2734"/>
      <c r="BY36" s="2734"/>
      <c r="BZ36" s="2732">
        <v>5</v>
      </c>
      <c r="CA36" s="2732"/>
      <c r="CB36" s="2732"/>
      <c r="CC36" s="2732"/>
      <c r="CD36" s="2732"/>
      <c r="CE36" s="2732"/>
      <c r="CF36" s="2732"/>
      <c r="CG36" s="2732"/>
      <c r="CH36" s="2732"/>
      <c r="CI36" s="2732"/>
      <c r="CJ36" s="2746">
        <v>6</v>
      </c>
      <c r="CK36" s="2746"/>
      <c r="CL36" s="2746"/>
      <c r="CM36" s="2746"/>
      <c r="CN36" s="2746"/>
      <c r="CO36" s="2746"/>
      <c r="CP36" s="2746"/>
      <c r="CQ36" s="2746"/>
      <c r="CR36" s="2746"/>
      <c r="CS36" s="2746">
        <v>7</v>
      </c>
      <c r="CT36" s="2746"/>
      <c r="CU36" s="2746"/>
      <c r="CV36" s="2746"/>
      <c r="CW36" s="2746"/>
      <c r="CX36" s="2746"/>
      <c r="CY36" s="2746"/>
      <c r="CZ36" s="2746"/>
      <c r="DA36" s="2746"/>
      <c r="DB36" s="2746"/>
      <c r="DC36" s="2746">
        <v>8</v>
      </c>
      <c r="DD36" s="2746"/>
      <c r="DE36" s="2746"/>
      <c r="DF36" s="2746"/>
      <c r="DG36" s="2746"/>
      <c r="DH36" s="2746"/>
      <c r="DI36" s="2746"/>
      <c r="DJ36" s="2746"/>
      <c r="DK36" s="2746"/>
      <c r="DL36" s="2746"/>
      <c r="DM36" s="2732">
        <v>9</v>
      </c>
      <c r="DN36" s="2732"/>
      <c r="DO36" s="2732"/>
      <c r="DP36" s="2732"/>
      <c r="DQ36" s="2732"/>
      <c r="DR36" s="2732"/>
      <c r="DS36" s="2732"/>
      <c r="DT36" s="2732"/>
      <c r="DU36" s="2732"/>
      <c r="DV36" s="2732"/>
      <c r="DW36" s="2732"/>
      <c r="DX36" s="2732"/>
      <c r="DY36" s="2732"/>
      <c r="DZ36" s="2732"/>
      <c r="EA36" s="2732"/>
      <c r="EB36" s="2732"/>
      <c r="EC36" s="2732"/>
      <c r="ED36" s="2732"/>
      <c r="EE36" s="2732"/>
      <c r="EF36" s="2732"/>
      <c r="EG36" s="2732">
        <v>10</v>
      </c>
      <c r="EH36" s="2732"/>
      <c r="EI36" s="2732"/>
      <c r="EJ36" s="2732"/>
      <c r="EK36" s="2732"/>
      <c r="EL36" s="2732"/>
      <c r="EM36" s="2732"/>
      <c r="EN36" s="2732"/>
      <c r="EO36" s="2732"/>
      <c r="EP36" s="2732"/>
      <c r="EQ36" s="2732"/>
      <c r="ER36" s="2732"/>
      <c r="ES36" s="2732"/>
      <c r="ET36" s="2732"/>
      <c r="EU36" s="2732"/>
      <c r="EV36" s="2732"/>
      <c r="EW36" s="2732"/>
      <c r="EX36" s="2732"/>
      <c r="EY36" s="2732"/>
    </row>
    <row r="37" spans="1:155" s="438" customFormat="1" ht="13.5" customHeight="1" x14ac:dyDescent="0.2">
      <c r="A37" s="2731"/>
      <c r="B37" s="2731"/>
      <c r="C37" s="2731"/>
      <c r="D37" s="2731"/>
      <c r="E37" s="2731"/>
      <c r="F37" s="2731"/>
      <c r="G37" s="2731"/>
      <c r="H37" s="2731"/>
      <c r="I37" s="2731"/>
      <c r="J37" s="2731"/>
      <c r="K37" s="2731"/>
      <c r="L37" s="2731"/>
      <c r="M37" s="2731"/>
      <c r="N37" s="2731"/>
      <c r="O37" s="2731"/>
      <c r="P37" s="2731"/>
      <c r="Q37" s="2731"/>
      <c r="R37" s="2731"/>
      <c r="S37" s="2731"/>
      <c r="T37" s="2731"/>
      <c r="U37" s="2731"/>
      <c r="V37" s="2731"/>
      <c r="W37" s="2731"/>
      <c r="X37" s="2731"/>
      <c r="Y37" s="2731"/>
      <c r="Z37" s="2731"/>
      <c r="AA37" s="2731"/>
      <c r="AB37" s="2731"/>
      <c r="AC37" s="2731"/>
      <c r="AD37" s="2731"/>
      <c r="AE37" s="2731"/>
      <c r="AF37" s="2731"/>
      <c r="AG37" s="2731"/>
      <c r="AH37" s="2731"/>
      <c r="AI37" s="2731"/>
      <c r="AJ37" s="2731"/>
      <c r="AK37" s="2732"/>
      <c r="AL37" s="2732"/>
      <c r="AM37" s="2732"/>
      <c r="AN37" s="2732"/>
      <c r="AO37" s="2732"/>
      <c r="AP37" s="2732"/>
      <c r="AQ37" s="2732"/>
      <c r="AR37" s="2732"/>
      <c r="AS37" s="2732"/>
      <c r="AT37" s="2732"/>
      <c r="AU37" s="2732"/>
      <c r="AV37" s="2732"/>
      <c r="AW37" s="2732"/>
      <c r="AX37" s="2766"/>
      <c r="AY37" s="2766"/>
      <c r="AZ37" s="2766"/>
      <c r="BA37" s="2766"/>
      <c r="BB37" s="2766"/>
      <c r="BC37" s="2766"/>
      <c r="BD37" s="2748"/>
      <c r="BE37" s="2748"/>
      <c r="BF37" s="2748"/>
      <c r="BG37" s="2748"/>
      <c r="BH37" s="2748"/>
      <c r="BI37" s="2748"/>
      <c r="BJ37" s="2748"/>
      <c r="BK37" s="2789"/>
      <c r="BL37" s="2789"/>
      <c r="BM37" s="2789"/>
      <c r="BN37" s="2789"/>
      <c r="BO37" s="2789"/>
      <c r="BP37" s="2732"/>
      <c r="BQ37" s="2734"/>
      <c r="BR37" s="2734"/>
      <c r="BS37" s="2734"/>
      <c r="BT37" s="2734"/>
      <c r="BU37" s="2734"/>
      <c r="BV37" s="2734"/>
      <c r="BW37" s="2734"/>
      <c r="BX37" s="2734"/>
      <c r="BY37" s="2734"/>
      <c r="BZ37" s="2732"/>
      <c r="CA37" s="2732"/>
      <c r="CB37" s="2732"/>
      <c r="CC37" s="2732"/>
      <c r="CD37" s="2732"/>
      <c r="CE37" s="2732"/>
      <c r="CF37" s="2732"/>
      <c r="CG37" s="2732"/>
      <c r="CH37" s="2732"/>
      <c r="CI37" s="2732"/>
      <c r="CJ37" s="2760"/>
      <c r="CK37" s="2748"/>
      <c r="CL37" s="2748"/>
      <c r="CM37" s="2748"/>
      <c r="CN37" s="2748"/>
      <c r="CO37" s="2748"/>
      <c r="CP37" s="2748"/>
      <c r="CQ37" s="2748"/>
      <c r="CR37" s="2748"/>
      <c r="CS37" s="2746"/>
      <c r="CT37" s="2746"/>
      <c r="CU37" s="2746"/>
      <c r="CV37" s="2746"/>
      <c r="CW37" s="2746"/>
      <c r="CX37" s="2746"/>
      <c r="CY37" s="2746"/>
      <c r="CZ37" s="2746"/>
      <c r="DA37" s="2746"/>
      <c r="DB37" s="2746"/>
      <c r="DC37" s="2746"/>
      <c r="DD37" s="2746"/>
      <c r="DE37" s="2746"/>
      <c r="DF37" s="2746"/>
      <c r="DG37" s="2746"/>
      <c r="DH37" s="2746"/>
      <c r="DI37" s="2746"/>
      <c r="DJ37" s="2746"/>
      <c r="DK37" s="2746"/>
      <c r="DL37" s="2746"/>
      <c r="DM37" s="2732"/>
      <c r="DN37" s="2732"/>
      <c r="DO37" s="2732"/>
      <c r="DP37" s="2732"/>
      <c r="DQ37" s="2732"/>
      <c r="DR37" s="2732"/>
      <c r="DS37" s="2732"/>
      <c r="DT37" s="2732"/>
      <c r="DU37" s="2732"/>
      <c r="DV37" s="2732"/>
      <c r="DW37" s="2732"/>
      <c r="DX37" s="2732"/>
      <c r="DY37" s="2732"/>
      <c r="DZ37" s="2732"/>
      <c r="EA37" s="2732"/>
      <c r="EB37" s="2732"/>
      <c r="EC37" s="2732"/>
      <c r="ED37" s="2732"/>
      <c r="EE37" s="2732"/>
      <c r="EF37" s="2732"/>
      <c r="EG37" s="2732"/>
      <c r="EH37" s="2732"/>
      <c r="EI37" s="2732"/>
      <c r="EJ37" s="2732"/>
      <c r="EK37" s="2732"/>
      <c r="EL37" s="2732"/>
      <c r="EM37" s="2732"/>
      <c r="EN37" s="2732"/>
      <c r="EO37" s="2732"/>
      <c r="EP37" s="2732"/>
      <c r="EQ37" s="2732"/>
      <c r="ER37" s="2732"/>
      <c r="ES37" s="2732"/>
      <c r="ET37" s="2732"/>
      <c r="EU37" s="2732"/>
      <c r="EV37" s="2732"/>
      <c r="EW37" s="2732"/>
      <c r="EX37" s="2732"/>
      <c r="EY37" s="2732"/>
    </row>
    <row r="38" spans="1:155" s="438" customFormat="1" ht="11.25" customHeight="1" x14ac:dyDescent="0.2">
      <c r="A38" s="2731"/>
      <c r="B38" s="2731"/>
      <c r="C38" s="2731"/>
      <c r="D38" s="2731"/>
      <c r="E38" s="2731"/>
      <c r="F38" s="2731"/>
      <c r="G38" s="2731"/>
      <c r="H38" s="2731"/>
      <c r="I38" s="2731"/>
      <c r="J38" s="2731"/>
      <c r="K38" s="2731"/>
      <c r="L38" s="2731"/>
      <c r="M38" s="2731"/>
      <c r="N38" s="2731"/>
      <c r="O38" s="2731"/>
      <c r="P38" s="2731"/>
      <c r="Q38" s="2731"/>
      <c r="R38" s="2731"/>
      <c r="S38" s="2731"/>
      <c r="T38" s="2731"/>
      <c r="U38" s="2731"/>
      <c r="V38" s="2731"/>
      <c r="W38" s="2731"/>
      <c r="X38" s="2731"/>
      <c r="Y38" s="2731"/>
      <c r="Z38" s="2731"/>
      <c r="AA38" s="2731"/>
      <c r="AB38" s="2731"/>
      <c r="AC38" s="2731"/>
      <c r="AD38" s="2731"/>
      <c r="AE38" s="2731"/>
      <c r="AF38" s="2731"/>
      <c r="AG38" s="2731"/>
      <c r="AH38" s="2731"/>
      <c r="AI38" s="2731"/>
      <c r="AJ38" s="2731"/>
      <c r="AK38" s="2732"/>
      <c r="AL38" s="2732"/>
      <c r="AM38" s="2732"/>
      <c r="AN38" s="2732"/>
      <c r="AO38" s="2732"/>
      <c r="AP38" s="2732"/>
      <c r="AQ38" s="2732"/>
      <c r="AR38" s="2732"/>
      <c r="AS38" s="2732"/>
      <c r="AT38" s="2732"/>
      <c r="AU38" s="2732"/>
      <c r="AV38" s="2732"/>
      <c r="AW38" s="2732"/>
      <c r="AX38" s="2766"/>
      <c r="AY38" s="2766"/>
      <c r="AZ38" s="2766"/>
      <c r="BA38" s="2766"/>
      <c r="BB38" s="2766"/>
      <c r="BC38" s="2766"/>
      <c r="BD38" s="2748"/>
      <c r="BE38" s="2748"/>
      <c r="BF38" s="2748"/>
      <c r="BG38" s="2748"/>
      <c r="BH38" s="2748"/>
      <c r="BI38" s="2748"/>
      <c r="BJ38" s="2748"/>
      <c r="BK38" s="2789"/>
      <c r="BL38" s="2789"/>
      <c r="BM38" s="2789"/>
      <c r="BN38" s="2789"/>
      <c r="BO38" s="2789"/>
      <c r="BP38" s="2732"/>
      <c r="BQ38" s="2734"/>
      <c r="BR38" s="2734"/>
      <c r="BS38" s="2734"/>
      <c r="BT38" s="2734"/>
      <c r="BU38" s="2734"/>
      <c r="BV38" s="2734"/>
      <c r="BW38" s="2734"/>
      <c r="BX38" s="2734"/>
      <c r="BY38" s="2734"/>
      <c r="BZ38" s="2732"/>
      <c r="CA38" s="2732"/>
      <c r="CB38" s="2732"/>
      <c r="CC38" s="2732"/>
      <c r="CD38" s="2732"/>
      <c r="CE38" s="2732"/>
      <c r="CF38" s="2732"/>
      <c r="CG38" s="2732"/>
      <c r="CH38" s="2732"/>
      <c r="CI38" s="2732"/>
      <c r="CJ38" s="2760"/>
      <c r="CK38" s="2748"/>
      <c r="CL38" s="2748"/>
      <c r="CM38" s="2748"/>
      <c r="CN38" s="2748"/>
      <c r="CO38" s="2748"/>
      <c r="CP38" s="2748"/>
      <c r="CQ38" s="2748"/>
      <c r="CR38" s="2748"/>
      <c r="CS38" s="2746"/>
      <c r="CT38" s="2746"/>
      <c r="CU38" s="2746"/>
      <c r="CV38" s="2746"/>
      <c r="CW38" s="2746"/>
      <c r="CX38" s="2746"/>
      <c r="CY38" s="2746"/>
      <c r="CZ38" s="2746"/>
      <c r="DA38" s="2746"/>
      <c r="DB38" s="2746"/>
      <c r="DC38" s="2746"/>
      <c r="DD38" s="2746"/>
      <c r="DE38" s="2746"/>
      <c r="DF38" s="2746"/>
      <c r="DG38" s="2746"/>
      <c r="DH38" s="2746"/>
      <c r="DI38" s="2746"/>
      <c r="DJ38" s="2746"/>
      <c r="DK38" s="2746"/>
      <c r="DL38" s="2746"/>
      <c r="DM38" s="2732"/>
      <c r="DN38" s="2732"/>
      <c r="DO38" s="2732"/>
      <c r="DP38" s="2732"/>
      <c r="DQ38" s="2732"/>
      <c r="DR38" s="2732"/>
      <c r="DS38" s="2732"/>
      <c r="DT38" s="2732"/>
      <c r="DU38" s="2732"/>
      <c r="DV38" s="2732"/>
      <c r="DW38" s="2732"/>
      <c r="DX38" s="2732"/>
      <c r="DY38" s="2732"/>
      <c r="DZ38" s="2732"/>
      <c r="EA38" s="2732"/>
      <c r="EB38" s="2732"/>
      <c r="EC38" s="2732"/>
      <c r="ED38" s="2732"/>
      <c r="EE38" s="2732"/>
      <c r="EF38" s="2732"/>
      <c r="EG38" s="2732"/>
      <c r="EH38" s="2732"/>
      <c r="EI38" s="2732"/>
      <c r="EJ38" s="2732"/>
      <c r="EK38" s="2732"/>
      <c r="EL38" s="2732"/>
      <c r="EM38" s="2732"/>
      <c r="EN38" s="2732"/>
      <c r="EO38" s="2732"/>
      <c r="EP38" s="2732"/>
      <c r="EQ38" s="2732"/>
      <c r="ER38" s="2732"/>
      <c r="ES38" s="2732"/>
      <c r="ET38" s="2732"/>
      <c r="EU38" s="2732"/>
      <c r="EV38" s="2732"/>
      <c r="EW38" s="2732"/>
      <c r="EX38" s="2732"/>
      <c r="EY38" s="2732"/>
    </row>
    <row r="39" spans="1:155" s="438" customFormat="1" ht="11.25" customHeight="1" x14ac:dyDescent="0.2">
      <c r="A39" s="2731"/>
      <c r="B39" s="2731"/>
      <c r="C39" s="2731"/>
      <c r="D39" s="2731"/>
      <c r="E39" s="2731"/>
      <c r="F39" s="2731"/>
      <c r="G39" s="2731"/>
      <c r="H39" s="2731"/>
      <c r="I39" s="2731"/>
      <c r="J39" s="2731"/>
      <c r="K39" s="2731"/>
      <c r="L39" s="2731"/>
      <c r="M39" s="2731"/>
      <c r="N39" s="2731"/>
      <c r="O39" s="2731"/>
      <c r="P39" s="2731"/>
      <c r="Q39" s="2731"/>
      <c r="R39" s="2731"/>
      <c r="S39" s="2731"/>
      <c r="T39" s="2731"/>
      <c r="U39" s="2731"/>
      <c r="V39" s="2731"/>
      <c r="W39" s="2731"/>
      <c r="X39" s="2731"/>
      <c r="Y39" s="2731"/>
      <c r="Z39" s="2731"/>
      <c r="AA39" s="2731"/>
      <c r="AB39" s="2731"/>
      <c r="AC39" s="2731"/>
      <c r="AD39" s="2731"/>
      <c r="AE39" s="2731"/>
      <c r="AF39" s="2731"/>
      <c r="AG39" s="2731"/>
      <c r="AH39" s="2731"/>
      <c r="AI39" s="2731"/>
      <c r="AJ39" s="2731"/>
      <c r="AK39" s="2732"/>
      <c r="AL39" s="2732"/>
      <c r="AM39" s="2732"/>
      <c r="AN39" s="2732"/>
      <c r="AO39" s="2732"/>
      <c r="AP39" s="2732"/>
      <c r="AQ39" s="2732"/>
      <c r="AR39" s="2732"/>
      <c r="AS39" s="2732"/>
      <c r="AT39" s="2732"/>
      <c r="AU39" s="2732"/>
      <c r="AV39" s="2732"/>
      <c r="AW39" s="2732"/>
      <c r="AX39" s="2766"/>
      <c r="AY39" s="2766"/>
      <c r="AZ39" s="2766"/>
      <c r="BA39" s="2766"/>
      <c r="BB39" s="2766"/>
      <c r="BC39" s="2766"/>
      <c r="BD39" s="2748"/>
      <c r="BE39" s="2748"/>
      <c r="BF39" s="2748"/>
      <c r="BG39" s="2748"/>
      <c r="BH39" s="2748"/>
      <c r="BI39" s="2748"/>
      <c r="BJ39" s="2748"/>
      <c r="BK39" s="2789"/>
      <c r="BL39" s="2789"/>
      <c r="BM39" s="2789"/>
      <c r="BN39" s="2789"/>
      <c r="BO39" s="2789"/>
      <c r="BP39" s="2732"/>
      <c r="BQ39" s="2734"/>
      <c r="BR39" s="2734"/>
      <c r="BS39" s="2734"/>
      <c r="BT39" s="2734"/>
      <c r="BU39" s="2734"/>
      <c r="BV39" s="2734"/>
      <c r="BW39" s="2734"/>
      <c r="BX39" s="2734"/>
      <c r="BY39" s="2734"/>
      <c r="BZ39" s="2732"/>
      <c r="CA39" s="2732"/>
      <c r="CB39" s="2732"/>
      <c r="CC39" s="2732"/>
      <c r="CD39" s="2732"/>
      <c r="CE39" s="2732"/>
      <c r="CF39" s="2732"/>
      <c r="CG39" s="2732"/>
      <c r="CH39" s="2732"/>
      <c r="CI39" s="2732"/>
      <c r="CJ39" s="2760"/>
      <c r="CK39" s="2748"/>
      <c r="CL39" s="2748"/>
      <c r="CM39" s="2748"/>
      <c r="CN39" s="2748"/>
      <c r="CO39" s="2748"/>
      <c r="CP39" s="2748"/>
      <c r="CQ39" s="2748"/>
      <c r="CR39" s="2748"/>
      <c r="CS39" s="2746"/>
      <c r="CT39" s="2746"/>
      <c r="CU39" s="2746"/>
      <c r="CV39" s="2746"/>
      <c r="CW39" s="2746"/>
      <c r="CX39" s="2746"/>
      <c r="CY39" s="2746"/>
      <c r="CZ39" s="2746"/>
      <c r="DA39" s="2746"/>
      <c r="DB39" s="2746"/>
      <c r="DC39" s="2746"/>
      <c r="DD39" s="2746"/>
      <c r="DE39" s="2746"/>
      <c r="DF39" s="2746"/>
      <c r="DG39" s="2746"/>
      <c r="DH39" s="2746"/>
      <c r="DI39" s="2746"/>
      <c r="DJ39" s="2746"/>
      <c r="DK39" s="2746"/>
      <c r="DL39" s="2746"/>
      <c r="DM39" s="2732"/>
      <c r="DN39" s="2732"/>
      <c r="DO39" s="2732"/>
      <c r="DP39" s="2732"/>
      <c r="DQ39" s="2732"/>
      <c r="DR39" s="2732"/>
      <c r="DS39" s="2732"/>
      <c r="DT39" s="2732"/>
      <c r="DU39" s="2732"/>
      <c r="DV39" s="2732"/>
      <c r="DW39" s="2732"/>
      <c r="DX39" s="2732"/>
      <c r="DY39" s="2732"/>
      <c r="DZ39" s="2732"/>
      <c r="EA39" s="2732"/>
      <c r="EB39" s="2732"/>
      <c r="EC39" s="2732"/>
      <c r="ED39" s="2732"/>
      <c r="EE39" s="2732"/>
      <c r="EF39" s="2732"/>
      <c r="EG39" s="2732"/>
      <c r="EH39" s="2732"/>
      <c r="EI39" s="2732"/>
      <c r="EJ39" s="2732"/>
      <c r="EK39" s="2732"/>
      <c r="EL39" s="2732"/>
      <c r="EM39" s="2732"/>
      <c r="EN39" s="2732"/>
      <c r="EO39" s="2732"/>
      <c r="EP39" s="2732"/>
      <c r="EQ39" s="2732"/>
      <c r="ER39" s="2732"/>
      <c r="ES39" s="2732"/>
      <c r="ET39" s="2732"/>
      <c r="EU39" s="2732"/>
      <c r="EV39" s="2732"/>
      <c r="EW39" s="2732"/>
      <c r="EX39" s="2732"/>
      <c r="EY39" s="2732"/>
    </row>
    <row r="40" spans="1:155" s="438" customFormat="1" ht="11.25" customHeight="1" x14ac:dyDescent="0.2">
      <c r="A40" s="2731"/>
      <c r="B40" s="2731"/>
      <c r="C40" s="2731"/>
      <c r="D40" s="2731"/>
      <c r="E40" s="2731"/>
      <c r="F40" s="2731"/>
      <c r="G40" s="2731"/>
      <c r="H40" s="2731"/>
      <c r="I40" s="2731"/>
      <c r="J40" s="2731"/>
      <c r="K40" s="2731"/>
      <c r="L40" s="2731"/>
      <c r="M40" s="2731"/>
      <c r="N40" s="2731"/>
      <c r="O40" s="2731"/>
      <c r="P40" s="2731"/>
      <c r="Q40" s="2731"/>
      <c r="R40" s="2731"/>
      <c r="S40" s="2731"/>
      <c r="T40" s="2731"/>
      <c r="U40" s="2731"/>
      <c r="V40" s="2731"/>
      <c r="W40" s="2731"/>
      <c r="X40" s="2731"/>
      <c r="Y40" s="2731"/>
      <c r="Z40" s="2731"/>
      <c r="AA40" s="2731"/>
      <c r="AB40" s="2731"/>
      <c r="AC40" s="2731"/>
      <c r="AD40" s="2731"/>
      <c r="AE40" s="2731"/>
      <c r="AF40" s="2731"/>
      <c r="AG40" s="2731"/>
      <c r="AH40" s="2731"/>
      <c r="AI40" s="2731"/>
      <c r="AJ40" s="2731"/>
      <c r="AK40" s="2732"/>
      <c r="AL40" s="2732"/>
      <c r="AM40" s="2732"/>
      <c r="AN40" s="2732"/>
      <c r="AO40" s="2732"/>
      <c r="AP40" s="2732"/>
      <c r="AQ40" s="2732"/>
      <c r="AR40" s="2732"/>
      <c r="AS40" s="2732"/>
      <c r="AT40" s="2732"/>
      <c r="AU40" s="2732"/>
      <c r="AV40" s="2732"/>
      <c r="AW40" s="2732"/>
      <c r="AX40" s="2766"/>
      <c r="AY40" s="2766"/>
      <c r="AZ40" s="2766"/>
      <c r="BA40" s="2766"/>
      <c r="BB40" s="2766"/>
      <c r="BC40" s="2766"/>
      <c r="BD40" s="2748"/>
      <c r="BE40" s="2748"/>
      <c r="BF40" s="2748"/>
      <c r="BG40" s="2748"/>
      <c r="BH40" s="2748"/>
      <c r="BI40" s="2748"/>
      <c r="BJ40" s="2748"/>
      <c r="BK40" s="2789"/>
      <c r="BL40" s="2789"/>
      <c r="BM40" s="2789"/>
      <c r="BN40" s="2789"/>
      <c r="BO40" s="2789"/>
      <c r="BP40" s="2732"/>
      <c r="BQ40" s="2734"/>
      <c r="BR40" s="2734"/>
      <c r="BS40" s="2734"/>
      <c r="BT40" s="2734"/>
      <c r="BU40" s="2734"/>
      <c r="BV40" s="2734"/>
      <c r="BW40" s="2734"/>
      <c r="BX40" s="2734"/>
      <c r="BY40" s="2734"/>
      <c r="BZ40" s="2732"/>
      <c r="CA40" s="2732"/>
      <c r="CB40" s="2732"/>
      <c r="CC40" s="2732"/>
      <c r="CD40" s="2732"/>
      <c r="CE40" s="2732"/>
      <c r="CF40" s="2732"/>
      <c r="CG40" s="2732"/>
      <c r="CH40" s="2732"/>
      <c r="CI40" s="2732"/>
      <c r="CJ40" s="2760"/>
      <c r="CK40" s="2748"/>
      <c r="CL40" s="2748"/>
      <c r="CM40" s="2748"/>
      <c r="CN40" s="2748"/>
      <c r="CO40" s="2748"/>
      <c r="CP40" s="2748"/>
      <c r="CQ40" s="2748"/>
      <c r="CR40" s="2748"/>
      <c r="CS40" s="2746"/>
      <c r="CT40" s="2746"/>
      <c r="CU40" s="2746"/>
      <c r="CV40" s="2746"/>
      <c r="CW40" s="2746"/>
      <c r="CX40" s="2746"/>
      <c r="CY40" s="2746"/>
      <c r="CZ40" s="2746"/>
      <c r="DA40" s="2746"/>
      <c r="DB40" s="2746"/>
      <c r="DC40" s="2746"/>
      <c r="DD40" s="2746"/>
      <c r="DE40" s="2746"/>
      <c r="DF40" s="2746"/>
      <c r="DG40" s="2746"/>
      <c r="DH40" s="2746"/>
      <c r="DI40" s="2746"/>
      <c r="DJ40" s="2746"/>
      <c r="DK40" s="2746"/>
      <c r="DL40" s="2746"/>
      <c r="DM40" s="2732"/>
      <c r="DN40" s="2732"/>
      <c r="DO40" s="2732"/>
      <c r="DP40" s="2732"/>
      <c r="DQ40" s="2732"/>
      <c r="DR40" s="2732"/>
      <c r="DS40" s="2732"/>
      <c r="DT40" s="2732"/>
      <c r="DU40" s="2732"/>
      <c r="DV40" s="2732"/>
      <c r="DW40" s="2732"/>
      <c r="DX40" s="2732"/>
      <c r="DY40" s="2732"/>
      <c r="DZ40" s="2732"/>
      <c r="EA40" s="2732"/>
      <c r="EB40" s="2732"/>
      <c r="EC40" s="2732"/>
      <c r="ED40" s="2732"/>
      <c r="EE40" s="2732"/>
      <c r="EF40" s="2732"/>
      <c r="EG40" s="2732"/>
      <c r="EH40" s="2732"/>
      <c r="EI40" s="2732"/>
      <c r="EJ40" s="2732"/>
      <c r="EK40" s="2732"/>
      <c r="EL40" s="2732"/>
      <c r="EM40" s="2732"/>
      <c r="EN40" s="2732"/>
      <c r="EO40" s="2732"/>
      <c r="EP40" s="2732"/>
      <c r="EQ40" s="2732"/>
      <c r="ER40" s="2732"/>
      <c r="ES40" s="2732"/>
      <c r="ET40" s="2732"/>
      <c r="EU40" s="2732"/>
      <c r="EV40" s="2732"/>
      <c r="EW40" s="2732"/>
      <c r="EX40" s="2732"/>
      <c r="EY40" s="2732"/>
    </row>
    <row r="41" spans="1:155" s="438" customFormat="1" ht="11.25" customHeight="1" x14ac:dyDescent="0.2">
      <c r="A41" s="2731"/>
      <c r="B41" s="2731"/>
      <c r="C41" s="2731"/>
      <c r="D41" s="2731"/>
      <c r="E41" s="2731"/>
      <c r="F41" s="2731"/>
      <c r="G41" s="2731"/>
      <c r="H41" s="2731"/>
      <c r="I41" s="2731"/>
      <c r="J41" s="2731"/>
      <c r="K41" s="2731"/>
      <c r="L41" s="2731"/>
      <c r="M41" s="2731"/>
      <c r="N41" s="2731"/>
      <c r="O41" s="2731"/>
      <c r="P41" s="2731"/>
      <c r="Q41" s="2731"/>
      <c r="R41" s="2731"/>
      <c r="S41" s="2731"/>
      <c r="T41" s="2731"/>
      <c r="U41" s="2731"/>
      <c r="V41" s="2731"/>
      <c r="W41" s="2731"/>
      <c r="X41" s="2731"/>
      <c r="Y41" s="2731"/>
      <c r="Z41" s="2731"/>
      <c r="AA41" s="2731"/>
      <c r="AB41" s="2731"/>
      <c r="AC41" s="2731"/>
      <c r="AD41" s="2731"/>
      <c r="AE41" s="2731"/>
      <c r="AF41" s="2731"/>
      <c r="AG41" s="2731"/>
      <c r="AH41" s="2731"/>
      <c r="AI41" s="2731"/>
      <c r="AJ41" s="2731"/>
      <c r="AK41" s="2732"/>
      <c r="AL41" s="2732"/>
      <c r="AM41" s="2732"/>
      <c r="AN41" s="2732"/>
      <c r="AO41" s="2732"/>
      <c r="AP41" s="2732"/>
      <c r="AQ41" s="2732"/>
      <c r="AR41" s="2732"/>
      <c r="AS41" s="2732"/>
      <c r="AT41" s="2732"/>
      <c r="AU41" s="2732"/>
      <c r="AV41" s="2732"/>
      <c r="AW41" s="2732"/>
      <c r="AX41" s="2766"/>
      <c r="AY41" s="2766"/>
      <c r="AZ41" s="2766"/>
      <c r="BA41" s="2766"/>
      <c r="BB41" s="2766"/>
      <c r="BC41" s="2766"/>
      <c r="BD41" s="2748"/>
      <c r="BE41" s="2748"/>
      <c r="BF41" s="2748"/>
      <c r="BG41" s="2748"/>
      <c r="BH41" s="2748"/>
      <c r="BI41" s="2748"/>
      <c r="BJ41" s="2748"/>
      <c r="BK41" s="2789"/>
      <c r="BL41" s="2789"/>
      <c r="BM41" s="2789"/>
      <c r="BN41" s="2789"/>
      <c r="BO41" s="2789"/>
      <c r="BP41" s="2732"/>
      <c r="BQ41" s="2734"/>
      <c r="BR41" s="2734"/>
      <c r="BS41" s="2734"/>
      <c r="BT41" s="2734"/>
      <c r="BU41" s="2734"/>
      <c r="BV41" s="2734"/>
      <c r="BW41" s="2734"/>
      <c r="BX41" s="2734"/>
      <c r="BY41" s="2734"/>
      <c r="BZ41" s="2765"/>
      <c r="CA41" s="2765"/>
      <c r="CB41" s="2765"/>
      <c r="CC41" s="2765"/>
      <c r="CD41" s="2765"/>
      <c r="CE41" s="2765"/>
      <c r="CF41" s="2765"/>
      <c r="CG41" s="2765"/>
      <c r="CH41" s="2765"/>
      <c r="CI41" s="2765"/>
      <c r="CJ41" s="2786"/>
      <c r="CK41" s="2787"/>
      <c r="CL41" s="2787"/>
      <c r="CM41" s="2787"/>
      <c r="CN41" s="2787"/>
      <c r="CO41" s="2787"/>
      <c r="CP41" s="2787"/>
      <c r="CQ41" s="2787"/>
      <c r="CR41" s="2787"/>
      <c r="CS41" s="2785"/>
      <c r="CT41" s="2785"/>
      <c r="CU41" s="2785"/>
      <c r="CV41" s="2785"/>
      <c r="CW41" s="2785"/>
      <c r="CX41" s="2785"/>
      <c r="CY41" s="2785"/>
      <c r="CZ41" s="2785"/>
      <c r="DA41" s="2785"/>
      <c r="DB41" s="2785"/>
      <c r="DC41" s="2785"/>
      <c r="DD41" s="2785"/>
      <c r="DE41" s="2785"/>
      <c r="DF41" s="2785"/>
      <c r="DG41" s="2785"/>
      <c r="DH41" s="2785"/>
      <c r="DI41" s="2785"/>
      <c r="DJ41" s="2785"/>
      <c r="DK41" s="2785"/>
      <c r="DL41" s="2785"/>
      <c r="DM41" s="2765"/>
      <c r="DN41" s="2765"/>
      <c r="DO41" s="2765"/>
      <c r="DP41" s="2765"/>
      <c r="DQ41" s="2765"/>
      <c r="DR41" s="2765"/>
      <c r="DS41" s="2765"/>
      <c r="DT41" s="2765"/>
      <c r="DU41" s="2765"/>
      <c r="DV41" s="2765"/>
      <c r="DW41" s="2765"/>
      <c r="DX41" s="2765"/>
      <c r="DY41" s="2765"/>
      <c r="DZ41" s="2765"/>
      <c r="EA41" s="2765"/>
      <c r="EB41" s="2765"/>
      <c r="EC41" s="2765"/>
      <c r="ED41" s="2765"/>
      <c r="EE41" s="2765"/>
      <c r="EF41" s="2765"/>
      <c r="EG41" s="2765"/>
      <c r="EH41" s="2765"/>
      <c r="EI41" s="2765"/>
      <c r="EJ41" s="2765"/>
      <c r="EK41" s="2765"/>
      <c r="EL41" s="2765"/>
      <c r="EM41" s="2765"/>
      <c r="EN41" s="2765"/>
      <c r="EO41" s="2765"/>
      <c r="EP41" s="2765"/>
      <c r="EQ41" s="2765"/>
      <c r="ER41" s="2765"/>
      <c r="ES41" s="2765"/>
      <c r="ET41" s="2765"/>
      <c r="EU41" s="2765"/>
      <c r="EV41" s="2765"/>
      <c r="EW41" s="2765"/>
      <c r="EX41" s="2765"/>
      <c r="EY41" s="2765"/>
    </row>
    <row r="42" spans="1:155" s="445" customFormat="1" ht="12" customHeight="1" x14ac:dyDescent="0.2">
      <c r="BU42" s="446" t="s">
        <v>194</v>
      </c>
      <c r="BZ42" s="2732"/>
      <c r="CA42" s="2732"/>
      <c r="CB42" s="2732"/>
      <c r="CC42" s="2732"/>
      <c r="CD42" s="2732"/>
      <c r="CE42" s="2732"/>
      <c r="CF42" s="2732"/>
      <c r="CG42" s="2732"/>
      <c r="CH42" s="2732"/>
      <c r="CI42" s="2732"/>
      <c r="CJ42" s="2760"/>
      <c r="CK42" s="2748"/>
      <c r="CL42" s="2748"/>
      <c r="CM42" s="2748"/>
      <c r="CN42" s="2748"/>
      <c r="CO42" s="2748"/>
      <c r="CP42" s="2748"/>
      <c r="CQ42" s="2748"/>
      <c r="CR42" s="2748"/>
      <c r="CS42" s="2746" t="s">
        <v>379</v>
      </c>
      <c r="CT42" s="2746"/>
      <c r="CU42" s="2746"/>
      <c r="CV42" s="2746"/>
      <c r="CW42" s="2746"/>
      <c r="CX42" s="2746"/>
      <c r="CY42" s="2746"/>
      <c r="CZ42" s="2746"/>
      <c r="DA42" s="2746"/>
      <c r="DB42" s="2746"/>
      <c r="DC42" s="2746"/>
      <c r="DD42" s="2746"/>
      <c r="DE42" s="2746"/>
      <c r="DF42" s="2746"/>
      <c r="DG42" s="2746"/>
      <c r="DH42" s="2746"/>
      <c r="DI42" s="2746"/>
      <c r="DJ42" s="2746"/>
      <c r="DK42" s="2746"/>
      <c r="DL42" s="2746"/>
      <c r="DM42" s="2732">
        <f>SUM(DM37:EF41)</f>
        <v>0</v>
      </c>
      <c r="DN42" s="2732"/>
      <c r="DO42" s="2732"/>
      <c r="DP42" s="2732"/>
      <c r="DQ42" s="2732"/>
      <c r="DR42" s="2732"/>
      <c r="DS42" s="2732"/>
      <c r="DT42" s="2732"/>
      <c r="DU42" s="2732"/>
      <c r="DV42" s="2732"/>
      <c r="DW42" s="2732"/>
      <c r="DX42" s="2732"/>
      <c r="DY42" s="2732"/>
      <c r="DZ42" s="2732"/>
      <c r="EA42" s="2732"/>
      <c r="EB42" s="2732"/>
      <c r="EC42" s="2732"/>
      <c r="ED42" s="2732"/>
      <c r="EE42" s="2732"/>
      <c r="EF42" s="2732"/>
      <c r="EG42" s="2732">
        <f>SUM(EG37:EY41)</f>
        <v>0</v>
      </c>
      <c r="EH42" s="2732"/>
      <c r="EI42" s="2732"/>
      <c r="EJ42" s="2732"/>
      <c r="EK42" s="2732"/>
      <c r="EL42" s="2732"/>
      <c r="EM42" s="2732"/>
      <c r="EN42" s="2732"/>
      <c r="EO42" s="2732"/>
      <c r="EP42" s="2732"/>
      <c r="EQ42" s="2732"/>
      <c r="ER42" s="2732"/>
      <c r="ES42" s="2732"/>
      <c r="ET42" s="2732"/>
      <c r="EU42" s="2732"/>
      <c r="EV42" s="2732"/>
      <c r="EW42" s="2732"/>
      <c r="EX42" s="2732"/>
      <c r="EY42" s="2732"/>
    </row>
    <row r="43" spans="1:155" ht="5.0999999999999996" customHeight="1" x14ac:dyDescent="0.2"/>
    <row r="44" spans="1:155" s="438" customFormat="1" ht="10.5" customHeight="1" x14ac:dyDescent="0.2">
      <c r="EH44" s="441"/>
      <c r="EI44" s="441"/>
      <c r="EL44" s="441" t="s">
        <v>352</v>
      </c>
      <c r="EN44" s="2774" t="s">
        <v>282</v>
      </c>
      <c r="EO44" s="2774"/>
      <c r="EP44" s="2774"/>
      <c r="EQ44" s="2774"/>
      <c r="ER44" s="2774"/>
      <c r="ES44" s="2774"/>
      <c r="ET44" s="2774"/>
      <c r="EU44" s="2774"/>
      <c r="EV44" s="2774"/>
      <c r="EW44" s="2774"/>
      <c r="EX44" s="2774"/>
      <c r="EY44" s="2774"/>
    </row>
    <row r="45" spans="1:155" s="438" customFormat="1" ht="10.5" customHeight="1" x14ac:dyDescent="0.2">
      <c r="A45" s="438" t="s">
        <v>250</v>
      </c>
      <c r="D45" s="2756"/>
      <c r="E45" s="2756"/>
      <c r="F45" s="2756"/>
      <c r="G45" s="2756"/>
      <c r="H45" s="2756"/>
      <c r="I45" s="2756"/>
      <c r="J45" s="2756"/>
      <c r="K45" s="2756"/>
      <c r="L45" s="2756"/>
      <c r="M45" s="2756"/>
      <c r="N45" s="2756"/>
      <c r="O45" s="2756"/>
      <c r="P45" s="2756"/>
      <c r="Q45" s="2756"/>
      <c r="R45" s="2756"/>
      <c r="S45" s="2756"/>
      <c r="T45" s="2756"/>
      <c r="U45" s="2756"/>
      <c r="V45" s="2756"/>
      <c r="W45" s="2756"/>
      <c r="Z45" s="2752" t="s">
        <v>385</v>
      </c>
      <c r="AA45" s="2752"/>
      <c r="AB45" s="2752"/>
      <c r="AC45" s="2752"/>
      <c r="AD45" s="2752"/>
      <c r="AE45" s="2752"/>
      <c r="AF45" s="2752"/>
      <c r="AG45" s="2752"/>
      <c r="AH45" s="2752"/>
      <c r="AI45" s="2752"/>
      <c r="AJ45" s="2752"/>
      <c r="AK45" s="2752"/>
      <c r="AL45" s="2752"/>
      <c r="AM45" s="2752"/>
      <c r="AN45" s="2752"/>
      <c r="AO45" s="2752"/>
      <c r="AP45" s="2752"/>
      <c r="AQ45" s="2752"/>
      <c r="AR45" s="2752"/>
      <c r="AS45" s="2752"/>
      <c r="AT45" s="2752"/>
      <c r="AU45" s="2752"/>
      <c r="AV45" s="2752"/>
      <c r="AW45" s="2752"/>
      <c r="AX45" s="2752"/>
      <c r="EH45" s="441"/>
      <c r="EI45" s="441"/>
      <c r="EK45" s="445"/>
      <c r="EL45" s="441" t="s">
        <v>353</v>
      </c>
      <c r="EN45" s="2753">
        <v>1</v>
      </c>
      <c r="EO45" s="2753"/>
      <c r="EP45" s="2753"/>
      <c r="EQ45" s="2753"/>
      <c r="ER45" s="2753"/>
      <c r="ES45" s="2753"/>
      <c r="ET45" s="2753"/>
      <c r="EU45" s="2753"/>
      <c r="EV45" s="2753"/>
      <c r="EW45" s="2753"/>
      <c r="EX45" s="2753"/>
      <c r="EY45" s="2753"/>
    </row>
    <row r="46" spans="1:155" s="436" customFormat="1" ht="10.5" customHeight="1" x14ac:dyDescent="0.2">
      <c r="D46" s="2762" t="s">
        <v>322</v>
      </c>
      <c r="E46" s="2762"/>
      <c r="F46" s="2762"/>
      <c r="G46" s="2762"/>
      <c r="H46" s="2762"/>
      <c r="I46" s="2762"/>
      <c r="J46" s="2762"/>
      <c r="K46" s="2762"/>
      <c r="L46" s="2762"/>
      <c r="M46" s="2762"/>
      <c r="N46" s="2762"/>
      <c r="O46" s="2762"/>
      <c r="P46" s="2762"/>
      <c r="Q46" s="2762"/>
      <c r="R46" s="2762"/>
      <c r="S46" s="2762"/>
      <c r="T46" s="2762"/>
      <c r="U46" s="2762"/>
      <c r="V46" s="2762"/>
      <c r="W46" s="2762"/>
      <c r="Z46" s="2758" t="s">
        <v>323</v>
      </c>
      <c r="AA46" s="2758"/>
      <c r="AB46" s="2758"/>
      <c r="AC46" s="2758"/>
      <c r="AD46" s="2758"/>
      <c r="AE46" s="2758"/>
      <c r="AF46" s="2758"/>
      <c r="AG46" s="2758"/>
      <c r="AH46" s="2758"/>
      <c r="AI46" s="2758"/>
      <c r="AJ46" s="2758"/>
      <c r="AK46" s="2758"/>
      <c r="AL46" s="2758"/>
      <c r="AM46" s="2758"/>
      <c r="AN46" s="2758"/>
      <c r="AO46" s="2758"/>
      <c r="AP46" s="2758"/>
      <c r="AQ46" s="2758"/>
      <c r="AR46" s="2758"/>
      <c r="AS46" s="2758"/>
      <c r="AT46" s="2758"/>
      <c r="AU46" s="2758"/>
      <c r="AV46" s="2758"/>
      <c r="AW46" s="2758"/>
      <c r="AX46" s="2758"/>
    </row>
    <row r="47" spans="1:155" ht="10.5" customHeight="1" x14ac:dyDescent="0.2">
      <c r="A47" s="438"/>
      <c r="B47" s="438"/>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c r="AA47" s="438"/>
      <c r="AB47" s="438"/>
      <c r="AC47" s="438"/>
      <c r="AD47" s="438"/>
      <c r="AE47" s="438"/>
      <c r="AF47" s="438"/>
      <c r="AG47" s="438"/>
      <c r="AH47" s="438"/>
      <c r="AI47" s="438"/>
      <c r="AJ47" s="438"/>
      <c r="AK47" s="438"/>
      <c r="AL47" s="438"/>
      <c r="AM47" s="438"/>
      <c r="AN47" s="438"/>
      <c r="AO47" s="438"/>
      <c r="AP47" s="438"/>
      <c r="AQ47" s="438"/>
      <c r="AR47" s="438"/>
      <c r="AS47" s="438"/>
      <c r="AT47" s="438"/>
      <c r="AU47" s="438"/>
      <c r="AV47" s="438"/>
      <c r="AW47" s="438"/>
      <c r="AX47" s="438"/>
      <c r="AY47" s="438"/>
      <c r="AZ47" s="438"/>
      <c r="BA47" s="438"/>
      <c r="BB47" s="438"/>
      <c r="BC47" s="438"/>
      <c r="BD47" s="438"/>
      <c r="BE47" s="438"/>
      <c r="BF47" s="438"/>
      <c r="BG47" s="438"/>
      <c r="BH47" s="438"/>
      <c r="BI47" s="438"/>
      <c r="BJ47" s="438"/>
      <c r="BK47" s="438"/>
      <c r="BL47" s="438"/>
      <c r="BM47" s="438"/>
      <c r="BN47" s="438"/>
      <c r="BO47" s="438"/>
      <c r="BP47" s="438"/>
      <c r="BQ47" s="438"/>
      <c r="BR47" s="2767" t="s">
        <v>522</v>
      </c>
      <c r="BS47" s="2768"/>
      <c r="BT47" s="2768"/>
      <c r="BU47" s="2768"/>
      <c r="BV47" s="2768"/>
      <c r="BW47" s="2768"/>
      <c r="BX47" s="2768"/>
      <c r="BY47" s="2768"/>
      <c r="BZ47" s="2768"/>
      <c r="CA47" s="2768"/>
      <c r="CB47" s="2768"/>
      <c r="CC47" s="2768"/>
      <c r="CD47" s="2768"/>
      <c r="CE47" s="2768"/>
      <c r="CF47" s="2768"/>
      <c r="CG47" s="2768"/>
      <c r="CH47" s="2768"/>
      <c r="CI47" s="2768"/>
      <c r="CJ47" s="2768"/>
      <c r="CK47" s="2768"/>
      <c r="CL47" s="2768"/>
      <c r="CM47" s="2768"/>
      <c r="CN47" s="2768"/>
      <c r="CO47" s="2768"/>
      <c r="CP47" s="2768"/>
      <c r="CQ47" s="2768"/>
      <c r="CR47" s="2768"/>
      <c r="CS47" s="2768"/>
      <c r="CT47" s="2768"/>
      <c r="CU47" s="2768"/>
      <c r="CV47" s="2768"/>
      <c r="CW47" s="2768"/>
      <c r="CX47" s="2768"/>
      <c r="CY47" s="2768"/>
      <c r="CZ47" s="2768"/>
      <c r="DA47" s="2768"/>
      <c r="DB47" s="2768"/>
      <c r="DC47" s="2768"/>
      <c r="DD47" s="2768"/>
      <c r="DE47" s="2768"/>
      <c r="DF47" s="2768"/>
      <c r="DG47" s="2768"/>
      <c r="DH47" s="2768"/>
      <c r="DI47" s="2768"/>
      <c r="DJ47" s="2768"/>
      <c r="DK47" s="2768"/>
      <c r="DL47" s="2768"/>
      <c r="DM47" s="2768"/>
      <c r="DN47" s="2768"/>
      <c r="DO47" s="2768"/>
      <c r="DP47" s="2768"/>
      <c r="DQ47" s="2768"/>
      <c r="DR47" s="2768"/>
      <c r="DS47" s="2768"/>
      <c r="DT47" s="2768"/>
      <c r="DU47" s="2768"/>
      <c r="DV47" s="2768"/>
      <c r="DW47" s="2768"/>
      <c r="DX47" s="2768"/>
      <c r="DY47" s="2768"/>
      <c r="DZ47" s="2768"/>
      <c r="EA47" s="2768"/>
      <c r="EB47" s="2768"/>
      <c r="EC47" s="2768"/>
      <c r="ED47" s="2768"/>
      <c r="EE47" s="2768"/>
      <c r="EF47" s="2768"/>
      <c r="EG47" s="2768"/>
      <c r="EH47" s="2768"/>
      <c r="EI47" s="2768"/>
      <c r="EJ47" s="2768"/>
      <c r="EK47" s="2768"/>
      <c r="EL47" s="2768"/>
      <c r="EM47" s="2768"/>
      <c r="EN47" s="2768"/>
      <c r="EO47" s="2768"/>
      <c r="EP47" s="2768"/>
      <c r="EQ47" s="2768"/>
      <c r="ER47" s="2768"/>
      <c r="ES47" s="2768"/>
      <c r="ET47" s="2768"/>
      <c r="EU47" s="2768"/>
      <c r="EV47" s="2768"/>
      <c r="EW47" s="2768"/>
      <c r="EX47" s="2768"/>
      <c r="EY47" s="479"/>
    </row>
    <row r="48" spans="1:155" ht="10.5" customHeight="1" x14ac:dyDescent="0.2">
      <c r="A48" s="438" t="s">
        <v>270</v>
      </c>
      <c r="B48" s="438"/>
      <c r="C48" s="438"/>
      <c r="D48" s="2756"/>
      <c r="E48" s="2756"/>
      <c r="F48" s="2756"/>
      <c r="G48" s="2756"/>
      <c r="H48" s="2756"/>
      <c r="I48" s="2756"/>
      <c r="J48" s="2756"/>
      <c r="K48" s="2756"/>
      <c r="L48" s="2756"/>
      <c r="M48" s="2756"/>
      <c r="N48" s="2756"/>
      <c r="O48" s="2756"/>
      <c r="P48" s="2756"/>
      <c r="Q48" s="2756"/>
      <c r="R48" s="2756"/>
      <c r="S48" s="2756"/>
      <c r="T48" s="2756"/>
      <c r="U48" s="2756"/>
      <c r="V48" s="2756"/>
      <c r="W48" s="2756"/>
      <c r="Z48" s="2752" t="s">
        <v>385</v>
      </c>
      <c r="AA48" s="2752"/>
      <c r="AB48" s="2752"/>
      <c r="AC48" s="2752"/>
      <c r="AD48" s="2752"/>
      <c r="AE48" s="2752"/>
      <c r="AF48" s="2752"/>
      <c r="AG48" s="2752"/>
      <c r="AH48" s="2752"/>
      <c r="AI48" s="2752"/>
      <c r="AJ48" s="2752"/>
      <c r="AK48" s="2752"/>
      <c r="AL48" s="2752"/>
      <c r="AM48" s="2752"/>
      <c r="AN48" s="2752"/>
      <c r="AO48" s="2752"/>
      <c r="AP48" s="2752"/>
      <c r="AQ48" s="2752"/>
      <c r="AR48" s="2752"/>
      <c r="AS48" s="2752"/>
      <c r="AT48" s="2752"/>
      <c r="AU48" s="2752"/>
      <c r="AV48" s="2752"/>
      <c r="AW48" s="2752"/>
      <c r="AX48" s="2752"/>
      <c r="AY48" s="438"/>
      <c r="AZ48" s="438"/>
      <c r="BA48" s="438"/>
      <c r="BB48" s="438"/>
      <c r="BC48" s="438"/>
      <c r="BD48" s="438"/>
      <c r="BE48" s="438"/>
      <c r="BF48" s="438"/>
      <c r="BG48" s="438"/>
      <c r="BH48" s="438"/>
      <c r="BI48" s="438"/>
      <c r="BJ48" s="438"/>
      <c r="BK48" s="438"/>
      <c r="BL48" s="438"/>
      <c r="BM48" s="438"/>
      <c r="BN48" s="438"/>
      <c r="BO48" s="438"/>
      <c r="BP48" s="438"/>
      <c r="BQ48" s="438"/>
      <c r="BR48" s="2769" t="s">
        <v>523</v>
      </c>
      <c r="BS48" s="2770"/>
      <c r="BT48" s="2770"/>
      <c r="BU48" s="2770"/>
      <c r="BV48" s="2770"/>
      <c r="BW48" s="2770"/>
      <c r="BX48" s="2770"/>
      <c r="BY48" s="2770"/>
      <c r="BZ48" s="2770"/>
      <c r="CA48" s="2770"/>
      <c r="CB48" s="2770"/>
      <c r="CC48" s="2770"/>
      <c r="CD48" s="2770"/>
      <c r="CE48" s="2770"/>
      <c r="CF48" s="2770"/>
      <c r="CG48" s="2770"/>
      <c r="CH48" s="2770"/>
      <c r="CI48" s="2770"/>
      <c r="CJ48" s="2770"/>
      <c r="CK48" s="2770"/>
      <c r="CL48" s="2770"/>
      <c r="CM48" s="2770"/>
      <c r="CN48" s="2770"/>
      <c r="CO48" s="2770"/>
      <c r="CP48" s="2770"/>
      <c r="CQ48" s="2770"/>
      <c r="CR48" s="2770"/>
      <c r="CS48" s="2770"/>
      <c r="CT48" s="2770"/>
      <c r="CU48" s="2770"/>
      <c r="CV48" s="2770"/>
      <c r="CW48" s="2770"/>
      <c r="CX48" s="2770"/>
      <c r="CY48" s="2770"/>
      <c r="CZ48" s="2770"/>
      <c r="DA48" s="2770"/>
      <c r="DB48" s="2770"/>
      <c r="DC48" s="2770"/>
      <c r="DD48" s="2770"/>
      <c r="DE48" s="2770"/>
      <c r="DF48" s="2770"/>
      <c r="DG48" s="2770"/>
      <c r="DH48" s="2770"/>
      <c r="DI48" s="2770"/>
      <c r="DJ48" s="2770"/>
      <c r="DK48" s="2770"/>
      <c r="DL48" s="2770"/>
      <c r="DM48" s="2770"/>
      <c r="DN48" s="2770"/>
      <c r="DO48" s="2770"/>
      <c r="DP48" s="2770"/>
      <c r="DQ48" s="2770"/>
      <c r="DR48" s="2770"/>
      <c r="DS48" s="2770"/>
      <c r="DT48" s="2770"/>
      <c r="DU48" s="2770"/>
      <c r="DV48" s="2770"/>
      <c r="DW48" s="2770"/>
      <c r="DX48" s="2770"/>
      <c r="DY48" s="2770"/>
      <c r="DZ48" s="2770"/>
      <c r="EA48" s="2770"/>
      <c r="EB48" s="2770"/>
      <c r="EC48" s="2770"/>
      <c r="ED48" s="2770"/>
      <c r="EE48" s="2770"/>
      <c r="EF48" s="2770"/>
      <c r="EG48" s="2770"/>
      <c r="EH48" s="2770"/>
      <c r="EI48" s="2770"/>
      <c r="EJ48" s="2770"/>
      <c r="EK48" s="2770"/>
      <c r="EL48" s="2770"/>
      <c r="EM48" s="2770"/>
      <c r="EN48" s="2770"/>
      <c r="EO48" s="2770"/>
      <c r="EP48" s="2770"/>
      <c r="EQ48" s="2770"/>
      <c r="ER48" s="2770"/>
      <c r="ES48" s="2770"/>
      <c r="ET48" s="2770"/>
      <c r="EU48" s="2770"/>
      <c r="EV48" s="2770"/>
      <c r="EW48" s="2770"/>
      <c r="EX48" s="2770"/>
      <c r="EY48" s="480"/>
    </row>
    <row r="49" spans="1:155" ht="10.5" customHeight="1" x14ac:dyDescent="0.2">
      <c r="D49" s="2762" t="s">
        <v>322</v>
      </c>
      <c r="E49" s="2762"/>
      <c r="F49" s="2762"/>
      <c r="G49" s="2762"/>
      <c r="H49" s="2762"/>
      <c r="I49" s="2762"/>
      <c r="J49" s="2762"/>
      <c r="K49" s="2762"/>
      <c r="L49" s="2762"/>
      <c r="M49" s="2762"/>
      <c r="N49" s="2762"/>
      <c r="O49" s="2762"/>
      <c r="P49" s="2762"/>
      <c r="Q49" s="2762"/>
      <c r="R49" s="2762"/>
      <c r="S49" s="2762"/>
      <c r="T49" s="2762"/>
      <c r="U49" s="2762"/>
      <c r="V49" s="2762"/>
      <c r="W49" s="2762"/>
      <c r="Z49" s="2758" t="s">
        <v>323</v>
      </c>
      <c r="AA49" s="2758"/>
      <c r="AB49" s="2758"/>
      <c r="AC49" s="2758"/>
      <c r="AD49" s="2758"/>
      <c r="AE49" s="2758"/>
      <c r="AF49" s="2758"/>
      <c r="AG49" s="2758"/>
      <c r="AH49" s="2758"/>
      <c r="AI49" s="2758"/>
      <c r="AJ49" s="2758"/>
      <c r="AK49" s="2758"/>
      <c r="AL49" s="2758"/>
      <c r="AM49" s="2758"/>
      <c r="AN49" s="2758"/>
      <c r="AO49" s="2758"/>
      <c r="AP49" s="2758"/>
      <c r="AQ49" s="2758"/>
      <c r="AR49" s="2758"/>
      <c r="AS49" s="2758"/>
      <c r="AT49" s="2758"/>
      <c r="AU49" s="2758"/>
      <c r="AV49" s="2758"/>
      <c r="AW49" s="2758"/>
      <c r="AX49" s="2758"/>
      <c r="BR49" s="481"/>
      <c r="BS49" s="472" t="s">
        <v>354</v>
      </c>
      <c r="BT49" s="64"/>
      <c r="BU49" s="64"/>
      <c r="BV49" s="64"/>
      <c r="BW49" s="64"/>
      <c r="BX49" s="64"/>
      <c r="BY49" s="64"/>
      <c r="BZ49" s="64"/>
      <c r="CA49" s="64"/>
      <c r="CB49" s="64"/>
      <c r="CC49" s="64"/>
      <c r="CE49" s="474" t="s">
        <v>397</v>
      </c>
      <c r="CF49" s="474"/>
      <c r="CG49" s="474"/>
      <c r="CH49" s="474"/>
      <c r="CI49" s="474"/>
      <c r="CJ49" s="474"/>
      <c r="CK49" s="474"/>
      <c r="CL49" s="474"/>
      <c r="CM49" s="474"/>
      <c r="CN49" s="474"/>
      <c r="CO49" s="474"/>
      <c r="CP49" s="474"/>
      <c r="CQ49" s="474"/>
      <c r="CR49" s="474"/>
      <c r="CS49" s="474"/>
      <c r="CT49" s="474"/>
      <c r="CU49" s="474"/>
      <c r="CV49" s="474"/>
      <c r="DF49" s="95"/>
      <c r="DG49" s="95"/>
      <c r="DH49" s="95"/>
      <c r="DI49" s="95"/>
      <c r="DJ49" s="2708"/>
      <c r="DK49" s="2708"/>
      <c r="DL49" s="2708"/>
      <c r="DM49" s="2708"/>
      <c r="DN49" s="2708"/>
      <c r="DO49" s="2708"/>
      <c r="DP49" s="2708"/>
      <c r="DQ49" s="2708"/>
      <c r="DR49" s="2708"/>
      <c r="DS49" s="2708"/>
      <c r="DT49" s="2708"/>
      <c r="DU49" s="2708"/>
      <c r="DV49" s="2708"/>
      <c r="DW49" s="2708"/>
      <c r="DZ49" s="2708" t="s">
        <v>398</v>
      </c>
      <c r="EA49" s="2708"/>
      <c r="EB49" s="2708"/>
      <c r="EC49" s="2708"/>
      <c r="ED49" s="2708"/>
      <c r="EE49" s="2708"/>
      <c r="EF49" s="2708"/>
      <c r="EG49" s="2708"/>
      <c r="EH49" s="2708"/>
      <c r="EI49" s="2708"/>
      <c r="EJ49" s="2708"/>
      <c r="EK49" s="2708"/>
      <c r="EL49" s="2708"/>
      <c r="EM49" s="2708"/>
      <c r="EN49" s="2708"/>
      <c r="EO49" s="2708"/>
      <c r="ER49" s="2708" t="s">
        <v>399</v>
      </c>
      <c r="ES49" s="2708"/>
      <c r="ET49" s="2708"/>
      <c r="EU49" s="2708"/>
      <c r="EV49" s="2708"/>
      <c r="EW49" s="2708"/>
      <c r="EX49" s="2708"/>
      <c r="EY49" s="456"/>
    </row>
    <row r="50" spans="1:155" ht="10.5" customHeight="1" x14ac:dyDescent="0.2">
      <c r="A50" s="438" t="s">
        <v>354</v>
      </c>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F50" s="438"/>
      <c r="AG50" s="438"/>
      <c r="AH50" s="438"/>
      <c r="AI50" s="438"/>
      <c r="AJ50" s="438"/>
      <c r="AK50" s="438"/>
      <c r="AL50" s="438"/>
      <c r="AM50" s="438"/>
      <c r="AN50" s="438"/>
      <c r="AO50" s="438"/>
      <c r="AP50" s="438"/>
      <c r="AQ50" s="438"/>
      <c r="AR50" s="438"/>
      <c r="AS50" s="438"/>
      <c r="AT50" s="438"/>
      <c r="AU50" s="438"/>
      <c r="AV50" s="438"/>
      <c r="AW50" s="438"/>
      <c r="AX50" s="438"/>
      <c r="AY50" s="438"/>
      <c r="AZ50" s="438"/>
      <c r="BA50" s="438"/>
      <c r="BB50" s="438"/>
      <c r="BC50" s="438"/>
      <c r="BD50" s="438"/>
      <c r="BE50" s="438"/>
      <c r="BF50" s="438"/>
      <c r="BG50" s="438"/>
      <c r="BH50" s="438"/>
      <c r="BI50" s="438"/>
      <c r="BJ50" s="438"/>
      <c r="BK50" s="438"/>
      <c r="BL50" s="438"/>
      <c r="BM50" s="438"/>
      <c r="BN50" s="438"/>
      <c r="BO50" s="438"/>
      <c r="BP50" s="438"/>
      <c r="BQ50" s="438"/>
      <c r="BR50" s="481"/>
      <c r="BS50" s="89"/>
      <c r="BT50" s="459" t="s">
        <v>355</v>
      </c>
      <c r="BV50" s="460"/>
      <c r="BW50" s="460"/>
      <c r="BX50" s="460"/>
      <c r="BY50" s="460"/>
      <c r="BZ50" s="460"/>
      <c r="CA50" s="460"/>
      <c r="CB50" s="460"/>
      <c r="CC50" s="89"/>
      <c r="CE50" s="89"/>
      <c r="CF50" s="2654" t="s">
        <v>356</v>
      </c>
      <c r="CG50" s="2654"/>
      <c r="CH50" s="2654"/>
      <c r="CI50" s="2654"/>
      <c r="CJ50" s="2654"/>
      <c r="CK50" s="2654"/>
      <c r="CL50" s="2654"/>
      <c r="CM50" s="2654"/>
      <c r="CN50" s="2654"/>
      <c r="CO50" s="2654"/>
      <c r="CP50" s="2654"/>
      <c r="CQ50" s="2654"/>
      <c r="CR50" s="2654"/>
      <c r="CS50" s="2654"/>
      <c r="CT50" s="2654"/>
      <c r="CU50" s="2654"/>
      <c r="CV50" s="2654"/>
      <c r="CW50" s="2654"/>
      <c r="CX50" s="2654"/>
      <c r="CY50" s="2654"/>
      <c r="CZ50" s="2654"/>
      <c r="DA50" s="2654"/>
      <c r="DB50" s="2654"/>
      <c r="DC50" s="2654"/>
      <c r="DD50" s="2654"/>
      <c r="DE50" s="2654"/>
      <c r="DF50" s="2654"/>
      <c r="DG50" s="473"/>
      <c r="DH50" s="473"/>
      <c r="DI50" s="473"/>
      <c r="DJ50" s="2654" t="s">
        <v>322</v>
      </c>
      <c r="DK50" s="2654"/>
      <c r="DL50" s="2654"/>
      <c r="DM50" s="2654"/>
      <c r="DN50" s="2654"/>
      <c r="DO50" s="2654"/>
      <c r="DP50" s="2654"/>
      <c r="DQ50" s="2654"/>
      <c r="DR50" s="2654"/>
      <c r="DS50" s="2654"/>
      <c r="DT50" s="2654"/>
      <c r="DU50" s="2654"/>
      <c r="DV50" s="2654"/>
      <c r="DW50" s="2654"/>
      <c r="DY50" s="2654" t="s">
        <v>323</v>
      </c>
      <c r="DZ50" s="2654"/>
      <c r="EA50" s="2654"/>
      <c r="EB50" s="2654"/>
      <c r="EC50" s="2654"/>
      <c r="ED50" s="2654"/>
      <c r="EE50" s="2654"/>
      <c r="EF50" s="2654"/>
      <c r="EG50" s="2654"/>
      <c r="EH50" s="2654"/>
      <c r="EI50" s="2654"/>
      <c r="EJ50" s="2654"/>
      <c r="EK50" s="2654"/>
      <c r="EL50" s="2654"/>
      <c r="EM50" s="2654"/>
      <c r="EN50" s="2654"/>
      <c r="EO50" s="2654"/>
      <c r="EP50" s="2654"/>
      <c r="ER50" s="2654" t="s">
        <v>357</v>
      </c>
      <c r="ES50" s="2654"/>
      <c r="ET50" s="2654"/>
      <c r="EU50" s="2654"/>
      <c r="EV50" s="2654"/>
      <c r="EW50" s="2654"/>
      <c r="EX50" s="2654"/>
      <c r="EY50" s="456"/>
    </row>
    <row r="51" spans="1:155" ht="10.5" customHeight="1" x14ac:dyDescent="0.2">
      <c r="A51" s="438" t="s">
        <v>355</v>
      </c>
      <c r="B51" s="438"/>
      <c r="C51" s="438"/>
      <c r="D51" s="2756"/>
      <c r="E51" s="2756"/>
      <c r="F51" s="2756"/>
      <c r="G51" s="2756"/>
      <c r="H51" s="2756"/>
      <c r="I51" s="2756"/>
      <c r="J51" s="2756"/>
      <c r="K51" s="2756"/>
      <c r="L51" s="2756"/>
      <c r="M51" s="2756"/>
      <c r="N51" s="2756"/>
      <c r="O51" s="2756"/>
      <c r="P51" s="2756"/>
      <c r="Q51" s="2756"/>
      <c r="R51" s="2756"/>
      <c r="T51" s="2756"/>
      <c r="U51" s="2756"/>
      <c r="V51" s="2756"/>
      <c r="W51" s="2756"/>
      <c r="X51" s="2756"/>
      <c r="Y51" s="2756"/>
      <c r="Z51" s="2756"/>
      <c r="AA51" s="2756"/>
      <c r="AB51" s="2756"/>
      <c r="AC51" s="2756"/>
      <c r="AD51" s="2756"/>
      <c r="AE51" s="2756"/>
      <c r="AG51" s="2752" t="s">
        <v>385</v>
      </c>
      <c r="AH51" s="2752"/>
      <c r="AI51" s="2752"/>
      <c r="AJ51" s="2752"/>
      <c r="AK51" s="2752"/>
      <c r="AL51" s="2752"/>
      <c r="AM51" s="2752"/>
      <c r="AN51" s="2752"/>
      <c r="AO51" s="2752"/>
      <c r="AP51" s="2752"/>
      <c r="AQ51" s="2752"/>
      <c r="AR51" s="2752"/>
      <c r="AS51" s="2752"/>
      <c r="AT51" s="2752"/>
      <c r="AU51" s="2752"/>
      <c r="AV51" s="2752"/>
      <c r="AW51" s="2752"/>
      <c r="AX51" s="2752"/>
      <c r="AZ51" s="2755" t="s">
        <v>402</v>
      </c>
      <c r="BA51" s="2755"/>
      <c r="BB51" s="2755"/>
      <c r="BC51" s="2755"/>
      <c r="BD51" s="2755"/>
      <c r="BE51" s="2755"/>
      <c r="BF51" s="2755"/>
      <c r="BG51" s="2755"/>
      <c r="BH51" s="2755"/>
      <c r="BI51" s="2755"/>
      <c r="BJ51" s="2755"/>
      <c r="BK51" s="2755"/>
      <c r="BL51" s="2755"/>
      <c r="BM51" s="2755"/>
      <c r="BN51" s="438"/>
      <c r="BO51" s="438"/>
      <c r="BP51" s="438"/>
      <c r="BQ51" s="438"/>
      <c r="BR51" s="481"/>
      <c r="BS51" s="2749" t="s">
        <v>546</v>
      </c>
      <c r="BT51" s="2749"/>
      <c r="BU51" s="2742" t="str">
        <f>AT17</f>
        <v>01</v>
      </c>
      <c r="BV51" s="2742"/>
      <c r="BW51" s="2742"/>
      <c r="BX51" s="2742"/>
      <c r="BY51" s="2742"/>
      <c r="BZ51" s="438" t="s">
        <v>546</v>
      </c>
      <c r="CA51" s="2742" t="str">
        <f>BA17</f>
        <v>февраля</v>
      </c>
      <c r="CB51" s="2742"/>
      <c r="CC51" s="2742"/>
      <c r="CD51" s="2742"/>
      <c r="CE51" s="2742"/>
      <c r="CF51" s="2742"/>
      <c r="CG51" s="2742"/>
      <c r="CH51" s="2742"/>
      <c r="CI51" s="2742"/>
      <c r="CJ51" s="2742"/>
      <c r="CK51" s="2742"/>
      <c r="CL51" s="2742"/>
      <c r="CM51" s="2742"/>
      <c r="CN51" s="2742"/>
      <c r="CO51" s="2742"/>
      <c r="CP51" s="2742"/>
      <c r="CQ51" s="2749">
        <v>20</v>
      </c>
      <c r="CR51" s="2749"/>
      <c r="CS51" s="2749"/>
      <c r="CT51" s="2749"/>
      <c r="CU51" s="475" t="str">
        <f>CA17</f>
        <v>17</v>
      </c>
      <c r="CV51" s="475"/>
      <c r="CW51" s="478"/>
      <c r="CX51" s="2745" t="s">
        <v>547</v>
      </c>
      <c r="CY51" s="2745"/>
      <c r="DK51" s="438"/>
      <c r="DL51" s="438"/>
      <c r="DM51" s="438"/>
      <c r="DN51" s="438"/>
      <c r="DR51" s="438"/>
      <c r="DS51" s="438"/>
      <c r="DT51" s="438"/>
      <c r="DU51" s="438"/>
      <c r="DV51" s="438"/>
      <c r="DW51" s="438"/>
      <c r="DX51" s="438"/>
      <c r="DY51" s="438"/>
      <c r="DZ51" s="438"/>
      <c r="EA51" s="438"/>
      <c r="EB51" s="438"/>
      <c r="EC51" s="438"/>
      <c r="ED51" s="438"/>
      <c r="EE51" s="438"/>
      <c r="EF51" s="438"/>
      <c r="EG51" s="438"/>
      <c r="EH51" s="438"/>
      <c r="EI51" s="438"/>
      <c r="EJ51" s="438"/>
      <c r="EK51" s="438"/>
      <c r="EL51" s="438"/>
      <c r="EM51" s="438"/>
      <c r="EN51" s="438"/>
      <c r="EO51" s="438"/>
      <c r="EP51" s="438"/>
      <c r="EQ51" s="438"/>
      <c r="ER51" s="438"/>
      <c r="ES51" s="438"/>
      <c r="ET51" s="438"/>
      <c r="EU51" s="438"/>
      <c r="EV51" s="438"/>
      <c r="EW51" s="438"/>
      <c r="EY51" s="456"/>
    </row>
    <row r="52" spans="1:155" s="436" customFormat="1" ht="9.75" customHeight="1" x14ac:dyDescent="0.2">
      <c r="D52" s="2754" t="s">
        <v>356</v>
      </c>
      <c r="E52" s="2754"/>
      <c r="F52" s="2754"/>
      <c r="G52" s="2754"/>
      <c r="H52" s="2754"/>
      <c r="I52" s="2754"/>
      <c r="J52" s="2754"/>
      <c r="K52" s="2754"/>
      <c r="L52" s="2754"/>
      <c r="M52" s="2754"/>
      <c r="N52" s="2754"/>
      <c r="O52" s="2754"/>
      <c r="P52" s="2754"/>
      <c r="Q52" s="2754"/>
      <c r="R52" s="2754"/>
      <c r="T52" s="2754" t="s">
        <v>322</v>
      </c>
      <c r="U52" s="2754"/>
      <c r="V52" s="2754"/>
      <c r="W52" s="2754"/>
      <c r="X52" s="2754"/>
      <c r="Y52" s="2754"/>
      <c r="Z52" s="2754"/>
      <c r="AA52" s="2754"/>
      <c r="AB52" s="2754"/>
      <c r="AC52" s="2754"/>
      <c r="AD52" s="2754"/>
      <c r="AE52" s="2754"/>
      <c r="AG52" s="2754" t="s">
        <v>323</v>
      </c>
      <c r="AH52" s="2754"/>
      <c r="AI52" s="2754"/>
      <c r="AJ52" s="2754"/>
      <c r="AK52" s="2754"/>
      <c r="AL52" s="2754"/>
      <c r="AM52" s="2754"/>
      <c r="AN52" s="2754"/>
      <c r="AO52" s="2754"/>
      <c r="AP52" s="2754"/>
      <c r="AQ52" s="2754"/>
      <c r="AR52" s="2754"/>
      <c r="AS52" s="2754"/>
      <c r="AT52" s="2754"/>
      <c r="AU52" s="2754"/>
      <c r="AV52" s="2754"/>
      <c r="AW52" s="2754"/>
      <c r="AX52" s="2754"/>
      <c r="AZ52" s="2757" t="s">
        <v>357</v>
      </c>
      <c r="BA52" s="2757"/>
      <c r="BB52" s="2757"/>
      <c r="BC52" s="2757"/>
      <c r="BD52" s="2757"/>
      <c r="BE52" s="2757"/>
      <c r="BF52" s="2757"/>
      <c r="BG52" s="2757"/>
      <c r="BH52" s="2757"/>
      <c r="BI52" s="2757"/>
      <c r="BJ52" s="2757"/>
      <c r="BK52" s="2757"/>
      <c r="BL52" s="2757"/>
      <c r="BM52" s="2757"/>
      <c r="BR52" s="482"/>
      <c r="BS52" s="483"/>
      <c r="BT52" s="483"/>
      <c r="BU52" s="483"/>
      <c r="BV52" s="483"/>
      <c r="BW52" s="483"/>
      <c r="BX52" s="483"/>
      <c r="BY52" s="483"/>
      <c r="BZ52" s="483"/>
      <c r="CA52" s="483"/>
      <c r="CB52" s="483"/>
      <c r="CC52" s="483"/>
      <c r="CD52" s="483"/>
      <c r="CE52" s="483"/>
      <c r="CF52" s="483"/>
      <c r="CG52" s="483"/>
      <c r="CH52" s="483"/>
      <c r="CI52" s="483"/>
      <c r="CJ52" s="483"/>
      <c r="CK52" s="483"/>
      <c r="CL52" s="483"/>
      <c r="CM52" s="483"/>
      <c r="CN52" s="483"/>
      <c r="CO52" s="483"/>
      <c r="CP52" s="483"/>
      <c r="CQ52" s="483"/>
      <c r="CR52" s="483"/>
      <c r="CS52" s="483"/>
      <c r="CT52" s="483"/>
      <c r="CU52" s="483"/>
      <c r="CV52" s="483"/>
      <c r="CW52" s="483"/>
      <c r="CX52" s="483"/>
      <c r="CY52" s="483"/>
      <c r="CZ52" s="483"/>
      <c r="DA52" s="483"/>
      <c r="DB52" s="483"/>
      <c r="DC52" s="483"/>
      <c r="DD52" s="483"/>
      <c r="DE52" s="483"/>
      <c r="DF52" s="483"/>
      <c r="DG52" s="483"/>
      <c r="DH52" s="483"/>
      <c r="DI52" s="483"/>
      <c r="DJ52" s="483"/>
      <c r="DK52" s="483"/>
      <c r="DL52" s="483"/>
      <c r="DM52" s="483"/>
      <c r="DN52" s="483"/>
      <c r="DO52" s="483"/>
      <c r="DP52" s="483"/>
      <c r="DQ52" s="483"/>
      <c r="DR52" s="483"/>
      <c r="DS52" s="483"/>
      <c r="DT52" s="483"/>
      <c r="DU52" s="483"/>
      <c r="DV52" s="483"/>
      <c r="DW52" s="483"/>
      <c r="DX52" s="483"/>
      <c r="DY52" s="483"/>
      <c r="DZ52" s="483"/>
      <c r="EA52" s="483"/>
      <c r="EB52" s="483"/>
      <c r="EC52" s="483"/>
      <c r="ED52" s="483"/>
      <c r="EE52" s="483"/>
      <c r="EF52" s="483"/>
      <c r="EG52" s="483"/>
      <c r="EH52" s="483"/>
      <c r="EI52" s="483"/>
      <c r="EJ52" s="483"/>
      <c r="EK52" s="483"/>
      <c r="EL52" s="483"/>
      <c r="EM52" s="483"/>
      <c r="EN52" s="483"/>
      <c r="EO52" s="483"/>
      <c r="EP52" s="483"/>
      <c r="EQ52" s="483"/>
      <c r="ER52" s="483"/>
      <c r="ES52" s="483"/>
      <c r="ET52" s="483"/>
      <c r="EU52" s="483"/>
      <c r="EV52" s="483"/>
      <c r="EW52" s="483"/>
      <c r="EX52" s="483"/>
      <c r="EY52" s="484"/>
    </row>
    <row r="53" spans="1:155" s="438" customFormat="1" ht="10.5" customHeight="1" x14ac:dyDescent="0.2">
      <c r="A53" s="2749" t="s">
        <v>546</v>
      </c>
      <c r="B53" s="2749"/>
      <c r="C53" s="2742" t="str">
        <f>AT17</f>
        <v>01</v>
      </c>
      <c r="D53" s="2742"/>
      <c r="E53" s="2742"/>
      <c r="F53" s="2742"/>
      <c r="G53" s="2742"/>
      <c r="H53" s="2745" t="s">
        <v>546</v>
      </c>
      <c r="I53" s="2745"/>
      <c r="J53" s="2742" t="str">
        <f>BA17</f>
        <v>февраля</v>
      </c>
      <c r="K53" s="2742"/>
      <c r="L53" s="2742"/>
      <c r="M53" s="2742"/>
      <c r="N53" s="2742"/>
      <c r="O53" s="2742"/>
      <c r="P53" s="2742"/>
      <c r="Q53" s="2742"/>
      <c r="R53" s="2742"/>
      <c r="S53" s="2742"/>
      <c r="T53" s="2742"/>
      <c r="U53" s="2742"/>
      <c r="V53" s="2742"/>
      <c r="W53" s="2742"/>
      <c r="X53" s="2742"/>
      <c r="Y53" s="2742"/>
      <c r="Z53" s="2742"/>
      <c r="AA53" s="2742"/>
      <c r="AB53" s="2742"/>
      <c r="AC53" s="2742"/>
      <c r="AD53" s="2742"/>
      <c r="AE53" s="2742"/>
      <c r="AF53" s="2742"/>
      <c r="AG53" s="2742"/>
      <c r="AH53" s="2749">
        <v>20</v>
      </c>
      <c r="AI53" s="2749"/>
      <c r="AJ53" s="2749"/>
      <c r="AK53" s="2749"/>
      <c r="AL53" s="2749"/>
      <c r="AM53" s="2749"/>
      <c r="AN53" s="2749"/>
      <c r="AO53" s="2759" t="str">
        <f>CA17</f>
        <v>17</v>
      </c>
      <c r="AP53" s="2759"/>
      <c r="AQ53" s="2759"/>
      <c r="AT53" s="2745" t="s">
        <v>547</v>
      </c>
      <c r="AU53" s="2745"/>
      <c r="AV53" s="2745"/>
    </row>
    <row r="54" spans="1:155" s="438" customFormat="1" ht="3" customHeight="1" x14ac:dyDescent="0.2"/>
  </sheetData>
  <mergeCells count="176">
    <mergeCell ref="BZ31:CR34"/>
    <mergeCell ref="CJ35:CR35"/>
    <mergeCell ref="BZ35:CI35"/>
    <mergeCell ref="BZ36:CI36"/>
    <mergeCell ref="BZ41:CI41"/>
    <mergeCell ref="BD41:BJ41"/>
    <mergeCell ref="BP41:BY41"/>
    <mergeCell ref="BK37:BO37"/>
    <mergeCell ref="BK38:BO38"/>
    <mergeCell ref="BK39:BO39"/>
    <mergeCell ref="BK40:BO40"/>
    <mergeCell ref="BK41:BO41"/>
    <mergeCell ref="BP37:BY37"/>
    <mergeCell ref="BP38:BY38"/>
    <mergeCell ref="BP39:BY39"/>
    <mergeCell ref="BP40:BY40"/>
    <mergeCell ref="CJ40:CR40"/>
    <mergeCell ref="CJ37:CR37"/>
    <mergeCell ref="CJ39:CR39"/>
    <mergeCell ref="ER50:EX50"/>
    <mergeCell ref="ER49:EX49"/>
    <mergeCell ref="DM37:EF37"/>
    <mergeCell ref="EG37:EY37"/>
    <mergeCell ref="DM38:EF38"/>
    <mergeCell ref="AK41:AW41"/>
    <mergeCell ref="EG41:EY41"/>
    <mergeCell ref="CF50:DF50"/>
    <mergeCell ref="EN44:EY44"/>
    <mergeCell ref="CS41:DB41"/>
    <mergeCell ref="DC41:DL41"/>
    <mergeCell ref="DC42:DL42"/>
    <mergeCell ref="CS42:DB42"/>
    <mergeCell ref="AX40:AZ40"/>
    <mergeCell ref="BA40:BC40"/>
    <mergeCell ref="BD40:BJ40"/>
    <mergeCell ref="CJ41:CR41"/>
    <mergeCell ref="CS40:DB40"/>
    <mergeCell ref="DM40:EF40"/>
    <mergeCell ref="EG40:EY40"/>
    <mergeCell ref="DC40:DL40"/>
    <mergeCell ref="BZ40:CI40"/>
    <mergeCell ref="AX39:AZ39"/>
    <mergeCell ref="BA39:BC39"/>
    <mergeCell ref="EN26:EY26"/>
    <mergeCell ref="EN20:EY22"/>
    <mergeCell ref="AQ23:DZ23"/>
    <mergeCell ref="EN23:EY23"/>
    <mergeCell ref="AQ24:DZ24"/>
    <mergeCell ref="EN24:EY24"/>
    <mergeCell ref="AQ25:DZ25"/>
    <mergeCell ref="AK36:AW36"/>
    <mergeCell ref="AK39:AW39"/>
    <mergeCell ref="DC39:DL39"/>
    <mergeCell ref="BA38:BC38"/>
    <mergeCell ref="BD38:BJ38"/>
    <mergeCell ref="EG36:EY36"/>
    <mergeCell ref="DM39:EF39"/>
    <mergeCell ref="EG39:EY39"/>
    <mergeCell ref="DC36:DL36"/>
    <mergeCell ref="CJ36:CR36"/>
    <mergeCell ref="AK38:AW38"/>
    <mergeCell ref="BD34:BJ35"/>
    <mergeCell ref="BK34:BO35"/>
    <mergeCell ref="BD39:BJ39"/>
    <mergeCell ref="AX36:BO36"/>
    <mergeCell ref="AX37:AZ37"/>
    <mergeCell ref="AX38:AZ38"/>
    <mergeCell ref="BA37:BC37"/>
    <mergeCell ref="CG8:EX8"/>
    <mergeCell ref="A24:AP24"/>
    <mergeCell ref="EN25:EY25"/>
    <mergeCell ref="L27:AX27"/>
    <mergeCell ref="EN27:EY27"/>
    <mergeCell ref="L28:AX28"/>
    <mergeCell ref="CD17:CF17"/>
    <mergeCell ref="EN17:EY17"/>
    <mergeCell ref="AQ18:DZ19"/>
    <mergeCell ref="EN18:EY19"/>
    <mergeCell ref="DM12:EY12"/>
    <mergeCell ref="DB13:DD13"/>
    <mergeCell ref="CK13:CZ13"/>
    <mergeCell ref="DE13:DG13"/>
    <mergeCell ref="DH13:DJ13"/>
    <mergeCell ref="CG10:EX10"/>
    <mergeCell ref="A15:EE15"/>
    <mergeCell ref="CG9:EX9"/>
    <mergeCell ref="BA17:BU17"/>
    <mergeCell ref="DM11:EY11"/>
    <mergeCell ref="CG11:DC11"/>
    <mergeCell ref="CG12:DC12"/>
    <mergeCell ref="CH13:CJ13"/>
    <mergeCell ref="A36:AJ36"/>
    <mergeCell ref="EB29:EY29"/>
    <mergeCell ref="EG35:EY35"/>
    <mergeCell ref="D46:W46"/>
    <mergeCell ref="D48:W48"/>
    <mergeCell ref="D49:W49"/>
    <mergeCell ref="D45:W45"/>
    <mergeCell ref="CS36:DB36"/>
    <mergeCell ref="AK31:AW35"/>
    <mergeCell ref="DM41:EF41"/>
    <mergeCell ref="A41:AJ41"/>
    <mergeCell ref="A40:AJ40"/>
    <mergeCell ref="BZ39:CI39"/>
    <mergeCell ref="EG42:EY42"/>
    <mergeCell ref="CS38:DB38"/>
    <mergeCell ref="DC38:DL38"/>
    <mergeCell ref="AX41:AZ41"/>
    <mergeCell ref="BA41:BC41"/>
    <mergeCell ref="AK40:AW40"/>
    <mergeCell ref="BZ38:CI38"/>
    <mergeCell ref="CJ38:CR38"/>
    <mergeCell ref="BR47:EX47"/>
    <mergeCell ref="BR48:EX48"/>
    <mergeCell ref="DM31:EY34"/>
    <mergeCell ref="AT53:AV53"/>
    <mergeCell ref="CQ51:CT51"/>
    <mergeCell ref="DY50:EP50"/>
    <mergeCell ref="DJ50:DW50"/>
    <mergeCell ref="Z46:AX46"/>
    <mergeCell ref="DM42:EF42"/>
    <mergeCell ref="Z48:AX48"/>
    <mergeCell ref="Z49:AX49"/>
    <mergeCell ref="DJ49:DW49"/>
    <mergeCell ref="DZ49:EO49"/>
    <mergeCell ref="AO53:AQ53"/>
    <mergeCell ref="BZ42:CI42"/>
    <mergeCell ref="CJ42:CR42"/>
    <mergeCell ref="CS31:DL34"/>
    <mergeCell ref="CS35:DB35"/>
    <mergeCell ref="DC35:DL35"/>
    <mergeCell ref="Z45:AX45"/>
    <mergeCell ref="EN45:EY45"/>
    <mergeCell ref="CX51:CY51"/>
    <mergeCell ref="DM36:EF36"/>
    <mergeCell ref="A37:AJ37"/>
    <mergeCell ref="A53:B53"/>
    <mergeCell ref="C53:G53"/>
    <mergeCell ref="H53:I53"/>
    <mergeCell ref="J53:AG53"/>
    <mergeCell ref="AH53:AN53"/>
    <mergeCell ref="CA51:CP51"/>
    <mergeCell ref="D52:R52"/>
    <mergeCell ref="T52:AE52"/>
    <mergeCell ref="AZ51:BM51"/>
    <mergeCell ref="D51:R51"/>
    <mergeCell ref="T51:AE51"/>
    <mergeCell ref="AG51:AX51"/>
    <mergeCell ref="BS51:BT51"/>
    <mergeCell ref="BU51:BY51"/>
    <mergeCell ref="AG52:AX52"/>
    <mergeCell ref="AZ52:BM52"/>
    <mergeCell ref="A38:AJ38"/>
    <mergeCell ref="A39:AJ39"/>
    <mergeCell ref="EG38:EY38"/>
    <mergeCell ref="BP31:BY35"/>
    <mergeCell ref="BP36:BY36"/>
    <mergeCell ref="AX31:BO33"/>
    <mergeCell ref="AX34:AZ35"/>
    <mergeCell ref="BA34:BC35"/>
    <mergeCell ref="B14:EL14"/>
    <mergeCell ref="EN15:EY15"/>
    <mergeCell ref="EN16:EY16"/>
    <mergeCell ref="AT17:AX17"/>
    <mergeCell ref="A31:AJ35"/>
    <mergeCell ref="DM35:EF35"/>
    <mergeCell ref="AY17:AZ17"/>
    <mergeCell ref="CS37:DB37"/>
    <mergeCell ref="DC37:DL37"/>
    <mergeCell ref="BA21:CW21"/>
    <mergeCell ref="BZ37:CI37"/>
    <mergeCell ref="BD37:BJ37"/>
    <mergeCell ref="BX17:BZ17"/>
    <mergeCell ref="CA17:CC17"/>
    <mergeCell ref="AK37:AW37"/>
    <mergeCell ref="CS39:DB39"/>
  </mergeCells>
  <pageMargins left="0.39370078740157483" right="0.31496062992125984" top="0.35433070866141736" bottom="0.35433070866141736" header="0" footer="0"/>
  <pageSetup paperSize="9" scale="98" orientation="landscape" r:id="rId1"/>
  <headerFooter alignWithMargins="0"/>
  <ignoredErrors>
    <ignoredError sqref="EN24:EY26 EN16 EN44" numberStoredAsText="1"/>
  </ignoredError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FDA00"/>
    <pageSetUpPr fitToPage="1"/>
  </sheetPr>
  <dimension ref="A1:AS296"/>
  <sheetViews>
    <sheetView zoomScale="75" zoomScaleNormal="75" workbookViewId="0">
      <pane xSplit="3" ySplit="3" topLeftCell="D4" activePane="bottomRight" state="frozen"/>
      <selection pane="topRight" activeCell="E1" sqref="E1"/>
      <selection pane="bottomLeft" activeCell="A3" sqref="A3"/>
      <selection pane="bottomRight" activeCell="C7" sqref="C7"/>
    </sheetView>
  </sheetViews>
  <sheetFormatPr defaultRowHeight="12.75" x14ac:dyDescent="0.2"/>
  <cols>
    <col min="1" max="1" width="16.5703125" customWidth="1"/>
    <col min="2" max="2" width="5.5703125" customWidth="1"/>
    <col min="3" max="3" width="9" customWidth="1"/>
    <col min="4" max="8" width="8.85546875" customWidth="1"/>
    <col min="9" max="9" width="9.7109375" customWidth="1"/>
    <col min="10" max="13" width="8.85546875" customWidth="1"/>
    <col min="16" max="22" width="0" hidden="1" customWidth="1"/>
    <col min="23" max="23" width="15" customWidth="1"/>
    <col min="24" max="24" width="6.7109375" customWidth="1"/>
    <col min="25" max="25" width="18.140625" customWidth="1"/>
    <col min="26" max="26" width="7.42578125" customWidth="1"/>
    <col min="28" max="28" width="12.7109375" customWidth="1"/>
    <col min="36" max="36" width="9.7109375" customWidth="1"/>
    <col min="38" max="38" width="9.5703125" customWidth="1"/>
    <col min="39" max="39" width="11" customWidth="1"/>
    <col min="40" max="40" width="11.7109375" customWidth="1"/>
    <col min="41" max="41" width="9.7109375" customWidth="1"/>
  </cols>
  <sheetData>
    <row r="1" spans="1:24" ht="15.75" x14ac:dyDescent="0.25">
      <c r="A1" s="2794" t="s">
        <v>728</v>
      </c>
      <c r="B1" s="2794"/>
      <c r="C1" s="2794"/>
      <c r="D1" s="2794"/>
      <c r="E1" s="2794"/>
      <c r="F1" s="2794"/>
      <c r="G1" s="2794"/>
      <c r="H1" s="2794"/>
      <c r="I1" s="2794"/>
      <c r="J1" s="2794"/>
      <c r="K1" s="2794"/>
      <c r="L1" s="2794"/>
      <c r="M1" s="2794"/>
      <c r="N1" s="2794"/>
      <c r="O1" s="2794"/>
      <c r="P1" s="2794"/>
      <c r="Q1" s="2794"/>
      <c r="R1" s="2794"/>
      <c r="S1" s="2794"/>
      <c r="T1" s="2794"/>
      <c r="U1" s="2794"/>
      <c r="V1" s="2794"/>
      <c r="W1" s="2794"/>
    </row>
    <row r="2" spans="1:24" ht="17.25" customHeight="1" x14ac:dyDescent="0.25">
      <c r="A2" s="605" t="str">
        <f>'ФХД 2экз'!A103</f>
        <v xml:space="preserve">  « 9 »  января 2019 г.</v>
      </c>
      <c r="B2" s="787"/>
      <c r="C2" s="2795" t="str">
        <f>'НЗ 2-экз'!A1</f>
        <v>МОУ СШ п.Ярославка ЯМР</v>
      </c>
      <c r="D2" s="2795"/>
      <c r="E2" s="2795"/>
      <c r="F2" s="2795"/>
      <c r="G2" s="2795"/>
      <c r="H2" s="2795"/>
      <c r="I2" s="2795"/>
      <c r="J2" s="2795"/>
      <c r="K2" s="2795"/>
      <c r="L2" s="2795"/>
      <c r="M2" s="2795"/>
      <c r="N2" s="2795"/>
      <c r="O2" s="2796" t="s">
        <v>724</v>
      </c>
      <c r="P2" s="2796"/>
      <c r="Q2" s="2796"/>
      <c r="R2" s="2796"/>
      <c r="S2" s="2796"/>
      <c r="T2" s="2796"/>
      <c r="U2" s="2796"/>
      <c r="V2" s="2796"/>
      <c r="W2" s="2796"/>
    </row>
    <row r="3" spans="1:24" ht="25.5" customHeight="1" x14ac:dyDescent="0.2">
      <c r="A3" s="2760" t="s">
        <v>726</v>
      </c>
      <c r="B3" s="2748"/>
      <c r="C3" s="748" t="s">
        <v>725</v>
      </c>
      <c r="D3" s="759" t="s">
        <v>77</v>
      </c>
      <c r="E3" s="759" t="s">
        <v>76</v>
      </c>
      <c r="F3" s="759" t="s">
        <v>78</v>
      </c>
      <c r="G3" s="759" t="s">
        <v>79</v>
      </c>
      <c r="H3" s="778" t="s">
        <v>631</v>
      </c>
      <c r="I3" s="748" t="s">
        <v>725</v>
      </c>
      <c r="J3" s="759" t="s">
        <v>77</v>
      </c>
      <c r="K3" s="759" t="s">
        <v>76</v>
      </c>
      <c r="L3" s="759" t="s">
        <v>78</v>
      </c>
      <c r="M3" s="759" t="s">
        <v>79</v>
      </c>
      <c r="N3" s="759" t="s">
        <v>80</v>
      </c>
      <c r="O3" s="759" t="s">
        <v>81</v>
      </c>
      <c r="P3" s="778" t="s">
        <v>631</v>
      </c>
      <c r="Q3" s="778" t="s">
        <v>77</v>
      </c>
      <c r="R3" s="778" t="s">
        <v>76</v>
      </c>
      <c r="S3" s="778" t="s">
        <v>78</v>
      </c>
      <c r="T3" s="778" t="s">
        <v>79</v>
      </c>
      <c r="U3" s="778" t="s">
        <v>80</v>
      </c>
      <c r="V3" s="778" t="s">
        <v>81</v>
      </c>
      <c r="W3" s="778" t="s">
        <v>722</v>
      </c>
    </row>
    <row r="4" spans="1:24" ht="12.75" customHeight="1" x14ac:dyDescent="0.2">
      <c r="A4" s="2797" t="s">
        <v>727</v>
      </c>
      <c r="B4" s="2798"/>
      <c r="C4" s="765">
        <v>40101</v>
      </c>
      <c r="D4" s="766">
        <f>D8-D12-D16-D20-D24-D28-D32-D36-D40</f>
        <v>0</v>
      </c>
      <c r="E4" s="766">
        <f>E8-E12-E16-E20-E24-E28-E32-E36-E40</f>
        <v>0</v>
      </c>
      <c r="F4" s="766">
        <f>F8-F12-F16-F20-F24-F28-F32-F36-F40</f>
        <v>0</v>
      </c>
      <c r="G4" s="766">
        <f>G8-G12-G16-G20-G24-G28-G32-G36-G40</f>
        <v>0</v>
      </c>
      <c r="H4" s="766">
        <f>D4+E4+F4+G4</f>
        <v>0</v>
      </c>
      <c r="J4" s="766">
        <f t="shared" ref="J4:O4" si="0">J8-J12-J16-J20-J24-J28-J32-J36-J40</f>
        <v>0</v>
      </c>
      <c r="K4" s="766">
        <f t="shared" si="0"/>
        <v>-3707893.3</v>
      </c>
      <c r="L4" s="766">
        <f t="shared" si="0"/>
        <v>0</v>
      </c>
      <c r="M4" s="766">
        <f t="shared" si="0"/>
        <v>0</v>
      </c>
      <c r="N4" s="766">
        <f t="shared" si="0"/>
        <v>0</v>
      </c>
      <c r="O4" s="766">
        <f t="shared" si="0"/>
        <v>0</v>
      </c>
      <c r="P4" s="725">
        <f>J4+K4+L4+M4+N4+O4</f>
        <v>-3707893.3</v>
      </c>
      <c r="Q4" s="725">
        <f>D4+J4</f>
        <v>0</v>
      </c>
      <c r="R4" s="725">
        <f t="shared" ref="R4:T19" si="1">E4+K4</f>
        <v>-3707893.3</v>
      </c>
      <c r="S4" s="725">
        <f t="shared" si="1"/>
        <v>0</v>
      </c>
      <c r="T4" s="725">
        <f>G4+M4</f>
        <v>0</v>
      </c>
      <c r="U4" s="725">
        <f>N4</f>
        <v>0</v>
      </c>
      <c r="V4" s="725">
        <f>O4</f>
        <v>0</v>
      </c>
      <c r="W4" s="725">
        <f>H4+P4</f>
        <v>-3707893.3</v>
      </c>
      <c r="X4" s="764">
        <f>W4-'Пост и Вып 2эк'!D8</f>
        <v>-3707893.3</v>
      </c>
    </row>
    <row r="5" spans="1:24" x14ac:dyDescent="0.2">
      <c r="A5" s="2799"/>
      <c r="B5" s="2800"/>
      <c r="C5" s="734">
        <v>40102</v>
      </c>
      <c r="D5" s="739">
        <f t="shared" ref="D5:G7" si="2">D9+D13+D17+D21+D25+D29+D33+D37+D41</f>
        <v>15121062.269999998</v>
      </c>
      <c r="E5" s="739">
        <f t="shared" si="2"/>
        <v>42677693.460000001</v>
      </c>
      <c r="F5" s="739">
        <f t="shared" si="2"/>
        <v>0</v>
      </c>
      <c r="G5" s="739">
        <f t="shared" si="2"/>
        <v>0</v>
      </c>
      <c r="H5" s="739">
        <f t="shared" ref="H5:H68" si="3">D5+E5+F5+G5</f>
        <v>57798755.729999997</v>
      </c>
      <c r="J5" s="739">
        <f t="shared" ref="J5:O7" si="4">J9+J13+J17+J21+J25+J29+J33+J37+J41</f>
        <v>37938</v>
      </c>
      <c r="K5" s="739">
        <f t="shared" si="4"/>
        <v>1491736.58</v>
      </c>
      <c r="L5" s="739">
        <f t="shared" si="4"/>
        <v>0</v>
      </c>
      <c r="M5" s="739">
        <f t="shared" si="4"/>
        <v>2418817.62</v>
      </c>
      <c r="N5" s="739">
        <f t="shared" si="4"/>
        <v>0</v>
      </c>
      <c r="O5" s="739">
        <f t="shared" si="4"/>
        <v>730573.8</v>
      </c>
      <c r="P5" s="725">
        <f t="shared" ref="P5:P68" si="5">J5+K5+L5+M5+N5+O5</f>
        <v>4679066</v>
      </c>
      <c r="Q5" s="725">
        <f t="shared" ref="Q5:T68" si="6">D5+J5</f>
        <v>15159000.269999998</v>
      </c>
      <c r="R5" s="725">
        <f t="shared" si="1"/>
        <v>44169430.039999999</v>
      </c>
      <c r="S5" s="725">
        <f t="shared" si="1"/>
        <v>0</v>
      </c>
      <c r="T5" s="725">
        <f t="shared" si="1"/>
        <v>2418817.62</v>
      </c>
      <c r="U5" s="725">
        <f t="shared" ref="U5:V68" si="7">N5</f>
        <v>0</v>
      </c>
      <c r="V5" s="725">
        <f t="shared" si="7"/>
        <v>730573.8</v>
      </c>
      <c r="W5" s="725">
        <f t="shared" ref="W5:W68" si="8">H5+P5</f>
        <v>62477821.729999997</v>
      </c>
      <c r="X5" s="764">
        <f>W5-'Пост и Вып 2эк'!E9</f>
        <v>0</v>
      </c>
    </row>
    <row r="6" spans="1:24" ht="13.15" customHeight="1" x14ac:dyDescent="0.2">
      <c r="A6" s="2799"/>
      <c r="B6" s="2800"/>
      <c r="C6" s="735">
        <v>40103</v>
      </c>
      <c r="D6" s="740">
        <f t="shared" si="2"/>
        <v>0</v>
      </c>
      <c r="E6" s="740">
        <f t="shared" si="2"/>
        <v>9499161.9999999981</v>
      </c>
      <c r="F6" s="740">
        <f t="shared" si="2"/>
        <v>337640</v>
      </c>
      <c r="G6" s="740">
        <f t="shared" si="2"/>
        <v>0</v>
      </c>
      <c r="H6" s="788">
        <f t="shared" si="3"/>
        <v>9836801.9999999981</v>
      </c>
      <c r="J6" s="740">
        <f t="shared" si="4"/>
        <v>0</v>
      </c>
      <c r="K6" s="740">
        <f t="shared" si="4"/>
        <v>977240.8</v>
      </c>
      <c r="L6" s="740">
        <f t="shared" si="4"/>
        <v>0</v>
      </c>
      <c r="M6" s="740">
        <f t="shared" si="4"/>
        <v>48559.5</v>
      </c>
      <c r="N6" s="740">
        <f t="shared" si="4"/>
        <v>0</v>
      </c>
      <c r="O6" s="740">
        <f t="shared" si="4"/>
        <v>0</v>
      </c>
      <c r="P6" s="725">
        <f t="shared" si="5"/>
        <v>1025800.3</v>
      </c>
      <c r="Q6" s="725">
        <f t="shared" si="6"/>
        <v>0</v>
      </c>
      <c r="R6" s="725">
        <f t="shared" si="1"/>
        <v>10476402.799999999</v>
      </c>
      <c r="S6" s="725">
        <f t="shared" si="1"/>
        <v>337640</v>
      </c>
      <c r="T6" s="725">
        <f t="shared" si="1"/>
        <v>48559.5</v>
      </c>
      <c r="U6" s="725">
        <f t="shared" si="7"/>
        <v>0</v>
      </c>
      <c r="V6" s="725">
        <f t="shared" si="7"/>
        <v>0</v>
      </c>
      <c r="W6" s="725">
        <f t="shared" si="8"/>
        <v>10862602.299999999</v>
      </c>
      <c r="X6" s="764">
        <f>W6-'Пост и Вып 2эк'!J9-'Пост и Вып 2эк'!N9</f>
        <v>0</v>
      </c>
    </row>
    <row r="7" spans="1:24" ht="13.15" customHeight="1" x14ac:dyDescent="0.2">
      <c r="A7" s="2801"/>
      <c r="B7" s="2802"/>
      <c r="C7" s="736">
        <v>40200</v>
      </c>
      <c r="D7" s="767">
        <f t="shared" si="2"/>
        <v>3034781.77</v>
      </c>
      <c r="E7" s="767">
        <f t="shared" si="2"/>
        <v>273801.57</v>
      </c>
      <c r="F7" s="767">
        <f t="shared" si="2"/>
        <v>0</v>
      </c>
      <c r="G7" s="767">
        <f t="shared" si="2"/>
        <v>44145</v>
      </c>
      <c r="H7" s="767">
        <f t="shared" si="3"/>
        <v>3352728.34</v>
      </c>
      <c r="J7" s="767">
        <f t="shared" si="4"/>
        <v>0</v>
      </c>
      <c r="K7" s="767">
        <f t="shared" si="4"/>
        <v>0</v>
      </c>
      <c r="L7" s="767">
        <f t="shared" si="4"/>
        <v>0</v>
      </c>
      <c r="M7" s="767">
        <f t="shared" si="4"/>
        <v>0</v>
      </c>
      <c r="N7" s="767">
        <f t="shared" si="4"/>
        <v>0</v>
      </c>
      <c r="O7" s="767">
        <f t="shared" si="4"/>
        <v>0</v>
      </c>
      <c r="P7" s="725">
        <f t="shared" si="5"/>
        <v>0</v>
      </c>
      <c r="Q7" s="725">
        <f t="shared" si="6"/>
        <v>3034781.77</v>
      </c>
      <c r="R7" s="725">
        <f t="shared" si="1"/>
        <v>273801.57</v>
      </c>
      <c r="S7" s="725">
        <f t="shared" si="1"/>
        <v>0</v>
      </c>
      <c r="T7" s="725">
        <f t="shared" si="1"/>
        <v>44145</v>
      </c>
      <c r="U7" s="725">
        <f t="shared" si="7"/>
        <v>0</v>
      </c>
      <c r="V7" s="725">
        <f t="shared" si="7"/>
        <v>0</v>
      </c>
      <c r="W7" s="725">
        <f t="shared" si="8"/>
        <v>3352728.34</v>
      </c>
      <c r="X7" s="764">
        <f>W7-'Пост и Вып 2эк'!O9</f>
        <v>0</v>
      </c>
    </row>
    <row r="8" spans="1:24" ht="15.75" customHeight="1" x14ac:dyDescent="0.2">
      <c r="A8" s="2790" t="s">
        <v>1</v>
      </c>
      <c r="B8" s="2791">
        <v>510</v>
      </c>
      <c r="C8" s="733">
        <v>40101</v>
      </c>
      <c r="D8" s="7"/>
      <c r="E8" s="7"/>
      <c r="F8" s="7"/>
      <c r="G8" s="7"/>
      <c r="H8" s="725">
        <f t="shared" si="3"/>
        <v>0</v>
      </c>
      <c r="J8" s="7"/>
      <c r="K8" s="7"/>
      <c r="L8" s="7"/>
      <c r="M8" s="7"/>
      <c r="N8" s="7"/>
      <c r="O8" s="7"/>
      <c r="P8" s="725">
        <f t="shared" si="5"/>
        <v>0</v>
      </c>
      <c r="Q8" s="725">
        <f t="shared" si="6"/>
        <v>0</v>
      </c>
      <c r="R8" s="725">
        <f t="shared" si="1"/>
        <v>0</v>
      </c>
      <c r="S8" s="725">
        <f t="shared" si="1"/>
        <v>0</v>
      </c>
      <c r="T8" s="725">
        <f t="shared" si="1"/>
        <v>0</v>
      </c>
      <c r="U8" s="725">
        <f t="shared" si="7"/>
        <v>0</v>
      </c>
      <c r="V8" s="725">
        <f t="shared" si="7"/>
        <v>0</v>
      </c>
      <c r="W8" s="725">
        <f t="shared" si="8"/>
        <v>0</v>
      </c>
      <c r="X8" s="764"/>
    </row>
    <row r="9" spans="1:24" ht="11.45" customHeight="1" x14ac:dyDescent="0.2">
      <c r="A9" s="2790"/>
      <c r="B9" s="2792"/>
      <c r="C9" s="734">
        <v>40102</v>
      </c>
      <c r="D9" s="725">
        <f>'Остатки -1эк'!AE23</f>
        <v>174460.27</v>
      </c>
      <c r="E9" s="725">
        <f>'Остатки -1эк'!AE24</f>
        <v>577615.46</v>
      </c>
      <c r="F9" s="725">
        <f>'Остатки -1эк'!AE25</f>
        <v>0</v>
      </c>
      <c r="G9" s="7"/>
      <c r="H9" s="725">
        <f t="shared" si="3"/>
        <v>752075.73</v>
      </c>
      <c r="J9" s="7"/>
      <c r="K9" s="7"/>
      <c r="L9" s="7"/>
      <c r="M9" s="7"/>
      <c r="N9" s="7"/>
      <c r="O9" s="7"/>
      <c r="P9" s="725">
        <f t="shared" si="5"/>
        <v>0</v>
      </c>
      <c r="Q9" s="725">
        <f t="shared" si="6"/>
        <v>174460.27</v>
      </c>
      <c r="R9" s="725">
        <f t="shared" si="1"/>
        <v>577615.46</v>
      </c>
      <c r="S9" s="725">
        <f t="shared" si="1"/>
        <v>0</v>
      </c>
      <c r="T9" s="725">
        <f t="shared" si="1"/>
        <v>0</v>
      </c>
      <c r="U9" s="725">
        <f t="shared" si="7"/>
        <v>0</v>
      </c>
      <c r="V9" s="725">
        <f t="shared" si="7"/>
        <v>0</v>
      </c>
      <c r="W9" s="725">
        <f t="shared" si="8"/>
        <v>752075.73</v>
      </c>
      <c r="X9" s="764"/>
    </row>
    <row r="10" spans="1:24" ht="11.45" customHeight="1" x14ac:dyDescent="0.2">
      <c r="A10" s="2790"/>
      <c r="B10" s="2792"/>
      <c r="C10" s="735">
        <v>40103</v>
      </c>
      <c r="D10" s="725">
        <f>'Остатки -1эк'!AE26</f>
        <v>0</v>
      </c>
      <c r="E10" s="725">
        <f>'Остатки -1эк'!AE27</f>
        <v>0</v>
      </c>
      <c r="F10" s="725">
        <f>'Остатки -1эк'!AE28</f>
        <v>0</v>
      </c>
      <c r="G10" s="7"/>
      <c r="H10" s="725">
        <f t="shared" si="3"/>
        <v>0</v>
      </c>
      <c r="J10" s="7"/>
      <c r="K10" s="7"/>
      <c r="L10" s="7"/>
      <c r="M10" s="7"/>
      <c r="N10" s="7"/>
      <c r="O10" s="7"/>
      <c r="P10" s="725">
        <f t="shared" si="5"/>
        <v>0</v>
      </c>
      <c r="Q10" s="725">
        <f t="shared" si="6"/>
        <v>0</v>
      </c>
      <c r="R10" s="725">
        <f t="shared" si="1"/>
        <v>0</v>
      </c>
      <c r="S10" s="725">
        <f t="shared" si="1"/>
        <v>0</v>
      </c>
      <c r="T10" s="725">
        <f t="shared" si="1"/>
        <v>0</v>
      </c>
      <c r="U10" s="725">
        <f t="shared" si="7"/>
        <v>0</v>
      </c>
      <c r="V10" s="725">
        <f t="shared" si="7"/>
        <v>0</v>
      </c>
      <c r="W10" s="725">
        <f t="shared" si="8"/>
        <v>0</v>
      </c>
      <c r="X10" s="764"/>
    </row>
    <row r="11" spans="1:24" ht="12.6" customHeight="1" x14ac:dyDescent="0.2">
      <c r="A11" s="2790"/>
      <c r="B11" s="2793"/>
      <c r="C11" s="736">
        <v>40200</v>
      </c>
      <c r="D11" s="725">
        <f>'ПД 1эк'!AH9</f>
        <v>114781.77</v>
      </c>
      <c r="E11" s="725">
        <f>'ПД 1эк'!AH10</f>
        <v>0</v>
      </c>
      <c r="F11" s="725">
        <f>'ПД 1эк'!AH11</f>
        <v>0</v>
      </c>
      <c r="G11" s="725">
        <f>'ПД 1эк'!AH12</f>
        <v>0</v>
      </c>
      <c r="H11" s="725">
        <f t="shared" si="3"/>
        <v>114781.77</v>
      </c>
      <c r="J11" s="725"/>
      <c r="K11" s="725"/>
      <c r="L11" s="725"/>
      <c r="M11" s="725"/>
      <c r="N11" s="7"/>
      <c r="O11" s="7"/>
      <c r="P11" s="725">
        <f t="shared" si="5"/>
        <v>0</v>
      </c>
      <c r="Q11" s="725">
        <f t="shared" si="6"/>
        <v>114781.77</v>
      </c>
      <c r="R11" s="725">
        <f t="shared" si="1"/>
        <v>0</v>
      </c>
      <c r="S11" s="725">
        <f t="shared" si="1"/>
        <v>0</v>
      </c>
      <c r="T11" s="725">
        <f t="shared" si="1"/>
        <v>0</v>
      </c>
      <c r="U11" s="725">
        <f t="shared" si="7"/>
        <v>0</v>
      </c>
      <c r="V11" s="725">
        <f t="shared" si="7"/>
        <v>0</v>
      </c>
      <c r="W11" s="725">
        <f t="shared" si="8"/>
        <v>114781.77</v>
      </c>
      <c r="X11" s="764"/>
    </row>
    <row r="12" spans="1:24" ht="10.9" customHeight="1" x14ac:dyDescent="0.2">
      <c r="A12" s="2790" t="s">
        <v>2</v>
      </c>
      <c r="B12" s="2791" t="s">
        <v>379</v>
      </c>
      <c r="C12" s="733">
        <v>40101</v>
      </c>
      <c r="D12" s="725"/>
      <c r="E12" s="725"/>
      <c r="F12" s="725"/>
      <c r="G12" s="725"/>
      <c r="H12" s="725">
        <f t="shared" si="3"/>
        <v>0</v>
      </c>
      <c r="J12" s="725"/>
      <c r="K12" s="725"/>
      <c r="L12" s="725"/>
      <c r="M12" s="725"/>
      <c r="N12" s="7"/>
      <c r="O12" s="7"/>
      <c r="P12" s="725">
        <f t="shared" si="5"/>
        <v>0</v>
      </c>
      <c r="Q12" s="725">
        <f t="shared" si="6"/>
        <v>0</v>
      </c>
      <c r="R12" s="725">
        <f t="shared" si="1"/>
        <v>0</v>
      </c>
      <c r="S12" s="725">
        <f t="shared" si="1"/>
        <v>0</v>
      </c>
      <c r="T12" s="725">
        <f t="shared" si="1"/>
        <v>0</v>
      </c>
      <c r="U12" s="725">
        <f t="shared" si="7"/>
        <v>0</v>
      </c>
      <c r="V12" s="725">
        <f t="shared" si="7"/>
        <v>0</v>
      </c>
      <c r="W12" s="725">
        <f t="shared" si="8"/>
        <v>0</v>
      </c>
      <c r="X12" s="764"/>
    </row>
    <row r="13" spans="1:24" ht="11.45" customHeight="1" x14ac:dyDescent="0.2">
      <c r="A13" s="2790"/>
      <c r="B13" s="2792"/>
      <c r="C13" s="734">
        <v>40102</v>
      </c>
      <c r="D13" s="725">
        <f>'Возвраты-1эк'!AG40</f>
        <v>0</v>
      </c>
      <c r="E13" s="725">
        <f>'Возвраты-1эк'!AG41</f>
        <v>0</v>
      </c>
      <c r="F13" s="725">
        <f>'Возвраты-1эк'!AG42</f>
        <v>0</v>
      </c>
      <c r="G13" s="725"/>
      <c r="H13" s="725">
        <f t="shared" si="3"/>
        <v>0</v>
      </c>
      <c r="J13" s="725"/>
      <c r="K13" s="725"/>
      <c r="L13" s="725"/>
      <c r="M13" s="725"/>
      <c r="N13" s="7"/>
      <c r="O13" s="7"/>
      <c r="P13" s="725">
        <f t="shared" si="5"/>
        <v>0</v>
      </c>
      <c r="Q13" s="725">
        <f t="shared" si="6"/>
        <v>0</v>
      </c>
      <c r="R13" s="725">
        <f t="shared" si="1"/>
        <v>0</v>
      </c>
      <c r="S13" s="725">
        <f t="shared" si="1"/>
        <v>0</v>
      </c>
      <c r="T13" s="725">
        <f t="shared" si="1"/>
        <v>0</v>
      </c>
      <c r="U13" s="725">
        <f t="shared" si="7"/>
        <v>0</v>
      </c>
      <c r="V13" s="725">
        <f t="shared" si="7"/>
        <v>0</v>
      </c>
      <c r="W13" s="725">
        <f t="shared" si="8"/>
        <v>0</v>
      </c>
      <c r="X13" s="764"/>
    </row>
    <row r="14" spans="1:24" x14ac:dyDescent="0.2">
      <c r="A14" s="2790"/>
      <c r="B14" s="2792"/>
      <c r="C14" s="735">
        <v>40103</v>
      </c>
      <c r="D14" s="725">
        <f>'Возвраты-1эк'!AG44</f>
        <v>0</v>
      </c>
      <c r="E14" s="725">
        <f>'Возвраты-1эк'!AG45</f>
        <v>0</v>
      </c>
      <c r="F14" s="725">
        <f>'Возвраты-1эк'!AG46</f>
        <v>0</v>
      </c>
      <c r="G14" s="725"/>
      <c r="H14" s="725">
        <f t="shared" si="3"/>
        <v>0</v>
      </c>
      <c r="J14" s="725"/>
      <c r="K14" s="725"/>
      <c r="L14" s="725"/>
      <c r="M14" s="725"/>
      <c r="N14" s="7"/>
      <c r="O14" s="7"/>
      <c r="P14" s="725">
        <f t="shared" si="5"/>
        <v>0</v>
      </c>
      <c r="Q14" s="725">
        <f t="shared" si="6"/>
        <v>0</v>
      </c>
      <c r="R14" s="725">
        <f t="shared" si="1"/>
        <v>0</v>
      </c>
      <c r="S14" s="725">
        <f t="shared" si="1"/>
        <v>0</v>
      </c>
      <c r="T14" s="725">
        <f t="shared" si="1"/>
        <v>0</v>
      </c>
      <c r="U14" s="725">
        <f t="shared" si="7"/>
        <v>0</v>
      </c>
      <c r="V14" s="725">
        <f t="shared" si="7"/>
        <v>0</v>
      </c>
      <c r="W14" s="725">
        <f t="shared" si="8"/>
        <v>0</v>
      </c>
      <c r="X14" s="764"/>
    </row>
    <row r="15" spans="1:24" x14ac:dyDescent="0.2">
      <c r="A15" s="2790"/>
      <c r="B15" s="2793"/>
      <c r="C15" s="736">
        <v>40200</v>
      </c>
      <c r="D15" s="725">
        <f>'Возвраты-1эк'!AG47</f>
        <v>0</v>
      </c>
      <c r="E15" s="725">
        <f>'Возвраты-1эк'!AG48</f>
        <v>0</v>
      </c>
      <c r="F15" s="725">
        <f>'Возвраты-1эк'!AG49</f>
        <v>0</v>
      </c>
      <c r="G15" s="725"/>
      <c r="H15" s="725">
        <f t="shared" si="3"/>
        <v>0</v>
      </c>
      <c r="J15" s="725"/>
      <c r="K15" s="725"/>
      <c r="L15" s="725"/>
      <c r="M15" s="725"/>
      <c r="N15" s="7"/>
      <c r="O15" s="7"/>
      <c r="P15" s="725">
        <f t="shared" si="5"/>
        <v>0</v>
      </c>
      <c r="Q15" s="725">
        <f t="shared" si="6"/>
        <v>0</v>
      </c>
      <c r="R15" s="725">
        <f t="shared" si="1"/>
        <v>0</v>
      </c>
      <c r="S15" s="725">
        <f t="shared" si="1"/>
        <v>0</v>
      </c>
      <c r="T15" s="725">
        <f t="shared" si="1"/>
        <v>0</v>
      </c>
      <c r="U15" s="725">
        <f t="shared" si="7"/>
        <v>0</v>
      </c>
      <c r="V15" s="725">
        <f t="shared" si="7"/>
        <v>0</v>
      </c>
      <c r="W15" s="725">
        <f t="shared" si="8"/>
        <v>0</v>
      </c>
      <c r="X15" s="764"/>
    </row>
    <row r="16" spans="1:24" ht="12.75" customHeight="1" x14ac:dyDescent="0.2">
      <c r="A16" s="2803" t="s">
        <v>730</v>
      </c>
      <c r="B16" s="2804">
        <v>100</v>
      </c>
      <c r="C16" s="733">
        <v>40101</v>
      </c>
      <c r="D16" s="7"/>
      <c r="E16" s="7"/>
      <c r="F16" s="7"/>
      <c r="G16" s="7"/>
      <c r="H16" s="725">
        <f t="shared" si="3"/>
        <v>0</v>
      </c>
      <c r="J16" s="7"/>
      <c r="K16" s="7"/>
      <c r="L16" s="7"/>
      <c r="M16" s="7"/>
      <c r="N16" s="7"/>
      <c r="O16" s="7"/>
      <c r="P16" s="725">
        <f t="shared" si="5"/>
        <v>0</v>
      </c>
      <c r="Q16" s="725">
        <f t="shared" si="6"/>
        <v>0</v>
      </c>
      <c r="R16" s="725">
        <f t="shared" si="1"/>
        <v>0</v>
      </c>
      <c r="S16" s="725">
        <f t="shared" si="1"/>
        <v>0</v>
      </c>
      <c r="T16" s="725">
        <f t="shared" si="1"/>
        <v>0</v>
      </c>
      <c r="U16" s="725">
        <f t="shared" si="7"/>
        <v>0</v>
      </c>
      <c r="V16" s="725">
        <f t="shared" si="7"/>
        <v>0</v>
      </c>
      <c r="W16" s="725">
        <f t="shared" si="8"/>
        <v>0</v>
      </c>
      <c r="X16" s="764"/>
    </row>
    <row r="17" spans="1:24" x14ac:dyDescent="0.2">
      <c r="A17" s="2803"/>
      <c r="B17" s="2805"/>
      <c r="C17" s="734">
        <v>40102</v>
      </c>
      <c r="D17" s="7"/>
      <c r="E17" s="7"/>
      <c r="F17" s="7"/>
      <c r="G17" s="7"/>
      <c r="H17" s="725">
        <f t="shared" si="3"/>
        <v>0</v>
      </c>
      <c r="J17" s="7"/>
      <c r="K17" s="7"/>
      <c r="L17" s="7"/>
      <c r="M17" s="7"/>
      <c r="N17" s="7"/>
      <c r="O17" s="7"/>
      <c r="P17" s="725">
        <f t="shared" si="5"/>
        <v>0</v>
      </c>
      <c r="Q17" s="725">
        <f t="shared" si="6"/>
        <v>0</v>
      </c>
      <c r="R17" s="725">
        <f t="shared" si="1"/>
        <v>0</v>
      </c>
      <c r="S17" s="725">
        <f t="shared" si="1"/>
        <v>0</v>
      </c>
      <c r="T17" s="725">
        <f t="shared" si="1"/>
        <v>0</v>
      </c>
      <c r="U17" s="725">
        <f t="shared" si="7"/>
        <v>0</v>
      </c>
      <c r="V17" s="725">
        <f t="shared" si="7"/>
        <v>0</v>
      </c>
      <c r="W17" s="725">
        <f t="shared" si="8"/>
        <v>0</v>
      </c>
      <c r="X17" s="764"/>
    </row>
    <row r="18" spans="1:24" x14ac:dyDescent="0.2">
      <c r="A18" s="2803"/>
      <c r="B18" s="2805"/>
      <c r="C18" s="735">
        <v>40103</v>
      </c>
      <c r="D18" s="7"/>
      <c r="E18" s="7"/>
      <c r="F18" s="7"/>
      <c r="G18" s="7"/>
      <c r="H18" s="725">
        <f t="shared" si="3"/>
        <v>0</v>
      </c>
      <c r="J18" s="7"/>
      <c r="K18" s="7"/>
      <c r="L18" s="7"/>
      <c r="M18" s="7"/>
      <c r="N18" s="7"/>
      <c r="O18" s="7"/>
      <c r="P18" s="725">
        <f t="shared" si="5"/>
        <v>0</v>
      </c>
      <c r="Q18" s="725">
        <f t="shared" si="6"/>
        <v>0</v>
      </c>
      <c r="R18" s="725">
        <f t="shared" si="1"/>
        <v>0</v>
      </c>
      <c r="S18" s="725">
        <f t="shared" si="1"/>
        <v>0</v>
      </c>
      <c r="T18" s="725">
        <f t="shared" si="1"/>
        <v>0</v>
      </c>
      <c r="U18" s="725">
        <f t="shared" si="7"/>
        <v>0</v>
      </c>
      <c r="V18" s="725">
        <f t="shared" si="7"/>
        <v>0</v>
      </c>
      <c r="W18" s="725">
        <f t="shared" si="8"/>
        <v>0</v>
      </c>
      <c r="X18" s="764"/>
    </row>
    <row r="19" spans="1:24" ht="12.75" customHeight="1" x14ac:dyDescent="0.2">
      <c r="A19" s="2803"/>
      <c r="B19" s="2806"/>
      <c r="C19" s="736">
        <v>40200</v>
      </c>
      <c r="D19" s="7"/>
      <c r="E19" s="7"/>
      <c r="F19" s="7"/>
      <c r="G19" s="7"/>
      <c r="H19" s="725">
        <f t="shared" si="3"/>
        <v>0</v>
      </c>
      <c r="J19" s="7"/>
      <c r="K19" s="7"/>
      <c r="L19" s="7"/>
      <c r="M19" s="7"/>
      <c r="N19" s="7"/>
      <c r="O19" s="7"/>
      <c r="P19" s="725">
        <f t="shared" si="5"/>
        <v>0</v>
      </c>
      <c r="Q19" s="725">
        <f t="shared" si="6"/>
        <v>0</v>
      </c>
      <c r="R19" s="725">
        <f t="shared" si="1"/>
        <v>0</v>
      </c>
      <c r="S19" s="725">
        <f t="shared" si="1"/>
        <v>0</v>
      </c>
      <c r="T19" s="725">
        <f t="shared" si="1"/>
        <v>0</v>
      </c>
      <c r="U19" s="725">
        <f t="shared" si="7"/>
        <v>0</v>
      </c>
      <c r="V19" s="725">
        <f t="shared" si="7"/>
        <v>0</v>
      </c>
      <c r="W19" s="725">
        <f t="shared" si="8"/>
        <v>0</v>
      </c>
      <c r="X19" s="764"/>
    </row>
    <row r="20" spans="1:24" x14ac:dyDescent="0.2">
      <c r="A20" s="2807" t="s">
        <v>62</v>
      </c>
      <c r="B20" s="2804">
        <v>120</v>
      </c>
      <c r="C20" s="733">
        <v>40101</v>
      </c>
      <c r="D20" s="7"/>
      <c r="E20" s="7"/>
      <c r="F20" s="7"/>
      <c r="G20" s="7"/>
      <c r="H20" s="725">
        <f t="shared" si="3"/>
        <v>0</v>
      </c>
      <c r="J20" s="7"/>
      <c r="K20" s="7"/>
      <c r="L20" s="7"/>
      <c r="M20" s="7"/>
      <c r="N20" s="7"/>
      <c r="O20" s="7"/>
      <c r="P20" s="725">
        <f t="shared" si="5"/>
        <v>0</v>
      </c>
      <c r="Q20" s="725">
        <f t="shared" si="6"/>
        <v>0</v>
      </c>
      <c r="R20" s="725">
        <f t="shared" si="6"/>
        <v>0</v>
      </c>
      <c r="S20" s="725">
        <f t="shared" si="6"/>
        <v>0</v>
      </c>
      <c r="T20" s="725">
        <f t="shared" si="6"/>
        <v>0</v>
      </c>
      <c r="U20" s="725">
        <f t="shared" si="7"/>
        <v>0</v>
      </c>
      <c r="V20" s="725">
        <f t="shared" si="7"/>
        <v>0</v>
      </c>
      <c r="W20" s="725">
        <f t="shared" si="8"/>
        <v>0</v>
      </c>
      <c r="X20" s="764"/>
    </row>
    <row r="21" spans="1:24" x14ac:dyDescent="0.2">
      <c r="A21" s="2807"/>
      <c r="B21" s="2805"/>
      <c r="C21" s="734">
        <v>40102</v>
      </c>
      <c r="D21" s="7"/>
      <c r="E21" s="7"/>
      <c r="F21" s="7"/>
      <c r="G21" s="7"/>
      <c r="H21" s="725">
        <f t="shared" si="3"/>
        <v>0</v>
      </c>
      <c r="J21" s="7"/>
      <c r="K21" s="7"/>
      <c r="L21" s="7"/>
      <c r="M21" s="7"/>
      <c r="N21" s="7"/>
      <c r="O21" s="7"/>
      <c r="P21" s="725">
        <f t="shared" si="5"/>
        <v>0</v>
      </c>
      <c r="Q21" s="725">
        <f t="shared" si="6"/>
        <v>0</v>
      </c>
      <c r="R21" s="725">
        <f t="shared" si="6"/>
        <v>0</v>
      </c>
      <c r="S21" s="725">
        <f t="shared" si="6"/>
        <v>0</v>
      </c>
      <c r="T21" s="725">
        <f t="shared" si="6"/>
        <v>0</v>
      </c>
      <c r="U21" s="725">
        <f t="shared" si="7"/>
        <v>0</v>
      </c>
      <c r="V21" s="725">
        <f t="shared" si="7"/>
        <v>0</v>
      </c>
      <c r="W21" s="725">
        <f t="shared" si="8"/>
        <v>0</v>
      </c>
      <c r="X21" s="764"/>
    </row>
    <row r="22" spans="1:24" ht="12.75" customHeight="1" x14ac:dyDescent="0.2">
      <c r="A22" s="2807"/>
      <c r="B22" s="2805"/>
      <c r="C22" s="735">
        <v>40103</v>
      </c>
      <c r="D22" s="7"/>
      <c r="E22" s="7"/>
      <c r="F22" s="7"/>
      <c r="G22" s="7"/>
      <c r="H22" s="725">
        <f t="shared" si="3"/>
        <v>0</v>
      </c>
      <c r="J22" s="7"/>
      <c r="K22" s="7"/>
      <c r="L22" s="7"/>
      <c r="M22" s="7"/>
      <c r="N22" s="7"/>
      <c r="O22" s="7"/>
      <c r="P22" s="725">
        <f t="shared" si="5"/>
        <v>0</v>
      </c>
      <c r="Q22" s="725">
        <f t="shared" si="6"/>
        <v>0</v>
      </c>
      <c r="R22" s="725">
        <f t="shared" si="6"/>
        <v>0</v>
      </c>
      <c r="S22" s="725">
        <f t="shared" si="6"/>
        <v>0</v>
      </c>
      <c r="T22" s="725">
        <f t="shared" si="6"/>
        <v>0</v>
      </c>
      <c r="U22" s="725">
        <f t="shared" si="7"/>
        <v>0</v>
      </c>
      <c r="V22" s="725">
        <f t="shared" si="7"/>
        <v>0</v>
      </c>
      <c r="W22" s="725">
        <f t="shared" si="8"/>
        <v>0</v>
      </c>
      <c r="X22" s="764"/>
    </row>
    <row r="23" spans="1:24" x14ac:dyDescent="0.2">
      <c r="A23" s="2807"/>
      <c r="B23" s="2806"/>
      <c r="C23" s="736">
        <v>40200</v>
      </c>
      <c r="D23" s="763">
        <f>'ПД 1эк'!AH66</f>
        <v>0</v>
      </c>
      <c r="E23" s="763">
        <f>'ПД 1эк'!AH67</f>
        <v>26350.170000000006</v>
      </c>
      <c r="F23" s="763">
        <f>'ПД 1эк'!AH68</f>
        <v>0</v>
      </c>
      <c r="G23" s="7"/>
      <c r="H23" s="725">
        <f t="shared" si="3"/>
        <v>26350.170000000006</v>
      </c>
      <c r="J23" s="7"/>
      <c r="K23" s="7"/>
      <c r="L23" s="7"/>
      <c r="M23" s="7"/>
      <c r="N23" s="7"/>
      <c r="O23" s="7"/>
      <c r="P23" s="725">
        <f t="shared" si="5"/>
        <v>0</v>
      </c>
      <c r="Q23" s="725">
        <f t="shared" si="6"/>
        <v>0</v>
      </c>
      <c r="R23" s="725">
        <f t="shared" si="6"/>
        <v>26350.170000000006</v>
      </c>
      <c r="S23" s="725">
        <f t="shared" si="6"/>
        <v>0</v>
      </c>
      <c r="T23" s="725">
        <f t="shared" si="6"/>
        <v>0</v>
      </c>
      <c r="U23" s="725">
        <f t="shared" si="7"/>
        <v>0</v>
      </c>
      <c r="V23" s="725">
        <f t="shared" si="7"/>
        <v>0</v>
      </c>
      <c r="W23" s="725">
        <f t="shared" si="8"/>
        <v>26350.170000000006</v>
      </c>
      <c r="X23" s="764"/>
    </row>
    <row r="24" spans="1:24" ht="13.15" customHeight="1" x14ac:dyDescent="0.2">
      <c r="A24" s="2807" t="s">
        <v>61</v>
      </c>
      <c r="B24" s="2804">
        <v>130</v>
      </c>
      <c r="C24" s="733">
        <v>40101</v>
      </c>
      <c r="D24" s="725">
        <f>'ЛИМ год 1эк'!C67</f>
        <v>0</v>
      </c>
      <c r="E24" s="725"/>
      <c r="F24" s="725"/>
      <c r="G24" s="7"/>
      <c r="H24" s="725">
        <f t="shared" si="3"/>
        <v>0</v>
      </c>
      <c r="J24" s="7"/>
      <c r="K24" s="7"/>
      <c r="L24" s="7"/>
      <c r="M24" s="7"/>
      <c r="N24" s="7"/>
      <c r="O24" s="7"/>
      <c r="P24" s="725">
        <f t="shared" si="5"/>
        <v>0</v>
      </c>
      <c r="Q24" s="725">
        <f t="shared" si="6"/>
        <v>0</v>
      </c>
      <c r="R24" s="725">
        <f t="shared" si="6"/>
        <v>0</v>
      </c>
      <c r="S24" s="725">
        <f t="shared" si="6"/>
        <v>0</v>
      </c>
      <c r="T24" s="725">
        <f t="shared" si="6"/>
        <v>0</v>
      </c>
      <c r="U24" s="725">
        <f t="shared" si="7"/>
        <v>0</v>
      </c>
      <c r="V24" s="725">
        <f t="shared" si="7"/>
        <v>0</v>
      </c>
      <c r="W24" s="725">
        <f t="shared" si="8"/>
        <v>0</v>
      </c>
      <c r="X24" s="764"/>
    </row>
    <row r="25" spans="1:24" ht="12.75" customHeight="1" x14ac:dyDescent="0.2">
      <c r="A25" s="2807"/>
      <c r="B25" s="2805"/>
      <c r="C25" s="734">
        <v>40102</v>
      </c>
      <c r="D25" s="725">
        <f>'ЛИМ год 1эк'!S67</f>
        <v>14946601.999999998</v>
      </c>
      <c r="E25" s="725">
        <f>'ЛИМ год 1эк'!T67</f>
        <v>42100078</v>
      </c>
      <c r="F25" s="725">
        <f>'ЛИМ год 1эк'!U67</f>
        <v>0</v>
      </c>
      <c r="G25" s="7"/>
      <c r="H25" s="725">
        <f t="shared" si="3"/>
        <v>57046680</v>
      </c>
      <c r="J25" s="7"/>
      <c r="K25" s="7"/>
      <c r="L25" s="7"/>
      <c r="M25" s="7"/>
      <c r="N25" s="7"/>
      <c r="O25" s="7"/>
      <c r="P25" s="725">
        <f t="shared" si="5"/>
        <v>0</v>
      </c>
      <c r="Q25" s="725">
        <f t="shared" si="6"/>
        <v>14946601.999999998</v>
      </c>
      <c r="R25" s="725">
        <f t="shared" si="6"/>
        <v>42100078</v>
      </c>
      <c r="S25" s="725">
        <f t="shared" si="6"/>
        <v>0</v>
      </c>
      <c r="T25" s="725">
        <f t="shared" si="6"/>
        <v>0</v>
      </c>
      <c r="U25" s="725">
        <f t="shared" si="7"/>
        <v>0</v>
      </c>
      <c r="V25" s="725">
        <f t="shared" si="7"/>
        <v>0</v>
      </c>
      <c r="W25" s="725">
        <f t="shared" si="8"/>
        <v>57046680</v>
      </c>
      <c r="X25" s="764"/>
    </row>
    <row r="26" spans="1:24" x14ac:dyDescent="0.2">
      <c r="A26" s="2807"/>
      <c r="B26" s="2805"/>
      <c r="C26" s="735">
        <v>40103</v>
      </c>
      <c r="D26" s="725">
        <f>'ЛИМ год 1эк'!AG67</f>
        <v>0</v>
      </c>
      <c r="E26" s="725">
        <f>'ЛИМ год 1эк'!AH67</f>
        <v>9499161.9999999981</v>
      </c>
      <c r="F26" s="725">
        <f>'ЛИМ год 1эк'!AI67</f>
        <v>337640</v>
      </c>
      <c r="G26" s="7"/>
      <c r="H26" s="725">
        <f t="shared" si="3"/>
        <v>9836801.9999999981</v>
      </c>
      <c r="J26" s="7"/>
      <c r="K26" s="7"/>
      <c r="L26" s="7"/>
      <c r="M26" s="7"/>
      <c r="N26" s="7"/>
      <c r="O26" s="7"/>
      <c r="P26" s="725">
        <f t="shared" si="5"/>
        <v>0</v>
      </c>
      <c r="Q26" s="725">
        <f t="shared" si="6"/>
        <v>0</v>
      </c>
      <c r="R26" s="725">
        <f t="shared" si="6"/>
        <v>9499161.9999999981</v>
      </c>
      <c r="S26" s="725">
        <f t="shared" si="6"/>
        <v>337640</v>
      </c>
      <c r="T26" s="725">
        <f t="shared" si="6"/>
        <v>0</v>
      </c>
      <c r="U26" s="725">
        <f t="shared" si="7"/>
        <v>0</v>
      </c>
      <c r="V26" s="725">
        <f t="shared" si="7"/>
        <v>0</v>
      </c>
      <c r="W26" s="725">
        <f t="shared" si="8"/>
        <v>9836801.9999999981</v>
      </c>
      <c r="X26" s="764"/>
    </row>
    <row r="27" spans="1:24" x14ac:dyDescent="0.2">
      <c r="A27" s="2807"/>
      <c r="B27" s="2806"/>
      <c r="C27" s="736">
        <v>40200</v>
      </c>
      <c r="D27" s="763">
        <f>'ПД 1эк'!AH69</f>
        <v>2920000</v>
      </c>
      <c r="E27" s="763">
        <f>'ПД 1эк'!AH70</f>
        <v>210000</v>
      </c>
      <c r="F27" s="763">
        <f>'ПД 1эк'!AH71</f>
        <v>0</v>
      </c>
      <c r="G27" s="763">
        <f>'ПД 1эк'!AH72</f>
        <v>44145</v>
      </c>
      <c r="H27" s="725">
        <f t="shared" si="3"/>
        <v>3174145</v>
      </c>
      <c r="J27" s="763"/>
      <c r="K27" s="763"/>
      <c r="L27" s="763"/>
      <c r="M27" s="763"/>
      <c r="N27" s="7"/>
      <c r="O27" s="7"/>
      <c r="P27" s="725">
        <f t="shared" si="5"/>
        <v>0</v>
      </c>
      <c r="Q27" s="725">
        <f t="shared" si="6"/>
        <v>2920000</v>
      </c>
      <c r="R27" s="725">
        <f t="shared" si="6"/>
        <v>210000</v>
      </c>
      <c r="S27" s="725">
        <f t="shared" si="6"/>
        <v>0</v>
      </c>
      <c r="T27" s="725">
        <f t="shared" si="6"/>
        <v>44145</v>
      </c>
      <c r="U27" s="725">
        <f t="shared" si="7"/>
        <v>0</v>
      </c>
      <c r="V27" s="725">
        <f t="shared" si="7"/>
        <v>0</v>
      </c>
      <c r="W27" s="725">
        <f t="shared" si="8"/>
        <v>3174145</v>
      </c>
      <c r="X27" s="764"/>
    </row>
    <row r="28" spans="1:24" x14ac:dyDescent="0.2">
      <c r="A28" s="2807" t="s">
        <v>60</v>
      </c>
      <c r="B28" s="2804">
        <v>140</v>
      </c>
      <c r="C28" s="733">
        <v>40101</v>
      </c>
      <c r="D28" s="7"/>
      <c r="E28" s="7"/>
      <c r="F28" s="7"/>
      <c r="G28" s="7"/>
      <c r="H28" s="725">
        <f t="shared" si="3"/>
        <v>0</v>
      </c>
      <c r="J28" s="7"/>
      <c r="K28" s="7"/>
      <c r="L28" s="7"/>
      <c r="M28" s="7"/>
      <c r="N28" s="7"/>
      <c r="O28" s="7"/>
      <c r="P28" s="725">
        <f t="shared" si="5"/>
        <v>0</v>
      </c>
      <c r="Q28" s="725">
        <f t="shared" si="6"/>
        <v>0</v>
      </c>
      <c r="R28" s="725">
        <f t="shared" si="6"/>
        <v>0</v>
      </c>
      <c r="S28" s="725">
        <f t="shared" si="6"/>
        <v>0</v>
      </c>
      <c r="T28" s="725">
        <f t="shared" si="6"/>
        <v>0</v>
      </c>
      <c r="U28" s="725">
        <f t="shared" si="7"/>
        <v>0</v>
      </c>
      <c r="V28" s="725">
        <f t="shared" si="7"/>
        <v>0</v>
      </c>
      <c r="W28" s="725">
        <f t="shared" si="8"/>
        <v>0</v>
      </c>
      <c r="X28" s="764"/>
    </row>
    <row r="29" spans="1:24" x14ac:dyDescent="0.2">
      <c r="A29" s="2807"/>
      <c r="B29" s="2805"/>
      <c r="C29" s="734">
        <v>40102</v>
      </c>
      <c r="D29" s="7"/>
      <c r="E29" s="7"/>
      <c r="F29" s="7"/>
      <c r="G29" s="7"/>
      <c r="H29" s="725">
        <f t="shared" si="3"/>
        <v>0</v>
      </c>
      <c r="J29" s="7"/>
      <c r="K29" s="7"/>
      <c r="L29" s="7"/>
      <c r="M29" s="7"/>
      <c r="N29" s="7"/>
      <c r="O29" s="7"/>
      <c r="P29" s="725">
        <f t="shared" si="5"/>
        <v>0</v>
      </c>
      <c r="Q29" s="725">
        <f t="shared" si="6"/>
        <v>0</v>
      </c>
      <c r="R29" s="725">
        <f t="shared" si="6"/>
        <v>0</v>
      </c>
      <c r="S29" s="725">
        <f t="shared" si="6"/>
        <v>0</v>
      </c>
      <c r="T29" s="725">
        <f t="shared" si="6"/>
        <v>0</v>
      </c>
      <c r="U29" s="725">
        <f t="shared" si="7"/>
        <v>0</v>
      </c>
      <c r="V29" s="725">
        <f t="shared" si="7"/>
        <v>0</v>
      </c>
      <c r="W29" s="725">
        <f t="shared" si="8"/>
        <v>0</v>
      </c>
      <c r="X29" s="764"/>
    </row>
    <row r="30" spans="1:24" x14ac:dyDescent="0.2">
      <c r="A30" s="2807"/>
      <c r="B30" s="2805"/>
      <c r="C30" s="735">
        <v>40103</v>
      </c>
      <c r="D30" s="7"/>
      <c r="E30" s="7"/>
      <c r="F30" s="7"/>
      <c r="G30" s="7"/>
      <c r="H30" s="725">
        <f t="shared" si="3"/>
        <v>0</v>
      </c>
      <c r="J30" s="7"/>
      <c r="K30" s="7"/>
      <c r="L30" s="7"/>
      <c r="M30" s="7"/>
      <c r="N30" s="7"/>
      <c r="O30" s="7"/>
      <c r="P30" s="725">
        <f t="shared" si="5"/>
        <v>0</v>
      </c>
      <c r="Q30" s="725">
        <f t="shared" si="6"/>
        <v>0</v>
      </c>
      <c r="R30" s="725">
        <f t="shared" si="6"/>
        <v>0</v>
      </c>
      <c r="S30" s="725">
        <f t="shared" si="6"/>
        <v>0</v>
      </c>
      <c r="T30" s="725">
        <f t="shared" si="6"/>
        <v>0</v>
      </c>
      <c r="U30" s="725">
        <f t="shared" si="7"/>
        <v>0</v>
      </c>
      <c r="V30" s="725">
        <f t="shared" si="7"/>
        <v>0</v>
      </c>
      <c r="W30" s="725">
        <f t="shared" si="8"/>
        <v>0</v>
      </c>
      <c r="X30" s="764"/>
    </row>
    <row r="31" spans="1:24" ht="13.15" customHeight="1" x14ac:dyDescent="0.2">
      <c r="A31" s="2807"/>
      <c r="B31" s="2806"/>
      <c r="C31" s="736">
        <v>40200</v>
      </c>
      <c r="D31" s="763">
        <f>'ПД 1эк'!AH73</f>
        <v>0</v>
      </c>
      <c r="E31" s="763">
        <f>'ПД 1эк'!AH74</f>
        <v>0</v>
      </c>
      <c r="F31" s="763">
        <f>'ПД 1эк'!AH75</f>
        <v>0</v>
      </c>
      <c r="G31" s="7"/>
      <c r="H31" s="725">
        <f t="shared" si="3"/>
        <v>0</v>
      </c>
      <c r="J31" s="7"/>
      <c r="K31" s="7"/>
      <c r="L31" s="7"/>
      <c r="M31" s="7"/>
      <c r="N31" s="7"/>
      <c r="O31" s="7"/>
      <c r="P31" s="725">
        <f t="shared" si="5"/>
        <v>0</v>
      </c>
      <c r="Q31" s="725">
        <f t="shared" si="6"/>
        <v>0</v>
      </c>
      <c r="R31" s="725">
        <f t="shared" si="6"/>
        <v>0</v>
      </c>
      <c r="S31" s="725">
        <f t="shared" si="6"/>
        <v>0</v>
      </c>
      <c r="T31" s="725">
        <f t="shared" si="6"/>
        <v>0</v>
      </c>
      <c r="U31" s="725">
        <f t="shared" si="7"/>
        <v>0</v>
      </c>
      <c r="V31" s="725">
        <f t="shared" si="7"/>
        <v>0</v>
      </c>
      <c r="W31" s="725">
        <f t="shared" si="8"/>
        <v>0</v>
      </c>
      <c r="X31" s="764"/>
    </row>
    <row r="32" spans="1:24" x14ac:dyDescent="0.2">
      <c r="A32" s="2807" t="s">
        <v>57</v>
      </c>
      <c r="B32" s="2804">
        <v>180</v>
      </c>
      <c r="C32" s="733">
        <v>40101</v>
      </c>
      <c r="D32" s="725">
        <f>'Прочие-1эк'!AG56</f>
        <v>0</v>
      </c>
      <c r="E32" s="725">
        <f>'Прочие-1эк'!AG57</f>
        <v>0</v>
      </c>
      <c r="F32" s="725">
        <f>'Прочие-1эк'!AG58</f>
        <v>0</v>
      </c>
      <c r="G32" s="7"/>
      <c r="H32" s="725">
        <f t="shared" si="3"/>
        <v>0</v>
      </c>
      <c r="I32" s="733">
        <v>50100</v>
      </c>
      <c r="J32" s="725">
        <f>'ИЦ 1эк'!AP58</f>
        <v>0</v>
      </c>
      <c r="K32" s="725">
        <f>'ИЦ 1эк'!AP59</f>
        <v>3707893.3</v>
      </c>
      <c r="L32" s="725">
        <f>'ИЦ 1эк'!AP60</f>
        <v>0</v>
      </c>
      <c r="M32" s="7"/>
      <c r="N32" s="7"/>
      <c r="O32" s="7"/>
      <c r="P32" s="725">
        <f t="shared" si="5"/>
        <v>3707893.3</v>
      </c>
      <c r="Q32" s="725">
        <f t="shared" si="6"/>
        <v>0</v>
      </c>
      <c r="R32" s="725">
        <f t="shared" si="6"/>
        <v>3707893.3</v>
      </c>
      <c r="S32" s="725">
        <f t="shared" si="6"/>
        <v>0</v>
      </c>
      <c r="T32" s="725">
        <f t="shared" si="6"/>
        <v>0</v>
      </c>
      <c r="U32" s="725">
        <f t="shared" si="7"/>
        <v>0</v>
      </c>
      <c r="V32" s="725">
        <f t="shared" si="7"/>
        <v>0</v>
      </c>
      <c r="W32" s="725">
        <f t="shared" si="8"/>
        <v>3707893.3</v>
      </c>
      <c r="X32" s="764"/>
    </row>
    <row r="33" spans="1:24" x14ac:dyDescent="0.2">
      <c r="A33" s="2807"/>
      <c r="B33" s="2805"/>
      <c r="C33" s="734">
        <v>40102</v>
      </c>
      <c r="D33" s="768">
        <f>'Прочие-1эк'!AG92</f>
        <v>0</v>
      </c>
      <c r="E33" s="768">
        <f>'Прочие-1эк'!AG93</f>
        <v>0</v>
      </c>
      <c r="F33" s="768">
        <f>'Прочие-1эк'!AG94</f>
        <v>0</v>
      </c>
      <c r="G33" s="7"/>
      <c r="H33" s="725">
        <f t="shared" si="3"/>
        <v>0</v>
      </c>
      <c r="I33" s="734">
        <v>50200</v>
      </c>
      <c r="J33" s="725">
        <f>'ИЦ 1эк'!AP61</f>
        <v>37938</v>
      </c>
      <c r="K33" s="725">
        <f>'ИЦ 1эк'!AP62</f>
        <v>1491736.58</v>
      </c>
      <c r="L33" s="725">
        <f>'ИЦ 1эк'!AP63</f>
        <v>0</v>
      </c>
      <c r="M33" s="725">
        <f>'ИЦ 1эк'!AP64</f>
        <v>2418817.62</v>
      </c>
      <c r="N33" s="725">
        <f>'ИЦ 1эк'!AP65</f>
        <v>0</v>
      </c>
      <c r="O33" s="725">
        <f>'ИЦ 1эк'!AP66</f>
        <v>730573.8</v>
      </c>
      <c r="P33" s="725">
        <f t="shared" si="5"/>
        <v>4679066</v>
      </c>
      <c r="Q33" s="725">
        <f t="shared" si="6"/>
        <v>37938</v>
      </c>
      <c r="R33" s="725">
        <f t="shared" si="6"/>
        <v>1491736.58</v>
      </c>
      <c r="S33" s="725">
        <f t="shared" si="6"/>
        <v>0</v>
      </c>
      <c r="T33" s="725">
        <f t="shared" si="6"/>
        <v>2418817.62</v>
      </c>
      <c r="U33" s="725">
        <f t="shared" si="7"/>
        <v>0</v>
      </c>
      <c r="V33" s="725">
        <f t="shared" si="7"/>
        <v>730573.8</v>
      </c>
      <c r="W33" s="725">
        <f t="shared" si="8"/>
        <v>4679066</v>
      </c>
      <c r="X33" s="764"/>
    </row>
    <row r="34" spans="1:24" x14ac:dyDescent="0.2">
      <c r="A34" s="2807"/>
      <c r="B34" s="2805"/>
      <c r="C34" s="735">
        <v>40103</v>
      </c>
      <c r="D34" s="768">
        <f>'Прочие-1эк'!AG98</f>
        <v>0</v>
      </c>
      <c r="E34" s="768">
        <f>'Прочие-1эк'!AG99</f>
        <v>0</v>
      </c>
      <c r="F34" s="768">
        <f>'Прочие-1эк'!AG100</f>
        <v>0</v>
      </c>
      <c r="G34" s="7"/>
      <c r="H34" s="725">
        <f t="shared" si="3"/>
        <v>0</v>
      </c>
      <c r="I34" s="735">
        <v>50300</v>
      </c>
      <c r="J34" s="725">
        <f>'ИЦ 1эк'!AP67</f>
        <v>0</v>
      </c>
      <c r="K34" s="725">
        <f>'ИЦ 1эк'!AP68</f>
        <v>977240.8</v>
      </c>
      <c r="L34" s="725">
        <f>'ИЦ 1эк'!AP69</f>
        <v>0</v>
      </c>
      <c r="M34" s="725">
        <f>'ИЦ 1эк'!AP70</f>
        <v>48559.5</v>
      </c>
      <c r="N34" s="725">
        <f>'ИЦ 1эк'!AP71</f>
        <v>0</v>
      </c>
      <c r="O34" s="7"/>
      <c r="P34" s="725">
        <f t="shared" si="5"/>
        <v>1025800.3</v>
      </c>
      <c r="Q34" s="725">
        <f t="shared" si="6"/>
        <v>0</v>
      </c>
      <c r="R34" s="725">
        <f t="shared" si="6"/>
        <v>977240.8</v>
      </c>
      <c r="S34" s="725">
        <f t="shared" si="6"/>
        <v>0</v>
      </c>
      <c r="T34" s="725">
        <f t="shared" si="6"/>
        <v>48559.5</v>
      </c>
      <c r="U34" s="725">
        <f t="shared" si="7"/>
        <v>0</v>
      </c>
      <c r="V34" s="725">
        <f t="shared" si="7"/>
        <v>0</v>
      </c>
      <c r="W34" s="725">
        <f t="shared" si="8"/>
        <v>1025800.3</v>
      </c>
      <c r="X34" s="764"/>
    </row>
    <row r="35" spans="1:24" x14ac:dyDescent="0.2">
      <c r="A35" s="2807"/>
      <c r="B35" s="2806"/>
      <c r="C35" s="736">
        <v>40200</v>
      </c>
      <c r="D35" s="763">
        <f>'ПД 1эк'!AH76+'Прочие-1эк'!AG104</f>
        <v>0</v>
      </c>
      <c r="E35" s="763">
        <f>'ПД 1эк'!AH77+'Прочие-1эк'!AG105</f>
        <v>0</v>
      </c>
      <c r="F35" s="763">
        <f>'ПД 1эк'!AH78+'Прочие-1эк'!AG106</f>
        <v>0</v>
      </c>
      <c r="G35" s="7"/>
      <c r="H35" s="725">
        <f t="shared" si="3"/>
        <v>0</v>
      </c>
      <c r="J35" s="7"/>
      <c r="K35" s="7"/>
      <c r="L35" s="7"/>
      <c r="M35" s="7"/>
      <c r="N35" s="7"/>
      <c r="O35" s="7"/>
      <c r="P35" s="725">
        <f t="shared" si="5"/>
        <v>0</v>
      </c>
      <c r="Q35" s="725">
        <f t="shared" si="6"/>
        <v>0</v>
      </c>
      <c r="R35" s="725">
        <f t="shared" si="6"/>
        <v>0</v>
      </c>
      <c r="S35" s="725">
        <f t="shared" si="6"/>
        <v>0</v>
      </c>
      <c r="T35" s="725">
        <f t="shared" si="6"/>
        <v>0</v>
      </c>
      <c r="U35" s="725">
        <f t="shared" si="7"/>
        <v>0</v>
      </c>
      <c r="V35" s="725">
        <f t="shared" si="7"/>
        <v>0</v>
      </c>
      <c r="W35" s="725">
        <f t="shared" si="8"/>
        <v>0</v>
      </c>
      <c r="X35" s="764"/>
    </row>
    <row r="36" spans="1:24" x14ac:dyDescent="0.2">
      <c r="A36" s="2807" t="s">
        <v>59</v>
      </c>
      <c r="B36" s="2804">
        <v>410</v>
      </c>
      <c r="C36" s="733">
        <v>40101</v>
      </c>
      <c r="D36" s="7"/>
      <c r="E36" s="7"/>
      <c r="F36" s="7"/>
      <c r="G36" s="7"/>
      <c r="H36" s="725">
        <f t="shared" si="3"/>
        <v>0</v>
      </c>
      <c r="J36" s="7"/>
      <c r="K36" s="7"/>
      <c r="L36" s="7"/>
      <c r="M36" s="7"/>
      <c r="N36" s="7"/>
      <c r="O36" s="7"/>
      <c r="P36" s="725">
        <f t="shared" si="5"/>
        <v>0</v>
      </c>
      <c r="Q36" s="725">
        <f t="shared" si="6"/>
        <v>0</v>
      </c>
      <c r="R36" s="725">
        <f t="shared" si="6"/>
        <v>0</v>
      </c>
      <c r="S36" s="725">
        <f t="shared" si="6"/>
        <v>0</v>
      </c>
      <c r="T36" s="725">
        <f t="shared" si="6"/>
        <v>0</v>
      </c>
      <c r="U36" s="725">
        <f t="shared" si="7"/>
        <v>0</v>
      </c>
      <c r="V36" s="725">
        <f t="shared" si="7"/>
        <v>0</v>
      </c>
      <c r="W36" s="725">
        <f t="shared" si="8"/>
        <v>0</v>
      </c>
      <c r="X36" s="764"/>
    </row>
    <row r="37" spans="1:24" x14ac:dyDescent="0.2">
      <c r="A37" s="2807"/>
      <c r="B37" s="2805"/>
      <c r="C37" s="734">
        <v>40102</v>
      </c>
      <c r="D37" s="7"/>
      <c r="E37" s="7"/>
      <c r="F37" s="7"/>
      <c r="G37" s="7"/>
      <c r="H37" s="725">
        <f t="shared" si="3"/>
        <v>0</v>
      </c>
      <c r="J37" s="7"/>
      <c r="K37" s="7"/>
      <c r="L37" s="7"/>
      <c r="M37" s="7"/>
      <c r="N37" s="7"/>
      <c r="O37" s="7"/>
      <c r="P37" s="725">
        <f t="shared" si="5"/>
        <v>0</v>
      </c>
      <c r="Q37" s="725">
        <f t="shared" si="6"/>
        <v>0</v>
      </c>
      <c r="R37" s="725">
        <f t="shared" si="6"/>
        <v>0</v>
      </c>
      <c r="S37" s="725">
        <f t="shared" si="6"/>
        <v>0</v>
      </c>
      <c r="T37" s="725">
        <f t="shared" si="6"/>
        <v>0</v>
      </c>
      <c r="U37" s="725">
        <f t="shared" si="7"/>
        <v>0</v>
      </c>
      <c r="V37" s="725">
        <f t="shared" si="7"/>
        <v>0</v>
      </c>
      <c r="W37" s="725">
        <f t="shared" si="8"/>
        <v>0</v>
      </c>
      <c r="X37" s="764"/>
    </row>
    <row r="38" spans="1:24" ht="14.45" customHeight="1" x14ac:dyDescent="0.2">
      <c r="A38" s="2807"/>
      <c r="B38" s="2805"/>
      <c r="C38" s="735">
        <v>40103</v>
      </c>
      <c r="D38" s="7"/>
      <c r="E38" s="7"/>
      <c r="F38" s="7"/>
      <c r="G38" s="7"/>
      <c r="H38" s="725">
        <f t="shared" si="3"/>
        <v>0</v>
      </c>
      <c r="J38" s="7"/>
      <c r="K38" s="7"/>
      <c r="L38" s="7"/>
      <c r="M38" s="7"/>
      <c r="N38" s="7"/>
      <c r="O38" s="7"/>
      <c r="P38" s="725">
        <f t="shared" si="5"/>
        <v>0</v>
      </c>
      <c r="Q38" s="725">
        <f t="shared" si="6"/>
        <v>0</v>
      </c>
      <c r="R38" s="725">
        <f t="shared" si="6"/>
        <v>0</v>
      </c>
      <c r="S38" s="725">
        <f t="shared" si="6"/>
        <v>0</v>
      </c>
      <c r="T38" s="725">
        <f t="shared" si="6"/>
        <v>0</v>
      </c>
      <c r="U38" s="725">
        <f t="shared" si="7"/>
        <v>0</v>
      </c>
      <c r="V38" s="725">
        <f t="shared" si="7"/>
        <v>0</v>
      </c>
      <c r="W38" s="725">
        <f t="shared" si="8"/>
        <v>0</v>
      </c>
      <c r="X38" s="764"/>
    </row>
    <row r="39" spans="1:24" x14ac:dyDescent="0.2">
      <c r="A39" s="2807"/>
      <c r="B39" s="2806"/>
      <c r="C39" s="736">
        <v>40200</v>
      </c>
      <c r="D39" s="763">
        <f>'ПД 1эк'!AH79+'Прочие-1эк'!AG107</f>
        <v>0</v>
      </c>
      <c r="E39" s="763">
        <f>'ПД 1эк'!AH80+'Прочие-1эк'!AG108</f>
        <v>0</v>
      </c>
      <c r="F39" s="763">
        <f>'ПД 1эк'!AH81+'Прочие-1эк'!AG109</f>
        <v>0</v>
      </c>
      <c r="G39" s="7"/>
      <c r="H39" s="725">
        <f t="shared" si="3"/>
        <v>0</v>
      </c>
      <c r="J39" s="7"/>
      <c r="K39" s="7"/>
      <c r="L39" s="7"/>
      <c r="M39" s="7"/>
      <c r="N39" s="7"/>
      <c r="O39" s="7"/>
      <c r="P39" s="725">
        <f t="shared" si="5"/>
        <v>0</v>
      </c>
      <c r="Q39" s="725">
        <f t="shared" si="6"/>
        <v>0</v>
      </c>
      <c r="R39" s="725">
        <f t="shared" si="6"/>
        <v>0</v>
      </c>
      <c r="S39" s="725">
        <f t="shared" si="6"/>
        <v>0</v>
      </c>
      <c r="T39" s="725">
        <f t="shared" si="6"/>
        <v>0</v>
      </c>
      <c r="U39" s="725">
        <f t="shared" si="7"/>
        <v>0</v>
      </c>
      <c r="V39" s="725">
        <f t="shared" si="7"/>
        <v>0</v>
      </c>
      <c r="W39" s="725">
        <f t="shared" si="8"/>
        <v>0</v>
      </c>
      <c r="X39" s="764"/>
    </row>
    <row r="40" spans="1:24" x14ac:dyDescent="0.2">
      <c r="A40" s="2807" t="s">
        <v>58</v>
      </c>
      <c r="B40" s="2804">
        <v>440</v>
      </c>
      <c r="C40" s="733">
        <v>40101</v>
      </c>
      <c r="D40" s="7"/>
      <c r="E40" s="7"/>
      <c r="F40" s="7"/>
      <c r="G40" s="7"/>
      <c r="H40" s="725">
        <f t="shared" si="3"/>
        <v>0</v>
      </c>
      <c r="J40" s="7"/>
      <c r="K40" s="7"/>
      <c r="L40" s="7"/>
      <c r="M40" s="7"/>
      <c r="N40" s="7"/>
      <c r="O40" s="7"/>
      <c r="P40" s="725">
        <f t="shared" si="5"/>
        <v>0</v>
      </c>
      <c r="Q40" s="725">
        <f t="shared" si="6"/>
        <v>0</v>
      </c>
      <c r="R40" s="725">
        <f t="shared" si="6"/>
        <v>0</v>
      </c>
      <c r="S40" s="725">
        <f t="shared" si="6"/>
        <v>0</v>
      </c>
      <c r="T40" s="725">
        <f t="shared" si="6"/>
        <v>0</v>
      </c>
      <c r="U40" s="725">
        <f t="shared" si="7"/>
        <v>0</v>
      </c>
      <c r="V40" s="725">
        <f t="shared" si="7"/>
        <v>0</v>
      </c>
      <c r="W40" s="725">
        <f t="shared" si="8"/>
        <v>0</v>
      </c>
      <c r="X40" s="764"/>
    </row>
    <row r="41" spans="1:24" x14ac:dyDescent="0.2">
      <c r="A41" s="2807"/>
      <c r="B41" s="2805"/>
      <c r="C41" s="734">
        <v>40102</v>
      </c>
      <c r="D41" s="768">
        <f>'Прочие-1эк'!AG95</f>
        <v>0</v>
      </c>
      <c r="E41" s="768">
        <f>'Прочие-1эк'!AG96</f>
        <v>0</v>
      </c>
      <c r="F41" s="768">
        <f>'Прочие-1эк'!AG97</f>
        <v>0</v>
      </c>
      <c r="G41" s="7"/>
      <c r="H41" s="725">
        <f t="shared" si="3"/>
        <v>0</v>
      </c>
      <c r="J41" s="7"/>
      <c r="K41" s="7"/>
      <c r="L41" s="7"/>
      <c r="M41" s="7"/>
      <c r="N41" s="7"/>
      <c r="O41" s="7"/>
      <c r="P41" s="725">
        <f t="shared" si="5"/>
        <v>0</v>
      </c>
      <c r="Q41" s="725">
        <f t="shared" si="6"/>
        <v>0</v>
      </c>
      <c r="R41" s="725">
        <f t="shared" si="6"/>
        <v>0</v>
      </c>
      <c r="S41" s="725">
        <f t="shared" si="6"/>
        <v>0</v>
      </c>
      <c r="T41" s="725">
        <f t="shared" si="6"/>
        <v>0</v>
      </c>
      <c r="U41" s="725">
        <f t="shared" si="7"/>
        <v>0</v>
      </c>
      <c r="V41" s="725">
        <f t="shared" si="7"/>
        <v>0</v>
      </c>
      <c r="W41" s="725">
        <f t="shared" si="8"/>
        <v>0</v>
      </c>
      <c r="X41" s="764"/>
    </row>
    <row r="42" spans="1:24" x14ac:dyDescent="0.2">
      <c r="A42" s="2807"/>
      <c r="B42" s="2805"/>
      <c r="C42" s="735">
        <v>40103</v>
      </c>
      <c r="D42" s="768">
        <f>'Прочие-1эк'!AG101</f>
        <v>0</v>
      </c>
      <c r="E42" s="768">
        <f>'Прочие-1эк'!AG102</f>
        <v>0</v>
      </c>
      <c r="F42" s="768">
        <f>'Прочие-1эк'!AG103</f>
        <v>0</v>
      </c>
      <c r="G42" s="7"/>
      <c r="H42" s="725">
        <f t="shared" si="3"/>
        <v>0</v>
      </c>
      <c r="J42" s="7"/>
      <c r="K42" s="7"/>
      <c r="L42" s="7"/>
      <c r="M42" s="7"/>
      <c r="N42" s="7"/>
      <c r="O42" s="7"/>
      <c r="P42" s="725">
        <f t="shared" si="5"/>
        <v>0</v>
      </c>
      <c r="Q42" s="725">
        <f t="shared" si="6"/>
        <v>0</v>
      </c>
      <c r="R42" s="725">
        <f t="shared" si="6"/>
        <v>0</v>
      </c>
      <c r="S42" s="725">
        <f t="shared" si="6"/>
        <v>0</v>
      </c>
      <c r="T42" s="725">
        <f t="shared" si="6"/>
        <v>0</v>
      </c>
      <c r="U42" s="725">
        <f t="shared" si="7"/>
        <v>0</v>
      </c>
      <c r="V42" s="725">
        <f t="shared" si="7"/>
        <v>0</v>
      </c>
      <c r="W42" s="725">
        <f t="shared" si="8"/>
        <v>0</v>
      </c>
      <c r="X42" s="764"/>
    </row>
    <row r="43" spans="1:24" ht="13.9" customHeight="1" x14ac:dyDescent="0.2">
      <c r="A43" s="2807"/>
      <c r="B43" s="2805"/>
      <c r="C43" s="736">
        <v>40200</v>
      </c>
      <c r="D43" s="763">
        <f>'ПД 1эк'!AH82+'Прочие-1эк'!AG110</f>
        <v>0</v>
      </c>
      <c r="E43" s="763">
        <f>'ПД 1эк'!AH83+'Прочие-1эк'!AG111</f>
        <v>37451.4</v>
      </c>
      <c r="F43" s="763">
        <f>'ПД 1эк'!AH84+'Прочие-1эк'!AG112</f>
        <v>0</v>
      </c>
      <c r="G43" s="7"/>
      <c r="H43" s="725">
        <f t="shared" si="3"/>
        <v>37451.4</v>
      </c>
      <c r="J43" s="7"/>
      <c r="K43" s="7"/>
      <c r="L43" s="7"/>
      <c r="M43" s="7"/>
      <c r="N43" s="7"/>
      <c r="O43" s="7"/>
      <c r="P43" s="725">
        <f t="shared" si="5"/>
        <v>0</v>
      </c>
      <c r="Q43" s="725">
        <f t="shared" si="6"/>
        <v>0</v>
      </c>
      <c r="R43" s="725">
        <f t="shared" si="6"/>
        <v>37451.4</v>
      </c>
      <c r="S43" s="725">
        <f t="shared" si="6"/>
        <v>0</v>
      </c>
      <c r="T43" s="725">
        <f t="shared" si="6"/>
        <v>0</v>
      </c>
      <c r="U43" s="725">
        <f t="shared" si="7"/>
        <v>0</v>
      </c>
      <c r="V43" s="725">
        <f t="shared" si="7"/>
        <v>0</v>
      </c>
      <c r="W43" s="725">
        <f t="shared" si="8"/>
        <v>37451.4</v>
      </c>
      <c r="X43" s="764"/>
    </row>
    <row r="44" spans="1:24" x14ac:dyDescent="0.2">
      <c r="A44" s="2809" t="s">
        <v>729</v>
      </c>
      <c r="B44" s="2810"/>
      <c r="C44" s="765">
        <v>40101</v>
      </c>
      <c r="D44" s="766">
        <f>D48+D52+D56+D60+D64+D68+D72+D76+D80+D84+D88+D92+D96+D100+D104+D108+D112+D116+D120+D124</f>
        <v>0</v>
      </c>
      <c r="E44" s="766">
        <f>E48+E52+E56+E60+E64+E68+E72+E76+E80+E84+E88+E92+E96+E100+E104+E108+E112+E116+E120+E124</f>
        <v>0</v>
      </c>
      <c r="F44" s="766">
        <f>F48+F52+F56+F60+F64+F68+F72+F76+F80+F84+F88+F92+F96+F100+F104+F108+F112+F116+F120+F124</f>
        <v>0</v>
      </c>
      <c r="G44" s="766">
        <f>G48+G52+G56+G60+G64+G68+G72+G76+G80+G84+G88+G92+G96+G100+G104+G108+G112+G116+G120+G124</f>
        <v>0</v>
      </c>
      <c r="H44" s="725">
        <f t="shared" si="3"/>
        <v>0</v>
      </c>
      <c r="I44" s="733">
        <v>50100</v>
      </c>
      <c r="J44" s="766"/>
      <c r="K44" s="766"/>
      <c r="L44" s="766"/>
      <c r="M44" s="766"/>
      <c r="N44" s="766"/>
      <c r="O44" s="766"/>
      <c r="P44" s="725">
        <f t="shared" si="5"/>
        <v>0</v>
      </c>
      <c r="Q44" s="725">
        <f t="shared" si="6"/>
        <v>0</v>
      </c>
      <c r="R44" s="725">
        <f t="shared" si="6"/>
        <v>0</v>
      </c>
      <c r="S44" s="725">
        <f t="shared" si="6"/>
        <v>0</v>
      </c>
      <c r="T44" s="725">
        <f t="shared" si="6"/>
        <v>0</v>
      </c>
      <c r="U44" s="725">
        <f t="shared" si="7"/>
        <v>0</v>
      </c>
      <c r="V44" s="725">
        <f t="shared" si="7"/>
        <v>0</v>
      </c>
      <c r="W44" s="725">
        <f t="shared" si="8"/>
        <v>0</v>
      </c>
      <c r="X44" s="764"/>
    </row>
    <row r="45" spans="1:24" x14ac:dyDescent="0.2">
      <c r="A45" s="2811"/>
      <c r="B45" s="2812"/>
      <c r="C45" s="734">
        <v>40102</v>
      </c>
      <c r="D45" s="739">
        <f t="shared" ref="D45:G47" si="9">D49+D53+D57+D61+D65+D69+D73+D77+D81+D85+D89+D93+D97+D101+D105+D109+D113+D117+D121+D125</f>
        <v>15075334.349999998</v>
      </c>
      <c r="E45" s="739">
        <f t="shared" si="9"/>
        <v>42557832.660000004</v>
      </c>
      <c r="F45" s="739">
        <f t="shared" si="9"/>
        <v>0</v>
      </c>
      <c r="G45" s="739">
        <f t="shared" si="9"/>
        <v>0</v>
      </c>
      <c r="H45" s="725">
        <f t="shared" si="3"/>
        <v>57633167.010000005</v>
      </c>
      <c r="I45" s="734">
        <v>50200</v>
      </c>
      <c r="J45" s="739"/>
      <c r="K45" s="739"/>
      <c r="L45" s="739"/>
      <c r="M45" s="739"/>
      <c r="N45" s="739"/>
      <c r="O45" s="739"/>
      <c r="P45" s="725">
        <f t="shared" si="5"/>
        <v>0</v>
      </c>
      <c r="Q45" s="725">
        <f t="shared" si="6"/>
        <v>15075334.349999998</v>
      </c>
      <c r="R45" s="725">
        <f t="shared" si="6"/>
        <v>42557832.660000004</v>
      </c>
      <c r="S45" s="725">
        <f t="shared" si="6"/>
        <v>0</v>
      </c>
      <c r="T45" s="725">
        <f t="shared" si="6"/>
        <v>0</v>
      </c>
      <c r="U45" s="725">
        <f t="shared" si="7"/>
        <v>0</v>
      </c>
      <c r="V45" s="725">
        <f t="shared" si="7"/>
        <v>0</v>
      </c>
      <c r="W45" s="725">
        <f t="shared" si="8"/>
        <v>57633167.010000005</v>
      </c>
      <c r="X45" s="764"/>
    </row>
    <row r="46" spans="1:24" x14ac:dyDescent="0.2">
      <c r="A46" s="2811"/>
      <c r="B46" s="2812"/>
      <c r="C46" s="735">
        <v>40103</v>
      </c>
      <c r="D46" s="740">
        <f t="shared" si="9"/>
        <v>0</v>
      </c>
      <c r="E46" s="740">
        <f t="shared" si="9"/>
        <v>9481803.879999999</v>
      </c>
      <c r="F46" s="740">
        <f t="shared" si="9"/>
        <v>337640</v>
      </c>
      <c r="G46" s="740">
        <f t="shared" si="9"/>
        <v>0</v>
      </c>
      <c r="H46" s="725">
        <f t="shared" si="3"/>
        <v>9819443.879999999</v>
      </c>
      <c r="I46" s="735">
        <v>50300</v>
      </c>
      <c r="J46" s="740"/>
      <c r="K46" s="740"/>
      <c r="L46" s="740"/>
      <c r="M46" s="740"/>
      <c r="N46" s="740"/>
      <c r="O46" s="740"/>
      <c r="P46" s="725">
        <f t="shared" si="5"/>
        <v>0</v>
      </c>
      <c r="Q46" s="725">
        <f t="shared" si="6"/>
        <v>0</v>
      </c>
      <c r="R46" s="725">
        <f t="shared" si="6"/>
        <v>9481803.879999999</v>
      </c>
      <c r="S46" s="725">
        <f t="shared" si="6"/>
        <v>337640</v>
      </c>
      <c r="T46" s="725">
        <f t="shared" si="6"/>
        <v>0</v>
      </c>
      <c r="U46" s="725">
        <f t="shared" si="7"/>
        <v>0</v>
      </c>
      <c r="V46" s="725">
        <f t="shared" si="7"/>
        <v>0</v>
      </c>
      <c r="W46" s="725">
        <f t="shared" si="8"/>
        <v>9819443.879999999</v>
      </c>
      <c r="X46" s="764"/>
    </row>
    <row r="47" spans="1:24" x14ac:dyDescent="0.2">
      <c r="A47" s="2813"/>
      <c r="B47" s="2814"/>
      <c r="C47" s="736">
        <v>40200</v>
      </c>
      <c r="D47" s="767">
        <f t="shared" si="9"/>
        <v>3034781.77</v>
      </c>
      <c r="E47" s="767">
        <f t="shared" si="9"/>
        <v>264307.95</v>
      </c>
      <c r="F47" s="767">
        <f t="shared" si="9"/>
        <v>0</v>
      </c>
      <c r="G47" s="767">
        <f t="shared" si="9"/>
        <v>44145</v>
      </c>
      <c r="H47" s="725">
        <f t="shared" si="3"/>
        <v>3343234.72</v>
      </c>
      <c r="J47" s="767"/>
      <c r="K47" s="767"/>
      <c r="L47" s="767"/>
      <c r="M47" s="767"/>
      <c r="N47" s="767"/>
      <c r="O47" s="767"/>
      <c r="P47" s="725">
        <f t="shared" si="5"/>
        <v>0</v>
      </c>
      <c r="Q47" s="725">
        <f t="shared" si="6"/>
        <v>3034781.77</v>
      </c>
      <c r="R47" s="725">
        <f t="shared" si="6"/>
        <v>264307.95</v>
      </c>
      <c r="S47" s="725">
        <f t="shared" si="6"/>
        <v>0</v>
      </c>
      <c r="T47" s="725">
        <f t="shared" si="6"/>
        <v>44145</v>
      </c>
      <c r="U47" s="725">
        <f t="shared" si="7"/>
        <v>0</v>
      </c>
      <c r="V47" s="725">
        <f t="shared" si="7"/>
        <v>0</v>
      </c>
      <c r="W47" s="725">
        <f t="shared" si="8"/>
        <v>3343234.72</v>
      </c>
      <c r="X47" s="764"/>
    </row>
    <row r="48" spans="1:24" x14ac:dyDescent="0.2">
      <c r="A48" s="7">
        <v>111</v>
      </c>
      <c r="B48" s="786">
        <v>211</v>
      </c>
      <c r="C48" s="733">
        <v>40101</v>
      </c>
      <c r="D48" s="725">
        <f>'ЛИМ год 1эк'!C11+'Прочие-1эк'!E56</f>
        <v>0</v>
      </c>
      <c r="E48" s="725">
        <f>'Прочие-1эк'!E57</f>
        <v>0</v>
      </c>
      <c r="F48" s="725">
        <f>'Прочие-1эк'!E58</f>
        <v>0</v>
      </c>
      <c r="G48" s="725"/>
      <c r="H48" s="725">
        <f t="shared" si="3"/>
        <v>0</v>
      </c>
      <c r="I48" s="733">
        <v>50100</v>
      </c>
      <c r="J48" s="725">
        <f>'ИЦ 1эк'!E58</f>
        <v>0</v>
      </c>
      <c r="K48" s="725">
        <f>'ИЦ 1эк'!E59</f>
        <v>2067913.8399999999</v>
      </c>
      <c r="L48" s="725">
        <f>'ИЦ 1эк'!E60</f>
        <v>0</v>
      </c>
      <c r="M48" s="7"/>
      <c r="N48" s="7"/>
      <c r="O48" s="7"/>
      <c r="P48" s="725">
        <f t="shared" si="5"/>
        <v>2067913.8399999999</v>
      </c>
      <c r="Q48" s="725">
        <f t="shared" si="6"/>
        <v>0</v>
      </c>
      <c r="R48" s="725">
        <f t="shared" si="6"/>
        <v>2067913.8399999999</v>
      </c>
      <c r="S48" s="725">
        <f t="shared" si="6"/>
        <v>0</v>
      </c>
      <c r="T48" s="725">
        <f t="shared" si="6"/>
        <v>0</v>
      </c>
      <c r="U48" s="725">
        <f t="shared" si="7"/>
        <v>0</v>
      </c>
      <c r="V48" s="725">
        <f t="shared" si="7"/>
        <v>0</v>
      </c>
      <c r="W48" s="725">
        <f t="shared" si="8"/>
        <v>2067913.8399999999</v>
      </c>
      <c r="X48" s="764"/>
    </row>
    <row r="49" spans="1:24" x14ac:dyDescent="0.2">
      <c r="A49" s="7">
        <v>111</v>
      </c>
      <c r="B49" s="727">
        <v>211</v>
      </c>
      <c r="C49" s="734">
        <v>40102</v>
      </c>
      <c r="D49" s="725">
        <f>'ЛИМ год 1эк'!S11+'Остатки -1эк'!D23+'Возвраты-1эк'!E40+'Прочие-1эк'!E59</f>
        <v>11901757.66</v>
      </c>
      <c r="E49" s="725">
        <f>'ЛИМ год 1эк'!T11+'Прочие-1эк'!E60+'Остатки -1эк'!D24+'Возвраты-1эк'!E41</f>
        <v>31770807.979999997</v>
      </c>
      <c r="F49" s="725">
        <f>'ЛИМ год 1эк'!U11+'Прочие-1эк'!E61+'Остатки -1эк'!D25+'Возвраты-1эк'!E42</f>
        <v>0</v>
      </c>
      <c r="G49" s="725"/>
      <c r="H49" s="725">
        <f t="shared" si="3"/>
        <v>43672565.640000001</v>
      </c>
      <c r="I49" s="734">
        <v>50200</v>
      </c>
      <c r="J49" s="725">
        <f>'ИЦ 1эк'!E61</f>
        <v>0</v>
      </c>
      <c r="K49" s="725">
        <f>'ИЦ 1эк'!E62</f>
        <v>9164.18</v>
      </c>
      <c r="L49" s="725">
        <f>'ИЦ 1эк'!E63</f>
        <v>0</v>
      </c>
      <c r="M49" s="725">
        <f>'ИЦ 1эк'!E64</f>
        <v>0</v>
      </c>
      <c r="N49" s="725">
        <f>'ИЦ 1эк'!E65</f>
        <v>0</v>
      </c>
      <c r="O49" s="725">
        <f>'ИЦ 1эк'!E66</f>
        <v>0</v>
      </c>
      <c r="P49" s="725">
        <f t="shared" si="5"/>
        <v>9164.18</v>
      </c>
      <c r="Q49" s="725">
        <f t="shared" si="6"/>
        <v>11901757.66</v>
      </c>
      <c r="R49" s="725">
        <f t="shared" si="6"/>
        <v>31779972.159999996</v>
      </c>
      <c r="S49" s="725">
        <f t="shared" si="6"/>
        <v>0</v>
      </c>
      <c r="T49" s="725">
        <f t="shared" si="6"/>
        <v>0</v>
      </c>
      <c r="U49" s="725">
        <f t="shared" si="7"/>
        <v>0</v>
      </c>
      <c r="V49" s="725">
        <f t="shared" si="7"/>
        <v>0</v>
      </c>
      <c r="W49" s="725">
        <f t="shared" si="8"/>
        <v>43681729.82</v>
      </c>
      <c r="X49" s="764"/>
    </row>
    <row r="50" spans="1:24" x14ac:dyDescent="0.2">
      <c r="A50" s="7">
        <v>111</v>
      </c>
      <c r="B50" s="727">
        <v>211</v>
      </c>
      <c r="C50" s="735">
        <v>40103</v>
      </c>
      <c r="D50" s="725">
        <f>'ЛИМ год 1эк'!AG11+'Прочие-1эк'!E63+'Остатки -1эк'!D26+'Возвраты-1эк'!E44</f>
        <v>0</v>
      </c>
      <c r="E50" s="725">
        <f>'ЛИМ год 1эк'!AH11+'Прочие-1эк'!E64+'Возвраты-1эк'!E45+'Остатки -1эк'!D27</f>
        <v>3463861.5999999996</v>
      </c>
      <c r="F50" s="725">
        <f>'ЛИМ год 1эк'!AI11+'Прочие-1эк'!E65+'Возвраты-1эк'!E46+'Остатки -1эк'!D28</f>
        <v>243823.09</v>
      </c>
      <c r="G50" s="725"/>
      <c r="H50" s="725">
        <f t="shared" si="3"/>
        <v>3707684.6899999995</v>
      </c>
      <c r="I50" s="735">
        <v>50300</v>
      </c>
      <c r="J50" s="725">
        <f>'ИЦ 1эк'!E67</f>
        <v>0</v>
      </c>
      <c r="K50" s="725">
        <f>'ИЦ 1эк'!E68</f>
        <v>0</v>
      </c>
      <c r="L50" s="725">
        <f>'ИЦ 1эк'!E69</f>
        <v>0</v>
      </c>
      <c r="M50" s="725">
        <f>'ИЦ 1эк'!E70</f>
        <v>0</v>
      </c>
      <c r="N50" s="725">
        <f>'ИЦ 1эк'!E71</f>
        <v>0</v>
      </c>
      <c r="O50" s="7"/>
      <c r="P50" s="725">
        <f t="shared" si="5"/>
        <v>0</v>
      </c>
      <c r="Q50" s="725">
        <f t="shared" si="6"/>
        <v>0</v>
      </c>
      <c r="R50" s="725">
        <f t="shared" si="6"/>
        <v>3463861.5999999996</v>
      </c>
      <c r="S50" s="725">
        <f t="shared" si="6"/>
        <v>243823.09</v>
      </c>
      <c r="T50" s="725">
        <f t="shared" si="6"/>
        <v>0</v>
      </c>
      <c r="U50" s="725">
        <f t="shared" si="7"/>
        <v>0</v>
      </c>
      <c r="V50" s="725">
        <f t="shared" si="7"/>
        <v>0</v>
      </c>
      <c r="W50" s="725">
        <f t="shared" si="8"/>
        <v>3707684.6899999995</v>
      </c>
      <c r="X50" s="764"/>
    </row>
    <row r="51" spans="1:24" x14ac:dyDescent="0.2">
      <c r="A51" s="7">
        <v>111</v>
      </c>
      <c r="B51" s="727">
        <v>211</v>
      </c>
      <c r="C51" s="736">
        <v>40200</v>
      </c>
      <c r="D51" s="725">
        <f>'ПД 1эк'!C60</f>
        <v>0</v>
      </c>
      <c r="E51" s="725">
        <f>'ПД 1эк'!C61</f>
        <v>0</v>
      </c>
      <c r="F51" s="725">
        <f>'ПД 1эк'!C62</f>
        <v>0</v>
      </c>
      <c r="G51" s="725">
        <f>'ПД 1эк'!C63</f>
        <v>0</v>
      </c>
      <c r="H51" s="725">
        <f t="shared" si="3"/>
        <v>0</v>
      </c>
      <c r="J51" s="7"/>
      <c r="K51" s="7"/>
      <c r="L51" s="7"/>
      <c r="M51" s="7"/>
      <c r="N51" s="7"/>
      <c r="O51" s="7"/>
      <c r="P51" s="725">
        <f t="shared" si="5"/>
        <v>0</v>
      </c>
      <c r="Q51" s="725">
        <f t="shared" si="6"/>
        <v>0</v>
      </c>
      <c r="R51" s="725">
        <f t="shared" si="6"/>
        <v>0</v>
      </c>
      <c r="S51" s="725">
        <f t="shared" si="6"/>
        <v>0</v>
      </c>
      <c r="T51" s="725">
        <f t="shared" si="6"/>
        <v>0</v>
      </c>
      <c r="U51" s="725">
        <f t="shared" si="7"/>
        <v>0</v>
      </c>
      <c r="V51" s="725">
        <f t="shared" si="7"/>
        <v>0</v>
      </c>
      <c r="W51" s="725">
        <f t="shared" si="8"/>
        <v>0</v>
      </c>
      <c r="X51" s="764"/>
    </row>
    <row r="52" spans="1:24" x14ac:dyDescent="0.2">
      <c r="A52" s="7">
        <v>112</v>
      </c>
      <c r="B52" s="727">
        <v>212</v>
      </c>
      <c r="C52" s="733">
        <v>40101</v>
      </c>
      <c r="D52" s="725">
        <f>'ЛИМ год 1эк'!C12+'Прочие-1эк'!F56</f>
        <v>0</v>
      </c>
      <c r="E52" s="725">
        <f>'Прочие-1эк'!F57</f>
        <v>0</v>
      </c>
      <c r="F52" s="725">
        <f>'Прочие-1эк'!F58</f>
        <v>0</v>
      </c>
      <c r="G52" s="725"/>
      <c r="H52" s="725">
        <f t="shared" si="3"/>
        <v>0</v>
      </c>
      <c r="I52" s="733">
        <v>50100</v>
      </c>
      <c r="J52" s="725">
        <f>'ИЦ 1эк'!F58</f>
        <v>0</v>
      </c>
      <c r="K52" s="725">
        <f>'ИЦ 1эк'!F59</f>
        <v>0</v>
      </c>
      <c r="L52" s="725">
        <f>'ИЦ 1эк'!F60</f>
        <v>0</v>
      </c>
      <c r="M52" s="7"/>
      <c r="N52" s="7"/>
      <c r="O52" s="7"/>
      <c r="P52" s="725">
        <f t="shared" si="5"/>
        <v>0</v>
      </c>
      <c r="Q52" s="725">
        <f t="shared" si="6"/>
        <v>0</v>
      </c>
      <c r="R52" s="725">
        <f t="shared" si="6"/>
        <v>0</v>
      </c>
      <c r="S52" s="725">
        <f t="shared" si="6"/>
        <v>0</v>
      </c>
      <c r="T52" s="725">
        <f t="shared" si="6"/>
        <v>0</v>
      </c>
      <c r="U52" s="725">
        <f t="shared" si="7"/>
        <v>0</v>
      </c>
      <c r="V52" s="725">
        <f t="shared" si="7"/>
        <v>0</v>
      </c>
      <c r="W52" s="725">
        <f t="shared" si="8"/>
        <v>0</v>
      </c>
      <c r="X52" s="764"/>
    </row>
    <row r="53" spans="1:24" x14ac:dyDescent="0.2">
      <c r="A53" s="7">
        <v>112</v>
      </c>
      <c r="B53" s="727">
        <v>212</v>
      </c>
      <c r="C53" s="734">
        <v>40102</v>
      </c>
      <c r="D53" s="725">
        <f>'ЛИМ год 1эк'!S12+'Остатки -1эк'!E23+'Возвраты-1эк'!F40+'Прочие-1эк'!F59</f>
        <v>0</v>
      </c>
      <c r="E53" s="725">
        <f>'ЛИМ год 1эк'!T12+'Прочие-1эк'!F60+'Остатки -1эк'!E24+'Возвраты-1эк'!F41</f>
        <v>79550.14</v>
      </c>
      <c r="F53" s="725">
        <f>'ЛИМ год 1эк'!U12+'Прочие-1эк'!F61+'Остатки -1эк'!E25+'Возвраты-1эк'!F42</f>
        <v>0</v>
      </c>
      <c r="G53" s="725"/>
      <c r="H53" s="725">
        <f t="shared" si="3"/>
        <v>79550.14</v>
      </c>
      <c r="I53" s="734">
        <v>50200</v>
      </c>
      <c r="J53" s="725">
        <f>'ИЦ 1эк'!F61</f>
        <v>0</v>
      </c>
      <c r="K53" s="725">
        <f>'ИЦ 1эк'!F62</f>
        <v>0</v>
      </c>
      <c r="L53" s="725">
        <f>'ИЦ 1эк'!F63</f>
        <v>0</v>
      </c>
      <c r="M53" s="725">
        <f>'ИЦ 1эк'!F64</f>
        <v>0</v>
      </c>
      <c r="N53" s="725">
        <f>'ИЦ 1эк'!F65</f>
        <v>0</v>
      </c>
      <c r="O53" s="725">
        <f>'ИЦ 1эк'!F66</f>
        <v>0</v>
      </c>
      <c r="P53" s="725">
        <f t="shared" si="5"/>
        <v>0</v>
      </c>
      <c r="Q53" s="725">
        <f t="shared" si="6"/>
        <v>0</v>
      </c>
      <c r="R53" s="725">
        <f t="shared" si="6"/>
        <v>79550.14</v>
      </c>
      <c r="S53" s="725">
        <f t="shared" si="6"/>
        <v>0</v>
      </c>
      <c r="T53" s="725">
        <f t="shared" si="6"/>
        <v>0</v>
      </c>
      <c r="U53" s="725">
        <f t="shared" si="7"/>
        <v>0</v>
      </c>
      <c r="V53" s="725">
        <f t="shared" si="7"/>
        <v>0</v>
      </c>
      <c r="W53" s="725">
        <f t="shared" si="8"/>
        <v>79550.14</v>
      </c>
      <c r="X53" s="764"/>
    </row>
    <row r="54" spans="1:24" ht="14.45" customHeight="1" x14ac:dyDescent="0.2">
      <c r="A54" s="7">
        <v>112</v>
      </c>
      <c r="B54" s="727">
        <v>212</v>
      </c>
      <c r="C54" s="735">
        <v>40103</v>
      </c>
      <c r="D54" s="725">
        <f>'ЛИМ год 1эк'!AG12+'Прочие-1эк'!F63+'Остатки -1эк'!E26+'Возвраты-1эк'!F44</f>
        <v>0</v>
      </c>
      <c r="E54" s="725">
        <f>'ЛИМ год 1эк'!AH12+'Прочие-1эк'!F64+'Возвраты-1эк'!F45+'Остатки -1эк'!E27</f>
        <v>0</v>
      </c>
      <c r="F54" s="725">
        <f>'ЛИМ год 1эк'!AI12+'Прочие-1эк'!F65+'Возвраты-1эк'!F46+'Остатки -1эк'!E28</f>
        <v>0</v>
      </c>
      <c r="G54" s="725"/>
      <c r="H54" s="725">
        <f t="shared" si="3"/>
        <v>0</v>
      </c>
      <c r="I54" s="735">
        <v>50300</v>
      </c>
      <c r="J54" s="725">
        <f>'ИЦ 1эк'!F67</f>
        <v>0</v>
      </c>
      <c r="K54" s="725">
        <f>'ИЦ 1эк'!F68</f>
        <v>0</v>
      </c>
      <c r="L54" s="725">
        <f>'ИЦ 1эк'!F69</f>
        <v>0</v>
      </c>
      <c r="M54" s="725">
        <f>'ИЦ 1эк'!F70</f>
        <v>0</v>
      </c>
      <c r="N54" s="725">
        <f>'ИЦ 1эк'!F71</f>
        <v>0</v>
      </c>
      <c r="O54" s="7"/>
      <c r="P54" s="725">
        <f t="shared" si="5"/>
        <v>0</v>
      </c>
      <c r="Q54" s="725">
        <f t="shared" si="6"/>
        <v>0</v>
      </c>
      <c r="R54" s="725">
        <f t="shared" si="6"/>
        <v>0</v>
      </c>
      <c r="S54" s="725">
        <f t="shared" si="6"/>
        <v>0</v>
      </c>
      <c r="T54" s="725">
        <f t="shared" si="6"/>
        <v>0</v>
      </c>
      <c r="U54" s="725">
        <f t="shared" si="7"/>
        <v>0</v>
      </c>
      <c r="V54" s="725">
        <f t="shared" si="7"/>
        <v>0</v>
      </c>
      <c r="W54" s="725">
        <f t="shared" si="8"/>
        <v>0</v>
      </c>
      <c r="X54" s="764"/>
    </row>
    <row r="55" spans="1:24" x14ac:dyDescent="0.2">
      <c r="A55" s="7">
        <v>112</v>
      </c>
      <c r="B55" s="727">
        <v>212</v>
      </c>
      <c r="C55" s="736">
        <v>40200</v>
      </c>
      <c r="D55" s="725">
        <f>'ПД 1эк'!E60</f>
        <v>0</v>
      </c>
      <c r="E55" s="725">
        <f>'ПД 1эк'!E61</f>
        <v>0</v>
      </c>
      <c r="F55" s="725">
        <f>'ПД 1эк'!E62</f>
        <v>0</v>
      </c>
      <c r="G55" s="725">
        <f>'ПД 1эк'!E63</f>
        <v>0</v>
      </c>
      <c r="H55" s="725">
        <f t="shared" si="3"/>
        <v>0</v>
      </c>
      <c r="J55" s="7"/>
      <c r="K55" s="7"/>
      <c r="L55" s="7"/>
      <c r="M55" s="7"/>
      <c r="N55" s="7"/>
      <c r="O55" s="7"/>
      <c r="P55" s="725">
        <f t="shared" si="5"/>
        <v>0</v>
      </c>
      <c r="Q55" s="725">
        <f t="shared" si="6"/>
        <v>0</v>
      </c>
      <c r="R55" s="725">
        <f t="shared" si="6"/>
        <v>0</v>
      </c>
      <c r="S55" s="725">
        <f t="shared" si="6"/>
        <v>0</v>
      </c>
      <c r="T55" s="725">
        <f t="shared" si="6"/>
        <v>0</v>
      </c>
      <c r="U55" s="725">
        <f t="shared" si="7"/>
        <v>0</v>
      </c>
      <c r="V55" s="725">
        <f t="shared" si="7"/>
        <v>0</v>
      </c>
      <c r="W55" s="725">
        <f t="shared" si="8"/>
        <v>0</v>
      </c>
      <c r="X55" s="764"/>
    </row>
    <row r="56" spans="1:24" x14ac:dyDescent="0.2">
      <c r="A56" s="7">
        <v>112</v>
      </c>
      <c r="B56" s="727">
        <v>262</v>
      </c>
      <c r="C56" s="733">
        <v>40101</v>
      </c>
      <c r="D56" s="725">
        <f>'ЛИМ год 1эк'!C35</f>
        <v>0</v>
      </c>
      <c r="E56" s="725"/>
      <c r="F56" s="725"/>
      <c r="G56" s="725"/>
      <c r="H56" s="725">
        <f t="shared" si="3"/>
        <v>0</v>
      </c>
      <c r="I56" s="733">
        <v>50100</v>
      </c>
      <c r="J56" s="725">
        <f>'ИЦ 1эк'!Q58</f>
        <v>0</v>
      </c>
      <c r="K56" s="725">
        <f>'ИЦ 1эк'!Q59</f>
        <v>0</v>
      </c>
      <c r="L56" s="725">
        <f>'ИЦ 1эк'!Q60</f>
        <v>0</v>
      </c>
      <c r="M56" s="7"/>
      <c r="N56" s="7"/>
      <c r="O56" s="7"/>
      <c r="P56" s="725">
        <f t="shared" si="5"/>
        <v>0</v>
      </c>
      <c r="Q56" s="725">
        <f t="shared" si="6"/>
        <v>0</v>
      </c>
      <c r="R56" s="725">
        <f t="shared" si="6"/>
        <v>0</v>
      </c>
      <c r="S56" s="725">
        <f t="shared" si="6"/>
        <v>0</v>
      </c>
      <c r="T56" s="725">
        <f t="shared" si="6"/>
        <v>0</v>
      </c>
      <c r="U56" s="725">
        <f t="shared" si="7"/>
        <v>0</v>
      </c>
      <c r="V56" s="725">
        <f t="shared" si="7"/>
        <v>0</v>
      </c>
      <c r="W56" s="725">
        <f t="shared" si="8"/>
        <v>0</v>
      </c>
      <c r="X56" s="764"/>
    </row>
    <row r="57" spans="1:24" x14ac:dyDescent="0.2">
      <c r="A57" s="7">
        <v>112</v>
      </c>
      <c r="B57" s="727">
        <v>262</v>
      </c>
      <c r="C57" s="734">
        <v>40102</v>
      </c>
      <c r="D57" s="725">
        <f>'ЛИМ год 1эк'!S35+'Возвраты-1эк'!N40</f>
        <v>0</v>
      </c>
      <c r="E57" s="725">
        <f>'ЛИМ год 1эк'!T35+'Возвраты-1эк'!N41</f>
        <v>0</v>
      </c>
      <c r="F57" s="725">
        <f>'ЛИМ год 1эк'!U35+'Возвраты-1эк'!N42</f>
        <v>0</v>
      </c>
      <c r="G57" s="725"/>
      <c r="H57" s="725">
        <f t="shared" si="3"/>
        <v>0</v>
      </c>
      <c r="I57" s="734">
        <v>50200</v>
      </c>
      <c r="J57" s="725">
        <f>'ИЦ 1эк'!Q61</f>
        <v>0</v>
      </c>
      <c r="K57" s="725">
        <f>'ИЦ 1эк'!Q62</f>
        <v>0</v>
      </c>
      <c r="L57" s="725">
        <f>'ИЦ 1эк'!Q63</f>
        <v>0</v>
      </c>
      <c r="M57" s="725">
        <f>'ИЦ 1эк'!Q64</f>
        <v>0</v>
      </c>
      <c r="N57" s="725">
        <f>'ИЦ 1эк'!Q65</f>
        <v>0</v>
      </c>
      <c r="O57" s="725">
        <f>'ИЦ 1эк'!Q66</f>
        <v>0</v>
      </c>
      <c r="P57" s="725">
        <f t="shared" si="5"/>
        <v>0</v>
      </c>
      <c r="Q57" s="725">
        <f t="shared" si="6"/>
        <v>0</v>
      </c>
      <c r="R57" s="725">
        <f t="shared" si="6"/>
        <v>0</v>
      </c>
      <c r="S57" s="725">
        <f t="shared" si="6"/>
        <v>0</v>
      </c>
      <c r="T57" s="725">
        <f t="shared" si="6"/>
        <v>0</v>
      </c>
      <c r="U57" s="725">
        <f t="shared" si="7"/>
        <v>0</v>
      </c>
      <c r="V57" s="725">
        <f t="shared" si="7"/>
        <v>0</v>
      </c>
      <c r="W57" s="725">
        <f t="shared" si="8"/>
        <v>0</v>
      </c>
      <c r="X57" s="764"/>
    </row>
    <row r="58" spans="1:24" x14ac:dyDescent="0.2">
      <c r="A58" s="7">
        <v>112</v>
      </c>
      <c r="B58" s="727">
        <v>262</v>
      </c>
      <c r="C58" s="735">
        <v>40103</v>
      </c>
      <c r="D58" s="725">
        <f>'ЛИМ год 1эк'!AG35+'Возвраты-1эк'!N44</f>
        <v>0</v>
      </c>
      <c r="E58" s="725">
        <f>'ЛИМ год 1эк'!AH35+'Возвраты-1эк'!N45</f>
        <v>0</v>
      </c>
      <c r="F58" s="725">
        <f>'ЛИМ год 1эк'!AI35+'Возвраты-1эк'!N46</f>
        <v>0</v>
      </c>
      <c r="G58" s="725"/>
      <c r="H58" s="725">
        <f t="shared" si="3"/>
        <v>0</v>
      </c>
      <c r="I58" s="735">
        <v>50300</v>
      </c>
      <c r="J58" s="725">
        <f>'ИЦ 1эк'!Q67</f>
        <v>0</v>
      </c>
      <c r="K58" s="725">
        <f>'ИЦ 1эк'!Q68</f>
        <v>0</v>
      </c>
      <c r="L58" s="725">
        <f>'ИЦ 1эк'!Q69</f>
        <v>0</v>
      </c>
      <c r="M58" s="725">
        <f>'ИЦ 1эк'!Q70</f>
        <v>0</v>
      </c>
      <c r="N58" s="7"/>
      <c r="O58" s="7"/>
      <c r="P58" s="725">
        <f t="shared" si="5"/>
        <v>0</v>
      </c>
      <c r="Q58" s="725">
        <f t="shared" si="6"/>
        <v>0</v>
      </c>
      <c r="R58" s="725">
        <f t="shared" si="6"/>
        <v>0</v>
      </c>
      <c r="S58" s="725">
        <f t="shared" si="6"/>
        <v>0</v>
      </c>
      <c r="T58" s="725">
        <f t="shared" si="6"/>
        <v>0</v>
      </c>
      <c r="U58" s="725">
        <f t="shared" si="7"/>
        <v>0</v>
      </c>
      <c r="V58" s="725">
        <f t="shared" si="7"/>
        <v>0</v>
      </c>
      <c r="W58" s="725">
        <f t="shared" si="8"/>
        <v>0</v>
      </c>
      <c r="X58" s="764"/>
    </row>
    <row r="59" spans="1:24" x14ac:dyDescent="0.2">
      <c r="A59" s="7">
        <v>112</v>
      </c>
      <c r="B59" s="727">
        <v>262</v>
      </c>
      <c r="C59" s="736">
        <v>40200</v>
      </c>
      <c r="D59" s="725"/>
      <c r="E59" s="725"/>
      <c r="F59" s="725"/>
      <c r="G59" s="725"/>
      <c r="H59" s="725">
        <f t="shared" si="3"/>
        <v>0</v>
      </c>
      <c r="J59" s="7"/>
      <c r="K59" s="7"/>
      <c r="L59" s="7"/>
      <c r="M59" s="7"/>
      <c r="N59" s="7"/>
      <c r="O59" s="7"/>
      <c r="P59" s="725">
        <f t="shared" si="5"/>
        <v>0</v>
      </c>
      <c r="Q59" s="725">
        <f t="shared" si="6"/>
        <v>0</v>
      </c>
      <c r="R59" s="725">
        <f t="shared" si="6"/>
        <v>0</v>
      </c>
      <c r="S59" s="725">
        <f t="shared" si="6"/>
        <v>0</v>
      </c>
      <c r="T59" s="725">
        <f t="shared" si="6"/>
        <v>0</v>
      </c>
      <c r="U59" s="725">
        <f t="shared" si="7"/>
        <v>0</v>
      </c>
      <c r="V59" s="725">
        <f t="shared" si="7"/>
        <v>0</v>
      </c>
      <c r="W59" s="725">
        <f t="shared" si="8"/>
        <v>0</v>
      </c>
      <c r="X59" s="764"/>
    </row>
    <row r="60" spans="1:24" x14ac:dyDescent="0.2">
      <c r="A60" s="7">
        <v>119</v>
      </c>
      <c r="B60" s="727">
        <v>213</v>
      </c>
      <c r="C60" s="733">
        <v>40101</v>
      </c>
      <c r="D60" s="725">
        <f>'ЛИМ год 1эк'!C13+'Прочие-1эк'!G56</f>
        <v>0</v>
      </c>
      <c r="E60" s="725">
        <f>'Прочие-1эк'!G57</f>
        <v>0</v>
      </c>
      <c r="F60" s="725">
        <f>'Прочие-1эк'!G58</f>
        <v>0</v>
      </c>
      <c r="G60" s="725"/>
      <c r="H60" s="725">
        <f t="shared" si="3"/>
        <v>0</v>
      </c>
      <c r="I60" s="733">
        <v>50100</v>
      </c>
      <c r="J60" s="725">
        <f>'ИЦ 1эк'!G58</f>
        <v>0</v>
      </c>
      <c r="K60" s="725">
        <f>'ИЦ 1эк'!G59</f>
        <v>595458.28</v>
      </c>
      <c r="L60" s="725">
        <f>'ИЦ 1эк'!G60</f>
        <v>0</v>
      </c>
      <c r="M60" s="7"/>
      <c r="N60" s="7"/>
      <c r="O60" s="7"/>
      <c r="P60" s="725">
        <f t="shared" si="5"/>
        <v>595458.28</v>
      </c>
      <c r="Q60" s="725">
        <f t="shared" si="6"/>
        <v>0</v>
      </c>
      <c r="R60" s="725">
        <f t="shared" si="6"/>
        <v>595458.28</v>
      </c>
      <c r="S60" s="725">
        <f t="shared" si="6"/>
        <v>0</v>
      </c>
      <c r="T60" s="725">
        <f t="shared" si="6"/>
        <v>0</v>
      </c>
      <c r="U60" s="725">
        <f t="shared" si="7"/>
        <v>0</v>
      </c>
      <c r="V60" s="725">
        <f t="shared" si="7"/>
        <v>0</v>
      </c>
      <c r="W60" s="725">
        <f t="shared" si="8"/>
        <v>595458.28</v>
      </c>
      <c r="X60" s="764"/>
    </row>
    <row r="61" spans="1:24" x14ac:dyDescent="0.2">
      <c r="A61" s="7">
        <v>119</v>
      </c>
      <c r="B61" s="727">
        <v>213</v>
      </c>
      <c r="C61" s="734">
        <v>40102</v>
      </c>
      <c r="D61" s="725">
        <f>'ЛИМ год 1эк'!S13+'Остатки -1эк'!F23+'Возвраты-1эк'!G40+'Прочие-1эк'!G59</f>
        <v>2393453.1800000002</v>
      </c>
      <c r="E61" s="725">
        <f>'ЛИМ год 1эк'!T13+'Прочие-1эк'!G60+'Остатки -1эк'!F24+'Возвраты-1эк'!G41</f>
        <v>8789953.5500000007</v>
      </c>
      <c r="F61" s="725">
        <f>'ЛИМ год 1эк'!U13+'Прочие-1эк'!G61+'Остатки -1эк'!F25+'Возвраты-1эк'!G42</f>
        <v>0</v>
      </c>
      <c r="G61" s="725"/>
      <c r="H61" s="725">
        <f t="shared" si="3"/>
        <v>11183406.73</v>
      </c>
      <c r="I61" s="734">
        <v>50200</v>
      </c>
      <c r="J61" s="725">
        <f>'ИЦ 1эк'!G61</f>
        <v>0</v>
      </c>
      <c r="K61" s="725">
        <f>'ИЦ 1эк'!G62</f>
        <v>2767.58</v>
      </c>
      <c r="L61" s="725">
        <f>'ИЦ 1эк'!G63</f>
        <v>0</v>
      </c>
      <c r="M61" s="725">
        <f>'ИЦ 1эк'!G64</f>
        <v>0</v>
      </c>
      <c r="N61" s="725">
        <f>'ИЦ 1эк'!G65</f>
        <v>0</v>
      </c>
      <c r="O61" s="725">
        <f>'ИЦ 1эк'!G66</f>
        <v>0</v>
      </c>
      <c r="P61" s="725">
        <f t="shared" si="5"/>
        <v>2767.58</v>
      </c>
      <c r="Q61" s="725">
        <f t="shared" si="6"/>
        <v>2393453.1800000002</v>
      </c>
      <c r="R61" s="725">
        <f t="shared" si="6"/>
        <v>8792721.1300000008</v>
      </c>
      <c r="S61" s="725">
        <f t="shared" si="6"/>
        <v>0</v>
      </c>
      <c r="T61" s="725">
        <f t="shared" si="6"/>
        <v>0</v>
      </c>
      <c r="U61" s="725">
        <f t="shared" si="7"/>
        <v>0</v>
      </c>
      <c r="V61" s="725">
        <f t="shared" si="7"/>
        <v>0</v>
      </c>
      <c r="W61" s="725">
        <f t="shared" si="8"/>
        <v>11186174.310000001</v>
      </c>
      <c r="X61" s="764"/>
    </row>
    <row r="62" spans="1:24" x14ac:dyDescent="0.2">
      <c r="A62" s="7">
        <v>119</v>
      </c>
      <c r="B62" s="727">
        <v>213</v>
      </c>
      <c r="C62" s="735">
        <v>40103</v>
      </c>
      <c r="D62" s="725">
        <f>'ЛИМ год 1эк'!AG13+'Прочие-1эк'!G63+'Возвраты-1эк'!G44+'Остатки -1эк'!F26</f>
        <v>0</v>
      </c>
      <c r="E62" s="725">
        <f>'ЛИМ год 1эк'!AH13+'Прочие-1эк'!G64+'Возвраты-1эк'!G45+'Остатки -1эк'!F27</f>
        <v>1268388.69</v>
      </c>
      <c r="F62" s="725">
        <f>'ЛИМ год 1эк'!AI13+'Прочие-1эк'!G65+'Возвраты-1эк'!G46+'Остатки -1эк'!F28</f>
        <v>93816.91</v>
      </c>
      <c r="G62" s="725"/>
      <c r="H62" s="725">
        <f t="shared" si="3"/>
        <v>1362205.5999999999</v>
      </c>
      <c r="I62" s="735">
        <v>50300</v>
      </c>
      <c r="J62" s="725">
        <f>'ИЦ 1эк'!G67</f>
        <v>0</v>
      </c>
      <c r="K62" s="725">
        <f>'ИЦ 1эк'!G68</f>
        <v>0</v>
      </c>
      <c r="L62" s="725">
        <f>'ИЦ 1эк'!G69</f>
        <v>0</v>
      </c>
      <c r="M62" s="725">
        <f>'ИЦ 1эк'!G70</f>
        <v>0</v>
      </c>
      <c r="N62" s="725">
        <f>'ИЦ 1эк'!G71</f>
        <v>0</v>
      </c>
      <c r="O62" s="725">
        <f>'ИЦ 1эк'!Q71</f>
        <v>0</v>
      </c>
      <c r="P62" s="725">
        <f t="shared" si="5"/>
        <v>0</v>
      </c>
      <c r="Q62" s="725">
        <f t="shared" si="6"/>
        <v>0</v>
      </c>
      <c r="R62" s="725">
        <f t="shared" si="6"/>
        <v>1268388.69</v>
      </c>
      <c r="S62" s="725">
        <f t="shared" si="6"/>
        <v>93816.91</v>
      </c>
      <c r="T62" s="725">
        <f t="shared" si="6"/>
        <v>0</v>
      </c>
      <c r="U62" s="725">
        <f t="shared" si="7"/>
        <v>0</v>
      </c>
      <c r="V62" s="725">
        <f t="shared" si="7"/>
        <v>0</v>
      </c>
      <c r="W62" s="725">
        <f t="shared" si="8"/>
        <v>1362205.5999999999</v>
      </c>
      <c r="X62" s="764"/>
    </row>
    <row r="63" spans="1:24" ht="14.45" customHeight="1" x14ac:dyDescent="0.2">
      <c r="A63" s="7">
        <v>119</v>
      </c>
      <c r="B63" s="727">
        <v>213</v>
      </c>
      <c r="C63" s="736">
        <v>40200</v>
      </c>
      <c r="D63" s="725">
        <f>'ПД 1эк'!F60</f>
        <v>0</v>
      </c>
      <c r="E63" s="725">
        <f>'ПД 1эк'!F61</f>
        <v>0</v>
      </c>
      <c r="F63" s="725">
        <f>'ПД 1эк'!F62</f>
        <v>0</v>
      </c>
      <c r="G63" s="725">
        <f>'ПД 1эк'!F63</f>
        <v>0</v>
      </c>
      <c r="H63" s="725">
        <f t="shared" si="3"/>
        <v>0</v>
      </c>
      <c r="J63" s="7"/>
      <c r="K63" s="7"/>
      <c r="L63" s="7"/>
      <c r="M63" s="7"/>
      <c r="N63" s="7"/>
      <c r="O63" s="7"/>
      <c r="P63" s="725">
        <f t="shared" si="5"/>
        <v>0</v>
      </c>
      <c r="Q63" s="725">
        <f t="shared" si="6"/>
        <v>0</v>
      </c>
      <c r="R63" s="725">
        <f t="shared" si="6"/>
        <v>0</v>
      </c>
      <c r="S63" s="725">
        <f t="shared" si="6"/>
        <v>0</v>
      </c>
      <c r="T63" s="725">
        <f t="shared" si="6"/>
        <v>0</v>
      </c>
      <c r="U63" s="725">
        <f t="shared" si="7"/>
        <v>0</v>
      </c>
      <c r="V63" s="725">
        <f t="shared" si="7"/>
        <v>0</v>
      </c>
      <c r="W63" s="725">
        <f t="shared" si="8"/>
        <v>0</v>
      </c>
      <c r="X63" s="764"/>
    </row>
    <row r="64" spans="1:24" x14ac:dyDescent="0.2">
      <c r="A64" s="7">
        <v>119</v>
      </c>
      <c r="B64" s="727">
        <v>262</v>
      </c>
      <c r="C64" s="733">
        <v>40101</v>
      </c>
      <c r="D64" s="725">
        <f>'ЛИМ год 1эк'!C36</f>
        <v>0</v>
      </c>
      <c r="E64" s="725"/>
      <c r="F64" s="725"/>
      <c r="G64" s="725"/>
      <c r="H64" s="725">
        <f t="shared" si="3"/>
        <v>0</v>
      </c>
      <c r="I64" s="733">
        <v>50100</v>
      </c>
      <c r="J64" s="7"/>
      <c r="K64" s="7"/>
      <c r="L64" s="7"/>
      <c r="M64" s="7"/>
      <c r="N64" s="7"/>
      <c r="O64" s="7"/>
      <c r="P64" s="725">
        <f>J64+K64+L64+M64+N64+O64</f>
        <v>0</v>
      </c>
      <c r="Q64" s="725">
        <f t="shared" si="6"/>
        <v>0</v>
      </c>
      <c r="R64" s="725">
        <f t="shared" si="6"/>
        <v>0</v>
      </c>
      <c r="S64" s="725">
        <f t="shared" si="6"/>
        <v>0</v>
      </c>
      <c r="T64" s="725">
        <f t="shared" si="6"/>
        <v>0</v>
      </c>
      <c r="U64" s="725">
        <f t="shared" si="7"/>
        <v>0</v>
      </c>
      <c r="V64" s="725">
        <f t="shared" si="7"/>
        <v>0</v>
      </c>
      <c r="W64" s="725">
        <f t="shared" si="8"/>
        <v>0</v>
      </c>
      <c r="X64" s="764"/>
    </row>
    <row r="65" spans="1:24" x14ac:dyDescent="0.2">
      <c r="A65" s="7">
        <v>119</v>
      </c>
      <c r="B65" s="727">
        <v>262</v>
      </c>
      <c r="C65" s="734">
        <v>40102</v>
      </c>
      <c r="D65" s="725">
        <f>'ЛИМ год 1эк'!S36+'Возвраты-1эк'!O40</f>
        <v>0</v>
      </c>
      <c r="E65" s="725">
        <f>'ЛИМ год 1эк'!T36+'Возвраты-1эк'!O41</f>
        <v>0</v>
      </c>
      <c r="F65" s="725">
        <f>'ЛИМ год 1эк'!U36+'Возвраты-1эк'!O42</f>
        <v>0</v>
      </c>
      <c r="G65" s="725"/>
      <c r="H65" s="725">
        <f t="shared" si="3"/>
        <v>0</v>
      </c>
      <c r="I65" s="734">
        <v>50200</v>
      </c>
      <c r="J65" s="7"/>
      <c r="K65" s="7"/>
      <c r="L65" s="7"/>
      <c r="M65" s="7"/>
      <c r="N65" s="7"/>
      <c r="O65" s="7"/>
      <c r="P65" s="725">
        <f t="shared" si="5"/>
        <v>0</v>
      </c>
      <c r="Q65" s="725">
        <f t="shared" si="6"/>
        <v>0</v>
      </c>
      <c r="R65" s="725">
        <f t="shared" si="6"/>
        <v>0</v>
      </c>
      <c r="S65" s="725">
        <f t="shared" si="6"/>
        <v>0</v>
      </c>
      <c r="T65" s="725">
        <f t="shared" si="6"/>
        <v>0</v>
      </c>
      <c r="U65" s="725">
        <f t="shared" si="7"/>
        <v>0</v>
      </c>
      <c r="V65" s="725">
        <f t="shared" si="7"/>
        <v>0</v>
      </c>
      <c r="W65" s="725">
        <f t="shared" si="8"/>
        <v>0</v>
      </c>
      <c r="X65" s="764"/>
    </row>
    <row r="66" spans="1:24" x14ac:dyDescent="0.2">
      <c r="A66" s="7">
        <v>119</v>
      </c>
      <c r="B66" s="727">
        <v>262</v>
      </c>
      <c r="C66" s="735">
        <v>40103</v>
      </c>
      <c r="D66" s="725">
        <f>'ЛИМ год 1эк'!AG36+'Возвраты-1эк'!O44</f>
        <v>0</v>
      </c>
      <c r="E66" s="725">
        <f>'ЛИМ год 1эк'!AH36+'Возвраты-1эк'!O45</f>
        <v>0</v>
      </c>
      <c r="F66" s="725">
        <f>'ЛИМ год 1эк'!AI36+'Возвраты-1эк'!O46</f>
        <v>0</v>
      </c>
      <c r="G66" s="725"/>
      <c r="H66" s="725">
        <f t="shared" si="3"/>
        <v>0</v>
      </c>
      <c r="I66" s="735">
        <v>50300</v>
      </c>
      <c r="J66" s="7"/>
      <c r="K66" s="7"/>
      <c r="L66" s="7"/>
      <c r="M66" s="7"/>
      <c r="N66" s="7"/>
      <c r="O66" s="7"/>
      <c r="P66" s="725">
        <f t="shared" si="5"/>
        <v>0</v>
      </c>
      <c r="Q66" s="725">
        <f t="shared" si="6"/>
        <v>0</v>
      </c>
      <c r="R66" s="725">
        <f t="shared" si="6"/>
        <v>0</v>
      </c>
      <c r="S66" s="725">
        <f t="shared" si="6"/>
        <v>0</v>
      </c>
      <c r="T66" s="725">
        <f t="shared" si="6"/>
        <v>0</v>
      </c>
      <c r="U66" s="725">
        <f t="shared" si="7"/>
        <v>0</v>
      </c>
      <c r="V66" s="725">
        <f t="shared" si="7"/>
        <v>0</v>
      </c>
      <c r="W66" s="725">
        <f t="shared" si="8"/>
        <v>0</v>
      </c>
      <c r="X66" s="764"/>
    </row>
    <row r="67" spans="1:24" x14ac:dyDescent="0.2">
      <c r="A67" s="7">
        <v>119</v>
      </c>
      <c r="B67" s="727">
        <v>262</v>
      </c>
      <c r="C67" s="736">
        <v>40102</v>
      </c>
      <c r="D67" s="725"/>
      <c r="E67" s="725"/>
      <c r="F67" s="725"/>
      <c r="G67" s="725"/>
      <c r="H67" s="725">
        <f t="shared" si="3"/>
        <v>0</v>
      </c>
      <c r="J67" s="7"/>
      <c r="K67" s="7"/>
      <c r="L67" s="7"/>
      <c r="M67" s="7"/>
      <c r="N67" s="7"/>
      <c r="O67" s="7"/>
      <c r="P67" s="725">
        <f t="shared" si="5"/>
        <v>0</v>
      </c>
      <c r="Q67" s="725">
        <f t="shared" si="6"/>
        <v>0</v>
      </c>
      <c r="R67" s="725">
        <f t="shared" si="6"/>
        <v>0</v>
      </c>
      <c r="S67" s="725">
        <f t="shared" si="6"/>
        <v>0</v>
      </c>
      <c r="T67" s="725">
        <f t="shared" si="6"/>
        <v>0</v>
      </c>
      <c r="U67" s="725">
        <f t="shared" si="7"/>
        <v>0</v>
      </c>
      <c r="V67" s="725">
        <f t="shared" si="7"/>
        <v>0</v>
      </c>
      <c r="W67" s="725">
        <f t="shared" si="8"/>
        <v>0</v>
      </c>
      <c r="X67" s="764"/>
    </row>
    <row r="68" spans="1:24" x14ac:dyDescent="0.2">
      <c r="A68" s="7">
        <v>244</v>
      </c>
      <c r="B68" s="727">
        <v>221</v>
      </c>
      <c r="C68" s="733">
        <v>40101</v>
      </c>
      <c r="D68" s="725">
        <f>'ЛИМ год 1эк'!C15+'Прочие-1эк'!H56</f>
        <v>0</v>
      </c>
      <c r="E68" s="725">
        <f>'Прочие-1эк'!H57</f>
        <v>0</v>
      </c>
      <c r="F68" s="725">
        <f>'Прочие-1эк'!H58</f>
        <v>0</v>
      </c>
      <c r="G68" s="725"/>
      <c r="H68" s="725">
        <f t="shared" si="3"/>
        <v>0</v>
      </c>
      <c r="I68" s="733">
        <v>50100</v>
      </c>
      <c r="J68" s="725">
        <f>'ИЦ 1эк'!I58</f>
        <v>0</v>
      </c>
      <c r="K68" s="725">
        <f>'ИЦ 1эк'!I59</f>
        <v>0</v>
      </c>
      <c r="L68" s="725">
        <f>'ИЦ 1эк'!I60</f>
        <v>0</v>
      </c>
      <c r="M68" s="7"/>
      <c r="N68" s="7"/>
      <c r="O68" s="7"/>
      <c r="P68" s="725">
        <f t="shared" si="5"/>
        <v>0</v>
      </c>
      <c r="Q68" s="725">
        <f t="shared" si="6"/>
        <v>0</v>
      </c>
      <c r="R68" s="725">
        <f t="shared" si="6"/>
        <v>0</v>
      </c>
      <c r="S68" s="725">
        <f t="shared" si="6"/>
        <v>0</v>
      </c>
      <c r="T68" s="725">
        <f t="shared" si="6"/>
        <v>0</v>
      </c>
      <c r="U68" s="725">
        <f t="shared" si="7"/>
        <v>0</v>
      </c>
      <c r="V68" s="725">
        <f t="shared" si="7"/>
        <v>0</v>
      </c>
      <c r="W68" s="725">
        <f t="shared" si="8"/>
        <v>0</v>
      </c>
      <c r="X68" s="764"/>
    </row>
    <row r="69" spans="1:24" x14ac:dyDescent="0.2">
      <c r="A69" s="7">
        <v>244</v>
      </c>
      <c r="B69" s="727">
        <v>221</v>
      </c>
      <c r="C69" s="734">
        <v>40102</v>
      </c>
      <c r="D69" s="725">
        <f>'ЛИМ год 1эк'!S15+'Остатки -1эк'!G23+'Возвраты-1эк'!H40+'Прочие-1эк'!H59</f>
        <v>40972.85</v>
      </c>
      <c r="E69" s="725">
        <f>'ЛИМ год 1эк'!T15+'Прочие-1эк'!H60+'Остатки -1эк'!G24+'Возвраты-1эк'!H41</f>
        <v>12000</v>
      </c>
      <c r="F69" s="725">
        <f>'ЛИМ год 1эк'!U15+'Прочие-1эк'!H61+'Остатки -1эк'!G25+'Возвраты-1эк'!H42</f>
        <v>0</v>
      </c>
      <c r="G69" s="725"/>
      <c r="H69" s="725">
        <f t="shared" ref="H69:H127" si="10">D69+E69+F69+G69</f>
        <v>52972.85</v>
      </c>
      <c r="I69" s="734">
        <v>50200</v>
      </c>
      <c r="J69" s="725">
        <f>'ИЦ 1эк'!I61</f>
        <v>0</v>
      </c>
      <c r="K69" s="725">
        <f>'ИЦ 1эк'!I62</f>
        <v>0</v>
      </c>
      <c r="L69" s="725">
        <f>'ИЦ 1эк'!I63</f>
        <v>0</v>
      </c>
      <c r="M69" s="725">
        <f>'ИЦ 1эк'!I64</f>
        <v>0</v>
      </c>
      <c r="N69" s="725">
        <f>'ИЦ 1эк'!I65</f>
        <v>0</v>
      </c>
      <c r="O69" s="725">
        <f>'ИЦ 1эк'!I66</f>
        <v>0</v>
      </c>
      <c r="P69" s="725">
        <f t="shared" ref="P69:P127" si="11">J69+K69+L69+M69+N69+O69</f>
        <v>0</v>
      </c>
      <c r="Q69" s="725">
        <f t="shared" ref="Q69:T127" si="12">D69+J69</f>
        <v>40972.85</v>
      </c>
      <c r="R69" s="725">
        <f t="shared" si="12"/>
        <v>12000</v>
      </c>
      <c r="S69" s="725">
        <f t="shared" si="12"/>
        <v>0</v>
      </c>
      <c r="T69" s="725">
        <f t="shared" si="12"/>
        <v>0</v>
      </c>
      <c r="U69" s="725">
        <f t="shared" ref="U69:V127" si="13">N69</f>
        <v>0</v>
      </c>
      <c r="V69" s="725">
        <f t="shared" si="13"/>
        <v>0</v>
      </c>
      <c r="W69" s="725">
        <f t="shared" ref="W69:W127" si="14">H69+P69</f>
        <v>52972.85</v>
      </c>
      <c r="X69" s="764"/>
    </row>
    <row r="70" spans="1:24" x14ac:dyDescent="0.2">
      <c r="A70" s="7">
        <v>244</v>
      </c>
      <c r="B70" s="727">
        <v>221</v>
      </c>
      <c r="C70" s="735">
        <v>40103</v>
      </c>
      <c r="D70" s="725">
        <f>'ЛИМ год 1эк'!AG15+'Прочие-1эк'!H63+'Возвраты-1эк'!H44+'Остатки -1эк'!G26</f>
        <v>0</v>
      </c>
      <c r="E70" s="725">
        <f>'ЛИМ год 1эк'!AH15+'Прочие-1эк'!H64+'Возвраты-1эк'!H45+'Остатки -1эк'!G27</f>
        <v>0</v>
      </c>
      <c r="F70" s="725">
        <f>'ЛИМ год 1эк'!AI15+'Прочие-1эк'!H65+'Возвраты-1эк'!H46+'Остатки -1эк'!G28</f>
        <v>0</v>
      </c>
      <c r="G70" s="725"/>
      <c r="H70" s="725">
        <f t="shared" si="10"/>
        <v>0</v>
      </c>
      <c r="I70" s="735">
        <v>50300</v>
      </c>
      <c r="J70" s="725">
        <f>'ИЦ 1эк'!I67</f>
        <v>0</v>
      </c>
      <c r="K70" s="725">
        <f>'ИЦ 1эк'!I68</f>
        <v>0</v>
      </c>
      <c r="L70" s="725">
        <f>'ИЦ 1эк'!I69</f>
        <v>0</v>
      </c>
      <c r="M70" s="725">
        <f>'ИЦ 1эк'!I70</f>
        <v>0</v>
      </c>
      <c r="N70" s="725">
        <f>'ИЦ 1эк'!I71</f>
        <v>0</v>
      </c>
      <c r="O70" s="7"/>
      <c r="P70" s="725">
        <f t="shared" si="11"/>
        <v>0</v>
      </c>
      <c r="Q70" s="725">
        <f t="shared" si="12"/>
        <v>0</v>
      </c>
      <c r="R70" s="725">
        <f t="shared" si="12"/>
        <v>0</v>
      </c>
      <c r="S70" s="725">
        <f t="shared" si="12"/>
        <v>0</v>
      </c>
      <c r="T70" s="725">
        <f t="shared" si="12"/>
        <v>0</v>
      </c>
      <c r="U70" s="725">
        <f t="shared" si="13"/>
        <v>0</v>
      </c>
      <c r="V70" s="725">
        <f t="shared" si="13"/>
        <v>0</v>
      </c>
      <c r="W70" s="725">
        <f t="shared" si="14"/>
        <v>0</v>
      </c>
      <c r="X70" s="764"/>
    </row>
    <row r="71" spans="1:24" x14ac:dyDescent="0.2">
      <c r="A71" s="7">
        <v>244</v>
      </c>
      <c r="B71" s="727">
        <v>221</v>
      </c>
      <c r="C71" s="736">
        <v>40200</v>
      </c>
      <c r="D71" s="725">
        <f>'ПД 1эк'!G60</f>
        <v>0</v>
      </c>
      <c r="E71" s="725">
        <f>'ПД 1эк'!G61</f>
        <v>0</v>
      </c>
      <c r="F71" s="725">
        <f>'ПД 1эк'!G62</f>
        <v>0</v>
      </c>
      <c r="G71" s="725">
        <f>'ПД 1эк'!G63</f>
        <v>0</v>
      </c>
      <c r="H71" s="725">
        <f t="shared" si="10"/>
        <v>0</v>
      </c>
      <c r="J71" s="7"/>
      <c r="K71" s="7"/>
      <c r="L71" s="7"/>
      <c r="M71" s="7"/>
      <c r="N71" s="7"/>
      <c r="O71" s="7"/>
      <c r="P71" s="725">
        <f t="shared" si="11"/>
        <v>0</v>
      </c>
      <c r="Q71" s="725">
        <f t="shared" si="12"/>
        <v>0</v>
      </c>
      <c r="R71" s="725">
        <f t="shared" si="12"/>
        <v>0</v>
      </c>
      <c r="S71" s="725">
        <f t="shared" si="12"/>
        <v>0</v>
      </c>
      <c r="T71" s="725">
        <f t="shared" si="12"/>
        <v>0</v>
      </c>
      <c r="U71" s="725">
        <f t="shared" si="13"/>
        <v>0</v>
      </c>
      <c r="V71" s="725">
        <f t="shared" si="13"/>
        <v>0</v>
      </c>
      <c r="W71" s="725">
        <f t="shared" si="14"/>
        <v>0</v>
      </c>
      <c r="X71" s="764"/>
    </row>
    <row r="72" spans="1:24" x14ac:dyDescent="0.2">
      <c r="A72" s="7">
        <v>244</v>
      </c>
      <c r="B72" s="727">
        <v>222</v>
      </c>
      <c r="C72" s="733">
        <v>40101</v>
      </c>
      <c r="D72" s="725">
        <f>'ЛИМ год 1эк'!C18+'Прочие-1эк'!I56</f>
        <v>0</v>
      </c>
      <c r="E72" s="725">
        <f>'Прочие-1эк'!I57</f>
        <v>0</v>
      </c>
      <c r="F72" s="725">
        <f>'Прочие-1эк'!I58</f>
        <v>0</v>
      </c>
      <c r="G72" s="725"/>
      <c r="H72" s="725">
        <f t="shared" si="10"/>
        <v>0</v>
      </c>
      <c r="I72" s="733">
        <v>50100</v>
      </c>
      <c r="J72" s="7"/>
      <c r="K72" s="7"/>
      <c r="L72" s="7"/>
      <c r="M72" s="7"/>
      <c r="N72" s="7"/>
      <c r="O72" s="7"/>
      <c r="P72" s="725">
        <f t="shared" si="11"/>
        <v>0</v>
      </c>
      <c r="Q72" s="725">
        <f t="shared" si="12"/>
        <v>0</v>
      </c>
      <c r="R72" s="725">
        <f t="shared" si="12"/>
        <v>0</v>
      </c>
      <c r="S72" s="725">
        <f t="shared" si="12"/>
        <v>0</v>
      </c>
      <c r="T72" s="725">
        <f t="shared" si="12"/>
        <v>0</v>
      </c>
      <c r="U72" s="725">
        <f t="shared" si="13"/>
        <v>0</v>
      </c>
      <c r="V72" s="725">
        <f t="shared" si="13"/>
        <v>0</v>
      </c>
      <c r="W72" s="725">
        <f t="shared" si="14"/>
        <v>0</v>
      </c>
      <c r="X72" s="764"/>
    </row>
    <row r="73" spans="1:24" x14ac:dyDescent="0.2">
      <c r="A73" s="7">
        <v>244</v>
      </c>
      <c r="B73" s="727">
        <v>222</v>
      </c>
      <c r="C73" s="734">
        <v>40102</v>
      </c>
      <c r="D73" s="725">
        <f>'ЛИМ год 1эк'!S18+'Остатки -1эк'!H23+'Возвраты-1эк'!I40+'Прочие-1эк'!I59</f>
        <v>0</v>
      </c>
      <c r="E73" s="725">
        <f>'ЛИМ год 1эк'!T18+'Прочие-1эк'!I60+'Остатки -1эк'!H24+'Возвраты-1эк'!I41</f>
        <v>0</v>
      </c>
      <c r="F73" s="725">
        <f>'ЛИМ год 1эк'!U18+'Прочие-1эк'!I61+'Остатки -1эк'!H25+'Возвраты-1эк'!I42</f>
        <v>0</v>
      </c>
      <c r="G73" s="725"/>
      <c r="H73" s="725">
        <f t="shared" si="10"/>
        <v>0</v>
      </c>
      <c r="I73" s="734">
        <v>50200</v>
      </c>
      <c r="J73" s="7"/>
      <c r="K73" s="7"/>
      <c r="L73" s="7"/>
      <c r="M73" s="7"/>
      <c r="N73" s="7"/>
      <c r="O73" s="7"/>
      <c r="P73" s="725">
        <f t="shared" si="11"/>
        <v>0</v>
      </c>
      <c r="Q73" s="725">
        <f t="shared" si="12"/>
        <v>0</v>
      </c>
      <c r="R73" s="725">
        <f t="shared" si="12"/>
        <v>0</v>
      </c>
      <c r="S73" s="725">
        <f t="shared" si="12"/>
        <v>0</v>
      </c>
      <c r="T73" s="725">
        <f t="shared" si="12"/>
        <v>0</v>
      </c>
      <c r="U73" s="725">
        <f t="shared" si="13"/>
        <v>0</v>
      </c>
      <c r="V73" s="725">
        <f t="shared" si="13"/>
        <v>0</v>
      </c>
      <c r="W73" s="725">
        <f t="shared" si="14"/>
        <v>0</v>
      </c>
      <c r="X73" s="764"/>
    </row>
    <row r="74" spans="1:24" x14ac:dyDescent="0.2">
      <c r="A74" s="7">
        <v>244</v>
      </c>
      <c r="B74" s="727">
        <v>222</v>
      </c>
      <c r="C74" s="735">
        <v>40103</v>
      </c>
      <c r="D74" s="725">
        <f>'ЛИМ год 1эк'!AG18+'Прочие-1эк'!I63+'Возвраты-1эк'!I44+'Остатки -1эк'!H26</f>
        <v>0</v>
      </c>
      <c r="E74" s="725">
        <f>'ЛИМ год 1эк'!AH18+'Прочие-1эк'!I64+'Возвраты-1эк'!I45+'Остатки -1эк'!H27</f>
        <v>0</v>
      </c>
      <c r="F74" s="725">
        <f>'ЛИМ год 1эк'!AI18+'Прочие-1эк'!I65+'Возвраты-1эк'!I46+'Остатки -1эк'!H28</f>
        <v>0</v>
      </c>
      <c r="G74" s="725"/>
      <c r="H74" s="725">
        <f t="shared" si="10"/>
        <v>0</v>
      </c>
      <c r="I74" s="735">
        <v>50300</v>
      </c>
      <c r="J74" s="7"/>
      <c r="K74" s="7"/>
      <c r="L74" s="7"/>
      <c r="M74" s="7"/>
      <c r="N74" s="7"/>
      <c r="O74" s="7"/>
      <c r="P74" s="725">
        <f t="shared" si="11"/>
        <v>0</v>
      </c>
      <c r="Q74" s="725">
        <f t="shared" si="12"/>
        <v>0</v>
      </c>
      <c r="R74" s="725">
        <f t="shared" si="12"/>
        <v>0</v>
      </c>
      <c r="S74" s="725">
        <f t="shared" si="12"/>
        <v>0</v>
      </c>
      <c r="T74" s="725">
        <f t="shared" si="12"/>
        <v>0</v>
      </c>
      <c r="U74" s="725">
        <f t="shared" si="13"/>
        <v>0</v>
      </c>
      <c r="V74" s="725">
        <f t="shared" si="13"/>
        <v>0</v>
      </c>
      <c r="W74" s="725">
        <f t="shared" si="14"/>
        <v>0</v>
      </c>
      <c r="X74" s="764"/>
    </row>
    <row r="75" spans="1:24" x14ac:dyDescent="0.2">
      <c r="A75" s="7">
        <v>244</v>
      </c>
      <c r="B75" s="727">
        <v>222</v>
      </c>
      <c r="C75" s="736">
        <v>40200</v>
      </c>
      <c r="D75" s="725">
        <f>'ПД 1эк'!H60</f>
        <v>0</v>
      </c>
      <c r="E75" s="725">
        <f>'ПД 1эк'!H61</f>
        <v>0</v>
      </c>
      <c r="F75" s="725">
        <f>'ПД 1эк'!H62</f>
        <v>0</v>
      </c>
      <c r="G75" s="725">
        <f>'ПД 1эк'!H63</f>
        <v>0</v>
      </c>
      <c r="H75" s="725">
        <f t="shared" si="10"/>
        <v>0</v>
      </c>
      <c r="J75" s="7"/>
      <c r="K75" s="7"/>
      <c r="L75" s="7"/>
      <c r="M75" s="7"/>
      <c r="N75" s="7"/>
      <c r="O75" s="7"/>
      <c r="P75" s="725">
        <f t="shared" si="11"/>
        <v>0</v>
      </c>
      <c r="Q75" s="725">
        <f t="shared" si="12"/>
        <v>0</v>
      </c>
      <c r="R75" s="725">
        <f t="shared" si="12"/>
        <v>0</v>
      </c>
      <c r="S75" s="725">
        <f t="shared" si="12"/>
        <v>0</v>
      </c>
      <c r="T75" s="725">
        <f t="shared" si="12"/>
        <v>0</v>
      </c>
      <c r="U75" s="725">
        <f t="shared" si="13"/>
        <v>0</v>
      </c>
      <c r="V75" s="725">
        <f t="shared" si="13"/>
        <v>0</v>
      </c>
      <c r="W75" s="725">
        <f t="shared" si="14"/>
        <v>0</v>
      </c>
      <c r="X75" s="764"/>
    </row>
    <row r="76" spans="1:24" x14ac:dyDescent="0.2">
      <c r="A76" s="7">
        <v>244</v>
      </c>
      <c r="B76" s="727">
        <v>223</v>
      </c>
      <c r="C76" s="733">
        <v>40101</v>
      </c>
      <c r="D76" s="725">
        <f>'ЛИМ год 1эк'!C19+'Прочие-1эк'!J56</f>
        <v>0</v>
      </c>
      <c r="E76" s="725">
        <f>'Прочие-1эк'!J57</f>
        <v>0</v>
      </c>
      <c r="F76" s="725">
        <f>'Прочие-1эк'!J58</f>
        <v>0</v>
      </c>
      <c r="G76" s="725"/>
      <c r="H76" s="725">
        <f t="shared" si="10"/>
        <v>0</v>
      </c>
      <c r="I76" s="733">
        <v>50100</v>
      </c>
      <c r="J76" s="725">
        <f>'ИЦ 1эк'!K58</f>
        <v>0</v>
      </c>
      <c r="K76" s="725">
        <f>'ИЦ 1эк'!K59</f>
        <v>0</v>
      </c>
      <c r="L76" s="725">
        <f>'ИЦ 1эк'!K60</f>
        <v>0</v>
      </c>
      <c r="M76" s="7"/>
      <c r="N76" s="7"/>
      <c r="O76" s="7"/>
      <c r="P76" s="725">
        <f t="shared" si="11"/>
        <v>0</v>
      </c>
      <c r="Q76" s="725">
        <f t="shared" si="12"/>
        <v>0</v>
      </c>
      <c r="R76" s="725">
        <f t="shared" si="12"/>
        <v>0</v>
      </c>
      <c r="S76" s="725">
        <f t="shared" si="12"/>
        <v>0</v>
      </c>
      <c r="T76" s="725">
        <f t="shared" si="12"/>
        <v>0</v>
      </c>
      <c r="U76" s="725">
        <f t="shared" si="13"/>
        <v>0</v>
      </c>
      <c r="V76" s="725">
        <f t="shared" si="13"/>
        <v>0</v>
      </c>
      <c r="W76" s="725">
        <f t="shared" si="14"/>
        <v>0</v>
      </c>
      <c r="X76" s="764"/>
    </row>
    <row r="77" spans="1:24" x14ac:dyDescent="0.2">
      <c r="A77" s="7">
        <v>244</v>
      </c>
      <c r="B77" s="727">
        <v>223</v>
      </c>
      <c r="C77" s="734">
        <v>40102</v>
      </c>
      <c r="D77" s="725">
        <f>'ЛИМ год 1эк'!S19+'Прочие-1эк'!J59+'Остатки -1эк'!I23+'Возвраты-1эк'!J40</f>
        <v>0</v>
      </c>
      <c r="E77" s="725">
        <f>'ЛИМ год 1эк'!T19+'Прочие-1эк'!J60+'Остатки -1эк'!I24+'Возвраты-1эк'!J41</f>
        <v>0</v>
      </c>
      <c r="F77" s="725">
        <f>'ЛИМ год 1эк'!U19+'Прочие-1эк'!J61+'Остатки -1эк'!I25+'Возвраты-1эк'!J42</f>
        <v>0</v>
      </c>
      <c r="G77" s="725"/>
      <c r="H77" s="725">
        <f t="shared" si="10"/>
        <v>0</v>
      </c>
      <c r="I77" s="734">
        <v>50200</v>
      </c>
      <c r="J77" s="725">
        <f>'ИЦ 1эк'!K61</f>
        <v>0</v>
      </c>
      <c r="K77" s="725">
        <f>'ИЦ 1эк'!K62</f>
        <v>0</v>
      </c>
      <c r="L77" s="725">
        <f>'ИЦ 1эк'!K63</f>
        <v>0</v>
      </c>
      <c r="M77" s="725">
        <f>'ИЦ 1эк'!K64</f>
        <v>0</v>
      </c>
      <c r="N77" s="725">
        <f>'ИЦ 1эк'!K65</f>
        <v>0</v>
      </c>
      <c r="O77" s="725">
        <f>'ИЦ 1эк'!K66</f>
        <v>0</v>
      </c>
      <c r="P77" s="725">
        <f t="shared" si="11"/>
        <v>0</v>
      </c>
      <c r="Q77" s="725">
        <f t="shared" si="12"/>
        <v>0</v>
      </c>
      <c r="R77" s="725">
        <f t="shared" si="12"/>
        <v>0</v>
      </c>
      <c r="S77" s="725">
        <f t="shared" si="12"/>
        <v>0</v>
      </c>
      <c r="T77" s="725">
        <f t="shared" si="12"/>
        <v>0</v>
      </c>
      <c r="U77" s="725">
        <f t="shared" si="13"/>
        <v>0</v>
      </c>
      <c r="V77" s="725">
        <f t="shared" si="13"/>
        <v>0</v>
      </c>
      <c r="W77" s="725">
        <f t="shared" si="14"/>
        <v>0</v>
      </c>
      <c r="X77" s="764"/>
    </row>
    <row r="78" spans="1:24" x14ac:dyDescent="0.2">
      <c r="A78" s="7">
        <v>244</v>
      </c>
      <c r="B78" s="727">
        <v>223</v>
      </c>
      <c r="C78" s="735">
        <v>40103</v>
      </c>
      <c r="D78" s="725">
        <f>'ЛИМ год 1эк'!AG19+'Прочие-1эк'!J63+'Возвраты-1эк'!J44+'Остатки -1эк'!I26</f>
        <v>0</v>
      </c>
      <c r="E78" s="725">
        <f>'ЛИМ год 1эк'!AH19+'Прочие-1эк'!J64+'Возвраты-1эк'!J45+'Остатки -1эк'!I27</f>
        <v>3411293.5</v>
      </c>
      <c r="F78" s="725">
        <f>'ЛИМ год 1эк'!AI19+'Прочие-1эк'!J65+'Возвраты-1эк'!J46+'Остатки -1эк'!I28</f>
        <v>0</v>
      </c>
      <c r="G78" s="725"/>
      <c r="H78" s="725">
        <f t="shared" si="10"/>
        <v>3411293.5</v>
      </c>
      <c r="I78" s="735">
        <v>50300</v>
      </c>
      <c r="J78" s="725">
        <f>'ИЦ 1эк'!K67</f>
        <v>0</v>
      </c>
      <c r="K78" s="725">
        <f>'ИЦ 1эк'!K68</f>
        <v>0</v>
      </c>
      <c r="L78" s="725">
        <f>'ИЦ 1эк'!K69</f>
        <v>0</v>
      </c>
      <c r="M78" s="725">
        <f>'ИЦ 1эк'!K70</f>
        <v>0</v>
      </c>
      <c r="N78" s="725">
        <f>'ИЦ 1эк'!K71</f>
        <v>0</v>
      </c>
      <c r="O78" s="7"/>
      <c r="P78" s="725">
        <f t="shared" si="11"/>
        <v>0</v>
      </c>
      <c r="Q78" s="725">
        <f t="shared" si="12"/>
        <v>0</v>
      </c>
      <c r="R78" s="725">
        <f t="shared" si="12"/>
        <v>3411293.5</v>
      </c>
      <c r="S78" s="725">
        <f t="shared" si="12"/>
        <v>0</v>
      </c>
      <c r="T78" s="725">
        <f t="shared" si="12"/>
        <v>0</v>
      </c>
      <c r="U78" s="725">
        <f t="shared" si="13"/>
        <v>0</v>
      </c>
      <c r="V78" s="725">
        <f t="shared" si="13"/>
        <v>0</v>
      </c>
      <c r="W78" s="725">
        <f t="shared" si="14"/>
        <v>3411293.5</v>
      </c>
      <c r="X78" s="764"/>
    </row>
    <row r="79" spans="1:24" ht="13.9" customHeight="1" x14ac:dyDescent="0.2">
      <c r="A79" s="7">
        <v>244</v>
      </c>
      <c r="B79" s="727">
        <v>223</v>
      </c>
      <c r="C79" s="736">
        <v>40200</v>
      </c>
      <c r="D79" s="725">
        <f>'ПД 1эк'!I60</f>
        <v>0</v>
      </c>
      <c r="E79" s="725">
        <f>'ПД 1эк'!I61</f>
        <v>0</v>
      </c>
      <c r="F79" s="725">
        <f>'ПД 1эк'!I62</f>
        <v>0</v>
      </c>
      <c r="G79" s="725">
        <f>'ПД 1эк'!I63</f>
        <v>0</v>
      </c>
      <c r="H79" s="725">
        <f t="shared" si="10"/>
        <v>0</v>
      </c>
      <c r="J79" s="7"/>
      <c r="K79" s="7"/>
      <c r="L79" s="7"/>
      <c r="M79" s="7"/>
      <c r="N79" s="7"/>
      <c r="O79" s="7"/>
      <c r="P79" s="725">
        <f t="shared" si="11"/>
        <v>0</v>
      </c>
      <c r="Q79" s="725">
        <f t="shared" si="12"/>
        <v>0</v>
      </c>
      <c r="R79" s="725">
        <f t="shared" si="12"/>
        <v>0</v>
      </c>
      <c r="S79" s="725">
        <f t="shared" si="12"/>
        <v>0</v>
      </c>
      <c r="T79" s="725">
        <f t="shared" si="12"/>
        <v>0</v>
      </c>
      <c r="U79" s="725">
        <f t="shared" si="13"/>
        <v>0</v>
      </c>
      <c r="V79" s="725">
        <f t="shared" si="13"/>
        <v>0</v>
      </c>
      <c r="W79" s="725">
        <f t="shared" si="14"/>
        <v>0</v>
      </c>
      <c r="X79" s="764"/>
    </row>
    <row r="80" spans="1:24" x14ac:dyDescent="0.2">
      <c r="A80" s="7">
        <v>244</v>
      </c>
      <c r="B80" s="727">
        <v>224</v>
      </c>
      <c r="C80" s="733">
        <v>40101</v>
      </c>
      <c r="D80" s="725">
        <f>'ЛИМ год 1эк'!C24+'Прочие-1эк'!L56</f>
        <v>0</v>
      </c>
      <c r="E80" s="725">
        <f>'Прочие-1эк'!L57</f>
        <v>0</v>
      </c>
      <c r="F80" s="725">
        <f>'Прочие-1эк'!L58</f>
        <v>0</v>
      </c>
      <c r="G80" s="725"/>
      <c r="H80" s="725">
        <f t="shared" si="10"/>
        <v>0</v>
      </c>
      <c r="I80" s="733">
        <v>50100</v>
      </c>
      <c r="J80" s="7"/>
      <c r="K80" s="7"/>
      <c r="L80" s="7"/>
      <c r="M80" s="7"/>
      <c r="N80" s="7"/>
      <c r="O80" s="7"/>
      <c r="P80" s="725">
        <f t="shared" si="11"/>
        <v>0</v>
      </c>
      <c r="Q80" s="725">
        <f t="shared" si="12"/>
        <v>0</v>
      </c>
      <c r="R80" s="725">
        <f t="shared" si="12"/>
        <v>0</v>
      </c>
      <c r="S80" s="725">
        <f t="shared" si="12"/>
        <v>0</v>
      </c>
      <c r="T80" s="725">
        <f t="shared" si="12"/>
        <v>0</v>
      </c>
      <c r="U80" s="725">
        <f t="shared" si="13"/>
        <v>0</v>
      </c>
      <c r="V80" s="725">
        <f t="shared" si="13"/>
        <v>0</v>
      </c>
      <c r="W80" s="725">
        <f t="shared" si="14"/>
        <v>0</v>
      </c>
      <c r="X80" s="764"/>
    </row>
    <row r="81" spans="1:43" x14ac:dyDescent="0.2">
      <c r="A81" s="7">
        <v>244</v>
      </c>
      <c r="B81" s="727">
        <v>224</v>
      </c>
      <c r="C81" s="734">
        <v>40102</v>
      </c>
      <c r="D81" s="725">
        <f>'ЛИМ год 1эк'!S24+'Прочие-1эк'!L59</f>
        <v>0</v>
      </c>
      <c r="E81" s="725">
        <f>'ЛИМ год 1эк'!T24+'Прочие-1эк'!L60</f>
        <v>0</v>
      </c>
      <c r="F81" s="725">
        <f>'ЛИМ год 1эк'!U24+'Прочие-1эк'!L61</f>
        <v>0</v>
      </c>
      <c r="G81" s="725"/>
      <c r="H81" s="725">
        <f t="shared" si="10"/>
        <v>0</v>
      </c>
      <c r="I81" s="734">
        <v>50200</v>
      </c>
      <c r="J81" s="7"/>
      <c r="K81" s="7"/>
      <c r="L81" s="7"/>
      <c r="M81" s="7"/>
      <c r="N81" s="7"/>
      <c r="O81" s="7"/>
      <c r="P81" s="725">
        <f t="shared" si="11"/>
        <v>0</v>
      </c>
      <c r="Q81" s="725">
        <f t="shared" si="12"/>
        <v>0</v>
      </c>
      <c r="R81" s="725">
        <f t="shared" si="12"/>
        <v>0</v>
      </c>
      <c r="S81" s="725">
        <f t="shared" si="12"/>
        <v>0</v>
      </c>
      <c r="T81" s="725">
        <f t="shared" si="12"/>
        <v>0</v>
      </c>
      <c r="U81" s="725">
        <f t="shared" si="13"/>
        <v>0</v>
      </c>
      <c r="V81" s="725">
        <f t="shared" si="13"/>
        <v>0</v>
      </c>
      <c r="W81" s="725">
        <f t="shared" si="14"/>
        <v>0</v>
      </c>
      <c r="X81" s="764"/>
    </row>
    <row r="82" spans="1:43" x14ac:dyDescent="0.2">
      <c r="A82" s="7">
        <v>244</v>
      </c>
      <c r="B82" s="727">
        <v>224</v>
      </c>
      <c r="C82" s="735">
        <v>40103</v>
      </c>
      <c r="D82" s="725">
        <f>'ЛИМ год 1эк'!AG24+'Прочие-1эк'!L63</f>
        <v>0</v>
      </c>
      <c r="E82" s="725">
        <f>'ЛИМ год 1эк'!AH24+'Прочие-1эк'!L64</f>
        <v>12000</v>
      </c>
      <c r="F82" s="725">
        <f>'ЛИМ год 1эк'!AI24+'Прочие-1эк'!L65</f>
        <v>0</v>
      </c>
      <c r="G82" s="725"/>
      <c r="H82" s="725">
        <f t="shared" si="10"/>
        <v>12000</v>
      </c>
      <c r="I82" s="735">
        <v>50300</v>
      </c>
      <c r="J82" s="7"/>
      <c r="K82" s="7"/>
      <c r="L82" s="7"/>
      <c r="M82" s="7"/>
      <c r="N82" s="7"/>
      <c r="O82" s="7"/>
      <c r="P82" s="725">
        <f t="shared" si="11"/>
        <v>0</v>
      </c>
      <c r="Q82" s="725">
        <f t="shared" si="12"/>
        <v>0</v>
      </c>
      <c r="R82" s="725">
        <f t="shared" si="12"/>
        <v>12000</v>
      </c>
      <c r="S82" s="725">
        <f t="shared" si="12"/>
        <v>0</v>
      </c>
      <c r="T82" s="725">
        <f t="shared" si="12"/>
        <v>0</v>
      </c>
      <c r="U82" s="725">
        <f t="shared" si="13"/>
        <v>0</v>
      </c>
      <c r="V82" s="725">
        <f t="shared" si="13"/>
        <v>0</v>
      </c>
      <c r="W82" s="725">
        <f t="shared" si="14"/>
        <v>12000</v>
      </c>
      <c r="X82" s="764"/>
    </row>
    <row r="83" spans="1:43" x14ac:dyDescent="0.2">
      <c r="A83" s="7">
        <v>244</v>
      </c>
      <c r="B83" s="727">
        <v>224</v>
      </c>
      <c r="C83" s="736">
        <v>40200</v>
      </c>
      <c r="D83" s="725">
        <f>'ПД 1эк'!K60</f>
        <v>0</v>
      </c>
      <c r="E83" s="725">
        <f>'ПД 1эк'!K61</f>
        <v>0</v>
      </c>
      <c r="F83" s="725">
        <f>'ПД 1эк'!K62</f>
        <v>0</v>
      </c>
      <c r="G83" s="725">
        <f>'ПД 1эк'!K63</f>
        <v>0</v>
      </c>
      <c r="H83" s="725">
        <f t="shared" si="10"/>
        <v>0</v>
      </c>
      <c r="J83" s="7"/>
      <c r="K83" s="7"/>
      <c r="L83" s="7"/>
      <c r="M83" s="7"/>
      <c r="N83" s="7"/>
      <c r="O83" s="7"/>
      <c r="P83" s="725">
        <f t="shared" si="11"/>
        <v>0</v>
      </c>
      <c r="Q83" s="725">
        <f t="shared" si="12"/>
        <v>0</v>
      </c>
      <c r="R83" s="725">
        <f t="shared" si="12"/>
        <v>0</v>
      </c>
      <c r="S83" s="725">
        <f t="shared" si="12"/>
        <v>0</v>
      </c>
      <c r="T83" s="725">
        <f t="shared" si="12"/>
        <v>0</v>
      </c>
      <c r="U83" s="725">
        <f t="shared" si="13"/>
        <v>0</v>
      </c>
      <c r="V83" s="725">
        <f t="shared" si="13"/>
        <v>0</v>
      </c>
      <c r="W83" s="725">
        <f t="shared" si="14"/>
        <v>0</v>
      </c>
      <c r="X83" s="764"/>
    </row>
    <row r="84" spans="1:43" x14ac:dyDescent="0.2">
      <c r="A84" s="7">
        <v>244</v>
      </c>
      <c r="B84" s="727">
        <v>225</v>
      </c>
      <c r="C84" s="733">
        <v>40101</v>
      </c>
      <c r="D84" s="725">
        <f>'ЛИМ год 1эк'!C25+'Прочие-1эк'!M56</f>
        <v>0</v>
      </c>
      <c r="E84" s="725">
        <f>'Прочие-1эк'!M57</f>
        <v>0</v>
      </c>
      <c r="F84" s="725">
        <f>'Прочие-1эк'!M58</f>
        <v>0</v>
      </c>
      <c r="G84" s="725"/>
      <c r="H84" s="725">
        <f t="shared" si="10"/>
        <v>0</v>
      </c>
      <c r="I84" s="733">
        <v>50100</v>
      </c>
      <c r="J84" s="725">
        <f>'ИЦ 1эк'!M58</f>
        <v>0</v>
      </c>
      <c r="K84" s="725">
        <f>'ИЦ 1эк'!M59</f>
        <v>0</v>
      </c>
      <c r="L84" s="725">
        <f>'ИЦ 1эк'!M60</f>
        <v>0</v>
      </c>
      <c r="M84" s="7"/>
      <c r="N84" s="7"/>
      <c r="O84" s="7"/>
      <c r="P84" s="725">
        <f t="shared" si="11"/>
        <v>0</v>
      </c>
      <c r="Q84" s="725">
        <f t="shared" si="12"/>
        <v>0</v>
      </c>
      <c r="R84" s="725">
        <f t="shared" si="12"/>
        <v>0</v>
      </c>
      <c r="S84" s="725">
        <f t="shared" si="12"/>
        <v>0</v>
      </c>
      <c r="T84" s="725">
        <f t="shared" si="12"/>
        <v>0</v>
      </c>
      <c r="U84" s="725">
        <f t="shared" si="13"/>
        <v>0</v>
      </c>
      <c r="V84" s="725">
        <f t="shared" si="13"/>
        <v>0</v>
      </c>
      <c r="W84" s="725">
        <f t="shared" si="14"/>
        <v>0</v>
      </c>
      <c r="X84" s="764"/>
    </row>
    <row r="85" spans="1:43" x14ac:dyDescent="0.2">
      <c r="A85" s="7">
        <v>244</v>
      </c>
      <c r="B85" s="727">
        <v>225</v>
      </c>
      <c r="C85" s="734">
        <v>40102</v>
      </c>
      <c r="D85" s="725">
        <f>'ЛИМ год 1эк'!S25+'Прочие-1эк'!M59+'Остатки -1эк'!K23+'Возвраты-1эк'!L40</f>
        <v>61900</v>
      </c>
      <c r="E85" s="725">
        <f>'ЛИМ год 1эк'!T25+'Прочие-1эк'!M60+'Остатки -1эк'!K24+'Возвраты-1эк'!L41</f>
        <v>126700</v>
      </c>
      <c r="F85" s="725">
        <f>'ЛИМ год 1эк'!U25+'Прочие-1эк'!M61+'Остатки -1эк'!K25+'Возвраты-1эк'!L42</f>
        <v>0</v>
      </c>
      <c r="G85" s="725"/>
      <c r="H85" s="725">
        <f t="shared" si="10"/>
        <v>188600</v>
      </c>
      <c r="I85" s="734">
        <v>50200</v>
      </c>
      <c r="J85" s="725">
        <f>'ИЦ 1эк'!M61</f>
        <v>0</v>
      </c>
      <c r="K85" s="725">
        <f>'ИЦ 1эк'!M62</f>
        <v>0</v>
      </c>
      <c r="L85" s="725">
        <f>'ИЦ 1эк'!M63</f>
        <v>0</v>
      </c>
      <c r="M85" s="725">
        <f>'ИЦ 1эк'!M64</f>
        <v>0</v>
      </c>
      <c r="N85" s="725">
        <f>'ИЦ 1эк'!M65</f>
        <v>0</v>
      </c>
      <c r="O85" s="725">
        <f>'ИЦ 1эк'!M66</f>
        <v>0</v>
      </c>
      <c r="P85" s="725">
        <f t="shared" si="11"/>
        <v>0</v>
      </c>
      <c r="Q85" s="725">
        <f t="shared" si="12"/>
        <v>61900</v>
      </c>
      <c r="R85" s="725">
        <f t="shared" si="12"/>
        <v>126700</v>
      </c>
      <c r="S85" s="725">
        <f t="shared" si="12"/>
        <v>0</v>
      </c>
      <c r="T85" s="725">
        <f t="shared" si="12"/>
        <v>0</v>
      </c>
      <c r="U85" s="725">
        <f t="shared" si="13"/>
        <v>0</v>
      </c>
      <c r="V85" s="725">
        <f t="shared" si="13"/>
        <v>0</v>
      </c>
      <c r="W85" s="725">
        <f t="shared" si="14"/>
        <v>188600</v>
      </c>
      <c r="X85" s="764"/>
    </row>
    <row r="86" spans="1:43" x14ac:dyDescent="0.2">
      <c r="A86" s="7">
        <v>244</v>
      </c>
      <c r="B86" s="727">
        <v>225</v>
      </c>
      <c r="C86" s="735">
        <v>40103</v>
      </c>
      <c r="D86" s="725">
        <f>'ЛИМ год 1эк'!AG25+'Прочие-1эк'!M63+'Возвраты-1эк'!L44+'Остатки -1эк'!K26</f>
        <v>0</v>
      </c>
      <c r="E86" s="725">
        <f>'ЛИМ год 1эк'!AH25+'Прочие-1эк'!M64+'Возвраты-1эк'!L45+'Остатки -1эк'!K27</f>
        <v>287093.12</v>
      </c>
      <c r="F86" s="725">
        <f>'ЛИМ год 1эк'!AI25+'Прочие-1эк'!M65+'Возвраты-1эк'!L46+'Остатки -1эк'!K28</f>
        <v>0</v>
      </c>
      <c r="G86" s="725"/>
      <c r="H86" s="725">
        <f t="shared" si="10"/>
        <v>287093.12</v>
      </c>
      <c r="I86" s="735">
        <v>50300</v>
      </c>
      <c r="J86" s="725">
        <f>'ИЦ 1эк'!M67</f>
        <v>0</v>
      </c>
      <c r="K86" s="725">
        <f>'ИЦ 1эк'!M68</f>
        <v>180000</v>
      </c>
      <c r="L86" s="725">
        <f>'ИЦ 1эк'!M69</f>
        <v>0</v>
      </c>
      <c r="M86" s="725">
        <f>'ИЦ 1эк'!M70</f>
        <v>0</v>
      </c>
      <c r="N86" s="725">
        <f>'ИЦ 1эк'!M71</f>
        <v>0</v>
      </c>
      <c r="O86" s="7"/>
      <c r="P86" s="725">
        <f t="shared" si="11"/>
        <v>180000</v>
      </c>
      <c r="Q86" s="725">
        <f t="shared" si="12"/>
        <v>0</v>
      </c>
      <c r="R86" s="725">
        <f t="shared" si="12"/>
        <v>467093.12</v>
      </c>
      <c r="S86" s="725">
        <f t="shared" si="12"/>
        <v>0</v>
      </c>
      <c r="T86" s="725">
        <f t="shared" si="12"/>
        <v>0</v>
      </c>
      <c r="U86" s="725">
        <f t="shared" si="13"/>
        <v>0</v>
      </c>
      <c r="V86" s="725">
        <f t="shared" si="13"/>
        <v>0</v>
      </c>
      <c r="W86" s="725">
        <f t="shared" si="14"/>
        <v>467093.12</v>
      </c>
      <c r="X86" s="764"/>
    </row>
    <row r="87" spans="1:43" x14ac:dyDescent="0.2">
      <c r="A87" s="7">
        <v>244</v>
      </c>
      <c r="B87" s="727">
        <v>225</v>
      </c>
      <c r="C87" s="736">
        <v>40200</v>
      </c>
      <c r="D87" s="725">
        <f>'ПД 1эк'!L60</f>
        <v>25000</v>
      </c>
      <c r="E87" s="725">
        <f>'ПД 1эк'!L61</f>
        <v>0</v>
      </c>
      <c r="F87" s="725">
        <f>'ПД 1эк'!L62</f>
        <v>0</v>
      </c>
      <c r="G87" s="725">
        <f>'ПД 1эк'!L63</f>
        <v>0</v>
      </c>
      <c r="H87" s="725">
        <f t="shared" si="10"/>
        <v>25000</v>
      </c>
      <c r="J87" s="7"/>
      <c r="K87" s="7"/>
      <c r="L87" s="7"/>
      <c r="M87" s="7"/>
      <c r="N87" s="7"/>
      <c r="O87" s="7"/>
      <c r="P87" s="725">
        <f t="shared" si="11"/>
        <v>0</v>
      </c>
      <c r="Q87" s="725">
        <f t="shared" si="12"/>
        <v>25000</v>
      </c>
      <c r="R87" s="725">
        <f t="shared" si="12"/>
        <v>0</v>
      </c>
      <c r="S87" s="725">
        <f t="shared" si="12"/>
        <v>0</v>
      </c>
      <c r="T87" s="725">
        <f t="shared" si="12"/>
        <v>0</v>
      </c>
      <c r="U87" s="725">
        <f t="shared" si="13"/>
        <v>0</v>
      </c>
      <c r="V87" s="725">
        <f t="shared" si="13"/>
        <v>0</v>
      </c>
      <c r="W87" s="725">
        <f t="shared" si="14"/>
        <v>25000</v>
      </c>
      <c r="X87" s="764"/>
    </row>
    <row r="88" spans="1:43" x14ac:dyDescent="0.2">
      <c r="A88" s="7">
        <v>244</v>
      </c>
      <c r="B88" s="727">
        <v>226</v>
      </c>
      <c r="C88" s="733">
        <v>40101</v>
      </c>
      <c r="D88" s="725">
        <f>'ЛИМ год 1эк'!C30+'Прочие-1эк'!N56</f>
        <v>0</v>
      </c>
      <c r="E88" s="725">
        <f>'Прочие-1эк'!N57</f>
        <v>0</v>
      </c>
      <c r="F88" s="725">
        <f>'Прочие-1эк'!N58</f>
        <v>0</v>
      </c>
      <c r="G88" s="725"/>
      <c r="H88" s="725">
        <f t="shared" si="10"/>
        <v>0</v>
      </c>
      <c r="I88" s="733">
        <v>50100</v>
      </c>
      <c r="J88" s="725">
        <f>'ИЦ 1эк'!N58</f>
        <v>0</v>
      </c>
      <c r="K88" s="725">
        <f>'ИЦ 1эк'!N59</f>
        <v>1044521.1799999999</v>
      </c>
      <c r="L88" s="725">
        <f>'ИЦ 1эк'!N60</f>
        <v>0</v>
      </c>
      <c r="M88" s="7"/>
      <c r="N88" s="7"/>
      <c r="O88" s="7"/>
      <c r="P88" s="725">
        <f t="shared" si="11"/>
        <v>1044521.1799999999</v>
      </c>
      <c r="Q88" s="725">
        <f t="shared" si="12"/>
        <v>0</v>
      </c>
      <c r="R88" s="725">
        <f t="shared" si="12"/>
        <v>1044521.1799999999</v>
      </c>
      <c r="S88" s="725">
        <f t="shared" si="12"/>
        <v>0</v>
      </c>
      <c r="T88" s="725">
        <f t="shared" si="12"/>
        <v>0</v>
      </c>
      <c r="U88" s="725">
        <f t="shared" si="13"/>
        <v>0</v>
      </c>
      <c r="V88" s="725">
        <f t="shared" si="13"/>
        <v>0</v>
      </c>
      <c r="W88" s="725">
        <f t="shared" si="14"/>
        <v>1044521.1799999999</v>
      </c>
      <c r="X88" s="764"/>
    </row>
    <row r="89" spans="1:43" ht="25.5" x14ac:dyDescent="0.2">
      <c r="A89" s="7">
        <v>244</v>
      </c>
      <c r="B89" s="727">
        <v>226</v>
      </c>
      <c r="C89" s="734">
        <v>40102</v>
      </c>
      <c r="D89" s="725">
        <f>'ЛИМ год 1эк'!S30+'Прочие-1эк'!N59+'Остатки -1эк'!L23+'Возвраты-1эк'!M40</f>
        <v>215928.02000000002</v>
      </c>
      <c r="E89" s="725">
        <f>'ЛИМ год 1эк'!T30+'Прочие-1эк'!N60+'Остатки -1эк'!L24+'Возвраты-1эк'!M41</f>
        <v>411097.32</v>
      </c>
      <c r="F89" s="725">
        <f>'ЛИМ год 1эк'!U30+'Прочие-1эк'!N61+'Остатки -1эк'!L25+'Возвраты-1эк'!M42</f>
        <v>0</v>
      </c>
      <c r="G89" s="725"/>
      <c r="H89" s="725">
        <f t="shared" si="10"/>
        <v>627025.34000000008</v>
      </c>
      <c r="I89" s="734">
        <v>50200</v>
      </c>
      <c r="J89" s="725">
        <f>'ИЦ 1эк'!N61</f>
        <v>0</v>
      </c>
      <c r="K89" s="725">
        <f>'ИЦ 1эк'!N62</f>
        <v>1464804.82</v>
      </c>
      <c r="L89" s="725">
        <f>'ИЦ 1эк'!N63</f>
        <v>0</v>
      </c>
      <c r="M89" s="725">
        <f>'ИЦ 1эк'!N64</f>
        <v>141790.5</v>
      </c>
      <c r="N89" s="725">
        <f>'ИЦ 1эк'!N65</f>
        <v>0</v>
      </c>
      <c r="O89" s="725">
        <f>'ИЦ 1эк'!N66</f>
        <v>0</v>
      </c>
      <c r="P89" s="725">
        <f t="shared" si="11"/>
        <v>1606595.32</v>
      </c>
      <c r="Q89" s="725">
        <f t="shared" si="12"/>
        <v>215928.02000000002</v>
      </c>
      <c r="R89" s="725">
        <f t="shared" si="12"/>
        <v>1875902.1400000001</v>
      </c>
      <c r="S89" s="725">
        <f t="shared" si="12"/>
        <v>0</v>
      </c>
      <c r="T89" s="725">
        <f t="shared" si="12"/>
        <v>141790.5</v>
      </c>
      <c r="U89" s="725">
        <f t="shared" si="13"/>
        <v>0</v>
      </c>
      <c r="V89" s="725">
        <f t="shared" si="13"/>
        <v>0</v>
      </c>
      <c r="W89" s="725">
        <f t="shared" si="14"/>
        <v>2233620.66</v>
      </c>
      <c r="X89" s="764"/>
      <c r="AA89" s="677">
        <v>211</v>
      </c>
      <c r="AB89" s="677">
        <v>212</v>
      </c>
      <c r="AC89" s="677">
        <v>213</v>
      </c>
      <c r="AD89" s="678">
        <v>221</v>
      </c>
      <c r="AE89" s="678">
        <v>223</v>
      </c>
      <c r="AF89" s="678">
        <v>225</v>
      </c>
      <c r="AG89" s="678">
        <v>226</v>
      </c>
      <c r="AH89" s="696">
        <v>262</v>
      </c>
      <c r="AI89" s="678">
        <v>262</v>
      </c>
      <c r="AJ89" s="292" t="s">
        <v>5</v>
      </c>
      <c r="AK89" s="292" t="s">
        <v>5</v>
      </c>
      <c r="AL89" s="292" t="s">
        <v>249</v>
      </c>
      <c r="AM89" s="293" t="s">
        <v>19</v>
      </c>
      <c r="AN89" s="292" t="s">
        <v>203</v>
      </c>
      <c r="AO89" s="292" t="s">
        <v>5</v>
      </c>
      <c r="AP89" s="678">
        <v>310</v>
      </c>
      <c r="AQ89" s="678">
        <v>340</v>
      </c>
    </row>
    <row r="90" spans="1:43" ht="15.75" x14ac:dyDescent="0.2">
      <c r="A90" s="7">
        <v>244</v>
      </c>
      <c r="B90" s="727">
        <v>226</v>
      </c>
      <c r="C90" s="735">
        <v>40103</v>
      </c>
      <c r="D90" s="725">
        <f>'ЛИМ год 1эк'!AG30+'Прочие-1эк'!N63+'Возвраты-1эк'!M44+'Остатки -1эк'!L26</f>
        <v>0</v>
      </c>
      <c r="E90" s="725">
        <f>'ЛИМ год 1эк'!AH30+'Прочие-1эк'!N64+'Возвраты-1эк'!M45+'Остатки -1эк'!L27</f>
        <v>312939.55</v>
      </c>
      <c r="F90" s="725">
        <f>'ЛИМ год 1эк'!AI30+'Прочие-1эк'!N65+'Возвраты-1эк'!M46+'Остатки -1эк'!L28</f>
        <v>0</v>
      </c>
      <c r="G90" s="725"/>
      <c r="H90" s="725">
        <f t="shared" si="10"/>
        <v>312939.55</v>
      </c>
      <c r="I90" s="735">
        <v>50300</v>
      </c>
      <c r="J90" s="725">
        <f>'ИЦ 1эк'!N67</f>
        <v>0</v>
      </c>
      <c r="K90" s="725">
        <f>'ИЦ 1эк'!N68</f>
        <v>0</v>
      </c>
      <c r="L90" s="725">
        <f>'ИЦ 1эк'!N69</f>
        <v>0</v>
      </c>
      <c r="M90" s="725">
        <f>'ИЦ 1эк'!N70</f>
        <v>48559.5</v>
      </c>
      <c r="N90" s="725">
        <f>'ИЦ 1эк'!N71</f>
        <v>0</v>
      </c>
      <c r="O90" s="7"/>
      <c r="P90" s="725">
        <f t="shared" si="11"/>
        <v>48559.5</v>
      </c>
      <c r="Q90" s="725">
        <f t="shared" si="12"/>
        <v>0</v>
      </c>
      <c r="R90" s="725">
        <f t="shared" si="12"/>
        <v>312939.55</v>
      </c>
      <c r="S90" s="725">
        <f t="shared" si="12"/>
        <v>0</v>
      </c>
      <c r="T90" s="725">
        <f t="shared" si="12"/>
        <v>48559.5</v>
      </c>
      <c r="U90" s="725">
        <f t="shared" si="13"/>
        <v>0</v>
      </c>
      <c r="V90" s="725">
        <f t="shared" si="13"/>
        <v>0</v>
      </c>
      <c r="W90" s="725">
        <f t="shared" si="14"/>
        <v>361499.05</v>
      </c>
      <c r="X90" s="764"/>
      <c r="AA90" s="780">
        <v>111</v>
      </c>
      <c r="AB90" s="780">
        <v>112</v>
      </c>
      <c r="AC90" s="780">
        <v>119</v>
      </c>
      <c r="AD90" s="781">
        <v>244</v>
      </c>
      <c r="AE90" s="781">
        <v>244</v>
      </c>
      <c r="AF90" s="781">
        <v>244</v>
      </c>
      <c r="AG90" s="781">
        <v>244</v>
      </c>
      <c r="AH90" s="782">
        <v>112</v>
      </c>
      <c r="AI90" s="783">
        <v>321</v>
      </c>
      <c r="AJ90" s="783">
        <v>244</v>
      </c>
      <c r="AK90" s="783">
        <v>831</v>
      </c>
      <c r="AL90" s="783">
        <v>340</v>
      </c>
      <c r="AM90" s="783">
        <v>851</v>
      </c>
      <c r="AN90" s="783">
        <v>852</v>
      </c>
      <c r="AO90" s="783">
        <v>853</v>
      </c>
      <c r="AP90" s="783">
        <v>244</v>
      </c>
      <c r="AQ90" s="783">
        <v>244</v>
      </c>
    </row>
    <row r="91" spans="1:43" ht="15.75" customHeight="1" x14ac:dyDescent="0.2">
      <c r="A91" s="7">
        <v>244</v>
      </c>
      <c r="B91" s="727">
        <v>226</v>
      </c>
      <c r="C91" s="736">
        <v>40200</v>
      </c>
      <c r="D91" s="725">
        <f>'ПД 1эк'!M60</f>
        <v>20000</v>
      </c>
      <c r="E91" s="725">
        <f>'ПД 1эк'!M61</f>
        <v>0</v>
      </c>
      <c r="F91" s="725">
        <f>'ПД 1эк'!M62</f>
        <v>0</v>
      </c>
      <c r="G91" s="725">
        <f>'ПД 1эк'!M63</f>
        <v>44145</v>
      </c>
      <c r="H91" s="725">
        <f t="shared" si="10"/>
        <v>64145</v>
      </c>
      <c r="J91" s="7"/>
      <c r="K91" s="7"/>
      <c r="L91" s="7"/>
      <c r="M91" s="7"/>
      <c r="N91" s="7"/>
      <c r="O91" s="7"/>
      <c r="P91" s="725">
        <f t="shared" si="11"/>
        <v>0</v>
      </c>
      <c r="Q91" s="725">
        <f t="shared" si="12"/>
        <v>20000</v>
      </c>
      <c r="R91" s="725">
        <f t="shared" si="12"/>
        <v>0</v>
      </c>
      <c r="S91" s="725">
        <f t="shared" si="12"/>
        <v>0</v>
      </c>
      <c r="T91" s="725">
        <f t="shared" si="12"/>
        <v>44145</v>
      </c>
      <c r="U91" s="725">
        <f t="shared" si="13"/>
        <v>0</v>
      </c>
      <c r="V91" s="725">
        <f t="shared" si="13"/>
        <v>0</v>
      </c>
      <c r="W91" s="725">
        <f t="shared" si="14"/>
        <v>64145</v>
      </c>
      <c r="X91" s="764"/>
      <c r="Y91" s="779" t="s">
        <v>77</v>
      </c>
      <c r="Z91" s="2808" t="s">
        <v>280</v>
      </c>
    </row>
    <row r="92" spans="1:43" x14ac:dyDescent="0.2">
      <c r="A92" s="7">
        <v>244</v>
      </c>
      <c r="B92" s="727">
        <v>290</v>
      </c>
      <c r="C92" s="733">
        <v>40101</v>
      </c>
      <c r="D92" s="725">
        <f>'ЛИМ год 1эк'!C50+'Прочие-1эк'!Q56</f>
        <v>0</v>
      </c>
      <c r="E92" s="725">
        <f>'Прочие-1эк'!Q57</f>
        <v>0</v>
      </c>
      <c r="F92" s="725">
        <f>'Прочие-1эк'!Q58</f>
        <v>0</v>
      </c>
      <c r="G92" s="725"/>
      <c r="H92" s="725">
        <f t="shared" si="10"/>
        <v>0</v>
      </c>
      <c r="I92" s="733">
        <v>50100</v>
      </c>
      <c r="J92" s="725">
        <f>'ИЦ 1эк'!AC58</f>
        <v>0</v>
      </c>
      <c r="K92" s="725">
        <f>'ИЦ 1эк'!AC59</f>
        <v>0</v>
      </c>
      <c r="L92" s="725">
        <f>'ИЦ 1эк'!AC60</f>
        <v>0</v>
      </c>
      <c r="M92" s="7"/>
      <c r="N92" s="7"/>
      <c r="O92" s="7"/>
      <c r="P92" s="725">
        <f t="shared" si="11"/>
        <v>0</v>
      </c>
      <c r="Q92" s="725">
        <f t="shared" si="12"/>
        <v>0</v>
      </c>
      <c r="R92" s="725">
        <f t="shared" si="12"/>
        <v>0</v>
      </c>
      <c r="S92" s="725">
        <f t="shared" si="12"/>
        <v>0</v>
      </c>
      <c r="T92" s="725">
        <f t="shared" si="12"/>
        <v>0</v>
      </c>
      <c r="U92" s="725">
        <f t="shared" si="13"/>
        <v>0</v>
      </c>
      <c r="V92" s="725">
        <f t="shared" si="13"/>
        <v>0</v>
      </c>
      <c r="W92" s="725">
        <f t="shared" si="14"/>
        <v>0</v>
      </c>
      <c r="X92" s="764"/>
      <c r="Y92" s="779" t="s">
        <v>76</v>
      </c>
      <c r="Z92" s="2808"/>
    </row>
    <row r="93" spans="1:43" x14ac:dyDescent="0.2">
      <c r="A93" s="7">
        <v>244</v>
      </c>
      <c r="B93" s="727">
        <v>290</v>
      </c>
      <c r="C93" s="734">
        <v>40102</v>
      </c>
      <c r="D93" s="725">
        <f>'ЛИМ год 1эк'!S50+'Прочие-1эк'!Q59+'Остатки -1эк'!O23+'Возвраты-1эк'!Q40</f>
        <v>0</v>
      </c>
      <c r="E93" s="725">
        <f>'ЛИМ год 1эк'!T50+'Прочие-1эк'!Q60+'Остатки -1эк'!O24+'Возвраты-1эк'!Q41</f>
        <v>0</v>
      </c>
      <c r="F93" s="725">
        <f>'ЛИМ год 1эк'!U50+'Прочие-1эк'!Q61+'Остатки -1эк'!O25+'Возвраты-1эк'!Q42</f>
        <v>0</v>
      </c>
      <c r="G93" s="725"/>
      <c r="H93" s="725">
        <f t="shared" si="10"/>
        <v>0</v>
      </c>
      <c r="I93" s="734">
        <v>50200</v>
      </c>
      <c r="J93" s="725">
        <f>'ИЦ 1эк'!AC61</f>
        <v>0</v>
      </c>
      <c r="K93" s="725">
        <f>'ИЦ 1эк'!AC62</f>
        <v>0</v>
      </c>
      <c r="L93" s="725">
        <f>'ИЦ 1эк'!AC63</f>
        <v>0</v>
      </c>
      <c r="M93" s="725">
        <f>'ИЦ 1эк'!AC64</f>
        <v>0</v>
      </c>
      <c r="N93" s="725">
        <f>'ИЦ 1эк'!AC65</f>
        <v>0</v>
      </c>
      <c r="O93" s="725">
        <f>'ИЦ 1эк'!AC66</f>
        <v>0</v>
      </c>
      <c r="P93" s="725">
        <f t="shared" si="11"/>
        <v>0</v>
      </c>
      <c r="Q93" s="725">
        <f t="shared" si="12"/>
        <v>0</v>
      </c>
      <c r="R93" s="725">
        <f t="shared" si="12"/>
        <v>0</v>
      </c>
      <c r="S93" s="725">
        <f t="shared" si="12"/>
        <v>0</v>
      </c>
      <c r="T93" s="725">
        <f t="shared" si="12"/>
        <v>0</v>
      </c>
      <c r="U93" s="725">
        <f t="shared" si="13"/>
        <v>0</v>
      </c>
      <c r="V93" s="725">
        <f t="shared" si="13"/>
        <v>0</v>
      </c>
      <c r="W93" s="725">
        <f t="shared" si="14"/>
        <v>0</v>
      </c>
      <c r="X93" s="764"/>
      <c r="Y93" s="779" t="s">
        <v>78</v>
      </c>
      <c r="Z93" s="2808"/>
    </row>
    <row r="94" spans="1:43" x14ac:dyDescent="0.2">
      <c r="A94" s="7">
        <v>244</v>
      </c>
      <c r="B94" s="727">
        <v>290</v>
      </c>
      <c r="C94" s="735">
        <v>40103</v>
      </c>
      <c r="D94" s="725">
        <f>'ЛИМ год 1эк'!AG50+'Прочие-1эк'!Q63+'Возвраты-1эк'!Q44+'Остатки -1эк'!O26</f>
        <v>0</v>
      </c>
      <c r="E94" s="725">
        <f>'ЛИМ год 1эк'!AH50+'Прочие-1эк'!Q64+'Возвраты-1эк'!Q45+'Остатки -1эк'!O27</f>
        <v>0</v>
      </c>
      <c r="F94" s="725">
        <f>'ЛИМ год 1эк'!AI50+'Прочие-1эк'!Q65+'Остатки -1эк'!O28+'Возвраты-1эк'!Q46</f>
        <v>0</v>
      </c>
      <c r="G94" s="725"/>
      <c r="H94" s="725">
        <f t="shared" si="10"/>
        <v>0</v>
      </c>
      <c r="I94" s="735">
        <v>50300</v>
      </c>
      <c r="J94" s="725">
        <f>'ИЦ 1эк'!AC67</f>
        <v>0</v>
      </c>
      <c r="K94" s="725">
        <f>'ИЦ 1эк'!AC68</f>
        <v>0</v>
      </c>
      <c r="L94" s="725">
        <f>'ИЦ 1эк'!AC69</f>
        <v>0</v>
      </c>
      <c r="M94" s="725">
        <f>'ИЦ 1эк'!AC70</f>
        <v>0</v>
      </c>
      <c r="N94" s="725">
        <f>'ИЦ 1эк'!AC71</f>
        <v>0</v>
      </c>
      <c r="O94" s="7"/>
      <c r="P94" s="725">
        <f t="shared" si="11"/>
        <v>0</v>
      </c>
      <c r="Q94" s="725">
        <f t="shared" si="12"/>
        <v>0</v>
      </c>
      <c r="R94" s="725">
        <f t="shared" si="12"/>
        <v>0</v>
      </c>
      <c r="S94" s="725">
        <f t="shared" si="12"/>
        <v>0</v>
      </c>
      <c r="T94" s="725">
        <f t="shared" si="12"/>
        <v>0</v>
      </c>
      <c r="U94" s="725">
        <f t="shared" si="13"/>
        <v>0</v>
      </c>
      <c r="V94" s="725">
        <f t="shared" si="13"/>
        <v>0</v>
      </c>
      <c r="W94" s="725">
        <f t="shared" si="14"/>
        <v>0</v>
      </c>
      <c r="X94" s="764"/>
      <c r="Y94" s="779" t="s">
        <v>77</v>
      </c>
      <c r="Z94" s="2815" t="s">
        <v>258</v>
      </c>
    </row>
    <row r="95" spans="1:43" x14ac:dyDescent="0.2">
      <c r="A95" s="7">
        <v>244</v>
      </c>
      <c r="B95" s="727">
        <v>290</v>
      </c>
      <c r="C95" s="736">
        <v>40200</v>
      </c>
      <c r="D95" s="725">
        <f>'ПД 1эк'!P60</f>
        <v>0</v>
      </c>
      <c r="E95" s="725">
        <f>'ПД 1эк'!P61</f>
        <v>0</v>
      </c>
      <c r="F95" s="725">
        <f>'ПД 1эк'!P62</f>
        <v>0</v>
      </c>
      <c r="G95" s="725">
        <f>'ПД 1эк'!P63</f>
        <v>0</v>
      </c>
      <c r="H95" s="725">
        <f t="shared" si="10"/>
        <v>0</v>
      </c>
      <c r="J95" s="7"/>
      <c r="K95" s="7"/>
      <c r="L95" s="7"/>
      <c r="M95" s="7"/>
      <c r="N95" s="7"/>
      <c r="O95" s="7"/>
      <c r="P95" s="725">
        <f t="shared" si="11"/>
        <v>0</v>
      </c>
      <c r="Q95" s="725">
        <f t="shared" si="12"/>
        <v>0</v>
      </c>
      <c r="R95" s="725">
        <f t="shared" si="12"/>
        <v>0</v>
      </c>
      <c r="S95" s="725">
        <f t="shared" si="12"/>
        <v>0</v>
      </c>
      <c r="T95" s="725">
        <f t="shared" si="12"/>
        <v>0</v>
      </c>
      <c r="U95" s="725">
        <f t="shared" si="13"/>
        <v>0</v>
      </c>
      <c r="V95" s="725">
        <f t="shared" si="13"/>
        <v>0</v>
      </c>
      <c r="W95" s="725">
        <f t="shared" si="14"/>
        <v>0</v>
      </c>
      <c r="X95" s="764"/>
      <c r="Y95" s="779" t="s">
        <v>76</v>
      </c>
      <c r="Z95" s="2815"/>
    </row>
    <row r="96" spans="1:43" x14ac:dyDescent="0.2">
      <c r="A96" s="7">
        <v>244</v>
      </c>
      <c r="B96" s="727">
        <v>310</v>
      </c>
      <c r="C96" s="733">
        <v>40101</v>
      </c>
      <c r="D96" s="725">
        <f>'ЛИМ год 1эк'!C55+'Прочие-1эк'!X56</f>
        <v>0</v>
      </c>
      <c r="E96" s="725">
        <f>'Прочие-1эк'!X57</f>
        <v>0</v>
      </c>
      <c r="F96" s="725">
        <f>'Прочие-1эк'!X58</f>
        <v>0</v>
      </c>
      <c r="G96" s="725"/>
      <c r="H96" s="725">
        <f t="shared" si="10"/>
        <v>0</v>
      </c>
      <c r="I96" s="733">
        <v>50100</v>
      </c>
      <c r="J96" s="725">
        <f>'ИЦ 1эк'!AG58</f>
        <v>0</v>
      </c>
      <c r="K96" s="725">
        <f>'ИЦ 1эк'!AG59</f>
        <v>0</v>
      </c>
      <c r="L96" s="725">
        <f>'ИЦ 1эк'!AG60</f>
        <v>0</v>
      </c>
      <c r="M96" s="7"/>
      <c r="N96" s="7"/>
      <c r="O96" s="7"/>
      <c r="P96" s="725">
        <f t="shared" si="11"/>
        <v>0</v>
      </c>
      <c r="Q96" s="725">
        <f t="shared" si="12"/>
        <v>0</v>
      </c>
      <c r="R96" s="725">
        <f t="shared" si="12"/>
        <v>0</v>
      </c>
      <c r="S96" s="725">
        <f t="shared" si="12"/>
        <v>0</v>
      </c>
      <c r="T96" s="725">
        <f t="shared" si="12"/>
        <v>0</v>
      </c>
      <c r="U96" s="725">
        <f t="shared" si="13"/>
        <v>0</v>
      </c>
      <c r="V96" s="725">
        <f t="shared" si="13"/>
        <v>0</v>
      </c>
      <c r="W96" s="725">
        <f t="shared" si="14"/>
        <v>0</v>
      </c>
      <c r="X96" s="764"/>
      <c r="Y96" s="779" t="s">
        <v>78</v>
      </c>
      <c r="Z96" s="2815"/>
    </row>
    <row r="97" spans="1:44" x14ac:dyDescent="0.2">
      <c r="A97" s="7">
        <v>244</v>
      </c>
      <c r="B97" s="727">
        <v>310</v>
      </c>
      <c r="C97" s="734">
        <v>40102</v>
      </c>
      <c r="D97" s="725">
        <f>'ЛИМ год 1эк'!S55+'Прочие-1эк'!X59+'Остатки -1эк'!V23+'Возвраты-1эк'!X40</f>
        <v>95944.94</v>
      </c>
      <c r="E97" s="725">
        <f>'ЛИМ год 1эк'!T55+'Прочие-1эк'!X60+'Остатки -1эк'!V24+'Возвраты-1эк'!X41</f>
        <v>514348.7</v>
      </c>
      <c r="F97" s="725">
        <f>'ЛИМ год 1эк'!U55+'Прочие-1эк'!X61+'Остатки -1эк'!V25+'Возвраты-1эк'!X42</f>
        <v>0</v>
      </c>
      <c r="G97" s="725"/>
      <c r="H97" s="725">
        <f t="shared" si="10"/>
        <v>610293.64</v>
      </c>
      <c r="I97" s="734">
        <v>50200</v>
      </c>
      <c r="J97" s="725">
        <f>'ИЦ 1эк'!AG61</f>
        <v>0</v>
      </c>
      <c r="K97" s="725">
        <f>'ИЦ 1эк'!AG62</f>
        <v>0</v>
      </c>
      <c r="L97" s="725">
        <f>'ИЦ 1эк'!AG63</f>
        <v>0</v>
      </c>
      <c r="M97" s="725">
        <f>'ИЦ 1эк'!AG64</f>
        <v>0</v>
      </c>
      <c r="N97" s="725">
        <f>'ИЦ 1эк'!AG65</f>
        <v>0</v>
      </c>
      <c r="O97" s="725">
        <f>'ИЦ 1эк'!AG66</f>
        <v>0</v>
      </c>
      <c r="P97" s="725">
        <f t="shared" si="11"/>
        <v>0</v>
      </c>
      <c r="Q97" s="725">
        <f t="shared" si="12"/>
        <v>95944.94</v>
      </c>
      <c r="R97" s="725">
        <f t="shared" si="12"/>
        <v>514348.7</v>
      </c>
      <c r="S97" s="725">
        <f t="shared" si="12"/>
        <v>0</v>
      </c>
      <c r="T97" s="725">
        <f t="shared" si="12"/>
        <v>0</v>
      </c>
      <c r="U97" s="725">
        <f t="shared" si="13"/>
        <v>0</v>
      </c>
      <c r="V97" s="725">
        <f t="shared" si="13"/>
        <v>0</v>
      </c>
      <c r="W97" s="725">
        <f t="shared" si="14"/>
        <v>610293.64</v>
      </c>
      <c r="X97" s="764"/>
      <c r="Y97" s="779" t="s">
        <v>79</v>
      </c>
      <c r="Z97" s="2815"/>
    </row>
    <row r="98" spans="1:44" x14ac:dyDescent="0.2">
      <c r="A98" s="7">
        <v>244</v>
      </c>
      <c r="B98" s="727">
        <v>310</v>
      </c>
      <c r="C98" s="735">
        <v>40103</v>
      </c>
      <c r="D98" s="725">
        <f>'ЛИМ год 1эк'!AG55+'Прочие-1эк'!X63+'Возвраты-1эк'!X44+'Остатки -1эк'!V26</f>
        <v>0</v>
      </c>
      <c r="E98" s="725">
        <f>'ЛИМ год 1эк'!AH55+'Прочие-1эк'!X64+'Возвраты-1эк'!X45+'Остатки -1эк'!V27</f>
        <v>0</v>
      </c>
      <c r="F98" s="725">
        <f>'ЛИМ год 1эк'!AI55+'Прочие-1эк'!X65+'Возвраты-1эк'!X46+'Остатки -1эк'!V28</f>
        <v>0</v>
      </c>
      <c r="G98" s="725"/>
      <c r="H98" s="725">
        <f t="shared" si="10"/>
        <v>0</v>
      </c>
      <c r="I98" s="735">
        <v>50300</v>
      </c>
      <c r="J98" s="725">
        <f>'ИЦ 1эк'!AG67</f>
        <v>0</v>
      </c>
      <c r="K98" s="725">
        <f>'ИЦ 1эк'!AG68</f>
        <v>118890</v>
      </c>
      <c r="L98" s="725">
        <f>'ИЦ 1эк'!AG69</f>
        <v>0</v>
      </c>
      <c r="M98" s="725">
        <f>'ИЦ 1эк'!AG70</f>
        <v>0</v>
      </c>
      <c r="N98" s="725">
        <f>'ИЦ 1эк'!AG71</f>
        <v>0</v>
      </c>
      <c r="O98" s="7"/>
      <c r="P98" s="725">
        <f t="shared" si="11"/>
        <v>118890</v>
      </c>
      <c r="Q98" s="725">
        <f t="shared" si="12"/>
        <v>0</v>
      </c>
      <c r="R98" s="725">
        <f t="shared" si="12"/>
        <v>118890</v>
      </c>
      <c r="S98" s="725">
        <f t="shared" si="12"/>
        <v>0</v>
      </c>
      <c r="T98" s="725">
        <f t="shared" si="12"/>
        <v>0</v>
      </c>
      <c r="U98" s="725">
        <f t="shared" si="13"/>
        <v>0</v>
      </c>
      <c r="V98" s="725">
        <f t="shared" si="13"/>
        <v>0</v>
      </c>
      <c r="W98" s="725">
        <f t="shared" si="14"/>
        <v>118890</v>
      </c>
      <c r="X98" s="764"/>
      <c r="Y98" s="779" t="s">
        <v>80</v>
      </c>
      <c r="Z98" s="2815"/>
    </row>
    <row r="99" spans="1:44" x14ac:dyDescent="0.2">
      <c r="A99" s="7">
        <v>244</v>
      </c>
      <c r="B99" s="727">
        <v>310</v>
      </c>
      <c r="C99" s="736">
        <v>40200</v>
      </c>
      <c r="D99" s="725">
        <f>'ПД 1эк'!W60</f>
        <v>25000</v>
      </c>
      <c r="E99" s="725">
        <f>'ПД 1эк'!W61</f>
        <v>0</v>
      </c>
      <c r="F99" s="725">
        <f>'ПД 1эк'!W62</f>
        <v>0</v>
      </c>
      <c r="G99" s="725">
        <f>'ПД 1эк'!W63</f>
        <v>0</v>
      </c>
      <c r="H99" s="725">
        <f t="shared" si="10"/>
        <v>25000</v>
      </c>
      <c r="J99" s="7"/>
      <c r="K99" s="7"/>
      <c r="L99" s="7"/>
      <c r="M99" s="7"/>
      <c r="N99" s="7"/>
      <c r="O99" s="7"/>
      <c r="P99" s="725">
        <f t="shared" si="11"/>
        <v>0</v>
      </c>
      <c r="Q99" s="725">
        <f t="shared" si="12"/>
        <v>25000</v>
      </c>
      <c r="R99" s="725">
        <f t="shared" si="12"/>
        <v>0</v>
      </c>
      <c r="S99" s="725">
        <f t="shared" si="12"/>
        <v>0</v>
      </c>
      <c r="T99" s="725">
        <f t="shared" si="12"/>
        <v>0</v>
      </c>
      <c r="U99" s="725">
        <f t="shared" si="13"/>
        <v>0</v>
      </c>
      <c r="V99" s="725">
        <f t="shared" si="13"/>
        <v>0</v>
      </c>
      <c r="W99" s="725">
        <f t="shared" si="14"/>
        <v>25000</v>
      </c>
      <c r="X99" s="764"/>
      <c r="Y99" s="779" t="s">
        <v>81</v>
      </c>
      <c r="Z99" s="2815"/>
    </row>
    <row r="100" spans="1:44" x14ac:dyDescent="0.2">
      <c r="A100" s="7">
        <v>244</v>
      </c>
      <c r="B100" s="727">
        <v>340</v>
      </c>
      <c r="C100" s="733">
        <v>40101</v>
      </c>
      <c r="D100" s="725">
        <f>'ЛИМ год 1эк'!C57+'Прочие-1эк'!Y56</f>
        <v>0</v>
      </c>
      <c r="E100" s="725">
        <f>'Прочие-1эк'!Y57</f>
        <v>0</v>
      </c>
      <c r="F100" s="725">
        <f>'Прочие-1эк'!Y58</f>
        <v>0</v>
      </c>
      <c r="G100" s="725"/>
      <c r="H100" s="725">
        <f t="shared" si="10"/>
        <v>0</v>
      </c>
      <c r="I100" s="733">
        <v>50100</v>
      </c>
      <c r="J100" s="725">
        <f>'ИЦ 1эк'!AH58</f>
        <v>0</v>
      </c>
      <c r="K100" s="725">
        <f>'ИЦ 1эк'!AH59</f>
        <v>0</v>
      </c>
      <c r="L100" s="725">
        <f>'ИЦ 1эк'!AH60</f>
        <v>0</v>
      </c>
      <c r="M100" s="7"/>
      <c r="N100" s="7"/>
      <c r="O100" s="7"/>
      <c r="P100" s="725">
        <f t="shared" si="11"/>
        <v>0</v>
      </c>
      <c r="Q100" s="725">
        <f t="shared" si="12"/>
        <v>0</v>
      </c>
      <c r="R100" s="725">
        <f t="shared" si="12"/>
        <v>0</v>
      </c>
      <c r="S100" s="725">
        <f t="shared" si="12"/>
        <v>0</v>
      </c>
      <c r="T100" s="725">
        <f t="shared" si="12"/>
        <v>0</v>
      </c>
      <c r="U100" s="725">
        <f t="shared" si="13"/>
        <v>0</v>
      </c>
      <c r="V100" s="725">
        <f t="shared" si="13"/>
        <v>0</v>
      </c>
      <c r="W100" s="725">
        <f t="shared" si="14"/>
        <v>0</v>
      </c>
      <c r="X100" s="764"/>
      <c r="Y100" s="779" t="s">
        <v>77</v>
      </c>
      <c r="Z100" s="2816" t="s">
        <v>281</v>
      </c>
    </row>
    <row r="101" spans="1:44" x14ac:dyDescent="0.2">
      <c r="A101" s="7">
        <v>244</v>
      </c>
      <c r="B101" s="727">
        <v>340</v>
      </c>
      <c r="C101" s="734">
        <v>40102</v>
      </c>
      <c r="D101" s="725">
        <f>'ЛИМ год 1эк'!S57+'Прочие-1эк'!Y59+'Остатки -1эк'!W23+'Возвраты-1эк'!Y40</f>
        <v>365377.7</v>
      </c>
      <c r="E101" s="725">
        <f>'ЛИМ год 1эк'!T57+'Прочие-1эк'!Y60+'Остатки -1эк'!W24+'Возвраты-1эк'!Y41</f>
        <v>853374.97</v>
      </c>
      <c r="F101" s="725">
        <f>'ЛИМ год 1эк'!U57+'Прочие-1эк'!Y61+'Остатки -1эк'!W25+'Возвраты-1эк'!Y42</f>
        <v>0</v>
      </c>
      <c r="G101" s="725"/>
      <c r="H101" s="725">
        <f t="shared" si="10"/>
        <v>1218752.67</v>
      </c>
      <c r="I101" s="734">
        <v>50200</v>
      </c>
      <c r="J101" s="725">
        <f>'ИЦ 1эк'!AH61</f>
        <v>37938</v>
      </c>
      <c r="K101" s="725">
        <f>'ИЦ 1эк'!AH62</f>
        <v>0</v>
      </c>
      <c r="L101" s="725">
        <f>'ИЦ 1эк'!AH63</f>
        <v>0</v>
      </c>
      <c r="M101" s="725">
        <f>'ИЦ 1эк'!AH64</f>
        <v>8400</v>
      </c>
      <c r="N101" s="725">
        <f>'ИЦ 1эк'!AH65</f>
        <v>0</v>
      </c>
      <c r="O101" s="725">
        <f>'ИЦ 1эк'!AH66</f>
        <v>0</v>
      </c>
      <c r="P101" s="725">
        <f t="shared" si="11"/>
        <v>46338</v>
      </c>
      <c r="Q101" s="725">
        <f t="shared" si="12"/>
        <v>403315.7</v>
      </c>
      <c r="R101" s="725">
        <f t="shared" si="12"/>
        <v>853374.97</v>
      </c>
      <c r="S101" s="725">
        <f t="shared" si="12"/>
        <v>0</v>
      </c>
      <c r="T101" s="725">
        <f t="shared" si="12"/>
        <v>8400</v>
      </c>
      <c r="U101" s="725">
        <f t="shared" si="13"/>
        <v>0</v>
      </c>
      <c r="V101" s="725">
        <f t="shared" si="13"/>
        <v>0</v>
      </c>
      <c r="W101" s="725">
        <f t="shared" si="14"/>
        <v>1265090.67</v>
      </c>
      <c r="X101" s="764"/>
      <c r="Y101" s="779" t="s">
        <v>76</v>
      </c>
      <c r="Z101" s="2816"/>
    </row>
    <row r="102" spans="1:44" x14ac:dyDescent="0.2">
      <c r="A102" s="7">
        <v>244</v>
      </c>
      <c r="B102" s="727">
        <v>340</v>
      </c>
      <c r="C102" s="735">
        <v>40103</v>
      </c>
      <c r="D102" s="725">
        <f>'ЛИМ год 1эк'!AG57+'Прочие-1эк'!Y63+'Возвраты-1эк'!Y44+'Остатки -1эк'!W26</f>
        <v>0</v>
      </c>
      <c r="E102" s="725">
        <f>'ЛИМ год 1эк'!AH57+'Прочие-1эк'!Y64+'Возвраты-1эк'!Y45+'Остатки -1эк'!W27</f>
        <v>0</v>
      </c>
      <c r="F102" s="725">
        <f>'ЛИМ год 1эк'!AI57+'Прочие-1эк'!Y65+'Возвраты-1эк'!Y46+'Остатки -1эк'!W28</f>
        <v>0</v>
      </c>
      <c r="G102" s="725"/>
      <c r="H102" s="725">
        <f t="shared" si="10"/>
        <v>0</v>
      </c>
      <c r="I102" s="735">
        <v>50300</v>
      </c>
      <c r="J102" s="725">
        <f>'ИЦ 1эк'!AH67</f>
        <v>0</v>
      </c>
      <c r="K102" s="725">
        <f>'ИЦ 1эк'!AH68</f>
        <v>61000</v>
      </c>
      <c r="L102" s="725">
        <f>'ИЦ 1эк'!AH69</f>
        <v>0</v>
      </c>
      <c r="M102" s="725">
        <f>'ИЦ 1эк'!AH70</f>
        <v>0</v>
      </c>
      <c r="N102" s="725">
        <f>'ИЦ 1эк'!AH71</f>
        <v>0</v>
      </c>
      <c r="O102" s="7"/>
      <c r="P102" s="725">
        <f t="shared" si="11"/>
        <v>61000</v>
      </c>
      <c r="Q102" s="725">
        <f t="shared" si="12"/>
        <v>0</v>
      </c>
      <c r="R102" s="725">
        <f t="shared" si="12"/>
        <v>61000</v>
      </c>
      <c r="S102" s="725">
        <f t="shared" si="12"/>
        <v>0</v>
      </c>
      <c r="T102" s="725">
        <f t="shared" si="12"/>
        <v>0</v>
      </c>
      <c r="U102" s="725">
        <f t="shared" si="13"/>
        <v>0</v>
      </c>
      <c r="V102" s="725">
        <f t="shared" si="13"/>
        <v>0</v>
      </c>
      <c r="W102" s="725">
        <f t="shared" si="14"/>
        <v>61000</v>
      </c>
      <c r="X102" s="764"/>
      <c r="Y102" s="779" t="s">
        <v>78</v>
      </c>
      <c r="Z102" s="2816"/>
    </row>
    <row r="103" spans="1:44" x14ac:dyDescent="0.2">
      <c r="A103" s="7">
        <v>244</v>
      </c>
      <c r="B103" s="727">
        <v>340</v>
      </c>
      <c r="C103" s="736">
        <v>40200</v>
      </c>
      <c r="D103" s="725">
        <f>'ПД 1эк'!X60</f>
        <v>2964781.77</v>
      </c>
      <c r="E103" s="725">
        <f>'ПД 1эк'!X61</f>
        <v>264307.95</v>
      </c>
      <c r="F103" s="725">
        <f>'ПД 1эк'!X62</f>
        <v>0</v>
      </c>
      <c r="G103" s="725">
        <f>'ПД 1эк'!X63</f>
        <v>0</v>
      </c>
      <c r="H103" s="725">
        <f t="shared" si="10"/>
        <v>3229089.72</v>
      </c>
      <c r="J103" s="7"/>
      <c r="K103" s="7"/>
      <c r="L103" s="7"/>
      <c r="M103" s="7"/>
      <c r="N103" s="7"/>
      <c r="O103" s="7"/>
      <c r="P103" s="725">
        <f t="shared" si="11"/>
        <v>0</v>
      </c>
      <c r="Q103" s="725">
        <f t="shared" si="12"/>
        <v>2964781.77</v>
      </c>
      <c r="R103" s="725">
        <f t="shared" si="12"/>
        <v>264307.95</v>
      </c>
      <c r="S103" s="725">
        <f t="shared" si="12"/>
        <v>0</v>
      </c>
      <c r="T103" s="725">
        <f t="shared" si="12"/>
        <v>0</v>
      </c>
      <c r="U103" s="725">
        <f t="shared" si="13"/>
        <v>0</v>
      </c>
      <c r="V103" s="725">
        <f t="shared" si="13"/>
        <v>0</v>
      </c>
      <c r="W103" s="725">
        <f t="shared" si="14"/>
        <v>3229089.72</v>
      </c>
      <c r="X103" s="764"/>
      <c r="Y103" s="779" t="s">
        <v>79</v>
      </c>
      <c r="Z103" s="2816"/>
    </row>
    <row r="104" spans="1:44" x14ac:dyDescent="0.2">
      <c r="A104" s="7">
        <v>321</v>
      </c>
      <c r="B104" s="727">
        <v>262</v>
      </c>
      <c r="C104" s="733">
        <v>40101</v>
      </c>
      <c r="D104" s="725">
        <f>'Прочие-1эк'!O56</f>
        <v>0</v>
      </c>
      <c r="E104" s="725">
        <f>'Прочие-1эк'!O57</f>
        <v>0</v>
      </c>
      <c r="F104" s="725">
        <f>'Прочие-1эк'!O58</f>
        <v>0</v>
      </c>
      <c r="G104" s="725"/>
      <c r="H104" s="725">
        <f t="shared" si="10"/>
        <v>0</v>
      </c>
      <c r="I104" s="733">
        <v>50100</v>
      </c>
      <c r="J104" s="725">
        <f>'ИЦ 1эк'!S58</f>
        <v>0</v>
      </c>
      <c r="K104" s="725">
        <f>'ИЦ 1эк'!S59</f>
        <v>0</v>
      </c>
      <c r="L104" s="725">
        <f>'ИЦ 1эк'!S60</f>
        <v>0</v>
      </c>
      <c r="M104" s="7"/>
      <c r="N104" s="7"/>
      <c r="O104" s="7"/>
      <c r="P104" s="725">
        <f t="shared" si="11"/>
        <v>0</v>
      </c>
      <c r="Q104" s="725">
        <f t="shared" si="12"/>
        <v>0</v>
      </c>
      <c r="R104" s="725">
        <f t="shared" si="12"/>
        <v>0</v>
      </c>
      <c r="S104" s="725">
        <f t="shared" si="12"/>
        <v>0</v>
      </c>
      <c r="T104" s="725">
        <f t="shared" si="12"/>
        <v>0</v>
      </c>
      <c r="U104" s="725">
        <f t="shared" si="13"/>
        <v>0</v>
      </c>
      <c r="V104" s="725">
        <f t="shared" si="13"/>
        <v>0</v>
      </c>
      <c r="W104" s="725">
        <f t="shared" si="14"/>
        <v>0</v>
      </c>
      <c r="X104" s="764"/>
      <c r="Y104" s="779" t="s">
        <v>80</v>
      </c>
      <c r="Z104" s="2816"/>
    </row>
    <row r="105" spans="1:44" x14ac:dyDescent="0.2">
      <c r="A105" s="7">
        <v>321</v>
      </c>
      <c r="B105" s="727">
        <v>262</v>
      </c>
      <c r="C105" s="734">
        <v>40102</v>
      </c>
      <c r="D105" s="763">
        <f>'Прочие-1эк'!O59</f>
        <v>0</v>
      </c>
      <c r="E105" s="763">
        <f>'Прочие-1эк'!O60</f>
        <v>0</v>
      </c>
      <c r="F105" s="763">
        <f>'Прочие-1эк'!O61</f>
        <v>0</v>
      </c>
      <c r="G105" s="763"/>
      <c r="H105" s="725">
        <f t="shared" si="10"/>
        <v>0</v>
      </c>
      <c r="I105" s="734">
        <v>50200</v>
      </c>
      <c r="J105" s="725">
        <f>'ИЦ 1эк'!S61</f>
        <v>0</v>
      </c>
      <c r="K105" s="725">
        <f>'ИЦ 1эк'!S62</f>
        <v>0</v>
      </c>
      <c r="L105" s="725">
        <f>'ИЦ 1эк'!S63</f>
        <v>0</v>
      </c>
      <c r="M105" s="725">
        <f>'ИЦ 1эк'!S64</f>
        <v>0</v>
      </c>
      <c r="N105" s="725">
        <f>'ИЦ 1эк'!S65</f>
        <v>0</v>
      </c>
      <c r="O105" s="725">
        <f>'ИЦ 1эк'!S66</f>
        <v>0</v>
      </c>
      <c r="P105" s="725">
        <f t="shared" si="11"/>
        <v>0</v>
      </c>
      <c r="Q105" s="725">
        <f t="shared" si="12"/>
        <v>0</v>
      </c>
      <c r="R105" s="725">
        <f t="shared" si="12"/>
        <v>0</v>
      </c>
      <c r="S105" s="725">
        <f t="shared" si="12"/>
        <v>0</v>
      </c>
      <c r="T105" s="725">
        <f t="shared" si="12"/>
        <v>0</v>
      </c>
      <c r="U105" s="725">
        <f t="shared" si="13"/>
        <v>0</v>
      </c>
      <c r="V105" s="725">
        <f t="shared" si="13"/>
        <v>0</v>
      </c>
      <c r="W105" s="725">
        <f t="shared" si="14"/>
        <v>0</v>
      </c>
      <c r="X105" s="764"/>
      <c r="AA105" s="725">
        <f>'ИЦ 1эк'!E75</f>
        <v>2077078.0199999998</v>
      </c>
      <c r="AB105" s="725">
        <f>'ИЦ 1эк'!F75</f>
        <v>0</v>
      </c>
      <c r="AC105" s="725">
        <f>'ИЦ 1эк'!G75</f>
        <v>598225.86</v>
      </c>
      <c r="AD105" s="725">
        <f>'ИЦ 1эк'!I75</f>
        <v>0</v>
      </c>
      <c r="AE105" s="725">
        <f>'ИЦ 1эк'!K75</f>
        <v>0</v>
      </c>
      <c r="AF105" s="725">
        <f>'ИЦ 1эк'!M75</f>
        <v>180000</v>
      </c>
      <c r="AG105" s="725">
        <f>'ИЦ 1эк'!N75</f>
        <v>2699676</v>
      </c>
      <c r="AH105" s="725">
        <f>'ИЦ 1эк'!Q75</f>
        <v>0</v>
      </c>
      <c r="AI105" s="725">
        <f>'ИЦ 1эк'!S75</f>
        <v>0</v>
      </c>
      <c r="AJ105" s="725">
        <f>'ИЦ 1эк'!AC75</f>
        <v>0</v>
      </c>
      <c r="AK105" s="725">
        <f>'ИЦ 1эк'!AB75</f>
        <v>0</v>
      </c>
      <c r="AL105" s="725">
        <f>'ИЦ 1эк'!AD75</f>
        <v>10500</v>
      </c>
      <c r="AM105" s="725">
        <f>'ИЦ 1эк'!X75</f>
        <v>0</v>
      </c>
      <c r="AN105" s="725">
        <f>'ИЦ 1эк'!Y75</f>
        <v>0</v>
      </c>
      <c r="AO105" s="725">
        <f>'ИЦ 1эк'!Z75</f>
        <v>0</v>
      </c>
      <c r="AP105" s="725">
        <f>'ИЦ 1эк'!AG75</f>
        <v>118890</v>
      </c>
      <c r="AQ105" s="725">
        <f>'ИЦ 1эк'!AH75</f>
        <v>107338</v>
      </c>
      <c r="AR105" s="725">
        <f>'ИЦ 1эк'!AM75</f>
        <v>0</v>
      </c>
    </row>
    <row r="106" spans="1:44" x14ac:dyDescent="0.2">
      <c r="A106" s="7">
        <v>321</v>
      </c>
      <c r="B106" s="727">
        <v>262</v>
      </c>
      <c r="C106" s="735">
        <v>40103</v>
      </c>
      <c r="D106" s="763">
        <f>'Прочие-1эк'!O63</f>
        <v>0</v>
      </c>
      <c r="E106" s="763">
        <f>'Прочие-1эк'!O64</f>
        <v>0</v>
      </c>
      <c r="F106" s="763">
        <f>'Прочие-1эк'!O65</f>
        <v>0</v>
      </c>
      <c r="G106" s="763"/>
      <c r="H106" s="725">
        <f t="shared" si="10"/>
        <v>0</v>
      </c>
      <c r="I106" s="735">
        <v>50300</v>
      </c>
      <c r="J106" s="725">
        <f>'ИЦ 1эк'!S67</f>
        <v>0</v>
      </c>
      <c r="K106" s="725">
        <f>'ИЦ 1эк'!S68</f>
        <v>0</v>
      </c>
      <c r="L106" s="725">
        <f>'ИЦ 1эк'!S69</f>
        <v>0</v>
      </c>
      <c r="M106" s="725">
        <f>'ИЦ 1эк'!S70</f>
        <v>0</v>
      </c>
      <c r="N106" s="725">
        <f>'ИЦ 1эк'!S71</f>
        <v>0</v>
      </c>
      <c r="O106" s="7"/>
      <c r="P106" s="725">
        <f t="shared" si="11"/>
        <v>0</v>
      </c>
      <c r="Q106" s="725">
        <f t="shared" si="12"/>
        <v>0</v>
      </c>
      <c r="R106" s="725">
        <f t="shared" si="12"/>
        <v>0</v>
      </c>
      <c r="S106" s="725">
        <f t="shared" si="12"/>
        <v>0</v>
      </c>
      <c r="T106" s="725">
        <f t="shared" si="12"/>
        <v>0</v>
      </c>
      <c r="U106" s="725">
        <f t="shared" si="13"/>
        <v>0</v>
      </c>
      <c r="V106" s="725">
        <f t="shared" si="13"/>
        <v>0</v>
      </c>
      <c r="W106" s="725">
        <f t="shared" si="14"/>
        <v>0</v>
      </c>
      <c r="X106" s="764"/>
    </row>
    <row r="107" spans="1:44" x14ac:dyDescent="0.2">
      <c r="A107" s="7">
        <v>321</v>
      </c>
      <c r="B107" s="727">
        <v>262</v>
      </c>
      <c r="C107" s="736">
        <v>40200</v>
      </c>
      <c r="D107" s="725"/>
      <c r="E107" s="725"/>
      <c r="F107" s="725"/>
      <c r="G107" s="725"/>
      <c r="H107" s="725">
        <f t="shared" si="10"/>
        <v>0</v>
      </c>
      <c r="J107" s="7"/>
      <c r="K107" s="7"/>
      <c r="L107" s="7"/>
      <c r="M107" s="7"/>
      <c r="N107" s="7"/>
      <c r="O107" s="7"/>
      <c r="P107" s="725">
        <f t="shared" si="11"/>
        <v>0</v>
      </c>
      <c r="Q107" s="725">
        <f t="shared" si="12"/>
        <v>0</v>
      </c>
      <c r="R107" s="725">
        <f t="shared" si="12"/>
        <v>0</v>
      </c>
      <c r="S107" s="725">
        <f t="shared" si="12"/>
        <v>0</v>
      </c>
      <c r="T107" s="725">
        <f t="shared" si="12"/>
        <v>0</v>
      </c>
      <c r="U107" s="725">
        <f t="shared" si="13"/>
        <v>0</v>
      </c>
      <c r="V107" s="725">
        <f t="shared" si="13"/>
        <v>0</v>
      </c>
      <c r="W107" s="725">
        <f t="shared" si="14"/>
        <v>0</v>
      </c>
      <c r="X107" s="764"/>
    </row>
    <row r="108" spans="1:44" x14ac:dyDescent="0.2">
      <c r="A108" s="7">
        <v>340</v>
      </c>
      <c r="B108" s="727">
        <v>290</v>
      </c>
      <c r="C108" s="733">
        <v>40101</v>
      </c>
      <c r="D108" s="725">
        <f>'ЛИМ год 1эк'!C51+'Прочие-1эк'!S56</f>
        <v>0</v>
      </c>
      <c r="E108" s="725">
        <f>'Прочие-1эк'!S57</f>
        <v>0</v>
      </c>
      <c r="F108" s="725">
        <f>'Прочие-1эк'!S58</f>
        <v>0</v>
      </c>
      <c r="G108" s="725"/>
      <c r="H108" s="725">
        <f t="shared" si="10"/>
        <v>0</v>
      </c>
      <c r="I108" s="733">
        <v>50100</v>
      </c>
      <c r="J108" s="725">
        <f>'ИЦ 1эк'!AD58</f>
        <v>0</v>
      </c>
      <c r="K108" s="725">
        <f>'ИЦ 1эк'!AD59</f>
        <v>0</v>
      </c>
      <c r="L108" s="725">
        <f>'ИЦ 1эк'!AD60</f>
        <v>0</v>
      </c>
      <c r="M108" s="7"/>
      <c r="N108" s="7"/>
      <c r="O108" s="7"/>
      <c r="P108" s="725">
        <f t="shared" si="11"/>
        <v>0</v>
      </c>
      <c r="Q108" s="725">
        <f t="shared" si="12"/>
        <v>0</v>
      </c>
      <c r="R108" s="725">
        <f t="shared" si="12"/>
        <v>0</v>
      </c>
      <c r="S108" s="725">
        <f t="shared" si="12"/>
        <v>0</v>
      </c>
      <c r="T108" s="725">
        <f t="shared" si="12"/>
        <v>0</v>
      </c>
      <c r="U108" s="725">
        <f t="shared" si="13"/>
        <v>0</v>
      </c>
      <c r="V108" s="725">
        <f t="shared" si="13"/>
        <v>0</v>
      </c>
      <c r="W108" s="725">
        <f t="shared" si="14"/>
        <v>0</v>
      </c>
      <c r="X108" s="764"/>
    </row>
    <row r="109" spans="1:44" x14ac:dyDescent="0.2">
      <c r="A109" s="7">
        <v>340</v>
      </c>
      <c r="B109" s="727">
        <v>290</v>
      </c>
      <c r="C109" s="734">
        <v>40102</v>
      </c>
      <c r="D109" s="725">
        <f>'ЛИМ год 1эк'!S51+'Прочие-1эк'!S59+'Остатки -1эк'!Q23+'Возвраты-1эк'!S40</f>
        <v>0</v>
      </c>
      <c r="E109" s="725">
        <f>'ЛИМ год 1эк'!T51+'Прочие-1эк'!S60+'Остатки -1эк'!Q24+'Возвраты-1эк'!S41</f>
        <v>0</v>
      </c>
      <c r="F109" s="725">
        <f>'ЛИМ год 1эк'!U51+'Прочие-1эк'!S61+'Остатки -1эк'!Q25+'Возвраты-1эк'!S42</f>
        <v>0</v>
      </c>
      <c r="G109" s="725"/>
      <c r="H109" s="725">
        <f t="shared" si="10"/>
        <v>0</v>
      </c>
      <c r="I109" s="734">
        <v>50200</v>
      </c>
      <c r="J109" s="725">
        <f>'ИЦ 1эк'!AD61</f>
        <v>0</v>
      </c>
      <c r="K109" s="725">
        <f>'ИЦ 1эк'!AD62</f>
        <v>0</v>
      </c>
      <c r="L109" s="725">
        <f>'ИЦ 1эк'!AD63</f>
        <v>0</v>
      </c>
      <c r="M109" s="725">
        <f>'ИЦ 1эк'!AD64</f>
        <v>0</v>
      </c>
      <c r="N109" s="725">
        <f>'ИЦ 1эк'!AD65</f>
        <v>0</v>
      </c>
      <c r="O109" s="725">
        <f>'ИЦ 1эк'!AD66</f>
        <v>0</v>
      </c>
      <c r="P109" s="725">
        <f t="shared" si="11"/>
        <v>0</v>
      </c>
      <c r="Q109" s="725">
        <f t="shared" si="12"/>
        <v>0</v>
      </c>
      <c r="R109" s="725">
        <f t="shared" si="12"/>
        <v>0</v>
      </c>
      <c r="S109" s="725">
        <f t="shared" si="12"/>
        <v>0</v>
      </c>
      <c r="T109" s="725">
        <f t="shared" si="12"/>
        <v>0</v>
      </c>
      <c r="U109" s="725">
        <f t="shared" si="13"/>
        <v>0</v>
      </c>
      <c r="V109" s="725">
        <f t="shared" si="13"/>
        <v>0</v>
      </c>
      <c r="W109" s="725">
        <f t="shared" si="14"/>
        <v>0</v>
      </c>
      <c r="X109" s="764"/>
    </row>
    <row r="110" spans="1:44" x14ac:dyDescent="0.2">
      <c r="A110" s="7">
        <v>340</v>
      </c>
      <c r="B110" s="727">
        <v>290</v>
      </c>
      <c r="C110" s="735">
        <v>40103</v>
      </c>
      <c r="D110" s="725">
        <f>'ЛИМ год 1эк'!AG51+'Прочие-1эк'!S63+'Возвраты-1эк'!S44+'Остатки -1эк'!Q26</f>
        <v>0</v>
      </c>
      <c r="E110" s="725">
        <f>'ЛИМ год 1эк'!AH51+'Прочие-1эк'!S64+'Возвраты-1эк'!S45+'Остатки -1эк'!Q27</f>
        <v>0</v>
      </c>
      <c r="F110" s="725">
        <f>'ЛИМ год 1эк'!AI51+'Прочие-1эк'!S65+'Возвраты-1эк'!S46+'Остатки -1эк'!Q28</f>
        <v>0</v>
      </c>
      <c r="G110" s="725"/>
      <c r="H110" s="725">
        <f t="shared" si="10"/>
        <v>0</v>
      </c>
      <c r="I110" s="735">
        <v>50300</v>
      </c>
      <c r="J110" s="725">
        <f>'ИЦ 1эк'!AD67</f>
        <v>0</v>
      </c>
      <c r="K110" s="725">
        <f>'ИЦ 1эк'!AD68</f>
        <v>10500</v>
      </c>
      <c r="L110" s="725">
        <f>'ИЦ 1эк'!AD69</f>
        <v>0</v>
      </c>
      <c r="M110" s="725">
        <f>'ИЦ 1эк'!AD70</f>
        <v>0</v>
      </c>
      <c r="N110" s="725">
        <f>'ИЦ 1эк'!AD71</f>
        <v>0</v>
      </c>
      <c r="O110" s="7"/>
      <c r="P110" s="725">
        <f t="shared" si="11"/>
        <v>10500</v>
      </c>
      <c r="Q110" s="725">
        <f t="shared" si="12"/>
        <v>0</v>
      </c>
      <c r="R110" s="725">
        <f t="shared" si="12"/>
        <v>10500</v>
      </c>
      <c r="S110" s="725">
        <f t="shared" si="12"/>
        <v>0</v>
      </c>
      <c r="T110" s="725">
        <f t="shared" si="12"/>
        <v>0</v>
      </c>
      <c r="U110" s="725">
        <f t="shared" si="13"/>
        <v>0</v>
      </c>
      <c r="V110" s="725">
        <f t="shared" si="13"/>
        <v>0</v>
      </c>
      <c r="W110" s="725">
        <f t="shared" si="14"/>
        <v>10500</v>
      </c>
      <c r="X110" s="764"/>
    </row>
    <row r="111" spans="1:44" x14ac:dyDescent="0.2">
      <c r="A111" s="7">
        <v>340</v>
      </c>
      <c r="B111" s="727">
        <v>290</v>
      </c>
      <c r="C111" s="736">
        <v>40200</v>
      </c>
      <c r="D111" s="725">
        <f>'ПД 1эк'!R60</f>
        <v>0</v>
      </c>
      <c r="E111" s="725">
        <f>'ПД 1эк'!R61</f>
        <v>0</v>
      </c>
      <c r="F111" s="725">
        <f>'ПД 1эк'!R62</f>
        <v>0</v>
      </c>
      <c r="G111" s="725">
        <f>'ПД 1эк'!R63</f>
        <v>0</v>
      </c>
      <c r="H111" s="725">
        <f t="shared" si="10"/>
        <v>0</v>
      </c>
      <c r="J111" s="7"/>
      <c r="K111" s="7"/>
      <c r="L111" s="7"/>
      <c r="M111" s="7"/>
      <c r="N111" s="7"/>
      <c r="O111" s="7"/>
      <c r="P111" s="725">
        <f t="shared" si="11"/>
        <v>0</v>
      </c>
      <c r="Q111" s="725">
        <f t="shared" si="12"/>
        <v>0</v>
      </c>
      <c r="R111" s="725">
        <f t="shared" si="12"/>
        <v>0</v>
      </c>
      <c r="S111" s="725">
        <f t="shared" si="12"/>
        <v>0</v>
      </c>
      <c r="T111" s="725">
        <f t="shared" si="12"/>
        <v>0</v>
      </c>
      <c r="U111" s="725">
        <f t="shared" si="13"/>
        <v>0</v>
      </c>
      <c r="V111" s="725">
        <f t="shared" si="13"/>
        <v>0</v>
      </c>
      <c r="W111" s="725">
        <f t="shared" si="14"/>
        <v>0</v>
      </c>
      <c r="X111" s="764"/>
    </row>
    <row r="112" spans="1:44" x14ac:dyDescent="0.2">
      <c r="A112" s="7">
        <v>831</v>
      </c>
      <c r="B112" s="727">
        <v>290</v>
      </c>
      <c r="C112" s="733">
        <v>40101</v>
      </c>
      <c r="D112" s="725">
        <f>'ЛИМ год 1эк'!C49+'Прочие-1эк'!R56</f>
        <v>0</v>
      </c>
      <c r="E112" s="725">
        <f>'Прочие-1эк'!R57</f>
        <v>0</v>
      </c>
      <c r="F112" s="725">
        <f>'Прочие-1эк'!R58</f>
        <v>0</v>
      </c>
      <c r="G112" s="725"/>
      <c r="H112" s="725">
        <f t="shared" si="10"/>
        <v>0</v>
      </c>
      <c r="I112" s="733">
        <v>50100</v>
      </c>
      <c r="J112" s="725">
        <f>'ИЦ 1эк'!AB58</f>
        <v>0</v>
      </c>
      <c r="K112" s="725">
        <f>'ИЦ 1эк'!AB59</f>
        <v>0</v>
      </c>
      <c r="L112" s="725">
        <f>'ИЦ 1эк'!AB60</f>
        <v>0</v>
      </c>
      <c r="M112" s="7"/>
      <c r="N112" s="7"/>
      <c r="O112" s="7"/>
      <c r="P112" s="725">
        <f t="shared" si="11"/>
        <v>0</v>
      </c>
      <c r="Q112" s="725">
        <f t="shared" si="12"/>
        <v>0</v>
      </c>
      <c r="R112" s="725">
        <f t="shared" si="12"/>
        <v>0</v>
      </c>
      <c r="S112" s="725">
        <f t="shared" si="12"/>
        <v>0</v>
      </c>
      <c r="T112" s="725">
        <f t="shared" si="12"/>
        <v>0</v>
      </c>
      <c r="U112" s="725">
        <f t="shared" si="13"/>
        <v>0</v>
      </c>
      <c r="V112" s="725">
        <f t="shared" si="13"/>
        <v>0</v>
      </c>
      <c r="W112" s="725">
        <f t="shared" si="14"/>
        <v>0</v>
      </c>
      <c r="X112" s="764"/>
    </row>
    <row r="113" spans="1:24" x14ac:dyDescent="0.2">
      <c r="A113" s="7">
        <v>831</v>
      </c>
      <c r="B113" s="727">
        <v>290</v>
      </c>
      <c r="C113" s="734">
        <v>40102</v>
      </c>
      <c r="D113" s="725">
        <f>'ЛИМ год 1эк'!S49+'Прочие-1эк'!R59+'Остатки -1эк'!P23+'Возвраты-1эк'!R40</f>
        <v>0</v>
      </c>
      <c r="E113" s="725">
        <f>'ЛИМ год 1эк'!T49+'Прочие-1эк'!R60+'Остатки -1эк'!P24+'Возвраты-1эк'!R41</f>
        <v>0</v>
      </c>
      <c r="F113" s="725">
        <f>'ЛИМ год 1эк'!U49+'Прочие-1эк'!R61+'Остатки -1эк'!P25+'Возвраты-1эк'!R42</f>
        <v>0</v>
      </c>
      <c r="G113" s="725"/>
      <c r="H113" s="725">
        <f t="shared" si="10"/>
        <v>0</v>
      </c>
      <c r="I113" s="734">
        <v>50200</v>
      </c>
      <c r="J113" s="725">
        <f>'ИЦ 1эк'!AB61</f>
        <v>0</v>
      </c>
      <c r="K113" s="725">
        <f>'ИЦ 1эк'!AB62</f>
        <v>0</v>
      </c>
      <c r="L113" s="725">
        <f>'ИЦ 1эк'!AB63</f>
        <v>0</v>
      </c>
      <c r="M113" s="725">
        <f>'ИЦ 1эк'!AB64</f>
        <v>0</v>
      </c>
      <c r="N113" s="725">
        <f>'ИЦ 1эк'!AB65</f>
        <v>0</v>
      </c>
      <c r="O113" s="725">
        <f>'ИЦ 1эк'!AB66</f>
        <v>0</v>
      </c>
      <c r="P113" s="725">
        <f t="shared" si="11"/>
        <v>0</v>
      </c>
      <c r="Q113" s="725">
        <f t="shared" si="12"/>
        <v>0</v>
      </c>
      <c r="R113" s="725">
        <f t="shared" si="12"/>
        <v>0</v>
      </c>
      <c r="S113" s="725">
        <f t="shared" si="12"/>
        <v>0</v>
      </c>
      <c r="T113" s="725">
        <f t="shared" si="12"/>
        <v>0</v>
      </c>
      <c r="U113" s="725">
        <f t="shared" si="13"/>
        <v>0</v>
      </c>
      <c r="V113" s="725">
        <f t="shared" si="13"/>
        <v>0</v>
      </c>
      <c r="W113" s="725">
        <f t="shared" si="14"/>
        <v>0</v>
      </c>
      <c r="X113" s="764"/>
    </row>
    <row r="114" spans="1:24" x14ac:dyDescent="0.2">
      <c r="A114" s="7">
        <v>831</v>
      </c>
      <c r="B114" s="727">
        <v>290</v>
      </c>
      <c r="C114" s="735">
        <v>40103</v>
      </c>
      <c r="D114" s="725">
        <f>'ЛИМ год 1эк'!AG49+'Прочие-1эк'!R63+'Возвраты-1эк'!R44+'Остатки -1эк'!P26</f>
        <v>0</v>
      </c>
      <c r="E114" s="725">
        <f>'ЛИМ год 1эк'!AH49+'Прочие-1эк'!R64+'Возвраты-1эк'!R45+'Остатки -1эк'!P27</f>
        <v>1540.42</v>
      </c>
      <c r="F114" s="725">
        <f>'ЛИМ год 1эк'!AI49+'Прочие-1эк'!R65+'Возвраты-1эк'!R46+'Остатки -1эк'!P28</f>
        <v>0</v>
      </c>
      <c r="G114" s="725"/>
      <c r="H114" s="725">
        <f t="shared" si="10"/>
        <v>1540.42</v>
      </c>
      <c r="I114" s="735">
        <v>50300</v>
      </c>
      <c r="J114" s="725">
        <f>'ИЦ 1эк'!AB67</f>
        <v>0</v>
      </c>
      <c r="K114" s="725">
        <f>'ИЦ 1эк'!AB68</f>
        <v>0</v>
      </c>
      <c r="L114" s="725">
        <f>'ИЦ 1эк'!AB69</f>
        <v>0</v>
      </c>
      <c r="M114" s="725">
        <f>'ИЦ 1эк'!AB70</f>
        <v>0</v>
      </c>
      <c r="N114" s="725">
        <f>'ИЦ 1эк'!AB71</f>
        <v>0</v>
      </c>
      <c r="O114" s="7"/>
      <c r="P114" s="725">
        <f t="shared" si="11"/>
        <v>0</v>
      </c>
      <c r="Q114" s="725">
        <f t="shared" si="12"/>
        <v>0</v>
      </c>
      <c r="R114" s="725">
        <f t="shared" si="12"/>
        <v>1540.42</v>
      </c>
      <c r="S114" s="725">
        <f t="shared" si="12"/>
        <v>0</v>
      </c>
      <c r="T114" s="725">
        <f t="shared" si="12"/>
        <v>0</v>
      </c>
      <c r="U114" s="725">
        <f t="shared" si="13"/>
        <v>0</v>
      </c>
      <c r="V114" s="725">
        <f t="shared" si="13"/>
        <v>0</v>
      </c>
      <c r="W114" s="725">
        <f t="shared" si="14"/>
        <v>1540.42</v>
      </c>
      <c r="X114" s="764"/>
    </row>
    <row r="115" spans="1:24" x14ac:dyDescent="0.2">
      <c r="A115" s="7">
        <v>831</v>
      </c>
      <c r="B115" s="727">
        <v>290</v>
      </c>
      <c r="C115" s="736">
        <v>40102</v>
      </c>
      <c r="D115" s="725">
        <f>'ПД 1эк'!Q60</f>
        <v>0</v>
      </c>
      <c r="E115" s="725">
        <f>'ПД 1эк'!Q61</f>
        <v>0</v>
      </c>
      <c r="F115" s="725">
        <f>'ПД 1эк'!Q62</f>
        <v>0</v>
      </c>
      <c r="G115" s="725">
        <f>'ПД 1эк'!Q63</f>
        <v>0</v>
      </c>
      <c r="H115" s="725">
        <f t="shared" si="10"/>
        <v>0</v>
      </c>
      <c r="J115" s="7"/>
      <c r="K115" s="7"/>
      <c r="L115" s="7"/>
      <c r="M115" s="7"/>
      <c r="N115" s="7"/>
      <c r="O115" s="7"/>
      <c r="P115" s="725">
        <f t="shared" si="11"/>
        <v>0</v>
      </c>
      <c r="Q115" s="725">
        <f t="shared" si="12"/>
        <v>0</v>
      </c>
      <c r="R115" s="725">
        <f t="shared" si="12"/>
        <v>0</v>
      </c>
      <c r="S115" s="725">
        <f t="shared" si="12"/>
        <v>0</v>
      </c>
      <c r="T115" s="725">
        <f t="shared" si="12"/>
        <v>0</v>
      </c>
      <c r="U115" s="725">
        <f t="shared" si="13"/>
        <v>0</v>
      </c>
      <c r="V115" s="725">
        <f t="shared" si="13"/>
        <v>0</v>
      </c>
      <c r="W115" s="725">
        <f t="shared" si="14"/>
        <v>0</v>
      </c>
      <c r="X115" s="764"/>
    </row>
    <row r="116" spans="1:24" x14ac:dyDescent="0.2">
      <c r="A116" s="7">
        <v>851</v>
      </c>
      <c r="B116" s="727">
        <v>290</v>
      </c>
      <c r="C116" s="733">
        <v>40101</v>
      </c>
      <c r="D116" s="725">
        <f>'ЛИМ год 1эк'!C43+'ЛИМ год 1эк'!C44+'Прочие-1эк'!T56</f>
        <v>0</v>
      </c>
      <c r="E116" s="725">
        <f>'Прочие-1эк'!T57</f>
        <v>0</v>
      </c>
      <c r="F116" s="725">
        <f>'Прочие-1эк'!T58</f>
        <v>0</v>
      </c>
      <c r="G116" s="725"/>
      <c r="H116" s="725">
        <f t="shared" si="10"/>
        <v>0</v>
      </c>
      <c r="I116" s="733">
        <v>50100</v>
      </c>
      <c r="J116" s="725">
        <f>'ИЦ 1эк'!X58</f>
        <v>0</v>
      </c>
      <c r="K116" s="725">
        <f>'ИЦ 1эк'!X59</f>
        <v>0</v>
      </c>
      <c r="L116" s="725">
        <f>'ИЦ 1эк'!X60</f>
        <v>0</v>
      </c>
      <c r="M116" s="7"/>
      <c r="N116" s="7"/>
      <c r="O116" s="7"/>
      <c r="P116" s="725">
        <f t="shared" si="11"/>
        <v>0</v>
      </c>
      <c r="Q116" s="725">
        <f t="shared" si="12"/>
        <v>0</v>
      </c>
      <c r="R116" s="725">
        <f t="shared" si="12"/>
        <v>0</v>
      </c>
      <c r="S116" s="725">
        <f t="shared" si="12"/>
        <v>0</v>
      </c>
      <c r="T116" s="725">
        <f t="shared" si="12"/>
        <v>0</v>
      </c>
      <c r="U116" s="725">
        <f t="shared" si="13"/>
        <v>0</v>
      </c>
      <c r="V116" s="725">
        <f t="shared" si="13"/>
        <v>0</v>
      </c>
      <c r="W116" s="725">
        <f t="shared" si="14"/>
        <v>0</v>
      </c>
      <c r="X116" s="764"/>
    </row>
    <row r="117" spans="1:24" x14ac:dyDescent="0.2">
      <c r="A117" s="7">
        <v>851</v>
      </c>
      <c r="B117" s="727">
        <v>290</v>
      </c>
      <c r="C117" s="734">
        <v>40102</v>
      </c>
      <c r="D117" s="725">
        <f>'ЛИМ год 1эк'!S43+'ЛИМ год 1эк'!S44+'Прочие-1эк'!T59+'Остатки -1эк'!R23+'Возвраты-1эк'!T40</f>
        <v>0</v>
      </c>
      <c r="E117" s="725">
        <f>'ЛИМ год 1эк'!T43+'ЛИМ год 1эк'!T44+'Прочие-1эк'!T60+'Остатки -1эк'!R24+'Возвраты-1эк'!T41</f>
        <v>0</v>
      </c>
      <c r="F117" s="725">
        <f>'ЛИМ год 1эк'!U43+'ЛИМ год 1эк'!U44+'Прочие-1эк'!T61+'Остатки -1эк'!R25+'Возвраты-1эк'!T42</f>
        <v>0</v>
      </c>
      <c r="G117" s="725"/>
      <c r="H117" s="725">
        <f t="shared" si="10"/>
        <v>0</v>
      </c>
      <c r="I117" s="734">
        <v>50200</v>
      </c>
      <c r="J117" s="725">
        <f>'ИЦ 1эк'!X61</f>
        <v>0</v>
      </c>
      <c r="K117" s="725">
        <f>'ИЦ 1эк'!X62</f>
        <v>0</v>
      </c>
      <c r="L117" s="725">
        <f>'ИЦ 1эк'!X63</f>
        <v>0</v>
      </c>
      <c r="M117" s="725">
        <f>'ИЦ 1эк'!X64</f>
        <v>0</v>
      </c>
      <c r="N117" s="725">
        <f>'ИЦ 1эк'!X65</f>
        <v>0</v>
      </c>
      <c r="O117" s="725">
        <f>'ИЦ 1эк'!X66</f>
        <v>0</v>
      </c>
      <c r="P117" s="725">
        <f t="shared" si="11"/>
        <v>0</v>
      </c>
      <c r="Q117" s="725">
        <f t="shared" si="12"/>
        <v>0</v>
      </c>
      <c r="R117" s="725">
        <f t="shared" si="12"/>
        <v>0</v>
      </c>
      <c r="S117" s="725">
        <f t="shared" si="12"/>
        <v>0</v>
      </c>
      <c r="T117" s="725">
        <f t="shared" si="12"/>
        <v>0</v>
      </c>
      <c r="U117" s="725">
        <f t="shared" si="13"/>
        <v>0</v>
      </c>
      <c r="V117" s="725">
        <f t="shared" si="13"/>
        <v>0</v>
      </c>
      <c r="W117" s="725">
        <f t="shared" si="14"/>
        <v>0</v>
      </c>
      <c r="X117" s="764"/>
    </row>
    <row r="118" spans="1:24" ht="14.25" customHeight="1" x14ac:dyDescent="0.2">
      <c r="A118" s="7">
        <v>851</v>
      </c>
      <c r="B118" s="727">
        <v>290</v>
      </c>
      <c r="C118" s="735">
        <v>40103</v>
      </c>
      <c r="D118" s="725">
        <f>'ЛИМ год 1эк'!AG43+'ЛИМ год 1эк'!AG44+'Прочие-1эк'!T63+'Возвраты-1эк'!T44+'Остатки -1эк'!R26</f>
        <v>0</v>
      </c>
      <c r="E118" s="725">
        <f>'ЛИМ год 1эк'!AH43+'ЛИМ год 1эк'!AH44+'Прочие-1эк'!T64+'Возвраты-1эк'!T45+'Остатки -1эк'!R27</f>
        <v>724687</v>
      </c>
      <c r="F118" s="725">
        <f>'ЛИМ год 1эк'!AI43+'ЛИМ год 1эк'!AI44+'Прочие-1эк'!T65+'Возвраты-1эк'!T46+'Остатки -1эк'!R28</f>
        <v>0</v>
      </c>
      <c r="G118" s="725"/>
      <c r="H118" s="725">
        <f t="shared" si="10"/>
        <v>724687</v>
      </c>
      <c r="I118" s="735">
        <v>50300</v>
      </c>
      <c r="J118" s="725">
        <f>'ИЦ 1эк'!X67</f>
        <v>0</v>
      </c>
      <c r="K118" s="725">
        <f>'ИЦ 1эк'!X68</f>
        <v>0</v>
      </c>
      <c r="L118" s="725">
        <f>'ИЦ 1эк'!X69</f>
        <v>0</v>
      </c>
      <c r="M118" s="725">
        <f>'ИЦ 1эк'!X70</f>
        <v>0</v>
      </c>
      <c r="N118" s="725">
        <f>'ИЦ 1эк'!X71</f>
        <v>0</v>
      </c>
      <c r="O118" s="7"/>
      <c r="P118" s="725">
        <f t="shared" si="11"/>
        <v>0</v>
      </c>
      <c r="Q118" s="725">
        <f t="shared" si="12"/>
        <v>0</v>
      </c>
      <c r="R118" s="725">
        <f t="shared" si="12"/>
        <v>724687</v>
      </c>
      <c r="S118" s="725">
        <f t="shared" si="12"/>
        <v>0</v>
      </c>
      <c r="T118" s="725">
        <f t="shared" si="12"/>
        <v>0</v>
      </c>
      <c r="U118" s="725">
        <f t="shared" si="13"/>
        <v>0</v>
      </c>
      <c r="V118" s="725">
        <f t="shared" si="13"/>
        <v>0</v>
      </c>
      <c r="W118" s="725">
        <f t="shared" si="14"/>
        <v>724687</v>
      </c>
      <c r="X118" s="764"/>
    </row>
    <row r="119" spans="1:24" ht="12.75" customHeight="1" x14ac:dyDescent="0.2">
      <c r="A119" s="7">
        <v>851</v>
      </c>
      <c r="B119" s="727">
        <v>290</v>
      </c>
      <c r="C119" s="736">
        <v>40200</v>
      </c>
      <c r="D119" s="725">
        <f>'ПД 1эк'!S60</f>
        <v>0</v>
      </c>
      <c r="E119" s="725">
        <f>'ПД 1эк'!S61</f>
        <v>0</v>
      </c>
      <c r="F119" s="725">
        <f>'ПД 1эк'!S62</f>
        <v>0</v>
      </c>
      <c r="G119" s="725">
        <f>'ПД 1эк'!S63</f>
        <v>0</v>
      </c>
      <c r="H119" s="725">
        <f t="shared" si="10"/>
        <v>0</v>
      </c>
      <c r="J119" s="7"/>
      <c r="K119" s="7"/>
      <c r="L119" s="7"/>
      <c r="M119" s="7"/>
      <c r="N119" s="7"/>
      <c r="O119" s="7"/>
      <c r="P119" s="725">
        <f t="shared" si="11"/>
        <v>0</v>
      </c>
      <c r="Q119" s="725">
        <f t="shared" si="12"/>
        <v>0</v>
      </c>
      <c r="R119" s="725">
        <f t="shared" si="12"/>
        <v>0</v>
      </c>
      <c r="S119" s="725">
        <f t="shared" si="12"/>
        <v>0</v>
      </c>
      <c r="T119" s="725">
        <f t="shared" si="12"/>
        <v>0</v>
      </c>
      <c r="U119" s="725">
        <f t="shared" si="13"/>
        <v>0</v>
      </c>
      <c r="V119" s="725">
        <f t="shared" si="13"/>
        <v>0</v>
      </c>
      <c r="W119" s="725">
        <f t="shared" si="14"/>
        <v>0</v>
      </c>
      <c r="X119" s="764"/>
    </row>
    <row r="120" spans="1:24" x14ac:dyDescent="0.2">
      <c r="A120" s="7">
        <v>852</v>
      </c>
      <c r="B120" s="727">
        <v>290</v>
      </c>
      <c r="C120" s="733">
        <v>40101</v>
      </c>
      <c r="D120" s="725">
        <f>'ЛИМ год 1эк'!C45+'Прочие-1эк'!U56</f>
        <v>0</v>
      </c>
      <c r="E120" s="725">
        <f>'Прочие-1эк'!U57</f>
        <v>0</v>
      </c>
      <c r="F120" s="725">
        <f>'Прочие-1эк'!U58</f>
        <v>0</v>
      </c>
      <c r="G120" s="725"/>
      <c r="H120" s="725">
        <f t="shared" si="10"/>
        <v>0</v>
      </c>
      <c r="I120" s="733">
        <v>50100</v>
      </c>
      <c r="J120" s="725">
        <f>'ИЦ 1эк'!Y58</f>
        <v>0</v>
      </c>
      <c r="K120" s="725">
        <f>'ИЦ 1эк'!Y59</f>
        <v>0</v>
      </c>
      <c r="L120" s="725">
        <f>'ИЦ 1эк'!Y60</f>
        <v>0</v>
      </c>
      <c r="M120" s="7"/>
      <c r="N120" s="7"/>
      <c r="O120" s="7"/>
      <c r="P120" s="725">
        <f t="shared" si="11"/>
        <v>0</v>
      </c>
      <c r="Q120" s="725">
        <f t="shared" si="12"/>
        <v>0</v>
      </c>
      <c r="R120" s="725">
        <f t="shared" si="12"/>
        <v>0</v>
      </c>
      <c r="S120" s="725">
        <f t="shared" si="12"/>
        <v>0</v>
      </c>
      <c r="T120" s="725">
        <f t="shared" si="12"/>
        <v>0</v>
      </c>
      <c r="U120" s="725">
        <f t="shared" si="13"/>
        <v>0</v>
      </c>
      <c r="V120" s="725">
        <f t="shared" si="13"/>
        <v>0</v>
      </c>
      <c r="W120" s="725">
        <f t="shared" si="14"/>
        <v>0</v>
      </c>
      <c r="X120" s="764"/>
    </row>
    <row r="121" spans="1:24" x14ac:dyDescent="0.2">
      <c r="A121" s="7">
        <v>852</v>
      </c>
      <c r="B121" s="727">
        <v>290</v>
      </c>
      <c r="C121" s="734">
        <v>40102</v>
      </c>
      <c r="D121" s="725">
        <f>'ЛИМ год 1эк'!S45+'Прочие-1эк'!U59+'Остатки -1эк'!S23+'Возвраты-1эк'!U40</f>
        <v>0</v>
      </c>
      <c r="E121" s="725">
        <f>'ЛИМ год 1эк'!T45+'Прочие-1эк'!U60+'Остатки -1эк'!S24+'Возвраты-1эк'!U41</f>
        <v>0</v>
      </c>
      <c r="F121" s="725">
        <f>'ЛИМ год 1эк'!U45+'Прочие-1эк'!U61+'Остатки -1эк'!S25+'Возвраты-1эк'!U42</f>
        <v>0</v>
      </c>
      <c r="G121" s="725"/>
      <c r="H121" s="725">
        <f t="shared" si="10"/>
        <v>0</v>
      </c>
      <c r="I121" s="734">
        <v>50200</v>
      </c>
      <c r="J121" s="725">
        <f>'ИЦ 1эк'!Y61</f>
        <v>0</v>
      </c>
      <c r="K121" s="725">
        <f>'ИЦ 1эк'!Y62</f>
        <v>0</v>
      </c>
      <c r="L121" s="725">
        <f>'ИЦ 1эк'!Y63</f>
        <v>0</v>
      </c>
      <c r="M121" s="725">
        <f>'ИЦ 1эк'!Y64</f>
        <v>0</v>
      </c>
      <c r="N121" s="725">
        <f>'ИЦ 1эк'!Y65</f>
        <v>0</v>
      </c>
      <c r="O121" s="725">
        <f>'ИЦ 1эк'!Y66</f>
        <v>0</v>
      </c>
      <c r="P121" s="725">
        <f t="shared" si="11"/>
        <v>0</v>
      </c>
      <c r="Q121" s="725">
        <f t="shared" si="12"/>
        <v>0</v>
      </c>
      <c r="R121" s="725">
        <f t="shared" si="12"/>
        <v>0</v>
      </c>
      <c r="S121" s="725">
        <f t="shared" si="12"/>
        <v>0</v>
      </c>
      <c r="T121" s="725">
        <f t="shared" si="12"/>
        <v>0</v>
      </c>
      <c r="U121" s="725">
        <f t="shared" si="13"/>
        <v>0</v>
      </c>
      <c r="V121" s="725">
        <f t="shared" si="13"/>
        <v>0</v>
      </c>
      <c r="W121" s="725">
        <f t="shared" si="14"/>
        <v>0</v>
      </c>
      <c r="X121" s="764"/>
    </row>
    <row r="122" spans="1:24" x14ac:dyDescent="0.2">
      <c r="A122" s="7">
        <v>852</v>
      </c>
      <c r="B122" s="727">
        <v>290</v>
      </c>
      <c r="C122" s="735">
        <v>40103</v>
      </c>
      <c r="D122" s="725">
        <f>'ЛИМ год 1эк'!AG45+'Прочие-1эк'!U63+'Возвраты-1эк'!U44+'Остатки -1эк'!S26</f>
        <v>0</v>
      </c>
      <c r="E122" s="725">
        <f>'ЛИМ год 1эк'!AH45+'Прочие-1эк'!U64+'Возвраты-1эк'!U45+'Остатки -1эк'!S27</f>
        <v>0</v>
      </c>
      <c r="F122" s="725">
        <f>'ЛИМ год 1эк'!AI45+'Прочие-1эк'!U65+'Возвраты-1эк'!U46+'Остатки -1эк'!S28</f>
        <v>0</v>
      </c>
      <c r="G122" s="725"/>
      <c r="H122" s="725">
        <f t="shared" si="10"/>
        <v>0</v>
      </c>
      <c r="I122" s="735">
        <v>50300</v>
      </c>
      <c r="J122" s="725">
        <f>'ИЦ 1эк'!Y67</f>
        <v>0</v>
      </c>
      <c r="K122" s="725">
        <f>'ИЦ 1эк'!Y68</f>
        <v>0</v>
      </c>
      <c r="L122" s="725">
        <f>'ИЦ 1эк'!Y69</f>
        <v>0</v>
      </c>
      <c r="M122" s="725">
        <f>'ИЦ 1эк'!Y70</f>
        <v>0</v>
      </c>
      <c r="N122" s="725">
        <f>'ИЦ 1эк'!Y71</f>
        <v>0</v>
      </c>
      <c r="O122" s="7"/>
      <c r="P122" s="725">
        <f t="shared" si="11"/>
        <v>0</v>
      </c>
      <c r="Q122" s="725">
        <f t="shared" si="12"/>
        <v>0</v>
      </c>
      <c r="R122" s="725">
        <f t="shared" si="12"/>
        <v>0</v>
      </c>
      <c r="S122" s="725">
        <f t="shared" si="12"/>
        <v>0</v>
      </c>
      <c r="T122" s="725">
        <f t="shared" si="12"/>
        <v>0</v>
      </c>
      <c r="U122" s="725">
        <f t="shared" si="13"/>
        <v>0</v>
      </c>
      <c r="V122" s="725">
        <f t="shared" si="13"/>
        <v>0</v>
      </c>
      <c r="W122" s="725">
        <f t="shared" si="14"/>
        <v>0</v>
      </c>
      <c r="X122" s="764"/>
    </row>
    <row r="123" spans="1:24" x14ac:dyDescent="0.2">
      <c r="A123" s="7">
        <v>852</v>
      </c>
      <c r="B123" s="727">
        <v>290</v>
      </c>
      <c r="C123" s="736">
        <v>40200</v>
      </c>
      <c r="D123" s="725">
        <f>'ПД 1эк'!T60</f>
        <v>0</v>
      </c>
      <c r="E123" s="725">
        <f>'ПД 1эк'!T61</f>
        <v>0</v>
      </c>
      <c r="F123" s="725">
        <f>'ПД 1эк'!T62</f>
        <v>0</v>
      </c>
      <c r="G123" s="725">
        <f>'ПД 1эк'!T63</f>
        <v>0</v>
      </c>
      <c r="H123" s="725">
        <f t="shared" si="10"/>
        <v>0</v>
      </c>
      <c r="J123" s="7"/>
      <c r="K123" s="7"/>
      <c r="L123" s="7"/>
      <c r="M123" s="7"/>
      <c r="N123" s="7"/>
      <c r="O123" s="7"/>
      <c r="P123" s="725">
        <f t="shared" si="11"/>
        <v>0</v>
      </c>
      <c r="Q123" s="725">
        <f t="shared" si="12"/>
        <v>0</v>
      </c>
      <c r="R123" s="725">
        <f t="shared" si="12"/>
        <v>0</v>
      </c>
      <c r="S123" s="725">
        <f t="shared" si="12"/>
        <v>0</v>
      </c>
      <c r="T123" s="725">
        <f t="shared" si="12"/>
        <v>0</v>
      </c>
      <c r="U123" s="725">
        <f t="shared" si="13"/>
        <v>0</v>
      </c>
      <c r="V123" s="725">
        <f t="shared" si="13"/>
        <v>0</v>
      </c>
      <c r="W123" s="725">
        <f t="shared" si="14"/>
        <v>0</v>
      </c>
      <c r="X123" s="764"/>
    </row>
    <row r="124" spans="1:24" x14ac:dyDescent="0.2">
      <c r="A124" s="7">
        <v>853</v>
      </c>
      <c r="B124" s="727">
        <v>290</v>
      </c>
      <c r="C124" s="733">
        <v>40101</v>
      </c>
      <c r="D124" s="725">
        <f>'ЛИМ год 1эк'!C47+'Прочие-1эк'!V56</f>
        <v>0</v>
      </c>
      <c r="E124" s="725">
        <f>'Прочие-1эк'!V57</f>
        <v>0</v>
      </c>
      <c r="F124" s="725">
        <f>'Прочие-1эк'!V58</f>
        <v>0</v>
      </c>
      <c r="G124" s="725"/>
      <c r="H124" s="725">
        <f t="shared" si="10"/>
        <v>0</v>
      </c>
      <c r="I124" s="733">
        <v>50100</v>
      </c>
      <c r="J124" s="725">
        <f>'ИЦ 1эк'!Z58</f>
        <v>0</v>
      </c>
      <c r="K124" s="725">
        <f>'ИЦ 1эк'!Z59</f>
        <v>0</v>
      </c>
      <c r="L124" s="725">
        <f>'ИЦ 1эк'!Z60</f>
        <v>0</v>
      </c>
      <c r="M124" s="7"/>
      <c r="N124" s="7"/>
      <c r="O124" s="7"/>
      <c r="P124" s="725">
        <f t="shared" si="11"/>
        <v>0</v>
      </c>
      <c r="Q124" s="725">
        <f t="shared" si="12"/>
        <v>0</v>
      </c>
      <c r="R124" s="725">
        <f t="shared" si="12"/>
        <v>0</v>
      </c>
      <c r="S124" s="725">
        <f t="shared" si="12"/>
        <v>0</v>
      </c>
      <c r="T124" s="725">
        <f t="shared" si="12"/>
        <v>0</v>
      </c>
      <c r="U124" s="725">
        <f t="shared" si="13"/>
        <v>0</v>
      </c>
      <c r="V124" s="725">
        <f t="shared" si="13"/>
        <v>0</v>
      </c>
      <c r="W124" s="725">
        <f t="shared" si="14"/>
        <v>0</v>
      </c>
      <c r="X124" s="764"/>
    </row>
    <row r="125" spans="1:24" x14ac:dyDescent="0.2">
      <c r="A125" s="7">
        <v>853</v>
      </c>
      <c r="B125" s="727">
        <v>290</v>
      </c>
      <c r="C125" s="734">
        <v>40102</v>
      </c>
      <c r="D125" s="725">
        <f>'ЛИМ год 1эк'!S47+'Прочие-1эк'!V59+'Остатки -1эк'!T23+'Возвраты-1эк'!V40</f>
        <v>0</v>
      </c>
      <c r="E125" s="725">
        <f>'ЛИМ год 1эк'!T47+'Прочие-1эк'!V60+'Остатки -1эк'!T24+'Возвраты-1эк'!V41</f>
        <v>0</v>
      </c>
      <c r="F125" s="725">
        <f>'ЛИМ год 1эк'!U47+'Прочие-1эк'!V61+'Остатки -1эк'!T25+'Возвраты-1эк'!V42</f>
        <v>0</v>
      </c>
      <c r="G125" s="725"/>
      <c r="H125" s="725">
        <f t="shared" si="10"/>
        <v>0</v>
      </c>
      <c r="I125" s="734">
        <v>50200</v>
      </c>
      <c r="J125" s="725">
        <f>'ИЦ 1эк'!Z61</f>
        <v>0</v>
      </c>
      <c r="K125" s="725">
        <f>'ИЦ 1эк'!Z62</f>
        <v>0</v>
      </c>
      <c r="L125" s="725">
        <f>'ИЦ 1эк'!Z63</f>
        <v>0</v>
      </c>
      <c r="M125" s="725">
        <f>'ИЦ 1эк'!Z64</f>
        <v>0</v>
      </c>
      <c r="N125" s="725">
        <f>'ИЦ 1эк'!Z65</f>
        <v>0</v>
      </c>
      <c r="O125" s="725">
        <f>'ИЦ 1эк'!Z66</f>
        <v>0</v>
      </c>
      <c r="P125" s="725">
        <f t="shared" si="11"/>
        <v>0</v>
      </c>
      <c r="Q125" s="725">
        <f t="shared" si="12"/>
        <v>0</v>
      </c>
      <c r="R125" s="725">
        <f t="shared" si="12"/>
        <v>0</v>
      </c>
      <c r="S125" s="725">
        <f t="shared" si="12"/>
        <v>0</v>
      </c>
      <c r="T125" s="725">
        <f t="shared" si="12"/>
        <v>0</v>
      </c>
      <c r="U125" s="725">
        <f t="shared" si="13"/>
        <v>0</v>
      </c>
      <c r="V125" s="725">
        <f t="shared" si="13"/>
        <v>0</v>
      </c>
      <c r="W125" s="725">
        <f t="shared" si="14"/>
        <v>0</v>
      </c>
      <c r="X125" s="764"/>
    </row>
    <row r="126" spans="1:24" x14ac:dyDescent="0.2">
      <c r="A126" s="7">
        <v>853</v>
      </c>
      <c r="B126" s="727">
        <v>290</v>
      </c>
      <c r="C126" s="735">
        <v>40103</v>
      </c>
      <c r="D126" s="725">
        <f>'ЛИМ год 1эк'!AG47+'Прочие-1эк'!V63+'Возвраты-1эк'!V44+'Остатки -1эк'!T26</f>
        <v>0</v>
      </c>
      <c r="E126" s="725">
        <f>'ЛИМ год 1эк'!AH47+'Прочие-1эк'!V64+'Возвраты-1эк'!V45+'Остатки -1эк'!T27</f>
        <v>0</v>
      </c>
      <c r="F126" s="725">
        <f>'ЛИМ год 1эк'!AI47+'Прочие-1эк'!V65+'Возвраты-1эк'!V46+'Остатки -1эк'!T28</f>
        <v>0</v>
      </c>
      <c r="G126" s="725"/>
      <c r="H126" s="725">
        <f t="shared" si="10"/>
        <v>0</v>
      </c>
      <c r="I126" s="735">
        <v>50300</v>
      </c>
      <c r="J126" s="725">
        <f>'ИЦ 1эк'!Z67</f>
        <v>0</v>
      </c>
      <c r="K126" s="725">
        <f>'ИЦ 1эк'!Z68</f>
        <v>0</v>
      </c>
      <c r="L126" s="725">
        <f>'ИЦ 1эк'!Z69</f>
        <v>0</v>
      </c>
      <c r="M126" s="725">
        <f>'ИЦ 1эк'!Z70</f>
        <v>0</v>
      </c>
      <c r="N126" s="725">
        <f>'ИЦ 1эк'!Z71</f>
        <v>0</v>
      </c>
      <c r="O126" s="7"/>
      <c r="P126" s="725">
        <f t="shared" si="11"/>
        <v>0</v>
      </c>
      <c r="Q126" s="725">
        <f t="shared" si="12"/>
        <v>0</v>
      </c>
      <c r="R126" s="725">
        <f t="shared" si="12"/>
        <v>0</v>
      </c>
      <c r="S126" s="725">
        <f t="shared" si="12"/>
        <v>0</v>
      </c>
      <c r="T126" s="725">
        <f t="shared" si="12"/>
        <v>0</v>
      </c>
      <c r="U126" s="725">
        <f t="shared" si="13"/>
        <v>0</v>
      </c>
      <c r="V126" s="725">
        <f t="shared" si="13"/>
        <v>0</v>
      </c>
      <c r="W126" s="725">
        <f t="shared" si="14"/>
        <v>0</v>
      </c>
      <c r="X126" s="764"/>
    </row>
    <row r="127" spans="1:24" ht="15.75" customHeight="1" x14ac:dyDescent="0.2">
      <c r="A127" s="7">
        <v>853</v>
      </c>
      <c r="B127" s="727">
        <v>290</v>
      </c>
      <c r="C127" s="736">
        <v>40200</v>
      </c>
      <c r="D127" s="725">
        <f>'ПД 1эк'!U60</f>
        <v>0</v>
      </c>
      <c r="E127" s="725">
        <f>'ПД 1эк'!U61</f>
        <v>0</v>
      </c>
      <c r="F127" s="725">
        <f>'ПД 1эк'!U62</f>
        <v>0</v>
      </c>
      <c r="G127" s="725">
        <f>'ПД 1эк'!U63</f>
        <v>0</v>
      </c>
      <c r="H127" s="725">
        <f t="shared" si="10"/>
        <v>0</v>
      </c>
      <c r="I127" s="7"/>
      <c r="J127" s="7"/>
      <c r="K127" s="7"/>
      <c r="L127" s="7"/>
      <c r="M127" s="7"/>
      <c r="N127" s="7"/>
      <c r="O127" s="7"/>
      <c r="P127" s="725">
        <f t="shared" si="11"/>
        <v>0</v>
      </c>
      <c r="Q127" s="725">
        <f t="shared" si="12"/>
        <v>0</v>
      </c>
      <c r="R127" s="725">
        <f t="shared" si="12"/>
        <v>0</v>
      </c>
      <c r="S127" s="725">
        <f t="shared" si="12"/>
        <v>0</v>
      </c>
      <c r="T127" s="725">
        <f t="shared" si="12"/>
        <v>0</v>
      </c>
      <c r="U127" s="725">
        <f t="shared" si="13"/>
        <v>0</v>
      </c>
      <c r="V127" s="725">
        <f t="shared" si="13"/>
        <v>0</v>
      </c>
      <c r="W127" s="725">
        <f t="shared" si="14"/>
        <v>0</v>
      </c>
      <c r="X127" s="764"/>
    </row>
    <row r="128" spans="1:24" x14ac:dyDescent="0.2">
      <c r="D128" s="764">
        <f>D4-D44</f>
        <v>0</v>
      </c>
      <c r="E128" s="764">
        <f t="shared" ref="E128:W131" si="15">E4-E44</f>
        <v>0</v>
      </c>
      <c r="F128" s="764">
        <f t="shared" si="15"/>
        <v>0</v>
      </c>
      <c r="G128" s="764">
        <f t="shared" si="15"/>
        <v>0</v>
      </c>
      <c r="H128" s="764">
        <f t="shared" si="15"/>
        <v>0</v>
      </c>
      <c r="J128" s="764">
        <f t="shared" si="15"/>
        <v>0</v>
      </c>
      <c r="K128" s="764">
        <f t="shared" si="15"/>
        <v>-3707893.3</v>
      </c>
      <c r="L128" s="764">
        <f t="shared" si="15"/>
        <v>0</v>
      </c>
      <c r="M128" s="764">
        <f t="shared" si="15"/>
        <v>0</v>
      </c>
      <c r="N128" s="764">
        <f t="shared" si="15"/>
        <v>0</v>
      </c>
      <c r="O128" s="764">
        <f t="shared" si="15"/>
        <v>0</v>
      </c>
      <c r="P128" s="764">
        <f t="shared" si="15"/>
        <v>-3707893.3</v>
      </c>
      <c r="Q128" s="764">
        <f t="shared" si="15"/>
        <v>0</v>
      </c>
      <c r="R128" s="764">
        <f t="shared" si="15"/>
        <v>-3707893.3</v>
      </c>
      <c r="S128" s="764">
        <f t="shared" si="15"/>
        <v>0</v>
      </c>
      <c r="T128" s="764">
        <f t="shared" si="15"/>
        <v>0</v>
      </c>
      <c r="U128" s="764">
        <f t="shared" si="15"/>
        <v>0</v>
      </c>
      <c r="V128" s="764">
        <f t="shared" si="15"/>
        <v>0</v>
      </c>
      <c r="W128" s="764">
        <f t="shared" si="15"/>
        <v>-3707893.3</v>
      </c>
      <c r="X128" s="764"/>
    </row>
    <row r="129" spans="4:43" x14ac:dyDescent="0.2">
      <c r="D129" s="764">
        <f t="shared" ref="D129:G131" si="16">D5-D45</f>
        <v>45727.919999999925</v>
      </c>
      <c r="E129" s="764">
        <f t="shared" si="16"/>
        <v>119860.79999999702</v>
      </c>
      <c r="F129" s="764">
        <f t="shared" si="16"/>
        <v>0</v>
      </c>
      <c r="G129" s="764">
        <f t="shared" si="16"/>
        <v>0</v>
      </c>
      <c r="H129" s="764">
        <f t="shared" si="15"/>
        <v>165588.71999999136</v>
      </c>
      <c r="J129" s="764">
        <f t="shared" si="15"/>
        <v>37938</v>
      </c>
      <c r="K129" s="764">
        <f t="shared" si="15"/>
        <v>1491736.58</v>
      </c>
      <c r="L129" s="764">
        <f t="shared" si="15"/>
        <v>0</v>
      </c>
      <c r="M129" s="764">
        <f t="shared" si="15"/>
        <v>2418817.62</v>
      </c>
      <c r="N129" s="764">
        <f t="shared" si="15"/>
        <v>0</v>
      </c>
      <c r="O129" s="764">
        <f t="shared" si="15"/>
        <v>730573.8</v>
      </c>
      <c r="P129" s="764">
        <f t="shared" si="15"/>
        <v>4679066</v>
      </c>
      <c r="Q129" s="764">
        <f t="shared" si="15"/>
        <v>83665.919999999925</v>
      </c>
      <c r="R129" s="764">
        <f t="shared" si="15"/>
        <v>1611597.3799999952</v>
      </c>
      <c r="S129" s="764">
        <f t="shared" si="15"/>
        <v>0</v>
      </c>
      <c r="T129" s="764">
        <f t="shared" si="15"/>
        <v>2418817.62</v>
      </c>
      <c r="U129" s="764">
        <f t="shared" si="15"/>
        <v>0</v>
      </c>
      <c r="V129" s="764">
        <f t="shared" si="15"/>
        <v>730573.8</v>
      </c>
      <c r="W129" s="764">
        <f t="shared" si="15"/>
        <v>4844654.7199999914</v>
      </c>
      <c r="X129" s="764"/>
    </row>
    <row r="130" spans="4:43" x14ac:dyDescent="0.2">
      <c r="D130" s="764">
        <f t="shared" si="16"/>
        <v>0</v>
      </c>
      <c r="E130" s="764">
        <f t="shared" si="16"/>
        <v>17358.11999999918</v>
      </c>
      <c r="F130" s="764">
        <f t="shared" si="16"/>
        <v>0</v>
      </c>
      <c r="G130" s="764">
        <f t="shared" si="16"/>
        <v>0</v>
      </c>
      <c r="H130" s="764">
        <f t="shared" si="15"/>
        <v>17358.11999999918</v>
      </c>
      <c r="J130" s="764">
        <f t="shared" si="15"/>
        <v>0</v>
      </c>
      <c r="K130" s="764">
        <f t="shared" si="15"/>
        <v>977240.8</v>
      </c>
      <c r="L130" s="764">
        <f t="shared" si="15"/>
        <v>0</v>
      </c>
      <c r="M130" s="764">
        <f t="shared" si="15"/>
        <v>48559.5</v>
      </c>
      <c r="N130" s="764">
        <f t="shared" si="15"/>
        <v>0</v>
      </c>
      <c r="O130" s="764">
        <f t="shared" si="15"/>
        <v>0</v>
      </c>
      <c r="P130" s="764">
        <f t="shared" si="15"/>
        <v>1025800.3</v>
      </c>
      <c r="Q130" s="764">
        <f t="shared" si="15"/>
        <v>0</v>
      </c>
      <c r="R130" s="764">
        <f t="shared" si="15"/>
        <v>994598.91999999993</v>
      </c>
      <c r="S130" s="764">
        <f t="shared" si="15"/>
        <v>0</v>
      </c>
      <c r="T130" s="764">
        <f t="shared" si="15"/>
        <v>48559.5</v>
      </c>
      <c r="U130" s="764">
        <f t="shared" si="15"/>
        <v>0</v>
      </c>
      <c r="V130" s="764">
        <f t="shared" si="15"/>
        <v>0</v>
      </c>
      <c r="W130" s="764">
        <f t="shared" si="15"/>
        <v>1043158.4199999999</v>
      </c>
      <c r="X130" s="764"/>
    </row>
    <row r="131" spans="4:43" x14ac:dyDescent="0.2">
      <c r="D131" s="764">
        <f t="shared" si="16"/>
        <v>0</v>
      </c>
      <c r="E131" s="764">
        <f t="shared" si="16"/>
        <v>9493.6199999999953</v>
      </c>
      <c r="F131" s="764">
        <f t="shared" si="16"/>
        <v>0</v>
      </c>
      <c r="G131" s="764">
        <f t="shared" si="16"/>
        <v>0</v>
      </c>
      <c r="H131" s="764">
        <f t="shared" si="15"/>
        <v>9493.6199999996461</v>
      </c>
      <c r="J131" s="764">
        <f t="shared" si="15"/>
        <v>0</v>
      </c>
      <c r="K131" s="764">
        <f t="shared" si="15"/>
        <v>0</v>
      </c>
      <c r="L131" s="764">
        <f t="shared" si="15"/>
        <v>0</v>
      </c>
      <c r="M131" s="764">
        <f t="shared" si="15"/>
        <v>0</v>
      </c>
      <c r="N131" s="764">
        <f t="shared" si="15"/>
        <v>0</v>
      </c>
      <c r="O131" s="764">
        <f t="shared" si="15"/>
        <v>0</v>
      </c>
      <c r="P131" s="764">
        <f t="shared" si="15"/>
        <v>0</v>
      </c>
      <c r="Q131" s="764">
        <f t="shared" si="15"/>
        <v>0</v>
      </c>
      <c r="R131" s="764">
        <f t="shared" si="15"/>
        <v>9493.6199999999953</v>
      </c>
      <c r="S131" s="764">
        <f t="shared" si="15"/>
        <v>0</v>
      </c>
      <c r="T131" s="764">
        <f t="shared" si="15"/>
        <v>0</v>
      </c>
      <c r="U131" s="764">
        <f t="shared" si="15"/>
        <v>0</v>
      </c>
      <c r="V131" s="764">
        <f t="shared" si="15"/>
        <v>0</v>
      </c>
      <c r="W131" s="764">
        <f t="shared" si="15"/>
        <v>9493.6199999996461</v>
      </c>
      <c r="X131" s="764"/>
    </row>
    <row r="135" spans="4:43" ht="9.75" customHeight="1" x14ac:dyDescent="0.2">
      <c r="Y135" s="724" t="s">
        <v>708</v>
      </c>
      <c r="Z135" s="669">
        <v>211</v>
      </c>
      <c r="AA135" s="669">
        <v>212</v>
      </c>
      <c r="AB135" s="669">
        <v>213</v>
      </c>
      <c r="AC135" s="670">
        <v>221</v>
      </c>
      <c r="AD135" s="670">
        <v>222</v>
      </c>
      <c r="AE135" s="670">
        <v>223</v>
      </c>
      <c r="AF135" s="670">
        <v>224</v>
      </c>
      <c r="AG135" s="670">
        <v>225</v>
      </c>
      <c r="AH135" s="670">
        <v>226</v>
      </c>
      <c r="AI135" s="671" t="s">
        <v>5</v>
      </c>
      <c r="AJ135" s="671" t="s">
        <v>5</v>
      </c>
      <c r="AK135" s="671" t="s">
        <v>249</v>
      </c>
      <c r="AL135" s="672" t="s">
        <v>19</v>
      </c>
      <c r="AM135" s="671" t="s">
        <v>203</v>
      </c>
      <c r="AN135" s="671" t="s">
        <v>5</v>
      </c>
      <c r="AO135" s="670">
        <v>310</v>
      </c>
      <c r="AP135" s="670">
        <v>340</v>
      </c>
    </row>
    <row r="136" spans="4:43" ht="15.75" x14ac:dyDescent="0.2">
      <c r="Y136" s="724"/>
      <c r="Z136" s="233">
        <v>111</v>
      </c>
      <c r="AA136" s="233">
        <v>112</v>
      </c>
      <c r="AB136" s="233">
        <v>119</v>
      </c>
      <c r="AC136" s="107">
        <v>244</v>
      </c>
      <c r="AD136" s="107">
        <v>244</v>
      </c>
      <c r="AE136" s="107">
        <v>244</v>
      </c>
      <c r="AF136" s="107">
        <v>244</v>
      </c>
      <c r="AG136" s="107">
        <v>244</v>
      </c>
      <c r="AH136" s="107">
        <v>244</v>
      </c>
      <c r="AI136" s="234">
        <v>244</v>
      </c>
      <c r="AJ136" s="234">
        <v>831</v>
      </c>
      <c r="AK136" s="234">
        <v>340</v>
      </c>
      <c r="AL136" s="234">
        <v>851</v>
      </c>
      <c r="AM136" s="234">
        <v>852</v>
      </c>
      <c r="AN136" s="234">
        <v>853</v>
      </c>
      <c r="AO136" s="234">
        <v>244</v>
      </c>
      <c r="AP136" s="234">
        <v>244</v>
      </c>
    </row>
    <row r="137" spans="4:43" x14ac:dyDescent="0.2">
      <c r="Y137" s="628" t="s">
        <v>77</v>
      </c>
      <c r="AQ137" s="7">
        <f>'ПД 1эк'!AH60</f>
        <v>3034781.77</v>
      </c>
    </row>
    <row r="138" spans="4:43" x14ac:dyDescent="0.2">
      <c r="Y138" s="628" t="s">
        <v>76</v>
      </c>
      <c r="AQ138" s="7">
        <f>'ПД 1эк'!AH61</f>
        <v>273801.57</v>
      </c>
    </row>
    <row r="139" spans="4:43" x14ac:dyDescent="0.2">
      <c r="Y139" s="759" t="s">
        <v>78</v>
      </c>
      <c r="AQ139" s="7">
        <f>'ПД 1эк'!AH62</f>
        <v>0</v>
      </c>
    </row>
    <row r="140" spans="4:43" x14ac:dyDescent="0.2">
      <c r="Y140" s="759" t="s">
        <v>79</v>
      </c>
      <c r="AQ140" s="7">
        <f>'ПД 1эк'!AH63</f>
        <v>44145</v>
      </c>
    </row>
    <row r="142" spans="4:43" ht="12.75" customHeight="1" x14ac:dyDescent="0.2"/>
    <row r="144" spans="4:43" ht="31.5" x14ac:dyDescent="0.2">
      <c r="Y144" s="723" t="s">
        <v>707</v>
      </c>
      <c r="AA144" s="106">
        <v>211</v>
      </c>
      <c r="AB144" s="106">
        <v>212</v>
      </c>
      <c r="AC144" s="106">
        <v>213</v>
      </c>
      <c r="AD144" s="107">
        <v>221</v>
      </c>
      <c r="AE144" s="107">
        <v>222</v>
      </c>
      <c r="AF144" s="107">
        <v>223</v>
      </c>
      <c r="AG144" s="107">
        <v>225</v>
      </c>
      <c r="AH144" s="107">
        <v>226</v>
      </c>
      <c r="AI144" s="696">
        <v>262</v>
      </c>
      <c r="AJ144" s="246" t="s">
        <v>5</v>
      </c>
      <c r="AK144" s="246" t="s">
        <v>5</v>
      </c>
      <c r="AL144" s="246" t="s">
        <v>249</v>
      </c>
      <c r="AM144" s="247" t="s">
        <v>19</v>
      </c>
      <c r="AN144" s="246" t="s">
        <v>203</v>
      </c>
      <c r="AO144" s="246" t="s">
        <v>5</v>
      </c>
      <c r="AP144" s="107">
        <v>310</v>
      </c>
      <c r="AQ144" s="107">
        <v>340</v>
      </c>
    </row>
    <row r="145" spans="25:44" ht="15.75" x14ac:dyDescent="0.2">
      <c r="AA145" s="634">
        <v>111</v>
      </c>
      <c r="AB145" s="634">
        <v>112</v>
      </c>
      <c r="AC145" s="634">
        <v>119</v>
      </c>
      <c r="AD145" s="635">
        <v>244</v>
      </c>
      <c r="AE145" s="635">
        <v>244</v>
      </c>
      <c r="AF145" s="635">
        <v>244</v>
      </c>
      <c r="AG145" s="635">
        <v>244</v>
      </c>
      <c r="AH145" s="635">
        <v>244</v>
      </c>
      <c r="AI145" s="699"/>
      <c r="AJ145" s="636">
        <v>244</v>
      </c>
      <c r="AK145" s="636">
        <v>831</v>
      </c>
      <c r="AL145" s="636">
        <v>340</v>
      </c>
      <c r="AM145" s="636">
        <v>851</v>
      </c>
      <c r="AN145" s="636">
        <v>852</v>
      </c>
      <c r="AO145" s="636">
        <v>853</v>
      </c>
      <c r="AP145" s="636">
        <v>244</v>
      </c>
      <c r="AQ145" s="636">
        <v>244</v>
      </c>
    </row>
    <row r="146" spans="25:44" x14ac:dyDescent="0.2">
      <c r="Y146" s="628" t="s">
        <v>77</v>
      </c>
      <c r="Z146" s="752" t="s">
        <v>258</v>
      </c>
      <c r="AF146" s="195" t="s">
        <v>720</v>
      </c>
      <c r="AG146" s="195" t="s">
        <v>720</v>
      </c>
      <c r="AH146" s="195" t="s">
        <v>720</v>
      </c>
      <c r="AI146" s="7">
        <f>'Остатки -1эк'!M23</f>
        <v>0</v>
      </c>
      <c r="AJ146" s="195" t="s">
        <v>720</v>
      </c>
      <c r="AK146" s="195" t="s">
        <v>720</v>
      </c>
      <c r="AL146" s="195" t="s">
        <v>720</v>
      </c>
      <c r="AM146" s="195" t="s">
        <v>720</v>
      </c>
      <c r="AN146" s="195" t="s">
        <v>720</v>
      </c>
      <c r="AO146" s="195" t="s">
        <v>720</v>
      </c>
      <c r="AP146" s="195" t="s">
        <v>720</v>
      </c>
      <c r="AQ146" s="195" t="s">
        <v>720</v>
      </c>
    </row>
    <row r="147" spans="25:44" x14ac:dyDescent="0.2">
      <c r="Y147" s="628" t="s">
        <v>76</v>
      </c>
      <c r="Z147" s="753"/>
      <c r="AA147" s="7" t="s">
        <v>720</v>
      </c>
      <c r="AB147" s="7" t="s">
        <v>720</v>
      </c>
      <c r="AC147" s="7" t="s">
        <v>720</v>
      </c>
      <c r="AD147" s="7" t="s">
        <v>720</v>
      </c>
      <c r="AE147" s="7" t="s">
        <v>720</v>
      </c>
      <c r="AF147" s="7" t="s">
        <v>720</v>
      </c>
      <c r="AG147" s="7" t="s">
        <v>720</v>
      </c>
      <c r="AH147" s="7" t="s">
        <v>720</v>
      </c>
      <c r="AI147" s="7">
        <f>'Остатки -1эк'!M24</f>
        <v>0</v>
      </c>
      <c r="AJ147" s="7" t="s">
        <v>720</v>
      </c>
      <c r="AK147" s="7" t="s">
        <v>720</v>
      </c>
      <c r="AL147" s="7" t="s">
        <v>720</v>
      </c>
      <c r="AM147" s="7" t="s">
        <v>720</v>
      </c>
      <c r="AN147" s="7" t="s">
        <v>720</v>
      </c>
      <c r="AO147" s="7" t="s">
        <v>720</v>
      </c>
      <c r="AP147" s="7" t="s">
        <v>720</v>
      </c>
      <c r="AQ147" s="7" t="s">
        <v>720</v>
      </c>
    </row>
    <row r="148" spans="25:44" x14ac:dyDescent="0.2">
      <c r="Y148" s="759" t="s">
        <v>78</v>
      </c>
      <c r="Z148" s="754"/>
      <c r="AA148" s="7" t="s">
        <v>720</v>
      </c>
      <c r="AB148" s="7" t="s">
        <v>720</v>
      </c>
      <c r="AC148" s="7" t="s">
        <v>720</v>
      </c>
      <c r="AD148" s="7" t="s">
        <v>720</v>
      </c>
      <c r="AE148" s="7" t="s">
        <v>720</v>
      </c>
      <c r="AF148" s="7" t="s">
        <v>720</v>
      </c>
      <c r="AG148" s="7" t="s">
        <v>720</v>
      </c>
      <c r="AH148" s="7" t="s">
        <v>720</v>
      </c>
      <c r="AI148" s="7">
        <f>'Остатки -1эк'!M25</f>
        <v>0</v>
      </c>
      <c r="AJ148" s="7" t="s">
        <v>720</v>
      </c>
      <c r="AK148" s="7" t="s">
        <v>720</v>
      </c>
      <c r="AL148" s="7" t="s">
        <v>720</v>
      </c>
      <c r="AM148" s="7" t="s">
        <v>720</v>
      </c>
      <c r="AN148" s="7" t="s">
        <v>720</v>
      </c>
      <c r="AO148" s="7" t="s">
        <v>720</v>
      </c>
      <c r="AP148" s="7" t="s">
        <v>720</v>
      </c>
      <c r="AQ148" s="7" t="s">
        <v>720</v>
      </c>
    </row>
    <row r="149" spans="25:44" ht="36" x14ac:dyDescent="0.2">
      <c r="Y149" s="628" t="s">
        <v>77</v>
      </c>
      <c r="Z149" s="749" t="s">
        <v>281</v>
      </c>
      <c r="AA149" s="7" t="s">
        <v>720</v>
      </c>
      <c r="AB149" s="7" t="s">
        <v>720</v>
      </c>
      <c r="AC149" s="7" t="s">
        <v>720</v>
      </c>
      <c r="AD149" s="7" t="s">
        <v>720</v>
      </c>
      <c r="AE149" s="7" t="s">
        <v>720</v>
      </c>
      <c r="AF149" s="7" t="s">
        <v>720</v>
      </c>
      <c r="AG149" s="7" t="s">
        <v>720</v>
      </c>
      <c r="AH149" s="7" t="s">
        <v>720</v>
      </c>
      <c r="AI149" s="7">
        <f>'Остатки -1эк'!M26</f>
        <v>0</v>
      </c>
      <c r="AJ149" s="7" t="s">
        <v>720</v>
      </c>
      <c r="AK149" s="7" t="s">
        <v>720</v>
      </c>
      <c r="AL149" s="7" t="s">
        <v>720</v>
      </c>
      <c r="AM149" s="7" t="s">
        <v>720</v>
      </c>
      <c r="AN149" s="7" t="s">
        <v>720</v>
      </c>
      <c r="AO149" s="7" t="s">
        <v>720</v>
      </c>
      <c r="AP149" s="7" t="s">
        <v>720</v>
      </c>
      <c r="AQ149" s="7" t="s">
        <v>720</v>
      </c>
    </row>
    <row r="150" spans="25:44" x14ac:dyDescent="0.2">
      <c r="Y150" s="628" t="s">
        <v>76</v>
      </c>
      <c r="Z150" s="755"/>
      <c r="AA150" s="7" t="s">
        <v>720</v>
      </c>
      <c r="AB150" s="7" t="s">
        <v>720</v>
      </c>
      <c r="AC150" s="7" t="s">
        <v>720</v>
      </c>
      <c r="AD150" s="7" t="s">
        <v>720</v>
      </c>
      <c r="AE150" s="7" t="s">
        <v>720</v>
      </c>
      <c r="AF150" s="7" t="s">
        <v>720</v>
      </c>
      <c r="AG150" s="7" t="s">
        <v>720</v>
      </c>
      <c r="AH150" s="7" t="s">
        <v>720</v>
      </c>
      <c r="AI150" s="7">
        <f>'Остатки -1эк'!M27</f>
        <v>0</v>
      </c>
      <c r="AJ150" s="7" t="s">
        <v>720</v>
      </c>
      <c r="AK150" s="7" t="s">
        <v>720</v>
      </c>
      <c r="AL150" s="7" t="s">
        <v>720</v>
      </c>
      <c r="AM150" s="7" t="s">
        <v>720</v>
      </c>
      <c r="AN150" s="7" t="s">
        <v>720</v>
      </c>
      <c r="AO150" s="7" t="s">
        <v>720</v>
      </c>
      <c r="AP150" s="7" t="s">
        <v>720</v>
      </c>
      <c r="AQ150" s="7" t="s">
        <v>720</v>
      </c>
    </row>
    <row r="151" spans="25:44" x14ac:dyDescent="0.2">
      <c r="Y151" s="759" t="s">
        <v>78</v>
      </c>
      <c r="Z151" s="750"/>
      <c r="AA151" s="7" t="s">
        <v>720</v>
      </c>
      <c r="AB151" s="7" t="s">
        <v>720</v>
      </c>
      <c r="AC151" s="7" t="s">
        <v>720</v>
      </c>
      <c r="AD151" s="7" t="s">
        <v>720</v>
      </c>
      <c r="AE151" s="7" t="s">
        <v>720</v>
      </c>
      <c r="AF151" s="7" t="s">
        <v>720</v>
      </c>
      <c r="AG151" s="7" t="s">
        <v>720</v>
      </c>
      <c r="AH151" s="7" t="s">
        <v>720</v>
      </c>
      <c r="AI151" s="7">
        <f>'Остатки -1эк'!M28</f>
        <v>0</v>
      </c>
      <c r="AJ151" s="7" t="s">
        <v>720</v>
      </c>
      <c r="AK151" s="7" t="s">
        <v>720</v>
      </c>
      <c r="AL151" s="7" t="s">
        <v>720</v>
      </c>
      <c r="AM151" s="7" t="s">
        <v>720</v>
      </c>
      <c r="AN151" s="7" t="s">
        <v>720</v>
      </c>
      <c r="AO151" s="7" t="s">
        <v>720</v>
      </c>
      <c r="AP151" s="7" t="s">
        <v>720</v>
      </c>
      <c r="AQ151" s="7" t="s">
        <v>720</v>
      </c>
    </row>
    <row r="154" spans="25:44" ht="12.75" customHeight="1" x14ac:dyDescent="0.2">
      <c r="Y154" s="724" t="s">
        <v>709</v>
      </c>
      <c r="AA154" s="106">
        <v>211</v>
      </c>
      <c r="AB154" s="106">
        <v>212</v>
      </c>
      <c r="AC154" s="106">
        <v>213</v>
      </c>
      <c r="AD154" s="107">
        <v>221</v>
      </c>
      <c r="AE154" s="107">
        <v>222</v>
      </c>
      <c r="AF154" s="107">
        <v>223</v>
      </c>
      <c r="AG154" s="107">
        <v>225</v>
      </c>
      <c r="AH154" s="107">
        <v>226</v>
      </c>
      <c r="AI154" s="107">
        <v>262</v>
      </c>
      <c r="AJ154" s="700">
        <v>262</v>
      </c>
      <c r="AK154" s="246" t="s">
        <v>5</v>
      </c>
      <c r="AL154" s="246" t="s">
        <v>5</v>
      </c>
      <c r="AM154" s="246" t="s">
        <v>249</v>
      </c>
      <c r="AN154" s="247" t="s">
        <v>19</v>
      </c>
      <c r="AO154" s="246" t="s">
        <v>203</v>
      </c>
      <c r="AP154" s="246" t="s">
        <v>5</v>
      </c>
      <c r="AQ154" s="107">
        <v>310</v>
      </c>
      <c r="AR154" s="107">
        <v>340</v>
      </c>
    </row>
    <row r="155" spans="25:44" x14ac:dyDescent="0.2">
      <c r="AA155" s="233">
        <v>111</v>
      </c>
      <c r="AB155" s="233">
        <v>112</v>
      </c>
      <c r="AC155" s="233">
        <v>119</v>
      </c>
      <c r="AD155" s="234">
        <v>244</v>
      </c>
      <c r="AE155" s="234">
        <v>244</v>
      </c>
      <c r="AF155" s="234">
        <v>244</v>
      </c>
      <c r="AG155" s="234">
        <v>244</v>
      </c>
      <c r="AH155" s="234">
        <v>244</v>
      </c>
      <c r="AI155" s="235">
        <v>112</v>
      </c>
      <c r="AJ155" s="701">
        <v>119</v>
      </c>
      <c r="AK155" s="234">
        <v>244</v>
      </c>
      <c r="AL155" s="234">
        <v>831</v>
      </c>
      <c r="AM155" s="234">
        <v>340</v>
      </c>
      <c r="AN155" s="234">
        <v>851</v>
      </c>
      <c r="AO155" s="234">
        <v>852</v>
      </c>
      <c r="AP155" s="234">
        <v>853</v>
      </c>
      <c r="AQ155" s="234">
        <v>244</v>
      </c>
      <c r="AR155" s="234">
        <v>244</v>
      </c>
    </row>
    <row r="156" spans="25:44" x14ac:dyDescent="0.2">
      <c r="Y156" s="628" t="s">
        <v>77</v>
      </c>
      <c r="Z156" s="752" t="s">
        <v>258</v>
      </c>
      <c r="AA156" s="738" t="s">
        <v>720</v>
      </c>
      <c r="AB156" s="738" t="s">
        <v>720</v>
      </c>
      <c r="AC156" s="738" t="s">
        <v>720</v>
      </c>
      <c r="AD156" s="738" t="s">
        <v>720</v>
      </c>
      <c r="AE156" s="738" t="s">
        <v>720</v>
      </c>
      <c r="AF156" s="738" t="s">
        <v>720</v>
      </c>
      <c r="AG156" s="738" t="s">
        <v>720</v>
      </c>
      <c r="AH156" s="738" t="s">
        <v>720</v>
      </c>
      <c r="AI156" s="761" t="s">
        <v>720</v>
      </c>
      <c r="AJ156" s="761" t="s">
        <v>720</v>
      </c>
      <c r="AK156" s="738" t="s">
        <v>720</v>
      </c>
      <c r="AL156" s="738" t="s">
        <v>720</v>
      </c>
      <c r="AM156" s="725"/>
      <c r="AN156" s="738" t="s">
        <v>720</v>
      </c>
      <c r="AO156" s="738" t="s">
        <v>720</v>
      </c>
      <c r="AP156" s="738" t="s">
        <v>720</v>
      </c>
      <c r="AQ156" s="738" t="s">
        <v>720</v>
      </c>
      <c r="AR156" s="738" t="s">
        <v>720</v>
      </c>
    </row>
    <row r="157" spans="25:44" x14ac:dyDescent="0.2">
      <c r="Y157" s="628" t="s">
        <v>76</v>
      </c>
      <c r="Z157" s="753"/>
      <c r="AA157" s="725" t="s">
        <v>720</v>
      </c>
      <c r="AB157" s="725" t="s">
        <v>720</v>
      </c>
      <c r="AC157" s="725" t="s">
        <v>720</v>
      </c>
      <c r="AD157" s="725" t="s">
        <v>720</v>
      </c>
      <c r="AE157" s="725" t="s">
        <v>720</v>
      </c>
      <c r="AF157" s="725" t="s">
        <v>720</v>
      </c>
      <c r="AG157" s="725" t="s">
        <v>720</v>
      </c>
      <c r="AH157" s="725" t="s">
        <v>720</v>
      </c>
      <c r="AI157" s="761" t="s">
        <v>720</v>
      </c>
      <c r="AJ157" s="761" t="s">
        <v>720</v>
      </c>
      <c r="AK157" s="725" t="s">
        <v>720</v>
      </c>
      <c r="AL157" s="725" t="s">
        <v>720</v>
      </c>
      <c r="AM157" s="725" t="s">
        <v>720</v>
      </c>
      <c r="AN157" s="725" t="s">
        <v>720</v>
      </c>
      <c r="AO157" s="725" t="s">
        <v>720</v>
      </c>
      <c r="AP157" s="725" t="s">
        <v>720</v>
      </c>
      <c r="AQ157" s="725" t="s">
        <v>720</v>
      </c>
      <c r="AR157" s="725" t="s">
        <v>720</v>
      </c>
    </row>
    <row r="158" spans="25:44" x14ac:dyDescent="0.2">
      <c r="Y158" s="759" t="s">
        <v>78</v>
      </c>
      <c r="Z158" s="754"/>
      <c r="AA158" s="725" t="s">
        <v>720</v>
      </c>
      <c r="AB158" s="725" t="s">
        <v>720</v>
      </c>
      <c r="AC158" s="725" t="s">
        <v>720</v>
      </c>
      <c r="AD158" s="725" t="s">
        <v>720</v>
      </c>
      <c r="AE158" s="725" t="s">
        <v>720</v>
      </c>
      <c r="AF158" s="725" t="s">
        <v>720</v>
      </c>
      <c r="AG158" s="725" t="s">
        <v>720</v>
      </c>
      <c r="AH158" s="725" t="s">
        <v>720</v>
      </c>
      <c r="AI158" s="761" t="s">
        <v>720</v>
      </c>
      <c r="AJ158" s="761" t="s">
        <v>720</v>
      </c>
      <c r="AK158" s="725" t="s">
        <v>720</v>
      </c>
      <c r="AL158" s="725" t="s">
        <v>720</v>
      </c>
      <c r="AM158" s="725" t="s">
        <v>720</v>
      </c>
      <c r="AN158" s="725" t="s">
        <v>720</v>
      </c>
      <c r="AO158" s="725" t="s">
        <v>720</v>
      </c>
      <c r="AP158" s="725" t="s">
        <v>720</v>
      </c>
      <c r="AQ158" s="725" t="s">
        <v>720</v>
      </c>
      <c r="AR158" s="725" t="s">
        <v>720</v>
      </c>
    </row>
    <row r="159" spans="25:44" ht="36" x14ac:dyDescent="0.2">
      <c r="Y159" s="628" t="s">
        <v>77</v>
      </c>
      <c r="Z159" s="749" t="s">
        <v>281</v>
      </c>
      <c r="AA159" s="725" t="s">
        <v>720</v>
      </c>
      <c r="AB159" s="725" t="s">
        <v>720</v>
      </c>
      <c r="AC159" s="725" t="s">
        <v>720</v>
      </c>
      <c r="AD159" s="725" t="s">
        <v>720</v>
      </c>
      <c r="AE159" s="725" t="s">
        <v>720</v>
      </c>
      <c r="AF159" s="725" t="s">
        <v>720</v>
      </c>
      <c r="AG159" s="725" t="s">
        <v>720</v>
      </c>
      <c r="AH159" s="725" t="s">
        <v>720</v>
      </c>
      <c r="AI159" s="762" t="s">
        <v>720</v>
      </c>
      <c r="AJ159" s="762" t="s">
        <v>720</v>
      </c>
      <c r="AK159" s="725" t="s">
        <v>720</v>
      </c>
      <c r="AL159" s="725" t="s">
        <v>720</v>
      </c>
      <c r="AM159" s="725" t="s">
        <v>720</v>
      </c>
      <c r="AN159" s="725" t="s">
        <v>720</v>
      </c>
      <c r="AO159" s="725" t="s">
        <v>720</v>
      </c>
      <c r="AP159" s="725" t="s">
        <v>720</v>
      </c>
      <c r="AQ159" s="725" t="s">
        <v>720</v>
      </c>
      <c r="AR159" s="725" t="s">
        <v>720</v>
      </c>
    </row>
    <row r="160" spans="25:44" x14ac:dyDescent="0.2">
      <c r="Y160" s="628" t="s">
        <v>76</v>
      </c>
      <c r="Z160" s="755"/>
      <c r="AA160" s="725" t="s">
        <v>720</v>
      </c>
      <c r="AB160" s="725" t="s">
        <v>720</v>
      </c>
      <c r="AC160" s="725" t="s">
        <v>720</v>
      </c>
      <c r="AD160" s="725" t="s">
        <v>720</v>
      </c>
      <c r="AE160" s="725" t="s">
        <v>720</v>
      </c>
      <c r="AF160" s="725" t="s">
        <v>720</v>
      </c>
      <c r="AG160" s="725" t="s">
        <v>720</v>
      </c>
      <c r="AH160" s="725" t="s">
        <v>720</v>
      </c>
      <c r="AI160" s="762" t="s">
        <v>720</v>
      </c>
      <c r="AJ160" s="762" t="s">
        <v>720</v>
      </c>
      <c r="AK160" s="725" t="s">
        <v>720</v>
      </c>
      <c r="AL160" s="725" t="s">
        <v>720</v>
      </c>
      <c r="AM160" s="725" t="s">
        <v>720</v>
      </c>
      <c r="AN160" s="725" t="s">
        <v>720</v>
      </c>
      <c r="AO160" s="725" t="s">
        <v>720</v>
      </c>
      <c r="AP160" s="725" t="s">
        <v>720</v>
      </c>
      <c r="AQ160" s="725" t="s">
        <v>720</v>
      </c>
      <c r="AR160" s="725" t="s">
        <v>720</v>
      </c>
    </row>
    <row r="161" spans="25:45" x14ac:dyDescent="0.2">
      <c r="Y161" s="759" t="s">
        <v>78</v>
      </c>
      <c r="Z161" s="750"/>
      <c r="AA161" s="725" t="s">
        <v>720</v>
      </c>
      <c r="AB161" s="725" t="s">
        <v>720</v>
      </c>
      <c r="AC161" s="725" t="s">
        <v>720</v>
      </c>
      <c r="AD161" s="725" t="s">
        <v>720</v>
      </c>
      <c r="AE161" s="725" t="s">
        <v>720</v>
      </c>
      <c r="AF161" s="725" t="s">
        <v>720</v>
      </c>
      <c r="AG161" s="725" t="s">
        <v>720</v>
      </c>
      <c r="AH161" s="725" t="s">
        <v>720</v>
      </c>
      <c r="AI161" s="762" t="s">
        <v>720</v>
      </c>
      <c r="AJ161" s="762" t="s">
        <v>720</v>
      </c>
      <c r="AK161" s="725" t="s">
        <v>720</v>
      </c>
      <c r="AL161" s="725" t="s">
        <v>720</v>
      </c>
      <c r="AM161" s="725" t="s">
        <v>720</v>
      </c>
      <c r="AN161" s="725" t="s">
        <v>720</v>
      </c>
      <c r="AO161" s="725" t="s">
        <v>720</v>
      </c>
      <c r="AP161" s="725" t="s">
        <v>720</v>
      </c>
      <c r="AQ161" s="725" t="s">
        <v>720</v>
      </c>
      <c r="AR161" s="725" t="s">
        <v>720</v>
      </c>
    </row>
    <row r="163" spans="25:45" ht="25.5" x14ac:dyDescent="0.2">
      <c r="Y163" s="724" t="s">
        <v>710</v>
      </c>
      <c r="AA163" s="106">
        <v>211</v>
      </c>
      <c r="AB163" s="106">
        <v>212</v>
      </c>
      <c r="AC163" s="106">
        <v>213</v>
      </c>
      <c r="AD163" s="107">
        <v>221</v>
      </c>
      <c r="AE163" s="107">
        <v>222</v>
      </c>
      <c r="AF163" s="107">
        <v>223</v>
      </c>
      <c r="AG163" s="107">
        <v>224</v>
      </c>
      <c r="AH163" s="107">
        <v>225</v>
      </c>
      <c r="AI163" s="107">
        <v>226</v>
      </c>
      <c r="AJ163" s="107">
        <v>262</v>
      </c>
      <c r="AK163" s="246" t="s">
        <v>5</v>
      </c>
      <c r="AL163" s="246" t="s">
        <v>5</v>
      </c>
      <c r="AM163" s="246" t="s">
        <v>249</v>
      </c>
      <c r="AN163" s="656" t="s">
        <v>19</v>
      </c>
      <c r="AO163" s="246" t="s">
        <v>203</v>
      </c>
      <c r="AP163" s="246" t="s">
        <v>5</v>
      </c>
      <c r="AQ163" s="107">
        <v>310</v>
      </c>
      <c r="AR163" s="107">
        <v>340</v>
      </c>
    </row>
    <row r="164" spans="25:45" x14ac:dyDescent="0.2">
      <c r="AA164" s="233">
        <v>111</v>
      </c>
      <c r="AB164" s="233">
        <v>112</v>
      </c>
      <c r="AC164" s="233">
        <v>119</v>
      </c>
      <c r="AD164" s="234">
        <v>244</v>
      </c>
      <c r="AE164" s="234">
        <v>244</v>
      </c>
      <c r="AF164" s="234">
        <v>244</v>
      </c>
      <c r="AG164" s="234">
        <v>244</v>
      </c>
      <c r="AH164" s="234">
        <v>244</v>
      </c>
      <c r="AI164" s="234">
        <v>244</v>
      </c>
      <c r="AJ164" s="235">
        <v>321</v>
      </c>
      <c r="AK164" s="234">
        <v>244</v>
      </c>
      <c r="AL164" s="234">
        <v>831</v>
      </c>
      <c r="AM164" s="234">
        <v>340</v>
      </c>
      <c r="AN164" s="234">
        <v>851</v>
      </c>
      <c r="AO164" s="234">
        <v>852</v>
      </c>
      <c r="AP164" s="234">
        <v>853</v>
      </c>
      <c r="AQ164" s="234">
        <v>244</v>
      </c>
      <c r="AR164" s="234">
        <v>244</v>
      </c>
    </row>
    <row r="165" spans="25:45" x14ac:dyDescent="0.2">
      <c r="Y165" s="628" t="s">
        <v>77</v>
      </c>
      <c r="Z165" s="756" t="s">
        <v>280</v>
      </c>
      <c r="AA165" s="725" t="s">
        <v>720</v>
      </c>
      <c r="AB165" s="725" t="s">
        <v>720</v>
      </c>
      <c r="AC165" s="725" t="s">
        <v>720</v>
      </c>
      <c r="AD165" s="725" t="s">
        <v>720</v>
      </c>
      <c r="AE165" s="725" t="s">
        <v>720</v>
      </c>
      <c r="AF165" s="725" t="s">
        <v>720</v>
      </c>
      <c r="AG165" s="725" t="s">
        <v>720</v>
      </c>
      <c r="AH165" s="725" t="s">
        <v>720</v>
      </c>
      <c r="AI165" s="725" t="s">
        <v>720</v>
      </c>
      <c r="AK165" s="738" t="s">
        <v>720</v>
      </c>
      <c r="AL165" s="725">
        <f>'Прочие-1эк'!R56</f>
        <v>0</v>
      </c>
      <c r="AM165" s="738" t="s">
        <v>720</v>
      </c>
      <c r="AN165" s="738" t="s">
        <v>720</v>
      </c>
      <c r="AO165" s="738" t="s">
        <v>720</v>
      </c>
      <c r="AP165" s="738" t="s">
        <v>720</v>
      </c>
      <c r="AQ165" s="738" t="s">
        <v>720</v>
      </c>
      <c r="AR165" s="738" t="s">
        <v>720</v>
      </c>
    </row>
    <row r="166" spans="25:45" x14ac:dyDescent="0.2">
      <c r="Y166" s="628" t="s">
        <v>76</v>
      </c>
      <c r="Z166" s="757"/>
    </row>
    <row r="167" spans="25:45" x14ac:dyDescent="0.2">
      <c r="Y167" s="759" t="s">
        <v>78</v>
      </c>
      <c r="Z167" s="758"/>
    </row>
    <row r="168" spans="25:45" x14ac:dyDescent="0.2">
      <c r="Y168" s="628" t="s">
        <v>77</v>
      </c>
      <c r="Z168" s="752" t="s">
        <v>258</v>
      </c>
      <c r="AA168" s="739" t="s">
        <v>720</v>
      </c>
      <c r="AB168" s="761" t="s">
        <v>720</v>
      </c>
      <c r="AC168" s="761" t="s">
        <v>720</v>
      </c>
      <c r="AD168" s="761" t="s">
        <v>720</v>
      </c>
      <c r="AE168" s="761" t="s">
        <v>720</v>
      </c>
      <c r="AF168" s="761" t="s">
        <v>720</v>
      </c>
      <c r="AG168" s="761" t="s">
        <v>720</v>
      </c>
      <c r="AH168" s="761" t="s">
        <v>720</v>
      </c>
      <c r="AI168" s="761" t="s">
        <v>720</v>
      </c>
      <c r="AK168" s="761" t="s">
        <v>720</v>
      </c>
      <c r="AL168" s="761" t="s">
        <v>720</v>
      </c>
      <c r="AM168" s="761" t="s">
        <v>720</v>
      </c>
      <c r="AN168" s="761" t="s">
        <v>720</v>
      </c>
      <c r="AO168" s="761" t="s">
        <v>720</v>
      </c>
      <c r="AP168" s="761" t="s">
        <v>720</v>
      </c>
      <c r="AQ168" s="761" t="s">
        <v>720</v>
      </c>
      <c r="AR168" s="761" t="s">
        <v>720</v>
      </c>
      <c r="AS168" s="725">
        <f>'Прочие-1эк'!AG59</f>
        <v>0</v>
      </c>
    </row>
    <row r="169" spans="25:45" x14ac:dyDescent="0.2">
      <c r="Y169" s="628" t="s">
        <v>76</v>
      </c>
      <c r="Z169" s="753"/>
      <c r="AA169" s="739" t="s">
        <v>720</v>
      </c>
      <c r="AB169" s="761" t="s">
        <v>720</v>
      </c>
      <c r="AC169" s="761" t="s">
        <v>720</v>
      </c>
      <c r="AD169" s="761" t="s">
        <v>720</v>
      </c>
      <c r="AE169" s="761" t="s">
        <v>720</v>
      </c>
      <c r="AF169" s="761" t="s">
        <v>720</v>
      </c>
      <c r="AG169" s="761" t="s">
        <v>720</v>
      </c>
      <c r="AH169" s="761" t="s">
        <v>720</v>
      </c>
      <c r="AI169" s="761" t="s">
        <v>720</v>
      </c>
      <c r="AK169" s="761" t="s">
        <v>720</v>
      </c>
      <c r="AL169" s="761" t="s">
        <v>720</v>
      </c>
      <c r="AM169" s="761" t="s">
        <v>720</v>
      </c>
      <c r="AN169" s="761" t="s">
        <v>720</v>
      </c>
      <c r="AO169" s="761" t="s">
        <v>720</v>
      </c>
      <c r="AP169" s="761" t="s">
        <v>720</v>
      </c>
      <c r="AQ169" s="761" t="s">
        <v>720</v>
      </c>
      <c r="AR169" s="761" t="s">
        <v>720</v>
      </c>
      <c r="AS169" s="725">
        <f>'Прочие-1эк'!AG60</f>
        <v>0</v>
      </c>
    </row>
    <row r="170" spans="25:45" x14ac:dyDescent="0.2">
      <c r="Y170" s="759" t="s">
        <v>78</v>
      </c>
      <c r="Z170" s="754"/>
      <c r="AA170" s="739" t="s">
        <v>720</v>
      </c>
      <c r="AB170" s="761" t="s">
        <v>720</v>
      </c>
      <c r="AC170" s="761" t="s">
        <v>720</v>
      </c>
      <c r="AD170" s="761" t="s">
        <v>720</v>
      </c>
      <c r="AE170" s="761" t="s">
        <v>720</v>
      </c>
      <c r="AF170" s="761" t="s">
        <v>720</v>
      </c>
      <c r="AG170" s="761" t="s">
        <v>720</v>
      </c>
      <c r="AH170" s="761" t="s">
        <v>720</v>
      </c>
      <c r="AI170" s="761" t="s">
        <v>720</v>
      </c>
      <c r="AK170" s="761" t="s">
        <v>720</v>
      </c>
      <c r="AL170" s="761" t="s">
        <v>720</v>
      </c>
      <c r="AM170" s="761" t="s">
        <v>720</v>
      </c>
      <c r="AN170" s="761" t="s">
        <v>720</v>
      </c>
      <c r="AO170" s="761" t="s">
        <v>720</v>
      </c>
      <c r="AP170" s="761" t="s">
        <v>720</v>
      </c>
      <c r="AQ170" s="761" t="s">
        <v>720</v>
      </c>
      <c r="AR170" s="761" t="s">
        <v>720</v>
      </c>
      <c r="AS170" s="725">
        <f>'Прочие-1эк'!AG61</f>
        <v>0</v>
      </c>
    </row>
    <row r="171" spans="25:45" ht="36" x14ac:dyDescent="0.2">
      <c r="Y171" s="628" t="s">
        <v>77</v>
      </c>
      <c r="Z171" s="749" t="s">
        <v>281</v>
      </c>
      <c r="AA171" s="740" t="s">
        <v>720</v>
      </c>
      <c r="AB171" s="762" t="s">
        <v>720</v>
      </c>
      <c r="AC171" s="762" t="s">
        <v>720</v>
      </c>
      <c r="AD171" s="762" t="s">
        <v>720</v>
      </c>
      <c r="AE171" s="762" t="s">
        <v>720</v>
      </c>
      <c r="AF171" s="762" t="s">
        <v>720</v>
      </c>
      <c r="AG171" s="762" t="s">
        <v>720</v>
      </c>
      <c r="AH171" s="762" t="s">
        <v>720</v>
      </c>
      <c r="AI171" s="762" t="s">
        <v>720</v>
      </c>
      <c r="AK171" s="762" t="s">
        <v>720</v>
      </c>
      <c r="AL171" s="762" t="s">
        <v>720</v>
      </c>
      <c r="AM171" s="762" t="s">
        <v>720</v>
      </c>
      <c r="AN171" s="762" t="s">
        <v>720</v>
      </c>
      <c r="AO171" s="762" t="s">
        <v>720</v>
      </c>
      <c r="AP171" s="762" t="s">
        <v>720</v>
      </c>
      <c r="AQ171" s="762" t="s">
        <v>720</v>
      </c>
      <c r="AR171" s="762" t="s">
        <v>720</v>
      </c>
      <c r="AS171" s="725">
        <f>'Прочие-1эк'!AG63</f>
        <v>0</v>
      </c>
    </row>
    <row r="172" spans="25:45" x14ac:dyDescent="0.2">
      <c r="Y172" s="628" t="s">
        <v>76</v>
      </c>
      <c r="Z172" s="755"/>
      <c r="AA172" s="740" t="s">
        <v>720</v>
      </c>
      <c r="AB172" s="762" t="s">
        <v>720</v>
      </c>
      <c r="AC172" s="762" t="s">
        <v>720</v>
      </c>
      <c r="AD172" s="762" t="s">
        <v>720</v>
      </c>
      <c r="AE172" s="762" t="s">
        <v>720</v>
      </c>
      <c r="AF172" s="762" t="s">
        <v>720</v>
      </c>
      <c r="AG172" s="762" t="s">
        <v>720</v>
      </c>
      <c r="AH172" s="762" t="s">
        <v>720</v>
      </c>
      <c r="AI172" s="762" t="s">
        <v>720</v>
      </c>
      <c r="AK172" s="762" t="s">
        <v>720</v>
      </c>
      <c r="AL172" s="762" t="s">
        <v>720</v>
      </c>
      <c r="AM172" s="762" t="s">
        <v>720</v>
      </c>
      <c r="AN172" s="762" t="s">
        <v>720</v>
      </c>
      <c r="AO172" s="762" t="s">
        <v>720</v>
      </c>
      <c r="AP172" s="762" t="s">
        <v>720</v>
      </c>
      <c r="AQ172" s="762" t="s">
        <v>720</v>
      </c>
      <c r="AR172" s="762" t="s">
        <v>720</v>
      </c>
      <c r="AS172" s="725">
        <f>'Прочие-1эк'!AG64</f>
        <v>0</v>
      </c>
    </row>
    <row r="173" spans="25:45" x14ac:dyDescent="0.2">
      <c r="Y173" s="759" t="s">
        <v>78</v>
      </c>
      <c r="Z173" s="750"/>
      <c r="AA173" s="740" t="s">
        <v>720</v>
      </c>
      <c r="AB173" s="762" t="s">
        <v>720</v>
      </c>
      <c r="AC173" s="762" t="s">
        <v>720</v>
      </c>
      <c r="AD173" s="762" t="s">
        <v>720</v>
      </c>
      <c r="AE173" s="762" t="s">
        <v>720</v>
      </c>
      <c r="AF173" s="762" t="s">
        <v>720</v>
      </c>
      <c r="AG173" s="762" t="s">
        <v>720</v>
      </c>
      <c r="AH173" s="762" t="s">
        <v>720</v>
      </c>
      <c r="AI173" s="762" t="s">
        <v>720</v>
      </c>
      <c r="AK173" s="762" t="s">
        <v>720</v>
      </c>
      <c r="AL173" s="762" t="s">
        <v>720</v>
      </c>
      <c r="AM173" s="762" t="s">
        <v>720</v>
      </c>
      <c r="AN173" s="762" t="s">
        <v>720</v>
      </c>
      <c r="AO173" s="762" t="s">
        <v>720</v>
      </c>
      <c r="AP173" s="762" t="s">
        <v>720</v>
      </c>
      <c r="AQ173" s="762" t="s">
        <v>720</v>
      </c>
      <c r="AR173" s="762" t="s">
        <v>720</v>
      </c>
      <c r="AS173" s="725">
        <f>'Прочие-1эк'!AG65</f>
        <v>0</v>
      </c>
    </row>
    <row r="176" spans="25:45" x14ac:dyDescent="0.2">
      <c r="Y176" s="729" t="s">
        <v>711</v>
      </c>
      <c r="Z176" s="727">
        <v>0</v>
      </c>
      <c r="AA176" s="728">
        <v>40102</v>
      </c>
    </row>
    <row r="177" spans="25:27" x14ac:dyDescent="0.2">
      <c r="Y177" s="726" t="s">
        <v>712</v>
      </c>
      <c r="Z177" s="727">
        <v>211</v>
      </c>
      <c r="AA177" s="730">
        <v>40102</v>
      </c>
    </row>
    <row r="178" spans="25:27" x14ac:dyDescent="0.2">
      <c r="Y178" s="726" t="s">
        <v>712</v>
      </c>
      <c r="Z178" s="727">
        <v>211</v>
      </c>
      <c r="AA178" s="731">
        <v>40103</v>
      </c>
    </row>
    <row r="179" spans="25:27" x14ac:dyDescent="0.2">
      <c r="Y179" s="726" t="s">
        <v>713</v>
      </c>
      <c r="Z179" s="727">
        <v>212</v>
      </c>
      <c r="AA179" s="732">
        <v>40102</v>
      </c>
    </row>
    <row r="180" spans="25:27" x14ac:dyDescent="0.2">
      <c r="Y180" s="726" t="s">
        <v>714</v>
      </c>
      <c r="Z180" s="727">
        <v>213</v>
      </c>
      <c r="AA180" s="728">
        <v>40102</v>
      </c>
    </row>
    <row r="181" spans="25:27" x14ac:dyDescent="0.2">
      <c r="Y181" s="726" t="s">
        <v>714</v>
      </c>
      <c r="Z181" s="727">
        <v>213</v>
      </c>
      <c r="AA181" s="728">
        <v>40103</v>
      </c>
    </row>
    <row r="182" spans="25:27" x14ac:dyDescent="0.2">
      <c r="Y182" s="729" t="s">
        <v>715</v>
      </c>
      <c r="Z182" s="727">
        <v>0</v>
      </c>
      <c r="AA182" s="728">
        <v>40102</v>
      </c>
    </row>
    <row r="183" spans="25:27" x14ac:dyDescent="0.2">
      <c r="Y183" s="729" t="s">
        <v>715</v>
      </c>
      <c r="Z183" s="727">
        <v>0</v>
      </c>
      <c r="AA183" s="728">
        <v>40103</v>
      </c>
    </row>
    <row r="184" spans="25:27" x14ac:dyDescent="0.2">
      <c r="Y184" s="729" t="s">
        <v>715</v>
      </c>
      <c r="Z184" s="727">
        <v>0</v>
      </c>
      <c r="AA184" s="728">
        <v>40200</v>
      </c>
    </row>
    <row r="185" spans="25:27" x14ac:dyDescent="0.2">
      <c r="Y185" s="726" t="s">
        <v>716</v>
      </c>
      <c r="Z185" s="727">
        <v>221</v>
      </c>
      <c r="AA185" s="728">
        <v>40102</v>
      </c>
    </row>
    <row r="186" spans="25:27" x14ac:dyDescent="0.2">
      <c r="Y186" s="726" t="s">
        <v>716</v>
      </c>
      <c r="Z186" s="727">
        <v>223</v>
      </c>
      <c r="AA186" s="728">
        <v>40103</v>
      </c>
    </row>
    <row r="187" spans="25:27" x14ac:dyDescent="0.2">
      <c r="Y187" s="726" t="s">
        <v>716</v>
      </c>
      <c r="Z187" s="727">
        <v>225</v>
      </c>
      <c r="AA187" s="728">
        <v>40102</v>
      </c>
    </row>
    <row r="188" spans="25:27" x14ac:dyDescent="0.2">
      <c r="Y188" s="726" t="s">
        <v>716</v>
      </c>
      <c r="Z188" s="727">
        <v>225</v>
      </c>
      <c r="AA188" s="728">
        <v>40103</v>
      </c>
    </row>
    <row r="189" spans="25:27" x14ac:dyDescent="0.2">
      <c r="Y189" s="726" t="s">
        <v>716</v>
      </c>
      <c r="Z189" s="727">
        <v>226</v>
      </c>
      <c r="AA189" s="728">
        <v>40102</v>
      </c>
    </row>
    <row r="190" spans="25:27" x14ac:dyDescent="0.2">
      <c r="Y190" s="726" t="s">
        <v>716</v>
      </c>
      <c r="Z190" s="727">
        <v>226</v>
      </c>
      <c r="AA190" s="728">
        <v>40103</v>
      </c>
    </row>
    <row r="191" spans="25:27" x14ac:dyDescent="0.2">
      <c r="Y191" s="726" t="s">
        <v>716</v>
      </c>
      <c r="Z191" s="727">
        <v>310</v>
      </c>
      <c r="AA191" s="728">
        <v>40102</v>
      </c>
    </row>
    <row r="192" spans="25:27" x14ac:dyDescent="0.2">
      <c r="Y192" s="726" t="s">
        <v>716</v>
      </c>
      <c r="Z192" s="727">
        <v>310</v>
      </c>
      <c r="AA192" s="728">
        <v>40200</v>
      </c>
    </row>
    <row r="193" spans="25:33" x14ac:dyDescent="0.2">
      <c r="Y193" s="726" t="s">
        <v>716</v>
      </c>
      <c r="Z193" s="727">
        <v>340</v>
      </c>
      <c r="AA193" s="728">
        <v>40102</v>
      </c>
    </row>
    <row r="194" spans="25:33" x14ac:dyDescent="0.2">
      <c r="Y194" s="726" t="s">
        <v>716</v>
      </c>
      <c r="Z194" s="727">
        <v>340</v>
      </c>
      <c r="AA194" s="728">
        <v>40103</v>
      </c>
    </row>
    <row r="195" spans="25:33" x14ac:dyDescent="0.2">
      <c r="Y195" s="726" t="s">
        <v>716</v>
      </c>
      <c r="Z195" s="727">
        <v>340</v>
      </c>
      <c r="AA195" s="728">
        <v>40200</v>
      </c>
    </row>
    <row r="196" spans="25:33" x14ac:dyDescent="0.2">
      <c r="Y196" s="726" t="s">
        <v>717</v>
      </c>
      <c r="Z196" s="727">
        <v>290</v>
      </c>
      <c r="AA196" s="728">
        <v>40103</v>
      </c>
    </row>
    <row r="197" spans="25:33" x14ac:dyDescent="0.2">
      <c r="Y197" s="726" t="s">
        <v>718</v>
      </c>
      <c r="Z197" s="727">
        <v>290</v>
      </c>
      <c r="AA197" s="728">
        <v>40103</v>
      </c>
    </row>
    <row r="201" spans="25:33" x14ac:dyDescent="0.2">
      <c r="AA201" s="620" t="s">
        <v>532</v>
      </c>
      <c r="AB201" s="741" t="s">
        <v>616</v>
      </c>
      <c r="AC201" s="742"/>
      <c r="AD201" s="743"/>
      <c r="AE201" s="744" t="s">
        <v>621</v>
      </c>
      <c r="AF201" s="745"/>
      <c r="AG201" s="746"/>
    </row>
    <row r="202" spans="25:33" x14ac:dyDescent="0.2">
      <c r="AA202" s="620"/>
      <c r="AB202" s="747" t="s">
        <v>77</v>
      </c>
      <c r="AC202" s="747" t="s">
        <v>76</v>
      </c>
      <c r="AD202" s="747" t="s">
        <v>78</v>
      </c>
      <c r="AE202" s="747" t="s">
        <v>77</v>
      </c>
      <c r="AF202" s="747" t="s">
        <v>76</v>
      </c>
      <c r="AG202" s="747" t="s">
        <v>78</v>
      </c>
    </row>
    <row r="203" spans="25:33" x14ac:dyDescent="0.2">
      <c r="Y203" s="11">
        <v>211</v>
      </c>
      <c r="Z203" s="737">
        <v>111</v>
      </c>
    </row>
    <row r="204" spans="25:33" x14ac:dyDescent="0.2">
      <c r="Y204" s="11">
        <v>212</v>
      </c>
      <c r="Z204" s="269">
        <v>112</v>
      </c>
    </row>
    <row r="205" spans="25:33" x14ac:dyDescent="0.2">
      <c r="Y205" s="12">
        <v>213</v>
      </c>
      <c r="Z205" s="268">
        <v>119</v>
      </c>
    </row>
    <row r="206" spans="25:33" x14ac:dyDescent="0.2">
      <c r="Y206" s="11">
        <v>221</v>
      </c>
      <c r="Z206" s="269">
        <v>244</v>
      </c>
    </row>
    <row r="207" spans="25:33" x14ac:dyDescent="0.2">
      <c r="Y207" s="12">
        <v>222</v>
      </c>
      <c r="Z207" s="268">
        <v>244</v>
      </c>
    </row>
    <row r="208" spans="25:33" x14ac:dyDescent="0.2">
      <c r="Y208" s="12">
        <v>223</v>
      </c>
      <c r="Z208" s="268">
        <v>244</v>
      </c>
    </row>
    <row r="209" spans="25:33" x14ac:dyDescent="0.2">
      <c r="Y209" s="47" t="s">
        <v>311</v>
      </c>
      <c r="Z209" s="268">
        <v>244</v>
      </c>
      <c r="AA209" s="7">
        <f>'ЛИМ год 1эк'!C20</f>
        <v>0</v>
      </c>
      <c r="AB209" s="7">
        <f>'ЛИМ год 1эк'!S20</f>
        <v>0</v>
      </c>
      <c r="AC209" s="7">
        <f>'ЛИМ год 1эк'!T20</f>
        <v>0</v>
      </c>
      <c r="AD209" s="7">
        <f>'ЛИМ год 1эк'!U20</f>
        <v>0</v>
      </c>
      <c r="AE209" s="7">
        <f>'ЛИМ год 1эк'!AG20</f>
        <v>0</v>
      </c>
      <c r="AF209" s="7">
        <f>'ЛИМ год 1эк'!AH20</f>
        <v>1705422.76</v>
      </c>
      <c r="AG209" s="7">
        <f>'ЛИМ год 1эк'!AI20</f>
        <v>0</v>
      </c>
    </row>
    <row r="210" spans="25:33" x14ac:dyDescent="0.2">
      <c r="Y210" s="47" t="s">
        <v>312</v>
      </c>
      <c r="Z210" s="268">
        <v>244</v>
      </c>
      <c r="AA210" s="7">
        <f>'ЛИМ год 1эк'!C21</f>
        <v>0</v>
      </c>
      <c r="AB210" s="7">
        <f>'ЛИМ год 1эк'!S21</f>
        <v>0</v>
      </c>
      <c r="AC210" s="7">
        <f>'ЛИМ год 1эк'!T21</f>
        <v>0</v>
      </c>
      <c r="AD210" s="7">
        <f>'ЛИМ год 1эк'!U21</f>
        <v>0</v>
      </c>
      <c r="AE210" s="7">
        <f>'ЛИМ год 1эк'!AG21</f>
        <v>0</v>
      </c>
      <c r="AF210" s="7">
        <f>'ЛИМ год 1эк'!AH21</f>
        <v>1450000</v>
      </c>
      <c r="AG210" s="7">
        <f>'ЛИМ год 1эк'!AI21</f>
        <v>0</v>
      </c>
    </row>
    <row r="211" spans="25:33" x14ac:dyDescent="0.2">
      <c r="Y211" s="47" t="s">
        <v>313</v>
      </c>
      <c r="Z211" s="268">
        <v>244</v>
      </c>
      <c r="AA211" s="7">
        <f>'ЛИМ год 1эк'!C22</f>
        <v>0</v>
      </c>
      <c r="AB211" s="7">
        <f>'ЛИМ год 1эк'!S22</f>
        <v>0</v>
      </c>
      <c r="AC211" s="7">
        <f>'ЛИМ год 1эк'!T22</f>
        <v>0</v>
      </c>
      <c r="AD211" s="7">
        <f>'ЛИМ год 1эк'!U22</f>
        <v>0</v>
      </c>
      <c r="AE211" s="7">
        <f>'ЛИМ год 1эк'!AG22</f>
        <v>0</v>
      </c>
      <c r="AF211" s="7">
        <f>'ЛИМ год 1эк'!AH22</f>
        <v>158290.74</v>
      </c>
      <c r="AG211" s="7">
        <f>'ЛИМ год 1эк'!AI22</f>
        <v>0</v>
      </c>
    </row>
    <row r="212" spans="25:33" x14ac:dyDescent="0.2">
      <c r="Y212" s="12">
        <v>224</v>
      </c>
      <c r="Z212" s="268">
        <v>244</v>
      </c>
    </row>
    <row r="213" spans="25:33" x14ac:dyDescent="0.2">
      <c r="Y213" s="12">
        <v>225</v>
      </c>
      <c r="Z213" s="268">
        <v>244</v>
      </c>
    </row>
    <row r="214" spans="25:33" x14ac:dyDescent="0.2">
      <c r="Y214" s="48" t="s">
        <v>314</v>
      </c>
      <c r="Z214" s="271">
        <v>244</v>
      </c>
      <c r="AA214" s="7">
        <f>'ЛИМ год 1эк'!C26</f>
        <v>0</v>
      </c>
      <c r="AB214" s="7">
        <f>'ЛИМ год 1эк'!S26</f>
        <v>0</v>
      </c>
      <c r="AC214" s="7">
        <f>'ЛИМ год 1эк'!T26</f>
        <v>0</v>
      </c>
      <c r="AD214" s="7">
        <f>'ЛИМ год 1эк'!U26</f>
        <v>0</v>
      </c>
      <c r="AE214" s="7">
        <f>'ЛИМ год 1эк'!AG26</f>
        <v>0</v>
      </c>
      <c r="AF214" s="7">
        <f>'ЛИМ год 1эк'!AH26</f>
        <v>168700</v>
      </c>
      <c r="AG214" s="7">
        <f>'ЛИМ год 1эк'!AI26</f>
        <v>0</v>
      </c>
    </row>
    <row r="215" spans="25:33" x14ac:dyDescent="0.2">
      <c r="Y215" s="48" t="s">
        <v>315</v>
      </c>
      <c r="Z215" s="271">
        <v>244</v>
      </c>
      <c r="AA215" s="7">
        <f>'ЛИМ год 1эк'!C27</f>
        <v>0</v>
      </c>
      <c r="AB215" s="7">
        <f>'ЛИМ год 1эк'!S27</f>
        <v>0</v>
      </c>
      <c r="AC215" s="7">
        <f>'ЛИМ год 1эк'!T27</f>
        <v>0</v>
      </c>
      <c r="AD215" s="7">
        <f>'ЛИМ год 1эк'!U27</f>
        <v>0</v>
      </c>
      <c r="AE215" s="7">
        <f>'ЛИМ год 1эк'!AG27</f>
        <v>0</v>
      </c>
      <c r="AF215" s="7">
        <f>'ЛИМ год 1эк'!AH27</f>
        <v>0</v>
      </c>
      <c r="AG215" s="7">
        <f>'ЛИМ год 1эк'!AI27</f>
        <v>0</v>
      </c>
    </row>
    <row r="216" spans="25:33" x14ac:dyDescent="0.2">
      <c r="Y216" s="48" t="s">
        <v>316</v>
      </c>
      <c r="Z216" s="271">
        <v>244</v>
      </c>
      <c r="AA216" s="7">
        <f>'ЛИМ год 1эк'!C28</f>
        <v>0</v>
      </c>
      <c r="AB216" s="7">
        <f>'ЛИМ год 1эк'!S28</f>
        <v>61900</v>
      </c>
      <c r="AC216" s="7">
        <f>'ЛИМ год 1эк'!T28</f>
        <v>126700</v>
      </c>
      <c r="AD216" s="7">
        <f>'ЛИМ год 1эк'!U28</f>
        <v>0</v>
      </c>
      <c r="AE216" s="7">
        <f>'ЛИМ год 1эк'!AG28</f>
        <v>0</v>
      </c>
      <c r="AF216" s="7">
        <f>'ЛИМ год 1эк'!AH28</f>
        <v>118393.12</v>
      </c>
      <c r="AG216" s="7">
        <f>'ЛИМ год 1эк'!AI28</f>
        <v>0</v>
      </c>
    </row>
    <row r="217" spans="25:33" x14ac:dyDescent="0.2">
      <c r="Y217" s="48" t="s">
        <v>317</v>
      </c>
      <c r="Z217" s="271">
        <v>244</v>
      </c>
      <c r="AA217" s="7">
        <f>'ЛИМ год 1эк'!C29</f>
        <v>0</v>
      </c>
      <c r="AB217" s="7">
        <f>'ЛИМ год 1эк'!S29</f>
        <v>0</v>
      </c>
      <c r="AC217" s="7">
        <f>'ЛИМ год 1эк'!T29</f>
        <v>0</v>
      </c>
      <c r="AD217" s="7">
        <f>'ЛИМ год 1эк'!U29</f>
        <v>0</v>
      </c>
      <c r="AE217" s="7">
        <f>'ЛИМ год 1эк'!AG29</f>
        <v>0</v>
      </c>
      <c r="AF217" s="7">
        <f>'ЛИМ год 1эк'!AH29</f>
        <v>0</v>
      </c>
      <c r="AG217" s="7">
        <f>'ЛИМ год 1эк'!AI29</f>
        <v>0</v>
      </c>
    </row>
    <row r="218" spans="25:33" x14ac:dyDescent="0.2">
      <c r="Y218" s="51">
        <v>226</v>
      </c>
      <c r="Z218" s="271">
        <v>244</v>
      </c>
    </row>
    <row r="219" spans="25:33" x14ac:dyDescent="0.2">
      <c r="Y219" s="49" t="s">
        <v>318</v>
      </c>
      <c r="Z219" s="272">
        <v>244</v>
      </c>
      <c r="AA219" s="7">
        <f>'ЛИМ год 1эк'!C31</f>
        <v>0</v>
      </c>
      <c r="AB219" s="7">
        <f>'ЛИМ год 1эк'!S31</f>
        <v>215928.02000000002</v>
      </c>
      <c r="AC219" s="7">
        <f>'ЛИМ год 1эк'!T31</f>
        <v>411097.32</v>
      </c>
      <c r="AD219" s="7">
        <f>'ЛИМ год 1эк'!U31</f>
        <v>0</v>
      </c>
      <c r="AE219" s="7">
        <f>'ЛИМ год 1эк'!AG31</f>
        <v>0</v>
      </c>
      <c r="AF219" s="7">
        <f>'ЛИМ год 1эк'!AH31</f>
        <v>312939.55</v>
      </c>
      <c r="AG219" s="7">
        <f>'ЛИМ год 1эк'!AI31</f>
        <v>0</v>
      </c>
    </row>
    <row r="220" spans="25:33" x14ac:dyDescent="0.2">
      <c r="Y220" s="49" t="s">
        <v>319</v>
      </c>
      <c r="Z220" s="272">
        <v>244</v>
      </c>
      <c r="AA220" s="7">
        <f>'ЛИМ год 1эк'!C32</f>
        <v>0</v>
      </c>
      <c r="AB220" s="7">
        <f>'ЛИМ год 1эк'!S32</f>
        <v>0</v>
      </c>
      <c r="AC220" s="7">
        <f>'ЛИМ год 1эк'!T32</f>
        <v>0</v>
      </c>
      <c r="AD220" s="7">
        <f>'ЛИМ год 1эк'!U32</f>
        <v>0</v>
      </c>
      <c r="AE220" s="7">
        <f>'ЛИМ год 1эк'!AG32</f>
        <v>0</v>
      </c>
      <c r="AF220" s="7">
        <f>'ЛИМ год 1эк'!AH32</f>
        <v>0</v>
      </c>
      <c r="AG220" s="7">
        <f>'ЛИМ год 1эк'!AI32</f>
        <v>0</v>
      </c>
    </row>
    <row r="221" spans="25:33" x14ac:dyDescent="0.2">
      <c r="Y221" s="51">
        <v>262</v>
      </c>
      <c r="Z221" s="271"/>
      <c r="AA221" s="7">
        <f>'ЛИМ год 1эк'!C34</f>
        <v>0</v>
      </c>
      <c r="AB221" s="7">
        <f>'ЛИМ год 1эк'!S34</f>
        <v>0</v>
      </c>
      <c r="AC221" s="7">
        <f>'ЛИМ год 1эк'!T34</f>
        <v>0</v>
      </c>
      <c r="AD221" s="7">
        <f>'ЛИМ год 1эк'!U34</f>
        <v>0</v>
      </c>
      <c r="AE221" s="7">
        <f>'ЛИМ год 1эк'!AG34</f>
        <v>0</v>
      </c>
      <c r="AF221" s="7">
        <f>'ЛИМ год 1эк'!AH34</f>
        <v>0</v>
      </c>
      <c r="AG221" s="7">
        <f>'ЛИМ год 1эк'!AI34</f>
        <v>0</v>
      </c>
    </row>
    <row r="222" spans="25:33" ht="22.5" x14ac:dyDescent="0.2">
      <c r="Y222" s="49" t="s">
        <v>47</v>
      </c>
      <c r="Z222" s="272">
        <v>112</v>
      </c>
    </row>
    <row r="223" spans="25:33" x14ac:dyDescent="0.2">
      <c r="Y223" s="49" t="s">
        <v>45</v>
      </c>
      <c r="Z223" s="272">
        <v>119</v>
      </c>
    </row>
    <row r="224" spans="25:33" x14ac:dyDescent="0.2">
      <c r="Y224" s="15">
        <v>290</v>
      </c>
      <c r="Z224" s="272"/>
      <c r="AA224" s="7">
        <f>'ЛИМ год 1эк'!C42</f>
        <v>0</v>
      </c>
      <c r="AB224" s="7">
        <f>'ЛИМ год 1эк'!S42</f>
        <v>0</v>
      </c>
      <c r="AC224" s="7">
        <f>'ЛИМ год 1эк'!T42</f>
        <v>0</v>
      </c>
      <c r="AD224" s="7">
        <f>'ЛИМ год 1эк'!U42</f>
        <v>0</v>
      </c>
      <c r="AE224" s="7">
        <f>'ЛИМ год 1эк'!AG42</f>
        <v>0</v>
      </c>
      <c r="AF224" s="7">
        <f>'ЛИМ год 1эк'!AH42</f>
        <v>726227.42</v>
      </c>
      <c r="AG224" s="7">
        <f>'ЛИМ год 1эк'!AI42</f>
        <v>0</v>
      </c>
    </row>
    <row r="225" spans="25:35" x14ac:dyDescent="0.2">
      <c r="Y225" s="150" t="s">
        <v>3</v>
      </c>
      <c r="Z225" s="272">
        <v>852</v>
      </c>
    </row>
    <row r="226" spans="25:35" x14ac:dyDescent="0.2">
      <c r="Y226" s="151" t="s">
        <v>377</v>
      </c>
      <c r="Z226" s="275">
        <v>851</v>
      </c>
    </row>
    <row r="227" spans="25:35" x14ac:dyDescent="0.2">
      <c r="Y227" s="151" t="s">
        <v>378</v>
      </c>
      <c r="Z227" s="275">
        <v>851</v>
      </c>
      <c r="AA227" s="7" t="s">
        <v>720</v>
      </c>
      <c r="AB227" s="7" t="s">
        <v>720</v>
      </c>
      <c r="AC227" s="7" t="s">
        <v>720</v>
      </c>
      <c r="AD227" s="7" t="s">
        <v>720</v>
      </c>
      <c r="AE227" s="7" t="s">
        <v>720</v>
      </c>
      <c r="AF227" s="7" t="s">
        <v>720</v>
      </c>
      <c r="AG227" s="7" t="s">
        <v>720</v>
      </c>
    </row>
    <row r="228" spans="25:35" x14ac:dyDescent="0.2">
      <c r="Y228" s="150" t="s">
        <v>4</v>
      </c>
      <c r="Z228" s="272">
        <v>340</v>
      </c>
    </row>
    <row r="229" spans="25:35" x14ac:dyDescent="0.2">
      <c r="Y229" s="49" t="s">
        <v>21</v>
      </c>
      <c r="Z229" s="272">
        <v>244</v>
      </c>
    </row>
    <row r="230" spans="25:35" x14ac:dyDescent="0.2">
      <c r="Y230" s="49" t="s">
        <v>6</v>
      </c>
      <c r="Z230" s="272">
        <v>853</v>
      </c>
    </row>
    <row r="231" spans="25:35" x14ac:dyDescent="0.2">
      <c r="Y231" s="49" t="s">
        <v>6</v>
      </c>
      <c r="Z231" s="272">
        <v>831</v>
      </c>
    </row>
    <row r="232" spans="25:35" x14ac:dyDescent="0.2">
      <c r="Y232" s="11">
        <v>310</v>
      </c>
      <c r="Z232" s="269">
        <v>244</v>
      </c>
    </row>
    <row r="233" spans="25:35" x14ac:dyDescent="0.2">
      <c r="Y233" s="11">
        <v>340</v>
      </c>
      <c r="Z233" s="269">
        <v>244</v>
      </c>
    </row>
    <row r="234" spans="25:35" x14ac:dyDescent="0.2">
      <c r="Y234" s="50" t="s">
        <v>204</v>
      </c>
      <c r="Z234" s="270"/>
    </row>
    <row r="237" spans="25:35" ht="48" x14ac:dyDescent="0.2">
      <c r="AA237" s="2069" t="s">
        <v>381</v>
      </c>
      <c r="AB237" s="2070"/>
      <c r="AC237" s="2070"/>
      <c r="AD237" s="2071"/>
      <c r="AE237" s="2072" t="s">
        <v>380</v>
      </c>
      <c r="AF237" s="2072"/>
      <c r="AG237" s="2072"/>
      <c r="AH237" s="2072"/>
      <c r="AI237" s="263" t="s">
        <v>39</v>
      </c>
    </row>
    <row r="238" spans="25:35" ht="26.25" x14ac:dyDescent="0.25">
      <c r="AA238" s="260" t="s">
        <v>194</v>
      </c>
      <c r="AB238" s="721" t="s">
        <v>280</v>
      </c>
      <c r="AC238" s="261" t="s">
        <v>258</v>
      </c>
      <c r="AD238" s="261" t="s">
        <v>281</v>
      </c>
      <c r="AE238" s="713" t="s">
        <v>194</v>
      </c>
      <c r="AF238" s="722" t="s">
        <v>280</v>
      </c>
      <c r="AG238" s="714" t="s">
        <v>258</v>
      </c>
      <c r="AH238" s="714" t="s">
        <v>281</v>
      </c>
      <c r="AI238" s="262" t="s">
        <v>281</v>
      </c>
    </row>
    <row r="239" spans="25:35" x14ac:dyDescent="0.2">
      <c r="Y239" s="265" t="s">
        <v>459</v>
      </c>
      <c r="AA239">
        <f>'Пост и Вып 2эк'!G9</f>
        <v>67635557.730000004</v>
      </c>
      <c r="AB239">
        <f>'Пост и Вып 2эк'!H9</f>
        <v>0</v>
      </c>
      <c r="AC239">
        <f>'Пост и Вып 2эк'!I9</f>
        <v>57798755.730000004</v>
      </c>
      <c r="AD239">
        <f>'Пост и Вып 2эк'!J9</f>
        <v>9836801.9999999981</v>
      </c>
      <c r="AE239">
        <f>'Пост и Вып 2эк'!K9</f>
        <v>9412759.5999999996</v>
      </c>
      <c r="AF239">
        <f>'Пост и Вып 2эк'!L9</f>
        <v>3707893.3</v>
      </c>
      <c r="AG239">
        <f>'Пост и Вып 2эк'!M9</f>
        <v>4679066</v>
      </c>
      <c r="AH239">
        <f>'Пост и Вып 2эк'!N9</f>
        <v>1025800.3</v>
      </c>
      <c r="AI239">
        <f>'Пост и Вып 2эк'!O9</f>
        <v>3352728.34</v>
      </c>
    </row>
    <row r="240" spans="25:35" ht="48" x14ac:dyDescent="0.2">
      <c r="Y240" s="715" t="s">
        <v>1</v>
      </c>
      <c r="Z240" s="716">
        <v>510</v>
      </c>
      <c r="AA240">
        <f>'Пост и Вып 2эк'!G10</f>
        <v>752075.73</v>
      </c>
      <c r="AB240" s="202" t="str">
        <f>'Пост и Вып 2эк'!H10</f>
        <v>х</v>
      </c>
      <c r="AC240">
        <f>'Пост и Вып 2эк'!I10</f>
        <v>752075.73</v>
      </c>
      <c r="AD240">
        <f>'Пост и Вып 2эк'!J10</f>
        <v>0</v>
      </c>
      <c r="AE240" s="202" t="str">
        <f>'Пост и Вып 2эк'!K10</f>
        <v>х</v>
      </c>
      <c r="AF240" s="202" t="str">
        <f>'Пост и Вып 2эк'!L10</f>
        <v>х</v>
      </c>
      <c r="AG240" s="202" t="str">
        <f>'Пост и Вып 2эк'!M10</f>
        <v>х</v>
      </c>
      <c r="AH240" s="202" t="str">
        <f>'Пост и Вып 2эк'!N10</f>
        <v>х</v>
      </c>
      <c r="AI240">
        <f>'Пост и Вып 2эк'!O10</f>
        <v>114781.77</v>
      </c>
    </row>
    <row r="241" spans="24:35" ht="48" x14ac:dyDescent="0.2">
      <c r="Y241" s="715" t="s">
        <v>2</v>
      </c>
      <c r="Z241" s="716" t="s">
        <v>379</v>
      </c>
      <c r="AA241">
        <f>'Пост и Вып 2эк'!G11</f>
        <v>0</v>
      </c>
      <c r="AB241" s="202" t="str">
        <f>'Пост и Вып 2эк'!H11</f>
        <v>х</v>
      </c>
      <c r="AC241">
        <f>'Пост и Вып 2эк'!I11</f>
        <v>0</v>
      </c>
      <c r="AD241">
        <f>'Пост и Вып 2эк'!J11</f>
        <v>0</v>
      </c>
      <c r="AE241" s="202" t="str">
        <f>'Пост и Вып 2эк'!K11</f>
        <v>х</v>
      </c>
      <c r="AF241" s="202" t="str">
        <f>'Пост и Вып 2эк'!L11</f>
        <v>х</v>
      </c>
      <c r="AG241" s="202" t="str">
        <f>'Пост и Вып 2эк'!M11</f>
        <v>х</v>
      </c>
      <c r="AH241" s="202" t="str">
        <f>'Пост и Вып 2эк'!N11</f>
        <v>х</v>
      </c>
      <c r="AI241">
        <f>'Пост и Вып 2эк'!O11</f>
        <v>0</v>
      </c>
    </row>
    <row r="242" spans="24:35" x14ac:dyDescent="0.2">
      <c r="Y242" s="717" t="s">
        <v>63</v>
      </c>
      <c r="Z242" s="718">
        <v>100</v>
      </c>
      <c r="AA242">
        <f>'Пост и Вып 2эк'!G12</f>
        <v>66883482.000000007</v>
      </c>
      <c r="AB242">
        <f>'Пост и Вып 2эк'!H12</f>
        <v>0</v>
      </c>
      <c r="AC242">
        <f>'Пост и Вып 2эк'!I12</f>
        <v>57046680.000000007</v>
      </c>
      <c r="AD242">
        <f>'Пост и Вып 2эк'!J12</f>
        <v>9836801.9999999981</v>
      </c>
      <c r="AE242">
        <f>'Пост и Вып 2эк'!K12</f>
        <v>9412759.5999999996</v>
      </c>
      <c r="AF242">
        <f>'Пост и Вып 2эк'!L12</f>
        <v>3707893.3</v>
      </c>
      <c r="AG242">
        <f>'Пост и Вып 2эк'!M12</f>
        <v>4679066</v>
      </c>
      <c r="AH242">
        <f>'Пост и Вып 2эк'!N12</f>
        <v>1025800.3</v>
      </c>
      <c r="AI242">
        <f>'Пост и Вып 2эк'!O12</f>
        <v>3237946.57</v>
      </c>
    </row>
    <row r="243" spans="24:35" ht="25.5" x14ac:dyDescent="0.2">
      <c r="Y243" s="719" t="s">
        <v>62</v>
      </c>
      <c r="Z243" s="718">
        <v>120</v>
      </c>
      <c r="AA243" s="202" t="str">
        <f>'Пост и Вып 2эк'!G13</f>
        <v>х</v>
      </c>
      <c r="AB243" s="202" t="str">
        <f>'Пост и Вып 2эк'!H13</f>
        <v>х</v>
      </c>
      <c r="AC243" s="202" t="str">
        <f>'Пост и Вып 2эк'!I13</f>
        <v>х</v>
      </c>
      <c r="AD243" s="202" t="str">
        <f>'Пост и Вып 2эк'!J13</f>
        <v>х</v>
      </c>
      <c r="AE243" s="202" t="str">
        <f>'Пост и Вып 2эк'!K13</f>
        <v>х</v>
      </c>
      <c r="AF243" s="202" t="str">
        <f>'Пост и Вып 2эк'!L13</f>
        <v>х</v>
      </c>
      <c r="AG243" s="202" t="str">
        <f>'Пост и Вып 2эк'!M13</f>
        <v>х</v>
      </c>
      <c r="AH243" s="202" t="str">
        <f>'Пост и Вып 2эк'!N13</f>
        <v>х</v>
      </c>
      <c r="AI243">
        <f>'Пост и Вып 2эк'!O13</f>
        <v>26350.170000000006</v>
      </c>
    </row>
    <row r="244" spans="24:35" ht="38.25" x14ac:dyDescent="0.2">
      <c r="X244" t="s">
        <v>719</v>
      </c>
      <c r="Y244" s="719" t="s">
        <v>61</v>
      </c>
      <c r="Z244" s="718">
        <v>130</v>
      </c>
      <c r="AA244">
        <f>'Пост и Вып 2эк'!G14</f>
        <v>66883482.000000007</v>
      </c>
      <c r="AB244">
        <f>'Пост и Вып 2эк'!H14</f>
        <v>0</v>
      </c>
      <c r="AC244">
        <f>'Пост и Вып 2эк'!I14</f>
        <v>57046680.000000007</v>
      </c>
      <c r="AD244">
        <f>'Пост и Вып 2эк'!J14</f>
        <v>9836801.9999999981</v>
      </c>
      <c r="AE244" s="202" t="str">
        <f>'Пост и Вып 2эк'!K14</f>
        <v>х</v>
      </c>
      <c r="AF244" s="202" t="str">
        <f>'Пост и Вып 2эк'!L14</f>
        <v>х</v>
      </c>
      <c r="AG244" s="202" t="str">
        <f>'Пост и Вып 2эк'!M14</f>
        <v>х</v>
      </c>
      <c r="AH244" s="202" t="str">
        <f>'Пост и Вып 2эк'!N14</f>
        <v>х</v>
      </c>
      <c r="AI244">
        <f>'Пост и Вып 2эк'!O14</f>
        <v>3174145</v>
      </c>
    </row>
    <row r="245" spans="24:35" ht="38.25" x14ac:dyDescent="0.2">
      <c r="Y245" s="719" t="s">
        <v>60</v>
      </c>
      <c r="Z245" s="718">
        <v>140</v>
      </c>
      <c r="AA245" s="202" t="str">
        <f>'Пост и Вып 2эк'!G16</f>
        <v>х</v>
      </c>
      <c r="AB245" s="202" t="str">
        <f>'Пост и Вып 2эк'!H16</f>
        <v>х</v>
      </c>
      <c r="AC245" s="202" t="str">
        <f>'Пост и Вып 2эк'!I16</f>
        <v>х</v>
      </c>
      <c r="AD245" s="202" t="str">
        <f>'Пост и Вып 2эк'!J16</f>
        <v>х</v>
      </c>
      <c r="AE245" s="202" t="str">
        <f>'Пост и Вып 2эк'!K16</f>
        <v>х</v>
      </c>
      <c r="AF245" s="202" t="str">
        <f>'Пост и Вып 2эк'!L16</f>
        <v>х</v>
      </c>
      <c r="AG245" s="202" t="str">
        <f>'Пост и Вып 2эк'!M16</f>
        <v>х</v>
      </c>
      <c r="AH245" s="202" t="str">
        <f>'Пост и Вып 2эк'!N16</f>
        <v>х</v>
      </c>
      <c r="AI245">
        <f>'Пост и Вып 2эк'!O16</f>
        <v>0</v>
      </c>
    </row>
    <row r="246" spans="24:35" ht="51" x14ac:dyDescent="0.2">
      <c r="Y246" s="719" t="s">
        <v>59</v>
      </c>
      <c r="Z246" s="718">
        <v>410</v>
      </c>
      <c r="AA246" s="202" t="str">
        <f>'Пост и Вып 2эк'!G17</f>
        <v>х</v>
      </c>
      <c r="AB246" s="202" t="str">
        <f>'Пост и Вып 2эк'!H17</f>
        <v>х</v>
      </c>
      <c r="AC246" s="202" t="str">
        <f>'Пост и Вып 2эк'!I17</f>
        <v>х</v>
      </c>
      <c r="AD246" s="202" t="str">
        <f>'Пост и Вып 2эк'!J17</f>
        <v>х</v>
      </c>
      <c r="AE246" s="202" t="str">
        <f>'Пост и Вып 2эк'!K17</f>
        <v>х</v>
      </c>
      <c r="AF246" s="202" t="str">
        <f>'Пост и Вып 2эк'!L17</f>
        <v>х</v>
      </c>
      <c r="AG246" s="202" t="str">
        <f>'Пост и Вып 2эк'!M17</f>
        <v>х</v>
      </c>
      <c r="AH246" s="202" t="str">
        <f>'Пост и Вып 2эк'!N17</f>
        <v>х</v>
      </c>
      <c r="AI246">
        <f>'Пост и Вып 2эк'!O17</f>
        <v>0</v>
      </c>
    </row>
    <row r="247" spans="24:35" ht="51" x14ac:dyDescent="0.2">
      <c r="Y247" s="719" t="s">
        <v>58</v>
      </c>
      <c r="Z247" s="718">
        <v>440</v>
      </c>
      <c r="AA247">
        <f>'Пост и Вып 2эк'!G18</f>
        <v>0</v>
      </c>
      <c r="AB247" s="202" t="str">
        <f>'Пост и Вып 2эк'!H18</f>
        <v>х</v>
      </c>
      <c r="AC247">
        <f>'Пост и Вып 2эк'!I18</f>
        <v>0</v>
      </c>
      <c r="AD247">
        <f>'Пост и Вып 2эк'!J18</f>
        <v>0</v>
      </c>
      <c r="AE247" s="202" t="str">
        <f>'Пост и Вып 2эк'!K18</f>
        <v>х</v>
      </c>
      <c r="AF247" s="202" t="str">
        <f>'Пост и Вып 2эк'!L18</f>
        <v>х</v>
      </c>
      <c r="AG247" s="202" t="str">
        <f>'Пост и Вып 2эк'!M18</f>
        <v>х</v>
      </c>
      <c r="AH247" s="202" t="str">
        <f>'Пост и Вып 2эк'!N18</f>
        <v>х</v>
      </c>
      <c r="AI247">
        <f>'Пост и Вып 2эк'!O18</f>
        <v>37451.4</v>
      </c>
    </row>
    <row r="248" spans="24:35" ht="25.5" x14ac:dyDescent="0.2">
      <c r="Y248" s="719" t="s">
        <v>57</v>
      </c>
      <c r="Z248" s="718">
        <v>180</v>
      </c>
      <c r="AA248">
        <f>'Пост и Вып 2эк'!G19</f>
        <v>0</v>
      </c>
      <c r="AB248">
        <f>'Пост и Вып 2эк'!H19</f>
        <v>0</v>
      </c>
      <c r="AC248">
        <f>'Пост и Вып 2эк'!I19</f>
        <v>0</v>
      </c>
      <c r="AD248">
        <f>'Пост и Вып 2эк'!J19</f>
        <v>0</v>
      </c>
      <c r="AE248">
        <f>'Пост и Вып 2эк'!K19</f>
        <v>9412759.5999999996</v>
      </c>
      <c r="AF248">
        <f>'Пост и Вып 2эк'!L19</f>
        <v>3707893.3</v>
      </c>
      <c r="AG248">
        <f>'Пост и Вып 2эк'!M19</f>
        <v>4679066</v>
      </c>
      <c r="AH248">
        <f>'Пост и Вып 2эк'!N19</f>
        <v>1025800.3</v>
      </c>
      <c r="AI248">
        <f>'Пост и Вып 2эк'!O19</f>
        <v>0</v>
      </c>
    </row>
    <row r="251" spans="24:35" x14ac:dyDescent="0.2">
      <c r="Y251" s="212" t="s">
        <v>710</v>
      </c>
    </row>
    <row r="252" spans="24:35" x14ac:dyDescent="0.2">
      <c r="X252" s="770" t="s">
        <v>77</v>
      </c>
      <c r="Y252" s="2006" t="s">
        <v>280</v>
      </c>
      <c r="Z252" s="649"/>
      <c r="AA252" s="649">
        <v>180</v>
      </c>
      <c r="AB252" s="769">
        <f>'Прочие-1эк'!AG89</f>
        <v>0</v>
      </c>
    </row>
    <row r="253" spans="24:35" x14ac:dyDescent="0.2">
      <c r="X253" s="770" t="s">
        <v>76</v>
      </c>
      <c r="Y253" s="2007"/>
      <c r="Z253" s="649"/>
      <c r="AA253" s="649">
        <v>180</v>
      </c>
      <c r="AB253" s="769">
        <f>'Прочие-1эк'!AG90</f>
        <v>0</v>
      </c>
    </row>
    <row r="254" spans="24:35" x14ac:dyDescent="0.2">
      <c r="X254" s="679" t="s">
        <v>78</v>
      </c>
      <c r="Y254" s="2008"/>
      <c r="Z254" s="649"/>
      <c r="AA254" s="649">
        <v>180</v>
      </c>
      <c r="AB254" s="769">
        <f>'Прочие-1эк'!AG91</f>
        <v>0</v>
      </c>
    </row>
    <row r="255" spans="24:35" x14ac:dyDescent="0.2">
      <c r="X255" s="770" t="s">
        <v>77</v>
      </c>
      <c r="Y255" s="2000" t="s">
        <v>258</v>
      </c>
      <c r="Z255" s="649"/>
      <c r="AA255" s="649">
        <v>180</v>
      </c>
    </row>
    <row r="256" spans="24:35" x14ac:dyDescent="0.2">
      <c r="X256" s="770" t="s">
        <v>76</v>
      </c>
      <c r="Y256" s="2001"/>
      <c r="Z256" s="649"/>
      <c r="AA256" s="649">
        <v>180</v>
      </c>
    </row>
    <row r="257" spans="24:28" x14ac:dyDescent="0.2">
      <c r="X257" s="679" t="s">
        <v>78</v>
      </c>
      <c r="Y257" s="2002"/>
      <c r="Z257" s="649"/>
      <c r="AA257" s="649">
        <v>180</v>
      </c>
    </row>
    <row r="258" spans="24:28" x14ac:dyDescent="0.2">
      <c r="X258" s="770" t="s">
        <v>77</v>
      </c>
      <c r="Y258" s="2000" t="s">
        <v>258</v>
      </c>
      <c r="Z258" s="649"/>
      <c r="AA258" s="649">
        <v>440</v>
      </c>
    </row>
    <row r="259" spans="24:28" x14ac:dyDescent="0.2">
      <c r="X259" s="770" t="s">
        <v>76</v>
      </c>
      <c r="Y259" s="2001"/>
      <c r="Z259" s="649"/>
      <c r="AA259" s="649">
        <v>440</v>
      </c>
    </row>
    <row r="260" spans="24:28" x14ac:dyDescent="0.2">
      <c r="X260" s="679" t="s">
        <v>78</v>
      </c>
      <c r="Y260" s="2002"/>
      <c r="Z260" s="649"/>
      <c r="AA260" s="649">
        <v>440</v>
      </c>
    </row>
    <row r="261" spans="24:28" x14ac:dyDescent="0.2">
      <c r="X261" s="770" t="s">
        <v>77</v>
      </c>
      <c r="Y261" s="1906" t="s">
        <v>281</v>
      </c>
      <c r="Z261" s="649"/>
      <c r="AA261" s="649">
        <v>180</v>
      </c>
    </row>
    <row r="262" spans="24:28" x14ac:dyDescent="0.2">
      <c r="X262" s="770" t="s">
        <v>76</v>
      </c>
      <c r="Y262" s="1999"/>
      <c r="Z262" s="649"/>
      <c r="AA262" s="649">
        <v>180</v>
      </c>
    </row>
    <row r="263" spans="24:28" x14ac:dyDescent="0.2">
      <c r="X263" s="679" t="s">
        <v>78</v>
      </c>
      <c r="Y263" s="1907"/>
      <c r="Z263" s="649"/>
      <c r="AA263" s="649">
        <v>180</v>
      </c>
    </row>
    <row r="264" spans="24:28" x14ac:dyDescent="0.2">
      <c r="X264" s="770" t="s">
        <v>77</v>
      </c>
      <c r="Y264" s="1906" t="s">
        <v>281</v>
      </c>
      <c r="Z264" s="649"/>
      <c r="AA264" s="649">
        <v>440</v>
      </c>
    </row>
    <row r="265" spans="24:28" x14ac:dyDescent="0.2">
      <c r="X265" s="770" t="s">
        <v>76</v>
      </c>
      <c r="Y265" s="1999"/>
      <c r="Z265" s="649"/>
      <c r="AA265" s="649">
        <v>440</v>
      </c>
    </row>
    <row r="266" spans="24:28" x14ac:dyDescent="0.2">
      <c r="X266" s="679" t="s">
        <v>78</v>
      </c>
      <c r="Y266" s="1907"/>
      <c r="Z266" s="649"/>
      <c r="AA266" s="649">
        <v>440</v>
      </c>
    </row>
    <row r="267" spans="24:28" x14ac:dyDescent="0.2">
      <c r="X267" s="770" t="s">
        <v>77</v>
      </c>
      <c r="Y267" s="1967" t="s">
        <v>435</v>
      </c>
      <c r="Z267" s="649"/>
      <c r="AA267" s="649">
        <v>180</v>
      </c>
      <c r="AB267" s="772" t="s">
        <v>720</v>
      </c>
    </row>
    <row r="268" spans="24:28" x14ac:dyDescent="0.2">
      <c r="X268" s="770" t="s">
        <v>76</v>
      </c>
      <c r="Y268" s="1968"/>
      <c r="Z268" s="649"/>
      <c r="AA268" s="649">
        <v>180</v>
      </c>
      <c r="AB268" s="772" t="s">
        <v>720</v>
      </c>
    </row>
    <row r="269" spans="24:28" x14ac:dyDescent="0.2">
      <c r="X269" s="679" t="s">
        <v>78</v>
      </c>
      <c r="Y269" s="1968"/>
      <c r="Z269" s="649"/>
      <c r="AA269" s="649">
        <v>180</v>
      </c>
      <c r="AB269" s="772" t="s">
        <v>720</v>
      </c>
    </row>
    <row r="270" spans="24:28" x14ac:dyDescent="0.2">
      <c r="X270" s="770" t="s">
        <v>77</v>
      </c>
      <c r="Y270" s="1967" t="s">
        <v>435</v>
      </c>
      <c r="Z270" s="649"/>
      <c r="AA270" s="649">
        <v>410</v>
      </c>
      <c r="AB270" s="772" t="s">
        <v>720</v>
      </c>
    </row>
    <row r="271" spans="24:28" x14ac:dyDescent="0.2">
      <c r="X271" s="770" t="s">
        <v>76</v>
      </c>
      <c r="Y271" s="1968"/>
      <c r="Z271" s="649"/>
      <c r="AA271" s="649">
        <v>410</v>
      </c>
      <c r="AB271" s="772" t="s">
        <v>720</v>
      </c>
    </row>
    <row r="272" spans="24:28" x14ac:dyDescent="0.2">
      <c r="X272" s="679" t="s">
        <v>78</v>
      </c>
      <c r="Y272" s="1968"/>
      <c r="Z272" s="649"/>
      <c r="AA272" s="649">
        <v>410</v>
      </c>
      <c r="AB272" s="772" t="s">
        <v>720</v>
      </c>
    </row>
    <row r="273" spans="24:28" x14ac:dyDescent="0.2">
      <c r="X273" s="770" t="s">
        <v>77</v>
      </c>
      <c r="Y273" s="1879" t="s">
        <v>435</v>
      </c>
      <c r="Z273" s="649"/>
      <c r="AA273" s="649">
        <v>440</v>
      </c>
      <c r="AB273" s="772" t="s">
        <v>720</v>
      </c>
    </row>
    <row r="274" spans="24:28" x14ac:dyDescent="0.2">
      <c r="X274" s="770" t="s">
        <v>76</v>
      </c>
      <c r="Y274" s="1879"/>
      <c r="Z274" s="649"/>
      <c r="AA274" s="649">
        <v>440</v>
      </c>
      <c r="AB274" s="772" t="s">
        <v>720</v>
      </c>
    </row>
    <row r="275" spans="24:28" x14ac:dyDescent="0.2">
      <c r="X275" s="679" t="s">
        <v>78</v>
      </c>
      <c r="Y275" s="1879"/>
      <c r="Z275" s="649"/>
      <c r="AA275" s="649">
        <v>440</v>
      </c>
      <c r="AB275" s="772" t="s">
        <v>720</v>
      </c>
    </row>
    <row r="277" spans="24:28" x14ac:dyDescent="0.2">
      <c r="Y277" s="212" t="s">
        <v>708</v>
      </c>
    </row>
    <row r="278" spans="24:28" x14ac:dyDescent="0.2">
      <c r="X278" s="770" t="s">
        <v>77</v>
      </c>
      <c r="Y278" s="1967" t="s">
        <v>435</v>
      </c>
      <c r="AA278" s="649">
        <v>120</v>
      </c>
    </row>
    <row r="279" spans="24:28" x14ac:dyDescent="0.2">
      <c r="X279" s="770" t="s">
        <v>76</v>
      </c>
      <c r="Y279" s="1968"/>
      <c r="AA279" s="649">
        <v>120</v>
      </c>
    </row>
    <row r="280" spans="24:28" x14ac:dyDescent="0.2">
      <c r="X280" s="679" t="s">
        <v>78</v>
      </c>
      <c r="Y280" s="1968"/>
      <c r="AA280" s="649">
        <v>120</v>
      </c>
    </row>
    <row r="281" spans="24:28" x14ac:dyDescent="0.2">
      <c r="X281" s="770" t="s">
        <v>77</v>
      </c>
      <c r="Y281" s="1967" t="s">
        <v>435</v>
      </c>
      <c r="AA281" s="649">
        <v>130</v>
      </c>
    </row>
    <row r="282" spans="24:28" x14ac:dyDescent="0.2">
      <c r="X282" s="770" t="s">
        <v>76</v>
      </c>
      <c r="Y282" s="1968"/>
      <c r="AA282" s="649">
        <v>130</v>
      </c>
    </row>
    <row r="283" spans="24:28" x14ac:dyDescent="0.2">
      <c r="X283" s="679" t="s">
        <v>78</v>
      </c>
      <c r="Y283" s="1968"/>
      <c r="AA283" s="649">
        <v>130</v>
      </c>
    </row>
    <row r="284" spans="24:28" x14ac:dyDescent="0.2">
      <c r="X284" s="770" t="s">
        <v>79</v>
      </c>
      <c r="Y284" s="751"/>
      <c r="AA284" s="649">
        <v>130</v>
      </c>
    </row>
    <row r="285" spans="24:28" x14ac:dyDescent="0.2">
      <c r="X285" s="770" t="s">
        <v>77</v>
      </c>
      <c r="Y285" s="1879" t="s">
        <v>435</v>
      </c>
      <c r="AA285" s="649">
        <v>140</v>
      </c>
    </row>
    <row r="286" spans="24:28" x14ac:dyDescent="0.2">
      <c r="X286" s="770" t="s">
        <v>76</v>
      </c>
      <c r="Y286" s="1879"/>
      <c r="AA286" s="649">
        <v>140</v>
      </c>
    </row>
    <row r="287" spans="24:28" x14ac:dyDescent="0.2">
      <c r="X287" s="679" t="s">
        <v>78</v>
      </c>
      <c r="Y287" s="1879"/>
      <c r="AA287" s="649">
        <v>140</v>
      </c>
    </row>
    <row r="288" spans="24:28" x14ac:dyDescent="0.2">
      <c r="X288" s="770" t="s">
        <v>77</v>
      </c>
      <c r="Y288" s="1967" t="s">
        <v>435</v>
      </c>
      <c r="AA288" s="649">
        <v>180</v>
      </c>
    </row>
    <row r="289" spans="24:27" x14ac:dyDescent="0.2">
      <c r="X289" s="770" t="s">
        <v>76</v>
      </c>
      <c r="Y289" s="1968"/>
      <c r="AA289" s="649">
        <v>180</v>
      </c>
    </row>
    <row r="290" spans="24:27" x14ac:dyDescent="0.2">
      <c r="X290" s="679" t="s">
        <v>78</v>
      </c>
      <c r="Y290" s="1968"/>
      <c r="AA290" s="649">
        <v>180</v>
      </c>
    </row>
    <row r="291" spans="24:27" x14ac:dyDescent="0.2">
      <c r="X291" s="770" t="s">
        <v>77</v>
      </c>
      <c r="Y291" s="1967" t="s">
        <v>435</v>
      </c>
      <c r="AA291" s="649">
        <v>410</v>
      </c>
    </row>
    <row r="292" spans="24:27" x14ac:dyDescent="0.2">
      <c r="X292" s="770" t="s">
        <v>76</v>
      </c>
      <c r="Y292" s="1968"/>
      <c r="AA292" s="649">
        <v>410</v>
      </c>
    </row>
    <row r="293" spans="24:27" x14ac:dyDescent="0.2">
      <c r="X293" s="679" t="s">
        <v>78</v>
      </c>
      <c r="Y293" s="1968"/>
      <c r="AA293" s="649">
        <v>410</v>
      </c>
    </row>
    <row r="294" spans="24:27" x14ac:dyDescent="0.2">
      <c r="X294" s="770" t="s">
        <v>77</v>
      </c>
      <c r="Y294" s="1879" t="s">
        <v>435</v>
      </c>
      <c r="AA294" s="649">
        <v>440</v>
      </c>
    </row>
    <row r="295" spans="24:27" x14ac:dyDescent="0.2">
      <c r="X295" s="770" t="s">
        <v>76</v>
      </c>
      <c r="Y295" s="1879"/>
      <c r="AA295" s="649">
        <v>440</v>
      </c>
    </row>
    <row r="296" spans="24:27" x14ac:dyDescent="0.2">
      <c r="X296" s="679" t="s">
        <v>78</v>
      </c>
      <c r="Y296" s="1879"/>
      <c r="AA296" s="649">
        <v>440</v>
      </c>
    </row>
  </sheetData>
  <protectedRanges>
    <protectedRange sqref="Y234:Z234 Y224:Z228 Y203:Y221 Y232:Y233" name="Диапазон9"/>
    <protectedRange sqref="Y229" name="Диапазон9_1"/>
    <protectedRange sqref="Y222:Y223" name="Диапазон9_3"/>
    <protectedRange sqref="Z232:Z233 Z203:Z221 Z223:Z228" name="Диапазон9_4"/>
    <protectedRange sqref="Z229" name="Диапазон9_1_1"/>
    <protectedRange sqref="Z97:Z99 Z103:Z104" name="Диапазон1"/>
  </protectedRanges>
  <mergeCells count="43">
    <mergeCell ref="Y294:Y296"/>
    <mergeCell ref="Y258:Y260"/>
    <mergeCell ref="Y261:Y263"/>
    <mergeCell ref="Y264:Y266"/>
    <mergeCell ref="Y267:Y269"/>
    <mergeCell ref="Y270:Y272"/>
    <mergeCell ref="Y273:Y275"/>
    <mergeCell ref="Y278:Y280"/>
    <mergeCell ref="Y281:Y283"/>
    <mergeCell ref="Y285:Y287"/>
    <mergeCell ref="Y288:Y290"/>
    <mergeCell ref="Y291:Y293"/>
    <mergeCell ref="Z94:Z99"/>
    <mergeCell ref="Z100:Z104"/>
    <mergeCell ref="AA237:AD237"/>
    <mergeCell ref="AE237:AH237"/>
    <mergeCell ref="Y252:Y254"/>
    <mergeCell ref="Y255:Y257"/>
    <mergeCell ref="A36:A39"/>
    <mergeCell ref="B36:B39"/>
    <mergeCell ref="A40:A43"/>
    <mergeCell ref="B40:B43"/>
    <mergeCell ref="A44:B47"/>
    <mergeCell ref="Z91:Z93"/>
    <mergeCell ref="A24:A27"/>
    <mergeCell ref="B24:B27"/>
    <mergeCell ref="A28:A31"/>
    <mergeCell ref="B28:B31"/>
    <mergeCell ref="A32:A35"/>
    <mergeCell ref="B32:B35"/>
    <mergeCell ref="A12:A15"/>
    <mergeCell ref="B12:B15"/>
    <mergeCell ref="A16:A19"/>
    <mergeCell ref="B16:B19"/>
    <mergeCell ref="A20:A23"/>
    <mergeCell ref="B20:B23"/>
    <mergeCell ref="A8:A11"/>
    <mergeCell ref="B8:B11"/>
    <mergeCell ref="A1:W1"/>
    <mergeCell ref="C2:N2"/>
    <mergeCell ref="O2:W2"/>
    <mergeCell ref="A3:B3"/>
    <mergeCell ref="A4:B7"/>
  </mergeCells>
  <pageMargins left="0.31496062992125984" right="0.31496062992125984" top="0.35433070866141736" bottom="0.15748031496062992" header="0" footer="0"/>
  <pageSetup paperSize="9" scale="1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9.9978637043366805E-2"/>
    <pageSetUpPr fitToPage="1"/>
  </sheetPr>
  <dimension ref="A1:AA340"/>
  <sheetViews>
    <sheetView view="pageBreakPreview" zoomScale="75" zoomScaleNormal="75" zoomScaleSheetLayoutView="75" workbookViewId="0">
      <pane xSplit="4" ySplit="5" topLeftCell="E6" activePane="bottomRight" state="frozen"/>
      <selection pane="topRight" activeCell="E1" sqref="E1"/>
      <selection pane="bottomLeft" activeCell="A6" sqref="A6"/>
      <selection pane="bottomRight" activeCell="A3" sqref="A3:C3"/>
    </sheetView>
  </sheetViews>
  <sheetFormatPr defaultRowHeight="12.75" x14ac:dyDescent="0.2"/>
  <cols>
    <col min="1" max="1" width="28.85546875" customWidth="1"/>
    <col min="2" max="2" width="4.5703125" customWidth="1"/>
    <col min="3" max="3" width="6.5703125" customWidth="1"/>
    <col min="4" max="4" width="7.85546875" style="205" customWidth="1"/>
    <col min="5" max="6" width="17.42578125" bestFit="1" customWidth="1"/>
    <col min="7" max="7" width="13.42578125" customWidth="1"/>
    <col min="8" max="8" width="13.28515625" bestFit="1" customWidth="1"/>
    <col min="9" max="10" width="8.85546875" customWidth="1"/>
    <col min="11" max="11" width="16.85546875" bestFit="1" customWidth="1"/>
    <col min="12" max="12" width="7.85546875" style="205" customWidth="1"/>
    <col min="13" max="13" width="13.28515625" bestFit="1" customWidth="1"/>
    <col min="14" max="14" width="16.28515625" bestFit="1" customWidth="1"/>
    <col min="15" max="15" width="8.85546875" customWidth="1"/>
    <col min="16" max="16" width="15.42578125" customWidth="1"/>
    <col min="18" max="18" width="14.42578125" bestFit="1" customWidth="1"/>
    <col min="19" max="21" width="17.42578125" hidden="1" customWidth="1"/>
    <col min="22" max="22" width="9.140625" hidden="1" customWidth="1"/>
    <col min="23" max="23" width="14.42578125" hidden="1" customWidth="1"/>
    <col min="24" max="24" width="9.140625" hidden="1" customWidth="1"/>
    <col min="25" max="25" width="14.42578125" hidden="1" customWidth="1"/>
    <col min="26" max="26" width="17.42578125" bestFit="1" customWidth="1"/>
    <col min="27" max="27" width="12.42578125" style="798" bestFit="1" customWidth="1"/>
    <col min="28" max="28" width="18.140625" customWidth="1"/>
    <col min="29" max="29" width="7.42578125" customWidth="1"/>
    <col min="31" max="31" width="12.7109375" customWidth="1"/>
    <col min="39" max="39" width="9.7109375" customWidth="1"/>
    <col min="41" max="41" width="9.5703125" customWidth="1"/>
    <col min="42" max="42" width="11" customWidth="1"/>
    <col min="43" max="43" width="11.7109375" customWidth="1"/>
    <col min="44" max="44" width="9.7109375" customWidth="1"/>
  </cols>
  <sheetData>
    <row r="1" spans="1:27" ht="15.75" x14ac:dyDescent="0.25">
      <c r="A1" s="2794" t="s">
        <v>728</v>
      </c>
      <c r="B1" s="2794"/>
      <c r="C1" s="2794"/>
      <c r="D1" s="2794"/>
      <c r="E1" s="2794"/>
      <c r="F1" s="2794"/>
      <c r="G1" s="2794"/>
      <c r="H1" s="2794"/>
      <c r="I1" s="2794"/>
      <c r="J1" s="2794"/>
      <c r="K1" s="2794"/>
      <c r="L1" s="2794"/>
      <c r="M1" s="2794"/>
      <c r="N1" s="2794"/>
      <c r="O1" s="2794"/>
      <c r="P1" s="2794"/>
      <c r="Q1" s="2794"/>
      <c r="R1" s="2794"/>
      <c r="S1" s="2794"/>
      <c r="T1" s="2794"/>
      <c r="U1" s="2794"/>
      <c r="V1" s="2794"/>
      <c r="W1" s="2794"/>
      <c r="X1" s="2794"/>
      <c r="Y1" s="2794"/>
      <c r="Z1" s="2794"/>
    </row>
    <row r="2" spans="1:27" ht="17.25" customHeight="1" x14ac:dyDescent="0.25">
      <c r="A2" s="1211" t="s">
        <v>1440</v>
      </c>
      <c r="B2" s="605"/>
      <c r="C2" s="787"/>
      <c r="D2" s="2795" t="str">
        <f>'НЗ 2-экз'!A1</f>
        <v>МОУ СШ п.Ярославка ЯМР</v>
      </c>
      <c r="E2" s="2795"/>
      <c r="F2" s="2795"/>
      <c r="G2" s="2795"/>
      <c r="H2" s="2795"/>
      <c r="I2" s="2795"/>
      <c r="J2" s="2795"/>
      <c r="K2" s="2795"/>
      <c r="L2" s="2795"/>
      <c r="M2" s="2795"/>
      <c r="N2" s="2795"/>
      <c r="O2" s="2795"/>
      <c r="P2" s="2795"/>
      <c r="Q2" s="2795"/>
      <c r="R2" s="2796" t="s">
        <v>724</v>
      </c>
      <c r="S2" s="2796"/>
      <c r="T2" s="2796"/>
      <c r="U2" s="2796"/>
      <c r="V2" s="2796"/>
      <c r="W2" s="2796"/>
      <c r="X2" s="2796"/>
      <c r="Y2" s="2796"/>
      <c r="Z2" s="2796"/>
    </row>
    <row r="3" spans="1:27" ht="13.5" customHeight="1" x14ac:dyDescent="0.25">
      <c r="A3" s="2823" t="s">
        <v>811</v>
      </c>
      <c r="B3" s="2824"/>
      <c r="C3" s="2825"/>
      <c r="D3" s="1899" t="s">
        <v>725</v>
      </c>
      <c r="E3" s="2845" t="s">
        <v>810</v>
      </c>
      <c r="F3" s="2845"/>
      <c r="G3" s="2845"/>
      <c r="H3" s="2845"/>
      <c r="I3" s="1039"/>
      <c r="J3" s="1125"/>
      <c r="K3" s="1007"/>
      <c r="L3" s="1899" t="s">
        <v>725</v>
      </c>
      <c r="M3" s="2845" t="s">
        <v>810</v>
      </c>
      <c r="N3" s="2845"/>
      <c r="O3" s="2845"/>
      <c r="P3" s="2845"/>
      <c r="Q3" s="2845"/>
      <c r="R3" s="2845"/>
      <c r="S3" s="980"/>
      <c r="T3" s="980"/>
      <c r="U3" s="980"/>
      <c r="V3" s="980"/>
      <c r="W3" s="980"/>
      <c r="X3" s="980"/>
      <c r="Y3" s="980"/>
      <c r="Z3" s="2838" t="s">
        <v>722</v>
      </c>
    </row>
    <row r="4" spans="1:27" x14ac:dyDescent="0.2">
      <c r="A4" s="2823" t="s">
        <v>726</v>
      </c>
      <c r="B4" s="2824"/>
      <c r="C4" s="2825"/>
      <c r="D4" s="1899"/>
      <c r="E4" s="979" t="s">
        <v>77</v>
      </c>
      <c r="F4" s="979" t="s">
        <v>76</v>
      </c>
      <c r="G4" s="979" t="s">
        <v>78</v>
      </c>
      <c r="H4" s="979" t="s">
        <v>80</v>
      </c>
      <c r="I4" s="1044" t="s">
        <v>80</v>
      </c>
      <c r="J4" s="679" t="s">
        <v>81</v>
      </c>
      <c r="K4" s="679" t="s">
        <v>631</v>
      </c>
      <c r="L4" s="1899"/>
      <c r="M4" s="979" t="s">
        <v>77</v>
      </c>
      <c r="N4" s="979" t="s">
        <v>76</v>
      </c>
      <c r="O4" s="979" t="s">
        <v>78</v>
      </c>
      <c r="P4" s="979" t="s">
        <v>80</v>
      </c>
      <c r="Q4" s="979" t="s">
        <v>80</v>
      </c>
      <c r="R4" s="979" t="s">
        <v>81</v>
      </c>
      <c r="S4" s="1008" t="s">
        <v>631</v>
      </c>
      <c r="T4" s="778" t="s">
        <v>77</v>
      </c>
      <c r="U4" s="778" t="s">
        <v>76</v>
      </c>
      <c r="V4" s="778" t="s">
        <v>78</v>
      </c>
      <c r="W4" s="778" t="s">
        <v>79</v>
      </c>
      <c r="X4" s="778" t="s">
        <v>80</v>
      </c>
      <c r="Y4" s="1009" t="s">
        <v>81</v>
      </c>
      <c r="Z4" s="2838"/>
    </row>
    <row r="5" spans="1:27" s="798" customFormat="1" ht="11.25" x14ac:dyDescent="0.2">
      <c r="A5" s="2829">
        <v>1</v>
      </c>
      <c r="B5" s="2830"/>
      <c r="C5" s="2831"/>
      <c r="D5" s="831">
        <v>2</v>
      </c>
      <c r="E5" s="832" t="s">
        <v>737</v>
      </c>
      <c r="F5" s="832" t="s">
        <v>738</v>
      </c>
      <c r="G5" s="832" t="s">
        <v>739</v>
      </c>
      <c r="H5" s="832" t="s">
        <v>740</v>
      </c>
      <c r="I5" s="832" t="s">
        <v>817</v>
      </c>
      <c r="J5" s="832"/>
      <c r="K5" s="832"/>
      <c r="L5" s="833">
        <v>8</v>
      </c>
      <c r="M5" s="832" t="s">
        <v>741</v>
      </c>
      <c r="N5" s="832" t="s">
        <v>146</v>
      </c>
      <c r="O5" s="832" t="s">
        <v>742</v>
      </c>
      <c r="P5" s="832" t="s">
        <v>743</v>
      </c>
      <c r="Q5" s="832" t="s">
        <v>744</v>
      </c>
      <c r="R5" s="832" t="s">
        <v>745</v>
      </c>
      <c r="S5" s="832"/>
      <c r="T5" s="832"/>
      <c r="U5" s="832"/>
      <c r="V5" s="832"/>
      <c r="W5" s="832"/>
      <c r="X5" s="832"/>
      <c r="Y5" s="832"/>
      <c r="Z5" s="832" t="s">
        <v>818</v>
      </c>
    </row>
    <row r="6" spans="1:27" ht="12.75" customHeight="1" x14ac:dyDescent="0.2">
      <c r="A6" s="1019"/>
      <c r="B6" s="1020"/>
      <c r="C6" s="1021"/>
      <c r="D6" s="824" t="s">
        <v>27</v>
      </c>
      <c r="E6" s="803">
        <f t="shared" ref="E6:J6" si="0">E7+E8+E9+E10</f>
        <v>18155844.039999999</v>
      </c>
      <c r="F6" s="803">
        <f t="shared" si="0"/>
        <v>52450657.030000001</v>
      </c>
      <c r="G6" s="803">
        <f t="shared" si="0"/>
        <v>337640</v>
      </c>
      <c r="H6" s="803">
        <f t="shared" si="0"/>
        <v>44145</v>
      </c>
      <c r="I6" s="803">
        <f t="shared" si="0"/>
        <v>0</v>
      </c>
      <c r="J6" s="803">
        <f t="shared" si="0"/>
        <v>0</v>
      </c>
      <c r="K6" s="794">
        <f>E6+F6+G6+H6+I6+J6</f>
        <v>70988286.069999993</v>
      </c>
      <c r="L6" s="423"/>
      <c r="M6" s="803">
        <f t="shared" ref="M6:R6" si="1">M7+M8+M9+M10</f>
        <v>37938</v>
      </c>
      <c r="N6" s="803">
        <f t="shared" si="1"/>
        <v>6176870.6799999997</v>
      </c>
      <c r="O6" s="803">
        <f t="shared" si="1"/>
        <v>0</v>
      </c>
      <c r="P6" s="803">
        <f t="shared" si="1"/>
        <v>2467377.12</v>
      </c>
      <c r="Q6" s="803">
        <f t="shared" si="1"/>
        <v>0</v>
      </c>
      <c r="R6" s="803">
        <f t="shared" si="1"/>
        <v>730573.8</v>
      </c>
      <c r="S6" s="689">
        <f>M6+N6+O6+P6+Q6+R6</f>
        <v>9412759.6000000015</v>
      </c>
      <c r="T6" s="689">
        <f>E6+M6</f>
        <v>18193782.039999999</v>
      </c>
      <c r="U6" s="689">
        <f>F6+N6</f>
        <v>58627527.710000001</v>
      </c>
      <c r="V6" s="689">
        <f>G6+O6</f>
        <v>337640</v>
      </c>
      <c r="W6" s="689">
        <f>H6+P6</f>
        <v>2511522.12</v>
      </c>
      <c r="X6" s="689">
        <f>Q6</f>
        <v>0</v>
      </c>
      <c r="Y6" s="689">
        <f>R6+J6</f>
        <v>730573.8</v>
      </c>
      <c r="Z6" s="689">
        <f>K6+S6</f>
        <v>80401045.669999987</v>
      </c>
      <c r="AA6" s="799">
        <f>Z6-'Пост и Вып 2эк'!C9</f>
        <v>0</v>
      </c>
    </row>
    <row r="7" spans="1:27" ht="12.75" customHeight="1" x14ac:dyDescent="0.2">
      <c r="A7" s="2849" t="s">
        <v>727</v>
      </c>
      <c r="B7" s="2850"/>
      <c r="C7" s="2846" t="s">
        <v>812</v>
      </c>
      <c r="D7" s="823">
        <v>80100</v>
      </c>
      <c r="E7" s="804">
        <f>E11-E15-E19-E23+E27-E31-E35-E43-E47+E39</f>
        <v>0</v>
      </c>
      <c r="F7" s="804">
        <f>F11-F15-F19-F23-F27-F31-F35-F43-F47+F39</f>
        <v>0</v>
      </c>
      <c r="G7" s="804">
        <f>G11-G15-G19-G23-G27-G31-G35-G43-G47+G39</f>
        <v>0</v>
      </c>
      <c r="H7" s="804">
        <f>H11-H15-H19-H23-H27-H31-H35-H43-H47+H39</f>
        <v>0</v>
      </c>
      <c r="I7" s="804">
        <f>I11-I15-I19-I23-I27-I31-I35-I43-I47+I39</f>
        <v>0</v>
      </c>
      <c r="J7" s="804">
        <f>J11-J15-J19-J23-J27-J31-J35-J43-J47</f>
        <v>0</v>
      </c>
      <c r="K7" s="804">
        <f>E7+F7+G7+H7+I7+J7</f>
        <v>0</v>
      </c>
      <c r="M7" s="804">
        <f t="shared" ref="M7:R7" si="2">M11-M15-M19-M23-M27-M31-M35-M43-M47+M39</f>
        <v>0</v>
      </c>
      <c r="N7" s="804">
        <f t="shared" si="2"/>
        <v>3707893.3</v>
      </c>
      <c r="O7" s="804">
        <f t="shared" si="2"/>
        <v>0</v>
      </c>
      <c r="P7" s="804">
        <f t="shared" si="2"/>
        <v>0</v>
      </c>
      <c r="Q7" s="804">
        <f t="shared" si="2"/>
        <v>0</v>
      </c>
      <c r="R7" s="804">
        <f t="shared" si="2"/>
        <v>0</v>
      </c>
      <c r="S7" s="689">
        <f t="shared" ref="S7:S38" si="3">M7+N7+O7+P7+Q7+R7</f>
        <v>3707893.3</v>
      </c>
      <c r="T7" s="689">
        <f t="shared" ref="T7:T38" si="4">E7+M7</f>
        <v>0</v>
      </c>
      <c r="U7" s="689">
        <f t="shared" ref="U7:U38" si="5">F7+N7</f>
        <v>3707893.3</v>
      </c>
      <c r="V7" s="689">
        <f t="shared" ref="V7:V38" si="6">G7+O7</f>
        <v>0</v>
      </c>
      <c r="W7" s="689">
        <f t="shared" ref="W7:W38" si="7">H7+P7</f>
        <v>0</v>
      </c>
      <c r="X7" s="689">
        <f t="shared" ref="X7:X38" si="8">Q7</f>
        <v>0</v>
      </c>
      <c r="Y7" s="689">
        <f t="shared" ref="Y7:Y74" si="9">R7+J7</f>
        <v>0</v>
      </c>
      <c r="Z7" s="689">
        <f t="shared" ref="Z7:Z38" si="10">K7+S7</f>
        <v>3707893.3</v>
      </c>
      <c r="AA7" s="799">
        <f>Z7-'Пост и Вып 2эк'!D9</f>
        <v>0</v>
      </c>
    </row>
    <row r="8" spans="1:27" ht="12.75" customHeight="1" x14ac:dyDescent="0.2">
      <c r="A8" s="2851"/>
      <c r="B8" s="2852"/>
      <c r="C8" s="2847"/>
      <c r="D8" s="824">
        <v>80100</v>
      </c>
      <c r="E8" s="794">
        <f t="shared" ref="E8:I10" si="11">E12+E16+E20+E24+E28+E32+E36+E44+E48+E40</f>
        <v>15121062.269999998</v>
      </c>
      <c r="F8" s="794">
        <f t="shared" si="11"/>
        <v>42677693.460000001</v>
      </c>
      <c r="G8" s="794">
        <f t="shared" si="11"/>
        <v>0</v>
      </c>
      <c r="H8" s="794">
        <f t="shared" si="11"/>
        <v>0</v>
      </c>
      <c r="I8" s="794">
        <f t="shared" si="11"/>
        <v>0</v>
      </c>
      <c r="J8" s="794">
        <f>J12+J16+J20+J24+J28+J32+J36+J44+J48</f>
        <v>0</v>
      </c>
      <c r="K8" s="794">
        <f>E8+F8+G8+H8+I8+J8</f>
        <v>57798755.729999997</v>
      </c>
      <c r="L8" s="423"/>
      <c r="M8" s="794">
        <f t="shared" ref="M8:R8" si="12">M12+M16+M20+M24+M28+M32+M36+M44+M48+M40</f>
        <v>37938</v>
      </c>
      <c r="N8" s="794">
        <f t="shared" si="12"/>
        <v>1491736.58</v>
      </c>
      <c r="O8" s="794">
        <f t="shared" si="12"/>
        <v>0</v>
      </c>
      <c r="P8" s="794">
        <f t="shared" si="12"/>
        <v>2418817.62</v>
      </c>
      <c r="Q8" s="794">
        <f t="shared" si="12"/>
        <v>0</v>
      </c>
      <c r="R8" s="794">
        <f t="shared" si="12"/>
        <v>730573.8</v>
      </c>
      <c r="S8" s="689">
        <f t="shared" si="3"/>
        <v>4679066</v>
      </c>
      <c r="T8" s="689">
        <f t="shared" si="4"/>
        <v>15159000.269999998</v>
      </c>
      <c r="U8" s="689">
        <f t="shared" si="5"/>
        <v>44169430.039999999</v>
      </c>
      <c r="V8" s="689">
        <f t="shared" si="6"/>
        <v>0</v>
      </c>
      <c r="W8" s="689">
        <f t="shared" si="7"/>
        <v>2418817.62</v>
      </c>
      <c r="X8" s="689">
        <f t="shared" si="8"/>
        <v>0</v>
      </c>
      <c r="Y8" s="689">
        <f t="shared" si="9"/>
        <v>730573.8</v>
      </c>
      <c r="Z8" s="689">
        <f t="shared" si="10"/>
        <v>62477821.729999997</v>
      </c>
      <c r="AA8" s="799">
        <f>Z8-'Пост и Вып 2эк'!E9</f>
        <v>0</v>
      </c>
    </row>
    <row r="9" spans="1:27" ht="13.15" customHeight="1" x14ac:dyDescent="0.2">
      <c r="A9" s="2851"/>
      <c r="B9" s="2852"/>
      <c r="C9" s="2847"/>
      <c r="D9" s="825">
        <v>80100</v>
      </c>
      <c r="E9" s="805">
        <f t="shared" si="11"/>
        <v>0</v>
      </c>
      <c r="F9" s="805">
        <f t="shared" si="11"/>
        <v>9499161.9999999981</v>
      </c>
      <c r="G9" s="805">
        <f t="shared" si="11"/>
        <v>337640</v>
      </c>
      <c r="H9" s="805">
        <f t="shared" si="11"/>
        <v>0</v>
      </c>
      <c r="I9" s="805">
        <f t="shared" si="11"/>
        <v>0</v>
      </c>
      <c r="J9" s="805">
        <f>J13+J17+J21+J25+J29+J33+J37+J45+J49</f>
        <v>0</v>
      </c>
      <c r="K9" s="805">
        <f>E9+F9+G9+H9+I9+J9</f>
        <v>9836801.9999999981</v>
      </c>
      <c r="M9" s="805">
        <f t="shared" ref="M9:R9" si="13">M13+M17+M21+M25+M29+M33+M37+M45+M49+M41</f>
        <v>0</v>
      </c>
      <c r="N9" s="805">
        <f t="shared" si="13"/>
        <v>977240.8</v>
      </c>
      <c r="O9" s="805">
        <f t="shared" si="13"/>
        <v>0</v>
      </c>
      <c r="P9" s="805">
        <f t="shared" si="13"/>
        <v>48559.5</v>
      </c>
      <c r="Q9" s="805">
        <f t="shared" si="13"/>
        <v>0</v>
      </c>
      <c r="R9" s="805">
        <f t="shared" si="13"/>
        <v>0</v>
      </c>
      <c r="S9" s="689">
        <f t="shared" si="3"/>
        <v>1025800.3</v>
      </c>
      <c r="T9" s="689">
        <f t="shared" si="4"/>
        <v>0</v>
      </c>
      <c r="U9" s="689">
        <f t="shared" si="5"/>
        <v>10476402.799999999</v>
      </c>
      <c r="V9" s="689">
        <f t="shared" si="6"/>
        <v>337640</v>
      </c>
      <c r="W9" s="689">
        <f t="shared" si="7"/>
        <v>48559.5</v>
      </c>
      <c r="X9" s="689">
        <f t="shared" si="8"/>
        <v>0</v>
      </c>
      <c r="Y9" s="689">
        <f t="shared" si="9"/>
        <v>0</v>
      </c>
      <c r="Z9" s="689">
        <f t="shared" si="10"/>
        <v>10862602.299999999</v>
      </c>
      <c r="AA9" s="799">
        <f>Z9-'Пост и Вып 2эк'!J9-'Пост и Вып 2эк'!N9</f>
        <v>0</v>
      </c>
    </row>
    <row r="10" spans="1:27" ht="13.15" customHeight="1" x14ac:dyDescent="0.2">
      <c r="A10" s="2853"/>
      <c r="B10" s="2854"/>
      <c r="C10" s="2848"/>
      <c r="D10" s="826">
        <v>60000</v>
      </c>
      <c r="E10" s="806">
        <f t="shared" si="11"/>
        <v>3034781.77</v>
      </c>
      <c r="F10" s="806">
        <f t="shared" si="11"/>
        <v>273801.57</v>
      </c>
      <c r="G10" s="806">
        <f t="shared" si="11"/>
        <v>0</v>
      </c>
      <c r="H10" s="806">
        <f t="shared" si="11"/>
        <v>44145</v>
      </c>
      <c r="I10" s="806">
        <f t="shared" si="11"/>
        <v>0</v>
      </c>
      <c r="J10" s="806">
        <f>J14+J18+J22+J26+J30+J34+J38+J46+J50</f>
        <v>0</v>
      </c>
      <c r="K10" s="806">
        <f>E10+F10+G10+H10+I10+J10</f>
        <v>3352728.34</v>
      </c>
      <c r="M10" s="806">
        <f t="shared" ref="M10:R10" si="14">M14+M18+M22+M26+M30+M34+M38+M46+M50+M42</f>
        <v>0</v>
      </c>
      <c r="N10" s="806">
        <f t="shared" si="14"/>
        <v>0</v>
      </c>
      <c r="O10" s="806">
        <f t="shared" si="14"/>
        <v>0</v>
      </c>
      <c r="P10" s="806">
        <f t="shared" si="14"/>
        <v>0</v>
      </c>
      <c r="Q10" s="806">
        <f t="shared" si="14"/>
        <v>0</v>
      </c>
      <c r="R10" s="806">
        <f t="shared" si="14"/>
        <v>0</v>
      </c>
      <c r="S10" s="689">
        <f t="shared" si="3"/>
        <v>0</v>
      </c>
      <c r="T10" s="689">
        <f t="shared" si="4"/>
        <v>3034781.77</v>
      </c>
      <c r="U10" s="689">
        <f t="shared" si="5"/>
        <v>273801.57</v>
      </c>
      <c r="V10" s="689">
        <f t="shared" si="6"/>
        <v>0</v>
      </c>
      <c r="W10" s="689">
        <f t="shared" si="7"/>
        <v>44145</v>
      </c>
      <c r="X10" s="689">
        <f t="shared" si="8"/>
        <v>0</v>
      </c>
      <c r="Y10" s="689">
        <f t="shared" si="9"/>
        <v>0</v>
      </c>
      <c r="Z10" s="689">
        <f t="shared" si="10"/>
        <v>3352728.34</v>
      </c>
      <c r="AA10" s="799">
        <f>Z10-'Пост и Вып 2эк'!O9</f>
        <v>0</v>
      </c>
    </row>
    <row r="11" spans="1:27" ht="12.75" hidden="1" customHeight="1" x14ac:dyDescent="0.2">
      <c r="A11" s="2832" t="s">
        <v>1</v>
      </c>
      <c r="B11" s="2833"/>
      <c r="C11" s="2839">
        <v>510</v>
      </c>
      <c r="D11" s="827">
        <v>40101</v>
      </c>
      <c r="E11" s="982"/>
      <c r="F11" s="802"/>
      <c r="G11" s="802"/>
      <c r="H11" s="802"/>
      <c r="I11" s="802"/>
      <c r="J11" s="802"/>
      <c r="K11" s="689">
        <f>E11+F11+G11+H11</f>
        <v>0</v>
      </c>
      <c r="M11" s="802"/>
      <c r="N11" s="802"/>
      <c r="O11" s="802"/>
      <c r="P11" s="802"/>
      <c r="Q11" s="802"/>
      <c r="R11" s="802"/>
      <c r="S11" s="689">
        <f t="shared" si="3"/>
        <v>0</v>
      </c>
      <c r="T11" s="689">
        <f t="shared" si="4"/>
        <v>0</v>
      </c>
      <c r="U11" s="689">
        <f t="shared" si="5"/>
        <v>0</v>
      </c>
      <c r="V11" s="689">
        <f t="shared" si="6"/>
        <v>0</v>
      </c>
      <c r="W11" s="689">
        <f t="shared" si="7"/>
        <v>0</v>
      </c>
      <c r="X11" s="689">
        <f t="shared" si="8"/>
        <v>0</v>
      </c>
      <c r="Y11" s="689">
        <f t="shared" si="9"/>
        <v>0</v>
      </c>
      <c r="Z11" s="689">
        <f t="shared" si="10"/>
        <v>0</v>
      </c>
      <c r="AA11" s="799"/>
    </row>
    <row r="12" spans="1:27" ht="11.45" customHeight="1" x14ac:dyDescent="0.2">
      <c r="A12" s="2834"/>
      <c r="B12" s="2835"/>
      <c r="C12" s="2840"/>
      <c r="D12" s="824">
        <v>80100</v>
      </c>
      <c r="E12" s="689">
        <f>'Остатки -1эк'!AE23</f>
        <v>174460.27</v>
      </c>
      <c r="F12" s="689">
        <f>'Остатки -1эк'!AE24</f>
        <v>577615.46</v>
      </c>
      <c r="G12" s="689">
        <f>'Остатки -1эк'!AE25</f>
        <v>0</v>
      </c>
      <c r="H12" s="802"/>
      <c r="I12" s="802"/>
      <c r="J12" s="802"/>
      <c r="K12" s="689">
        <f>E12+F12+G12+H12+I12+J12</f>
        <v>752075.73</v>
      </c>
      <c r="M12" s="802"/>
      <c r="N12" s="802"/>
      <c r="O12" s="802"/>
      <c r="P12" s="802"/>
      <c r="Q12" s="802"/>
      <c r="R12" s="802"/>
      <c r="S12" s="689">
        <f t="shared" si="3"/>
        <v>0</v>
      </c>
      <c r="T12" s="689">
        <f t="shared" si="4"/>
        <v>174460.27</v>
      </c>
      <c r="U12" s="689">
        <f t="shared" si="5"/>
        <v>577615.46</v>
      </c>
      <c r="V12" s="689">
        <f t="shared" si="6"/>
        <v>0</v>
      </c>
      <c r="W12" s="689">
        <f t="shared" si="7"/>
        <v>0</v>
      </c>
      <c r="X12" s="689">
        <f t="shared" si="8"/>
        <v>0</v>
      </c>
      <c r="Y12" s="689">
        <f t="shared" si="9"/>
        <v>0</v>
      </c>
      <c r="Z12" s="689">
        <f t="shared" si="10"/>
        <v>752075.73</v>
      </c>
      <c r="AA12" s="799"/>
    </row>
    <row r="13" spans="1:27" ht="11.45" customHeight="1" x14ac:dyDescent="0.2">
      <c r="A13" s="2834"/>
      <c r="B13" s="2835"/>
      <c r="C13" s="2840"/>
      <c r="D13" s="825">
        <v>80100</v>
      </c>
      <c r="E13" s="689">
        <f>'Остатки -1эк'!AE26</f>
        <v>0</v>
      </c>
      <c r="F13" s="689">
        <f>'Остатки -1эк'!AE27</f>
        <v>0</v>
      </c>
      <c r="G13" s="689">
        <f>'Остатки -1эк'!AE28</f>
        <v>0</v>
      </c>
      <c r="H13" s="802"/>
      <c r="I13" s="802"/>
      <c r="J13" s="802"/>
      <c r="K13" s="689">
        <f t="shared" ref="K13:K50" si="15">E13+F13+G13+H13+I13+J13</f>
        <v>0</v>
      </c>
      <c r="M13" s="802"/>
      <c r="N13" s="802"/>
      <c r="O13" s="802"/>
      <c r="P13" s="802"/>
      <c r="Q13" s="802"/>
      <c r="R13" s="802"/>
      <c r="S13" s="689">
        <f t="shared" si="3"/>
        <v>0</v>
      </c>
      <c r="T13" s="689">
        <f t="shared" si="4"/>
        <v>0</v>
      </c>
      <c r="U13" s="689">
        <f t="shared" si="5"/>
        <v>0</v>
      </c>
      <c r="V13" s="689">
        <f t="shared" si="6"/>
        <v>0</v>
      </c>
      <c r="W13" s="689">
        <f t="shared" si="7"/>
        <v>0</v>
      </c>
      <c r="X13" s="689">
        <f t="shared" si="8"/>
        <v>0</v>
      </c>
      <c r="Y13" s="689">
        <f t="shared" si="9"/>
        <v>0</v>
      </c>
      <c r="Z13" s="689">
        <f t="shared" si="10"/>
        <v>0</v>
      </c>
      <c r="AA13" s="799"/>
    </row>
    <row r="14" spans="1:27" ht="12.6" customHeight="1" x14ac:dyDescent="0.2">
      <c r="A14" s="2836"/>
      <c r="B14" s="2837"/>
      <c r="C14" s="2841"/>
      <c r="D14" s="826">
        <v>60000</v>
      </c>
      <c r="E14" s="689">
        <f>'ПД 1эк'!AH9</f>
        <v>114781.77</v>
      </c>
      <c r="F14" s="689">
        <f>'ПД 1эк'!AH10</f>
        <v>0</v>
      </c>
      <c r="G14" s="689">
        <f>'ПД 1эк'!AH11</f>
        <v>0</v>
      </c>
      <c r="H14" s="689">
        <f>'ПД 1эк'!AH12</f>
        <v>0</v>
      </c>
      <c r="I14" s="689">
        <f>'ПД 1эк'!AI12</f>
        <v>0</v>
      </c>
      <c r="J14" s="689">
        <f>'ПД 1эк'!AJ12</f>
        <v>0</v>
      </c>
      <c r="K14" s="689">
        <f t="shared" si="15"/>
        <v>114781.77</v>
      </c>
      <c r="M14" s="689"/>
      <c r="N14" s="689"/>
      <c r="O14" s="689"/>
      <c r="P14" s="689"/>
      <c r="Q14" s="802"/>
      <c r="R14" s="802"/>
      <c r="S14" s="689">
        <f t="shared" si="3"/>
        <v>0</v>
      </c>
      <c r="T14" s="689">
        <f t="shared" si="4"/>
        <v>114781.77</v>
      </c>
      <c r="U14" s="689">
        <f t="shared" si="5"/>
        <v>0</v>
      </c>
      <c r="V14" s="689">
        <f t="shared" si="6"/>
        <v>0</v>
      </c>
      <c r="W14" s="689">
        <f t="shared" si="7"/>
        <v>0</v>
      </c>
      <c r="X14" s="689">
        <f t="shared" si="8"/>
        <v>0</v>
      </c>
      <c r="Y14" s="689">
        <f t="shared" si="9"/>
        <v>0</v>
      </c>
      <c r="Z14" s="689">
        <f t="shared" si="10"/>
        <v>114781.77</v>
      </c>
      <c r="AA14" s="799"/>
    </row>
    <row r="15" spans="1:27" ht="10.9" hidden="1" customHeight="1" x14ac:dyDescent="0.2">
      <c r="A15" s="2832" t="s">
        <v>2</v>
      </c>
      <c r="B15" s="2833"/>
      <c r="C15" s="2842" t="s">
        <v>379</v>
      </c>
      <c r="D15" s="827">
        <v>40101</v>
      </c>
      <c r="E15" s="983"/>
      <c r="F15" s="689"/>
      <c r="G15" s="689"/>
      <c r="H15" s="689"/>
      <c r="I15" s="689"/>
      <c r="J15" s="689"/>
      <c r="K15" s="689">
        <f t="shared" si="15"/>
        <v>0</v>
      </c>
      <c r="M15" s="689"/>
      <c r="N15" s="689"/>
      <c r="O15" s="689"/>
      <c r="P15" s="689"/>
      <c r="Q15" s="802"/>
      <c r="R15" s="802"/>
      <c r="S15" s="689">
        <f t="shared" si="3"/>
        <v>0</v>
      </c>
      <c r="T15" s="689">
        <f t="shared" si="4"/>
        <v>0</v>
      </c>
      <c r="U15" s="689">
        <f t="shared" si="5"/>
        <v>0</v>
      </c>
      <c r="V15" s="689">
        <f t="shared" si="6"/>
        <v>0</v>
      </c>
      <c r="W15" s="689">
        <f t="shared" si="7"/>
        <v>0</v>
      </c>
      <c r="X15" s="689">
        <f t="shared" si="8"/>
        <v>0</v>
      </c>
      <c r="Y15" s="689">
        <f t="shared" si="9"/>
        <v>0</v>
      </c>
      <c r="Z15" s="689">
        <f t="shared" si="10"/>
        <v>0</v>
      </c>
      <c r="AA15" s="799"/>
    </row>
    <row r="16" spans="1:27" ht="11.45" customHeight="1" x14ac:dyDescent="0.2">
      <c r="A16" s="2834"/>
      <c r="B16" s="2835"/>
      <c r="C16" s="2843"/>
      <c r="D16" s="824">
        <v>80100</v>
      </c>
      <c r="E16" s="689">
        <f>'Возвраты-1эк'!AG40</f>
        <v>0</v>
      </c>
      <c r="F16" s="689">
        <f>'Возвраты-1эк'!AG41</f>
        <v>0</v>
      </c>
      <c r="G16" s="689">
        <f>'Возвраты-1эк'!AG42</f>
        <v>0</v>
      </c>
      <c r="H16" s="689"/>
      <c r="I16" s="689"/>
      <c r="J16" s="689"/>
      <c r="K16" s="689">
        <f t="shared" si="15"/>
        <v>0</v>
      </c>
      <c r="M16" s="689"/>
      <c r="N16" s="689"/>
      <c r="O16" s="689"/>
      <c r="P16" s="689"/>
      <c r="Q16" s="802"/>
      <c r="R16" s="802"/>
      <c r="S16" s="689">
        <f t="shared" si="3"/>
        <v>0</v>
      </c>
      <c r="T16" s="689">
        <f t="shared" si="4"/>
        <v>0</v>
      </c>
      <c r="U16" s="689">
        <f t="shared" si="5"/>
        <v>0</v>
      </c>
      <c r="V16" s="689">
        <f t="shared" si="6"/>
        <v>0</v>
      </c>
      <c r="W16" s="689">
        <f t="shared" si="7"/>
        <v>0</v>
      </c>
      <c r="X16" s="689">
        <f t="shared" si="8"/>
        <v>0</v>
      </c>
      <c r="Y16" s="689">
        <f t="shared" si="9"/>
        <v>0</v>
      </c>
      <c r="Z16" s="689">
        <f t="shared" si="10"/>
        <v>0</v>
      </c>
      <c r="AA16" s="799"/>
    </row>
    <row r="17" spans="1:27" x14ac:dyDescent="0.2">
      <c r="A17" s="2834"/>
      <c r="B17" s="2835"/>
      <c r="C17" s="2843"/>
      <c r="D17" s="825">
        <v>80100</v>
      </c>
      <c r="E17" s="689">
        <f>'Возвраты-1эк'!AG44</f>
        <v>0</v>
      </c>
      <c r="F17" s="689">
        <f>'Возвраты-1эк'!AG45</f>
        <v>0</v>
      </c>
      <c r="G17" s="689">
        <f>'Возвраты-1эк'!AG46</f>
        <v>0</v>
      </c>
      <c r="H17" s="689"/>
      <c r="I17" s="689"/>
      <c r="J17" s="689"/>
      <c r="K17" s="689">
        <f t="shared" si="15"/>
        <v>0</v>
      </c>
      <c r="M17" s="689"/>
      <c r="N17" s="689"/>
      <c r="O17" s="689"/>
      <c r="P17" s="689"/>
      <c r="Q17" s="802"/>
      <c r="R17" s="802"/>
      <c r="S17" s="689">
        <f t="shared" si="3"/>
        <v>0</v>
      </c>
      <c r="T17" s="689">
        <f t="shared" si="4"/>
        <v>0</v>
      </c>
      <c r="U17" s="689">
        <f t="shared" si="5"/>
        <v>0</v>
      </c>
      <c r="V17" s="689">
        <f t="shared" si="6"/>
        <v>0</v>
      </c>
      <c r="W17" s="689">
        <f t="shared" si="7"/>
        <v>0</v>
      </c>
      <c r="X17" s="689">
        <f t="shared" si="8"/>
        <v>0</v>
      </c>
      <c r="Y17" s="689">
        <f t="shared" si="9"/>
        <v>0</v>
      </c>
      <c r="Z17" s="689">
        <f t="shared" si="10"/>
        <v>0</v>
      </c>
      <c r="AA17" s="799"/>
    </row>
    <row r="18" spans="1:27" x14ac:dyDescent="0.2">
      <c r="A18" s="2836"/>
      <c r="B18" s="2837"/>
      <c r="C18" s="2844"/>
      <c r="D18" s="826">
        <v>60000</v>
      </c>
      <c r="E18" s="689">
        <f>'Возвраты-1эк'!AG47</f>
        <v>0</v>
      </c>
      <c r="F18" s="689">
        <f>'Возвраты-1эк'!AG48</f>
        <v>0</v>
      </c>
      <c r="G18" s="689">
        <f>'Возвраты-1эк'!AG49</f>
        <v>0</v>
      </c>
      <c r="H18" s="689"/>
      <c r="I18" s="689"/>
      <c r="J18" s="689"/>
      <c r="K18" s="689">
        <f t="shared" si="15"/>
        <v>0</v>
      </c>
      <c r="M18" s="689"/>
      <c r="N18" s="689"/>
      <c r="O18" s="689"/>
      <c r="P18" s="689"/>
      <c r="Q18" s="802"/>
      <c r="R18" s="802"/>
      <c r="S18" s="689">
        <f t="shared" si="3"/>
        <v>0</v>
      </c>
      <c r="T18" s="689">
        <f t="shared" si="4"/>
        <v>0</v>
      </c>
      <c r="U18" s="689">
        <f t="shared" si="5"/>
        <v>0</v>
      </c>
      <c r="V18" s="689">
        <f t="shared" si="6"/>
        <v>0</v>
      </c>
      <c r="W18" s="689">
        <f t="shared" si="7"/>
        <v>0</v>
      </c>
      <c r="X18" s="689">
        <f t="shared" si="8"/>
        <v>0</v>
      </c>
      <c r="Y18" s="689">
        <f t="shared" si="9"/>
        <v>0</v>
      </c>
      <c r="Z18" s="689">
        <f t="shared" si="10"/>
        <v>0</v>
      </c>
      <c r="AA18" s="799"/>
    </row>
    <row r="19" spans="1:27" ht="12.75" hidden="1" customHeight="1" x14ac:dyDescent="0.2">
      <c r="A19" s="2859" t="s">
        <v>731</v>
      </c>
      <c r="B19" s="1010"/>
      <c r="C19" s="2826">
        <v>100</v>
      </c>
      <c r="D19" s="827">
        <v>40101</v>
      </c>
      <c r="E19" s="982"/>
      <c r="F19" s="802"/>
      <c r="G19" s="802"/>
      <c r="H19" s="802"/>
      <c r="I19" s="802"/>
      <c r="J19" s="802"/>
      <c r="K19" s="689">
        <f t="shared" si="15"/>
        <v>0</v>
      </c>
      <c r="M19" s="802"/>
      <c r="N19" s="802"/>
      <c r="O19" s="802"/>
      <c r="P19" s="802"/>
      <c r="Q19" s="802"/>
      <c r="R19" s="802"/>
      <c r="S19" s="689">
        <f t="shared" si="3"/>
        <v>0</v>
      </c>
      <c r="T19" s="689">
        <f t="shared" si="4"/>
        <v>0</v>
      </c>
      <c r="U19" s="689">
        <f t="shared" si="5"/>
        <v>0</v>
      </c>
      <c r="V19" s="689">
        <f t="shared" si="6"/>
        <v>0</v>
      </c>
      <c r="W19" s="689">
        <f t="shared" si="7"/>
        <v>0</v>
      </c>
      <c r="X19" s="689">
        <f t="shared" si="8"/>
        <v>0</v>
      </c>
      <c r="Y19" s="689">
        <f t="shared" si="9"/>
        <v>0</v>
      </c>
      <c r="Z19" s="689">
        <f t="shared" si="10"/>
        <v>0</v>
      </c>
      <c r="AA19" s="799"/>
    </row>
    <row r="20" spans="1:27" ht="12.75" hidden="1" customHeight="1" x14ac:dyDescent="0.2">
      <c r="A20" s="2859"/>
      <c r="B20" s="1011"/>
      <c r="C20" s="2827"/>
      <c r="D20" s="828">
        <v>40102</v>
      </c>
      <c r="E20" s="982"/>
      <c r="F20" s="802"/>
      <c r="G20" s="802"/>
      <c r="H20" s="802"/>
      <c r="I20" s="802"/>
      <c r="J20" s="802"/>
      <c r="K20" s="689">
        <f t="shared" si="15"/>
        <v>0</v>
      </c>
      <c r="M20" s="802"/>
      <c r="N20" s="802"/>
      <c r="O20" s="802"/>
      <c r="P20" s="802"/>
      <c r="Q20" s="802"/>
      <c r="R20" s="802"/>
      <c r="S20" s="689">
        <f t="shared" si="3"/>
        <v>0</v>
      </c>
      <c r="T20" s="689">
        <f t="shared" si="4"/>
        <v>0</v>
      </c>
      <c r="U20" s="689">
        <f t="shared" si="5"/>
        <v>0</v>
      </c>
      <c r="V20" s="689">
        <f t="shared" si="6"/>
        <v>0</v>
      </c>
      <c r="W20" s="689">
        <f t="shared" si="7"/>
        <v>0</v>
      </c>
      <c r="X20" s="689">
        <f t="shared" si="8"/>
        <v>0</v>
      </c>
      <c r="Y20" s="689">
        <f t="shared" si="9"/>
        <v>0</v>
      </c>
      <c r="Z20" s="689">
        <f t="shared" si="10"/>
        <v>0</v>
      </c>
      <c r="AA20" s="799"/>
    </row>
    <row r="21" spans="1:27" ht="12.75" hidden="1" customHeight="1" x14ac:dyDescent="0.2">
      <c r="A21" s="2859"/>
      <c r="B21" s="1011"/>
      <c r="C21" s="2827"/>
      <c r="D21" s="829">
        <v>40103</v>
      </c>
      <c r="E21" s="982"/>
      <c r="F21" s="802"/>
      <c r="G21" s="802"/>
      <c r="H21" s="802"/>
      <c r="I21" s="802"/>
      <c r="J21" s="802"/>
      <c r="K21" s="689">
        <f t="shared" si="15"/>
        <v>0</v>
      </c>
      <c r="M21" s="802"/>
      <c r="N21" s="802"/>
      <c r="O21" s="802"/>
      <c r="P21" s="802"/>
      <c r="Q21" s="802"/>
      <c r="R21" s="802"/>
      <c r="S21" s="689">
        <f t="shared" si="3"/>
        <v>0</v>
      </c>
      <c r="T21" s="689">
        <f t="shared" si="4"/>
        <v>0</v>
      </c>
      <c r="U21" s="689">
        <f t="shared" si="5"/>
        <v>0</v>
      </c>
      <c r="V21" s="689">
        <f t="shared" si="6"/>
        <v>0</v>
      </c>
      <c r="W21" s="689">
        <f t="shared" si="7"/>
        <v>0</v>
      </c>
      <c r="X21" s="689">
        <f t="shared" si="8"/>
        <v>0</v>
      </c>
      <c r="Y21" s="689">
        <f t="shared" si="9"/>
        <v>0</v>
      </c>
      <c r="Z21" s="689">
        <f t="shared" si="10"/>
        <v>0</v>
      </c>
      <c r="AA21" s="799"/>
    </row>
    <row r="22" spans="1:27" ht="12.75" hidden="1" customHeight="1" x14ac:dyDescent="0.2">
      <c r="A22" s="2859"/>
      <c r="B22" s="1012"/>
      <c r="C22" s="2828"/>
      <c r="D22" s="826">
        <v>40200</v>
      </c>
      <c r="E22" s="982"/>
      <c r="F22" s="802"/>
      <c r="G22" s="802"/>
      <c r="H22" s="802"/>
      <c r="I22" s="802"/>
      <c r="J22" s="802"/>
      <c r="K22" s="689">
        <f t="shared" si="15"/>
        <v>0</v>
      </c>
      <c r="M22" s="802"/>
      <c r="N22" s="802"/>
      <c r="O22" s="802"/>
      <c r="P22" s="802"/>
      <c r="Q22" s="802"/>
      <c r="R22" s="802"/>
      <c r="S22" s="689">
        <f t="shared" si="3"/>
        <v>0</v>
      </c>
      <c r="T22" s="689">
        <f t="shared" si="4"/>
        <v>0</v>
      </c>
      <c r="U22" s="689">
        <f t="shared" si="5"/>
        <v>0</v>
      </c>
      <c r="V22" s="689">
        <f t="shared" si="6"/>
        <v>0</v>
      </c>
      <c r="W22" s="689">
        <f t="shared" si="7"/>
        <v>0</v>
      </c>
      <c r="X22" s="689">
        <f t="shared" si="8"/>
        <v>0</v>
      </c>
      <c r="Y22" s="689">
        <f t="shared" si="9"/>
        <v>0</v>
      </c>
      <c r="Z22" s="689">
        <f t="shared" si="10"/>
        <v>0</v>
      </c>
      <c r="AA22" s="799"/>
    </row>
    <row r="23" spans="1:27" ht="12.75" hidden="1" customHeight="1" x14ac:dyDescent="0.2">
      <c r="A23" s="2860" t="s">
        <v>732</v>
      </c>
      <c r="B23" s="2861"/>
      <c r="C23" s="2820">
        <v>120</v>
      </c>
      <c r="D23" s="827">
        <v>40101</v>
      </c>
      <c r="E23" s="982"/>
      <c r="F23" s="802"/>
      <c r="G23" s="802"/>
      <c r="H23" s="802"/>
      <c r="I23" s="802"/>
      <c r="J23" s="802"/>
      <c r="K23" s="689">
        <f t="shared" si="15"/>
        <v>0</v>
      </c>
      <c r="M23" s="802"/>
      <c r="N23" s="802"/>
      <c r="O23" s="802"/>
      <c r="P23" s="802"/>
      <c r="Q23" s="802"/>
      <c r="R23" s="802"/>
      <c r="S23" s="689">
        <f t="shared" si="3"/>
        <v>0</v>
      </c>
      <c r="T23" s="689">
        <f t="shared" si="4"/>
        <v>0</v>
      </c>
      <c r="U23" s="689">
        <f t="shared" si="5"/>
        <v>0</v>
      </c>
      <c r="V23" s="689">
        <f t="shared" si="6"/>
        <v>0</v>
      </c>
      <c r="W23" s="689">
        <f t="shared" si="7"/>
        <v>0</v>
      </c>
      <c r="X23" s="689">
        <f t="shared" si="8"/>
        <v>0</v>
      </c>
      <c r="Y23" s="689">
        <f t="shared" si="9"/>
        <v>0</v>
      </c>
      <c r="Z23" s="689">
        <f t="shared" si="10"/>
        <v>0</v>
      </c>
      <c r="AA23" s="799"/>
    </row>
    <row r="24" spans="1:27" ht="12.75" hidden="1" customHeight="1" x14ac:dyDescent="0.2">
      <c r="A24" s="2862"/>
      <c r="B24" s="2863"/>
      <c r="C24" s="2821"/>
      <c r="D24" s="828">
        <v>40102</v>
      </c>
      <c r="E24" s="982"/>
      <c r="F24" s="802"/>
      <c r="G24" s="802"/>
      <c r="H24" s="802"/>
      <c r="I24" s="802"/>
      <c r="J24" s="802"/>
      <c r="K24" s="689">
        <f t="shared" si="15"/>
        <v>0</v>
      </c>
      <c r="M24" s="802"/>
      <c r="N24" s="802"/>
      <c r="O24" s="802"/>
      <c r="P24" s="802"/>
      <c r="Q24" s="802"/>
      <c r="R24" s="802"/>
      <c r="S24" s="689">
        <f t="shared" si="3"/>
        <v>0</v>
      </c>
      <c r="T24" s="689">
        <f t="shared" si="4"/>
        <v>0</v>
      </c>
      <c r="U24" s="689">
        <f t="shared" si="5"/>
        <v>0</v>
      </c>
      <c r="V24" s="689">
        <f t="shared" si="6"/>
        <v>0</v>
      </c>
      <c r="W24" s="689">
        <f t="shared" si="7"/>
        <v>0</v>
      </c>
      <c r="X24" s="689">
        <f t="shared" si="8"/>
        <v>0</v>
      </c>
      <c r="Y24" s="689">
        <f t="shared" si="9"/>
        <v>0</v>
      </c>
      <c r="Z24" s="689">
        <f t="shared" si="10"/>
        <v>0</v>
      </c>
      <c r="AA24" s="799"/>
    </row>
    <row r="25" spans="1:27" ht="12.75" hidden="1" customHeight="1" x14ac:dyDescent="0.2">
      <c r="A25" s="2862"/>
      <c r="B25" s="2863"/>
      <c r="C25" s="2821"/>
      <c r="D25" s="829">
        <v>40103</v>
      </c>
      <c r="E25" s="982"/>
      <c r="F25" s="802"/>
      <c r="G25" s="802"/>
      <c r="H25" s="802"/>
      <c r="I25" s="802"/>
      <c r="J25" s="802"/>
      <c r="K25" s="689">
        <f t="shared" si="15"/>
        <v>0</v>
      </c>
      <c r="M25" s="802"/>
      <c r="N25" s="802"/>
      <c r="O25" s="802"/>
      <c r="P25" s="802"/>
      <c r="Q25" s="802"/>
      <c r="R25" s="802"/>
      <c r="S25" s="689">
        <f t="shared" si="3"/>
        <v>0</v>
      </c>
      <c r="T25" s="689">
        <f t="shared" si="4"/>
        <v>0</v>
      </c>
      <c r="U25" s="689">
        <f t="shared" si="5"/>
        <v>0</v>
      </c>
      <c r="V25" s="689">
        <f t="shared" si="6"/>
        <v>0</v>
      </c>
      <c r="W25" s="689">
        <f t="shared" si="7"/>
        <v>0</v>
      </c>
      <c r="X25" s="689">
        <f t="shared" si="8"/>
        <v>0</v>
      </c>
      <c r="Y25" s="689">
        <f t="shared" si="9"/>
        <v>0</v>
      </c>
      <c r="Z25" s="689">
        <f t="shared" si="10"/>
        <v>0</v>
      </c>
      <c r="AA25" s="799"/>
    </row>
    <row r="26" spans="1:27" x14ac:dyDescent="0.2">
      <c r="A26" s="2864"/>
      <c r="B26" s="2865"/>
      <c r="C26" s="2822"/>
      <c r="D26" s="826">
        <v>40200</v>
      </c>
      <c r="E26" s="803">
        <f>'ПД 1эк'!AH66</f>
        <v>0</v>
      </c>
      <c r="F26" s="803">
        <f>'ПД 1эк'!AH67</f>
        <v>26350.170000000006</v>
      </c>
      <c r="G26" s="803">
        <f>'ПД 1эк'!AH68</f>
        <v>0</v>
      </c>
      <c r="H26" s="802"/>
      <c r="I26" s="802"/>
      <c r="J26" s="802"/>
      <c r="K26" s="689">
        <f t="shared" si="15"/>
        <v>26350.170000000006</v>
      </c>
      <c r="M26" s="802"/>
      <c r="N26" s="802"/>
      <c r="O26" s="802"/>
      <c r="P26" s="802"/>
      <c r="Q26" s="802"/>
      <c r="R26" s="802"/>
      <c r="S26" s="689">
        <f t="shared" si="3"/>
        <v>0</v>
      </c>
      <c r="T26" s="689">
        <f t="shared" si="4"/>
        <v>0</v>
      </c>
      <c r="U26" s="689">
        <f t="shared" si="5"/>
        <v>26350.170000000006</v>
      </c>
      <c r="V26" s="689">
        <f t="shared" si="6"/>
        <v>0</v>
      </c>
      <c r="W26" s="689">
        <f t="shared" si="7"/>
        <v>0</v>
      </c>
      <c r="X26" s="689">
        <f t="shared" si="8"/>
        <v>0</v>
      </c>
      <c r="Y26" s="689">
        <f t="shared" si="9"/>
        <v>0</v>
      </c>
      <c r="Z26" s="689">
        <f t="shared" si="10"/>
        <v>26350.170000000006</v>
      </c>
      <c r="AA26" s="799"/>
    </row>
    <row r="27" spans="1:27" ht="13.15" customHeight="1" x14ac:dyDescent="0.2">
      <c r="A27" s="2860" t="s">
        <v>733</v>
      </c>
      <c r="B27" s="2861"/>
      <c r="C27" s="2820">
        <v>130</v>
      </c>
      <c r="D27" s="827">
        <v>40101</v>
      </c>
      <c r="E27" s="804">
        <f>'ЛИМ год 1эк'!C67</f>
        <v>0</v>
      </c>
      <c r="F27" s="689"/>
      <c r="G27" s="689"/>
      <c r="H27" s="802"/>
      <c r="I27" s="802"/>
      <c r="J27" s="802"/>
      <c r="K27" s="689">
        <f t="shared" si="15"/>
        <v>0</v>
      </c>
      <c r="M27" s="802"/>
      <c r="N27" s="802"/>
      <c r="O27" s="802"/>
      <c r="P27" s="802"/>
      <c r="Q27" s="802"/>
      <c r="R27" s="802"/>
      <c r="S27" s="689">
        <f t="shared" si="3"/>
        <v>0</v>
      </c>
      <c r="T27" s="689">
        <f t="shared" si="4"/>
        <v>0</v>
      </c>
      <c r="U27" s="689">
        <f t="shared" si="5"/>
        <v>0</v>
      </c>
      <c r="V27" s="689">
        <f t="shared" si="6"/>
        <v>0</v>
      </c>
      <c r="W27" s="689">
        <f t="shared" si="7"/>
        <v>0</v>
      </c>
      <c r="X27" s="689">
        <f t="shared" si="8"/>
        <v>0</v>
      </c>
      <c r="Y27" s="689">
        <f t="shared" si="9"/>
        <v>0</v>
      </c>
      <c r="Z27" s="689">
        <f t="shared" si="10"/>
        <v>0</v>
      </c>
      <c r="AA27" s="799"/>
    </row>
    <row r="28" spans="1:27" ht="12.75" customHeight="1" x14ac:dyDescent="0.2">
      <c r="A28" s="2862"/>
      <c r="B28" s="2863"/>
      <c r="C28" s="2821"/>
      <c r="D28" s="824">
        <v>80100</v>
      </c>
      <c r="E28" s="689">
        <f>'ЛИМ год 1эк'!S67</f>
        <v>14946601.999999998</v>
      </c>
      <c r="F28" s="689">
        <f>'ЛИМ год 1эк'!T67</f>
        <v>42100078</v>
      </c>
      <c r="G28" s="689">
        <f>'ЛИМ год 1эк'!U67</f>
        <v>0</v>
      </c>
      <c r="H28" s="802"/>
      <c r="I28" s="689">
        <f>'ЛИМ год 1эк'!V67</f>
        <v>0</v>
      </c>
      <c r="J28" s="689">
        <f>'ЛИМ год 1эк'!W67</f>
        <v>0</v>
      </c>
      <c r="K28" s="689">
        <f t="shared" si="15"/>
        <v>57046680</v>
      </c>
      <c r="M28" s="802"/>
      <c r="N28" s="802"/>
      <c r="O28" s="802"/>
      <c r="P28" s="802"/>
      <c r="Q28" s="802"/>
      <c r="R28" s="802"/>
      <c r="S28" s="689">
        <f t="shared" si="3"/>
        <v>0</v>
      </c>
      <c r="T28" s="689">
        <f t="shared" si="4"/>
        <v>14946601.999999998</v>
      </c>
      <c r="U28" s="689">
        <f t="shared" si="5"/>
        <v>42100078</v>
      </c>
      <c r="V28" s="689">
        <f t="shared" si="6"/>
        <v>0</v>
      </c>
      <c r="W28" s="689">
        <f t="shared" si="7"/>
        <v>0</v>
      </c>
      <c r="X28" s="689">
        <f t="shared" si="8"/>
        <v>0</v>
      </c>
      <c r="Y28" s="689">
        <f t="shared" si="9"/>
        <v>0</v>
      </c>
      <c r="Z28" s="689">
        <f t="shared" si="10"/>
        <v>57046680</v>
      </c>
      <c r="AA28" s="799"/>
    </row>
    <row r="29" spans="1:27" x14ac:dyDescent="0.2">
      <c r="A29" s="2862"/>
      <c r="B29" s="2863"/>
      <c r="C29" s="2821"/>
      <c r="D29" s="825">
        <v>80100</v>
      </c>
      <c r="E29" s="689">
        <f>'ЛИМ год 1эк'!AG67</f>
        <v>0</v>
      </c>
      <c r="F29" s="689">
        <f>'ЛИМ год 1эк'!AH67</f>
        <v>9499161.9999999981</v>
      </c>
      <c r="G29" s="689">
        <f>'ЛИМ год 1эк'!AI67</f>
        <v>337640</v>
      </c>
      <c r="H29" s="802"/>
      <c r="I29" s="802"/>
      <c r="J29" s="802"/>
      <c r="K29" s="689">
        <f t="shared" si="15"/>
        <v>9836801.9999999981</v>
      </c>
      <c r="M29" s="802"/>
      <c r="N29" s="802"/>
      <c r="O29" s="802"/>
      <c r="P29" s="802"/>
      <c r="Q29" s="802"/>
      <c r="R29" s="802"/>
      <c r="S29" s="689">
        <f t="shared" si="3"/>
        <v>0</v>
      </c>
      <c r="T29" s="689">
        <f t="shared" si="4"/>
        <v>0</v>
      </c>
      <c r="U29" s="689">
        <f t="shared" si="5"/>
        <v>9499161.9999999981</v>
      </c>
      <c r="V29" s="689">
        <f t="shared" si="6"/>
        <v>337640</v>
      </c>
      <c r="W29" s="689">
        <f t="shared" si="7"/>
        <v>0</v>
      </c>
      <c r="X29" s="689">
        <f t="shared" si="8"/>
        <v>0</v>
      </c>
      <c r="Y29" s="689">
        <f t="shared" si="9"/>
        <v>0</v>
      </c>
      <c r="Z29" s="689">
        <f t="shared" si="10"/>
        <v>9836801.9999999981</v>
      </c>
      <c r="AA29" s="799"/>
    </row>
    <row r="30" spans="1:27" x14ac:dyDescent="0.2">
      <c r="A30" s="2864"/>
      <c r="B30" s="2865"/>
      <c r="C30" s="2822"/>
      <c r="D30" s="826">
        <v>60000</v>
      </c>
      <c r="E30" s="803">
        <f>'ПД 1эк'!AH69</f>
        <v>2920000</v>
      </c>
      <c r="F30" s="803">
        <f>'ПД 1эк'!AH70</f>
        <v>210000</v>
      </c>
      <c r="G30" s="803">
        <f>'ПД 1эк'!AH71</f>
        <v>0</v>
      </c>
      <c r="H30" s="803">
        <f>'ПД 1эк'!AH72</f>
        <v>44145</v>
      </c>
      <c r="I30" s="803">
        <f>'ПД 1эк'!AI72</f>
        <v>0</v>
      </c>
      <c r="J30" s="803">
        <f>'ПД 1эк'!AJ72</f>
        <v>0</v>
      </c>
      <c r="K30" s="689">
        <f t="shared" si="15"/>
        <v>3174145</v>
      </c>
      <c r="M30" s="803"/>
      <c r="N30" s="803"/>
      <c r="O30" s="803"/>
      <c r="P30" s="803"/>
      <c r="Q30" s="802"/>
      <c r="R30" s="802"/>
      <c r="S30" s="689">
        <f t="shared" si="3"/>
        <v>0</v>
      </c>
      <c r="T30" s="689">
        <f t="shared" si="4"/>
        <v>2920000</v>
      </c>
      <c r="U30" s="689">
        <f t="shared" si="5"/>
        <v>210000</v>
      </c>
      <c r="V30" s="689">
        <f t="shared" si="6"/>
        <v>0</v>
      </c>
      <c r="W30" s="689">
        <f t="shared" si="7"/>
        <v>44145</v>
      </c>
      <c r="X30" s="689">
        <f t="shared" si="8"/>
        <v>0</v>
      </c>
      <c r="Y30" s="689">
        <f t="shared" si="9"/>
        <v>0</v>
      </c>
      <c r="Z30" s="689">
        <f t="shared" si="10"/>
        <v>3174145</v>
      </c>
      <c r="AA30" s="799"/>
    </row>
    <row r="31" spans="1:27" ht="12.75" hidden="1" customHeight="1" x14ac:dyDescent="0.2">
      <c r="A31" s="2860" t="s">
        <v>734</v>
      </c>
      <c r="B31" s="2861"/>
      <c r="C31" s="2820">
        <v>140</v>
      </c>
      <c r="D31" s="827">
        <v>40101</v>
      </c>
      <c r="E31" s="982"/>
      <c r="F31" s="802"/>
      <c r="G31" s="802"/>
      <c r="H31" s="802"/>
      <c r="I31" s="802"/>
      <c r="J31" s="802"/>
      <c r="K31" s="689">
        <f t="shared" si="15"/>
        <v>0</v>
      </c>
      <c r="M31" s="802"/>
      <c r="N31" s="802"/>
      <c r="O31" s="802"/>
      <c r="P31" s="802"/>
      <c r="Q31" s="802"/>
      <c r="R31" s="802"/>
      <c r="S31" s="689">
        <f t="shared" si="3"/>
        <v>0</v>
      </c>
      <c r="T31" s="689">
        <f t="shared" si="4"/>
        <v>0</v>
      </c>
      <c r="U31" s="689">
        <f t="shared" si="5"/>
        <v>0</v>
      </c>
      <c r="V31" s="689">
        <f t="shared" si="6"/>
        <v>0</v>
      </c>
      <c r="W31" s="689">
        <f t="shared" si="7"/>
        <v>0</v>
      </c>
      <c r="X31" s="689">
        <f t="shared" si="8"/>
        <v>0</v>
      </c>
      <c r="Y31" s="689">
        <f t="shared" si="9"/>
        <v>0</v>
      </c>
      <c r="Z31" s="689">
        <f t="shared" si="10"/>
        <v>0</v>
      </c>
      <c r="AA31" s="799"/>
    </row>
    <row r="32" spans="1:27" ht="12.75" hidden="1" customHeight="1" x14ac:dyDescent="0.2">
      <c r="A32" s="2862"/>
      <c r="B32" s="2863"/>
      <c r="C32" s="2821"/>
      <c r="D32" s="828">
        <v>40102</v>
      </c>
      <c r="E32" s="982"/>
      <c r="F32" s="802"/>
      <c r="G32" s="802"/>
      <c r="H32" s="802"/>
      <c r="I32" s="802"/>
      <c r="J32" s="802"/>
      <c r="K32" s="689">
        <f t="shared" si="15"/>
        <v>0</v>
      </c>
      <c r="M32" s="802"/>
      <c r="N32" s="802"/>
      <c r="O32" s="802"/>
      <c r="P32" s="802"/>
      <c r="Q32" s="802"/>
      <c r="R32" s="802"/>
      <c r="S32" s="689">
        <f t="shared" si="3"/>
        <v>0</v>
      </c>
      <c r="T32" s="689">
        <f t="shared" si="4"/>
        <v>0</v>
      </c>
      <c r="U32" s="689">
        <f t="shared" si="5"/>
        <v>0</v>
      </c>
      <c r="V32" s="689">
        <f t="shared" si="6"/>
        <v>0</v>
      </c>
      <c r="W32" s="689">
        <f t="shared" si="7"/>
        <v>0</v>
      </c>
      <c r="X32" s="689">
        <f t="shared" si="8"/>
        <v>0</v>
      </c>
      <c r="Y32" s="689">
        <f t="shared" si="9"/>
        <v>0</v>
      </c>
      <c r="Z32" s="689">
        <f t="shared" si="10"/>
        <v>0</v>
      </c>
      <c r="AA32" s="799"/>
    </row>
    <row r="33" spans="1:27" ht="12.75" hidden="1" customHeight="1" x14ac:dyDescent="0.2">
      <c r="A33" s="2862"/>
      <c r="B33" s="2863"/>
      <c r="C33" s="2821"/>
      <c r="D33" s="829">
        <v>40103</v>
      </c>
      <c r="E33" s="982"/>
      <c r="F33" s="802"/>
      <c r="G33" s="802"/>
      <c r="H33" s="802"/>
      <c r="I33" s="802"/>
      <c r="J33" s="802"/>
      <c r="K33" s="689">
        <f t="shared" si="15"/>
        <v>0</v>
      </c>
      <c r="M33" s="802"/>
      <c r="N33" s="802"/>
      <c r="O33" s="802"/>
      <c r="P33" s="802"/>
      <c r="Q33" s="802"/>
      <c r="R33" s="802"/>
      <c r="S33" s="689">
        <f t="shared" si="3"/>
        <v>0</v>
      </c>
      <c r="T33" s="689">
        <f t="shared" si="4"/>
        <v>0</v>
      </c>
      <c r="U33" s="689">
        <f t="shared" si="5"/>
        <v>0</v>
      </c>
      <c r="V33" s="689">
        <f t="shared" si="6"/>
        <v>0</v>
      </c>
      <c r="W33" s="689">
        <f t="shared" si="7"/>
        <v>0</v>
      </c>
      <c r="X33" s="689">
        <f t="shared" si="8"/>
        <v>0</v>
      </c>
      <c r="Y33" s="689">
        <f t="shared" si="9"/>
        <v>0</v>
      </c>
      <c r="Z33" s="689">
        <f t="shared" si="10"/>
        <v>0</v>
      </c>
      <c r="AA33" s="799"/>
    </row>
    <row r="34" spans="1:27" hidden="1" x14ac:dyDescent="0.2">
      <c r="A34" s="2864"/>
      <c r="B34" s="2865"/>
      <c r="C34" s="2822"/>
      <c r="D34" s="826">
        <v>40200</v>
      </c>
      <c r="E34" s="803">
        <f>'ПД 1эк'!AH73</f>
        <v>0</v>
      </c>
      <c r="F34" s="803">
        <f>'ПД 1эк'!AH74</f>
        <v>0</v>
      </c>
      <c r="G34" s="803">
        <f>'ПД 1эк'!AH75</f>
        <v>0</v>
      </c>
      <c r="H34" s="802"/>
      <c r="I34" s="802"/>
      <c r="J34" s="802"/>
      <c r="K34" s="689">
        <f t="shared" si="15"/>
        <v>0</v>
      </c>
      <c r="M34" s="802"/>
      <c r="N34" s="802"/>
      <c r="O34" s="802"/>
      <c r="P34" s="802"/>
      <c r="Q34" s="802"/>
      <c r="R34" s="802"/>
      <c r="S34" s="689">
        <f t="shared" si="3"/>
        <v>0</v>
      </c>
      <c r="T34" s="689">
        <f t="shared" si="4"/>
        <v>0</v>
      </c>
      <c r="U34" s="689">
        <f t="shared" si="5"/>
        <v>0</v>
      </c>
      <c r="V34" s="689">
        <f t="shared" si="6"/>
        <v>0</v>
      </c>
      <c r="W34" s="689">
        <f t="shared" si="7"/>
        <v>0</v>
      </c>
      <c r="X34" s="689">
        <f t="shared" si="8"/>
        <v>0</v>
      </c>
      <c r="Y34" s="689">
        <f t="shared" si="9"/>
        <v>0</v>
      </c>
      <c r="Z34" s="689">
        <f t="shared" si="10"/>
        <v>0</v>
      </c>
      <c r="AA34" s="799"/>
    </row>
    <row r="35" spans="1:27" ht="12.75" customHeight="1" x14ac:dyDescent="0.2">
      <c r="A35" s="2860" t="s">
        <v>900</v>
      </c>
      <c r="B35" s="2861"/>
      <c r="C35" s="2817">
        <v>150</v>
      </c>
      <c r="D35" s="823">
        <v>80100</v>
      </c>
      <c r="E35" s="689">
        <f>'Прочие-1эк'!AG56</f>
        <v>0</v>
      </c>
      <c r="F35" s="689">
        <f>'Прочие-1эк'!AG57</f>
        <v>0</v>
      </c>
      <c r="G35" s="689">
        <f>'Прочие-1эк'!AG58</f>
        <v>0</v>
      </c>
      <c r="H35" s="802"/>
      <c r="I35" s="802"/>
      <c r="J35" s="802"/>
      <c r="K35" s="689">
        <f t="shared" si="15"/>
        <v>0</v>
      </c>
      <c r="L35" s="827">
        <v>90100</v>
      </c>
      <c r="M35" s="689"/>
      <c r="N35" s="689"/>
      <c r="O35" s="689"/>
      <c r="P35" s="802"/>
      <c r="Q35" s="802"/>
      <c r="R35" s="802"/>
      <c r="S35" s="689">
        <f t="shared" si="3"/>
        <v>0</v>
      </c>
      <c r="T35" s="689">
        <f t="shared" si="4"/>
        <v>0</v>
      </c>
      <c r="U35" s="689">
        <f t="shared" si="5"/>
        <v>0</v>
      </c>
      <c r="V35" s="689">
        <f t="shared" si="6"/>
        <v>0</v>
      </c>
      <c r="W35" s="689">
        <f t="shared" si="7"/>
        <v>0</v>
      </c>
      <c r="X35" s="689">
        <f t="shared" si="8"/>
        <v>0</v>
      </c>
      <c r="Y35" s="689">
        <f t="shared" si="9"/>
        <v>0</v>
      </c>
      <c r="Z35" s="689">
        <f t="shared" si="10"/>
        <v>0</v>
      </c>
      <c r="AA35" s="799"/>
    </row>
    <row r="36" spans="1:27" ht="12.75" customHeight="1" x14ac:dyDescent="0.2">
      <c r="A36" s="2862"/>
      <c r="B36" s="2863"/>
      <c r="C36" s="2818"/>
      <c r="D36" s="824">
        <v>80100</v>
      </c>
      <c r="E36" s="112">
        <f>'Прочие-1эк'!AG92</f>
        <v>0</v>
      </c>
      <c r="F36" s="112">
        <f>'Прочие-1эк'!AG93</f>
        <v>0</v>
      </c>
      <c r="G36" s="112">
        <f>'Прочие-1эк'!AG94</f>
        <v>0</v>
      </c>
      <c r="H36" s="802"/>
      <c r="I36" s="802"/>
      <c r="J36" s="802"/>
      <c r="K36" s="689">
        <f t="shared" si="15"/>
        <v>0</v>
      </c>
      <c r="L36" s="824">
        <v>90100</v>
      </c>
      <c r="M36" s="689"/>
      <c r="N36" s="689"/>
      <c r="O36" s="689"/>
      <c r="P36" s="689"/>
      <c r="Q36" s="689"/>
      <c r="R36" s="689"/>
      <c r="S36" s="689">
        <f t="shared" si="3"/>
        <v>0</v>
      </c>
      <c r="T36" s="689">
        <f t="shared" si="4"/>
        <v>0</v>
      </c>
      <c r="U36" s="689">
        <f t="shared" si="5"/>
        <v>0</v>
      </c>
      <c r="V36" s="689">
        <f t="shared" si="6"/>
        <v>0</v>
      </c>
      <c r="W36" s="689">
        <f t="shared" si="7"/>
        <v>0</v>
      </c>
      <c r="X36" s="689">
        <f t="shared" si="8"/>
        <v>0</v>
      </c>
      <c r="Y36" s="689">
        <f t="shared" si="9"/>
        <v>0</v>
      </c>
      <c r="Z36" s="689">
        <f t="shared" si="10"/>
        <v>0</v>
      </c>
      <c r="AA36" s="799"/>
    </row>
    <row r="37" spans="1:27" ht="12.75" customHeight="1" x14ac:dyDescent="0.2">
      <c r="A37" s="2862"/>
      <c r="B37" s="2863"/>
      <c r="C37" s="2818"/>
      <c r="D37" s="825">
        <v>80100</v>
      </c>
      <c r="E37" s="112">
        <f>'Прочие-1эк'!AG98</f>
        <v>0</v>
      </c>
      <c r="F37" s="112">
        <f>'Прочие-1эк'!AG99</f>
        <v>0</v>
      </c>
      <c r="G37" s="112">
        <f>'Прочие-1эк'!AG100</f>
        <v>0</v>
      </c>
      <c r="H37" s="802"/>
      <c r="I37" s="802"/>
      <c r="J37" s="802"/>
      <c r="K37" s="689">
        <f t="shared" si="15"/>
        <v>0</v>
      </c>
      <c r="L37" s="825">
        <v>90100</v>
      </c>
      <c r="M37" s="689"/>
      <c r="N37" s="689"/>
      <c r="O37" s="689"/>
      <c r="P37" s="689"/>
      <c r="Q37" s="689"/>
      <c r="R37" s="802"/>
      <c r="S37" s="689">
        <f t="shared" si="3"/>
        <v>0</v>
      </c>
      <c r="T37" s="689">
        <f t="shared" si="4"/>
        <v>0</v>
      </c>
      <c r="U37" s="689">
        <f t="shared" si="5"/>
        <v>0</v>
      </c>
      <c r="V37" s="689">
        <f t="shared" si="6"/>
        <v>0</v>
      </c>
      <c r="W37" s="689">
        <f t="shared" si="7"/>
        <v>0</v>
      </c>
      <c r="X37" s="689">
        <f t="shared" si="8"/>
        <v>0</v>
      </c>
      <c r="Y37" s="689">
        <f t="shared" si="9"/>
        <v>0</v>
      </c>
      <c r="Z37" s="689">
        <f t="shared" si="10"/>
        <v>0</v>
      </c>
      <c r="AA37" s="799"/>
    </row>
    <row r="38" spans="1:27" ht="12.75" customHeight="1" x14ac:dyDescent="0.2">
      <c r="A38" s="2864"/>
      <c r="B38" s="2865"/>
      <c r="C38" s="2819"/>
      <c r="D38" s="826">
        <v>60000</v>
      </c>
      <c r="E38" s="803">
        <f>'ПД 1эк'!AH76+'Прочие-1эк'!AG104</f>
        <v>0</v>
      </c>
      <c r="F38" s="803">
        <f>'ПД 1эк'!AH77+'Прочие-1эк'!AG105</f>
        <v>0</v>
      </c>
      <c r="G38" s="803">
        <f>'ПД 1эк'!AH78+'Прочие-1эк'!AG106</f>
        <v>0</v>
      </c>
      <c r="H38" s="802"/>
      <c r="I38" s="802"/>
      <c r="J38" s="802"/>
      <c r="K38" s="689">
        <f t="shared" si="15"/>
        <v>0</v>
      </c>
      <c r="M38" s="802"/>
      <c r="N38" s="802"/>
      <c r="O38" s="802"/>
      <c r="P38" s="802"/>
      <c r="Q38" s="802"/>
      <c r="R38" s="802"/>
      <c r="S38" s="689">
        <f t="shared" si="3"/>
        <v>0</v>
      </c>
      <c r="T38" s="689">
        <f t="shared" si="4"/>
        <v>0</v>
      </c>
      <c r="U38" s="689">
        <f t="shared" si="5"/>
        <v>0</v>
      </c>
      <c r="V38" s="689">
        <f t="shared" si="6"/>
        <v>0</v>
      </c>
      <c r="W38" s="689">
        <f t="shared" si="7"/>
        <v>0</v>
      </c>
      <c r="X38" s="689">
        <f t="shared" si="8"/>
        <v>0</v>
      </c>
      <c r="Y38" s="689">
        <f t="shared" si="9"/>
        <v>0</v>
      </c>
      <c r="Z38" s="689">
        <f t="shared" si="10"/>
        <v>0</v>
      </c>
      <c r="AA38" s="799"/>
    </row>
    <row r="39" spans="1:27" ht="12.75" customHeight="1" x14ac:dyDescent="0.2">
      <c r="A39" s="2860" t="s">
        <v>899</v>
      </c>
      <c r="B39" s="2861"/>
      <c r="C39" s="2817">
        <v>180</v>
      </c>
      <c r="D39" s="823">
        <v>80100</v>
      </c>
      <c r="E39" s="689"/>
      <c r="F39" s="689"/>
      <c r="G39" s="689"/>
      <c r="H39" s="802"/>
      <c r="I39" s="802"/>
      <c r="J39" s="802"/>
      <c r="K39" s="689">
        <f>E39+F39+G39+H39+I39+J39</f>
        <v>0</v>
      </c>
      <c r="L39" s="827">
        <v>90100</v>
      </c>
      <c r="M39" s="689">
        <f>'ИЦ 1эк'!AP58</f>
        <v>0</v>
      </c>
      <c r="N39" s="689">
        <f>'ИЦ 1эк'!AP59</f>
        <v>3707893.3</v>
      </c>
      <c r="O39" s="689">
        <f>'ИЦ 1эк'!AP60</f>
        <v>0</v>
      </c>
      <c r="P39" s="802"/>
      <c r="Q39" s="802"/>
      <c r="R39" s="802"/>
      <c r="S39" s="689">
        <f>M39+N39+O39+P39+Q39+R39</f>
        <v>3707893.3</v>
      </c>
      <c r="T39" s="689">
        <f t="shared" ref="T39:W42" si="16">E39+M39</f>
        <v>0</v>
      </c>
      <c r="U39" s="689">
        <f t="shared" si="16"/>
        <v>3707893.3</v>
      </c>
      <c r="V39" s="689">
        <f t="shared" si="16"/>
        <v>0</v>
      </c>
      <c r="W39" s="689">
        <f t="shared" si="16"/>
        <v>0</v>
      </c>
      <c r="X39" s="689">
        <f>Q39</f>
        <v>0</v>
      </c>
      <c r="Y39" s="689">
        <f>R39+J39</f>
        <v>0</v>
      </c>
      <c r="Z39" s="689">
        <f>K39+S39</f>
        <v>3707893.3</v>
      </c>
      <c r="AA39" s="799"/>
    </row>
    <row r="40" spans="1:27" ht="12.75" customHeight="1" x14ac:dyDescent="0.2">
      <c r="A40" s="2862"/>
      <c r="B40" s="2863"/>
      <c r="C40" s="2818"/>
      <c r="D40" s="824">
        <v>80100</v>
      </c>
      <c r="E40" s="112"/>
      <c r="F40" s="112"/>
      <c r="G40" s="112"/>
      <c r="H40" s="802"/>
      <c r="I40" s="802"/>
      <c r="J40" s="802"/>
      <c r="K40" s="689">
        <f>E40+F40+G40+H40+I40+J40</f>
        <v>0</v>
      </c>
      <c r="L40" s="824">
        <v>90100</v>
      </c>
      <c r="M40" s="689">
        <f>'ИЦ 1эк'!AP61</f>
        <v>37938</v>
      </c>
      <c r="N40" s="689">
        <f>'ИЦ 1эк'!AP62</f>
        <v>1491736.58</v>
      </c>
      <c r="O40" s="689">
        <f>'ИЦ 1эк'!AP63</f>
        <v>0</v>
      </c>
      <c r="P40" s="689">
        <f>'ИЦ 1эк'!AP64</f>
        <v>2418817.62</v>
      </c>
      <c r="Q40" s="689">
        <f>'ИЦ 1эк'!AP65</f>
        <v>0</v>
      </c>
      <c r="R40" s="689">
        <f>'ИЦ 1эк'!AP66</f>
        <v>730573.8</v>
      </c>
      <c r="S40" s="689">
        <f>M40+N40+O40+P40+Q40+R40</f>
        <v>4679066</v>
      </c>
      <c r="T40" s="689">
        <f t="shared" si="16"/>
        <v>37938</v>
      </c>
      <c r="U40" s="689">
        <f t="shared" si="16"/>
        <v>1491736.58</v>
      </c>
      <c r="V40" s="689">
        <f t="shared" si="16"/>
        <v>0</v>
      </c>
      <c r="W40" s="689">
        <f t="shared" si="16"/>
        <v>2418817.62</v>
      </c>
      <c r="X40" s="689">
        <f>Q40</f>
        <v>0</v>
      </c>
      <c r="Y40" s="689">
        <f>R40+J40</f>
        <v>730573.8</v>
      </c>
      <c r="Z40" s="689">
        <f>K40+S40</f>
        <v>4679066</v>
      </c>
      <c r="AA40" s="799"/>
    </row>
    <row r="41" spans="1:27" ht="12.75" customHeight="1" x14ac:dyDescent="0.2">
      <c r="A41" s="2862"/>
      <c r="B41" s="2863"/>
      <c r="C41" s="2818"/>
      <c r="D41" s="825">
        <v>80100</v>
      </c>
      <c r="E41" s="112"/>
      <c r="F41" s="112"/>
      <c r="G41" s="112"/>
      <c r="H41" s="802"/>
      <c r="I41" s="802"/>
      <c r="J41" s="802"/>
      <c r="K41" s="689">
        <f>E41+F41+G41+H41+I41+J41</f>
        <v>0</v>
      </c>
      <c r="L41" s="825">
        <v>90100</v>
      </c>
      <c r="M41" s="689">
        <f>'ИЦ 1эк'!AP67</f>
        <v>0</v>
      </c>
      <c r="N41" s="689">
        <f>'ИЦ 1эк'!AP68</f>
        <v>977240.8</v>
      </c>
      <c r="O41" s="689">
        <f>'ИЦ 1эк'!AP69</f>
        <v>0</v>
      </c>
      <c r="P41" s="689">
        <f>'ИЦ 1эк'!AP70</f>
        <v>48559.5</v>
      </c>
      <c r="Q41" s="689">
        <f>'ИЦ 1эк'!AP71</f>
        <v>0</v>
      </c>
      <c r="R41" s="802"/>
      <c r="S41" s="689">
        <f>M41+N41+O41+P41+Q41+R41</f>
        <v>1025800.3</v>
      </c>
      <c r="T41" s="689">
        <f t="shared" si="16"/>
        <v>0</v>
      </c>
      <c r="U41" s="689">
        <f t="shared" si="16"/>
        <v>977240.8</v>
      </c>
      <c r="V41" s="689">
        <f t="shared" si="16"/>
        <v>0</v>
      </c>
      <c r="W41" s="689">
        <f t="shared" si="16"/>
        <v>48559.5</v>
      </c>
      <c r="X41" s="689">
        <f>Q41</f>
        <v>0</v>
      </c>
      <c r="Y41" s="689">
        <f>R41+J41</f>
        <v>0</v>
      </c>
      <c r="Z41" s="689">
        <f>K41+S41</f>
        <v>1025800.3</v>
      </c>
      <c r="AA41" s="799"/>
    </row>
    <row r="42" spans="1:27" ht="12.75" customHeight="1" x14ac:dyDescent="0.2">
      <c r="A42" s="2864"/>
      <c r="B42" s="2865"/>
      <c r="C42" s="2819"/>
      <c r="D42" s="826">
        <v>60000</v>
      </c>
      <c r="E42" s="803">
        <f>'ПД 1эк'!AH80+'Прочие-1эк'!AG108</f>
        <v>0</v>
      </c>
      <c r="F42" s="803">
        <f>'ПД 1эк'!AH81+'Прочие-1эк'!AG109</f>
        <v>0</v>
      </c>
      <c r="G42" s="803">
        <f>'ПД 1эк'!AH82+'Прочие-1эк'!AG110</f>
        <v>0</v>
      </c>
      <c r="H42" s="802"/>
      <c r="I42" s="802"/>
      <c r="J42" s="802"/>
      <c r="K42" s="689">
        <f>E42+F42+G42+H42+I42+J42</f>
        <v>0</v>
      </c>
      <c r="M42" s="802"/>
      <c r="N42" s="802"/>
      <c r="O42" s="802"/>
      <c r="P42" s="802"/>
      <c r="Q42" s="802"/>
      <c r="R42" s="802"/>
      <c r="S42" s="689">
        <f>M42+N42+O42+P42+Q42+R42</f>
        <v>0</v>
      </c>
      <c r="T42" s="689">
        <f t="shared" si="16"/>
        <v>0</v>
      </c>
      <c r="U42" s="689">
        <f t="shared" si="16"/>
        <v>0</v>
      </c>
      <c r="V42" s="689">
        <f t="shared" si="16"/>
        <v>0</v>
      </c>
      <c r="W42" s="689">
        <f t="shared" si="16"/>
        <v>0</v>
      </c>
      <c r="X42" s="689">
        <f>Q42</f>
        <v>0</v>
      </c>
      <c r="Y42" s="689">
        <f>R42+J42</f>
        <v>0</v>
      </c>
      <c r="Z42" s="689">
        <f>K42+S42</f>
        <v>0</v>
      </c>
      <c r="AA42" s="799"/>
    </row>
    <row r="43" spans="1:27" ht="12.75" hidden="1" customHeight="1" x14ac:dyDescent="0.2">
      <c r="A43" s="2860" t="s">
        <v>735</v>
      </c>
      <c r="B43" s="2861"/>
      <c r="C43" s="2820">
        <v>410</v>
      </c>
      <c r="D43" s="827">
        <v>40101</v>
      </c>
      <c r="E43" s="982"/>
      <c r="F43" s="802"/>
      <c r="G43" s="802"/>
      <c r="H43" s="802"/>
      <c r="I43" s="802"/>
      <c r="J43" s="802"/>
      <c r="K43" s="689">
        <f t="shared" si="15"/>
        <v>0</v>
      </c>
      <c r="M43" s="802"/>
      <c r="N43" s="802"/>
      <c r="O43" s="802"/>
      <c r="P43" s="802"/>
      <c r="Q43" s="802"/>
      <c r="R43" s="802"/>
      <c r="S43" s="689">
        <f t="shared" ref="S43:S74" si="17">M43+N43+O43+P43+Q43+R43</f>
        <v>0</v>
      </c>
      <c r="T43" s="689">
        <f t="shared" ref="T43:T74" si="18">E43+M43</f>
        <v>0</v>
      </c>
      <c r="U43" s="689">
        <f t="shared" ref="U43:U74" si="19">F43+N43</f>
        <v>0</v>
      </c>
      <c r="V43" s="689">
        <f t="shared" ref="V43:V74" si="20">G43+O43</f>
        <v>0</v>
      </c>
      <c r="W43" s="689">
        <f t="shared" ref="W43:W74" si="21">H43+P43</f>
        <v>0</v>
      </c>
      <c r="X43" s="689">
        <f t="shared" ref="X43:X74" si="22">Q43</f>
        <v>0</v>
      </c>
      <c r="Y43" s="689">
        <f t="shared" si="9"/>
        <v>0</v>
      </c>
      <c r="Z43" s="689">
        <f t="shared" ref="Z43:Z74" si="23">K43+S43</f>
        <v>0</v>
      </c>
      <c r="AA43" s="799"/>
    </row>
    <row r="44" spans="1:27" ht="12.75" hidden="1" customHeight="1" x14ac:dyDescent="0.2">
      <c r="A44" s="2862"/>
      <c r="B44" s="2863"/>
      <c r="C44" s="2821"/>
      <c r="D44" s="828">
        <v>40102</v>
      </c>
      <c r="E44" s="982"/>
      <c r="F44" s="802"/>
      <c r="G44" s="802"/>
      <c r="H44" s="802"/>
      <c r="I44" s="802"/>
      <c r="J44" s="802"/>
      <c r="K44" s="689">
        <f t="shared" si="15"/>
        <v>0</v>
      </c>
      <c r="M44" s="802"/>
      <c r="N44" s="802"/>
      <c r="O44" s="802"/>
      <c r="P44" s="802"/>
      <c r="Q44" s="802"/>
      <c r="R44" s="802"/>
      <c r="S44" s="689">
        <f t="shared" si="17"/>
        <v>0</v>
      </c>
      <c r="T44" s="689">
        <f t="shared" si="18"/>
        <v>0</v>
      </c>
      <c r="U44" s="689">
        <f t="shared" si="19"/>
        <v>0</v>
      </c>
      <c r="V44" s="689">
        <f t="shared" si="20"/>
        <v>0</v>
      </c>
      <c r="W44" s="689">
        <f t="shared" si="21"/>
        <v>0</v>
      </c>
      <c r="X44" s="689">
        <f t="shared" si="22"/>
        <v>0</v>
      </c>
      <c r="Y44" s="689">
        <f t="shared" si="9"/>
        <v>0</v>
      </c>
      <c r="Z44" s="689">
        <f t="shared" si="23"/>
        <v>0</v>
      </c>
      <c r="AA44" s="799"/>
    </row>
    <row r="45" spans="1:27" ht="14.45" hidden="1" customHeight="1" x14ac:dyDescent="0.2">
      <c r="A45" s="2862"/>
      <c r="B45" s="2863"/>
      <c r="C45" s="2821"/>
      <c r="D45" s="829">
        <v>40103</v>
      </c>
      <c r="E45" s="982"/>
      <c r="F45" s="802"/>
      <c r="G45" s="802"/>
      <c r="H45" s="802"/>
      <c r="I45" s="802"/>
      <c r="J45" s="802"/>
      <c r="K45" s="689">
        <f t="shared" si="15"/>
        <v>0</v>
      </c>
      <c r="M45" s="802"/>
      <c r="N45" s="802"/>
      <c r="O45" s="802"/>
      <c r="P45" s="802"/>
      <c r="Q45" s="802"/>
      <c r="R45" s="802"/>
      <c r="S45" s="689">
        <f t="shared" si="17"/>
        <v>0</v>
      </c>
      <c r="T45" s="689">
        <f t="shared" si="18"/>
        <v>0</v>
      </c>
      <c r="U45" s="689">
        <f t="shared" si="19"/>
        <v>0</v>
      </c>
      <c r="V45" s="689">
        <f t="shared" si="20"/>
        <v>0</v>
      </c>
      <c r="W45" s="689">
        <f t="shared" si="21"/>
        <v>0</v>
      </c>
      <c r="X45" s="689">
        <f t="shared" si="22"/>
        <v>0</v>
      </c>
      <c r="Y45" s="689">
        <f t="shared" si="9"/>
        <v>0</v>
      </c>
      <c r="Z45" s="689">
        <f t="shared" si="23"/>
        <v>0</v>
      </c>
      <c r="AA45" s="799"/>
    </row>
    <row r="46" spans="1:27" x14ac:dyDescent="0.2">
      <c r="A46" s="2864"/>
      <c r="B46" s="2865"/>
      <c r="C46" s="2822"/>
      <c r="D46" s="826">
        <v>40200</v>
      </c>
      <c r="E46" s="803">
        <f>'ПД 1эк'!AH79+'Прочие-1эк'!AG107</f>
        <v>0</v>
      </c>
      <c r="F46" s="803">
        <f>'ПД 1эк'!AH80+'Прочие-1эк'!AG108</f>
        <v>0</v>
      </c>
      <c r="G46" s="803">
        <f>'ПД 1эк'!AH81+'Прочие-1эк'!AG109</f>
        <v>0</v>
      </c>
      <c r="H46" s="802"/>
      <c r="I46" s="802"/>
      <c r="J46" s="802"/>
      <c r="K46" s="689">
        <f t="shared" si="15"/>
        <v>0</v>
      </c>
      <c r="M46" s="802"/>
      <c r="N46" s="802"/>
      <c r="O46" s="802"/>
      <c r="P46" s="802"/>
      <c r="Q46" s="802"/>
      <c r="R46" s="802"/>
      <c r="S46" s="689">
        <f t="shared" si="17"/>
        <v>0</v>
      </c>
      <c r="T46" s="689">
        <f t="shared" si="18"/>
        <v>0</v>
      </c>
      <c r="U46" s="689">
        <f t="shared" si="19"/>
        <v>0</v>
      </c>
      <c r="V46" s="689">
        <f t="shared" si="20"/>
        <v>0</v>
      </c>
      <c r="W46" s="689">
        <f t="shared" si="21"/>
        <v>0</v>
      </c>
      <c r="X46" s="689">
        <f t="shared" si="22"/>
        <v>0</v>
      </c>
      <c r="Y46" s="689">
        <f t="shared" si="9"/>
        <v>0</v>
      </c>
      <c r="Z46" s="689">
        <f t="shared" si="23"/>
        <v>0</v>
      </c>
      <c r="AA46" s="799"/>
    </row>
    <row r="47" spans="1:27" ht="12.75" hidden="1" customHeight="1" x14ac:dyDescent="0.2">
      <c r="A47" s="2860" t="s">
        <v>736</v>
      </c>
      <c r="B47" s="2861"/>
      <c r="C47" s="2820">
        <v>440</v>
      </c>
      <c r="D47" s="827">
        <v>40101</v>
      </c>
      <c r="E47" s="982"/>
      <c r="F47" s="802"/>
      <c r="G47" s="802"/>
      <c r="H47" s="802"/>
      <c r="I47" s="802"/>
      <c r="J47" s="802"/>
      <c r="K47" s="689">
        <f t="shared" si="15"/>
        <v>0</v>
      </c>
      <c r="M47" s="802"/>
      <c r="N47" s="802"/>
      <c r="O47" s="802"/>
      <c r="P47" s="802"/>
      <c r="Q47" s="802"/>
      <c r="R47" s="802"/>
      <c r="S47" s="689">
        <f t="shared" si="17"/>
        <v>0</v>
      </c>
      <c r="T47" s="689">
        <f t="shared" si="18"/>
        <v>0</v>
      </c>
      <c r="U47" s="689">
        <f t="shared" si="19"/>
        <v>0</v>
      </c>
      <c r="V47" s="689">
        <f t="shared" si="20"/>
        <v>0</v>
      </c>
      <c r="W47" s="689">
        <f t="shared" si="21"/>
        <v>0</v>
      </c>
      <c r="X47" s="689">
        <f t="shared" si="22"/>
        <v>0</v>
      </c>
      <c r="Y47" s="689">
        <f t="shared" si="9"/>
        <v>0</v>
      </c>
      <c r="Z47" s="689">
        <f t="shared" si="23"/>
        <v>0</v>
      </c>
      <c r="AA47" s="799"/>
    </row>
    <row r="48" spans="1:27" x14ac:dyDescent="0.2">
      <c r="A48" s="2862"/>
      <c r="B48" s="2863"/>
      <c r="C48" s="2821"/>
      <c r="D48" s="824">
        <v>80100</v>
      </c>
      <c r="E48" s="112">
        <f>'Прочие-1эк'!AG95</f>
        <v>0</v>
      </c>
      <c r="F48" s="112">
        <f>'Прочие-1эк'!AG96</f>
        <v>0</v>
      </c>
      <c r="G48" s="112">
        <f>'Прочие-1эк'!AG97</f>
        <v>0</v>
      </c>
      <c r="H48" s="802"/>
      <c r="I48" s="802"/>
      <c r="J48" s="802"/>
      <c r="K48" s="689">
        <f t="shared" si="15"/>
        <v>0</v>
      </c>
      <c r="M48" s="802"/>
      <c r="N48" s="802"/>
      <c r="O48" s="802"/>
      <c r="P48" s="802"/>
      <c r="Q48" s="802"/>
      <c r="R48" s="802"/>
      <c r="S48" s="689">
        <f t="shared" si="17"/>
        <v>0</v>
      </c>
      <c r="T48" s="689">
        <f t="shared" si="18"/>
        <v>0</v>
      </c>
      <c r="U48" s="689">
        <f t="shared" si="19"/>
        <v>0</v>
      </c>
      <c r="V48" s="689">
        <f t="shared" si="20"/>
        <v>0</v>
      </c>
      <c r="W48" s="689">
        <f t="shared" si="21"/>
        <v>0</v>
      </c>
      <c r="X48" s="689">
        <f t="shared" si="22"/>
        <v>0</v>
      </c>
      <c r="Y48" s="689">
        <f t="shared" si="9"/>
        <v>0</v>
      </c>
      <c r="Z48" s="689">
        <f t="shared" si="23"/>
        <v>0</v>
      </c>
      <c r="AA48" s="799"/>
    </row>
    <row r="49" spans="1:27" x14ac:dyDescent="0.2">
      <c r="A49" s="2862"/>
      <c r="B49" s="2863"/>
      <c r="C49" s="2821"/>
      <c r="D49" s="825">
        <v>80100</v>
      </c>
      <c r="E49" s="112">
        <f>'Прочие-1эк'!AG101</f>
        <v>0</v>
      </c>
      <c r="F49" s="112">
        <f>'Прочие-1эк'!AG102</f>
        <v>0</v>
      </c>
      <c r="G49" s="112">
        <f>'Прочие-1эк'!AG103</f>
        <v>0</v>
      </c>
      <c r="H49" s="802"/>
      <c r="I49" s="802"/>
      <c r="J49" s="802"/>
      <c r="K49" s="689">
        <f t="shared" si="15"/>
        <v>0</v>
      </c>
      <c r="M49" s="802"/>
      <c r="N49" s="802"/>
      <c r="O49" s="802"/>
      <c r="P49" s="802"/>
      <c r="Q49" s="802"/>
      <c r="R49" s="802"/>
      <c r="S49" s="689">
        <f t="shared" si="17"/>
        <v>0</v>
      </c>
      <c r="T49" s="689">
        <f t="shared" si="18"/>
        <v>0</v>
      </c>
      <c r="U49" s="689">
        <f t="shared" si="19"/>
        <v>0</v>
      </c>
      <c r="V49" s="689">
        <f t="shared" si="20"/>
        <v>0</v>
      </c>
      <c r="W49" s="689">
        <f t="shared" si="21"/>
        <v>0</v>
      </c>
      <c r="X49" s="689">
        <f t="shared" si="22"/>
        <v>0</v>
      </c>
      <c r="Y49" s="689">
        <f t="shared" si="9"/>
        <v>0</v>
      </c>
      <c r="Z49" s="689">
        <f t="shared" si="23"/>
        <v>0</v>
      </c>
      <c r="AA49" s="799"/>
    </row>
    <row r="50" spans="1:27" ht="13.9" customHeight="1" x14ac:dyDescent="0.2">
      <c r="A50" s="2864"/>
      <c r="B50" s="2865"/>
      <c r="C50" s="2821"/>
      <c r="D50" s="826">
        <v>60000</v>
      </c>
      <c r="E50" s="803">
        <f>'ПД 1эк'!AH82+'Прочие-1эк'!AG110</f>
        <v>0</v>
      </c>
      <c r="F50" s="803">
        <f>'ПД 1эк'!AH83+'Прочие-1эк'!AG111</f>
        <v>37451.4</v>
      </c>
      <c r="G50" s="803">
        <f>'ПД 1эк'!AH84+'Прочие-1эк'!AG112</f>
        <v>0</v>
      </c>
      <c r="H50" s="802"/>
      <c r="I50" s="802"/>
      <c r="J50" s="802"/>
      <c r="K50" s="689">
        <f t="shared" si="15"/>
        <v>37451.4</v>
      </c>
      <c r="M50" s="802"/>
      <c r="N50" s="802"/>
      <c r="O50" s="802"/>
      <c r="P50" s="802"/>
      <c r="Q50" s="802"/>
      <c r="R50" s="802"/>
      <c r="S50" s="689">
        <f t="shared" si="17"/>
        <v>0</v>
      </c>
      <c r="T50" s="689">
        <f t="shared" si="18"/>
        <v>0</v>
      </c>
      <c r="U50" s="689">
        <f t="shared" si="19"/>
        <v>37451.4</v>
      </c>
      <c r="V50" s="689">
        <f t="shared" si="20"/>
        <v>0</v>
      </c>
      <c r="W50" s="689">
        <f t="shared" si="21"/>
        <v>0</v>
      </c>
      <c r="X50" s="689">
        <f t="shared" si="22"/>
        <v>0</v>
      </c>
      <c r="Y50" s="689">
        <f t="shared" si="9"/>
        <v>0</v>
      </c>
      <c r="Z50" s="689">
        <f t="shared" si="23"/>
        <v>37451.4</v>
      </c>
      <c r="AA50" s="799"/>
    </row>
    <row r="51" spans="1:27" ht="12.75" customHeight="1" x14ac:dyDescent="0.2">
      <c r="A51" s="2855" t="s">
        <v>729</v>
      </c>
      <c r="B51" s="2858" t="s">
        <v>751</v>
      </c>
      <c r="C51" s="2858" t="s">
        <v>347</v>
      </c>
      <c r="D51" s="823">
        <v>80100</v>
      </c>
      <c r="E51" s="804">
        <f t="shared" ref="E51:J51" si="24">E55+E56+E57+E58+E59+E60+E61+E62+E63+E64+E65+E66+E67+E68+E69+E70+E75+E71+E72+E74+E73</f>
        <v>0</v>
      </c>
      <c r="F51" s="804">
        <f t="shared" si="24"/>
        <v>0</v>
      </c>
      <c r="G51" s="804">
        <f t="shared" si="24"/>
        <v>0</v>
      </c>
      <c r="H51" s="804">
        <f t="shared" si="24"/>
        <v>0</v>
      </c>
      <c r="I51" s="804">
        <f t="shared" si="24"/>
        <v>0</v>
      </c>
      <c r="J51" s="804">
        <f t="shared" si="24"/>
        <v>0</v>
      </c>
      <c r="K51" s="689">
        <f t="shared" ref="K51:K63" si="25">E51+F51+G51+H51+I51</f>
        <v>0</v>
      </c>
      <c r="L51" s="827">
        <v>90100</v>
      </c>
      <c r="M51" s="804">
        <f t="shared" ref="M51:R51" si="26">M55+M56+M57+M58+M59+M60+M61+M62+M63+M64+M65+M66+M67+M68+M69+M70+M75+M71+M72+M74+M73</f>
        <v>0</v>
      </c>
      <c r="N51" s="804">
        <f t="shared" si="26"/>
        <v>3707893.3</v>
      </c>
      <c r="O51" s="804">
        <f t="shared" si="26"/>
        <v>0</v>
      </c>
      <c r="P51" s="804">
        <f t="shared" si="26"/>
        <v>0</v>
      </c>
      <c r="Q51" s="804">
        <f t="shared" si="26"/>
        <v>0</v>
      </c>
      <c r="R51" s="804">
        <f t="shared" si="26"/>
        <v>0</v>
      </c>
      <c r="S51" s="689">
        <f t="shared" si="17"/>
        <v>3707893.3</v>
      </c>
      <c r="T51" s="689">
        <f t="shared" si="18"/>
        <v>0</v>
      </c>
      <c r="U51" s="689">
        <f t="shared" si="19"/>
        <v>3707893.3</v>
      </c>
      <c r="V51" s="689">
        <f t="shared" si="20"/>
        <v>0</v>
      </c>
      <c r="W51" s="689">
        <f t="shared" si="21"/>
        <v>0</v>
      </c>
      <c r="X51" s="689">
        <f t="shared" si="22"/>
        <v>0</v>
      </c>
      <c r="Y51" s="689">
        <f t="shared" si="9"/>
        <v>0</v>
      </c>
      <c r="Z51" s="689">
        <f>K51+S51</f>
        <v>3707893.3</v>
      </c>
      <c r="AA51" s="799"/>
    </row>
    <row r="52" spans="1:27" ht="12.75" customHeight="1" x14ac:dyDescent="0.2">
      <c r="A52" s="2856"/>
      <c r="B52" s="2858"/>
      <c r="C52" s="2858"/>
      <c r="D52" s="824">
        <v>80100</v>
      </c>
      <c r="E52" s="794">
        <f>E76+E78+E80+E83+E84+E86+E87+E88+E90+E92+E93+E95+E96+E97+E100+E102+E109+E105+E106+E108+E107+E110+E77+E81+E85+E103+E104+E95</f>
        <v>15121062.269999998</v>
      </c>
      <c r="F52" s="794">
        <f>F76+F78+F80+F83+F84+F86+F87+F88+F90+F92+F93+F95+F96+F97+F100+F102+F109+F105+F106+F108+F107+F110+F77+F81+F85+F103+F104+F95</f>
        <v>42677693.460000001</v>
      </c>
      <c r="G52" s="794">
        <f>G76+G78+G80+G83+G84+G86+G87+G88+G90+G92+G93+G95+G96+G97+G100+G102+G109+G105+G106+G108+G107+G110+G77+G81+G85+G103+G104+G95</f>
        <v>0</v>
      </c>
      <c r="H52" s="794">
        <f>H76+H78+H80+H83+H84+H86+H87+H88+H90+H92+H93+H95+H96+H97+H100+H102+H109+H105+H106+H108+H107+H110+H77+H81+H85+H103+H104+H95</f>
        <v>0</v>
      </c>
      <c r="I52" s="794">
        <f>I76+I78+I80+I83+I84+I86+I87+I88+I90+I92+I93+I95+I96+I97+I100+I102+I109+I105+I106+I108+I107+I110+I77+I81+I85+I103+I104+I95</f>
        <v>0</v>
      </c>
      <c r="J52" s="794">
        <f>J76+J78+J80+J83+J84+J86+J87+J88+J90+J92+J93+J95+J96+J97+J100+J102+J109+J105+J106+J108+J107+J110</f>
        <v>0</v>
      </c>
      <c r="K52" s="689">
        <f t="shared" si="25"/>
        <v>57798755.729999997</v>
      </c>
      <c r="L52" s="824">
        <v>90100</v>
      </c>
      <c r="M52" s="794">
        <f>M76+M78+M80+M83+M84+M86+M87+M88+M90+M92+M93+M95+M96+M97+M100+M102+M109+M105+M106+M108+M107+M110+M77+M81+M85+M103+M104+M95+M98+M101+M99</f>
        <v>37938</v>
      </c>
      <c r="N52" s="794">
        <f>N76+N78+N80+N83+N84+N86+N87+N88+N90+N92+N93+N95+N96+N97+N100+N102+N109+N105+N106+N108+N107+N110+N77+N81+N85+N103+N104+N95+N98+N101+N99</f>
        <v>1491736.58</v>
      </c>
      <c r="O52" s="794">
        <f t="shared" ref="O52:R52" si="27">O76+O78+O80+O83+O84+O86+O87+O88+O90+O92+O93+O95+O96+O97+O100+O102+O109+O105+O106+O108+O107+O110+O77+O81+O85+O103+O104+O95+O98+O101+O99</f>
        <v>0</v>
      </c>
      <c r="P52" s="794">
        <f>P76+P78+P80+P83+P84+P86+P87+P88+P90+P92+P93+P95+P96+P97+P100+P102+P109+P105+P106+P108+P107+P110+P77+P81+P85+P103+P104+P95+P98+P101+P99+P91</f>
        <v>2418817.62</v>
      </c>
      <c r="Q52" s="794">
        <f t="shared" si="27"/>
        <v>0</v>
      </c>
      <c r="R52" s="794">
        <f t="shared" si="27"/>
        <v>730573.8</v>
      </c>
      <c r="S52" s="689">
        <f t="shared" si="17"/>
        <v>4679066</v>
      </c>
      <c r="T52" s="689">
        <f t="shared" si="18"/>
        <v>15159000.269999998</v>
      </c>
      <c r="U52" s="689">
        <f t="shared" si="19"/>
        <v>44169430.039999999</v>
      </c>
      <c r="V52" s="689">
        <f t="shared" si="20"/>
        <v>0</v>
      </c>
      <c r="W52" s="689">
        <f t="shared" si="21"/>
        <v>2418817.62</v>
      </c>
      <c r="X52" s="689">
        <f t="shared" si="22"/>
        <v>0</v>
      </c>
      <c r="Y52" s="689">
        <f t="shared" si="9"/>
        <v>730573.8</v>
      </c>
      <c r="Z52" s="689">
        <f>K52+S52</f>
        <v>62477821.729999997</v>
      </c>
      <c r="AA52" s="799"/>
    </row>
    <row r="53" spans="1:27" ht="12.75" customHeight="1" x14ac:dyDescent="0.2">
      <c r="A53" s="2856"/>
      <c r="B53" s="2858"/>
      <c r="C53" s="2858"/>
      <c r="D53" s="825">
        <v>80100</v>
      </c>
      <c r="E53" s="805">
        <f>E111+E113+E116+E119+E120+E122+E123+E124+E126+E127+E128+E132+E133+E134+E137+E139+E147+E143+E144+E146+E145+E148+E112+E114+E115+E117+E118+E121+E129+E140+E142+E131</f>
        <v>0</v>
      </c>
      <c r="F53" s="805">
        <f>F111+F113+F116+F119+F120+F122+F123+F124+F126+F127+F128+F132+F133+F134+F137+F139+F147+F143+F144+F146+F145+F148+F112+F114+F115+F117+F118+F121+F129+F140+F142+F131+F125</f>
        <v>9499162</v>
      </c>
      <c r="G53" s="805">
        <f>G111+G113+G116+G119+G120+G122+G123+G124+G126+G127+G128+G132+G133+G134+G137+G139+G147+G143+G144+G146+G145+G148+G112+G114+G115+G117+G118+G121+G129+G140+G142+G131</f>
        <v>337640</v>
      </c>
      <c r="H53" s="805">
        <f>H111+H113+H116+H119+H120+H122+H123+H124+H126+H127+H128+H132+H133+H134+H137+H139+H147+H143+H144+H146+H145+H148+H112+H114+H115+H117+H118+H121+H129+H140+H142+H131</f>
        <v>0</v>
      </c>
      <c r="I53" s="805">
        <f>I111+I113+I116+I119+I120+I122+I123+I124+I126+I127+I128+I132+I133+I134+I137+I139+I147+I143+I144+I146+I145+I148+I112+I114+I115+I117+I118+I121+I129+I140+I142+I131</f>
        <v>0</v>
      </c>
      <c r="J53" s="805">
        <f>J111+J113+J116+J119+J120+J122+J123+J124+J126+J127+J128+J132+J133+J134+J137+J139+J147+J143+J144+J146+J145+J148</f>
        <v>0</v>
      </c>
      <c r="K53" s="689">
        <f t="shared" si="25"/>
        <v>9836802</v>
      </c>
      <c r="L53" s="825">
        <v>90100</v>
      </c>
      <c r="M53" s="805">
        <f>M111+M113+M116+M119+M120+M122+M123+M124+M126+M127+M128+M132+M133+M134+M137+M139+M147+M143+M144+M146+M145+M148+M112+M114+M115+M117+M118+M121+M129+M140+M142+M131+M135+M136+M141+M130</f>
        <v>0</v>
      </c>
      <c r="N53" s="805">
        <f>N111+N113+N116+N119+N120+N122+N123+N124+N126+N127+N128+N132+N133+N134+N137+N139+N147+N143+N144+N146+N145+N148+N112+N114+N115+N117+N118+N138+N121+N129+N140+N142+N131+N135+N136+N141+N130</f>
        <v>977240.8</v>
      </c>
      <c r="O53" s="805">
        <f>O111+O113+O116+O119+O120+O122+O123+O124+O126+O127+O128+O132+O133+O134+O137+O139+O147+O143+O144+O146+O145+O148+O112+O114+O115+O117+O118+O121+O129+O140+O142+O131+O135+O136+O141+O130</f>
        <v>0</v>
      </c>
      <c r="P53" s="805">
        <f>P111+P113+P116+P119+P120+P122+P123+P124+P126+P127+P128+P132+P133+P134+P137+P139+P147+P143+P144+P146+P145+P148+P112+P114+P115+P117+P118+P121+P129+P140+P142+P131+P135+P136+P141+P130</f>
        <v>48559.5</v>
      </c>
      <c r="Q53" s="805">
        <f>Q111+Q113+Q116+Q119+Q120+Q122+Q123+Q124+Q126+Q127+Q128+Q132+Q133+Q134+Q137+Q139+Q147+Q143+Q144+Q146+Q145+Q148+Q112+Q114+Q115+Q117+Q118+Q121+Q129+Q140+Q142+Q131+Q135+Q136+Q141+Q130</f>
        <v>0</v>
      </c>
      <c r="R53" s="805">
        <f>R111+R113+R116+R119+R120+R122+R123+R124+R126+R127+R128+R132+R133+R134+R137+R139+R147+R143+R144+R146+R145+R148+R112+R114+R115+R117+R118+R121+R129+R140+R142+R131+R135+R136+R141+R130</f>
        <v>0</v>
      </c>
      <c r="S53" s="805">
        <f>S111+S113+S116+S119+S120+S122+S123+S124+S126+S127+S128+S132+S133+S134+S137+S139+S147+S143+S144+S146+S145+S148+S112+S114+S115+S117+S118+S121+S129+S140+S142+S131+S138</f>
        <v>1025800.3</v>
      </c>
      <c r="T53" s="805">
        <f t="shared" ref="T53:Y53" si="28">T111+T113+T116+T119+T120+T122+T123+T124+T126+T127+T128+T132+T133+T134+T137+T139+T147+T143+T144+T146+T145+T148+T112+T114+T115+T117+T118+T121+T129+T140+T142</f>
        <v>0</v>
      </c>
      <c r="U53" s="805">
        <f t="shared" si="28"/>
        <v>8164129.2399999993</v>
      </c>
      <c r="V53" s="805">
        <f t="shared" si="28"/>
        <v>337640</v>
      </c>
      <c r="W53" s="805">
        <f t="shared" si="28"/>
        <v>48559.5</v>
      </c>
      <c r="X53" s="805">
        <f t="shared" si="28"/>
        <v>0</v>
      </c>
      <c r="Y53" s="805">
        <f t="shared" si="28"/>
        <v>0</v>
      </c>
      <c r="Z53" s="689">
        <f t="shared" si="23"/>
        <v>10862602.300000001</v>
      </c>
      <c r="AA53" s="799"/>
    </row>
    <row r="54" spans="1:27" ht="12.75" customHeight="1" x14ac:dyDescent="0.2">
      <c r="A54" s="2857"/>
      <c r="B54" s="2858"/>
      <c r="C54" s="2858"/>
      <c r="D54" s="826">
        <v>60000</v>
      </c>
      <c r="E54" s="806">
        <f>E149+E151+E152+E153+E154+E155+E156+E157+E159+E160+E161+E163+E164+E165+E166+E167+E172+E168+E169+E171+E170+E173+E162+E150</f>
        <v>3034781.77</v>
      </c>
      <c r="F54" s="806">
        <f>F149+F151+F152+F153+F154+F155+F156+F157+F159+F160+F161+F163+F164+F165+F166+F167+F172+F168+F169+F171+F170+F173+F162+F150</f>
        <v>264307.95</v>
      </c>
      <c r="G54" s="806">
        <f>G149+G151+G152+G153+G154+G155+G156+G157+G159+G160+G161+G163+G164+G165+G166+G167+G172+G168+G169+G171+G170+G173+G162+G150</f>
        <v>0</v>
      </c>
      <c r="H54" s="806">
        <f>H149+H151+H152+H153+H154+H155+H156+H157+H159+H160+H161+H163+H164+H165+H166+H167+H172+H168+H169+H171+H170+H173+H162+H150</f>
        <v>44145</v>
      </c>
      <c r="I54" s="806">
        <f>I149+I151+I152+I153+I154+I155+I156+I157+I159+I160+I161+I163+I164+I165+I166+I167+I172+I168+I169+I171+I170+I173+I162+I150</f>
        <v>0</v>
      </c>
      <c r="J54" s="806">
        <f>J149+J151+J152+J153+J154+J155+J156+J157+J159+J160+J161+J163+J164+J165+J166+J167+J172+J168+J169+J171+J170+J173</f>
        <v>0</v>
      </c>
      <c r="K54" s="689">
        <f t="shared" si="25"/>
        <v>3343234.72</v>
      </c>
      <c r="M54" s="806">
        <f t="shared" ref="M54:Y54" si="29">M149+M151+M152+M153+M154+M155+M156+M157+M159+M160+M161+M163+M164+M165+M166+M167+M172+M168+M169+M171+M170+M173+M162</f>
        <v>0</v>
      </c>
      <c r="N54" s="806">
        <f t="shared" si="29"/>
        <v>0</v>
      </c>
      <c r="O54" s="806">
        <f t="shared" si="29"/>
        <v>0</v>
      </c>
      <c r="P54" s="806">
        <f t="shared" si="29"/>
        <v>0</v>
      </c>
      <c r="Q54" s="806">
        <f t="shared" si="29"/>
        <v>0</v>
      </c>
      <c r="R54" s="806">
        <f t="shared" si="29"/>
        <v>0</v>
      </c>
      <c r="S54" s="806">
        <f t="shared" si="29"/>
        <v>0</v>
      </c>
      <c r="T54" s="806">
        <f t="shared" si="29"/>
        <v>3034781.77</v>
      </c>
      <c r="U54" s="806">
        <f t="shared" si="29"/>
        <v>264307.95</v>
      </c>
      <c r="V54" s="806">
        <f t="shared" si="29"/>
        <v>0</v>
      </c>
      <c r="W54" s="806">
        <f t="shared" si="29"/>
        <v>44145</v>
      </c>
      <c r="X54" s="806">
        <f t="shared" si="29"/>
        <v>0</v>
      </c>
      <c r="Y54" s="806">
        <f t="shared" si="29"/>
        <v>0</v>
      </c>
      <c r="Z54" s="689">
        <f>K54+S54</f>
        <v>3343234.72</v>
      </c>
      <c r="AA54" s="799"/>
    </row>
    <row r="55" spans="1:27" ht="14.25" hidden="1" customHeight="1" x14ac:dyDescent="0.2">
      <c r="A55" s="7">
        <v>111</v>
      </c>
      <c r="B55" s="981"/>
      <c r="C55" s="797">
        <v>211</v>
      </c>
      <c r="D55" s="827">
        <v>40101</v>
      </c>
      <c r="E55" s="689">
        <f>'ЛИМ год 1эк'!C11+'Прочие-1эк'!E56</f>
        <v>0</v>
      </c>
      <c r="F55" s="689">
        <f>'Прочие-1эк'!E57</f>
        <v>0</v>
      </c>
      <c r="G55" s="689">
        <f>'Прочие-1эк'!E58</f>
        <v>0</v>
      </c>
      <c r="H55" s="689"/>
      <c r="I55" s="689"/>
      <c r="J55" s="689"/>
      <c r="K55" s="689">
        <f t="shared" si="25"/>
        <v>0</v>
      </c>
      <c r="L55" s="827">
        <v>50100</v>
      </c>
      <c r="M55" s="689">
        <f>'ИЦ 1эк'!E58</f>
        <v>0</v>
      </c>
      <c r="N55" s="689">
        <f>'ИЦ 1эк'!E59</f>
        <v>2067913.8399999999</v>
      </c>
      <c r="O55" s="689">
        <f>'ИЦ 1эк'!E60</f>
        <v>0</v>
      </c>
      <c r="P55" s="802"/>
      <c r="Q55" s="802"/>
      <c r="R55" s="802"/>
      <c r="S55" s="689">
        <f t="shared" si="17"/>
        <v>2067913.8399999999</v>
      </c>
      <c r="T55" s="689">
        <f t="shared" si="18"/>
        <v>0</v>
      </c>
      <c r="U55" s="689">
        <f t="shared" si="19"/>
        <v>2067913.8399999999</v>
      </c>
      <c r="V55" s="689">
        <f t="shared" si="20"/>
        <v>0</v>
      </c>
      <c r="W55" s="689">
        <f t="shared" si="21"/>
        <v>0</v>
      </c>
      <c r="X55" s="689">
        <f t="shared" si="22"/>
        <v>0</v>
      </c>
      <c r="Y55" s="689">
        <f t="shared" si="9"/>
        <v>0</v>
      </c>
      <c r="Z55" s="689">
        <f t="shared" si="23"/>
        <v>2067913.8399999999</v>
      </c>
      <c r="AA55" s="799"/>
    </row>
    <row r="56" spans="1:27" ht="14.25" hidden="1" customHeight="1" x14ac:dyDescent="0.2">
      <c r="A56" s="7">
        <v>112</v>
      </c>
      <c r="B56" s="7"/>
      <c r="C56" s="797">
        <v>212</v>
      </c>
      <c r="D56" s="827">
        <v>40101</v>
      </c>
      <c r="E56" s="689">
        <f>'ЛИМ год 1эк'!C12+'Прочие-1эк'!F56</f>
        <v>0</v>
      </c>
      <c r="F56" s="689">
        <f>'Прочие-1эк'!F57</f>
        <v>0</v>
      </c>
      <c r="G56" s="689">
        <f>'Прочие-1эк'!F58</f>
        <v>0</v>
      </c>
      <c r="H56" s="689"/>
      <c r="I56" s="689"/>
      <c r="J56" s="689"/>
      <c r="K56" s="689">
        <f t="shared" si="25"/>
        <v>0</v>
      </c>
      <c r="L56" s="827">
        <v>50100</v>
      </c>
      <c r="M56" s="689">
        <f>'ИЦ 1эк'!F58</f>
        <v>0</v>
      </c>
      <c r="N56" s="689">
        <f>'ИЦ 1эк'!F59</f>
        <v>0</v>
      </c>
      <c r="O56" s="689">
        <f>'ИЦ 1эк'!F60</f>
        <v>0</v>
      </c>
      <c r="P56" s="802"/>
      <c r="Q56" s="802"/>
      <c r="R56" s="802"/>
      <c r="S56" s="689">
        <f t="shared" si="17"/>
        <v>0</v>
      </c>
      <c r="T56" s="689">
        <f t="shared" si="18"/>
        <v>0</v>
      </c>
      <c r="U56" s="689">
        <f t="shared" si="19"/>
        <v>0</v>
      </c>
      <c r="V56" s="689">
        <f t="shared" si="20"/>
        <v>0</v>
      </c>
      <c r="W56" s="689">
        <f t="shared" si="21"/>
        <v>0</v>
      </c>
      <c r="X56" s="689">
        <f t="shared" si="22"/>
        <v>0</v>
      </c>
      <c r="Y56" s="689">
        <f t="shared" si="9"/>
        <v>0</v>
      </c>
      <c r="Z56" s="689">
        <f t="shared" si="23"/>
        <v>0</v>
      </c>
      <c r="AA56" s="799"/>
    </row>
    <row r="57" spans="1:27" ht="14.25" hidden="1" customHeight="1" x14ac:dyDescent="0.2">
      <c r="A57" s="7">
        <v>112</v>
      </c>
      <c r="B57" s="7"/>
      <c r="C57" s="797">
        <v>262</v>
      </c>
      <c r="D57" s="827">
        <v>40101</v>
      </c>
      <c r="E57" s="689">
        <f>'ЛИМ год 1эк'!C35</f>
        <v>0</v>
      </c>
      <c r="F57" s="689"/>
      <c r="G57" s="689"/>
      <c r="H57" s="689"/>
      <c r="I57" s="689"/>
      <c r="J57" s="689"/>
      <c r="K57" s="689">
        <f t="shared" si="25"/>
        <v>0</v>
      </c>
      <c r="L57" s="827">
        <v>50100</v>
      </c>
      <c r="M57" s="689">
        <f>'ИЦ 1эк'!Q58</f>
        <v>0</v>
      </c>
      <c r="N57" s="689">
        <f>'ИЦ 1эк'!Q59</f>
        <v>0</v>
      </c>
      <c r="O57" s="689">
        <f>'ИЦ 1эк'!Q60</f>
        <v>0</v>
      </c>
      <c r="P57" s="802"/>
      <c r="Q57" s="802"/>
      <c r="R57" s="802"/>
      <c r="S57" s="689">
        <f t="shared" si="17"/>
        <v>0</v>
      </c>
      <c r="T57" s="689">
        <f t="shared" si="18"/>
        <v>0</v>
      </c>
      <c r="U57" s="689">
        <f t="shared" si="19"/>
        <v>0</v>
      </c>
      <c r="V57" s="689">
        <f t="shared" si="20"/>
        <v>0</v>
      </c>
      <c r="W57" s="689">
        <f t="shared" si="21"/>
        <v>0</v>
      </c>
      <c r="X57" s="689">
        <f t="shared" si="22"/>
        <v>0</v>
      </c>
      <c r="Y57" s="689">
        <f t="shared" si="9"/>
        <v>0</v>
      </c>
      <c r="Z57" s="689">
        <f t="shared" si="23"/>
        <v>0</v>
      </c>
      <c r="AA57" s="799"/>
    </row>
    <row r="58" spans="1:27" ht="14.25" hidden="1" customHeight="1" x14ac:dyDescent="0.2">
      <c r="A58" s="7">
        <v>119</v>
      </c>
      <c r="B58" s="7"/>
      <c r="C58" s="797">
        <v>213</v>
      </c>
      <c r="D58" s="827">
        <v>40101</v>
      </c>
      <c r="E58" s="689">
        <f>'ЛИМ год 1эк'!C13+'Прочие-1эк'!G56</f>
        <v>0</v>
      </c>
      <c r="F58" s="689">
        <f>'Прочие-1эк'!G57</f>
        <v>0</v>
      </c>
      <c r="G58" s="689">
        <f>'Прочие-1эк'!G58</f>
        <v>0</v>
      </c>
      <c r="H58" s="689"/>
      <c r="I58" s="689"/>
      <c r="J58" s="689"/>
      <c r="K58" s="689">
        <f t="shared" si="25"/>
        <v>0</v>
      </c>
      <c r="L58" s="827">
        <v>50100</v>
      </c>
      <c r="M58" s="689">
        <f>'ИЦ 1эк'!G58</f>
        <v>0</v>
      </c>
      <c r="N58" s="689">
        <f>'ИЦ 1эк'!G59</f>
        <v>595458.28</v>
      </c>
      <c r="O58" s="689">
        <f>'ИЦ 1эк'!G60</f>
        <v>0</v>
      </c>
      <c r="P58" s="802"/>
      <c r="Q58" s="802"/>
      <c r="R58" s="802"/>
      <c r="S58" s="689">
        <f t="shared" si="17"/>
        <v>595458.28</v>
      </c>
      <c r="T58" s="689">
        <f t="shared" si="18"/>
        <v>0</v>
      </c>
      <c r="U58" s="689">
        <f t="shared" si="19"/>
        <v>595458.28</v>
      </c>
      <c r="V58" s="689">
        <f t="shared" si="20"/>
        <v>0</v>
      </c>
      <c r="W58" s="689">
        <f t="shared" si="21"/>
        <v>0</v>
      </c>
      <c r="X58" s="689">
        <f t="shared" si="22"/>
        <v>0</v>
      </c>
      <c r="Y58" s="689">
        <f t="shared" si="9"/>
        <v>0</v>
      </c>
      <c r="Z58" s="689">
        <f t="shared" si="23"/>
        <v>595458.28</v>
      </c>
      <c r="AA58" s="799"/>
    </row>
    <row r="59" spans="1:27" ht="14.25" hidden="1" customHeight="1" x14ac:dyDescent="0.2">
      <c r="A59" s="7">
        <v>119</v>
      </c>
      <c r="B59" s="7"/>
      <c r="C59" s="797">
        <v>262</v>
      </c>
      <c r="D59" s="827">
        <v>40101</v>
      </c>
      <c r="E59" s="689">
        <f>'ЛИМ год 1эк'!C36</f>
        <v>0</v>
      </c>
      <c r="F59" s="689"/>
      <c r="G59" s="689"/>
      <c r="H59" s="689"/>
      <c r="I59" s="689"/>
      <c r="J59" s="689"/>
      <c r="K59" s="689">
        <f t="shared" si="25"/>
        <v>0</v>
      </c>
      <c r="L59" s="827">
        <v>50100</v>
      </c>
      <c r="M59" s="802"/>
      <c r="N59" s="802"/>
      <c r="O59" s="802"/>
      <c r="P59" s="802"/>
      <c r="Q59" s="802"/>
      <c r="R59" s="802"/>
      <c r="S59" s="689">
        <f t="shared" si="17"/>
        <v>0</v>
      </c>
      <c r="T59" s="689">
        <f t="shared" si="18"/>
        <v>0</v>
      </c>
      <c r="U59" s="689">
        <f t="shared" si="19"/>
        <v>0</v>
      </c>
      <c r="V59" s="689">
        <f t="shared" si="20"/>
        <v>0</v>
      </c>
      <c r="W59" s="689">
        <f t="shared" si="21"/>
        <v>0</v>
      </c>
      <c r="X59" s="689">
        <f t="shared" si="22"/>
        <v>0</v>
      </c>
      <c r="Y59" s="689">
        <f t="shared" si="9"/>
        <v>0</v>
      </c>
      <c r="Z59" s="689">
        <f t="shared" si="23"/>
        <v>0</v>
      </c>
      <c r="AA59" s="799"/>
    </row>
    <row r="60" spans="1:27" ht="14.25" hidden="1" customHeight="1" x14ac:dyDescent="0.2">
      <c r="A60" s="7">
        <v>244</v>
      </c>
      <c r="B60" s="7"/>
      <c r="C60" s="797">
        <v>221</v>
      </c>
      <c r="D60" s="827">
        <v>40101</v>
      </c>
      <c r="E60" s="689">
        <f>'ЛИМ год 1эк'!C15+'Прочие-1эк'!H56</f>
        <v>0</v>
      </c>
      <c r="F60" s="689">
        <f>'Прочие-1эк'!H57</f>
        <v>0</v>
      </c>
      <c r="G60" s="689">
        <f>'Прочие-1эк'!H58</f>
        <v>0</v>
      </c>
      <c r="H60" s="689"/>
      <c r="I60" s="689"/>
      <c r="J60" s="689"/>
      <c r="K60" s="689">
        <f t="shared" si="25"/>
        <v>0</v>
      </c>
      <c r="L60" s="827">
        <v>50100</v>
      </c>
      <c r="M60" s="689">
        <f>'ИЦ 1эк'!I58</f>
        <v>0</v>
      </c>
      <c r="N60" s="689">
        <f>'ИЦ 1эк'!I59</f>
        <v>0</v>
      </c>
      <c r="O60" s="689">
        <f>'ИЦ 1эк'!I60</f>
        <v>0</v>
      </c>
      <c r="P60" s="802"/>
      <c r="Q60" s="802"/>
      <c r="R60" s="802"/>
      <c r="S60" s="689">
        <f t="shared" si="17"/>
        <v>0</v>
      </c>
      <c r="T60" s="689">
        <f t="shared" si="18"/>
        <v>0</v>
      </c>
      <c r="U60" s="689">
        <f t="shared" si="19"/>
        <v>0</v>
      </c>
      <c r="V60" s="689">
        <f t="shared" si="20"/>
        <v>0</v>
      </c>
      <c r="W60" s="689">
        <f t="shared" si="21"/>
        <v>0</v>
      </c>
      <c r="X60" s="689">
        <f t="shared" si="22"/>
        <v>0</v>
      </c>
      <c r="Y60" s="689">
        <f t="shared" si="9"/>
        <v>0</v>
      </c>
      <c r="Z60" s="689">
        <f t="shared" si="23"/>
        <v>0</v>
      </c>
      <c r="AA60" s="799"/>
    </row>
    <row r="61" spans="1:27" ht="14.25" hidden="1" customHeight="1" x14ac:dyDescent="0.2">
      <c r="A61" s="7">
        <v>244</v>
      </c>
      <c r="B61" s="7"/>
      <c r="C61" s="797">
        <v>222</v>
      </c>
      <c r="D61" s="827">
        <v>40101</v>
      </c>
      <c r="E61" s="689">
        <f>'ЛИМ год 1эк'!C18+'Прочие-1эк'!I56</f>
        <v>0</v>
      </c>
      <c r="F61" s="689">
        <f>'Прочие-1эк'!I57</f>
        <v>0</v>
      </c>
      <c r="G61" s="689">
        <f>'Прочие-1эк'!I58</f>
        <v>0</v>
      </c>
      <c r="H61" s="689"/>
      <c r="I61" s="689"/>
      <c r="J61" s="689"/>
      <c r="K61" s="689">
        <f t="shared" si="25"/>
        <v>0</v>
      </c>
      <c r="L61" s="827">
        <v>50100</v>
      </c>
      <c r="M61" s="802"/>
      <c r="N61" s="802"/>
      <c r="O61" s="802"/>
      <c r="P61" s="802"/>
      <c r="Q61" s="802"/>
      <c r="R61" s="802"/>
      <c r="S61" s="689">
        <f t="shared" si="17"/>
        <v>0</v>
      </c>
      <c r="T61" s="689">
        <f t="shared" si="18"/>
        <v>0</v>
      </c>
      <c r="U61" s="689">
        <f t="shared" si="19"/>
        <v>0</v>
      </c>
      <c r="V61" s="689">
        <f t="shared" si="20"/>
        <v>0</v>
      </c>
      <c r="W61" s="689">
        <f t="shared" si="21"/>
        <v>0</v>
      </c>
      <c r="X61" s="689">
        <f t="shared" si="22"/>
        <v>0</v>
      </c>
      <c r="Y61" s="689">
        <f t="shared" si="9"/>
        <v>0</v>
      </c>
      <c r="Z61" s="689">
        <f t="shared" si="23"/>
        <v>0</v>
      </c>
      <c r="AA61" s="799"/>
    </row>
    <row r="62" spans="1:27" ht="14.25" hidden="1" customHeight="1" x14ac:dyDescent="0.2">
      <c r="A62" s="7">
        <v>244</v>
      </c>
      <c r="B62" s="7"/>
      <c r="C62" s="797">
        <v>223</v>
      </c>
      <c r="D62" s="827">
        <v>40101</v>
      </c>
      <c r="E62" s="689">
        <f>'ЛИМ год 1эк'!C19+'Прочие-1эк'!J56</f>
        <v>0</v>
      </c>
      <c r="F62" s="689">
        <f>'Прочие-1эк'!J57</f>
        <v>0</v>
      </c>
      <c r="G62" s="689">
        <f>'Прочие-1эк'!J58</f>
        <v>0</v>
      </c>
      <c r="H62" s="689"/>
      <c r="I62" s="689"/>
      <c r="J62" s="689"/>
      <c r="K62" s="689">
        <f t="shared" si="25"/>
        <v>0</v>
      </c>
      <c r="L62" s="827">
        <v>50100</v>
      </c>
      <c r="M62" s="689">
        <f>'ИЦ 1эк'!K58</f>
        <v>0</v>
      </c>
      <c r="N62" s="689">
        <f>'ИЦ 1эк'!K59</f>
        <v>0</v>
      </c>
      <c r="O62" s="689">
        <f>'ИЦ 1эк'!K60</f>
        <v>0</v>
      </c>
      <c r="P62" s="802"/>
      <c r="Q62" s="802"/>
      <c r="R62" s="802"/>
      <c r="S62" s="689">
        <f t="shared" si="17"/>
        <v>0</v>
      </c>
      <c r="T62" s="689">
        <f t="shared" si="18"/>
        <v>0</v>
      </c>
      <c r="U62" s="689">
        <f t="shared" si="19"/>
        <v>0</v>
      </c>
      <c r="V62" s="689">
        <f t="shared" si="20"/>
        <v>0</v>
      </c>
      <c r="W62" s="689">
        <f t="shared" si="21"/>
        <v>0</v>
      </c>
      <c r="X62" s="689">
        <f t="shared" si="22"/>
        <v>0</v>
      </c>
      <c r="Y62" s="689">
        <f t="shared" si="9"/>
        <v>0</v>
      </c>
      <c r="Z62" s="689">
        <f t="shared" si="23"/>
        <v>0</v>
      </c>
      <c r="AA62" s="799"/>
    </row>
    <row r="63" spans="1:27" ht="14.25" hidden="1" customHeight="1" x14ac:dyDescent="0.2">
      <c r="A63" s="7">
        <v>244</v>
      </c>
      <c r="B63" s="7"/>
      <c r="C63" s="797">
        <v>224</v>
      </c>
      <c r="D63" s="827">
        <v>40101</v>
      </c>
      <c r="E63" s="689">
        <f>'ЛИМ год 1эк'!C24+'Прочие-1эк'!L56</f>
        <v>0</v>
      </c>
      <c r="F63" s="689">
        <f>'Прочие-1эк'!L57</f>
        <v>0</v>
      </c>
      <c r="G63" s="689">
        <f>'Прочие-1эк'!L58</f>
        <v>0</v>
      </c>
      <c r="H63" s="689"/>
      <c r="I63" s="689"/>
      <c r="J63" s="689"/>
      <c r="K63" s="689">
        <f t="shared" si="25"/>
        <v>0</v>
      </c>
      <c r="L63" s="827">
        <v>50100</v>
      </c>
      <c r="M63" s="802"/>
      <c r="N63" s="802"/>
      <c r="O63" s="802"/>
      <c r="P63" s="802"/>
      <c r="Q63" s="802"/>
      <c r="R63" s="802"/>
      <c r="S63" s="689">
        <f t="shared" si="17"/>
        <v>0</v>
      </c>
      <c r="T63" s="689">
        <f t="shared" si="18"/>
        <v>0</v>
      </c>
      <c r="U63" s="689">
        <f t="shared" si="19"/>
        <v>0</v>
      </c>
      <c r="V63" s="689">
        <f t="shared" si="20"/>
        <v>0</v>
      </c>
      <c r="W63" s="689">
        <f t="shared" si="21"/>
        <v>0</v>
      </c>
      <c r="X63" s="689">
        <f t="shared" si="22"/>
        <v>0</v>
      </c>
      <c r="Y63" s="689">
        <f t="shared" si="9"/>
        <v>0</v>
      </c>
      <c r="Z63" s="689">
        <f t="shared" si="23"/>
        <v>0</v>
      </c>
      <c r="AA63" s="799"/>
    </row>
    <row r="64" spans="1:27" ht="14.25" x14ac:dyDescent="0.2">
      <c r="A64" s="1029"/>
      <c r="B64" s="7">
        <v>244</v>
      </c>
      <c r="C64" s="797">
        <v>225</v>
      </c>
      <c r="D64" s="823">
        <v>80100</v>
      </c>
      <c r="E64" s="689">
        <f>'ЛИМ год 1эк'!C25+'Прочие-1эк'!M56</f>
        <v>0</v>
      </c>
      <c r="F64" s="689">
        <f>'Прочие-1эк'!M57</f>
        <v>0</v>
      </c>
      <c r="G64" s="689">
        <f>'Прочие-1эк'!M58</f>
        <v>0</v>
      </c>
      <c r="H64" s="689"/>
      <c r="I64" s="689"/>
      <c r="J64" s="689"/>
      <c r="K64" s="689">
        <f>E64+F64+G64+H64+I64+J64</f>
        <v>0</v>
      </c>
      <c r="L64" s="827">
        <v>90100</v>
      </c>
      <c r="M64" s="689">
        <f>'ИЦ 1эк'!M58</f>
        <v>0</v>
      </c>
      <c r="N64" s="689">
        <f>'ИЦ 1эк'!M59</f>
        <v>0</v>
      </c>
      <c r="O64" s="689">
        <f>'ИЦ 1эк'!M60</f>
        <v>0</v>
      </c>
      <c r="P64" s="802"/>
      <c r="Q64" s="802"/>
      <c r="R64" s="802"/>
      <c r="S64" s="689">
        <f t="shared" si="17"/>
        <v>0</v>
      </c>
      <c r="T64" s="689">
        <f t="shared" si="18"/>
        <v>0</v>
      </c>
      <c r="U64" s="689">
        <f t="shared" si="19"/>
        <v>0</v>
      </c>
      <c r="V64" s="689">
        <f t="shared" si="20"/>
        <v>0</v>
      </c>
      <c r="W64" s="689">
        <f t="shared" si="21"/>
        <v>0</v>
      </c>
      <c r="X64" s="689">
        <f t="shared" si="22"/>
        <v>0</v>
      </c>
      <c r="Y64" s="689">
        <f t="shared" si="9"/>
        <v>0</v>
      </c>
      <c r="Z64" s="689">
        <f t="shared" si="23"/>
        <v>0</v>
      </c>
    </row>
    <row r="65" spans="1:27" ht="14.25" x14ac:dyDescent="0.2">
      <c r="A65" s="1028"/>
      <c r="B65" s="7">
        <v>244</v>
      </c>
      <c r="C65" s="797">
        <v>226</v>
      </c>
      <c r="D65" s="823">
        <v>80100</v>
      </c>
      <c r="E65" s="689">
        <f>'ЛИМ год 1эк'!C30+'Прочие-1эк'!N56</f>
        <v>0</v>
      </c>
      <c r="F65" s="689">
        <f>'Прочие-1эк'!N57</f>
        <v>0</v>
      </c>
      <c r="G65" s="689">
        <f>'Прочие-1эк'!N58</f>
        <v>0</v>
      </c>
      <c r="H65" s="689"/>
      <c r="I65" s="689"/>
      <c r="J65" s="689"/>
      <c r="K65" s="689">
        <f t="shared" ref="K65:K140" si="30">E65+F65+G65+H65+I65+J65</f>
        <v>0</v>
      </c>
      <c r="L65" s="827">
        <v>90100</v>
      </c>
      <c r="M65" s="689">
        <f>'ИЦ 1эк'!N58</f>
        <v>0</v>
      </c>
      <c r="N65" s="689">
        <f>'ИЦ 1эк'!N59</f>
        <v>1044521.1799999999</v>
      </c>
      <c r="O65" s="689">
        <f>'ИЦ 1эк'!N60</f>
        <v>0</v>
      </c>
      <c r="P65" s="802"/>
      <c r="Q65" s="802"/>
      <c r="R65" s="802"/>
      <c r="S65" s="689">
        <f t="shared" si="17"/>
        <v>1044521.1799999999</v>
      </c>
      <c r="T65" s="689">
        <f t="shared" si="18"/>
        <v>0</v>
      </c>
      <c r="U65" s="689">
        <f t="shared" si="19"/>
        <v>1044521.1799999999</v>
      </c>
      <c r="V65" s="689">
        <f t="shared" si="20"/>
        <v>0</v>
      </c>
      <c r="W65" s="689">
        <f t="shared" si="21"/>
        <v>0</v>
      </c>
      <c r="X65" s="689">
        <f t="shared" si="22"/>
        <v>0</v>
      </c>
      <c r="Y65" s="689">
        <f t="shared" si="9"/>
        <v>0</v>
      </c>
      <c r="Z65" s="689">
        <f t="shared" si="23"/>
        <v>1044521.1799999999</v>
      </c>
    </row>
    <row r="66" spans="1:27" ht="14.25" hidden="1" x14ac:dyDescent="0.2">
      <c r="A66" s="7"/>
      <c r="B66" s="7">
        <v>244</v>
      </c>
      <c r="C66" s="797">
        <v>296</v>
      </c>
      <c r="D66" s="827">
        <v>40101</v>
      </c>
      <c r="E66" s="689">
        <f>'ЛИМ год 1эк'!C50+'Прочие-1эк'!Q56</f>
        <v>0</v>
      </c>
      <c r="F66" s="689">
        <f>'Прочие-1эк'!Q57</f>
        <v>0</v>
      </c>
      <c r="G66" s="689">
        <f>'Прочие-1эк'!Q58</f>
        <v>0</v>
      </c>
      <c r="H66" s="689"/>
      <c r="I66" s="689"/>
      <c r="J66" s="689"/>
      <c r="K66" s="689">
        <f t="shared" si="30"/>
        <v>0</v>
      </c>
      <c r="L66" s="827">
        <v>50100</v>
      </c>
      <c r="M66" s="689">
        <f>'ИЦ 1эк'!AC58</f>
        <v>0</v>
      </c>
      <c r="N66" s="689">
        <f>'ИЦ 1эк'!AC59</f>
        <v>0</v>
      </c>
      <c r="O66" s="689">
        <f>'ИЦ 1эк'!AC60</f>
        <v>0</v>
      </c>
      <c r="P66" s="802"/>
      <c r="Q66" s="802"/>
      <c r="R66" s="802"/>
      <c r="S66" s="689">
        <f t="shared" si="17"/>
        <v>0</v>
      </c>
      <c r="T66" s="689">
        <f t="shared" si="18"/>
        <v>0</v>
      </c>
      <c r="U66" s="689">
        <f t="shared" si="19"/>
        <v>0</v>
      </c>
      <c r="V66" s="689">
        <f t="shared" si="20"/>
        <v>0</v>
      </c>
      <c r="W66" s="689">
        <f t="shared" si="21"/>
        <v>0</v>
      </c>
      <c r="X66" s="689">
        <f t="shared" si="22"/>
        <v>0</v>
      </c>
      <c r="Y66" s="689">
        <f t="shared" si="9"/>
        <v>0</v>
      </c>
      <c r="Z66" s="689">
        <f t="shared" si="23"/>
        <v>0</v>
      </c>
    </row>
    <row r="67" spans="1:27" ht="14.25" hidden="1" customHeight="1" x14ac:dyDescent="0.2">
      <c r="A67" s="7"/>
      <c r="B67" s="7">
        <v>244</v>
      </c>
      <c r="C67" s="797">
        <v>310</v>
      </c>
      <c r="D67" s="827">
        <v>40101</v>
      </c>
      <c r="E67" s="689">
        <f>'ЛИМ год 1эк'!C55+'Прочие-1эк'!X56</f>
        <v>0</v>
      </c>
      <c r="F67" s="689">
        <f>'Прочие-1эк'!X57</f>
        <v>0</v>
      </c>
      <c r="G67" s="689">
        <f>'Прочие-1эк'!X58</f>
        <v>0</v>
      </c>
      <c r="H67" s="689"/>
      <c r="I67" s="689"/>
      <c r="J67" s="689"/>
      <c r="K67" s="689">
        <f t="shared" si="30"/>
        <v>0</v>
      </c>
      <c r="L67" s="827">
        <v>50100</v>
      </c>
      <c r="M67" s="689">
        <f>'ИЦ 1эк'!AG58</f>
        <v>0</v>
      </c>
      <c r="N67" s="689">
        <f>'ИЦ 1эк'!AG59</f>
        <v>0</v>
      </c>
      <c r="O67" s="689">
        <f>'ИЦ 1эк'!AG60</f>
        <v>0</v>
      </c>
      <c r="P67" s="802"/>
      <c r="Q67" s="802"/>
      <c r="R67" s="802"/>
      <c r="S67" s="689">
        <f t="shared" si="17"/>
        <v>0</v>
      </c>
      <c r="T67" s="689">
        <f t="shared" si="18"/>
        <v>0</v>
      </c>
      <c r="U67" s="689">
        <f t="shared" si="19"/>
        <v>0</v>
      </c>
      <c r="V67" s="689">
        <f t="shared" si="20"/>
        <v>0</v>
      </c>
      <c r="W67" s="689">
        <f t="shared" si="21"/>
        <v>0</v>
      </c>
      <c r="X67" s="689">
        <f t="shared" si="22"/>
        <v>0</v>
      </c>
      <c r="Y67" s="689">
        <f t="shared" si="9"/>
        <v>0</v>
      </c>
      <c r="Z67" s="689">
        <f t="shared" si="23"/>
        <v>0</v>
      </c>
    </row>
    <row r="68" spans="1:27" ht="14.25" hidden="1" customHeight="1" x14ac:dyDescent="0.2">
      <c r="A68" s="7"/>
      <c r="B68" s="7">
        <v>244</v>
      </c>
      <c r="C68" s="797">
        <v>340</v>
      </c>
      <c r="D68" s="827">
        <v>40101</v>
      </c>
      <c r="E68" s="689">
        <f>'ЛИМ год 1эк'!C57+'Прочие-1эк'!Y56</f>
        <v>0</v>
      </c>
      <c r="F68" s="689">
        <f>'Прочие-1эк'!Y57</f>
        <v>0</v>
      </c>
      <c r="G68" s="689">
        <f>'Прочие-1эк'!Y58</f>
        <v>0</v>
      </c>
      <c r="H68" s="689"/>
      <c r="I68" s="689"/>
      <c r="J68" s="689"/>
      <c r="K68" s="689">
        <f t="shared" si="30"/>
        <v>0</v>
      </c>
      <c r="L68" s="827">
        <v>50100</v>
      </c>
      <c r="M68" s="689">
        <f>'ИЦ 1эк'!AH58</f>
        <v>0</v>
      </c>
      <c r="N68" s="689">
        <f>'ИЦ 1эк'!AH59</f>
        <v>0</v>
      </c>
      <c r="O68" s="689">
        <f>'ИЦ 1эк'!AH60</f>
        <v>0</v>
      </c>
      <c r="P68" s="802"/>
      <c r="Q68" s="802"/>
      <c r="R68" s="802"/>
      <c r="S68" s="689">
        <f t="shared" si="17"/>
        <v>0</v>
      </c>
      <c r="T68" s="689">
        <f t="shared" si="18"/>
        <v>0</v>
      </c>
      <c r="U68" s="689">
        <f t="shared" si="19"/>
        <v>0</v>
      </c>
      <c r="V68" s="689">
        <f t="shared" si="20"/>
        <v>0</v>
      </c>
      <c r="W68" s="689">
        <f t="shared" si="21"/>
        <v>0</v>
      </c>
      <c r="X68" s="689">
        <f t="shared" si="22"/>
        <v>0</v>
      </c>
      <c r="Y68" s="689">
        <f t="shared" si="9"/>
        <v>0</v>
      </c>
      <c r="Z68" s="689">
        <f t="shared" si="23"/>
        <v>0</v>
      </c>
    </row>
    <row r="69" spans="1:27" ht="14.25" hidden="1" customHeight="1" x14ac:dyDescent="0.2">
      <c r="A69" s="7"/>
      <c r="B69" s="7">
        <v>321</v>
      </c>
      <c r="C69" s="797">
        <v>262</v>
      </c>
      <c r="D69" s="827">
        <v>40101</v>
      </c>
      <c r="E69" s="689">
        <f>'Прочие-1эк'!O56</f>
        <v>0</v>
      </c>
      <c r="F69" s="689">
        <f>'Прочие-1эк'!O57</f>
        <v>0</v>
      </c>
      <c r="G69" s="689">
        <f>'Прочие-1эк'!O58</f>
        <v>0</v>
      </c>
      <c r="H69" s="689"/>
      <c r="I69" s="689"/>
      <c r="J69" s="689"/>
      <c r="K69" s="689">
        <f t="shared" si="30"/>
        <v>0</v>
      </c>
      <c r="L69" s="827">
        <v>50100</v>
      </c>
      <c r="M69" s="689">
        <f>'ИЦ 1эк'!S58</f>
        <v>0</v>
      </c>
      <c r="N69" s="689">
        <f>'ИЦ 1эк'!S59</f>
        <v>0</v>
      </c>
      <c r="O69" s="689">
        <f>'ИЦ 1эк'!S60</f>
        <v>0</v>
      </c>
      <c r="P69" s="802"/>
      <c r="Q69" s="802"/>
      <c r="R69" s="802"/>
      <c r="S69" s="689">
        <f t="shared" si="17"/>
        <v>0</v>
      </c>
      <c r="T69" s="689">
        <f t="shared" si="18"/>
        <v>0</v>
      </c>
      <c r="U69" s="689">
        <f t="shared" si="19"/>
        <v>0</v>
      </c>
      <c r="V69" s="689">
        <f t="shared" si="20"/>
        <v>0</v>
      </c>
      <c r="W69" s="689">
        <f t="shared" si="21"/>
        <v>0</v>
      </c>
      <c r="X69" s="689">
        <f t="shared" si="22"/>
        <v>0</v>
      </c>
      <c r="Y69" s="689">
        <f t="shared" si="9"/>
        <v>0</v>
      </c>
      <c r="Z69" s="689">
        <f t="shared" si="23"/>
        <v>0</v>
      </c>
    </row>
    <row r="70" spans="1:27" ht="14.25" hidden="1" customHeight="1" x14ac:dyDescent="0.2">
      <c r="A70" s="7"/>
      <c r="B70" s="7">
        <v>340</v>
      </c>
      <c r="C70" s="797">
        <v>296</v>
      </c>
      <c r="D70" s="827">
        <v>40101</v>
      </c>
      <c r="E70" s="689">
        <f>'ЛИМ год 1эк'!C51+'Прочие-1эк'!S56</f>
        <v>0</v>
      </c>
      <c r="F70" s="689">
        <f>'Прочие-1эк'!S57</f>
        <v>0</v>
      </c>
      <c r="G70" s="689">
        <f>'Прочие-1эк'!S58</f>
        <v>0</v>
      </c>
      <c r="H70" s="689"/>
      <c r="I70" s="689"/>
      <c r="J70" s="689"/>
      <c r="K70" s="689">
        <f t="shared" si="30"/>
        <v>0</v>
      </c>
      <c r="L70" s="827">
        <v>50100</v>
      </c>
      <c r="M70" s="689">
        <f>'ИЦ 1эк'!AD58</f>
        <v>0</v>
      </c>
      <c r="N70" s="689">
        <f>'ИЦ 1эк'!AD59</f>
        <v>0</v>
      </c>
      <c r="O70" s="689">
        <f>'ИЦ 1эк'!AD60</f>
        <v>0</v>
      </c>
      <c r="P70" s="802"/>
      <c r="Q70" s="802"/>
      <c r="R70" s="802"/>
      <c r="S70" s="689">
        <f t="shared" si="17"/>
        <v>0</v>
      </c>
      <c r="T70" s="689">
        <f t="shared" si="18"/>
        <v>0</v>
      </c>
      <c r="U70" s="689">
        <f t="shared" si="19"/>
        <v>0</v>
      </c>
      <c r="V70" s="689">
        <f t="shared" si="20"/>
        <v>0</v>
      </c>
      <c r="W70" s="689">
        <f t="shared" si="21"/>
        <v>0</v>
      </c>
      <c r="X70" s="689">
        <f t="shared" si="22"/>
        <v>0</v>
      </c>
      <c r="Y70" s="689">
        <f t="shared" si="9"/>
        <v>0</v>
      </c>
      <c r="Z70" s="689">
        <f t="shared" si="23"/>
        <v>0</v>
      </c>
    </row>
    <row r="71" spans="1:27" ht="14.25" hidden="1" customHeight="1" x14ac:dyDescent="0.2">
      <c r="A71" s="7"/>
      <c r="B71" s="7">
        <v>851</v>
      </c>
      <c r="C71" s="797">
        <v>291</v>
      </c>
      <c r="D71" s="827">
        <v>40101</v>
      </c>
      <c r="E71" s="689">
        <f>'ЛИМ год 1эк'!C43+'ЛИМ год 1эк'!C44+'Прочие-1эк'!T56</f>
        <v>0</v>
      </c>
      <c r="F71" s="689">
        <f>'Прочие-1эк'!T57</f>
        <v>0</v>
      </c>
      <c r="G71" s="689">
        <f>'Прочие-1эк'!T58</f>
        <v>0</v>
      </c>
      <c r="H71" s="689"/>
      <c r="I71" s="689"/>
      <c r="J71" s="689"/>
      <c r="K71" s="689">
        <f t="shared" si="30"/>
        <v>0</v>
      </c>
      <c r="L71" s="827">
        <v>50100</v>
      </c>
      <c r="M71" s="689">
        <f>'ИЦ 1эк'!X58</f>
        <v>0</v>
      </c>
      <c r="N71" s="689">
        <f>'ИЦ 1эк'!X59</f>
        <v>0</v>
      </c>
      <c r="O71" s="689">
        <f>'ИЦ 1эк'!X60</f>
        <v>0</v>
      </c>
      <c r="P71" s="802"/>
      <c r="Q71" s="802"/>
      <c r="R71" s="802"/>
      <c r="S71" s="689">
        <f t="shared" si="17"/>
        <v>0</v>
      </c>
      <c r="T71" s="689">
        <f t="shared" si="18"/>
        <v>0</v>
      </c>
      <c r="U71" s="689">
        <f t="shared" si="19"/>
        <v>0</v>
      </c>
      <c r="V71" s="689">
        <f t="shared" si="20"/>
        <v>0</v>
      </c>
      <c r="W71" s="689">
        <f t="shared" si="21"/>
        <v>0</v>
      </c>
      <c r="X71" s="689">
        <f t="shared" si="22"/>
        <v>0</v>
      </c>
      <c r="Y71" s="689">
        <f t="shared" si="9"/>
        <v>0</v>
      </c>
      <c r="Z71" s="689">
        <f t="shared" si="23"/>
        <v>0</v>
      </c>
    </row>
    <row r="72" spans="1:27" ht="14.25" hidden="1" customHeight="1" x14ac:dyDescent="0.2">
      <c r="A72" s="7"/>
      <c r="B72" s="7">
        <v>852</v>
      </c>
      <c r="C72" s="797">
        <v>291</v>
      </c>
      <c r="D72" s="827">
        <v>40101</v>
      </c>
      <c r="E72" s="689">
        <f>'ЛИМ год 1эк'!C45+'Прочие-1эк'!U56</f>
        <v>0</v>
      </c>
      <c r="F72" s="689">
        <f>'Прочие-1эк'!U57</f>
        <v>0</v>
      </c>
      <c r="G72" s="689">
        <f>'Прочие-1эк'!U58</f>
        <v>0</v>
      </c>
      <c r="H72" s="689"/>
      <c r="I72" s="689"/>
      <c r="J72" s="689"/>
      <c r="K72" s="689">
        <f t="shared" si="30"/>
        <v>0</v>
      </c>
      <c r="L72" s="827">
        <v>50100</v>
      </c>
      <c r="M72" s="689">
        <f>'ИЦ 1эк'!Y58</f>
        <v>0</v>
      </c>
      <c r="N72" s="689">
        <f>'ИЦ 1эк'!Y59</f>
        <v>0</v>
      </c>
      <c r="O72" s="689">
        <f>'ИЦ 1эк'!Y60</f>
        <v>0</v>
      </c>
      <c r="P72" s="802"/>
      <c r="Q72" s="802"/>
      <c r="R72" s="802"/>
      <c r="S72" s="689">
        <f t="shared" si="17"/>
        <v>0</v>
      </c>
      <c r="T72" s="689">
        <f t="shared" si="18"/>
        <v>0</v>
      </c>
      <c r="U72" s="689">
        <f t="shared" si="19"/>
        <v>0</v>
      </c>
      <c r="V72" s="689">
        <f t="shared" si="20"/>
        <v>0</v>
      </c>
      <c r="W72" s="689">
        <f t="shared" si="21"/>
        <v>0</v>
      </c>
      <c r="X72" s="689">
        <f t="shared" si="22"/>
        <v>0</v>
      </c>
      <c r="Y72" s="689">
        <f t="shared" si="9"/>
        <v>0</v>
      </c>
      <c r="Z72" s="689">
        <f t="shared" si="23"/>
        <v>0</v>
      </c>
    </row>
    <row r="73" spans="1:27" ht="14.25" hidden="1" customHeight="1" x14ac:dyDescent="0.2">
      <c r="A73" s="7"/>
      <c r="B73" s="1017">
        <v>853</v>
      </c>
      <c r="C73" s="1016">
        <v>291</v>
      </c>
      <c r="D73" s="827">
        <v>40101</v>
      </c>
      <c r="E73" s="689">
        <f>'ЛИМ год 1эк'!C46</f>
        <v>0</v>
      </c>
      <c r="F73" s="689"/>
      <c r="G73" s="689"/>
      <c r="H73" s="689"/>
      <c r="I73" s="689"/>
      <c r="J73" s="689"/>
      <c r="K73" s="689">
        <f t="shared" si="30"/>
        <v>0</v>
      </c>
      <c r="L73" s="827">
        <v>50100</v>
      </c>
      <c r="M73" s="689"/>
      <c r="N73" s="689"/>
      <c r="O73" s="689"/>
      <c r="P73" s="802"/>
      <c r="Q73" s="802"/>
      <c r="R73" s="802"/>
      <c r="S73" s="689">
        <f>M73+N73+O73+P73+Q73+R73</f>
        <v>0</v>
      </c>
      <c r="T73" s="689">
        <f>E73+M73</f>
        <v>0</v>
      </c>
      <c r="U73" s="689">
        <f>F73+N73</f>
        <v>0</v>
      </c>
      <c r="V73" s="689">
        <f>G73+O73</f>
        <v>0</v>
      </c>
      <c r="W73" s="689">
        <f>H73+P73</f>
        <v>0</v>
      </c>
      <c r="X73" s="689">
        <f>Q73</f>
        <v>0</v>
      </c>
      <c r="Y73" s="689">
        <f t="shared" si="9"/>
        <v>0</v>
      </c>
      <c r="Z73" s="689">
        <f>K73+S73</f>
        <v>0</v>
      </c>
    </row>
    <row r="74" spans="1:27" ht="14.25" hidden="1" customHeight="1" x14ac:dyDescent="0.2">
      <c r="A74" s="7"/>
      <c r="B74" s="7">
        <v>853</v>
      </c>
      <c r="C74" s="797">
        <v>292</v>
      </c>
      <c r="D74" s="827">
        <v>40101</v>
      </c>
      <c r="E74" s="689">
        <f>'ЛИМ год 1эк'!C47+'Прочие-1эк'!V56</f>
        <v>0</v>
      </c>
      <c r="F74" s="689">
        <f>'Прочие-1эк'!V57</f>
        <v>0</v>
      </c>
      <c r="G74" s="689">
        <f>'Прочие-1эк'!V58</f>
        <v>0</v>
      </c>
      <c r="H74" s="689"/>
      <c r="I74" s="689"/>
      <c r="J74" s="689"/>
      <c r="K74" s="689">
        <f t="shared" si="30"/>
        <v>0</v>
      </c>
      <c r="L74" s="827">
        <v>50100</v>
      </c>
      <c r="M74" s="689">
        <f>'ИЦ 1эк'!Z58</f>
        <v>0</v>
      </c>
      <c r="N74" s="689">
        <f>'ИЦ 1эк'!Z59</f>
        <v>0</v>
      </c>
      <c r="O74" s="689">
        <f>'ИЦ 1эк'!Z60</f>
        <v>0</v>
      </c>
      <c r="P74" s="802"/>
      <c r="Q74" s="802"/>
      <c r="R74" s="802"/>
      <c r="S74" s="689">
        <f t="shared" si="17"/>
        <v>0</v>
      </c>
      <c r="T74" s="689">
        <f t="shared" si="18"/>
        <v>0</v>
      </c>
      <c r="U74" s="689">
        <f t="shared" si="19"/>
        <v>0</v>
      </c>
      <c r="V74" s="689">
        <f t="shared" si="20"/>
        <v>0</v>
      </c>
      <c r="W74" s="689">
        <f t="shared" si="21"/>
        <v>0</v>
      </c>
      <c r="X74" s="689">
        <f t="shared" si="22"/>
        <v>0</v>
      </c>
      <c r="Y74" s="689">
        <f t="shared" si="9"/>
        <v>0</v>
      </c>
      <c r="Z74" s="689">
        <f t="shared" si="23"/>
        <v>0</v>
      </c>
    </row>
    <row r="75" spans="1:27" ht="14.25" hidden="1" customHeight="1" x14ac:dyDescent="0.2">
      <c r="A75" s="7"/>
      <c r="B75" s="1017">
        <v>853</v>
      </c>
      <c r="C75" s="1016">
        <v>293</v>
      </c>
      <c r="D75" s="827">
        <v>40101</v>
      </c>
      <c r="E75" s="689">
        <f>'ЛИМ год 1эк'!C49+'Прочие-1эк'!R56</f>
        <v>0</v>
      </c>
      <c r="F75" s="689">
        <f>'Прочие-1эк'!R57</f>
        <v>0</v>
      </c>
      <c r="G75" s="689">
        <f>'Прочие-1эк'!R58</f>
        <v>0</v>
      </c>
      <c r="H75" s="689"/>
      <c r="I75" s="689"/>
      <c r="J75" s="689"/>
      <c r="K75" s="689">
        <f t="shared" si="30"/>
        <v>0</v>
      </c>
      <c r="L75" s="827">
        <v>50100</v>
      </c>
      <c r="M75" s="689">
        <f>'ИЦ 1эк'!AB58</f>
        <v>0</v>
      </c>
      <c r="N75" s="689">
        <f>'ИЦ 1эк'!AB59</f>
        <v>0</v>
      </c>
      <c r="O75" s="689">
        <f>'ИЦ 1эк'!AB60</f>
        <v>0</v>
      </c>
      <c r="P75" s="802"/>
      <c r="Q75" s="802"/>
      <c r="R75" s="802"/>
      <c r="S75" s="689">
        <f>M75+N75+O75+P75+Q75+R75</f>
        <v>0</v>
      </c>
      <c r="T75" s="689">
        <f>E75+M75</f>
        <v>0</v>
      </c>
      <c r="U75" s="689">
        <f>F75+N75</f>
        <v>0</v>
      </c>
      <c r="V75" s="689">
        <f>G75+O75</f>
        <v>0</v>
      </c>
      <c r="W75" s="689">
        <f>H75+P75</f>
        <v>0</v>
      </c>
      <c r="X75" s="689">
        <f>Q75</f>
        <v>0</v>
      </c>
      <c r="Y75" s="689">
        <f>R75+J75</f>
        <v>0</v>
      </c>
      <c r="Z75" s="689">
        <f>K75+S75</f>
        <v>0</v>
      </c>
    </row>
    <row r="76" spans="1:27" ht="14.25" x14ac:dyDescent="0.2">
      <c r="A76" s="7"/>
      <c r="B76" s="7">
        <v>111</v>
      </c>
      <c r="C76" s="797">
        <v>211</v>
      </c>
      <c r="D76" s="824">
        <v>80100</v>
      </c>
      <c r="E76" s="689">
        <f>'ЛИМ год 1эк'!S11+'Остатки -1эк'!D23+'Возвраты-1эк'!E40+'Прочие-1эк'!E59</f>
        <v>11901757.66</v>
      </c>
      <c r="F76" s="689">
        <f>'ЛИМ год 1эк'!T11+'Прочие-1эк'!E60+'Остатки -1эк'!D24+'Возвраты-1эк'!E41</f>
        <v>31770807.979999997</v>
      </c>
      <c r="G76" s="689">
        <f>'ЛИМ год 1эк'!U11+'Прочие-1эк'!E61+'Остатки -1эк'!D25+'Возвраты-1эк'!E42</f>
        <v>0</v>
      </c>
      <c r="H76" s="689"/>
      <c r="I76" s="689">
        <f>'ЛИМ год 1эк'!V11</f>
        <v>0</v>
      </c>
      <c r="J76" s="689">
        <f>'ЛИМ год 1эк'!W11</f>
        <v>0</v>
      </c>
      <c r="K76" s="689">
        <f t="shared" si="30"/>
        <v>43672565.640000001</v>
      </c>
      <c r="L76" s="824">
        <v>90100</v>
      </c>
      <c r="M76" s="689">
        <f>'ИЦ 1эк'!E61</f>
        <v>0</v>
      </c>
      <c r="N76" s="689">
        <f>'ИЦ 1эк'!E62</f>
        <v>9164.18</v>
      </c>
      <c r="O76" s="689">
        <f>'ИЦ 1эк'!E63</f>
        <v>0</v>
      </c>
      <c r="P76" s="689">
        <f>'ИЦ 1эк'!E64</f>
        <v>0</v>
      </c>
      <c r="Q76" s="689">
        <f>'ИЦ 1эк'!E65</f>
        <v>0</v>
      </c>
      <c r="R76" s="689">
        <f>'ИЦ 1эк'!E66</f>
        <v>0</v>
      </c>
      <c r="S76" s="689">
        <f t="shared" ref="S76:S132" si="31">M76+N76+O76+P76+Q76+R76</f>
        <v>9164.18</v>
      </c>
      <c r="T76" s="689">
        <f t="shared" ref="T76:T132" si="32">E76+M76</f>
        <v>11901757.66</v>
      </c>
      <c r="U76" s="689">
        <f t="shared" ref="U76:U132" si="33">F76+N76</f>
        <v>31779972.159999996</v>
      </c>
      <c r="V76" s="689">
        <f t="shared" ref="V76:V132" si="34">G76+O76</f>
        <v>0</v>
      </c>
      <c r="W76" s="689">
        <f t="shared" ref="W76:W132" si="35">H76+P76</f>
        <v>0</v>
      </c>
      <c r="X76" s="689">
        <f t="shared" ref="X76:X132" si="36">Q76</f>
        <v>0</v>
      </c>
      <c r="Y76" s="689">
        <f>R76+J76</f>
        <v>0</v>
      </c>
      <c r="Z76" s="689">
        <f>K76+S76</f>
        <v>43681729.82</v>
      </c>
      <c r="AA76" s="799"/>
    </row>
    <row r="77" spans="1:27" ht="14.25" x14ac:dyDescent="0.2">
      <c r="A77" s="7"/>
      <c r="B77" s="7">
        <v>111</v>
      </c>
      <c r="C77" s="1162">
        <v>266</v>
      </c>
      <c r="D77" s="824">
        <v>80100</v>
      </c>
      <c r="E77" s="689">
        <f>'ЛИМ год 1эк'!S38</f>
        <v>45727.92</v>
      </c>
      <c r="F77" s="689">
        <f>'ЛИМ год 1эк'!T38</f>
        <v>119860.8</v>
      </c>
      <c r="G77" s="689">
        <f>'ЛИМ год 1эк'!U38</f>
        <v>0</v>
      </c>
      <c r="H77" s="689"/>
      <c r="I77" s="689">
        <f>'ЛИМ год 1эк'!V38</f>
        <v>0</v>
      </c>
      <c r="J77" s="689">
        <f>'ЛИМ год 1эк'!W38</f>
        <v>0</v>
      </c>
      <c r="K77" s="689">
        <f t="shared" si="30"/>
        <v>165588.72</v>
      </c>
      <c r="L77" s="824">
        <v>90100</v>
      </c>
      <c r="M77" s="689"/>
      <c r="N77" s="689"/>
      <c r="O77" s="689"/>
      <c r="P77" s="689"/>
      <c r="Q77" s="689"/>
      <c r="R77" s="689"/>
      <c r="S77" s="689">
        <f>M77+N77+O77+P77+Q77+R77</f>
        <v>0</v>
      </c>
      <c r="T77" s="689">
        <f>E77+M77</f>
        <v>45727.92</v>
      </c>
      <c r="U77" s="689">
        <f>F77+N77</f>
        <v>119860.8</v>
      </c>
      <c r="V77" s="689">
        <f>G77+O77</f>
        <v>0</v>
      </c>
      <c r="W77" s="689">
        <f>H77+P77</f>
        <v>0</v>
      </c>
      <c r="X77" s="689">
        <f>Q77</f>
        <v>0</v>
      </c>
      <c r="Y77" s="689">
        <f t="shared" ref="Y77:Y154" si="37">R77+J77</f>
        <v>0</v>
      </c>
      <c r="Z77" s="689">
        <f>K77+S77</f>
        <v>165588.72</v>
      </c>
      <c r="AA77" s="799"/>
    </row>
    <row r="78" spans="1:27" ht="14.25" x14ac:dyDescent="0.2">
      <c r="A78" s="7"/>
      <c r="B78" s="7">
        <v>112</v>
      </c>
      <c r="C78" s="797">
        <v>212</v>
      </c>
      <c r="D78" s="824">
        <v>80100</v>
      </c>
      <c r="E78" s="689">
        <f>'ЛИМ год 1эк'!S12+'Остатки -1эк'!E23+'Возвраты-1эк'!F40+'Прочие-1эк'!F59</f>
        <v>0</v>
      </c>
      <c r="F78" s="689">
        <f>'ЛИМ год 1эк'!T12+'Прочие-1эк'!F60+'Остатки -1эк'!E24+'Возвраты-1эк'!F41</f>
        <v>79550.14</v>
      </c>
      <c r="G78" s="689">
        <f>'ЛИМ год 1эк'!U12+'Прочие-1эк'!F61+'Остатки -1эк'!E25+'Возвраты-1эк'!F42</f>
        <v>0</v>
      </c>
      <c r="H78" s="689"/>
      <c r="I78" s="689">
        <f>'ЛИМ год 1эк'!V12</f>
        <v>0</v>
      </c>
      <c r="J78" s="689">
        <f>'ЛИМ год 1эк'!W12</f>
        <v>0</v>
      </c>
      <c r="K78" s="689">
        <f t="shared" si="30"/>
        <v>79550.14</v>
      </c>
      <c r="L78" s="824">
        <v>90100</v>
      </c>
      <c r="M78" s="689">
        <f>'ИЦ 1эк'!F61</f>
        <v>0</v>
      </c>
      <c r="N78" s="689">
        <f>'ИЦ 1эк'!F62</f>
        <v>0</v>
      </c>
      <c r="O78" s="689">
        <f>'ИЦ 1эк'!F63</f>
        <v>0</v>
      </c>
      <c r="P78" s="689">
        <f>'ИЦ 1эк'!F64</f>
        <v>0</v>
      </c>
      <c r="Q78" s="689">
        <f>'ИЦ 1эк'!F65</f>
        <v>0</v>
      </c>
      <c r="R78" s="689">
        <f>'ИЦ 1эк'!F66</f>
        <v>0</v>
      </c>
      <c r="S78" s="689">
        <f t="shared" si="31"/>
        <v>0</v>
      </c>
      <c r="T78" s="689">
        <f t="shared" si="32"/>
        <v>0</v>
      </c>
      <c r="U78" s="689">
        <f t="shared" si="33"/>
        <v>79550.14</v>
      </c>
      <c r="V78" s="689">
        <f t="shared" si="34"/>
        <v>0</v>
      </c>
      <c r="W78" s="689">
        <f t="shared" si="35"/>
        <v>0</v>
      </c>
      <c r="X78" s="689">
        <f t="shared" si="36"/>
        <v>0</v>
      </c>
      <c r="Y78" s="689">
        <f t="shared" si="37"/>
        <v>0</v>
      </c>
      <c r="Z78" s="689">
        <f t="shared" ref="Z78:Z132" si="38">K78+S78</f>
        <v>79550.14</v>
      </c>
      <c r="AA78" s="799"/>
    </row>
    <row r="79" spans="1:27" ht="14.25" x14ac:dyDescent="0.2">
      <c r="A79" s="7"/>
      <c r="B79" s="1268">
        <v>112</v>
      </c>
      <c r="C79" s="1162">
        <v>214</v>
      </c>
      <c r="D79" s="824">
        <v>80100</v>
      </c>
      <c r="E79" s="689">
        <f>'ЛИМ год 1эк'!S14</f>
        <v>0</v>
      </c>
      <c r="F79" s="689">
        <f>'ЛИМ год 1эк'!T14</f>
        <v>0</v>
      </c>
      <c r="G79" s="689">
        <f>'ЛИМ год 1эк'!U14</f>
        <v>0</v>
      </c>
      <c r="H79" s="689"/>
      <c r="I79" s="689"/>
      <c r="J79" s="689">
        <f>'ЛИМ год 1эк'!W13</f>
        <v>0</v>
      </c>
      <c r="K79" s="689">
        <f>E79+F79+G79+H79+I79+J79</f>
        <v>0</v>
      </c>
      <c r="L79" s="824">
        <v>90100</v>
      </c>
      <c r="M79" s="689">
        <f>'ИЦ 1эк'!H61</f>
        <v>0</v>
      </c>
      <c r="N79" s="689">
        <f>'ИЦ 1эк'!H62</f>
        <v>0</v>
      </c>
      <c r="O79" s="689">
        <f>'ИЦ 1эк'!H63</f>
        <v>0</v>
      </c>
      <c r="P79" s="689">
        <f>'ИЦ 1эк'!H64</f>
        <v>0</v>
      </c>
      <c r="Q79" s="689">
        <f>'ИЦ 1эк'!H65</f>
        <v>0</v>
      </c>
      <c r="R79" s="689">
        <f>'ИЦ 1эк'!H66</f>
        <v>0</v>
      </c>
      <c r="S79" s="689">
        <f>M79+N79+O79+P79+Q79+R79</f>
        <v>0</v>
      </c>
      <c r="T79" s="689">
        <f>E79+M79</f>
        <v>0</v>
      </c>
      <c r="U79" s="689">
        <f>F79+N79</f>
        <v>0</v>
      </c>
      <c r="V79" s="689">
        <f>G79+O79</f>
        <v>0</v>
      </c>
      <c r="W79" s="689">
        <f>H79+P79</f>
        <v>0</v>
      </c>
      <c r="X79" s="689">
        <f>Q79</f>
        <v>0</v>
      </c>
      <c r="Y79" s="689">
        <f>R79+J79</f>
        <v>0</v>
      </c>
      <c r="Z79" s="689">
        <f>K79+S79</f>
        <v>0</v>
      </c>
      <c r="AA79" s="799"/>
    </row>
    <row r="80" spans="1:27" ht="14.25" x14ac:dyDescent="0.2">
      <c r="A80" s="7"/>
      <c r="B80" s="7">
        <v>112</v>
      </c>
      <c r="C80" s="797">
        <v>262</v>
      </c>
      <c r="D80" s="824">
        <v>80100</v>
      </c>
      <c r="E80" s="689">
        <f>'ЛИМ год 1эк'!S35+'Возвраты-1эк'!N40</f>
        <v>0</v>
      </c>
      <c r="F80" s="689">
        <f>'ЛИМ год 1эк'!T35+'Возвраты-1эк'!N41</f>
        <v>0</v>
      </c>
      <c r="G80" s="689">
        <f>'ЛИМ год 1эк'!U35+'Возвраты-1эк'!N42</f>
        <v>0</v>
      </c>
      <c r="H80" s="689"/>
      <c r="I80" s="689">
        <f>'ЛИМ год 1эк'!V35</f>
        <v>0</v>
      </c>
      <c r="J80" s="689">
        <f>'ЛИМ год 1эк'!W35</f>
        <v>0</v>
      </c>
      <c r="K80" s="689">
        <f t="shared" si="30"/>
        <v>0</v>
      </c>
      <c r="L80" s="824">
        <v>90100</v>
      </c>
      <c r="M80" s="689">
        <f>'ИЦ 1эк'!Q61</f>
        <v>0</v>
      </c>
      <c r="N80" s="689">
        <f>'ИЦ 1эк'!Q62</f>
        <v>0</v>
      </c>
      <c r="O80" s="689">
        <f>'ИЦ 1эк'!Q63</f>
        <v>0</v>
      </c>
      <c r="P80" s="689">
        <f>'ИЦ 1эк'!Q64</f>
        <v>0</v>
      </c>
      <c r="Q80" s="689">
        <f>'ИЦ 1эк'!Q65</f>
        <v>0</v>
      </c>
      <c r="R80" s="689">
        <f>'ИЦ 1эк'!Q66</f>
        <v>0</v>
      </c>
      <c r="S80" s="689">
        <f t="shared" si="31"/>
        <v>0</v>
      </c>
      <c r="T80" s="689">
        <f t="shared" si="32"/>
        <v>0</v>
      </c>
      <c r="U80" s="689">
        <f t="shared" si="33"/>
        <v>0</v>
      </c>
      <c r="V80" s="689">
        <f t="shared" si="34"/>
        <v>0</v>
      </c>
      <c r="W80" s="689">
        <f t="shared" si="35"/>
        <v>0</v>
      </c>
      <c r="X80" s="689">
        <f t="shared" si="36"/>
        <v>0</v>
      </c>
      <c r="Y80" s="689">
        <f t="shared" si="37"/>
        <v>0</v>
      </c>
      <c r="Z80" s="689">
        <f t="shared" si="38"/>
        <v>0</v>
      </c>
      <c r="AA80" s="799"/>
    </row>
    <row r="81" spans="1:27" ht="14.25" x14ac:dyDescent="0.2">
      <c r="A81" s="7"/>
      <c r="B81" s="7">
        <v>112</v>
      </c>
      <c r="C81" s="1162">
        <v>266</v>
      </c>
      <c r="D81" s="824">
        <v>80100</v>
      </c>
      <c r="E81" s="689">
        <f>'ЛИМ год 1эк'!S39</f>
        <v>0</v>
      </c>
      <c r="F81" s="689">
        <f>'ЛИМ год 1эк'!T39</f>
        <v>0</v>
      </c>
      <c r="G81" s="689">
        <f>'ЛИМ год 1эк'!U39</f>
        <v>0</v>
      </c>
      <c r="H81" s="689"/>
      <c r="I81" s="689">
        <f>'ЛИМ год 1эк'!V39</f>
        <v>0</v>
      </c>
      <c r="J81" s="689">
        <f>'ЛИМ год 1эк'!W39</f>
        <v>0</v>
      </c>
      <c r="K81" s="689">
        <f t="shared" si="30"/>
        <v>0</v>
      </c>
      <c r="L81" s="824">
        <v>90100</v>
      </c>
      <c r="M81" s="689"/>
      <c r="N81" s="689"/>
      <c r="O81" s="689"/>
      <c r="P81" s="689"/>
      <c r="Q81" s="689"/>
      <c r="R81" s="689"/>
      <c r="S81" s="689">
        <f t="shared" si="31"/>
        <v>0</v>
      </c>
      <c r="T81" s="689">
        <f t="shared" si="32"/>
        <v>0</v>
      </c>
      <c r="U81" s="689">
        <f t="shared" si="33"/>
        <v>0</v>
      </c>
      <c r="V81" s="689">
        <f t="shared" si="34"/>
        <v>0</v>
      </c>
      <c r="W81" s="689">
        <f t="shared" si="35"/>
        <v>0</v>
      </c>
      <c r="X81" s="689">
        <f t="shared" si="36"/>
        <v>0</v>
      </c>
      <c r="Y81" s="689">
        <f t="shared" si="37"/>
        <v>0</v>
      </c>
      <c r="Z81" s="689">
        <f>K81+S81</f>
        <v>0</v>
      </c>
      <c r="AA81" s="799"/>
    </row>
    <row r="82" spans="1:27" ht="14.25" hidden="1" x14ac:dyDescent="0.2">
      <c r="A82" s="7"/>
      <c r="B82" s="7">
        <v>112</v>
      </c>
      <c r="C82" s="1161">
        <v>267</v>
      </c>
      <c r="D82" s="824">
        <v>80100</v>
      </c>
      <c r="E82" s="689">
        <f>'ЛИМ год 1эк'!S41</f>
        <v>0</v>
      </c>
      <c r="F82" s="689">
        <f>'ЛИМ год 1эк'!T41</f>
        <v>0</v>
      </c>
      <c r="G82" s="689">
        <f>'ЛИМ год 1эк'!U41</f>
        <v>0</v>
      </c>
      <c r="H82" s="689"/>
      <c r="I82" s="689">
        <f>'ЛИМ год 1эк'!V41</f>
        <v>0</v>
      </c>
      <c r="J82" s="689">
        <f>'ЛИМ год 1эк'!W40</f>
        <v>0</v>
      </c>
      <c r="K82" s="689">
        <f>E82+F82+G82+H82+I82+J82</f>
        <v>0</v>
      </c>
      <c r="L82" s="824">
        <v>90100</v>
      </c>
      <c r="M82" s="689">
        <f>'ИЦ 1эк'!V61</f>
        <v>0</v>
      </c>
      <c r="N82" s="689">
        <f>'ИЦ 1эк'!V62</f>
        <v>0</v>
      </c>
      <c r="O82" s="689">
        <f>'ИЦ 1эк'!V63</f>
        <v>0</v>
      </c>
      <c r="P82" s="689">
        <f>'ИЦ 1эк'!V64</f>
        <v>0</v>
      </c>
      <c r="Q82" s="689">
        <f>'ИЦ 1эк'!V65</f>
        <v>0</v>
      </c>
      <c r="R82" s="689">
        <f>'ИЦ 1эк'!V66</f>
        <v>0</v>
      </c>
      <c r="S82" s="689">
        <f>M82+N82+O82+P82+Q82+R82</f>
        <v>0</v>
      </c>
      <c r="T82" s="689">
        <f>E82+M82</f>
        <v>0</v>
      </c>
      <c r="U82" s="689">
        <f>F82+N82</f>
        <v>0</v>
      </c>
      <c r="V82" s="689">
        <f>G82+O82</f>
        <v>0</v>
      </c>
      <c r="W82" s="689">
        <f>H82+P82</f>
        <v>0</v>
      </c>
      <c r="X82" s="689">
        <f>Q82</f>
        <v>0</v>
      </c>
      <c r="Y82" s="689">
        <f>R82+J82</f>
        <v>0</v>
      </c>
      <c r="Z82" s="689">
        <f>K82+S82</f>
        <v>0</v>
      </c>
      <c r="AA82" s="799"/>
    </row>
    <row r="83" spans="1:27" ht="14.25" x14ac:dyDescent="0.2">
      <c r="A83" s="7"/>
      <c r="B83" s="7">
        <v>119</v>
      </c>
      <c r="C83" s="797">
        <v>213</v>
      </c>
      <c r="D83" s="824">
        <v>80100</v>
      </c>
      <c r="E83" s="689">
        <f>'ЛИМ год 1эк'!S13+'Остатки -1эк'!F23+'Возвраты-1эк'!G40+'Прочие-1эк'!G59</f>
        <v>2393453.1800000002</v>
      </c>
      <c r="F83" s="689">
        <f>'ЛИМ год 1эк'!T13+'Прочие-1эк'!G60+'Остатки -1эк'!F24+'Возвраты-1эк'!G41</f>
        <v>8789953.5500000007</v>
      </c>
      <c r="G83" s="689">
        <f>'ЛИМ год 1эк'!U13+'Прочие-1эк'!G61+'Остатки -1эк'!F25+'Возвраты-1эк'!G42</f>
        <v>0</v>
      </c>
      <c r="H83" s="689"/>
      <c r="I83" s="689">
        <f>'ЛИМ год 1эк'!V13</f>
        <v>0</v>
      </c>
      <c r="J83" s="689">
        <f>'ЛИМ год 1эк'!W13</f>
        <v>0</v>
      </c>
      <c r="K83" s="689">
        <f t="shared" si="30"/>
        <v>11183406.73</v>
      </c>
      <c r="L83" s="824">
        <v>90100</v>
      </c>
      <c r="M83" s="689">
        <f>'ИЦ 1эк'!G61</f>
        <v>0</v>
      </c>
      <c r="N83" s="689">
        <f>'ИЦ 1эк'!G62</f>
        <v>2767.58</v>
      </c>
      <c r="O83" s="689">
        <f>'ИЦ 1эк'!G63</f>
        <v>0</v>
      </c>
      <c r="P83" s="689">
        <f>'ИЦ 1эк'!G64</f>
        <v>0</v>
      </c>
      <c r="Q83" s="689">
        <f>'ИЦ 1эк'!G65</f>
        <v>0</v>
      </c>
      <c r="R83" s="689">
        <f>'ИЦ 1эк'!G66</f>
        <v>0</v>
      </c>
      <c r="S83" s="689">
        <f t="shared" si="31"/>
        <v>2767.58</v>
      </c>
      <c r="T83" s="689">
        <f t="shared" si="32"/>
        <v>2393453.1800000002</v>
      </c>
      <c r="U83" s="689">
        <f t="shared" si="33"/>
        <v>8792721.1300000008</v>
      </c>
      <c r="V83" s="689">
        <f t="shared" si="34"/>
        <v>0</v>
      </c>
      <c r="W83" s="689">
        <f t="shared" si="35"/>
        <v>0</v>
      </c>
      <c r="X83" s="689">
        <f t="shared" si="36"/>
        <v>0</v>
      </c>
      <c r="Y83" s="689">
        <f t="shared" si="37"/>
        <v>0</v>
      </c>
      <c r="Z83" s="689">
        <f t="shared" si="38"/>
        <v>11186174.310000001</v>
      </c>
      <c r="AA83" s="799"/>
    </row>
    <row r="84" spans="1:27" ht="14.25" x14ac:dyDescent="0.2">
      <c r="A84" s="7"/>
      <c r="B84" s="7">
        <v>119</v>
      </c>
      <c r="C84" s="1162">
        <v>262</v>
      </c>
      <c r="D84" s="824">
        <v>80100</v>
      </c>
      <c r="E84" s="689">
        <f>'ЛИМ год 1эк'!S36+'Возвраты-1эк'!O40</f>
        <v>0</v>
      </c>
      <c r="F84" s="689">
        <f>'ЛИМ год 1эк'!T36+'Возвраты-1эк'!O41</f>
        <v>0</v>
      </c>
      <c r="G84" s="689">
        <f>'ЛИМ год 1эк'!U36+'Возвраты-1эк'!O42</f>
        <v>0</v>
      </c>
      <c r="H84" s="689"/>
      <c r="I84" s="689">
        <f>'ЛИМ год 1эк'!V36</f>
        <v>0</v>
      </c>
      <c r="J84" s="689">
        <f>'ЛИМ год 1эк'!W36</f>
        <v>0</v>
      </c>
      <c r="K84" s="689">
        <f t="shared" si="30"/>
        <v>0</v>
      </c>
      <c r="L84" s="824">
        <v>90100</v>
      </c>
      <c r="M84" s="802"/>
      <c r="N84" s="802"/>
      <c r="O84" s="802"/>
      <c r="P84" s="802"/>
      <c r="Q84" s="802"/>
      <c r="R84" s="802"/>
      <c r="S84" s="689">
        <f t="shared" si="31"/>
        <v>0</v>
      </c>
      <c r="T84" s="689">
        <f t="shared" si="32"/>
        <v>0</v>
      </c>
      <c r="U84" s="689">
        <f t="shared" si="33"/>
        <v>0</v>
      </c>
      <c r="V84" s="689">
        <f t="shared" si="34"/>
        <v>0</v>
      </c>
      <c r="W84" s="689">
        <f t="shared" si="35"/>
        <v>0</v>
      </c>
      <c r="X84" s="689">
        <f t="shared" si="36"/>
        <v>0</v>
      </c>
      <c r="Y84" s="689">
        <f t="shared" si="37"/>
        <v>0</v>
      </c>
      <c r="Z84" s="689">
        <f t="shared" si="38"/>
        <v>0</v>
      </c>
      <c r="AA84" s="799"/>
    </row>
    <row r="85" spans="1:27" ht="14.25" x14ac:dyDescent="0.2">
      <c r="A85" s="7"/>
      <c r="B85" s="7">
        <v>119</v>
      </c>
      <c r="C85" s="1162">
        <v>266</v>
      </c>
      <c r="D85" s="824">
        <v>80100</v>
      </c>
      <c r="E85" s="689">
        <f>'ЛИМ год 1эк'!S40</f>
        <v>0</v>
      </c>
      <c r="F85" s="689">
        <f>'ЛИМ год 1эк'!T40</f>
        <v>0</v>
      </c>
      <c r="G85" s="689">
        <f>'ЛИМ год 1эк'!U40</f>
        <v>0</v>
      </c>
      <c r="H85" s="689"/>
      <c r="I85" s="689">
        <f>'ЛИМ год 1эк'!V40</f>
        <v>0</v>
      </c>
      <c r="J85" s="689">
        <f>'ЛИМ год 1эк'!W40</f>
        <v>0</v>
      </c>
      <c r="K85" s="689">
        <f t="shared" si="30"/>
        <v>0</v>
      </c>
      <c r="L85" s="824">
        <v>90100</v>
      </c>
      <c r="M85" s="689"/>
      <c r="N85" s="689"/>
      <c r="O85" s="689"/>
      <c r="P85" s="689"/>
      <c r="Q85" s="689"/>
      <c r="R85" s="689"/>
      <c r="S85" s="689">
        <f>M85+N85+O85+P85+Q85+R85</f>
        <v>0</v>
      </c>
      <c r="T85" s="689">
        <f>E85+M85</f>
        <v>0</v>
      </c>
      <c r="U85" s="689">
        <f>F85+N85</f>
        <v>0</v>
      </c>
      <c r="V85" s="689">
        <f>G85+O85</f>
        <v>0</v>
      </c>
      <c r="W85" s="689">
        <f>H85+P85</f>
        <v>0</v>
      </c>
      <c r="X85" s="689">
        <f>Q85</f>
        <v>0</v>
      </c>
      <c r="Y85" s="689">
        <f t="shared" si="37"/>
        <v>0</v>
      </c>
      <c r="Z85" s="689">
        <f>K85+S85</f>
        <v>0</v>
      </c>
      <c r="AA85" s="799"/>
    </row>
    <row r="86" spans="1:27" ht="14.25" x14ac:dyDescent="0.2">
      <c r="A86" s="7"/>
      <c r="B86" s="7">
        <v>244</v>
      </c>
      <c r="C86" s="797">
        <v>221</v>
      </c>
      <c r="D86" s="824">
        <v>80100</v>
      </c>
      <c r="E86" s="689">
        <f>'ЛИМ год 1эк'!S15+'Остатки -1эк'!G23+'Возвраты-1эк'!H40+'Прочие-1эк'!H59</f>
        <v>40972.85</v>
      </c>
      <c r="F86" s="689">
        <f>'ЛИМ год 1эк'!T15+'Прочие-1эк'!H60+'Остатки -1эк'!G24+'Возвраты-1эк'!H41</f>
        <v>12000</v>
      </c>
      <c r="G86" s="689">
        <f>'ЛИМ год 1эк'!U15+'Прочие-1эк'!H61+'Остатки -1эк'!G25+'Возвраты-1эк'!H42</f>
        <v>0</v>
      </c>
      <c r="H86" s="689"/>
      <c r="I86" s="689">
        <f>'ЛИМ год 1эк'!V15</f>
        <v>0</v>
      </c>
      <c r="J86" s="689">
        <f>'ЛИМ год 1эк'!W15</f>
        <v>0</v>
      </c>
      <c r="K86" s="689">
        <f t="shared" si="30"/>
        <v>52972.85</v>
      </c>
      <c r="L86" s="824">
        <v>90100</v>
      </c>
      <c r="M86" s="689">
        <f>'ИЦ 1эк'!I61</f>
        <v>0</v>
      </c>
      <c r="N86" s="689">
        <f>'ИЦ 1эк'!I62</f>
        <v>0</v>
      </c>
      <c r="O86" s="689">
        <f>'ИЦ 1эк'!I63</f>
        <v>0</v>
      </c>
      <c r="P86" s="689">
        <f>'ИЦ 1эк'!I64</f>
        <v>0</v>
      </c>
      <c r="Q86" s="689">
        <f>'ИЦ 1эк'!I65</f>
        <v>0</v>
      </c>
      <c r="R86" s="689">
        <f>'ИЦ 1эк'!I66</f>
        <v>0</v>
      </c>
      <c r="S86" s="689">
        <f t="shared" si="31"/>
        <v>0</v>
      </c>
      <c r="T86" s="689">
        <f t="shared" si="32"/>
        <v>40972.85</v>
      </c>
      <c r="U86" s="689">
        <f t="shared" si="33"/>
        <v>12000</v>
      </c>
      <c r="V86" s="689">
        <f t="shared" si="34"/>
        <v>0</v>
      </c>
      <c r="W86" s="689">
        <f t="shared" si="35"/>
        <v>0</v>
      </c>
      <c r="X86" s="689">
        <f t="shared" si="36"/>
        <v>0</v>
      </c>
      <c r="Y86" s="689">
        <f t="shared" si="37"/>
        <v>0</v>
      </c>
      <c r="Z86" s="689">
        <f t="shared" si="38"/>
        <v>52972.85</v>
      </c>
      <c r="AA86" s="799"/>
    </row>
    <row r="87" spans="1:27" ht="14.25" x14ac:dyDescent="0.2">
      <c r="A87" s="7"/>
      <c r="B87" s="7">
        <v>244</v>
      </c>
      <c r="C87" s="797">
        <v>222</v>
      </c>
      <c r="D87" s="824">
        <v>80100</v>
      </c>
      <c r="E87" s="689">
        <f>'ЛИМ год 1эк'!S18+'Остатки -1эк'!H23+'Возвраты-1эк'!I40+'Прочие-1эк'!I59</f>
        <v>0</v>
      </c>
      <c r="F87" s="689">
        <f>'ЛИМ год 1эк'!T18+'Прочие-1эк'!I60+'Остатки -1эк'!H24+'Возвраты-1эк'!I41</f>
        <v>0</v>
      </c>
      <c r="G87" s="689">
        <f>'ЛИМ год 1эк'!U18+'Прочие-1эк'!I61+'Остатки -1эк'!H25+'Возвраты-1эк'!I42</f>
        <v>0</v>
      </c>
      <c r="H87" s="689"/>
      <c r="I87" s="689">
        <f>'ЛИМ год 1эк'!V18</f>
        <v>0</v>
      </c>
      <c r="J87" s="689">
        <f>'ЛИМ год 1эк'!W18</f>
        <v>0</v>
      </c>
      <c r="K87" s="689">
        <f t="shared" si="30"/>
        <v>0</v>
      </c>
      <c r="L87" s="824">
        <v>90100</v>
      </c>
      <c r="M87" s="802"/>
      <c r="N87" s="802"/>
      <c r="O87" s="802"/>
      <c r="P87" s="802"/>
      <c r="Q87" s="802"/>
      <c r="R87" s="802"/>
      <c r="S87" s="689">
        <f t="shared" si="31"/>
        <v>0</v>
      </c>
      <c r="T87" s="689">
        <f t="shared" si="32"/>
        <v>0</v>
      </c>
      <c r="U87" s="689">
        <f t="shared" si="33"/>
        <v>0</v>
      </c>
      <c r="V87" s="689">
        <f t="shared" si="34"/>
        <v>0</v>
      </c>
      <c r="W87" s="689">
        <f t="shared" si="35"/>
        <v>0</v>
      </c>
      <c r="X87" s="689">
        <f t="shared" si="36"/>
        <v>0</v>
      </c>
      <c r="Y87" s="689">
        <f t="shared" si="37"/>
        <v>0</v>
      </c>
      <c r="Z87" s="689">
        <f t="shared" si="38"/>
        <v>0</v>
      </c>
      <c r="AA87" s="799"/>
    </row>
    <row r="88" spans="1:27" ht="14.25" x14ac:dyDescent="0.2">
      <c r="A88" s="7"/>
      <c r="B88" s="7">
        <v>244</v>
      </c>
      <c r="C88" s="797">
        <v>223</v>
      </c>
      <c r="D88" s="824">
        <v>80100</v>
      </c>
      <c r="E88" s="689">
        <f>'ЛИМ год 1эк'!S19+'Прочие-1эк'!J59+'Остатки -1эк'!I23+'Возвраты-1эк'!J40</f>
        <v>0</v>
      </c>
      <c r="F88" s="689">
        <f>'ЛИМ год 1эк'!T19+'Прочие-1эк'!J60+'Остатки -1эк'!I24+'Возвраты-1эк'!J41-F89</f>
        <v>0</v>
      </c>
      <c r="G88" s="689">
        <f>'ЛИМ год 1эк'!U19+'Прочие-1эк'!J61+'Остатки -1эк'!I25+'Возвраты-1эк'!J42-G89</f>
        <v>0</v>
      </c>
      <c r="H88" s="689"/>
      <c r="I88" s="689">
        <f>'ЛИМ год 1эк'!V19</f>
        <v>0</v>
      </c>
      <c r="J88" s="689">
        <f>'ЛИМ год 1эк'!W19</f>
        <v>0</v>
      </c>
      <c r="K88" s="689">
        <f t="shared" si="30"/>
        <v>0</v>
      </c>
      <c r="L88" s="824">
        <v>90100</v>
      </c>
      <c r="M88" s="689">
        <f>'ИЦ 1эк'!K61</f>
        <v>0</v>
      </c>
      <c r="N88" s="689">
        <f>'ИЦ 1эк'!K62</f>
        <v>0</v>
      </c>
      <c r="O88" s="689">
        <f>'ИЦ 1эк'!K63</f>
        <v>0</v>
      </c>
      <c r="P88" s="689">
        <f>'ИЦ 1эк'!K64</f>
        <v>0</v>
      </c>
      <c r="Q88" s="689">
        <f>'ИЦ 1эк'!K65</f>
        <v>0</v>
      </c>
      <c r="R88" s="689">
        <f>'ИЦ 1эк'!K66</f>
        <v>0</v>
      </c>
      <c r="S88" s="689">
        <f t="shared" si="31"/>
        <v>0</v>
      </c>
      <c r="T88" s="689">
        <f t="shared" si="32"/>
        <v>0</v>
      </c>
      <c r="U88" s="689">
        <f t="shared" si="33"/>
        <v>0</v>
      </c>
      <c r="V88" s="689">
        <f t="shared" si="34"/>
        <v>0</v>
      </c>
      <c r="W88" s="689">
        <f t="shared" si="35"/>
        <v>0</v>
      </c>
      <c r="X88" s="689">
        <f t="shared" si="36"/>
        <v>0</v>
      </c>
      <c r="Y88" s="689">
        <f t="shared" si="37"/>
        <v>0</v>
      </c>
      <c r="Z88" s="689">
        <f t="shared" si="38"/>
        <v>0</v>
      </c>
      <c r="AA88" s="799"/>
    </row>
    <row r="89" spans="1:27" s="1279" customFormat="1" ht="14.25" x14ac:dyDescent="0.2">
      <c r="A89" s="1280"/>
      <c r="B89" s="1339">
        <v>247</v>
      </c>
      <c r="C89" s="797">
        <v>223</v>
      </c>
      <c r="D89" s="824">
        <v>80100</v>
      </c>
      <c r="E89" s="689">
        <f>'ЛИМ год 1эк'!S20+'Прочие-1эк'!J60+'Остатки -1эк'!I24+'Возвраты-1эк'!J41</f>
        <v>0</v>
      </c>
      <c r="F89" s="689">
        <f>'ЛИМ год 1эк'!T20+'Прочие-1эк'!J61+'Остатки -1эк'!I25+'Возвраты-1эк'!J42</f>
        <v>0</v>
      </c>
      <c r="G89" s="689">
        <f>'ЛИМ год 1эк'!U20+'Прочие-1эк'!J62+'Остатки -1эк'!I26+'Возвраты-1эк'!J43</f>
        <v>0</v>
      </c>
      <c r="H89" s="689"/>
      <c r="I89" s="689">
        <f>'ЛИМ год 1эк'!V20</f>
        <v>0</v>
      </c>
      <c r="J89" s="689">
        <f>'ЛИМ год 1эк'!W20</f>
        <v>0</v>
      </c>
      <c r="K89" s="689">
        <f t="shared" ref="K89" si="39">E89+F89+G89+H89+I89+J89</f>
        <v>0</v>
      </c>
      <c r="L89" s="824">
        <v>90100</v>
      </c>
      <c r="M89" s="689">
        <f>'ИЦ 1эк'!L61</f>
        <v>0</v>
      </c>
      <c r="N89" s="689">
        <f>'ИЦ 1эк'!L62</f>
        <v>0</v>
      </c>
      <c r="O89" s="689">
        <f>'ИЦ 1эк'!L63</f>
        <v>0</v>
      </c>
      <c r="P89" s="689">
        <f>'ИЦ 1эк'!L64</f>
        <v>0</v>
      </c>
      <c r="Q89" s="689">
        <f>'ИЦ 1эк'!L65</f>
        <v>0</v>
      </c>
      <c r="R89" s="689">
        <f>'ИЦ 1эк'!L66</f>
        <v>0</v>
      </c>
      <c r="S89" s="689">
        <f t="shared" ref="S89" si="40">M89+N89+O89+P89+Q89+R89</f>
        <v>0</v>
      </c>
      <c r="T89" s="689">
        <f t="shared" ref="T89" si="41">E89+M89</f>
        <v>0</v>
      </c>
      <c r="U89" s="689">
        <f t="shared" ref="U89" si="42">F89+N89</f>
        <v>0</v>
      </c>
      <c r="V89" s="689">
        <f t="shared" ref="V89" si="43">G89+O89</f>
        <v>0</v>
      </c>
      <c r="W89" s="689">
        <f t="shared" ref="W89" si="44">H89+P89</f>
        <v>0</v>
      </c>
      <c r="X89" s="689">
        <f t="shared" ref="X89" si="45">Q89</f>
        <v>0</v>
      </c>
      <c r="Y89" s="689">
        <f t="shared" ref="Y89" si="46">R89+J89</f>
        <v>0</v>
      </c>
      <c r="Z89" s="689">
        <f t="shared" ref="Z89" si="47">K89+S89</f>
        <v>0</v>
      </c>
      <c r="AA89" s="799"/>
    </row>
    <row r="90" spans="1:27" ht="14.25" x14ac:dyDescent="0.2">
      <c r="A90" s="7"/>
      <c r="B90" s="7">
        <v>244</v>
      </c>
      <c r="C90" s="797">
        <v>224</v>
      </c>
      <c r="D90" s="824">
        <v>80100</v>
      </c>
      <c r="E90" s="689">
        <f>'ЛИМ год 1эк'!S24+'Прочие-1эк'!L59</f>
        <v>0</v>
      </c>
      <c r="F90" s="689">
        <f>'ЛИМ год 1эк'!T24+'Прочие-1эк'!L60</f>
        <v>0</v>
      </c>
      <c r="G90" s="689">
        <f>'ЛИМ год 1эк'!U24+'Прочие-1эк'!L61</f>
        <v>0</v>
      </c>
      <c r="H90" s="689"/>
      <c r="I90" s="689">
        <f>'ЛИМ год 1эк'!V24</f>
        <v>0</v>
      </c>
      <c r="J90" s="689">
        <f>'ЛИМ год 1эк'!W24</f>
        <v>0</v>
      </c>
      <c r="K90" s="689">
        <f t="shared" si="30"/>
        <v>0</v>
      </c>
      <c r="L90" s="824">
        <v>90100</v>
      </c>
      <c r="M90" s="802"/>
      <c r="N90" s="802"/>
      <c r="O90" s="802"/>
      <c r="P90" s="802"/>
      <c r="Q90" s="802"/>
      <c r="R90" s="802"/>
      <c r="S90" s="689">
        <f t="shared" si="31"/>
        <v>0</v>
      </c>
      <c r="T90" s="689">
        <f t="shared" si="32"/>
        <v>0</v>
      </c>
      <c r="U90" s="689">
        <f t="shared" si="33"/>
        <v>0</v>
      </c>
      <c r="V90" s="689">
        <f t="shared" si="34"/>
        <v>0</v>
      </c>
      <c r="W90" s="689">
        <f t="shared" si="35"/>
        <v>0</v>
      </c>
      <c r="X90" s="689">
        <f t="shared" si="36"/>
        <v>0</v>
      </c>
      <c r="Y90" s="689">
        <f t="shared" si="37"/>
        <v>0</v>
      </c>
      <c r="Z90" s="689">
        <f t="shared" si="38"/>
        <v>0</v>
      </c>
      <c r="AA90" s="799"/>
    </row>
    <row r="91" spans="1:27" s="1542" customFormat="1" ht="14.25" x14ac:dyDescent="0.2">
      <c r="A91" s="1543"/>
      <c r="B91" s="1543">
        <v>243</v>
      </c>
      <c r="C91" s="797">
        <v>228</v>
      </c>
      <c r="D91" s="824">
        <v>80100</v>
      </c>
      <c r="E91" s="689"/>
      <c r="F91" s="689"/>
      <c r="G91" s="689"/>
      <c r="H91" s="689"/>
      <c r="I91" s="689"/>
      <c r="J91" s="689"/>
      <c r="K91" s="689"/>
      <c r="L91" s="824">
        <v>90100</v>
      </c>
      <c r="M91" s="802"/>
      <c r="N91" s="1545">
        <f>'ИЦ 1эк'!O62</f>
        <v>0</v>
      </c>
      <c r="O91" s="802"/>
      <c r="P91" s="689">
        <f>'ИЦ 1эк'!O64</f>
        <v>2268627.12</v>
      </c>
      <c r="Q91" s="802"/>
      <c r="R91" s="802"/>
      <c r="S91" s="689"/>
      <c r="T91" s="689"/>
      <c r="U91" s="689"/>
      <c r="V91" s="689"/>
      <c r="W91" s="689"/>
      <c r="X91" s="689"/>
      <c r="Y91" s="689"/>
      <c r="Z91" s="689">
        <f>N91+P91</f>
        <v>2268627.12</v>
      </c>
      <c r="AA91" s="799"/>
    </row>
    <row r="92" spans="1:27" ht="14.25" x14ac:dyDescent="0.2">
      <c r="A92" s="7"/>
      <c r="B92" s="7">
        <v>244</v>
      </c>
      <c r="C92" s="797">
        <v>225</v>
      </c>
      <c r="D92" s="824">
        <v>80100</v>
      </c>
      <c r="E92" s="689">
        <f>'ЛИМ год 1эк'!S25+'Прочие-1эк'!M59+'Остатки -1эк'!K23+'Возвраты-1эк'!L40</f>
        <v>61900</v>
      </c>
      <c r="F92" s="689">
        <f>'ЛИМ год 1эк'!T25+'Прочие-1эк'!M60+'Остатки -1эк'!K24+'Возвраты-1эк'!L41</f>
        <v>126700</v>
      </c>
      <c r="G92" s="689">
        <f>'ЛИМ год 1эк'!U25+'Прочие-1эк'!M61+'Остатки -1эк'!K25+'Возвраты-1эк'!L42</f>
        <v>0</v>
      </c>
      <c r="H92" s="689"/>
      <c r="I92" s="689">
        <f>'ЛИМ год 1эк'!V25</f>
        <v>0</v>
      </c>
      <c r="J92" s="689">
        <f>'ЛИМ год 1эк'!W25</f>
        <v>0</v>
      </c>
      <c r="K92" s="689">
        <f t="shared" si="30"/>
        <v>188600</v>
      </c>
      <c r="L92" s="824">
        <v>90100</v>
      </c>
      <c r="M92" s="689">
        <f>'ИЦ 1эк'!M61</f>
        <v>0</v>
      </c>
      <c r="N92" s="689">
        <f>'ИЦ 1эк'!M62</f>
        <v>0</v>
      </c>
      <c r="O92" s="689">
        <f>'ИЦ 1эк'!M63</f>
        <v>0</v>
      </c>
      <c r="P92" s="689">
        <f>'ИЦ 1эк'!M64</f>
        <v>0</v>
      </c>
      <c r="Q92" s="689">
        <f>'ИЦ 1эк'!M65</f>
        <v>0</v>
      </c>
      <c r="R92" s="689">
        <f>'ИЦ 1эк'!M66</f>
        <v>0</v>
      </c>
      <c r="S92" s="689">
        <f t="shared" si="31"/>
        <v>0</v>
      </c>
      <c r="T92" s="689">
        <f t="shared" si="32"/>
        <v>61900</v>
      </c>
      <c r="U92" s="689">
        <f t="shared" si="33"/>
        <v>126700</v>
      </c>
      <c r="V92" s="689">
        <f t="shared" si="34"/>
        <v>0</v>
      </c>
      <c r="W92" s="689">
        <f t="shared" si="35"/>
        <v>0</v>
      </c>
      <c r="X92" s="689">
        <f t="shared" si="36"/>
        <v>0</v>
      </c>
      <c r="Y92" s="689">
        <f t="shared" si="37"/>
        <v>0</v>
      </c>
      <c r="Z92" s="689">
        <f t="shared" si="38"/>
        <v>188600</v>
      </c>
    </row>
    <row r="93" spans="1:27" ht="14.25" x14ac:dyDescent="0.2">
      <c r="A93" s="7"/>
      <c r="B93" s="7">
        <v>244</v>
      </c>
      <c r="C93" s="797">
        <v>226</v>
      </c>
      <c r="D93" s="824">
        <v>80100</v>
      </c>
      <c r="E93" s="689">
        <f>'ЛИМ год 1эк'!S30+'Прочие-1эк'!N59+'Остатки -1эк'!L23+'Возвраты-1эк'!M40</f>
        <v>215928.02000000002</v>
      </c>
      <c r="F93" s="689">
        <f>'ЛИМ год 1эк'!T30+'Прочие-1эк'!N60+'Остатки -1эк'!L24+'Возвраты-1эк'!M41</f>
        <v>411097.32</v>
      </c>
      <c r="G93" s="689">
        <f>'ЛИМ год 1эк'!U30+'Прочие-1эк'!N61+'Остатки -1эк'!L25+'Возвраты-1эк'!M42</f>
        <v>0</v>
      </c>
      <c r="H93" s="689"/>
      <c r="I93" s="689">
        <f>'ЛИМ год 1эк'!V30</f>
        <v>0</v>
      </c>
      <c r="J93" s="689">
        <f>'ЛИМ год 1эк'!W30</f>
        <v>0</v>
      </c>
      <c r="K93" s="689">
        <f t="shared" si="30"/>
        <v>627025.34000000008</v>
      </c>
      <c r="L93" s="824">
        <v>90100</v>
      </c>
      <c r="M93" s="689">
        <f>'ИЦ 1эк'!N61</f>
        <v>0</v>
      </c>
      <c r="N93" s="689">
        <f>'ИЦ 1эк'!N62</f>
        <v>1464804.82</v>
      </c>
      <c r="O93" s="689">
        <f>'ИЦ 1эк'!N63</f>
        <v>0</v>
      </c>
      <c r="P93" s="689">
        <f>'ИЦ 1эк'!N64</f>
        <v>141790.5</v>
      </c>
      <c r="Q93" s="689">
        <f>'ИЦ 1эк'!N65</f>
        <v>0</v>
      </c>
      <c r="R93" s="689">
        <f>'ИЦ 1эк'!N66</f>
        <v>0</v>
      </c>
      <c r="S93" s="689">
        <f t="shared" si="31"/>
        <v>1606595.32</v>
      </c>
      <c r="T93" s="689">
        <f t="shared" si="32"/>
        <v>215928.02000000002</v>
      </c>
      <c r="U93" s="689">
        <f t="shared" si="33"/>
        <v>1875902.1400000001</v>
      </c>
      <c r="V93" s="689">
        <f t="shared" si="34"/>
        <v>0</v>
      </c>
      <c r="W93" s="689">
        <f t="shared" si="35"/>
        <v>141790.5</v>
      </c>
      <c r="X93" s="689">
        <f t="shared" si="36"/>
        <v>0</v>
      </c>
      <c r="Y93" s="689">
        <f t="shared" si="37"/>
        <v>0</v>
      </c>
      <c r="Z93" s="689">
        <f t="shared" si="38"/>
        <v>2233620.66</v>
      </c>
    </row>
    <row r="94" spans="1:27" ht="14.25" hidden="1" x14ac:dyDescent="0.2">
      <c r="A94" s="7"/>
      <c r="B94" s="7">
        <v>244</v>
      </c>
      <c r="C94" s="1075">
        <v>227</v>
      </c>
      <c r="D94" s="824">
        <v>80100</v>
      </c>
      <c r="E94" s="689">
        <f>'ЛИМ год 1эк'!S33</f>
        <v>0</v>
      </c>
      <c r="F94" s="689">
        <f>'ЛИМ год 1эк'!T33</f>
        <v>0</v>
      </c>
      <c r="G94" s="689">
        <f>'ЛИМ год 1эк'!U33</f>
        <v>0</v>
      </c>
      <c r="H94" s="689"/>
      <c r="I94" s="689">
        <f>'ЛИМ год 1эк'!V33</f>
        <v>0</v>
      </c>
      <c r="J94" s="689">
        <f>'ЛИМ год 1эк'!W33</f>
        <v>0</v>
      </c>
      <c r="K94" s="689">
        <f t="shared" si="30"/>
        <v>0</v>
      </c>
      <c r="L94" s="824">
        <v>90100</v>
      </c>
      <c r="M94" s="689"/>
      <c r="N94" s="689"/>
      <c r="O94" s="689"/>
      <c r="P94" s="689"/>
      <c r="Q94" s="689"/>
      <c r="R94" s="689"/>
      <c r="S94" s="689">
        <f>M94+N94+O94+P94+Q94+R94</f>
        <v>0</v>
      </c>
      <c r="T94" s="689">
        <f t="shared" ref="T94:W95" si="48">E94+M94</f>
        <v>0</v>
      </c>
      <c r="U94" s="689">
        <f t="shared" si="48"/>
        <v>0</v>
      </c>
      <c r="V94" s="689">
        <f t="shared" si="48"/>
        <v>0</v>
      </c>
      <c r="W94" s="689">
        <f t="shared" si="48"/>
        <v>0</v>
      </c>
      <c r="X94" s="689">
        <f>Q94</f>
        <v>0</v>
      </c>
      <c r="Y94" s="689">
        <f t="shared" si="37"/>
        <v>0</v>
      </c>
      <c r="Z94" s="689">
        <f>K94+S94</f>
        <v>0</v>
      </c>
    </row>
    <row r="95" spans="1:27" ht="14.25" x14ac:dyDescent="0.2">
      <c r="A95" s="7"/>
      <c r="B95" s="1268">
        <v>244</v>
      </c>
      <c r="C95" s="1162">
        <v>228</v>
      </c>
      <c r="D95" s="824">
        <v>80100</v>
      </c>
      <c r="E95" s="689"/>
      <c r="F95" s="689"/>
      <c r="G95" s="689"/>
      <c r="H95" s="689"/>
      <c r="I95" s="689">
        <f>'ЛИМ год 1эк'!V32</f>
        <v>0</v>
      </c>
      <c r="J95" s="689">
        <f>'ЛИМ год 1эк'!W32</f>
        <v>0</v>
      </c>
      <c r="K95" s="689">
        <f>E95+F95+G95+H95+I95+J95</f>
        <v>0</v>
      </c>
      <c r="L95" s="824">
        <v>90100</v>
      </c>
      <c r="M95" s="689">
        <f>'ИЦ 1эк'!P61</f>
        <v>0</v>
      </c>
      <c r="N95" s="689">
        <f>'ИЦ 1эк'!P62</f>
        <v>0</v>
      </c>
      <c r="O95" s="689">
        <f>'ИЦ 1эк'!P63</f>
        <v>0</v>
      </c>
      <c r="P95" s="689">
        <f>'ИЦ 1эк'!P64</f>
        <v>0</v>
      </c>
      <c r="Q95" s="689">
        <f>'ИЦ 1эк'!P65</f>
        <v>0</v>
      </c>
      <c r="R95" s="689">
        <f>'ИЦ 1эк'!P66</f>
        <v>0</v>
      </c>
      <c r="S95" s="689">
        <f>M95+N95+O95+P95+Q95+R95</f>
        <v>0</v>
      </c>
      <c r="T95" s="689">
        <f t="shared" si="48"/>
        <v>0</v>
      </c>
      <c r="U95" s="689">
        <f t="shared" si="48"/>
        <v>0</v>
      </c>
      <c r="V95" s="689">
        <f t="shared" si="48"/>
        <v>0</v>
      </c>
      <c r="W95" s="689">
        <f t="shared" si="48"/>
        <v>0</v>
      </c>
      <c r="X95" s="689">
        <f>Q95</f>
        <v>0</v>
      </c>
      <c r="Y95" s="689">
        <f>R95+J95</f>
        <v>0</v>
      </c>
      <c r="Z95" s="689">
        <f>K95+S95</f>
        <v>0</v>
      </c>
    </row>
    <row r="96" spans="1:27" ht="14.25" x14ac:dyDescent="0.2">
      <c r="A96" s="7"/>
      <c r="B96" s="7">
        <v>244</v>
      </c>
      <c r="C96" s="797">
        <v>310</v>
      </c>
      <c r="D96" s="824">
        <v>80100</v>
      </c>
      <c r="E96" s="689">
        <f>'ЛИМ год 1эк'!S55+'Прочие-1эк'!X59+'Остатки -1эк'!V23+'Возвраты-1эк'!X40</f>
        <v>95944.94</v>
      </c>
      <c r="F96" s="689">
        <f>'ЛИМ год 1эк'!T55+'Прочие-1эк'!X60+'Остатки -1эк'!V24+'Возвраты-1эк'!X41</f>
        <v>514348.7</v>
      </c>
      <c r="G96" s="689">
        <f>'ЛИМ год 1эк'!U55+'Прочие-1эк'!X61+'Остатки -1эк'!V25+'Возвраты-1эк'!X42</f>
        <v>0</v>
      </c>
      <c r="H96" s="689"/>
      <c r="I96" s="689">
        <f>'ЛИМ год 1эк'!V55</f>
        <v>0</v>
      </c>
      <c r="J96" s="689">
        <f>'ЛИМ год 1эк'!W55</f>
        <v>0</v>
      </c>
      <c r="K96" s="689">
        <f>E96+F96+G96+H96+I96+J96</f>
        <v>610293.64</v>
      </c>
      <c r="L96" s="824">
        <v>90100</v>
      </c>
      <c r="M96" s="689">
        <f>'ИЦ 1эк'!AG61</f>
        <v>0</v>
      </c>
      <c r="N96" s="689">
        <f>'ИЦ 1эк'!AG62</f>
        <v>0</v>
      </c>
      <c r="O96" s="689">
        <f>'ИЦ 1эк'!AG63</f>
        <v>0</v>
      </c>
      <c r="P96" s="689">
        <f>'ИЦ 1эк'!AG64</f>
        <v>0</v>
      </c>
      <c r="Q96" s="689">
        <f>'ИЦ 1эк'!AG65</f>
        <v>0</v>
      </c>
      <c r="R96" s="689">
        <f>'ИЦ 1эк'!AG66</f>
        <v>0</v>
      </c>
      <c r="S96" s="689">
        <f t="shared" si="31"/>
        <v>0</v>
      </c>
      <c r="T96" s="689">
        <f t="shared" si="32"/>
        <v>95944.94</v>
      </c>
      <c r="U96" s="689">
        <f t="shared" si="33"/>
        <v>514348.7</v>
      </c>
      <c r="V96" s="689">
        <f t="shared" si="34"/>
        <v>0</v>
      </c>
      <c r="W96" s="689">
        <f t="shared" si="35"/>
        <v>0</v>
      </c>
      <c r="X96" s="689">
        <f t="shared" si="36"/>
        <v>0</v>
      </c>
      <c r="Y96" s="689">
        <f t="shared" si="37"/>
        <v>0</v>
      </c>
      <c r="Z96" s="689">
        <f t="shared" si="38"/>
        <v>610293.64</v>
      </c>
    </row>
    <row r="97" spans="1:27" ht="14.25" x14ac:dyDescent="0.2">
      <c r="A97" s="7"/>
      <c r="B97" s="7">
        <v>244</v>
      </c>
      <c r="C97" s="797">
        <v>340</v>
      </c>
      <c r="D97" s="824">
        <v>80100</v>
      </c>
      <c r="E97" s="689">
        <f>'ЛИМ год 1эк'!S57+'Прочие-1эк'!Y59+'Остатки -1эк'!W23+'Возвраты-1эк'!Y40</f>
        <v>365377.7</v>
      </c>
      <c r="F97" s="689">
        <f>'ЛИМ год 1эк'!T57+'Прочие-1эк'!Y60+'Остатки -1эк'!W24+'Возвраты-1эк'!Y41</f>
        <v>853374.97</v>
      </c>
      <c r="G97" s="689">
        <f>'ЛИМ год 1эк'!U57+'Прочие-1эк'!Y61+'Остатки -1эк'!W25+'Возвраты-1эк'!Y42</f>
        <v>0</v>
      </c>
      <c r="H97" s="689"/>
      <c r="I97" s="689">
        <f>'ЛИМ год 1эк'!V57</f>
        <v>0</v>
      </c>
      <c r="J97" s="689">
        <f>'ЛИМ год 1эк'!W57</f>
        <v>0</v>
      </c>
      <c r="K97" s="689">
        <f t="shared" si="30"/>
        <v>1218752.67</v>
      </c>
      <c r="L97" s="824">
        <v>90100</v>
      </c>
      <c r="M97" s="689">
        <f>'ИЦ 1эк'!AH61</f>
        <v>37938</v>
      </c>
      <c r="N97" s="689">
        <f>'ИЦ 1эк'!AH62</f>
        <v>0</v>
      </c>
      <c r="O97" s="689">
        <f>'ИЦ 1эк'!AH63</f>
        <v>0</v>
      </c>
      <c r="P97" s="689">
        <f>'ИЦ 1эк'!AH64</f>
        <v>8400</v>
      </c>
      <c r="Q97" s="689">
        <f>'ИЦ 1эк'!AH65</f>
        <v>0</v>
      </c>
      <c r="R97" s="689">
        <f>'ИЦ 1эк'!AH66</f>
        <v>0</v>
      </c>
      <c r="S97" s="689">
        <f t="shared" si="31"/>
        <v>46338</v>
      </c>
      <c r="T97" s="689">
        <f t="shared" si="32"/>
        <v>403315.7</v>
      </c>
      <c r="U97" s="689">
        <f t="shared" si="33"/>
        <v>853374.97</v>
      </c>
      <c r="V97" s="689">
        <f t="shared" si="34"/>
        <v>0</v>
      </c>
      <c r="W97" s="689">
        <f t="shared" si="35"/>
        <v>8400</v>
      </c>
      <c r="X97" s="689">
        <f t="shared" si="36"/>
        <v>0</v>
      </c>
      <c r="Y97" s="689">
        <f t="shared" si="37"/>
        <v>0</v>
      </c>
      <c r="Z97" s="689">
        <f t="shared" si="38"/>
        <v>1265090.67</v>
      </c>
    </row>
    <row r="98" spans="1:27" ht="14.25" x14ac:dyDescent="0.2">
      <c r="A98" s="7"/>
      <c r="B98" s="7">
        <v>244</v>
      </c>
      <c r="C98" s="797">
        <v>352</v>
      </c>
      <c r="D98" s="824">
        <v>80100</v>
      </c>
      <c r="E98" s="689">
        <f>'ЛИМ год 1эк'!S65</f>
        <v>0</v>
      </c>
      <c r="F98" s="689">
        <f>'ЛИМ год 1эк'!T65</f>
        <v>0</v>
      </c>
      <c r="G98" s="689">
        <f>'ЛИМ год 1эк'!U65</f>
        <v>0</v>
      </c>
      <c r="H98" s="689"/>
      <c r="I98" s="689">
        <f>'ЛИМ год 1эк'!V65</f>
        <v>0</v>
      </c>
      <c r="J98" s="689">
        <f>'ЛИМ год 1эк'!W65</f>
        <v>0</v>
      </c>
      <c r="K98" s="689">
        <f t="shared" si="30"/>
        <v>0</v>
      </c>
      <c r="L98" s="824">
        <v>90100</v>
      </c>
      <c r="M98" s="689"/>
      <c r="N98" s="689"/>
      <c r="O98" s="689"/>
      <c r="P98" s="689"/>
      <c r="Q98" s="689"/>
      <c r="R98" s="689"/>
      <c r="S98" s="689">
        <f>M98+N98+O98+P98+Q98+R98</f>
        <v>0</v>
      </c>
      <c r="T98" s="689">
        <f t="shared" ref="T98:W99" si="49">E98+M98</f>
        <v>0</v>
      </c>
      <c r="U98" s="689">
        <f t="shared" si="49"/>
        <v>0</v>
      </c>
      <c r="V98" s="689">
        <f t="shared" si="49"/>
        <v>0</v>
      </c>
      <c r="W98" s="689">
        <f t="shared" si="49"/>
        <v>0</v>
      </c>
      <c r="X98" s="689">
        <f>Q98</f>
        <v>0</v>
      </c>
      <c r="Y98" s="689">
        <f t="shared" si="37"/>
        <v>0</v>
      </c>
      <c r="Z98" s="689">
        <f>K98+S98</f>
        <v>0</v>
      </c>
    </row>
    <row r="99" spans="1:27" ht="14.25" x14ac:dyDescent="0.2">
      <c r="A99" s="7"/>
      <c r="B99" s="7">
        <v>244</v>
      </c>
      <c r="C99" s="797">
        <v>353</v>
      </c>
      <c r="D99" s="824">
        <v>80100</v>
      </c>
      <c r="E99" s="689">
        <f>'ЛИМ год 1эк'!S66</f>
        <v>0</v>
      </c>
      <c r="F99" s="689">
        <f>'ЛИМ год 1эк'!T66</f>
        <v>0</v>
      </c>
      <c r="G99" s="689">
        <f>'ЛИМ год 1эк'!U66</f>
        <v>0</v>
      </c>
      <c r="H99" s="689"/>
      <c r="I99" s="689">
        <f>'ЛИМ год 1эк'!V66</f>
        <v>0</v>
      </c>
      <c r="J99" s="689">
        <f>'ЛИМ год 1эк'!W66</f>
        <v>0</v>
      </c>
      <c r="K99" s="689">
        <f t="shared" si="30"/>
        <v>0</v>
      </c>
      <c r="L99" s="824">
        <v>90100</v>
      </c>
      <c r="M99" s="689"/>
      <c r="N99" s="689"/>
      <c r="O99" s="689"/>
      <c r="P99" s="689"/>
      <c r="Q99" s="689"/>
      <c r="R99" s="689"/>
      <c r="S99" s="689">
        <f>M99+N99+O99+P99+Q99+R99</f>
        <v>0</v>
      </c>
      <c r="T99" s="689">
        <f t="shared" si="49"/>
        <v>0</v>
      </c>
      <c r="U99" s="689">
        <f t="shared" si="49"/>
        <v>0</v>
      </c>
      <c r="V99" s="689">
        <f t="shared" si="49"/>
        <v>0</v>
      </c>
      <c r="W99" s="689">
        <f t="shared" si="49"/>
        <v>0</v>
      </c>
      <c r="X99" s="689">
        <f>Q99</f>
        <v>0</v>
      </c>
      <c r="Y99" s="689">
        <f t="shared" si="37"/>
        <v>0</v>
      </c>
      <c r="Z99" s="689">
        <f>K99+S99</f>
        <v>0</v>
      </c>
    </row>
    <row r="100" spans="1:27" ht="14.25" x14ac:dyDescent="0.2">
      <c r="A100" s="7"/>
      <c r="B100" s="7">
        <v>321</v>
      </c>
      <c r="C100" s="797">
        <v>262</v>
      </c>
      <c r="D100" s="824">
        <v>80100</v>
      </c>
      <c r="E100" s="803">
        <f>'Прочие-1эк'!O59</f>
        <v>0</v>
      </c>
      <c r="F100" s="803">
        <f>'Прочие-1эк'!O60</f>
        <v>0</v>
      </c>
      <c r="G100" s="803">
        <f>'Прочие-1эк'!O61</f>
        <v>0</v>
      </c>
      <c r="H100" s="803"/>
      <c r="I100" s="803"/>
      <c r="J100" s="803"/>
      <c r="K100" s="689">
        <f t="shared" si="30"/>
        <v>0</v>
      </c>
      <c r="L100" s="824">
        <v>90100</v>
      </c>
      <c r="M100" s="689">
        <f>'ИЦ 1эк'!S61</f>
        <v>0</v>
      </c>
      <c r="N100" s="689">
        <f>'ИЦ 1эк'!S62</f>
        <v>0</v>
      </c>
      <c r="O100" s="689">
        <f>'ИЦ 1эк'!S63</f>
        <v>0</v>
      </c>
      <c r="P100" s="689">
        <f>'ИЦ 1эк'!S64</f>
        <v>0</v>
      </c>
      <c r="Q100" s="689">
        <f>'ИЦ 1эк'!S65</f>
        <v>0</v>
      </c>
      <c r="R100" s="689">
        <f>'ИЦ 1эк'!S66</f>
        <v>0</v>
      </c>
      <c r="S100" s="689">
        <f t="shared" si="31"/>
        <v>0</v>
      </c>
      <c r="T100" s="689">
        <f t="shared" si="32"/>
        <v>0</v>
      </c>
      <c r="U100" s="689">
        <f t="shared" si="33"/>
        <v>0</v>
      </c>
      <c r="V100" s="689">
        <f t="shared" si="34"/>
        <v>0</v>
      </c>
      <c r="W100" s="689">
        <f t="shared" si="35"/>
        <v>0</v>
      </c>
      <c r="X100" s="689">
        <f t="shared" si="36"/>
        <v>0</v>
      </c>
      <c r="Y100" s="689">
        <f t="shared" si="37"/>
        <v>0</v>
      </c>
      <c r="Z100" s="689">
        <f t="shared" si="38"/>
        <v>0</v>
      </c>
    </row>
    <row r="101" spans="1:27" ht="14.25" x14ac:dyDescent="0.2">
      <c r="A101" s="7"/>
      <c r="B101" s="1268">
        <v>321</v>
      </c>
      <c r="C101" s="1162">
        <v>263</v>
      </c>
      <c r="D101" s="824">
        <v>80100</v>
      </c>
      <c r="E101" s="803"/>
      <c r="F101" s="803"/>
      <c r="G101" s="803"/>
      <c r="H101" s="803"/>
      <c r="I101" s="803"/>
      <c r="J101" s="803"/>
      <c r="K101" s="689">
        <f>E101+F101+G101+H101+I101+J101</f>
        <v>0</v>
      </c>
      <c r="L101" s="824">
        <v>90100</v>
      </c>
      <c r="M101" s="689">
        <f>'ИЦ 1эк'!U61</f>
        <v>0</v>
      </c>
      <c r="N101" s="689">
        <f>'ИЦ 1эк'!U62</f>
        <v>15000</v>
      </c>
      <c r="O101" s="689">
        <f>'ИЦ 1эк'!U63</f>
        <v>0</v>
      </c>
      <c r="P101" s="689">
        <f>'ИЦ 1эк'!U64</f>
        <v>0</v>
      </c>
      <c r="Q101" s="689">
        <f>'ИЦ 1эк'!U65</f>
        <v>0</v>
      </c>
      <c r="R101" s="689">
        <f>'ИЦ 1эк'!U66</f>
        <v>730573.8</v>
      </c>
      <c r="S101" s="689">
        <f>M101+N101+O101+P101+Q101+R101</f>
        <v>745573.8</v>
      </c>
      <c r="T101" s="689">
        <f>E101+M101</f>
        <v>0</v>
      </c>
      <c r="U101" s="689">
        <f>F101+N101</f>
        <v>15000</v>
      </c>
      <c r="V101" s="689">
        <f>G101+O101</f>
        <v>0</v>
      </c>
      <c r="W101" s="689">
        <f>H101+P101</f>
        <v>0</v>
      </c>
      <c r="X101" s="689">
        <f>Q101</f>
        <v>0</v>
      </c>
      <c r="Y101" s="689">
        <f>R101+J101</f>
        <v>730573.8</v>
      </c>
      <c r="Z101" s="689">
        <f>K101+S101</f>
        <v>745573.8</v>
      </c>
    </row>
    <row r="102" spans="1:27" ht="14.25" x14ac:dyDescent="0.2">
      <c r="A102" s="7"/>
      <c r="B102" s="1268">
        <v>340</v>
      </c>
      <c r="C102" s="1162">
        <v>296</v>
      </c>
      <c r="D102" s="824">
        <v>80100</v>
      </c>
      <c r="E102" s="689">
        <f>'ЛИМ год 1эк'!S51+'Прочие-1эк'!S59+'Остатки -1эк'!Q23+'Возвраты-1эк'!S40</f>
        <v>0</v>
      </c>
      <c r="F102" s="689">
        <f>'ЛИМ год 1эк'!T51+'Прочие-1эк'!S60+'Остатки -1эк'!Q24+'Возвраты-1эк'!S41</f>
        <v>0</v>
      </c>
      <c r="G102" s="689">
        <f>'ЛИМ год 1эк'!U51+'Прочие-1эк'!S61+'Остатки -1эк'!Q25+'Возвраты-1эк'!S42</f>
        <v>0</v>
      </c>
      <c r="H102" s="689"/>
      <c r="I102" s="689">
        <f>'ЛИМ год 1эк'!V51</f>
        <v>0</v>
      </c>
      <c r="J102" s="689">
        <f>'ЛИМ год 1эк'!W51</f>
        <v>0</v>
      </c>
      <c r="K102" s="689">
        <f t="shared" si="30"/>
        <v>0</v>
      </c>
      <c r="L102" s="824">
        <v>90100</v>
      </c>
      <c r="M102" s="689">
        <f>'ИЦ 1эк'!AD61</f>
        <v>0</v>
      </c>
      <c r="N102" s="689">
        <f>'ИЦ 1эк'!AD62</f>
        <v>0</v>
      </c>
      <c r="O102" s="689">
        <f>'ИЦ 1эк'!AD63</f>
        <v>0</v>
      </c>
      <c r="P102" s="689">
        <f>'ИЦ 1эк'!AD64</f>
        <v>0</v>
      </c>
      <c r="Q102" s="689">
        <f>'ИЦ 1эк'!AD65</f>
        <v>0</v>
      </c>
      <c r="R102" s="689">
        <f>'ИЦ 1эк'!AD66</f>
        <v>0</v>
      </c>
      <c r="S102" s="689">
        <f t="shared" si="31"/>
        <v>0</v>
      </c>
      <c r="T102" s="689">
        <f t="shared" si="32"/>
        <v>0</v>
      </c>
      <c r="U102" s="689">
        <f t="shared" si="33"/>
        <v>0</v>
      </c>
      <c r="V102" s="689">
        <f t="shared" si="34"/>
        <v>0</v>
      </c>
      <c r="W102" s="689">
        <f t="shared" si="35"/>
        <v>0</v>
      </c>
      <c r="X102" s="689">
        <f t="shared" si="36"/>
        <v>0</v>
      </c>
      <c r="Y102" s="689">
        <f t="shared" si="37"/>
        <v>0</v>
      </c>
      <c r="Z102" s="689">
        <f t="shared" si="38"/>
        <v>0</v>
      </c>
    </row>
    <row r="103" spans="1:27" ht="14.25" x14ac:dyDescent="0.2">
      <c r="A103" s="7"/>
      <c r="B103" s="1268">
        <v>360</v>
      </c>
      <c r="C103" s="1162">
        <v>296</v>
      </c>
      <c r="D103" s="824">
        <v>80100</v>
      </c>
      <c r="E103" s="689">
        <f>'ЛИМ год 1эк'!S52</f>
        <v>0</v>
      </c>
      <c r="F103" s="689">
        <f>'ЛИМ год 1эк'!T52</f>
        <v>0</v>
      </c>
      <c r="G103" s="689">
        <f>'ЛИМ год 1эк'!U52</f>
        <v>0</v>
      </c>
      <c r="H103" s="689"/>
      <c r="I103" s="689">
        <f>'ЛИМ год 1эк'!V52</f>
        <v>0</v>
      </c>
      <c r="J103" s="689">
        <f>'ЛИМ год 1эк'!W52</f>
        <v>0</v>
      </c>
      <c r="K103" s="689">
        <f t="shared" si="30"/>
        <v>0</v>
      </c>
      <c r="L103" s="824">
        <v>90100</v>
      </c>
      <c r="M103" s="689"/>
      <c r="N103" s="689"/>
      <c r="O103" s="689"/>
      <c r="P103" s="689"/>
      <c r="Q103" s="689"/>
      <c r="R103" s="689"/>
      <c r="S103" s="689">
        <f>M103+N103+O103+P103+Q103+R103</f>
        <v>0</v>
      </c>
      <c r="T103" s="689">
        <f t="shared" ref="T103:W104" si="50">E103+M103</f>
        <v>0</v>
      </c>
      <c r="U103" s="689">
        <f t="shared" si="50"/>
        <v>0</v>
      </c>
      <c r="V103" s="689">
        <f t="shared" si="50"/>
        <v>0</v>
      </c>
      <c r="W103" s="689">
        <f t="shared" si="50"/>
        <v>0</v>
      </c>
      <c r="X103" s="689">
        <f>Q103</f>
        <v>0</v>
      </c>
      <c r="Y103" s="689">
        <f t="shared" si="37"/>
        <v>0</v>
      </c>
      <c r="Z103" s="689">
        <f>K103+S103</f>
        <v>0</v>
      </c>
    </row>
    <row r="104" spans="1:27" ht="14.25" x14ac:dyDescent="0.2">
      <c r="A104" s="7"/>
      <c r="B104" s="1268">
        <v>831</v>
      </c>
      <c r="C104" s="1162">
        <v>296</v>
      </c>
      <c r="D104" s="824">
        <v>80100</v>
      </c>
      <c r="E104" s="689">
        <f>'ЛИМ год 1эк'!S53</f>
        <v>0</v>
      </c>
      <c r="F104" s="689">
        <f>'ЛИМ год 1эк'!T53</f>
        <v>0</v>
      </c>
      <c r="G104" s="689">
        <f>'ЛИМ год 1эк'!U53</f>
        <v>0</v>
      </c>
      <c r="H104" s="689"/>
      <c r="I104" s="689">
        <f>'ЛИМ год 1эк'!V53</f>
        <v>0</v>
      </c>
      <c r="J104" s="689">
        <f>'ЛИМ год 1эк'!W53</f>
        <v>0</v>
      </c>
      <c r="K104" s="689">
        <f t="shared" si="30"/>
        <v>0</v>
      </c>
      <c r="L104" s="824">
        <v>90100</v>
      </c>
      <c r="M104" s="689"/>
      <c r="N104" s="689"/>
      <c r="O104" s="689"/>
      <c r="P104" s="689"/>
      <c r="Q104" s="689"/>
      <c r="R104" s="689"/>
      <c r="S104" s="689">
        <f>M104+N104+O104+P104+Q104+R104</f>
        <v>0</v>
      </c>
      <c r="T104" s="689">
        <f t="shared" si="50"/>
        <v>0</v>
      </c>
      <c r="U104" s="689">
        <f t="shared" si="50"/>
        <v>0</v>
      </c>
      <c r="V104" s="689">
        <f t="shared" si="50"/>
        <v>0</v>
      </c>
      <c r="W104" s="689">
        <f t="shared" si="50"/>
        <v>0</v>
      </c>
      <c r="X104" s="689">
        <f>Q104</f>
        <v>0</v>
      </c>
      <c r="Y104" s="689">
        <f t="shared" si="37"/>
        <v>0</v>
      </c>
      <c r="Z104" s="689">
        <f>K104+S104</f>
        <v>0</v>
      </c>
    </row>
    <row r="105" spans="1:27" ht="14.25" x14ac:dyDescent="0.2">
      <c r="A105" s="7"/>
      <c r="B105" s="1268">
        <v>851</v>
      </c>
      <c r="C105" s="1162">
        <v>291</v>
      </c>
      <c r="D105" s="824">
        <v>80100</v>
      </c>
      <c r="E105" s="689">
        <f>'ЛИМ год 1эк'!S43+'ЛИМ год 1эк'!S44+'Прочие-1эк'!T59+'Остатки -1эк'!R23+'Возвраты-1эк'!T40</f>
        <v>0</v>
      </c>
      <c r="F105" s="689">
        <f>'ЛИМ год 1эк'!T43+'ЛИМ год 1эк'!T44+'Прочие-1эк'!T60+'Остатки -1эк'!R24+'Возвраты-1эк'!T41</f>
        <v>0</v>
      </c>
      <c r="G105" s="689">
        <f>'ЛИМ год 1эк'!U43+'ЛИМ год 1эк'!U44+'Прочие-1эк'!T61+'Остатки -1эк'!R25+'Возвраты-1эк'!T42</f>
        <v>0</v>
      </c>
      <c r="H105" s="689"/>
      <c r="I105" s="689">
        <f>'ЛИМ год 1эк'!V43+'ЛИМ год 1эк'!V44</f>
        <v>0</v>
      </c>
      <c r="J105" s="689">
        <f>'ЛИМ год 1эк'!W43+'ЛИМ год 1эк'!W44</f>
        <v>0</v>
      </c>
      <c r="K105" s="689">
        <f t="shared" si="30"/>
        <v>0</v>
      </c>
      <c r="L105" s="824">
        <v>90100</v>
      </c>
      <c r="M105" s="689">
        <f>'ИЦ 1эк'!X61</f>
        <v>0</v>
      </c>
      <c r="N105" s="689">
        <f>'ИЦ 1эк'!X62</f>
        <v>0</v>
      </c>
      <c r="O105" s="689">
        <f>'ИЦ 1эк'!X63</f>
        <v>0</v>
      </c>
      <c r="P105" s="689">
        <f>'ИЦ 1эк'!X64</f>
        <v>0</v>
      </c>
      <c r="Q105" s="689">
        <f>'ИЦ 1эк'!X65</f>
        <v>0</v>
      </c>
      <c r="R105" s="689">
        <f>'ИЦ 1эк'!X66</f>
        <v>0</v>
      </c>
      <c r="S105" s="689">
        <f t="shared" si="31"/>
        <v>0</v>
      </c>
      <c r="T105" s="689">
        <f t="shared" si="32"/>
        <v>0</v>
      </c>
      <c r="U105" s="689">
        <f t="shared" si="33"/>
        <v>0</v>
      </c>
      <c r="V105" s="689">
        <f t="shared" si="34"/>
        <v>0</v>
      </c>
      <c r="W105" s="689">
        <f t="shared" si="35"/>
        <v>0</v>
      </c>
      <c r="X105" s="689">
        <f t="shared" si="36"/>
        <v>0</v>
      </c>
      <c r="Y105" s="689">
        <f t="shared" si="37"/>
        <v>0</v>
      </c>
      <c r="Z105" s="689">
        <f t="shared" si="38"/>
        <v>0</v>
      </c>
    </row>
    <row r="106" spans="1:27" ht="14.25" x14ac:dyDescent="0.2">
      <c r="A106" s="7"/>
      <c r="B106" s="1268">
        <v>852</v>
      </c>
      <c r="C106" s="1162">
        <v>291</v>
      </c>
      <c r="D106" s="824">
        <v>80100</v>
      </c>
      <c r="E106" s="689">
        <f>'ЛИМ год 1эк'!S45+'Прочие-1эк'!U59+'Остатки -1эк'!S23+'Возвраты-1эк'!U40</f>
        <v>0</v>
      </c>
      <c r="F106" s="689">
        <f>'ЛИМ год 1эк'!T45+'Прочие-1эк'!U60+'Остатки -1эк'!S24+'Возвраты-1эк'!U41</f>
        <v>0</v>
      </c>
      <c r="G106" s="689">
        <f>'ЛИМ год 1эк'!U45+'Прочие-1эк'!U61+'Остатки -1эк'!S25+'Возвраты-1эк'!U42</f>
        <v>0</v>
      </c>
      <c r="H106" s="689"/>
      <c r="I106" s="689">
        <f>'ЛИМ год 1эк'!V45</f>
        <v>0</v>
      </c>
      <c r="J106" s="689">
        <f>'ЛИМ год 1эк'!W45</f>
        <v>0</v>
      </c>
      <c r="K106" s="689">
        <f t="shared" si="30"/>
        <v>0</v>
      </c>
      <c r="L106" s="824">
        <v>90100</v>
      </c>
      <c r="M106" s="689">
        <f>'ИЦ 1эк'!Y61</f>
        <v>0</v>
      </c>
      <c r="N106" s="689">
        <f>'ИЦ 1эк'!Y62</f>
        <v>0</v>
      </c>
      <c r="O106" s="689">
        <f>'ИЦ 1эк'!Y63</f>
        <v>0</v>
      </c>
      <c r="P106" s="689">
        <f>'ИЦ 1эк'!Y64</f>
        <v>0</v>
      </c>
      <c r="Q106" s="689">
        <f>'ИЦ 1эк'!Y65</f>
        <v>0</v>
      </c>
      <c r="R106" s="689">
        <f>'ИЦ 1эк'!Y66</f>
        <v>0</v>
      </c>
      <c r="S106" s="689">
        <f t="shared" si="31"/>
        <v>0</v>
      </c>
      <c r="T106" s="689">
        <f t="shared" si="32"/>
        <v>0</v>
      </c>
      <c r="U106" s="689">
        <f t="shared" si="33"/>
        <v>0</v>
      </c>
      <c r="V106" s="689">
        <f t="shared" si="34"/>
        <v>0</v>
      </c>
      <c r="W106" s="689">
        <f t="shared" si="35"/>
        <v>0</v>
      </c>
      <c r="X106" s="689">
        <f t="shared" si="36"/>
        <v>0</v>
      </c>
      <c r="Y106" s="689">
        <f t="shared" si="37"/>
        <v>0</v>
      </c>
      <c r="Z106" s="689">
        <f t="shared" si="38"/>
        <v>0</v>
      </c>
    </row>
    <row r="107" spans="1:27" ht="14.25" x14ac:dyDescent="0.2">
      <c r="A107" s="7"/>
      <c r="B107" s="1268">
        <v>853</v>
      </c>
      <c r="C107" s="1162">
        <v>291</v>
      </c>
      <c r="D107" s="824">
        <v>80100</v>
      </c>
      <c r="E107" s="689">
        <f>'ЛИМ год 1эк'!S46</f>
        <v>0</v>
      </c>
      <c r="F107" s="689">
        <f>'ЛИМ год 1эк'!T46</f>
        <v>0</v>
      </c>
      <c r="G107" s="689">
        <f>'ЛИМ год 1эк'!U46</f>
        <v>0</v>
      </c>
      <c r="H107" s="689"/>
      <c r="I107" s="689">
        <f>'ЛИМ год 1эк'!V46</f>
        <v>0</v>
      </c>
      <c r="J107" s="689">
        <f>'ЛИМ год 1эк'!W46</f>
        <v>0</v>
      </c>
      <c r="K107" s="689">
        <f t="shared" si="30"/>
        <v>0</v>
      </c>
      <c r="L107" s="824">
        <v>90100</v>
      </c>
      <c r="M107" s="689"/>
      <c r="N107" s="689"/>
      <c r="O107" s="689"/>
      <c r="P107" s="689"/>
      <c r="Q107" s="689"/>
      <c r="R107" s="689"/>
      <c r="S107" s="689">
        <f>M107+N107+O107+P107+Q107+R107</f>
        <v>0</v>
      </c>
      <c r="T107" s="689">
        <f>E107+M107</f>
        <v>0</v>
      </c>
      <c r="U107" s="689">
        <f>F107+N107</f>
        <v>0</v>
      </c>
      <c r="V107" s="689">
        <f>G107+O107</f>
        <v>0</v>
      </c>
      <c r="W107" s="689">
        <f>H107+P107</f>
        <v>0</v>
      </c>
      <c r="X107" s="689">
        <f>Q107</f>
        <v>0</v>
      </c>
      <c r="Y107" s="689">
        <f t="shared" si="37"/>
        <v>0</v>
      </c>
      <c r="Z107" s="689">
        <f>K107+S107</f>
        <v>0</v>
      </c>
    </row>
    <row r="108" spans="1:27" ht="14.25" x14ac:dyDescent="0.2">
      <c r="A108" s="7"/>
      <c r="B108" s="1268">
        <v>853</v>
      </c>
      <c r="C108" s="1162">
        <v>292</v>
      </c>
      <c r="D108" s="824">
        <v>80100</v>
      </c>
      <c r="E108" s="689">
        <f>'ЛИМ год 1эк'!S47+'Прочие-1эк'!V59+'Остатки -1эк'!T23+'Возвраты-1эк'!V40</f>
        <v>0</v>
      </c>
      <c r="F108" s="689">
        <f>'ЛИМ год 1эк'!T47+'Прочие-1эк'!V60+'Остатки -1эк'!T24+'Возвраты-1эк'!V41</f>
        <v>0</v>
      </c>
      <c r="G108" s="689">
        <f>'ЛИМ год 1эк'!U47+'Прочие-1эк'!V61+'Остатки -1эк'!T25+'Возвраты-1эк'!V42</f>
        <v>0</v>
      </c>
      <c r="H108" s="689"/>
      <c r="I108" s="689">
        <f>'ЛИМ год 1эк'!V47</f>
        <v>0</v>
      </c>
      <c r="J108" s="689">
        <f>'ЛИМ год 1эк'!W47</f>
        <v>0</v>
      </c>
      <c r="K108" s="689">
        <f t="shared" si="30"/>
        <v>0</v>
      </c>
      <c r="L108" s="824">
        <v>90100</v>
      </c>
      <c r="M108" s="689">
        <f>'ИЦ 1эк'!Z61</f>
        <v>0</v>
      </c>
      <c r="N108" s="689">
        <f>'ИЦ 1эк'!Z62</f>
        <v>0</v>
      </c>
      <c r="O108" s="689">
        <f>'ИЦ 1эк'!Z63</f>
        <v>0</v>
      </c>
      <c r="P108" s="689">
        <f>'ИЦ 1эк'!Z64</f>
        <v>0</v>
      </c>
      <c r="Q108" s="689">
        <f>'ИЦ 1эк'!Z65</f>
        <v>0</v>
      </c>
      <c r="R108" s="689">
        <f>'ИЦ 1эк'!Z66</f>
        <v>0</v>
      </c>
      <c r="S108" s="689">
        <f t="shared" si="31"/>
        <v>0</v>
      </c>
      <c r="T108" s="689">
        <f t="shared" si="32"/>
        <v>0</v>
      </c>
      <c r="U108" s="689">
        <f t="shared" si="33"/>
        <v>0</v>
      </c>
      <c r="V108" s="689">
        <f t="shared" si="34"/>
        <v>0</v>
      </c>
      <c r="W108" s="689">
        <f t="shared" si="35"/>
        <v>0</v>
      </c>
      <c r="X108" s="689">
        <f t="shared" si="36"/>
        <v>0</v>
      </c>
      <c r="Y108" s="689">
        <f t="shared" si="37"/>
        <v>0</v>
      </c>
      <c r="Z108" s="689">
        <f t="shared" si="38"/>
        <v>0</v>
      </c>
    </row>
    <row r="109" spans="1:27" ht="14.25" x14ac:dyDescent="0.2">
      <c r="A109" s="7"/>
      <c r="B109" s="1268">
        <v>853</v>
      </c>
      <c r="C109" s="1162">
        <v>293</v>
      </c>
      <c r="D109" s="824">
        <v>80100</v>
      </c>
      <c r="E109" s="689">
        <f>'ЛИМ год 1эк'!S49+'Прочие-1эк'!R59+'Остатки -1эк'!P23+'Возвраты-1эк'!R40</f>
        <v>0</v>
      </c>
      <c r="F109" s="689">
        <f>'ЛИМ год 1эк'!T49+'Прочие-1эк'!R60+'Остатки -1эк'!P24+'Возвраты-1эк'!R41</f>
        <v>0</v>
      </c>
      <c r="G109" s="689">
        <f>'ЛИМ год 1эк'!U49+'Прочие-1эк'!R61+'Остатки -1эк'!P25+'Возвраты-1эк'!R42</f>
        <v>0</v>
      </c>
      <c r="H109" s="689"/>
      <c r="I109" s="689">
        <f>'ЛИМ год 1эк'!V49</f>
        <v>0</v>
      </c>
      <c r="J109" s="689">
        <f>'ЛИМ год 1эк'!W49</f>
        <v>0</v>
      </c>
      <c r="K109" s="689">
        <f t="shared" si="30"/>
        <v>0</v>
      </c>
      <c r="L109" s="824">
        <v>90100</v>
      </c>
      <c r="M109" s="689">
        <f>'ИЦ 1эк'!AB61</f>
        <v>0</v>
      </c>
      <c r="N109" s="689">
        <f>'ИЦ 1эк'!AB62</f>
        <v>0</v>
      </c>
      <c r="O109" s="689">
        <f>'ИЦ 1эк'!AB63</f>
        <v>0</v>
      </c>
      <c r="P109" s="689">
        <f>'ИЦ 1эк'!AB64</f>
        <v>0</v>
      </c>
      <c r="Q109" s="689">
        <f>'ИЦ 1эк'!AB65</f>
        <v>0</v>
      </c>
      <c r="R109" s="689">
        <f>'ИЦ 1эк'!AB66</f>
        <v>0</v>
      </c>
      <c r="S109" s="689">
        <f>M109+N109+O109+P109+Q109+R109</f>
        <v>0</v>
      </c>
      <c r="T109" s="689">
        <f t="shared" ref="T109:W110" si="51">E109+M109</f>
        <v>0</v>
      </c>
      <c r="U109" s="689">
        <f t="shared" si="51"/>
        <v>0</v>
      </c>
      <c r="V109" s="689">
        <f t="shared" si="51"/>
        <v>0</v>
      </c>
      <c r="W109" s="689">
        <f t="shared" si="51"/>
        <v>0</v>
      </c>
      <c r="X109" s="689">
        <f>Q109</f>
        <v>0</v>
      </c>
      <c r="Y109" s="689">
        <f t="shared" si="37"/>
        <v>0</v>
      </c>
      <c r="Z109" s="689">
        <f>K109+S109</f>
        <v>0</v>
      </c>
    </row>
    <row r="110" spans="1:27" ht="14.25" x14ac:dyDescent="0.2">
      <c r="A110" s="1028"/>
      <c r="B110" s="1268">
        <v>853</v>
      </c>
      <c r="C110" s="1162">
        <v>296</v>
      </c>
      <c r="D110" s="824">
        <v>80100</v>
      </c>
      <c r="E110" s="689">
        <f>'ЛИМ год 1эк'!S54+'Прочие-1эк'!W59+'Остатки -1эк'!U23+'Возвраты-1эк'!W40</f>
        <v>0</v>
      </c>
      <c r="F110" s="689">
        <f>'ЛИМ год 1эк'!T54+'Прочие-1эк'!W60+'Остатки -1эк'!U24+'Возвраты-1эк'!W41</f>
        <v>0</v>
      </c>
      <c r="G110" s="689">
        <f>'ЛИМ год 1эк'!U54+'Прочие-1эк'!W61+'Остатки -1эк'!U25+'Возвраты-1эк'!W42</f>
        <v>0</v>
      </c>
      <c r="H110" s="689"/>
      <c r="I110" s="689">
        <f>'ЛИМ год 1эк'!V54</f>
        <v>0</v>
      </c>
      <c r="J110" s="689">
        <f>'ЛИМ год 1эк'!W54</f>
        <v>0</v>
      </c>
      <c r="K110" s="689">
        <f t="shared" si="30"/>
        <v>0</v>
      </c>
      <c r="L110" s="824">
        <v>90100</v>
      </c>
      <c r="M110" s="689">
        <f>'ИЦ 1эк'!AF61</f>
        <v>0</v>
      </c>
      <c r="N110" s="689">
        <f>'ИЦ 1эк'!AF62</f>
        <v>0</v>
      </c>
      <c r="O110" s="689">
        <f>'ИЦ 1эк'!AF63</f>
        <v>0</v>
      </c>
      <c r="P110" s="689">
        <f>'ИЦ 1эк'!AF64</f>
        <v>0</v>
      </c>
      <c r="Q110" s="689">
        <f>'ИЦ 1эк'!AF65</f>
        <v>0</v>
      </c>
      <c r="R110" s="689">
        <f>'ИЦ 1эк'!AF66</f>
        <v>0</v>
      </c>
      <c r="S110" s="689">
        <f>M110+N110+O110+P110+Q110+R110</f>
        <v>0</v>
      </c>
      <c r="T110" s="689">
        <f t="shared" si="51"/>
        <v>0</v>
      </c>
      <c r="U110" s="689">
        <f t="shared" si="51"/>
        <v>0</v>
      </c>
      <c r="V110" s="689">
        <f t="shared" si="51"/>
        <v>0</v>
      </c>
      <c r="W110" s="689">
        <f t="shared" si="51"/>
        <v>0</v>
      </c>
      <c r="X110" s="689">
        <f>Q110</f>
        <v>0</v>
      </c>
      <c r="Y110" s="689">
        <f t="shared" si="37"/>
        <v>0</v>
      </c>
      <c r="Z110" s="689">
        <f>K110+S110</f>
        <v>0</v>
      </c>
    </row>
    <row r="111" spans="1:27" ht="14.25" x14ac:dyDescent="0.2">
      <c r="A111" s="7"/>
      <c r="B111" s="7">
        <v>111</v>
      </c>
      <c r="C111" s="797">
        <v>211</v>
      </c>
      <c r="D111" s="825">
        <v>80100</v>
      </c>
      <c r="E111" s="689">
        <f>'ЛИМ год 1эк'!AG11+'Прочие-1эк'!E63+'Остатки -1эк'!D26+'Возвраты-1эк'!E44</f>
        <v>0</v>
      </c>
      <c r="F111" s="689">
        <f>'ЛИМ год 1эк'!AH11+'Прочие-1эк'!E64+'Возвраты-1эк'!E45+'Остатки -1эк'!D27</f>
        <v>3463861.5999999996</v>
      </c>
      <c r="G111" s="689">
        <f>'ЛИМ год 1эк'!AI11+'Прочие-1эк'!E65+'Возвраты-1эк'!E46+'Остатки -1эк'!D28</f>
        <v>243823.09</v>
      </c>
      <c r="H111" s="689"/>
      <c r="I111" s="689"/>
      <c r="J111" s="689">
        <f>'ЛИМ год 1эк'!AJ11</f>
        <v>0</v>
      </c>
      <c r="K111" s="689">
        <f t="shared" si="30"/>
        <v>3707684.6899999995</v>
      </c>
      <c r="L111" s="825">
        <v>90100</v>
      </c>
      <c r="M111" s="689">
        <f>'ИЦ 1эк'!E67</f>
        <v>0</v>
      </c>
      <c r="N111" s="689">
        <f>'ИЦ 1эк'!E68</f>
        <v>0</v>
      </c>
      <c r="O111" s="689">
        <f>'ИЦ 1эк'!E69</f>
        <v>0</v>
      </c>
      <c r="P111" s="689">
        <f>'ИЦ 1эк'!E70</f>
        <v>0</v>
      </c>
      <c r="Q111" s="689">
        <f>'ИЦ 1эк'!E71</f>
        <v>0</v>
      </c>
      <c r="R111" s="802"/>
      <c r="S111" s="689">
        <f t="shared" si="31"/>
        <v>0</v>
      </c>
      <c r="T111" s="689">
        <f t="shared" si="32"/>
        <v>0</v>
      </c>
      <c r="U111" s="689">
        <f t="shared" si="33"/>
        <v>3463861.5999999996</v>
      </c>
      <c r="V111" s="689">
        <f t="shared" si="34"/>
        <v>243823.09</v>
      </c>
      <c r="W111" s="689">
        <f t="shared" si="35"/>
        <v>0</v>
      </c>
      <c r="X111" s="689">
        <f t="shared" si="36"/>
        <v>0</v>
      </c>
      <c r="Y111" s="689">
        <f t="shared" si="37"/>
        <v>0</v>
      </c>
      <c r="Z111" s="689">
        <f t="shared" si="38"/>
        <v>3707684.6899999995</v>
      </c>
      <c r="AA111" s="799"/>
    </row>
    <row r="112" spans="1:27" ht="14.25" x14ac:dyDescent="0.2">
      <c r="A112" s="7"/>
      <c r="B112" s="7">
        <v>111</v>
      </c>
      <c r="C112" s="1162">
        <v>266</v>
      </c>
      <c r="D112" s="825">
        <v>80100</v>
      </c>
      <c r="E112" s="689">
        <f>'ЛИМ год 1эк'!AG38</f>
        <v>0</v>
      </c>
      <c r="F112" s="689">
        <f>'ЛИМ год 1эк'!AH38</f>
        <v>17358.12</v>
      </c>
      <c r="G112" s="689">
        <f>'ЛИМ год 1эк'!AI38</f>
        <v>0</v>
      </c>
      <c r="H112" s="689"/>
      <c r="I112" s="689"/>
      <c r="J112" s="689">
        <f>'ЛИМ год 1эк'!AJ38</f>
        <v>0</v>
      </c>
      <c r="K112" s="689">
        <f t="shared" si="30"/>
        <v>17358.12</v>
      </c>
      <c r="L112" s="825">
        <v>90100</v>
      </c>
      <c r="M112" s="689"/>
      <c r="N112" s="689"/>
      <c r="O112" s="689"/>
      <c r="P112" s="689"/>
      <c r="Q112" s="689"/>
      <c r="R112" s="802"/>
      <c r="S112" s="689">
        <f>M112+N112+O112+P112+Q112+R112</f>
        <v>0</v>
      </c>
      <c r="T112" s="689">
        <f>E112+M112</f>
        <v>0</v>
      </c>
      <c r="U112" s="689">
        <f>F112+N112</f>
        <v>17358.12</v>
      </c>
      <c r="V112" s="689">
        <f>G112+O112</f>
        <v>0</v>
      </c>
      <c r="W112" s="689">
        <f>H112+P112</f>
        <v>0</v>
      </c>
      <c r="X112" s="689">
        <f>Q112</f>
        <v>0</v>
      </c>
      <c r="Y112" s="689">
        <f t="shared" si="37"/>
        <v>0</v>
      </c>
      <c r="Z112" s="689">
        <f>K112+S112</f>
        <v>17358.12</v>
      </c>
      <c r="AA112" s="799"/>
    </row>
    <row r="113" spans="1:27" ht="14.45" customHeight="1" x14ac:dyDescent="0.2">
      <c r="A113" s="7"/>
      <c r="B113" s="7">
        <v>112</v>
      </c>
      <c r="C113" s="1162">
        <v>212</v>
      </c>
      <c r="D113" s="825">
        <v>80100</v>
      </c>
      <c r="E113" s="689">
        <f>'ЛИМ год 1эк'!AG12+'Прочие-1эк'!F63+'Остатки -1эк'!E26+'Возвраты-1эк'!F44</f>
        <v>0</v>
      </c>
      <c r="F113" s="689">
        <f>'ЛИМ год 1эк'!AH12+'Прочие-1эк'!F64+'Возвраты-1эк'!F45+'Остатки -1эк'!E27</f>
        <v>0</v>
      </c>
      <c r="G113" s="689">
        <f>'ЛИМ год 1эк'!AI12+'Прочие-1эк'!F65+'Возвраты-1эк'!F46+'Остатки -1эк'!E28</f>
        <v>0</v>
      </c>
      <c r="H113" s="689"/>
      <c r="I113" s="689"/>
      <c r="J113" s="689">
        <f>'ЛИМ год 1эк'!AJ13</f>
        <v>0</v>
      </c>
      <c r="K113" s="689">
        <f>E113+F113+G113+H113+I113+J113</f>
        <v>0</v>
      </c>
      <c r="L113" s="825">
        <v>90100</v>
      </c>
      <c r="M113" s="689">
        <f>'ИЦ 1эк'!F67</f>
        <v>0</v>
      </c>
      <c r="N113" s="689">
        <f>'ИЦ 1эк'!F68</f>
        <v>0</v>
      </c>
      <c r="O113" s="689">
        <f>'ИЦ 1эк'!F69</f>
        <v>0</v>
      </c>
      <c r="P113" s="689">
        <f>'ИЦ 1эк'!F70</f>
        <v>0</v>
      </c>
      <c r="Q113" s="689">
        <f>'ИЦ 1эк'!F71</f>
        <v>0</v>
      </c>
      <c r="R113" s="802"/>
      <c r="S113" s="689">
        <f t="shared" si="31"/>
        <v>0</v>
      </c>
      <c r="T113" s="689">
        <f t="shared" si="32"/>
        <v>0</v>
      </c>
      <c r="U113" s="689">
        <f t="shared" si="33"/>
        <v>0</v>
      </c>
      <c r="V113" s="689">
        <f t="shared" si="34"/>
        <v>0</v>
      </c>
      <c r="W113" s="689">
        <f t="shared" si="35"/>
        <v>0</v>
      </c>
      <c r="X113" s="689">
        <f t="shared" si="36"/>
        <v>0</v>
      </c>
      <c r="Y113" s="689">
        <f t="shared" si="37"/>
        <v>0</v>
      </c>
      <c r="Z113" s="689">
        <f t="shared" si="38"/>
        <v>0</v>
      </c>
      <c r="AA113" s="799"/>
    </row>
    <row r="114" spans="1:27" ht="14.45" customHeight="1" x14ac:dyDescent="0.2">
      <c r="A114" s="7"/>
      <c r="B114" s="1268">
        <v>112</v>
      </c>
      <c r="C114" s="1162">
        <v>214</v>
      </c>
      <c r="D114" s="825">
        <v>80100</v>
      </c>
      <c r="E114" s="689">
        <f>'ЛИМ год 1эк'!AG14</f>
        <v>0</v>
      </c>
      <c r="F114" s="689">
        <f>'ЛИМ год 1эк'!AH14</f>
        <v>0</v>
      </c>
      <c r="G114" s="689">
        <f>'ЛИМ год 1эк'!AI14</f>
        <v>0</v>
      </c>
      <c r="H114" s="689"/>
      <c r="I114" s="689"/>
      <c r="J114" s="689">
        <f>'ЛИМ год 1эк'!AJ14</f>
        <v>0</v>
      </c>
      <c r="K114" s="689">
        <f>E114+F114+G114+H114+I114+J114</f>
        <v>0</v>
      </c>
      <c r="L114" s="825">
        <v>90100</v>
      </c>
      <c r="M114" s="689">
        <f>'ИЦ 1эк'!H67</f>
        <v>0</v>
      </c>
      <c r="N114" s="689">
        <f>'ИЦ 1эк'!H68</f>
        <v>0</v>
      </c>
      <c r="O114" s="689">
        <f>'ИЦ 1эк'!H69</f>
        <v>0</v>
      </c>
      <c r="P114" s="689">
        <f>'ИЦ 1эк'!H70</f>
        <v>0</v>
      </c>
      <c r="Q114" s="689">
        <f>'ИЦ 1эк'!H71</f>
        <v>0</v>
      </c>
      <c r="R114" s="802"/>
      <c r="S114" s="689">
        <f>M114+N114+O114+P114+Q114+R114</f>
        <v>0</v>
      </c>
      <c r="T114" s="689">
        <f t="shared" ref="T114:W115" si="52">E114+M114</f>
        <v>0</v>
      </c>
      <c r="U114" s="689">
        <f t="shared" si="52"/>
        <v>0</v>
      </c>
      <c r="V114" s="689">
        <f t="shared" si="52"/>
        <v>0</v>
      </c>
      <c r="W114" s="689">
        <f t="shared" si="52"/>
        <v>0</v>
      </c>
      <c r="X114" s="689">
        <f>Q114</f>
        <v>0</v>
      </c>
      <c r="Y114" s="689">
        <f>R114+J114</f>
        <v>0</v>
      </c>
      <c r="Z114" s="689">
        <f>K114+S114</f>
        <v>0</v>
      </c>
      <c r="AA114" s="799"/>
    </row>
    <row r="115" spans="1:27" ht="14.45" customHeight="1" x14ac:dyDescent="0.2">
      <c r="A115" s="7"/>
      <c r="B115" s="7">
        <v>112</v>
      </c>
      <c r="C115" s="1162">
        <v>222</v>
      </c>
      <c r="D115" s="825">
        <v>80100</v>
      </c>
      <c r="E115" s="689">
        <f>'ЛИМ год 1эк'!AG17</f>
        <v>0</v>
      </c>
      <c r="F115" s="689">
        <f>'ЛИМ год 1эк'!AH17</f>
        <v>0</v>
      </c>
      <c r="G115" s="689">
        <f>'ЛИМ год 1эк'!AI17</f>
        <v>0</v>
      </c>
      <c r="H115" s="689"/>
      <c r="I115" s="689"/>
      <c r="J115" s="689">
        <f>'ЛИМ год 1эк'!AJ15</f>
        <v>0</v>
      </c>
      <c r="K115" s="689">
        <f>E115+F115+G115+H115+I115+J115</f>
        <v>0</v>
      </c>
      <c r="L115" s="825">
        <v>90100</v>
      </c>
      <c r="M115" s="689">
        <f>'ИЦ 1эк'!F69</f>
        <v>0</v>
      </c>
      <c r="N115" s="689">
        <f>'ИЦ 1эк'!F70</f>
        <v>0</v>
      </c>
      <c r="O115" s="689">
        <f>'ИЦ 1эк'!F71</f>
        <v>0</v>
      </c>
      <c r="P115" s="689">
        <f>'ИЦ 1эк'!F72</f>
        <v>0</v>
      </c>
      <c r="Q115" s="689">
        <f>'ИЦ 1эк'!F73</f>
        <v>0</v>
      </c>
      <c r="R115" s="802"/>
      <c r="S115" s="689">
        <f>M115+N115+O115+P115+Q115+R115</f>
        <v>0</v>
      </c>
      <c r="T115" s="689">
        <f t="shared" si="52"/>
        <v>0</v>
      </c>
      <c r="U115" s="689">
        <f t="shared" si="52"/>
        <v>0</v>
      </c>
      <c r="V115" s="689">
        <f t="shared" si="52"/>
        <v>0</v>
      </c>
      <c r="W115" s="689">
        <f t="shared" si="52"/>
        <v>0</v>
      </c>
      <c r="X115" s="689">
        <f>Q115</f>
        <v>0</v>
      </c>
      <c r="Y115" s="689">
        <f>R115+J115</f>
        <v>0</v>
      </c>
      <c r="Z115" s="689">
        <f>K115+S115</f>
        <v>0</v>
      </c>
      <c r="AA115" s="799"/>
    </row>
    <row r="116" spans="1:27" ht="14.25" x14ac:dyDescent="0.2">
      <c r="A116" s="7"/>
      <c r="B116" s="7">
        <v>112</v>
      </c>
      <c r="C116" s="1162">
        <v>262</v>
      </c>
      <c r="D116" s="825">
        <v>80100</v>
      </c>
      <c r="E116" s="689">
        <f>'ЛИМ год 1эк'!AG35+'Возвраты-1эк'!N44</f>
        <v>0</v>
      </c>
      <c r="F116" s="689">
        <f>'ЛИМ год 1эк'!AH35+'Возвраты-1эк'!N45</f>
        <v>0</v>
      </c>
      <c r="G116" s="689">
        <f>'ЛИМ год 1эк'!AI35+'Возвраты-1эк'!N46</f>
        <v>0</v>
      </c>
      <c r="H116" s="689"/>
      <c r="I116" s="689"/>
      <c r="J116" s="689">
        <f>'ЛИМ год 1эк'!AJ35</f>
        <v>0</v>
      </c>
      <c r="K116" s="689">
        <f t="shared" si="30"/>
        <v>0</v>
      </c>
      <c r="L116" s="825">
        <v>90100</v>
      </c>
      <c r="M116" s="689">
        <f>'ИЦ 1эк'!Q67</f>
        <v>0</v>
      </c>
      <c r="N116" s="689">
        <f>'ИЦ 1эк'!Q68</f>
        <v>0</v>
      </c>
      <c r="O116" s="689">
        <f>'ИЦ 1эк'!Q69</f>
        <v>0</v>
      </c>
      <c r="P116" s="689">
        <f>'ИЦ 1эк'!Q70</f>
        <v>0</v>
      </c>
      <c r="Q116" s="802"/>
      <c r="R116" s="802"/>
      <c r="S116" s="689">
        <f t="shared" si="31"/>
        <v>0</v>
      </c>
      <c r="T116" s="689">
        <f t="shared" si="32"/>
        <v>0</v>
      </c>
      <c r="U116" s="689">
        <f t="shared" si="33"/>
        <v>0</v>
      </c>
      <c r="V116" s="689">
        <f t="shared" si="34"/>
        <v>0</v>
      </c>
      <c r="W116" s="689">
        <f t="shared" si="35"/>
        <v>0</v>
      </c>
      <c r="X116" s="689">
        <f t="shared" si="36"/>
        <v>0</v>
      </c>
      <c r="Y116" s="689">
        <f t="shared" si="37"/>
        <v>0</v>
      </c>
      <c r="Z116" s="689">
        <f t="shared" si="38"/>
        <v>0</v>
      </c>
      <c r="AA116" s="799"/>
    </row>
    <row r="117" spans="1:27" ht="14.25" x14ac:dyDescent="0.2">
      <c r="A117" s="7"/>
      <c r="B117" s="7">
        <v>112</v>
      </c>
      <c r="C117" s="1162">
        <v>266</v>
      </c>
      <c r="D117" s="825">
        <v>80100</v>
      </c>
      <c r="E117" s="689">
        <f>'ЛИМ год 1эк'!AG39</f>
        <v>0</v>
      </c>
      <c r="F117" s="689">
        <f>'ЛИМ год 1эк'!AH39</f>
        <v>0</v>
      </c>
      <c r="G117" s="689">
        <f>'ЛИМ год 1эк'!AI39</f>
        <v>0</v>
      </c>
      <c r="H117" s="689"/>
      <c r="I117" s="689"/>
      <c r="J117" s="689">
        <f>'ЛИМ год 1эк'!AJ39</f>
        <v>0</v>
      </c>
      <c r="K117" s="689">
        <f t="shared" si="30"/>
        <v>0</v>
      </c>
      <c r="L117" s="825">
        <v>90100</v>
      </c>
      <c r="M117" s="689"/>
      <c r="N117" s="689"/>
      <c r="O117" s="689"/>
      <c r="P117" s="689"/>
      <c r="Q117" s="802"/>
      <c r="R117" s="802"/>
      <c r="S117" s="689">
        <f>M117+N117+O117+P117+Q117+R117</f>
        <v>0</v>
      </c>
      <c r="T117" s="689">
        <f t="shared" ref="T117:W118" si="53">E117+M117</f>
        <v>0</v>
      </c>
      <c r="U117" s="689">
        <f t="shared" si="53"/>
        <v>0</v>
      </c>
      <c r="V117" s="689">
        <f t="shared" si="53"/>
        <v>0</v>
      </c>
      <c r="W117" s="689">
        <f t="shared" si="53"/>
        <v>0</v>
      </c>
      <c r="X117" s="689">
        <f>Q117</f>
        <v>0</v>
      </c>
      <c r="Y117" s="689">
        <f t="shared" si="37"/>
        <v>0</v>
      </c>
      <c r="Z117" s="689">
        <f>K117+S117</f>
        <v>0</v>
      </c>
      <c r="AA117" s="799"/>
    </row>
    <row r="118" spans="1:27" ht="14.25" x14ac:dyDescent="0.2">
      <c r="A118" s="7"/>
      <c r="B118" s="7">
        <v>112</v>
      </c>
      <c r="C118" s="1162">
        <v>267</v>
      </c>
      <c r="D118" s="825">
        <v>80100</v>
      </c>
      <c r="E118" s="689">
        <f>'ЛИМ год 1эк'!AG41</f>
        <v>0</v>
      </c>
      <c r="F118" s="689">
        <f>'ЛИМ год 1эк'!AH41</f>
        <v>0</v>
      </c>
      <c r="G118" s="689">
        <f>'ЛИМ год 1эк'!AI41</f>
        <v>0</v>
      </c>
      <c r="H118" s="689"/>
      <c r="I118" s="689"/>
      <c r="J118" s="689">
        <f>'ЛИМ год 1эк'!AJ40</f>
        <v>0</v>
      </c>
      <c r="K118" s="689">
        <f>E118+F118+G118+H118+I118+J118</f>
        <v>0</v>
      </c>
      <c r="L118" s="825">
        <v>90100</v>
      </c>
      <c r="M118" s="689">
        <f>'ИЦ 1эк'!V67</f>
        <v>0</v>
      </c>
      <c r="N118" s="689">
        <f>'ИЦ 1эк'!V68</f>
        <v>0</v>
      </c>
      <c r="O118" s="689">
        <f>'ИЦ 1эк'!V69</f>
        <v>0</v>
      </c>
      <c r="P118" s="689">
        <f>'ИЦ 1эк'!V70</f>
        <v>0</v>
      </c>
      <c r="Q118" s="689">
        <f>'ИЦ 1эк'!V71</f>
        <v>0</v>
      </c>
      <c r="R118" s="802"/>
      <c r="S118" s="689">
        <f>M118+N118+O118+P118+Q118+R118</f>
        <v>0</v>
      </c>
      <c r="T118" s="689">
        <f t="shared" si="53"/>
        <v>0</v>
      </c>
      <c r="U118" s="689">
        <f t="shared" si="53"/>
        <v>0</v>
      </c>
      <c r="V118" s="689">
        <f t="shared" si="53"/>
        <v>0</v>
      </c>
      <c r="W118" s="689">
        <f t="shared" si="53"/>
        <v>0</v>
      </c>
      <c r="X118" s="689">
        <f>Q118</f>
        <v>0</v>
      </c>
      <c r="Y118" s="689">
        <f>R118+J118</f>
        <v>0</v>
      </c>
      <c r="Z118" s="689">
        <f>K118+S118</f>
        <v>0</v>
      </c>
      <c r="AA118" s="799"/>
    </row>
    <row r="119" spans="1:27" ht="14.25" x14ac:dyDescent="0.2">
      <c r="A119" s="7"/>
      <c r="B119" s="7">
        <v>119</v>
      </c>
      <c r="C119" s="1162">
        <v>213</v>
      </c>
      <c r="D119" s="825">
        <v>80100</v>
      </c>
      <c r="E119" s="689">
        <f>'ЛИМ год 1эк'!AG13+'Прочие-1эк'!G63+'Возвраты-1эк'!G44+'Остатки -1эк'!F26</f>
        <v>0</v>
      </c>
      <c r="F119" s="689">
        <f>'ЛИМ год 1эк'!AH13+'Прочие-1эк'!G64+'Возвраты-1эк'!G45+'Остатки -1эк'!F27</f>
        <v>1268388.69</v>
      </c>
      <c r="G119" s="689">
        <f>'ЛИМ год 1эк'!AI13+'Прочие-1эк'!G65+'Возвраты-1эк'!G46+'Остатки -1эк'!F28</f>
        <v>93816.91</v>
      </c>
      <c r="H119" s="689"/>
      <c r="I119" s="689"/>
      <c r="J119" s="689">
        <f>'ЛИМ год 1эк'!AJ13</f>
        <v>0</v>
      </c>
      <c r="K119" s="689">
        <f t="shared" si="30"/>
        <v>1362205.5999999999</v>
      </c>
      <c r="L119" s="825">
        <v>90100</v>
      </c>
      <c r="M119" s="689">
        <f>'ИЦ 1эк'!G67</f>
        <v>0</v>
      </c>
      <c r="N119" s="689">
        <f>'ИЦ 1эк'!G68</f>
        <v>0</v>
      </c>
      <c r="O119" s="689">
        <f>'ИЦ 1эк'!G69</f>
        <v>0</v>
      </c>
      <c r="P119" s="689">
        <f>'ИЦ 1эк'!G70</f>
        <v>0</v>
      </c>
      <c r="Q119" s="689">
        <f>'ИЦ 1эк'!G71</f>
        <v>0</v>
      </c>
      <c r="R119" s="689">
        <f>'ИЦ 1эк'!Q71</f>
        <v>0</v>
      </c>
      <c r="S119" s="689">
        <f t="shared" si="31"/>
        <v>0</v>
      </c>
      <c r="T119" s="689">
        <f t="shared" si="32"/>
        <v>0</v>
      </c>
      <c r="U119" s="689">
        <f t="shared" si="33"/>
        <v>1268388.69</v>
      </c>
      <c r="V119" s="689">
        <f t="shared" si="34"/>
        <v>93816.91</v>
      </c>
      <c r="W119" s="689">
        <f t="shared" si="35"/>
        <v>0</v>
      </c>
      <c r="X119" s="689">
        <f t="shared" si="36"/>
        <v>0</v>
      </c>
      <c r="Y119" s="689">
        <f t="shared" si="37"/>
        <v>0</v>
      </c>
      <c r="Z119" s="689">
        <f t="shared" si="38"/>
        <v>1362205.5999999999</v>
      </c>
      <c r="AA119" s="799"/>
    </row>
    <row r="120" spans="1:27" ht="14.25" x14ac:dyDescent="0.2">
      <c r="A120" s="7"/>
      <c r="B120" s="7">
        <v>119</v>
      </c>
      <c r="C120" s="1162">
        <v>262</v>
      </c>
      <c r="D120" s="825">
        <v>80100</v>
      </c>
      <c r="E120" s="689">
        <f>'ЛИМ год 1эк'!AG36+'Возвраты-1эк'!O44</f>
        <v>0</v>
      </c>
      <c r="F120" s="689">
        <f>'ЛИМ год 1эк'!AH36+'Возвраты-1эк'!O45</f>
        <v>0</v>
      </c>
      <c r="G120" s="689">
        <f>'ЛИМ год 1эк'!AI36+'Возвраты-1эк'!O46</f>
        <v>0</v>
      </c>
      <c r="H120" s="689"/>
      <c r="I120" s="689"/>
      <c r="J120" s="689">
        <f>'ЛИМ год 1эк'!AJ36</f>
        <v>0</v>
      </c>
      <c r="K120" s="689">
        <f t="shared" si="30"/>
        <v>0</v>
      </c>
      <c r="L120" s="825">
        <v>90100</v>
      </c>
      <c r="M120" s="802"/>
      <c r="N120" s="802"/>
      <c r="O120" s="802"/>
      <c r="P120" s="802"/>
      <c r="Q120" s="802"/>
      <c r="R120" s="802"/>
      <c r="S120" s="689">
        <f t="shared" si="31"/>
        <v>0</v>
      </c>
      <c r="T120" s="689">
        <f t="shared" si="32"/>
        <v>0</v>
      </c>
      <c r="U120" s="689">
        <f t="shared" si="33"/>
        <v>0</v>
      </c>
      <c r="V120" s="689">
        <f t="shared" si="34"/>
        <v>0</v>
      </c>
      <c r="W120" s="689">
        <f t="shared" si="35"/>
        <v>0</v>
      </c>
      <c r="X120" s="689">
        <f t="shared" si="36"/>
        <v>0</v>
      </c>
      <c r="Y120" s="689">
        <f t="shared" si="37"/>
        <v>0</v>
      </c>
      <c r="Z120" s="689">
        <f t="shared" si="38"/>
        <v>0</v>
      </c>
      <c r="AA120" s="799"/>
    </row>
    <row r="121" spans="1:27" ht="14.25" x14ac:dyDescent="0.2">
      <c r="A121" s="7"/>
      <c r="B121" s="7">
        <v>119</v>
      </c>
      <c r="C121" s="1162">
        <v>266</v>
      </c>
      <c r="D121" s="825">
        <v>80100</v>
      </c>
      <c r="E121" s="689">
        <f>'ЛИМ год 1эк'!AG40</f>
        <v>0</v>
      </c>
      <c r="F121" s="689">
        <f>'ЛИМ год 1эк'!AH40</f>
        <v>0</v>
      </c>
      <c r="G121" s="689">
        <f>'ЛИМ год 1эк'!AI40</f>
        <v>0</v>
      </c>
      <c r="H121" s="689"/>
      <c r="I121" s="689"/>
      <c r="J121" s="689">
        <f>'ЛИМ год 1эк'!AJ40</f>
        <v>0</v>
      </c>
      <c r="K121" s="689">
        <f t="shared" si="30"/>
        <v>0</v>
      </c>
      <c r="L121" s="825">
        <v>90100</v>
      </c>
      <c r="M121" s="802"/>
      <c r="N121" s="802"/>
      <c r="O121" s="802"/>
      <c r="P121" s="802"/>
      <c r="Q121" s="802"/>
      <c r="R121" s="802"/>
      <c r="S121" s="689">
        <f>M121+N121+O121+P121+Q121+R121</f>
        <v>0</v>
      </c>
      <c r="T121" s="689">
        <f>E121+M121</f>
        <v>0</v>
      </c>
      <c r="U121" s="689">
        <f>F121+N121</f>
        <v>0</v>
      </c>
      <c r="V121" s="689">
        <f>G121+O121</f>
        <v>0</v>
      </c>
      <c r="W121" s="689">
        <f>H121+P121</f>
        <v>0</v>
      </c>
      <c r="X121" s="689">
        <f>Q121</f>
        <v>0</v>
      </c>
      <c r="Y121" s="689">
        <f t="shared" si="37"/>
        <v>0</v>
      </c>
      <c r="Z121" s="689">
        <f>K121+S121</f>
        <v>0</v>
      </c>
      <c r="AA121" s="799"/>
    </row>
    <row r="122" spans="1:27" ht="14.25" x14ac:dyDescent="0.2">
      <c r="A122" s="7"/>
      <c r="B122" s="7">
        <v>244</v>
      </c>
      <c r="C122" s="1162">
        <v>221</v>
      </c>
      <c r="D122" s="825">
        <v>80100</v>
      </c>
      <c r="E122" s="689">
        <f>'ЛИМ год 1эк'!AG15+'Прочие-1эк'!H63+'Возвраты-1эк'!H44+'Остатки -1эк'!G26</f>
        <v>0</v>
      </c>
      <c r="F122" s="689">
        <f>'ЛИМ год 1эк'!AH15+'Прочие-1эк'!H64+'Возвраты-1эк'!H45+'Остатки -1эк'!G27</f>
        <v>0</v>
      </c>
      <c r="G122" s="689">
        <f>'ЛИМ год 1эк'!AI15+'Прочие-1эк'!H65+'Возвраты-1эк'!H46+'Остатки -1эк'!G28</f>
        <v>0</v>
      </c>
      <c r="H122" s="689"/>
      <c r="I122" s="689"/>
      <c r="J122" s="689">
        <f>'ЛИМ год 1эк'!AJ15</f>
        <v>0</v>
      </c>
      <c r="K122" s="689">
        <f t="shared" si="30"/>
        <v>0</v>
      </c>
      <c r="L122" s="825">
        <v>90100</v>
      </c>
      <c r="M122" s="689">
        <f>'ИЦ 1эк'!I67</f>
        <v>0</v>
      </c>
      <c r="N122" s="689">
        <f>'ИЦ 1эк'!I68</f>
        <v>0</v>
      </c>
      <c r="O122" s="689">
        <f>'ИЦ 1эк'!I69</f>
        <v>0</v>
      </c>
      <c r="P122" s="689">
        <f>'ИЦ 1эк'!I70</f>
        <v>0</v>
      </c>
      <c r="Q122" s="689">
        <f>'ИЦ 1эк'!I71</f>
        <v>0</v>
      </c>
      <c r="R122" s="802"/>
      <c r="S122" s="689">
        <f t="shared" si="31"/>
        <v>0</v>
      </c>
      <c r="T122" s="689">
        <f t="shared" si="32"/>
        <v>0</v>
      </c>
      <c r="U122" s="689">
        <f t="shared" si="33"/>
        <v>0</v>
      </c>
      <c r="V122" s="689">
        <f t="shared" si="34"/>
        <v>0</v>
      </c>
      <c r="W122" s="689">
        <f t="shared" si="35"/>
        <v>0</v>
      </c>
      <c r="X122" s="689">
        <f t="shared" si="36"/>
        <v>0</v>
      </c>
      <c r="Y122" s="689">
        <f t="shared" si="37"/>
        <v>0</v>
      </c>
      <c r="Z122" s="689">
        <f t="shared" si="38"/>
        <v>0</v>
      </c>
      <c r="AA122" s="799"/>
    </row>
    <row r="123" spans="1:27" ht="14.25" x14ac:dyDescent="0.2">
      <c r="A123" s="7"/>
      <c r="B123" s="7">
        <v>244</v>
      </c>
      <c r="C123" s="1162">
        <v>222</v>
      </c>
      <c r="D123" s="825">
        <v>80100</v>
      </c>
      <c r="E123" s="689">
        <f>'ЛИМ год 1эк'!AG18+'Прочие-1эк'!I63+'Возвраты-1эк'!I44+'Остатки -1эк'!H26</f>
        <v>0</v>
      </c>
      <c r="F123" s="689">
        <f>'ЛИМ год 1эк'!AH18+'Прочие-1эк'!I64+'Возвраты-1эк'!I45+'Остатки -1эк'!H27</f>
        <v>0</v>
      </c>
      <c r="G123" s="689">
        <f>'ЛИМ год 1эк'!AI18+'Прочие-1эк'!I65+'Возвраты-1эк'!I46+'Остатки -1эк'!H28</f>
        <v>0</v>
      </c>
      <c r="H123" s="689"/>
      <c r="I123" s="689"/>
      <c r="J123" s="689">
        <f>'ЛИМ год 1эк'!AJ18</f>
        <v>0</v>
      </c>
      <c r="K123" s="689">
        <f t="shared" si="30"/>
        <v>0</v>
      </c>
      <c r="L123" s="825">
        <v>90100</v>
      </c>
      <c r="M123" s="802"/>
      <c r="N123" s="802"/>
      <c r="O123" s="802"/>
      <c r="P123" s="802"/>
      <c r="Q123" s="802"/>
      <c r="R123" s="802"/>
      <c r="S123" s="689">
        <f t="shared" si="31"/>
        <v>0</v>
      </c>
      <c r="T123" s="689">
        <f t="shared" si="32"/>
        <v>0</v>
      </c>
      <c r="U123" s="689">
        <f t="shared" si="33"/>
        <v>0</v>
      </c>
      <c r="V123" s="689">
        <f t="shared" si="34"/>
        <v>0</v>
      </c>
      <c r="W123" s="689">
        <f t="shared" si="35"/>
        <v>0</v>
      </c>
      <c r="X123" s="689">
        <f t="shared" si="36"/>
        <v>0</v>
      </c>
      <c r="Y123" s="689">
        <f t="shared" si="37"/>
        <v>0</v>
      </c>
      <c r="Z123" s="689">
        <f t="shared" si="38"/>
        <v>0</v>
      </c>
      <c r="AA123" s="799"/>
    </row>
    <row r="124" spans="1:27" ht="14.25" x14ac:dyDescent="0.2">
      <c r="A124" s="7"/>
      <c r="B124" s="7">
        <v>244</v>
      </c>
      <c r="C124" s="1162">
        <v>223</v>
      </c>
      <c r="D124" s="825">
        <v>80100</v>
      </c>
      <c r="E124" s="689">
        <f>'ЛИМ год 1эк'!AG19+'Прочие-1эк'!J63+'Возвраты-1эк'!J44+'Остатки -1эк'!I26-E125</f>
        <v>0</v>
      </c>
      <c r="F124" s="689">
        <f>'ЛИМ год 1эк'!AH19+'Прочие-1эк'!J64+'Возвраты-1эк'!J45+'Остатки -1эк'!I27-F125</f>
        <v>1705870.74</v>
      </c>
      <c r="G124" s="689">
        <f>'ЛИМ год 1эк'!AI19+'Прочие-1эк'!J65+'Возвраты-1эк'!J46+'Остатки -1эк'!I28-G125</f>
        <v>0</v>
      </c>
      <c r="H124" s="689"/>
      <c r="I124" s="689"/>
      <c r="J124" s="689">
        <f>'ЛИМ год 1эк'!AJ19</f>
        <v>0</v>
      </c>
      <c r="K124" s="689">
        <f t="shared" si="30"/>
        <v>1705870.74</v>
      </c>
      <c r="L124" s="825">
        <v>90100</v>
      </c>
      <c r="M124" s="689">
        <f>'ИЦ 1эк'!K67</f>
        <v>0</v>
      </c>
      <c r="N124" s="689">
        <f>'ИЦ 1эк'!K68</f>
        <v>0</v>
      </c>
      <c r="O124" s="689">
        <f>'ИЦ 1эк'!K69</f>
        <v>0</v>
      </c>
      <c r="P124" s="689">
        <f>'ИЦ 1эк'!K70</f>
        <v>0</v>
      </c>
      <c r="Q124" s="689">
        <f>'ИЦ 1эк'!K71</f>
        <v>0</v>
      </c>
      <c r="R124" s="802"/>
      <c r="S124" s="689">
        <f t="shared" si="31"/>
        <v>0</v>
      </c>
      <c r="T124" s="689">
        <f t="shared" si="32"/>
        <v>0</v>
      </c>
      <c r="U124" s="689">
        <f t="shared" si="33"/>
        <v>1705870.74</v>
      </c>
      <c r="V124" s="689">
        <f t="shared" si="34"/>
        <v>0</v>
      </c>
      <c r="W124" s="689">
        <f t="shared" si="35"/>
        <v>0</v>
      </c>
      <c r="X124" s="689">
        <f t="shared" si="36"/>
        <v>0</v>
      </c>
      <c r="Y124" s="689">
        <f t="shared" si="37"/>
        <v>0</v>
      </c>
      <c r="Z124" s="689">
        <f t="shared" si="38"/>
        <v>1705870.74</v>
      </c>
      <c r="AA124" s="799"/>
    </row>
    <row r="125" spans="1:27" s="1279" customFormat="1" ht="14.25" x14ac:dyDescent="0.2">
      <c r="A125" s="1280"/>
      <c r="B125" s="1339">
        <v>247</v>
      </c>
      <c r="C125" s="1162">
        <v>223</v>
      </c>
      <c r="D125" s="825">
        <v>80100</v>
      </c>
      <c r="E125" s="689">
        <f>'ЛИМ год 1эк'!AG20+'Прочие-1эк'!J64+'Возвраты-1эк'!J45+'Остатки -1эк'!I27</f>
        <v>0</v>
      </c>
      <c r="F125" s="689">
        <f>'ЛИМ год 1эк'!AH20+'Прочие-1эк'!J65+'Возвраты-1эк'!J46+'Остатки -1эк'!I28</f>
        <v>1705422.76</v>
      </c>
      <c r="G125" s="689">
        <f>'ЛИМ год 1эк'!AI20+'Прочие-1эк'!J66+'Возвраты-1эк'!J47+'Остатки -1эк'!I29</f>
        <v>0</v>
      </c>
      <c r="H125" s="689"/>
      <c r="I125" s="689"/>
      <c r="J125" s="689">
        <f>'ЛИМ год 1эк'!AJ20</f>
        <v>0</v>
      </c>
      <c r="K125" s="689">
        <f t="shared" ref="K125" si="54">E125+F125+G125+H125+I125+J125</f>
        <v>1705422.76</v>
      </c>
      <c r="L125" s="825">
        <v>90100</v>
      </c>
      <c r="M125" s="689">
        <f>'ИЦ 1эк'!L67</f>
        <v>0</v>
      </c>
      <c r="N125" s="689">
        <f>'ИЦ 1эк'!L68</f>
        <v>0</v>
      </c>
      <c r="O125" s="689">
        <f>'ИЦ 1эк'!L69</f>
        <v>0</v>
      </c>
      <c r="P125" s="689">
        <f>'ИЦ 1эк'!L70</f>
        <v>0</v>
      </c>
      <c r="Q125" s="689">
        <f>'ИЦ 1эк'!L71</f>
        <v>0</v>
      </c>
      <c r="R125" s="802"/>
      <c r="S125" s="689">
        <f t="shared" ref="S125" si="55">M125+N125+O125+P125+Q125+R125</f>
        <v>0</v>
      </c>
      <c r="T125" s="689">
        <f t="shared" ref="T125" si="56">E125+M125</f>
        <v>0</v>
      </c>
      <c r="U125" s="689">
        <f t="shared" ref="U125" si="57">F125+N125</f>
        <v>1705422.76</v>
      </c>
      <c r="V125" s="689">
        <f t="shared" ref="V125" si="58">G125+O125</f>
        <v>0</v>
      </c>
      <c r="W125" s="689">
        <f t="shared" ref="W125" si="59">H125+P125</f>
        <v>0</v>
      </c>
      <c r="X125" s="689">
        <f t="shared" ref="X125" si="60">Q125</f>
        <v>0</v>
      </c>
      <c r="Y125" s="689">
        <f t="shared" ref="Y125" si="61">R125+J125</f>
        <v>0</v>
      </c>
      <c r="Z125" s="689">
        <f t="shared" ref="Z125" si="62">K125+S125</f>
        <v>1705422.76</v>
      </c>
      <c r="AA125" s="799"/>
    </row>
    <row r="126" spans="1:27" ht="14.25" x14ac:dyDescent="0.2">
      <c r="A126" s="7"/>
      <c r="B126" s="7">
        <v>244</v>
      </c>
      <c r="C126" s="1162">
        <v>224</v>
      </c>
      <c r="D126" s="825">
        <v>80100</v>
      </c>
      <c r="E126" s="689">
        <f>'ЛИМ год 1эк'!AG24+'Прочие-1эк'!L63</f>
        <v>0</v>
      </c>
      <c r="F126" s="689">
        <f>'ЛИМ год 1эк'!AH24+'Прочие-1эк'!L64</f>
        <v>12000</v>
      </c>
      <c r="G126" s="689">
        <f>'ЛИМ год 1эк'!AI24+'Прочие-1эк'!L65</f>
        <v>0</v>
      </c>
      <c r="H126" s="689"/>
      <c r="I126" s="689"/>
      <c r="J126" s="689">
        <f>'ЛИМ год 1эк'!AJ24</f>
        <v>0</v>
      </c>
      <c r="K126" s="689">
        <f t="shared" si="30"/>
        <v>12000</v>
      </c>
      <c r="L126" s="825">
        <v>90100</v>
      </c>
      <c r="M126" s="802"/>
      <c r="N126" s="802"/>
      <c r="O126" s="802"/>
      <c r="P126" s="802"/>
      <c r="Q126" s="802"/>
      <c r="R126" s="802"/>
      <c r="S126" s="689">
        <f t="shared" si="31"/>
        <v>0</v>
      </c>
      <c r="T126" s="689">
        <f t="shared" si="32"/>
        <v>0</v>
      </c>
      <c r="U126" s="689">
        <f t="shared" si="33"/>
        <v>12000</v>
      </c>
      <c r="V126" s="689">
        <f t="shared" si="34"/>
        <v>0</v>
      </c>
      <c r="W126" s="689">
        <f t="shared" si="35"/>
        <v>0</v>
      </c>
      <c r="X126" s="689">
        <f t="shared" si="36"/>
        <v>0</v>
      </c>
      <c r="Y126" s="689">
        <f t="shared" si="37"/>
        <v>0</v>
      </c>
      <c r="Z126" s="689">
        <f t="shared" si="38"/>
        <v>12000</v>
      </c>
    </row>
    <row r="127" spans="1:27" ht="14.25" x14ac:dyDescent="0.2">
      <c r="A127" s="7"/>
      <c r="B127" s="7">
        <v>244</v>
      </c>
      <c r="C127" s="1162">
        <v>225</v>
      </c>
      <c r="D127" s="825">
        <v>80100</v>
      </c>
      <c r="E127" s="689">
        <f>'ЛИМ год 1эк'!AG25+'Прочие-1эк'!M63+'Возвраты-1эк'!L44+'Остатки -1эк'!K26</f>
        <v>0</v>
      </c>
      <c r="F127" s="689">
        <f>'ЛИМ год 1эк'!AH25+'Прочие-1эк'!M64+'Возвраты-1эк'!L45+'Остатки -1эк'!K27</f>
        <v>287093.12</v>
      </c>
      <c r="G127" s="689">
        <f>'ЛИМ год 1эк'!AI25+'Прочие-1эк'!M65+'Возвраты-1эк'!L46+'Остатки -1эк'!K28</f>
        <v>0</v>
      </c>
      <c r="H127" s="689"/>
      <c r="I127" s="689"/>
      <c r="J127" s="689">
        <f>'ЛИМ год 1эк'!AJ25</f>
        <v>0</v>
      </c>
      <c r="K127" s="689">
        <f t="shared" si="30"/>
        <v>287093.12</v>
      </c>
      <c r="L127" s="825">
        <v>90100</v>
      </c>
      <c r="M127" s="689">
        <f>'ИЦ 1эк'!M67</f>
        <v>0</v>
      </c>
      <c r="N127" s="689">
        <f>'ИЦ 1эк'!M68</f>
        <v>180000</v>
      </c>
      <c r="O127" s="689">
        <f>'ИЦ 1эк'!M69</f>
        <v>0</v>
      </c>
      <c r="P127" s="689">
        <f>'ИЦ 1эк'!M70</f>
        <v>0</v>
      </c>
      <c r="Q127" s="689">
        <f>'ИЦ 1эк'!M71</f>
        <v>0</v>
      </c>
      <c r="R127" s="802"/>
      <c r="S127" s="689">
        <f t="shared" si="31"/>
        <v>180000</v>
      </c>
      <c r="T127" s="689">
        <f t="shared" si="32"/>
        <v>0</v>
      </c>
      <c r="U127" s="689">
        <f t="shared" si="33"/>
        <v>467093.12</v>
      </c>
      <c r="V127" s="689">
        <f t="shared" si="34"/>
        <v>0</v>
      </c>
      <c r="W127" s="689">
        <f t="shared" si="35"/>
        <v>0</v>
      </c>
      <c r="X127" s="689">
        <f t="shared" si="36"/>
        <v>0</v>
      </c>
      <c r="Y127" s="689">
        <f t="shared" si="37"/>
        <v>0</v>
      </c>
      <c r="Z127" s="689">
        <f t="shared" si="38"/>
        <v>467093.12</v>
      </c>
    </row>
    <row r="128" spans="1:27" ht="14.25" x14ac:dyDescent="0.2">
      <c r="A128" s="7"/>
      <c r="B128" s="7">
        <v>244</v>
      </c>
      <c r="C128" s="1162">
        <v>226</v>
      </c>
      <c r="D128" s="825">
        <v>80100</v>
      </c>
      <c r="E128" s="689">
        <f>'ЛИМ год 1эк'!AG30+'Прочие-1эк'!N63+'Возвраты-1эк'!M44+'Остатки -1эк'!L26</f>
        <v>0</v>
      </c>
      <c r="F128" s="689">
        <f>'ЛИМ год 1эк'!AH30+'Прочие-1эк'!N64+'Возвраты-1эк'!M45+'Остатки -1эк'!L27</f>
        <v>312939.55</v>
      </c>
      <c r="G128" s="689">
        <f>'ЛИМ год 1эк'!AI30+'Прочие-1эк'!N65+'Возвраты-1эк'!M46+'Остатки -1эк'!L28</f>
        <v>0</v>
      </c>
      <c r="H128" s="689"/>
      <c r="I128" s="689"/>
      <c r="J128" s="689">
        <f>'ЛИМ год 1эк'!AJ30</f>
        <v>0</v>
      </c>
      <c r="K128" s="689">
        <f t="shared" si="30"/>
        <v>312939.55</v>
      </c>
      <c r="L128" s="825">
        <v>90100</v>
      </c>
      <c r="M128" s="689">
        <f>'ИЦ 1эк'!N67</f>
        <v>0</v>
      </c>
      <c r="N128" s="689">
        <f>'ИЦ 1эк'!N68</f>
        <v>0</v>
      </c>
      <c r="O128" s="689">
        <f>'ИЦ 1эк'!N69</f>
        <v>0</v>
      </c>
      <c r="P128" s="689">
        <f>'ИЦ 1эк'!N70</f>
        <v>48559.5</v>
      </c>
      <c r="Q128" s="689">
        <f>'ИЦ 1эк'!N71</f>
        <v>0</v>
      </c>
      <c r="R128" s="802"/>
      <c r="S128" s="689">
        <f t="shared" si="31"/>
        <v>48559.5</v>
      </c>
      <c r="T128" s="689">
        <f t="shared" si="32"/>
        <v>0</v>
      </c>
      <c r="U128" s="689">
        <f t="shared" si="33"/>
        <v>312939.55</v>
      </c>
      <c r="V128" s="689">
        <f t="shared" si="34"/>
        <v>0</v>
      </c>
      <c r="W128" s="689">
        <f t="shared" si="35"/>
        <v>48559.5</v>
      </c>
      <c r="X128" s="689">
        <f t="shared" si="36"/>
        <v>0</v>
      </c>
      <c r="Y128" s="689">
        <f t="shared" si="37"/>
        <v>0</v>
      </c>
      <c r="Z128" s="689">
        <f t="shared" si="38"/>
        <v>361499.05</v>
      </c>
    </row>
    <row r="129" spans="1:27" ht="14.25" x14ac:dyDescent="0.2">
      <c r="A129" s="7"/>
      <c r="B129" s="7">
        <v>244</v>
      </c>
      <c r="C129" s="1162">
        <v>227</v>
      </c>
      <c r="D129" s="825">
        <v>80100</v>
      </c>
      <c r="E129" s="689">
        <f>'ЛИМ год 1эк'!AG33</f>
        <v>0</v>
      </c>
      <c r="F129" s="689">
        <f>'ЛИМ год 1эк'!AH33</f>
        <v>0</v>
      </c>
      <c r="G129" s="689">
        <f>'ЛИМ год 1эк'!AI33</f>
        <v>0</v>
      </c>
      <c r="H129" s="689"/>
      <c r="I129" s="689"/>
      <c r="J129" s="689">
        <f>'ЛИМ год 1эк'!AJ33</f>
        <v>0</v>
      </c>
      <c r="K129" s="689">
        <f t="shared" si="30"/>
        <v>0</v>
      </c>
      <c r="L129" s="825">
        <v>90100</v>
      </c>
      <c r="M129" s="689"/>
      <c r="N129" s="689"/>
      <c r="O129" s="689"/>
      <c r="P129" s="689"/>
      <c r="Q129" s="689"/>
      <c r="R129" s="802"/>
      <c r="S129" s="689">
        <f>M129+N129+O129+P129+Q129+R129</f>
        <v>0</v>
      </c>
      <c r="T129" s="689">
        <f t="shared" ref="T129:W131" si="63">E129+M129</f>
        <v>0</v>
      </c>
      <c r="U129" s="689">
        <f t="shared" si="63"/>
        <v>0</v>
      </c>
      <c r="V129" s="689">
        <f t="shared" si="63"/>
        <v>0</v>
      </c>
      <c r="W129" s="689">
        <f t="shared" si="63"/>
        <v>0</v>
      </c>
      <c r="X129" s="689">
        <f>Q129</f>
        <v>0</v>
      </c>
      <c r="Y129" s="689">
        <f t="shared" si="37"/>
        <v>0</v>
      </c>
      <c r="Z129" s="689">
        <f>K129+S129</f>
        <v>0</v>
      </c>
    </row>
    <row r="130" spans="1:27" s="1266" customFormat="1" ht="14.25" x14ac:dyDescent="0.2">
      <c r="A130" s="1267"/>
      <c r="B130" s="1268">
        <v>243</v>
      </c>
      <c r="C130" s="1162">
        <v>225</v>
      </c>
      <c r="D130" s="825">
        <v>80100</v>
      </c>
      <c r="E130" s="689"/>
      <c r="F130" s="689"/>
      <c r="G130" s="689"/>
      <c r="H130" s="689"/>
      <c r="I130" s="689"/>
      <c r="J130" s="689">
        <f>'ЛИМ год 1эк'!AJ33</f>
        <v>0</v>
      </c>
      <c r="K130" s="689">
        <f>E130+F130+G130+H130+I130+J130</f>
        <v>0</v>
      </c>
      <c r="L130" s="825">
        <v>90100</v>
      </c>
      <c r="M130" s="689">
        <f>'ИЦ 1эк'!O67</f>
        <v>0</v>
      </c>
      <c r="N130" s="689">
        <f>'ИЦ 1эк'!O68</f>
        <v>0</v>
      </c>
      <c r="O130" s="689">
        <f>'ИЦ 1эк'!O69</f>
        <v>0</v>
      </c>
      <c r="P130" s="689">
        <f>'ИЦ 1эк'!O70</f>
        <v>0</v>
      </c>
      <c r="Q130" s="689">
        <f>'ИЦ 1эк'!O70</f>
        <v>0</v>
      </c>
      <c r="R130" s="802"/>
      <c r="S130" s="689">
        <f>M130+N130+O130+P130+Q130+R130</f>
        <v>0</v>
      </c>
      <c r="T130" s="689">
        <f t="shared" ref="T130" si="64">E130+M130</f>
        <v>0</v>
      </c>
      <c r="U130" s="689">
        <f t="shared" ref="U130" si="65">F130+N130</f>
        <v>0</v>
      </c>
      <c r="V130" s="689">
        <f t="shared" ref="V130" si="66">G130+O130</f>
        <v>0</v>
      </c>
      <c r="W130" s="689">
        <f t="shared" ref="W130" si="67">H130+P130</f>
        <v>0</v>
      </c>
      <c r="X130" s="689">
        <f>Q130</f>
        <v>0</v>
      </c>
      <c r="Y130" s="689">
        <f>R130+J130</f>
        <v>0</v>
      </c>
      <c r="Z130" s="689">
        <f>K130+S130</f>
        <v>0</v>
      </c>
      <c r="AA130" s="798"/>
    </row>
    <row r="131" spans="1:27" ht="14.25" x14ac:dyDescent="0.2">
      <c r="A131" s="7"/>
      <c r="B131" s="1268">
        <v>244</v>
      </c>
      <c r="C131" s="1162">
        <v>228</v>
      </c>
      <c r="D131" s="825">
        <v>80100</v>
      </c>
      <c r="E131" s="689"/>
      <c r="F131" s="689"/>
      <c r="G131" s="689"/>
      <c r="H131" s="689"/>
      <c r="I131" s="689"/>
      <c r="J131" s="689">
        <f>'ЛИМ год 1эк'!AJ34</f>
        <v>0</v>
      </c>
      <c r="K131" s="689">
        <f>E131+F131+G131+H131+I131+J131</f>
        <v>0</v>
      </c>
      <c r="L131" s="825">
        <v>90100</v>
      </c>
      <c r="M131" s="689">
        <f>'ИЦ 1эк'!P67</f>
        <v>0</v>
      </c>
      <c r="N131" s="689">
        <f>'ИЦ 1эк'!P68</f>
        <v>590200</v>
      </c>
      <c r="O131" s="689">
        <f>'ИЦ 1эк'!P69</f>
        <v>0</v>
      </c>
      <c r="P131" s="689">
        <f>'ИЦ 1эк'!P70</f>
        <v>0</v>
      </c>
      <c r="Q131" s="689">
        <f>'ИЦ 1эк'!P71</f>
        <v>0</v>
      </c>
      <c r="R131" s="802"/>
      <c r="S131" s="689">
        <f>M131+N131+O131+P131+Q131+R131</f>
        <v>590200</v>
      </c>
      <c r="T131" s="689">
        <f t="shared" si="63"/>
        <v>0</v>
      </c>
      <c r="U131" s="689">
        <f t="shared" si="63"/>
        <v>590200</v>
      </c>
      <c r="V131" s="689">
        <f t="shared" si="63"/>
        <v>0</v>
      </c>
      <c r="W131" s="689">
        <f t="shared" si="63"/>
        <v>0</v>
      </c>
      <c r="X131" s="689">
        <f>Q131</f>
        <v>0</v>
      </c>
      <c r="Y131" s="689">
        <f>R131+J131</f>
        <v>0</v>
      </c>
      <c r="Z131" s="689">
        <f>K131+S131</f>
        <v>590200</v>
      </c>
    </row>
    <row r="132" spans="1:27" ht="14.25" x14ac:dyDescent="0.2">
      <c r="A132" s="7"/>
      <c r="B132" s="7">
        <v>244</v>
      </c>
      <c r="C132" s="1162">
        <v>296</v>
      </c>
      <c r="D132" s="825">
        <v>80100</v>
      </c>
      <c r="E132" s="689">
        <f>'ЛИМ год 1эк'!AG50+'Прочие-1эк'!Q63+'Возвраты-1эк'!Q44+'Остатки -1эк'!O26</f>
        <v>0</v>
      </c>
      <c r="F132" s="689">
        <f>'ЛИМ год 1эк'!AH50+'Прочие-1эк'!Q64+'Возвраты-1эк'!Q45+'Остатки -1эк'!O27</f>
        <v>0</v>
      </c>
      <c r="G132" s="689">
        <f>'ЛИМ год 1эк'!AI50+'Прочие-1эк'!Q65+'Остатки -1эк'!O28+'Возвраты-1эк'!Q46</f>
        <v>0</v>
      </c>
      <c r="H132" s="689"/>
      <c r="I132" s="689"/>
      <c r="J132" s="689">
        <f>'ЛИМ год 1эк'!AJ50</f>
        <v>0</v>
      </c>
      <c r="K132" s="689">
        <f t="shared" si="30"/>
        <v>0</v>
      </c>
      <c r="L132" s="825">
        <v>90100</v>
      </c>
      <c r="M132" s="689">
        <f>'ИЦ 1эк'!AC67</f>
        <v>0</v>
      </c>
      <c r="N132" s="689">
        <f>'ИЦ 1эк'!AC68</f>
        <v>0</v>
      </c>
      <c r="O132" s="689">
        <f>'ИЦ 1эк'!AC69</f>
        <v>0</v>
      </c>
      <c r="P132" s="689">
        <f>'ИЦ 1эк'!AC70</f>
        <v>0</v>
      </c>
      <c r="Q132" s="689">
        <f>'ИЦ 1эк'!AC71</f>
        <v>0</v>
      </c>
      <c r="R132" s="802"/>
      <c r="S132" s="689">
        <f t="shared" si="31"/>
        <v>0</v>
      </c>
      <c r="T132" s="689">
        <f t="shared" si="32"/>
        <v>0</v>
      </c>
      <c r="U132" s="689">
        <f t="shared" si="33"/>
        <v>0</v>
      </c>
      <c r="V132" s="689">
        <f t="shared" si="34"/>
        <v>0</v>
      </c>
      <c r="W132" s="689">
        <f t="shared" si="35"/>
        <v>0</v>
      </c>
      <c r="X132" s="689">
        <f t="shared" si="36"/>
        <v>0</v>
      </c>
      <c r="Y132" s="689">
        <f t="shared" si="37"/>
        <v>0</v>
      </c>
      <c r="Z132" s="689">
        <f t="shared" si="38"/>
        <v>0</v>
      </c>
    </row>
    <row r="133" spans="1:27" ht="14.25" x14ac:dyDescent="0.2">
      <c r="A133" s="7"/>
      <c r="B133" s="7">
        <v>244</v>
      </c>
      <c r="C133" s="1162">
        <v>310</v>
      </c>
      <c r="D133" s="825">
        <v>80100</v>
      </c>
      <c r="E133" s="689">
        <f>'ЛИМ год 1эк'!AG55+'Прочие-1эк'!X63+'Возвраты-1эк'!X44+'Остатки -1эк'!V26</f>
        <v>0</v>
      </c>
      <c r="F133" s="689">
        <f>'ЛИМ год 1эк'!AH55+'Прочие-1эк'!X64+'Возвраты-1эк'!X45+'Остатки -1эк'!V27</f>
        <v>0</v>
      </c>
      <c r="G133" s="689">
        <f>'ЛИМ год 1эк'!AI55+'Прочие-1эк'!X65+'Возвраты-1эк'!X46+'Остатки -1эк'!V28</f>
        <v>0</v>
      </c>
      <c r="H133" s="689"/>
      <c r="I133" s="689"/>
      <c r="J133" s="689">
        <f>'ЛИМ год 1эк'!AJ55</f>
        <v>0</v>
      </c>
      <c r="K133" s="689">
        <f t="shared" si="30"/>
        <v>0</v>
      </c>
      <c r="L133" s="825">
        <v>90100</v>
      </c>
      <c r="M133" s="689">
        <f>'ИЦ 1эк'!AG67</f>
        <v>0</v>
      </c>
      <c r="N133" s="689">
        <f>'ИЦ 1эк'!AG68</f>
        <v>118890</v>
      </c>
      <c r="O133" s="689">
        <f>'ИЦ 1эк'!AG69</f>
        <v>0</v>
      </c>
      <c r="P133" s="689">
        <f>'ИЦ 1эк'!AG70</f>
        <v>0</v>
      </c>
      <c r="Q133" s="689">
        <f>'ИЦ 1эк'!AG71</f>
        <v>0</v>
      </c>
      <c r="R133" s="802"/>
      <c r="S133" s="689">
        <f t="shared" ref="S133:S155" si="68">M133+N133+O133+P133+Q133+R133</f>
        <v>118890</v>
      </c>
      <c r="T133" s="689">
        <f t="shared" ref="T133:T154" si="69">E133+M133</f>
        <v>0</v>
      </c>
      <c r="U133" s="689">
        <f t="shared" ref="U133:U154" si="70">F133+N133</f>
        <v>118890</v>
      </c>
      <c r="V133" s="689">
        <f t="shared" ref="V133:V154" si="71">G133+O133</f>
        <v>0</v>
      </c>
      <c r="W133" s="689">
        <f t="shared" ref="W133:W154" si="72">H133+P133</f>
        <v>0</v>
      </c>
      <c r="X133" s="689">
        <f t="shared" ref="X133:X154" si="73">Q133</f>
        <v>0</v>
      </c>
      <c r="Y133" s="689">
        <f t="shared" si="37"/>
        <v>0</v>
      </c>
      <c r="Z133" s="689">
        <f t="shared" ref="Z133:Z154" si="74">K133+S133</f>
        <v>118890</v>
      </c>
    </row>
    <row r="134" spans="1:27" ht="14.25" x14ac:dyDescent="0.2">
      <c r="A134" s="7"/>
      <c r="B134" s="7">
        <v>244</v>
      </c>
      <c r="C134" s="1162">
        <v>340</v>
      </c>
      <c r="D134" s="825">
        <v>80100</v>
      </c>
      <c r="E134" s="689">
        <f>'ЛИМ год 1эк'!AG57+'Прочие-1эк'!Y63+'Возвраты-1эк'!Y44+'Остатки -1эк'!W26</f>
        <v>0</v>
      </c>
      <c r="F134" s="689">
        <f>'ЛИМ год 1эк'!AH57+'Прочие-1эк'!Y64+'Возвраты-1эк'!Y45+'Остатки -1эк'!W27</f>
        <v>0</v>
      </c>
      <c r="G134" s="689">
        <f>'ЛИМ год 1эк'!AI57+'Прочие-1эк'!Y65+'Возвраты-1эк'!Y46+'Остатки -1эк'!W28</f>
        <v>0</v>
      </c>
      <c r="H134" s="689"/>
      <c r="I134" s="689"/>
      <c r="J134" s="689">
        <f>'ЛИМ год 1эк'!AJ57</f>
        <v>0</v>
      </c>
      <c r="K134" s="689">
        <f t="shared" si="30"/>
        <v>0</v>
      </c>
      <c r="L134" s="825">
        <v>90100</v>
      </c>
      <c r="M134" s="689">
        <f>'ИЦ 1эк'!AH67</f>
        <v>0</v>
      </c>
      <c r="N134" s="689">
        <f>'ИЦ 1эк'!AH68</f>
        <v>61000</v>
      </c>
      <c r="O134" s="689">
        <f>'ИЦ 1эк'!AH69</f>
        <v>0</v>
      </c>
      <c r="P134" s="689">
        <f>'ИЦ 1эк'!AH70</f>
        <v>0</v>
      </c>
      <c r="Q134" s="689">
        <f>'ИЦ 1эк'!AH71</f>
        <v>0</v>
      </c>
      <c r="R134" s="802"/>
      <c r="S134" s="689">
        <f t="shared" si="68"/>
        <v>61000</v>
      </c>
      <c r="T134" s="689">
        <f t="shared" si="69"/>
        <v>0</v>
      </c>
      <c r="U134" s="689">
        <f t="shared" si="70"/>
        <v>61000</v>
      </c>
      <c r="V134" s="689">
        <f t="shared" si="71"/>
        <v>0</v>
      </c>
      <c r="W134" s="689">
        <f t="shared" si="72"/>
        <v>0</v>
      </c>
      <c r="X134" s="689">
        <f t="shared" si="73"/>
        <v>0</v>
      </c>
      <c r="Y134" s="689">
        <f>R134+J134</f>
        <v>0</v>
      </c>
      <c r="Z134" s="689">
        <f t="shared" si="74"/>
        <v>61000</v>
      </c>
    </row>
    <row r="135" spans="1:27" ht="14.25" x14ac:dyDescent="0.2">
      <c r="A135" s="7"/>
      <c r="B135" s="7">
        <v>244</v>
      </c>
      <c r="C135" s="1162">
        <v>352</v>
      </c>
      <c r="D135" s="825">
        <v>80100</v>
      </c>
      <c r="E135" s="689">
        <f>'ЛИМ год 1эк'!AG65</f>
        <v>0</v>
      </c>
      <c r="F135" s="689">
        <f>'ЛИМ год 1эк'!AH65</f>
        <v>0</v>
      </c>
      <c r="G135" s="689">
        <f>'ЛИМ год 1эк'!AI65</f>
        <v>0</v>
      </c>
      <c r="H135" s="689"/>
      <c r="I135" s="689"/>
      <c r="J135" s="689"/>
      <c r="K135" s="689">
        <f t="shared" si="30"/>
        <v>0</v>
      </c>
      <c r="L135" s="825">
        <v>90100</v>
      </c>
      <c r="M135" s="689"/>
      <c r="N135" s="689"/>
      <c r="O135" s="689"/>
      <c r="P135" s="689"/>
      <c r="Q135" s="689"/>
      <c r="R135" s="802"/>
      <c r="S135" s="689">
        <f>M135+N135+O135+P135+Q135+R135</f>
        <v>0</v>
      </c>
      <c r="T135" s="689">
        <f t="shared" ref="T135:W136" si="75">E135+M135</f>
        <v>0</v>
      </c>
      <c r="U135" s="689">
        <f t="shared" si="75"/>
        <v>0</v>
      </c>
      <c r="V135" s="689">
        <f t="shared" si="75"/>
        <v>0</v>
      </c>
      <c r="W135" s="689">
        <f t="shared" si="75"/>
        <v>0</v>
      </c>
      <c r="X135" s="689">
        <f>Q135</f>
        <v>0</v>
      </c>
      <c r="Y135" s="689">
        <f t="shared" si="37"/>
        <v>0</v>
      </c>
      <c r="Z135" s="689">
        <f>K135+S135</f>
        <v>0</v>
      </c>
    </row>
    <row r="136" spans="1:27" ht="14.25" x14ac:dyDescent="0.2">
      <c r="A136" s="7"/>
      <c r="B136" s="7">
        <v>244</v>
      </c>
      <c r="C136" s="1162">
        <v>353</v>
      </c>
      <c r="D136" s="825">
        <v>80100</v>
      </c>
      <c r="E136" s="689">
        <f>'ЛИМ год 1эк'!AG66</f>
        <v>0</v>
      </c>
      <c r="F136" s="689">
        <f>'ЛИМ год 1эк'!AH66</f>
        <v>0</v>
      </c>
      <c r="G136" s="689">
        <f>'ЛИМ год 1эк'!AI66</f>
        <v>0</v>
      </c>
      <c r="H136" s="689"/>
      <c r="I136" s="689"/>
      <c r="J136" s="689"/>
      <c r="K136" s="689">
        <f t="shared" si="30"/>
        <v>0</v>
      </c>
      <c r="L136" s="825">
        <v>90100</v>
      </c>
      <c r="M136" s="689"/>
      <c r="N136" s="689"/>
      <c r="O136" s="689"/>
      <c r="P136" s="689"/>
      <c r="Q136" s="689"/>
      <c r="R136" s="802"/>
      <c r="S136" s="689">
        <f>M136+N136+O136+P136+Q136+R136</f>
        <v>0</v>
      </c>
      <c r="T136" s="689">
        <f t="shared" si="75"/>
        <v>0</v>
      </c>
      <c r="U136" s="689">
        <f t="shared" si="75"/>
        <v>0</v>
      </c>
      <c r="V136" s="689">
        <f t="shared" si="75"/>
        <v>0</v>
      </c>
      <c r="W136" s="689">
        <f t="shared" si="75"/>
        <v>0</v>
      </c>
      <c r="X136" s="689">
        <f>Q136</f>
        <v>0</v>
      </c>
      <c r="Y136" s="689">
        <f t="shared" si="37"/>
        <v>0</v>
      </c>
      <c r="Z136" s="689">
        <f>K136+S136</f>
        <v>0</v>
      </c>
    </row>
    <row r="137" spans="1:27" ht="14.25" x14ac:dyDescent="0.2">
      <c r="A137" s="7"/>
      <c r="B137" s="7">
        <v>321</v>
      </c>
      <c r="C137" s="1162">
        <v>262</v>
      </c>
      <c r="D137" s="825">
        <v>80100</v>
      </c>
      <c r="E137" s="803">
        <f>'Прочие-1эк'!O63</f>
        <v>0</v>
      </c>
      <c r="F137" s="803">
        <f>'Прочие-1эк'!O64</f>
        <v>0</v>
      </c>
      <c r="G137" s="803">
        <f>'Прочие-1эк'!O65</f>
        <v>0</v>
      </c>
      <c r="H137" s="803"/>
      <c r="I137" s="803"/>
      <c r="J137" s="803"/>
      <c r="K137" s="689">
        <f>E137+F137+G137+H137+I137+J137</f>
        <v>0</v>
      </c>
      <c r="L137" s="825">
        <v>90100</v>
      </c>
      <c r="M137" s="689">
        <f>'ИЦ 1эк'!S67</f>
        <v>0</v>
      </c>
      <c r="N137" s="689">
        <f>'ИЦ 1эк'!S68</f>
        <v>0</v>
      </c>
      <c r="O137" s="689">
        <f>'ИЦ 1эк'!S69</f>
        <v>0</v>
      </c>
      <c r="P137" s="689">
        <f>'ИЦ 1эк'!S70</f>
        <v>0</v>
      </c>
      <c r="Q137" s="689">
        <f>'ИЦ 1эк'!S71</f>
        <v>0</v>
      </c>
      <c r="R137" s="802"/>
      <c r="S137" s="689">
        <f t="shared" si="68"/>
        <v>0</v>
      </c>
      <c r="T137" s="689">
        <f t="shared" si="69"/>
        <v>0</v>
      </c>
      <c r="U137" s="689">
        <f t="shared" si="70"/>
        <v>0</v>
      </c>
      <c r="V137" s="689">
        <f t="shared" si="71"/>
        <v>0</v>
      </c>
      <c r="W137" s="689">
        <f t="shared" si="72"/>
        <v>0</v>
      </c>
      <c r="X137" s="689">
        <f t="shared" si="73"/>
        <v>0</v>
      </c>
      <c r="Y137" s="689">
        <f t="shared" si="37"/>
        <v>0</v>
      </c>
      <c r="Z137" s="689">
        <f t="shared" si="74"/>
        <v>0</v>
      </c>
    </row>
    <row r="138" spans="1:27" ht="14.25" x14ac:dyDescent="0.2">
      <c r="A138" s="7"/>
      <c r="B138" s="7">
        <v>321</v>
      </c>
      <c r="C138" s="1162">
        <v>263</v>
      </c>
      <c r="D138" s="825">
        <v>80100</v>
      </c>
      <c r="E138" s="803"/>
      <c r="F138" s="803"/>
      <c r="G138" s="803"/>
      <c r="H138" s="803"/>
      <c r="I138" s="803"/>
      <c r="J138" s="803"/>
      <c r="K138" s="689">
        <f>E138+F138+G138+H138+I138+J138</f>
        <v>0</v>
      </c>
      <c r="L138" s="825">
        <v>90100</v>
      </c>
      <c r="M138" s="689">
        <f>'ИЦ 1эк'!U67</f>
        <v>0</v>
      </c>
      <c r="N138" s="689">
        <f>'ИЦ 1эк'!U68</f>
        <v>16650.8</v>
      </c>
      <c r="O138" s="689">
        <f>'ИЦ 1эк'!U69</f>
        <v>0</v>
      </c>
      <c r="P138" s="689">
        <f>'ИЦ 1эк'!U70</f>
        <v>0</v>
      </c>
      <c r="Q138" s="689">
        <f>'ИЦ 1эк'!U71</f>
        <v>0</v>
      </c>
      <c r="R138" s="802"/>
      <c r="S138" s="689">
        <f>M138+N138+O138+P138+Q138+R138</f>
        <v>16650.8</v>
      </c>
      <c r="T138" s="689">
        <f>E138+M138</f>
        <v>0</v>
      </c>
      <c r="U138" s="689">
        <f>F138+N138</f>
        <v>16650.8</v>
      </c>
      <c r="V138" s="689">
        <f>G138+O138</f>
        <v>0</v>
      </c>
      <c r="W138" s="689">
        <f>H138+P138</f>
        <v>0</v>
      </c>
      <c r="X138" s="689">
        <f>Q138</f>
        <v>0</v>
      </c>
      <c r="Y138" s="689">
        <f>R138+J138</f>
        <v>0</v>
      </c>
      <c r="Z138" s="689">
        <f>K138+S138</f>
        <v>16650.8</v>
      </c>
    </row>
    <row r="139" spans="1:27" ht="14.25" x14ac:dyDescent="0.2">
      <c r="A139" s="7"/>
      <c r="B139" s="7">
        <v>340</v>
      </c>
      <c r="C139" s="1162">
        <v>296</v>
      </c>
      <c r="D139" s="825">
        <v>80100</v>
      </c>
      <c r="E139" s="689">
        <f>'ЛИМ год 1эк'!AG51+'Прочие-1эк'!S63+'Возвраты-1эк'!S44+'Остатки -1эк'!Q26</f>
        <v>0</v>
      </c>
      <c r="F139" s="689">
        <f>'ЛИМ год 1эк'!AH51+'Прочие-1эк'!S64+'Возвраты-1эк'!S45+'Остатки -1эк'!Q27</f>
        <v>0</v>
      </c>
      <c r="G139" s="689">
        <f>'ЛИМ год 1эк'!AI51+'Прочие-1эк'!S65+'Возвраты-1эк'!S46+'Остатки -1эк'!Q28</f>
        <v>0</v>
      </c>
      <c r="H139" s="689"/>
      <c r="I139" s="689"/>
      <c r="J139" s="689"/>
      <c r="K139" s="689">
        <f t="shared" si="30"/>
        <v>0</v>
      </c>
      <c r="L139" s="825">
        <v>90100</v>
      </c>
      <c r="M139" s="689">
        <f>'ИЦ 1эк'!AD67</f>
        <v>0</v>
      </c>
      <c r="N139" s="689">
        <f>'ИЦ 1эк'!AD68</f>
        <v>10500</v>
      </c>
      <c r="O139" s="689">
        <f>'ИЦ 1эк'!AD69</f>
        <v>0</v>
      </c>
      <c r="P139" s="689">
        <f>'ИЦ 1эк'!AD70</f>
        <v>0</v>
      </c>
      <c r="Q139" s="689">
        <f>'ИЦ 1эк'!AD71</f>
        <v>0</v>
      </c>
      <c r="R139" s="802"/>
      <c r="S139" s="689">
        <f t="shared" si="68"/>
        <v>10500</v>
      </c>
      <c r="T139" s="689">
        <f t="shared" si="69"/>
        <v>0</v>
      </c>
      <c r="U139" s="689">
        <f t="shared" si="70"/>
        <v>10500</v>
      </c>
      <c r="V139" s="689">
        <f t="shared" si="71"/>
        <v>0</v>
      </c>
      <c r="W139" s="689">
        <f t="shared" si="72"/>
        <v>0</v>
      </c>
      <c r="X139" s="689">
        <f t="shared" si="73"/>
        <v>0</v>
      </c>
      <c r="Y139" s="689">
        <f t="shared" si="37"/>
        <v>0</v>
      </c>
      <c r="Z139" s="689">
        <f t="shared" si="74"/>
        <v>10500</v>
      </c>
    </row>
    <row r="140" spans="1:27" ht="14.25" x14ac:dyDescent="0.2">
      <c r="A140" s="7"/>
      <c r="B140" s="7">
        <v>360</v>
      </c>
      <c r="C140" s="1162">
        <v>296</v>
      </c>
      <c r="D140" s="825">
        <v>80100</v>
      </c>
      <c r="E140" s="689">
        <f>'ЛИМ год 1эк'!AG52</f>
        <v>0</v>
      </c>
      <c r="F140" s="689">
        <f>'ЛИМ год 1эк'!AH52</f>
        <v>0</v>
      </c>
      <c r="G140" s="689">
        <f>'ЛИМ год 1эк'!AI52</f>
        <v>0</v>
      </c>
      <c r="H140" s="689"/>
      <c r="I140" s="689"/>
      <c r="J140" s="689"/>
      <c r="K140" s="689">
        <f t="shared" si="30"/>
        <v>0</v>
      </c>
      <c r="L140" s="825">
        <v>90100</v>
      </c>
      <c r="M140" s="689"/>
      <c r="N140" s="689"/>
      <c r="O140" s="689"/>
      <c r="P140" s="689"/>
      <c r="Q140" s="689"/>
      <c r="R140" s="802"/>
      <c r="S140" s="689">
        <f>M140+N140+O140+P140+Q140+R140</f>
        <v>0</v>
      </c>
      <c r="T140" s="689">
        <f t="shared" ref="T140:W142" si="76">E140+M140</f>
        <v>0</v>
      </c>
      <c r="U140" s="689">
        <f t="shared" si="76"/>
        <v>0</v>
      </c>
      <c r="V140" s="689">
        <f t="shared" si="76"/>
        <v>0</v>
      </c>
      <c r="W140" s="689">
        <f t="shared" si="76"/>
        <v>0</v>
      </c>
      <c r="X140" s="689">
        <f>Q140</f>
        <v>0</v>
      </c>
      <c r="Y140" s="689">
        <f t="shared" si="37"/>
        <v>0</v>
      </c>
      <c r="Z140" s="689">
        <f>K140+S140</f>
        <v>0</v>
      </c>
    </row>
    <row r="141" spans="1:27" ht="14.25" x14ac:dyDescent="0.2">
      <c r="A141" s="7"/>
      <c r="B141" s="7">
        <v>831</v>
      </c>
      <c r="C141" s="1162">
        <v>293</v>
      </c>
      <c r="D141" s="825">
        <v>80100</v>
      </c>
      <c r="E141" s="689">
        <f>'ЛИМ год 1эк'!AG52</f>
        <v>0</v>
      </c>
      <c r="F141" s="689">
        <f>'ЛИМ год 1эк'!AH52</f>
        <v>0</v>
      </c>
      <c r="G141" s="689">
        <f>'ЛИМ год 1эк'!AI52</f>
        <v>0</v>
      </c>
      <c r="H141" s="689"/>
      <c r="I141" s="689"/>
      <c r="J141" s="689"/>
      <c r="K141" s="689">
        <f>E141+F141+G141+H141+I141+J141</f>
        <v>0</v>
      </c>
      <c r="L141" s="825">
        <v>90100</v>
      </c>
      <c r="M141" s="689">
        <f>'ИЦ 1эк'!AA67</f>
        <v>0</v>
      </c>
      <c r="N141" s="689">
        <f>'ИЦ 1эк'!AA68</f>
        <v>0</v>
      </c>
      <c r="O141" s="689"/>
      <c r="P141" s="689"/>
      <c r="Q141" s="689"/>
      <c r="R141" s="802"/>
      <c r="S141" s="689">
        <f>M141+N141+O141+P141+Q141+R141</f>
        <v>0</v>
      </c>
      <c r="T141" s="689">
        <f>E141+M141</f>
        <v>0</v>
      </c>
      <c r="U141" s="689">
        <f>F141+N141</f>
        <v>0</v>
      </c>
      <c r="V141" s="689">
        <f>G141+O141</f>
        <v>0</v>
      </c>
      <c r="W141" s="689">
        <f>H141+P141</f>
        <v>0</v>
      </c>
      <c r="X141" s="689">
        <f>Q141</f>
        <v>0</v>
      </c>
      <c r="Y141" s="689">
        <f>R141+J141</f>
        <v>0</v>
      </c>
      <c r="Z141" s="689">
        <f>K141+S141</f>
        <v>0</v>
      </c>
    </row>
    <row r="142" spans="1:27" ht="14.25" x14ac:dyDescent="0.2">
      <c r="A142" s="7"/>
      <c r="B142" s="7">
        <v>831</v>
      </c>
      <c r="C142" s="1162">
        <v>297</v>
      </c>
      <c r="D142" s="825">
        <v>80100</v>
      </c>
      <c r="E142" s="689">
        <f>'ЛИМ год 1эк'!AG53</f>
        <v>0</v>
      </c>
      <c r="F142" s="689">
        <f>'ЛИМ год 1эк'!AH53</f>
        <v>0</v>
      </c>
      <c r="G142" s="689">
        <f>'ЛИМ год 1эк'!AI53</f>
        <v>0</v>
      </c>
      <c r="H142" s="689"/>
      <c r="I142" s="689"/>
      <c r="J142" s="689"/>
      <c r="K142" s="689">
        <f t="shared" ref="K142:K173" si="77">E142+F142+G142+H142+I142+J142</f>
        <v>0</v>
      </c>
      <c r="L142" s="825">
        <v>90100</v>
      </c>
      <c r="M142" s="689">
        <f>'ИЦ 1эк'!AE67</f>
        <v>0</v>
      </c>
      <c r="N142" s="689">
        <f>'ИЦ 1эк'!AE68</f>
        <v>0</v>
      </c>
      <c r="O142" s="689"/>
      <c r="P142" s="689"/>
      <c r="Q142" s="689"/>
      <c r="R142" s="802"/>
      <c r="S142" s="689">
        <f>M142+N142+O142+P142+Q142+R142</f>
        <v>0</v>
      </c>
      <c r="T142" s="689">
        <f t="shared" si="76"/>
        <v>0</v>
      </c>
      <c r="U142" s="689">
        <f t="shared" si="76"/>
        <v>0</v>
      </c>
      <c r="V142" s="689">
        <f t="shared" si="76"/>
        <v>0</v>
      </c>
      <c r="W142" s="689">
        <f t="shared" si="76"/>
        <v>0</v>
      </c>
      <c r="X142" s="689">
        <f>Q142</f>
        <v>0</v>
      </c>
      <c r="Y142" s="689">
        <f t="shared" si="37"/>
        <v>0</v>
      </c>
      <c r="Z142" s="689">
        <f>K142+S142</f>
        <v>0</v>
      </c>
    </row>
    <row r="143" spans="1:27" ht="14.25" customHeight="1" x14ac:dyDescent="0.2">
      <c r="A143" s="7"/>
      <c r="B143" s="7">
        <v>851</v>
      </c>
      <c r="C143" s="797">
        <v>291</v>
      </c>
      <c r="D143" s="825">
        <v>80100</v>
      </c>
      <c r="E143" s="689">
        <f>'ЛИМ год 1эк'!AG43+'ЛИМ год 1эк'!AG44+'Прочие-1эк'!T63+'Возвраты-1эк'!T44+'Остатки -1эк'!R26</f>
        <v>0</v>
      </c>
      <c r="F143" s="689">
        <f>'ЛИМ год 1эк'!AH43+'ЛИМ год 1эк'!AH44+'Прочие-1эк'!T64+'Возвраты-1эк'!T45+'Остатки -1эк'!R27</f>
        <v>724687</v>
      </c>
      <c r="G143" s="689">
        <f>'ЛИМ год 1эк'!AI43+'ЛИМ год 1эк'!AI44+'Прочие-1эк'!T65+'Возвраты-1эк'!T46+'Остатки -1эк'!R28</f>
        <v>0</v>
      </c>
      <c r="H143" s="689"/>
      <c r="I143" s="689"/>
      <c r="J143" s="689"/>
      <c r="K143" s="689">
        <f t="shared" si="77"/>
        <v>724687</v>
      </c>
      <c r="L143" s="825">
        <v>90100</v>
      </c>
      <c r="M143" s="689">
        <f>'ИЦ 1эк'!X67</f>
        <v>0</v>
      </c>
      <c r="N143" s="689">
        <f>'ИЦ 1эк'!X68</f>
        <v>0</v>
      </c>
      <c r="O143" s="689">
        <f>'ИЦ 1эк'!X69</f>
        <v>0</v>
      </c>
      <c r="P143" s="689">
        <f>'ИЦ 1эк'!X70</f>
        <v>0</v>
      </c>
      <c r="Q143" s="689">
        <f>'ИЦ 1эк'!X71</f>
        <v>0</v>
      </c>
      <c r="R143" s="802"/>
      <c r="S143" s="689">
        <f t="shared" si="68"/>
        <v>0</v>
      </c>
      <c r="T143" s="689">
        <f t="shared" si="69"/>
        <v>0</v>
      </c>
      <c r="U143" s="689">
        <f t="shared" si="70"/>
        <v>724687</v>
      </c>
      <c r="V143" s="689">
        <f t="shared" si="71"/>
        <v>0</v>
      </c>
      <c r="W143" s="689">
        <f t="shared" si="72"/>
        <v>0</v>
      </c>
      <c r="X143" s="689">
        <f t="shared" si="73"/>
        <v>0</v>
      </c>
      <c r="Y143" s="689">
        <f t="shared" si="37"/>
        <v>0</v>
      </c>
      <c r="Z143" s="689">
        <f t="shared" si="74"/>
        <v>724687</v>
      </c>
    </row>
    <row r="144" spans="1:27" ht="14.25" x14ac:dyDescent="0.2">
      <c r="A144" s="7"/>
      <c r="B144" s="7">
        <v>852</v>
      </c>
      <c r="C144" s="797">
        <v>291</v>
      </c>
      <c r="D144" s="825">
        <v>80100</v>
      </c>
      <c r="E144" s="689">
        <f>'ЛИМ год 1эк'!AG45+'Прочие-1эк'!U63+'Возвраты-1эк'!U44+'Остатки -1эк'!S26</f>
        <v>0</v>
      </c>
      <c r="F144" s="689">
        <f>'ЛИМ год 1эк'!AH45+'Прочие-1эк'!U64+'Возвраты-1эк'!U45+'Остатки -1эк'!S27</f>
        <v>0</v>
      </c>
      <c r="G144" s="689">
        <f>'ЛИМ год 1эк'!AI45+'Прочие-1эк'!U65+'Возвраты-1эк'!U46+'Остатки -1эк'!S28</f>
        <v>0</v>
      </c>
      <c r="H144" s="689"/>
      <c r="I144" s="689"/>
      <c r="J144" s="689"/>
      <c r="K144" s="689">
        <f t="shared" si="77"/>
        <v>0</v>
      </c>
      <c r="L144" s="825">
        <v>90100</v>
      </c>
      <c r="M144" s="689">
        <f>'ИЦ 1эк'!Y67</f>
        <v>0</v>
      </c>
      <c r="N144" s="689">
        <f>'ИЦ 1эк'!Y68</f>
        <v>0</v>
      </c>
      <c r="O144" s="689">
        <f>'ИЦ 1эк'!Y69</f>
        <v>0</v>
      </c>
      <c r="P144" s="689">
        <f>'ИЦ 1эк'!Y70</f>
        <v>0</v>
      </c>
      <c r="Q144" s="689">
        <f>'ИЦ 1эк'!Y71</f>
        <v>0</v>
      </c>
      <c r="R144" s="802"/>
      <c r="S144" s="689">
        <f t="shared" si="68"/>
        <v>0</v>
      </c>
      <c r="T144" s="689">
        <f t="shared" si="69"/>
        <v>0</v>
      </c>
      <c r="U144" s="689">
        <f t="shared" si="70"/>
        <v>0</v>
      </c>
      <c r="V144" s="689">
        <f t="shared" si="71"/>
        <v>0</v>
      </c>
      <c r="W144" s="689">
        <f t="shared" si="72"/>
        <v>0</v>
      </c>
      <c r="X144" s="689">
        <f t="shared" si="73"/>
        <v>0</v>
      </c>
      <c r="Y144" s="689">
        <f t="shared" si="37"/>
        <v>0</v>
      </c>
      <c r="Z144" s="689">
        <f t="shared" si="74"/>
        <v>0</v>
      </c>
    </row>
    <row r="145" spans="1:27" ht="14.25" x14ac:dyDescent="0.2">
      <c r="A145" s="7"/>
      <c r="B145" s="1268">
        <v>853</v>
      </c>
      <c r="C145" s="1162">
        <v>291</v>
      </c>
      <c r="D145" s="825">
        <v>80100</v>
      </c>
      <c r="E145" s="689">
        <f>'ЛИМ год 1эк'!AG46</f>
        <v>0</v>
      </c>
      <c r="F145" s="689">
        <f>'ЛИМ год 1эк'!AH46</f>
        <v>0</v>
      </c>
      <c r="G145" s="689">
        <f>'ЛИМ год 1эк'!AI46</f>
        <v>0</v>
      </c>
      <c r="H145" s="689"/>
      <c r="I145" s="689"/>
      <c r="J145" s="689"/>
      <c r="K145" s="689">
        <f t="shared" si="77"/>
        <v>0</v>
      </c>
      <c r="L145" s="825">
        <v>90100</v>
      </c>
      <c r="M145" s="689"/>
      <c r="N145" s="689"/>
      <c r="O145" s="689"/>
      <c r="P145" s="689"/>
      <c r="Q145" s="689"/>
      <c r="R145" s="802"/>
      <c r="S145" s="689">
        <f>M145+N145+O145+P145+Q145+R145</f>
        <v>0</v>
      </c>
      <c r="T145" s="689">
        <f>E145+M145</f>
        <v>0</v>
      </c>
      <c r="U145" s="689">
        <f>F145+N145</f>
        <v>0</v>
      </c>
      <c r="V145" s="689">
        <f>G145+O145</f>
        <v>0</v>
      </c>
      <c r="W145" s="689">
        <f>H145+P145</f>
        <v>0</v>
      </c>
      <c r="X145" s="689">
        <f>Q145</f>
        <v>0</v>
      </c>
      <c r="Y145" s="689">
        <f t="shared" si="37"/>
        <v>0</v>
      </c>
      <c r="Z145" s="689">
        <f>K145+S145</f>
        <v>0</v>
      </c>
    </row>
    <row r="146" spans="1:27" ht="14.25" x14ac:dyDescent="0.2">
      <c r="A146" s="7"/>
      <c r="B146" s="1268">
        <v>853</v>
      </c>
      <c r="C146" s="1162">
        <v>292</v>
      </c>
      <c r="D146" s="825">
        <v>80100</v>
      </c>
      <c r="E146" s="689">
        <f>'ЛИМ год 1эк'!AG47+'Прочие-1эк'!V63+'Возвраты-1эк'!V44+'Остатки -1эк'!T26</f>
        <v>0</v>
      </c>
      <c r="F146" s="689">
        <f>'ЛИМ год 1эк'!AH47+'Прочие-1эк'!V64+'Возвраты-1эк'!V45+'Остатки -1эк'!T27</f>
        <v>0</v>
      </c>
      <c r="G146" s="689">
        <f>'ЛИМ год 1эк'!AI47+'Прочие-1эк'!V65+'Возвраты-1эк'!V46+'Остатки -1эк'!T28</f>
        <v>0</v>
      </c>
      <c r="H146" s="689"/>
      <c r="I146" s="689"/>
      <c r="J146" s="689"/>
      <c r="K146" s="689">
        <f t="shared" si="77"/>
        <v>0</v>
      </c>
      <c r="L146" s="825">
        <v>90100</v>
      </c>
      <c r="M146" s="689">
        <f>'ИЦ 1эк'!Z67</f>
        <v>0</v>
      </c>
      <c r="N146" s="689">
        <f>'ИЦ 1эк'!Z68</f>
        <v>0</v>
      </c>
      <c r="O146" s="689">
        <f>'ИЦ 1эк'!Z69</f>
        <v>0</v>
      </c>
      <c r="P146" s="689">
        <f>'ИЦ 1эк'!Z70</f>
        <v>0</v>
      </c>
      <c r="Q146" s="689">
        <f>'ИЦ 1эк'!Z71</f>
        <v>0</v>
      </c>
      <c r="R146" s="802"/>
      <c r="S146" s="689">
        <f t="shared" si="68"/>
        <v>0</v>
      </c>
      <c r="T146" s="689">
        <f t="shared" si="69"/>
        <v>0</v>
      </c>
      <c r="U146" s="689">
        <f t="shared" si="70"/>
        <v>0</v>
      </c>
      <c r="V146" s="689">
        <f t="shared" si="71"/>
        <v>0</v>
      </c>
      <c r="W146" s="689">
        <f t="shared" si="72"/>
        <v>0</v>
      </c>
      <c r="X146" s="689">
        <f t="shared" si="73"/>
        <v>0</v>
      </c>
      <c r="Y146" s="689">
        <f t="shared" si="37"/>
        <v>0</v>
      </c>
      <c r="Z146" s="689">
        <f t="shared" si="74"/>
        <v>0</v>
      </c>
    </row>
    <row r="147" spans="1:27" ht="14.25" x14ac:dyDescent="0.2">
      <c r="A147" s="7"/>
      <c r="B147" s="1268">
        <v>853</v>
      </c>
      <c r="C147" s="1162">
        <v>293</v>
      </c>
      <c r="D147" s="825">
        <v>80100</v>
      </c>
      <c r="E147" s="689">
        <f>'ЛИМ год 1эк'!AG49+'Прочие-1эк'!R63+'Возвраты-1эк'!R44+'Остатки -1эк'!P26</f>
        <v>0</v>
      </c>
      <c r="F147" s="689">
        <f>'ЛИМ год 1эк'!AH49+'Прочие-1эк'!R64+'Возвраты-1эк'!R45+'Остатки -1эк'!P27</f>
        <v>1540.42</v>
      </c>
      <c r="G147" s="689">
        <f>'ЛИМ год 1эк'!AI49+'Прочие-1эк'!R65+'Возвраты-1эк'!R46+'Остатки -1эк'!P28</f>
        <v>0</v>
      </c>
      <c r="H147" s="689"/>
      <c r="I147" s="689"/>
      <c r="J147" s="689"/>
      <c r="K147" s="689">
        <f t="shared" si="77"/>
        <v>1540.42</v>
      </c>
      <c r="L147" s="825">
        <v>90100</v>
      </c>
      <c r="M147" s="689">
        <f>'ИЦ 1эк'!AB67</f>
        <v>0</v>
      </c>
      <c r="N147" s="689">
        <f>'ИЦ 1эк'!AB68</f>
        <v>0</v>
      </c>
      <c r="O147" s="689">
        <f>'ИЦ 1эк'!AB69</f>
        <v>0</v>
      </c>
      <c r="P147" s="689">
        <f>'ИЦ 1эк'!AB70</f>
        <v>0</v>
      </c>
      <c r="Q147" s="689">
        <f>'ИЦ 1эк'!AB71</f>
        <v>0</v>
      </c>
      <c r="R147" s="802"/>
      <c r="S147" s="689">
        <f>M147+N147+O147+P147+Q147+R147</f>
        <v>0</v>
      </c>
      <c r="T147" s="689">
        <f t="shared" ref="T147:W148" si="78">E147+M147</f>
        <v>0</v>
      </c>
      <c r="U147" s="689">
        <f t="shared" si="78"/>
        <v>1540.42</v>
      </c>
      <c r="V147" s="689">
        <f t="shared" si="78"/>
        <v>0</v>
      </c>
      <c r="W147" s="689">
        <f t="shared" si="78"/>
        <v>0</v>
      </c>
      <c r="X147" s="689">
        <f>Q147</f>
        <v>0</v>
      </c>
      <c r="Y147" s="689">
        <f t="shared" si="37"/>
        <v>0</v>
      </c>
      <c r="Z147" s="689">
        <f>K147+S147</f>
        <v>1540.42</v>
      </c>
    </row>
    <row r="148" spans="1:27" ht="14.25" x14ac:dyDescent="0.2">
      <c r="A148" s="7"/>
      <c r="B148" s="1268">
        <v>853</v>
      </c>
      <c r="C148" s="1162">
        <v>296</v>
      </c>
      <c r="D148" s="825">
        <v>80100</v>
      </c>
      <c r="E148" s="689">
        <f>'ЛИМ год 1эк'!AG54+'Прочие-1эк'!W63+'Возвраты-1эк'!W44+'Остатки -1эк'!U26</f>
        <v>0</v>
      </c>
      <c r="F148" s="689">
        <f>'ЛИМ год 1эк'!AH54+'Прочие-1эк'!W64+'Возвраты-1эк'!W45+'Остатки -1эк'!U27</f>
        <v>0</v>
      </c>
      <c r="G148" s="689">
        <f>'ЛИМ год 1эк'!AI54+'Прочие-1эк'!W65+'Возвраты-1эк'!W46+'Остатки -1эк'!U28</f>
        <v>0</v>
      </c>
      <c r="H148" s="689"/>
      <c r="I148" s="689"/>
      <c r="J148" s="689"/>
      <c r="K148" s="689">
        <f t="shared" si="77"/>
        <v>0</v>
      </c>
      <c r="L148" s="825">
        <v>90100</v>
      </c>
      <c r="M148" s="689">
        <f>'ИЦ 1эк'!AF67</f>
        <v>0</v>
      </c>
      <c r="N148" s="689">
        <f>'ИЦ 1эк'!AF68</f>
        <v>0</v>
      </c>
      <c r="O148" s="689">
        <f>'ИЦ 1эк'!AF69</f>
        <v>0</v>
      </c>
      <c r="P148" s="689">
        <f>'ИЦ 1эк'!AF70</f>
        <v>0</v>
      </c>
      <c r="Q148" s="689">
        <f>'ИЦ 1эк'!AF71</f>
        <v>0</v>
      </c>
      <c r="R148" s="802"/>
      <c r="S148" s="689">
        <f>M148+N148+O148+P148+Q148+R148</f>
        <v>0</v>
      </c>
      <c r="T148" s="689">
        <f t="shared" si="78"/>
        <v>0</v>
      </c>
      <c r="U148" s="689">
        <f t="shared" si="78"/>
        <v>0</v>
      </c>
      <c r="V148" s="689">
        <f t="shared" si="78"/>
        <v>0</v>
      </c>
      <c r="W148" s="689">
        <f t="shared" si="78"/>
        <v>0</v>
      </c>
      <c r="X148" s="689">
        <f>Q148</f>
        <v>0</v>
      </c>
      <c r="Y148" s="689">
        <f t="shared" si="37"/>
        <v>0</v>
      </c>
      <c r="Z148" s="689">
        <f>K148+S148</f>
        <v>0</v>
      </c>
    </row>
    <row r="149" spans="1:27" ht="14.25" x14ac:dyDescent="0.2">
      <c r="A149" s="7"/>
      <c r="B149" s="7">
        <v>111</v>
      </c>
      <c r="C149" s="797">
        <v>211</v>
      </c>
      <c r="D149" s="826">
        <v>60000</v>
      </c>
      <c r="E149" s="689">
        <f>'ПД 1эк'!C60</f>
        <v>0</v>
      </c>
      <c r="F149" s="689">
        <f>'ПД 1эк'!C61</f>
        <v>0</v>
      </c>
      <c r="G149" s="689">
        <f>'ПД 1эк'!C62</f>
        <v>0</v>
      </c>
      <c r="H149" s="689">
        <f>'ПД 1эк'!C63</f>
        <v>0</v>
      </c>
      <c r="I149" s="689"/>
      <c r="J149" s="689"/>
      <c r="K149" s="689">
        <f t="shared" si="77"/>
        <v>0</v>
      </c>
      <c r="L149" s="681"/>
      <c r="M149" s="1030"/>
      <c r="N149" s="802"/>
      <c r="O149" s="802"/>
      <c r="P149" s="802"/>
      <c r="Q149" s="802"/>
      <c r="R149" s="802"/>
      <c r="S149" s="689">
        <f t="shared" si="68"/>
        <v>0</v>
      </c>
      <c r="T149" s="689">
        <f t="shared" si="69"/>
        <v>0</v>
      </c>
      <c r="U149" s="689">
        <f t="shared" si="70"/>
        <v>0</v>
      </c>
      <c r="V149" s="689">
        <f t="shared" si="71"/>
        <v>0</v>
      </c>
      <c r="W149" s="689">
        <f t="shared" si="72"/>
        <v>0</v>
      </c>
      <c r="X149" s="689">
        <f t="shared" si="73"/>
        <v>0</v>
      </c>
      <c r="Y149" s="689">
        <f t="shared" si="37"/>
        <v>0</v>
      </c>
      <c r="Z149" s="689">
        <f t="shared" si="74"/>
        <v>0</v>
      </c>
      <c r="AA149" s="799"/>
    </row>
    <row r="150" spans="1:27" ht="14.25" x14ac:dyDescent="0.2">
      <c r="A150" s="7"/>
      <c r="B150" s="7">
        <v>111</v>
      </c>
      <c r="C150" s="797">
        <v>266</v>
      </c>
      <c r="D150" s="826">
        <v>60000</v>
      </c>
      <c r="E150" s="689">
        <f>'ПД 1эк'!D60</f>
        <v>0</v>
      </c>
      <c r="F150" s="689">
        <f>'ПД 1эк'!D61</f>
        <v>0</v>
      </c>
      <c r="G150" s="689">
        <f>'ПД 1эк'!D62</f>
        <v>0</v>
      </c>
      <c r="H150" s="689">
        <f>'ПД 1эк'!D63</f>
        <v>0</v>
      </c>
      <c r="I150" s="689"/>
      <c r="J150" s="689"/>
      <c r="K150" s="689">
        <f>E150+F150+G150+H150+I150+J150</f>
        <v>0</v>
      </c>
      <c r="L150" s="681"/>
      <c r="M150" s="1030"/>
      <c r="N150" s="802"/>
      <c r="O150" s="802"/>
      <c r="P150" s="802"/>
      <c r="Q150" s="802"/>
      <c r="R150" s="802"/>
      <c r="S150" s="689">
        <f>M150+N150+O150+P150+Q150+R150</f>
        <v>0</v>
      </c>
      <c r="T150" s="689">
        <f>E150+M150</f>
        <v>0</v>
      </c>
      <c r="U150" s="689">
        <f>F150+N150</f>
        <v>0</v>
      </c>
      <c r="V150" s="689">
        <f>G150+O150</f>
        <v>0</v>
      </c>
      <c r="W150" s="689">
        <f>H150+P150</f>
        <v>0</v>
      </c>
      <c r="X150" s="689">
        <f>Q150</f>
        <v>0</v>
      </c>
      <c r="Y150" s="689">
        <f>R150+J150</f>
        <v>0</v>
      </c>
      <c r="Z150" s="689">
        <f>K150+S150</f>
        <v>0</v>
      </c>
      <c r="AA150" s="799"/>
    </row>
    <row r="151" spans="1:27" ht="14.25" x14ac:dyDescent="0.2">
      <c r="A151" s="7"/>
      <c r="B151" s="7">
        <v>112</v>
      </c>
      <c r="C151" s="797">
        <v>212</v>
      </c>
      <c r="D151" s="826">
        <v>60000</v>
      </c>
      <c r="E151" s="689">
        <f>'ПД 1эк'!E60</f>
        <v>0</v>
      </c>
      <c r="F151" s="689">
        <f>'ПД 1эк'!E61</f>
        <v>0</v>
      </c>
      <c r="G151" s="689">
        <f>'ПД 1эк'!E62</f>
        <v>0</v>
      </c>
      <c r="H151" s="689">
        <f>'ПД 1эк'!E63</f>
        <v>0</v>
      </c>
      <c r="I151" s="689"/>
      <c r="J151" s="689"/>
      <c r="K151" s="689">
        <f t="shared" si="77"/>
        <v>0</v>
      </c>
      <c r="L151" s="681"/>
      <c r="M151" s="1030"/>
      <c r="N151" s="802"/>
      <c r="O151" s="802"/>
      <c r="P151" s="802"/>
      <c r="Q151" s="802"/>
      <c r="R151" s="802"/>
      <c r="S151" s="689">
        <f t="shared" si="68"/>
        <v>0</v>
      </c>
      <c r="T151" s="689">
        <f t="shared" si="69"/>
        <v>0</v>
      </c>
      <c r="U151" s="689">
        <f t="shared" si="70"/>
        <v>0</v>
      </c>
      <c r="V151" s="689">
        <f t="shared" si="71"/>
        <v>0</v>
      </c>
      <c r="W151" s="689">
        <f t="shared" si="72"/>
        <v>0</v>
      </c>
      <c r="X151" s="689">
        <f t="shared" si="73"/>
        <v>0</v>
      </c>
      <c r="Y151" s="689">
        <f t="shared" si="37"/>
        <v>0</v>
      </c>
      <c r="Z151" s="689">
        <f t="shared" si="74"/>
        <v>0</v>
      </c>
      <c r="AA151" s="799"/>
    </row>
    <row r="152" spans="1:27" ht="14.25" hidden="1" customHeight="1" x14ac:dyDescent="0.2">
      <c r="A152" s="7"/>
      <c r="B152" s="7">
        <v>112</v>
      </c>
      <c r="C152" s="797">
        <v>262</v>
      </c>
      <c r="D152" s="826">
        <v>60000</v>
      </c>
      <c r="E152" s="689"/>
      <c r="F152" s="689"/>
      <c r="G152" s="689"/>
      <c r="H152" s="689"/>
      <c r="I152" s="689"/>
      <c r="J152" s="689"/>
      <c r="K152" s="689">
        <f t="shared" si="77"/>
        <v>0</v>
      </c>
      <c r="L152" s="681"/>
      <c r="M152" s="1030"/>
      <c r="N152" s="802"/>
      <c r="O152" s="802"/>
      <c r="P152" s="802"/>
      <c r="Q152" s="802"/>
      <c r="R152" s="802"/>
      <c r="S152" s="689">
        <f t="shared" si="68"/>
        <v>0</v>
      </c>
      <c r="T152" s="689">
        <f t="shared" si="69"/>
        <v>0</v>
      </c>
      <c r="U152" s="689">
        <f t="shared" si="70"/>
        <v>0</v>
      </c>
      <c r="V152" s="689">
        <f t="shared" si="71"/>
        <v>0</v>
      </c>
      <c r="W152" s="689">
        <f t="shared" si="72"/>
        <v>0</v>
      </c>
      <c r="X152" s="689">
        <f t="shared" si="73"/>
        <v>0</v>
      </c>
      <c r="Y152" s="689">
        <f t="shared" si="37"/>
        <v>0</v>
      </c>
      <c r="Z152" s="689">
        <f t="shared" si="74"/>
        <v>0</v>
      </c>
      <c r="AA152" s="799"/>
    </row>
    <row r="153" spans="1:27" ht="14.45" customHeight="1" x14ac:dyDescent="0.2">
      <c r="A153" s="7"/>
      <c r="B153" s="7">
        <v>119</v>
      </c>
      <c r="C153" s="797">
        <v>213</v>
      </c>
      <c r="D153" s="826">
        <v>60000</v>
      </c>
      <c r="E153" s="689">
        <f>'ПД 1эк'!F60</f>
        <v>0</v>
      </c>
      <c r="F153" s="689">
        <f>'ПД 1эк'!F61</f>
        <v>0</v>
      </c>
      <c r="G153" s="689">
        <f>'ПД 1эк'!F62</f>
        <v>0</v>
      </c>
      <c r="H153" s="689">
        <f>'ПД 1эк'!F63</f>
        <v>0</v>
      </c>
      <c r="I153" s="689"/>
      <c r="J153" s="689"/>
      <c r="K153" s="689">
        <f t="shared" si="77"/>
        <v>0</v>
      </c>
      <c r="L153" s="681"/>
      <c r="M153" s="1030"/>
      <c r="N153" s="802"/>
      <c r="O153" s="802"/>
      <c r="P153" s="802"/>
      <c r="Q153" s="802"/>
      <c r="R153" s="802"/>
      <c r="S153" s="689">
        <f t="shared" si="68"/>
        <v>0</v>
      </c>
      <c r="T153" s="689">
        <f t="shared" si="69"/>
        <v>0</v>
      </c>
      <c r="U153" s="689">
        <f t="shared" si="70"/>
        <v>0</v>
      </c>
      <c r="V153" s="689">
        <f t="shared" si="71"/>
        <v>0</v>
      </c>
      <c r="W153" s="689">
        <f t="shared" si="72"/>
        <v>0</v>
      </c>
      <c r="X153" s="689">
        <f t="shared" si="73"/>
        <v>0</v>
      </c>
      <c r="Y153" s="689">
        <f t="shared" si="37"/>
        <v>0</v>
      </c>
      <c r="Z153" s="689">
        <f t="shared" si="74"/>
        <v>0</v>
      </c>
      <c r="AA153" s="799"/>
    </row>
    <row r="154" spans="1:27" ht="14.25" hidden="1" customHeight="1" x14ac:dyDescent="0.2">
      <c r="A154" s="7"/>
      <c r="B154" s="7">
        <v>119</v>
      </c>
      <c r="C154" s="797">
        <v>262</v>
      </c>
      <c r="D154" s="826">
        <v>60000</v>
      </c>
      <c r="E154" s="689"/>
      <c r="F154" s="689"/>
      <c r="G154" s="689"/>
      <c r="H154" s="689"/>
      <c r="I154" s="689"/>
      <c r="J154" s="689"/>
      <c r="K154" s="689">
        <f t="shared" si="77"/>
        <v>0</v>
      </c>
      <c r="L154" s="681"/>
      <c r="M154" s="1030"/>
      <c r="N154" s="802"/>
      <c r="O154" s="802"/>
      <c r="P154" s="802"/>
      <c r="Q154" s="802"/>
      <c r="R154" s="802"/>
      <c r="S154" s="689">
        <f t="shared" si="68"/>
        <v>0</v>
      </c>
      <c r="T154" s="689">
        <f t="shared" si="69"/>
        <v>0</v>
      </c>
      <c r="U154" s="689">
        <f t="shared" si="70"/>
        <v>0</v>
      </c>
      <c r="V154" s="689">
        <f t="shared" si="71"/>
        <v>0</v>
      </c>
      <c r="W154" s="689">
        <f t="shared" si="72"/>
        <v>0</v>
      </c>
      <c r="X154" s="689">
        <f t="shared" si="73"/>
        <v>0</v>
      </c>
      <c r="Y154" s="689">
        <f t="shared" si="37"/>
        <v>0</v>
      </c>
      <c r="Z154" s="689">
        <f t="shared" si="74"/>
        <v>0</v>
      </c>
      <c r="AA154" s="799"/>
    </row>
    <row r="155" spans="1:27" ht="14.25" x14ac:dyDescent="0.2">
      <c r="A155" s="7"/>
      <c r="B155" s="7">
        <v>244</v>
      </c>
      <c r="C155" s="797">
        <v>221</v>
      </c>
      <c r="D155" s="826">
        <v>60000</v>
      </c>
      <c r="E155" s="689">
        <f>'ПД 1эк'!G60</f>
        <v>0</v>
      </c>
      <c r="F155" s="689">
        <f>'ПД 1эк'!G61</f>
        <v>0</v>
      </c>
      <c r="G155" s="689">
        <f>'ПД 1эк'!G62</f>
        <v>0</v>
      </c>
      <c r="H155" s="689">
        <f>'ПД 1эк'!G63</f>
        <v>0</v>
      </c>
      <c r="I155" s="689"/>
      <c r="J155" s="689"/>
      <c r="K155" s="689">
        <f t="shared" si="77"/>
        <v>0</v>
      </c>
      <c r="L155" s="681"/>
      <c r="M155" s="1030"/>
      <c r="N155" s="802"/>
      <c r="O155" s="802"/>
      <c r="P155" s="802"/>
      <c r="Q155" s="802"/>
      <c r="R155" s="802"/>
      <c r="S155" s="689">
        <f t="shared" si="68"/>
        <v>0</v>
      </c>
      <c r="T155" s="689">
        <f t="shared" ref="T155:T171" si="79">E155+M155</f>
        <v>0</v>
      </c>
      <c r="U155" s="689">
        <f t="shared" ref="U155:U171" si="80">F155+N155</f>
        <v>0</v>
      </c>
      <c r="V155" s="689">
        <f t="shared" ref="V155:V171" si="81">G155+O155</f>
        <v>0</v>
      </c>
      <c r="W155" s="689">
        <f t="shared" ref="W155:W171" si="82">H155+P155</f>
        <v>0</v>
      </c>
      <c r="X155" s="689">
        <f t="shared" ref="X155:X171" si="83">Q155</f>
        <v>0</v>
      </c>
      <c r="Y155" s="689">
        <f t="shared" ref="Y155:Y173" si="84">R155+J155</f>
        <v>0</v>
      </c>
      <c r="Z155" s="689">
        <f t="shared" ref="Z155:Z171" si="85">K155+S155</f>
        <v>0</v>
      </c>
      <c r="AA155" s="799"/>
    </row>
    <row r="156" spans="1:27" ht="14.25" x14ac:dyDescent="0.2">
      <c r="A156" s="7"/>
      <c r="B156" s="7">
        <v>244</v>
      </c>
      <c r="C156" s="797">
        <v>222</v>
      </c>
      <c r="D156" s="826">
        <v>60000</v>
      </c>
      <c r="E156" s="689">
        <f>'ПД 1эк'!H60</f>
        <v>0</v>
      </c>
      <c r="F156" s="689">
        <f>'ПД 1эк'!H61</f>
        <v>0</v>
      </c>
      <c r="G156" s="689">
        <f>'ПД 1эк'!H62</f>
        <v>0</v>
      </c>
      <c r="H156" s="689">
        <f>'ПД 1эк'!H63</f>
        <v>0</v>
      </c>
      <c r="I156" s="689"/>
      <c r="J156" s="689"/>
      <c r="K156" s="689">
        <f t="shared" si="77"/>
        <v>0</v>
      </c>
      <c r="L156" s="681"/>
      <c r="M156" s="1030"/>
      <c r="N156" s="802"/>
      <c r="O156" s="802"/>
      <c r="P156" s="802"/>
      <c r="Q156" s="802"/>
      <c r="R156" s="802"/>
      <c r="S156" s="689">
        <f t="shared" ref="S156:S165" si="86">M156+N156+O156+P156+Q156+R156</f>
        <v>0</v>
      </c>
      <c r="T156" s="689">
        <f t="shared" si="79"/>
        <v>0</v>
      </c>
      <c r="U156" s="689">
        <f t="shared" si="80"/>
        <v>0</v>
      </c>
      <c r="V156" s="689">
        <f t="shared" si="81"/>
        <v>0</v>
      </c>
      <c r="W156" s="689">
        <f t="shared" si="82"/>
        <v>0</v>
      </c>
      <c r="X156" s="689">
        <f t="shared" si="83"/>
        <v>0</v>
      </c>
      <c r="Y156" s="689">
        <f t="shared" si="84"/>
        <v>0</v>
      </c>
      <c r="Z156" s="689">
        <f t="shared" si="85"/>
        <v>0</v>
      </c>
      <c r="AA156" s="799"/>
    </row>
    <row r="157" spans="1:27" ht="13.5" customHeight="1" x14ac:dyDescent="0.2">
      <c r="A157" s="7"/>
      <c r="B157" s="7">
        <v>244</v>
      </c>
      <c r="C157" s="797">
        <v>223</v>
      </c>
      <c r="D157" s="826">
        <v>60000</v>
      </c>
      <c r="E157" s="689">
        <f>'ПД 1эк'!I60</f>
        <v>0</v>
      </c>
      <c r="F157" s="689">
        <f>'ПД 1эк'!I61</f>
        <v>0</v>
      </c>
      <c r="G157" s="689">
        <f>'ПД 1эк'!I62</f>
        <v>0</v>
      </c>
      <c r="H157" s="689">
        <f>'ПД 1эк'!I63</f>
        <v>0</v>
      </c>
      <c r="I157" s="689"/>
      <c r="J157" s="689"/>
      <c r="K157" s="689">
        <f t="shared" si="77"/>
        <v>0</v>
      </c>
      <c r="L157" s="681"/>
      <c r="M157" s="1030"/>
      <c r="N157" s="802"/>
      <c r="O157" s="802"/>
      <c r="P157" s="802"/>
      <c r="Q157" s="802"/>
      <c r="R157" s="802"/>
      <c r="S157" s="689">
        <f t="shared" si="86"/>
        <v>0</v>
      </c>
      <c r="T157" s="689">
        <f t="shared" si="79"/>
        <v>0</v>
      </c>
      <c r="U157" s="689">
        <f t="shared" si="80"/>
        <v>0</v>
      </c>
      <c r="V157" s="689">
        <f t="shared" si="81"/>
        <v>0</v>
      </c>
      <c r="W157" s="689">
        <f t="shared" si="82"/>
        <v>0</v>
      </c>
      <c r="X157" s="689">
        <f t="shared" si="83"/>
        <v>0</v>
      </c>
      <c r="Y157" s="689">
        <f t="shared" si="84"/>
        <v>0</v>
      </c>
      <c r="Z157" s="689">
        <f t="shared" si="85"/>
        <v>0</v>
      </c>
      <c r="AA157" s="799"/>
    </row>
    <row r="158" spans="1:27" s="1279" customFormat="1" ht="13.5" customHeight="1" x14ac:dyDescent="0.2">
      <c r="A158" s="1280"/>
      <c r="B158" s="1339">
        <v>247</v>
      </c>
      <c r="C158" s="797">
        <v>223</v>
      </c>
      <c r="D158" s="826">
        <v>60000</v>
      </c>
      <c r="E158" s="689">
        <f>'ПД 1эк'!J60</f>
        <v>0</v>
      </c>
      <c r="F158" s="689">
        <f>'ПД 1эк'!J61</f>
        <v>9493.6200000000008</v>
      </c>
      <c r="G158" s="689">
        <f>'ПД 1эк'!J62</f>
        <v>0</v>
      </c>
      <c r="H158" s="689">
        <f>'ПД 1эк'!J63</f>
        <v>0</v>
      </c>
      <c r="I158" s="689"/>
      <c r="J158" s="689"/>
      <c r="K158" s="689">
        <f t="shared" ref="K158" si="87">E158+F158+G158+H158+I158+J158</f>
        <v>9493.6200000000008</v>
      </c>
      <c r="L158" s="681"/>
      <c r="M158" s="1030"/>
      <c r="N158" s="802"/>
      <c r="O158" s="802"/>
      <c r="P158" s="802"/>
      <c r="Q158" s="802"/>
      <c r="R158" s="802"/>
      <c r="S158" s="689">
        <f t="shared" ref="S158" si="88">M158+N158+O158+P158+Q158+R158</f>
        <v>0</v>
      </c>
      <c r="T158" s="689">
        <f t="shared" ref="T158" si="89">E158+M158</f>
        <v>0</v>
      </c>
      <c r="U158" s="689">
        <f t="shared" ref="U158" si="90">F158+N158</f>
        <v>9493.6200000000008</v>
      </c>
      <c r="V158" s="689">
        <f t="shared" ref="V158" si="91">G158+O158</f>
        <v>0</v>
      </c>
      <c r="W158" s="689">
        <f t="shared" ref="W158" si="92">H158+P158</f>
        <v>0</v>
      </c>
      <c r="X158" s="689">
        <f t="shared" ref="X158" si="93">Q158</f>
        <v>0</v>
      </c>
      <c r="Y158" s="689">
        <f t="shared" ref="Y158" si="94">R158+J158</f>
        <v>0</v>
      </c>
      <c r="Z158" s="689">
        <f t="shared" ref="Z158" si="95">K158+S158</f>
        <v>9493.6200000000008</v>
      </c>
      <c r="AA158" s="799"/>
    </row>
    <row r="159" spans="1:27" ht="14.25" x14ac:dyDescent="0.2">
      <c r="A159" s="7"/>
      <c r="B159" s="7">
        <v>244</v>
      </c>
      <c r="C159" s="797">
        <v>224</v>
      </c>
      <c r="D159" s="826">
        <v>60000</v>
      </c>
      <c r="E159" s="689">
        <f>'ПД 1эк'!K60</f>
        <v>0</v>
      </c>
      <c r="F159" s="689">
        <f>'ПД 1эк'!K61</f>
        <v>0</v>
      </c>
      <c r="G159" s="689">
        <f>'ПД 1эк'!K62</f>
        <v>0</v>
      </c>
      <c r="H159" s="689">
        <f>'ПД 1эк'!K63</f>
        <v>0</v>
      </c>
      <c r="I159" s="689"/>
      <c r="J159" s="689"/>
      <c r="K159" s="689">
        <f t="shared" si="77"/>
        <v>0</v>
      </c>
      <c r="L159" s="681"/>
      <c r="M159" s="1030"/>
      <c r="N159" s="802"/>
      <c r="O159" s="802"/>
      <c r="P159" s="802"/>
      <c r="Q159" s="802"/>
      <c r="R159" s="802"/>
      <c r="S159" s="689">
        <f t="shared" si="86"/>
        <v>0</v>
      </c>
      <c r="T159" s="689">
        <f t="shared" si="79"/>
        <v>0</v>
      </c>
      <c r="U159" s="689">
        <f t="shared" si="80"/>
        <v>0</v>
      </c>
      <c r="V159" s="689">
        <f t="shared" si="81"/>
        <v>0</v>
      </c>
      <c r="W159" s="689">
        <f t="shared" si="82"/>
        <v>0</v>
      </c>
      <c r="X159" s="689">
        <f t="shared" si="83"/>
        <v>0</v>
      </c>
      <c r="Y159" s="689">
        <f t="shared" si="84"/>
        <v>0</v>
      </c>
      <c r="Z159" s="689">
        <f t="shared" si="85"/>
        <v>0</v>
      </c>
    </row>
    <row r="160" spans="1:27" ht="14.25" x14ac:dyDescent="0.2">
      <c r="A160" s="7"/>
      <c r="B160" s="7">
        <v>244</v>
      </c>
      <c r="C160" s="797">
        <v>225</v>
      </c>
      <c r="D160" s="826">
        <v>60000</v>
      </c>
      <c r="E160" s="689">
        <f>'ПД 1эк'!L60</f>
        <v>25000</v>
      </c>
      <c r="F160" s="689">
        <f>'ПД 1эк'!L61</f>
        <v>0</v>
      </c>
      <c r="G160" s="689">
        <f>'ПД 1эк'!L62</f>
        <v>0</v>
      </c>
      <c r="H160" s="689">
        <f>'ПД 1эк'!L63</f>
        <v>0</v>
      </c>
      <c r="I160" s="689"/>
      <c r="J160" s="689"/>
      <c r="K160" s="689">
        <f t="shared" si="77"/>
        <v>25000</v>
      </c>
      <c r="L160" s="681"/>
      <c r="M160" s="1030"/>
      <c r="N160" s="802"/>
      <c r="O160" s="802"/>
      <c r="P160" s="802"/>
      <c r="Q160" s="802"/>
      <c r="R160" s="802"/>
      <c r="S160" s="689">
        <f t="shared" si="86"/>
        <v>0</v>
      </c>
      <c r="T160" s="689">
        <f t="shared" si="79"/>
        <v>25000</v>
      </c>
      <c r="U160" s="689">
        <f t="shared" si="80"/>
        <v>0</v>
      </c>
      <c r="V160" s="689">
        <f t="shared" si="81"/>
        <v>0</v>
      </c>
      <c r="W160" s="689">
        <f t="shared" si="82"/>
        <v>0</v>
      </c>
      <c r="X160" s="689">
        <f t="shared" si="83"/>
        <v>0</v>
      </c>
      <c r="Y160" s="689">
        <f t="shared" si="84"/>
        <v>0</v>
      </c>
      <c r="Z160" s="689">
        <f t="shared" si="85"/>
        <v>25000</v>
      </c>
    </row>
    <row r="161" spans="1:26" ht="12.75" customHeight="1" x14ac:dyDescent="0.2">
      <c r="A161" s="7"/>
      <c r="B161" s="7">
        <v>244</v>
      </c>
      <c r="C161" s="797">
        <v>226</v>
      </c>
      <c r="D161" s="826">
        <v>60000</v>
      </c>
      <c r="E161" s="689">
        <f>'ПД 1эк'!M60</f>
        <v>20000</v>
      </c>
      <c r="F161" s="689">
        <f>'ПД 1эк'!M61</f>
        <v>0</v>
      </c>
      <c r="G161" s="689">
        <f>'ПД 1эк'!M62</f>
        <v>0</v>
      </c>
      <c r="H161" s="689">
        <f>'ПД 1эк'!M63</f>
        <v>44145</v>
      </c>
      <c r="I161" s="689"/>
      <c r="J161" s="689"/>
      <c r="K161" s="689">
        <f t="shared" si="77"/>
        <v>64145</v>
      </c>
      <c r="L161" s="681"/>
      <c r="M161" s="1030"/>
      <c r="N161" s="802"/>
      <c r="O161" s="802"/>
      <c r="P161" s="802"/>
      <c r="Q161" s="802"/>
      <c r="R161" s="802"/>
      <c r="S161" s="689">
        <f t="shared" si="86"/>
        <v>0</v>
      </c>
      <c r="T161" s="689">
        <f t="shared" si="79"/>
        <v>20000</v>
      </c>
      <c r="U161" s="689">
        <f t="shared" si="80"/>
        <v>0</v>
      </c>
      <c r="V161" s="689">
        <f t="shared" si="81"/>
        <v>0</v>
      </c>
      <c r="W161" s="689">
        <f t="shared" si="82"/>
        <v>44145</v>
      </c>
      <c r="X161" s="689">
        <f t="shared" si="83"/>
        <v>0</v>
      </c>
      <c r="Y161" s="689">
        <f t="shared" si="84"/>
        <v>0</v>
      </c>
      <c r="Z161" s="689">
        <f t="shared" si="85"/>
        <v>64145</v>
      </c>
    </row>
    <row r="162" spans="1:26" ht="12.75" customHeight="1" x14ac:dyDescent="0.2">
      <c r="A162" s="7"/>
      <c r="B162" s="7">
        <v>244</v>
      </c>
      <c r="C162" s="1162">
        <v>227</v>
      </c>
      <c r="D162" s="826">
        <v>60000</v>
      </c>
      <c r="E162" s="689">
        <f>'ПД 1эк'!N60</f>
        <v>0</v>
      </c>
      <c r="F162" s="689">
        <f>'ПД 1эк'!N61</f>
        <v>0</v>
      </c>
      <c r="G162" s="689">
        <f>'ПД 1эк'!N62</f>
        <v>0</v>
      </c>
      <c r="H162" s="689">
        <f>'ПД 1эк'!N63</f>
        <v>0</v>
      </c>
      <c r="I162" s="689"/>
      <c r="J162" s="689"/>
      <c r="K162" s="689">
        <f>E162+F162+G162+H162+I162+J162</f>
        <v>0</v>
      </c>
      <c r="L162" s="681"/>
      <c r="M162" s="1030"/>
      <c r="N162" s="802"/>
      <c r="O162" s="802"/>
      <c r="P162" s="802"/>
      <c r="Q162" s="802"/>
      <c r="R162" s="802"/>
      <c r="S162" s="689">
        <f>M162+N162+O162+P162+Q162+R162</f>
        <v>0</v>
      </c>
      <c r="T162" s="689">
        <f>E162+M162</f>
        <v>0</v>
      </c>
      <c r="U162" s="689">
        <f>F162+N162</f>
        <v>0</v>
      </c>
      <c r="V162" s="689">
        <f>G162+O162</f>
        <v>0</v>
      </c>
      <c r="W162" s="689">
        <f>H162+P162</f>
        <v>0</v>
      </c>
      <c r="X162" s="689">
        <f>Q162</f>
        <v>0</v>
      </c>
      <c r="Y162" s="689">
        <f>R162+J162</f>
        <v>0</v>
      </c>
      <c r="Z162" s="689">
        <f>K162+S162</f>
        <v>0</v>
      </c>
    </row>
    <row r="163" spans="1:26" ht="14.25" x14ac:dyDescent="0.2">
      <c r="A163" s="7"/>
      <c r="B163" s="7">
        <v>244</v>
      </c>
      <c r="C163" s="797">
        <v>296</v>
      </c>
      <c r="D163" s="826">
        <v>60000</v>
      </c>
      <c r="E163" s="689">
        <f>'ПД 1эк'!P60</f>
        <v>0</v>
      </c>
      <c r="F163" s="689">
        <f>'ПД 1эк'!P61</f>
        <v>0</v>
      </c>
      <c r="G163" s="689">
        <f>'ПД 1эк'!P62</f>
        <v>0</v>
      </c>
      <c r="H163" s="689">
        <f>'ПД 1эк'!P63</f>
        <v>0</v>
      </c>
      <c r="I163" s="689"/>
      <c r="J163" s="689"/>
      <c r="K163" s="689">
        <f t="shared" si="77"/>
        <v>0</v>
      </c>
      <c r="L163" s="681"/>
      <c r="M163" s="1030"/>
      <c r="N163" s="802"/>
      <c r="O163" s="802"/>
      <c r="P163" s="802"/>
      <c r="Q163" s="802"/>
      <c r="R163" s="802"/>
      <c r="S163" s="689">
        <f t="shared" si="86"/>
        <v>0</v>
      </c>
      <c r="T163" s="689">
        <f t="shared" si="79"/>
        <v>0</v>
      </c>
      <c r="U163" s="689">
        <f t="shared" si="80"/>
        <v>0</v>
      </c>
      <c r="V163" s="689">
        <f t="shared" si="81"/>
        <v>0</v>
      </c>
      <c r="W163" s="689">
        <f t="shared" si="82"/>
        <v>0</v>
      </c>
      <c r="X163" s="689">
        <f t="shared" si="83"/>
        <v>0</v>
      </c>
      <c r="Y163" s="689">
        <f t="shared" si="84"/>
        <v>0</v>
      </c>
      <c r="Z163" s="689">
        <f t="shared" si="85"/>
        <v>0</v>
      </c>
    </row>
    <row r="164" spans="1:26" ht="14.25" x14ac:dyDescent="0.2">
      <c r="A164" s="7"/>
      <c r="B164" s="7">
        <v>244</v>
      </c>
      <c r="C164" s="797">
        <v>310</v>
      </c>
      <c r="D164" s="826">
        <v>60000</v>
      </c>
      <c r="E164" s="689">
        <f>'ПД 1эк'!W60</f>
        <v>25000</v>
      </c>
      <c r="F164" s="689">
        <f>'ПД 1эк'!W61</f>
        <v>0</v>
      </c>
      <c r="G164" s="689">
        <f>'ПД 1эк'!W62</f>
        <v>0</v>
      </c>
      <c r="H164" s="689">
        <f>'ПД 1эк'!W63</f>
        <v>0</v>
      </c>
      <c r="I164" s="689"/>
      <c r="J164" s="689"/>
      <c r="K164" s="689">
        <f t="shared" si="77"/>
        <v>25000</v>
      </c>
      <c r="L164" s="681"/>
      <c r="M164" s="1030"/>
      <c r="N164" s="802"/>
      <c r="O164" s="802"/>
      <c r="P164" s="802"/>
      <c r="Q164" s="802"/>
      <c r="R164" s="802"/>
      <c r="S164" s="689">
        <f t="shared" si="86"/>
        <v>0</v>
      </c>
      <c r="T164" s="689">
        <f t="shared" si="79"/>
        <v>25000</v>
      </c>
      <c r="U164" s="689">
        <f t="shared" si="80"/>
        <v>0</v>
      </c>
      <c r="V164" s="689">
        <f t="shared" si="81"/>
        <v>0</v>
      </c>
      <c r="W164" s="689">
        <f t="shared" si="82"/>
        <v>0</v>
      </c>
      <c r="X164" s="689">
        <f t="shared" si="83"/>
        <v>0</v>
      </c>
      <c r="Y164" s="689">
        <f t="shared" si="84"/>
        <v>0</v>
      </c>
      <c r="Z164" s="689">
        <f t="shared" si="85"/>
        <v>25000</v>
      </c>
    </row>
    <row r="165" spans="1:26" ht="14.25" x14ac:dyDescent="0.2">
      <c r="A165" s="7"/>
      <c r="B165" s="7">
        <v>244</v>
      </c>
      <c r="C165" s="797">
        <v>340</v>
      </c>
      <c r="D165" s="826">
        <v>60000</v>
      </c>
      <c r="E165" s="689">
        <f>'ПД 1эк'!X60</f>
        <v>2964781.77</v>
      </c>
      <c r="F165" s="689">
        <f>'ПД 1эк'!X61</f>
        <v>264307.95</v>
      </c>
      <c r="G165" s="689">
        <f>'ПД 1эк'!X62</f>
        <v>0</v>
      </c>
      <c r="H165" s="689">
        <f>'ПД 1эк'!X63</f>
        <v>0</v>
      </c>
      <c r="I165" s="689"/>
      <c r="J165" s="689"/>
      <c r="K165" s="689">
        <f t="shared" si="77"/>
        <v>3229089.72</v>
      </c>
      <c r="L165" s="681"/>
      <c r="M165" s="1030"/>
      <c r="N165" s="802"/>
      <c r="O165" s="802"/>
      <c r="P165" s="802"/>
      <c r="Q165" s="802"/>
      <c r="R165" s="802"/>
      <c r="S165" s="689">
        <f t="shared" si="86"/>
        <v>0</v>
      </c>
      <c r="T165" s="689">
        <f t="shared" si="79"/>
        <v>2964781.77</v>
      </c>
      <c r="U165" s="689">
        <f t="shared" si="80"/>
        <v>264307.95</v>
      </c>
      <c r="V165" s="689">
        <f t="shared" si="81"/>
        <v>0</v>
      </c>
      <c r="W165" s="689">
        <f t="shared" si="82"/>
        <v>0</v>
      </c>
      <c r="X165" s="689">
        <f t="shared" si="83"/>
        <v>0</v>
      </c>
      <c r="Y165" s="689">
        <f t="shared" si="84"/>
        <v>0</v>
      </c>
      <c r="Z165" s="689">
        <f t="shared" si="85"/>
        <v>3229089.72</v>
      </c>
    </row>
    <row r="166" spans="1:26" ht="14.25" hidden="1" customHeight="1" x14ac:dyDescent="0.2">
      <c r="A166" s="7"/>
      <c r="B166" s="7">
        <v>321</v>
      </c>
      <c r="C166" s="797">
        <v>262</v>
      </c>
      <c r="D166" s="826">
        <v>60000</v>
      </c>
      <c r="E166" s="689"/>
      <c r="F166" s="689"/>
      <c r="G166" s="689"/>
      <c r="H166" s="689"/>
      <c r="I166" s="689"/>
      <c r="J166" s="689"/>
      <c r="K166" s="689">
        <f t="shared" si="77"/>
        <v>0</v>
      </c>
      <c r="L166" s="681"/>
      <c r="M166" s="1030"/>
      <c r="N166" s="802"/>
      <c r="O166" s="802"/>
      <c r="P166" s="802"/>
      <c r="Q166" s="802"/>
      <c r="R166" s="802"/>
      <c r="S166" s="689">
        <f t="shared" ref="S166:S171" si="96">M166+N166+O166+P166+Q166+R166</f>
        <v>0</v>
      </c>
      <c r="T166" s="689">
        <f t="shared" si="79"/>
        <v>0</v>
      </c>
      <c r="U166" s="689">
        <f t="shared" si="80"/>
        <v>0</v>
      </c>
      <c r="V166" s="689">
        <f t="shared" si="81"/>
        <v>0</v>
      </c>
      <c r="W166" s="689">
        <f t="shared" si="82"/>
        <v>0</v>
      </c>
      <c r="X166" s="689">
        <f t="shared" si="83"/>
        <v>0</v>
      </c>
      <c r="Y166" s="689">
        <f t="shared" si="84"/>
        <v>0</v>
      </c>
      <c r="Z166" s="689">
        <f t="shared" si="85"/>
        <v>0</v>
      </c>
    </row>
    <row r="167" spans="1:26" ht="14.25" x14ac:dyDescent="0.2">
      <c r="A167" s="7"/>
      <c r="B167" s="7">
        <v>340</v>
      </c>
      <c r="C167" s="797">
        <v>296</v>
      </c>
      <c r="D167" s="826">
        <v>60000</v>
      </c>
      <c r="E167" s="689">
        <f>'ПД 1эк'!R60</f>
        <v>0</v>
      </c>
      <c r="F167" s="689">
        <f>'ПД 1эк'!R61</f>
        <v>0</v>
      </c>
      <c r="G167" s="689">
        <f>'ПД 1эк'!R62</f>
        <v>0</v>
      </c>
      <c r="H167" s="689">
        <f>'ПД 1эк'!R63</f>
        <v>0</v>
      </c>
      <c r="I167" s="689"/>
      <c r="J167" s="689"/>
      <c r="K167" s="689">
        <f t="shared" si="77"/>
        <v>0</v>
      </c>
      <c r="L167" s="681"/>
      <c r="M167" s="1030"/>
      <c r="N167" s="802"/>
      <c r="O167" s="802"/>
      <c r="P167" s="802"/>
      <c r="Q167" s="802"/>
      <c r="R167" s="802"/>
      <c r="S167" s="689">
        <f t="shared" si="96"/>
        <v>0</v>
      </c>
      <c r="T167" s="689">
        <f t="shared" si="79"/>
        <v>0</v>
      </c>
      <c r="U167" s="689">
        <f t="shared" si="80"/>
        <v>0</v>
      </c>
      <c r="V167" s="689">
        <f t="shared" si="81"/>
        <v>0</v>
      </c>
      <c r="W167" s="689">
        <f t="shared" si="82"/>
        <v>0</v>
      </c>
      <c r="X167" s="689">
        <f t="shared" si="83"/>
        <v>0</v>
      </c>
      <c r="Y167" s="689">
        <f t="shared" si="84"/>
        <v>0</v>
      </c>
      <c r="Z167" s="689">
        <f t="shared" si="85"/>
        <v>0</v>
      </c>
    </row>
    <row r="168" spans="1:26" ht="12.75" customHeight="1" x14ac:dyDescent="0.2">
      <c r="A168" s="7"/>
      <c r="B168" s="7">
        <v>851</v>
      </c>
      <c r="C168" s="797">
        <v>291</v>
      </c>
      <c r="D168" s="826">
        <v>60000</v>
      </c>
      <c r="E168" s="689">
        <f>'ПД 1эк'!S60</f>
        <v>0</v>
      </c>
      <c r="F168" s="689">
        <f>'ПД 1эк'!S61</f>
        <v>0</v>
      </c>
      <c r="G168" s="689">
        <f>'ПД 1эк'!S62</f>
        <v>0</v>
      </c>
      <c r="H168" s="689">
        <f>'ПД 1эк'!S63</f>
        <v>0</v>
      </c>
      <c r="I168" s="689"/>
      <c r="J168" s="689"/>
      <c r="K168" s="689">
        <f t="shared" si="77"/>
        <v>0</v>
      </c>
      <c r="L168" s="681"/>
      <c r="M168" s="1030"/>
      <c r="N168" s="802"/>
      <c r="O168" s="802"/>
      <c r="P168" s="802"/>
      <c r="Q168" s="802"/>
      <c r="R168" s="802"/>
      <c r="S168" s="689">
        <f t="shared" si="96"/>
        <v>0</v>
      </c>
      <c r="T168" s="689">
        <f t="shared" si="79"/>
        <v>0</v>
      </c>
      <c r="U168" s="689">
        <f t="shared" si="80"/>
        <v>0</v>
      </c>
      <c r="V168" s="689">
        <f t="shared" si="81"/>
        <v>0</v>
      </c>
      <c r="W168" s="689">
        <f t="shared" si="82"/>
        <v>0</v>
      </c>
      <c r="X168" s="689">
        <f t="shared" si="83"/>
        <v>0</v>
      </c>
      <c r="Y168" s="689">
        <f t="shared" si="84"/>
        <v>0</v>
      </c>
      <c r="Z168" s="689">
        <f t="shared" si="85"/>
        <v>0</v>
      </c>
    </row>
    <row r="169" spans="1:26" ht="14.25" x14ac:dyDescent="0.2">
      <c r="A169" s="7"/>
      <c r="B169" s="7">
        <v>852</v>
      </c>
      <c r="C169" s="797">
        <v>291</v>
      </c>
      <c r="D169" s="826">
        <v>60000</v>
      </c>
      <c r="E169" s="689">
        <f>'ПД 1эк'!T60</f>
        <v>0</v>
      </c>
      <c r="F169" s="689">
        <f>'ПД 1эк'!T61</f>
        <v>0</v>
      </c>
      <c r="G169" s="689">
        <f>'ПД 1эк'!T62</f>
        <v>0</v>
      </c>
      <c r="H169" s="689">
        <f>'ПД 1эк'!T63</f>
        <v>0</v>
      </c>
      <c r="I169" s="689"/>
      <c r="J169" s="689"/>
      <c r="K169" s="689">
        <f t="shared" si="77"/>
        <v>0</v>
      </c>
      <c r="L169" s="681"/>
      <c r="M169" s="1030"/>
      <c r="N169" s="802"/>
      <c r="O169" s="802"/>
      <c r="P169" s="802"/>
      <c r="Q169" s="802"/>
      <c r="R169" s="802"/>
      <c r="S169" s="689">
        <f t="shared" si="96"/>
        <v>0</v>
      </c>
      <c r="T169" s="689">
        <f t="shared" si="79"/>
        <v>0</v>
      </c>
      <c r="U169" s="689">
        <f t="shared" si="80"/>
        <v>0</v>
      </c>
      <c r="V169" s="689">
        <f t="shared" si="81"/>
        <v>0</v>
      </c>
      <c r="W169" s="689">
        <f t="shared" si="82"/>
        <v>0</v>
      </c>
      <c r="X169" s="689">
        <f t="shared" si="83"/>
        <v>0</v>
      </c>
      <c r="Y169" s="689">
        <f t="shared" si="84"/>
        <v>0</v>
      </c>
      <c r="Z169" s="689">
        <f t="shared" si="85"/>
        <v>0</v>
      </c>
    </row>
    <row r="170" spans="1:26" ht="13.5" customHeight="1" x14ac:dyDescent="0.2">
      <c r="A170" s="7"/>
      <c r="B170" s="1268">
        <v>853</v>
      </c>
      <c r="C170" s="1162">
        <v>291</v>
      </c>
      <c r="D170" s="826">
        <v>60000</v>
      </c>
      <c r="E170" s="689"/>
      <c r="F170" s="689"/>
      <c r="G170" s="689"/>
      <c r="H170" s="689"/>
      <c r="I170" s="689"/>
      <c r="J170" s="689"/>
      <c r="K170" s="689">
        <f t="shared" si="77"/>
        <v>0</v>
      </c>
      <c r="L170" s="681"/>
      <c r="M170" s="1030"/>
      <c r="N170" s="802"/>
      <c r="O170" s="802"/>
      <c r="P170" s="802"/>
      <c r="Q170" s="802"/>
      <c r="R170" s="802"/>
      <c r="S170" s="689">
        <f>M170+N170+O170+P170+Q170+R170</f>
        <v>0</v>
      </c>
      <c r="T170" s="689">
        <f>E170+M170</f>
        <v>0</v>
      </c>
      <c r="U170" s="689">
        <f>F170+N170</f>
        <v>0</v>
      </c>
      <c r="V170" s="689">
        <f>G170+O170</f>
        <v>0</v>
      </c>
      <c r="W170" s="689">
        <f>H170+P170</f>
        <v>0</v>
      </c>
      <c r="X170" s="689">
        <f>Q170</f>
        <v>0</v>
      </c>
      <c r="Y170" s="689">
        <f t="shared" si="84"/>
        <v>0</v>
      </c>
      <c r="Z170" s="689">
        <f>K170+S170</f>
        <v>0</v>
      </c>
    </row>
    <row r="171" spans="1:26" ht="13.5" customHeight="1" x14ac:dyDescent="0.2">
      <c r="A171" s="7"/>
      <c r="B171" s="1268">
        <v>853</v>
      </c>
      <c r="C171" s="1162">
        <v>292</v>
      </c>
      <c r="D171" s="826">
        <v>60000</v>
      </c>
      <c r="E171" s="689">
        <f>'ПД 1эк'!U60</f>
        <v>0</v>
      </c>
      <c r="F171" s="689">
        <f>'ПД 1эк'!U61</f>
        <v>0</v>
      </c>
      <c r="G171" s="689">
        <f>'ПД 1эк'!U62</f>
        <v>0</v>
      </c>
      <c r="H171" s="689">
        <f>'ПД 1эк'!U63</f>
        <v>0</v>
      </c>
      <c r="I171" s="689"/>
      <c r="J171" s="689"/>
      <c r="K171" s="689">
        <f t="shared" si="77"/>
        <v>0</v>
      </c>
      <c r="L171" s="681"/>
      <c r="M171" s="1030"/>
      <c r="N171" s="802"/>
      <c r="O171" s="802"/>
      <c r="P171" s="802"/>
      <c r="Q171" s="802"/>
      <c r="R171" s="802"/>
      <c r="S171" s="689">
        <f t="shared" si="96"/>
        <v>0</v>
      </c>
      <c r="T171" s="689">
        <f t="shared" si="79"/>
        <v>0</v>
      </c>
      <c r="U171" s="689">
        <f t="shared" si="80"/>
        <v>0</v>
      </c>
      <c r="V171" s="689">
        <f t="shared" si="81"/>
        <v>0</v>
      </c>
      <c r="W171" s="689">
        <f t="shared" si="82"/>
        <v>0</v>
      </c>
      <c r="X171" s="689">
        <f t="shared" si="83"/>
        <v>0</v>
      </c>
      <c r="Y171" s="689">
        <f t="shared" si="84"/>
        <v>0</v>
      </c>
      <c r="Z171" s="689">
        <f t="shared" si="85"/>
        <v>0</v>
      </c>
    </row>
    <row r="172" spans="1:26" ht="14.25" x14ac:dyDescent="0.2">
      <c r="A172" s="7"/>
      <c r="B172" s="1268">
        <v>853</v>
      </c>
      <c r="C172" s="1162">
        <v>293</v>
      </c>
      <c r="D172" s="826">
        <v>60000</v>
      </c>
      <c r="E172" s="689">
        <f>'ПД 1эк'!Q60</f>
        <v>0</v>
      </c>
      <c r="F172" s="689">
        <f>'ПД 1эк'!Q61</f>
        <v>0</v>
      </c>
      <c r="G172" s="689">
        <f>'ПД 1эк'!Q62</f>
        <v>0</v>
      </c>
      <c r="H172" s="689">
        <f>'ПД 1эк'!Q63</f>
        <v>0</v>
      </c>
      <c r="I172" s="689"/>
      <c r="J172" s="689"/>
      <c r="K172" s="689">
        <f t="shared" si="77"/>
        <v>0</v>
      </c>
      <c r="L172" s="681"/>
      <c r="M172" s="1030"/>
      <c r="N172" s="802"/>
      <c r="O172" s="802"/>
      <c r="P172" s="802"/>
      <c r="Q172" s="802"/>
      <c r="R172" s="802"/>
      <c r="S172" s="689">
        <f>M172+N172+O172+P172+Q172+R172</f>
        <v>0</v>
      </c>
      <c r="T172" s="689">
        <f t="shared" ref="T172:W173" si="97">E172+M172</f>
        <v>0</v>
      </c>
      <c r="U172" s="689">
        <f t="shared" si="97"/>
        <v>0</v>
      </c>
      <c r="V172" s="689">
        <f t="shared" si="97"/>
        <v>0</v>
      </c>
      <c r="W172" s="689">
        <f t="shared" si="97"/>
        <v>0</v>
      </c>
      <c r="X172" s="689">
        <f>Q172</f>
        <v>0</v>
      </c>
      <c r="Y172" s="689">
        <f t="shared" si="84"/>
        <v>0</v>
      </c>
      <c r="Z172" s="689">
        <f>K172+S172</f>
        <v>0</v>
      </c>
    </row>
    <row r="173" spans="1:26" ht="14.25" x14ac:dyDescent="0.2">
      <c r="A173" s="7"/>
      <c r="B173" s="1268">
        <v>851</v>
      </c>
      <c r="C173" s="1162">
        <v>296</v>
      </c>
      <c r="D173" s="826">
        <v>60000</v>
      </c>
      <c r="E173" s="689">
        <f>'ПД 1эк'!V60</f>
        <v>0</v>
      </c>
      <c r="F173" s="689">
        <f>'ПД 1эк'!V61</f>
        <v>0</v>
      </c>
      <c r="G173" s="689">
        <f>'ПД 1эк'!V62</f>
        <v>0</v>
      </c>
      <c r="H173" s="689">
        <f>'ПД 1эк'!V63</f>
        <v>0</v>
      </c>
      <c r="I173" s="689"/>
      <c r="J173" s="689"/>
      <c r="K173" s="689">
        <f t="shared" si="77"/>
        <v>0</v>
      </c>
      <c r="L173" s="681"/>
      <c r="M173" s="1030"/>
      <c r="N173" s="802"/>
      <c r="O173" s="802"/>
      <c r="P173" s="802"/>
      <c r="Q173" s="802"/>
      <c r="R173" s="802"/>
      <c r="S173" s="689">
        <f>M173+N173+O173+P173+Q173+R173</f>
        <v>0</v>
      </c>
      <c r="T173" s="689">
        <f t="shared" si="97"/>
        <v>0</v>
      </c>
      <c r="U173" s="689">
        <f t="shared" si="97"/>
        <v>0</v>
      </c>
      <c r="V173" s="689">
        <f t="shared" si="97"/>
        <v>0</v>
      </c>
      <c r="W173" s="689">
        <f t="shared" si="97"/>
        <v>0</v>
      </c>
      <c r="X173" s="689">
        <f>Q173</f>
        <v>0</v>
      </c>
      <c r="Y173" s="689">
        <f t="shared" si="84"/>
        <v>0</v>
      </c>
      <c r="Z173" s="689">
        <f>K173+S173</f>
        <v>0</v>
      </c>
    </row>
    <row r="174" spans="1:26" s="800" customFormat="1" hidden="1" x14ac:dyDescent="0.2">
      <c r="A174" s="212" t="s">
        <v>722</v>
      </c>
      <c r="B174" s="212"/>
      <c r="D174" s="830"/>
      <c r="E174" s="764">
        <f t="shared" ref="E174:J174" si="98">E7+E8+E9+E10</f>
        <v>18155844.039999999</v>
      </c>
      <c r="F174" s="764">
        <f t="shared" si="98"/>
        <v>52450657.030000001</v>
      </c>
      <c r="G174" s="764">
        <f t="shared" si="98"/>
        <v>337640</v>
      </c>
      <c r="H174" s="764">
        <f t="shared" si="98"/>
        <v>44145</v>
      </c>
      <c r="I174" s="764">
        <f t="shared" si="98"/>
        <v>0</v>
      </c>
      <c r="J174" s="764">
        <f t="shared" si="98"/>
        <v>0</v>
      </c>
      <c r="K174" s="689">
        <f t="shared" ref="K174:K179" si="99">E174+F174+G174+H174+I174</f>
        <v>70988286.069999993</v>
      </c>
      <c r="L174" s="1035"/>
      <c r="M174" s="764">
        <f t="shared" ref="M174:Z174" si="100">M7+M8+M9+M10</f>
        <v>37938</v>
      </c>
      <c r="N174" s="764">
        <f t="shared" si="100"/>
        <v>6176870.6799999997</v>
      </c>
      <c r="O174" s="764">
        <f t="shared" si="100"/>
        <v>0</v>
      </c>
      <c r="P174" s="764">
        <f t="shared" si="100"/>
        <v>2467377.12</v>
      </c>
      <c r="Q174" s="764">
        <f t="shared" si="100"/>
        <v>0</v>
      </c>
      <c r="R174" s="764">
        <f t="shared" si="100"/>
        <v>730573.8</v>
      </c>
      <c r="S174" s="764">
        <f t="shared" si="100"/>
        <v>9412759.5999999996</v>
      </c>
      <c r="T174" s="764">
        <f t="shared" si="100"/>
        <v>18193782.039999999</v>
      </c>
      <c r="U174" s="764">
        <f t="shared" si="100"/>
        <v>58627527.709999993</v>
      </c>
      <c r="V174" s="764">
        <f t="shared" si="100"/>
        <v>337640</v>
      </c>
      <c r="W174" s="764">
        <f t="shared" si="100"/>
        <v>2511522.12</v>
      </c>
      <c r="X174" s="764">
        <f t="shared" si="100"/>
        <v>0</v>
      </c>
      <c r="Y174" s="764">
        <f t="shared" si="100"/>
        <v>730573.8</v>
      </c>
      <c r="Z174" s="764">
        <f t="shared" si="100"/>
        <v>80401045.670000002</v>
      </c>
    </row>
    <row r="175" spans="1:26" s="800" customFormat="1" hidden="1" x14ac:dyDescent="0.2">
      <c r="D175" s="830"/>
      <c r="E175" s="764">
        <f>SUM(E55:E172)</f>
        <v>18155844.039999999</v>
      </c>
      <c r="F175" s="764">
        <f t="shared" ref="F175:Z175" si="101">SUM(F55:F172)</f>
        <v>52450657.029999994</v>
      </c>
      <c r="G175" s="764">
        <f t="shared" si="101"/>
        <v>337640</v>
      </c>
      <c r="H175" s="764">
        <f t="shared" si="101"/>
        <v>44145</v>
      </c>
      <c r="I175" s="764">
        <f>SUM(I55:I172)</f>
        <v>0</v>
      </c>
      <c r="J175" s="764">
        <f>SUM(J55:J172)</f>
        <v>0</v>
      </c>
      <c r="K175" s="689">
        <f t="shared" si="99"/>
        <v>70988286.069999993</v>
      </c>
      <c r="L175" s="1032"/>
      <c r="M175" s="764">
        <f t="shared" si="101"/>
        <v>37938</v>
      </c>
      <c r="N175" s="764">
        <f t="shared" si="101"/>
        <v>6176870.6799999997</v>
      </c>
      <c r="O175" s="764">
        <f t="shared" si="101"/>
        <v>0</v>
      </c>
      <c r="P175" s="764">
        <f t="shared" si="101"/>
        <v>2467377.12</v>
      </c>
      <c r="Q175" s="764">
        <f t="shared" si="101"/>
        <v>0</v>
      </c>
      <c r="R175" s="764">
        <f t="shared" si="101"/>
        <v>730573.8</v>
      </c>
      <c r="S175" s="764">
        <f t="shared" si="101"/>
        <v>7144132.4799999995</v>
      </c>
      <c r="T175" s="764">
        <f t="shared" si="101"/>
        <v>18193782.039999999</v>
      </c>
      <c r="U175" s="764">
        <f t="shared" si="101"/>
        <v>58627527.709999986</v>
      </c>
      <c r="V175" s="764">
        <f t="shared" si="101"/>
        <v>337640</v>
      </c>
      <c r="W175" s="764">
        <f t="shared" si="101"/>
        <v>242895</v>
      </c>
      <c r="X175" s="764">
        <f t="shared" si="101"/>
        <v>0</v>
      </c>
      <c r="Y175" s="764">
        <f t="shared" si="101"/>
        <v>730573.8</v>
      </c>
      <c r="Z175" s="764">
        <f t="shared" si="101"/>
        <v>80401045.670000002</v>
      </c>
    </row>
    <row r="176" spans="1:26" s="800" customFormat="1" hidden="1" x14ac:dyDescent="0.2">
      <c r="D176" s="830"/>
      <c r="E176" s="822">
        <f>E174-E175</f>
        <v>0</v>
      </c>
      <c r="F176" s="822">
        <f t="shared" ref="F176:Z176" si="102">F174-F175</f>
        <v>0</v>
      </c>
      <c r="G176" s="822">
        <f t="shared" si="102"/>
        <v>0</v>
      </c>
      <c r="H176" s="822">
        <f t="shared" si="102"/>
        <v>0</v>
      </c>
      <c r="I176" s="822">
        <f>I174-I175</f>
        <v>0</v>
      </c>
      <c r="J176" s="822">
        <f>J174-J175</f>
        <v>0</v>
      </c>
      <c r="K176" s="689">
        <f t="shared" si="99"/>
        <v>0</v>
      </c>
      <c r="L176" s="1033">
        <f t="shared" si="102"/>
        <v>0</v>
      </c>
      <c r="M176" s="822">
        <f t="shared" si="102"/>
        <v>0</v>
      </c>
      <c r="N176" s="822">
        <f t="shared" si="102"/>
        <v>0</v>
      </c>
      <c r="O176" s="822">
        <f t="shared" si="102"/>
        <v>0</v>
      </c>
      <c r="P176" s="822">
        <f t="shared" si="102"/>
        <v>0</v>
      </c>
      <c r="Q176" s="822">
        <f t="shared" si="102"/>
        <v>0</v>
      </c>
      <c r="R176" s="822">
        <f t="shared" si="102"/>
        <v>0</v>
      </c>
      <c r="S176" s="822">
        <f t="shared" si="102"/>
        <v>2268627.12</v>
      </c>
      <c r="T176" s="822">
        <f t="shared" si="102"/>
        <v>0</v>
      </c>
      <c r="U176" s="822">
        <f t="shared" si="102"/>
        <v>0</v>
      </c>
      <c r="V176" s="822">
        <f t="shared" si="102"/>
        <v>0</v>
      </c>
      <c r="W176" s="822">
        <f t="shared" si="102"/>
        <v>2268627.12</v>
      </c>
      <c r="X176" s="822">
        <f t="shared" si="102"/>
        <v>0</v>
      </c>
      <c r="Y176" s="822">
        <f t="shared" si="102"/>
        <v>0</v>
      </c>
      <c r="Z176" s="822">
        <f t="shared" si="102"/>
        <v>0</v>
      </c>
    </row>
    <row r="177" spans="4:26" s="800" customFormat="1" hidden="1" x14ac:dyDescent="0.2">
      <c r="D177" s="830"/>
      <c r="E177" s="801">
        <f t="shared" ref="E177:J180" si="103">E7-E51</f>
        <v>0</v>
      </c>
      <c r="F177" s="801">
        <f t="shared" si="103"/>
        <v>0</v>
      </c>
      <c r="G177" s="801">
        <f t="shared" si="103"/>
        <v>0</v>
      </c>
      <c r="H177" s="801">
        <f t="shared" si="103"/>
        <v>0</v>
      </c>
      <c r="I177" s="801">
        <f t="shared" si="103"/>
        <v>0</v>
      </c>
      <c r="J177" s="801">
        <f t="shared" si="103"/>
        <v>0</v>
      </c>
      <c r="K177" s="689">
        <f t="shared" si="99"/>
        <v>0</v>
      </c>
      <c r="L177" s="1034"/>
      <c r="M177" s="801">
        <f t="shared" ref="M177:Z177" si="104">M7-M51</f>
        <v>0</v>
      </c>
      <c r="N177" s="801">
        <f t="shared" si="104"/>
        <v>0</v>
      </c>
      <c r="O177" s="801">
        <f t="shared" si="104"/>
        <v>0</v>
      </c>
      <c r="P177" s="801">
        <f t="shared" si="104"/>
        <v>0</v>
      </c>
      <c r="Q177" s="801">
        <f t="shared" si="104"/>
        <v>0</v>
      </c>
      <c r="R177" s="801">
        <f t="shared" si="104"/>
        <v>0</v>
      </c>
      <c r="S177" s="801">
        <f t="shared" si="104"/>
        <v>0</v>
      </c>
      <c r="T177" s="801">
        <f t="shared" si="104"/>
        <v>0</v>
      </c>
      <c r="U177" s="801">
        <f t="shared" si="104"/>
        <v>0</v>
      </c>
      <c r="V177" s="801">
        <f t="shared" si="104"/>
        <v>0</v>
      </c>
      <c r="W177" s="801">
        <f t="shared" si="104"/>
        <v>0</v>
      </c>
      <c r="X177" s="801">
        <f t="shared" si="104"/>
        <v>0</v>
      </c>
      <c r="Y177" s="801">
        <f t="shared" si="104"/>
        <v>0</v>
      </c>
      <c r="Z177" s="801">
        <f t="shared" si="104"/>
        <v>0</v>
      </c>
    </row>
    <row r="178" spans="4:26" hidden="1" x14ac:dyDescent="0.2">
      <c r="E178" s="801">
        <f t="shared" si="103"/>
        <v>0</v>
      </c>
      <c r="F178" s="801">
        <f t="shared" si="103"/>
        <v>0</v>
      </c>
      <c r="G178" s="801">
        <f t="shared" si="103"/>
        <v>0</v>
      </c>
      <c r="H178" s="801">
        <f t="shared" si="103"/>
        <v>0</v>
      </c>
      <c r="I178" s="801">
        <f t="shared" si="103"/>
        <v>0</v>
      </c>
      <c r="J178" s="801">
        <f t="shared" si="103"/>
        <v>0</v>
      </c>
      <c r="K178" s="689">
        <f t="shared" si="99"/>
        <v>0</v>
      </c>
      <c r="L178" s="1034"/>
      <c r="M178" s="801">
        <f t="shared" ref="M178:Z178" si="105">M8-M52</f>
        <v>0</v>
      </c>
      <c r="N178" s="801">
        <f t="shared" si="105"/>
        <v>0</v>
      </c>
      <c r="O178" s="801">
        <f t="shared" si="105"/>
        <v>0</v>
      </c>
      <c r="P178" s="801">
        <f t="shared" si="105"/>
        <v>0</v>
      </c>
      <c r="Q178" s="801">
        <f t="shared" si="105"/>
        <v>0</v>
      </c>
      <c r="R178" s="801">
        <f t="shared" si="105"/>
        <v>0</v>
      </c>
      <c r="S178" s="801">
        <f t="shared" si="105"/>
        <v>0</v>
      </c>
      <c r="T178" s="801">
        <f t="shared" si="105"/>
        <v>0</v>
      </c>
      <c r="U178" s="801">
        <f t="shared" si="105"/>
        <v>0</v>
      </c>
      <c r="V178" s="801">
        <f t="shared" si="105"/>
        <v>0</v>
      </c>
      <c r="W178" s="801">
        <f t="shared" si="105"/>
        <v>0</v>
      </c>
      <c r="X178" s="801">
        <f t="shared" si="105"/>
        <v>0</v>
      </c>
      <c r="Y178" s="801">
        <f t="shared" si="105"/>
        <v>0</v>
      </c>
      <c r="Z178" s="801">
        <f t="shared" si="105"/>
        <v>0</v>
      </c>
    </row>
    <row r="179" spans="4:26" hidden="1" x14ac:dyDescent="0.2">
      <c r="E179" s="801">
        <f t="shared" si="103"/>
        <v>0</v>
      </c>
      <c r="F179" s="801">
        <f t="shared" si="103"/>
        <v>0</v>
      </c>
      <c r="G179" s="801">
        <f t="shared" si="103"/>
        <v>0</v>
      </c>
      <c r="H179" s="801">
        <f t="shared" si="103"/>
        <v>0</v>
      </c>
      <c r="I179" s="801">
        <f t="shared" si="103"/>
        <v>0</v>
      </c>
      <c r="J179" s="801">
        <f t="shared" si="103"/>
        <v>0</v>
      </c>
      <c r="K179" s="689">
        <f t="shared" si="99"/>
        <v>0</v>
      </c>
      <c r="L179" s="1034"/>
      <c r="M179" s="801">
        <f t="shared" ref="M179:Z179" si="106">M9-M53</f>
        <v>0</v>
      </c>
      <c r="N179" s="801">
        <f t="shared" si="106"/>
        <v>0</v>
      </c>
      <c r="O179" s="801">
        <f t="shared" si="106"/>
        <v>0</v>
      </c>
      <c r="P179" s="801">
        <f t="shared" si="106"/>
        <v>0</v>
      </c>
      <c r="Q179" s="801">
        <f t="shared" si="106"/>
        <v>0</v>
      </c>
      <c r="R179" s="801">
        <f t="shared" si="106"/>
        <v>0</v>
      </c>
      <c r="S179" s="801">
        <f t="shared" si="106"/>
        <v>0</v>
      </c>
      <c r="T179" s="801">
        <f t="shared" si="106"/>
        <v>0</v>
      </c>
      <c r="U179" s="801">
        <f t="shared" si="106"/>
        <v>2312273.5599999996</v>
      </c>
      <c r="V179" s="801">
        <f t="shared" si="106"/>
        <v>0</v>
      </c>
      <c r="W179" s="801">
        <f t="shared" si="106"/>
        <v>0</v>
      </c>
      <c r="X179" s="801">
        <f t="shared" si="106"/>
        <v>0</v>
      </c>
      <c r="Y179" s="801">
        <f t="shared" si="106"/>
        <v>0</v>
      </c>
      <c r="Z179" s="801">
        <f t="shared" si="106"/>
        <v>0</v>
      </c>
    </row>
    <row r="180" spans="4:26" x14ac:dyDescent="0.2">
      <c r="E180" s="801">
        <f t="shared" si="103"/>
        <v>0</v>
      </c>
      <c r="F180" s="801">
        <f t="shared" si="103"/>
        <v>9493.6199999999953</v>
      </c>
      <c r="G180" s="801">
        <f t="shared" si="103"/>
        <v>0</v>
      </c>
      <c r="H180" s="801">
        <f t="shared" si="103"/>
        <v>0</v>
      </c>
      <c r="I180" s="801">
        <f t="shared" si="103"/>
        <v>0</v>
      </c>
      <c r="J180" s="801">
        <f t="shared" si="103"/>
        <v>0</v>
      </c>
      <c r="K180" s="801">
        <f>K10-K54</f>
        <v>9493.6199999996461</v>
      </c>
      <c r="L180" s="830"/>
      <c r="M180" s="801">
        <f t="shared" ref="M180:Z180" si="107">M10-M54</f>
        <v>0</v>
      </c>
      <c r="N180" s="801">
        <f t="shared" si="107"/>
        <v>0</v>
      </c>
      <c r="O180" s="801">
        <f t="shared" si="107"/>
        <v>0</v>
      </c>
      <c r="P180" s="801">
        <f t="shared" si="107"/>
        <v>0</v>
      </c>
      <c r="Q180" s="801">
        <f t="shared" si="107"/>
        <v>0</v>
      </c>
      <c r="R180" s="801">
        <f t="shared" si="107"/>
        <v>0</v>
      </c>
      <c r="S180" s="801">
        <f t="shared" si="107"/>
        <v>0</v>
      </c>
      <c r="T180" s="801">
        <f t="shared" si="107"/>
        <v>0</v>
      </c>
      <c r="U180" s="801">
        <f t="shared" si="107"/>
        <v>9493.6199999999953</v>
      </c>
      <c r="V180" s="801">
        <f t="shared" si="107"/>
        <v>0</v>
      </c>
      <c r="W180" s="801">
        <f t="shared" si="107"/>
        <v>0</v>
      </c>
      <c r="X180" s="801">
        <f t="shared" si="107"/>
        <v>0</v>
      </c>
      <c r="Y180" s="801">
        <f t="shared" si="107"/>
        <v>0</v>
      </c>
      <c r="Z180" s="801">
        <f t="shared" si="107"/>
        <v>9493.6199999996461</v>
      </c>
    </row>
    <row r="181" spans="4:26" ht="9.75" customHeight="1" x14ac:dyDescent="0.2"/>
    <row r="188" spans="4:26" ht="12.75" customHeight="1" x14ac:dyDescent="0.2"/>
    <row r="200" ht="12.75" customHeight="1" x14ac:dyDescent="0.2"/>
    <row r="283" ht="48" customHeight="1" x14ac:dyDescent="0.2"/>
    <row r="313" ht="12.75" customHeight="1" x14ac:dyDescent="0.2"/>
    <row r="316" ht="12.75" customHeight="1" x14ac:dyDescent="0.2"/>
    <row r="319" ht="12.75" customHeight="1" x14ac:dyDescent="0.2"/>
    <row r="324" ht="12.75" customHeight="1" x14ac:dyDescent="0.2"/>
    <row r="327" ht="12.75" customHeight="1" x14ac:dyDescent="0.2"/>
    <row r="331" ht="12.75" customHeight="1" x14ac:dyDescent="0.2"/>
    <row r="334" ht="12.75" customHeight="1" x14ac:dyDescent="0.2"/>
    <row r="337" ht="12.75" customHeight="1" x14ac:dyDescent="0.2"/>
    <row r="340" ht="12.75" customHeight="1" x14ac:dyDescent="0.2"/>
  </sheetData>
  <mergeCells count="36">
    <mergeCell ref="A51:A54"/>
    <mergeCell ref="C27:C30"/>
    <mergeCell ref="B51:B54"/>
    <mergeCell ref="A19:A22"/>
    <mergeCell ref="A15:B18"/>
    <mergeCell ref="A31:B34"/>
    <mergeCell ref="A35:B38"/>
    <mergeCell ref="A23:B26"/>
    <mergeCell ref="C51:C54"/>
    <mergeCell ref="A43:B46"/>
    <mergeCell ref="A47:B50"/>
    <mergeCell ref="C43:C46"/>
    <mergeCell ref="C47:C50"/>
    <mergeCell ref="A27:B30"/>
    <mergeCell ref="A39:B42"/>
    <mergeCell ref="C39:C42"/>
    <mergeCell ref="A1:Z1"/>
    <mergeCell ref="Z3:Z4"/>
    <mergeCell ref="L3:L4"/>
    <mergeCell ref="C11:C14"/>
    <mergeCell ref="C15:C18"/>
    <mergeCell ref="M3:R3"/>
    <mergeCell ref="C7:C10"/>
    <mergeCell ref="D3:D4"/>
    <mergeCell ref="A3:C3"/>
    <mergeCell ref="A7:B10"/>
    <mergeCell ref="E3:H3"/>
    <mergeCell ref="C35:C38"/>
    <mergeCell ref="R2:Z2"/>
    <mergeCell ref="D2:Q2"/>
    <mergeCell ref="C31:C34"/>
    <mergeCell ref="A4:C4"/>
    <mergeCell ref="C19:C22"/>
    <mergeCell ref="A5:C5"/>
    <mergeCell ref="A11:B14"/>
    <mergeCell ref="C23:C26"/>
  </mergeCells>
  <pageMargins left="0.31496062992125984" right="0.31496062992125984" top="0.35433070866141736" bottom="0.15748031496062992" header="0" footer="0"/>
  <pageSetup paperSize="9" scale="55" fitToHeight="2" orientation="landscape" r:id="rId1"/>
  <ignoredErrors>
    <ignoredError sqref="E5:H5 S5:X5 K5 I5:J5 L5:R5 Y5:Z5" numberStoredAsText="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BFF"/>
    <pageSetUpPr fitToPage="1"/>
  </sheetPr>
  <dimension ref="A1:AD80"/>
  <sheetViews>
    <sheetView showGridLines="0" workbookViewId="0">
      <selection activeCell="AG39" sqref="AG39"/>
    </sheetView>
  </sheetViews>
  <sheetFormatPr defaultRowHeight="12.75" x14ac:dyDescent="0.2"/>
  <cols>
    <col min="1" max="1" width="0.85546875" style="834" customWidth="1"/>
    <col min="2" max="15" width="9.140625" style="834" hidden="1" customWidth="1"/>
    <col min="16" max="16" width="6.42578125" style="834" customWidth="1"/>
    <col min="17" max="18" width="4.7109375" style="834" customWidth="1"/>
    <col min="19" max="19" width="0" style="834" hidden="1" customWidth="1"/>
    <col min="20" max="20" width="5.42578125" style="834" customWidth="1"/>
    <col min="21" max="21" width="4.7109375" style="834" customWidth="1"/>
    <col min="22" max="23" width="9.140625" style="834" hidden="1" customWidth="1"/>
    <col min="24" max="25" width="9.140625" style="834" customWidth="1"/>
    <col min="26" max="26" width="9.140625" style="834" hidden="1" customWidth="1"/>
    <col min="27" max="27" width="20.140625" style="834" customWidth="1"/>
    <col min="28" max="28" width="1.85546875" style="834" customWidth="1"/>
    <col min="29" max="29" width="2.42578125" style="834" customWidth="1"/>
    <col min="30" max="30" width="7.5703125" style="834" customWidth="1"/>
    <col min="31" max="252" width="9.140625" style="834" customWidth="1"/>
    <col min="253" max="16384" width="9.140625" style="834"/>
  </cols>
  <sheetData>
    <row r="1" spans="1:30" ht="12.75" customHeight="1" x14ac:dyDescent="0.2">
      <c r="A1" s="835"/>
      <c r="B1" s="835"/>
      <c r="C1" s="835"/>
      <c r="D1" s="835"/>
      <c r="E1" s="835"/>
      <c r="F1" s="835"/>
      <c r="G1" s="835"/>
      <c r="H1" s="835"/>
      <c r="I1" s="835"/>
      <c r="J1" s="835"/>
      <c r="K1" s="835"/>
      <c r="L1" s="835"/>
      <c r="M1" s="835"/>
      <c r="N1" s="835"/>
      <c r="O1" s="835"/>
      <c r="P1" s="835"/>
      <c r="Q1" s="835"/>
      <c r="R1" s="835"/>
      <c r="S1" s="835"/>
      <c r="T1" s="835"/>
      <c r="U1" s="835"/>
      <c r="V1" s="835"/>
      <c r="W1" s="835"/>
      <c r="X1" s="835"/>
      <c r="Y1" s="835"/>
      <c r="Z1" s="835"/>
      <c r="AA1" s="835"/>
      <c r="AB1" s="835"/>
      <c r="AC1" s="835"/>
      <c r="AD1" s="835"/>
    </row>
    <row r="2" spans="1:30" ht="12.75" customHeight="1" x14ac:dyDescent="0.2">
      <c r="A2" s="2870" t="s">
        <v>757</v>
      </c>
      <c r="B2" s="2870"/>
      <c r="C2" s="2870"/>
      <c r="D2" s="2870"/>
      <c r="E2" s="2870"/>
      <c r="F2" s="2870"/>
      <c r="G2" s="2870"/>
      <c r="H2" s="2870"/>
      <c r="I2" s="2870"/>
      <c r="J2" s="2870"/>
      <c r="K2" s="2870"/>
      <c r="L2" s="2870"/>
      <c r="M2" s="2870"/>
      <c r="N2" s="2870"/>
      <c r="O2" s="2870"/>
      <c r="P2" s="2870"/>
      <c r="Q2" s="2870"/>
      <c r="R2" s="2870"/>
      <c r="S2" s="2870"/>
      <c r="T2" s="2870"/>
      <c r="U2" s="2870"/>
      <c r="V2" s="2870"/>
      <c r="W2" s="2870"/>
      <c r="X2" s="2870"/>
      <c r="Y2" s="2870"/>
      <c r="Z2" s="2870"/>
      <c r="AA2" s="2870"/>
      <c r="AB2" s="2870"/>
      <c r="AC2" s="2870"/>
      <c r="AD2" s="2870"/>
    </row>
    <row r="3" spans="1:30" ht="12.75" customHeight="1" thickBot="1" x14ac:dyDescent="0.25">
      <c r="A3" s="2870" t="s">
        <v>785</v>
      </c>
      <c r="B3" s="2870"/>
      <c r="C3" s="2870"/>
      <c r="D3" s="2870"/>
      <c r="E3" s="2870"/>
      <c r="F3" s="2870"/>
      <c r="G3" s="2870"/>
      <c r="H3" s="2870"/>
      <c r="I3" s="2870"/>
      <c r="J3" s="2870"/>
      <c r="K3" s="2870"/>
      <c r="L3" s="2870"/>
      <c r="M3" s="2870"/>
      <c r="N3" s="2870"/>
      <c r="O3" s="2870"/>
      <c r="P3" s="2870"/>
      <c r="Q3" s="2870"/>
      <c r="R3" s="2870"/>
      <c r="S3" s="2870"/>
      <c r="T3" s="2870"/>
      <c r="U3" s="2870"/>
      <c r="V3" s="2870"/>
      <c r="W3" s="2870"/>
      <c r="X3" s="2870"/>
      <c r="Y3" s="2870"/>
      <c r="Z3" s="2870"/>
      <c r="AA3" s="2870"/>
      <c r="AB3" s="2870"/>
      <c r="AC3" s="2870"/>
      <c r="AD3" s="2870"/>
    </row>
    <row r="4" spans="1:30" ht="10.9" customHeight="1" x14ac:dyDescent="0.2">
      <c r="A4" s="880"/>
      <c r="B4" s="835"/>
      <c r="C4" s="835"/>
      <c r="D4" s="835"/>
      <c r="E4" s="835"/>
      <c r="F4" s="835"/>
      <c r="G4" s="835"/>
      <c r="H4" s="835"/>
      <c r="I4" s="835"/>
      <c r="J4" s="835"/>
      <c r="K4" s="835"/>
      <c r="L4" s="835"/>
      <c r="M4" s="835"/>
      <c r="N4" s="835"/>
      <c r="O4" s="835"/>
      <c r="P4" s="835"/>
      <c r="Q4" s="835"/>
      <c r="R4" s="835"/>
      <c r="S4" s="835"/>
      <c r="T4" s="835"/>
      <c r="U4" s="835"/>
      <c r="V4" s="835"/>
      <c r="W4" s="835"/>
      <c r="X4" s="835"/>
      <c r="Y4" s="835"/>
      <c r="Z4" s="835"/>
      <c r="AA4" s="837"/>
      <c r="AB4" s="835"/>
      <c r="AC4" s="835"/>
      <c r="AD4" s="882"/>
    </row>
    <row r="5" spans="1:30" ht="12.75" customHeight="1" x14ac:dyDescent="0.2">
      <c r="A5" s="876"/>
      <c r="B5" s="838"/>
      <c r="C5" s="838"/>
      <c r="D5" s="838"/>
      <c r="E5" s="838"/>
      <c r="F5" s="838"/>
      <c r="G5" s="838"/>
      <c r="H5" s="838"/>
      <c r="I5" s="838"/>
      <c r="J5" s="838"/>
      <c r="K5" s="838"/>
      <c r="L5" s="838"/>
      <c r="M5" s="838"/>
      <c r="N5" s="838"/>
      <c r="O5" s="838"/>
      <c r="P5" s="838"/>
      <c r="Q5" s="838"/>
      <c r="R5" s="838"/>
      <c r="S5" s="838"/>
      <c r="T5" s="838"/>
      <c r="U5" s="838"/>
      <c r="V5" s="838"/>
      <c r="W5" s="838"/>
      <c r="X5" s="838"/>
      <c r="Y5" s="838"/>
      <c r="Z5" s="873"/>
      <c r="AA5" s="839"/>
      <c r="AB5" s="835"/>
      <c r="AC5" s="873" t="s">
        <v>758</v>
      </c>
      <c r="AD5" s="881"/>
    </row>
    <row r="6" spans="1:30" ht="12.75" customHeight="1" x14ac:dyDescent="0.2">
      <c r="A6" s="880"/>
      <c r="B6" s="879"/>
      <c r="C6" s="879"/>
      <c r="D6" s="879"/>
      <c r="E6" s="879"/>
      <c r="F6" s="879"/>
      <c r="G6" s="879"/>
      <c r="H6" s="879"/>
      <c r="I6" s="879"/>
      <c r="J6" s="879"/>
      <c r="K6" s="879"/>
      <c r="L6" s="879"/>
      <c r="M6" s="879"/>
      <c r="N6" s="879"/>
      <c r="O6" s="879"/>
      <c r="P6" s="879"/>
      <c r="Q6" s="879"/>
      <c r="R6" s="879"/>
      <c r="S6" s="879"/>
      <c r="T6" s="835"/>
      <c r="U6" s="878"/>
      <c r="V6" s="879"/>
      <c r="W6" s="879"/>
      <c r="X6" s="879"/>
      <c r="Y6" s="883" t="s">
        <v>759</v>
      </c>
      <c r="Z6" s="878"/>
      <c r="AA6" s="839"/>
      <c r="AB6" s="835"/>
      <c r="AC6" s="873" t="s">
        <v>334</v>
      </c>
      <c r="AD6" s="875"/>
    </row>
    <row r="7" spans="1:30" ht="12.75" customHeight="1" x14ac:dyDescent="0.2">
      <c r="A7" s="838"/>
      <c r="B7" s="838"/>
      <c r="C7" s="838"/>
      <c r="D7" s="838"/>
      <c r="E7" s="838"/>
      <c r="F7" s="838"/>
      <c r="G7" s="838"/>
      <c r="H7" s="838"/>
      <c r="I7" s="838"/>
      <c r="J7" s="838"/>
      <c r="K7" s="838"/>
      <c r="L7" s="838"/>
      <c r="M7" s="838"/>
      <c r="N7" s="838"/>
      <c r="O7" s="838"/>
      <c r="P7" s="838"/>
      <c r="Q7" s="838"/>
      <c r="R7" s="838"/>
      <c r="S7" s="838"/>
      <c r="T7" s="838"/>
      <c r="U7" s="838"/>
      <c r="V7" s="838"/>
      <c r="W7" s="838"/>
      <c r="X7" s="838"/>
      <c r="Y7" s="838"/>
      <c r="Z7" s="873"/>
      <c r="AA7" s="839"/>
      <c r="AB7" s="835"/>
      <c r="AC7" s="873"/>
      <c r="AD7" s="875"/>
    </row>
    <row r="8" spans="1:30" ht="13.15" customHeight="1" x14ac:dyDescent="0.2">
      <c r="A8" s="2871"/>
      <c r="B8" s="2871"/>
      <c r="C8" s="2871"/>
      <c r="D8" s="2871"/>
      <c r="E8" s="2871"/>
      <c r="F8" s="2871"/>
      <c r="G8" s="2871"/>
      <c r="H8" s="2871"/>
      <c r="I8" s="2871"/>
      <c r="J8" s="2871"/>
      <c r="K8" s="2871"/>
      <c r="L8" s="2871"/>
      <c r="M8" s="2871"/>
      <c r="N8" s="2871"/>
      <c r="O8" s="2871"/>
      <c r="P8" s="2871"/>
      <c r="Q8" s="2871"/>
      <c r="R8" s="2871"/>
      <c r="S8" s="2871"/>
      <c r="T8" s="2872"/>
      <c r="U8" s="2872"/>
      <c r="V8" s="2872"/>
      <c r="W8" s="2872"/>
      <c r="X8" s="2872"/>
      <c r="Y8" s="2872"/>
      <c r="Z8" s="873"/>
      <c r="AA8" s="839"/>
      <c r="AB8" s="835"/>
      <c r="AC8" s="873" t="s">
        <v>760</v>
      </c>
      <c r="AD8" s="875" t="s">
        <v>761</v>
      </c>
    </row>
    <row r="9" spans="1:30" ht="12.75" customHeight="1" x14ac:dyDescent="0.2">
      <c r="A9" s="838"/>
      <c r="B9" s="838"/>
      <c r="C9" s="838"/>
      <c r="D9" s="838"/>
      <c r="E9" s="838"/>
      <c r="F9" s="838"/>
      <c r="G9" s="838"/>
      <c r="H9" s="838"/>
      <c r="I9" s="838"/>
      <c r="J9" s="838"/>
      <c r="K9" s="838"/>
      <c r="L9" s="838"/>
      <c r="M9" s="838"/>
      <c r="N9" s="838"/>
      <c r="O9" s="838"/>
      <c r="P9" s="838"/>
      <c r="Q9" s="838"/>
      <c r="R9" s="838"/>
      <c r="S9" s="838"/>
      <c r="T9" s="838"/>
      <c r="U9" s="838"/>
      <c r="V9" s="838"/>
      <c r="W9" s="838"/>
      <c r="X9" s="838"/>
      <c r="Y9" s="838"/>
      <c r="Z9" s="873"/>
      <c r="AA9" s="839"/>
      <c r="AB9" s="835"/>
      <c r="AC9" s="873"/>
      <c r="AD9" s="875"/>
    </row>
    <row r="10" spans="1:30" ht="15" x14ac:dyDescent="0.2">
      <c r="A10" s="838" t="s">
        <v>786</v>
      </c>
      <c r="B10" s="838"/>
      <c r="C10" s="838"/>
      <c r="D10" s="838"/>
      <c r="E10" s="838"/>
      <c r="F10" s="838"/>
      <c r="G10" s="838"/>
      <c r="H10" s="838"/>
      <c r="I10" s="838"/>
      <c r="J10" s="838"/>
      <c r="K10" s="838"/>
      <c r="L10" s="838"/>
      <c r="M10" s="838"/>
      <c r="N10" s="835"/>
      <c r="O10" s="838" t="s">
        <v>762</v>
      </c>
      <c r="P10" s="838"/>
      <c r="S10" s="884"/>
      <c r="U10" s="884" t="str">
        <f>'НЗ 2-экз'!A1</f>
        <v>МОУ СШ п.Ярославка ЯМР</v>
      </c>
      <c r="V10" s="884"/>
      <c r="W10" s="884"/>
      <c r="X10" s="884"/>
      <c r="Y10" s="884"/>
      <c r="Z10" s="884"/>
      <c r="AA10" s="884"/>
      <c r="AB10" s="885"/>
      <c r="AC10" s="873" t="s">
        <v>763</v>
      </c>
      <c r="AD10" s="875"/>
    </row>
    <row r="11" spans="1:30" ht="12.75" customHeight="1" x14ac:dyDescent="0.2">
      <c r="A11" s="838"/>
      <c r="B11" s="838"/>
      <c r="C11" s="838"/>
      <c r="D11" s="838"/>
      <c r="E11" s="838"/>
      <c r="F11" s="838"/>
      <c r="G11" s="838"/>
      <c r="H11" s="838"/>
      <c r="I11" s="838"/>
      <c r="J11" s="838"/>
      <c r="K11" s="838"/>
      <c r="L11" s="838"/>
      <c r="M11" s="838"/>
      <c r="N11" s="835"/>
      <c r="O11" s="836" t="s">
        <v>764</v>
      </c>
      <c r="P11" s="839"/>
      <c r="Q11" s="839"/>
      <c r="R11" s="876" t="s">
        <v>765</v>
      </c>
      <c r="S11" s="839"/>
      <c r="T11" s="839"/>
      <c r="U11" s="839"/>
      <c r="V11" s="839"/>
      <c r="W11" s="839"/>
      <c r="X11" s="839"/>
      <c r="Y11" s="839"/>
      <c r="Z11" s="873"/>
      <c r="AA11" s="839"/>
      <c r="AB11" s="886"/>
      <c r="AC11" s="873"/>
      <c r="AD11" s="875"/>
    </row>
    <row r="12" spans="1:30" ht="12.75" customHeight="1" x14ac:dyDescent="0.2">
      <c r="A12" s="838"/>
      <c r="B12" s="838"/>
      <c r="C12" s="838"/>
      <c r="D12" s="838"/>
      <c r="E12" s="838"/>
      <c r="F12" s="838"/>
      <c r="G12" s="838"/>
      <c r="H12" s="838"/>
      <c r="I12" s="838"/>
      <c r="J12" s="838"/>
      <c r="K12" s="838"/>
      <c r="L12" s="838"/>
      <c r="M12" s="838"/>
      <c r="N12" s="838"/>
      <c r="O12" s="838"/>
      <c r="P12" s="838"/>
      <c r="Q12" s="835"/>
      <c r="R12" s="838"/>
      <c r="S12" s="838"/>
      <c r="T12" s="838"/>
      <c r="U12" s="838"/>
      <c r="V12" s="838"/>
      <c r="W12" s="838"/>
      <c r="X12" s="838"/>
      <c r="Y12" s="838"/>
      <c r="Z12" s="873"/>
      <c r="AA12" s="839"/>
      <c r="AB12" s="886"/>
      <c r="AC12" s="873"/>
      <c r="AD12" s="875"/>
    </row>
    <row r="13" spans="1:30" ht="12.75" customHeight="1" x14ac:dyDescent="0.2">
      <c r="A13" s="838" t="s">
        <v>787</v>
      </c>
      <c r="B13" s="838"/>
      <c r="C13" s="838"/>
      <c r="D13" s="838"/>
      <c r="E13" s="838"/>
      <c r="F13" s="838"/>
      <c r="G13" s="838"/>
      <c r="H13" s="838"/>
      <c r="I13" s="838"/>
      <c r="J13" s="838"/>
      <c r="K13" s="838"/>
      <c r="L13" s="838"/>
      <c r="M13" s="838"/>
      <c r="N13" s="838"/>
      <c r="O13" s="838"/>
      <c r="P13" s="838"/>
      <c r="Q13" s="838"/>
      <c r="R13" s="838"/>
      <c r="S13" s="838"/>
      <c r="T13" s="838"/>
      <c r="U13" s="838"/>
      <c r="V13" s="838"/>
      <c r="W13" s="838"/>
      <c r="X13" s="838"/>
      <c r="Y13" s="838"/>
      <c r="Z13" s="873"/>
      <c r="AA13" s="839"/>
      <c r="AB13" s="886"/>
      <c r="AC13" s="873"/>
      <c r="AD13" s="875"/>
    </row>
    <row r="14" spans="1:30" ht="12.75" customHeight="1" x14ac:dyDescent="0.2">
      <c r="A14" s="838" t="s">
        <v>766</v>
      </c>
      <c r="B14" s="838"/>
      <c r="C14" s="838"/>
      <c r="D14" s="838"/>
      <c r="E14" s="838"/>
      <c r="F14" s="838"/>
      <c r="G14" s="838"/>
      <c r="H14" s="838"/>
      <c r="I14" s="838"/>
      <c r="J14" s="838"/>
      <c r="K14" s="838"/>
      <c r="L14" s="838"/>
      <c r="M14" s="838"/>
      <c r="N14" s="838"/>
      <c r="O14" s="838"/>
      <c r="P14" s="838"/>
      <c r="Q14" s="838"/>
      <c r="R14" s="838"/>
      <c r="S14" s="838"/>
      <c r="T14" s="838"/>
      <c r="U14" s="838"/>
      <c r="V14" s="838"/>
      <c r="W14" s="838"/>
      <c r="X14" s="838"/>
      <c r="Y14" s="838"/>
      <c r="Z14" s="873"/>
      <c r="AA14" s="839"/>
      <c r="AB14" s="886"/>
      <c r="AC14" s="873" t="s">
        <v>767</v>
      </c>
      <c r="AD14" s="875">
        <v>383</v>
      </c>
    </row>
    <row r="15" spans="1:30" ht="12.75" customHeight="1" x14ac:dyDescent="0.2">
      <c r="A15" s="838" t="s">
        <v>768</v>
      </c>
      <c r="B15" s="838"/>
      <c r="C15" s="838"/>
      <c r="D15" s="838"/>
      <c r="E15" s="838"/>
      <c r="F15" s="838"/>
      <c r="G15" s="838"/>
      <c r="H15" s="838"/>
      <c r="I15" s="838"/>
      <c r="J15" s="838"/>
      <c r="K15" s="838"/>
      <c r="L15" s="838"/>
      <c r="M15" s="838"/>
      <c r="N15" s="838"/>
      <c r="O15" s="838"/>
      <c r="P15" s="838"/>
      <c r="Q15" s="838"/>
      <c r="R15" s="887"/>
      <c r="S15" s="874"/>
      <c r="T15" s="887"/>
      <c r="U15" s="874"/>
      <c r="V15" s="874"/>
      <c r="W15" s="874"/>
      <c r="X15" s="874"/>
      <c r="Y15" s="874"/>
      <c r="Z15" s="874"/>
      <c r="AA15" s="874"/>
      <c r="AB15" s="887"/>
      <c r="AC15" s="873" t="s">
        <v>769</v>
      </c>
      <c r="AD15" s="872"/>
    </row>
    <row r="16" spans="1:30" ht="12.75" customHeight="1" thickBot="1" x14ac:dyDescent="0.25">
      <c r="A16" s="838"/>
      <c r="B16" s="838"/>
      <c r="C16" s="838"/>
      <c r="D16" s="838"/>
      <c r="E16" s="838"/>
      <c r="F16" s="838"/>
      <c r="G16" s="838"/>
      <c r="H16" s="838"/>
      <c r="I16" s="838"/>
      <c r="J16" s="838"/>
      <c r="K16" s="838"/>
      <c r="L16" s="838"/>
      <c r="M16" s="838"/>
      <c r="N16" s="838"/>
      <c r="O16" s="835"/>
      <c r="P16" s="839"/>
      <c r="Q16" s="839"/>
      <c r="R16" s="839"/>
      <c r="S16" s="839"/>
      <c r="T16" s="839"/>
      <c r="U16" s="839"/>
      <c r="V16" s="839"/>
      <c r="W16" s="839"/>
      <c r="X16" s="839"/>
      <c r="Y16" s="839"/>
      <c r="Z16" s="838"/>
      <c r="AA16" s="839" t="s">
        <v>770</v>
      </c>
      <c r="AB16" s="886"/>
      <c r="AC16" s="835"/>
      <c r="AD16" s="871"/>
    </row>
    <row r="17" spans="1:30" x14ac:dyDescent="0.2">
      <c r="A17" s="838" t="s">
        <v>771</v>
      </c>
      <c r="B17" s="838"/>
      <c r="C17" s="838"/>
      <c r="D17" s="838"/>
      <c r="E17" s="838"/>
      <c r="F17" s="838"/>
      <c r="G17" s="838"/>
      <c r="H17" s="838"/>
      <c r="I17" s="838"/>
      <c r="J17" s="838"/>
      <c r="K17" s="838"/>
      <c r="L17" s="838"/>
      <c r="M17" s="838"/>
      <c r="N17" s="838"/>
      <c r="O17" s="835"/>
      <c r="P17" s="838"/>
      <c r="Q17" s="838"/>
      <c r="R17" s="888"/>
      <c r="S17" s="888"/>
      <c r="T17" s="888"/>
      <c r="U17" s="877"/>
      <c r="V17" s="877"/>
      <c r="W17" s="877"/>
      <c r="X17" s="877"/>
      <c r="Y17" s="877"/>
      <c r="Z17" s="877"/>
      <c r="AA17" s="877"/>
      <c r="AB17" s="888"/>
      <c r="AC17" s="835"/>
      <c r="AD17" s="835"/>
    </row>
    <row r="18" spans="1:30" ht="12.75" customHeight="1" thickBot="1" x14ac:dyDescent="0.25">
      <c r="A18" s="835"/>
      <c r="B18" s="843"/>
      <c r="C18" s="843"/>
      <c r="D18" s="843"/>
      <c r="E18" s="843"/>
      <c r="F18" s="843"/>
      <c r="G18" s="843"/>
      <c r="H18" s="843"/>
      <c r="I18" s="843"/>
      <c r="J18" s="843"/>
      <c r="K18" s="843"/>
      <c r="L18" s="843"/>
      <c r="M18" s="835"/>
      <c r="N18" s="835"/>
      <c r="O18" s="835"/>
      <c r="P18" s="835"/>
      <c r="Q18" s="835"/>
      <c r="R18" s="835"/>
      <c r="S18" s="835"/>
      <c r="T18" s="835"/>
      <c r="U18" s="835"/>
      <c r="V18" s="835"/>
      <c r="W18" s="835"/>
      <c r="X18" s="835"/>
      <c r="Y18" s="835"/>
      <c r="Z18" s="835"/>
      <c r="AA18" s="835"/>
      <c r="AB18" s="835"/>
      <c r="AC18" s="835"/>
      <c r="AD18" s="835"/>
    </row>
    <row r="19" spans="1:30" ht="12" customHeight="1" thickBot="1" x14ac:dyDescent="0.25">
      <c r="A19" s="847"/>
      <c r="B19" s="868" t="s">
        <v>772</v>
      </c>
      <c r="C19" s="868"/>
      <c r="D19" s="868"/>
      <c r="E19" s="868" t="s">
        <v>773</v>
      </c>
      <c r="F19" s="870"/>
      <c r="G19" s="870"/>
      <c r="H19" s="870"/>
      <c r="I19" s="870"/>
      <c r="J19" s="870"/>
      <c r="K19" s="868" t="s">
        <v>774</v>
      </c>
      <c r="L19" s="868" t="s">
        <v>775</v>
      </c>
      <c r="M19" s="867" t="s">
        <v>772</v>
      </c>
      <c r="N19" s="868" t="s">
        <v>776</v>
      </c>
      <c r="O19" s="2868" t="s">
        <v>777</v>
      </c>
      <c r="P19" s="2869" t="s">
        <v>746</v>
      </c>
      <c r="Q19" s="2869"/>
      <c r="R19" s="2869"/>
      <c r="S19" s="2869"/>
      <c r="T19" s="2869"/>
      <c r="U19" s="2869"/>
      <c r="V19" s="2869"/>
      <c r="W19" s="2869"/>
      <c r="X19" s="2869"/>
      <c r="Y19" s="2869"/>
      <c r="Z19" s="2869" t="s">
        <v>747</v>
      </c>
      <c r="AA19" s="2869" t="s">
        <v>748</v>
      </c>
      <c r="AB19" s="835"/>
      <c r="AC19" s="835"/>
      <c r="AD19" s="835"/>
    </row>
    <row r="20" spans="1:30" ht="33.75" customHeight="1" thickBot="1" x14ac:dyDescent="0.25">
      <c r="A20" s="847"/>
      <c r="B20" s="863"/>
      <c r="C20" s="863"/>
      <c r="D20" s="863"/>
      <c r="E20" s="863"/>
      <c r="F20" s="863"/>
      <c r="G20" s="863"/>
      <c r="H20" s="863"/>
      <c r="I20" s="863"/>
      <c r="J20" s="863"/>
      <c r="K20" s="863"/>
      <c r="L20" s="863"/>
      <c r="M20" s="863"/>
      <c r="N20" s="869"/>
      <c r="O20" s="2868"/>
      <c r="P20" s="893" t="s">
        <v>749</v>
      </c>
      <c r="Q20" s="893" t="s">
        <v>87</v>
      </c>
      <c r="R20" s="893" t="s">
        <v>88</v>
      </c>
      <c r="S20" s="893" t="s">
        <v>750</v>
      </c>
      <c r="T20" s="893" t="s">
        <v>751</v>
      </c>
      <c r="U20" s="893" t="s">
        <v>752</v>
      </c>
      <c r="V20" s="893" t="s">
        <v>753</v>
      </c>
      <c r="W20" s="893" t="s">
        <v>754</v>
      </c>
      <c r="X20" s="893" t="s">
        <v>755</v>
      </c>
      <c r="Y20" s="893" t="s">
        <v>364</v>
      </c>
      <c r="Z20" s="2869"/>
      <c r="AA20" s="2869"/>
      <c r="AB20" s="835"/>
      <c r="AC20" s="835"/>
      <c r="AD20" s="835"/>
    </row>
    <row r="21" spans="1:30" ht="12.75" customHeight="1" thickBot="1" x14ac:dyDescent="0.25">
      <c r="A21" s="847"/>
      <c r="B21" s="865"/>
      <c r="C21" s="865"/>
      <c r="D21" s="865"/>
      <c r="E21" s="865"/>
      <c r="F21" s="865"/>
      <c r="G21" s="865"/>
      <c r="H21" s="866"/>
      <c r="I21" s="865"/>
      <c r="J21" s="865"/>
      <c r="K21" s="864"/>
      <c r="L21" s="864"/>
      <c r="M21" s="864"/>
      <c r="N21" s="864"/>
      <c r="O21" s="889">
        <v>1</v>
      </c>
      <c r="P21" s="893">
        <v>1</v>
      </c>
      <c r="Q21" s="893">
        <v>2</v>
      </c>
      <c r="R21" s="893">
        <v>3</v>
      </c>
      <c r="S21" s="893">
        <v>4</v>
      </c>
      <c r="T21" s="893">
        <v>4</v>
      </c>
      <c r="U21" s="893">
        <v>5</v>
      </c>
      <c r="V21" s="893">
        <v>6</v>
      </c>
      <c r="W21" s="893">
        <v>7</v>
      </c>
      <c r="X21" s="893">
        <v>6</v>
      </c>
      <c r="Y21" s="893">
        <v>7</v>
      </c>
      <c r="Z21" s="893">
        <v>10</v>
      </c>
      <c r="AA21" s="893">
        <v>8</v>
      </c>
      <c r="AB21" s="886"/>
      <c r="AC21" s="835"/>
      <c r="AD21" s="835"/>
    </row>
    <row r="22" spans="1:30" ht="12.75" customHeight="1" x14ac:dyDescent="0.2">
      <c r="A22" s="847"/>
      <c r="B22" s="862"/>
      <c r="C22" s="860"/>
      <c r="D22" s="860"/>
      <c r="E22" s="862"/>
      <c r="F22" s="860"/>
      <c r="G22" s="860"/>
      <c r="H22" s="861"/>
      <c r="I22" s="859"/>
      <c r="J22" s="859"/>
      <c r="K22" s="860" t="s">
        <v>778</v>
      </c>
      <c r="L22" s="859"/>
      <c r="M22" s="859" t="s">
        <v>779</v>
      </c>
      <c r="N22" s="859"/>
      <c r="O22" s="890"/>
      <c r="P22" s="853">
        <v>0</v>
      </c>
      <c r="Q22" s="900" t="s">
        <v>144</v>
      </c>
      <c r="R22" s="900" t="s">
        <v>145</v>
      </c>
      <c r="S22" s="853"/>
      <c r="T22" s="899" t="s">
        <v>756</v>
      </c>
      <c r="U22" s="899">
        <v>211</v>
      </c>
      <c r="V22" s="854"/>
      <c r="W22" s="853"/>
      <c r="X22" s="900" t="s">
        <v>789</v>
      </c>
      <c r="Y22" s="901" t="s">
        <v>168</v>
      </c>
      <c r="Z22" s="852"/>
      <c r="AA22" s="894">
        <v>-100</v>
      </c>
      <c r="AB22" s="886"/>
      <c r="AC22" s="835"/>
      <c r="AD22" s="835"/>
    </row>
    <row r="23" spans="1:30" ht="12.75" customHeight="1" x14ac:dyDescent="0.2">
      <c r="A23" s="847"/>
      <c r="B23" s="858"/>
      <c r="C23" s="856"/>
      <c r="D23" s="856"/>
      <c r="E23" s="858"/>
      <c r="F23" s="856"/>
      <c r="G23" s="856"/>
      <c r="H23" s="857"/>
      <c r="I23" s="855"/>
      <c r="J23" s="855"/>
      <c r="K23" s="856" t="s">
        <v>778</v>
      </c>
      <c r="L23" s="855"/>
      <c r="M23" s="855" t="s">
        <v>779</v>
      </c>
      <c r="N23" s="855"/>
      <c r="O23" s="891"/>
      <c r="P23" s="853">
        <v>0</v>
      </c>
      <c r="Q23" s="900" t="s">
        <v>144</v>
      </c>
      <c r="R23" s="900" t="s">
        <v>145</v>
      </c>
      <c r="S23" s="853"/>
      <c r="T23" s="899">
        <v>112</v>
      </c>
      <c r="U23" s="899">
        <v>112</v>
      </c>
      <c r="V23" s="854"/>
      <c r="W23" s="853"/>
      <c r="X23" s="900" t="s">
        <v>789</v>
      </c>
      <c r="Y23" s="901" t="s">
        <v>168</v>
      </c>
      <c r="Z23" s="852"/>
      <c r="AA23" s="894"/>
      <c r="AB23" s="886"/>
      <c r="AC23" s="835"/>
      <c r="AD23" s="835"/>
    </row>
    <row r="24" spans="1:30" ht="12.75" customHeight="1" x14ac:dyDescent="0.2">
      <c r="A24" s="847"/>
      <c r="B24" s="858"/>
      <c r="C24" s="856"/>
      <c r="D24" s="856"/>
      <c r="E24" s="858"/>
      <c r="F24" s="856"/>
      <c r="G24" s="856"/>
      <c r="H24" s="857"/>
      <c r="I24" s="855"/>
      <c r="J24" s="855"/>
      <c r="K24" s="856"/>
      <c r="L24" s="855"/>
      <c r="M24" s="855"/>
      <c r="N24" s="855"/>
      <c r="O24" s="891"/>
      <c r="P24" s="853"/>
      <c r="Q24" s="900" t="s">
        <v>144</v>
      </c>
      <c r="R24" s="900" t="s">
        <v>145</v>
      </c>
      <c r="S24" s="853"/>
      <c r="T24" s="899" t="s">
        <v>780</v>
      </c>
      <c r="U24" s="899" t="s">
        <v>298</v>
      </c>
      <c r="V24" s="854"/>
      <c r="W24" s="853"/>
      <c r="X24" s="900"/>
      <c r="Y24" s="901"/>
      <c r="Z24" s="852"/>
      <c r="AA24" s="894">
        <v>100</v>
      </c>
      <c r="AB24" s="886"/>
      <c r="AC24" s="835"/>
      <c r="AD24" s="835"/>
    </row>
    <row r="25" spans="1:30" ht="12.75" customHeight="1" x14ac:dyDescent="0.2">
      <c r="A25" s="847"/>
      <c r="B25" s="858"/>
      <c r="C25" s="856"/>
      <c r="D25" s="856"/>
      <c r="E25" s="858"/>
      <c r="F25" s="856"/>
      <c r="G25" s="856"/>
      <c r="H25" s="857"/>
      <c r="I25" s="855"/>
      <c r="J25" s="855"/>
      <c r="K25" s="856" t="s">
        <v>778</v>
      </c>
      <c r="L25" s="855"/>
      <c r="M25" s="855" t="s">
        <v>779</v>
      </c>
      <c r="N25" s="855"/>
      <c r="O25" s="891"/>
      <c r="P25" s="853">
        <v>0</v>
      </c>
      <c r="Q25" s="900" t="s">
        <v>144</v>
      </c>
      <c r="R25" s="900" t="s">
        <v>145</v>
      </c>
      <c r="S25" s="853"/>
      <c r="T25" s="899">
        <v>119</v>
      </c>
      <c r="U25" s="899" t="s">
        <v>289</v>
      </c>
      <c r="V25" s="854"/>
      <c r="W25" s="853"/>
      <c r="X25" s="900" t="s">
        <v>789</v>
      </c>
      <c r="Y25" s="901" t="s">
        <v>168</v>
      </c>
      <c r="Z25" s="852"/>
      <c r="AA25" s="894"/>
      <c r="AB25" s="886"/>
      <c r="AC25" s="835"/>
      <c r="AD25" s="835"/>
    </row>
    <row r="26" spans="1:30" ht="12.75" customHeight="1" x14ac:dyDescent="0.2">
      <c r="A26" s="847"/>
      <c r="B26" s="858"/>
      <c r="C26" s="856"/>
      <c r="D26" s="856"/>
      <c r="E26" s="858"/>
      <c r="F26" s="856"/>
      <c r="G26" s="856"/>
      <c r="H26" s="857"/>
      <c r="I26" s="855"/>
      <c r="J26" s="855"/>
      <c r="K26" s="856"/>
      <c r="L26" s="855"/>
      <c r="M26" s="855"/>
      <c r="N26" s="855"/>
      <c r="O26" s="891"/>
      <c r="P26" s="853"/>
      <c r="Q26" s="900" t="s">
        <v>144</v>
      </c>
      <c r="R26" s="900" t="s">
        <v>145</v>
      </c>
      <c r="S26" s="853"/>
      <c r="T26" s="899" t="s">
        <v>780</v>
      </c>
      <c r="U26" s="899" t="s">
        <v>298</v>
      </c>
      <c r="V26" s="854"/>
      <c r="W26" s="853"/>
      <c r="X26" s="900"/>
      <c r="Y26" s="901"/>
      <c r="Z26" s="852"/>
      <c r="AA26" s="894"/>
      <c r="AB26" s="886"/>
      <c r="AC26" s="835"/>
      <c r="AD26" s="835"/>
    </row>
    <row r="27" spans="1:30" ht="12.75" customHeight="1" x14ac:dyDescent="0.2">
      <c r="A27" s="847"/>
      <c r="B27" s="858"/>
      <c r="C27" s="856"/>
      <c r="D27" s="856"/>
      <c r="E27" s="858"/>
      <c r="F27" s="856"/>
      <c r="G27" s="856"/>
      <c r="H27" s="857"/>
      <c r="I27" s="855"/>
      <c r="J27" s="855"/>
      <c r="K27" s="856" t="s">
        <v>778</v>
      </c>
      <c r="L27" s="855"/>
      <c r="M27" s="855" t="s">
        <v>779</v>
      </c>
      <c r="N27" s="855"/>
      <c r="O27" s="891"/>
      <c r="P27" s="853">
        <v>0</v>
      </c>
      <c r="Q27" s="900" t="s">
        <v>144</v>
      </c>
      <c r="R27" s="900" t="s">
        <v>790</v>
      </c>
      <c r="S27" s="853"/>
      <c r="T27" s="899" t="s">
        <v>781</v>
      </c>
      <c r="U27" s="899" t="s">
        <v>291</v>
      </c>
      <c r="V27" s="854"/>
      <c r="W27" s="853"/>
      <c r="X27" s="900"/>
      <c r="Y27" s="901"/>
      <c r="Z27" s="852"/>
      <c r="AA27" s="894"/>
      <c r="AB27" s="886"/>
      <c r="AC27" s="835"/>
      <c r="AD27" s="835"/>
    </row>
    <row r="28" spans="1:30" ht="12.75" customHeight="1" x14ac:dyDescent="0.2">
      <c r="A28" s="847"/>
      <c r="B28" s="858"/>
      <c r="C28" s="856"/>
      <c r="D28" s="856"/>
      <c r="E28" s="858"/>
      <c r="F28" s="856"/>
      <c r="G28" s="856"/>
      <c r="H28" s="857"/>
      <c r="I28" s="855"/>
      <c r="J28" s="855"/>
      <c r="K28" s="856" t="s">
        <v>778</v>
      </c>
      <c r="L28" s="855"/>
      <c r="M28" s="855" t="s">
        <v>779</v>
      </c>
      <c r="N28" s="855"/>
      <c r="O28" s="891"/>
      <c r="P28" s="853">
        <v>0</v>
      </c>
      <c r="Q28" s="900" t="s">
        <v>144</v>
      </c>
      <c r="R28" s="900" t="s">
        <v>791</v>
      </c>
      <c r="S28" s="853"/>
      <c r="T28" s="899" t="s">
        <v>781</v>
      </c>
      <c r="U28" s="899" t="s">
        <v>292</v>
      </c>
      <c r="V28" s="854"/>
      <c r="W28" s="853"/>
      <c r="X28" s="900"/>
      <c r="Y28" s="901"/>
      <c r="Z28" s="852"/>
      <c r="AA28" s="894"/>
      <c r="AB28" s="886"/>
      <c r="AC28" s="835"/>
      <c r="AD28" s="835"/>
    </row>
    <row r="29" spans="1:30" ht="12.75" customHeight="1" x14ac:dyDescent="0.2">
      <c r="A29" s="847"/>
      <c r="B29" s="858"/>
      <c r="C29" s="856"/>
      <c r="D29" s="856"/>
      <c r="E29" s="858"/>
      <c r="F29" s="856"/>
      <c r="G29" s="856"/>
      <c r="H29" s="857"/>
      <c r="I29" s="855"/>
      <c r="J29" s="855"/>
      <c r="K29" s="856" t="s">
        <v>778</v>
      </c>
      <c r="L29" s="855"/>
      <c r="M29" s="855" t="s">
        <v>779</v>
      </c>
      <c r="N29" s="855"/>
      <c r="O29" s="891"/>
      <c r="P29" s="853">
        <v>0</v>
      </c>
      <c r="Q29" s="900" t="s">
        <v>144</v>
      </c>
      <c r="R29" s="900" t="s">
        <v>145</v>
      </c>
      <c r="S29" s="853"/>
      <c r="T29" s="899" t="s">
        <v>781</v>
      </c>
      <c r="U29" s="899" t="s">
        <v>293</v>
      </c>
      <c r="V29" s="854"/>
      <c r="W29" s="853"/>
      <c r="X29" s="900" t="s">
        <v>794</v>
      </c>
      <c r="Y29" s="901" t="s">
        <v>369</v>
      </c>
      <c r="Z29" s="852"/>
      <c r="AA29" s="894">
        <v>50</v>
      </c>
      <c r="AB29" s="886"/>
      <c r="AC29" s="835"/>
      <c r="AD29" s="835"/>
    </row>
    <row r="30" spans="1:30" ht="12.75" customHeight="1" x14ac:dyDescent="0.2">
      <c r="A30" s="847"/>
      <c r="B30" s="858"/>
      <c r="C30" s="856"/>
      <c r="D30" s="856"/>
      <c r="E30" s="858"/>
      <c r="F30" s="856"/>
      <c r="G30" s="856"/>
      <c r="H30" s="857"/>
      <c r="I30" s="855"/>
      <c r="J30" s="855"/>
      <c r="K30" s="856" t="s">
        <v>778</v>
      </c>
      <c r="L30" s="855"/>
      <c r="M30" s="855" t="s">
        <v>779</v>
      </c>
      <c r="N30" s="855"/>
      <c r="O30" s="891"/>
      <c r="P30" s="853">
        <v>0</v>
      </c>
      <c r="Q30" s="900" t="s">
        <v>144</v>
      </c>
      <c r="R30" s="900" t="s">
        <v>145</v>
      </c>
      <c r="S30" s="853"/>
      <c r="T30" s="899" t="s">
        <v>781</v>
      </c>
      <c r="U30" s="899" t="s">
        <v>294</v>
      </c>
      <c r="V30" s="854"/>
      <c r="W30" s="853"/>
      <c r="X30" s="900"/>
      <c r="Y30" s="901"/>
      <c r="Z30" s="852"/>
      <c r="AA30" s="894"/>
      <c r="AB30" s="886"/>
      <c r="AC30" s="835"/>
      <c r="AD30" s="835"/>
    </row>
    <row r="31" spans="1:30" ht="12.75" customHeight="1" x14ac:dyDescent="0.2">
      <c r="A31" s="847"/>
      <c r="B31" s="858"/>
      <c r="C31" s="856"/>
      <c r="D31" s="856"/>
      <c r="E31" s="858"/>
      <c r="F31" s="856"/>
      <c r="G31" s="856"/>
      <c r="H31" s="857"/>
      <c r="I31" s="855"/>
      <c r="J31" s="855"/>
      <c r="K31" s="856" t="s">
        <v>778</v>
      </c>
      <c r="L31" s="855"/>
      <c r="M31" s="855" t="s">
        <v>779</v>
      </c>
      <c r="N31" s="855"/>
      <c r="O31" s="891"/>
      <c r="P31" s="853">
        <v>0</v>
      </c>
      <c r="Q31" s="900" t="s">
        <v>144</v>
      </c>
      <c r="R31" s="900" t="s">
        <v>145</v>
      </c>
      <c r="S31" s="853"/>
      <c r="T31" s="899" t="s">
        <v>781</v>
      </c>
      <c r="U31" s="899">
        <v>225</v>
      </c>
      <c r="V31" s="854"/>
      <c r="W31" s="853"/>
      <c r="X31" s="900" t="s">
        <v>794</v>
      </c>
      <c r="Y31" s="901" t="s">
        <v>369</v>
      </c>
      <c r="Z31" s="852"/>
      <c r="AA31" s="894">
        <v>-50</v>
      </c>
      <c r="AB31" s="886"/>
      <c r="AC31" s="835"/>
      <c r="AD31" s="835"/>
    </row>
    <row r="32" spans="1:30" ht="12.75" customHeight="1" x14ac:dyDescent="0.2">
      <c r="A32" s="847"/>
      <c r="B32" s="858"/>
      <c r="C32" s="856"/>
      <c r="D32" s="856"/>
      <c r="E32" s="858"/>
      <c r="F32" s="856"/>
      <c r="G32" s="856"/>
      <c r="H32" s="857"/>
      <c r="I32" s="855"/>
      <c r="J32" s="855"/>
      <c r="K32" s="856" t="s">
        <v>778</v>
      </c>
      <c r="L32" s="855"/>
      <c r="M32" s="855" t="s">
        <v>779</v>
      </c>
      <c r="N32" s="855"/>
      <c r="O32" s="891"/>
      <c r="P32" s="853">
        <v>0</v>
      </c>
      <c r="Q32" s="900" t="s">
        <v>144</v>
      </c>
      <c r="R32" s="900" t="s">
        <v>145</v>
      </c>
      <c r="S32" s="853"/>
      <c r="T32" s="899" t="s">
        <v>781</v>
      </c>
      <c r="U32" s="899" t="s">
        <v>296</v>
      </c>
      <c r="V32" s="854"/>
      <c r="W32" s="853"/>
      <c r="X32" s="900"/>
      <c r="Y32" s="901"/>
      <c r="Z32" s="852"/>
      <c r="AA32" s="894"/>
      <c r="AB32" s="886"/>
      <c r="AC32" s="835"/>
      <c r="AD32" s="835"/>
    </row>
    <row r="33" spans="1:30" ht="12.75" customHeight="1" x14ac:dyDescent="0.2">
      <c r="A33" s="847"/>
      <c r="B33" s="858"/>
      <c r="C33" s="856"/>
      <c r="D33" s="856"/>
      <c r="E33" s="858"/>
      <c r="F33" s="856"/>
      <c r="G33" s="856"/>
      <c r="H33" s="857"/>
      <c r="I33" s="855"/>
      <c r="J33" s="855"/>
      <c r="K33" s="856" t="s">
        <v>778</v>
      </c>
      <c r="L33" s="855"/>
      <c r="M33" s="855" t="s">
        <v>779</v>
      </c>
      <c r="N33" s="855"/>
      <c r="O33" s="891"/>
      <c r="P33" s="853">
        <v>0</v>
      </c>
      <c r="Q33" s="900" t="s">
        <v>144</v>
      </c>
      <c r="R33" s="900" t="s">
        <v>145</v>
      </c>
      <c r="S33" s="853"/>
      <c r="T33" s="899" t="s">
        <v>781</v>
      </c>
      <c r="U33" s="899" t="s">
        <v>299</v>
      </c>
      <c r="V33" s="854"/>
      <c r="W33" s="853"/>
      <c r="X33" s="900"/>
      <c r="Y33" s="901"/>
      <c r="Z33" s="852"/>
      <c r="AA33" s="894"/>
      <c r="AB33" s="886"/>
      <c r="AC33" s="835"/>
      <c r="AD33" s="835"/>
    </row>
    <row r="34" spans="1:30" ht="12.75" customHeight="1" x14ac:dyDescent="0.2">
      <c r="A34" s="847"/>
      <c r="B34" s="858"/>
      <c r="C34" s="856"/>
      <c r="D34" s="856"/>
      <c r="E34" s="858"/>
      <c r="F34" s="856"/>
      <c r="G34" s="856"/>
      <c r="H34" s="857"/>
      <c r="I34" s="855"/>
      <c r="J34" s="855"/>
      <c r="K34" s="856" t="s">
        <v>778</v>
      </c>
      <c r="L34" s="855"/>
      <c r="M34" s="855" t="s">
        <v>779</v>
      </c>
      <c r="N34" s="855"/>
      <c r="O34" s="891"/>
      <c r="P34" s="853">
        <v>0</v>
      </c>
      <c r="Q34" s="900" t="s">
        <v>144</v>
      </c>
      <c r="R34" s="900" t="s">
        <v>145</v>
      </c>
      <c r="S34" s="853"/>
      <c r="T34" s="899" t="s">
        <v>781</v>
      </c>
      <c r="U34" s="899" t="s">
        <v>301</v>
      </c>
      <c r="V34" s="854"/>
      <c r="W34" s="853"/>
      <c r="X34" s="900"/>
      <c r="Y34" s="901"/>
      <c r="Z34" s="852"/>
      <c r="AA34" s="894"/>
      <c r="AB34" s="886"/>
      <c r="AC34" s="835"/>
      <c r="AD34" s="835"/>
    </row>
    <row r="35" spans="1:30" ht="12.75" customHeight="1" x14ac:dyDescent="0.2">
      <c r="A35" s="847"/>
      <c r="B35" s="858"/>
      <c r="C35" s="856"/>
      <c r="D35" s="856"/>
      <c r="E35" s="858"/>
      <c r="F35" s="856"/>
      <c r="G35" s="856"/>
      <c r="H35" s="857"/>
      <c r="I35" s="855"/>
      <c r="J35" s="855"/>
      <c r="K35" s="856" t="s">
        <v>778</v>
      </c>
      <c r="L35" s="855"/>
      <c r="M35" s="855" t="s">
        <v>779</v>
      </c>
      <c r="N35" s="855"/>
      <c r="O35" s="891"/>
      <c r="P35" s="853">
        <v>0</v>
      </c>
      <c r="Q35" s="900" t="s">
        <v>144</v>
      </c>
      <c r="R35" s="900" t="s">
        <v>145</v>
      </c>
      <c r="S35" s="853"/>
      <c r="T35" s="899" t="s">
        <v>781</v>
      </c>
      <c r="U35" s="899" t="s">
        <v>303</v>
      </c>
      <c r="V35" s="854"/>
      <c r="W35" s="853"/>
      <c r="X35" s="900"/>
      <c r="Y35" s="901"/>
      <c r="Z35" s="852"/>
      <c r="AA35" s="894"/>
      <c r="AB35" s="886"/>
      <c r="AC35" s="835"/>
      <c r="AD35" s="835"/>
    </row>
    <row r="36" spans="1:30" ht="12.75" customHeight="1" x14ac:dyDescent="0.2">
      <c r="A36" s="847"/>
      <c r="B36" s="858"/>
      <c r="C36" s="856"/>
      <c r="D36" s="856"/>
      <c r="E36" s="858"/>
      <c r="F36" s="856"/>
      <c r="G36" s="856"/>
      <c r="H36" s="857"/>
      <c r="I36" s="855"/>
      <c r="J36" s="855"/>
      <c r="K36" s="856" t="s">
        <v>778</v>
      </c>
      <c r="L36" s="855"/>
      <c r="M36" s="855" t="s">
        <v>779</v>
      </c>
      <c r="N36" s="855"/>
      <c r="O36" s="891"/>
      <c r="P36" s="853">
        <v>0</v>
      </c>
      <c r="Q36" s="900" t="s">
        <v>144</v>
      </c>
      <c r="R36" s="900" t="s">
        <v>145</v>
      </c>
      <c r="S36" s="853"/>
      <c r="T36" s="899" t="s">
        <v>303</v>
      </c>
      <c r="U36" s="899" t="s">
        <v>299</v>
      </c>
      <c r="V36" s="854"/>
      <c r="W36" s="853"/>
      <c r="X36" s="900"/>
      <c r="Y36" s="901"/>
      <c r="Z36" s="852"/>
      <c r="AA36" s="894"/>
      <c r="AB36" s="886"/>
      <c r="AC36" s="835"/>
      <c r="AD36" s="835"/>
    </row>
    <row r="37" spans="1:30" ht="12.75" customHeight="1" x14ac:dyDescent="0.2">
      <c r="A37" s="847"/>
      <c r="B37" s="858"/>
      <c r="C37" s="856"/>
      <c r="D37" s="856"/>
      <c r="E37" s="858"/>
      <c r="F37" s="856"/>
      <c r="G37" s="856"/>
      <c r="H37" s="857"/>
      <c r="I37" s="855"/>
      <c r="J37" s="855"/>
      <c r="K37" s="856" t="s">
        <v>778</v>
      </c>
      <c r="L37" s="855"/>
      <c r="M37" s="855" t="s">
        <v>779</v>
      </c>
      <c r="N37" s="855"/>
      <c r="O37" s="891"/>
      <c r="P37" s="853">
        <v>0</v>
      </c>
      <c r="Q37" s="900" t="s">
        <v>144</v>
      </c>
      <c r="R37" s="900" t="s">
        <v>145</v>
      </c>
      <c r="S37" s="853"/>
      <c r="T37" s="899" t="s">
        <v>793</v>
      </c>
      <c r="U37" s="899" t="s">
        <v>299</v>
      </c>
      <c r="V37" s="854"/>
      <c r="W37" s="853"/>
      <c r="X37" s="900"/>
      <c r="Y37" s="901"/>
      <c r="Z37" s="852"/>
      <c r="AA37" s="894"/>
      <c r="AB37" s="886"/>
      <c r="AC37" s="835"/>
      <c r="AD37" s="835"/>
    </row>
    <row r="38" spans="1:30" ht="12.75" customHeight="1" x14ac:dyDescent="0.2">
      <c r="A38" s="847"/>
      <c r="B38" s="858"/>
      <c r="C38" s="856"/>
      <c r="D38" s="856"/>
      <c r="E38" s="858"/>
      <c r="F38" s="856"/>
      <c r="G38" s="856"/>
      <c r="H38" s="857"/>
      <c r="I38" s="855"/>
      <c r="J38" s="855"/>
      <c r="K38" s="856" t="s">
        <v>778</v>
      </c>
      <c r="L38" s="855"/>
      <c r="M38" s="855" t="s">
        <v>779</v>
      </c>
      <c r="N38" s="855"/>
      <c r="O38" s="891"/>
      <c r="P38" s="853">
        <v>0</v>
      </c>
      <c r="Q38" s="900" t="s">
        <v>144</v>
      </c>
      <c r="R38" s="900" t="s">
        <v>145</v>
      </c>
      <c r="S38" s="853"/>
      <c r="T38" s="899" t="s">
        <v>782</v>
      </c>
      <c r="U38" s="899" t="s">
        <v>299</v>
      </c>
      <c r="V38" s="854"/>
      <c r="W38" s="853"/>
      <c r="X38" s="900"/>
      <c r="Y38" s="901"/>
      <c r="Z38" s="852"/>
      <c r="AA38" s="894"/>
      <c r="AB38" s="886"/>
      <c r="AC38" s="835"/>
      <c r="AD38" s="835"/>
    </row>
    <row r="39" spans="1:30" ht="12.75" customHeight="1" x14ac:dyDescent="0.2">
      <c r="A39" s="847"/>
      <c r="B39" s="858"/>
      <c r="C39" s="856"/>
      <c r="D39" s="856"/>
      <c r="E39" s="858"/>
      <c r="F39" s="856"/>
      <c r="G39" s="856"/>
      <c r="H39" s="857"/>
      <c r="I39" s="855"/>
      <c r="J39" s="855"/>
      <c r="K39" s="856" t="s">
        <v>778</v>
      </c>
      <c r="L39" s="855"/>
      <c r="M39" s="855" t="s">
        <v>779</v>
      </c>
      <c r="N39" s="855"/>
      <c r="O39" s="891"/>
      <c r="P39" s="853">
        <v>0</v>
      </c>
      <c r="Q39" s="900" t="s">
        <v>144</v>
      </c>
      <c r="R39" s="900" t="s">
        <v>145</v>
      </c>
      <c r="S39" s="853"/>
      <c r="T39" s="899" t="s">
        <v>792</v>
      </c>
      <c r="U39" s="899">
        <v>290</v>
      </c>
      <c r="V39" s="854"/>
      <c r="W39" s="853"/>
      <c r="X39" s="900"/>
      <c r="Y39" s="901"/>
      <c r="Z39" s="852"/>
      <c r="AA39" s="894"/>
      <c r="AB39" s="886"/>
      <c r="AC39" s="835"/>
      <c r="AD39" s="835"/>
    </row>
    <row r="40" spans="1:30" ht="12.75" customHeight="1" thickBot="1" x14ac:dyDescent="0.25">
      <c r="A40" s="847"/>
      <c r="B40" s="851"/>
      <c r="C40" s="849"/>
      <c r="D40" s="849"/>
      <c r="E40" s="851"/>
      <c r="F40" s="849"/>
      <c r="G40" s="849"/>
      <c r="H40" s="850"/>
      <c r="I40" s="848"/>
      <c r="J40" s="848"/>
      <c r="K40" s="849" t="s">
        <v>778</v>
      </c>
      <c r="L40" s="848"/>
      <c r="M40" s="848" t="s">
        <v>779</v>
      </c>
      <c r="N40" s="848"/>
      <c r="O40" s="892"/>
      <c r="P40" s="853">
        <v>0</v>
      </c>
      <c r="Q40" s="900" t="s">
        <v>144</v>
      </c>
      <c r="R40" s="900" t="s">
        <v>145</v>
      </c>
      <c r="S40" s="853"/>
      <c r="T40" s="899" t="s">
        <v>783</v>
      </c>
      <c r="U40" s="899">
        <v>290</v>
      </c>
      <c r="V40" s="854"/>
      <c r="W40" s="853"/>
      <c r="X40" s="900"/>
      <c r="Y40" s="901"/>
      <c r="Z40" s="852"/>
      <c r="AA40" s="894"/>
      <c r="AB40" s="886"/>
      <c r="AC40" s="835"/>
      <c r="AD40" s="835"/>
    </row>
    <row r="41" spans="1:30" ht="12.75" customHeight="1" thickBot="1" x14ac:dyDescent="0.25">
      <c r="A41" s="847"/>
      <c r="B41" s="846"/>
      <c r="C41" s="843"/>
      <c r="D41" s="843"/>
      <c r="E41" s="842"/>
      <c r="F41" s="843"/>
      <c r="G41" s="845"/>
      <c r="H41" s="842"/>
      <c r="I41" s="843"/>
      <c r="J41" s="843"/>
      <c r="K41" s="843"/>
      <c r="L41" s="843"/>
      <c r="M41" s="843"/>
      <c r="N41" s="843"/>
      <c r="O41" s="844"/>
      <c r="P41" s="895"/>
      <c r="Q41" s="896"/>
      <c r="R41" s="896"/>
      <c r="S41" s="896"/>
      <c r="T41" s="896"/>
      <c r="U41" s="896"/>
      <c r="V41" s="896"/>
      <c r="W41" s="896"/>
      <c r="X41" s="897"/>
      <c r="Y41" s="897"/>
      <c r="Z41" s="897" t="s">
        <v>217</v>
      </c>
      <c r="AA41" s="898">
        <f>SUM(AA22:AA40)</f>
        <v>0</v>
      </c>
      <c r="AB41" s="886"/>
      <c r="AC41" s="835"/>
      <c r="AD41" s="835"/>
    </row>
    <row r="42" spans="1:30" ht="12.75" customHeight="1" x14ac:dyDescent="0.2">
      <c r="A42" s="835"/>
      <c r="B42" s="841"/>
      <c r="C42" s="841"/>
      <c r="D42" s="841"/>
      <c r="E42" s="841"/>
      <c r="F42" s="841"/>
      <c r="G42" s="841"/>
      <c r="H42" s="841"/>
      <c r="I42" s="841"/>
      <c r="J42" s="841"/>
      <c r="K42" s="841"/>
      <c r="L42" s="841"/>
      <c r="M42" s="841"/>
      <c r="N42" s="841"/>
      <c r="O42" s="841"/>
      <c r="P42" s="886"/>
      <c r="Q42" s="886"/>
      <c r="R42" s="886"/>
      <c r="S42" s="886"/>
      <c r="T42" s="886"/>
      <c r="U42" s="886"/>
      <c r="V42" s="886"/>
      <c r="W42" s="886"/>
      <c r="X42" s="886"/>
      <c r="Y42" s="886"/>
      <c r="Z42" s="886"/>
      <c r="AA42" s="886"/>
      <c r="AB42" s="835"/>
      <c r="AC42" s="835"/>
      <c r="AD42" s="835"/>
    </row>
    <row r="43" spans="1:30" ht="11.25" customHeight="1" x14ac:dyDescent="0.2">
      <c r="A43" s="838" t="s">
        <v>784</v>
      </c>
      <c r="B43" s="840"/>
      <c r="C43" s="840"/>
      <c r="D43" s="840"/>
      <c r="E43" s="840"/>
      <c r="F43" s="840"/>
      <c r="G43" s="840"/>
      <c r="H43" s="840"/>
      <c r="I43" s="840"/>
      <c r="J43" s="840"/>
      <c r="K43" s="840"/>
      <c r="L43" s="840"/>
      <c r="M43" s="840"/>
      <c r="N43" s="840"/>
      <c r="O43" s="840"/>
      <c r="Q43" s="877"/>
      <c r="R43" s="840"/>
      <c r="S43" s="840"/>
      <c r="T43" s="838"/>
      <c r="U43" s="838"/>
      <c r="V43" s="2867" t="s">
        <v>784</v>
      </c>
      <c r="W43" s="2867"/>
      <c r="X43" s="835"/>
      <c r="Y43" s="835"/>
      <c r="Z43" s="835"/>
      <c r="AA43" s="835"/>
      <c r="AB43" s="835"/>
      <c r="AC43" s="835"/>
      <c r="AD43" s="835"/>
    </row>
    <row r="44" spans="1:30" ht="11.25" customHeight="1" x14ac:dyDescent="0.2">
      <c r="A44" s="838"/>
      <c r="B44" s="838"/>
      <c r="C44" s="838"/>
      <c r="D44" s="838"/>
      <c r="E44" s="838"/>
      <c r="F44" s="838"/>
      <c r="G44" s="838"/>
      <c r="H44" s="838"/>
      <c r="I44" s="838"/>
      <c r="J44" s="838"/>
      <c r="K44" s="838"/>
      <c r="L44" s="838"/>
      <c r="M44" s="838"/>
      <c r="N44" s="838"/>
      <c r="O44" s="838"/>
      <c r="Q44" s="838" t="s">
        <v>788</v>
      </c>
      <c r="R44" s="838"/>
      <c r="S44" s="837"/>
      <c r="T44" s="836" t="s">
        <v>322</v>
      </c>
      <c r="U44" s="835"/>
      <c r="V44" s="2866" t="s">
        <v>323</v>
      </c>
      <c r="W44" s="2866"/>
      <c r="X44" s="835"/>
      <c r="Y44" s="835"/>
      <c r="Z44" s="835"/>
      <c r="AA44" s="835"/>
      <c r="AB44" s="835"/>
      <c r="AC44" s="835"/>
      <c r="AD44" s="835"/>
    </row>
    <row r="45" spans="1:30" ht="11.25" customHeight="1" x14ac:dyDescent="0.2">
      <c r="A45" s="838"/>
      <c r="B45" s="838"/>
      <c r="C45" s="838"/>
      <c r="D45" s="838"/>
      <c r="E45" s="838"/>
      <c r="F45" s="838"/>
      <c r="G45" s="838"/>
      <c r="H45" s="838"/>
      <c r="I45" s="838"/>
      <c r="J45" s="838"/>
      <c r="K45" s="838"/>
      <c r="L45" s="838"/>
      <c r="M45" s="838"/>
      <c r="N45" s="838"/>
      <c r="O45" s="838"/>
      <c r="Q45" s="838"/>
      <c r="R45" s="838"/>
      <c r="S45" s="838"/>
      <c r="T45" s="838"/>
      <c r="U45" s="838"/>
      <c r="V45" s="837"/>
      <c r="W45" s="837"/>
      <c r="X45" s="835"/>
      <c r="Y45" s="835"/>
      <c r="Z45" s="835"/>
      <c r="AA45" s="835"/>
      <c r="AB45" s="835"/>
      <c r="AC45" s="835"/>
      <c r="AD45" s="835"/>
    </row>
    <row r="46" spans="1:30" ht="11.25" customHeight="1" x14ac:dyDescent="0.2">
      <c r="A46" s="838" t="s">
        <v>784</v>
      </c>
      <c r="B46" s="840"/>
      <c r="C46" s="840"/>
      <c r="D46" s="840"/>
      <c r="E46" s="840"/>
      <c r="F46" s="840"/>
      <c r="G46" s="840"/>
      <c r="H46" s="840"/>
      <c r="I46" s="840"/>
      <c r="J46" s="840"/>
      <c r="K46" s="840"/>
      <c r="L46" s="840"/>
      <c r="M46" s="840"/>
      <c r="N46" s="840"/>
      <c r="O46" s="840"/>
      <c r="Q46" s="877"/>
      <c r="R46" s="840"/>
      <c r="S46" s="840"/>
      <c r="T46" s="838"/>
      <c r="U46" s="838"/>
      <c r="V46" s="2867" t="s">
        <v>784</v>
      </c>
      <c r="W46" s="2867"/>
      <c r="X46" s="835"/>
      <c r="Y46" s="835"/>
      <c r="Z46" s="835"/>
      <c r="AA46" s="835"/>
      <c r="AB46" s="835"/>
      <c r="AC46" s="835"/>
      <c r="AD46" s="835"/>
    </row>
    <row r="47" spans="1:30" ht="11.25" customHeight="1" x14ac:dyDescent="0.2">
      <c r="A47" s="838"/>
      <c r="B47" s="838"/>
      <c r="C47" s="838"/>
      <c r="D47" s="838"/>
      <c r="E47" s="838"/>
      <c r="F47" s="838"/>
      <c r="G47" s="838"/>
      <c r="H47" s="838"/>
      <c r="I47" s="838"/>
      <c r="J47" s="838"/>
      <c r="K47" s="838"/>
      <c r="L47" s="838"/>
      <c r="M47" s="838"/>
      <c r="N47" s="838"/>
      <c r="O47" s="838"/>
      <c r="Q47" s="838" t="s">
        <v>788</v>
      </c>
      <c r="R47" s="838"/>
      <c r="S47" s="837"/>
      <c r="T47" s="836" t="s">
        <v>322</v>
      </c>
      <c r="U47" s="835"/>
      <c r="V47" s="2866" t="s">
        <v>323</v>
      </c>
      <c r="W47" s="2866"/>
      <c r="X47" s="835"/>
      <c r="Y47" s="835"/>
      <c r="Z47" s="835"/>
      <c r="AA47" s="835"/>
      <c r="AB47" s="835"/>
      <c r="AC47" s="835"/>
      <c r="AD47" s="835"/>
    </row>
    <row r="48" spans="1:30" ht="12.75" customHeight="1" x14ac:dyDescent="0.2">
      <c r="A48" s="835" t="s">
        <v>247</v>
      </c>
      <c r="B48" s="835"/>
      <c r="C48" s="835"/>
      <c r="D48" s="835"/>
      <c r="E48" s="835"/>
      <c r="F48" s="835"/>
      <c r="G48" s="835"/>
      <c r="H48" s="835"/>
      <c r="I48" s="835"/>
      <c r="J48" s="835"/>
      <c r="K48" s="835"/>
      <c r="L48" s="835"/>
      <c r="M48" s="835"/>
      <c r="N48" s="835"/>
      <c r="O48" s="835"/>
      <c r="P48" s="835"/>
      <c r="Q48" s="835"/>
      <c r="R48" s="835"/>
      <c r="S48" s="835"/>
      <c r="T48" s="835"/>
      <c r="U48" s="835"/>
      <c r="V48" s="835"/>
      <c r="W48" s="835"/>
      <c r="X48" s="835"/>
      <c r="Y48" s="835"/>
      <c r="Z48" s="835"/>
      <c r="AA48" s="835"/>
      <c r="AB48" s="835"/>
      <c r="AC48" s="835"/>
      <c r="AD48" s="835"/>
    </row>
    <row r="49" spans="1:30" ht="12.75" customHeight="1" x14ac:dyDescent="0.2">
      <c r="A49" s="835"/>
      <c r="B49" s="835"/>
      <c r="C49" s="835"/>
      <c r="D49" s="835"/>
      <c r="E49" s="835"/>
      <c r="F49" s="835"/>
      <c r="G49" s="835"/>
      <c r="H49" s="835"/>
      <c r="I49" s="835"/>
      <c r="J49" s="835"/>
      <c r="K49" s="835"/>
      <c r="L49" s="835"/>
      <c r="M49" s="835"/>
      <c r="N49" s="835"/>
      <c r="O49" s="835"/>
      <c r="P49" s="835"/>
      <c r="Q49" s="835"/>
      <c r="R49" s="835"/>
      <c r="S49" s="835"/>
      <c r="T49" s="835"/>
      <c r="U49" s="835"/>
      <c r="V49" s="835"/>
      <c r="W49" s="835"/>
      <c r="X49" s="835"/>
      <c r="Y49" s="835"/>
      <c r="Z49" s="835"/>
      <c r="AA49" s="835"/>
      <c r="AB49" s="835"/>
      <c r="AC49" s="835"/>
      <c r="AD49" s="835"/>
    </row>
    <row r="50" spans="1:30" ht="12.75" customHeight="1" x14ac:dyDescent="0.2">
      <c r="AD50" s="835"/>
    </row>
    <row r="51" spans="1:30" ht="12.75" customHeight="1" x14ac:dyDescent="0.2">
      <c r="AD51" s="835"/>
    </row>
    <row r="52" spans="1:30" ht="10.9" customHeight="1" x14ac:dyDescent="0.2">
      <c r="AD52" s="835"/>
    </row>
    <row r="53" spans="1:30" ht="12.75" customHeight="1" x14ac:dyDescent="0.2">
      <c r="AD53" s="835"/>
    </row>
    <row r="54" spans="1:30" ht="12.75" customHeight="1" x14ac:dyDescent="0.2">
      <c r="AD54" s="835"/>
    </row>
    <row r="55" spans="1:30" ht="12.75" customHeight="1" x14ac:dyDescent="0.2">
      <c r="AD55" s="835"/>
    </row>
    <row r="56" spans="1:30" ht="13.15" customHeight="1" x14ac:dyDescent="0.2">
      <c r="AD56" s="835"/>
    </row>
    <row r="57" spans="1:30" ht="12.75" customHeight="1" x14ac:dyDescent="0.2">
      <c r="AD57" s="835"/>
    </row>
    <row r="58" spans="1:30" ht="24" customHeight="1" x14ac:dyDescent="0.2">
      <c r="AD58" s="835"/>
    </row>
    <row r="59" spans="1:30" ht="12.75" customHeight="1" x14ac:dyDescent="0.2">
      <c r="AD59" s="835"/>
    </row>
    <row r="60" spans="1:30" ht="12.75" customHeight="1" x14ac:dyDescent="0.2">
      <c r="AD60" s="835"/>
    </row>
    <row r="61" spans="1:30" ht="12.75" customHeight="1" x14ac:dyDescent="0.2">
      <c r="AD61" s="835"/>
    </row>
    <row r="62" spans="1:30" ht="12.75" customHeight="1" x14ac:dyDescent="0.2">
      <c r="AD62" s="835"/>
    </row>
    <row r="63" spans="1:30" ht="12.75" customHeight="1" x14ac:dyDescent="0.2">
      <c r="AD63" s="835"/>
    </row>
    <row r="64" spans="1:30" ht="12.75" customHeight="1" x14ac:dyDescent="0.2">
      <c r="AD64" s="835"/>
    </row>
    <row r="65" spans="30:30" ht="31.15" customHeight="1" x14ac:dyDescent="0.2">
      <c r="AD65" s="835"/>
    </row>
    <row r="66" spans="30:30" ht="12.75" customHeight="1" x14ac:dyDescent="0.2">
      <c r="AD66" s="835"/>
    </row>
    <row r="67" spans="30:30" ht="12" customHeight="1" x14ac:dyDescent="0.2">
      <c r="AD67" s="835"/>
    </row>
    <row r="68" spans="30:30" ht="33.75" customHeight="1" x14ac:dyDescent="0.2">
      <c r="AD68" s="835"/>
    </row>
    <row r="69" spans="30:30" ht="12.75" customHeight="1" x14ac:dyDescent="0.2">
      <c r="AD69" s="835"/>
    </row>
    <row r="70" spans="30:30" ht="12.75" customHeight="1" x14ac:dyDescent="0.2">
      <c r="AD70" s="835"/>
    </row>
    <row r="71" spans="30:30" ht="12.75" customHeight="1" x14ac:dyDescent="0.2">
      <c r="AD71" s="835"/>
    </row>
    <row r="72" spans="30:30" ht="12.75" customHeight="1" x14ac:dyDescent="0.2">
      <c r="AD72" s="835"/>
    </row>
    <row r="73" spans="30:30" ht="12.75" customHeight="1" x14ac:dyDescent="0.2">
      <c r="AD73" s="835"/>
    </row>
    <row r="74" spans="30:30" ht="12.75" customHeight="1" x14ac:dyDescent="0.2">
      <c r="AD74" s="835"/>
    </row>
    <row r="75" spans="30:30" ht="11.25" customHeight="1" x14ac:dyDescent="0.2">
      <c r="AD75" s="835"/>
    </row>
    <row r="76" spans="30:30" ht="11.25" customHeight="1" x14ac:dyDescent="0.2">
      <c r="AD76" s="835"/>
    </row>
    <row r="77" spans="30:30" ht="11.25" customHeight="1" x14ac:dyDescent="0.2"/>
    <row r="78" spans="30:30" ht="11.25" customHeight="1" x14ac:dyDescent="0.2"/>
    <row r="79" spans="30:30" ht="11.25" customHeight="1" x14ac:dyDescent="0.2"/>
    <row r="80" spans="30:30" ht="12.75" customHeight="1" x14ac:dyDescent="0.2"/>
  </sheetData>
  <mergeCells count="12">
    <mergeCell ref="AA19:AA20"/>
    <mergeCell ref="V43:W43"/>
    <mergeCell ref="A2:AD2"/>
    <mergeCell ref="A3:AD3"/>
    <mergeCell ref="A8:S8"/>
    <mergeCell ref="T8:Y8"/>
    <mergeCell ref="Z19:Z20"/>
    <mergeCell ref="V44:W44"/>
    <mergeCell ref="V46:W46"/>
    <mergeCell ref="V47:W47"/>
    <mergeCell ref="O19:O20"/>
    <mergeCell ref="P19:Y19"/>
  </mergeCells>
  <pageMargins left="0.75" right="0.75" top="1" bottom="1" header="0.5" footer="0.5"/>
  <pageSetup paperSize="9" fitToHeight="0" orientation="portrait" r:id="rId1"/>
  <headerFooter alignWithMargins="0">
    <oddHeader>&amp;CСтраница &amp;P из &amp;N</oddHeader>
  </headerFooter>
  <rowBreaks count="1" manualBreakCount="1">
    <brk id="47" max="16383" man="1"/>
  </rowBreaks>
  <ignoredErrors>
    <ignoredError sqref="T22 T29:T35 Q27:R35 Q22:R23 Q25:R25 T40 Q36:R40" numberStoredAsText="1"/>
    <ignoredError sqref="X25:Y25 X22:Y23" twoDigitTextYear="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1A3FF"/>
    <pageSetUpPr fitToPage="1"/>
  </sheetPr>
  <dimension ref="B1:M28"/>
  <sheetViews>
    <sheetView showWhiteSpace="0" view="pageBreakPreview" zoomScaleSheetLayoutView="100" workbookViewId="0">
      <selection activeCell="B2" sqref="B2:M2"/>
    </sheetView>
  </sheetViews>
  <sheetFormatPr defaultRowHeight="16.5" x14ac:dyDescent="0.25"/>
  <cols>
    <col min="1" max="1" width="1.28515625" style="1549" customWidth="1"/>
    <col min="2" max="2" width="9.28515625" style="1549" customWidth="1"/>
    <col min="3" max="3" width="4.140625" style="1549" customWidth="1"/>
    <col min="4" max="4" width="11.28515625" style="1549" customWidth="1"/>
    <col min="5" max="5" width="7.42578125" style="1549" customWidth="1"/>
    <col min="6" max="6" width="21.140625" style="1549" customWidth="1"/>
    <col min="7" max="7" width="9.85546875" style="1549" customWidth="1"/>
    <col min="8" max="8" width="7.7109375" style="1549" customWidth="1"/>
    <col min="9" max="9" width="4.5703125" style="1549" customWidth="1"/>
    <col min="10" max="10" width="8" style="1549" customWidth="1"/>
    <col min="11" max="11" width="4.85546875" style="1549" customWidth="1"/>
    <col min="12" max="12" width="7.7109375" style="1549" customWidth="1"/>
    <col min="13" max="13" width="13.7109375" style="1549" customWidth="1"/>
    <col min="14" max="16384" width="9.140625" style="1549"/>
  </cols>
  <sheetData>
    <row r="1" spans="2:13" ht="8.25" customHeight="1" x14ac:dyDescent="0.25"/>
    <row r="2" spans="2:13" ht="114" customHeight="1" x14ac:dyDescent="0.25">
      <c r="B2" s="1707" t="s">
        <v>1434</v>
      </c>
      <c r="C2" s="1707"/>
      <c r="D2" s="1707"/>
      <c r="E2" s="1707"/>
      <c r="F2" s="1707"/>
      <c r="G2" s="1707"/>
      <c r="H2" s="1707"/>
      <c r="I2" s="1707"/>
      <c r="J2" s="1707"/>
      <c r="K2" s="1707"/>
      <c r="L2" s="1707"/>
      <c r="M2" s="1707"/>
    </row>
    <row r="3" spans="2:13" ht="12" customHeight="1" x14ac:dyDescent="0.25">
      <c r="B3" s="1706"/>
      <c r="C3" s="1706"/>
      <c r="D3" s="1706"/>
      <c r="E3" s="1706"/>
      <c r="F3" s="1706"/>
      <c r="G3" s="1706"/>
      <c r="H3" s="1706"/>
      <c r="I3" s="1706"/>
      <c r="J3" s="1706"/>
      <c r="K3" s="1706"/>
      <c r="L3" s="1706"/>
      <c r="M3" s="1706"/>
    </row>
    <row r="4" spans="2:13" ht="14.25" customHeight="1" x14ac:dyDescent="0.25">
      <c r="B4" s="1708" t="s">
        <v>517</v>
      </c>
      <c r="C4" s="1708"/>
      <c r="D4" s="1708"/>
      <c r="E4" s="1559"/>
      <c r="F4" s="1559"/>
      <c r="G4" s="1559"/>
      <c r="H4" s="1559"/>
      <c r="I4" s="1559"/>
      <c r="J4" s="1559"/>
      <c r="K4" s="1709" t="s">
        <v>1435</v>
      </c>
      <c r="L4" s="1709"/>
      <c r="M4" s="1709"/>
    </row>
    <row r="5" spans="2:13" ht="6.75" customHeight="1" x14ac:dyDescent="0.25">
      <c r="B5" s="1706" t="s">
        <v>247</v>
      </c>
      <c r="C5" s="1706"/>
      <c r="D5" s="1706"/>
      <c r="E5" s="1706"/>
      <c r="F5" s="1706"/>
      <c r="G5" s="1706"/>
      <c r="H5" s="1706"/>
      <c r="I5" s="1706"/>
      <c r="J5" s="1706"/>
      <c r="K5" s="1706"/>
      <c r="L5" s="1706"/>
      <c r="M5" s="1706"/>
    </row>
    <row r="6" spans="2:13" ht="144.75" customHeight="1" x14ac:dyDescent="0.25">
      <c r="B6" s="1703" t="s">
        <v>1425</v>
      </c>
      <c r="C6" s="1703"/>
      <c r="D6" s="1703"/>
      <c r="E6" s="1703"/>
      <c r="F6" s="1703"/>
      <c r="G6" s="1703"/>
      <c r="H6" s="1703"/>
      <c r="I6" s="1703"/>
      <c r="J6" s="1703"/>
      <c r="K6" s="1703"/>
      <c r="L6" s="1703"/>
      <c r="M6" s="1703"/>
    </row>
    <row r="7" spans="2:13" ht="161.25" customHeight="1" x14ac:dyDescent="0.25">
      <c r="B7" s="1704" t="s">
        <v>1436</v>
      </c>
      <c r="C7" s="1703"/>
      <c r="D7" s="1703"/>
      <c r="E7" s="1703"/>
      <c r="F7" s="1703"/>
      <c r="G7" s="1703"/>
      <c r="H7" s="1703"/>
      <c r="I7" s="1703"/>
      <c r="J7" s="1703"/>
      <c r="K7" s="1703"/>
      <c r="L7" s="1703"/>
      <c r="M7" s="1703"/>
    </row>
    <row r="8" spans="2:13" ht="9" customHeight="1" x14ac:dyDescent="0.25">
      <c r="B8" s="1704"/>
      <c r="C8" s="1704"/>
      <c r="D8" s="1704"/>
      <c r="E8" s="1704"/>
      <c r="F8" s="1704"/>
      <c r="G8" s="1704"/>
      <c r="H8" s="1704"/>
      <c r="I8" s="1704"/>
      <c r="J8" s="1704"/>
      <c r="K8" s="1704"/>
      <c r="L8" s="1704"/>
      <c r="M8" s="1704"/>
    </row>
    <row r="9" spans="2:13" x14ac:dyDescent="0.25">
      <c r="B9" s="1705" t="s">
        <v>518</v>
      </c>
      <c r="C9" s="1705"/>
      <c r="D9" s="1705"/>
      <c r="E9" s="1705"/>
      <c r="F9" s="1705"/>
      <c r="G9" s="1705"/>
      <c r="H9" s="1705"/>
      <c r="I9" s="1705"/>
      <c r="J9" s="1705"/>
      <c r="K9" s="1705"/>
      <c r="L9" s="1705"/>
      <c r="M9" s="1705"/>
    </row>
    <row r="10" spans="2:13" ht="4.5" customHeight="1" x14ac:dyDescent="0.25">
      <c r="B10" s="1706"/>
      <c r="C10" s="1706"/>
      <c r="D10" s="1706"/>
      <c r="E10" s="1706"/>
      <c r="F10" s="1706"/>
      <c r="G10" s="1706"/>
      <c r="H10" s="1706"/>
      <c r="I10" s="1706"/>
      <c r="J10" s="1706"/>
      <c r="K10" s="1706"/>
      <c r="L10" s="1706"/>
      <c r="M10" s="1706"/>
    </row>
    <row r="11" spans="2:13" ht="3.75" customHeight="1" x14ac:dyDescent="0.25">
      <c r="B11" s="1558"/>
      <c r="C11" s="1558"/>
      <c r="D11" s="1558"/>
      <c r="E11" s="1558"/>
      <c r="F11" s="1558"/>
      <c r="G11" s="1558"/>
      <c r="H11" s="1558"/>
      <c r="I11" s="1558"/>
      <c r="J11" s="1558"/>
      <c r="K11" s="1558"/>
      <c r="L11" s="1558"/>
      <c r="M11" s="1558"/>
    </row>
    <row r="12" spans="2:13" s="1553" customFormat="1" ht="20.25" customHeight="1" x14ac:dyDescent="0.25">
      <c r="B12" s="1693" t="s">
        <v>227</v>
      </c>
      <c r="C12" s="1693"/>
      <c r="D12" s="1693"/>
      <c r="E12" s="1693"/>
      <c r="F12" s="1693"/>
      <c r="G12" s="1694" t="s">
        <v>237</v>
      </c>
      <c r="H12" s="1694"/>
      <c r="I12" s="1694"/>
      <c r="J12" s="1694"/>
      <c r="K12" s="1694"/>
      <c r="L12" s="1694"/>
      <c r="M12" s="1694"/>
    </row>
    <row r="13" spans="2:13" s="1553" customFormat="1" ht="48" customHeight="1" x14ac:dyDescent="0.25">
      <c r="B13" s="1693" t="s">
        <v>384</v>
      </c>
      <c r="C13" s="1693"/>
      <c r="D13" s="1693"/>
      <c r="E13" s="1693"/>
      <c r="F13" s="1693"/>
      <c r="G13" s="1698" t="s">
        <v>1368</v>
      </c>
      <c r="H13" s="1693"/>
      <c r="I13" s="1693"/>
      <c r="J13" s="1693"/>
      <c r="K13" s="1693"/>
      <c r="L13" s="1693"/>
      <c r="M13" s="1693"/>
    </row>
    <row r="14" spans="2:13" ht="15.75" hidden="1" customHeight="1" x14ac:dyDescent="0.25">
      <c r="B14" s="1557" t="s">
        <v>390</v>
      </c>
      <c r="C14" s="1699" t="s">
        <v>391</v>
      </c>
      <c r="D14" s="1699"/>
      <c r="E14" s="1699"/>
      <c r="F14" s="1700"/>
      <c r="G14" s="1557" t="s">
        <v>390</v>
      </c>
      <c r="H14" s="1701" t="s">
        <v>238</v>
      </c>
      <c r="I14" s="1701"/>
      <c r="J14" s="1701"/>
      <c r="K14" s="1701"/>
      <c r="L14" s="1701"/>
      <c r="M14" s="1702"/>
    </row>
    <row r="15" spans="2:13" s="1553" customFormat="1" ht="5.25" customHeight="1" x14ac:dyDescent="0.25">
      <c r="B15" s="1555"/>
      <c r="C15" s="1555"/>
      <c r="D15" s="1554"/>
      <c r="E15" s="1554"/>
      <c r="F15" s="1554"/>
      <c r="G15" s="1554"/>
      <c r="H15" s="1554"/>
      <c r="I15" s="1554"/>
      <c r="J15" s="1554"/>
      <c r="K15" s="1554"/>
      <c r="L15" s="1554"/>
      <c r="M15" s="1554"/>
    </row>
    <row r="16" spans="2:13" s="1553" customFormat="1" x14ac:dyDescent="0.25">
      <c r="B16" s="1693" t="s">
        <v>432</v>
      </c>
      <c r="C16" s="1693"/>
      <c r="D16" s="1693"/>
      <c r="E16" s="1693"/>
      <c r="F16" s="1693"/>
      <c r="G16" s="1554"/>
      <c r="H16" s="1554" t="s">
        <v>250</v>
      </c>
      <c r="I16" s="1554"/>
      <c r="J16" s="1554"/>
      <c r="K16" s="1554"/>
      <c r="L16" s="1554"/>
      <c r="M16" s="1554"/>
    </row>
    <row r="17" spans="2:13" s="1553" customFormat="1" x14ac:dyDescent="0.25">
      <c r="B17" s="1693" t="s">
        <v>271</v>
      </c>
      <c r="C17" s="1693"/>
      <c r="D17" s="1693"/>
      <c r="E17" s="1693"/>
      <c r="F17" s="1693"/>
      <c r="G17" s="1554"/>
      <c r="H17" s="1556" t="s">
        <v>269</v>
      </c>
      <c r="I17" s="1556"/>
      <c r="J17" s="1556"/>
      <c r="K17" s="1556"/>
      <c r="L17" s="1556"/>
      <c r="M17" s="1554"/>
    </row>
    <row r="18" spans="2:13" s="1553" customFormat="1" ht="7.5" customHeight="1" x14ac:dyDescent="0.25">
      <c r="B18" s="1554"/>
      <c r="C18" s="1554"/>
      <c r="D18" s="1554"/>
      <c r="E18" s="1554"/>
      <c r="F18" s="1554"/>
      <c r="G18" s="1555"/>
      <c r="H18" s="1554"/>
      <c r="I18" s="1554"/>
      <c r="J18" s="1554"/>
      <c r="K18" s="1554"/>
      <c r="L18" s="1554"/>
      <c r="M18" s="1554"/>
    </row>
    <row r="19" spans="2:13" s="1553" customFormat="1" ht="15" customHeight="1" x14ac:dyDescent="0.25">
      <c r="B19" s="1695" t="s">
        <v>1273</v>
      </c>
      <c r="C19" s="1695"/>
      <c r="D19" s="1695"/>
      <c r="E19" s="1695"/>
      <c r="F19" s="1695"/>
      <c r="G19" s="1554"/>
      <c r="H19" s="1696" t="s">
        <v>1369</v>
      </c>
      <c r="I19" s="1696"/>
      <c r="J19" s="1696"/>
      <c r="K19" s="1696"/>
      <c r="L19" s="1696"/>
      <c r="M19" s="1696"/>
    </row>
    <row r="20" spans="2:13" s="1553" customFormat="1" x14ac:dyDescent="0.25">
      <c r="B20" s="1555" t="s">
        <v>233</v>
      </c>
      <c r="C20" s="1555"/>
      <c r="D20" s="1554"/>
      <c r="E20" s="1554"/>
      <c r="F20" s="1554"/>
      <c r="G20" s="1554"/>
      <c r="H20" s="1555" t="s">
        <v>233</v>
      </c>
      <c r="I20" s="1554"/>
      <c r="J20" s="1554"/>
      <c r="K20" s="1554"/>
      <c r="L20" s="1554"/>
      <c r="M20" s="1554"/>
    </row>
    <row r="21" spans="2:13" s="1553" customFormat="1" ht="10.5" customHeight="1" x14ac:dyDescent="0.25">
      <c r="B21" s="1554"/>
      <c r="C21" s="1554"/>
      <c r="D21" s="1554"/>
      <c r="E21" s="1554"/>
      <c r="F21" s="1554"/>
      <c r="G21" s="1554"/>
      <c r="H21" s="1554"/>
      <c r="I21" s="1554"/>
      <c r="J21" s="1554"/>
      <c r="K21" s="1554"/>
      <c r="L21" s="1554"/>
      <c r="M21" s="1554"/>
    </row>
    <row r="22" spans="2:13" ht="6" customHeight="1" x14ac:dyDescent="0.25">
      <c r="B22" s="1550"/>
      <c r="C22" s="1550"/>
      <c r="D22" s="1550"/>
      <c r="E22" s="1550"/>
      <c r="F22" s="1550"/>
      <c r="G22" s="1550"/>
      <c r="H22" s="1550"/>
      <c r="I22" s="1550"/>
      <c r="J22" s="1550"/>
      <c r="K22" s="1550"/>
      <c r="L22" s="1550"/>
      <c r="M22" s="1550"/>
    </row>
    <row r="23" spans="2:13" ht="5.25" customHeight="1" x14ac:dyDescent="0.25">
      <c r="B23" s="1550"/>
      <c r="C23" s="1550"/>
      <c r="D23" s="1550"/>
      <c r="E23" s="1550"/>
      <c r="F23" s="1550"/>
      <c r="G23" s="1550"/>
      <c r="H23" s="1550"/>
      <c r="I23" s="1550"/>
      <c r="J23" s="1550"/>
      <c r="K23" s="1550"/>
      <c r="L23" s="1550"/>
      <c r="M23" s="1550"/>
    </row>
    <row r="24" spans="2:13" x14ac:dyDescent="0.25">
      <c r="B24" s="1550" t="s">
        <v>266</v>
      </c>
      <c r="C24" s="1550"/>
      <c r="D24" s="1550"/>
      <c r="E24" s="1550"/>
      <c r="F24" s="1550"/>
      <c r="G24" s="1550"/>
      <c r="H24" s="1550"/>
      <c r="I24" s="1550"/>
      <c r="J24" s="1550"/>
      <c r="K24" s="1550"/>
      <c r="L24" s="1550"/>
      <c r="M24" s="1550"/>
    </row>
    <row r="25" spans="2:13" ht="15" customHeight="1" x14ac:dyDescent="0.25">
      <c r="B25" s="43" t="s">
        <v>431</v>
      </c>
      <c r="C25" s="1550"/>
      <c r="D25" s="1550"/>
      <c r="E25" s="1550"/>
      <c r="F25" s="1550"/>
      <c r="G25" s="1550"/>
      <c r="H25" s="1550"/>
      <c r="I25" s="1550"/>
      <c r="J25" s="1550"/>
      <c r="K25" s="1550"/>
      <c r="L25" s="1550"/>
      <c r="M25" s="1550"/>
    </row>
    <row r="26" spans="2:13" ht="13.5" customHeight="1" x14ac:dyDescent="0.25">
      <c r="B26" s="43" t="s">
        <v>464</v>
      </c>
      <c r="C26" s="1550"/>
      <c r="D26" s="1550"/>
      <c r="E26" s="1550"/>
      <c r="F26" s="1550"/>
      <c r="G26" s="1550"/>
      <c r="H26" s="1550"/>
      <c r="I26" s="1550"/>
      <c r="J26" s="1697" t="s">
        <v>1387</v>
      </c>
      <c r="K26" s="1697"/>
      <c r="L26" s="1697"/>
      <c r="M26" s="1697"/>
    </row>
    <row r="27" spans="2:13" x14ac:dyDescent="0.25">
      <c r="B27" s="43" t="s">
        <v>267</v>
      </c>
      <c r="C27" s="1552"/>
      <c r="D27" s="1550"/>
      <c r="E27" s="1550"/>
      <c r="F27" s="1550"/>
      <c r="G27" s="1550"/>
      <c r="H27" s="1550"/>
      <c r="I27" s="1550"/>
      <c r="J27" s="1550"/>
      <c r="K27" s="1550"/>
      <c r="L27" s="1550"/>
      <c r="M27" s="1550"/>
    </row>
    <row r="28" spans="2:13" x14ac:dyDescent="0.25">
      <c r="B28" s="1551" t="str">
        <f>K4</f>
        <v xml:space="preserve"> "18" декабря 2024 г.</v>
      </c>
      <c r="C28" s="1550"/>
      <c r="D28" s="1550"/>
      <c r="E28" s="1550"/>
      <c r="F28" s="1550"/>
      <c r="G28" s="1550"/>
      <c r="H28" s="1550"/>
      <c r="I28" s="1550"/>
      <c r="J28" s="1550"/>
      <c r="K28" s="1550"/>
      <c r="L28" s="1550"/>
      <c r="M28" s="1550"/>
    </row>
  </sheetData>
  <protectedRanges>
    <protectedRange sqref="H14:M14" name="Диапазон2"/>
    <protectedRange sqref="H14:M14" name="Диапазон1"/>
    <protectedRange sqref="G13:M13" name="Диапазон3"/>
    <protectedRange sqref="H19:M19" name="Диапазон2_1"/>
    <protectedRange sqref="H19:M19" name="Диапазон1_1"/>
  </protectedRanges>
  <mergeCells count="21">
    <mergeCell ref="B2:M2"/>
    <mergeCell ref="B3:M3"/>
    <mergeCell ref="B4:D4"/>
    <mergeCell ref="K4:M4"/>
    <mergeCell ref="B5:M5"/>
    <mergeCell ref="B6:M6"/>
    <mergeCell ref="B7:M7"/>
    <mergeCell ref="B8:M8"/>
    <mergeCell ref="B9:M9"/>
    <mergeCell ref="B10:M10"/>
    <mergeCell ref="B12:F12"/>
    <mergeCell ref="G12:M12"/>
    <mergeCell ref="B19:F19"/>
    <mergeCell ref="H19:M19"/>
    <mergeCell ref="J26:M26"/>
    <mergeCell ref="B13:F13"/>
    <mergeCell ref="G13:M13"/>
    <mergeCell ref="C14:F14"/>
    <mergeCell ref="H14:M14"/>
    <mergeCell ref="B16:F16"/>
    <mergeCell ref="B17:F17"/>
  </mergeCells>
  <pageMargins left="0.59055118110236227" right="0.59055118110236227" top="0.31496062992125984" bottom="0.31496062992125984" header="0" footer="0"/>
  <pageSetup paperSize="9" scale="83" fitToHeight="2"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topLeftCell="A16" workbookViewId="0">
      <selection activeCell="E32" sqref="E32"/>
    </sheetView>
  </sheetViews>
  <sheetFormatPr defaultRowHeight="12.75" x14ac:dyDescent="0.2"/>
  <cols>
    <col min="1" max="1" width="3.28515625" customWidth="1"/>
    <col min="2" max="2" width="5.85546875" style="202" customWidth="1"/>
    <col min="3" max="3" width="39.42578125" customWidth="1"/>
  </cols>
  <sheetData>
    <row r="1" spans="1:5" x14ac:dyDescent="0.2">
      <c r="A1" s="203"/>
      <c r="B1" s="204" t="s">
        <v>512</v>
      </c>
    </row>
    <row r="2" spans="1:5" ht="15" x14ac:dyDescent="0.25">
      <c r="B2" s="200">
        <v>17</v>
      </c>
      <c r="C2" s="192" t="s">
        <v>472</v>
      </c>
      <c r="E2" s="469"/>
    </row>
    <row r="3" spans="1:5" ht="15" x14ac:dyDescent="0.25">
      <c r="B3" s="200">
        <v>18</v>
      </c>
      <c r="C3" s="192" t="s">
        <v>473</v>
      </c>
    </row>
    <row r="4" spans="1:5" ht="15" x14ac:dyDescent="0.25">
      <c r="B4" s="200">
        <v>19</v>
      </c>
      <c r="C4" s="192" t="s">
        <v>474</v>
      </c>
    </row>
    <row r="5" spans="1:5" ht="15" x14ac:dyDescent="0.25">
      <c r="B5" s="200">
        <v>20</v>
      </c>
      <c r="C5" s="192" t="s">
        <v>475</v>
      </c>
    </row>
    <row r="6" spans="1:5" ht="15" x14ac:dyDescent="0.25">
      <c r="B6" s="200">
        <v>21</v>
      </c>
      <c r="C6" s="192" t="s">
        <v>476</v>
      </c>
    </row>
    <row r="7" spans="1:5" ht="15" x14ac:dyDescent="0.25">
      <c r="B7" s="200">
        <v>22</v>
      </c>
      <c r="C7" s="192" t="s">
        <v>477</v>
      </c>
    </row>
    <row r="8" spans="1:5" ht="15" x14ac:dyDescent="0.25">
      <c r="B8" s="200">
        <v>23</v>
      </c>
      <c r="C8" s="192" t="s">
        <v>478</v>
      </c>
    </row>
    <row r="9" spans="1:5" ht="15" x14ac:dyDescent="0.25">
      <c r="B9" s="200">
        <v>24</v>
      </c>
      <c r="C9" s="192" t="s">
        <v>479</v>
      </c>
    </row>
    <row r="10" spans="1:5" ht="15" x14ac:dyDescent="0.25">
      <c r="B10" s="200">
        <v>25</v>
      </c>
      <c r="C10" s="192" t="s">
        <v>480</v>
      </c>
    </row>
    <row r="11" spans="1:5" ht="15" x14ac:dyDescent="0.25">
      <c r="B11" s="200">
        <v>26</v>
      </c>
      <c r="C11" s="192" t="s">
        <v>481</v>
      </c>
    </row>
    <row r="12" spans="1:5" ht="15" x14ac:dyDescent="0.25">
      <c r="B12" s="200">
        <v>27</v>
      </c>
      <c r="C12" s="192" t="s">
        <v>482</v>
      </c>
    </row>
    <row r="13" spans="1:5" ht="15" x14ac:dyDescent="0.25">
      <c r="B13" s="200">
        <v>28</v>
      </c>
      <c r="C13" s="192" t="s">
        <v>483</v>
      </c>
    </row>
    <row r="14" spans="1:5" ht="15" x14ac:dyDescent="0.25">
      <c r="B14" s="200">
        <v>29</v>
      </c>
      <c r="C14" s="192" t="s">
        <v>484</v>
      </c>
    </row>
    <row r="15" spans="1:5" ht="15" x14ac:dyDescent="0.25">
      <c r="B15" s="200">
        <v>30</v>
      </c>
      <c r="C15" s="192" t="s">
        <v>485</v>
      </c>
    </row>
    <row r="16" spans="1:5" ht="15" x14ac:dyDescent="0.25">
      <c r="B16" s="200">
        <v>31</v>
      </c>
      <c r="C16" s="192" t="s">
        <v>486</v>
      </c>
    </row>
    <row r="17" spans="2:3" ht="15" x14ac:dyDescent="0.25">
      <c r="B17" s="200">
        <v>32</v>
      </c>
      <c r="C17" s="192" t="s">
        <v>487</v>
      </c>
    </row>
    <row r="18" spans="2:3" ht="15" x14ac:dyDescent="0.25">
      <c r="B18" s="200">
        <v>33</v>
      </c>
      <c r="C18" s="192" t="s">
        <v>488</v>
      </c>
    </row>
    <row r="19" spans="2:3" ht="15" x14ac:dyDescent="0.25">
      <c r="B19" s="200">
        <v>34</v>
      </c>
      <c r="C19" s="192" t="s">
        <v>489</v>
      </c>
    </row>
    <row r="20" spans="2:3" ht="15" x14ac:dyDescent="0.25">
      <c r="B20" s="200">
        <v>35</v>
      </c>
      <c r="C20" s="192" t="s">
        <v>490</v>
      </c>
    </row>
    <row r="21" spans="2:3" ht="15" x14ac:dyDescent="0.25">
      <c r="B21" s="200">
        <v>36</v>
      </c>
      <c r="C21" s="192" t="s">
        <v>491</v>
      </c>
    </row>
    <row r="22" spans="2:3" ht="15" x14ac:dyDescent="0.25">
      <c r="B22" s="200">
        <v>37</v>
      </c>
      <c r="C22" s="192" t="s">
        <v>492</v>
      </c>
    </row>
    <row r="23" spans="2:3" ht="15" x14ac:dyDescent="0.25">
      <c r="B23" s="200">
        <v>38</v>
      </c>
      <c r="C23" s="192" t="s">
        <v>493</v>
      </c>
    </row>
    <row r="24" spans="2:3" ht="15" x14ac:dyDescent="0.25">
      <c r="B24" s="200">
        <v>39</v>
      </c>
      <c r="C24" s="192" t="s">
        <v>494</v>
      </c>
    </row>
    <row r="25" spans="2:3" ht="15" x14ac:dyDescent="0.25">
      <c r="B25" s="200">
        <v>41</v>
      </c>
      <c r="C25" s="192" t="s">
        <v>495</v>
      </c>
    </row>
    <row r="26" spans="2:3" ht="15" x14ac:dyDescent="0.25">
      <c r="B26" s="200">
        <v>42</v>
      </c>
      <c r="C26" s="192" t="s">
        <v>496</v>
      </c>
    </row>
    <row r="27" spans="2:3" ht="15" x14ac:dyDescent="0.25">
      <c r="B27" s="200">
        <v>43</v>
      </c>
      <c r="C27" s="193" t="s">
        <v>497</v>
      </c>
    </row>
    <row r="28" spans="2:3" ht="15" x14ac:dyDescent="0.25">
      <c r="B28" s="200">
        <v>1</v>
      </c>
      <c r="C28" s="192" t="s">
        <v>498</v>
      </c>
    </row>
    <row r="29" spans="2:3" ht="15" x14ac:dyDescent="0.25">
      <c r="B29" s="200">
        <v>2</v>
      </c>
      <c r="C29" s="192" t="s">
        <v>499</v>
      </c>
    </row>
    <row r="30" spans="2:3" ht="15" x14ac:dyDescent="0.25">
      <c r="B30" s="200">
        <v>3</v>
      </c>
      <c r="C30" s="194" t="s">
        <v>500</v>
      </c>
    </row>
    <row r="31" spans="2:3" ht="15" x14ac:dyDescent="0.25">
      <c r="B31" s="200">
        <v>4</v>
      </c>
      <c r="C31" s="194" t="s">
        <v>501</v>
      </c>
    </row>
    <row r="32" spans="2:3" ht="15" x14ac:dyDescent="0.25">
      <c r="B32" s="200">
        <v>5</v>
      </c>
      <c r="C32" s="192" t="s">
        <v>502</v>
      </c>
    </row>
    <row r="33" spans="2:3" ht="15" x14ac:dyDescent="0.25">
      <c r="B33" s="200">
        <v>6</v>
      </c>
      <c r="C33" s="192" t="s">
        <v>503</v>
      </c>
    </row>
    <row r="34" spans="2:3" ht="15" x14ac:dyDescent="0.25">
      <c r="B34" s="200">
        <v>7</v>
      </c>
      <c r="C34" s="192" t="s">
        <v>504</v>
      </c>
    </row>
    <row r="35" spans="2:3" ht="15" x14ac:dyDescent="0.25">
      <c r="B35" s="200">
        <v>8</v>
      </c>
      <c r="C35" s="194" t="s">
        <v>505</v>
      </c>
    </row>
    <row r="36" spans="2:3" ht="15" x14ac:dyDescent="0.25">
      <c r="B36" s="200">
        <v>9</v>
      </c>
      <c r="C36" s="192" t="s">
        <v>506</v>
      </c>
    </row>
    <row r="37" spans="2:3" ht="15" x14ac:dyDescent="0.25">
      <c r="B37" s="200">
        <v>10</v>
      </c>
      <c r="C37" s="192" t="s">
        <v>507</v>
      </c>
    </row>
    <row r="38" spans="2:3" ht="15" x14ac:dyDescent="0.25">
      <c r="B38" s="200">
        <v>11</v>
      </c>
      <c r="C38" s="192" t="s">
        <v>508</v>
      </c>
    </row>
    <row r="39" spans="2:3" ht="15" x14ac:dyDescent="0.25">
      <c r="B39" s="201">
        <v>12</v>
      </c>
      <c r="C39" s="194" t="s">
        <v>509</v>
      </c>
    </row>
    <row r="40" spans="2:3" ht="15" x14ac:dyDescent="0.2">
      <c r="B40" s="1389">
        <v>40</v>
      </c>
      <c r="C40" s="1388" t="s">
        <v>1286</v>
      </c>
    </row>
    <row r="41" spans="2:3" ht="15" x14ac:dyDescent="0.2">
      <c r="B41" s="1389">
        <v>45</v>
      </c>
      <c r="C41" s="1388" t="s">
        <v>1287</v>
      </c>
    </row>
    <row r="42" spans="2:3" ht="15" x14ac:dyDescent="0.2">
      <c r="B42" s="1389">
        <v>46</v>
      </c>
      <c r="C42" s="1387" t="s">
        <v>1288</v>
      </c>
    </row>
    <row r="43" spans="2:3" ht="15" x14ac:dyDescent="0.2">
      <c r="B43" s="1389">
        <v>47</v>
      </c>
      <c r="C43" s="1388" t="s">
        <v>1289</v>
      </c>
    </row>
    <row r="44" spans="2:3" s="1378" customFormat="1" ht="15" x14ac:dyDescent="0.2">
      <c r="B44" s="1389">
        <v>48</v>
      </c>
      <c r="C44" s="1388" t="s">
        <v>1290</v>
      </c>
    </row>
    <row r="45" spans="2:3" ht="15" x14ac:dyDescent="0.2">
      <c r="B45" s="1390">
        <v>13</v>
      </c>
      <c r="C45" s="1387" t="s">
        <v>1291</v>
      </c>
    </row>
    <row r="46" spans="2:3" ht="15" x14ac:dyDescent="0.25">
      <c r="B46" s="200">
        <v>15</v>
      </c>
      <c r="C46" s="192" t="s">
        <v>510</v>
      </c>
    </row>
    <row r="47" spans="2:3" ht="15" x14ac:dyDescent="0.25">
      <c r="B47" s="200">
        <v>16</v>
      </c>
      <c r="C47" s="192" t="s">
        <v>511</v>
      </c>
    </row>
    <row r="48" spans="2:3" ht="15" x14ac:dyDescent="0.25">
      <c r="B48" s="200">
        <v>44</v>
      </c>
      <c r="C48" s="192" t="s">
        <v>43</v>
      </c>
    </row>
    <row r="50" spans="2:2" x14ac:dyDescent="0.2">
      <c r="B50" s="204" t="s">
        <v>513</v>
      </c>
    </row>
  </sheetData>
  <phoneticPr fontId="123"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58"/>
  <sheetViews>
    <sheetView view="pageBreakPreview" zoomScaleNormal="95" zoomScaleSheetLayoutView="100" workbookViewId="0">
      <selection activeCell="L11" sqref="L11"/>
    </sheetView>
  </sheetViews>
  <sheetFormatPr defaultRowHeight="15" x14ac:dyDescent="0.25"/>
  <cols>
    <col min="1" max="1" width="22" style="373" customWidth="1"/>
    <col min="2" max="2" width="3.5703125" style="373" customWidth="1"/>
    <col min="3" max="3" width="13.42578125" style="373" hidden="1" customWidth="1"/>
    <col min="4" max="4" width="12.28515625" style="373" customWidth="1"/>
    <col min="5" max="7" width="8.140625" style="373" hidden="1" customWidth="1"/>
    <col min="8" max="8" width="13.42578125" style="373" customWidth="1"/>
    <col min="9" max="9" width="16.85546875" style="373" customWidth="1"/>
    <col min="10" max="11" width="8.140625" style="373" hidden="1" customWidth="1"/>
    <col min="12" max="12" width="17.7109375" style="373" customWidth="1"/>
    <col min="13" max="13" width="18.5703125" style="373" customWidth="1"/>
    <col min="14" max="14" width="17.7109375" style="373" customWidth="1"/>
    <col min="15" max="16384" width="9.140625" style="373"/>
  </cols>
  <sheetData>
    <row r="1" spans="1:14" x14ac:dyDescent="0.25">
      <c r="A1" s="2877" t="str">
        <f>'НЗ 2-экз'!A1</f>
        <v>МОУ СШ п.Ярославка ЯМР</v>
      </c>
      <c r="B1" s="2877"/>
      <c r="C1" s="2877"/>
      <c r="D1" s="2877"/>
      <c r="E1" s="2877"/>
      <c r="F1" s="2877"/>
      <c r="G1" s="2877"/>
      <c r="H1" s="2877"/>
      <c r="I1" s="2877"/>
      <c r="J1" s="2877"/>
      <c r="K1" s="2877"/>
      <c r="L1" s="2877"/>
      <c r="M1" s="2877"/>
      <c r="N1" s="2877"/>
    </row>
    <row r="2" spans="1:14" x14ac:dyDescent="0.25">
      <c r="A2" s="2874" t="s">
        <v>165</v>
      </c>
      <c r="B2" s="2874"/>
      <c r="C2" s="2874"/>
      <c r="D2" s="2874"/>
      <c r="E2" s="2874"/>
      <c r="F2" s="2874"/>
      <c r="G2" s="2874"/>
      <c r="H2" s="2874"/>
      <c r="I2" s="2874"/>
      <c r="J2" s="2874"/>
      <c r="K2" s="2874"/>
      <c r="L2" s="2874"/>
      <c r="M2" s="2874"/>
      <c r="N2" s="407"/>
    </row>
    <row r="3" spans="1:14" ht="13.5" customHeight="1" x14ac:dyDescent="0.25">
      <c r="A3" s="2875" t="s">
        <v>1285</v>
      </c>
      <c r="B3" s="2876"/>
      <c r="C3" s="2876"/>
      <c r="D3" s="2876"/>
      <c r="E3" s="2876"/>
      <c r="F3" s="2876"/>
      <c r="G3" s="2876"/>
      <c r="H3" s="2876"/>
      <c r="I3" s="2876"/>
      <c r="J3" s="2876"/>
      <c r="K3" s="2876"/>
      <c r="L3" s="2876"/>
      <c r="M3" s="2876"/>
      <c r="N3" s="1160"/>
    </row>
    <row r="4" spans="1:14" s="375" customFormat="1" ht="12.75" customHeight="1" x14ac:dyDescent="0.2">
      <c r="A4" s="374" t="s">
        <v>166</v>
      </c>
      <c r="B4" s="2878" t="s">
        <v>20</v>
      </c>
      <c r="C4" s="2881" t="s">
        <v>258</v>
      </c>
      <c r="D4" s="2882"/>
      <c r="E4" s="2882"/>
      <c r="F4" s="2882"/>
      <c r="G4" s="2882"/>
      <c r="H4" s="2882"/>
      <c r="I4" s="2882"/>
      <c r="J4" s="2882"/>
      <c r="K4" s="2883"/>
      <c r="L4" s="2884" t="s">
        <v>281</v>
      </c>
      <c r="M4" s="2884"/>
      <c r="N4" s="2885" t="s">
        <v>167</v>
      </c>
    </row>
    <row r="5" spans="1:14" ht="15" customHeight="1" x14ac:dyDescent="0.25">
      <c r="A5" s="376" t="s">
        <v>428</v>
      </c>
      <c r="B5" s="2879"/>
      <c r="C5" s="1356" t="s">
        <v>789</v>
      </c>
      <c r="D5" s="1356" t="s">
        <v>789</v>
      </c>
      <c r="E5" s="1357" t="s">
        <v>252</v>
      </c>
      <c r="F5" s="1357" t="s">
        <v>245</v>
      </c>
      <c r="G5" s="1357" t="s">
        <v>244</v>
      </c>
      <c r="H5" s="1356" t="s">
        <v>789</v>
      </c>
      <c r="I5" s="1358" t="s">
        <v>789</v>
      </c>
      <c r="J5" s="377" t="s">
        <v>171</v>
      </c>
      <c r="K5" s="377" t="s">
        <v>172</v>
      </c>
      <c r="L5" s="1354" t="s">
        <v>1249</v>
      </c>
      <c r="M5" s="1355" t="s">
        <v>1250</v>
      </c>
      <c r="N5" s="2886"/>
    </row>
    <row r="6" spans="1:14" x14ac:dyDescent="0.25">
      <c r="A6" s="378" t="s">
        <v>173</v>
      </c>
      <c r="B6" s="2879"/>
      <c r="C6" s="379"/>
      <c r="D6" s="379"/>
      <c r="E6" s="379"/>
      <c r="F6" s="379"/>
      <c r="G6" s="379"/>
      <c r="H6" s="379"/>
      <c r="I6" s="379"/>
      <c r="J6" s="379"/>
      <c r="K6" s="379"/>
      <c r="L6" s="380"/>
      <c r="M6" s="379"/>
      <c r="N6" s="381">
        <f>H6+M6</f>
        <v>0</v>
      </c>
    </row>
    <row r="7" spans="1:14" x14ac:dyDescent="0.25">
      <c r="A7" s="382" t="s">
        <v>174</v>
      </c>
      <c r="B7" s="2879"/>
      <c r="C7" s="383"/>
      <c r="D7" s="383"/>
      <c r="E7" s="383"/>
      <c r="F7" s="383"/>
      <c r="G7" s="383"/>
      <c r="H7" s="383"/>
      <c r="I7" s="383"/>
      <c r="J7" s="383"/>
      <c r="K7" s="383"/>
      <c r="L7" s="384"/>
      <c r="M7" s="383"/>
      <c r="N7" s="381">
        <f>H7+M7</f>
        <v>0</v>
      </c>
    </row>
    <row r="8" spans="1:14" ht="17.25" customHeight="1" x14ac:dyDescent="0.25">
      <c r="A8" s="385" t="s">
        <v>175</v>
      </c>
      <c r="B8" s="2880"/>
      <c r="C8" s="386"/>
      <c r="D8" s="386"/>
      <c r="E8" s="386"/>
      <c r="F8" s="386"/>
      <c r="G8" s="386"/>
      <c r="H8" s="386"/>
      <c r="I8" s="386"/>
      <c r="J8" s="386"/>
      <c r="K8" s="386"/>
      <c r="L8" s="387"/>
      <c r="M8" s="386"/>
      <c r="N8" s="381">
        <f>H8+M8</f>
        <v>0</v>
      </c>
    </row>
    <row r="9" spans="1:14" ht="15" customHeight="1" x14ac:dyDescent="0.25">
      <c r="A9" s="388" t="s">
        <v>176</v>
      </c>
      <c r="B9" s="389">
        <v>111</v>
      </c>
      <c r="C9" s="390"/>
      <c r="D9" s="390"/>
      <c r="E9" s="390"/>
      <c r="F9" s="390"/>
      <c r="G9" s="390"/>
      <c r="H9" s="390"/>
      <c r="I9" s="390"/>
      <c r="J9" s="390"/>
      <c r="K9" s="390"/>
      <c r="L9" s="390"/>
      <c r="M9" s="390"/>
      <c r="N9" s="381">
        <f>SUM(C9:M9)</f>
        <v>0</v>
      </c>
    </row>
    <row r="10" spans="1:14" x14ac:dyDescent="0.25">
      <c r="A10" s="388" t="s">
        <v>177</v>
      </c>
      <c r="B10" s="389">
        <v>112</v>
      </c>
      <c r="C10" s="390"/>
      <c r="D10" s="390"/>
      <c r="E10" s="390"/>
      <c r="F10" s="390"/>
      <c r="G10" s="390"/>
      <c r="H10" s="390"/>
      <c r="I10" s="390"/>
      <c r="J10" s="390"/>
      <c r="K10" s="390"/>
      <c r="L10" s="390"/>
      <c r="M10" s="390"/>
      <c r="N10" s="381">
        <f t="shared" ref="N10:N53" si="0">SUM(C10:M10)</f>
        <v>0</v>
      </c>
    </row>
    <row r="11" spans="1:14" x14ac:dyDescent="0.25">
      <c r="A11" s="388" t="s">
        <v>178</v>
      </c>
      <c r="B11" s="391">
        <v>119</v>
      </c>
      <c r="C11" s="390"/>
      <c r="D11" s="390"/>
      <c r="E11" s="390"/>
      <c r="F11" s="390"/>
      <c r="G11" s="390"/>
      <c r="H11" s="390"/>
      <c r="I11" s="390"/>
      <c r="J11" s="390"/>
      <c r="K11" s="390"/>
      <c r="L11" s="390"/>
      <c r="M11" s="390"/>
      <c r="N11" s="381">
        <f t="shared" si="0"/>
        <v>0</v>
      </c>
    </row>
    <row r="12" spans="1:14" x14ac:dyDescent="0.25">
      <c r="A12" s="388" t="s">
        <v>179</v>
      </c>
      <c r="B12" s="389">
        <v>244</v>
      </c>
      <c r="C12" s="390"/>
      <c r="D12" s="390"/>
      <c r="E12" s="390"/>
      <c r="F12" s="390"/>
      <c r="G12" s="390"/>
      <c r="H12" s="390"/>
      <c r="I12" s="390"/>
      <c r="J12" s="390"/>
      <c r="K12" s="390"/>
      <c r="L12" s="390"/>
      <c r="M12" s="390"/>
      <c r="N12" s="381">
        <f t="shared" si="0"/>
        <v>0</v>
      </c>
    </row>
    <row r="13" spans="1:14" x14ac:dyDescent="0.25">
      <c r="A13" s="388" t="s">
        <v>180</v>
      </c>
      <c r="B13" s="391">
        <v>244</v>
      </c>
      <c r="C13" s="390"/>
      <c r="D13" s="390"/>
      <c r="E13" s="390"/>
      <c r="F13" s="390"/>
      <c r="G13" s="390"/>
      <c r="H13" s="390"/>
      <c r="I13" s="390"/>
      <c r="J13" s="390"/>
      <c r="K13" s="390"/>
      <c r="L13" s="390"/>
      <c r="M13" s="390"/>
      <c r="N13" s="381">
        <f t="shared" si="0"/>
        <v>0</v>
      </c>
    </row>
    <row r="14" spans="1:14" x14ac:dyDescent="0.25">
      <c r="A14" s="388" t="s">
        <v>181</v>
      </c>
      <c r="B14" s="391">
        <v>244</v>
      </c>
      <c r="C14" s="390">
        <f>C15+C16+C17+C18</f>
        <v>0</v>
      </c>
      <c r="D14" s="390">
        <f t="shared" ref="D14:M14" si="1">D15+D16+D17+D18</f>
        <v>0</v>
      </c>
      <c r="E14" s="390">
        <f t="shared" si="1"/>
        <v>0</v>
      </c>
      <c r="F14" s="390">
        <f t="shared" si="1"/>
        <v>0</v>
      </c>
      <c r="G14" s="390">
        <f t="shared" si="1"/>
        <v>0</v>
      </c>
      <c r="H14" s="390">
        <f t="shared" si="1"/>
        <v>0</v>
      </c>
      <c r="I14" s="390">
        <f t="shared" si="1"/>
        <v>0</v>
      </c>
      <c r="J14" s="390">
        <f t="shared" si="1"/>
        <v>0</v>
      </c>
      <c r="K14" s="390">
        <f t="shared" si="1"/>
        <v>0</v>
      </c>
      <c r="L14" s="390">
        <f t="shared" si="1"/>
        <v>0</v>
      </c>
      <c r="M14" s="390">
        <f t="shared" si="1"/>
        <v>0</v>
      </c>
      <c r="N14" s="381">
        <f t="shared" si="0"/>
        <v>0</v>
      </c>
    </row>
    <row r="15" spans="1:14" x14ac:dyDescent="0.25">
      <c r="A15" s="392" t="s">
        <v>311</v>
      </c>
      <c r="B15" s="391">
        <v>244</v>
      </c>
      <c r="C15" s="393"/>
      <c r="D15" s="393"/>
      <c r="E15" s="393"/>
      <c r="F15" s="393"/>
      <c r="G15" s="393"/>
      <c r="H15" s="393"/>
      <c r="I15" s="393"/>
      <c r="J15" s="393"/>
      <c r="K15" s="393"/>
      <c r="L15" s="393"/>
      <c r="M15" s="393"/>
      <c r="N15" s="394">
        <f t="shared" si="0"/>
        <v>0</v>
      </c>
    </row>
    <row r="16" spans="1:14" x14ac:dyDescent="0.25">
      <c r="A16" s="392" t="s">
        <v>312</v>
      </c>
      <c r="B16" s="391">
        <v>244</v>
      </c>
      <c r="C16" s="393"/>
      <c r="D16" s="393"/>
      <c r="E16" s="393"/>
      <c r="F16" s="393"/>
      <c r="G16" s="393"/>
      <c r="H16" s="393"/>
      <c r="I16" s="393"/>
      <c r="J16" s="393"/>
      <c r="K16" s="393"/>
      <c r="L16" s="393"/>
      <c r="M16" s="393"/>
      <c r="N16" s="394">
        <f t="shared" si="0"/>
        <v>0</v>
      </c>
    </row>
    <row r="17" spans="1:14" x14ac:dyDescent="0.25">
      <c r="A17" s="392" t="s">
        <v>313</v>
      </c>
      <c r="B17" s="391">
        <v>244</v>
      </c>
      <c r="C17" s="393"/>
      <c r="D17" s="393"/>
      <c r="E17" s="393"/>
      <c r="F17" s="393"/>
      <c r="G17" s="393"/>
      <c r="H17" s="393"/>
      <c r="I17" s="393"/>
      <c r="J17" s="393"/>
      <c r="K17" s="393"/>
      <c r="L17" s="393"/>
      <c r="M17" s="393"/>
      <c r="N17" s="394">
        <f t="shared" si="0"/>
        <v>0</v>
      </c>
    </row>
    <row r="18" spans="1:14" x14ac:dyDescent="0.25">
      <c r="A18" s="392" t="s">
        <v>879</v>
      </c>
      <c r="B18" s="391">
        <v>244</v>
      </c>
      <c r="C18" s="393"/>
      <c r="D18" s="393"/>
      <c r="E18" s="393"/>
      <c r="F18" s="393"/>
      <c r="G18" s="393"/>
      <c r="H18" s="393"/>
      <c r="I18" s="393"/>
      <c r="J18" s="393"/>
      <c r="K18" s="393"/>
      <c r="L18" s="393"/>
      <c r="M18" s="393"/>
      <c r="N18" s="394">
        <f>SUM(C18:M18)</f>
        <v>0</v>
      </c>
    </row>
    <row r="19" spans="1:14" x14ac:dyDescent="0.25">
      <c r="A19" s="388" t="s">
        <v>182</v>
      </c>
      <c r="B19" s="391">
        <v>244</v>
      </c>
      <c r="C19" s="390"/>
      <c r="D19" s="390"/>
      <c r="E19" s="390"/>
      <c r="F19" s="390"/>
      <c r="G19" s="390"/>
      <c r="H19" s="390"/>
      <c r="I19" s="390"/>
      <c r="J19" s="390"/>
      <c r="K19" s="390"/>
      <c r="L19" s="390"/>
      <c r="M19" s="390"/>
      <c r="N19" s="394">
        <f t="shared" si="0"/>
        <v>0</v>
      </c>
    </row>
    <row r="20" spans="1:14" x14ac:dyDescent="0.25">
      <c r="A20" s="388" t="s">
        <v>183</v>
      </c>
      <c r="B20" s="395">
        <v>244</v>
      </c>
      <c r="C20" s="390">
        <f>C21+C22+C23+C24</f>
        <v>0</v>
      </c>
      <c r="D20" s="390">
        <f t="shared" ref="D20:M20" si="2">D21+D22+D23+D24</f>
        <v>0</v>
      </c>
      <c r="E20" s="390">
        <f t="shared" si="2"/>
        <v>0</v>
      </c>
      <c r="F20" s="390">
        <f t="shared" si="2"/>
        <v>0</v>
      </c>
      <c r="G20" s="390">
        <f t="shared" si="2"/>
        <v>0</v>
      </c>
      <c r="H20" s="390">
        <f t="shared" si="2"/>
        <v>0</v>
      </c>
      <c r="I20" s="390">
        <f t="shared" si="2"/>
        <v>0</v>
      </c>
      <c r="J20" s="390">
        <f t="shared" si="2"/>
        <v>0</v>
      </c>
      <c r="K20" s="390">
        <f t="shared" si="2"/>
        <v>0</v>
      </c>
      <c r="L20" s="390">
        <f t="shared" si="2"/>
        <v>0</v>
      </c>
      <c r="M20" s="390">
        <f t="shared" si="2"/>
        <v>0</v>
      </c>
      <c r="N20" s="394">
        <f t="shared" si="0"/>
        <v>0</v>
      </c>
    </row>
    <row r="21" spans="1:14" x14ac:dyDescent="0.25">
      <c r="A21" s="396" t="s">
        <v>314</v>
      </c>
      <c r="B21" s="391">
        <v>244</v>
      </c>
      <c r="C21" s="393"/>
      <c r="D21" s="393"/>
      <c r="E21" s="393"/>
      <c r="F21" s="393"/>
      <c r="G21" s="393"/>
      <c r="H21" s="393"/>
      <c r="I21" s="393"/>
      <c r="J21" s="393"/>
      <c r="K21" s="393"/>
      <c r="L21" s="393"/>
      <c r="M21" s="393"/>
      <c r="N21" s="394">
        <f>SUM(C21:M21)</f>
        <v>0</v>
      </c>
    </row>
    <row r="22" spans="1:14" x14ac:dyDescent="0.25">
      <c r="A22" s="396" t="s">
        <v>315</v>
      </c>
      <c r="B22" s="395">
        <v>244</v>
      </c>
      <c r="C22" s="393"/>
      <c r="D22" s="393"/>
      <c r="E22" s="393"/>
      <c r="F22" s="393"/>
      <c r="G22" s="393"/>
      <c r="H22" s="393"/>
      <c r="I22" s="393"/>
      <c r="J22" s="393"/>
      <c r="K22" s="393"/>
      <c r="L22" s="393"/>
      <c r="M22" s="393"/>
      <c r="N22" s="394">
        <f>SUM(C22:M22)</f>
        <v>0</v>
      </c>
    </row>
    <row r="23" spans="1:14" x14ac:dyDescent="0.25">
      <c r="A23" s="396" t="s">
        <v>316</v>
      </c>
      <c r="B23" s="395">
        <v>244</v>
      </c>
      <c r="C23" s="393"/>
      <c r="D23" s="393"/>
      <c r="E23" s="393"/>
      <c r="F23" s="393"/>
      <c r="G23" s="393"/>
      <c r="H23" s="393"/>
      <c r="I23" s="393"/>
      <c r="J23" s="393"/>
      <c r="K23" s="393"/>
      <c r="L23" s="393"/>
      <c r="M23" s="393"/>
      <c r="N23" s="394">
        <f>SUM(C23:M23)</f>
        <v>0</v>
      </c>
    </row>
    <row r="24" spans="1:14" x14ac:dyDescent="0.25">
      <c r="A24" s="396" t="s">
        <v>317</v>
      </c>
      <c r="B24" s="395">
        <v>244</v>
      </c>
      <c r="C24" s="393"/>
      <c r="D24" s="393"/>
      <c r="E24" s="393"/>
      <c r="F24" s="393"/>
      <c r="G24" s="393"/>
      <c r="H24" s="393"/>
      <c r="I24" s="393"/>
      <c r="J24" s="393"/>
      <c r="K24" s="393"/>
      <c r="L24" s="393"/>
      <c r="M24" s="393"/>
      <c r="N24" s="394">
        <f>SUM(C24:M24)</f>
        <v>0</v>
      </c>
    </row>
    <row r="25" spans="1:14" x14ac:dyDescent="0.25">
      <c r="A25" s="388" t="s">
        <v>184</v>
      </c>
      <c r="B25" s="395">
        <v>244</v>
      </c>
      <c r="C25" s="390">
        <f>C26+C27</f>
        <v>0</v>
      </c>
      <c r="D25" s="390">
        <f t="shared" ref="D25:M25" si="3">D26+D27</f>
        <v>0</v>
      </c>
      <c r="E25" s="390">
        <f t="shared" si="3"/>
        <v>0</v>
      </c>
      <c r="F25" s="390">
        <f t="shared" si="3"/>
        <v>0</v>
      </c>
      <c r="G25" s="390">
        <f t="shared" si="3"/>
        <v>0</v>
      </c>
      <c r="H25" s="390">
        <f t="shared" si="3"/>
        <v>0</v>
      </c>
      <c r="I25" s="390">
        <f t="shared" si="3"/>
        <v>0</v>
      </c>
      <c r="J25" s="390">
        <f t="shared" si="3"/>
        <v>0</v>
      </c>
      <c r="K25" s="390">
        <f t="shared" si="3"/>
        <v>0</v>
      </c>
      <c r="L25" s="390">
        <f t="shared" si="3"/>
        <v>0</v>
      </c>
      <c r="M25" s="390">
        <f t="shared" si="3"/>
        <v>0</v>
      </c>
      <c r="N25" s="394">
        <f t="shared" si="0"/>
        <v>0</v>
      </c>
    </row>
    <row r="26" spans="1:14" ht="14.25" customHeight="1" x14ac:dyDescent="0.25">
      <c r="A26" s="397" t="s">
        <v>318</v>
      </c>
      <c r="B26" s="398">
        <v>244</v>
      </c>
      <c r="C26" s="393"/>
      <c r="D26" s="393"/>
      <c r="E26" s="393"/>
      <c r="F26" s="393"/>
      <c r="G26" s="393"/>
      <c r="H26" s="393"/>
      <c r="I26" s="393"/>
      <c r="J26" s="393"/>
      <c r="K26" s="393"/>
      <c r="L26" s="393"/>
      <c r="M26" s="393"/>
      <c r="N26" s="394">
        <f t="shared" si="0"/>
        <v>0</v>
      </c>
    </row>
    <row r="27" spans="1:14" x14ac:dyDescent="0.25">
      <c r="A27" s="397" t="s">
        <v>185</v>
      </c>
      <c r="B27" s="398">
        <v>244</v>
      </c>
      <c r="C27" s="393"/>
      <c r="D27" s="393"/>
      <c r="E27" s="393"/>
      <c r="F27" s="393"/>
      <c r="G27" s="393"/>
      <c r="H27" s="393"/>
      <c r="I27" s="393"/>
      <c r="J27" s="393"/>
      <c r="K27" s="393"/>
      <c r="L27" s="393"/>
      <c r="M27" s="393"/>
      <c r="N27" s="394">
        <f t="shared" si="0"/>
        <v>0</v>
      </c>
    </row>
    <row r="28" spans="1:14" x14ac:dyDescent="0.25">
      <c r="A28" s="388" t="s">
        <v>858</v>
      </c>
      <c r="B28" s="389">
        <v>244</v>
      </c>
      <c r="C28" s="393"/>
      <c r="D28" s="393"/>
      <c r="E28" s="393"/>
      <c r="F28" s="393"/>
      <c r="G28" s="393"/>
      <c r="H28" s="393"/>
      <c r="I28" s="393"/>
      <c r="J28" s="393"/>
      <c r="K28" s="393"/>
      <c r="L28" s="393"/>
      <c r="M28" s="393"/>
      <c r="N28" s="394">
        <f>SUM(C28:M28)</f>
        <v>0</v>
      </c>
    </row>
    <row r="29" spans="1:14" x14ac:dyDescent="0.25">
      <c r="A29" s="388" t="s">
        <v>860</v>
      </c>
      <c r="B29" s="395"/>
      <c r="C29" s="390">
        <f>C30+C31</f>
        <v>0</v>
      </c>
      <c r="D29" s="390">
        <f t="shared" ref="D29:M29" si="4">D30+D31</f>
        <v>0</v>
      </c>
      <c r="E29" s="390">
        <f t="shared" si="4"/>
        <v>0</v>
      </c>
      <c r="F29" s="390">
        <f t="shared" si="4"/>
        <v>0</v>
      </c>
      <c r="G29" s="390">
        <f t="shared" si="4"/>
        <v>0</v>
      </c>
      <c r="H29" s="390">
        <f t="shared" si="4"/>
        <v>0</v>
      </c>
      <c r="I29" s="390">
        <f t="shared" si="4"/>
        <v>0</v>
      </c>
      <c r="J29" s="390">
        <f t="shared" si="4"/>
        <v>0</v>
      </c>
      <c r="K29" s="390">
        <f t="shared" si="4"/>
        <v>0</v>
      </c>
      <c r="L29" s="390">
        <f t="shared" si="4"/>
        <v>0</v>
      </c>
      <c r="M29" s="390">
        <f t="shared" si="4"/>
        <v>0</v>
      </c>
      <c r="N29" s="394">
        <f t="shared" si="0"/>
        <v>0</v>
      </c>
    </row>
    <row r="30" spans="1:14" x14ac:dyDescent="0.25">
      <c r="A30" s="397">
        <v>262</v>
      </c>
      <c r="B30" s="398">
        <v>112</v>
      </c>
      <c r="C30" s="393"/>
      <c r="D30" s="393"/>
      <c r="E30" s="393"/>
      <c r="F30" s="393"/>
      <c r="G30" s="393"/>
      <c r="H30" s="393"/>
      <c r="I30" s="393"/>
      <c r="J30" s="393"/>
      <c r="K30" s="393"/>
      <c r="L30" s="393"/>
      <c r="M30" s="393"/>
      <c r="N30" s="394">
        <f t="shared" si="0"/>
        <v>0</v>
      </c>
    </row>
    <row r="31" spans="1:14" x14ac:dyDescent="0.25">
      <c r="A31" s="397">
        <v>262</v>
      </c>
      <c r="B31" s="398">
        <v>119</v>
      </c>
      <c r="C31" s="393"/>
      <c r="D31" s="393"/>
      <c r="E31" s="393"/>
      <c r="F31" s="393"/>
      <c r="G31" s="393"/>
      <c r="H31" s="393"/>
      <c r="I31" s="393"/>
      <c r="J31" s="393"/>
      <c r="K31" s="393"/>
      <c r="L31" s="393"/>
      <c r="M31" s="393"/>
      <c r="N31" s="394">
        <f t="shared" si="0"/>
        <v>0</v>
      </c>
    </row>
    <row r="32" spans="1:14" x14ac:dyDescent="0.25">
      <c r="A32" s="388" t="s">
        <v>859</v>
      </c>
      <c r="B32" s="395"/>
      <c r="C32" s="390">
        <f>C33+C34+C35</f>
        <v>0</v>
      </c>
      <c r="D32" s="390">
        <f t="shared" ref="D32:M32" si="5">D33+D34+D35</f>
        <v>0</v>
      </c>
      <c r="E32" s="390">
        <f t="shared" si="5"/>
        <v>0</v>
      </c>
      <c r="F32" s="390">
        <f t="shared" si="5"/>
        <v>0</v>
      </c>
      <c r="G32" s="390">
        <f t="shared" si="5"/>
        <v>0</v>
      </c>
      <c r="H32" s="390">
        <f t="shared" si="5"/>
        <v>0</v>
      </c>
      <c r="I32" s="390">
        <f t="shared" si="5"/>
        <v>0</v>
      </c>
      <c r="J32" s="390">
        <f t="shared" si="5"/>
        <v>0</v>
      </c>
      <c r="K32" s="390">
        <f t="shared" si="5"/>
        <v>0</v>
      </c>
      <c r="L32" s="390">
        <f t="shared" si="5"/>
        <v>0</v>
      </c>
      <c r="M32" s="390">
        <f t="shared" si="5"/>
        <v>0</v>
      </c>
      <c r="N32" s="394">
        <f>SUM(C32:M32)</f>
        <v>0</v>
      </c>
    </row>
    <row r="33" spans="1:14" x14ac:dyDescent="0.25">
      <c r="A33" s="397">
        <v>266</v>
      </c>
      <c r="B33" s="398">
        <v>111</v>
      </c>
      <c r="C33" s="393"/>
      <c r="D33" s="393"/>
      <c r="E33" s="393"/>
      <c r="F33" s="393"/>
      <c r="G33" s="393"/>
      <c r="H33" s="393"/>
      <c r="I33" s="393"/>
      <c r="J33" s="393"/>
      <c r="K33" s="393"/>
      <c r="L33" s="393"/>
      <c r="M33" s="393"/>
      <c r="N33" s="394">
        <f>SUM(C33:M33)</f>
        <v>0</v>
      </c>
    </row>
    <row r="34" spans="1:14" x14ac:dyDescent="0.25">
      <c r="A34" s="397">
        <v>266</v>
      </c>
      <c r="B34" s="398">
        <v>112</v>
      </c>
      <c r="C34" s="393"/>
      <c r="D34" s="393"/>
      <c r="E34" s="393"/>
      <c r="F34" s="393"/>
      <c r="G34" s="393"/>
      <c r="H34" s="393"/>
      <c r="I34" s="393"/>
      <c r="J34" s="393"/>
      <c r="K34" s="393"/>
      <c r="L34" s="393"/>
      <c r="M34" s="393"/>
      <c r="N34" s="394">
        <f>SUM(C34:M34)</f>
        <v>0</v>
      </c>
    </row>
    <row r="35" spans="1:14" x14ac:dyDescent="0.25">
      <c r="A35" s="397">
        <v>266</v>
      </c>
      <c r="B35" s="398">
        <v>119</v>
      </c>
      <c r="C35" s="393"/>
      <c r="D35" s="393"/>
      <c r="E35" s="393"/>
      <c r="F35" s="393"/>
      <c r="G35" s="393"/>
      <c r="H35" s="393"/>
      <c r="I35" s="393"/>
      <c r="J35" s="393"/>
      <c r="K35" s="393"/>
      <c r="L35" s="393"/>
      <c r="M35" s="393"/>
      <c r="N35" s="394">
        <f>SUM(C35:M35)</f>
        <v>0</v>
      </c>
    </row>
    <row r="36" spans="1:14" x14ac:dyDescent="0.25">
      <c r="A36" s="388" t="s">
        <v>180</v>
      </c>
      <c r="B36" s="398">
        <v>212</v>
      </c>
      <c r="C36" s="393"/>
      <c r="D36" s="393"/>
      <c r="E36" s="393"/>
      <c r="F36" s="393"/>
      <c r="G36" s="393"/>
      <c r="H36" s="393"/>
      <c r="I36" s="393"/>
      <c r="J36" s="393"/>
      <c r="K36" s="393"/>
      <c r="L36" s="393"/>
      <c r="M36" s="393"/>
      <c r="N36" s="394">
        <f>SUM(C36:M36)</f>
        <v>0</v>
      </c>
    </row>
    <row r="37" spans="1:14" x14ac:dyDescent="0.25">
      <c r="A37" s="388" t="s">
        <v>861</v>
      </c>
      <c r="B37" s="398"/>
      <c r="C37" s="390">
        <f>SUM(C38:C47)</f>
        <v>0</v>
      </c>
      <c r="D37" s="390">
        <f t="shared" ref="D37:M37" si="6">SUM(D38:D47)</f>
        <v>0</v>
      </c>
      <c r="E37" s="390">
        <f t="shared" si="6"/>
        <v>0</v>
      </c>
      <c r="F37" s="390">
        <f t="shared" si="6"/>
        <v>0</v>
      </c>
      <c r="G37" s="390">
        <f t="shared" si="6"/>
        <v>0</v>
      </c>
      <c r="H37" s="390">
        <f t="shared" si="6"/>
        <v>0</v>
      </c>
      <c r="I37" s="390">
        <f t="shared" si="6"/>
        <v>0</v>
      </c>
      <c r="J37" s="390">
        <f t="shared" si="6"/>
        <v>0</v>
      </c>
      <c r="K37" s="390">
        <f t="shared" si="6"/>
        <v>0</v>
      </c>
      <c r="L37" s="390">
        <f t="shared" si="6"/>
        <v>0</v>
      </c>
      <c r="M37" s="390">
        <f t="shared" si="6"/>
        <v>0</v>
      </c>
      <c r="N37" s="394">
        <f t="shared" si="0"/>
        <v>0</v>
      </c>
    </row>
    <row r="38" spans="1:14" x14ac:dyDescent="0.25">
      <c r="A38" s="397">
        <v>291</v>
      </c>
      <c r="B38" s="398">
        <v>852</v>
      </c>
      <c r="C38" s="393"/>
      <c r="D38" s="393"/>
      <c r="E38" s="393"/>
      <c r="F38" s="393"/>
      <c r="G38" s="393"/>
      <c r="H38" s="393"/>
      <c r="I38" s="393"/>
      <c r="J38" s="393"/>
      <c r="K38" s="393"/>
      <c r="L38" s="393"/>
      <c r="M38" s="393"/>
      <c r="N38" s="394">
        <f t="shared" si="0"/>
        <v>0</v>
      </c>
    </row>
    <row r="39" spans="1:14" x14ac:dyDescent="0.25">
      <c r="A39" s="397">
        <v>291</v>
      </c>
      <c r="B39" s="399">
        <v>851</v>
      </c>
      <c r="C39" s="393"/>
      <c r="D39" s="393"/>
      <c r="E39" s="393"/>
      <c r="F39" s="393"/>
      <c r="G39" s="393"/>
      <c r="H39" s="393"/>
      <c r="I39" s="393"/>
      <c r="J39" s="393"/>
      <c r="K39" s="393"/>
      <c r="L39" s="393"/>
      <c r="M39" s="393"/>
      <c r="N39" s="394">
        <f t="shared" si="0"/>
        <v>0</v>
      </c>
    </row>
    <row r="40" spans="1:14" x14ac:dyDescent="0.25">
      <c r="A40" s="397">
        <v>291</v>
      </c>
      <c r="B40" s="399">
        <v>851</v>
      </c>
      <c r="C40" s="393"/>
      <c r="D40" s="393"/>
      <c r="E40" s="393"/>
      <c r="F40" s="393"/>
      <c r="G40" s="393"/>
      <c r="H40" s="393"/>
      <c r="I40" s="393"/>
      <c r="J40" s="393"/>
      <c r="K40" s="393"/>
      <c r="L40" s="393"/>
      <c r="M40" s="393"/>
      <c r="N40" s="394">
        <f t="shared" si="0"/>
        <v>0</v>
      </c>
    </row>
    <row r="41" spans="1:14" x14ac:dyDescent="0.25">
      <c r="A41" s="397">
        <v>291</v>
      </c>
      <c r="B41" s="399">
        <v>853</v>
      </c>
      <c r="C41" s="393"/>
      <c r="D41" s="393"/>
      <c r="E41" s="393"/>
      <c r="F41" s="393"/>
      <c r="G41" s="393"/>
      <c r="H41" s="393"/>
      <c r="I41" s="393"/>
      <c r="J41" s="393"/>
      <c r="K41" s="393"/>
      <c r="L41" s="393"/>
      <c r="M41" s="393"/>
      <c r="N41" s="394">
        <f t="shared" si="0"/>
        <v>0</v>
      </c>
    </row>
    <row r="42" spans="1:14" x14ac:dyDescent="0.25">
      <c r="A42" s="397">
        <v>296</v>
      </c>
      <c r="B42" s="398">
        <v>244</v>
      </c>
      <c r="C42" s="393"/>
      <c r="D42" s="393"/>
      <c r="E42" s="393"/>
      <c r="F42" s="393"/>
      <c r="G42" s="393"/>
      <c r="H42" s="393"/>
      <c r="I42" s="393"/>
      <c r="J42" s="393"/>
      <c r="K42" s="393"/>
      <c r="L42" s="393"/>
      <c r="M42" s="393"/>
      <c r="N42" s="394">
        <f>SUM(C42:M42)</f>
        <v>0</v>
      </c>
    </row>
    <row r="43" spans="1:14" x14ac:dyDescent="0.25">
      <c r="A43" s="397">
        <v>296</v>
      </c>
      <c r="B43" s="398">
        <v>340</v>
      </c>
      <c r="C43" s="393"/>
      <c r="D43" s="393"/>
      <c r="E43" s="393"/>
      <c r="F43" s="393"/>
      <c r="G43" s="393"/>
      <c r="H43" s="393"/>
      <c r="I43" s="393"/>
      <c r="J43" s="393"/>
      <c r="K43" s="393"/>
      <c r="L43" s="393"/>
      <c r="M43" s="393"/>
      <c r="N43" s="394">
        <f t="shared" si="0"/>
        <v>0</v>
      </c>
    </row>
    <row r="44" spans="1:14" x14ac:dyDescent="0.25">
      <c r="A44" s="397">
        <v>296</v>
      </c>
      <c r="B44" s="398">
        <v>360</v>
      </c>
      <c r="C44" s="393"/>
      <c r="D44" s="393"/>
      <c r="E44" s="393"/>
      <c r="F44" s="393"/>
      <c r="G44" s="393"/>
      <c r="H44" s="393"/>
      <c r="I44" s="393"/>
      <c r="J44" s="393"/>
      <c r="K44" s="393"/>
      <c r="L44" s="393"/>
      <c r="M44" s="393"/>
      <c r="N44" s="394">
        <f>SUM(C44:M44)</f>
        <v>0</v>
      </c>
    </row>
    <row r="45" spans="1:14" x14ac:dyDescent="0.25">
      <c r="A45" s="397">
        <v>296</v>
      </c>
      <c r="B45" s="398">
        <v>831</v>
      </c>
      <c r="C45" s="393"/>
      <c r="D45" s="393"/>
      <c r="E45" s="393"/>
      <c r="F45" s="393"/>
      <c r="G45" s="393"/>
      <c r="H45" s="393"/>
      <c r="I45" s="393"/>
      <c r="J45" s="393"/>
      <c r="K45" s="393"/>
      <c r="L45" s="393"/>
      <c r="M45" s="393"/>
      <c r="N45" s="394">
        <f>SUM(C45:M45)</f>
        <v>0</v>
      </c>
    </row>
    <row r="46" spans="1:14" x14ac:dyDescent="0.25">
      <c r="A46" s="397">
        <v>292</v>
      </c>
      <c r="B46" s="398">
        <v>853</v>
      </c>
      <c r="C46" s="393"/>
      <c r="D46" s="393"/>
      <c r="E46" s="393"/>
      <c r="F46" s="393"/>
      <c r="G46" s="393"/>
      <c r="H46" s="393"/>
      <c r="I46" s="393"/>
      <c r="J46" s="393"/>
      <c r="K46" s="393"/>
      <c r="L46" s="393"/>
      <c r="M46" s="393"/>
      <c r="N46" s="394">
        <f t="shared" si="0"/>
        <v>0</v>
      </c>
    </row>
    <row r="47" spans="1:14" x14ac:dyDescent="0.25">
      <c r="A47" s="397">
        <v>293</v>
      </c>
      <c r="B47" s="398">
        <v>831</v>
      </c>
      <c r="C47" s="393"/>
      <c r="D47" s="393"/>
      <c r="E47" s="393"/>
      <c r="F47" s="393"/>
      <c r="G47" s="393"/>
      <c r="H47" s="393"/>
      <c r="I47" s="393"/>
      <c r="J47" s="393"/>
      <c r="K47" s="393"/>
      <c r="L47" s="393"/>
      <c r="M47" s="393"/>
      <c r="N47" s="394">
        <f t="shared" si="0"/>
        <v>0</v>
      </c>
    </row>
    <row r="48" spans="1:14" x14ac:dyDescent="0.25">
      <c r="A48" s="388" t="s">
        <v>186</v>
      </c>
      <c r="B48" s="389">
        <v>244</v>
      </c>
      <c r="C48" s="393"/>
      <c r="D48" s="393"/>
      <c r="E48" s="393"/>
      <c r="F48" s="393"/>
      <c r="G48" s="393"/>
      <c r="H48" s="393"/>
      <c r="I48" s="393"/>
      <c r="J48" s="393"/>
      <c r="K48" s="393"/>
      <c r="L48" s="393"/>
      <c r="M48" s="393"/>
      <c r="N48" s="394">
        <f t="shared" si="0"/>
        <v>0</v>
      </c>
    </row>
    <row r="49" spans="1:14" x14ac:dyDescent="0.25">
      <c r="A49" s="388" t="s">
        <v>187</v>
      </c>
      <c r="B49" s="389">
        <v>244</v>
      </c>
      <c r="C49" s="390"/>
      <c r="D49" s="390"/>
      <c r="E49" s="390"/>
      <c r="F49" s="390"/>
      <c r="G49" s="390"/>
      <c r="H49" s="390"/>
      <c r="I49" s="390"/>
      <c r="J49" s="390"/>
      <c r="K49" s="390"/>
      <c r="L49" s="390"/>
      <c r="M49" s="390"/>
      <c r="N49" s="381">
        <f t="shared" si="0"/>
        <v>0</v>
      </c>
    </row>
    <row r="50" spans="1:14" hidden="1" x14ac:dyDescent="0.25">
      <c r="A50" s="1159" t="s">
        <v>856</v>
      </c>
      <c r="B50" s="389">
        <v>244</v>
      </c>
      <c r="C50" s="390"/>
      <c r="D50" s="390"/>
      <c r="E50" s="390"/>
      <c r="F50" s="390"/>
      <c r="G50" s="390"/>
      <c r="H50" s="390"/>
      <c r="I50" s="390"/>
      <c r="J50" s="390"/>
      <c r="K50" s="390"/>
      <c r="L50" s="390"/>
      <c r="M50" s="390"/>
      <c r="N50" s="381">
        <f>SUM(C50:M50)</f>
        <v>0</v>
      </c>
    </row>
    <row r="51" spans="1:14" hidden="1" x14ac:dyDescent="0.25">
      <c r="A51" s="1159" t="s">
        <v>857</v>
      </c>
      <c r="B51" s="389">
        <v>244</v>
      </c>
      <c r="C51" s="390"/>
      <c r="D51" s="390"/>
      <c r="E51" s="390"/>
      <c r="F51" s="390"/>
      <c r="G51" s="390"/>
      <c r="H51" s="390"/>
      <c r="I51" s="390"/>
      <c r="J51" s="390"/>
      <c r="K51" s="390"/>
      <c r="L51" s="390"/>
      <c r="M51" s="390"/>
      <c r="N51" s="381">
        <f>SUM(C51:M51)</f>
        <v>0</v>
      </c>
    </row>
    <row r="52" spans="1:14" x14ac:dyDescent="0.25">
      <c r="A52" s="400" t="s">
        <v>188</v>
      </c>
      <c r="B52" s="400"/>
      <c r="C52" s="401">
        <f>C9+C10+C11+C12+C13+C14+C19+C20+C25+C29+C37+C48+C49+C32+C28+C50+C51</f>
        <v>0</v>
      </c>
      <c r="D52" s="401">
        <f t="shared" ref="D52:M52" si="7">D9+D10+D11+D12+D13+D14+D19+D20+D25+D29+D37+D48+D49+D32+D28+D50+D51</f>
        <v>0</v>
      </c>
      <c r="E52" s="401">
        <f t="shared" si="7"/>
        <v>0</v>
      </c>
      <c r="F52" s="401">
        <f t="shared" si="7"/>
        <v>0</v>
      </c>
      <c r="G52" s="401">
        <f t="shared" si="7"/>
        <v>0</v>
      </c>
      <c r="H52" s="401">
        <f t="shared" si="7"/>
        <v>0</v>
      </c>
      <c r="I52" s="401">
        <f t="shared" si="7"/>
        <v>0</v>
      </c>
      <c r="J52" s="401">
        <f t="shared" si="7"/>
        <v>0</v>
      </c>
      <c r="K52" s="401">
        <f t="shared" si="7"/>
        <v>0</v>
      </c>
      <c r="L52" s="401">
        <f t="shared" si="7"/>
        <v>0</v>
      </c>
      <c r="M52" s="401">
        <f t="shared" si="7"/>
        <v>0</v>
      </c>
      <c r="N52" s="381">
        <f>SUM(C52:M52)</f>
        <v>0</v>
      </c>
    </row>
    <row r="53" spans="1:14" x14ac:dyDescent="0.25">
      <c r="A53" s="378" t="s">
        <v>189</v>
      </c>
      <c r="B53" s="378"/>
      <c r="C53" s="402">
        <f t="shared" ref="C53:M53" si="8">C6+C7+C8-C52</f>
        <v>0</v>
      </c>
      <c r="D53" s="402">
        <f t="shared" si="8"/>
        <v>0</v>
      </c>
      <c r="E53" s="402">
        <f t="shared" si="8"/>
        <v>0</v>
      </c>
      <c r="F53" s="402">
        <f t="shared" si="8"/>
        <v>0</v>
      </c>
      <c r="G53" s="402">
        <f t="shared" si="8"/>
        <v>0</v>
      </c>
      <c r="H53" s="402">
        <f t="shared" si="8"/>
        <v>0</v>
      </c>
      <c r="I53" s="402">
        <f t="shared" si="8"/>
        <v>0</v>
      </c>
      <c r="J53" s="402">
        <f t="shared" si="8"/>
        <v>0</v>
      </c>
      <c r="K53" s="402">
        <f t="shared" si="8"/>
        <v>0</v>
      </c>
      <c r="L53" s="402">
        <f t="shared" si="8"/>
        <v>0</v>
      </c>
      <c r="M53" s="402">
        <f t="shared" si="8"/>
        <v>0</v>
      </c>
      <c r="N53" s="381">
        <f t="shared" si="0"/>
        <v>0</v>
      </c>
    </row>
    <row r="54" spans="1:14" x14ac:dyDescent="0.25">
      <c r="A54" s="403" t="s">
        <v>190</v>
      </c>
      <c r="B54" s="403"/>
    </row>
    <row r="55" spans="1:14" ht="26.25" customHeight="1" x14ac:dyDescent="0.25">
      <c r="A55" s="2873" t="s">
        <v>191</v>
      </c>
      <c r="B55" s="2873"/>
      <c r="C55" s="2873"/>
      <c r="D55" s="2873"/>
      <c r="E55" s="2873"/>
      <c r="F55" s="2873"/>
      <c r="G55" s="2873"/>
      <c r="H55" s="2873"/>
      <c r="I55" s="2873"/>
      <c r="J55" s="2873"/>
      <c r="K55" s="2873"/>
      <c r="L55" s="2873"/>
      <c r="M55" s="2873"/>
      <c r="N55" s="2873"/>
    </row>
    <row r="56" spans="1:14" x14ac:dyDescent="0.25">
      <c r="A56" s="404" t="s">
        <v>192</v>
      </c>
      <c r="B56" s="405"/>
      <c r="C56" s="406"/>
      <c r="D56" s="406"/>
      <c r="E56" s="406"/>
      <c r="F56" s="406"/>
      <c r="G56" s="406"/>
      <c r="H56" s="406"/>
      <c r="I56" s="406"/>
      <c r="J56" s="406"/>
      <c r="K56" s="406"/>
      <c r="L56" s="406"/>
      <c r="M56" s="406"/>
      <c r="N56" s="406"/>
    </row>
    <row r="57" spans="1:14" x14ac:dyDescent="0.25">
      <c r="A57" s="404" t="s">
        <v>193</v>
      </c>
    </row>
    <row r="58" spans="1:14" x14ac:dyDescent="0.25">
      <c r="A58" s="373" t="s">
        <v>270</v>
      </c>
    </row>
  </sheetData>
  <protectedRanges>
    <protectedRange sqref="A15:A17 A21:A24 A26:A27 A38:A41 B48:B51 B9:B17 B19:B29 A18:B18 B31:B41" name="Диапазон9"/>
    <protectedRange sqref="A42:B46" name="Диапазон9_1"/>
    <protectedRange sqref="A47:B47" name="Диапазон9_2"/>
    <protectedRange sqref="A30:A31 A33:A35" name="Диапазон9_3"/>
  </protectedRanges>
  <mergeCells count="8">
    <mergeCell ref="A55:N55"/>
    <mergeCell ref="A2:M2"/>
    <mergeCell ref="A3:M3"/>
    <mergeCell ref="A1:N1"/>
    <mergeCell ref="B4:B8"/>
    <mergeCell ref="C4:K4"/>
    <mergeCell ref="L4:M4"/>
    <mergeCell ref="N4:N5"/>
  </mergeCells>
  <phoneticPr fontId="123" type="noConversion"/>
  <pageMargins left="0.70866141732283472" right="0.51181102362204722" top="0.35433070866141736" bottom="0.35433070866141736" header="0" footer="0"/>
  <pageSetup paperSize="9" scale="65" orientation="landscape" r:id="rId1"/>
  <ignoredErrors>
    <ignoredError sqref="N37:N51 N9:N35" formulaRange="1"/>
    <ignoredError sqref="H5:I5 C5:D5" twoDigitTextYea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O36"/>
  <sheetViews>
    <sheetView workbookViewId="0">
      <selection activeCell="H11" sqref="H11"/>
    </sheetView>
  </sheetViews>
  <sheetFormatPr defaultRowHeight="12.75" x14ac:dyDescent="0.2"/>
  <cols>
    <col min="15" max="15" width="15.85546875" customWidth="1"/>
  </cols>
  <sheetData>
    <row r="4" spans="3:15" ht="15.75" thickBot="1" x14ac:dyDescent="0.3">
      <c r="C4" s="487"/>
      <c r="D4" s="487"/>
      <c r="E4" s="487"/>
      <c r="F4" s="487"/>
      <c r="G4" s="487"/>
      <c r="H4" s="487"/>
      <c r="I4" s="487"/>
      <c r="J4" s="487"/>
      <c r="K4" s="487"/>
      <c r="L4" s="487"/>
      <c r="M4" s="487"/>
      <c r="N4" s="487"/>
      <c r="O4" s="487"/>
    </row>
    <row r="5" spans="3:15" ht="23.25" customHeight="1" thickBot="1" x14ac:dyDescent="0.3">
      <c r="C5" s="2892" t="s">
        <v>602</v>
      </c>
      <c r="D5" s="2904"/>
      <c r="E5" s="2904"/>
      <c r="F5" s="2904"/>
      <c r="G5" s="2904"/>
      <c r="H5" s="2904"/>
      <c r="I5" s="2904"/>
      <c r="J5" s="2904"/>
      <c r="K5" s="2904"/>
      <c r="L5" s="2904"/>
      <c r="M5" s="2904"/>
      <c r="N5" s="2905"/>
      <c r="O5" s="493" t="s">
        <v>330</v>
      </c>
    </row>
    <row r="6" spans="3:15" ht="13.5" thickBot="1" x14ac:dyDescent="0.25">
      <c r="C6" s="2892" t="s">
        <v>580</v>
      </c>
      <c r="D6" s="2892"/>
      <c r="E6" s="2892"/>
      <c r="F6" s="2892"/>
      <c r="G6" s="2892"/>
      <c r="H6" s="2892"/>
      <c r="I6" s="2892"/>
      <c r="J6" s="2892"/>
      <c r="K6" s="2892"/>
      <c r="L6" s="2892"/>
      <c r="M6" s="2896" t="s">
        <v>332</v>
      </c>
      <c r="N6" s="2897"/>
      <c r="O6" s="494">
        <v>501016</v>
      </c>
    </row>
    <row r="7" spans="3:15" ht="13.5" thickBot="1" x14ac:dyDescent="0.25">
      <c r="C7" s="2891" t="s">
        <v>549</v>
      </c>
      <c r="D7" s="2891"/>
      <c r="E7" s="2891"/>
      <c r="F7" s="2891"/>
      <c r="G7" s="2891"/>
      <c r="H7" s="506"/>
      <c r="I7" s="506"/>
      <c r="J7" s="506"/>
      <c r="K7" s="506"/>
      <c r="L7" s="506"/>
      <c r="M7" s="2896" t="s">
        <v>334</v>
      </c>
      <c r="N7" s="2897"/>
      <c r="O7" s="500"/>
    </row>
    <row r="8" spans="3:15" x14ac:dyDescent="0.2">
      <c r="C8" s="2891" t="s">
        <v>581</v>
      </c>
      <c r="D8" s="2891"/>
      <c r="E8" s="2891"/>
      <c r="F8" s="2891"/>
      <c r="G8" s="2891"/>
      <c r="H8" s="499"/>
      <c r="I8" s="499"/>
      <c r="J8" s="499"/>
      <c r="K8" s="499"/>
      <c r="L8" s="499"/>
      <c r="M8" s="2896" t="s">
        <v>335</v>
      </c>
      <c r="N8" s="2897"/>
      <c r="O8" s="501"/>
    </row>
    <row r="9" spans="3:15" ht="13.5" thickBot="1" x14ac:dyDescent="0.25">
      <c r="C9" s="2891" t="s">
        <v>582</v>
      </c>
      <c r="D9" s="2891"/>
      <c r="E9" s="2891"/>
      <c r="F9" s="2891"/>
      <c r="G9" s="2891"/>
      <c r="H9" s="499"/>
      <c r="I9" s="499"/>
      <c r="J9" s="499"/>
      <c r="K9" s="499"/>
      <c r="L9" s="499"/>
      <c r="M9" s="2891"/>
      <c r="N9" s="2906"/>
      <c r="O9" s="502"/>
    </row>
    <row r="10" spans="3:15" x14ac:dyDescent="0.2">
      <c r="C10" s="2891" t="s">
        <v>583</v>
      </c>
      <c r="D10" s="2891"/>
      <c r="E10" s="2891"/>
      <c r="F10" s="2891"/>
      <c r="G10" s="2891"/>
      <c r="H10" s="499"/>
      <c r="I10" s="499"/>
      <c r="J10" s="499"/>
      <c r="K10" s="499"/>
      <c r="L10" s="499"/>
      <c r="M10" s="2896" t="s">
        <v>584</v>
      </c>
      <c r="N10" s="2897"/>
      <c r="O10" s="501"/>
    </row>
    <row r="11" spans="3:15" ht="13.5" thickBot="1" x14ac:dyDescent="0.25">
      <c r="C11" s="2891" t="s">
        <v>585</v>
      </c>
      <c r="D11" s="2891"/>
      <c r="E11" s="2891"/>
      <c r="F11" s="2891"/>
      <c r="G11" s="2891"/>
      <c r="H11" s="499"/>
      <c r="I11" s="499"/>
      <c r="J11" s="499"/>
      <c r="K11" s="499"/>
      <c r="L11" s="499"/>
      <c r="M11" s="2896" t="s">
        <v>586</v>
      </c>
      <c r="N11" s="2897"/>
      <c r="O11" s="503"/>
    </row>
    <row r="12" spans="3:15" ht="13.5" thickBot="1" x14ac:dyDescent="0.25">
      <c r="C12" s="2903" t="s">
        <v>587</v>
      </c>
      <c r="D12" s="2903"/>
      <c r="E12" s="2903"/>
      <c r="F12" s="2903"/>
      <c r="G12" s="2903"/>
      <c r="H12" s="499"/>
      <c r="I12" s="499"/>
      <c r="J12" s="499"/>
      <c r="K12" s="499"/>
      <c r="L12" s="499"/>
      <c r="M12" s="2896" t="s">
        <v>588</v>
      </c>
      <c r="N12" s="2901"/>
      <c r="O12" s="507"/>
    </row>
    <row r="13" spans="3:15" ht="13.5" thickBot="1" x14ac:dyDescent="0.25">
      <c r="C13" s="2902" t="s">
        <v>589</v>
      </c>
      <c r="D13" s="2902"/>
      <c r="E13" s="2902"/>
      <c r="F13" s="2902"/>
      <c r="G13" s="2902"/>
      <c r="H13" s="499"/>
      <c r="I13" s="499"/>
      <c r="J13" s="499"/>
      <c r="K13" s="499"/>
      <c r="L13" s="499"/>
      <c r="M13" s="2896" t="s">
        <v>339</v>
      </c>
      <c r="N13" s="2897"/>
      <c r="O13" s="504"/>
    </row>
    <row r="14" spans="3:15" ht="13.5" thickBot="1" x14ac:dyDescent="0.25">
      <c r="C14" s="2891" t="s">
        <v>590</v>
      </c>
      <c r="D14" s="2891"/>
      <c r="E14" s="2891"/>
      <c r="F14" s="2891"/>
      <c r="G14" s="2891"/>
      <c r="H14" s="2891"/>
      <c r="I14" s="2891"/>
      <c r="J14" s="2891"/>
      <c r="K14" s="2891"/>
      <c r="L14" s="2891"/>
      <c r="M14" s="2896" t="s">
        <v>335</v>
      </c>
      <c r="N14" s="2897"/>
      <c r="O14" s="504"/>
    </row>
    <row r="15" spans="3:15" ht="13.5" thickBot="1" x14ac:dyDescent="0.25">
      <c r="C15" s="492" t="s">
        <v>591</v>
      </c>
      <c r="D15" s="498"/>
      <c r="E15" s="505"/>
      <c r="F15" s="498"/>
      <c r="G15" s="498"/>
      <c r="H15" s="498"/>
      <c r="I15" s="498"/>
      <c r="J15" s="498"/>
      <c r="K15" s="498"/>
      <c r="L15" s="498"/>
      <c r="M15" s="2896" t="s">
        <v>341</v>
      </c>
      <c r="N15" s="2897"/>
      <c r="O15" s="494">
        <v>383</v>
      </c>
    </row>
    <row r="16" spans="3:15" ht="13.5" thickBot="1" x14ac:dyDescent="0.25">
      <c r="C16" s="2891" t="s">
        <v>592</v>
      </c>
      <c r="D16" s="2891"/>
      <c r="E16" s="2891"/>
      <c r="F16" s="2891"/>
      <c r="G16" s="2891"/>
      <c r="H16" s="2891"/>
      <c r="I16" s="2891"/>
      <c r="J16" s="2891"/>
      <c r="K16" s="2891"/>
      <c r="L16" s="2891"/>
      <c r="M16" s="2896" t="s">
        <v>593</v>
      </c>
      <c r="N16" s="2897"/>
      <c r="O16" s="494">
        <v>643</v>
      </c>
    </row>
    <row r="17" spans="3:15" ht="15" x14ac:dyDescent="0.25">
      <c r="C17" s="487"/>
      <c r="D17" s="487"/>
      <c r="E17" s="487"/>
      <c r="F17" s="487"/>
      <c r="G17" s="487"/>
      <c r="H17" s="487"/>
      <c r="I17" s="487"/>
      <c r="J17" s="487"/>
      <c r="K17" s="487"/>
      <c r="L17" s="487"/>
      <c r="M17" s="498"/>
      <c r="N17" s="498"/>
      <c r="O17" s="498"/>
    </row>
    <row r="18" spans="3:15" ht="15" x14ac:dyDescent="0.25">
      <c r="C18" s="496"/>
      <c r="D18" s="496"/>
      <c r="E18" s="496"/>
      <c r="F18" s="496"/>
      <c r="G18" s="496"/>
      <c r="H18" s="496"/>
      <c r="I18" s="496"/>
      <c r="J18" s="496"/>
      <c r="K18" s="496"/>
      <c r="L18" s="2914" t="s">
        <v>594</v>
      </c>
      <c r="M18" s="2914"/>
      <c r="N18" s="2914"/>
      <c r="O18" s="488"/>
    </row>
    <row r="19" spans="3:15" ht="15" x14ac:dyDescent="0.25">
      <c r="C19" s="492" t="s">
        <v>595</v>
      </c>
      <c r="D19" s="2893"/>
      <c r="E19" s="2893"/>
      <c r="F19" s="487"/>
      <c r="G19" s="487"/>
      <c r="H19" s="487"/>
      <c r="I19" s="487"/>
      <c r="J19" s="487"/>
      <c r="K19" s="487"/>
      <c r="L19" s="487"/>
      <c r="M19" s="487"/>
      <c r="N19" s="487"/>
      <c r="O19" s="487"/>
    </row>
    <row r="20" spans="3:15" x14ac:dyDescent="0.2">
      <c r="C20" s="2894" t="s">
        <v>343</v>
      </c>
      <c r="D20" s="2894" t="s">
        <v>365</v>
      </c>
      <c r="E20" s="2907" t="s">
        <v>577</v>
      </c>
      <c r="F20" s="2908"/>
      <c r="G20" s="2908"/>
      <c r="H20" s="2909"/>
      <c r="I20" s="2910" t="s">
        <v>555</v>
      </c>
      <c r="J20" s="2912" t="s">
        <v>596</v>
      </c>
      <c r="K20" s="2913"/>
      <c r="L20" s="2912" t="s">
        <v>556</v>
      </c>
      <c r="M20" s="2913"/>
      <c r="N20" s="2912" t="s">
        <v>597</v>
      </c>
      <c r="O20" s="2913"/>
    </row>
    <row r="21" spans="3:15" ht="22.5" x14ac:dyDescent="0.2">
      <c r="C21" s="2895"/>
      <c r="D21" s="2895"/>
      <c r="E21" s="490" t="s">
        <v>87</v>
      </c>
      <c r="F21" s="490" t="s">
        <v>88</v>
      </c>
      <c r="G21" s="489" t="s">
        <v>64</v>
      </c>
      <c r="H21" s="490" t="s">
        <v>347</v>
      </c>
      <c r="I21" s="2911"/>
      <c r="J21" s="491" t="s">
        <v>348</v>
      </c>
      <c r="K21" s="491" t="s">
        <v>349</v>
      </c>
      <c r="L21" s="491" t="s">
        <v>348</v>
      </c>
      <c r="M21" s="491" t="s">
        <v>349</v>
      </c>
      <c r="N21" s="491" t="s">
        <v>350</v>
      </c>
      <c r="O21" s="491" t="s">
        <v>351</v>
      </c>
    </row>
    <row r="22" spans="3:15" x14ac:dyDescent="0.2">
      <c r="C22" s="490">
        <v>1</v>
      </c>
      <c r="D22" s="490">
        <v>2</v>
      </c>
      <c r="E22" s="2915">
        <v>3</v>
      </c>
      <c r="F22" s="2916"/>
      <c r="G22" s="2916"/>
      <c r="H22" s="2917"/>
      <c r="I22" s="490">
        <v>4</v>
      </c>
      <c r="J22" s="490">
        <v>5</v>
      </c>
      <c r="K22" s="490">
        <v>6</v>
      </c>
      <c r="L22" s="490">
        <v>7</v>
      </c>
      <c r="M22" s="490">
        <v>8</v>
      </c>
      <c r="N22" s="490">
        <v>9</v>
      </c>
      <c r="O22" s="490">
        <v>10</v>
      </c>
    </row>
    <row r="23" spans="3:15" x14ac:dyDescent="0.2">
      <c r="C23" s="490"/>
      <c r="D23" s="490"/>
      <c r="E23" s="490"/>
      <c r="F23" s="490"/>
      <c r="G23" s="490"/>
      <c r="H23" s="490"/>
      <c r="I23" s="490"/>
      <c r="J23" s="490"/>
      <c r="K23" s="490"/>
      <c r="L23" s="490"/>
      <c r="M23" s="490"/>
      <c r="N23" s="490"/>
      <c r="O23" s="490"/>
    </row>
    <row r="24" spans="3:15" x14ac:dyDescent="0.2">
      <c r="C24" s="490"/>
      <c r="D24" s="490"/>
      <c r="E24" s="490"/>
      <c r="F24" s="490"/>
      <c r="G24" s="490"/>
      <c r="H24" s="490"/>
      <c r="I24" s="490"/>
      <c r="J24" s="490"/>
      <c r="K24" s="490"/>
      <c r="L24" s="490"/>
      <c r="M24" s="490"/>
      <c r="N24" s="490"/>
      <c r="O24" s="490"/>
    </row>
    <row r="25" spans="3:15" ht="15" x14ac:dyDescent="0.25">
      <c r="C25" s="487"/>
      <c r="D25" s="487"/>
      <c r="E25" s="487"/>
      <c r="F25" s="487"/>
      <c r="G25" s="487"/>
      <c r="H25" s="2918" t="s">
        <v>194</v>
      </c>
      <c r="I25" s="2919"/>
      <c r="J25" s="490"/>
      <c r="K25" s="490" t="s">
        <v>379</v>
      </c>
      <c r="L25" s="490"/>
      <c r="M25" s="490"/>
      <c r="N25" s="490"/>
      <c r="O25" s="490"/>
    </row>
    <row r="26" spans="3:15" ht="15.75" thickBot="1" x14ac:dyDescent="0.3">
      <c r="C26" s="492"/>
      <c r="D26" s="2893"/>
      <c r="E26" s="2893"/>
      <c r="F26" s="487"/>
      <c r="G26" s="487"/>
      <c r="H26" s="487"/>
      <c r="I26" s="487"/>
      <c r="J26" s="487"/>
      <c r="K26" s="487"/>
      <c r="L26" s="487"/>
      <c r="M26" s="487"/>
      <c r="N26" s="487"/>
      <c r="O26" s="487"/>
    </row>
    <row r="27" spans="3:15" ht="15.75" thickBot="1" x14ac:dyDescent="0.3">
      <c r="C27" s="492"/>
      <c r="D27" s="2893"/>
      <c r="E27" s="2893"/>
      <c r="F27" s="487"/>
      <c r="G27" s="487"/>
      <c r="H27" s="487"/>
      <c r="I27" s="487"/>
      <c r="J27" s="487"/>
      <c r="K27" s="487"/>
      <c r="L27" s="487"/>
      <c r="M27" s="508" t="s">
        <v>352</v>
      </c>
      <c r="N27" s="487"/>
      <c r="O27" s="509"/>
    </row>
    <row r="28" spans="3:15" ht="15.75" thickBot="1" x14ac:dyDescent="0.3">
      <c r="C28" s="492"/>
      <c r="D28" s="2893"/>
      <c r="E28" s="2893"/>
      <c r="F28" s="487"/>
      <c r="G28" s="487"/>
      <c r="H28" s="487"/>
      <c r="I28" s="487"/>
      <c r="J28" s="487"/>
      <c r="K28" s="487"/>
      <c r="L28" s="487"/>
      <c r="M28" s="508" t="s">
        <v>598</v>
      </c>
      <c r="N28" s="487"/>
      <c r="O28" s="510"/>
    </row>
    <row r="29" spans="3:15" ht="15" x14ac:dyDescent="0.25">
      <c r="C29" s="492"/>
      <c r="D29" s="495"/>
      <c r="E29" s="495"/>
      <c r="F29" s="487"/>
      <c r="G29" s="487"/>
      <c r="H29" s="487"/>
      <c r="I29" s="487"/>
      <c r="J29" s="487"/>
      <c r="K29" s="487"/>
      <c r="L29" s="487"/>
      <c r="M29" s="508"/>
      <c r="N29" s="487"/>
      <c r="O29" s="514"/>
    </row>
    <row r="30" spans="3:15" ht="15" x14ac:dyDescent="0.25">
      <c r="C30" s="498" t="s">
        <v>250</v>
      </c>
      <c r="D30" s="497"/>
      <c r="E30" s="511"/>
      <c r="F30" s="511"/>
      <c r="G30" s="497"/>
      <c r="H30" s="497"/>
      <c r="I30" s="487"/>
      <c r="J30" s="2898" t="s">
        <v>522</v>
      </c>
      <c r="K30" s="2899"/>
      <c r="L30" s="2899"/>
      <c r="M30" s="2899"/>
      <c r="N30" s="2899"/>
      <c r="O30" s="2900"/>
    </row>
    <row r="31" spans="3:15" ht="15" x14ac:dyDescent="0.25">
      <c r="C31" s="498"/>
      <c r="D31" s="519" t="s">
        <v>322</v>
      </c>
      <c r="E31" s="511"/>
      <c r="F31" s="511"/>
      <c r="G31" s="512" t="s">
        <v>323</v>
      </c>
      <c r="H31" s="487"/>
      <c r="I31" s="487"/>
      <c r="J31" s="2887" t="s">
        <v>523</v>
      </c>
      <c r="K31" s="2888"/>
      <c r="L31" s="2888"/>
      <c r="M31" s="2888"/>
      <c r="N31" s="2888"/>
      <c r="O31" s="2889"/>
    </row>
    <row r="32" spans="3:15" ht="15" x14ac:dyDescent="0.25">
      <c r="C32" s="498" t="s">
        <v>270</v>
      </c>
      <c r="D32" s="497"/>
      <c r="E32" s="511"/>
      <c r="F32" s="511"/>
      <c r="G32" s="513"/>
      <c r="H32" s="497"/>
      <c r="I32" s="487"/>
      <c r="J32" s="2890" t="s">
        <v>599</v>
      </c>
      <c r="K32" s="497"/>
      <c r="L32" s="511"/>
      <c r="M32" s="497"/>
      <c r="N32" s="511"/>
      <c r="O32" s="518"/>
    </row>
    <row r="33" spans="3:15" ht="15" x14ac:dyDescent="0.25">
      <c r="C33" s="498"/>
      <c r="D33" s="519" t="s">
        <v>322</v>
      </c>
      <c r="E33" s="487"/>
      <c r="F33" s="487"/>
      <c r="G33" s="512" t="s">
        <v>323</v>
      </c>
      <c r="H33" s="487"/>
      <c r="I33" s="487"/>
      <c r="J33" s="2890"/>
      <c r="K33" s="519" t="s">
        <v>356</v>
      </c>
      <c r="L33" s="511"/>
      <c r="M33" s="519" t="s">
        <v>322</v>
      </c>
      <c r="N33" s="511"/>
      <c r="O33" s="520" t="s">
        <v>323</v>
      </c>
    </row>
    <row r="34" spans="3:15" ht="15" x14ac:dyDescent="0.25">
      <c r="C34" s="498" t="s">
        <v>599</v>
      </c>
      <c r="D34" s="497"/>
      <c r="E34" s="487"/>
      <c r="F34" s="487"/>
      <c r="G34" s="513"/>
      <c r="H34" s="497"/>
      <c r="I34" s="487"/>
      <c r="J34" s="515" t="s">
        <v>600</v>
      </c>
      <c r="K34" s="511"/>
      <c r="L34" s="511"/>
      <c r="M34" s="511"/>
      <c r="N34" s="497"/>
      <c r="O34" s="516"/>
    </row>
    <row r="35" spans="3:15" ht="15" x14ac:dyDescent="0.25">
      <c r="C35" s="487"/>
      <c r="D35" s="519" t="s">
        <v>322</v>
      </c>
      <c r="E35" s="487"/>
      <c r="F35" s="487"/>
      <c r="G35" s="512" t="s">
        <v>323</v>
      </c>
      <c r="H35" s="487"/>
      <c r="I35" s="487"/>
      <c r="J35" s="517"/>
      <c r="K35" s="497"/>
      <c r="L35" s="497"/>
      <c r="M35" s="497"/>
      <c r="N35" s="521" t="s">
        <v>601</v>
      </c>
      <c r="O35" s="518"/>
    </row>
    <row r="36" spans="3:15" ht="15" x14ac:dyDescent="0.25">
      <c r="C36" s="487" t="s">
        <v>600</v>
      </c>
      <c r="D36" s="487"/>
      <c r="E36" s="487"/>
      <c r="F36" s="487"/>
      <c r="G36" s="487"/>
      <c r="H36" s="487"/>
      <c r="I36" s="487"/>
      <c r="J36" s="487"/>
      <c r="K36" s="487"/>
      <c r="L36" s="487"/>
      <c r="M36" s="487"/>
      <c r="N36" s="487"/>
      <c r="O36" s="487"/>
    </row>
  </sheetData>
  <mergeCells count="39">
    <mergeCell ref="M15:N15"/>
    <mergeCell ref="M16:N16"/>
    <mergeCell ref="D26:E26"/>
    <mergeCell ref="D20:D21"/>
    <mergeCell ref="E20:H20"/>
    <mergeCell ref="I20:I21"/>
    <mergeCell ref="J20:K20"/>
    <mergeCell ref="L20:M20"/>
    <mergeCell ref="N20:O20"/>
    <mergeCell ref="D19:E19"/>
    <mergeCell ref="L18:N18"/>
    <mergeCell ref="E22:H22"/>
    <mergeCell ref="H25:I25"/>
    <mergeCell ref="M14:N14"/>
    <mergeCell ref="C12:G12"/>
    <mergeCell ref="C5:N5"/>
    <mergeCell ref="M6:N6"/>
    <mergeCell ref="M7:N7"/>
    <mergeCell ref="M8:N8"/>
    <mergeCell ref="M9:N9"/>
    <mergeCell ref="C10:G10"/>
    <mergeCell ref="C11:G11"/>
    <mergeCell ref="M13:N13"/>
    <mergeCell ref="J31:O31"/>
    <mergeCell ref="J32:J33"/>
    <mergeCell ref="C9:G9"/>
    <mergeCell ref="C6:L6"/>
    <mergeCell ref="C8:G8"/>
    <mergeCell ref="C7:G7"/>
    <mergeCell ref="D27:E27"/>
    <mergeCell ref="D28:E28"/>
    <mergeCell ref="C14:L14"/>
    <mergeCell ref="C20:C21"/>
    <mergeCell ref="M10:N10"/>
    <mergeCell ref="M11:N11"/>
    <mergeCell ref="J30:O30"/>
    <mergeCell ref="M12:N12"/>
    <mergeCell ref="C16:L16"/>
    <mergeCell ref="C13:G1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37"/>
  <sheetViews>
    <sheetView workbookViewId="0">
      <selection activeCell="C9" sqref="C9"/>
    </sheetView>
  </sheetViews>
  <sheetFormatPr defaultRowHeight="12.75" x14ac:dyDescent="0.2"/>
  <cols>
    <col min="1" max="1" width="1.85546875" customWidth="1"/>
    <col min="2" max="2" width="12" customWidth="1"/>
    <col min="3" max="3" width="77.85546875" customWidth="1"/>
    <col min="4" max="4" width="41.7109375" customWidth="1"/>
    <col min="5" max="5" width="37.5703125" customWidth="1"/>
    <col min="6" max="6" width="12.7109375" customWidth="1"/>
  </cols>
  <sheetData>
    <row r="1" spans="2:6" s="202" customFormat="1" ht="38.25" x14ac:dyDescent="0.2">
      <c r="B1" s="368" t="s">
        <v>675</v>
      </c>
      <c r="C1" s="609" t="s">
        <v>637</v>
      </c>
      <c r="D1" s="609" t="s">
        <v>638</v>
      </c>
      <c r="E1" s="609" t="s">
        <v>640</v>
      </c>
      <c r="F1" s="368" t="s">
        <v>639</v>
      </c>
    </row>
    <row r="2" spans="2:6" ht="27" customHeight="1" x14ac:dyDescent="0.2">
      <c r="B2" s="195" t="s">
        <v>641</v>
      </c>
      <c r="C2" s="367" t="s">
        <v>643</v>
      </c>
      <c r="D2" s="657" t="s">
        <v>652</v>
      </c>
      <c r="E2" s="367" t="s">
        <v>646</v>
      </c>
      <c r="F2" s="367" t="s">
        <v>642</v>
      </c>
    </row>
    <row r="3" spans="2:6" ht="25.5" x14ac:dyDescent="0.2">
      <c r="B3" s="195" t="s">
        <v>644</v>
      </c>
      <c r="C3" s="367" t="s">
        <v>647</v>
      </c>
      <c r="D3" s="367" t="s">
        <v>648</v>
      </c>
      <c r="E3" s="367" t="s">
        <v>650</v>
      </c>
      <c r="F3" s="367" t="s">
        <v>651</v>
      </c>
    </row>
    <row r="4" spans="2:6" ht="25.5" x14ac:dyDescent="0.2">
      <c r="B4" s="195" t="s">
        <v>645</v>
      </c>
      <c r="C4" s="367" t="s">
        <v>647</v>
      </c>
      <c r="D4" s="367" t="s">
        <v>649</v>
      </c>
      <c r="E4" s="367" t="s">
        <v>650</v>
      </c>
      <c r="F4" s="367" t="s">
        <v>651</v>
      </c>
    </row>
    <row r="5" spans="2:6" ht="14.25" customHeight="1" x14ac:dyDescent="0.2">
      <c r="B5" s="195" t="s">
        <v>635</v>
      </c>
      <c r="C5" s="367" t="s">
        <v>636</v>
      </c>
      <c r="D5" s="367" t="s">
        <v>653</v>
      </c>
      <c r="E5" s="367" t="s">
        <v>654</v>
      </c>
      <c r="F5" s="367" t="s">
        <v>655</v>
      </c>
    </row>
    <row r="6" spans="2:6" x14ac:dyDescent="0.2">
      <c r="B6" s="195" t="s">
        <v>663</v>
      </c>
      <c r="C6" s="367" t="s">
        <v>657</v>
      </c>
      <c r="D6" s="367" t="s">
        <v>653</v>
      </c>
      <c r="E6" s="367" t="s">
        <v>654</v>
      </c>
      <c r="F6" s="367" t="s">
        <v>656</v>
      </c>
    </row>
    <row r="7" spans="2:6" x14ac:dyDescent="0.2">
      <c r="B7" s="195" t="s">
        <v>664</v>
      </c>
      <c r="C7" s="367" t="s">
        <v>657</v>
      </c>
      <c r="D7" s="367" t="s">
        <v>653</v>
      </c>
      <c r="E7" s="367" t="s">
        <v>654</v>
      </c>
      <c r="F7" s="367" t="s">
        <v>651</v>
      </c>
    </row>
    <row r="8" spans="2:6" ht="25.5" x14ac:dyDescent="0.2">
      <c r="B8" s="195" t="s">
        <v>662</v>
      </c>
      <c r="C8" s="367" t="s">
        <v>658</v>
      </c>
      <c r="D8" s="367" t="s">
        <v>659</v>
      </c>
      <c r="E8" s="367" t="s">
        <v>660</v>
      </c>
      <c r="F8" s="367" t="s">
        <v>655</v>
      </c>
    </row>
    <row r="9" spans="2:6" ht="25.5" x14ac:dyDescent="0.2">
      <c r="B9" s="195" t="s">
        <v>661</v>
      </c>
      <c r="C9" s="367" t="s">
        <v>676</v>
      </c>
      <c r="D9" s="367" t="s">
        <v>665</v>
      </c>
      <c r="E9" s="367" t="s">
        <v>660</v>
      </c>
      <c r="F9" s="367" t="s">
        <v>655</v>
      </c>
    </row>
    <row r="10" spans="2:6" ht="38.25" x14ac:dyDescent="0.2">
      <c r="B10" s="195" t="s">
        <v>667</v>
      </c>
      <c r="C10" s="367" t="s">
        <v>677</v>
      </c>
      <c r="D10" s="367" t="s">
        <v>665</v>
      </c>
      <c r="E10" s="367" t="s">
        <v>660</v>
      </c>
      <c r="F10" s="367" t="s">
        <v>655</v>
      </c>
    </row>
    <row r="11" spans="2:6" ht="25.5" x14ac:dyDescent="0.2">
      <c r="B11" s="195" t="s">
        <v>668</v>
      </c>
      <c r="C11" s="367" t="s">
        <v>669</v>
      </c>
      <c r="D11" s="367" t="s">
        <v>665</v>
      </c>
      <c r="E11" s="367" t="s">
        <v>660</v>
      </c>
      <c r="F11" s="367" t="s">
        <v>655</v>
      </c>
    </row>
    <row r="12" spans="2:6" ht="25.5" x14ac:dyDescent="0.2">
      <c r="B12" s="195" t="s">
        <v>670</v>
      </c>
      <c r="C12" s="367" t="s">
        <v>671</v>
      </c>
      <c r="D12" s="367" t="s">
        <v>665</v>
      </c>
      <c r="E12" s="367" t="s">
        <v>660</v>
      </c>
      <c r="F12" s="367" t="s">
        <v>655</v>
      </c>
    </row>
    <row r="13" spans="2:6" ht="51" customHeight="1" x14ac:dyDescent="0.2">
      <c r="B13" s="1241" t="s">
        <v>1153</v>
      </c>
      <c r="C13" s="1242" t="s">
        <v>914</v>
      </c>
      <c r="D13" s="657" t="s">
        <v>672</v>
      </c>
      <c r="E13" s="367" t="s">
        <v>660</v>
      </c>
      <c r="F13" s="367" t="s">
        <v>656</v>
      </c>
    </row>
    <row r="14" spans="2:6" ht="26.25" customHeight="1" x14ac:dyDescent="0.2">
      <c r="B14" s="1241" t="s">
        <v>1154</v>
      </c>
      <c r="C14" s="1242" t="s">
        <v>1156</v>
      </c>
      <c r="D14" s="1243" t="s">
        <v>1155</v>
      </c>
      <c r="E14" s="367" t="s">
        <v>660</v>
      </c>
      <c r="F14" s="367" t="s">
        <v>656</v>
      </c>
    </row>
    <row r="15" spans="2:6" ht="25.5" x14ac:dyDescent="0.2">
      <c r="B15" s="195" t="s">
        <v>673</v>
      </c>
      <c r="C15" s="367" t="s">
        <v>674</v>
      </c>
      <c r="D15" s="367" t="s">
        <v>665</v>
      </c>
      <c r="E15" s="367" t="s">
        <v>660</v>
      </c>
      <c r="F15" s="367" t="s">
        <v>656</v>
      </c>
    </row>
    <row r="16" spans="2:6" ht="38.25" x14ac:dyDescent="0.2">
      <c r="B16" s="195" t="s">
        <v>799</v>
      </c>
      <c r="C16" s="367" t="s">
        <v>800</v>
      </c>
      <c r="D16" s="367" t="s">
        <v>665</v>
      </c>
      <c r="E16" s="367" t="s">
        <v>660</v>
      </c>
      <c r="F16" s="367" t="s">
        <v>656</v>
      </c>
    </row>
    <row r="17" spans="2:6" x14ac:dyDescent="0.2">
      <c r="C17" s="99"/>
      <c r="D17" s="99"/>
      <c r="E17" s="99"/>
      <c r="F17" s="99"/>
    </row>
    <row r="18" spans="2:6" x14ac:dyDescent="0.2">
      <c r="B18" s="1018" t="s">
        <v>1157</v>
      </c>
      <c r="C18" s="99"/>
      <c r="D18" s="99"/>
      <c r="E18" s="99"/>
      <c r="F18" s="99"/>
    </row>
    <row r="19" spans="2:6" x14ac:dyDescent="0.2">
      <c r="C19" s="99"/>
      <c r="D19" s="99"/>
      <c r="E19" s="99"/>
      <c r="F19" s="99"/>
    </row>
    <row r="20" spans="2:6" x14ac:dyDescent="0.2">
      <c r="B20" s="212" t="s">
        <v>666</v>
      </c>
      <c r="C20" s="99"/>
      <c r="D20" s="99"/>
      <c r="E20" s="99"/>
      <c r="F20" s="99"/>
    </row>
    <row r="21" spans="2:6" x14ac:dyDescent="0.2">
      <c r="B21" s="1018" t="s">
        <v>815</v>
      </c>
      <c r="C21" s="99"/>
      <c r="D21" s="99"/>
      <c r="E21" s="99"/>
      <c r="F21" s="99"/>
    </row>
    <row r="22" spans="2:6" x14ac:dyDescent="0.2">
      <c r="C22" s="99"/>
      <c r="D22" s="99"/>
      <c r="E22" s="99"/>
      <c r="F22" s="99"/>
    </row>
    <row r="23" spans="2:6" x14ac:dyDescent="0.2">
      <c r="C23" s="99"/>
      <c r="D23" s="99"/>
      <c r="E23" s="99"/>
      <c r="F23" s="99"/>
    </row>
    <row r="24" spans="2:6" x14ac:dyDescent="0.2">
      <c r="C24" s="99"/>
      <c r="D24" s="99"/>
      <c r="E24" s="99"/>
      <c r="F24" s="99"/>
    </row>
    <row r="25" spans="2:6" x14ac:dyDescent="0.2">
      <c r="C25" s="99"/>
      <c r="D25" s="99"/>
      <c r="E25" s="99"/>
      <c r="F25" s="99"/>
    </row>
    <row r="26" spans="2:6" x14ac:dyDescent="0.2">
      <c r="C26" s="99"/>
      <c r="D26" s="99"/>
      <c r="E26" s="99"/>
      <c r="F26" s="99"/>
    </row>
    <row r="27" spans="2:6" x14ac:dyDescent="0.2">
      <c r="C27" s="99"/>
      <c r="D27" s="99"/>
      <c r="E27" s="99"/>
      <c r="F27" s="99"/>
    </row>
    <row r="28" spans="2:6" x14ac:dyDescent="0.2">
      <c r="C28" s="99"/>
      <c r="D28" s="99"/>
      <c r="E28" s="99"/>
      <c r="F28" s="99"/>
    </row>
    <row r="29" spans="2:6" x14ac:dyDescent="0.2">
      <c r="C29" s="99"/>
      <c r="D29" s="99"/>
      <c r="E29" s="99"/>
      <c r="F29" s="99"/>
    </row>
    <row r="30" spans="2:6" x14ac:dyDescent="0.2">
      <c r="C30" s="99"/>
      <c r="D30" s="99"/>
      <c r="E30" s="99"/>
      <c r="F30" s="99"/>
    </row>
    <row r="31" spans="2:6" x14ac:dyDescent="0.2">
      <c r="C31" s="99"/>
      <c r="D31" s="99"/>
      <c r="E31" s="99"/>
      <c r="F31" s="99"/>
    </row>
    <row r="32" spans="2:6" x14ac:dyDescent="0.2">
      <c r="C32" s="99"/>
      <c r="D32" s="99"/>
      <c r="E32" s="99"/>
      <c r="F32" s="99"/>
    </row>
    <row r="33" spans="3:6" x14ac:dyDescent="0.2">
      <c r="C33" s="99"/>
      <c r="D33" s="99"/>
      <c r="E33" s="99"/>
      <c r="F33" s="99"/>
    </row>
    <row r="34" spans="3:6" x14ac:dyDescent="0.2">
      <c r="C34" s="99"/>
      <c r="D34" s="99"/>
      <c r="E34" s="99"/>
      <c r="F34" s="99"/>
    </row>
    <row r="35" spans="3:6" x14ac:dyDescent="0.2">
      <c r="C35" s="99"/>
      <c r="D35" s="99"/>
      <c r="E35" s="99"/>
      <c r="F35" s="99"/>
    </row>
    <row r="36" spans="3:6" x14ac:dyDescent="0.2">
      <c r="C36" s="99"/>
      <c r="D36" s="99"/>
      <c r="E36" s="99"/>
      <c r="F36" s="99"/>
    </row>
    <row r="37" spans="3:6" x14ac:dyDescent="0.2">
      <c r="C37" s="99"/>
      <c r="D37" s="99"/>
      <c r="E37" s="99"/>
      <c r="F37" s="99"/>
    </row>
  </sheetData>
  <pageMargins left="0.70866141732283472" right="0.70866141732283472" top="0.74803149606299213" bottom="0.74803149606299213" header="0.31496062992125984" footer="0.31496062992125984"/>
  <pageSetup paperSize="9" scale="72" orientation="landscape"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AO57"/>
  <sheetViews>
    <sheetView topLeftCell="A13" workbookViewId="0">
      <selection activeCell="AR55" sqref="AR55"/>
    </sheetView>
  </sheetViews>
  <sheetFormatPr defaultRowHeight="12.75" x14ac:dyDescent="0.2"/>
  <cols>
    <col min="1" max="1" width="8.42578125" customWidth="1"/>
    <col min="2" max="2" width="4.5703125" customWidth="1"/>
    <col min="3" max="4" width="0" hidden="1" customWidth="1"/>
    <col min="7" max="15" width="0" hidden="1" customWidth="1"/>
    <col min="17" max="23" width="0" hidden="1" customWidth="1"/>
    <col min="27" max="27" width="0" hidden="1" customWidth="1"/>
    <col min="31" max="36" width="0" hidden="1" customWidth="1"/>
    <col min="39" max="39" width="8.85546875" customWidth="1"/>
  </cols>
  <sheetData>
    <row r="4" spans="1:39" s="13" customFormat="1" ht="13.5" customHeight="1" x14ac:dyDescent="0.2">
      <c r="A4" s="1756" t="s">
        <v>1248</v>
      </c>
      <c r="B4" s="1757"/>
      <c r="C4" s="1757"/>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c r="AD4" s="1757"/>
      <c r="AE4" s="1757"/>
      <c r="AF4" s="1757"/>
      <c r="AG4" s="1757"/>
      <c r="AH4" s="1757"/>
      <c r="AI4" s="1757"/>
      <c r="AJ4" s="1757"/>
      <c r="AK4" s="1757"/>
      <c r="AL4" s="1757"/>
      <c r="AM4" s="1758"/>
    </row>
    <row r="5" spans="1:39" s="13" customFormat="1" ht="12" customHeight="1" x14ac:dyDescent="0.2">
      <c r="A5" s="1342">
        <v>804</v>
      </c>
      <c r="B5" s="1767" t="s">
        <v>808</v>
      </c>
      <c r="C5" s="278" t="s">
        <v>376</v>
      </c>
      <c r="D5" s="1765" t="s">
        <v>386</v>
      </c>
      <c r="E5" s="1766"/>
      <c r="F5" s="1766"/>
      <c r="G5" s="1766"/>
      <c r="H5" s="1766"/>
      <c r="I5" s="1766"/>
      <c r="J5" s="1766"/>
      <c r="K5" s="1766"/>
      <c r="L5" s="1766"/>
      <c r="M5" s="1766"/>
      <c r="N5" s="1766"/>
      <c r="O5" s="1766"/>
      <c r="P5" s="1766"/>
      <c r="Q5" s="616"/>
      <c r="R5" s="616"/>
      <c r="S5" s="616"/>
      <c r="T5" s="616"/>
      <c r="U5" s="616"/>
      <c r="V5" s="616"/>
      <c r="W5" s="616"/>
      <c r="X5" s="1775" t="s">
        <v>617</v>
      </c>
      <c r="Y5" s="1781" t="s">
        <v>242</v>
      </c>
      <c r="Z5" s="1782"/>
      <c r="AA5" s="1782"/>
      <c r="AB5" s="1782"/>
      <c r="AC5" s="1782"/>
      <c r="AD5" s="1782"/>
      <c r="AE5" s="1782"/>
      <c r="AF5" s="1782"/>
      <c r="AG5" s="1782"/>
      <c r="AH5" s="1782"/>
      <c r="AI5" s="1783"/>
      <c r="AJ5" s="1136"/>
      <c r="AK5" s="1769" t="s">
        <v>620</v>
      </c>
      <c r="AL5" s="1761" t="s">
        <v>387</v>
      </c>
      <c r="AM5" s="1763" t="s">
        <v>619</v>
      </c>
    </row>
    <row r="6" spans="1:39" s="13" customFormat="1" ht="44.25" customHeight="1" x14ac:dyDescent="0.2">
      <c r="A6" s="32" t="s">
        <v>804</v>
      </c>
      <c r="B6" s="1768"/>
      <c r="C6" s="619"/>
      <c r="D6" s="2920" t="s">
        <v>243</v>
      </c>
      <c r="E6" s="2920"/>
      <c r="F6" s="2920"/>
      <c r="G6" s="902"/>
      <c r="H6" s="902"/>
      <c r="I6" s="903"/>
      <c r="J6" s="1738" t="s">
        <v>1276</v>
      </c>
      <c r="K6" s="1739"/>
      <c r="L6" s="1738" t="s">
        <v>1276</v>
      </c>
      <c r="M6" s="1739"/>
      <c r="N6" s="2921" t="s">
        <v>615</v>
      </c>
      <c r="O6" s="2922"/>
      <c r="P6" s="2923"/>
      <c r="Q6" s="1738"/>
      <c r="R6" s="1739"/>
      <c r="S6" s="1735" t="s">
        <v>616</v>
      </c>
      <c r="T6" s="1735"/>
      <c r="U6" s="1735"/>
      <c r="V6" s="1735"/>
      <c r="W6" s="1393"/>
      <c r="X6" s="1776"/>
      <c r="Y6" s="1784" t="s">
        <v>388</v>
      </c>
      <c r="Z6" s="1785"/>
      <c r="AA6" s="1785"/>
      <c r="AB6" s="1786"/>
      <c r="AC6" s="1779" t="s">
        <v>403</v>
      </c>
      <c r="AD6" s="1780"/>
      <c r="AE6" s="1396"/>
      <c r="AF6" s="1396"/>
      <c r="AG6" s="1736" t="s">
        <v>621</v>
      </c>
      <c r="AH6" s="1736"/>
      <c r="AI6" s="1736"/>
      <c r="AJ6" s="1137"/>
      <c r="AK6" s="1770"/>
      <c r="AL6" s="1761"/>
      <c r="AM6" s="1763"/>
    </row>
    <row r="7" spans="1:39" s="13" customFormat="1" ht="12.75" customHeight="1" x14ac:dyDescent="0.2">
      <c r="A7" s="32" t="s">
        <v>802</v>
      </c>
      <c r="B7" s="115"/>
      <c r="C7" s="619" t="s">
        <v>77</v>
      </c>
      <c r="D7" s="1778" t="s">
        <v>77</v>
      </c>
      <c r="E7" s="1778"/>
      <c r="F7" s="1778" t="s">
        <v>76</v>
      </c>
      <c r="G7" s="1778"/>
      <c r="H7" s="1737" t="s">
        <v>78</v>
      </c>
      <c r="I7" s="1737"/>
      <c r="J7" s="1737" t="s">
        <v>77</v>
      </c>
      <c r="K7" s="1737"/>
      <c r="L7" s="1737" t="s">
        <v>76</v>
      </c>
      <c r="M7" s="1737"/>
      <c r="N7" s="1395" t="s">
        <v>78</v>
      </c>
      <c r="O7" s="1395" t="s">
        <v>78</v>
      </c>
      <c r="P7" s="1148" t="s">
        <v>80</v>
      </c>
      <c r="Q7" s="1740" t="s">
        <v>81</v>
      </c>
      <c r="R7" s="1740"/>
      <c r="S7" s="1375" t="s">
        <v>77</v>
      </c>
      <c r="T7" s="1375" t="s">
        <v>76</v>
      </c>
      <c r="U7" s="1375" t="s">
        <v>78</v>
      </c>
      <c r="V7" s="1040" t="s">
        <v>80</v>
      </c>
      <c r="W7" s="1135" t="s">
        <v>81</v>
      </c>
      <c r="X7" s="1776"/>
      <c r="Y7" s="1375" t="s">
        <v>77</v>
      </c>
      <c r="Z7" s="1375" t="s">
        <v>76</v>
      </c>
      <c r="AA7" s="1375" t="s">
        <v>76</v>
      </c>
      <c r="AB7" s="1375" t="s">
        <v>78</v>
      </c>
      <c r="AC7" s="1375" t="s">
        <v>77</v>
      </c>
      <c r="AD7" s="1375" t="s">
        <v>76</v>
      </c>
      <c r="AE7" s="1135" t="s">
        <v>81</v>
      </c>
      <c r="AF7" s="1135" t="s">
        <v>81</v>
      </c>
      <c r="AG7" s="1375" t="s">
        <v>77</v>
      </c>
      <c r="AH7" s="1375" t="s">
        <v>76</v>
      </c>
      <c r="AI7" s="1375" t="s">
        <v>78</v>
      </c>
      <c r="AJ7" s="1375" t="s">
        <v>81</v>
      </c>
      <c r="AK7" s="1770"/>
      <c r="AL7" s="1761"/>
      <c r="AM7" s="1763"/>
    </row>
    <row r="8" spans="1:39" s="13" customFormat="1" ht="12.75" customHeight="1" x14ac:dyDescent="0.2">
      <c r="A8" s="903" t="s">
        <v>1210</v>
      </c>
      <c r="B8" s="115"/>
      <c r="C8" s="619"/>
      <c r="D8" s="1382" t="s">
        <v>1211</v>
      </c>
      <c r="E8" s="1293" t="s">
        <v>1279</v>
      </c>
      <c r="F8" s="1293" t="s">
        <v>1279</v>
      </c>
      <c r="G8" s="1294"/>
      <c r="H8" s="1295"/>
      <c r="I8" s="1296"/>
      <c r="J8" s="1295"/>
      <c r="K8" s="1295" t="s">
        <v>1277</v>
      </c>
      <c r="L8" s="1295"/>
      <c r="M8" s="1295" t="s">
        <v>1277</v>
      </c>
      <c r="N8" s="1294"/>
      <c r="O8" s="1294"/>
      <c r="P8" s="1297" t="s">
        <v>1212</v>
      </c>
      <c r="Q8" s="1392"/>
      <c r="R8" s="1392"/>
      <c r="S8" s="1375"/>
      <c r="T8" s="1288"/>
      <c r="U8" s="1289"/>
      <c r="V8" s="1291"/>
      <c r="W8" s="1292"/>
      <c r="X8" s="1776"/>
      <c r="Y8" s="1294" t="s">
        <v>1213</v>
      </c>
      <c r="Z8" s="1298" t="s">
        <v>1214</v>
      </c>
      <c r="AA8" s="1299"/>
      <c r="AB8" s="1299" t="s">
        <v>1216</v>
      </c>
      <c r="AC8" s="1299" t="s">
        <v>1215</v>
      </c>
      <c r="AD8" s="1299" t="s">
        <v>1215</v>
      </c>
      <c r="AE8" s="1292"/>
      <c r="AF8" s="1292"/>
      <c r="AG8" s="1375"/>
      <c r="AH8" s="1288"/>
      <c r="AI8" s="1289"/>
      <c r="AJ8" s="1289"/>
      <c r="AK8" s="1770"/>
      <c r="AL8" s="1761"/>
      <c r="AM8" s="1763"/>
    </row>
    <row r="9" spans="1:39" s="9" customFormat="1" ht="12" x14ac:dyDescent="0.2">
      <c r="A9" s="625" t="s">
        <v>428</v>
      </c>
      <c r="B9" s="610"/>
      <c r="C9" s="615"/>
      <c r="D9" s="1383" t="s">
        <v>789</v>
      </c>
      <c r="E9" s="977" t="s">
        <v>1280</v>
      </c>
      <c r="F9" s="977" t="s">
        <v>1281</v>
      </c>
      <c r="G9" s="617"/>
      <c r="H9" s="613"/>
      <c r="I9" s="614"/>
      <c r="J9" s="612"/>
      <c r="K9" s="1244" t="s">
        <v>789</v>
      </c>
      <c r="L9" s="612"/>
      <c r="M9" s="1244" t="s">
        <v>789</v>
      </c>
      <c r="N9" s="615"/>
      <c r="O9" s="615" t="s">
        <v>627</v>
      </c>
      <c r="P9" s="1244" t="s">
        <v>1306</v>
      </c>
      <c r="Q9" s="612"/>
      <c r="R9" s="612"/>
      <c r="S9" s="1041" t="s">
        <v>624</v>
      </c>
      <c r="T9" s="1042" t="s">
        <v>625</v>
      </c>
      <c r="U9" s="1043" t="s">
        <v>626</v>
      </c>
      <c r="V9" s="1043"/>
      <c r="W9" s="1043"/>
      <c r="X9" s="1777"/>
      <c r="Y9" s="1244" t="s">
        <v>1282</v>
      </c>
      <c r="Z9" s="1244" t="s">
        <v>1282</v>
      </c>
      <c r="AA9" s="1394" t="s">
        <v>1145</v>
      </c>
      <c r="AB9" s="1244" t="s">
        <v>1282</v>
      </c>
      <c r="AC9" s="1244" t="s">
        <v>1282</v>
      </c>
      <c r="AD9" s="1244" t="s">
        <v>1282</v>
      </c>
      <c r="AE9" s="1138"/>
      <c r="AF9" s="1138"/>
      <c r="AG9" s="1041" t="s">
        <v>624</v>
      </c>
      <c r="AH9" s="1042" t="s">
        <v>625</v>
      </c>
      <c r="AI9" s="1043" t="s">
        <v>626</v>
      </c>
      <c r="AJ9" s="1043"/>
      <c r="AK9" s="1771"/>
      <c r="AL9" s="1762"/>
      <c r="AM9" s="1764"/>
    </row>
    <row r="10" spans="1:39" x14ac:dyDescent="0.2">
      <c r="A10" s="1403" t="s">
        <v>1308</v>
      </c>
      <c r="B10" s="269"/>
      <c r="C10" s="11"/>
      <c r="D10" s="58"/>
      <c r="E10" s="1405">
        <f>'НЗ 2-экз'!E60</f>
        <v>800000</v>
      </c>
      <c r="F10" s="1405">
        <f>'НЗ 2-экз'!F60</f>
        <v>2850000</v>
      </c>
      <c r="G10" s="1405">
        <f>'НЗ 2-экз'!G60</f>
        <v>0</v>
      </c>
      <c r="H10" s="1405">
        <f>'НЗ 2-экз'!H60</f>
        <v>0</v>
      </c>
      <c r="I10" s="1405">
        <f>'НЗ 2-экз'!I60</f>
        <v>0</v>
      </c>
      <c r="J10" s="1405">
        <f>'НЗ 2-экз'!J60</f>
        <v>0</v>
      </c>
      <c r="K10" s="1405">
        <f>'НЗ 2-экз'!K60</f>
        <v>0</v>
      </c>
      <c r="L10" s="1405">
        <f>'НЗ 2-экз'!L60</f>
        <v>0</v>
      </c>
      <c r="M10" s="1405">
        <f>'НЗ 2-экз'!M60</f>
        <v>0</v>
      </c>
      <c r="N10" s="1405">
        <f>'НЗ 2-экз'!N60</f>
        <v>0</v>
      </c>
      <c r="O10" s="1405">
        <f>'НЗ 2-экз'!O60</f>
        <v>0</v>
      </c>
      <c r="P10" s="1405">
        <f>'НЗ 2-экз'!P60</f>
        <v>0</v>
      </c>
      <c r="Q10" s="1405">
        <f>'НЗ 2-экз'!Q60</f>
        <v>0</v>
      </c>
      <c r="R10" s="1405">
        <f>'НЗ 2-экз'!R60</f>
        <v>0</v>
      </c>
      <c r="S10" s="1405">
        <f>'НЗ 2-экз'!S60</f>
        <v>800000</v>
      </c>
      <c r="T10" s="1405">
        <f>'НЗ 2-экз'!T60</f>
        <v>2850000</v>
      </c>
      <c r="U10" s="1405">
        <f>'НЗ 2-экз'!U60</f>
        <v>0</v>
      </c>
      <c r="V10" s="1405">
        <f>'НЗ 2-экз'!V60</f>
        <v>0</v>
      </c>
      <c r="W10" s="1405">
        <f>'НЗ 2-экз'!W60</f>
        <v>0</v>
      </c>
      <c r="X10" s="1405">
        <f>'НЗ 2-экз'!X60</f>
        <v>3650000</v>
      </c>
      <c r="Y10" s="1405">
        <f>'НЗ 2-экз'!Y60</f>
        <v>0</v>
      </c>
      <c r="Z10" s="1405">
        <f>'НЗ 2-экз'!Z60</f>
        <v>178103.53000000003</v>
      </c>
      <c r="AA10" s="1405">
        <f>'НЗ 2-экз'!AA60</f>
        <v>0</v>
      </c>
      <c r="AB10" s="1405">
        <f>'НЗ 2-экз'!AB60</f>
        <v>33000</v>
      </c>
      <c r="AC10" s="1405">
        <f>'НЗ 2-экз'!AC60</f>
        <v>0</v>
      </c>
      <c r="AD10" s="1405">
        <f>'НЗ 2-экз'!AD60</f>
        <v>220000</v>
      </c>
      <c r="AE10" s="1405">
        <f>'НЗ 2-экз'!AE60</f>
        <v>0</v>
      </c>
      <c r="AF10" s="1405">
        <f>'НЗ 2-экз'!AF60</f>
        <v>0</v>
      </c>
      <c r="AG10" s="1405">
        <f>'НЗ 2-экз'!AG60</f>
        <v>0</v>
      </c>
      <c r="AH10" s="1405">
        <f>'НЗ 2-экз'!AH60</f>
        <v>398103.53</v>
      </c>
      <c r="AI10" s="1405">
        <f>'НЗ 2-экз'!AI60</f>
        <v>33000</v>
      </c>
      <c r="AJ10" s="1405">
        <f>'НЗ 2-экз'!AJ60</f>
        <v>0</v>
      </c>
      <c r="AK10" s="1405">
        <f>'НЗ 2-экз'!AK60</f>
        <v>431103.53</v>
      </c>
      <c r="AL10" s="1405">
        <f>'НЗ 2-экз'!AL60</f>
        <v>4081103.5300000003</v>
      </c>
      <c r="AM10" s="2924" t="s">
        <v>195</v>
      </c>
    </row>
    <row r="11" spans="1:39" x14ac:dyDescent="0.2">
      <c r="A11" s="1404" t="s">
        <v>1309</v>
      </c>
      <c r="B11" s="269"/>
      <c r="C11" s="11"/>
      <c r="D11" s="58"/>
      <c r="E11" s="624">
        <f>'НЗ 2-экз'!E61</f>
        <v>0</v>
      </c>
      <c r="F11" s="624">
        <f>'НЗ 2-экз'!F61</f>
        <v>70000</v>
      </c>
      <c r="G11" s="624">
        <f>'НЗ 2-экз'!G61</f>
        <v>0</v>
      </c>
      <c r="H11" s="624">
        <f>'НЗ 2-экз'!H61</f>
        <v>0</v>
      </c>
      <c r="I11" s="624">
        <f>'НЗ 2-экз'!I61</f>
        <v>0</v>
      </c>
      <c r="J11" s="624">
        <f>'НЗ 2-экз'!J61</f>
        <v>0</v>
      </c>
      <c r="K11" s="624">
        <f>'НЗ 2-экз'!K61</f>
        <v>0</v>
      </c>
      <c r="L11" s="624">
        <f>'НЗ 2-экз'!L61</f>
        <v>0</v>
      </c>
      <c r="M11" s="624">
        <f>'НЗ 2-экз'!M61</f>
        <v>0</v>
      </c>
      <c r="N11" s="624">
        <f>'НЗ 2-экз'!N61</f>
        <v>0</v>
      </c>
      <c r="O11" s="624">
        <f>'НЗ 2-экз'!O61</f>
        <v>0</v>
      </c>
      <c r="P11" s="624">
        <f>'НЗ 2-экз'!P61</f>
        <v>0</v>
      </c>
      <c r="Q11" s="624">
        <f>'НЗ 2-экз'!Q61</f>
        <v>0</v>
      </c>
      <c r="R11" s="624">
        <f>'НЗ 2-экз'!R61</f>
        <v>0</v>
      </c>
      <c r="S11" s="624">
        <f>'НЗ 2-экз'!S61</f>
        <v>0</v>
      </c>
      <c r="T11" s="624">
        <f>'НЗ 2-экз'!T61</f>
        <v>70000</v>
      </c>
      <c r="U11" s="624">
        <f>'НЗ 2-экз'!U61</f>
        <v>0</v>
      </c>
      <c r="V11" s="624">
        <f>'НЗ 2-экз'!V61</f>
        <v>0</v>
      </c>
      <c r="W11" s="624">
        <f>'НЗ 2-экз'!W61</f>
        <v>0</v>
      </c>
      <c r="X11" s="624">
        <f>'НЗ 2-экз'!X61</f>
        <v>70000</v>
      </c>
      <c r="Y11" s="624">
        <f>'НЗ 2-экз'!Y61</f>
        <v>0</v>
      </c>
      <c r="Z11" s="624">
        <f>'НЗ 2-экз'!Z61</f>
        <v>613566.42000000004</v>
      </c>
      <c r="AA11" s="624">
        <f>'НЗ 2-экз'!AA61</f>
        <v>0</v>
      </c>
      <c r="AB11" s="624">
        <f>'НЗ 2-экз'!AB61</f>
        <v>0</v>
      </c>
      <c r="AC11" s="624">
        <f>'НЗ 2-экз'!AC61</f>
        <v>0</v>
      </c>
      <c r="AD11" s="624">
        <f>'НЗ 2-экз'!AD61</f>
        <v>0</v>
      </c>
      <c r="AE11" s="624">
        <f>'НЗ 2-экз'!AE61</f>
        <v>0</v>
      </c>
      <c r="AF11" s="624">
        <f>'НЗ 2-экз'!AF61</f>
        <v>0</v>
      </c>
      <c r="AG11" s="624">
        <f>'НЗ 2-экз'!AG61</f>
        <v>0</v>
      </c>
      <c r="AH11" s="624">
        <f>'НЗ 2-экз'!AH61</f>
        <v>613566.42000000004</v>
      </c>
      <c r="AI11" s="624">
        <f>'НЗ 2-экз'!AI61</f>
        <v>0</v>
      </c>
      <c r="AJ11" s="624">
        <f>'НЗ 2-экз'!AJ61</f>
        <v>0</v>
      </c>
      <c r="AK11" s="624">
        <f>'НЗ 2-экз'!AK61</f>
        <v>613566.42000000004</v>
      </c>
      <c r="AL11" s="624">
        <f>'НЗ 2-экз'!AL61</f>
        <v>683566.41999999993</v>
      </c>
      <c r="AM11" s="2925"/>
    </row>
    <row r="12" spans="1:39" x14ac:dyDescent="0.2">
      <c r="A12" s="1403" t="s">
        <v>1308</v>
      </c>
      <c r="B12" s="1398"/>
      <c r="C12" s="1398"/>
      <c r="D12" s="1398"/>
      <c r="E12" s="1407">
        <f>'НЗ 2-экз'!E112</f>
        <v>700000.00000000012</v>
      </c>
      <c r="F12" s="1407">
        <f>'НЗ 2-экз'!F112</f>
        <v>2290000</v>
      </c>
      <c r="G12" s="1407">
        <f>'НЗ 2-экз'!G112</f>
        <v>0</v>
      </c>
      <c r="H12" s="1407">
        <f>'НЗ 2-экз'!H112</f>
        <v>0</v>
      </c>
      <c r="I12" s="1407">
        <f>'НЗ 2-экз'!I112</f>
        <v>0</v>
      </c>
      <c r="J12" s="1407">
        <f>'НЗ 2-экз'!J112</f>
        <v>0</v>
      </c>
      <c r="K12" s="1407">
        <f>'НЗ 2-экз'!K112</f>
        <v>0</v>
      </c>
      <c r="L12" s="1407">
        <f>'НЗ 2-экз'!L112</f>
        <v>0</v>
      </c>
      <c r="M12" s="1407">
        <f>'НЗ 2-экз'!M112</f>
        <v>0</v>
      </c>
      <c r="N12" s="1407">
        <f>'НЗ 2-экз'!N112</f>
        <v>0</v>
      </c>
      <c r="O12" s="1407">
        <f>'НЗ 2-экз'!O112</f>
        <v>0</v>
      </c>
      <c r="P12" s="1407">
        <f>'НЗ 2-экз'!P112</f>
        <v>0</v>
      </c>
      <c r="Q12" s="1407">
        <f>'НЗ 2-экз'!Q112</f>
        <v>0</v>
      </c>
      <c r="R12" s="1407">
        <f>'НЗ 2-экз'!R112</f>
        <v>0</v>
      </c>
      <c r="S12" s="1407">
        <f>'НЗ 2-экз'!S112</f>
        <v>700000.00000000012</v>
      </c>
      <c r="T12" s="1407">
        <f>'НЗ 2-экз'!T112</f>
        <v>2290000</v>
      </c>
      <c r="U12" s="1407">
        <f>'НЗ 2-экз'!U112</f>
        <v>0</v>
      </c>
      <c r="V12" s="1407">
        <f>'НЗ 2-экз'!V112</f>
        <v>0</v>
      </c>
      <c r="W12" s="1407">
        <f>'НЗ 2-экз'!W112</f>
        <v>0</v>
      </c>
      <c r="X12" s="1407">
        <f>'НЗ 2-экз'!X112</f>
        <v>2990000.0000000005</v>
      </c>
      <c r="Y12" s="1407">
        <f>'НЗ 2-экз'!Y112</f>
        <v>0</v>
      </c>
      <c r="Z12" s="1407">
        <f>'НЗ 2-экз'!Z112</f>
        <v>185000</v>
      </c>
      <c r="AA12" s="1407">
        <f>'НЗ 2-экз'!AA112</f>
        <v>0</v>
      </c>
      <c r="AB12" s="1407">
        <f>'НЗ 2-экз'!AB112</f>
        <v>23000</v>
      </c>
      <c r="AC12" s="1407">
        <f>'НЗ 2-экз'!AC112</f>
        <v>0</v>
      </c>
      <c r="AD12" s="1407">
        <f>'НЗ 2-экз'!AD112</f>
        <v>135000</v>
      </c>
      <c r="AE12" s="1407">
        <f>'НЗ 2-экз'!AE112</f>
        <v>0</v>
      </c>
      <c r="AF12" s="1407">
        <f>'НЗ 2-экз'!AF112</f>
        <v>0</v>
      </c>
      <c r="AG12" s="1407">
        <f>'НЗ 2-экз'!AG112</f>
        <v>0</v>
      </c>
      <c r="AH12" s="1407">
        <f>'НЗ 2-экз'!AH112</f>
        <v>320000</v>
      </c>
      <c r="AI12" s="1407">
        <f>'НЗ 2-экз'!AI112</f>
        <v>23000</v>
      </c>
      <c r="AJ12" s="1407">
        <f>'НЗ 2-экз'!AJ112</f>
        <v>0</v>
      </c>
      <c r="AK12" s="1407">
        <f>'НЗ 2-экз'!AK112</f>
        <v>343000</v>
      </c>
      <c r="AL12" s="1407">
        <f>'НЗ 2-экз'!AL112</f>
        <v>3333000.0000000005</v>
      </c>
      <c r="AM12" s="2924" t="s">
        <v>205</v>
      </c>
    </row>
    <row r="13" spans="1:39" x14ac:dyDescent="0.2">
      <c r="A13" s="1404" t="s">
        <v>1309</v>
      </c>
      <c r="B13" s="1398"/>
      <c r="C13" s="1398"/>
      <c r="D13" s="1398"/>
      <c r="E13" s="725">
        <f>'НЗ 2-экз'!E113</f>
        <v>81000</v>
      </c>
      <c r="F13" s="725">
        <f>'НЗ 2-экз'!F113</f>
        <v>78000</v>
      </c>
      <c r="G13" s="725">
        <f>'НЗ 2-экз'!G113</f>
        <v>0</v>
      </c>
      <c r="H13" s="725">
        <f>'НЗ 2-экз'!H113</f>
        <v>0</v>
      </c>
      <c r="I13" s="725">
        <f>'НЗ 2-экз'!I113</f>
        <v>0</v>
      </c>
      <c r="J13" s="725">
        <f>'НЗ 2-экз'!J113</f>
        <v>0</v>
      </c>
      <c r="K13" s="725">
        <f>'НЗ 2-экз'!K113</f>
        <v>0</v>
      </c>
      <c r="L13" s="725">
        <f>'НЗ 2-экз'!L113</f>
        <v>0</v>
      </c>
      <c r="M13" s="725">
        <f>'НЗ 2-экз'!M113</f>
        <v>0</v>
      </c>
      <c r="N13" s="725">
        <f>'НЗ 2-экз'!N113</f>
        <v>0</v>
      </c>
      <c r="O13" s="725">
        <f>'НЗ 2-экз'!O113</f>
        <v>0</v>
      </c>
      <c r="P13" s="725">
        <f>'НЗ 2-экз'!P113</f>
        <v>0</v>
      </c>
      <c r="Q13" s="725">
        <f>'НЗ 2-экз'!Q113</f>
        <v>0</v>
      </c>
      <c r="R13" s="725">
        <f>'НЗ 2-экз'!R113</f>
        <v>0</v>
      </c>
      <c r="S13" s="725">
        <f>'НЗ 2-экз'!S113</f>
        <v>81000</v>
      </c>
      <c r="T13" s="725">
        <f>'НЗ 2-экз'!T113</f>
        <v>78000</v>
      </c>
      <c r="U13" s="725">
        <f>'НЗ 2-экз'!U113</f>
        <v>0</v>
      </c>
      <c r="V13" s="725">
        <f>'НЗ 2-экз'!V113</f>
        <v>0</v>
      </c>
      <c r="W13" s="725">
        <f>'НЗ 2-экз'!W113</f>
        <v>0</v>
      </c>
      <c r="X13" s="725">
        <f>'НЗ 2-экз'!X113</f>
        <v>159000</v>
      </c>
      <c r="Y13" s="725">
        <f>'НЗ 2-экз'!Y113</f>
        <v>0</v>
      </c>
      <c r="Z13" s="725">
        <f>'НЗ 2-экз'!Z113</f>
        <v>633731.55000000005</v>
      </c>
      <c r="AA13" s="725">
        <f>'НЗ 2-экз'!AA113</f>
        <v>0</v>
      </c>
      <c r="AB13" s="725">
        <f>'НЗ 2-экз'!AB113</f>
        <v>0</v>
      </c>
      <c r="AC13" s="725">
        <f>'НЗ 2-экз'!AC113</f>
        <v>0</v>
      </c>
      <c r="AD13" s="725">
        <f>'НЗ 2-экз'!AD113</f>
        <v>0</v>
      </c>
      <c r="AE13" s="725">
        <f>'НЗ 2-экз'!AE113</f>
        <v>0</v>
      </c>
      <c r="AF13" s="725">
        <f>'НЗ 2-экз'!AF113</f>
        <v>0</v>
      </c>
      <c r="AG13" s="725">
        <f>'НЗ 2-экз'!AG113</f>
        <v>0</v>
      </c>
      <c r="AH13" s="725">
        <f>'НЗ 2-экз'!AH113</f>
        <v>633731.55000000005</v>
      </c>
      <c r="AI13" s="725">
        <f>'НЗ 2-экз'!AI113</f>
        <v>0</v>
      </c>
      <c r="AJ13" s="725">
        <f>'НЗ 2-экз'!AJ113</f>
        <v>0</v>
      </c>
      <c r="AK13" s="725">
        <f>'НЗ 2-экз'!AK113</f>
        <v>633731.55000000005</v>
      </c>
      <c r="AL13" s="725">
        <f>'НЗ 2-экз'!AL113</f>
        <v>792731.54999999981</v>
      </c>
      <c r="AM13" s="2925"/>
    </row>
    <row r="14" spans="1:39" x14ac:dyDescent="0.2">
      <c r="A14" s="1403" t="s">
        <v>1308</v>
      </c>
      <c r="B14" s="1398"/>
      <c r="C14" s="1398"/>
      <c r="D14" s="1398"/>
      <c r="E14" s="1407">
        <f>'НЗ 2-экз'!E164</f>
        <v>300000</v>
      </c>
      <c r="F14" s="1407">
        <f>'НЗ 2-экз'!F164</f>
        <v>800000</v>
      </c>
      <c r="G14" s="1407">
        <f>'НЗ 2-экз'!G164</f>
        <v>0</v>
      </c>
      <c r="H14" s="1407">
        <f>'НЗ 2-экз'!H164</f>
        <v>0</v>
      </c>
      <c r="I14" s="1407">
        <f>'НЗ 2-экз'!I164</f>
        <v>0</v>
      </c>
      <c r="J14" s="1407">
        <f>'НЗ 2-экз'!J164</f>
        <v>0</v>
      </c>
      <c r="K14" s="1407">
        <f>'НЗ 2-экз'!K164</f>
        <v>0</v>
      </c>
      <c r="L14" s="1407">
        <f>'НЗ 2-экз'!L164</f>
        <v>0</v>
      </c>
      <c r="M14" s="1407">
        <f>'НЗ 2-экз'!M164</f>
        <v>0</v>
      </c>
      <c r="N14" s="1407">
        <f>'НЗ 2-экз'!N164</f>
        <v>0</v>
      </c>
      <c r="O14" s="1407">
        <f>'НЗ 2-экз'!O164</f>
        <v>0</v>
      </c>
      <c r="P14" s="1407">
        <f>'НЗ 2-экз'!P164</f>
        <v>0</v>
      </c>
      <c r="Q14" s="1407">
        <f>'НЗ 2-экз'!Q164</f>
        <v>0</v>
      </c>
      <c r="R14" s="1407">
        <f>'НЗ 2-экз'!R164</f>
        <v>0</v>
      </c>
      <c r="S14" s="1407">
        <f>'НЗ 2-экз'!S164</f>
        <v>300000</v>
      </c>
      <c r="T14" s="1407">
        <f>'НЗ 2-экз'!T164</f>
        <v>800000</v>
      </c>
      <c r="U14" s="1407">
        <f>'НЗ 2-экз'!U164</f>
        <v>0</v>
      </c>
      <c r="V14" s="1407">
        <f>'НЗ 2-экз'!V164</f>
        <v>0</v>
      </c>
      <c r="W14" s="1407">
        <f>'НЗ 2-экз'!W164</f>
        <v>0</v>
      </c>
      <c r="X14" s="1407">
        <f>'НЗ 2-экз'!X164</f>
        <v>1100000</v>
      </c>
      <c r="Y14" s="1407">
        <f>'НЗ 2-экз'!Y164</f>
        <v>0</v>
      </c>
      <c r="Z14" s="1407">
        <f>'НЗ 2-экз'!Z164</f>
        <v>76000</v>
      </c>
      <c r="AA14" s="1407">
        <f>'НЗ 2-экз'!AA164</f>
        <v>0</v>
      </c>
      <c r="AB14" s="1407">
        <f>'НЗ 2-экз'!AB164</f>
        <v>12000</v>
      </c>
      <c r="AC14" s="1407">
        <f>'НЗ 2-экз'!AC164</f>
        <v>0</v>
      </c>
      <c r="AD14" s="1407">
        <f>'НЗ 2-экз'!AD164</f>
        <v>65000</v>
      </c>
      <c r="AE14" s="1407">
        <f>'НЗ 2-экз'!AE164</f>
        <v>0</v>
      </c>
      <c r="AF14" s="1407">
        <f>'НЗ 2-экз'!AF164</f>
        <v>0</v>
      </c>
      <c r="AG14" s="1407">
        <f>'НЗ 2-экз'!AG164</f>
        <v>0</v>
      </c>
      <c r="AH14" s="1407">
        <f>'НЗ 2-экз'!AH164</f>
        <v>141000</v>
      </c>
      <c r="AI14" s="1407">
        <f>'НЗ 2-экз'!AI164</f>
        <v>12000</v>
      </c>
      <c r="AJ14" s="1407">
        <f>'НЗ 2-экз'!AJ164</f>
        <v>0</v>
      </c>
      <c r="AK14" s="1407">
        <f>'НЗ 2-экз'!AK164</f>
        <v>153000</v>
      </c>
      <c r="AL14" s="1407">
        <f>'НЗ 2-экз'!AL164</f>
        <v>1253000</v>
      </c>
      <c r="AM14" s="2924" t="s">
        <v>205</v>
      </c>
    </row>
    <row r="15" spans="1:39" x14ac:dyDescent="0.2">
      <c r="A15" s="1404" t="s">
        <v>1309</v>
      </c>
      <c r="B15" s="1398"/>
      <c r="C15" s="1398"/>
      <c r="D15" s="1398"/>
      <c r="E15" s="725">
        <f>'НЗ 2-экз'!E165</f>
        <v>0</v>
      </c>
      <c r="F15" s="725">
        <f>'НЗ 2-экз'!F165</f>
        <v>0</v>
      </c>
      <c r="G15" s="725">
        <f>'НЗ 2-экз'!G165</f>
        <v>0</v>
      </c>
      <c r="H15" s="725">
        <f>'НЗ 2-экз'!H165</f>
        <v>0</v>
      </c>
      <c r="I15" s="725">
        <f>'НЗ 2-экз'!I165</f>
        <v>0</v>
      </c>
      <c r="J15" s="725">
        <f>'НЗ 2-экз'!J165</f>
        <v>0</v>
      </c>
      <c r="K15" s="725">
        <f>'НЗ 2-экз'!K165</f>
        <v>0</v>
      </c>
      <c r="L15" s="725">
        <f>'НЗ 2-экз'!L165</f>
        <v>0</v>
      </c>
      <c r="M15" s="725">
        <f>'НЗ 2-экз'!M165</f>
        <v>0</v>
      </c>
      <c r="N15" s="725">
        <f>'НЗ 2-экз'!N165</f>
        <v>0</v>
      </c>
      <c r="O15" s="725">
        <f>'НЗ 2-экз'!O165</f>
        <v>0</v>
      </c>
      <c r="P15" s="725">
        <f>'НЗ 2-экз'!P165</f>
        <v>0</v>
      </c>
      <c r="Q15" s="725">
        <f>'НЗ 2-экз'!Q165</f>
        <v>0</v>
      </c>
      <c r="R15" s="725">
        <f>'НЗ 2-экз'!R165</f>
        <v>0</v>
      </c>
      <c r="S15" s="725">
        <f>'НЗ 2-экз'!S165</f>
        <v>0</v>
      </c>
      <c r="T15" s="725">
        <f>'НЗ 2-экз'!T165</f>
        <v>0</v>
      </c>
      <c r="U15" s="725">
        <f>'НЗ 2-экз'!U165</f>
        <v>0</v>
      </c>
      <c r="V15" s="725">
        <f>'НЗ 2-экз'!V165</f>
        <v>0</v>
      </c>
      <c r="W15" s="725">
        <f>'НЗ 2-экз'!W165</f>
        <v>0</v>
      </c>
      <c r="X15" s="725">
        <f>'НЗ 2-экз'!X165</f>
        <v>0</v>
      </c>
      <c r="Y15" s="725">
        <f>'НЗ 2-экз'!Y165</f>
        <v>0</v>
      </c>
      <c r="Z15" s="725">
        <f>'НЗ 2-экз'!Z165</f>
        <v>0</v>
      </c>
      <c r="AA15" s="725">
        <f>'НЗ 2-экз'!AA165</f>
        <v>0</v>
      </c>
      <c r="AB15" s="725">
        <f>'НЗ 2-экз'!AB165</f>
        <v>0</v>
      </c>
      <c r="AC15" s="725">
        <f>'НЗ 2-экз'!AC165</f>
        <v>0</v>
      </c>
      <c r="AD15" s="725">
        <f>'НЗ 2-экз'!AD165</f>
        <v>0</v>
      </c>
      <c r="AE15" s="725">
        <f>'НЗ 2-экз'!AE165</f>
        <v>0</v>
      </c>
      <c r="AF15" s="725">
        <f>'НЗ 2-экз'!AF165</f>
        <v>0</v>
      </c>
      <c r="AG15" s="725">
        <f>'НЗ 2-экз'!AG165</f>
        <v>0</v>
      </c>
      <c r="AH15" s="725">
        <f>'НЗ 2-экз'!AH165</f>
        <v>0</v>
      </c>
      <c r="AI15" s="725">
        <f>'НЗ 2-экз'!AI165</f>
        <v>0</v>
      </c>
      <c r="AJ15" s="725">
        <f>'НЗ 2-экз'!AJ165</f>
        <v>0</v>
      </c>
      <c r="AK15" s="725">
        <f>'НЗ 2-экз'!AK165</f>
        <v>0</v>
      </c>
      <c r="AL15" s="725">
        <f>'НЗ 2-экз'!AL165</f>
        <v>0</v>
      </c>
      <c r="AM15" s="2925"/>
    </row>
    <row r="16" spans="1:39" x14ac:dyDescent="0.2">
      <c r="A16" s="1403" t="s">
        <v>1308</v>
      </c>
      <c r="B16" s="1398"/>
      <c r="C16" s="1398"/>
      <c r="D16" s="1398"/>
      <c r="E16" s="1407">
        <f>'НЗ 2-экз'!E216</f>
        <v>637000</v>
      </c>
      <c r="F16" s="1407">
        <f>'НЗ 2-экз'!F216</f>
        <v>2221168</v>
      </c>
      <c r="G16" s="1407">
        <f>'НЗ 2-экз'!G216</f>
        <v>0</v>
      </c>
      <c r="H16" s="1407">
        <f>'НЗ 2-экз'!H216</f>
        <v>0</v>
      </c>
      <c r="I16" s="1407">
        <f>'НЗ 2-экз'!I216</f>
        <v>0</v>
      </c>
      <c r="J16" s="1407">
        <f>'НЗ 2-экз'!J216</f>
        <v>0</v>
      </c>
      <c r="K16" s="1407">
        <f>'НЗ 2-экз'!K216</f>
        <v>0</v>
      </c>
      <c r="L16" s="1407">
        <f>'НЗ 2-экз'!L216</f>
        <v>0</v>
      </c>
      <c r="M16" s="1407">
        <f>'НЗ 2-экз'!M216</f>
        <v>0</v>
      </c>
      <c r="N16" s="1407">
        <f>'НЗ 2-экз'!N216</f>
        <v>0</v>
      </c>
      <c r="O16" s="1407">
        <f>'НЗ 2-экз'!O216</f>
        <v>0</v>
      </c>
      <c r="P16" s="1407">
        <f>'НЗ 2-экз'!P216</f>
        <v>0</v>
      </c>
      <c r="Q16" s="1407">
        <f>'НЗ 2-экз'!Q216</f>
        <v>0</v>
      </c>
      <c r="R16" s="1407">
        <f>'НЗ 2-экз'!R216</f>
        <v>0</v>
      </c>
      <c r="S16" s="1407">
        <f>'НЗ 2-экз'!S216</f>
        <v>637000</v>
      </c>
      <c r="T16" s="1407">
        <f>'НЗ 2-экз'!T216</f>
        <v>2221168</v>
      </c>
      <c r="U16" s="1407">
        <f>'НЗ 2-экз'!U216</f>
        <v>0</v>
      </c>
      <c r="V16" s="1407">
        <f>'НЗ 2-экз'!V216</f>
        <v>0</v>
      </c>
      <c r="W16" s="1407">
        <f>'НЗ 2-экз'!W216</f>
        <v>0</v>
      </c>
      <c r="X16" s="1407">
        <f>'НЗ 2-экз'!X216</f>
        <v>2858168</v>
      </c>
      <c r="Y16" s="1407">
        <f>'НЗ 2-экз'!Y216</f>
        <v>0</v>
      </c>
      <c r="Z16" s="1407">
        <f>'НЗ 2-экз'!Z216</f>
        <v>234000</v>
      </c>
      <c r="AA16" s="1407">
        <f>'НЗ 2-экз'!AA216</f>
        <v>0</v>
      </c>
      <c r="AB16" s="1407">
        <f>'НЗ 2-экз'!AB216</f>
        <v>23000</v>
      </c>
      <c r="AC16" s="1407">
        <f>'НЗ 2-экз'!AC216</f>
        <v>0</v>
      </c>
      <c r="AD16" s="1407">
        <f>'НЗ 2-экз'!AD216</f>
        <v>172800</v>
      </c>
      <c r="AE16" s="1407">
        <f>'НЗ 2-экз'!AE216</f>
        <v>0</v>
      </c>
      <c r="AF16" s="1407">
        <f>'НЗ 2-экз'!AF216</f>
        <v>0</v>
      </c>
      <c r="AG16" s="1407">
        <f>'НЗ 2-экз'!AG216</f>
        <v>0</v>
      </c>
      <c r="AH16" s="1407">
        <f>'НЗ 2-экз'!AH216</f>
        <v>406800</v>
      </c>
      <c r="AI16" s="1407">
        <f>'НЗ 2-экз'!AI216</f>
        <v>23000</v>
      </c>
      <c r="AJ16" s="1407">
        <f>'НЗ 2-экз'!AJ216</f>
        <v>0</v>
      </c>
      <c r="AK16" s="1407">
        <f>'НЗ 2-экз'!AK216</f>
        <v>429800</v>
      </c>
      <c r="AL16" s="1407">
        <f>'НЗ 2-экз'!AL216</f>
        <v>3287968</v>
      </c>
      <c r="AM16" s="2924" t="s">
        <v>206</v>
      </c>
    </row>
    <row r="17" spans="1:41" x14ac:dyDescent="0.2">
      <c r="A17" s="1404" t="s">
        <v>1309</v>
      </c>
      <c r="B17" s="1398"/>
      <c r="C17" s="1398"/>
      <c r="D17" s="1398"/>
      <c r="E17" s="725">
        <f>'НЗ 2-экз'!E217</f>
        <v>54000</v>
      </c>
      <c r="F17" s="725">
        <f>'НЗ 2-экз'!F217</f>
        <v>76832</v>
      </c>
      <c r="G17" s="725">
        <f>'НЗ 2-экз'!G217</f>
        <v>0</v>
      </c>
      <c r="H17" s="725">
        <f>'НЗ 2-экз'!H217</f>
        <v>0</v>
      </c>
      <c r="I17" s="725">
        <f>'НЗ 2-экз'!I217</f>
        <v>0</v>
      </c>
      <c r="J17" s="725">
        <f>'НЗ 2-экз'!J217</f>
        <v>0</v>
      </c>
      <c r="K17" s="725">
        <f>'НЗ 2-экз'!K217</f>
        <v>0</v>
      </c>
      <c r="L17" s="725">
        <f>'НЗ 2-экз'!L217</f>
        <v>0</v>
      </c>
      <c r="M17" s="725">
        <f>'НЗ 2-экз'!M217</f>
        <v>0</v>
      </c>
      <c r="N17" s="725">
        <f>'НЗ 2-экз'!N217</f>
        <v>0</v>
      </c>
      <c r="O17" s="725">
        <f>'НЗ 2-экз'!O217</f>
        <v>0</v>
      </c>
      <c r="P17" s="725">
        <f>'НЗ 2-экз'!P217</f>
        <v>0</v>
      </c>
      <c r="Q17" s="725">
        <f>'НЗ 2-экз'!Q217</f>
        <v>0</v>
      </c>
      <c r="R17" s="725">
        <f>'НЗ 2-экз'!R217</f>
        <v>0</v>
      </c>
      <c r="S17" s="725">
        <f>'НЗ 2-экз'!S217</f>
        <v>54000</v>
      </c>
      <c r="T17" s="725">
        <f>'НЗ 2-экз'!T217</f>
        <v>76832</v>
      </c>
      <c r="U17" s="725">
        <f>'НЗ 2-экз'!U217</f>
        <v>0</v>
      </c>
      <c r="V17" s="725">
        <f>'НЗ 2-экз'!V217</f>
        <v>0</v>
      </c>
      <c r="W17" s="725">
        <f>'НЗ 2-экз'!W217</f>
        <v>0</v>
      </c>
      <c r="X17" s="725">
        <f>'НЗ 2-экз'!X217</f>
        <v>130832</v>
      </c>
      <c r="Y17" s="725">
        <f>'НЗ 2-экз'!Y217</f>
        <v>0</v>
      </c>
      <c r="Z17" s="725">
        <f>'НЗ 2-экз'!Z217</f>
        <v>651483.76</v>
      </c>
      <c r="AA17" s="725">
        <f>'НЗ 2-экз'!AA217</f>
        <v>0</v>
      </c>
      <c r="AB17" s="725">
        <f>'НЗ 2-экз'!AB217</f>
        <v>0</v>
      </c>
      <c r="AC17" s="725">
        <f>'НЗ 2-экз'!AC217</f>
        <v>0</v>
      </c>
      <c r="AD17" s="725">
        <f>'НЗ 2-экз'!AD217</f>
        <v>0</v>
      </c>
      <c r="AE17" s="725">
        <f>'НЗ 2-экз'!AE217</f>
        <v>0</v>
      </c>
      <c r="AF17" s="725">
        <f>'НЗ 2-экз'!AF217</f>
        <v>0</v>
      </c>
      <c r="AG17" s="725">
        <f>'НЗ 2-экз'!AG217</f>
        <v>0</v>
      </c>
      <c r="AH17" s="725">
        <f>'НЗ 2-экз'!AH217</f>
        <v>651483.76</v>
      </c>
      <c r="AI17" s="725">
        <f>'НЗ 2-экз'!AI217</f>
        <v>0</v>
      </c>
      <c r="AJ17" s="725">
        <f>'НЗ 2-экз'!AJ217</f>
        <v>0</v>
      </c>
      <c r="AK17" s="725">
        <f>'НЗ 2-экз'!AK217</f>
        <v>651483.76</v>
      </c>
      <c r="AL17" s="725">
        <f>'НЗ 2-экз'!AL217</f>
        <v>782315.75999999978</v>
      </c>
      <c r="AM17" s="2924"/>
    </row>
    <row r="18" spans="1:41" x14ac:dyDescent="0.2">
      <c r="A18" s="1403" t="s">
        <v>1308</v>
      </c>
      <c r="B18" s="1398"/>
      <c r="C18" s="1398"/>
      <c r="D18" s="1398"/>
      <c r="E18" s="1407">
        <f>'НЗ 2-экз'!E268</f>
        <v>1230000</v>
      </c>
      <c r="F18" s="1407">
        <f>'НЗ 2-экз'!F268</f>
        <v>3230000</v>
      </c>
      <c r="G18" s="1407">
        <f>'НЗ 2-экз'!G268</f>
        <v>0</v>
      </c>
      <c r="H18" s="1407">
        <f>'НЗ 2-экз'!H268</f>
        <v>0</v>
      </c>
      <c r="I18" s="1407">
        <f>'НЗ 2-экз'!I268</f>
        <v>0</v>
      </c>
      <c r="J18" s="1407">
        <f>'НЗ 2-экз'!J268</f>
        <v>0</v>
      </c>
      <c r="K18" s="1407">
        <f>'НЗ 2-экз'!K268</f>
        <v>0</v>
      </c>
      <c r="L18" s="1407">
        <f>'НЗ 2-экз'!L268</f>
        <v>0</v>
      </c>
      <c r="M18" s="1407">
        <f>'НЗ 2-экз'!M268</f>
        <v>0</v>
      </c>
      <c r="N18" s="1407">
        <f>'НЗ 2-экз'!N268</f>
        <v>0</v>
      </c>
      <c r="O18" s="1407">
        <f>'НЗ 2-экз'!O268</f>
        <v>0</v>
      </c>
      <c r="P18" s="1407">
        <f>'НЗ 2-экз'!P268</f>
        <v>0</v>
      </c>
      <c r="Q18" s="1407">
        <f>'НЗ 2-экз'!Q268</f>
        <v>0</v>
      </c>
      <c r="R18" s="1407">
        <f>'НЗ 2-экз'!R268</f>
        <v>0</v>
      </c>
      <c r="S18" s="1407">
        <f>'НЗ 2-экз'!S268</f>
        <v>1230000</v>
      </c>
      <c r="T18" s="1407">
        <f>'НЗ 2-экз'!T268</f>
        <v>3230000</v>
      </c>
      <c r="U18" s="1407">
        <f>'НЗ 2-экз'!U268</f>
        <v>0</v>
      </c>
      <c r="V18" s="1407">
        <f>'НЗ 2-экз'!V268</f>
        <v>0</v>
      </c>
      <c r="W18" s="1407">
        <f>'НЗ 2-экз'!W268</f>
        <v>0</v>
      </c>
      <c r="X18" s="1407">
        <f>'НЗ 2-экз'!X268</f>
        <v>4460000</v>
      </c>
      <c r="Y18" s="1407">
        <f>'НЗ 2-экз'!Y268</f>
        <v>0</v>
      </c>
      <c r="Z18" s="1407">
        <f>'НЗ 2-экз'!Z268</f>
        <v>76000</v>
      </c>
      <c r="AA18" s="1407">
        <f>'НЗ 2-экз'!AA268</f>
        <v>0</v>
      </c>
      <c r="AB18" s="1407">
        <f>'НЗ 2-экз'!AB268</f>
        <v>12000</v>
      </c>
      <c r="AC18" s="1407">
        <f>'НЗ 2-экз'!AC268</f>
        <v>0</v>
      </c>
      <c r="AD18" s="1407">
        <f>'НЗ 2-экз'!AD268</f>
        <v>60000</v>
      </c>
      <c r="AE18" s="1407">
        <f>'НЗ 2-экз'!AE268</f>
        <v>0</v>
      </c>
      <c r="AF18" s="1407">
        <f>'НЗ 2-экз'!AF268</f>
        <v>0</v>
      </c>
      <c r="AG18" s="1407">
        <f>'НЗ 2-экз'!AG268</f>
        <v>0</v>
      </c>
      <c r="AH18" s="1407">
        <f>'НЗ 2-экз'!AH268</f>
        <v>136000</v>
      </c>
      <c r="AI18" s="1407">
        <f>'НЗ 2-экз'!AI268</f>
        <v>12000</v>
      </c>
      <c r="AJ18" s="1407">
        <f>'НЗ 2-экз'!AJ268</f>
        <v>0</v>
      </c>
      <c r="AK18" s="1407">
        <f>'НЗ 2-экз'!AK268</f>
        <v>148000</v>
      </c>
      <c r="AL18" s="1407">
        <f>'НЗ 2-экз'!AL268</f>
        <v>4608000</v>
      </c>
      <c r="AM18" s="2924" t="s">
        <v>206</v>
      </c>
    </row>
    <row r="19" spans="1:41" x14ac:dyDescent="0.2">
      <c r="A19" s="1404" t="s">
        <v>1309</v>
      </c>
      <c r="B19" s="1398"/>
      <c r="C19" s="1398"/>
      <c r="D19" s="1398"/>
      <c r="E19" s="725">
        <f>'НЗ 2-экз'!E269</f>
        <v>51000</v>
      </c>
      <c r="F19" s="725">
        <f>'НЗ 2-экз'!F269</f>
        <v>73000</v>
      </c>
      <c r="G19" s="725">
        <f>'НЗ 2-экз'!G269</f>
        <v>0</v>
      </c>
      <c r="H19" s="725">
        <f>'НЗ 2-экз'!H269</f>
        <v>0</v>
      </c>
      <c r="I19" s="725">
        <f>'НЗ 2-экз'!I269</f>
        <v>0</v>
      </c>
      <c r="J19" s="725">
        <f>'НЗ 2-экз'!J269</f>
        <v>0</v>
      </c>
      <c r="K19" s="725">
        <f>'НЗ 2-экз'!K269</f>
        <v>0</v>
      </c>
      <c r="L19" s="725">
        <f>'НЗ 2-экз'!L269</f>
        <v>0</v>
      </c>
      <c r="M19" s="725">
        <f>'НЗ 2-экз'!M269</f>
        <v>0</v>
      </c>
      <c r="N19" s="725">
        <f>'НЗ 2-экз'!N269</f>
        <v>0</v>
      </c>
      <c r="O19" s="725">
        <f>'НЗ 2-экз'!O269</f>
        <v>0</v>
      </c>
      <c r="P19" s="725">
        <f>'НЗ 2-экз'!P269</f>
        <v>0</v>
      </c>
      <c r="Q19" s="725">
        <f>'НЗ 2-экз'!Q269</f>
        <v>0</v>
      </c>
      <c r="R19" s="725">
        <f>'НЗ 2-экз'!R269</f>
        <v>0</v>
      </c>
      <c r="S19" s="725">
        <f>'НЗ 2-экз'!S269</f>
        <v>51000</v>
      </c>
      <c r="T19" s="725">
        <f>'НЗ 2-экз'!T269</f>
        <v>73000</v>
      </c>
      <c r="U19" s="725">
        <f>'НЗ 2-экз'!U269</f>
        <v>0</v>
      </c>
      <c r="V19" s="725">
        <f>'НЗ 2-экз'!V269</f>
        <v>0</v>
      </c>
      <c r="W19" s="725">
        <f>'НЗ 2-экз'!W269</f>
        <v>0</v>
      </c>
      <c r="X19" s="725">
        <f>'НЗ 2-экз'!X269</f>
        <v>124000</v>
      </c>
      <c r="Y19" s="725">
        <f>'НЗ 2-экз'!Y269</f>
        <v>0</v>
      </c>
      <c r="Z19" s="725">
        <f>'НЗ 2-экз'!Z269</f>
        <v>0</v>
      </c>
      <c r="AA19" s="725">
        <f>'НЗ 2-экз'!AA269</f>
        <v>0</v>
      </c>
      <c r="AB19" s="725">
        <f>'НЗ 2-экз'!AB269</f>
        <v>0</v>
      </c>
      <c r="AC19" s="725">
        <f>'НЗ 2-экз'!AC269</f>
        <v>0</v>
      </c>
      <c r="AD19" s="725">
        <f>'НЗ 2-экз'!AD269</f>
        <v>0</v>
      </c>
      <c r="AE19" s="725">
        <f>'НЗ 2-экз'!AE269</f>
        <v>0</v>
      </c>
      <c r="AF19" s="725">
        <f>'НЗ 2-экз'!AF269</f>
        <v>0</v>
      </c>
      <c r="AG19" s="725">
        <f>'НЗ 2-экз'!AG269</f>
        <v>0</v>
      </c>
      <c r="AH19" s="725">
        <f>'НЗ 2-экз'!AH269</f>
        <v>0</v>
      </c>
      <c r="AI19" s="725">
        <f>'НЗ 2-экз'!AI269</f>
        <v>0</v>
      </c>
      <c r="AJ19" s="725">
        <f>'НЗ 2-экз'!AJ269</f>
        <v>0</v>
      </c>
      <c r="AK19" s="725">
        <f>'НЗ 2-экз'!AK269</f>
        <v>0</v>
      </c>
      <c r="AL19" s="725">
        <f>'НЗ 2-экз'!AL269</f>
        <v>124000</v>
      </c>
      <c r="AM19" s="2925"/>
      <c r="AO19" s="1397"/>
    </row>
    <row r="20" spans="1:41" x14ac:dyDescent="0.2">
      <c r="A20" s="1403" t="s">
        <v>1308</v>
      </c>
      <c r="B20" s="1398"/>
      <c r="C20" s="1398"/>
      <c r="D20" s="1398"/>
      <c r="E20" s="1407">
        <f>'НЗ 2-экз'!E376</f>
        <v>0</v>
      </c>
      <c r="F20" s="1407">
        <f>'НЗ 2-экз'!F376</f>
        <v>0</v>
      </c>
      <c r="G20" s="1407">
        <f>'НЗ 2-экз'!G376</f>
        <v>0</v>
      </c>
      <c r="H20" s="1407">
        <f>'НЗ 2-экз'!H376</f>
        <v>0</v>
      </c>
      <c r="I20" s="1407">
        <f>'НЗ 2-экз'!I376</f>
        <v>0</v>
      </c>
      <c r="J20" s="1407">
        <f>'НЗ 2-экз'!J376</f>
        <v>0</v>
      </c>
      <c r="K20" s="1407">
        <f>'НЗ 2-экз'!K376</f>
        <v>0</v>
      </c>
      <c r="L20" s="1407">
        <f>'НЗ 2-экз'!L376</f>
        <v>0</v>
      </c>
      <c r="M20" s="1407">
        <f>'НЗ 2-экз'!M376</f>
        <v>0</v>
      </c>
      <c r="N20" s="1407">
        <f>'НЗ 2-экз'!N376</f>
        <v>0</v>
      </c>
      <c r="O20" s="1407">
        <f>'НЗ 2-экз'!O376</f>
        <v>0</v>
      </c>
      <c r="P20" s="1407">
        <f>'НЗ 2-экз'!P376</f>
        <v>0</v>
      </c>
      <c r="Q20" s="1407">
        <f>'НЗ 2-экз'!Q376</f>
        <v>0</v>
      </c>
      <c r="R20" s="1407">
        <f>'НЗ 2-экз'!R376</f>
        <v>0</v>
      </c>
      <c r="S20" s="1407">
        <f>'НЗ 2-экз'!S376</f>
        <v>0</v>
      </c>
      <c r="T20" s="1407">
        <f>'НЗ 2-экз'!T376</f>
        <v>0</v>
      </c>
      <c r="U20" s="1407">
        <f>'НЗ 2-экз'!U376</f>
        <v>0</v>
      </c>
      <c r="V20" s="1407">
        <f>'НЗ 2-экз'!V376</f>
        <v>0</v>
      </c>
      <c r="W20" s="1407">
        <f>'НЗ 2-экз'!W376</f>
        <v>0</v>
      </c>
      <c r="X20" s="1407">
        <f>'НЗ 2-экз'!X376</f>
        <v>0</v>
      </c>
      <c r="Y20" s="1407">
        <f>'НЗ 2-экз'!Y376</f>
        <v>0</v>
      </c>
      <c r="Z20" s="1407">
        <f>'НЗ 2-экз'!Z376</f>
        <v>64000</v>
      </c>
      <c r="AA20" s="1407">
        <f>'НЗ 2-экз'!AA376</f>
        <v>0</v>
      </c>
      <c r="AB20" s="1407">
        <f>'НЗ 2-экз'!AB376</f>
        <v>60000</v>
      </c>
      <c r="AC20" s="1407">
        <f>'НЗ 2-экз'!AC376</f>
        <v>0</v>
      </c>
      <c r="AD20" s="1407">
        <f>'НЗ 2-экз'!AD376</f>
        <v>167800</v>
      </c>
      <c r="AE20" s="1407">
        <f>'НЗ 2-экз'!AE376</f>
        <v>0</v>
      </c>
      <c r="AF20" s="1407">
        <f>'НЗ 2-экз'!AF376</f>
        <v>0</v>
      </c>
      <c r="AG20" s="1407">
        <f>'НЗ 2-экз'!AG376</f>
        <v>0</v>
      </c>
      <c r="AH20" s="1407">
        <f>'НЗ 2-экз'!AH376</f>
        <v>231800</v>
      </c>
      <c r="AI20" s="1407">
        <f>'НЗ 2-экз'!AI376</f>
        <v>60000</v>
      </c>
      <c r="AJ20" s="1407">
        <f>'НЗ 2-экз'!AJ376</f>
        <v>0</v>
      </c>
      <c r="AK20" s="1407">
        <f>'НЗ 2-экз'!AK376</f>
        <v>291800</v>
      </c>
      <c r="AL20" s="1407">
        <f>'НЗ 2-экз'!AL376</f>
        <v>291800</v>
      </c>
      <c r="AM20" s="2928" t="s">
        <v>208</v>
      </c>
      <c r="AO20" s="1397"/>
    </row>
    <row r="21" spans="1:41" x14ac:dyDescent="0.2">
      <c r="A21" s="1404" t="s">
        <v>1309</v>
      </c>
      <c r="B21" s="1398"/>
      <c r="C21" s="1398"/>
      <c r="D21" s="1398"/>
      <c r="E21" s="725">
        <f>'НЗ 2-экз'!E377</f>
        <v>0</v>
      </c>
      <c r="F21" s="725">
        <f>'НЗ 2-экз'!F377</f>
        <v>0</v>
      </c>
      <c r="G21" s="725">
        <f>'НЗ 2-экз'!G377</f>
        <v>0</v>
      </c>
      <c r="H21" s="725">
        <f>'НЗ 2-экз'!H377</f>
        <v>0</v>
      </c>
      <c r="I21" s="725">
        <f>'НЗ 2-экз'!I377</f>
        <v>0</v>
      </c>
      <c r="J21" s="725">
        <f>'НЗ 2-экз'!J377</f>
        <v>0</v>
      </c>
      <c r="K21" s="725">
        <f>'НЗ 2-экз'!K377</f>
        <v>0</v>
      </c>
      <c r="L21" s="725">
        <f>'НЗ 2-экз'!L377</f>
        <v>0</v>
      </c>
      <c r="M21" s="725">
        <f>'НЗ 2-экз'!M377</f>
        <v>0</v>
      </c>
      <c r="N21" s="725">
        <f>'НЗ 2-экз'!N377</f>
        <v>0</v>
      </c>
      <c r="O21" s="725">
        <f>'НЗ 2-экз'!O377</f>
        <v>0</v>
      </c>
      <c r="P21" s="725">
        <f>'НЗ 2-экз'!P377</f>
        <v>0</v>
      </c>
      <c r="Q21" s="725">
        <f>'НЗ 2-экз'!Q377</f>
        <v>0</v>
      </c>
      <c r="R21" s="725">
        <f>'НЗ 2-экз'!R377</f>
        <v>0</v>
      </c>
      <c r="S21" s="725">
        <f>'НЗ 2-экз'!S377</f>
        <v>0</v>
      </c>
      <c r="T21" s="725">
        <f>'НЗ 2-экз'!T377</f>
        <v>0</v>
      </c>
      <c r="U21" s="725">
        <f>'НЗ 2-экз'!U377</f>
        <v>0</v>
      </c>
      <c r="V21" s="725">
        <f>'НЗ 2-экз'!V377</f>
        <v>0</v>
      </c>
      <c r="W21" s="725">
        <f>'НЗ 2-экз'!W377</f>
        <v>0</v>
      </c>
      <c r="X21" s="725">
        <f>'НЗ 2-экз'!X377</f>
        <v>0</v>
      </c>
      <c r="Y21" s="725">
        <f>'НЗ 2-экз'!Y377</f>
        <v>0</v>
      </c>
      <c r="Z21" s="725">
        <f>'НЗ 2-экз'!Z377</f>
        <v>784664.74</v>
      </c>
      <c r="AA21" s="725">
        <f>'НЗ 2-экз'!AA377</f>
        <v>0</v>
      </c>
      <c r="AB21" s="725">
        <f>'НЗ 2-экз'!AB377</f>
        <v>0</v>
      </c>
      <c r="AC21" s="725">
        <f>'НЗ 2-экз'!AC377</f>
        <v>0</v>
      </c>
      <c r="AD21" s="725">
        <f>'НЗ 2-экз'!AD377</f>
        <v>0</v>
      </c>
      <c r="AE21" s="725">
        <f>'НЗ 2-экз'!AE377</f>
        <v>0</v>
      </c>
      <c r="AF21" s="725">
        <f>'НЗ 2-экз'!AF377</f>
        <v>0</v>
      </c>
      <c r="AG21" s="725">
        <f>'НЗ 2-экз'!AG377</f>
        <v>0</v>
      </c>
      <c r="AH21" s="725">
        <f>'НЗ 2-экз'!AH377</f>
        <v>784664.74</v>
      </c>
      <c r="AI21" s="725">
        <f>'НЗ 2-экз'!AI377</f>
        <v>0</v>
      </c>
      <c r="AJ21" s="725">
        <f>'НЗ 2-экз'!AJ377</f>
        <v>0</v>
      </c>
      <c r="AK21" s="725">
        <f>'НЗ 2-экз'!AK377</f>
        <v>784664.74</v>
      </c>
      <c r="AL21" s="725">
        <f>'НЗ 2-экз'!AL377</f>
        <v>784664.74</v>
      </c>
      <c r="AM21" s="2928"/>
      <c r="AO21" s="1397"/>
    </row>
    <row r="22" spans="1:41" x14ac:dyDescent="0.2">
      <c r="A22" s="1403" t="s">
        <v>1308</v>
      </c>
      <c r="B22" s="1398"/>
      <c r="C22" s="1398"/>
      <c r="D22" s="1398"/>
      <c r="E22" s="1407">
        <f>'НЗ 2-экз'!E428</f>
        <v>0</v>
      </c>
      <c r="F22" s="1407">
        <f>'НЗ 2-экз'!F428</f>
        <v>800000</v>
      </c>
      <c r="G22" s="1407">
        <f>'НЗ 2-экз'!G428</f>
        <v>0</v>
      </c>
      <c r="H22" s="1407">
        <f>'НЗ 2-экз'!H428</f>
        <v>0</v>
      </c>
      <c r="I22" s="1407">
        <f>'НЗ 2-экз'!I428</f>
        <v>0</v>
      </c>
      <c r="J22" s="1407">
        <f>'НЗ 2-экз'!J428</f>
        <v>0</v>
      </c>
      <c r="K22" s="1407">
        <f>'НЗ 2-экз'!K428</f>
        <v>0</v>
      </c>
      <c r="L22" s="1407">
        <f>'НЗ 2-экз'!L428</f>
        <v>0</v>
      </c>
      <c r="M22" s="1407">
        <f>'НЗ 2-экз'!M428</f>
        <v>0</v>
      </c>
      <c r="N22" s="1407">
        <f>'НЗ 2-экз'!N428</f>
        <v>0</v>
      </c>
      <c r="O22" s="1407">
        <f>'НЗ 2-экз'!O428</f>
        <v>0</v>
      </c>
      <c r="P22" s="1407">
        <f>'НЗ 2-экз'!P428</f>
        <v>0</v>
      </c>
      <c r="Q22" s="1407">
        <f>'НЗ 2-экз'!Q428</f>
        <v>0</v>
      </c>
      <c r="R22" s="1407">
        <f>'НЗ 2-экз'!R428</f>
        <v>0</v>
      </c>
      <c r="S22" s="1407">
        <f>'НЗ 2-экз'!S428</f>
        <v>0</v>
      </c>
      <c r="T22" s="1407">
        <f>'НЗ 2-экз'!T428</f>
        <v>800000</v>
      </c>
      <c r="U22" s="1407">
        <f>'НЗ 2-экз'!U428</f>
        <v>0</v>
      </c>
      <c r="V22" s="1407">
        <f>'НЗ 2-экз'!V428</f>
        <v>0</v>
      </c>
      <c r="W22" s="1407">
        <f>'НЗ 2-экз'!W428</f>
        <v>0</v>
      </c>
      <c r="X22" s="1407">
        <f>'НЗ 2-экз'!X428</f>
        <v>800000</v>
      </c>
      <c r="Y22" s="1407">
        <f>'НЗ 2-экз'!Y428</f>
        <v>0</v>
      </c>
      <c r="Z22" s="1407">
        <f>'НЗ 2-экз'!Z428</f>
        <v>76000</v>
      </c>
      <c r="AA22" s="1407">
        <f>'НЗ 2-экз'!AA428</f>
        <v>0</v>
      </c>
      <c r="AB22" s="1407">
        <f>'НЗ 2-экз'!AB428</f>
        <v>12000</v>
      </c>
      <c r="AC22" s="1407">
        <f>'НЗ 2-экз'!AC428</f>
        <v>0</v>
      </c>
      <c r="AD22" s="1407">
        <f>'НЗ 2-экз'!AD428</f>
        <v>65000</v>
      </c>
      <c r="AE22" s="1407">
        <f>'НЗ 2-экз'!AE428</f>
        <v>0</v>
      </c>
      <c r="AF22" s="1407">
        <f>'НЗ 2-экз'!AF428</f>
        <v>0</v>
      </c>
      <c r="AG22" s="1407">
        <f>'НЗ 2-экз'!AG428</f>
        <v>0</v>
      </c>
      <c r="AH22" s="1407">
        <f>'НЗ 2-экз'!AH428</f>
        <v>141000</v>
      </c>
      <c r="AI22" s="1407">
        <f>'НЗ 2-экз'!AI428</f>
        <v>12000</v>
      </c>
      <c r="AJ22" s="1407">
        <f>'НЗ 2-экз'!AJ428</f>
        <v>0</v>
      </c>
      <c r="AK22" s="1407">
        <f>'НЗ 2-экз'!AK428</f>
        <v>153000</v>
      </c>
      <c r="AL22" s="1407">
        <f>'НЗ 2-экз'!AL428</f>
        <v>953000</v>
      </c>
      <c r="AM22" s="2928" t="s">
        <v>208</v>
      </c>
      <c r="AO22" s="1397"/>
    </row>
    <row r="23" spans="1:41" x14ac:dyDescent="0.2">
      <c r="A23" s="1404" t="s">
        <v>1309</v>
      </c>
      <c r="B23" s="1398"/>
      <c r="C23" s="1398"/>
      <c r="D23" s="1398"/>
      <c r="E23" s="725">
        <f>'НЗ 2-экз'!E429</f>
        <v>0</v>
      </c>
      <c r="F23" s="725">
        <f>'НЗ 2-экз'!F429</f>
        <v>0</v>
      </c>
      <c r="G23" s="725">
        <f>'НЗ 2-экз'!G429</f>
        <v>0</v>
      </c>
      <c r="H23" s="725">
        <f>'НЗ 2-экз'!H429</f>
        <v>0</v>
      </c>
      <c r="I23" s="725">
        <f>'НЗ 2-экз'!I429</f>
        <v>0</v>
      </c>
      <c r="J23" s="725">
        <f>'НЗ 2-экз'!J429</f>
        <v>0</v>
      </c>
      <c r="K23" s="725">
        <f>'НЗ 2-экз'!K429</f>
        <v>0</v>
      </c>
      <c r="L23" s="725">
        <f>'НЗ 2-экз'!L429</f>
        <v>0</v>
      </c>
      <c r="M23" s="725">
        <f>'НЗ 2-экз'!M429</f>
        <v>0</v>
      </c>
      <c r="N23" s="725">
        <f>'НЗ 2-экз'!N429</f>
        <v>0</v>
      </c>
      <c r="O23" s="725">
        <f>'НЗ 2-экз'!O429</f>
        <v>0</v>
      </c>
      <c r="P23" s="725">
        <f>'НЗ 2-экз'!P429</f>
        <v>0</v>
      </c>
      <c r="Q23" s="725">
        <f>'НЗ 2-экз'!Q429</f>
        <v>0</v>
      </c>
      <c r="R23" s="725">
        <f>'НЗ 2-экз'!R429</f>
        <v>0</v>
      </c>
      <c r="S23" s="725">
        <f>'НЗ 2-экз'!S429</f>
        <v>0</v>
      </c>
      <c r="T23" s="725">
        <f>'НЗ 2-экз'!T429</f>
        <v>0</v>
      </c>
      <c r="U23" s="725">
        <f>'НЗ 2-экз'!U429</f>
        <v>0</v>
      </c>
      <c r="V23" s="725">
        <f>'НЗ 2-экз'!V429</f>
        <v>0</v>
      </c>
      <c r="W23" s="725">
        <f>'НЗ 2-экз'!W429</f>
        <v>0</v>
      </c>
      <c r="X23" s="725">
        <f>'НЗ 2-экз'!X429</f>
        <v>0</v>
      </c>
      <c r="Y23" s="725">
        <f>'НЗ 2-экз'!Y429</f>
        <v>0</v>
      </c>
      <c r="Z23" s="725">
        <f>'НЗ 2-экз'!Z429</f>
        <v>0</v>
      </c>
      <c r="AA23" s="725">
        <f>'НЗ 2-экз'!AA429</f>
        <v>0</v>
      </c>
      <c r="AB23" s="725">
        <f>'НЗ 2-экз'!AB429</f>
        <v>0</v>
      </c>
      <c r="AC23" s="725">
        <f>'НЗ 2-экз'!AC429</f>
        <v>0</v>
      </c>
      <c r="AD23" s="725">
        <f>'НЗ 2-экз'!AD429</f>
        <v>0</v>
      </c>
      <c r="AE23" s="725">
        <f>'НЗ 2-экз'!AE429</f>
        <v>0</v>
      </c>
      <c r="AF23" s="725">
        <f>'НЗ 2-экз'!AF429</f>
        <v>0</v>
      </c>
      <c r="AG23" s="725">
        <f>'НЗ 2-экз'!AG429</f>
        <v>0</v>
      </c>
      <c r="AH23" s="725">
        <f>'НЗ 2-экз'!AH429</f>
        <v>0</v>
      </c>
      <c r="AI23" s="725">
        <f>'НЗ 2-экз'!AI429</f>
        <v>0</v>
      </c>
      <c r="AJ23" s="725">
        <f>'НЗ 2-экз'!AJ429</f>
        <v>0</v>
      </c>
      <c r="AK23" s="725">
        <f>'НЗ 2-экз'!AK429</f>
        <v>0</v>
      </c>
      <c r="AL23" s="725">
        <f>'НЗ 2-экз'!AL429</f>
        <v>0</v>
      </c>
      <c r="AM23" s="2928"/>
      <c r="AO23" s="1397"/>
    </row>
    <row r="24" spans="1:41" x14ac:dyDescent="0.2">
      <c r="A24" s="1403" t="s">
        <v>1308</v>
      </c>
      <c r="B24" s="1398"/>
      <c r="C24" s="1398"/>
      <c r="D24" s="1398"/>
      <c r="E24" s="1407">
        <f>'НЗ 2-экз'!E480</f>
        <v>737000</v>
      </c>
      <c r="F24" s="1407">
        <f>'НЗ 2-экз'!F480</f>
        <v>2140000</v>
      </c>
      <c r="G24" s="1407">
        <f>'НЗ 2-экз'!G480</f>
        <v>0</v>
      </c>
      <c r="H24" s="1407">
        <f>'НЗ 2-экз'!H480</f>
        <v>0</v>
      </c>
      <c r="I24" s="1407">
        <f>'НЗ 2-экз'!I480</f>
        <v>0</v>
      </c>
      <c r="J24" s="1407">
        <f>'НЗ 2-экз'!J480</f>
        <v>0</v>
      </c>
      <c r="K24" s="1407">
        <f>'НЗ 2-экз'!K480</f>
        <v>0</v>
      </c>
      <c r="L24" s="1407">
        <f>'НЗ 2-экз'!L480</f>
        <v>0</v>
      </c>
      <c r="M24" s="1407">
        <f>'НЗ 2-экз'!M480</f>
        <v>0</v>
      </c>
      <c r="N24" s="1407">
        <f>'НЗ 2-экз'!N480</f>
        <v>0</v>
      </c>
      <c r="O24" s="1407">
        <f>'НЗ 2-экз'!O480</f>
        <v>0</v>
      </c>
      <c r="P24" s="1407">
        <f>'НЗ 2-экз'!P480</f>
        <v>0</v>
      </c>
      <c r="Q24" s="1407">
        <f>'НЗ 2-экз'!Q480</f>
        <v>0</v>
      </c>
      <c r="R24" s="1407">
        <f>'НЗ 2-экз'!R480</f>
        <v>0</v>
      </c>
      <c r="S24" s="1407">
        <f>'НЗ 2-экз'!S480</f>
        <v>737000</v>
      </c>
      <c r="T24" s="1407">
        <f>'НЗ 2-экз'!T480</f>
        <v>2140000</v>
      </c>
      <c r="U24" s="1407">
        <f>'НЗ 2-экз'!U480</f>
        <v>0</v>
      </c>
      <c r="V24" s="1407">
        <f>'НЗ 2-экз'!V480</f>
        <v>0</v>
      </c>
      <c r="W24" s="1407">
        <f>'НЗ 2-экз'!W480</f>
        <v>0</v>
      </c>
      <c r="X24" s="1407">
        <f>'НЗ 2-экз'!X480</f>
        <v>2877000</v>
      </c>
      <c r="Y24" s="1407">
        <f>'НЗ 2-экз'!Y480</f>
        <v>0</v>
      </c>
      <c r="Z24" s="1407">
        <f>'НЗ 2-экз'!Z480</f>
        <v>276500</v>
      </c>
      <c r="AA24" s="1407">
        <f>'НЗ 2-экз'!AA480</f>
        <v>0</v>
      </c>
      <c r="AB24" s="1407">
        <f>'НЗ 2-экз'!AB480</f>
        <v>53000</v>
      </c>
      <c r="AC24" s="1407">
        <f>'НЗ 2-экз'!AC480</f>
        <v>0</v>
      </c>
      <c r="AD24" s="1407">
        <f>'НЗ 2-экз'!AD480</f>
        <v>172800</v>
      </c>
      <c r="AE24" s="1407">
        <f>'НЗ 2-экз'!AE480</f>
        <v>0</v>
      </c>
      <c r="AF24" s="1407">
        <f>'НЗ 2-экз'!AF480</f>
        <v>0</v>
      </c>
      <c r="AG24" s="1407">
        <f>'НЗ 2-экз'!AG480</f>
        <v>0</v>
      </c>
      <c r="AH24" s="1407">
        <f>'НЗ 2-экз'!AH480</f>
        <v>449300</v>
      </c>
      <c r="AI24" s="1407">
        <f>'НЗ 2-экз'!AI480</f>
        <v>53000</v>
      </c>
      <c r="AJ24" s="1407">
        <f>'НЗ 2-экз'!AJ480</f>
        <v>0</v>
      </c>
      <c r="AK24" s="1407">
        <f>'НЗ 2-экз'!AK480</f>
        <v>502300</v>
      </c>
      <c r="AL24" s="1407">
        <f>'НЗ 2-экз'!AL480</f>
        <v>3379300</v>
      </c>
      <c r="AM24" s="2928" t="s">
        <v>209</v>
      </c>
      <c r="AO24" s="1397"/>
    </row>
    <row r="25" spans="1:41" x14ac:dyDescent="0.2">
      <c r="A25" s="1404" t="s">
        <v>1309</v>
      </c>
      <c r="B25" s="1398"/>
      <c r="C25" s="1398"/>
      <c r="D25" s="1398"/>
      <c r="E25" s="725">
        <f>'НЗ 2-экз'!E481</f>
        <v>49000</v>
      </c>
      <c r="F25" s="725">
        <f>'НЗ 2-экз'!F481</f>
        <v>138000</v>
      </c>
      <c r="G25" s="725">
        <f>'НЗ 2-экз'!G481</f>
        <v>0</v>
      </c>
      <c r="H25" s="725">
        <f>'НЗ 2-экз'!H481</f>
        <v>0</v>
      </c>
      <c r="I25" s="725">
        <f>'НЗ 2-экз'!I481</f>
        <v>0</v>
      </c>
      <c r="J25" s="725">
        <f>'НЗ 2-экз'!J481</f>
        <v>0</v>
      </c>
      <c r="K25" s="725">
        <f>'НЗ 2-экз'!K481</f>
        <v>0</v>
      </c>
      <c r="L25" s="725">
        <f>'НЗ 2-экз'!L481</f>
        <v>0</v>
      </c>
      <c r="M25" s="725">
        <f>'НЗ 2-экз'!M481</f>
        <v>0</v>
      </c>
      <c r="N25" s="725">
        <f>'НЗ 2-экз'!N481</f>
        <v>0</v>
      </c>
      <c r="O25" s="725">
        <f>'НЗ 2-экз'!O481</f>
        <v>0</v>
      </c>
      <c r="P25" s="725">
        <f>'НЗ 2-экз'!P481</f>
        <v>0</v>
      </c>
      <c r="Q25" s="725">
        <f>'НЗ 2-экз'!Q481</f>
        <v>0</v>
      </c>
      <c r="R25" s="725">
        <f>'НЗ 2-экз'!R481</f>
        <v>0</v>
      </c>
      <c r="S25" s="725">
        <f>'НЗ 2-экз'!S481</f>
        <v>49000</v>
      </c>
      <c r="T25" s="725">
        <f>'НЗ 2-экз'!T481</f>
        <v>138000</v>
      </c>
      <c r="U25" s="725">
        <f>'НЗ 2-экз'!U481</f>
        <v>0</v>
      </c>
      <c r="V25" s="725">
        <f>'НЗ 2-экз'!V481</f>
        <v>0</v>
      </c>
      <c r="W25" s="725">
        <f>'НЗ 2-экз'!W481</f>
        <v>0</v>
      </c>
      <c r="X25" s="725">
        <f>'НЗ 2-экз'!X481</f>
        <v>187000</v>
      </c>
      <c r="Y25" s="725">
        <f>'НЗ 2-экз'!Y481</f>
        <v>0</v>
      </c>
      <c r="Z25" s="725">
        <f>'НЗ 2-экз'!Z481</f>
        <v>606874</v>
      </c>
      <c r="AA25" s="725">
        <f>'НЗ 2-экз'!AA481</f>
        <v>0</v>
      </c>
      <c r="AB25" s="725">
        <f>'НЗ 2-экз'!AB481</f>
        <v>0</v>
      </c>
      <c r="AC25" s="725">
        <f>'НЗ 2-экз'!AC481</f>
        <v>0</v>
      </c>
      <c r="AD25" s="725">
        <f>'НЗ 2-экз'!AD481</f>
        <v>0</v>
      </c>
      <c r="AE25" s="725">
        <f>'НЗ 2-экз'!AE481</f>
        <v>0</v>
      </c>
      <c r="AF25" s="725">
        <f>'НЗ 2-экз'!AF481</f>
        <v>0</v>
      </c>
      <c r="AG25" s="725">
        <f>'НЗ 2-экз'!AG481</f>
        <v>0</v>
      </c>
      <c r="AH25" s="725">
        <f>'НЗ 2-экз'!AH481</f>
        <v>606874</v>
      </c>
      <c r="AI25" s="725">
        <f>'НЗ 2-экз'!AI481</f>
        <v>0</v>
      </c>
      <c r="AJ25" s="725">
        <f>'НЗ 2-экз'!AJ481</f>
        <v>0</v>
      </c>
      <c r="AK25" s="725">
        <f>'НЗ 2-экз'!AK481</f>
        <v>606874</v>
      </c>
      <c r="AL25" s="725">
        <f>'НЗ 2-экз'!AL481</f>
        <v>793874</v>
      </c>
      <c r="AM25" s="2929"/>
      <c r="AO25" s="1397"/>
    </row>
    <row r="26" spans="1:41" x14ac:dyDescent="0.2">
      <c r="A26" s="1403" t="s">
        <v>1308</v>
      </c>
      <c r="B26" s="1398"/>
      <c r="C26" s="1398"/>
      <c r="D26" s="1398"/>
      <c r="E26" s="1407">
        <f>'НЗ 2-экз'!E532</f>
        <v>600000</v>
      </c>
      <c r="F26" s="1407">
        <f>'НЗ 2-экз'!F532</f>
        <v>2200000</v>
      </c>
      <c r="G26" s="1407">
        <f>'НЗ 2-экз'!G532</f>
        <v>0</v>
      </c>
      <c r="H26" s="1407">
        <f>'НЗ 2-экз'!H532</f>
        <v>0</v>
      </c>
      <c r="I26" s="1407">
        <f>'НЗ 2-экз'!I532</f>
        <v>0</v>
      </c>
      <c r="J26" s="1407">
        <f>'НЗ 2-экз'!J532</f>
        <v>0</v>
      </c>
      <c r="K26" s="1407">
        <f>'НЗ 2-экз'!K532</f>
        <v>0</v>
      </c>
      <c r="L26" s="1407">
        <f>'НЗ 2-экз'!L532</f>
        <v>0</v>
      </c>
      <c r="M26" s="1407">
        <f>'НЗ 2-экз'!M532</f>
        <v>0</v>
      </c>
      <c r="N26" s="1407">
        <f>'НЗ 2-экз'!N532</f>
        <v>0</v>
      </c>
      <c r="O26" s="1407">
        <f>'НЗ 2-экз'!O532</f>
        <v>0</v>
      </c>
      <c r="P26" s="1407">
        <f>'НЗ 2-экз'!P532</f>
        <v>0</v>
      </c>
      <c r="Q26" s="1407">
        <f>'НЗ 2-экз'!Q532</f>
        <v>0</v>
      </c>
      <c r="R26" s="1407">
        <f>'НЗ 2-экз'!R532</f>
        <v>0</v>
      </c>
      <c r="S26" s="1407">
        <f>'НЗ 2-экз'!S532</f>
        <v>600000</v>
      </c>
      <c r="T26" s="1407">
        <f>'НЗ 2-экз'!T532</f>
        <v>2200000</v>
      </c>
      <c r="U26" s="1407">
        <f>'НЗ 2-экз'!U532</f>
        <v>0</v>
      </c>
      <c r="V26" s="1407">
        <f>'НЗ 2-экз'!V532</f>
        <v>0</v>
      </c>
      <c r="W26" s="1407">
        <f>'НЗ 2-экз'!W532</f>
        <v>0</v>
      </c>
      <c r="X26" s="1407">
        <f>'НЗ 2-экз'!X532</f>
        <v>2800000</v>
      </c>
      <c r="Y26" s="1407">
        <f>'НЗ 2-экз'!Y532</f>
        <v>0</v>
      </c>
      <c r="Z26" s="1407">
        <f>'НЗ 2-экз'!Z532</f>
        <v>126000</v>
      </c>
      <c r="AA26" s="1407">
        <f>'НЗ 2-экз'!AA532</f>
        <v>0</v>
      </c>
      <c r="AB26" s="1407">
        <f>'НЗ 2-экз'!AB532</f>
        <v>65000</v>
      </c>
      <c r="AC26" s="1407">
        <f>'НЗ 2-экз'!AC532</f>
        <v>0</v>
      </c>
      <c r="AD26" s="1407">
        <f>'НЗ 2-экз'!AD532</f>
        <v>65000</v>
      </c>
      <c r="AE26" s="1407">
        <f>'НЗ 2-экз'!AE532</f>
        <v>0</v>
      </c>
      <c r="AF26" s="1407">
        <f>'НЗ 2-экз'!AF532</f>
        <v>0</v>
      </c>
      <c r="AG26" s="1407">
        <f>'НЗ 2-экз'!AG532</f>
        <v>0</v>
      </c>
      <c r="AH26" s="1407">
        <f>'НЗ 2-экз'!AH532</f>
        <v>191000</v>
      </c>
      <c r="AI26" s="1407">
        <f>'НЗ 2-экз'!AI532</f>
        <v>65000</v>
      </c>
      <c r="AJ26" s="1407">
        <f>'НЗ 2-экз'!AJ532</f>
        <v>0</v>
      </c>
      <c r="AK26" s="1407">
        <f>'НЗ 2-экз'!AK532</f>
        <v>256000</v>
      </c>
      <c r="AL26" s="1407">
        <f>'НЗ 2-экз'!AL532</f>
        <v>3056000</v>
      </c>
      <c r="AM26" s="2928" t="s">
        <v>209</v>
      </c>
      <c r="AO26" s="1397"/>
    </row>
    <row r="27" spans="1:41" x14ac:dyDescent="0.2">
      <c r="A27" s="1404" t="s">
        <v>1309</v>
      </c>
      <c r="B27" s="1398"/>
      <c r="C27" s="1398"/>
      <c r="D27" s="1398"/>
      <c r="E27" s="725">
        <f>'НЗ 2-экз'!E533</f>
        <v>0</v>
      </c>
      <c r="F27" s="725">
        <f>'НЗ 2-экз'!F533</f>
        <v>0</v>
      </c>
      <c r="G27" s="725">
        <f>'НЗ 2-экз'!G533</f>
        <v>0</v>
      </c>
      <c r="H27" s="725">
        <f>'НЗ 2-экз'!H533</f>
        <v>0</v>
      </c>
      <c r="I27" s="725">
        <f>'НЗ 2-экз'!I533</f>
        <v>0</v>
      </c>
      <c r="J27" s="725">
        <f>'НЗ 2-экз'!J533</f>
        <v>0</v>
      </c>
      <c r="K27" s="725">
        <f>'НЗ 2-экз'!K533</f>
        <v>0</v>
      </c>
      <c r="L27" s="725">
        <f>'НЗ 2-экз'!L533</f>
        <v>0</v>
      </c>
      <c r="M27" s="725">
        <f>'НЗ 2-экз'!M533</f>
        <v>0</v>
      </c>
      <c r="N27" s="725">
        <f>'НЗ 2-экз'!N533</f>
        <v>0</v>
      </c>
      <c r="O27" s="725">
        <f>'НЗ 2-экз'!O533</f>
        <v>0</v>
      </c>
      <c r="P27" s="725">
        <f>'НЗ 2-экз'!P533</f>
        <v>0</v>
      </c>
      <c r="Q27" s="725">
        <f>'НЗ 2-экз'!Q533</f>
        <v>0</v>
      </c>
      <c r="R27" s="725">
        <f>'НЗ 2-экз'!R533</f>
        <v>0</v>
      </c>
      <c r="S27" s="725">
        <f>'НЗ 2-экз'!S533</f>
        <v>0</v>
      </c>
      <c r="T27" s="725">
        <f>'НЗ 2-экз'!T533</f>
        <v>0</v>
      </c>
      <c r="U27" s="725">
        <f>'НЗ 2-экз'!U533</f>
        <v>0</v>
      </c>
      <c r="V27" s="725">
        <f>'НЗ 2-экз'!V533</f>
        <v>0</v>
      </c>
      <c r="W27" s="725">
        <f>'НЗ 2-экз'!W533</f>
        <v>0</v>
      </c>
      <c r="X27" s="725">
        <f>'НЗ 2-экз'!X533</f>
        <v>0</v>
      </c>
      <c r="Y27" s="725">
        <f>'НЗ 2-экз'!Y533</f>
        <v>0</v>
      </c>
      <c r="Z27" s="725">
        <f>'НЗ 2-экз'!Z533</f>
        <v>0</v>
      </c>
      <c r="AA27" s="725">
        <f>'НЗ 2-экз'!AA533</f>
        <v>0</v>
      </c>
      <c r="AB27" s="725">
        <f>'НЗ 2-экз'!AB533</f>
        <v>0</v>
      </c>
      <c r="AC27" s="725">
        <f>'НЗ 2-экз'!AC533</f>
        <v>0</v>
      </c>
      <c r="AD27" s="725">
        <f>'НЗ 2-экз'!AD533</f>
        <v>0</v>
      </c>
      <c r="AE27" s="725">
        <f>'НЗ 2-экз'!AE533</f>
        <v>0</v>
      </c>
      <c r="AF27" s="725">
        <f>'НЗ 2-экз'!AF533</f>
        <v>0</v>
      </c>
      <c r="AG27" s="725">
        <f>'НЗ 2-экз'!AG533</f>
        <v>0</v>
      </c>
      <c r="AH27" s="725">
        <f>'НЗ 2-экз'!AH533</f>
        <v>0</v>
      </c>
      <c r="AI27" s="725">
        <f>'НЗ 2-экз'!AI533</f>
        <v>0</v>
      </c>
      <c r="AJ27" s="725">
        <f>'НЗ 2-экз'!AJ533</f>
        <v>0</v>
      </c>
      <c r="AK27" s="725">
        <f>'НЗ 2-экз'!AK533</f>
        <v>0</v>
      </c>
      <c r="AL27" s="725">
        <f>'НЗ 2-экз'!AL533</f>
        <v>0</v>
      </c>
      <c r="AM27" s="2929"/>
      <c r="AO27" s="1397"/>
    </row>
    <row r="28" spans="1:41" x14ac:dyDescent="0.2">
      <c r="A28" s="1403" t="s">
        <v>1308</v>
      </c>
      <c r="B28" s="1398"/>
      <c r="C28" s="1398"/>
      <c r="D28" s="1398"/>
      <c r="E28" s="1407">
        <f>'НЗ 2-экз'!E584</f>
        <v>888798.3</v>
      </c>
      <c r="F28" s="1407">
        <f>'НЗ 2-экз'!F584</f>
        <v>2965920</v>
      </c>
      <c r="G28" s="1407">
        <f>'НЗ 2-экз'!G584</f>
        <v>0</v>
      </c>
      <c r="H28" s="1407">
        <f>'НЗ 2-экз'!H584</f>
        <v>0</v>
      </c>
      <c r="I28" s="1407">
        <f>'НЗ 2-экз'!I584</f>
        <v>0</v>
      </c>
      <c r="J28" s="1407">
        <f>'НЗ 2-экз'!J584</f>
        <v>0</v>
      </c>
      <c r="K28" s="1407">
        <f>'НЗ 2-экз'!K584</f>
        <v>0</v>
      </c>
      <c r="L28" s="1407">
        <f>'НЗ 2-экз'!L584</f>
        <v>0</v>
      </c>
      <c r="M28" s="1407">
        <f>'НЗ 2-экз'!M584</f>
        <v>0</v>
      </c>
      <c r="N28" s="1407">
        <f>'НЗ 2-экз'!N584</f>
        <v>0</v>
      </c>
      <c r="O28" s="1407">
        <f>'НЗ 2-экз'!O584</f>
        <v>0</v>
      </c>
      <c r="P28" s="1407">
        <f>'НЗ 2-экз'!P584</f>
        <v>0</v>
      </c>
      <c r="Q28" s="1407">
        <f>'НЗ 2-экз'!Q584</f>
        <v>0</v>
      </c>
      <c r="R28" s="1407">
        <f>'НЗ 2-экз'!R584</f>
        <v>0</v>
      </c>
      <c r="S28" s="1407">
        <f>'НЗ 2-экз'!S584</f>
        <v>888798.3</v>
      </c>
      <c r="T28" s="1407">
        <f>'НЗ 2-экз'!T584</f>
        <v>2965920</v>
      </c>
      <c r="U28" s="1407">
        <f>'НЗ 2-экз'!U584</f>
        <v>0</v>
      </c>
      <c r="V28" s="1407">
        <f>'НЗ 2-экз'!V584</f>
        <v>0</v>
      </c>
      <c r="W28" s="1407">
        <f>'НЗ 2-экз'!W584</f>
        <v>0</v>
      </c>
      <c r="X28" s="1407">
        <f>'НЗ 2-экз'!X584</f>
        <v>3854718.3</v>
      </c>
      <c r="Y28" s="1407">
        <f>'НЗ 2-экз'!Y584</f>
        <v>0</v>
      </c>
      <c r="Z28" s="1407">
        <f>'НЗ 2-экз'!Z584</f>
        <v>244000</v>
      </c>
      <c r="AA28" s="1407">
        <f>'НЗ 2-экз'!AA584</f>
        <v>0</v>
      </c>
      <c r="AB28" s="1407">
        <f>'НЗ 2-экз'!AB584</f>
        <v>10640</v>
      </c>
      <c r="AC28" s="1407">
        <f>'НЗ 2-экз'!AC584</f>
        <v>0</v>
      </c>
      <c r="AD28" s="1407">
        <f>'НЗ 2-экз'!AD584</f>
        <v>190050</v>
      </c>
      <c r="AE28" s="1407">
        <f>'НЗ 2-экз'!AE584</f>
        <v>0</v>
      </c>
      <c r="AF28" s="1407">
        <f>'НЗ 2-экз'!AF584</f>
        <v>0</v>
      </c>
      <c r="AG28" s="1407">
        <f>'НЗ 2-экз'!AG584</f>
        <v>0</v>
      </c>
      <c r="AH28" s="1407">
        <f>'НЗ 2-экз'!AH584</f>
        <v>434050</v>
      </c>
      <c r="AI28" s="1407">
        <f>'НЗ 2-экз'!AI584</f>
        <v>10640</v>
      </c>
      <c r="AJ28" s="1407">
        <f>'НЗ 2-экз'!AJ584</f>
        <v>0</v>
      </c>
      <c r="AK28" s="1407">
        <f>'НЗ 2-экз'!AK584</f>
        <v>444690</v>
      </c>
      <c r="AL28" s="1407">
        <f>'НЗ 2-экз'!AL584</f>
        <v>4299408.3</v>
      </c>
      <c r="AM28" s="2928" t="s">
        <v>210</v>
      </c>
      <c r="AO28" s="1397"/>
    </row>
    <row r="29" spans="1:41" x14ac:dyDescent="0.2">
      <c r="A29" s="1404" t="s">
        <v>1309</v>
      </c>
      <c r="B29" s="1398"/>
      <c r="C29" s="1398"/>
      <c r="D29" s="1398"/>
      <c r="E29" s="725">
        <f>'НЗ 2-экз'!E585</f>
        <v>75201.699999999953</v>
      </c>
      <c r="F29" s="725">
        <f>'НЗ 2-экз'!F585</f>
        <v>517080</v>
      </c>
      <c r="G29" s="725">
        <f>'НЗ 2-экз'!G585</f>
        <v>0</v>
      </c>
      <c r="H29" s="725">
        <f>'НЗ 2-экз'!H585</f>
        <v>0</v>
      </c>
      <c r="I29" s="725">
        <f>'НЗ 2-экз'!I585</f>
        <v>0</v>
      </c>
      <c r="J29" s="725">
        <f>'НЗ 2-экз'!J585</f>
        <v>0</v>
      </c>
      <c r="K29" s="725">
        <f>'НЗ 2-экз'!K585</f>
        <v>0</v>
      </c>
      <c r="L29" s="725">
        <f>'НЗ 2-экз'!L585</f>
        <v>0</v>
      </c>
      <c r="M29" s="725">
        <f>'НЗ 2-экз'!M585</f>
        <v>0</v>
      </c>
      <c r="N29" s="725">
        <f>'НЗ 2-экз'!N585</f>
        <v>0</v>
      </c>
      <c r="O29" s="725">
        <f>'НЗ 2-экз'!O585</f>
        <v>0</v>
      </c>
      <c r="P29" s="725">
        <f>'НЗ 2-экз'!P585</f>
        <v>0</v>
      </c>
      <c r="Q29" s="725">
        <f>'НЗ 2-экз'!Q585</f>
        <v>0</v>
      </c>
      <c r="R29" s="725">
        <f>'НЗ 2-экз'!R585</f>
        <v>0</v>
      </c>
      <c r="S29" s="725">
        <f>'НЗ 2-экз'!S585</f>
        <v>75201.699999999953</v>
      </c>
      <c r="T29" s="725">
        <f>'НЗ 2-экз'!T585</f>
        <v>517080</v>
      </c>
      <c r="U29" s="725">
        <f>'НЗ 2-экз'!U585</f>
        <v>0</v>
      </c>
      <c r="V29" s="725">
        <f>'НЗ 2-экз'!V585</f>
        <v>0</v>
      </c>
      <c r="W29" s="725">
        <f>'НЗ 2-экз'!W585</f>
        <v>0</v>
      </c>
      <c r="X29" s="725">
        <f>'НЗ 2-экз'!X585</f>
        <v>592281.70000000019</v>
      </c>
      <c r="Y29" s="725">
        <f>'НЗ 2-экз'!Y585</f>
        <v>0</v>
      </c>
      <c r="Z29" s="725">
        <f>'НЗ 2-экз'!Z585</f>
        <v>0</v>
      </c>
      <c r="AA29" s="725">
        <f>'НЗ 2-экз'!AA585</f>
        <v>0</v>
      </c>
      <c r="AB29" s="725">
        <f>'НЗ 2-экз'!AB585</f>
        <v>0</v>
      </c>
      <c r="AC29" s="725">
        <f>'НЗ 2-экз'!AC585</f>
        <v>0</v>
      </c>
      <c r="AD29" s="725">
        <f>'НЗ 2-экз'!AD585</f>
        <v>0</v>
      </c>
      <c r="AE29" s="725">
        <f>'НЗ 2-экз'!AE585</f>
        <v>0</v>
      </c>
      <c r="AF29" s="725">
        <f>'НЗ 2-экз'!AF585</f>
        <v>0</v>
      </c>
      <c r="AG29" s="725">
        <f>'НЗ 2-экз'!AG585</f>
        <v>0</v>
      </c>
      <c r="AH29" s="725">
        <f>'НЗ 2-экз'!AH585</f>
        <v>0</v>
      </c>
      <c r="AI29" s="725">
        <f>'НЗ 2-экз'!AI585</f>
        <v>0</v>
      </c>
      <c r="AJ29" s="725">
        <f>'НЗ 2-экз'!AJ585</f>
        <v>0</v>
      </c>
      <c r="AK29" s="725">
        <f>'НЗ 2-экз'!AK585</f>
        <v>0</v>
      </c>
      <c r="AL29" s="725">
        <f>'НЗ 2-экз'!AL585</f>
        <v>592281.70000000019</v>
      </c>
      <c r="AM29" s="2929"/>
      <c r="AO29" s="1397"/>
    </row>
    <row r="30" spans="1:41" x14ac:dyDescent="0.2">
      <c r="A30" s="1403" t="s">
        <v>1308</v>
      </c>
      <c r="B30" s="1398"/>
      <c r="C30" s="1398"/>
      <c r="D30" s="1398"/>
      <c r="E30" s="1407">
        <f>'НЗ 2-экз'!E636</f>
        <v>600000</v>
      </c>
      <c r="F30" s="1407">
        <f>'НЗ 2-экз'!F636</f>
        <v>673240</v>
      </c>
      <c r="G30" s="1407">
        <f>'НЗ 2-экз'!G636</f>
        <v>0</v>
      </c>
      <c r="H30" s="1407">
        <f>'НЗ 2-экз'!H636</f>
        <v>0</v>
      </c>
      <c r="I30" s="1407">
        <f>'НЗ 2-экз'!I636</f>
        <v>0</v>
      </c>
      <c r="J30" s="1407">
        <f>'НЗ 2-экз'!J636</f>
        <v>0</v>
      </c>
      <c r="K30" s="1407">
        <f>'НЗ 2-экз'!K636</f>
        <v>0</v>
      </c>
      <c r="L30" s="1407">
        <f>'НЗ 2-экз'!L636</f>
        <v>0</v>
      </c>
      <c r="M30" s="1407">
        <f>'НЗ 2-экз'!M636</f>
        <v>0</v>
      </c>
      <c r="N30" s="1407">
        <f>'НЗ 2-экз'!N636</f>
        <v>0</v>
      </c>
      <c r="O30" s="1407">
        <f>'НЗ 2-экз'!O636</f>
        <v>0</v>
      </c>
      <c r="P30" s="1407">
        <f>'НЗ 2-экз'!P636</f>
        <v>0</v>
      </c>
      <c r="Q30" s="1407">
        <f>'НЗ 2-экз'!Q636</f>
        <v>0</v>
      </c>
      <c r="R30" s="1407">
        <f>'НЗ 2-экз'!R636</f>
        <v>0</v>
      </c>
      <c r="S30" s="1407">
        <f>'НЗ 2-экз'!S636</f>
        <v>600000</v>
      </c>
      <c r="T30" s="1407">
        <f>'НЗ 2-экз'!T636</f>
        <v>673240</v>
      </c>
      <c r="U30" s="1407">
        <f>'НЗ 2-экз'!U636</f>
        <v>0</v>
      </c>
      <c r="V30" s="1407">
        <f>'НЗ 2-экз'!V636</f>
        <v>0</v>
      </c>
      <c r="W30" s="1407">
        <f>'НЗ 2-экз'!W636</f>
        <v>0</v>
      </c>
      <c r="X30" s="1407">
        <f>'НЗ 2-экз'!X636</f>
        <v>1273240</v>
      </c>
      <c r="Y30" s="1407">
        <f>'НЗ 2-экз'!Y636</f>
        <v>0</v>
      </c>
      <c r="Z30" s="1407">
        <f>'НЗ 2-экз'!Z636</f>
        <v>0</v>
      </c>
      <c r="AA30" s="1407">
        <f>'НЗ 2-экз'!AA636</f>
        <v>0</v>
      </c>
      <c r="AB30" s="1407">
        <f>'НЗ 2-экз'!AB636</f>
        <v>0</v>
      </c>
      <c r="AC30" s="1407">
        <f>'НЗ 2-экз'!AC636</f>
        <v>0</v>
      </c>
      <c r="AD30" s="1407">
        <f>'НЗ 2-экз'!AD636</f>
        <v>0</v>
      </c>
      <c r="AE30" s="1407">
        <f>'НЗ 2-экз'!AE636</f>
        <v>0</v>
      </c>
      <c r="AF30" s="1407">
        <f>'НЗ 2-экз'!AF636</f>
        <v>0</v>
      </c>
      <c r="AG30" s="1407">
        <f>'НЗ 2-экз'!AG636</f>
        <v>0</v>
      </c>
      <c r="AH30" s="1407">
        <f>'НЗ 2-экз'!AH636</f>
        <v>0</v>
      </c>
      <c r="AI30" s="1407">
        <f>'НЗ 2-экз'!AI636</f>
        <v>0</v>
      </c>
      <c r="AJ30" s="1407">
        <f>'НЗ 2-экз'!AJ636</f>
        <v>0</v>
      </c>
      <c r="AK30" s="1407">
        <f>'НЗ 2-экз'!AK636</f>
        <v>0</v>
      </c>
      <c r="AL30" s="1407">
        <f>'НЗ 2-экз'!AL636</f>
        <v>1273240</v>
      </c>
      <c r="AM30" s="2928" t="s">
        <v>210</v>
      </c>
      <c r="AO30" s="1397"/>
    </row>
    <row r="31" spans="1:41" x14ac:dyDescent="0.2">
      <c r="A31" s="1404" t="s">
        <v>1309</v>
      </c>
      <c r="B31" s="1398"/>
      <c r="C31" s="1398"/>
      <c r="D31" s="1398"/>
      <c r="E31" s="725">
        <f>'НЗ 2-экз'!E637</f>
        <v>0</v>
      </c>
      <c r="F31" s="725">
        <f>'НЗ 2-экз'!F637</f>
        <v>0</v>
      </c>
      <c r="G31" s="725">
        <f>'НЗ 2-экз'!G637</f>
        <v>0</v>
      </c>
      <c r="H31" s="725">
        <f>'НЗ 2-экз'!H637</f>
        <v>0</v>
      </c>
      <c r="I31" s="725">
        <f>'НЗ 2-экз'!I637</f>
        <v>0</v>
      </c>
      <c r="J31" s="725">
        <f>'НЗ 2-экз'!J637</f>
        <v>0</v>
      </c>
      <c r="K31" s="725">
        <f>'НЗ 2-экз'!K637</f>
        <v>0</v>
      </c>
      <c r="L31" s="725">
        <f>'НЗ 2-экз'!L637</f>
        <v>0</v>
      </c>
      <c r="M31" s="725">
        <f>'НЗ 2-экз'!M637</f>
        <v>0</v>
      </c>
      <c r="N31" s="725">
        <f>'НЗ 2-экз'!N637</f>
        <v>0</v>
      </c>
      <c r="O31" s="725">
        <f>'НЗ 2-экз'!O637</f>
        <v>0</v>
      </c>
      <c r="P31" s="725">
        <f>'НЗ 2-экз'!P637</f>
        <v>0</v>
      </c>
      <c r="Q31" s="725">
        <f>'НЗ 2-экз'!Q637</f>
        <v>0</v>
      </c>
      <c r="R31" s="725">
        <f>'НЗ 2-экз'!R637</f>
        <v>0</v>
      </c>
      <c r="S31" s="725">
        <f>'НЗ 2-экз'!S637</f>
        <v>0</v>
      </c>
      <c r="T31" s="725">
        <f>'НЗ 2-экз'!T637</f>
        <v>0</v>
      </c>
      <c r="U31" s="725">
        <f>'НЗ 2-экз'!U637</f>
        <v>0</v>
      </c>
      <c r="V31" s="725">
        <f>'НЗ 2-экз'!V637</f>
        <v>0</v>
      </c>
      <c r="W31" s="725">
        <f>'НЗ 2-экз'!W637</f>
        <v>0</v>
      </c>
      <c r="X31" s="725">
        <f>'НЗ 2-экз'!X637</f>
        <v>0</v>
      </c>
      <c r="Y31" s="725">
        <f>'НЗ 2-экз'!Y637</f>
        <v>0</v>
      </c>
      <c r="Z31" s="725">
        <f>'НЗ 2-экз'!Z637</f>
        <v>0</v>
      </c>
      <c r="AA31" s="725">
        <f>'НЗ 2-экз'!AA637</f>
        <v>0</v>
      </c>
      <c r="AB31" s="725">
        <f>'НЗ 2-экз'!AB637</f>
        <v>0</v>
      </c>
      <c r="AC31" s="725">
        <f>'НЗ 2-экз'!AC637</f>
        <v>0</v>
      </c>
      <c r="AD31" s="725">
        <f>'НЗ 2-экз'!AD637</f>
        <v>0</v>
      </c>
      <c r="AE31" s="725">
        <f>'НЗ 2-экз'!AE637</f>
        <v>0</v>
      </c>
      <c r="AF31" s="725">
        <f>'НЗ 2-экз'!AF637</f>
        <v>0</v>
      </c>
      <c r="AG31" s="725">
        <f>'НЗ 2-экз'!AG637</f>
        <v>0</v>
      </c>
      <c r="AH31" s="725">
        <f>'НЗ 2-экз'!AH637</f>
        <v>0</v>
      </c>
      <c r="AI31" s="725">
        <f>'НЗ 2-экз'!AI637</f>
        <v>0</v>
      </c>
      <c r="AJ31" s="725">
        <f>'НЗ 2-экз'!AJ637</f>
        <v>0</v>
      </c>
      <c r="AK31" s="725">
        <f>'НЗ 2-экз'!AK637</f>
        <v>0</v>
      </c>
      <c r="AL31" s="725">
        <f>'НЗ 2-экз'!AL637</f>
        <v>0</v>
      </c>
      <c r="AM31" s="2929"/>
      <c r="AO31" s="1397"/>
    </row>
    <row r="32" spans="1:41" x14ac:dyDescent="0.2">
      <c r="A32" s="1403" t="s">
        <v>1308</v>
      </c>
      <c r="B32" s="1398"/>
      <c r="C32" s="1398"/>
      <c r="D32" s="1398"/>
      <c r="E32" s="1407">
        <f>'НЗ 2-экз'!E744</f>
        <v>750000</v>
      </c>
      <c r="F32" s="1407">
        <f>'НЗ 2-экз'!F744</f>
        <v>2665854</v>
      </c>
      <c r="G32" s="1407">
        <f>'НЗ 2-экз'!G744</f>
        <v>0</v>
      </c>
      <c r="H32" s="1407">
        <f>'НЗ 2-экз'!H744</f>
        <v>0</v>
      </c>
      <c r="I32" s="1407">
        <f>'НЗ 2-экз'!I744</f>
        <v>0</v>
      </c>
      <c r="J32" s="1407">
        <f>'НЗ 2-экз'!J744</f>
        <v>0</v>
      </c>
      <c r="K32" s="1407">
        <f>'НЗ 2-экз'!K744</f>
        <v>0</v>
      </c>
      <c r="L32" s="1407">
        <f>'НЗ 2-экз'!L744</f>
        <v>0</v>
      </c>
      <c r="M32" s="1407">
        <f>'НЗ 2-экз'!M744</f>
        <v>0</v>
      </c>
      <c r="N32" s="1407">
        <f>'НЗ 2-экз'!N744</f>
        <v>0</v>
      </c>
      <c r="O32" s="1407">
        <f>'НЗ 2-экз'!O744</f>
        <v>0</v>
      </c>
      <c r="P32" s="1407">
        <f>'НЗ 2-экз'!P744</f>
        <v>0</v>
      </c>
      <c r="Q32" s="1407">
        <f>'НЗ 2-экз'!Q744</f>
        <v>0</v>
      </c>
      <c r="R32" s="1407">
        <f>'НЗ 2-экз'!R744</f>
        <v>0</v>
      </c>
      <c r="S32" s="1407">
        <f>'НЗ 2-экз'!S744</f>
        <v>750000</v>
      </c>
      <c r="T32" s="1407">
        <f>'НЗ 2-экз'!T744</f>
        <v>2665854</v>
      </c>
      <c r="U32" s="1407">
        <f>'НЗ 2-экз'!U744</f>
        <v>0</v>
      </c>
      <c r="V32" s="1407">
        <f>'НЗ 2-экз'!V744</f>
        <v>0</v>
      </c>
      <c r="W32" s="1407">
        <f>'НЗ 2-экз'!W744</f>
        <v>0</v>
      </c>
      <c r="X32" s="1407">
        <f>'НЗ 2-экз'!X744</f>
        <v>3415854</v>
      </c>
      <c r="Y32" s="1407">
        <f>'НЗ 2-экз'!Y744</f>
        <v>0</v>
      </c>
      <c r="Z32" s="1407">
        <f>'НЗ 2-экз'!Z744</f>
        <v>0</v>
      </c>
      <c r="AA32" s="1407">
        <f>'НЗ 2-экз'!AA744</f>
        <v>0</v>
      </c>
      <c r="AB32" s="1407">
        <f>'НЗ 2-экз'!AB744</f>
        <v>0</v>
      </c>
      <c r="AC32" s="1407">
        <f>'НЗ 2-экз'!AC744</f>
        <v>0</v>
      </c>
      <c r="AD32" s="1407">
        <f>'НЗ 2-экз'!AD744</f>
        <v>0</v>
      </c>
      <c r="AE32" s="1407">
        <f>'НЗ 2-экз'!AE744</f>
        <v>0</v>
      </c>
      <c r="AF32" s="1407">
        <f>'НЗ 2-экз'!AF744</f>
        <v>0</v>
      </c>
      <c r="AG32" s="1407">
        <f>'НЗ 2-экз'!AG744</f>
        <v>0</v>
      </c>
      <c r="AH32" s="1407">
        <f>'НЗ 2-экз'!AH744</f>
        <v>0</v>
      </c>
      <c r="AI32" s="1407">
        <f>'НЗ 2-экз'!AI744</f>
        <v>0</v>
      </c>
      <c r="AJ32" s="1407">
        <f>'НЗ 2-экз'!AJ744</f>
        <v>0</v>
      </c>
      <c r="AK32" s="1407">
        <f>'НЗ 2-экз'!AK744</f>
        <v>0</v>
      </c>
      <c r="AL32" s="1407">
        <f>'НЗ 2-экз'!AL744</f>
        <v>3415854</v>
      </c>
      <c r="AM32" s="2926" t="s">
        <v>211</v>
      </c>
      <c r="AO32" s="1397"/>
    </row>
    <row r="33" spans="1:41" x14ac:dyDescent="0.2">
      <c r="A33" s="1404" t="s">
        <v>1309</v>
      </c>
      <c r="B33" s="1398"/>
      <c r="C33" s="1398"/>
      <c r="D33" s="1398"/>
      <c r="E33" s="725">
        <f>'НЗ 2-экз'!E745</f>
        <v>61000</v>
      </c>
      <c r="F33" s="725">
        <f>'НЗ 2-экз'!F745</f>
        <v>48000</v>
      </c>
      <c r="G33" s="725">
        <f>'НЗ 2-экз'!G745</f>
        <v>0</v>
      </c>
      <c r="H33" s="725">
        <f>'НЗ 2-экз'!H745</f>
        <v>0</v>
      </c>
      <c r="I33" s="725">
        <f>'НЗ 2-экз'!I745</f>
        <v>0</v>
      </c>
      <c r="J33" s="725">
        <f>'НЗ 2-экз'!J745</f>
        <v>0</v>
      </c>
      <c r="K33" s="725">
        <f>'НЗ 2-экз'!K745</f>
        <v>0</v>
      </c>
      <c r="L33" s="725">
        <f>'НЗ 2-экз'!L745</f>
        <v>0</v>
      </c>
      <c r="M33" s="725">
        <f>'НЗ 2-экз'!M745</f>
        <v>0</v>
      </c>
      <c r="N33" s="725">
        <f>'НЗ 2-экз'!N745</f>
        <v>0</v>
      </c>
      <c r="O33" s="725">
        <f>'НЗ 2-экз'!O745</f>
        <v>0</v>
      </c>
      <c r="P33" s="725">
        <f>'НЗ 2-экз'!P745</f>
        <v>0</v>
      </c>
      <c r="Q33" s="725">
        <f>'НЗ 2-экз'!Q745</f>
        <v>0</v>
      </c>
      <c r="R33" s="725">
        <f>'НЗ 2-экз'!R745</f>
        <v>0</v>
      </c>
      <c r="S33" s="725">
        <f>'НЗ 2-экз'!S745</f>
        <v>61000</v>
      </c>
      <c r="T33" s="725">
        <f>'НЗ 2-экз'!T745</f>
        <v>48000</v>
      </c>
      <c r="U33" s="725">
        <f>'НЗ 2-экз'!U745</f>
        <v>0</v>
      </c>
      <c r="V33" s="725">
        <f>'НЗ 2-экз'!V745</f>
        <v>0</v>
      </c>
      <c r="W33" s="725">
        <f>'НЗ 2-экз'!W745</f>
        <v>0</v>
      </c>
      <c r="X33" s="725">
        <f>'НЗ 2-экз'!X745</f>
        <v>109000</v>
      </c>
      <c r="Y33" s="725">
        <f>'НЗ 2-экз'!Y745</f>
        <v>0</v>
      </c>
      <c r="Z33" s="725">
        <f>'НЗ 2-экз'!Z745</f>
        <v>293874</v>
      </c>
      <c r="AA33" s="725">
        <f>'НЗ 2-экз'!AA745</f>
        <v>0</v>
      </c>
      <c r="AB33" s="725">
        <f>'НЗ 2-экз'!AB745</f>
        <v>0</v>
      </c>
      <c r="AC33" s="725">
        <f>'НЗ 2-экз'!AC745</f>
        <v>0</v>
      </c>
      <c r="AD33" s="725">
        <f>'НЗ 2-экз'!AD745</f>
        <v>0</v>
      </c>
      <c r="AE33" s="725">
        <f>'НЗ 2-экз'!AE745</f>
        <v>0</v>
      </c>
      <c r="AF33" s="725">
        <f>'НЗ 2-экз'!AF745</f>
        <v>0</v>
      </c>
      <c r="AG33" s="725">
        <f>'НЗ 2-экз'!AG745</f>
        <v>0</v>
      </c>
      <c r="AH33" s="725">
        <f>'НЗ 2-экз'!AH745</f>
        <v>293874</v>
      </c>
      <c r="AI33" s="725">
        <f>'НЗ 2-экз'!AI745</f>
        <v>0</v>
      </c>
      <c r="AJ33" s="725">
        <f>'НЗ 2-экз'!AJ745</f>
        <v>0</v>
      </c>
      <c r="AK33" s="725">
        <f>'НЗ 2-экз'!AK745</f>
        <v>293874</v>
      </c>
      <c r="AL33" s="725">
        <f>'НЗ 2-экз'!AL745</f>
        <v>402874</v>
      </c>
      <c r="AM33" s="2927"/>
      <c r="AO33" s="1397"/>
    </row>
    <row r="34" spans="1:41" x14ac:dyDescent="0.2">
      <c r="A34" s="1403" t="s">
        <v>1308</v>
      </c>
      <c r="B34" s="1398"/>
      <c r="C34" s="1398"/>
      <c r="D34" s="1398"/>
      <c r="E34" s="1407">
        <f>'НЗ 2-экз'!E796</f>
        <v>400000</v>
      </c>
      <c r="F34" s="1407">
        <f>'НЗ 2-экз'!F796</f>
        <v>300000</v>
      </c>
      <c r="G34" s="1407">
        <f>'НЗ 2-экз'!G796</f>
        <v>0</v>
      </c>
      <c r="H34" s="1407">
        <f>'НЗ 2-экз'!H796</f>
        <v>0</v>
      </c>
      <c r="I34" s="1407">
        <f>'НЗ 2-экз'!I796</f>
        <v>0</v>
      </c>
      <c r="J34" s="1407">
        <f>'НЗ 2-экз'!J796</f>
        <v>0</v>
      </c>
      <c r="K34" s="1407">
        <f>'НЗ 2-экз'!K796</f>
        <v>0</v>
      </c>
      <c r="L34" s="1407">
        <f>'НЗ 2-экз'!L796</f>
        <v>0</v>
      </c>
      <c r="M34" s="1407">
        <f>'НЗ 2-экз'!M796</f>
        <v>0</v>
      </c>
      <c r="N34" s="1407">
        <f>'НЗ 2-экз'!N796</f>
        <v>0</v>
      </c>
      <c r="O34" s="1407">
        <f>'НЗ 2-экз'!O796</f>
        <v>0</v>
      </c>
      <c r="P34" s="1407">
        <f>'НЗ 2-экз'!P796</f>
        <v>0</v>
      </c>
      <c r="Q34" s="1407">
        <f>'НЗ 2-экз'!Q796</f>
        <v>0</v>
      </c>
      <c r="R34" s="1407">
        <f>'НЗ 2-экз'!R796</f>
        <v>0</v>
      </c>
      <c r="S34" s="1407">
        <f>'НЗ 2-экз'!S796</f>
        <v>400000</v>
      </c>
      <c r="T34" s="1407">
        <f>'НЗ 2-экз'!T796</f>
        <v>300000</v>
      </c>
      <c r="U34" s="1407">
        <f>'НЗ 2-экз'!U796</f>
        <v>0</v>
      </c>
      <c r="V34" s="1407">
        <f>'НЗ 2-экз'!V796</f>
        <v>0</v>
      </c>
      <c r="W34" s="1407">
        <f>'НЗ 2-экз'!W796</f>
        <v>0</v>
      </c>
      <c r="X34" s="1407">
        <f>'НЗ 2-экз'!X796</f>
        <v>700000</v>
      </c>
      <c r="Y34" s="1407">
        <f>'НЗ 2-экз'!Y796</f>
        <v>0</v>
      </c>
      <c r="Z34" s="1407">
        <f>'НЗ 2-экз'!Z796</f>
        <v>36000</v>
      </c>
      <c r="AA34" s="1407">
        <f>'НЗ 2-экз'!AA796</f>
        <v>0</v>
      </c>
      <c r="AB34" s="1407">
        <f>'НЗ 2-экз'!AB796</f>
        <v>0</v>
      </c>
      <c r="AC34" s="1407">
        <f>'НЗ 2-экз'!AC796</f>
        <v>0</v>
      </c>
      <c r="AD34" s="1407">
        <f>'НЗ 2-экз'!AD796</f>
        <v>0</v>
      </c>
      <c r="AE34" s="1407">
        <f>'НЗ 2-экз'!AE796</f>
        <v>0</v>
      </c>
      <c r="AF34" s="1407">
        <f>'НЗ 2-экз'!AF796</f>
        <v>0</v>
      </c>
      <c r="AG34" s="1407">
        <f>'НЗ 2-экз'!AG796</f>
        <v>0</v>
      </c>
      <c r="AH34" s="1407">
        <f>'НЗ 2-экз'!AH796</f>
        <v>36000</v>
      </c>
      <c r="AI34" s="1407">
        <f>'НЗ 2-экз'!AI796</f>
        <v>0</v>
      </c>
      <c r="AJ34" s="1407">
        <f>'НЗ 2-экз'!AJ796</f>
        <v>0</v>
      </c>
      <c r="AK34" s="1407">
        <f>'НЗ 2-экз'!AK796</f>
        <v>36000</v>
      </c>
      <c r="AL34" s="1407">
        <f>'НЗ 2-экз'!AL796</f>
        <v>736000</v>
      </c>
      <c r="AM34" s="2926" t="s">
        <v>211</v>
      </c>
      <c r="AO34" s="1397"/>
    </row>
    <row r="35" spans="1:41" x14ac:dyDescent="0.2">
      <c r="A35" s="1404" t="s">
        <v>1309</v>
      </c>
      <c r="B35" s="1398"/>
      <c r="C35" s="1398"/>
      <c r="D35" s="1398"/>
      <c r="E35" s="725">
        <f>'НЗ 2-экз'!E797</f>
        <v>0</v>
      </c>
      <c r="F35" s="725">
        <f>'НЗ 2-экз'!F797</f>
        <v>0</v>
      </c>
      <c r="G35" s="725">
        <f>'НЗ 2-экз'!G797</f>
        <v>0</v>
      </c>
      <c r="H35" s="725">
        <f>'НЗ 2-экз'!H797</f>
        <v>0</v>
      </c>
      <c r="I35" s="725">
        <f>'НЗ 2-экз'!I797</f>
        <v>0</v>
      </c>
      <c r="J35" s="725">
        <f>'НЗ 2-экз'!J797</f>
        <v>0</v>
      </c>
      <c r="K35" s="725">
        <f>'НЗ 2-экз'!K797</f>
        <v>0</v>
      </c>
      <c r="L35" s="725">
        <f>'НЗ 2-экз'!L797</f>
        <v>0</v>
      </c>
      <c r="M35" s="725">
        <f>'НЗ 2-экз'!M797</f>
        <v>0</v>
      </c>
      <c r="N35" s="725">
        <f>'НЗ 2-экз'!N797</f>
        <v>0</v>
      </c>
      <c r="O35" s="725">
        <f>'НЗ 2-экз'!O797</f>
        <v>0</v>
      </c>
      <c r="P35" s="725">
        <f>'НЗ 2-экз'!P797</f>
        <v>0</v>
      </c>
      <c r="Q35" s="725">
        <f>'НЗ 2-экз'!Q797</f>
        <v>0</v>
      </c>
      <c r="R35" s="725">
        <f>'НЗ 2-экз'!R797</f>
        <v>0</v>
      </c>
      <c r="S35" s="725">
        <f>'НЗ 2-экз'!S797</f>
        <v>0</v>
      </c>
      <c r="T35" s="725">
        <f>'НЗ 2-экз'!T797</f>
        <v>0</v>
      </c>
      <c r="U35" s="725">
        <f>'НЗ 2-экз'!U797</f>
        <v>0</v>
      </c>
      <c r="V35" s="725">
        <f>'НЗ 2-экз'!V797</f>
        <v>0</v>
      </c>
      <c r="W35" s="725">
        <f>'НЗ 2-экз'!W797</f>
        <v>0</v>
      </c>
      <c r="X35" s="725">
        <f>'НЗ 2-экз'!X797</f>
        <v>0</v>
      </c>
      <c r="Y35" s="725">
        <f>'НЗ 2-экз'!Y797</f>
        <v>0</v>
      </c>
      <c r="Z35" s="725">
        <f>'НЗ 2-экз'!Z797</f>
        <v>0</v>
      </c>
      <c r="AA35" s="725">
        <f>'НЗ 2-экз'!AA797</f>
        <v>0</v>
      </c>
      <c r="AB35" s="725">
        <f>'НЗ 2-экз'!AB797</f>
        <v>0</v>
      </c>
      <c r="AC35" s="725">
        <f>'НЗ 2-экз'!AC797</f>
        <v>0</v>
      </c>
      <c r="AD35" s="725">
        <f>'НЗ 2-экз'!AD797</f>
        <v>0</v>
      </c>
      <c r="AE35" s="725">
        <f>'НЗ 2-экз'!AE797</f>
        <v>0</v>
      </c>
      <c r="AF35" s="725">
        <f>'НЗ 2-экз'!AF797</f>
        <v>0</v>
      </c>
      <c r="AG35" s="725">
        <f>'НЗ 2-экз'!AG797</f>
        <v>0</v>
      </c>
      <c r="AH35" s="725">
        <f>'НЗ 2-экз'!AH797</f>
        <v>0</v>
      </c>
      <c r="AI35" s="725">
        <f>'НЗ 2-экз'!AI797</f>
        <v>0</v>
      </c>
      <c r="AJ35" s="725">
        <f>'НЗ 2-экз'!AJ797</f>
        <v>0</v>
      </c>
      <c r="AK35" s="725">
        <f>'НЗ 2-экз'!AK797</f>
        <v>0</v>
      </c>
      <c r="AL35" s="725">
        <f>'НЗ 2-экз'!AL797</f>
        <v>0</v>
      </c>
      <c r="AM35" s="2927"/>
      <c r="AO35" s="1397"/>
    </row>
    <row r="36" spans="1:41" x14ac:dyDescent="0.2">
      <c r="A36" s="1403" t="s">
        <v>1308</v>
      </c>
      <c r="B36" s="1398"/>
      <c r="C36" s="1398"/>
      <c r="D36" s="1398"/>
      <c r="E36" s="1407">
        <f>'НЗ 2-экз'!E848</f>
        <v>833615</v>
      </c>
      <c r="F36" s="1407">
        <f>'НЗ 2-экз'!F848</f>
        <v>780000</v>
      </c>
      <c r="G36" s="1407">
        <f>'НЗ 2-экз'!G848</f>
        <v>0</v>
      </c>
      <c r="H36" s="1407">
        <f>'НЗ 2-экз'!H848</f>
        <v>0</v>
      </c>
      <c r="I36" s="1407">
        <f>'НЗ 2-экз'!I848</f>
        <v>0</v>
      </c>
      <c r="J36" s="1407">
        <f>'НЗ 2-экз'!J848</f>
        <v>0</v>
      </c>
      <c r="K36" s="1407">
        <f>'НЗ 2-экз'!K848</f>
        <v>0</v>
      </c>
      <c r="L36" s="1407">
        <f>'НЗ 2-экз'!L848</f>
        <v>0</v>
      </c>
      <c r="M36" s="1407">
        <f>'НЗ 2-экз'!M848</f>
        <v>0</v>
      </c>
      <c r="N36" s="1407">
        <f>'НЗ 2-экз'!N848</f>
        <v>0</v>
      </c>
      <c r="O36" s="1407">
        <f>'НЗ 2-экз'!O848</f>
        <v>0</v>
      </c>
      <c r="P36" s="1407">
        <f>'НЗ 2-экз'!P848</f>
        <v>0</v>
      </c>
      <c r="Q36" s="1407">
        <f>'НЗ 2-экз'!Q848</f>
        <v>0</v>
      </c>
      <c r="R36" s="1407">
        <f>'НЗ 2-экз'!R848</f>
        <v>0</v>
      </c>
      <c r="S36" s="1407">
        <f>'НЗ 2-экз'!S848</f>
        <v>833615</v>
      </c>
      <c r="T36" s="1407">
        <f>'НЗ 2-экз'!T848</f>
        <v>780000</v>
      </c>
      <c r="U36" s="1407">
        <f>'НЗ 2-экз'!U848</f>
        <v>0</v>
      </c>
      <c r="V36" s="1407">
        <f>'НЗ 2-экз'!V848</f>
        <v>0</v>
      </c>
      <c r="W36" s="1407">
        <f>'НЗ 2-экз'!W848</f>
        <v>0</v>
      </c>
      <c r="X36" s="1407">
        <f>'НЗ 2-экз'!X848</f>
        <v>1613615</v>
      </c>
      <c r="Y36" s="1407">
        <f>'НЗ 2-экз'!Y848</f>
        <v>0</v>
      </c>
      <c r="Z36" s="1407">
        <f>'НЗ 2-экз'!Z848</f>
        <v>219000</v>
      </c>
      <c r="AA36" s="1407">
        <f>'НЗ 2-экз'!AA848</f>
        <v>0</v>
      </c>
      <c r="AB36" s="1407">
        <f>'НЗ 2-экз'!AB848</f>
        <v>0</v>
      </c>
      <c r="AC36" s="1407">
        <f>'НЗ 2-экз'!AC848</f>
        <v>0</v>
      </c>
      <c r="AD36" s="1407">
        <f>'НЗ 2-экз'!AD848</f>
        <v>167800</v>
      </c>
      <c r="AE36" s="1407">
        <f>'НЗ 2-экз'!AE848</f>
        <v>0</v>
      </c>
      <c r="AF36" s="1407">
        <f>'НЗ 2-экз'!AF848</f>
        <v>0</v>
      </c>
      <c r="AG36" s="1407">
        <f>'НЗ 2-экз'!AG848</f>
        <v>0</v>
      </c>
      <c r="AH36" s="1407">
        <f>'НЗ 2-экз'!AH848</f>
        <v>386800</v>
      </c>
      <c r="AI36" s="1407">
        <f>'НЗ 2-экз'!AI848</f>
        <v>0</v>
      </c>
      <c r="AJ36" s="1407">
        <f>'НЗ 2-экз'!AJ848</f>
        <v>0</v>
      </c>
      <c r="AK36" s="1407">
        <f>'НЗ 2-экз'!AK848</f>
        <v>386800</v>
      </c>
      <c r="AL36" s="1407">
        <f>'НЗ 2-экз'!AL848</f>
        <v>2000415</v>
      </c>
      <c r="AM36" s="2926" t="s">
        <v>212</v>
      </c>
      <c r="AO36" s="1397"/>
    </row>
    <row r="37" spans="1:41" x14ac:dyDescent="0.2">
      <c r="A37" s="1404" t="s">
        <v>1309</v>
      </c>
      <c r="B37" s="1398"/>
      <c r="C37" s="1398"/>
      <c r="D37" s="1398"/>
      <c r="E37" s="725">
        <f>'НЗ 2-экз'!E849</f>
        <v>79000</v>
      </c>
      <c r="F37" s="725">
        <f>'НЗ 2-экз'!F849</f>
        <v>113000</v>
      </c>
      <c r="G37" s="725">
        <f>'НЗ 2-экз'!G849</f>
        <v>0</v>
      </c>
      <c r="H37" s="725">
        <f>'НЗ 2-экз'!H849</f>
        <v>0</v>
      </c>
      <c r="I37" s="725">
        <f>'НЗ 2-экз'!I849</f>
        <v>0</v>
      </c>
      <c r="J37" s="725">
        <f>'НЗ 2-экз'!J849</f>
        <v>0</v>
      </c>
      <c r="K37" s="725">
        <f>'НЗ 2-экз'!K849</f>
        <v>0</v>
      </c>
      <c r="L37" s="725">
        <f>'НЗ 2-экз'!L849</f>
        <v>0</v>
      </c>
      <c r="M37" s="725">
        <f>'НЗ 2-экз'!M849</f>
        <v>0</v>
      </c>
      <c r="N37" s="725">
        <f>'НЗ 2-экз'!N849</f>
        <v>0</v>
      </c>
      <c r="O37" s="725">
        <f>'НЗ 2-экз'!O849</f>
        <v>0</v>
      </c>
      <c r="P37" s="725">
        <f>'НЗ 2-экз'!P849</f>
        <v>0</v>
      </c>
      <c r="Q37" s="725">
        <f>'НЗ 2-экз'!Q849</f>
        <v>0</v>
      </c>
      <c r="R37" s="725">
        <f>'НЗ 2-экз'!R849</f>
        <v>0</v>
      </c>
      <c r="S37" s="725">
        <f>'НЗ 2-экз'!S849</f>
        <v>79000</v>
      </c>
      <c r="T37" s="725">
        <f>'НЗ 2-экз'!T849</f>
        <v>113000</v>
      </c>
      <c r="U37" s="725">
        <f>'НЗ 2-экз'!U849</f>
        <v>0</v>
      </c>
      <c r="V37" s="725">
        <f>'НЗ 2-экз'!V849</f>
        <v>0</v>
      </c>
      <c r="W37" s="725">
        <f>'НЗ 2-экз'!W849</f>
        <v>0</v>
      </c>
      <c r="X37" s="725">
        <f>'НЗ 2-экз'!X849</f>
        <v>192000</v>
      </c>
      <c r="Y37" s="725">
        <f>'НЗ 2-экз'!Y849</f>
        <v>0</v>
      </c>
      <c r="Z37" s="725">
        <f>'НЗ 2-экз'!Z849</f>
        <v>100874</v>
      </c>
      <c r="AA37" s="725">
        <f>'НЗ 2-экз'!AA849</f>
        <v>0</v>
      </c>
      <c r="AB37" s="725">
        <f>'НЗ 2-экз'!AB849</f>
        <v>0</v>
      </c>
      <c r="AC37" s="725">
        <f>'НЗ 2-экз'!AC849</f>
        <v>0</v>
      </c>
      <c r="AD37" s="725">
        <f>'НЗ 2-экз'!AD849</f>
        <v>0</v>
      </c>
      <c r="AE37" s="725">
        <f>'НЗ 2-экз'!AE849</f>
        <v>0</v>
      </c>
      <c r="AF37" s="725">
        <f>'НЗ 2-экз'!AF849</f>
        <v>0</v>
      </c>
      <c r="AG37" s="725">
        <f>'НЗ 2-экз'!AG849</f>
        <v>0</v>
      </c>
      <c r="AH37" s="725">
        <f>'НЗ 2-экз'!AH849</f>
        <v>100874</v>
      </c>
      <c r="AI37" s="725">
        <f>'НЗ 2-экз'!AI849</f>
        <v>0</v>
      </c>
      <c r="AJ37" s="725">
        <f>'НЗ 2-экз'!AJ849</f>
        <v>0</v>
      </c>
      <c r="AK37" s="725">
        <f>'НЗ 2-экз'!AK849</f>
        <v>100874</v>
      </c>
      <c r="AL37" s="725">
        <f>'НЗ 2-экз'!AL849</f>
        <v>292874</v>
      </c>
      <c r="AM37" s="2927"/>
      <c r="AO37" s="1397"/>
    </row>
    <row r="38" spans="1:41" x14ac:dyDescent="0.2">
      <c r="A38" s="1403" t="s">
        <v>1308</v>
      </c>
      <c r="B38" s="1398"/>
      <c r="C38" s="1398"/>
      <c r="D38" s="1398"/>
      <c r="E38" s="1407">
        <f>'НЗ 2-экз'!E900</f>
        <v>200000</v>
      </c>
      <c r="F38" s="1407">
        <f>'НЗ 2-экз'!F900</f>
        <v>800000</v>
      </c>
      <c r="G38" s="1407">
        <f>'НЗ 2-экз'!G900</f>
        <v>0</v>
      </c>
      <c r="H38" s="1407">
        <f>'НЗ 2-экз'!H900</f>
        <v>0</v>
      </c>
      <c r="I38" s="1407">
        <f>'НЗ 2-экз'!I900</f>
        <v>0</v>
      </c>
      <c r="J38" s="1407">
        <f>'НЗ 2-экз'!J900</f>
        <v>0</v>
      </c>
      <c r="K38" s="1407">
        <f>'НЗ 2-экз'!K900</f>
        <v>0</v>
      </c>
      <c r="L38" s="1407">
        <f>'НЗ 2-экз'!L900</f>
        <v>0</v>
      </c>
      <c r="M38" s="1407">
        <f>'НЗ 2-экз'!M900</f>
        <v>0</v>
      </c>
      <c r="N38" s="1407">
        <f>'НЗ 2-экз'!N900</f>
        <v>0</v>
      </c>
      <c r="O38" s="1407">
        <f>'НЗ 2-экз'!O900</f>
        <v>0</v>
      </c>
      <c r="P38" s="1407">
        <f>'НЗ 2-экз'!P900</f>
        <v>0</v>
      </c>
      <c r="Q38" s="1407">
        <f>'НЗ 2-экз'!Q900</f>
        <v>0</v>
      </c>
      <c r="R38" s="1407">
        <f>'НЗ 2-экз'!R900</f>
        <v>0</v>
      </c>
      <c r="S38" s="1407">
        <f>'НЗ 2-экз'!S900</f>
        <v>200000</v>
      </c>
      <c r="T38" s="1407">
        <f>'НЗ 2-экз'!T900</f>
        <v>800000</v>
      </c>
      <c r="U38" s="1407">
        <f>'НЗ 2-экз'!U900</f>
        <v>0</v>
      </c>
      <c r="V38" s="1407">
        <f>'НЗ 2-экз'!V900</f>
        <v>0</v>
      </c>
      <c r="W38" s="1407">
        <f>'НЗ 2-экз'!W900</f>
        <v>0</v>
      </c>
      <c r="X38" s="1407">
        <f>'НЗ 2-экз'!X900</f>
        <v>1000000</v>
      </c>
      <c r="Y38" s="1407">
        <f>'НЗ 2-экз'!Y900</f>
        <v>0</v>
      </c>
      <c r="Z38" s="1407">
        <f>'НЗ 2-экз'!Z900</f>
        <v>76000</v>
      </c>
      <c r="AA38" s="1407">
        <f>'НЗ 2-экз'!AA900</f>
        <v>0</v>
      </c>
      <c r="AB38" s="1407">
        <f>'НЗ 2-экз'!AB900</f>
        <v>0</v>
      </c>
      <c r="AC38" s="1407">
        <f>'НЗ 2-экз'!AC900</f>
        <v>0</v>
      </c>
      <c r="AD38" s="1407">
        <f>'НЗ 2-экз'!AD900</f>
        <v>60000</v>
      </c>
      <c r="AE38" s="1407">
        <f>'НЗ 2-экз'!AE900</f>
        <v>0</v>
      </c>
      <c r="AF38" s="1407">
        <f>'НЗ 2-экз'!AF900</f>
        <v>0</v>
      </c>
      <c r="AG38" s="1407">
        <f>'НЗ 2-экз'!AG900</f>
        <v>0</v>
      </c>
      <c r="AH38" s="1407">
        <f>'НЗ 2-экз'!AH900</f>
        <v>136000</v>
      </c>
      <c r="AI38" s="1407">
        <f>'НЗ 2-экз'!AI900</f>
        <v>0</v>
      </c>
      <c r="AJ38" s="1407">
        <f>'НЗ 2-экз'!AJ900</f>
        <v>0</v>
      </c>
      <c r="AK38" s="1407">
        <f>'НЗ 2-экз'!AK900</f>
        <v>136000</v>
      </c>
      <c r="AL38" s="1407">
        <f>'НЗ 2-экз'!AL900</f>
        <v>1136000</v>
      </c>
      <c r="AM38" s="2926" t="s">
        <v>212</v>
      </c>
      <c r="AO38" s="1397"/>
    </row>
    <row r="39" spans="1:41" x14ac:dyDescent="0.2">
      <c r="A39" s="1404" t="s">
        <v>1309</v>
      </c>
      <c r="B39" s="1398"/>
      <c r="C39" s="1398"/>
      <c r="D39" s="1398"/>
      <c r="E39" s="725">
        <f>'НЗ 2-экз'!E901</f>
        <v>0</v>
      </c>
      <c r="F39" s="725">
        <f>'НЗ 2-экз'!F901</f>
        <v>0</v>
      </c>
      <c r="G39" s="725">
        <f>'НЗ 2-экз'!G901</f>
        <v>0</v>
      </c>
      <c r="H39" s="725">
        <f>'НЗ 2-экз'!H901</f>
        <v>0</v>
      </c>
      <c r="I39" s="725">
        <f>'НЗ 2-экз'!I901</f>
        <v>0</v>
      </c>
      <c r="J39" s="725">
        <f>'НЗ 2-экз'!J901</f>
        <v>0</v>
      </c>
      <c r="K39" s="725">
        <f>'НЗ 2-экз'!K901</f>
        <v>0</v>
      </c>
      <c r="L39" s="725">
        <f>'НЗ 2-экз'!L901</f>
        <v>0</v>
      </c>
      <c r="M39" s="725">
        <f>'НЗ 2-экз'!M901</f>
        <v>0</v>
      </c>
      <c r="N39" s="725">
        <f>'НЗ 2-экз'!N901</f>
        <v>0</v>
      </c>
      <c r="O39" s="725">
        <f>'НЗ 2-экз'!O901</f>
        <v>0</v>
      </c>
      <c r="P39" s="725">
        <f>'НЗ 2-экз'!P901</f>
        <v>0</v>
      </c>
      <c r="Q39" s="725">
        <f>'НЗ 2-экз'!Q901</f>
        <v>0</v>
      </c>
      <c r="R39" s="725">
        <f>'НЗ 2-экз'!R901</f>
        <v>0</v>
      </c>
      <c r="S39" s="725">
        <f>'НЗ 2-экз'!S901</f>
        <v>0</v>
      </c>
      <c r="T39" s="725">
        <f>'НЗ 2-экз'!T901</f>
        <v>0</v>
      </c>
      <c r="U39" s="725">
        <f>'НЗ 2-экз'!U901</f>
        <v>0</v>
      </c>
      <c r="V39" s="725">
        <f>'НЗ 2-экз'!V901</f>
        <v>0</v>
      </c>
      <c r="W39" s="725">
        <f>'НЗ 2-экз'!W901</f>
        <v>0</v>
      </c>
      <c r="X39" s="725">
        <f>'НЗ 2-экз'!X901</f>
        <v>0</v>
      </c>
      <c r="Y39" s="725">
        <f>'НЗ 2-экз'!Y901</f>
        <v>0</v>
      </c>
      <c r="Z39" s="725">
        <f>'НЗ 2-экз'!Z901</f>
        <v>0</v>
      </c>
      <c r="AA39" s="725">
        <f>'НЗ 2-экз'!AA901</f>
        <v>0</v>
      </c>
      <c r="AB39" s="725">
        <f>'НЗ 2-экз'!AB901</f>
        <v>0</v>
      </c>
      <c r="AC39" s="725">
        <f>'НЗ 2-экз'!AC901</f>
        <v>0</v>
      </c>
      <c r="AD39" s="725">
        <f>'НЗ 2-экз'!AD901</f>
        <v>0</v>
      </c>
      <c r="AE39" s="725">
        <f>'НЗ 2-экз'!AE901</f>
        <v>0</v>
      </c>
      <c r="AF39" s="725">
        <f>'НЗ 2-экз'!AF901</f>
        <v>0</v>
      </c>
      <c r="AG39" s="725">
        <f>'НЗ 2-экз'!AG901</f>
        <v>0</v>
      </c>
      <c r="AH39" s="725">
        <f>'НЗ 2-экз'!AH901</f>
        <v>0</v>
      </c>
      <c r="AI39" s="725">
        <f>'НЗ 2-экз'!AI901</f>
        <v>0</v>
      </c>
      <c r="AJ39" s="725">
        <f>'НЗ 2-экз'!AJ901</f>
        <v>0</v>
      </c>
      <c r="AK39" s="725">
        <f>'НЗ 2-экз'!AK901</f>
        <v>0</v>
      </c>
      <c r="AL39" s="725">
        <f>'НЗ 2-экз'!AL901</f>
        <v>0</v>
      </c>
      <c r="AM39" s="2927"/>
      <c r="AO39" s="1397"/>
    </row>
    <row r="40" spans="1:41" x14ac:dyDescent="0.2">
      <c r="A40" s="1403" t="s">
        <v>1308</v>
      </c>
      <c r="B40" s="1398"/>
      <c r="C40" s="1398"/>
      <c r="D40" s="1398"/>
      <c r="E40" s="1407">
        <f>'НЗ 2-экз'!E952</f>
        <v>750000</v>
      </c>
      <c r="F40" s="1407">
        <f>'НЗ 2-экз'!F952</f>
        <v>1235770</v>
      </c>
      <c r="G40" s="1407">
        <f>'НЗ 2-экз'!G952</f>
        <v>0</v>
      </c>
      <c r="H40" s="1407">
        <f>'НЗ 2-экз'!H952</f>
        <v>0</v>
      </c>
      <c r="I40" s="1407">
        <f>'НЗ 2-экз'!I952</f>
        <v>0</v>
      </c>
      <c r="J40" s="1407">
        <f>'НЗ 2-экз'!J952</f>
        <v>0</v>
      </c>
      <c r="K40" s="1407">
        <f>'НЗ 2-экз'!K952</f>
        <v>0</v>
      </c>
      <c r="L40" s="1407">
        <f>'НЗ 2-экз'!L952</f>
        <v>0</v>
      </c>
      <c r="M40" s="1407">
        <f>'НЗ 2-экз'!M952</f>
        <v>0</v>
      </c>
      <c r="N40" s="1407">
        <f>'НЗ 2-экз'!N952</f>
        <v>0</v>
      </c>
      <c r="O40" s="1407">
        <f>'НЗ 2-экз'!O952</f>
        <v>0</v>
      </c>
      <c r="P40" s="1407">
        <f>'НЗ 2-экз'!P952</f>
        <v>0</v>
      </c>
      <c r="Q40" s="1407">
        <f>'НЗ 2-экз'!Q952</f>
        <v>0</v>
      </c>
      <c r="R40" s="1407">
        <f>'НЗ 2-экз'!R952</f>
        <v>0</v>
      </c>
      <c r="S40" s="1407">
        <f>'НЗ 2-экз'!S952</f>
        <v>750000</v>
      </c>
      <c r="T40" s="1407">
        <f>'НЗ 2-экз'!T952</f>
        <v>1235770</v>
      </c>
      <c r="U40" s="1407">
        <f>'НЗ 2-экз'!U952</f>
        <v>0</v>
      </c>
      <c r="V40" s="1407">
        <f>'НЗ 2-экз'!V952</f>
        <v>0</v>
      </c>
      <c r="W40" s="1407">
        <f>'НЗ 2-экз'!W952</f>
        <v>0</v>
      </c>
      <c r="X40" s="1407">
        <f>'НЗ 2-экз'!X952</f>
        <v>1985770</v>
      </c>
      <c r="Y40" s="1407">
        <f>'НЗ 2-экз'!Y952</f>
        <v>0</v>
      </c>
      <c r="Z40" s="1407">
        <f>'НЗ 2-экз'!Z952</f>
        <v>0</v>
      </c>
      <c r="AA40" s="1407">
        <f>'НЗ 2-экз'!AA952</f>
        <v>0</v>
      </c>
      <c r="AB40" s="1407">
        <f>'НЗ 2-экз'!AB952</f>
        <v>0</v>
      </c>
      <c r="AC40" s="1407">
        <f>'НЗ 2-экз'!AC952</f>
        <v>0</v>
      </c>
      <c r="AD40" s="1407">
        <f>'НЗ 2-экз'!AD952</f>
        <v>167800</v>
      </c>
      <c r="AE40" s="1407">
        <f>'НЗ 2-экз'!AE952</f>
        <v>0</v>
      </c>
      <c r="AF40" s="1407">
        <f>'НЗ 2-экз'!AF952</f>
        <v>0</v>
      </c>
      <c r="AG40" s="1407">
        <f>'НЗ 2-экз'!AG952</f>
        <v>0</v>
      </c>
      <c r="AH40" s="1407">
        <f>'НЗ 2-экз'!AH952</f>
        <v>167800</v>
      </c>
      <c r="AI40" s="1407">
        <f>'НЗ 2-экз'!AI952</f>
        <v>0</v>
      </c>
      <c r="AJ40" s="1407">
        <f>'НЗ 2-экз'!AJ952</f>
        <v>0</v>
      </c>
      <c r="AK40" s="1407">
        <f>'НЗ 2-экз'!AK952</f>
        <v>167800</v>
      </c>
      <c r="AL40" s="1407">
        <f>'НЗ 2-экз'!AL952</f>
        <v>2153570</v>
      </c>
      <c r="AM40" s="2926" t="s">
        <v>213</v>
      </c>
    </row>
    <row r="41" spans="1:41" x14ac:dyDescent="0.2">
      <c r="A41" s="1404" t="s">
        <v>1309</v>
      </c>
      <c r="B41" s="1398"/>
      <c r="C41" s="1398"/>
      <c r="D41" s="1398"/>
      <c r="E41" s="725">
        <f>'НЗ 2-экз'!E953</f>
        <v>60000</v>
      </c>
      <c r="F41" s="725">
        <f>'НЗ 2-экз'!F953</f>
        <v>53000</v>
      </c>
      <c r="G41" s="725">
        <f>'НЗ 2-экз'!G953</f>
        <v>0</v>
      </c>
      <c r="H41" s="725">
        <f>'НЗ 2-экз'!H953</f>
        <v>0</v>
      </c>
      <c r="I41" s="725">
        <f>'НЗ 2-экз'!I953</f>
        <v>0</v>
      </c>
      <c r="J41" s="725">
        <f>'НЗ 2-экз'!J953</f>
        <v>0</v>
      </c>
      <c r="K41" s="725">
        <f>'НЗ 2-экз'!K953</f>
        <v>0</v>
      </c>
      <c r="L41" s="725">
        <f>'НЗ 2-экз'!L953</f>
        <v>0</v>
      </c>
      <c r="M41" s="725">
        <f>'НЗ 2-экз'!M953</f>
        <v>0</v>
      </c>
      <c r="N41" s="725">
        <f>'НЗ 2-экз'!N953</f>
        <v>0</v>
      </c>
      <c r="O41" s="725">
        <f>'НЗ 2-экз'!O953</f>
        <v>0</v>
      </c>
      <c r="P41" s="725">
        <f>'НЗ 2-экз'!P953</f>
        <v>0</v>
      </c>
      <c r="Q41" s="725">
        <f>'НЗ 2-экз'!Q953</f>
        <v>0</v>
      </c>
      <c r="R41" s="725">
        <f>'НЗ 2-экз'!R953</f>
        <v>0</v>
      </c>
      <c r="S41" s="725">
        <f>'НЗ 2-экз'!S953</f>
        <v>60000</v>
      </c>
      <c r="T41" s="725">
        <f>'НЗ 2-экз'!T953</f>
        <v>53000</v>
      </c>
      <c r="U41" s="725">
        <f>'НЗ 2-экз'!U953</f>
        <v>0</v>
      </c>
      <c r="V41" s="725">
        <f>'НЗ 2-экз'!V953</f>
        <v>0</v>
      </c>
      <c r="W41" s="725">
        <f>'НЗ 2-экз'!W953</f>
        <v>0</v>
      </c>
      <c r="X41" s="725">
        <f>'НЗ 2-экз'!X953</f>
        <v>113000</v>
      </c>
      <c r="Y41" s="725">
        <f>'НЗ 2-экз'!Y953</f>
        <v>0</v>
      </c>
      <c r="Z41" s="725">
        <f>'НЗ 2-экз'!Z953</f>
        <v>104874</v>
      </c>
      <c r="AA41" s="725">
        <f>'НЗ 2-экз'!AA953</f>
        <v>0</v>
      </c>
      <c r="AB41" s="725">
        <f>'НЗ 2-экз'!AB953</f>
        <v>0</v>
      </c>
      <c r="AC41" s="725">
        <f>'НЗ 2-экз'!AC953</f>
        <v>0</v>
      </c>
      <c r="AD41" s="725">
        <f>'НЗ 2-экз'!AD953</f>
        <v>0</v>
      </c>
      <c r="AE41" s="725">
        <f>'НЗ 2-экз'!AE953</f>
        <v>0</v>
      </c>
      <c r="AF41" s="725">
        <f>'НЗ 2-экз'!AF953</f>
        <v>0</v>
      </c>
      <c r="AG41" s="725">
        <f>'НЗ 2-экз'!AG953</f>
        <v>0</v>
      </c>
      <c r="AH41" s="725">
        <f>'НЗ 2-экз'!AH953</f>
        <v>104874</v>
      </c>
      <c r="AI41" s="725">
        <f>'НЗ 2-экз'!AI953</f>
        <v>0</v>
      </c>
      <c r="AJ41" s="725">
        <f>'НЗ 2-экз'!AJ953</f>
        <v>0</v>
      </c>
      <c r="AK41" s="725">
        <f>'НЗ 2-экз'!AK953</f>
        <v>104874</v>
      </c>
      <c r="AL41" s="725">
        <f>'НЗ 2-экз'!AL953</f>
        <v>217874</v>
      </c>
      <c r="AM41" s="2927"/>
    </row>
    <row r="42" spans="1:41" x14ac:dyDescent="0.2">
      <c r="A42" s="1403" t="s">
        <v>1308</v>
      </c>
      <c r="B42" s="1398"/>
      <c r="C42" s="1398"/>
      <c r="D42" s="1398"/>
      <c r="E42" s="1407">
        <f>'НЗ 2-экз'!E1004</f>
        <v>957000</v>
      </c>
      <c r="F42" s="1407">
        <f>'НЗ 2-экз'!F1004</f>
        <v>2980000</v>
      </c>
      <c r="G42" s="1407">
        <f>'НЗ 2-экз'!G1004</f>
        <v>0</v>
      </c>
      <c r="H42" s="1407">
        <f>'НЗ 2-экз'!H1004</f>
        <v>0</v>
      </c>
      <c r="I42" s="1407">
        <f>'НЗ 2-экз'!I1004</f>
        <v>0</v>
      </c>
      <c r="J42" s="1407">
        <f>'НЗ 2-экз'!J1004</f>
        <v>0</v>
      </c>
      <c r="K42" s="1407">
        <f>'НЗ 2-экз'!K1004</f>
        <v>0</v>
      </c>
      <c r="L42" s="1407">
        <f>'НЗ 2-экз'!L1004</f>
        <v>0</v>
      </c>
      <c r="M42" s="1407">
        <f>'НЗ 2-экз'!M1004</f>
        <v>0</v>
      </c>
      <c r="N42" s="1407">
        <f>'НЗ 2-экз'!N1004</f>
        <v>0</v>
      </c>
      <c r="O42" s="1407">
        <f>'НЗ 2-экз'!O1004</f>
        <v>0</v>
      </c>
      <c r="P42" s="1407">
        <f>'НЗ 2-экз'!P1004</f>
        <v>0</v>
      </c>
      <c r="Q42" s="1407">
        <f>'НЗ 2-экз'!Q1004</f>
        <v>0</v>
      </c>
      <c r="R42" s="1407">
        <f>'НЗ 2-экз'!R1004</f>
        <v>0</v>
      </c>
      <c r="S42" s="1407">
        <f>'НЗ 2-экз'!S1004</f>
        <v>957000</v>
      </c>
      <c r="T42" s="1407">
        <f>'НЗ 2-экз'!T1004</f>
        <v>2980000</v>
      </c>
      <c r="U42" s="1407">
        <f>'НЗ 2-экз'!U1004</f>
        <v>0</v>
      </c>
      <c r="V42" s="1407">
        <f>'НЗ 2-экз'!V1004</f>
        <v>0</v>
      </c>
      <c r="W42" s="1407">
        <f>'НЗ 2-экз'!W1004</f>
        <v>0</v>
      </c>
      <c r="X42" s="1407">
        <f>'НЗ 2-экз'!X1004</f>
        <v>3937000</v>
      </c>
      <c r="Y42" s="1407">
        <f>'НЗ 2-экз'!Y1004</f>
        <v>0</v>
      </c>
      <c r="Z42" s="1407">
        <f>'НЗ 2-экз'!Z1004</f>
        <v>0</v>
      </c>
      <c r="AA42" s="1407">
        <f>'НЗ 2-экз'!AA1004</f>
        <v>0</v>
      </c>
      <c r="AB42" s="1407">
        <f>'НЗ 2-экз'!AB1004</f>
        <v>0</v>
      </c>
      <c r="AC42" s="1407">
        <f>'НЗ 2-экз'!AC1004</f>
        <v>0</v>
      </c>
      <c r="AD42" s="1407">
        <f>'НЗ 2-экз'!AD1004</f>
        <v>60000</v>
      </c>
      <c r="AE42" s="1407">
        <f>'НЗ 2-экз'!AE1004</f>
        <v>0</v>
      </c>
      <c r="AF42" s="1407">
        <f>'НЗ 2-экз'!AF1004</f>
        <v>0</v>
      </c>
      <c r="AG42" s="1407">
        <f>'НЗ 2-экз'!AG1004</f>
        <v>0</v>
      </c>
      <c r="AH42" s="1407">
        <f>'НЗ 2-экз'!AH1004</f>
        <v>60000</v>
      </c>
      <c r="AI42" s="1407">
        <f>'НЗ 2-экз'!AI1004</f>
        <v>0</v>
      </c>
      <c r="AJ42" s="1407">
        <f>'НЗ 2-экз'!AJ1004</f>
        <v>0</v>
      </c>
      <c r="AK42" s="1407">
        <f>'НЗ 2-экз'!AK1004</f>
        <v>60000</v>
      </c>
      <c r="AL42" s="1407">
        <f>'НЗ 2-экз'!AL1004</f>
        <v>3997000</v>
      </c>
      <c r="AM42" s="2926" t="s">
        <v>213</v>
      </c>
    </row>
    <row r="43" spans="1:41" x14ac:dyDescent="0.2">
      <c r="A43" s="1404" t="s">
        <v>1309</v>
      </c>
      <c r="B43" s="1398"/>
      <c r="C43" s="1398"/>
      <c r="D43" s="1398"/>
      <c r="E43" s="725">
        <f>'НЗ 2-экз'!E1005</f>
        <v>34000</v>
      </c>
      <c r="F43" s="725">
        <f>'НЗ 2-экз'!F1005</f>
        <v>103000</v>
      </c>
      <c r="G43" s="725">
        <f>'НЗ 2-экз'!G1005</f>
        <v>0</v>
      </c>
      <c r="H43" s="725">
        <f>'НЗ 2-экз'!H1005</f>
        <v>0</v>
      </c>
      <c r="I43" s="725">
        <f>'НЗ 2-экз'!I1005</f>
        <v>0</v>
      </c>
      <c r="J43" s="725">
        <f>'НЗ 2-экз'!J1005</f>
        <v>0</v>
      </c>
      <c r="K43" s="725">
        <f>'НЗ 2-экз'!K1005</f>
        <v>0</v>
      </c>
      <c r="L43" s="725">
        <f>'НЗ 2-экз'!L1005</f>
        <v>0</v>
      </c>
      <c r="M43" s="725">
        <f>'НЗ 2-экз'!M1005</f>
        <v>0</v>
      </c>
      <c r="N43" s="725">
        <f>'НЗ 2-экз'!N1005</f>
        <v>0</v>
      </c>
      <c r="O43" s="725">
        <f>'НЗ 2-экз'!O1005</f>
        <v>0</v>
      </c>
      <c r="P43" s="725">
        <f>'НЗ 2-экз'!P1005</f>
        <v>0</v>
      </c>
      <c r="Q43" s="725">
        <f>'НЗ 2-экз'!Q1005</f>
        <v>0</v>
      </c>
      <c r="R43" s="725">
        <f>'НЗ 2-экз'!R1005</f>
        <v>0</v>
      </c>
      <c r="S43" s="725">
        <f>'НЗ 2-экз'!S1005</f>
        <v>34000</v>
      </c>
      <c r="T43" s="725">
        <f>'НЗ 2-экз'!T1005</f>
        <v>103000</v>
      </c>
      <c r="U43" s="725">
        <f>'НЗ 2-экз'!U1005</f>
        <v>0</v>
      </c>
      <c r="V43" s="725">
        <f>'НЗ 2-экз'!V1005</f>
        <v>0</v>
      </c>
      <c r="W43" s="725">
        <f>'НЗ 2-экз'!W1005</f>
        <v>0</v>
      </c>
      <c r="X43" s="725">
        <f>'НЗ 2-экз'!X1005</f>
        <v>137000</v>
      </c>
      <c r="Y43" s="725">
        <f>'НЗ 2-экз'!Y1005</f>
        <v>0</v>
      </c>
      <c r="Z43" s="725">
        <f>'НЗ 2-экз'!Z1005</f>
        <v>0</v>
      </c>
      <c r="AA43" s="725">
        <f>'НЗ 2-экз'!AA1005</f>
        <v>0</v>
      </c>
      <c r="AB43" s="725">
        <f>'НЗ 2-экз'!AB1005</f>
        <v>0</v>
      </c>
      <c r="AC43" s="725">
        <f>'НЗ 2-экз'!AC1005</f>
        <v>0</v>
      </c>
      <c r="AD43" s="725">
        <f>'НЗ 2-экз'!AD1005</f>
        <v>0</v>
      </c>
      <c r="AE43" s="725">
        <f>'НЗ 2-экз'!AE1005</f>
        <v>0</v>
      </c>
      <c r="AF43" s="725">
        <f>'НЗ 2-экз'!AF1005</f>
        <v>0</v>
      </c>
      <c r="AG43" s="725">
        <f>'НЗ 2-экз'!AG1005</f>
        <v>0</v>
      </c>
      <c r="AH43" s="725">
        <f>'НЗ 2-экз'!AH1005</f>
        <v>0</v>
      </c>
      <c r="AI43" s="725">
        <f>'НЗ 2-экз'!AI1005</f>
        <v>0</v>
      </c>
      <c r="AJ43" s="725">
        <f>'НЗ 2-экз'!AJ1005</f>
        <v>0</v>
      </c>
      <c r="AK43" s="725">
        <f>'НЗ 2-экз'!AK1005</f>
        <v>0</v>
      </c>
      <c r="AL43" s="725">
        <f>'НЗ 2-экз'!AL1005</f>
        <v>137000</v>
      </c>
      <c r="AM43" s="2927"/>
    </row>
    <row r="44" spans="1:41" x14ac:dyDescent="0.2">
      <c r="A44" s="1403" t="s">
        <v>1308</v>
      </c>
      <c r="B44" s="1398"/>
      <c r="C44" s="1398"/>
      <c r="D44" s="1398"/>
      <c r="E44" s="1407">
        <f>'НЗ 2-экз'!E1112</f>
        <v>0</v>
      </c>
      <c r="F44" s="1407">
        <f>'НЗ 2-экз'!F1112</f>
        <v>0</v>
      </c>
      <c r="G44" s="1407">
        <f>'НЗ 2-экз'!G1112</f>
        <v>0</v>
      </c>
      <c r="H44" s="1407">
        <f>'НЗ 2-экз'!H1112</f>
        <v>0</v>
      </c>
      <c r="I44" s="1407">
        <f>'НЗ 2-экз'!I1112</f>
        <v>0</v>
      </c>
      <c r="J44" s="1407">
        <f>'НЗ 2-экз'!J1112</f>
        <v>0</v>
      </c>
      <c r="K44" s="1407">
        <f>'НЗ 2-экз'!K1112</f>
        <v>0</v>
      </c>
      <c r="L44" s="1407">
        <f>'НЗ 2-экз'!L1112</f>
        <v>0</v>
      </c>
      <c r="M44" s="1407">
        <f>'НЗ 2-экз'!M1112</f>
        <v>0</v>
      </c>
      <c r="N44" s="1407">
        <f>'НЗ 2-экз'!N1112</f>
        <v>0</v>
      </c>
      <c r="O44" s="1407">
        <f>'НЗ 2-экз'!O1112</f>
        <v>0</v>
      </c>
      <c r="P44" s="1407">
        <f>'НЗ 2-экз'!P1112</f>
        <v>0</v>
      </c>
      <c r="Q44" s="1407">
        <f>'НЗ 2-экз'!Q1112</f>
        <v>0</v>
      </c>
      <c r="R44" s="1407">
        <f>'НЗ 2-экз'!R1112</f>
        <v>0</v>
      </c>
      <c r="S44" s="1407">
        <f>'НЗ 2-экз'!S1112</f>
        <v>0</v>
      </c>
      <c r="T44" s="1407">
        <f>'НЗ 2-экз'!T1112</f>
        <v>0</v>
      </c>
      <c r="U44" s="1407">
        <f>'НЗ 2-экз'!U1112</f>
        <v>0</v>
      </c>
      <c r="V44" s="1407">
        <f>'НЗ 2-экз'!V1112</f>
        <v>0</v>
      </c>
      <c r="W44" s="1407">
        <f>'НЗ 2-экз'!W1112</f>
        <v>0</v>
      </c>
      <c r="X44" s="1407">
        <f>'НЗ 2-экз'!X1112</f>
        <v>0</v>
      </c>
      <c r="Y44" s="1407">
        <f>'НЗ 2-экз'!Y1112</f>
        <v>0</v>
      </c>
      <c r="Z44" s="1407">
        <f>'НЗ 2-экз'!Z1112</f>
        <v>147056.88</v>
      </c>
      <c r="AA44" s="1407">
        <f>'НЗ 2-экз'!AA1112</f>
        <v>0</v>
      </c>
      <c r="AB44" s="1407">
        <f>'НЗ 2-экз'!AB1112</f>
        <v>22000</v>
      </c>
      <c r="AC44" s="1407">
        <f>'НЗ 2-экз'!AC1112</f>
        <v>0</v>
      </c>
      <c r="AD44" s="1407">
        <f>'НЗ 2-экз'!AD1112</f>
        <v>167800</v>
      </c>
      <c r="AE44" s="1407">
        <f>'НЗ 2-экз'!AE1112</f>
        <v>0</v>
      </c>
      <c r="AF44" s="1407">
        <f>'НЗ 2-экз'!AF1112</f>
        <v>0</v>
      </c>
      <c r="AG44" s="1407">
        <f>'НЗ 2-экз'!AG1112</f>
        <v>0</v>
      </c>
      <c r="AH44" s="1407">
        <f>'НЗ 2-экз'!AH1112</f>
        <v>314856.88</v>
      </c>
      <c r="AI44" s="1407">
        <f>'НЗ 2-экз'!AI1112</f>
        <v>22000</v>
      </c>
      <c r="AJ44" s="1407">
        <f>'НЗ 2-экз'!AJ1112</f>
        <v>0</v>
      </c>
      <c r="AK44" s="1407">
        <f>'НЗ 2-экз'!AK1112</f>
        <v>336856.88</v>
      </c>
      <c r="AL44" s="1407">
        <f>'НЗ 2-экз'!AL1112</f>
        <v>336856.88</v>
      </c>
      <c r="AM44" s="2930" t="s">
        <v>214</v>
      </c>
    </row>
    <row r="45" spans="1:41" x14ac:dyDescent="0.2">
      <c r="A45" s="1404" t="s">
        <v>1309</v>
      </c>
      <c r="B45" s="1398"/>
      <c r="C45" s="1398"/>
      <c r="D45" s="1398"/>
      <c r="E45" s="725">
        <f>'НЗ 2-экз'!E1113</f>
        <v>0</v>
      </c>
      <c r="F45" s="725">
        <f>'НЗ 2-экз'!F1113</f>
        <v>0</v>
      </c>
      <c r="G45" s="725">
        <f>'НЗ 2-экз'!G1113</f>
        <v>0</v>
      </c>
      <c r="H45" s="725">
        <f>'НЗ 2-экз'!H1113</f>
        <v>0</v>
      </c>
      <c r="I45" s="725">
        <f>'НЗ 2-экз'!I1113</f>
        <v>0</v>
      </c>
      <c r="J45" s="725">
        <f>'НЗ 2-экз'!J1113</f>
        <v>0</v>
      </c>
      <c r="K45" s="725">
        <f>'НЗ 2-экз'!K1113</f>
        <v>0</v>
      </c>
      <c r="L45" s="725">
        <f>'НЗ 2-экз'!L1113</f>
        <v>0</v>
      </c>
      <c r="M45" s="725">
        <f>'НЗ 2-экз'!M1113</f>
        <v>0</v>
      </c>
      <c r="N45" s="725">
        <f>'НЗ 2-экз'!N1113</f>
        <v>0</v>
      </c>
      <c r="O45" s="725">
        <f>'НЗ 2-экз'!O1113</f>
        <v>0</v>
      </c>
      <c r="P45" s="725">
        <f>'НЗ 2-экз'!P1113</f>
        <v>0</v>
      </c>
      <c r="Q45" s="725">
        <f>'НЗ 2-экз'!Q1113</f>
        <v>0</v>
      </c>
      <c r="R45" s="725">
        <f>'НЗ 2-экз'!R1113</f>
        <v>0</v>
      </c>
      <c r="S45" s="725">
        <f>'НЗ 2-экз'!S1113</f>
        <v>0</v>
      </c>
      <c r="T45" s="725">
        <f>'НЗ 2-экз'!T1113</f>
        <v>0</v>
      </c>
      <c r="U45" s="725">
        <f>'НЗ 2-экз'!U1113</f>
        <v>0</v>
      </c>
      <c r="V45" s="725">
        <f>'НЗ 2-экз'!V1113</f>
        <v>0</v>
      </c>
      <c r="W45" s="725">
        <f>'НЗ 2-экз'!W1113</f>
        <v>0</v>
      </c>
      <c r="X45" s="725">
        <f>'НЗ 2-экз'!X1113</f>
        <v>0</v>
      </c>
      <c r="Y45" s="725">
        <f>'НЗ 2-экз'!Y1113</f>
        <v>0</v>
      </c>
      <c r="Z45" s="725">
        <f>'НЗ 2-экз'!Z1113</f>
        <v>401541.12</v>
      </c>
      <c r="AA45" s="725">
        <f>'НЗ 2-экз'!AA1113</f>
        <v>0</v>
      </c>
      <c r="AB45" s="725">
        <f>'НЗ 2-экз'!AB1113</f>
        <v>0</v>
      </c>
      <c r="AC45" s="725">
        <f>'НЗ 2-экз'!AC1113</f>
        <v>0</v>
      </c>
      <c r="AD45" s="725">
        <f>'НЗ 2-экз'!AD1113</f>
        <v>0</v>
      </c>
      <c r="AE45" s="725">
        <f>'НЗ 2-экз'!AE1113</f>
        <v>0</v>
      </c>
      <c r="AF45" s="725">
        <f>'НЗ 2-экз'!AF1113</f>
        <v>0</v>
      </c>
      <c r="AG45" s="725">
        <f>'НЗ 2-экз'!AG1113</f>
        <v>0</v>
      </c>
      <c r="AH45" s="725">
        <f>'НЗ 2-экз'!AH1113</f>
        <v>401541.12</v>
      </c>
      <c r="AI45" s="725">
        <f>'НЗ 2-экз'!AI1113</f>
        <v>0</v>
      </c>
      <c r="AJ45" s="725">
        <f>'НЗ 2-экз'!AJ1113</f>
        <v>0</v>
      </c>
      <c r="AK45" s="725">
        <f>'НЗ 2-экз'!AK1113</f>
        <v>401541.12</v>
      </c>
      <c r="AL45" s="725">
        <f>'НЗ 2-экз'!AL1113</f>
        <v>401541.12</v>
      </c>
      <c r="AM45" s="2931"/>
    </row>
    <row r="46" spans="1:41" x14ac:dyDescent="0.2">
      <c r="A46" s="1403" t="s">
        <v>1308</v>
      </c>
      <c r="B46" s="1398"/>
      <c r="C46" s="1398"/>
      <c r="D46" s="1398"/>
      <c r="E46" s="1407">
        <f>'НЗ 2-экз'!E1164</f>
        <v>300000</v>
      </c>
      <c r="F46" s="1407">
        <f>'НЗ 2-экз'!F1164</f>
        <v>700000</v>
      </c>
      <c r="G46" s="1407">
        <f>'НЗ 2-экз'!G1164</f>
        <v>0</v>
      </c>
      <c r="H46" s="1407">
        <f>'НЗ 2-экз'!H1164</f>
        <v>0</v>
      </c>
      <c r="I46" s="1407">
        <f>'НЗ 2-экз'!I1164</f>
        <v>0</v>
      </c>
      <c r="J46" s="1407">
        <f>'НЗ 2-экз'!J1164</f>
        <v>0</v>
      </c>
      <c r="K46" s="1407">
        <f>'НЗ 2-экз'!K1164</f>
        <v>0</v>
      </c>
      <c r="L46" s="1407">
        <f>'НЗ 2-экз'!L1164</f>
        <v>0</v>
      </c>
      <c r="M46" s="1407">
        <f>'НЗ 2-экз'!M1164</f>
        <v>0</v>
      </c>
      <c r="N46" s="1407">
        <f>'НЗ 2-экз'!N1164</f>
        <v>0</v>
      </c>
      <c r="O46" s="1407">
        <f>'НЗ 2-экз'!O1164</f>
        <v>0</v>
      </c>
      <c r="P46" s="1407">
        <f>'НЗ 2-экз'!P1164</f>
        <v>0</v>
      </c>
      <c r="Q46" s="1407">
        <f>'НЗ 2-экз'!Q1164</f>
        <v>0</v>
      </c>
      <c r="R46" s="1407">
        <f>'НЗ 2-экз'!R1164</f>
        <v>0</v>
      </c>
      <c r="S46" s="1407">
        <f>'НЗ 2-экз'!S1164</f>
        <v>300000</v>
      </c>
      <c r="T46" s="1407">
        <f>'НЗ 2-экз'!T1164</f>
        <v>700000</v>
      </c>
      <c r="U46" s="1407">
        <f>'НЗ 2-экз'!U1164</f>
        <v>0</v>
      </c>
      <c r="V46" s="1407">
        <f>'НЗ 2-экз'!V1164</f>
        <v>0</v>
      </c>
      <c r="W46" s="1407">
        <f>'НЗ 2-экз'!W1164</f>
        <v>0</v>
      </c>
      <c r="X46" s="1407">
        <f>'НЗ 2-экз'!X1164</f>
        <v>1000000</v>
      </c>
      <c r="Y46" s="1407">
        <f>'НЗ 2-экз'!Y1164</f>
        <v>0</v>
      </c>
      <c r="Z46" s="1407">
        <f>'НЗ 2-экз'!Z1164</f>
        <v>76000</v>
      </c>
      <c r="AA46" s="1407">
        <f>'НЗ 2-экз'!AA1164</f>
        <v>0</v>
      </c>
      <c r="AB46" s="1407">
        <f>'НЗ 2-экз'!AB1164</f>
        <v>12000</v>
      </c>
      <c r="AC46" s="1407">
        <f>'НЗ 2-экз'!AC1164</f>
        <v>0</v>
      </c>
      <c r="AD46" s="1407">
        <f>'НЗ 2-экз'!AD1164</f>
        <v>60000</v>
      </c>
      <c r="AE46" s="1407">
        <f>'НЗ 2-экз'!AE1164</f>
        <v>0</v>
      </c>
      <c r="AF46" s="1407">
        <f>'НЗ 2-экз'!AF1164</f>
        <v>0</v>
      </c>
      <c r="AG46" s="1407">
        <f>'НЗ 2-экз'!AG1164</f>
        <v>0</v>
      </c>
      <c r="AH46" s="1407">
        <f>'НЗ 2-экз'!AH1164</f>
        <v>136000</v>
      </c>
      <c r="AI46" s="1407">
        <f>'НЗ 2-экз'!AI1164</f>
        <v>12000</v>
      </c>
      <c r="AJ46" s="1407">
        <f>'НЗ 2-экз'!AJ1164</f>
        <v>0</v>
      </c>
      <c r="AK46" s="1407">
        <f>'НЗ 2-экз'!AK1164</f>
        <v>148000</v>
      </c>
      <c r="AL46" s="1407">
        <f>'НЗ 2-экз'!AL1164</f>
        <v>1148000</v>
      </c>
      <c r="AM46" s="2930" t="s">
        <v>214</v>
      </c>
    </row>
    <row r="47" spans="1:41" x14ac:dyDescent="0.2">
      <c r="A47" s="1404" t="s">
        <v>1309</v>
      </c>
      <c r="B47" s="1398"/>
      <c r="C47" s="1398"/>
      <c r="D47" s="1398"/>
      <c r="E47" s="725">
        <f>'НЗ 2-экз'!E1165</f>
        <v>0</v>
      </c>
      <c r="F47" s="725">
        <f>'НЗ 2-экз'!F1165</f>
        <v>0</v>
      </c>
      <c r="G47" s="725">
        <f>'НЗ 2-экз'!G1165</f>
        <v>0</v>
      </c>
      <c r="H47" s="725">
        <f>'НЗ 2-экз'!H1165</f>
        <v>0</v>
      </c>
      <c r="I47" s="725">
        <f>'НЗ 2-экз'!I1165</f>
        <v>0</v>
      </c>
      <c r="J47" s="725">
        <f>'НЗ 2-экз'!J1165</f>
        <v>0</v>
      </c>
      <c r="K47" s="725">
        <f>'НЗ 2-экз'!K1165</f>
        <v>0</v>
      </c>
      <c r="L47" s="725">
        <f>'НЗ 2-экз'!L1165</f>
        <v>0</v>
      </c>
      <c r="M47" s="725">
        <f>'НЗ 2-экз'!M1165</f>
        <v>0</v>
      </c>
      <c r="N47" s="725">
        <f>'НЗ 2-экз'!N1165</f>
        <v>0</v>
      </c>
      <c r="O47" s="725">
        <f>'НЗ 2-экз'!O1165</f>
        <v>0</v>
      </c>
      <c r="P47" s="725">
        <f>'НЗ 2-экз'!P1165</f>
        <v>0</v>
      </c>
      <c r="Q47" s="725">
        <f>'НЗ 2-экз'!Q1165</f>
        <v>0</v>
      </c>
      <c r="R47" s="725">
        <f>'НЗ 2-экз'!R1165</f>
        <v>0</v>
      </c>
      <c r="S47" s="725">
        <f>'НЗ 2-экз'!S1165</f>
        <v>0</v>
      </c>
      <c r="T47" s="725">
        <f>'НЗ 2-экз'!T1165</f>
        <v>0</v>
      </c>
      <c r="U47" s="725">
        <f>'НЗ 2-экз'!U1165</f>
        <v>0</v>
      </c>
      <c r="V47" s="725">
        <f>'НЗ 2-экз'!V1165</f>
        <v>0</v>
      </c>
      <c r="W47" s="725">
        <f>'НЗ 2-экз'!W1165</f>
        <v>0</v>
      </c>
      <c r="X47" s="725">
        <f>'НЗ 2-экз'!X1165</f>
        <v>0</v>
      </c>
      <c r="Y47" s="725">
        <f>'НЗ 2-экз'!Y1165</f>
        <v>0</v>
      </c>
      <c r="Z47" s="725">
        <f>'НЗ 2-экз'!Z1165</f>
        <v>0</v>
      </c>
      <c r="AA47" s="725">
        <f>'НЗ 2-экз'!AA1165</f>
        <v>0</v>
      </c>
      <c r="AB47" s="725">
        <f>'НЗ 2-экз'!AB1165</f>
        <v>0</v>
      </c>
      <c r="AC47" s="725">
        <f>'НЗ 2-экз'!AC1165</f>
        <v>0</v>
      </c>
      <c r="AD47" s="725">
        <f>'НЗ 2-экз'!AD1165</f>
        <v>0</v>
      </c>
      <c r="AE47" s="725">
        <f>'НЗ 2-экз'!AE1165</f>
        <v>0</v>
      </c>
      <c r="AF47" s="725">
        <f>'НЗ 2-экз'!AF1165</f>
        <v>0</v>
      </c>
      <c r="AG47" s="725">
        <f>'НЗ 2-экз'!AG1165</f>
        <v>0</v>
      </c>
      <c r="AH47" s="725">
        <f>'НЗ 2-экз'!AH1165</f>
        <v>0</v>
      </c>
      <c r="AI47" s="725">
        <f>'НЗ 2-экз'!AI1165</f>
        <v>0</v>
      </c>
      <c r="AJ47" s="725">
        <f>'НЗ 2-экз'!AJ1165</f>
        <v>0</v>
      </c>
      <c r="AK47" s="725">
        <f>'НЗ 2-экз'!AK1165</f>
        <v>0</v>
      </c>
      <c r="AL47" s="725">
        <f>'НЗ 2-экз'!AL1165</f>
        <v>0</v>
      </c>
      <c r="AM47" s="2931"/>
    </row>
    <row r="48" spans="1:41" x14ac:dyDescent="0.2">
      <c r="A48" s="1403" t="s">
        <v>1308</v>
      </c>
      <c r="B48" s="1398"/>
      <c r="C48" s="1398"/>
      <c r="D48" s="1398"/>
      <c r="E48" s="1407">
        <f>'НЗ 2-экз'!E1216</f>
        <v>1008800.19</v>
      </c>
      <c r="F48" s="1407">
        <f>'НЗ 2-экз'!F1216</f>
        <v>3850181.01</v>
      </c>
      <c r="G48" s="1407">
        <f>'НЗ 2-экз'!G1216</f>
        <v>0</v>
      </c>
      <c r="H48" s="1407">
        <f>'НЗ 2-экз'!H1216</f>
        <v>0</v>
      </c>
      <c r="I48" s="1407">
        <f>'НЗ 2-экз'!I1216</f>
        <v>0</v>
      </c>
      <c r="J48" s="1407">
        <f>'НЗ 2-экз'!J1216</f>
        <v>0</v>
      </c>
      <c r="K48" s="1407">
        <f>'НЗ 2-экз'!K1216</f>
        <v>0</v>
      </c>
      <c r="L48" s="1407">
        <f>'НЗ 2-экз'!L1216</f>
        <v>0</v>
      </c>
      <c r="M48" s="1407">
        <f>'НЗ 2-экз'!M1216</f>
        <v>0</v>
      </c>
      <c r="N48" s="1407">
        <f>'НЗ 2-экз'!N1216</f>
        <v>0</v>
      </c>
      <c r="O48" s="1407">
        <f>'НЗ 2-экз'!O1216</f>
        <v>0</v>
      </c>
      <c r="P48" s="1407">
        <f>'НЗ 2-экз'!P1216</f>
        <v>0</v>
      </c>
      <c r="Q48" s="1407">
        <f>'НЗ 2-экз'!Q1216</f>
        <v>0</v>
      </c>
      <c r="R48" s="1407">
        <f>'НЗ 2-экз'!R1216</f>
        <v>0</v>
      </c>
      <c r="S48" s="1407">
        <f>'НЗ 2-экз'!S1216</f>
        <v>1008800.19</v>
      </c>
      <c r="T48" s="1407">
        <f>'НЗ 2-экз'!T1216</f>
        <v>3850181.01</v>
      </c>
      <c r="U48" s="1407">
        <f>'НЗ 2-экз'!U1216</f>
        <v>0</v>
      </c>
      <c r="V48" s="1407">
        <f>'НЗ 2-экз'!V1216</f>
        <v>0</v>
      </c>
      <c r="W48" s="1407">
        <f>'НЗ 2-экз'!W1216</f>
        <v>0</v>
      </c>
      <c r="X48" s="1407">
        <f>'НЗ 2-экз'!X1216</f>
        <v>4858981.2</v>
      </c>
      <c r="Y48" s="1407">
        <f>'НЗ 2-экз'!Y1216</f>
        <v>0</v>
      </c>
      <c r="Z48" s="1407">
        <f>'НЗ 2-экз'!Z1216</f>
        <v>217319</v>
      </c>
      <c r="AA48" s="1407">
        <f>'НЗ 2-экз'!AA1216</f>
        <v>0</v>
      </c>
      <c r="AB48" s="1407">
        <f>'НЗ 2-экз'!AB1216</f>
        <v>0</v>
      </c>
      <c r="AC48" s="1407">
        <f>'НЗ 2-экз'!AC1216</f>
        <v>0</v>
      </c>
      <c r="AD48" s="1407">
        <f>'НЗ 2-экз'!AD1216</f>
        <v>167800</v>
      </c>
      <c r="AE48" s="1407">
        <f>'НЗ 2-экз'!AE1216</f>
        <v>0</v>
      </c>
      <c r="AF48" s="1407">
        <f>'НЗ 2-экз'!AF1216</f>
        <v>0</v>
      </c>
      <c r="AG48" s="1407">
        <f>'НЗ 2-экз'!AG1216</f>
        <v>0</v>
      </c>
      <c r="AH48" s="1407">
        <f>'НЗ 2-экз'!AH1216</f>
        <v>385119</v>
      </c>
      <c r="AI48" s="1407">
        <f>'НЗ 2-экз'!AI1216</f>
        <v>0</v>
      </c>
      <c r="AJ48" s="1407">
        <f>'НЗ 2-экз'!AJ1216</f>
        <v>0</v>
      </c>
      <c r="AK48" s="1407">
        <f>'НЗ 2-экз'!AK1216</f>
        <v>385119</v>
      </c>
      <c r="AL48" s="1407">
        <f>'НЗ 2-экз'!AL1216</f>
        <v>5244100.2</v>
      </c>
      <c r="AM48" s="2930" t="s">
        <v>215</v>
      </c>
    </row>
    <row r="49" spans="1:39" x14ac:dyDescent="0.2">
      <c r="A49" s="1404" t="s">
        <v>1309</v>
      </c>
      <c r="B49" s="1398"/>
      <c r="C49" s="1398"/>
      <c r="D49" s="1398"/>
      <c r="E49" s="725">
        <f>'НЗ 2-экз'!E1217</f>
        <v>208745.80999999982</v>
      </c>
      <c r="F49" s="725">
        <f>'НЗ 2-экз'!F1217</f>
        <v>474608.98999999929</v>
      </c>
      <c r="G49" s="725">
        <f>'НЗ 2-экз'!G1217</f>
        <v>0</v>
      </c>
      <c r="H49" s="725">
        <f>'НЗ 2-экз'!H1217</f>
        <v>0</v>
      </c>
      <c r="I49" s="725">
        <f>'НЗ 2-экз'!I1217</f>
        <v>0</v>
      </c>
      <c r="J49" s="725">
        <f>'НЗ 2-экз'!J1217</f>
        <v>0</v>
      </c>
      <c r="K49" s="725">
        <f>'НЗ 2-экз'!K1217</f>
        <v>0</v>
      </c>
      <c r="L49" s="725">
        <f>'НЗ 2-экз'!L1217</f>
        <v>0</v>
      </c>
      <c r="M49" s="725">
        <f>'НЗ 2-экз'!M1217</f>
        <v>0</v>
      </c>
      <c r="N49" s="725">
        <f>'НЗ 2-экз'!N1217</f>
        <v>0</v>
      </c>
      <c r="O49" s="725">
        <f>'НЗ 2-экз'!O1217</f>
        <v>0</v>
      </c>
      <c r="P49" s="725">
        <f>'НЗ 2-экз'!P1217</f>
        <v>0</v>
      </c>
      <c r="Q49" s="725">
        <f>'НЗ 2-экз'!Q1217</f>
        <v>0</v>
      </c>
      <c r="R49" s="725">
        <f>'НЗ 2-экз'!R1217</f>
        <v>0</v>
      </c>
      <c r="S49" s="725">
        <f>'НЗ 2-экз'!S1217</f>
        <v>208745.80999999982</v>
      </c>
      <c r="T49" s="725">
        <f>'НЗ 2-экз'!T1217</f>
        <v>474608.98999999929</v>
      </c>
      <c r="U49" s="725">
        <f>'НЗ 2-экз'!U1217</f>
        <v>0</v>
      </c>
      <c r="V49" s="725">
        <f>'НЗ 2-экз'!V1217</f>
        <v>0</v>
      </c>
      <c r="W49" s="725">
        <f>'НЗ 2-экз'!W1217</f>
        <v>0</v>
      </c>
      <c r="X49" s="725">
        <f>'НЗ 2-экз'!X1217</f>
        <v>683354.79999999888</v>
      </c>
      <c r="Y49" s="725">
        <f>'НЗ 2-экз'!Y1217</f>
        <v>0</v>
      </c>
      <c r="Z49" s="725">
        <f>'НЗ 2-экз'!Z1217</f>
        <v>145598</v>
      </c>
      <c r="AA49" s="725">
        <f>'НЗ 2-экз'!AA1217</f>
        <v>0</v>
      </c>
      <c r="AB49" s="725">
        <f>'НЗ 2-экз'!AB1217</f>
        <v>0</v>
      </c>
      <c r="AC49" s="725">
        <f>'НЗ 2-экз'!AC1217</f>
        <v>0</v>
      </c>
      <c r="AD49" s="725">
        <f>'НЗ 2-экз'!AD1217</f>
        <v>0</v>
      </c>
      <c r="AE49" s="725">
        <f>'НЗ 2-экз'!AE1217</f>
        <v>0</v>
      </c>
      <c r="AF49" s="725">
        <f>'НЗ 2-экз'!AF1217</f>
        <v>0</v>
      </c>
      <c r="AG49" s="725">
        <f>'НЗ 2-экз'!AG1217</f>
        <v>0</v>
      </c>
      <c r="AH49" s="725">
        <f>'НЗ 2-экз'!AH1217</f>
        <v>145598</v>
      </c>
      <c r="AI49" s="725">
        <f>'НЗ 2-экз'!AI1217</f>
        <v>0</v>
      </c>
      <c r="AJ49" s="725">
        <f>'НЗ 2-экз'!AJ1217</f>
        <v>0</v>
      </c>
      <c r="AK49" s="725">
        <f>'НЗ 2-экз'!AK1217</f>
        <v>145598</v>
      </c>
      <c r="AL49" s="725">
        <f>'НЗ 2-экз'!AL1217</f>
        <v>828952.79999999888</v>
      </c>
      <c r="AM49" s="2931"/>
    </row>
    <row r="50" spans="1:39" x14ac:dyDescent="0.2">
      <c r="A50" s="1403" t="s">
        <v>1308</v>
      </c>
      <c r="B50" s="1398"/>
      <c r="C50" s="1398"/>
      <c r="D50" s="1398"/>
      <c r="E50" s="1407">
        <f>'НЗ 2-экз'!E1268</f>
        <v>350000</v>
      </c>
      <c r="F50" s="1407">
        <f>'НЗ 2-экз'!F1268</f>
        <v>1200000</v>
      </c>
      <c r="G50" s="1407">
        <f>'НЗ 2-экз'!G1268</f>
        <v>0</v>
      </c>
      <c r="H50" s="1407">
        <f>'НЗ 2-экз'!H1268</f>
        <v>0</v>
      </c>
      <c r="I50" s="1407">
        <f>'НЗ 2-экз'!I1268</f>
        <v>0</v>
      </c>
      <c r="J50" s="1407">
        <f>'НЗ 2-экз'!J1268</f>
        <v>0</v>
      </c>
      <c r="K50" s="1407">
        <f>'НЗ 2-экз'!K1268</f>
        <v>0</v>
      </c>
      <c r="L50" s="1407">
        <f>'НЗ 2-экз'!L1268</f>
        <v>0</v>
      </c>
      <c r="M50" s="1407">
        <f>'НЗ 2-экз'!M1268</f>
        <v>0</v>
      </c>
      <c r="N50" s="1407">
        <f>'НЗ 2-экз'!N1268</f>
        <v>0</v>
      </c>
      <c r="O50" s="1407">
        <f>'НЗ 2-экз'!O1268</f>
        <v>0</v>
      </c>
      <c r="P50" s="1407">
        <f>'НЗ 2-экз'!P1268</f>
        <v>0</v>
      </c>
      <c r="Q50" s="1407">
        <f>'НЗ 2-экз'!Q1268</f>
        <v>0</v>
      </c>
      <c r="R50" s="1407">
        <f>'НЗ 2-экз'!R1268</f>
        <v>0</v>
      </c>
      <c r="S50" s="1407">
        <f>'НЗ 2-экз'!S1268</f>
        <v>350000</v>
      </c>
      <c r="T50" s="1407">
        <f>'НЗ 2-экз'!T1268</f>
        <v>1200000</v>
      </c>
      <c r="U50" s="1407">
        <f>'НЗ 2-экз'!U1268</f>
        <v>0</v>
      </c>
      <c r="V50" s="1407">
        <f>'НЗ 2-экз'!V1268</f>
        <v>0</v>
      </c>
      <c r="W50" s="1407">
        <f>'НЗ 2-экз'!W1268</f>
        <v>0</v>
      </c>
      <c r="X50" s="1407">
        <f>'НЗ 2-экз'!X1268</f>
        <v>1550000</v>
      </c>
      <c r="Y50" s="1407">
        <f>'НЗ 2-экз'!Y1268</f>
        <v>0</v>
      </c>
      <c r="Z50" s="1407">
        <f>'НЗ 2-экз'!Z1268</f>
        <v>76000</v>
      </c>
      <c r="AA50" s="1407">
        <f>'НЗ 2-экз'!AA1268</f>
        <v>0</v>
      </c>
      <c r="AB50" s="1407">
        <f>'НЗ 2-экз'!AB1268</f>
        <v>0</v>
      </c>
      <c r="AC50" s="1407">
        <f>'НЗ 2-экз'!AC1268</f>
        <v>0</v>
      </c>
      <c r="AD50" s="1407">
        <f>'НЗ 2-экз'!AD1268</f>
        <v>57704</v>
      </c>
      <c r="AE50" s="1407">
        <f>'НЗ 2-экз'!AE1268</f>
        <v>0</v>
      </c>
      <c r="AF50" s="1407">
        <f>'НЗ 2-экз'!AF1268</f>
        <v>0</v>
      </c>
      <c r="AG50" s="1407">
        <f>'НЗ 2-экз'!AG1268</f>
        <v>0</v>
      </c>
      <c r="AH50" s="1407">
        <f>'НЗ 2-экз'!AH1268</f>
        <v>133704</v>
      </c>
      <c r="AI50" s="1407">
        <f>'НЗ 2-экз'!AI1268</f>
        <v>0</v>
      </c>
      <c r="AJ50" s="1407">
        <f>'НЗ 2-экз'!AJ1268</f>
        <v>0</v>
      </c>
      <c r="AK50" s="1407">
        <f>'НЗ 2-экз'!AK1268</f>
        <v>133704</v>
      </c>
      <c r="AL50" s="1407">
        <f>'НЗ 2-экз'!AL1268</f>
        <v>1683704</v>
      </c>
      <c r="AM50" s="2930" t="s">
        <v>215</v>
      </c>
    </row>
    <row r="51" spans="1:39" x14ac:dyDescent="0.2">
      <c r="A51" s="1404" t="s">
        <v>1309</v>
      </c>
      <c r="B51" s="1398"/>
      <c r="C51" s="1398"/>
      <c r="D51" s="1398"/>
      <c r="E51" s="725">
        <f>'НЗ 2-экз'!E1269</f>
        <v>0</v>
      </c>
      <c r="F51" s="725">
        <f>'НЗ 2-экз'!F1269</f>
        <v>0</v>
      </c>
      <c r="G51" s="725">
        <f>'НЗ 2-экз'!G1269</f>
        <v>0</v>
      </c>
      <c r="H51" s="725">
        <f>'НЗ 2-экз'!H1269</f>
        <v>0</v>
      </c>
      <c r="I51" s="725">
        <f>'НЗ 2-экз'!I1269</f>
        <v>0</v>
      </c>
      <c r="J51" s="725">
        <f>'НЗ 2-экз'!J1269</f>
        <v>0</v>
      </c>
      <c r="K51" s="725">
        <f>'НЗ 2-экз'!K1269</f>
        <v>0</v>
      </c>
      <c r="L51" s="725">
        <f>'НЗ 2-экз'!L1269</f>
        <v>0</v>
      </c>
      <c r="M51" s="725">
        <f>'НЗ 2-экз'!M1269</f>
        <v>0</v>
      </c>
      <c r="N51" s="725">
        <f>'НЗ 2-экз'!N1269</f>
        <v>0</v>
      </c>
      <c r="O51" s="725">
        <f>'НЗ 2-экз'!O1269</f>
        <v>0</v>
      </c>
      <c r="P51" s="725">
        <f>'НЗ 2-экз'!P1269</f>
        <v>0</v>
      </c>
      <c r="Q51" s="725">
        <f>'НЗ 2-экз'!Q1269</f>
        <v>0</v>
      </c>
      <c r="R51" s="725">
        <f>'НЗ 2-экз'!R1269</f>
        <v>0</v>
      </c>
      <c r="S51" s="725">
        <f>'НЗ 2-экз'!S1269</f>
        <v>0</v>
      </c>
      <c r="T51" s="725">
        <f>'НЗ 2-экз'!T1269</f>
        <v>0</v>
      </c>
      <c r="U51" s="725">
        <f>'НЗ 2-экз'!U1269</f>
        <v>0</v>
      </c>
      <c r="V51" s="725">
        <f>'НЗ 2-экз'!V1269</f>
        <v>0</v>
      </c>
      <c r="W51" s="725">
        <f>'НЗ 2-экз'!W1269</f>
        <v>0</v>
      </c>
      <c r="X51" s="725">
        <f>'НЗ 2-экз'!X1269</f>
        <v>0</v>
      </c>
      <c r="Y51" s="725">
        <f>'НЗ 2-экз'!Y1269</f>
        <v>0</v>
      </c>
      <c r="Z51" s="725">
        <f>'НЗ 2-экз'!Z1269</f>
        <v>0</v>
      </c>
      <c r="AA51" s="725">
        <f>'НЗ 2-экз'!AA1269</f>
        <v>0</v>
      </c>
      <c r="AB51" s="725">
        <f>'НЗ 2-экз'!AB1269</f>
        <v>0</v>
      </c>
      <c r="AC51" s="725">
        <f>'НЗ 2-экз'!AC1269</f>
        <v>0</v>
      </c>
      <c r="AD51" s="725">
        <f>'НЗ 2-экз'!AD1269</f>
        <v>0</v>
      </c>
      <c r="AE51" s="725">
        <f>'НЗ 2-экз'!AE1269</f>
        <v>0</v>
      </c>
      <c r="AF51" s="725">
        <f>'НЗ 2-экз'!AF1269</f>
        <v>0</v>
      </c>
      <c r="AG51" s="725">
        <f>'НЗ 2-экз'!AG1269</f>
        <v>0</v>
      </c>
      <c r="AH51" s="725">
        <f>'НЗ 2-экз'!AH1269</f>
        <v>0</v>
      </c>
      <c r="AI51" s="725">
        <f>'НЗ 2-экз'!AI1269</f>
        <v>0</v>
      </c>
      <c r="AJ51" s="725">
        <f>'НЗ 2-экз'!AJ1269</f>
        <v>0</v>
      </c>
      <c r="AK51" s="725">
        <f>'НЗ 2-экз'!AK1269</f>
        <v>0</v>
      </c>
      <c r="AL51" s="725">
        <f>'НЗ 2-экз'!AL1269</f>
        <v>0</v>
      </c>
      <c r="AM51" s="2931"/>
    </row>
    <row r="52" spans="1:39" x14ac:dyDescent="0.2">
      <c r="A52" s="1403" t="s">
        <v>1308</v>
      </c>
      <c r="B52" s="1398"/>
      <c r="C52" s="1398"/>
      <c r="D52" s="1398"/>
      <c r="E52" s="1407">
        <f>'НЗ 2-экз'!E1320</f>
        <v>1141007</v>
      </c>
      <c r="F52" s="1407">
        <f>'НЗ 2-экз'!F1320</f>
        <v>3735000</v>
      </c>
      <c r="G52" s="1407">
        <f>'НЗ 2-экз'!G1320</f>
        <v>0</v>
      </c>
      <c r="H52" s="1407">
        <f>'НЗ 2-экз'!H1320</f>
        <v>0</v>
      </c>
      <c r="I52" s="1407">
        <f>'НЗ 2-экз'!I1320</f>
        <v>0</v>
      </c>
      <c r="J52" s="1407">
        <f>'НЗ 2-экз'!J1320</f>
        <v>0</v>
      </c>
      <c r="K52" s="1407">
        <f>'НЗ 2-экз'!K1320</f>
        <v>0</v>
      </c>
      <c r="L52" s="1407">
        <f>'НЗ 2-экз'!L1320</f>
        <v>0</v>
      </c>
      <c r="M52" s="1407">
        <f>'НЗ 2-экз'!M1320</f>
        <v>0</v>
      </c>
      <c r="N52" s="1407">
        <f>'НЗ 2-экз'!N1320</f>
        <v>0</v>
      </c>
      <c r="O52" s="1407">
        <f>'НЗ 2-экз'!O1320</f>
        <v>0</v>
      </c>
      <c r="P52" s="1407">
        <f>'НЗ 2-экз'!P1320</f>
        <v>0</v>
      </c>
      <c r="Q52" s="1407">
        <f>'НЗ 2-экз'!Q1320</f>
        <v>0</v>
      </c>
      <c r="R52" s="1407">
        <f>'НЗ 2-экз'!R1320</f>
        <v>0</v>
      </c>
      <c r="S52" s="1407">
        <f>'НЗ 2-экз'!S1320</f>
        <v>1141007</v>
      </c>
      <c r="T52" s="1407">
        <f>'НЗ 2-экз'!T1320</f>
        <v>3735000</v>
      </c>
      <c r="U52" s="1407">
        <f>'НЗ 2-экз'!U1320</f>
        <v>0</v>
      </c>
      <c r="V52" s="1407">
        <f>'НЗ 2-экз'!V1320</f>
        <v>0</v>
      </c>
      <c r="W52" s="1407">
        <f>'НЗ 2-экз'!W1320</f>
        <v>0</v>
      </c>
      <c r="X52" s="1407">
        <f>'НЗ 2-экз'!X1320</f>
        <v>4876007</v>
      </c>
      <c r="Y52" s="1407">
        <f>'НЗ 2-экз'!Y1320</f>
        <v>0</v>
      </c>
      <c r="Z52" s="1407">
        <f>'НЗ 2-экз'!Z1320</f>
        <v>135373</v>
      </c>
      <c r="AA52" s="1407">
        <f>'НЗ 2-экз'!AA1320</f>
        <v>0</v>
      </c>
      <c r="AB52" s="1407">
        <f>'НЗ 2-экз'!AB1320</f>
        <v>0</v>
      </c>
      <c r="AC52" s="1407">
        <f>'НЗ 2-экз'!AC1320</f>
        <v>0</v>
      </c>
      <c r="AD52" s="1407">
        <f>'НЗ 2-экз'!AD1320</f>
        <v>0</v>
      </c>
      <c r="AE52" s="1407">
        <f>'НЗ 2-экз'!AE1320</f>
        <v>0</v>
      </c>
      <c r="AF52" s="1407">
        <f>'НЗ 2-экз'!AF1320</f>
        <v>0</v>
      </c>
      <c r="AG52" s="1407">
        <f>'НЗ 2-экз'!AG1320</f>
        <v>0</v>
      </c>
      <c r="AH52" s="1407">
        <f>'НЗ 2-экз'!AH1320</f>
        <v>135373</v>
      </c>
      <c r="AI52" s="1407">
        <f>'НЗ 2-экз'!AI1320</f>
        <v>0</v>
      </c>
      <c r="AJ52" s="1407">
        <f>'НЗ 2-экз'!AJ1320</f>
        <v>0</v>
      </c>
      <c r="AK52" s="1407">
        <f>'НЗ 2-экз'!AK1320</f>
        <v>135373</v>
      </c>
      <c r="AL52" s="1407">
        <f>'НЗ 2-экз'!AL1320</f>
        <v>5011380</v>
      </c>
      <c r="AM52" s="2930" t="s">
        <v>216</v>
      </c>
    </row>
    <row r="53" spans="1:39" x14ac:dyDescent="0.2">
      <c r="A53" s="1404" t="s">
        <v>1309</v>
      </c>
      <c r="B53" s="1398"/>
      <c r="C53" s="1398"/>
      <c r="D53" s="1398"/>
      <c r="E53" s="725">
        <f>'НЗ 2-экз'!E1321</f>
        <v>27176</v>
      </c>
      <c r="F53" s="725">
        <f>'НЗ 2-экз'!F1321</f>
        <v>23000</v>
      </c>
      <c r="G53" s="725">
        <f>'НЗ 2-экз'!G1321</f>
        <v>0</v>
      </c>
      <c r="H53" s="725">
        <f>'НЗ 2-экз'!H1321</f>
        <v>0</v>
      </c>
      <c r="I53" s="725">
        <f>'НЗ 2-экз'!I1321</f>
        <v>0</v>
      </c>
      <c r="J53" s="725">
        <f>'НЗ 2-экз'!J1321</f>
        <v>0</v>
      </c>
      <c r="K53" s="725">
        <f>'НЗ 2-экз'!K1321</f>
        <v>0</v>
      </c>
      <c r="L53" s="725">
        <f>'НЗ 2-экз'!L1321</f>
        <v>0</v>
      </c>
      <c r="M53" s="725">
        <f>'НЗ 2-экз'!M1321</f>
        <v>0</v>
      </c>
      <c r="N53" s="725">
        <f>'НЗ 2-экз'!N1321</f>
        <v>0</v>
      </c>
      <c r="O53" s="725">
        <f>'НЗ 2-экз'!O1321</f>
        <v>0</v>
      </c>
      <c r="P53" s="725">
        <f>'НЗ 2-экз'!P1321</f>
        <v>0</v>
      </c>
      <c r="Q53" s="725">
        <f>'НЗ 2-экз'!Q1321</f>
        <v>0</v>
      </c>
      <c r="R53" s="725">
        <f>'НЗ 2-экз'!R1321</f>
        <v>0</v>
      </c>
      <c r="S53" s="725">
        <f>'НЗ 2-экз'!S1321</f>
        <v>27176</v>
      </c>
      <c r="T53" s="725">
        <f>'НЗ 2-экз'!T1321</f>
        <v>23000</v>
      </c>
      <c r="U53" s="725">
        <f>'НЗ 2-экз'!U1321</f>
        <v>0</v>
      </c>
      <c r="V53" s="725">
        <f>'НЗ 2-экз'!V1321</f>
        <v>0</v>
      </c>
      <c r="W53" s="725">
        <f>'НЗ 2-экз'!W1321</f>
        <v>0</v>
      </c>
      <c r="X53" s="725">
        <f>'НЗ 2-экз'!X1321</f>
        <v>50176</v>
      </c>
      <c r="Y53" s="725">
        <f>'НЗ 2-экз'!Y1321</f>
        <v>0</v>
      </c>
      <c r="Z53" s="725">
        <f>'НЗ 2-экз'!Z1321</f>
        <v>412472</v>
      </c>
      <c r="AA53" s="725">
        <f>'НЗ 2-экз'!AA1321</f>
        <v>0</v>
      </c>
      <c r="AB53" s="725">
        <f>'НЗ 2-экз'!AB1321</f>
        <v>0</v>
      </c>
      <c r="AC53" s="725">
        <f>'НЗ 2-экз'!AC1321</f>
        <v>0</v>
      </c>
      <c r="AD53" s="725">
        <f>'НЗ 2-экз'!AD1321</f>
        <v>0</v>
      </c>
      <c r="AE53" s="725">
        <f>'НЗ 2-экз'!AE1321</f>
        <v>0</v>
      </c>
      <c r="AF53" s="725">
        <f>'НЗ 2-экз'!AF1321</f>
        <v>0</v>
      </c>
      <c r="AG53" s="725">
        <f>'НЗ 2-экз'!AG1321</f>
        <v>0</v>
      </c>
      <c r="AH53" s="725">
        <f>'НЗ 2-экз'!AH1321</f>
        <v>412472</v>
      </c>
      <c r="AI53" s="725">
        <f>'НЗ 2-экз'!AI1321</f>
        <v>0</v>
      </c>
      <c r="AJ53" s="725">
        <f>'НЗ 2-экз'!AJ1321</f>
        <v>0</v>
      </c>
      <c r="AK53" s="725">
        <f>'НЗ 2-экз'!AK1321</f>
        <v>412472</v>
      </c>
      <c r="AL53" s="725">
        <f>'НЗ 2-экз'!AL1321</f>
        <v>462648</v>
      </c>
      <c r="AM53" s="2931"/>
    </row>
    <row r="54" spans="1:39" x14ac:dyDescent="0.2">
      <c r="A54" s="1403" t="s">
        <v>1308</v>
      </c>
      <c r="B54" s="1398"/>
      <c r="C54" s="1398"/>
      <c r="D54" s="1398"/>
      <c r="E54" s="1407">
        <f>'НЗ 2-экз'!E1372</f>
        <v>983258</v>
      </c>
      <c r="F54" s="1407">
        <f>'НЗ 2-экз'!F1372</f>
        <v>1765424</v>
      </c>
      <c r="G54" s="1407">
        <f>'НЗ 2-экз'!G1372</f>
        <v>0</v>
      </c>
      <c r="H54" s="1407">
        <f>'НЗ 2-экз'!H1372</f>
        <v>0</v>
      </c>
      <c r="I54" s="1407">
        <f>'НЗ 2-экз'!I1372</f>
        <v>0</v>
      </c>
      <c r="J54" s="1407">
        <f>'НЗ 2-экз'!J1372</f>
        <v>0</v>
      </c>
      <c r="K54" s="1407">
        <f>'НЗ 2-экз'!K1372</f>
        <v>0</v>
      </c>
      <c r="L54" s="1407">
        <f>'НЗ 2-экз'!L1372</f>
        <v>0</v>
      </c>
      <c r="M54" s="1407">
        <f>'НЗ 2-экз'!M1372</f>
        <v>0</v>
      </c>
      <c r="N54" s="1407">
        <f>'НЗ 2-экз'!N1372</f>
        <v>0</v>
      </c>
      <c r="O54" s="1407">
        <f>'НЗ 2-экз'!O1372</f>
        <v>0</v>
      </c>
      <c r="P54" s="1407">
        <f>'НЗ 2-экз'!P1372</f>
        <v>0</v>
      </c>
      <c r="Q54" s="1407">
        <f>'НЗ 2-экз'!Q1372</f>
        <v>0</v>
      </c>
      <c r="R54" s="1407">
        <f>'НЗ 2-экз'!R1372</f>
        <v>0</v>
      </c>
      <c r="S54" s="1407">
        <f>'НЗ 2-экз'!S1372</f>
        <v>983258</v>
      </c>
      <c r="T54" s="1407">
        <f>'НЗ 2-экз'!T1372</f>
        <v>1765424</v>
      </c>
      <c r="U54" s="1407">
        <f>'НЗ 2-экз'!U1372</f>
        <v>0</v>
      </c>
      <c r="V54" s="1407">
        <f>'НЗ 2-экз'!V1372</f>
        <v>0</v>
      </c>
      <c r="W54" s="1407">
        <f>'НЗ 2-экз'!W1372</f>
        <v>0</v>
      </c>
      <c r="X54" s="1407">
        <f>'НЗ 2-экз'!X1372</f>
        <v>2748682</v>
      </c>
      <c r="Y54" s="1407">
        <f>'НЗ 2-экз'!Y1372</f>
        <v>0</v>
      </c>
      <c r="Z54" s="1407">
        <f>'НЗ 2-экз'!Z1372</f>
        <v>8902</v>
      </c>
      <c r="AA54" s="1407">
        <f>'НЗ 2-экз'!AA1372</f>
        <v>0</v>
      </c>
      <c r="AB54" s="1407">
        <f>'НЗ 2-экз'!AB1372</f>
        <v>0</v>
      </c>
      <c r="AC54" s="1407">
        <f>'НЗ 2-экз'!AC1372</f>
        <v>0</v>
      </c>
      <c r="AD54" s="1407">
        <f>'НЗ 2-экз'!AD1372</f>
        <v>0</v>
      </c>
      <c r="AE54" s="1407">
        <f>'НЗ 2-экз'!AE1372</f>
        <v>0</v>
      </c>
      <c r="AF54" s="1407">
        <f>'НЗ 2-экз'!AF1372</f>
        <v>0</v>
      </c>
      <c r="AG54" s="1407">
        <f>'НЗ 2-экз'!AG1372</f>
        <v>0</v>
      </c>
      <c r="AH54" s="1407">
        <f>'НЗ 2-экз'!AH1372</f>
        <v>8902</v>
      </c>
      <c r="AI54" s="1407">
        <f>'НЗ 2-экз'!AI1372</f>
        <v>0</v>
      </c>
      <c r="AJ54" s="1407">
        <f>'НЗ 2-экз'!AJ1372</f>
        <v>0</v>
      </c>
      <c r="AK54" s="1407">
        <f>'НЗ 2-экз'!AK1372</f>
        <v>8902</v>
      </c>
      <c r="AL54" s="1407">
        <f>'НЗ 2-экз'!AL1372</f>
        <v>2757584</v>
      </c>
      <c r="AM54" s="2930" t="s">
        <v>216</v>
      </c>
    </row>
    <row r="55" spans="1:39" x14ac:dyDescent="0.2">
      <c r="A55" s="1404" t="s">
        <v>1309</v>
      </c>
      <c r="B55" s="1398"/>
      <c r="C55" s="1398"/>
      <c r="D55" s="1398"/>
      <c r="E55" s="725">
        <f>'НЗ 2-экз'!E1373</f>
        <v>0</v>
      </c>
      <c r="F55" s="725">
        <f>'НЗ 2-экз'!F1373</f>
        <v>150000</v>
      </c>
      <c r="G55" s="725">
        <f>'НЗ 2-экз'!G1373</f>
        <v>0</v>
      </c>
      <c r="H55" s="725">
        <f>'НЗ 2-экз'!H1373</f>
        <v>0</v>
      </c>
      <c r="I55" s="725">
        <f>'НЗ 2-экз'!I1373</f>
        <v>0</v>
      </c>
      <c r="J55" s="725">
        <f>'НЗ 2-экз'!J1373</f>
        <v>0</v>
      </c>
      <c r="K55" s="725">
        <f>'НЗ 2-экз'!K1373</f>
        <v>0</v>
      </c>
      <c r="L55" s="725">
        <f>'НЗ 2-экз'!L1373</f>
        <v>0</v>
      </c>
      <c r="M55" s="725">
        <f>'НЗ 2-экз'!M1373</f>
        <v>0</v>
      </c>
      <c r="N55" s="725">
        <f>'НЗ 2-экз'!N1373</f>
        <v>0</v>
      </c>
      <c r="O55" s="725">
        <f>'НЗ 2-экз'!O1373</f>
        <v>0</v>
      </c>
      <c r="P55" s="725">
        <f>'НЗ 2-экз'!P1373</f>
        <v>0</v>
      </c>
      <c r="Q55" s="725">
        <f>'НЗ 2-экз'!Q1373</f>
        <v>0</v>
      </c>
      <c r="R55" s="725">
        <f>'НЗ 2-экз'!R1373</f>
        <v>0</v>
      </c>
      <c r="S55" s="725">
        <f>'НЗ 2-экз'!S1373</f>
        <v>0</v>
      </c>
      <c r="T55" s="725">
        <f>'НЗ 2-экз'!T1373</f>
        <v>150000</v>
      </c>
      <c r="U55" s="725">
        <f>'НЗ 2-экз'!U1373</f>
        <v>0</v>
      </c>
      <c r="V55" s="725">
        <f>'НЗ 2-экз'!V1373</f>
        <v>0</v>
      </c>
      <c r="W55" s="725">
        <f>'НЗ 2-экз'!W1373</f>
        <v>0</v>
      </c>
      <c r="X55" s="725">
        <f>'НЗ 2-экз'!X1373</f>
        <v>150000</v>
      </c>
      <c r="Y55" s="725">
        <f>'НЗ 2-экз'!Y1373</f>
        <v>0</v>
      </c>
      <c r="Z55" s="725">
        <f>'НЗ 2-экз'!Z1373</f>
        <v>0</v>
      </c>
      <c r="AA55" s="725">
        <f>'НЗ 2-экз'!AA1373</f>
        <v>0</v>
      </c>
      <c r="AB55" s="725">
        <f>'НЗ 2-экз'!AB1373</f>
        <v>0</v>
      </c>
      <c r="AC55" s="725">
        <f>'НЗ 2-экз'!AC1373</f>
        <v>0</v>
      </c>
      <c r="AD55" s="725">
        <f>'НЗ 2-экз'!AD1373</f>
        <v>0</v>
      </c>
      <c r="AE55" s="725">
        <f>'НЗ 2-экз'!AE1373</f>
        <v>0</v>
      </c>
      <c r="AF55" s="725">
        <f>'НЗ 2-экз'!AF1373</f>
        <v>0</v>
      </c>
      <c r="AG55" s="725">
        <f>'НЗ 2-экз'!AG1373</f>
        <v>0</v>
      </c>
      <c r="AH55" s="725">
        <f>'НЗ 2-экз'!AH1373</f>
        <v>0</v>
      </c>
      <c r="AI55" s="725">
        <f>'НЗ 2-экз'!AI1373</f>
        <v>0</v>
      </c>
      <c r="AJ55" s="725">
        <f>'НЗ 2-экз'!AJ1373</f>
        <v>0</v>
      </c>
      <c r="AK55" s="725">
        <f>'НЗ 2-экз'!AK1373</f>
        <v>0</v>
      </c>
      <c r="AL55" s="725">
        <f>'НЗ 2-экз'!AL1373</f>
        <v>150000</v>
      </c>
      <c r="AM55" s="2931"/>
    </row>
    <row r="56" spans="1:39" x14ac:dyDescent="0.2">
      <c r="A56" s="1403" t="s">
        <v>1308</v>
      </c>
      <c r="B56" s="269"/>
      <c r="C56" s="1398"/>
      <c r="D56" s="1398"/>
      <c r="E56" s="1407">
        <f>E10+E12+E14+E16+E18+E20+E22+E24+E26+E28+E30+E32+E34+E36+E38+E40+E42+E44+E46+E48+E50+E52+E54</f>
        <v>14166478.49</v>
      </c>
      <c r="F56" s="1407">
        <f t="shared" ref="F56:AL56" si="0">F10+F12+F14+F16+F18+F20+F22+F24+F26+F28+F30+F32+F34+F36+F38+F40+F42+F44+F46+F48+F50+F52+F54</f>
        <v>40182557.009999998</v>
      </c>
      <c r="G56" s="1407">
        <f t="shared" si="0"/>
        <v>0</v>
      </c>
      <c r="H56" s="1407">
        <f t="shared" si="0"/>
        <v>0</v>
      </c>
      <c r="I56" s="1407">
        <f t="shared" si="0"/>
        <v>0</v>
      </c>
      <c r="J56" s="1407">
        <f t="shared" si="0"/>
        <v>0</v>
      </c>
      <c r="K56" s="1407">
        <f t="shared" si="0"/>
        <v>0</v>
      </c>
      <c r="L56" s="1407">
        <f t="shared" si="0"/>
        <v>0</v>
      </c>
      <c r="M56" s="1407">
        <f t="shared" si="0"/>
        <v>0</v>
      </c>
      <c r="N56" s="1407">
        <f t="shared" si="0"/>
        <v>0</v>
      </c>
      <c r="O56" s="1407">
        <f t="shared" si="0"/>
        <v>0</v>
      </c>
      <c r="P56" s="1407">
        <f t="shared" si="0"/>
        <v>0</v>
      </c>
      <c r="Q56" s="1407">
        <f t="shared" si="0"/>
        <v>0</v>
      </c>
      <c r="R56" s="1407">
        <f t="shared" si="0"/>
        <v>0</v>
      </c>
      <c r="S56" s="1407">
        <f t="shared" si="0"/>
        <v>14166478.49</v>
      </c>
      <c r="T56" s="1407">
        <f t="shared" si="0"/>
        <v>40182557.009999998</v>
      </c>
      <c r="U56" s="1407">
        <f t="shared" si="0"/>
        <v>0</v>
      </c>
      <c r="V56" s="1407">
        <f t="shared" si="0"/>
        <v>0</v>
      </c>
      <c r="W56" s="1407">
        <f t="shared" si="0"/>
        <v>0</v>
      </c>
      <c r="X56" s="1407">
        <f t="shared" si="0"/>
        <v>54349035.5</v>
      </c>
      <c r="Y56" s="1407">
        <f t="shared" si="0"/>
        <v>0</v>
      </c>
      <c r="Z56" s="1407">
        <f t="shared" si="0"/>
        <v>2527254.41</v>
      </c>
      <c r="AA56" s="1407">
        <f t="shared" si="0"/>
        <v>0</v>
      </c>
      <c r="AB56" s="1407">
        <f t="shared" si="0"/>
        <v>337640</v>
      </c>
      <c r="AC56" s="1407">
        <f t="shared" si="0"/>
        <v>0</v>
      </c>
      <c r="AD56" s="1407">
        <f t="shared" si="0"/>
        <v>2222354</v>
      </c>
      <c r="AE56" s="1407">
        <f t="shared" si="0"/>
        <v>0</v>
      </c>
      <c r="AF56" s="1407">
        <f t="shared" si="0"/>
        <v>0</v>
      </c>
      <c r="AG56" s="1407">
        <f t="shared" si="0"/>
        <v>0</v>
      </c>
      <c r="AH56" s="1407">
        <f t="shared" si="0"/>
        <v>4749608.41</v>
      </c>
      <c r="AI56" s="1407">
        <f t="shared" si="0"/>
        <v>337640</v>
      </c>
      <c r="AJ56" s="1407">
        <f t="shared" si="0"/>
        <v>0</v>
      </c>
      <c r="AK56" s="1407">
        <f t="shared" si="0"/>
        <v>5087248.41</v>
      </c>
      <c r="AL56" s="1407">
        <f t="shared" si="0"/>
        <v>59436283.910000004</v>
      </c>
      <c r="AM56" s="1408"/>
    </row>
    <row r="57" spans="1:39" x14ac:dyDescent="0.2">
      <c r="A57" s="1404" t="s">
        <v>1309</v>
      </c>
      <c r="B57" s="269"/>
      <c r="C57" s="1398"/>
      <c r="D57" s="1398"/>
      <c r="E57" s="1409">
        <f>E11+E13+E15+E17+E19+E21+E23+E25+E27+E29+E31+E33+E35+E37+E39+E41+E43+E45+E47+E49+E51+E53+E55</f>
        <v>780123.50999999978</v>
      </c>
      <c r="F57" s="1409">
        <f t="shared" ref="F57:AL57" si="1">F11+F13+F15+F17+F19+F21+F23+F25+F27+F29+F31+F33+F35+F37+F39+F41+F43+F45+F47+F49+F51+F53+F55</f>
        <v>1917520.9899999993</v>
      </c>
      <c r="G57" s="1409">
        <f t="shared" si="1"/>
        <v>0</v>
      </c>
      <c r="H57" s="1409">
        <f t="shared" si="1"/>
        <v>0</v>
      </c>
      <c r="I57" s="1409">
        <f t="shared" si="1"/>
        <v>0</v>
      </c>
      <c r="J57" s="1409">
        <f t="shared" si="1"/>
        <v>0</v>
      </c>
      <c r="K57" s="1409">
        <f t="shared" si="1"/>
        <v>0</v>
      </c>
      <c r="L57" s="1409">
        <f t="shared" si="1"/>
        <v>0</v>
      </c>
      <c r="M57" s="1409">
        <f t="shared" si="1"/>
        <v>0</v>
      </c>
      <c r="N57" s="1409">
        <f t="shared" si="1"/>
        <v>0</v>
      </c>
      <c r="O57" s="1409">
        <f t="shared" si="1"/>
        <v>0</v>
      </c>
      <c r="P57" s="1409">
        <f t="shared" si="1"/>
        <v>0</v>
      </c>
      <c r="Q57" s="1409">
        <f t="shared" si="1"/>
        <v>0</v>
      </c>
      <c r="R57" s="1409">
        <f t="shared" si="1"/>
        <v>0</v>
      </c>
      <c r="S57" s="1409">
        <f t="shared" si="1"/>
        <v>780123.50999999978</v>
      </c>
      <c r="T57" s="1409">
        <f t="shared" si="1"/>
        <v>1917520.9899999993</v>
      </c>
      <c r="U57" s="1409">
        <f t="shared" si="1"/>
        <v>0</v>
      </c>
      <c r="V57" s="1409">
        <f t="shared" si="1"/>
        <v>0</v>
      </c>
      <c r="W57" s="1409">
        <f t="shared" si="1"/>
        <v>0</v>
      </c>
      <c r="X57" s="1409">
        <f t="shared" si="1"/>
        <v>2697644.4999999991</v>
      </c>
      <c r="Y57" s="1409">
        <f t="shared" si="1"/>
        <v>0</v>
      </c>
      <c r="Z57" s="1409">
        <f t="shared" si="1"/>
        <v>4749553.59</v>
      </c>
      <c r="AA57" s="1409">
        <f t="shared" si="1"/>
        <v>0</v>
      </c>
      <c r="AB57" s="1409">
        <f t="shared" si="1"/>
        <v>0</v>
      </c>
      <c r="AC57" s="1409">
        <f t="shared" si="1"/>
        <v>0</v>
      </c>
      <c r="AD57" s="1409">
        <f t="shared" si="1"/>
        <v>0</v>
      </c>
      <c r="AE57" s="1409">
        <f t="shared" si="1"/>
        <v>0</v>
      </c>
      <c r="AF57" s="1409">
        <f t="shared" si="1"/>
        <v>0</v>
      </c>
      <c r="AG57" s="1409">
        <f t="shared" si="1"/>
        <v>0</v>
      </c>
      <c r="AH57" s="1409">
        <f t="shared" si="1"/>
        <v>4749553.59</v>
      </c>
      <c r="AI57" s="1409">
        <f t="shared" si="1"/>
        <v>0</v>
      </c>
      <c r="AJ57" s="1409">
        <f t="shared" si="1"/>
        <v>0</v>
      </c>
      <c r="AK57" s="1409">
        <f t="shared" si="1"/>
        <v>4749553.59</v>
      </c>
      <c r="AL57" s="1409">
        <f t="shared" si="1"/>
        <v>7447198.0899999989</v>
      </c>
      <c r="AM57" s="1017"/>
    </row>
  </sheetData>
  <protectedRanges>
    <protectedRange sqref="D10:AL11" name="Диапазон2"/>
    <protectedRange sqref="D10:AL11" name="Диапазон1"/>
    <protectedRange sqref="B10:B11 B56:B57" name="Диапазон9_5_1"/>
  </protectedRanges>
  <mergeCells count="46">
    <mergeCell ref="AM52:AM53"/>
    <mergeCell ref="AM54:AM55"/>
    <mergeCell ref="AM40:AM41"/>
    <mergeCell ref="AM42:AM43"/>
    <mergeCell ref="AM44:AM45"/>
    <mergeCell ref="AM46:AM47"/>
    <mergeCell ref="AM48:AM49"/>
    <mergeCell ref="AM50:AM51"/>
    <mergeCell ref="AM18:AM19"/>
    <mergeCell ref="AM34:AM35"/>
    <mergeCell ref="AM36:AM37"/>
    <mergeCell ref="AM20:AM21"/>
    <mergeCell ref="AM38:AM39"/>
    <mergeCell ref="AM22:AM23"/>
    <mergeCell ref="AM24:AM25"/>
    <mergeCell ref="AM26:AM27"/>
    <mergeCell ref="AM28:AM29"/>
    <mergeCell ref="AM30:AM31"/>
    <mergeCell ref="AM32:AM33"/>
    <mergeCell ref="Y6:AB6"/>
    <mergeCell ref="AC6:AD6"/>
    <mergeCell ref="AM14:AM15"/>
    <mergeCell ref="AM16:AM17"/>
    <mergeCell ref="AM10:AM11"/>
    <mergeCell ref="AM12:AM13"/>
    <mergeCell ref="Q7:R7"/>
    <mergeCell ref="L6:M6"/>
    <mergeCell ref="N6:P6"/>
    <mergeCell ref="Q6:R6"/>
    <mergeCell ref="S6:V6"/>
    <mergeCell ref="A4:AM4"/>
    <mergeCell ref="B5:B6"/>
    <mergeCell ref="D5:P5"/>
    <mergeCell ref="X5:X9"/>
    <mergeCell ref="Y5:AI5"/>
    <mergeCell ref="AK5:AK9"/>
    <mergeCell ref="AL5:AL9"/>
    <mergeCell ref="AM5:AM9"/>
    <mergeCell ref="D6:F6"/>
    <mergeCell ref="J6:K6"/>
    <mergeCell ref="AG6:AI6"/>
    <mergeCell ref="D7:E7"/>
    <mergeCell ref="F7:G7"/>
    <mergeCell ref="H7:I7"/>
    <mergeCell ref="J7:K7"/>
    <mergeCell ref="L7:M7"/>
  </mergeCells>
  <pageMargins left="0.70866141732283472" right="0.70866141732283472" top="0.74803149606299213" bottom="0.74803149606299213" header="0.31496062992125984" footer="0.31496062992125984"/>
  <pageSetup paperSize="9" scale="72"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99FF"/>
    <pageSetUpPr fitToPage="1"/>
  </sheetPr>
  <dimension ref="B1:M28"/>
  <sheetViews>
    <sheetView showWhiteSpace="0" view="pageBreakPreview" zoomScaleSheetLayoutView="100" workbookViewId="0">
      <selection activeCell="J26" sqref="J26:M26"/>
    </sheetView>
  </sheetViews>
  <sheetFormatPr defaultRowHeight="16.5" x14ac:dyDescent="0.25"/>
  <cols>
    <col min="1" max="1" width="1.28515625" style="985" customWidth="1"/>
    <col min="2" max="2" width="9.28515625" style="985" customWidth="1"/>
    <col min="3" max="3" width="4.140625" style="985" customWidth="1"/>
    <col min="4" max="4" width="11.28515625" style="985" customWidth="1"/>
    <col min="5" max="5" width="7.42578125" style="985" customWidth="1"/>
    <col min="6" max="6" width="21.140625" style="985" customWidth="1"/>
    <col min="7" max="7" width="9.85546875" style="985" customWidth="1"/>
    <col min="8" max="8" width="7.7109375" style="985" customWidth="1"/>
    <col min="9" max="9" width="4.5703125" style="985" customWidth="1"/>
    <col min="10" max="10" width="8" style="985" customWidth="1"/>
    <col min="11" max="11" width="4.85546875" style="985" customWidth="1"/>
    <col min="12" max="12" width="7.7109375" style="985" customWidth="1"/>
    <col min="13" max="13" width="13.7109375" style="985" customWidth="1"/>
    <col min="14" max="16384" width="9.140625" style="985"/>
  </cols>
  <sheetData>
    <row r="1" spans="2:13" ht="8.25" customHeight="1" x14ac:dyDescent="0.25"/>
    <row r="2" spans="2:13" ht="114" customHeight="1" x14ac:dyDescent="0.25">
      <c r="B2" s="1707" t="s">
        <v>1388</v>
      </c>
      <c r="C2" s="1707"/>
      <c r="D2" s="1707"/>
      <c r="E2" s="1707"/>
      <c r="F2" s="1707"/>
      <c r="G2" s="1707"/>
      <c r="H2" s="1707"/>
      <c r="I2" s="1707"/>
      <c r="J2" s="1707"/>
      <c r="K2" s="1707"/>
      <c r="L2" s="1707"/>
      <c r="M2" s="1707"/>
    </row>
    <row r="3" spans="2:13" ht="12" customHeight="1" x14ac:dyDescent="0.25">
      <c r="B3" s="1711"/>
      <c r="C3" s="1711"/>
      <c r="D3" s="1711"/>
      <c r="E3" s="1711"/>
      <c r="F3" s="1711"/>
      <c r="G3" s="1711"/>
      <c r="H3" s="1711"/>
      <c r="I3" s="1711"/>
      <c r="J3" s="1711"/>
      <c r="K3" s="1711"/>
      <c r="L3" s="1711"/>
      <c r="M3" s="1711"/>
    </row>
    <row r="4" spans="2:13" ht="14.25" customHeight="1" x14ac:dyDescent="0.25">
      <c r="B4" s="1712" t="s">
        <v>517</v>
      </c>
      <c r="C4" s="1712"/>
      <c r="D4" s="1712"/>
      <c r="E4" s="987"/>
      <c r="F4" s="987"/>
      <c r="G4" s="987"/>
      <c r="H4" s="987"/>
      <c r="I4" s="987"/>
      <c r="J4" s="987"/>
      <c r="K4" s="1713" t="s">
        <v>1389</v>
      </c>
      <c r="L4" s="1713"/>
      <c r="M4" s="1713"/>
    </row>
    <row r="5" spans="2:13" ht="6.75" customHeight="1" x14ac:dyDescent="0.25">
      <c r="B5" s="1711" t="s">
        <v>247</v>
      </c>
      <c r="C5" s="1711"/>
      <c r="D5" s="1711"/>
      <c r="E5" s="1711"/>
      <c r="F5" s="1711"/>
      <c r="G5" s="1711"/>
      <c r="H5" s="1711"/>
      <c r="I5" s="1711"/>
      <c r="J5" s="1711"/>
      <c r="K5" s="1711"/>
      <c r="L5" s="1711"/>
      <c r="M5" s="1711"/>
    </row>
    <row r="6" spans="2:13" ht="149.25" customHeight="1" x14ac:dyDescent="0.25">
      <c r="B6" s="1710" t="s">
        <v>1367</v>
      </c>
      <c r="C6" s="1710"/>
      <c r="D6" s="1710"/>
      <c r="E6" s="1710"/>
      <c r="F6" s="1710"/>
      <c r="G6" s="1710"/>
      <c r="H6" s="1710"/>
      <c r="I6" s="1710"/>
      <c r="J6" s="1710"/>
      <c r="K6" s="1710"/>
      <c r="L6" s="1710"/>
      <c r="M6" s="1710"/>
    </row>
    <row r="7" spans="2:13" ht="239.25" customHeight="1" x14ac:dyDescent="0.25">
      <c r="B7" s="1714" t="s">
        <v>1390</v>
      </c>
      <c r="C7" s="1710"/>
      <c r="D7" s="1710"/>
      <c r="E7" s="1710"/>
      <c r="F7" s="1710"/>
      <c r="G7" s="1710"/>
      <c r="H7" s="1710"/>
      <c r="I7" s="1710"/>
      <c r="J7" s="1710"/>
      <c r="K7" s="1710"/>
      <c r="L7" s="1710"/>
      <c r="M7" s="1710"/>
    </row>
    <row r="8" spans="2:13" ht="9" customHeight="1" x14ac:dyDescent="0.25">
      <c r="B8" s="1714"/>
      <c r="C8" s="1714"/>
      <c r="D8" s="1714"/>
      <c r="E8" s="1714"/>
      <c r="F8" s="1714"/>
      <c r="G8" s="1714"/>
      <c r="H8" s="1714"/>
      <c r="I8" s="1714"/>
      <c r="J8" s="1714"/>
      <c r="K8" s="1714"/>
      <c r="L8" s="1714"/>
      <c r="M8" s="1714"/>
    </row>
    <row r="9" spans="2:13" x14ac:dyDescent="0.25">
      <c r="B9" s="1715" t="s">
        <v>518</v>
      </c>
      <c r="C9" s="1715"/>
      <c r="D9" s="1715"/>
      <c r="E9" s="1715"/>
      <c r="F9" s="1715"/>
      <c r="G9" s="1715"/>
      <c r="H9" s="1715"/>
      <c r="I9" s="1715"/>
      <c r="J9" s="1715"/>
      <c r="K9" s="1715"/>
      <c r="L9" s="1715"/>
      <c r="M9" s="1715"/>
    </row>
    <row r="10" spans="2:13" ht="4.5" customHeight="1" x14ac:dyDescent="0.25">
      <c r="B10" s="1711"/>
      <c r="C10" s="1711"/>
      <c r="D10" s="1711"/>
      <c r="E10" s="1711"/>
      <c r="F10" s="1711"/>
      <c r="G10" s="1711"/>
      <c r="H10" s="1711"/>
      <c r="I10" s="1711"/>
      <c r="J10" s="1711"/>
      <c r="K10" s="1711"/>
      <c r="L10" s="1711"/>
      <c r="M10" s="1711"/>
    </row>
    <row r="11" spans="2:13" ht="3.75" customHeight="1" x14ac:dyDescent="0.25">
      <c r="B11" s="986"/>
      <c r="C11" s="986"/>
      <c r="D11" s="986"/>
      <c r="E11" s="986"/>
      <c r="F11" s="986"/>
      <c r="G11" s="986"/>
      <c r="H11" s="986"/>
      <c r="I11" s="986"/>
      <c r="J11" s="986"/>
      <c r="K11" s="986"/>
      <c r="L11" s="986"/>
      <c r="M11" s="986"/>
    </row>
    <row r="12" spans="2:13" s="988" customFormat="1" ht="20.25" customHeight="1" x14ac:dyDescent="0.25">
      <c r="B12" s="1716" t="s">
        <v>227</v>
      </c>
      <c r="C12" s="1716"/>
      <c r="D12" s="1716"/>
      <c r="E12" s="1716"/>
      <c r="F12" s="1716"/>
      <c r="G12" s="1717" t="s">
        <v>237</v>
      </c>
      <c r="H12" s="1717"/>
      <c r="I12" s="1717"/>
      <c r="J12" s="1717"/>
      <c r="K12" s="1717"/>
      <c r="L12" s="1717"/>
      <c r="M12" s="1717"/>
    </row>
    <row r="13" spans="2:13" s="988" customFormat="1" ht="48.75" customHeight="1" x14ac:dyDescent="0.25">
      <c r="B13" s="1716" t="s">
        <v>384</v>
      </c>
      <c r="C13" s="1716"/>
      <c r="D13" s="1716"/>
      <c r="E13" s="1716"/>
      <c r="F13" s="1716"/>
      <c r="G13" s="1719" t="s">
        <v>1368</v>
      </c>
      <c r="H13" s="1716"/>
      <c r="I13" s="1716"/>
      <c r="J13" s="1716"/>
      <c r="K13" s="1716"/>
      <c r="L13" s="1716"/>
      <c r="M13" s="1716"/>
    </row>
    <row r="14" spans="2:13" ht="15.75" hidden="1" customHeight="1" x14ac:dyDescent="0.25">
      <c r="B14" s="989" t="s">
        <v>390</v>
      </c>
      <c r="C14" s="1720" t="s">
        <v>391</v>
      </c>
      <c r="D14" s="1720"/>
      <c r="E14" s="1720"/>
      <c r="F14" s="1721"/>
      <c r="G14" s="989" t="s">
        <v>390</v>
      </c>
      <c r="H14" s="1722" t="s">
        <v>238</v>
      </c>
      <c r="I14" s="1722"/>
      <c r="J14" s="1722"/>
      <c r="K14" s="1722"/>
      <c r="L14" s="1722"/>
      <c r="M14" s="1723"/>
    </row>
    <row r="15" spans="2:13" s="988" customFormat="1" ht="5.25" customHeight="1" x14ac:dyDescent="0.25">
      <c r="B15" s="990"/>
      <c r="C15" s="990"/>
      <c r="D15" s="991"/>
      <c r="E15" s="991"/>
      <c r="F15" s="991"/>
      <c r="G15" s="991"/>
      <c r="H15" s="991"/>
      <c r="I15" s="991"/>
      <c r="J15" s="991"/>
      <c r="K15" s="991"/>
      <c r="L15" s="991"/>
      <c r="M15" s="991"/>
    </row>
    <row r="16" spans="2:13" s="988" customFormat="1" x14ac:dyDescent="0.25">
      <c r="B16" s="1716" t="s">
        <v>432</v>
      </c>
      <c r="C16" s="1716"/>
      <c r="D16" s="1716"/>
      <c r="E16" s="1716"/>
      <c r="F16" s="1716"/>
      <c r="G16" s="991"/>
      <c r="H16" s="991" t="s">
        <v>250</v>
      </c>
      <c r="I16" s="991"/>
      <c r="J16" s="991"/>
      <c r="K16" s="991"/>
      <c r="L16" s="991"/>
      <c r="M16" s="991"/>
    </row>
    <row r="17" spans="2:13" s="988" customFormat="1" x14ac:dyDescent="0.25">
      <c r="B17" s="1716" t="s">
        <v>271</v>
      </c>
      <c r="C17" s="1716"/>
      <c r="D17" s="1716"/>
      <c r="E17" s="1716"/>
      <c r="F17" s="1716"/>
      <c r="G17" s="991"/>
      <c r="H17" s="992" t="s">
        <v>269</v>
      </c>
      <c r="I17" s="992"/>
      <c r="J17" s="992"/>
      <c r="K17" s="992"/>
      <c r="L17" s="992"/>
      <c r="M17" s="991"/>
    </row>
    <row r="18" spans="2:13" s="988" customFormat="1" ht="7.5" customHeight="1" x14ac:dyDescent="0.25">
      <c r="B18" s="991"/>
      <c r="C18" s="991"/>
      <c r="D18" s="991"/>
      <c r="E18" s="991"/>
      <c r="F18" s="991"/>
      <c r="G18" s="990"/>
      <c r="H18" s="991"/>
      <c r="I18" s="991"/>
      <c r="J18" s="991"/>
      <c r="K18" s="991"/>
      <c r="L18" s="991"/>
      <c r="M18" s="991"/>
    </row>
    <row r="19" spans="2:13" s="988" customFormat="1" ht="17.25" customHeight="1" x14ac:dyDescent="0.25">
      <c r="B19" s="1718" t="s">
        <v>1273</v>
      </c>
      <c r="C19" s="1718"/>
      <c r="D19" s="1718"/>
      <c r="E19" s="1718"/>
      <c r="F19" s="1718"/>
      <c r="G19" s="991"/>
      <c r="H19" s="1696" t="s">
        <v>1369</v>
      </c>
      <c r="I19" s="1696"/>
      <c r="J19" s="1696"/>
      <c r="K19" s="1696"/>
      <c r="L19" s="1696"/>
      <c r="M19" s="1696"/>
    </row>
    <row r="20" spans="2:13" s="988" customFormat="1" x14ac:dyDescent="0.25">
      <c r="B20" s="990" t="s">
        <v>233</v>
      </c>
      <c r="C20" s="990"/>
      <c r="D20" s="991"/>
      <c r="E20" s="991"/>
      <c r="F20" s="991"/>
      <c r="G20" s="991"/>
      <c r="H20" s="990" t="s">
        <v>233</v>
      </c>
      <c r="I20" s="991"/>
      <c r="J20" s="991"/>
      <c r="K20" s="991"/>
      <c r="L20" s="991"/>
      <c r="M20" s="991"/>
    </row>
    <row r="21" spans="2:13" s="988" customFormat="1" ht="10.5" customHeight="1" x14ac:dyDescent="0.25">
      <c r="B21" s="991"/>
      <c r="C21" s="991"/>
      <c r="D21" s="991"/>
      <c r="E21" s="991"/>
      <c r="F21" s="991"/>
      <c r="G21" s="991"/>
      <c r="H21" s="991"/>
      <c r="I21" s="991"/>
      <c r="J21" s="991"/>
      <c r="K21" s="991"/>
      <c r="L21" s="991"/>
      <c r="M21" s="991"/>
    </row>
    <row r="22" spans="2:13" ht="6" customHeight="1" x14ac:dyDescent="0.25">
      <c r="B22" s="993"/>
      <c r="C22" s="993"/>
      <c r="D22" s="993"/>
      <c r="E22" s="993"/>
      <c r="F22" s="993"/>
      <c r="G22" s="993"/>
      <c r="H22" s="993"/>
      <c r="I22" s="993"/>
      <c r="J22" s="993"/>
      <c r="K22" s="993"/>
      <c r="L22" s="993"/>
      <c r="M22" s="993"/>
    </row>
    <row r="23" spans="2:13" ht="5.25" customHeight="1" x14ac:dyDescent="0.25">
      <c r="B23" s="993"/>
      <c r="C23" s="993"/>
      <c r="D23" s="993"/>
      <c r="E23" s="993"/>
      <c r="F23" s="993"/>
      <c r="G23" s="993"/>
      <c r="H23" s="993"/>
      <c r="I23" s="993"/>
      <c r="J23" s="993"/>
      <c r="K23" s="993"/>
      <c r="L23" s="993"/>
      <c r="M23" s="993"/>
    </row>
    <row r="24" spans="2:13" x14ac:dyDescent="0.25">
      <c r="B24" s="993" t="s">
        <v>266</v>
      </c>
      <c r="C24" s="993"/>
      <c r="D24" s="993"/>
      <c r="E24" s="993"/>
      <c r="F24" s="993"/>
      <c r="G24" s="993"/>
      <c r="H24" s="993"/>
      <c r="I24" s="993"/>
      <c r="J24" s="993"/>
      <c r="K24" s="993"/>
      <c r="L24" s="993"/>
      <c r="M24" s="993"/>
    </row>
    <row r="25" spans="2:13" ht="15" customHeight="1" x14ac:dyDescent="0.25">
      <c r="B25" s="43" t="s">
        <v>431</v>
      </c>
      <c r="C25" s="993"/>
      <c r="D25" s="993"/>
      <c r="E25" s="993"/>
      <c r="F25" s="993"/>
      <c r="G25" s="993"/>
      <c r="H25" s="993"/>
      <c r="I25" s="993"/>
      <c r="J25" s="993"/>
      <c r="K25" s="993"/>
      <c r="L25" s="993"/>
      <c r="M25" s="993"/>
    </row>
    <row r="26" spans="2:13" ht="13.5" customHeight="1" x14ac:dyDescent="0.25">
      <c r="B26" s="43" t="s">
        <v>464</v>
      </c>
      <c r="C26" s="993"/>
      <c r="D26" s="993"/>
      <c r="E26" s="993"/>
      <c r="F26" s="993"/>
      <c r="G26" s="993"/>
      <c r="H26" s="993"/>
      <c r="I26" s="993"/>
      <c r="J26" s="1697" t="s">
        <v>1387</v>
      </c>
      <c r="K26" s="1697"/>
      <c r="L26" s="1697"/>
      <c r="M26" s="1697"/>
    </row>
    <row r="27" spans="2:13" x14ac:dyDescent="0.25">
      <c r="B27" s="43" t="s">
        <v>267</v>
      </c>
      <c r="C27" s="994"/>
      <c r="D27" s="993"/>
      <c r="E27" s="993"/>
      <c r="F27" s="993"/>
      <c r="G27" s="993"/>
      <c r="H27" s="993"/>
      <c r="I27" s="993"/>
      <c r="J27" s="993"/>
      <c r="K27" s="993"/>
      <c r="L27" s="993"/>
      <c r="M27" s="993"/>
    </row>
    <row r="28" spans="2:13" x14ac:dyDescent="0.25">
      <c r="B28" s="1381" t="str">
        <f>K4</f>
        <v xml:space="preserve"> " 22  " декабря 2023 г.</v>
      </c>
      <c r="C28" s="993"/>
      <c r="D28" s="993"/>
      <c r="E28" s="993"/>
      <c r="F28" s="993"/>
      <c r="G28" s="993"/>
      <c r="H28" s="993"/>
      <c r="I28" s="993"/>
      <c r="J28" s="993"/>
      <c r="K28" s="993"/>
      <c r="L28" s="993"/>
      <c r="M28" s="993"/>
    </row>
  </sheetData>
  <protectedRanges>
    <protectedRange sqref="H14:M14" name="Диапазон2"/>
    <protectedRange sqref="H14:M14" name="Диапазон1"/>
    <protectedRange sqref="G13:M13" name="Диапазон3_1"/>
    <protectedRange sqref="H19:M19" name="Диапазон2_1"/>
    <protectedRange sqref="H19:M19" name="Диапазон1_1"/>
  </protectedRanges>
  <mergeCells count="21">
    <mergeCell ref="B19:F19"/>
    <mergeCell ref="H19:M19"/>
    <mergeCell ref="J26:M26"/>
    <mergeCell ref="B13:F13"/>
    <mergeCell ref="G13:M13"/>
    <mergeCell ref="C14:F14"/>
    <mergeCell ref="H14:M14"/>
    <mergeCell ref="B16:F16"/>
    <mergeCell ref="B17:F17"/>
    <mergeCell ref="B7:M7"/>
    <mergeCell ref="B8:M8"/>
    <mergeCell ref="B9:M9"/>
    <mergeCell ref="B10:M10"/>
    <mergeCell ref="B12:F12"/>
    <mergeCell ref="G12:M12"/>
    <mergeCell ref="B6:M6"/>
    <mergeCell ref="B2:M2"/>
    <mergeCell ref="B3:M3"/>
    <mergeCell ref="B4:D4"/>
    <mergeCell ref="K4:M4"/>
    <mergeCell ref="B5:M5"/>
  </mergeCells>
  <pageMargins left="0.59055118110236227" right="0.59055118110236227" top="0.31496062992125984" bottom="0.31496062992125984" header="0" footer="0"/>
  <pageSetup paperSize="9" scale="83" fitToHeight="2"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99FF"/>
    <pageSetUpPr fitToPage="1"/>
  </sheetPr>
  <dimension ref="B1:Q29"/>
  <sheetViews>
    <sheetView showWhiteSpace="0" view="pageBreakPreview" topLeftCell="A10" zoomScaleSheetLayoutView="100" workbookViewId="0">
      <selection activeCell="B7" sqref="B7:M7"/>
    </sheetView>
  </sheetViews>
  <sheetFormatPr defaultRowHeight="16.5" x14ac:dyDescent="0.25"/>
  <cols>
    <col min="1" max="1" width="1.28515625" style="1" customWidth="1"/>
    <col min="2" max="2" width="9.28515625" style="1" customWidth="1"/>
    <col min="3" max="3" width="4.140625" style="1" customWidth="1"/>
    <col min="4" max="4" width="11.28515625" style="1" customWidth="1"/>
    <col min="5" max="5" width="7.42578125" style="1" customWidth="1"/>
    <col min="6" max="6" width="22.140625" style="1" customWidth="1"/>
    <col min="7" max="7" width="8.85546875" style="1" customWidth="1"/>
    <col min="8" max="8" width="5.7109375" style="1" customWidth="1"/>
    <col min="9" max="9" width="4.5703125" style="1" customWidth="1"/>
    <col min="10" max="10" width="8" style="1" customWidth="1"/>
    <col min="11" max="11" width="4.85546875" style="1" customWidth="1"/>
    <col min="12" max="12" width="7.7109375" style="1" customWidth="1"/>
    <col min="13" max="13" width="13.7109375" style="1" customWidth="1"/>
    <col min="14" max="16384" width="9.140625" style="1"/>
  </cols>
  <sheetData>
    <row r="1" spans="2:13" ht="20.25" customHeight="1" x14ac:dyDescent="0.25"/>
    <row r="2" spans="2:13" ht="114" customHeight="1" x14ac:dyDescent="0.25">
      <c r="B2" s="1634" t="s">
        <v>1437</v>
      </c>
      <c r="C2" s="1634"/>
      <c r="D2" s="1634"/>
      <c r="E2" s="1634"/>
      <c r="F2" s="1634"/>
      <c r="G2" s="1634"/>
      <c r="H2" s="1634"/>
      <c r="I2" s="1634"/>
      <c r="J2" s="1634"/>
      <c r="K2" s="1634"/>
      <c r="L2" s="1634"/>
      <c r="M2" s="1634"/>
    </row>
    <row r="3" spans="2:13" ht="12" customHeight="1" x14ac:dyDescent="0.25">
      <c r="B3" s="1631"/>
      <c r="C3" s="1631"/>
      <c r="D3" s="1631"/>
      <c r="E3" s="1631"/>
      <c r="F3" s="1631"/>
      <c r="G3" s="1631"/>
      <c r="H3" s="1631"/>
      <c r="I3" s="1631"/>
      <c r="J3" s="1631"/>
      <c r="K3" s="1631"/>
      <c r="L3" s="1631"/>
      <c r="M3" s="1631"/>
    </row>
    <row r="4" spans="2:13" ht="14.25" customHeight="1" x14ac:dyDescent="0.25">
      <c r="B4" s="1635" t="s">
        <v>517</v>
      </c>
      <c r="C4" s="1635"/>
      <c r="D4" s="1635"/>
      <c r="E4" s="35"/>
      <c r="F4" s="35"/>
      <c r="G4" s="35"/>
      <c r="H4" s="35"/>
      <c r="I4" s="35"/>
      <c r="J4" s="35"/>
      <c r="K4" s="1632" t="s">
        <v>1438</v>
      </c>
      <c r="L4" s="1632"/>
      <c r="M4" s="1632"/>
    </row>
    <row r="5" spans="2:13" ht="6.75" customHeight="1" x14ac:dyDescent="0.25">
      <c r="B5" s="1631" t="s">
        <v>247</v>
      </c>
      <c r="C5" s="1631"/>
      <c r="D5" s="1631"/>
      <c r="E5" s="1631"/>
      <c r="F5" s="1631"/>
      <c r="G5" s="1631"/>
      <c r="H5" s="1631"/>
      <c r="I5" s="1631"/>
      <c r="J5" s="1631"/>
      <c r="K5" s="1631"/>
      <c r="L5" s="1631"/>
      <c r="M5" s="1631"/>
    </row>
    <row r="6" spans="2:13" ht="5.25" customHeight="1" x14ac:dyDescent="0.25">
      <c r="B6" s="1631" t="s">
        <v>247</v>
      </c>
      <c r="C6" s="1631"/>
      <c r="D6" s="1631"/>
      <c r="E6" s="1631"/>
      <c r="F6" s="1631"/>
      <c r="G6" s="1631"/>
      <c r="H6" s="1631"/>
      <c r="I6" s="1631"/>
      <c r="J6" s="1631"/>
      <c r="K6" s="1631"/>
      <c r="L6" s="1631"/>
      <c r="M6" s="1631"/>
    </row>
    <row r="7" spans="2:13" ht="144.75" customHeight="1" x14ac:dyDescent="0.25">
      <c r="B7" s="1633" t="s">
        <v>1427</v>
      </c>
      <c r="C7" s="1633"/>
      <c r="D7" s="1633"/>
      <c r="E7" s="1633"/>
      <c r="F7" s="1633"/>
      <c r="G7" s="1633"/>
      <c r="H7" s="1633"/>
      <c r="I7" s="1633"/>
      <c r="J7" s="1633"/>
      <c r="K7" s="1633"/>
      <c r="L7" s="1633"/>
      <c r="M7" s="1633"/>
    </row>
    <row r="8" spans="2:13" ht="100.5" customHeight="1" x14ac:dyDescent="0.25">
      <c r="B8" s="1638" t="s">
        <v>0</v>
      </c>
      <c r="C8" s="1633"/>
      <c r="D8" s="1633"/>
      <c r="E8" s="1633"/>
      <c r="F8" s="1633"/>
      <c r="G8" s="1633"/>
      <c r="H8" s="1633"/>
      <c r="I8" s="1633"/>
      <c r="J8" s="1633"/>
      <c r="K8" s="1633"/>
      <c r="L8" s="1633"/>
      <c r="M8" s="1633"/>
    </row>
    <row r="9" spans="2:13" ht="9" customHeight="1" x14ac:dyDescent="0.25">
      <c r="B9" s="1638"/>
      <c r="C9" s="1638"/>
      <c r="D9" s="1638"/>
      <c r="E9" s="1638"/>
      <c r="F9" s="1638"/>
      <c r="G9" s="1638"/>
      <c r="H9" s="1638"/>
      <c r="I9" s="1638"/>
      <c r="J9" s="1638"/>
      <c r="K9" s="1638"/>
      <c r="L9" s="1638"/>
      <c r="M9" s="1638"/>
    </row>
    <row r="10" spans="2:13" x14ac:dyDescent="0.25">
      <c r="B10" s="1639" t="s">
        <v>524</v>
      </c>
      <c r="C10" s="1639"/>
      <c r="D10" s="1639"/>
      <c r="E10" s="1639"/>
      <c r="F10" s="1639"/>
      <c r="G10" s="1639"/>
      <c r="H10" s="1639"/>
      <c r="I10" s="1639"/>
      <c r="J10" s="1639"/>
      <c r="K10" s="1639"/>
      <c r="L10" s="1639"/>
      <c r="M10" s="1639"/>
    </row>
    <row r="11" spans="2:13" ht="4.5" customHeight="1" x14ac:dyDescent="0.25">
      <c r="B11" s="1631"/>
      <c r="C11" s="1631"/>
      <c r="D11" s="1631"/>
      <c r="E11" s="1631"/>
      <c r="F11" s="1631"/>
      <c r="G11" s="1631"/>
      <c r="H11" s="1631"/>
      <c r="I11" s="1631"/>
      <c r="J11" s="1631"/>
      <c r="K11" s="1631"/>
      <c r="L11" s="1631"/>
      <c r="M11" s="1631"/>
    </row>
    <row r="12" spans="2:13" ht="3.75" customHeight="1" x14ac:dyDescent="0.25">
      <c r="B12" s="2"/>
      <c r="C12" s="2"/>
      <c r="D12" s="2"/>
      <c r="E12" s="2"/>
      <c r="F12" s="2"/>
      <c r="G12" s="2"/>
      <c r="H12" s="2"/>
      <c r="I12" s="2"/>
      <c r="J12" s="2"/>
      <c r="K12" s="2"/>
      <c r="L12" s="2"/>
      <c r="M12" s="2"/>
    </row>
    <row r="13" spans="2:13" s="3" customFormat="1" ht="20.25" customHeight="1" x14ac:dyDescent="0.25">
      <c r="B13" s="1652" t="s">
        <v>227</v>
      </c>
      <c r="C13" s="1652"/>
      <c r="D13" s="1652"/>
      <c r="E13" s="1652"/>
      <c r="F13" s="1652"/>
      <c r="G13" s="1655" t="s">
        <v>237</v>
      </c>
      <c r="H13" s="1655"/>
      <c r="I13" s="1655"/>
      <c r="J13" s="1655"/>
      <c r="K13" s="1655"/>
      <c r="L13" s="1655"/>
      <c r="M13" s="1655"/>
    </row>
    <row r="14" spans="2:13" s="3" customFormat="1" ht="48" customHeight="1" x14ac:dyDescent="0.25">
      <c r="B14" s="1652" t="s">
        <v>384</v>
      </c>
      <c r="C14" s="1652"/>
      <c r="D14" s="1652"/>
      <c r="E14" s="1652"/>
      <c r="F14" s="1652"/>
      <c r="G14" s="1719" t="s">
        <v>1368</v>
      </c>
      <c r="H14" s="1716"/>
      <c r="I14" s="1716"/>
      <c r="J14" s="1716"/>
      <c r="K14" s="1716"/>
      <c r="L14" s="1716"/>
      <c r="M14" s="1716"/>
    </row>
    <row r="15" spans="2:13" ht="15.75" hidden="1" customHeight="1" x14ac:dyDescent="0.25">
      <c r="B15" s="4" t="s">
        <v>390</v>
      </c>
      <c r="C15" s="1680" t="s">
        <v>391</v>
      </c>
      <c r="D15" s="1680"/>
      <c r="E15" s="1680"/>
      <c r="F15" s="1681"/>
      <c r="G15" s="4" t="s">
        <v>390</v>
      </c>
      <c r="H15" s="1682" t="s">
        <v>238</v>
      </c>
      <c r="I15" s="1682"/>
      <c r="J15" s="1682"/>
      <c r="K15" s="1682"/>
      <c r="L15" s="1682"/>
      <c r="M15" s="1683"/>
    </row>
    <row r="16" spans="2:13" s="3" customFormat="1" ht="5.25" hidden="1" customHeight="1" x14ac:dyDescent="0.25">
      <c r="B16" s="6"/>
      <c r="C16" s="6"/>
      <c r="D16" s="28"/>
      <c r="E16" s="28"/>
      <c r="F16" s="28"/>
      <c r="G16" s="28"/>
      <c r="H16" s="28"/>
      <c r="I16" s="28"/>
      <c r="J16" s="28"/>
      <c r="K16" s="28"/>
      <c r="L16" s="28"/>
      <c r="M16" s="28"/>
    </row>
    <row r="17" spans="2:17" s="3" customFormat="1" x14ac:dyDescent="0.25">
      <c r="B17" s="1652" t="s">
        <v>432</v>
      </c>
      <c r="C17" s="1652"/>
      <c r="D17" s="1652"/>
      <c r="E17" s="1652"/>
      <c r="F17" s="1652"/>
      <c r="G17" s="28" t="s">
        <v>250</v>
      </c>
      <c r="I17" s="28"/>
      <c r="J17" s="28"/>
      <c r="K17" s="28"/>
      <c r="L17" s="28"/>
      <c r="M17" s="28"/>
    </row>
    <row r="18" spans="2:17" s="3" customFormat="1" x14ac:dyDescent="0.25">
      <c r="B18" s="1652" t="s">
        <v>525</v>
      </c>
      <c r="C18" s="1652"/>
      <c r="D18" s="1652"/>
      <c r="E18" s="1652"/>
      <c r="F18" s="1652"/>
      <c r="G18" s="28"/>
      <c r="H18" s="36"/>
      <c r="I18" s="36"/>
      <c r="J18" s="36"/>
      <c r="K18" s="36"/>
      <c r="L18" s="36"/>
      <c r="M18" s="28"/>
    </row>
    <row r="19" spans="2:17" s="3" customFormat="1" ht="7.5" customHeight="1" x14ac:dyDescent="0.25">
      <c r="B19" s="28"/>
      <c r="C19" s="28"/>
      <c r="D19" s="28"/>
      <c r="E19" s="28"/>
      <c r="F19" s="28"/>
      <c r="G19" s="6"/>
      <c r="H19" s="28"/>
      <c r="I19" s="28"/>
      <c r="J19" s="28"/>
      <c r="K19" s="28"/>
      <c r="L19" s="28"/>
      <c r="M19" s="28"/>
    </row>
    <row r="20" spans="2:17" s="3" customFormat="1" ht="18" customHeight="1" x14ac:dyDescent="0.25">
      <c r="B20" s="217"/>
      <c r="C20" s="215"/>
      <c r="D20" s="1652" t="s">
        <v>1273</v>
      </c>
      <c r="E20" s="1652"/>
      <c r="F20" s="1652"/>
      <c r="G20" s="1540"/>
      <c r="H20" s="1541"/>
      <c r="I20" s="1679" t="s">
        <v>1369</v>
      </c>
      <c r="J20" s="1679"/>
      <c r="K20" s="1679"/>
      <c r="L20" s="1679"/>
      <c r="M20" s="1679"/>
      <c r="N20" s="216"/>
      <c r="O20" s="216"/>
      <c r="P20" s="216"/>
      <c r="Q20" s="216"/>
    </row>
    <row r="21" spans="2:17" s="3" customFormat="1" x14ac:dyDescent="0.25">
      <c r="B21" s="6" t="s">
        <v>233</v>
      </c>
      <c r="C21" s="6"/>
      <c r="D21" s="28"/>
      <c r="E21" s="28"/>
      <c r="F21" s="28"/>
      <c r="G21" s="28"/>
      <c r="H21" s="6" t="s">
        <v>233</v>
      </c>
      <c r="I21" s="28"/>
      <c r="J21" s="28"/>
      <c r="K21" s="28"/>
      <c r="L21" s="28"/>
      <c r="M21" s="28"/>
    </row>
    <row r="22" spans="2:17" s="3" customFormat="1" ht="10.5" customHeight="1" x14ac:dyDescent="0.25">
      <c r="B22" s="28"/>
      <c r="C22" s="28"/>
      <c r="D22" s="28"/>
      <c r="E22" s="28"/>
      <c r="F22" s="28"/>
      <c r="G22" s="28"/>
      <c r="H22" s="28"/>
      <c r="I22" s="28"/>
      <c r="J22" s="28"/>
      <c r="K22" s="28"/>
      <c r="L22" s="28"/>
      <c r="M22" s="28"/>
    </row>
    <row r="23" spans="2:17" ht="6" customHeight="1" x14ac:dyDescent="0.25">
      <c r="B23" s="43"/>
      <c r="C23" s="43"/>
      <c r="D23" s="43"/>
      <c r="E23" s="43"/>
      <c r="F23" s="43"/>
      <c r="G23" s="43"/>
      <c r="H23" s="43"/>
      <c r="I23" s="43"/>
      <c r="J23" s="43"/>
      <c r="K23" s="43"/>
      <c r="L23" s="43"/>
      <c r="M23" s="43"/>
    </row>
    <row r="24" spans="2:17" ht="5.25" customHeight="1" x14ac:dyDescent="0.25">
      <c r="B24" s="43"/>
      <c r="C24" s="43"/>
      <c r="D24" s="43"/>
      <c r="E24" s="43"/>
      <c r="F24" s="43"/>
      <c r="G24" s="43"/>
      <c r="H24" s="43"/>
      <c r="I24" s="43"/>
      <c r="J24" s="43"/>
      <c r="K24" s="43"/>
      <c r="L24" s="43"/>
      <c r="M24" s="43"/>
    </row>
    <row r="25" spans="2:17" x14ac:dyDescent="0.25">
      <c r="B25" s="43" t="s">
        <v>266</v>
      </c>
      <c r="C25" s="43"/>
      <c r="D25" s="43"/>
      <c r="E25" s="43"/>
      <c r="F25" s="43"/>
      <c r="G25" s="43"/>
      <c r="H25" s="43"/>
      <c r="I25" s="43"/>
      <c r="J25" s="43"/>
      <c r="K25" s="43"/>
      <c r="L25" s="43"/>
      <c r="M25" s="43"/>
    </row>
    <row r="26" spans="2:17" ht="15" customHeight="1" x14ac:dyDescent="0.25">
      <c r="B26" s="43" t="s">
        <v>431</v>
      </c>
      <c r="C26" s="43"/>
      <c r="D26" s="43"/>
      <c r="E26" s="43"/>
      <c r="F26" s="43"/>
      <c r="G26" s="43"/>
      <c r="H26" s="43"/>
      <c r="I26" s="43"/>
      <c r="J26" s="43"/>
      <c r="K26" s="43"/>
      <c r="L26" s="43"/>
      <c r="M26" s="43"/>
    </row>
    <row r="27" spans="2:17" ht="13.5" customHeight="1" x14ac:dyDescent="0.25">
      <c r="B27" s="43" t="s">
        <v>464</v>
      </c>
      <c r="C27" s="43"/>
      <c r="D27" s="43"/>
      <c r="E27" s="43"/>
      <c r="F27" s="43"/>
      <c r="G27" s="43"/>
      <c r="H27" s="43"/>
      <c r="I27" s="43"/>
      <c r="J27" s="1679" t="str">
        <f>'Согл МЗ-4 эк'!J63:M63</f>
        <v>Ю.С.Грибанова</v>
      </c>
      <c r="K27" s="1679"/>
      <c r="L27" s="1679"/>
      <c r="M27" s="1679"/>
    </row>
    <row r="28" spans="2:17" x14ac:dyDescent="0.25">
      <c r="B28" s="43" t="s">
        <v>267</v>
      </c>
      <c r="C28" s="43"/>
      <c r="D28" s="43"/>
      <c r="E28" s="43"/>
      <c r="F28" s="43"/>
      <c r="G28" s="43"/>
      <c r="H28" s="43"/>
      <c r="I28" s="43"/>
      <c r="J28" s="43"/>
      <c r="K28" s="43"/>
      <c r="L28" s="43"/>
      <c r="M28" s="43"/>
    </row>
    <row r="29" spans="2:17" x14ac:dyDescent="0.25">
      <c r="B29" s="1380" t="str">
        <f>K4</f>
        <v xml:space="preserve"> " 26 " декабря  2024 г.</v>
      </c>
      <c r="C29" s="43"/>
      <c r="D29" s="43"/>
      <c r="E29" s="43"/>
      <c r="F29" s="43"/>
      <c r="G29" s="43"/>
      <c r="H29" s="43"/>
      <c r="I29" s="43"/>
      <c r="J29" s="43"/>
      <c r="K29" s="43"/>
      <c r="L29" s="43"/>
      <c r="M29" s="43"/>
    </row>
  </sheetData>
  <protectedRanges>
    <protectedRange sqref="G20 H15:M15 M20:Q20" name="Диапазон2"/>
    <protectedRange sqref="G20 H15:M15 M20:Q20" name="Диапазон1"/>
    <protectedRange sqref="G14:M14" name="Диапазон3_1"/>
  </protectedRanges>
  <mergeCells count="22">
    <mergeCell ref="J27:M27"/>
    <mergeCell ref="B14:F14"/>
    <mergeCell ref="G14:M14"/>
    <mergeCell ref="C15:F15"/>
    <mergeCell ref="H15:M15"/>
    <mergeCell ref="B17:F17"/>
    <mergeCell ref="B18:F18"/>
    <mergeCell ref="D20:F20"/>
    <mergeCell ref="I20:M20"/>
    <mergeCell ref="B13:F13"/>
    <mergeCell ref="G13:M13"/>
    <mergeCell ref="B5:M5"/>
    <mergeCell ref="B6:M6"/>
    <mergeCell ref="B7:M7"/>
    <mergeCell ref="B8:M8"/>
    <mergeCell ref="B10:M10"/>
    <mergeCell ref="B11:M11"/>
    <mergeCell ref="B2:M2"/>
    <mergeCell ref="B3:M3"/>
    <mergeCell ref="B4:D4"/>
    <mergeCell ref="K4:M4"/>
    <mergeCell ref="B9:M9"/>
  </mergeCells>
  <phoneticPr fontId="123" type="noConversion"/>
  <pageMargins left="0.59055118110236227" right="0.59055118110236227" top="0.31496062992125984" bottom="0.31496062992125984" header="0" footer="0"/>
  <pageSetup paperSize="9" scale="84" fitToHeight="2" orientation="portrait"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71FF"/>
    <pageSetUpPr fitToPage="1"/>
  </sheetPr>
  <dimension ref="B1:M37"/>
  <sheetViews>
    <sheetView view="pageBreakPreview" topLeftCell="A10" zoomScaleSheetLayoutView="100" workbookViewId="0">
      <selection activeCell="K31" sqref="K31:L31"/>
    </sheetView>
  </sheetViews>
  <sheetFormatPr defaultRowHeight="16.5" x14ac:dyDescent="0.25"/>
  <cols>
    <col min="1" max="1" width="1.28515625" style="1" customWidth="1"/>
    <col min="2" max="2" width="6.7109375" style="1" customWidth="1"/>
    <col min="3" max="3" width="4.140625" style="1" customWidth="1"/>
    <col min="4" max="4" width="6.85546875" style="1" customWidth="1"/>
    <col min="5" max="5" width="7.42578125" style="1" customWidth="1"/>
    <col min="6" max="6" width="15.140625" style="1" customWidth="1"/>
    <col min="7" max="8" width="6.5703125" style="1" customWidth="1"/>
    <col min="9" max="10" width="4.140625" style="1" customWidth="1"/>
    <col min="11" max="11" width="15.5703125" style="1" customWidth="1"/>
    <col min="12" max="12" width="21.28515625" style="1" customWidth="1"/>
    <col min="13" max="13" width="6.5703125" style="1" customWidth="1"/>
    <col min="14" max="14" width="5.7109375" style="1" customWidth="1"/>
    <col min="15" max="16384" width="9.140625" style="1"/>
  </cols>
  <sheetData>
    <row r="1" spans="2:13" x14ac:dyDescent="0.25">
      <c r="J1" s="173"/>
      <c r="K1" s="173" t="s">
        <v>514</v>
      </c>
      <c r="M1" s="173"/>
    </row>
    <row r="2" spans="2:13" x14ac:dyDescent="0.25">
      <c r="J2" s="173"/>
      <c r="K2" s="1514" t="s">
        <v>65</v>
      </c>
      <c r="L2" s="1" t="s">
        <v>1407</v>
      </c>
      <c r="M2" s="173"/>
    </row>
    <row r="3" spans="2:13" x14ac:dyDescent="0.25">
      <c r="J3" s="173"/>
      <c r="K3" s="173" t="s">
        <v>1426</v>
      </c>
      <c r="L3" s="173"/>
      <c r="M3" s="173"/>
    </row>
    <row r="4" spans="2:13" x14ac:dyDescent="0.25">
      <c r="J4" s="173"/>
      <c r="K4" s="173" t="s">
        <v>1439</v>
      </c>
      <c r="L4" s="173"/>
      <c r="M4" s="173"/>
    </row>
    <row r="5" spans="2:13" ht="69.75" customHeight="1" x14ac:dyDescent="0.25">
      <c r="B5" s="1632" t="s">
        <v>1373</v>
      </c>
      <c r="C5" s="1727"/>
      <c r="D5" s="1727"/>
      <c r="E5" s="1727"/>
      <c r="F5" s="1727"/>
      <c r="G5" s="1727"/>
      <c r="H5" s="1727"/>
      <c r="I5" s="1727"/>
      <c r="J5" s="1727"/>
      <c r="K5" s="1727"/>
      <c r="L5" s="1727"/>
      <c r="M5" s="1727"/>
    </row>
    <row r="6" spans="2:13" x14ac:dyDescent="0.25">
      <c r="B6" s="1632" t="s">
        <v>1408</v>
      </c>
      <c r="C6" s="1727"/>
      <c r="D6" s="1727"/>
      <c r="E6" s="1727"/>
      <c r="F6" s="1727"/>
      <c r="G6" s="1727"/>
      <c r="H6" s="1727"/>
      <c r="I6" s="1727"/>
      <c r="J6" s="1727"/>
      <c r="K6" s="1727"/>
      <c r="L6" s="1727"/>
      <c r="M6" s="1727"/>
    </row>
    <row r="7" spans="2:13" ht="15" customHeight="1" x14ac:dyDescent="0.25"/>
    <row r="8" spans="2:13" ht="6.75" customHeight="1" x14ac:dyDescent="0.25">
      <c r="B8" s="1631" t="s">
        <v>247</v>
      </c>
      <c r="C8" s="1631"/>
      <c r="D8" s="1631"/>
      <c r="E8" s="1631"/>
      <c r="F8" s="1631"/>
      <c r="G8" s="1631"/>
      <c r="H8" s="1631"/>
      <c r="I8" s="1631"/>
      <c r="J8" s="1631"/>
      <c r="K8" s="1631"/>
      <c r="L8" s="1631"/>
      <c r="M8" s="1631"/>
    </row>
    <row r="9" spans="2:13" ht="5.25" customHeight="1" x14ac:dyDescent="0.25">
      <c r="B9" s="1631" t="s">
        <v>247</v>
      </c>
      <c r="C9" s="1631"/>
      <c r="D9" s="1631"/>
      <c r="E9" s="1631"/>
      <c r="F9" s="1631"/>
      <c r="G9" s="1631"/>
      <c r="H9" s="1631"/>
      <c r="I9" s="1631"/>
      <c r="J9" s="1631"/>
      <c r="K9" s="1631"/>
      <c r="L9" s="1631"/>
      <c r="M9" s="1631"/>
    </row>
    <row r="10" spans="2:13" x14ac:dyDescent="0.25">
      <c r="B10" s="2"/>
      <c r="C10" s="2"/>
      <c r="D10" s="2"/>
      <c r="E10" s="2"/>
      <c r="F10" s="2"/>
      <c r="G10" s="2"/>
      <c r="H10" s="2"/>
      <c r="I10" s="2"/>
      <c r="J10" s="2"/>
      <c r="K10" s="2"/>
      <c r="L10" s="1729" t="s">
        <v>241</v>
      </c>
      <c r="M10" s="1729"/>
    </row>
    <row r="11" spans="2:13" ht="15.75" customHeight="1" x14ac:dyDescent="0.25">
      <c r="B11" s="1730" t="s">
        <v>239</v>
      </c>
      <c r="C11" s="1730"/>
      <c r="D11" s="1730"/>
      <c r="E11" s="1730" t="s">
        <v>194</v>
      </c>
      <c r="F11" s="1730"/>
      <c r="G11" s="1728" t="s">
        <v>265</v>
      </c>
      <c r="H11" s="1728"/>
      <c r="I11" s="1728"/>
      <c r="J11" s="1728"/>
      <c r="K11" s="1728"/>
      <c r="L11" s="1728"/>
      <c r="M11" s="1728"/>
    </row>
    <row r="12" spans="2:13" ht="33" customHeight="1" x14ac:dyDescent="0.25">
      <c r="B12" s="1730"/>
      <c r="C12" s="1730"/>
      <c r="D12" s="1730"/>
      <c r="E12" s="1730"/>
      <c r="F12" s="1730"/>
      <c r="G12" s="1731" t="s">
        <v>254</v>
      </c>
      <c r="H12" s="1731"/>
      <c r="I12" s="1732" t="s">
        <v>255</v>
      </c>
      <c r="J12" s="1732"/>
      <c r="K12" s="1732"/>
      <c r="L12" s="1732" t="s">
        <v>256</v>
      </c>
      <c r="M12" s="1732"/>
    </row>
    <row r="13" spans="2:13" x14ac:dyDescent="0.25">
      <c r="B13" s="1725" t="s">
        <v>1409</v>
      </c>
      <c r="C13" s="1725"/>
      <c r="D13" s="1725"/>
      <c r="E13" s="1724">
        <f>G13+I13+L13</f>
        <v>4764669.95</v>
      </c>
      <c r="F13" s="1724"/>
      <c r="G13" s="1724">
        <f>'СРОКИ год 2эк'!B11</f>
        <v>0</v>
      </c>
      <c r="H13" s="1724"/>
      <c r="I13" s="1724">
        <f>'СРОКИ год 2эк'!V11</f>
        <v>3720000</v>
      </c>
      <c r="J13" s="1724"/>
      <c r="K13" s="1724"/>
      <c r="L13" s="1724">
        <f>'СРОКИ год 2эк'!AH11</f>
        <v>1044669.9500000001</v>
      </c>
      <c r="M13" s="1724"/>
    </row>
    <row r="14" spans="2:13" x14ac:dyDescent="0.25">
      <c r="B14" s="1725" t="s">
        <v>1420</v>
      </c>
      <c r="C14" s="1725"/>
      <c r="D14" s="1725"/>
      <c r="E14" s="1724">
        <f t="shared" ref="E14:E24" si="0">G14+I14+L14</f>
        <v>5378731.5499999998</v>
      </c>
      <c r="F14" s="1724"/>
      <c r="G14" s="1724">
        <f>'СРОКИ год 2эк'!B12+'СРОКИ год 2эк'!B13</f>
        <v>0</v>
      </c>
      <c r="H14" s="1724"/>
      <c r="I14" s="1724">
        <f>'СРОКИ год 2эк'!V12+'СРОКИ год 2эк'!V13</f>
        <v>4249000</v>
      </c>
      <c r="J14" s="1724"/>
      <c r="K14" s="1724"/>
      <c r="L14" s="1724">
        <f>'СРОКИ год 2эк'!AH14</f>
        <v>1129731.55</v>
      </c>
      <c r="M14" s="1724"/>
    </row>
    <row r="15" spans="2:13" x14ac:dyDescent="0.25">
      <c r="B15" s="1725" t="s">
        <v>1414</v>
      </c>
      <c r="C15" s="1725"/>
      <c r="D15" s="1725"/>
      <c r="E15" s="1724">
        <f t="shared" si="0"/>
        <v>8802283.7599999998</v>
      </c>
      <c r="F15" s="1724"/>
      <c r="G15" s="1724">
        <f>'СРОКИ год 2эк'!B15+'СРОКИ год 2эк'!B16</f>
        <v>0</v>
      </c>
      <c r="H15" s="1724"/>
      <c r="I15" s="1724">
        <f>'СРОКИ год 2эк'!V15+'СРОКИ год 2эк'!V16</f>
        <v>7573000</v>
      </c>
      <c r="J15" s="1724"/>
      <c r="K15" s="1724"/>
      <c r="L15" s="1724">
        <f>'СРОКИ год 2эк'!AH17</f>
        <v>1229283.76</v>
      </c>
      <c r="M15" s="1724"/>
    </row>
    <row r="16" spans="2:13" x14ac:dyDescent="0.25">
      <c r="B16" s="1725" t="s">
        <v>1421</v>
      </c>
      <c r="C16" s="1725"/>
      <c r="D16" s="1725"/>
      <c r="E16" s="1724">
        <f t="shared" si="0"/>
        <v>2029464.74</v>
      </c>
      <c r="F16" s="1724"/>
      <c r="G16" s="1724">
        <f>'СРОКИ год 2эк'!B19+'СРОКИ год 2эк'!B20</f>
        <v>0</v>
      </c>
      <c r="H16" s="1724"/>
      <c r="I16" s="1724">
        <f>'СРОКИ год 2эк'!V19+'СРОКИ год 2эк'!V20</f>
        <v>800000</v>
      </c>
      <c r="J16" s="1724"/>
      <c r="K16" s="1724"/>
      <c r="L16" s="1724">
        <f>'СРОКИ год 2эк'!AH21</f>
        <v>1229464.74</v>
      </c>
      <c r="M16" s="1724"/>
    </row>
    <row r="17" spans="2:13" x14ac:dyDescent="0.25">
      <c r="B17" s="1725" t="s">
        <v>1415</v>
      </c>
      <c r="C17" s="1725"/>
      <c r="D17" s="1725"/>
      <c r="E17" s="1724">
        <f t="shared" si="0"/>
        <v>7229174</v>
      </c>
      <c r="F17" s="1724"/>
      <c r="G17" s="1724">
        <f>'СРОКИ год 2эк'!B22+'СРОКИ год 2эк'!B23</f>
        <v>0</v>
      </c>
      <c r="H17" s="1724"/>
      <c r="I17" s="1724">
        <f>'СРОКИ год 2эк'!V22+'СРОКИ год 2эк'!V23</f>
        <v>5864000</v>
      </c>
      <c r="J17" s="1724"/>
      <c r="K17" s="1724"/>
      <c r="L17" s="1724">
        <f>'СРОКИ год 2эк'!AH24</f>
        <v>1365174</v>
      </c>
      <c r="M17" s="1724"/>
    </row>
    <row r="18" spans="2:13" x14ac:dyDescent="0.25">
      <c r="B18" s="1725" t="s">
        <v>1422</v>
      </c>
      <c r="C18" s="1725"/>
      <c r="D18" s="1725"/>
      <c r="E18" s="1724">
        <f t="shared" si="0"/>
        <v>6164930</v>
      </c>
      <c r="F18" s="1724"/>
      <c r="G18" s="1724">
        <f>'СРОКИ год 2эк'!B25+'СРОКИ год 2эк'!B26</f>
        <v>0</v>
      </c>
      <c r="H18" s="1724"/>
      <c r="I18" s="1724">
        <f>'СРОКИ год 2эк'!V25+'СРОКИ год 2эк'!V26</f>
        <v>5720240</v>
      </c>
      <c r="J18" s="1724"/>
      <c r="K18" s="1724"/>
      <c r="L18" s="1724">
        <f>'СРОКИ год 2эк'!AH27</f>
        <v>444690</v>
      </c>
      <c r="M18" s="1724"/>
    </row>
    <row r="19" spans="2:13" x14ac:dyDescent="0.25">
      <c r="B19" s="1725" t="s">
        <v>1416</v>
      </c>
      <c r="C19" s="1725"/>
      <c r="D19" s="1725"/>
      <c r="E19" s="1724">
        <f t="shared" si="0"/>
        <v>4554728</v>
      </c>
      <c r="F19" s="1724"/>
      <c r="G19" s="1724">
        <f>'СРОКИ год 2эк'!B29+'СРОКИ год 2эк'!B30</f>
        <v>0</v>
      </c>
      <c r="H19" s="1724"/>
      <c r="I19" s="1724">
        <f>'СРОКИ год 2эк'!V29+'СРОКИ год 2эк'!V30</f>
        <v>4224854</v>
      </c>
      <c r="J19" s="1724"/>
      <c r="K19" s="1724"/>
      <c r="L19" s="1724">
        <f>'СРОКИ год 2эк'!AH31</f>
        <v>329874</v>
      </c>
      <c r="M19" s="1724"/>
    </row>
    <row r="20" spans="2:13" x14ac:dyDescent="0.25">
      <c r="B20" s="1725" t="s">
        <v>1417</v>
      </c>
      <c r="C20" s="1725"/>
      <c r="D20" s="1725"/>
      <c r="E20" s="1724">
        <f t="shared" si="0"/>
        <v>3429289</v>
      </c>
      <c r="F20" s="1724"/>
      <c r="G20" s="1724">
        <f>'СРОКИ год 2эк'!B32+'СРОКИ год 2эк'!B33</f>
        <v>0</v>
      </c>
      <c r="H20" s="1724"/>
      <c r="I20" s="1724">
        <f>'СРОКИ год 2эк'!V32+'СРОКИ год 2эк'!V33</f>
        <v>2805615</v>
      </c>
      <c r="J20" s="1724"/>
      <c r="K20" s="1724"/>
      <c r="L20" s="1724">
        <f>'СРОКИ год 2эк'!AH34</f>
        <v>623674</v>
      </c>
      <c r="M20" s="1724"/>
    </row>
    <row r="21" spans="2:13" x14ac:dyDescent="0.25">
      <c r="B21" s="1725" t="s">
        <v>1423</v>
      </c>
      <c r="C21" s="1725"/>
      <c r="D21" s="1725"/>
      <c r="E21" s="1724">
        <f t="shared" si="0"/>
        <v>6505444</v>
      </c>
      <c r="F21" s="1724"/>
      <c r="G21" s="1724">
        <f>'СРОКИ год 2эк'!B35+'СРОКИ год 2эк'!B36</f>
        <v>0</v>
      </c>
      <c r="H21" s="1724"/>
      <c r="I21" s="1724">
        <f>'СРОКИ год 2эк'!V35+'СРОКИ год 2эк'!V36</f>
        <v>6172770</v>
      </c>
      <c r="J21" s="1724"/>
      <c r="K21" s="1724"/>
      <c r="L21" s="1724">
        <f>'СРОКИ год 2эк'!AH37</f>
        <v>332674</v>
      </c>
      <c r="M21" s="1724"/>
    </row>
    <row r="22" spans="2:13" x14ac:dyDescent="0.25">
      <c r="B22" s="1725" t="s">
        <v>1418</v>
      </c>
      <c r="C22" s="1725"/>
      <c r="D22" s="1725"/>
      <c r="E22" s="1724">
        <f t="shared" si="0"/>
        <v>1886398</v>
      </c>
      <c r="F22" s="1724"/>
      <c r="G22" s="1724">
        <f>'СРОКИ год 2эк'!B39+'СРОКИ год 2эк'!B40</f>
        <v>0</v>
      </c>
      <c r="H22" s="1724"/>
      <c r="I22" s="1724">
        <f>'СРОКИ год 2эк'!V39+'СРОКИ год 2эк'!V40</f>
        <v>1000000</v>
      </c>
      <c r="J22" s="1724"/>
      <c r="K22" s="1724"/>
      <c r="L22" s="1724">
        <f>'СРОКИ год 2эк'!AH41</f>
        <v>886398</v>
      </c>
      <c r="M22" s="1724"/>
    </row>
    <row r="23" spans="2:13" x14ac:dyDescent="0.25">
      <c r="B23" s="1725" t="s">
        <v>1424</v>
      </c>
      <c r="C23" s="1725"/>
      <c r="D23" s="1725"/>
      <c r="E23" s="1724">
        <f t="shared" si="0"/>
        <v>7756756.9999999991</v>
      </c>
      <c r="F23" s="1724"/>
      <c r="G23" s="1724">
        <f>'СРОКИ год 2эк'!B42+'СРОКИ год 2эк'!B43</f>
        <v>0</v>
      </c>
      <c r="H23" s="1724"/>
      <c r="I23" s="1724">
        <f>'СРОКИ год 2эк'!V42+'СРОКИ год 2эк'!V43</f>
        <v>7092335.9999999991</v>
      </c>
      <c r="J23" s="1724"/>
      <c r="K23" s="1724"/>
      <c r="L23" s="1724">
        <f>'СРОКИ год 2эк'!AH44</f>
        <v>664421</v>
      </c>
      <c r="M23" s="1724"/>
    </row>
    <row r="24" spans="2:13" x14ac:dyDescent="0.25">
      <c r="B24" s="1725" t="s">
        <v>1419</v>
      </c>
      <c r="C24" s="1725"/>
      <c r="D24" s="1725"/>
      <c r="E24" s="1724">
        <f t="shared" si="0"/>
        <v>8381612</v>
      </c>
      <c r="F24" s="1724"/>
      <c r="G24" s="1724">
        <f>'СРОКИ год 2эк'!B45+'СРОКИ год 2эк'!B46</f>
        <v>0</v>
      </c>
      <c r="H24" s="1724"/>
      <c r="I24" s="1724">
        <f>'СРОКИ год 2эк'!V45+'СРОКИ год 2эк'!V46</f>
        <v>7824865</v>
      </c>
      <c r="J24" s="1724"/>
      <c r="K24" s="1724"/>
      <c r="L24" s="1724">
        <f>'СРОКИ год 2эк'!AH47</f>
        <v>556747</v>
      </c>
      <c r="M24" s="1724"/>
    </row>
    <row r="25" spans="2:13" ht="18.75" customHeight="1" x14ac:dyDescent="0.25">
      <c r="B25" s="1726" t="s">
        <v>253</v>
      </c>
      <c r="C25" s="1726"/>
      <c r="D25" s="1726"/>
      <c r="E25" s="1724">
        <f>SUM(E13:F24)</f>
        <v>66883482</v>
      </c>
      <c r="F25" s="1724"/>
      <c r="G25" s="1724">
        <f>SUM(G13:H24)</f>
        <v>0</v>
      </c>
      <c r="H25" s="1724"/>
      <c r="I25" s="1724">
        <f>I13+I14+I15+I19+I20+I21+I22+I23+I24+I16+I17+I18</f>
        <v>57046680</v>
      </c>
      <c r="J25" s="1724"/>
      <c r="K25" s="1724"/>
      <c r="L25" s="1724">
        <f>SUM(L13:M24)</f>
        <v>9836802</v>
      </c>
      <c r="M25" s="1724"/>
    </row>
    <row r="26" spans="2:13" ht="3.75" customHeight="1" x14ac:dyDescent="0.25">
      <c r="B26" s="1631"/>
      <c r="C26" s="1631"/>
      <c r="D26" s="1631"/>
      <c r="E26" s="1631"/>
      <c r="F26" s="1631"/>
      <c r="G26" s="1631"/>
      <c r="H26" s="1631"/>
      <c r="I26" s="1631"/>
      <c r="J26" s="1631"/>
      <c r="K26" s="1631"/>
      <c r="L26" s="1631"/>
      <c r="M26" s="1631"/>
    </row>
    <row r="27" spans="2:13" ht="5.25" customHeight="1" x14ac:dyDescent="0.25">
      <c r="B27" s="6"/>
      <c r="C27" s="6"/>
      <c r="D27" s="28"/>
      <c r="E27" s="28"/>
      <c r="F27" s="28"/>
      <c r="G27" s="28"/>
      <c r="H27" s="28"/>
      <c r="I27" s="28"/>
      <c r="J27" s="28"/>
      <c r="K27" s="28"/>
      <c r="L27" s="28"/>
      <c r="M27" s="28"/>
    </row>
    <row r="28" spans="2:13" x14ac:dyDescent="0.25">
      <c r="B28" s="1652" t="s">
        <v>432</v>
      </c>
      <c r="C28" s="1652"/>
      <c r="D28" s="1652"/>
      <c r="E28" s="1652"/>
      <c r="F28" s="1652"/>
      <c r="G28" s="28"/>
      <c r="H28" s="28" t="s">
        <v>250</v>
      </c>
      <c r="I28" s="28"/>
      <c r="J28" s="28"/>
      <c r="K28" s="1530" t="s">
        <v>1359</v>
      </c>
      <c r="L28" s="28"/>
      <c r="M28" s="28"/>
    </row>
    <row r="29" spans="2:13" x14ac:dyDescent="0.25">
      <c r="B29" s="1652" t="s">
        <v>525</v>
      </c>
      <c r="C29" s="1652"/>
      <c r="D29" s="1652"/>
      <c r="E29" s="1652"/>
      <c r="F29" s="1652"/>
      <c r="G29" s="28"/>
      <c r="H29" s="36"/>
      <c r="I29" s="36"/>
      <c r="J29" s="36"/>
      <c r="K29" s="36"/>
      <c r="L29" s="36"/>
      <c r="M29" s="28"/>
    </row>
    <row r="30" spans="2:13" ht="6" customHeight="1" x14ac:dyDescent="0.25">
      <c r="B30" s="3"/>
      <c r="C30" s="3"/>
      <c r="D30" s="3"/>
      <c r="E30" s="3"/>
      <c r="F30" s="3"/>
      <c r="G30" s="6"/>
      <c r="H30" s="3"/>
      <c r="I30" s="3"/>
      <c r="J30" s="3"/>
      <c r="K30" s="3"/>
      <c r="L30" s="3"/>
      <c r="M30" s="3"/>
    </row>
    <row r="31" spans="2:13" ht="18" customHeight="1" x14ac:dyDescent="0.25">
      <c r="B31" s="215" t="s">
        <v>465</v>
      </c>
      <c r="C31" s="215"/>
      <c r="D31" s="215"/>
      <c r="E31" s="1687" t="s">
        <v>1239</v>
      </c>
      <c r="F31" s="1687"/>
      <c r="G31" s="28"/>
      <c r="H31" s="217"/>
      <c r="I31" s="218"/>
      <c r="J31" s="218"/>
      <c r="K31" s="1665" t="s">
        <v>1370</v>
      </c>
      <c r="L31" s="1665"/>
      <c r="M31" s="216"/>
    </row>
    <row r="32" spans="2:13" x14ac:dyDescent="0.25">
      <c r="B32" s="6" t="s">
        <v>233</v>
      </c>
      <c r="C32" s="6"/>
      <c r="D32" s="28"/>
      <c r="E32" s="28"/>
      <c r="F32" s="28"/>
      <c r="G32" s="28"/>
      <c r="H32" s="6" t="s">
        <v>233</v>
      </c>
      <c r="I32" s="28"/>
      <c r="J32" s="28"/>
      <c r="K32" s="28"/>
      <c r="L32" s="28"/>
      <c r="M32" s="28"/>
    </row>
    <row r="33" spans="2:13" ht="10.5" customHeight="1" x14ac:dyDescent="0.25">
      <c r="B33" s="28"/>
      <c r="C33" s="28"/>
      <c r="D33" s="28"/>
      <c r="E33" s="28"/>
      <c r="F33" s="28"/>
      <c r="G33" s="28"/>
      <c r="H33" s="28"/>
      <c r="I33" s="28"/>
      <c r="J33" s="28"/>
      <c r="K33" s="28"/>
      <c r="L33" s="28"/>
      <c r="M33" s="28"/>
    </row>
    <row r="34" spans="2:13" ht="6" customHeight="1" x14ac:dyDescent="0.25"/>
    <row r="35" spans="2:13" ht="5.25" customHeight="1" x14ac:dyDescent="0.25"/>
    <row r="36" spans="2:13" ht="9.75" customHeight="1" x14ac:dyDescent="0.25"/>
    <row r="37" spans="2:13" ht="16.5" customHeight="1" x14ac:dyDescent="0.25">
      <c r="B37" s="1733" t="str">
        <f>'ДСГ 4эк'!B29</f>
        <v xml:space="preserve"> " 26 " декабря  2024 г.</v>
      </c>
      <c r="C37" s="1734"/>
      <c r="D37" s="1734"/>
      <c r="E37" s="1734"/>
    </row>
  </sheetData>
  <protectedRanges>
    <protectedRange sqref="I31:J31 M31 C13:C24" name="Диапазон2"/>
    <protectedRange sqref="I31:J31 M31 C13:C24" name="Диапазон1"/>
    <protectedRange sqref="K31" name="Диапазон2_1"/>
    <protectedRange sqref="K31" name="Диапазон1_1"/>
  </protectedRanges>
  <mergeCells count="82">
    <mergeCell ref="L17:M17"/>
    <mergeCell ref="E18:F18"/>
    <mergeCell ref="I17:K17"/>
    <mergeCell ref="E17:F17"/>
    <mergeCell ref="G18:H18"/>
    <mergeCell ref="L18:M18"/>
    <mergeCell ref="B15:D15"/>
    <mergeCell ref="E15:F15"/>
    <mergeCell ref="L15:M15"/>
    <mergeCell ref="E16:F16"/>
    <mergeCell ref="L16:M16"/>
    <mergeCell ref="B16:D16"/>
    <mergeCell ref="I16:K16"/>
    <mergeCell ref="G16:H16"/>
    <mergeCell ref="B37:E37"/>
    <mergeCell ref="B23:D23"/>
    <mergeCell ref="B24:D24"/>
    <mergeCell ref="E20:F20"/>
    <mergeCell ref="E21:F21"/>
    <mergeCell ref="B26:M26"/>
    <mergeCell ref="L24:M24"/>
    <mergeCell ref="E31:F31"/>
    <mergeCell ref="K31:L31"/>
    <mergeCell ref="B28:F28"/>
    <mergeCell ref="G24:H24"/>
    <mergeCell ref="I20:K20"/>
    <mergeCell ref="I21:K21"/>
    <mergeCell ref="L21:M21"/>
    <mergeCell ref="G20:H20"/>
    <mergeCell ref="L22:M22"/>
    <mergeCell ref="I14:K14"/>
    <mergeCell ref="L12:M12"/>
    <mergeCell ref="I13:K13"/>
    <mergeCell ref="G14:H14"/>
    <mergeCell ref="I15:K15"/>
    <mergeCell ref="B14:D14"/>
    <mergeCell ref="G13:H13"/>
    <mergeCell ref="E14:F14"/>
    <mergeCell ref="B13:D13"/>
    <mergeCell ref="B5:M5"/>
    <mergeCell ref="B6:M6"/>
    <mergeCell ref="B9:M9"/>
    <mergeCell ref="B8:M8"/>
    <mergeCell ref="G11:M11"/>
    <mergeCell ref="L10:M10"/>
    <mergeCell ref="B11:D12"/>
    <mergeCell ref="G12:H12"/>
    <mergeCell ref="E11:F12"/>
    <mergeCell ref="I12:K12"/>
    <mergeCell ref="L13:M13"/>
    <mergeCell ref="E13:F13"/>
    <mergeCell ref="B29:F29"/>
    <mergeCell ref="L14:M14"/>
    <mergeCell ref="I18:K18"/>
    <mergeCell ref="I22:K22"/>
    <mergeCell ref="I23:K23"/>
    <mergeCell ref="L20:M20"/>
    <mergeCell ref="G15:H15"/>
    <mergeCell ref="B18:D18"/>
    <mergeCell ref="L19:M19"/>
    <mergeCell ref="I19:K19"/>
    <mergeCell ref="G17:H17"/>
    <mergeCell ref="E22:F22"/>
    <mergeCell ref="B19:D19"/>
    <mergeCell ref="B25:D25"/>
    <mergeCell ref="E25:F25"/>
    <mergeCell ref="B17:D17"/>
    <mergeCell ref="G19:H19"/>
    <mergeCell ref="E23:F23"/>
    <mergeCell ref="B21:D21"/>
    <mergeCell ref="B22:D22"/>
    <mergeCell ref="E19:F19"/>
    <mergeCell ref="B20:D20"/>
    <mergeCell ref="G21:H21"/>
    <mergeCell ref="G23:H23"/>
    <mergeCell ref="G22:H22"/>
    <mergeCell ref="L25:M25"/>
    <mergeCell ref="L23:M23"/>
    <mergeCell ref="I25:K25"/>
    <mergeCell ref="I24:K24"/>
    <mergeCell ref="E24:F24"/>
    <mergeCell ref="G25:H25"/>
  </mergeCells>
  <phoneticPr fontId="0" type="noConversion"/>
  <pageMargins left="0.59055118110236227" right="0.59055118110236227" top="0.31496062992125984" bottom="0.31496062992125984" header="0" footer="0"/>
  <pageSetup paperSize="9" scale="86" fitToHeight="3"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FFCC"/>
    <pageSetUpPr fitToPage="1"/>
  </sheetPr>
  <dimension ref="A1:AM1490"/>
  <sheetViews>
    <sheetView view="pageBreakPreview" zoomScale="90" zoomScaleSheetLayoutView="90" workbookViewId="0">
      <pane xSplit="1" ySplit="10" topLeftCell="B1456" activePane="bottomRight" state="frozen"/>
      <selection activeCell="K42" sqref="K42"/>
      <selection pane="topRight" activeCell="K42" sqref="K42"/>
      <selection pane="bottomLeft" activeCell="K42" sqref="K42"/>
      <selection pane="bottomRight" activeCell="F1484" sqref="F1484"/>
    </sheetView>
  </sheetViews>
  <sheetFormatPr defaultColWidth="8.85546875" defaultRowHeight="11.25" x14ac:dyDescent="0.2"/>
  <cols>
    <col min="1" max="1" width="10.42578125" style="13" customWidth="1"/>
    <col min="2" max="2" width="3.7109375" style="13" customWidth="1"/>
    <col min="3" max="3" width="14.85546875" style="13" hidden="1" customWidth="1"/>
    <col min="4" max="4" width="10.42578125" style="13" hidden="1" customWidth="1"/>
    <col min="5" max="6" width="14.5703125" style="13" bestFit="1" customWidth="1"/>
    <col min="7" max="12" width="5.42578125" style="13" hidden="1" customWidth="1"/>
    <col min="13" max="13" width="15.140625" style="13" hidden="1" customWidth="1"/>
    <col min="14" max="14" width="5.42578125" style="13" hidden="1" customWidth="1"/>
    <col min="15" max="15" width="7.7109375" style="13" hidden="1" customWidth="1"/>
    <col min="16" max="16" width="15.28515625" style="13" hidden="1" customWidth="1"/>
    <col min="17" max="18" width="5.42578125" style="13" hidden="1" customWidth="1"/>
    <col min="19" max="19" width="11.140625" style="13" hidden="1" customWidth="1"/>
    <col min="20" max="23" width="10" style="13" hidden="1" customWidth="1"/>
    <col min="24" max="24" width="14.5703125" style="13" bestFit="1" customWidth="1"/>
    <col min="25" max="25" width="11" style="13" customWidth="1"/>
    <col min="26" max="26" width="13.42578125" style="13" bestFit="1" customWidth="1"/>
    <col min="27" max="27" width="8.85546875" style="13" hidden="1" customWidth="1"/>
    <col min="28" max="28" width="12.7109375" style="13" customWidth="1"/>
    <col min="29" max="29" width="10.85546875" style="13" customWidth="1"/>
    <col min="30" max="30" width="13.42578125" style="13" bestFit="1" customWidth="1"/>
    <col min="31" max="32" width="9.85546875" style="13" hidden="1" customWidth="1"/>
    <col min="33" max="33" width="11.42578125" style="13" hidden="1" customWidth="1"/>
    <col min="34" max="34" width="12.42578125" style="13" hidden="1" customWidth="1"/>
    <col min="35" max="36" width="10.85546875" style="13" hidden="1" customWidth="1"/>
    <col min="37" max="37" width="14.5703125" style="13" bestFit="1" customWidth="1"/>
    <col min="38" max="38" width="15.28515625" style="13" customWidth="1"/>
    <col min="39" max="39" width="3" style="33" customWidth="1"/>
    <col min="40" max="16384" width="8.85546875" style="13"/>
  </cols>
  <sheetData>
    <row r="1" spans="1:39" ht="13.5" customHeight="1" x14ac:dyDescent="0.2">
      <c r="A1" s="280" t="str">
        <f>'[1]НЗ 2-экз'!A1</f>
        <v>МОУ СШ п.Ярославка ЯМР</v>
      </c>
      <c r="AI1" s="1225" t="str">
        <f>ФХДстр.1_4!ES16</f>
        <v>26.12.2024</v>
      </c>
      <c r="AK1" s="1741" t="s">
        <v>723</v>
      </c>
      <c r="AL1" s="1741"/>
      <c r="AM1" s="1741"/>
    </row>
    <row r="2" spans="1:39" x14ac:dyDescent="0.2">
      <c r="A2" s="1755" t="s">
        <v>240</v>
      </c>
      <c r="B2" s="1755"/>
      <c r="C2" s="1755"/>
      <c r="D2" s="1755"/>
      <c r="E2" s="1755"/>
      <c r="F2" s="1755"/>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row>
    <row r="3" spans="1:39" ht="10.5" customHeight="1" x14ac:dyDescent="0.2">
      <c r="A3" s="13" t="s">
        <v>618</v>
      </c>
      <c r="H3" s="9"/>
      <c r="I3" s="9"/>
      <c r="J3" s="9"/>
      <c r="K3" s="9"/>
      <c r="L3" s="9"/>
      <c r="M3" s="9"/>
      <c r="Q3" s="9"/>
      <c r="R3" s="9"/>
      <c r="AL3" s="1754" t="s">
        <v>241</v>
      </c>
      <c r="AM3" s="1754"/>
    </row>
    <row r="4" spans="1:39" ht="13.5" customHeight="1" x14ac:dyDescent="0.2">
      <c r="A4" s="1756" t="s">
        <v>1248</v>
      </c>
      <c r="B4" s="1757"/>
      <c r="C4" s="1757"/>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c r="AD4" s="1757"/>
      <c r="AE4" s="1757"/>
      <c r="AF4" s="1757"/>
      <c r="AG4" s="1757"/>
      <c r="AH4" s="1757"/>
      <c r="AI4" s="1757"/>
      <c r="AJ4" s="1757"/>
      <c r="AK4" s="1757"/>
      <c r="AL4" s="1757"/>
      <c r="AM4" s="1758"/>
    </row>
    <row r="5" spans="1:39" ht="12" customHeight="1" x14ac:dyDescent="0.2">
      <c r="A5" s="1342">
        <v>804</v>
      </c>
      <c r="B5" s="1767" t="s">
        <v>808</v>
      </c>
      <c r="C5" s="1499" t="s">
        <v>376</v>
      </c>
      <c r="D5" s="1765" t="s">
        <v>386</v>
      </c>
      <c r="E5" s="1766"/>
      <c r="F5" s="1766"/>
      <c r="G5" s="1766"/>
      <c r="H5" s="1766"/>
      <c r="I5" s="1766"/>
      <c r="J5" s="1766"/>
      <c r="K5" s="1766"/>
      <c r="L5" s="1766"/>
      <c r="M5" s="1766"/>
      <c r="N5" s="1766"/>
      <c r="O5" s="1766"/>
      <c r="P5" s="1766"/>
      <c r="Q5" s="616"/>
      <c r="R5" s="616"/>
      <c r="S5" s="616"/>
      <c r="T5" s="616"/>
      <c r="U5" s="616"/>
      <c r="V5" s="616"/>
      <c r="W5" s="616"/>
      <c r="X5" s="1775" t="s">
        <v>617</v>
      </c>
      <c r="Y5" s="1781" t="s">
        <v>242</v>
      </c>
      <c r="Z5" s="1782"/>
      <c r="AA5" s="1782"/>
      <c r="AB5" s="1782"/>
      <c r="AC5" s="1782"/>
      <c r="AD5" s="1782"/>
      <c r="AE5" s="1782"/>
      <c r="AF5" s="1782"/>
      <c r="AG5" s="1782"/>
      <c r="AH5" s="1782"/>
      <c r="AI5" s="1783"/>
      <c r="AJ5" s="1136"/>
      <c r="AK5" s="1769" t="s">
        <v>620</v>
      </c>
      <c r="AL5" s="1761" t="s">
        <v>387</v>
      </c>
      <c r="AM5" s="1763" t="s">
        <v>619</v>
      </c>
    </row>
    <row r="6" spans="1:39" ht="36.75" customHeight="1" x14ac:dyDescent="0.2">
      <c r="A6" s="32" t="s">
        <v>804</v>
      </c>
      <c r="B6" s="1768"/>
      <c r="C6" s="1507" t="s">
        <v>1356</v>
      </c>
      <c r="D6" s="1772" t="s">
        <v>243</v>
      </c>
      <c r="E6" s="1773"/>
      <c r="F6" s="1774"/>
      <c r="G6" s="902"/>
      <c r="H6" s="902"/>
      <c r="I6" s="903"/>
      <c r="J6" s="1738" t="s">
        <v>1276</v>
      </c>
      <c r="K6" s="1739"/>
      <c r="L6" s="1759" t="s">
        <v>1356</v>
      </c>
      <c r="M6" s="1760"/>
      <c r="N6" s="1772" t="s">
        <v>615</v>
      </c>
      <c r="O6" s="1773"/>
      <c r="P6" s="1774"/>
      <c r="Q6" s="1738"/>
      <c r="R6" s="1739"/>
      <c r="S6" s="1735" t="s">
        <v>616</v>
      </c>
      <c r="T6" s="1735"/>
      <c r="U6" s="1735"/>
      <c r="V6" s="1735"/>
      <c r="W6" s="1348"/>
      <c r="X6" s="1776"/>
      <c r="Y6" s="1784" t="s">
        <v>388</v>
      </c>
      <c r="Z6" s="1785"/>
      <c r="AA6" s="1785"/>
      <c r="AB6" s="1786"/>
      <c r="AC6" s="1779" t="s">
        <v>403</v>
      </c>
      <c r="AD6" s="1780"/>
      <c r="AE6" s="1345"/>
      <c r="AF6" s="1345"/>
      <c r="AG6" s="1736" t="s">
        <v>621</v>
      </c>
      <c r="AH6" s="1736"/>
      <c r="AI6" s="1736"/>
      <c r="AJ6" s="1137"/>
      <c r="AK6" s="1770"/>
      <c r="AL6" s="1761"/>
      <c r="AM6" s="1763"/>
    </row>
    <row r="7" spans="1:39" ht="12.75" customHeight="1" x14ac:dyDescent="0.2">
      <c r="A7" s="32" t="s">
        <v>802</v>
      </c>
      <c r="B7" s="1124"/>
      <c r="C7" s="1148" t="s">
        <v>76</v>
      </c>
      <c r="D7" s="1778" t="s">
        <v>77</v>
      </c>
      <c r="E7" s="1778"/>
      <c r="F7" s="1778" t="s">
        <v>76</v>
      </c>
      <c r="G7" s="1778"/>
      <c r="H7" s="1737" t="s">
        <v>78</v>
      </c>
      <c r="I7" s="1737"/>
      <c r="J7" s="1737" t="s">
        <v>77</v>
      </c>
      <c r="K7" s="1737"/>
      <c r="L7" s="1737" t="s">
        <v>76</v>
      </c>
      <c r="M7" s="1737"/>
      <c r="N7" s="1344" t="s">
        <v>78</v>
      </c>
      <c r="O7" s="1344" t="s">
        <v>78</v>
      </c>
      <c r="P7" s="1148" t="s">
        <v>80</v>
      </c>
      <c r="Q7" s="1740" t="s">
        <v>81</v>
      </c>
      <c r="R7" s="1740"/>
      <c r="S7" s="1351" t="s">
        <v>77</v>
      </c>
      <c r="T7" s="1351" t="s">
        <v>76</v>
      </c>
      <c r="U7" s="1351" t="s">
        <v>78</v>
      </c>
      <c r="V7" s="1040" t="s">
        <v>80</v>
      </c>
      <c r="W7" s="1135" t="s">
        <v>81</v>
      </c>
      <c r="X7" s="1776"/>
      <c r="Y7" s="1351" t="s">
        <v>77</v>
      </c>
      <c r="Z7" s="1351" t="s">
        <v>76</v>
      </c>
      <c r="AA7" s="1351" t="s">
        <v>76</v>
      </c>
      <c r="AB7" s="1351" t="s">
        <v>78</v>
      </c>
      <c r="AC7" s="1351" t="s">
        <v>77</v>
      </c>
      <c r="AD7" s="1351" t="s">
        <v>76</v>
      </c>
      <c r="AE7" s="1135" t="s">
        <v>81</v>
      </c>
      <c r="AF7" s="1135" t="s">
        <v>81</v>
      </c>
      <c r="AG7" s="1351" t="s">
        <v>77</v>
      </c>
      <c r="AH7" s="1351" t="s">
        <v>76</v>
      </c>
      <c r="AI7" s="1351" t="s">
        <v>78</v>
      </c>
      <c r="AJ7" s="1122" t="s">
        <v>81</v>
      </c>
      <c r="AK7" s="1770"/>
      <c r="AL7" s="1761"/>
      <c r="AM7" s="1763"/>
    </row>
    <row r="8" spans="1:39" ht="12.75" customHeight="1" x14ac:dyDescent="0.2">
      <c r="A8" s="903" t="s">
        <v>1210</v>
      </c>
      <c r="B8" s="115"/>
      <c r="C8" s="1508" t="s">
        <v>1357</v>
      </c>
      <c r="D8" s="1382" t="s">
        <v>1211</v>
      </c>
      <c r="E8" s="1293" t="s">
        <v>1279</v>
      </c>
      <c r="F8" s="1293" t="s">
        <v>1279</v>
      </c>
      <c r="G8" s="1294"/>
      <c r="H8" s="1295"/>
      <c r="I8" s="1296"/>
      <c r="J8" s="1295"/>
      <c r="K8" s="1295" t="s">
        <v>1277</v>
      </c>
      <c r="L8" s="1295"/>
      <c r="M8" s="1508" t="s">
        <v>1357</v>
      </c>
      <c r="N8" s="1294"/>
      <c r="O8" s="1294"/>
      <c r="P8" s="1297" t="s">
        <v>1212</v>
      </c>
      <c r="Q8" s="1347"/>
      <c r="R8" s="1347"/>
      <c r="S8" s="1351"/>
      <c r="T8" s="1288"/>
      <c r="U8" s="1289"/>
      <c r="V8" s="1291"/>
      <c r="W8" s="1292"/>
      <c r="X8" s="1776"/>
      <c r="Y8" s="1294" t="s">
        <v>1213</v>
      </c>
      <c r="Z8" s="1298" t="s">
        <v>1214</v>
      </c>
      <c r="AA8" s="1299"/>
      <c r="AB8" s="1299" t="s">
        <v>1386</v>
      </c>
      <c r="AC8" s="1299" t="s">
        <v>1215</v>
      </c>
      <c r="AD8" s="1299" t="s">
        <v>1215</v>
      </c>
      <c r="AE8" s="1292"/>
      <c r="AF8" s="1292"/>
      <c r="AG8" s="1351"/>
      <c r="AH8" s="1288"/>
      <c r="AI8" s="1289"/>
      <c r="AJ8" s="1289"/>
      <c r="AK8" s="1770"/>
      <c r="AL8" s="1761"/>
      <c r="AM8" s="1763"/>
    </row>
    <row r="9" spans="1:39" s="9" customFormat="1" ht="12" x14ac:dyDescent="0.2">
      <c r="A9" s="625" t="s">
        <v>428</v>
      </c>
      <c r="B9" s="610"/>
      <c r="C9" s="615" t="s">
        <v>1358</v>
      </c>
      <c r="D9" s="1383" t="s">
        <v>789</v>
      </c>
      <c r="E9" s="977" t="s">
        <v>1280</v>
      </c>
      <c r="F9" s="977" t="s">
        <v>1281</v>
      </c>
      <c r="G9" s="617"/>
      <c r="H9" s="613"/>
      <c r="I9" s="614"/>
      <c r="J9" s="612"/>
      <c r="K9" s="1244" t="s">
        <v>789</v>
      </c>
      <c r="L9" s="612"/>
      <c r="M9" s="1509" t="s">
        <v>789</v>
      </c>
      <c r="N9" s="615"/>
      <c r="O9" s="615" t="s">
        <v>627</v>
      </c>
      <c r="P9" s="1244" t="s">
        <v>1306</v>
      </c>
      <c r="Q9" s="612"/>
      <c r="R9" s="612"/>
      <c r="S9" s="1041" t="s">
        <v>624</v>
      </c>
      <c r="T9" s="1042" t="s">
        <v>625</v>
      </c>
      <c r="U9" s="1043" t="s">
        <v>626</v>
      </c>
      <c r="V9" s="1043"/>
      <c r="W9" s="1043"/>
      <c r="X9" s="1777"/>
      <c r="Y9" s="1244" t="s">
        <v>1282</v>
      </c>
      <c r="Z9" s="1244" t="s">
        <v>1282</v>
      </c>
      <c r="AA9" s="1372" t="s">
        <v>1145</v>
      </c>
      <c r="AB9" s="1244" t="s">
        <v>1282</v>
      </c>
      <c r="AC9" s="1244" t="s">
        <v>1282</v>
      </c>
      <c r="AD9" s="1244" t="s">
        <v>1282</v>
      </c>
      <c r="AE9" s="1138"/>
      <c r="AF9" s="1138"/>
      <c r="AG9" s="1041" t="s">
        <v>624</v>
      </c>
      <c r="AH9" s="1042" t="s">
        <v>625</v>
      </c>
      <c r="AI9" s="1043" t="s">
        <v>626</v>
      </c>
      <c r="AJ9" s="1043"/>
      <c r="AK9" s="1771"/>
      <c r="AL9" s="1762"/>
      <c r="AM9" s="1764"/>
    </row>
    <row r="10" spans="1:39" s="618" customFormat="1" hidden="1" x14ac:dyDescent="0.2">
      <c r="A10" s="621">
        <v>1</v>
      </c>
      <c r="B10" s="622" t="s">
        <v>623</v>
      </c>
      <c r="C10" s="622">
        <v>3</v>
      </c>
      <c r="D10" s="622">
        <v>4</v>
      </c>
      <c r="E10" s="622">
        <v>5</v>
      </c>
      <c r="F10" s="622">
        <v>6</v>
      </c>
      <c r="G10" s="622">
        <v>7</v>
      </c>
      <c r="H10" s="622">
        <v>8</v>
      </c>
      <c r="I10" s="622">
        <v>9</v>
      </c>
      <c r="J10" s="622">
        <v>10</v>
      </c>
      <c r="K10" s="622">
        <v>11</v>
      </c>
      <c r="L10" s="622">
        <v>12</v>
      </c>
      <c r="M10" s="622">
        <v>13</v>
      </c>
      <c r="N10" s="622">
        <v>14</v>
      </c>
      <c r="O10" s="622">
        <v>15</v>
      </c>
      <c r="P10" s="622">
        <v>16</v>
      </c>
      <c r="Q10" s="622">
        <v>12</v>
      </c>
      <c r="R10" s="622">
        <v>13</v>
      </c>
      <c r="S10" s="622">
        <v>17</v>
      </c>
      <c r="T10" s="622">
        <v>18</v>
      </c>
      <c r="U10" s="622">
        <v>19</v>
      </c>
      <c r="V10" s="622"/>
      <c r="W10" s="622"/>
      <c r="X10" s="622">
        <v>20</v>
      </c>
      <c r="Y10" s="622">
        <v>21</v>
      </c>
      <c r="Z10" s="622">
        <v>22</v>
      </c>
      <c r="AA10" s="622">
        <v>23</v>
      </c>
      <c r="AB10" s="622">
        <v>23</v>
      </c>
      <c r="AC10" s="622">
        <v>24</v>
      </c>
      <c r="AD10" s="622">
        <v>25</v>
      </c>
      <c r="AE10" s="622">
        <v>25</v>
      </c>
      <c r="AF10" s="622">
        <v>25</v>
      </c>
      <c r="AG10" s="622">
        <v>26</v>
      </c>
      <c r="AH10" s="622">
        <v>27</v>
      </c>
      <c r="AI10" s="622">
        <v>28</v>
      </c>
      <c r="AJ10" s="622">
        <v>28</v>
      </c>
      <c r="AK10" s="622">
        <v>29</v>
      </c>
      <c r="AL10" s="622">
        <v>30</v>
      </c>
      <c r="AM10" s="622">
        <v>31</v>
      </c>
    </row>
    <row r="11" spans="1:39" ht="11.25" customHeight="1" x14ac:dyDescent="0.2">
      <c r="A11" s="1050">
        <v>211</v>
      </c>
      <c r="B11" s="1051">
        <v>111</v>
      </c>
      <c r="C11" s="11"/>
      <c r="D11" s="58"/>
      <c r="E11" s="58">
        <f>700000</f>
        <v>700000</v>
      </c>
      <c r="F11" s="58">
        <f>450000+500000+800000+300000</f>
        <v>2050000</v>
      </c>
      <c r="G11" s="58"/>
      <c r="H11" s="58"/>
      <c r="I11" s="58"/>
      <c r="J11" s="58"/>
      <c r="K11" s="58"/>
      <c r="L11" s="58"/>
      <c r="M11" s="58"/>
      <c r="N11" s="58"/>
      <c r="O11" s="58"/>
      <c r="P11" s="58"/>
      <c r="Q11" s="58"/>
      <c r="R11" s="58"/>
      <c r="S11" s="58">
        <f>D11+E11+J11+K11</f>
        <v>700000</v>
      </c>
      <c r="T11" s="58">
        <f>F11+G11+L11+M11</f>
        <v>2050000</v>
      </c>
      <c r="U11" s="58">
        <f>H11+I11+N11+O11</f>
        <v>0</v>
      </c>
      <c r="V11" s="58">
        <f t="shared" ref="V11:V50" si="0">P11</f>
        <v>0</v>
      </c>
      <c r="W11" s="58">
        <f>Q11+R11</f>
        <v>0</v>
      </c>
      <c r="X11" s="59">
        <f>SUM(D11:R11)</f>
        <v>2750000</v>
      </c>
      <c r="Y11" s="59"/>
      <c r="Z11" s="1521">
        <f>120000+50000-587.83-42356.05+1146.39</f>
        <v>128202.51000000001</v>
      </c>
      <c r="AA11" s="1521"/>
      <c r="AB11" s="1521">
        <f>15000+10000-8176.91</f>
        <v>16823.09</v>
      </c>
      <c r="AC11" s="1521"/>
      <c r="AD11" s="1521">
        <f>160000+2826.57+7521.51+982.13</f>
        <v>171330.21000000002</v>
      </c>
      <c r="AE11" s="59"/>
      <c r="AF11" s="59"/>
      <c r="AG11" s="59">
        <f t="shared" ref="AG11:AG42" si="1">Y11+AC11</f>
        <v>0</v>
      </c>
      <c r="AH11" s="59">
        <f>Z11+AD11+AA11</f>
        <v>299532.72000000003</v>
      </c>
      <c r="AI11" s="59">
        <f t="shared" ref="AI11:AI37" si="2">AB11</f>
        <v>16823.09</v>
      </c>
      <c r="AJ11" s="59">
        <f>AE11+AF11</f>
        <v>0</v>
      </c>
      <c r="AK11" s="59">
        <f>SUM(Y11:AF11)</f>
        <v>316355.81000000006</v>
      </c>
      <c r="AL11" s="59">
        <f t="shared" ref="AL11:AL42" si="3">C11+X11+AK11</f>
        <v>3066355.81</v>
      </c>
      <c r="AM11" s="1751" t="s">
        <v>195</v>
      </c>
    </row>
    <row r="12" spans="1:39" x14ac:dyDescent="0.2">
      <c r="A12" s="1050">
        <v>212</v>
      </c>
      <c r="B12" s="1051">
        <v>112</v>
      </c>
      <c r="C12" s="11"/>
      <c r="D12" s="58"/>
      <c r="E12" s="58"/>
      <c r="F12" s="58"/>
      <c r="G12" s="58"/>
      <c r="H12" s="58"/>
      <c r="I12" s="58"/>
      <c r="J12" s="58"/>
      <c r="K12" s="58"/>
      <c r="L12" s="58"/>
      <c r="M12" s="58"/>
      <c r="N12" s="58"/>
      <c r="O12" s="58"/>
      <c r="P12" s="58"/>
      <c r="Q12" s="58"/>
      <c r="R12" s="58"/>
      <c r="S12" s="58">
        <f t="shared" ref="S12:S59" si="4">D12+E12+J12+K12</f>
        <v>0</v>
      </c>
      <c r="T12" s="58">
        <f t="shared" ref="T12:T59" si="5">F12+G12+L12+M12</f>
        <v>0</v>
      </c>
      <c r="U12" s="58">
        <f t="shared" ref="U12:U102" si="6">H12+I12+N12+O12</f>
        <v>0</v>
      </c>
      <c r="V12" s="58">
        <f t="shared" si="0"/>
        <v>0</v>
      </c>
      <c r="W12" s="58">
        <f t="shared" ref="W12:W57" si="7">Q12+R12</f>
        <v>0</v>
      </c>
      <c r="X12" s="59">
        <f t="shared" ref="X12:X57" si="8">SUM(D12:R12)</f>
        <v>0</v>
      </c>
      <c r="Y12" s="59"/>
      <c r="Z12" s="1521"/>
      <c r="AA12" s="1521"/>
      <c r="AB12" s="1521"/>
      <c r="AC12" s="1521"/>
      <c r="AD12" s="1521"/>
      <c r="AE12" s="59"/>
      <c r="AF12" s="59"/>
      <c r="AG12" s="59">
        <f t="shared" si="1"/>
        <v>0</v>
      </c>
      <c r="AH12" s="59">
        <f t="shared" ref="AH12:AH57" si="9">Z12+AD12+AA12</f>
        <v>0</v>
      </c>
      <c r="AI12" s="59">
        <f t="shared" si="2"/>
        <v>0</v>
      </c>
      <c r="AJ12" s="59">
        <f t="shared" ref="AJ12:AJ57" si="10">AE12+AF12</f>
        <v>0</v>
      </c>
      <c r="AK12" s="59">
        <f t="shared" ref="AK12:AK57" si="11">SUM(Y12:AF12)</f>
        <v>0</v>
      </c>
      <c r="AL12" s="59">
        <f t="shared" si="3"/>
        <v>0</v>
      </c>
      <c r="AM12" s="1752"/>
    </row>
    <row r="13" spans="1:39" x14ac:dyDescent="0.2">
      <c r="A13" s="1052">
        <v>213</v>
      </c>
      <c r="B13" s="1053">
        <v>119</v>
      </c>
      <c r="C13" s="12"/>
      <c r="D13" s="58"/>
      <c r="E13" s="58">
        <f>100000</f>
        <v>100000</v>
      </c>
      <c r="F13" s="58">
        <f>800000</f>
        <v>800000</v>
      </c>
      <c r="G13" s="58"/>
      <c r="H13" s="58"/>
      <c r="I13" s="58"/>
      <c r="J13" s="58"/>
      <c r="K13" s="58"/>
      <c r="L13" s="58"/>
      <c r="M13" s="58"/>
      <c r="N13" s="58"/>
      <c r="O13" s="58"/>
      <c r="P13" s="58"/>
      <c r="Q13" s="58"/>
      <c r="R13" s="58"/>
      <c r="S13" s="58">
        <f t="shared" si="4"/>
        <v>100000</v>
      </c>
      <c r="T13" s="58">
        <f t="shared" si="5"/>
        <v>800000</v>
      </c>
      <c r="U13" s="58">
        <f t="shared" si="6"/>
        <v>0</v>
      </c>
      <c r="V13" s="58">
        <f t="shared" si="0"/>
        <v>0</v>
      </c>
      <c r="W13" s="58">
        <f t="shared" si="7"/>
        <v>0</v>
      </c>
      <c r="X13" s="59">
        <f t="shared" si="8"/>
        <v>900000</v>
      </c>
      <c r="Y13" s="59"/>
      <c r="Z13" s="1521">
        <f>50000+1047.41-10000+3668.92</f>
        <v>44716.33</v>
      </c>
      <c r="AA13" s="1521"/>
      <c r="AB13" s="1521">
        <f>8000+8176.91</f>
        <v>16176.91</v>
      </c>
      <c r="AC13" s="1521"/>
      <c r="AD13" s="1521">
        <f>45000-7521.51-982.13</f>
        <v>36496.36</v>
      </c>
      <c r="AE13" s="59"/>
      <c r="AF13" s="59"/>
      <c r="AG13" s="59">
        <f t="shared" si="1"/>
        <v>0</v>
      </c>
      <c r="AH13" s="59">
        <f t="shared" si="9"/>
        <v>81212.69</v>
      </c>
      <c r="AI13" s="59">
        <f t="shared" si="2"/>
        <v>16176.91</v>
      </c>
      <c r="AJ13" s="59">
        <f t="shared" si="10"/>
        <v>0</v>
      </c>
      <c r="AK13" s="59">
        <f t="shared" si="11"/>
        <v>97389.6</v>
      </c>
      <c r="AL13" s="59">
        <f t="shared" si="3"/>
        <v>997389.6</v>
      </c>
      <c r="AM13" s="1752"/>
    </row>
    <row r="14" spans="1:39" x14ac:dyDescent="0.2">
      <c r="A14" s="1052">
        <v>214</v>
      </c>
      <c r="B14" s="1053">
        <v>112</v>
      </c>
      <c r="C14" s="12"/>
      <c r="D14" s="58"/>
      <c r="E14" s="58"/>
      <c r="F14" s="58"/>
      <c r="G14" s="58"/>
      <c r="H14" s="58"/>
      <c r="I14" s="58"/>
      <c r="J14" s="58"/>
      <c r="K14" s="58"/>
      <c r="L14" s="58"/>
      <c r="M14" s="58"/>
      <c r="N14" s="58"/>
      <c r="O14" s="58"/>
      <c r="P14" s="58"/>
      <c r="Q14" s="58"/>
      <c r="R14" s="58"/>
      <c r="S14" s="58">
        <f>D14+E14+J14+K14</f>
        <v>0</v>
      </c>
      <c r="T14" s="58">
        <f>F14+G14+L14+M14</f>
        <v>0</v>
      </c>
      <c r="U14" s="58">
        <f>H14+I14+N14+O14</f>
        <v>0</v>
      </c>
      <c r="V14" s="58">
        <f>P14</f>
        <v>0</v>
      </c>
      <c r="W14" s="58">
        <f>Q14+R14</f>
        <v>0</v>
      </c>
      <c r="X14" s="59">
        <f>SUM(D14:R14)</f>
        <v>0</v>
      </c>
      <c r="Y14" s="59"/>
      <c r="Z14" s="1521"/>
      <c r="AA14" s="1521"/>
      <c r="AB14" s="1521"/>
      <c r="AC14" s="1521"/>
      <c r="AD14" s="1521"/>
      <c r="AE14" s="59"/>
      <c r="AF14" s="59"/>
      <c r="AG14" s="59">
        <f t="shared" si="1"/>
        <v>0</v>
      </c>
      <c r="AH14" s="59">
        <f t="shared" si="9"/>
        <v>0</v>
      </c>
      <c r="AI14" s="59">
        <f>AB14</f>
        <v>0</v>
      </c>
      <c r="AJ14" s="59">
        <f>AE14+AF14</f>
        <v>0</v>
      </c>
      <c r="AK14" s="59">
        <f>SUM(Y14:AF14)</f>
        <v>0</v>
      </c>
      <c r="AL14" s="59">
        <f t="shared" si="3"/>
        <v>0</v>
      </c>
      <c r="AM14" s="1752"/>
    </row>
    <row r="15" spans="1:39" x14ac:dyDescent="0.2">
      <c r="A15" s="1050">
        <v>221</v>
      </c>
      <c r="B15" s="1051">
        <v>244</v>
      </c>
      <c r="C15" s="11"/>
      <c r="D15" s="58"/>
      <c r="E15" s="58"/>
      <c r="F15" s="58"/>
      <c r="G15" s="58"/>
      <c r="H15" s="58"/>
      <c r="I15" s="58"/>
      <c r="J15" s="58"/>
      <c r="K15" s="58"/>
      <c r="L15" s="58"/>
      <c r="M15" s="58"/>
      <c r="N15" s="58"/>
      <c r="O15" s="58"/>
      <c r="P15" s="58"/>
      <c r="Q15" s="58"/>
      <c r="R15" s="58"/>
      <c r="S15" s="58">
        <f t="shared" si="4"/>
        <v>0</v>
      </c>
      <c r="T15" s="58">
        <f t="shared" si="5"/>
        <v>0</v>
      </c>
      <c r="U15" s="58">
        <f t="shared" si="6"/>
        <v>0</v>
      </c>
      <c r="V15" s="58">
        <f t="shared" si="0"/>
        <v>0</v>
      </c>
      <c r="W15" s="58">
        <f t="shared" si="7"/>
        <v>0</v>
      </c>
      <c r="X15" s="59">
        <f t="shared" si="8"/>
        <v>0</v>
      </c>
      <c r="Y15" s="59"/>
      <c r="Z15" s="1521"/>
      <c r="AA15" s="1521"/>
      <c r="AB15" s="1521"/>
      <c r="AC15" s="1521"/>
      <c r="AD15" s="1521"/>
      <c r="AE15" s="59"/>
      <c r="AF15" s="59"/>
      <c r="AG15" s="59">
        <f t="shared" si="1"/>
        <v>0</v>
      </c>
      <c r="AH15" s="59">
        <f t="shared" si="9"/>
        <v>0</v>
      </c>
      <c r="AI15" s="59">
        <f t="shared" si="2"/>
        <v>0</v>
      </c>
      <c r="AJ15" s="59">
        <f t="shared" si="10"/>
        <v>0</v>
      </c>
      <c r="AK15" s="59">
        <f t="shared" si="11"/>
        <v>0</v>
      </c>
      <c r="AL15" s="59">
        <f t="shared" si="3"/>
        <v>0</v>
      </c>
      <c r="AM15" s="1752"/>
    </row>
    <row r="16" spans="1:39" x14ac:dyDescent="0.2">
      <c r="A16" s="1052">
        <v>222</v>
      </c>
      <c r="B16" s="1053">
        <v>112</v>
      </c>
      <c r="C16" s="12"/>
      <c r="D16" s="58"/>
      <c r="E16" s="58"/>
      <c r="F16" s="58"/>
      <c r="G16" s="58"/>
      <c r="H16" s="58"/>
      <c r="I16" s="58"/>
      <c r="J16" s="58"/>
      <c r="K16" s="58"/>
      <c r="L16" s="58"/>
      <c r="M16" s="58"/>
      <c r="N16" s="58"/>
      <c r="O16" s="58"/>
      <c r="P16" s="58"/>
      <c r="Q16" s="58"/>
      <c r="R16" s="58"/>
      <c r="S16" s="58">
        <f>D16+E16+J16+K16</f>
        <v>0</v>
      </c>
      <c r="T16" s="58">
        <f>F16+G16+L16+M16</f>
        <v>0</v>
      </c>
      <c r="U16" s="58">
        <f>H16+I16+N16+O16</f>
        <v>0</v>
      </c>
      <c r="V16" s="58">
        <f t="shared" si="0"/>
        <v>0</v>
      </c>
      <c r="W16" s="58">
        <f t="shared" si="7"/>
        <v>0</v>
      </c>
      <c r="X16" s="59">
        <f t="shared" si="8"/>
        <v>0</v>
      </c>
      <c r="Y16" s="59"/>
      <c r="Z16" s="1521"/>
      <c r="AA16" s="1521"/>
      <c r="AB16" s="1521"/>
      <c r="AC16" s="1521"/>
      <c r="AD16" s="1521"/>
      <c r="AE16" s="59"/>
      <c r="AF16" s="59"/>
      <c r="AG16" s="59">
        <f t="shared" si="1"/>
        <v>0</v>
      </c>
      <c r="AH16" s="59">
        <f t="shared" si="9"/>
        <v>0</v>
      </c>
      <c r="AI16" s="59">
        <f t="shared" si="2"/>
        <v>0</v>
      </c>
      <c r="AJ16" s="59">
        <f t="shared" si="10"/>
        <v>0</v>
      </c>
      <c r="AK16" s="59">
        <f t="shared" si="11"/>
        <v>0</v>
      </c>
      <c r="AL16" s="59">
        <f t="shared" si="3"/>
        <v>0</v>
      </c>
      <c r="AM16" s="1752"/>
    </row>
    <row r="17" spans="1:39" x14ac:dyDescent="0.2">
      <c r="A17" s="1052">
        <v>222</v>
      </c>
      <c r="B17" s="1053">
        <v>244</v>
      </c>
      <c r="C17" s="12"/>
      <c r="D17" s="58"/>
      <c r="E17" s="58"/>
      <c r="F17" s="58"/>
      <c r="G17" s="58"/>
      <c r="H17" s="58"/>
      <c r="I17" s="58"/>
      <c r="J17" s="58"/>
      <c r="K17" s="58"/>
      <c r="L17" s="58"/>
      <c r="M17" s="58"/>
      <c r="N17" s="58"/>
      <c r="O17" s="58"/>
      <c r="P17" s="58"/>
      <c r="Q17" s="58"/>
      <c r="R17" s="58"/>
      <c r="S17" s="58">
        <f t="shared" si="4"/>
        <v>0</v>
      </c>
      <c r="T17" s="58">
        <f t="shared" si="5"/>
        <v>0</v>
      </c>
      <c r="U17" s="58">
        <f t="shared" si="6"/>
        <v>0</v>
      </c>
      <c r="V17" s="58">
        <f t="shared" si="0"/>
        <v>0</v>
      </c>
      <c r="W17" s="58">
        <f t="shared" si="7"/>
        <v>0</v>
      </c>
      <c r="X17" s="59">
        <f t="shared" si="8"/>
        <v>0</v>
      </c>
      <c r="Y17" s="59"/>
      <c r="Z17" s="1521"/>
      <c r="AA17" s="1521"/>
      <c r="AB17" s="1521"/>
      <c r="AC17" s="1521"/>
      <c r="AD17" s="1521"/>
      <c r="AE17" s="59"/>
      <c r="AF17" s="59"/>
      <c r="AG17" s="59">
        <f t="shared" si="1"/>
        <v>0</v>
      </c>
      <c r="AH17" s="59">
        <f t="shared" si="9"/>
        <v>0</v>
      </c>
      <c r="AI17" s="59">
        <f t="shared" si="2"/>
        <v>0</v>
      </c>
      <c r="AJ17" s="59">
        <f t="shared" si="10"/>
        <v>0</v>
      </c>
      <c r="AK17" s="59">
        <f t="shared" si="11"/>
        <v>0</v>
      </c>
      <c r="AL17" s="59">
        <f t="shared" si="3"/>
        <v>0</v>
      </c>
      <c r="AM17" s="1752"/>
    </row>
    <row r="18" spans="1:39" x14ac:dyDescent="0.2">
      <c r="A18" s="1054" t="s">
        <v>196</v>
      </c>
      <c r="B18" s="1053">
        <v>247</v>
      </c>
      <c r="C18" s="42"/>
      <c r="D18" s="58"/>
      <c r="E18" s="58"/>
      <c r="F18" s="58"/>
      <c r="G18" s="58"/>
      <c r="H18" s="58"/>
      <c r="I18" s="58"/>
      <c r="J18" s="58"/>
      <c r="K18" s="58"/>
      <c r="L18" s="58"/>
      <c r="M18" s="58"/>
      <c r="N18" s="58"/>
      <c r="O18" s="58"/>
      <c r="P18" s="58"/>
      <c r="Q18" s="58"/>
      <c r="R18" s="58"/>
      <c r="S18" s="58">
        <f t="shared" si="4"/>
        <v>0</v>
      </c>
      <c r="T18" s="58">
        <f t="shared" si="5"/>
        <v>0</v>
      </c>
      <c r="U18" s="58">
        <f t="shared" si="6"/>
        <v>0</v>
      </c>
      <c r="V18" s="58">
        <f t="shared" si="0"/>
        <v>0</v>
      </c>
      <c r="W18" s="58">
        <f t="shared" si="7"/>
        <v>0</v>
      </c>
      <c r="X18" s="59">
        <f t="shared" si="8"/>
        <v>0</v>
      </c>
      <c r="Y18" s="59"/>
      <c r="Z18" s="1521">
        <f>350000+100000</f>
        <v>450000</v>
      </c>
      <c r="AA18" s="1521"/>
      <c r="AB18" s="1521"/>
      <c r="AC18" s="1521"/>
      <c r="AD18" s="1521"/>
      <c r="AE18" s="59"/>
      <c r="AF18" s="59"/>
      <c r="AG18" s="59">
        <f t="shared" si="1"/>
        <v>0</v>
      </c>
      <c r="AH18" s="59">
        <f t="shared" si="9"/>
        <v>450000</v>
      </c>
      <c r="AI18" s="59">
        <f t="shared" si="2"/>
        <v>0</v>
      </c>
      <c r="AJ18" s="59">
        <f t="shared" si="10"/>
        <v>0</v>
      </c>
      <c r="AK18" s="59">
        <f t="shared" si="11"/>
        <v>450000</v>
      </c>
      <c r="AL18" s="59">
        <f t="shared" si="3"/>
        <v>450000</v>
      </c>
      <c r="AM18" s="1752"/>
    </row>
    <row r="19" spans="1:39" x14ac:dyDescent="0.2">
      <c r="A19" s="1054" t="s">
        <v>197</v>
      </c>
      <c r="B19" s="1053">
        <v>247</v>
      </c>
      <c r="C19" s="42"/>
      <c r="D19" s="58"/>
      <c r="E19" s="58"/>
      <c r="F19" s="58"/>
      <c r="G19" s="58"/>
      <c r="H19" s="58"/>
      <c r="I19" s="58"/>
      <c r="J19" s="58"/>
      <c r="K19" s="58"/>
      <c r="L19" s="58"/>
      <c r="M19" s="58"/>
      <c r="N19" s="58"/>
      <c r="O19" s="58"/>
      <c r="P19" s="58"/>
      <c r="Q19" s="58"/>
      <c r="R19" s="58"/>
      <c r="S19" s="58">
        <f t="shared" si="4"/>
        <v>0</v>
      </c>
      <c r="T19" s="58">
        <f t="shared" si="5"/>
        <v>0</v>
      </c>
      <c r="U19" s="58">
        <f t="shared" si="6"/>
        <v>0</v>
      </c>
      <c r="V19" s="58">
        <f t="shared" si="0"/>
        <v>0</v>
      </c>
      <c r="W19" s="58">
        <f t="shared" si="7"/>
        <v>0</v>
      </c>
      <c r="X19" s="59">
        <f t="shared" si="8"/>
        <v>0</v>
      </c>
      <c r="Y19" s="59"/>
      <c r="Z19" s="1521">
        <f>50000+80000</f>
        <v>130000</v>
      </c>
      <c r="AA19" s="1521"/>
      <c r="AB19" s="1521"/>
      <c r="AC19" s="1521"/>
      <c r="AD19" s="1521"/>
      <c r="AE19" s="59"/>
      <c r="AF19" s="59"/>
      <c r="AG19" s="59">
        <f t="shared" si="1"/>
        <v>0</v>
      </c>
      <c r="AH19" s="59">
        <f>Z19+AD19+AA19</f>
        <v>130000</v>
      </c>
      <c r="AI19" s="59">
        <f t="shared" si="2"/>
        <v>0</v>
      </c>
      <c r="AJ19" s="59">
        <f t="shared" si="10"/>
        <v>0</v>
      </c>
      <c r="AK19" s="59">
        <f t="shared" si="11"/>
        <v>130000</v>
      </c>
      <c r="AL19" s="59">
        <f t="shared" si="3"/>
        <v>130000</v>
      </c>
      <c r="AM19" s="1752"/>
    </row>
    <row r="20" spans="1:39" x14ac:dyDescent="0.2">
      <c r="A20" s="1054" t="s">
        <v>198</v>
      </c>
      <c r="B20" s="1053">
        <v>244</v>
      </c>
      <c r="C20" s="42"/>
      <c r="D20" s="58"/>
      <c r="E20" s="58"/>
      <c r="F20" s="58"/>
      <c r="G20" s="58"/>
      <c r="H20" s="58"/>
      <c r="I20" s="58"/>
      <c r="J20" s="58"/>
      <c r="K20" s="58"/>
      <c r="L20" s="58"/>
      <c r="M20" s="58"/>
      <c r="N20" s="58"/>
      <c r="O20" s="58"/>
      <c r="P20" s="58"/>
      <c r="Q20" s="58"/>
      <c r="R20" s="58"/>
      <c r="S20" s="58">
        <f t="shared" si="4"/>
        <v>0</v>
      </c>
      <c r="T20" s="58">
        <f t="shared" si="5"/>
        <v>0</v>
      </c>
      <c r="U20" s="58">
        <f t="shared" si="6"/>
        <v>0</v>
      </c>
      <c r="V20" s="58">
        <f t="shared" si="0"/>
        <v>0</v>
      </c>
      <c r="W20" s="58">
        <f t="shared" si="7"/>
        <v>0</v>
      </c>
      <c r="X20" s="59">
        <f t="shared" si="8"/>
        <v>0</v>
      </c>
      <c r="Y20" s="59"/>
      <c r="Z20" s="1521">
        <f>20000-20000</f>
        <v>0</v>
      </c>
      <c r="AA20" s="1521"/>
      <c r="AB20" s="1521"/>
      <c r="AC20" s="1521"/>
      <c r="AD20" s="1521"/>
      <c r="AE20" s="59"/>
      <c r="AF20" s="59"/>
      <c r="AG20" s="59">
        <f t="shared" si="1"/>
        <v>0</v>
      </c>
      <c r="AH20" s="59">
        <f t="shared" si="9"/>
        <v>0</v>
      </c>
      <c r="AI20" s="59">
        <f t="shared" si="2"/>
        <v>0</v>
      </c>
      <c r="AJ20" s="59">
        <f t="shared" si="10"/>
        <v>0</v>
      </c>
      <c r="AK20" s="59">
        <f t="shared" si="11"/>
        <v>0</v>
      </c>
      <c r="AL20" s="59">
        <f t="shared" si="3"/>
        <v>0</v>
      </c>
      <c r="AM20" s="1752"/>
    </row>
    <row r="21" spans="1:39" x14ac:dyDescent="0.2">
      <c r="A21" s="1054" t="s">
        <v>878</v>
      </c>
      <c r="B21" s="1053">
        <v>244</v>
      </c>
      <c r="C21" s="42"/>
      <c r="D21" s="58"/>
      <c r="E21" s="58"/>
      <c r="F21" s="58"/>
      <c r="G21" s="58"/>
      <c r="H21" s="58"/>
      <c r="I21" s="58"/>
      <c r="J21" s="58"/>
      <c r="K21" s="58"/>
      <c r="L21" s="58"/>
      <c r="M21" s="58"/>
      <c r="N21" s="58"/>
      <c r="O21" s="58"/>
      <c r="P21" s="58"/>
      <c r="Q21" s="58"/>
      <c r="R21" s="58"/>
      <c r="S21" s="58">
        <f>D21+E21+J21+K21</f>
        <v>0</v>
      </c>
      <c r="T21" s="58">
        <f>F21+G21+L21+M21</f>
        <v>0</v>
      </c>
      <c r="U21" s="58">
        <f>H21+I21+N21+O21</f>
        <v>0</v>
      </c>
      <c r="V21" s="58">
        <f t="shared" si="0"/>
        <v>0</v>
      </c>
      <c r="W21" s="58">
        <f t="shared" si="7"/>
        <v>0</v>
      </c>
      <c r="X21" s="59">
        <f t="shared" si="8"/>
        <v>0</v>
      </c>
      <c r="Y21" s="59"/>
      <c r="Z21" s="1521">
        <f>5600</f>
        <v>5600</v>
      </c>
      <c r="AA21" s="1521"/>
      <c r="AB21" s="1521"/>
      <c r="AC21" s="1521"/>
      <c r="AD21" s="1521"/>
      <c r="AE21" s="59"/>
      <c r="AF21" s="59"/>
      <c r="AG21" s="59">
        <f t="shared" si="1"/>
        <v>0</v>
      </c>
      <c r="AH21" s="59">
        <f t="shared" si="9"/>
        <v>5600</v>
      </c>
      <c r="AI21" s="59">
        <f t="shared" si="2"/>
        <v>0</v>
      </c>
      <c r="AJ21" s="59">
        <f t="shared" si="10"/>
        <v>0</v>
      </c>
      <c r="AK21" s="59">
        <f t="shared" si="11"/>
        <v>5600</v>
      </c>
      <c r="AL21" s="59">
        <f t="shared" si="3"/>
        <v>5600</v>
      </c>
      <c r="AM21" s="1752"/>
    </row>
    <row r="22" spans="1:39" x14ac:dyDescent="0.2">
      <c r="A22" s="1052">
        <v>224</v>
      </c>
      <c r="B22" s="1053">
        <v>244</v>
      </c>
      <c r="C22" s="12"/>
      <c r="D22" s="58"/>
      <c r="E22" s="58"/>
      <c r="F22" s="58"/>
      <c r="G22" s="58"/>
      <c r="H22" s="58"/>
      <c r="I22" s="58"/>
      <c r="J22" s="58"/>
      <c r="K22" s="58"/>
      <c r="L22" s="58"/>
      <c r="M22" s="58"/>
      <c r="N22" s="58"/>
      <c r="O22" s="58"/>
      <c r="P22" s="58"/>
      <c r="Q22" s="58"/>
      <c r="R22" s="58"/>
      <c r="S22" s="58">
        <f t="shared" si="4"/>
        <v>0</v>
      </c>
      <c r="T22" s="58">
        <f t="shared" si="5"/>
        <v>0</v>
      </c>
      <c r="U22" s="58">
        <f t="shared" si="6"/>
        <v>0</v>
      </c>
      <c r="V22" s="58">
        <f t="shared" si="0"/>
        <v>0</v>
      </c>
      <c r="W22" s="58">
        <f t="shared" si="7"/>
        <v>0</v>
      </c>
      <c r="X22" s="59">
        <f t="shared" si="8"/>
        <v>0</v>
      </c>
      <c r="Y22" s="59"/>
      <c r="Z22" s="1521">
        <f>1000</f>
        <v>1000</v>
      </c>
      <c r="AA22" s="1521"/>
      <c r="AB22" s="1521"/>
      <c r="AC22" s="1521"/>
      <c r="AD22" s="1521"/>
      <c r="AE22" s="59"/>
      <c r="AF22" s="59"/>
      <c r="AG22" s="59">
        <f t="shared" si="1"/>
        <v>0</v>
      </c>
      <c r="AH22" s="59">
        <f t="shared" si="9"/>
        <v>1000</v>
      </c>
      <c r="AI22" s="59">
        <f t="shared" si="2"/>
        <v>0</v>
      </c>
      <c r="AJ22" s="59">
        <f t="shared" si="10"/>
        <v>0</v>
      </c>
      <c r="AK22" s="59">
        <f t="shared" si="11"/>
        <v>1000</v>
      </c>
      <c r="AL22" s="59">
        <f t="shared" si="3"/>
        <v>1000</v>
      </c>
      <c r="AM22" s="1752"/>
    </row>
    <row r="23" spans="1:39" x14ac:dyDescent="0.2">
      <c r="A23" s="1055" t="s">
        <v>199</v>
      </c>
      <c r="B23" s="1057">
        <v>244</v>
      </c>
      <c r="C23" s="14"/>
      <c r="D23" s="58"/>
      <c r="E23" s="58"/>
      <c r="F23" s="58"/>
      <c r="G23" s="58"/>
      <c r="H23" s="58"/>
      <c r="I23" s="58"/>
      <c r="J23" s="58"/>
      <c r="K23" s="58"/>
      <c r="L23" s="58"/>
      <c r="M23" s="58"/>
      <c r="N23" s="58"/>
      <c r="O23" s="58"/>
      <c r="P23" s="58"/>
      <c r="Q23" s="58"/>
      <c r="R23" s="58"/>
      <c r="S23" s="58">
        <f t="shared" si="4"/>
        <v>0</v>
      </c>
      <c r="T23" s="58">
        <f t="shared" si="5"/>
        <v>0</v>
      </c>
      <c r="U23" s="58">
        <f t="shared" si="6"/>
        <v>0</v>
      </c>
      <c r="V23" s="58">
        <f t="shared" si="0"/>
        <v>0</v>
      </c>
      <c r="W23" s="58">
        <f t="shared" si="7"/>
        <v>0</v>
      </c>
      <c r="X23" s="59">
        <f t="shared" si="8"/>
        <v>0</v>
      </c>
      <c r="Y23" s="59"/>
      <c r="Z23" s="1521">
        <f>10700</f>
        <v>10700</v>
      </c>
      <c r="AA23" s="1521"/>
      <c r="AB23" s="1521"/>
      <c r="AC23" s="1521"/>
      <c r="AD23" s="1521"/>
      <c r="AE23" s="59"/>
      <c r="AF23" s="59"/>
      <c r="AG23" s="59">
        <f t="shared" si="1"/>
        <v>0</v>
      </c>
      <c r="AH23" s="59">
        <f t="shared" si="9"/>
        <v>10700</v>
      </c>
      <c r="AI23" s="59">
        <f t="shared" si="2"/>
        <v>0</v>
      </c>
      <c r="AJ23" s="59">
        <f t="shared" si="10"/>
        <v>0</v>
      </c>
      <c r="AK23" s="59">
        <f t="shared" si="11"/>
        <v>10700</v>
      </c>
      <c r="AL23" s="59">
        <f t="shared" si="3"/>
        <v>10700</v>
      </c>
      <c r="AM23" s="1752"/>
    </row>
    <row r="24" spans="1:39" x14ac:dyDescent="0.2">
      <c r="A24" s="1055" t="s">
        <v>200</v>
      </c>
      <c r="B24" s="1057">
        <v>244</v>
      </c>
      <c r="C24" s="14"/>
      <c r="D24" s="58"/>
      <c r="E24" s="58"/>
      <c r="F24" s="58"/>
      <c r="G24" s="58"/>
      <c r="H24" s="58"/>
      <c r="I24" s="58"/>
      <c r="J24" s="58"/>
      <c r="K24" s="58"/>
      <c r="L24" s="58"/>
      <c r="M24" s="58"/>
      <c r="N24" s="58"/>
      <c r="O24" s="58"/>
      <c r="P24" s="58"/>
      <c r="Q24" s="58"/>
      <c r="R24" s="58"/>
      <c r="S24" s="58">
        <f t="shared" si="4"/>
        <v>0</v>
      </c>
      <c r="T24" s="58">
        <f t="shared" si="5"/>
        <v>0</v>
      </c>
      <c r="U24" s="58">
        <f t="shared" si="6"/>
        <v>0</v>
      </c>
      <c r="V24" s="58">
        <f t="shared" si="0"/>
        <v>0</v>
      </c>
      <c r="W24" s="58">
        <f t="shared" si="7"/>
        <v>0</v>
      </c>
      <c r="X24" s="59">
        <f t="shared" si="8"/>
        <v>0</v>
      </c>
      <c r="Y24" s="59"/>
      <c r="Z24" s="1521"/>
      <c r="AA24" s="1521"/>
      <c r="AB24" s="1521"/>
      <c r="AC24" s="1521"/>
      <c r="AD24" s="1521"/>
      <c r="AE24" s="59"/>
      <c r="AF24" s="59"/>
      <c r="AG24" s="59">
        <f t="shared" si="1"/>
        <v>0</v>
      </c>
      <c r="AH24" s="59">
        <f t="shared" si="9"/>
        <v>0</v>
      </c>
      <c r="AI24" s="59">
        <f t="shared" si="2"/>
        <v>0</v>
      </c>
      <c r="AJ24" s="59">
        <f t="shared" si="10"/>
        <v>0</v>
      </c>
      <c r="AK24" s="59">
        <f t="shared" si="11"/>
        <v>0</v>
      </c>
      <c r="AL24" s="59">
        <f t="shared" si="3"/>
        <v>0</v>
      </c>
      <c r="AM24" s="1752"/>
    </row>
    <row r="25" spans="1:39" x14ac:dyDescent="0.2">
      <c r="A25" s="1055" t="s">
        <v>201</v>
      </c>
      <c r="B25" s="1057">
        <v>244</v>
      </c>
      <c r="C25" s="14"/>
      <c r="D25" s="58"/>
      <c r="E25" s="58"/>
      <c r="F25" s="58"/>
      <c r="G25" s="58"/>
      <c r="H25" s="58"/>
      <c r="I25" s="58"/>
      <c r="J25" s="58"/>
      <c r="K25" s="58"/>
      <c r="L25" s="58"/>
      <c r="M25" s="58"/>
      <c r="N25" s="58"/>
      <c r="O25" s="58"/>
      <c r="P25" s="58"/>
      <c r="Q25" s="58"/>
      <c r="R25" s="58"/>
      <c r="S25" s="58">
        <f t="shared" si="4"/>
        <v>0</v>
      </c>
      <c r="T25" s="58">
        <f t="shared" si="5"/>
        <v>0</v>
      </c>
      <c r="U25" s="58">
        <f t="shared" si="6"/>
        <v>0</v>
      </c>
      <c r="V25" s="58">
        <f t="shared" si="0"/>
        <v>0</v>
      </c>
      <c r="W25" s="58">
        <f t="shared" si="7"/>
        <v>0</v>
      </c>
      <c r="X25" s="59">
        <f t="shared" si="8"/>
        <v>0</v>
      </c>
      <c r="Y25" s="59"/>
      <c r="Z25" s="1521">
        <f>850+1200+2850</f>
        <v>4900</v>
      </c>
      <c r="AA25" s="1521"/>
      <c r="AB25" s="1521"/>
      <c r="AC25" s="1521"/>
      <c r="AD25" s="1521"/>
      <c r="AE25" s="59"/>
      <c r="AF25" s="59"/>
      <c r="AG25" s="59">
        <f t="shared" si="1"/>
        <v>0</v>
      </c>
      <c r="AH25" s="59">
        <f t="shared" si="9"/>
        <v>4900</v>
      </c>
      <c r="AI25" s="59">
        <f t="shared" si="2"/>
        <v>0</v>
      </c>
      <c r="AJ25" s="59">
        <f t="shared" si="10"/>
        <v>0</v>
      </c>
      <c r="AK25" s="59">
        <f t="shared" si="11"/>
        <v>4900</v>
      </c>
      <c r="AL25" s="59">
        <f t="shared" si="3"/>
        <v>4900</v>
      </c>
      <c r="AM25" s="1752"/>
    </row>
    <row r="26" spans="1:39" x14ac:dyDescent="0.2">
      <c r="A26" s="1055" t="s">
        <v>202</v>
      </c>
      <c r="B26" s="1057">
        <v>244</v>
      </c>
      <c r="C26" s="14"/>
      <c r="D26" s="58"/>
      <c r="E26" s="58"/>
      <c r="F26" s="58"/>
      <c r="G26" s="58"/>
      <c r="H26" s="58"/>
      <c r="I26" s="58"/>
      <c r="J26" s="58"/>
      <c r="K26" s="58"/>
      <c r="L26" s="58"/>
      <c r="M26" s="58"/>
      <c r="N26" s="58"/>
      <c r="O26" s="58"/>
      <c r="P26" s="58"/>
      <c r="Q26" s="58"/>
      <c r="R26" s="58"/>
      <c r="S26" s="58">
        <f t="shared" si="4"/>
        <v>0</v>
      </c>
      <c r="T26" s="58">
        <f t="shared" si="5"/>
        <v>0</v>
      </c>
      <c r="U26" s="58">
        <f t="shared" si="6"/>
        <v>0</v>
      </c>
      <c r="V26" s="58">
        <f t="shared" si="0"/>
        <v>0</v>
      </c>
      <c r="W26" s="58">
        <f t="shared" si="7"/>
        <v>0</v>
      </c>
      <c r="X26" s="59">
        <f t="shared" si="8"/>
        <v>0</v>
      </c>
      <c r="Y26" s="59"/>
      <c r="Z26" s="1521"/>
      <c r="AA26" s="1521"/>
      <c r="AB26" s="1521"/>
      <c r="AC26" s="1521"/>
      <c r="AD26" s="1521"/>
      <c r="AE26" s="59"/>
      <c r="AF26" s="59"/>
      <c r="AG26" s="59">
        <f t="shared" si="1"/>
        <v>0</v>
      </c>
      <c r="AH26" s="59">
        <f t="shared" si="9"/>
        <v>0</v>
      </c>
      <c r="AI26" s="59">
        <f t="shared" si="2"/>
        <v>0</v>
      </c>
      <c r="AJ26" s="59">
        <f t="shared" si="10"/>
        <v>0</v>
      </c>
      <c r="AK26" s="59">
        <f t="shared" si="11"/>
        <v>0</v>
      </c>
      <c r="AL26" s="59">
        <f t="shared" si="3"/>
        <v>0</v>
      </c>
      <c r="AM26" s="1752"/>
    </row>
    <row r="27" spans="1:39" x14ac:dyDescent="0.2">
      <c r="A27" s="1056" t="s">
        <v>246</v>
      </c>
      <c r="B27" s="1057">
        <v>244</v>
      </c>
      <c r="C27" s="15"/>
      <c r="D27" s="58"/>
      <c r="E27" s="58"/>
      <c r="F27" s="58">
        <f>25000</f>
        <v>25000</v>
      </c>
      <c r="G27" s="58"/>
      <c r="H27" s="58"/>
      <c r="I27" s="58"/>
      <c r="J27" s="58"/>
      <c r="K27" s="58"/>
      <c r="L27" s="58"/>
      <c r="M27" s="58"/>
      <c r="N27" s="58"/>
      <c r="O27" s="58"/>
      <c r="P27" s="58"/>
      <c r="Q27" s="58"/>
      <c r="R27" s="58"/>
      <c r="S27" s="58">
        <f t="shared" si="4"/>
        <v>0</v>
      </c>
      <c r="T27" s="58">
        <f t="shared" si="5"/>
        <v>25000</v>
      </c>
      <c r="U27" s="58">
        <f t="shared" si="6"/>
        <v>0</v>
      </c>
      <c r="V27" s="58">
        <f t="shared" si="0"/>
        <v>0</v>
      </c>
      <c r="W27" s="58">
        <f t="shared" si="7"/>
        <v>0</v>
      </c>
      <c r="X27" s="59">
        <f t="shared" si="8"/>
        <v>25000</v>
      </c>
      <c r="Y27" s="59"/>
      <c r="Z27" s="1521">
        <f>1400+2426+5000+1000</f>
        <v>9826</v>
      </c>
      <c r="AA27" s="1521"/>
      <c r="AB27" s="1521"/>
      <c r="AC27" s="1521"/>
      <c r="AD27" s="1521"/>
      <c r="AE27" s="59"/>
      <c r="AF27" s="59"/>
      <c r="AG27" s="59">
        <f t="shared" si="1"/>
        <v>0</v>
      </c>
      <c r="AH27" s="59">
        <f t="shared" si="9"/>
        <v>9826</v>
      </c>
      <c r="AI27" s="59">
        <f t="shared" si="2"/>
        <v>0</v>
      </c>
      <c r="AJ27" s="59">
        <f t="shared" si="10"/>
        <v>0</v>
      </c>
      <c r="AK27" s="59">
        <f t="shared" si="11"/>
        <v>9826</v>
      </c>
      <c r="AL27" s="59">
        <f t="shared" si="3"/>
        <v>34826</v>
      </c>
      <c r="AM27" s="1752"/>
    </row>
    <row r="28" spans="1:39" x14ac:dyDescent="0.2">
      <c r="A28" s="1056" t="s">
        <v>248</v>
      </c>
      <c r="B28" s="1057">
        <v>244</v>
      </c>
      <c r="C28" s="15"/>
      <c r="D28" s="58"/>
      <c r="E28" s="58"/>
      <c r="F28" s="58"/>
      <c r="G28" s="58"/>
      <c r="H28" s="58"/>
      <c r="I28" s="58"/>
      <c r="J28" s="58"/>
      <c r="K28" s="58"/>
      <c r="L28" s="58"/>
      <c r="M28" s="58"/>
      <c r="N28" s="58"/>
      <c r="O28" s="58"/>
      <c r="P28" s="58"/>
      <c r="Q28" s="58"/>
      <c r="R28" s="58"/>
      <c r="S28" s="58">
        <f t="shared" si="4"/>
        <v>0</v>
      </c>
      <c r="T28" s="58">
        <f t="shared" si="5"/>
        <v>0</v>
      </c>
      <c r="U28" s="58">
        <f t="shared" si="6"/>
        <v>0</v>
      </c>
      <c r="V28" s="58">
        <f t="shared" si="0"/>
        <v>0</v>
      </c>
      <c r="W28" s="58">
        <f t="shared" si="7"/>
        <v>0</v>
      </c>
      <c r="X28" s="59">
        <f t="shared" si="8"/>
        <v>0</v>
      </c>
      <c r="Y28" s="59"/>
      <c r="Z28" s="1521"/>
      <c r="AA28" s="1521"/>
      <c r="AB28" s="1521"/>
      <c r="AC28" s="1521"/>
      <c r="AD28" s="1521"/>
      <c r="AE28" s="59"/>
      <c r="AF28" s="59"/>
      <c r="AG28" s="59">
        <f t="shared" si="1"/>
        <v>0</v>
      </c>
      <c r="AH28" s="59">
        <f t="shared" si="9"/>
        <v>0</v>
      </c>
      <c r="AI28" s="59">
        <f t="shared" si="2"/>
        <v>0</v>
      </c>
      <c r="AJ28" s="59">
        <f t="shared" si="10"/>
        <v>0</v>
      </c>
      <c r="AK28" s="59">
        <f t="shared" si="11"/>
        <v>0</v>
      </c>
      <c r="AL28" s="59">
        <f t="shared" si="3"/>
        <v>0</v>
      </c>
      <c r="AM28" s="1752"/>
    </row>
    <row r="29" spans="1:39" x14ac:dyDescent="0.2">
      <c r="A29" s="1050">
        <v>227</v>
      </c>
      <c r="B29" s="1051">
        <v>244</v>
      </c>
      <c r="C29" s="11"/>
      <c r="D29" s="58"/>
      <c r="E29" s="58"/>
      <c r="F29" s="58"/>
      <c r="G29" s="58"/>
      <c r="H29" s="58"/>
      <c r="I29" s="58"/>
      <c r="J29" s="58"/>
      <c r="K29" s="58"/>
      <c r="L29" s="58"/>
      <c r="M29" s="58"/>
      <c r="N29" s="58"/>
      <c r="O29" s="58"/>
      <c r="P29" s="58"/>
      <c r="Q29" s="58"/>
      <c r="R29" s="58"/>
      <c r="S29" s="58">
        <f t="shared" si="4"/>
        <v>0</v>
      </c>
      <c r="T29" s="58">
        <f t="shared" si="5"/>
        <v>0</v>
      </c>
      <c r="U29" s="58">
        <f t="shared" si="6"/>
        <v>0</v>
      </c>
      <c r="V29" s="58">
        <f t="shared" si="0"/>
        <v>0</v>
      </c>
      <c r="W29" s="58">
        <f t="shared" si="7"/>
        <v>0</v>
      </c>
      <c r="X29" s="59">
        <f t="shared" si="8"/>
        <v>0</v>
      </c>
      <c r="Y29" s="59"/>
      <c r="Z29" s="1521"/>
      <c r="AA29" s="1521"/>
      <c r="AB29" s="1521"/>
      <c r="AC29" s="1521"/>
      <c r="AD29" s="1521"/>
      <c r="AE29" s="59"/>
      <c r="AF29" s="59"/>
      <c r="AG29" s="59">
        <f t="shared" si="1"/>
        <v>0</v>
      </c>
      <c r="AH29" s="59">
        <f t="shared" si="9"/>
        <v>0</v>
      </c>
      <c r="AI29" s="59">
        <f t="shared" si="2"/>
        <v>0</v>
      </c>
      <c r="AJ29" s="59">
        <f t="shared" si="10"/>
        <v>0</v>
      </c>
      <c r="AK29" s="59">
        <f t="shared" si="11"/>
        <v>0</v>
      </c>
      <c r="AL29" s="59">
        <f t="shared" si="3"/>
        <v>0</v>
      </c>
      <c r="AM29" s="1752"/>
    </row>
    <row r="30" spans="1:39" x14ac:dyDescent="0.2">
      <c r="A30" s="1056">
        <v>262</v>
      </c>
      <c r="B30" s="1049">
        <v>112</v>
      </c>
      <c r="C30" s="15"/>
      <c r="D30" s="58"/>
      <c r="E30" s="58"/>
      <c r="F30" s="58"/>
      <c r="G30" s="58"/>
      <c r="H30" s="58"/>
      <c r="I30" s="58"/>
      <c r="J30" s="58"/>
      <c r="K30" s="58"/>
      <c r="L30" s="58"/>
      <c r="M30" s="58"/>
      <c r="N30" s="58"/>
      <c r="O30" s="58"/>
      <c r="P30" s="58"/>
      <c r="Q30" s="58"/>
      <c r="R30" s="58"/>
      <c r="S30" s="58">
        <f t="shared" si="4"/>
        <v>0</v>
      </c>
      <c r="T30" s="58">
        <f t="shared" si="5"/>
        <v>0</v>
      </c>
      <c r="U30" s="58">
        <f t="shared" si="6"/>
        <v>0</v>
      </c>
      <c r="V30" s="58">
        <f t="shared" si="0"/>
        <v>0</v>
      </c>
      <c r="W30" s="58">
        <f t="shared" si="7"/>
        <v>0</v>
      </c>
      <c r="X30" s="59">
        <f t="shared" si="8"/>
        <v>0</v>
      </c>
      <c r="Y30" s="59"/>
      <c r="Z30" s="1521"/>
      <c r="AA30" s="1521"/>
      <c r="AB30" s="1521"/>
      <c r="AC30" s="1521"/>
      <c r="AD30" s="1521"/>
      <c r="AE30" s="59"/>
      <c r="AF30" s="59"/>
      <c r="AG30" s="59">
        <f t="shared" si="1"/>
        <v>0</v>
      </c>
      <c r="AH30" s="59">
        <f t="shared" si="9"/>
        <v>0</v>
      </c>
      <c r="AI30" s="59">
        <f t="shared" si="2"/>
        <v>0</v>
      </c>
      <c r="AJ30" s="59">
        <f t="shared" si="10"/>
        <v>0</v>
      </c>
      <c r="AK30" s="59">
        <f t="shared" si="11"/>
        <v>0</v>
      </c>
      <c r="AL30" s="59">
        <f t="shared" si="3"/>
        <v>0</v>
      </c>
      <c r="AM30" s="1752"/>
    </row>
    <row r="31" spans="1:39" x14ac:dyDescent="0.2">
      <c r="A31" s="1056">
        <v>262</v>
      </c>
      <c r="B31" s="1049">
        <v>119</v>
      </c>
      <c r="C31" s="15"/>
      <c r="D31" s="58"/>
      <c r="E31" s="58"/>
      <c r="F31" s="58"/>
      <c r="G31" s="58"/>
      <c r="H31" s="58"/>
      <c r="I31" s="58"/>
      <c r="J31" s="58"/>
      <c r="K31" s="58"/>
      <c r="L31" s="58"/>
      <c r="M31" s="58"/>
      <c r="N31" s="58"/>
      <c r="O31" s="58"/>
      <c r="P31" s="58"/>
      <c r="Q31" s="58"/>
      <c r="R31" s="58"/>
      <c r="S31" s="58">
        <f t="shared" si="4"/>
        <v>0</v>
      </c>
      <c r="T31" s="58">
        <f t="shared" si="5"/>
        <v>0</v>
      </c>
      <c r="U31" s="58">
        <f t="shared" si="6"/>
        <v>0</v>
      </c>
      <c r="V31" s="58">
        <f t="shared" si="0"/>
        <v>0</v>
      </c>
      <c r="W31" s="58">
        <f t="shared" si="7"/>
        <v>0</v>
      </c>
      <c r="X31" s="59">
        <f t="shared" si="8"/>
        <v>0</v>
      </c>
      <c r="Y31" s="59"/>
      <c r="Z31" s="1521"/>
      <c r="AA31" s="1521"/>
      <c r="AB31" s="1521"/>
      <c r="AC31" s="1521"/>
      <c r="AD31" s="1521"/>
      <c r="AE31" s="59"/>
      <c r="AF31" s="59"/>
      <c r="AG31" s="59">
        <f t="shared" si="1"/>
        <v>0</v>
      </c>
      <c r="AH31" s="59">
        <f t="shared" si="9"/>
        <v>0</v>
      </c>
      <c r="AI31" s="59">
        <f t="shared" si="2"/>
        <v>0</v>
      </c>
      <c r="AJ31" s="59">
        <f t="shared" si="10"/>
        <v>0</v>
      </c>
      <c r="AK31" s="59">
        <f t="shared" si="11"/>
        <v>0</v>
      </c>
      <c r="AL31" s="59">
        <f t="shared" si="3"/>
        <v>0</v>
      </c>
      <c r="AM31" s="1752"/>
    </row>
    <row r="32" spans="1:39" x14ac:dyDescent="0.2">
      <c r="A32" s="1050">
        <v>266</v>
      </c>
      <c r="B32" s="1051">
        <v>111</v>
      </c>
      <c r="C32" s="11"/>
      <c r="D32" s="58"/>
      <c r="E32" s="58"/>
      <c r="F32" s="58"/>
      <c r="G32" s="58"/>
      <c r="H32" s="58"/>
      <c r="I32" s="58"/>
      <c r="J32" s="58"/>
      <c r="K32" s="58"/>
      <c r="L32" s="58"/>
      <c r="M32" s="58"/>
      <c r="N32" s="58"/>
      <c r="O32" s="58"/>
      <c r="P32" s="58"/>
      <c r="Q32" s="58"/>
      <c r="R32" s="58"/>
      <c r="S32" s="58">
        <f>D32+E32+J32+K32</f>
        <v>0</v>
      </c>
      <c r="T32" s="58">
        <f>F32+G32+L32+M32</f>
        <v>0</v>
      </c>
      <c r="U32" s="58">
        <f>H32+I32+N32+O32</f>
        <v>0</v>
      </c>
      <c r="V32" s="58">
        <f t="shared" si="0"/>
        <v>0</v>
      </c>
      <c r="W32" s="58">
        <f t="shared" si="7"/>
        <v>0</v>
      </c>
      <c r="X32" s="59">
        <f t="shared" si="8"/>
        <v>0</v>
      </c>
      <c r="Y32" s="59"/>
      <c r="Z32" s="1521">
        <f>10000-3668.92-1146.39</f>
        <v>5184.6899999999996</v>
      </c>
      <c r="AA32" s="1521"/>
      <c r="AB32" s="1521"/>
      <c r="AC32" s="1521"/>
      <c r="AD32" s="1521">
        <f>15000-2826.57</f>
        <v>12173.43</v>
      </c>
      <c r="AE32" s="59"/>
      <c r="AF32" s="59"/>
      <c r="AG32" s="59">
        <f t="shared" si="1"/>
        <v>0</v>
      </c>
      <c r="AH32" s="59">
        <f t="shared" si="9"/>
        <v>17358.12</v>
      </c>
      <c r="AI32" s="59">
        <f t="shared" si="2"/>
        <v>0</v>
      </c>
      <c r="AJ32" s="59">
        <f t="shared" si="10"/>
        <v>0</v>
      </c>
      <c r="AK32" s="59">
        <f t="shared" si="11"/>
        <v>17358.12</v>
      </c>
      <c r="AL32" s="59">
        <f t="shared" si="3"/>
        <v>17358.12</v>
      </c>
      <c r="AM32" s="1752"/>
    </row>
    <row r="33" spans="1:39" x14ac:dyDescent="0.2">
      <c r="A33" s="1050">
        <v>266</v>
      </c>
      <c r="B33" s="1051">
        <v>112</v>
      </c>
      <c r="C33" s="11"/>
      <c r="D33" s="58"/>
      <c r="E33" s="58"/>
      <c r="F33" s="58"/>
      <c r="G33" s="58"/>
      <c r="H33" s="58"/>
      <c r="I33" s="58"/>
      <c r="J33" s="58"/>
      <c r="K33" s="58"/>
      <c r="L33" s="58"/>
      <c r="M33" s="58"/>
      <c r="N33" s="58"/>
      <c r="O33" s="58"/>
      <c r="P33" s="58"/>
      <c r="Q33" s="58"/>
      <c r="R33" s="58"/>
      <c r="S33" s="58">
        <f>D33+E33+J33+K33</f>
        <v>0</v>
      </c>
      <c r="T33" s="58">
        <f>F33+G33+L33+M33</f>
        <v>0</v>
      </c>
      <c r="U33" s="58">
        <f>H33+I33+N33+O33</f>
        <v>0</v>
      </c>
      <c r="V33" s="58">
        <f t="shared" si="0"/>
        <v>0</v>
      </c>
      <c r="W33" s="58">
        <f t="shared" si="7"/>
        <v>0</v>
      </c>
      <c r="X33" s="59">
        <f t="shared" si="8"/>
        <v>0</v>
      </c>
      <c r="Y33" s="59"/>
      <c r="Z33" s="1521"/>
      <c r="AA33" s="1521"/>
      <c r="AB33" s="1521"/>
      <c r="AC33" s="1521"/>
      <c r="AD33" s="1521"/>
      <c r="AE33" s="59"/>
      <c r="AF33" s="59"/>
      <c r="AG33" s="59">
        <f t="shared" si="1"/>
        <v>0</v>
      </c>
      <c r="AH33" s="59">
        <f t="shared" si="9"/>
        <v>0</v>
      </c>
      <c r="AI33" s="59">
        <f t="shared" si="2"/>
        <v>0</v>
      </c>
      <c r="AJ33" s="59">
        <f t="shared" si="10"/>
        <v>0</v>
      </c>
      <c r="AK33" s="59">
        <f t="shared" si="11"/>
        <v>0</v>
      </c>
      <c r="AL33" s="59">
        <f t="shared" si="3"/>
        <v>0</v>
      </c>
      <c r="AM33" s="1752"/>
    </row>
    <row r="34" spans="1:39" x14ac:dyDescent="0.2">
      <c r="A34" s="1050">
        <v>266</v>
      </c>
      <c r="B34" s="1051">
        <v>119</v>
      </c>
      <c r="C34" s="11"/>
      <c r="D34" s="58"/>
      <c r="E34" s="58"/>
      <c r="F34" s="58"/>
      <c r="G34" s="58"/>
      <c r="H34" s="58"/>
      <c r="I34" s="58"/>
      <c r="J34" s="58"/>
      <c r="K34" s="58"/>
      <c r="L34" s="58"/>
      <c r="M34" s="58"/>
      <c r="N34" s="58"/>
      <c r="O34" s="58"/>
      <c r="P34" s="58"/>
      <c r="Q34" s="58"/>
      <c r="R34" s="58"/>
      <c r="S34" s="58">
        <f>D34+E34+J34+K34</f>
        <v>0</v>
      </c>
      <c r="T34" s="58">
        <f>F34+G34+L34+M34</f>
        <v>0</v>
      </c>
      <c r="U34" s="58">
        <f>H34+I34+N34+O34</f>
        <v>0</v>
      </c>
      <c r="V34" s="58">
        <f t="shared" si="0"/>
        <v>0</v>
      </c>
      <c r="W34" s="58">
        <f t="shared" si="7"/>
        <v>0</v>
      </c>
      <c r="X34" s="59">
        <f t="shared" si="8"/>
        <v>0</v>
      </c>
      <c r="Y34" s="59"/>
      <c r="Z34" s="1521"/>
      <c r="AA34" s="1521"/>
      <c r="AB34" s="1521"/>
      <c r="AC34" s="1521"/>
      <c r="AD34" s="1521"/>
      <c r="AE34" s="59"/>
      <c r="AF34" s="59"/>
      <c r="AG34" s="59">
        <f t="shared" si="1"/>
        <v>0</v>
      </c>
      <c r="AH34" s="59">
        <f t="shared" si="9"/>
        <v>0</v>
      </c>
      <c r="AI34" s="59">
        <f t="shared" si="2"/>
        <v>0</v>
      </c>
      <c r="AJ34" s="59">
        <f t="shared" si="10"/>
        <v>0</v>
      </c>
      <c r="AK34" s="59">
        <f t="shared" si="11"/>
        <v>0</v>
      </c>
      <c r="AL34" s="59">
        <f t="shared" si="3"/>
        <v>0</v>
      </c>
      <c r="AM34" s="1752"/>
    </row>
    <row r="35" spans="1:39" hidden="1" x14ac:dyDescent="0.2">
      <c r="A35" s="1050">
        <v>267</v>
      </c>
      <c r="B35" s="1051">
        <v>112</v>
      </c>
      <c r="C35" s="11"/>
      <c r="D35" s="58"/>
      <c r="E35" s="58"/>
      <c r="F35" s="58"/>
      <c r="G35" s="58"/>
      <c r="H35" s="58"/>
      <c r="I35" s="58"/>
      <c r="J35" s="58"/>
      <c r="K35" s="58"/>
      <c r="L35" s="58"/>
      <c r="M35" s="58"/>
      <c r="N35" s="58"/>
      <c r="O35" s="58"/>
      <c r="P35" s="58"/>
      <c r="Q35" s="58"/>
      <c r="R35" s="58"/>
      <c r="S35" s="58">
        <f>D35+E35+J35+K35</f>
        <v>0</v>
      </c>
      <c r="T35" s="58">
        <f>F35+G35+L35+M35</f>
        <v>0</v>
      </c>
      <c r="U35" s="58">
        <f>H35+I35+N35+O35</f>
        <v>0</v>
      </c>
      <c r="V35" s="58">
        <f>P35</f>
        <v>0</v>
      </c>
      <c r="W35" s="58">
        <f>Q35+R35</f>
        <v>0</v>
      </c>
      <c r="X35" s="59">
        <f>SUM(D35:R35)</f>
        <v>0</v>
      </c>
      <c r="Y35" s="59"/>
      <c r="Z35" s="1521"/>
      <c r="AA35" s="1521"/>
      <c r="AB35" s="1521"/>
      <c r="AC35" s="1521"/>
      <c r="AD35" s="1521"/>
      <c r="AE35" s="59"/>
      <c r="AF35" s="59"/>
      <c r="AG35" s="59">
        <f t="shared" si="1"/>
        <v>0</v>
      </c>
      <c r="AH35" s="59">
        <f t="shared" si="9"/>
        <v>0</v>
      </c>
      <c r="AI35" s="59">
        <f>AB35</f>
        <v>0</v>
      </c>
      <c r="AJ35" s="59">
        <f>AE35+AF35</f>
        <v>0</v>
      </c>
      <c r="AK35" s="59">
        <f>SUM(Y35:AF35)</f>
        <v>0</v>
      </c>
      <c r="AL35" s="59">
        <f t="shared" si="3"/>
        <v>0</v>
      </c>
      <c r="AM35" s="1752"/>
    </row>
    <row r="36" spans="1:39" x14ac:dyDescent="0.2">
      <c r="A36" s="1056">
        <v>291</v>
      </c>
      <c r="B36" s="1147">
        <v>851</v>
      </c>
      <c r="C36" s="15"/>
      <c r="D36" s="58"/>
      <c r="E36" s="58"/>
      <c r="F36" s="58"/>
      <c r="G36" s="58"/>
      <c r="H36" s="58"/>
      <c r="I36" s="58"/>
      <c r="J36" s="58"/>
      <c r="K36" s="58"/>
      <c r="L36" s="58"/>
      <c r="M36" s="58"/>
      <c r="N36" s="58"/>
      <c r="O36" s="58"/>
      <c r="P36" s="58"/>
      <c r="Q36" s="58"/>
      <c r="R36" s="58"/>
      <c r="S36" s="58">
        <f t="shared" si="4"/>
        <v>0</v>
      </c>
      <c r="T36" s="58">
        <f t="shared" si="5"/>
        <v>0</v>
      </c>
      <c r="U36" s="58">
        <f t="shared" si="6"/>
        <v>0</v>
      </c>
      <c r="V36" s="58">
        <f t="shared" si="0"/>
        <v>0</v>
      </c>
      <c r="W36" s="58">
        <f t="shared" si="7"/>
        <v>0</v>
      </c>
      <c r="X36" s="59">
        <f t="shared" si="8"/>
        <v>0</v>
      </c>
      <c r="Y36" s="59"/>
      <c r="Z36" s="1521"/>
      <c r="AA36" s="1521"/>
      <c r="AB36" s="1521"/>
      <c r="AC36" s="1521"/>
      <c r="AD36" s="1521"/>
      <c r="AE36" s="59"/>
      <c r="AF36" s="59"/>
      <c r="AG36" s="59">
        <f t="shared" si="1"/>
        <v>0</v>
      </c>
      <c r="AH36" s="59">
        <f t="shared" si="9"/>
        <v>0</v>
      </c>
      <c r="AI36" s="59">
        <f t="shared" si="2"/>
        <v>0</v>
      </c>
      <c r="AJ36" s="59">
        <f t="shared" si="10"/>
        <v>0</v>
      </c>
      <c r="AK36" s="59">
        <f t="shared" si="11"/>
        <v>0</v>
      </c>
      <c r="AL36" s="59">
        <f t="shared" si="3"/>
        <v>0</v>
      </c>
      <c r="AM36" s="1752"/>
    </row>
    <row r="37" spans="1:39" x14ac:dyDescent="0.2">
      <c r="A37" s="1056">
        <v>291</v>
      </c>
      <c r="B37" s="1147">
        <v>851</v>
      </c>
      <c r="C37" s="15"/>
      <c r="D37" s="58"/>
      <c r="E37" s="58"/>
      <c r="F37" s="58"/>
      <c r="G37" s="58"/>
      <c r="H37" s="58"/>
      <c r="I37" s="58"/>
      <c r="J37" s="58"/>
      <c r="K37" s="58"/>
      <c r="L37" s="58"/>
      <c r="M37" s="58"/>
      <c r="N37" s="58"/>
      <c r="O37" s="58"/>
      <c r="P37" s="58"/>
      <c r="Q37" s="58"/>
      <c r="R37" s="58"/>
      <c r="S37" s="58">
        <f t="shared" si="4"/>
        <v>0</v>
      </c>
      <c r="T37" s="58">
        <f t="shared" si="5"/>
        <v>0</v>
      </c>
      <c r="U37" s="58">
        <f t="shared" si="6"/>
        <v>0</v>
      </c>
      <c r="V37" s="58">
        <f t="shared" si="0"/>
        <v>0</v>
      </c>
      <c r="W37" s="58">
        <f t="shared" si="7"/>
        <v>0</v>
      </c>
      <c r="X37" s="59">
        <f t="shared" si="8"/>
        <v>0</v>
      </c>
      <c r="Y37" s="59"/>
      <c r="Z37" s="1521"/>
      <c r="AA37" s="1521"/>
      <c r="AB37" s="1521"/>
      <c r="AC37" s="1521"/>
      <c r="AD37" s="1521"/>
      <c r="AE37" s="59"/>
      <c r="AF37" s="59"/>
      <c r="AG37" s="59">
        <f t="shared" si="1"/>
        <v>0</v>
      </c>
      <c r="AH37" s="59">
        <f t="shared" si="9"/>
        <v>0</v>
      </c>
      <c r="AI37" s="59">
        <f t="shared" si="2"/>
        <v>0</v>
      </c>
      <c r="AJ37" s="59">
        <f t="shared" si="10"/>
        <v>0</v>
      </c>
      <c r="AK37" s="59">
        <f t="shared" si="11"/>
        <v>0</v>
      </c>
      <c r="AL37" s="59">
        <f t="shared" si="3"/>
        <v>0</v>
      </c>
      <c r="AM37" s="1752"/>
    </row>
    <row r="38" spans="1:39" x14ac:dyDescent="0.2">
      <c r="A38" s="1056">
        <v>291</v>
      </c>
      <c r="B38" s="1049">
        <v>852</v>
      </c>
      <c r="C38" s="15"/>
      <c r="D38" s="58"/>
      <c r="E38" s="58"/>
      <c r="F38" s="58"/>
      <c r="G38" s="58"/>
      <c r="H38" s="58"/>
      <c r="I38" s="58"/>
      <c r="J38" s="58"/>
      <c r="K38" s="58"/>
      <c r="L38" s="58"/>
      <c r="M38" s="58"/>
      <c r="N38" s="58"/>
      <c r="O38" s="58"/>
      <c r="P38" s="58"/>
      <c r="Q38" s="58"/>
      <c r="R38" s="58"/>
      <c r="S38" s="58">
        <f t="shared" ref="S38:S43" si="12">D38+E38+J38+K38</f>
        <v>0</v>
      </c>
      <c r="T38" s="58">
        <f t="shared" ref="T38:T43" si="13">F38+G38+L38+M38</f>
        <v>0</v>
      </c>
      <c r="U38" s="58">
        <f t="shared" si="6"/>
        <v>0</v>
      </c>
      <c r="V38" s="58">
        <f t="shared" si="0"/>
        <v>0</v>
      </c>
      <c r="W38" s="58">
        <f t="shared" si="7"/>
        <v>0</v>
      </c>
      <c r="X38" s="59">
        <f t="shared" si="8"/>
        <v>0</v>
      </c>
      <c r="Y38" s="59"/>
      <c r="Z38" s="1521"/>
      <c r="AA38" s="1521"/>
      <c r="AB38" s="1521"/>
      <c r="AC38" s="1521"/>
      <c r="AD38" s="1521"/>
      <c r="AE38" s="59"/>
      <c r="AF38" s="59"/>
      <c r="AG38" s="59">
        <f t="shared" si="1"/>
        <v>0</v>
      </c>
      <c r="AH38" s="59">
        <f t="shared" si="9"/>
        <v>0</v>
      </c>
      <c r="AI38" s="59">
        <f t="shared" ref="AI38:AI43" si="14">AB38</f>
        <v>0</v>
      </c>
      <c r="AJ38" s="59">
        <f t="shared" si="10"/>
        <v>0</v>
      </c>
      <c r="AK38" s="59">
        <f t="shared" si="11"/>
        <v>0</v>
      </c>
      <c r="AL38" s="59">
        <f t="shared" si="3"/>
        <v>0</v>
      </c>
      <c r="AM38" s="1752"/>
    </row>
    <row r="39" spans="1:39" x14ac:dyDescent="0.2">
      <c r="A39" s="1056">
        <v>291</v>
      </c>
      <c r="B39" s="1147">
        <v>853</v>
      </c>
      <c r="C39" s="15"/>
      <c r="D39" s="58"/>
      <c r="E39" s="58"/>
      <c r="F39" s="58"/>
      <c r="G39" s="58"/>
      <c r="H39" s="58"/>
      <c r="I39" s="58"/>
      <c r="J39" s="58"/>
      <c r="K39" s="58"/>
      <c r="L39" s="58"/>
      <c r="M39" s="58"/>
      <c r="N39" s="58"/>
      <c r="O39" s="58"/>
      <c r="P39" s="58"/>
      <c r="Q39" s="58"/>
      <c r="R39" s="58"/>
      <c r="S39" s="58">
        <f t="shared" si="12"/>
        <v>0</v>
      </c>
      <c r="T39" s="58">
        <f t="shared" si="13"/>
        <v>0</v>
      </c>
      <c r="U39" s="58">
        <f t="shared" si="6"/>
        <v>0</v>
      </c>
      <c r="V39" s="58">
        <f t="shared" si="0"/>
        <v>0</v>
      </c>
      <c r="W39" s="58">
        <f t="shared" si="7"/>
        <v>0</v>
      </c>
      <c r="X39" s="59">
        <f t="shared" si="8"/>
        <v>0</v>
      </c>
      <c r="Y39" s="59"/>
      <c r="Z39" s="1521"/>
      <c r="AA39" s="1521"/>
      <c r="AB39" s="1521"/>
      <c r="AC39" s="1521"/>
      <c r="AD39" s="1521"/>
      <c r="AE39" s="59"/>
      <c r="AF39" s="59"/>
      <c r="AG39" s="59">
        <f t="shared" si="1"/>
        <v>0</v>
      </c>
      <c r="AH39" s="59">
        <f t="shared" si="9"/>
        <v>0</v>
      </c>
      <c r="AI39" s="59">
        <f t="shared" si="14"/>
        <v>0</v>
      </c>
      <c r="AJ39" s="59">
        <f t="shared" si="10"/>
        <v>0</v>
      </c>
      <c r="AK39" s="59">
        <f t="shared" si="11"/>
        <v>0</v>
      </c>
      <c r="AL39" s="59">
        <f t="shared" si="3"/>
        <v>0</v>
      </c>
      <c r="AM39" s="1752"/>
    </row>
    <row r="40" spans="1:39" x14ac:dyDescent="0.2">
      <c r="A40" s="1056">
        <v>292</v>
      </c>
      <c r="B40" s="1049">
        <v>853</v>
      </c>
      <c r="C40" s="15"/>
      <c r="D40" s="58"/>
      <c r="E40" s="58"/>
      <c r="F40" s="58"/>
      <c r="G40" s="58"/>
      <c r="H40" s="58"/>
      <c r="I40" s="58"/>
      <c r="J40" s="58"/>
      <c r="K40" s="58"/>
      <c r="L40" s="58"/>
      <c r="M40" s="58"/>
      <c r="N40" s="58"/>
      <c r="O40" s="58"/>
      <c r="P40" s="58"/>
      <c r="Q40" s="58"/>
      <c r="R40" s="58"/>
      <c r="S40" s="58">
        <f t="shared" si="12"/>
        <v>0</v>
      </c>
      <c r="T40" s="58">
        <f t="shared" si="13"/>
        <v>0</v>
      </c>
      <c r="U40" s="58">
        <f t="shared" si="6"/>
        <v>0</v>
      </c>
      <c r="V40" s="58">
        <f t="shared" si="0"/>
        <v>0</v>
      </c>
      <c r="W40" s="58">
        <f t="shared" si="7"/>
        <v>0</v>
      </c>
      <c r="X40" s="59">
        <f t="shared" si="8"/>
        <v>0</v>
      </c>
      <c r="Y40" s="59"/>
      <c r="Z40" s="1521"/>
      <c r="AA40" s="1521"/>
      <c r="AB40" s="1521"/>
      <c r="AC40" s="1521"/>
      <c r="AD40" s="1521"/>
      <c r="AE40" s="59"/>
      <c r="AF40" s="59"/>
      <c r="AG40" s="59">
        <f t="shared" si="1"/>
        <v>0</v>
      </c>
      <c r="AH40" s="59">
        <f t="shared" si="9"/>
        <v>0</v>
      </c>
      <c r="AI40" s="59">
        <f t="shared" si="14"/>
        <v>0</v>
      </c>
      <c r="AJ40" s="59">
        <f t="shared" si="10"/>
        <v>0</v>
      </c>
      <c r="AK40" s="59">
        <f t="shared" si="11"/>
        <v>0</v>
      </c>
      <c r="AL40" s="59">
        <f t="shared" si="3"/>
        <v>0</v>
      </c>
      <c r="AM40" s="1752"/>
    </row>
    <row r="41" spans="1:39" x14ac:dyDescent="0.2">
      <c r="A41" s="1056">
        <v>293</v>
      </c>
      <c r="B41" s="1049">
        <v>851</v>
      </c>
      <c r="C41" s="15"/>
      <c r="D41" s="58"/>
      <c r="E41" s="58"/>
      <c r="F41" s="58"/>
      <c r="G41" s="58"/>
      <c r="H41" s="58"/>
      <c r="I41" s="58"/>
      <c r="J41" s="58"/>
      <c r="K41" s="58"/>
      <c r="L41" s="58"/>
      <c r="M41" s="58"/>
      <c r="N41" s="58"/>
      <c r="O41" s="58"/>
      <c r="P41" s="58"/>
      <c r="Q41" s="58"/>
      <c r="R41" s="58"/>
      <c r="S41" s="58">
        <f t="shared" si="12"/>
        <v>0</v>
      </c>
      <c r="T41" s="58">
        <f t="shared" si="13"/>
        <v>0</v>
      </c>
      <c r="U41" s="58">
        <f>H41+I41+N41+O41</f>
        <v>0</v>
      </c>
      <c r="V41" s="58">
        <f t="shared" si="0"/>
        <v>0</v>
      </c>
      <c r="W41" s="58">
        <f t="shared" si="7"/>
        <v>0</v>
      </c>
      <c r="X41" s="59">
        <f t="shared" si="8"/>
        <v>0</v>
      </c>
      <c r="Y41" s="59"/>
      <c r="Z41" s="1521"/>
      <c r="AA41" s="1521"/>
      <c r="AB41" s="1521"/>
      <c r="AC41" s="1521"/>
      <c r="AD41" s="1521"/>
      <c r="AE41" s="59"/>
      <c r="AF41" s="59"/>
      <c r="AG41" s="59">
        <f t="shared" si="1"/>
        <v>0</v>
      </c>
      <c r="AH41" s="59">
        <f t="shared" si="9"/>
        <v>0</v>
      </c>
      <c r="AI41" s="59">
        <f t="shared" si="14"/>
        <v>0</v>
      </c>
      <c r="AJ41" s="59">
        <f t="shared" si="10"/>
        <v>0</v>
      </c>
      <c r="AK41" s="59">
        <f t="shared" si="11"/>
        <v>0</v>
      </c>
      <c r="AL41" s="59">
        <f t="shared" si="3"/>
        <v>0</v>
      </c>
      <c r="AM41" s="1752"/>
    </row>
    <row r="42" spans="1:39" x14ac:dyDescent="0.2">
      <c r="A42" s="1056">
        <v>293</v>
      </c>
      <c r="B42" s="1049">
        <v>853</v>
      </c>
      <c r="C42" s="15"/>
      <c r="D42" s="58"/>
      <c r="E42" s="58"/>
      <c r="F42" s="58"/>
      <c r="G42" s="58"/>
      <c r="H42" s="58"/>
      <c r="I42" s="58"/>
      <c r="J42" s="58"/>
      <c r="K42" s="58"/>
      <c r="L42" s="58"/>
      <c r="M42" s="58"/>
      <c r="N42" s="58"/>
      <c r="O42" s="58"/>
      <c r="P42" s="58"/>
      <c r="Q42" s="58"/>
      <c r="R42" s="58"/>
      <c r="S42" s="58">
        <f t="shared" si="12"/>
        <v>0</v>
      </c>
      <c r="T42" s="58">
        <f t="shared" si="13"/>
        <v>0</v>
      </c>
      <c r="U42" s="58">
        <f t="shared" si="6"/>
        <v>0</v>
      </c>
      <c r="V42" s="58">
        <f t="shared" si="0"/>
        <v>0</v>
      </c>
      <c r="W42" s="58">
        <f t="shared" si="7"/>
        <v>0</v>
      </c>
      <c r="X42" s="59">
        <f t="shared" si="8"/>
        <v>0</v>
      </c>
      <c r="Y42" s="59"/>
      <c r="Z42" s="1521">
        <f>2000-1047.41+587.83</f>
        <v>1540.42</v>
      </c>
      <c r="AA42" s="1521"/>
      <c r="AB42" s="1521"/>
      <c r="AC42" s="1521"/>
      <c r="AD42" s="1521"/>
      <c r="AE42" s="59"/>
      <c r="AF42" s="59"/>
      <c r="AG42" s="59">
        <f t="shared" si="1"/>
        <v>0</v>
      </c>
      <c r="AH42" s="59">
        <f t="shared" si="9"/>
        <v>1540.42</v>
      </c>
      <c r="AI42" s="59">
        <f t="shared" si="14"/>
        <v>0</v>
      </c>
      <c r="AJ42" s="59">
        <f t="shared" si="10"/>
        <v>0</v>
      </c>
      <c r="AK42" s="59">
        <f t="shared" si="11"/>
        <v>1540.42</v>
      </c>
      <c r="AL42" s="59">
        <f t="shared" si="3"/>
        <v>1540.42</v>
      </c>
      <c r="AM42" s="1752"/>
    </row>
    <row r="43" spans="1:39" ht="12" customHeight="1" x14ac:dyDescent="0.2">
      <c r="A43" s="1056">
        <v>296</v>
      </c>
      <c r="B43" s="1049">
        <v>244</v>
      </c>
      <c r="C43" s="15"/>
      <c r="D43" s="58"/>
      <c r="E43" s="58"/>
      <c r="F43" s="58"/>
      <c r="G43" s="58"/>
      <c r="H43" s="58"/>
      <c r="I43" s="58"/>
      <c r="J43" s="58"/>
      <c r="K43" s="58"/>
      <c r="L43" s="58"/>
      <c r="M43" s="58"/>
      <c r="N43" s="58"/>
      <c r="O43" s="58"/>
      <c r="P43" s="58"/>
      <c r="Q43" s="58"/>
      <c r="R43" s="58"/>
      <c r="S43" s="58">
        <f t="shared" si="12"/>
        <v>0</v>
      </c>
      <c r="T43" s="58">
        <f t="shared" si="13"/>
        <v>0</v>
      </c>
      <c r="U43" s="58">
        <f t="shared" si="6"/>
        <v>0</v>
      </c>
      <c r="V43" s="58">
        <f t="shared" si="0"/>
        <v>0</v>
      </c>
      <c r="W43" s="58">
        <f t="shared" si="7"/>
        <v>0</v>
      </c>
      <c r="X43" s="59">
        <f t="shared" si="8"/>
        <v>0</v>
      </c>
      <c r="Y43" s="59"/>
      <c r="Z43" s="1521"/>
      <c r="AA43" s="1521"/>
      <c r="AB43" s="1521"/>
      <c r="AC43" s="1521"/>
      <c r="AD43" s="1521"/>
      <c r="AE43" s="59"/>
      <c r="AF43" s="59"/>
      <c r="AG43" s="59">
        <f t="shared" ref="AG43:AG59" si="15">Y43+AC43</f>
        <v>0</v>
      </c>
      <c r="AH43" s="59">
        <f t="shared" si="9"/>
        <v>0</v>
      </c>
      <c r="AI43" s="59">
        <f t="shared" si="14"/>
        <v>0</v>
      </c>
      <c r="AJ43" s="59">
        <f t="shared" si="10"/>
        <v>0</v>
      </c>
      <c r="AK43" s="59">
        <f t="shared" si="11"/>
        <v>0</v>
      </c>
      <c r="AL43" s="59">
        <f t="shared" ref="AL43:AL59" si="16">C43+X43+AK43</f>
        <v>0</v>
      </c>
      <c r="AM43" s="1752"/>
    </row>
    <row r="44" spans="1:39" x14ac:dyDescent="0.2">
      <c r="A44" s="1056">
        <v>296</v>
      </c>
      <c r="B44" s="1049">
        <v>340</v>
      </c>
      <c r="C44" s="15"/>
      <c r="D44" s="58"/>
      <c r="E44" s="58"/>
      <c r="F44" s="58"/>
      <c r="G44" s="58"/>
      <c r="H44" s="58"/>
      <c r="I44" s="58"/>
      <c r="J44" s="58"/>
      <c r="K44" s="58"/>
      <c r="L44" s="58"/>
      <c r="M44" s="58"/>
      <c r="N44" s="58"/>
      <c r="O44" s="58"/>
      <c r="P44" s="58"/>
      <c r="Q44" s="58"/>
      <c r="R44" s="58"/>
      <c r="S44" s="58">
        <f t="shared" si="4"/>
        <v>0</v>
      </c>
      <c r="T44" s="58">
        <f t="shared" si="5"/>
        <v>0</v>
      </c>
      <c r="U44" s="58">
        <f t="shared" si="6"/>
        <v>0</v>
      </c>
      <c r="V44" s="58">
        <f t="shared" si="0"/>
        <v>0</v>
      </c>
      <c r="W44" s="58">
        <f t="shared" si="7"/>
        <v>0</v>
      </c>
      <c r="X44" s="59">
        <f t="shared" si="8"/>
        <v>0</v>
      </c>
      <c r="Y44" s="59"/>
      <c r="Z44" s="1521"/>
      <c r="AA44" s="1521"/>
      <c r="AB44" s="1521"/>
      <c r="AC44" s="1521"/>
      <c r="AD44" s="1521"/>
      <c r="AE44" s="59"/>
      <c r="AF44" s="59"/>
      <c r="AG44" s="59">
        <f t="shared" si="15"/>
        <v>0</v>
      </c>
      <c r="AH44" s="59">
        <f t="shared" si="9"/>
        <v>0</v>
      </c>
      <c r="AI44" s="59">
        <f t="shared" ref="AI44:AI50" si="17">AB44</f>
        <v>0</v>
      </c>
      <c r="AJ44" s="59">
        <f t="shared" si="10"/>
        <v>0</v>
      </c>
      <c r="AK44" s="59">
        <f t="shared" si="11"/>
        <v>0</v>
      </c>
      <c r="AL44" s="59">
        <f t="shared" si="16"/>
        <v>0</v>
      </c>
      <c r="AM44" s="1752"/>
    </row>
    <row r="45" spans="1:39" hidden="1" x14ac:dyDescent="0.2">
      <c r="A45" s="1056">
        <v>296</v>
      </c>
      <c r="B45" s="1049">
        <v>360</v>
      </c>
      <c r="C45" s="15"/>
      <c r="D45" s="58"/>
      <c r="E45" s="58"/>
      <c r="F45" s="58"/>
      <c r="G45" s="58"/>
      <c r="H45" s="58"/>
      <c r="I45" s="58"/>
      <c r="J45" s="58"/>
      <c r="K45" s="58"/>
      <c r="L45" s="58"/>
      <c r="M45" s="58"/>
      <c r="N45" s="58"/>
      <c r="O45" s="58"/>
      <c r="P45" s="58"/>
      <c r="Q45" s="58"/>
      <c r="R45" s="58"/>
      <c r="S45" s="58">
        <f>D45+E45+J45+K45</f>
        <v>0</v>
      </c>
      <c r="T45" s="58">
        <f>F45+G45+L45+M45</f>
        <v>0</v>
      </c>
      <c r="U45" s="58">
        <f>H45+I45+N45+O45</f>
        <v>0</v>
      </c>
      <c r="V45" s="58">
        <f t="shared" si="0"/>
        <v>0</v>
      </c>
      <c r="W45" s="58">
        <f t="shared" si="7"/>
        <v>0</v>
      </c>
      <c r="X45" s="59">
        <f t="shared" si="8"/>
        <v>0</v>
      </c>
      <c r="Y45" s="59"/>
      <c r="Z45" s="1521"/>
      <c r="AA45" s="1521"/>
      <c r="AB45" s="1521"/>
      <c r="AC45" s="1521"/>
      <c r="AD45" s="1521"/>
      <c r="AE45" s="59"/>
      <c r="AF45" s="59"/>
      <c r="AG45" s="59">
        <f t="shared" si="15"/>
        <v>0</v>
      </c>
      <c r="AH45" s="59">
        <f t="shared" si="9"/>
        <v>0</v>
      </c>
      <c r="AI45" s="59">
        <f t="shared" si="17"/>
        <v>0</v>
      </c>
      <c r="AJ45" s="59">
        <f t="shared" si="10"/>
        <v>0</v>
      </c>
      <c r="AK45" s="59">
        <f t="shared" si="11"/>
        <v>0</v>
      </c>
      <c r="AL45" s="59">
        <f t="shared" si="16"/>
        <v>0</v>
      </c>
      <c r="AM45" s="1752"/>
    </row>
    <row r="46" spans="1:39" x14ac:dyDescent="0.2">
      <c r="A46" s="1056">
        <v>296</v>
      </c>
      <c r="B46" s="1049">
        <v>831</v>
      </c>
      <c r="C46" s="15"/>
      <c r="D46" s="58"/>
      <c r="E46" s="58"/>
      <c r="F46" s="58"/>
      <c r="G46" s="58"/>
      <c r="H46" s="58"/>
      <c r="I46" s="58"/>
      <c r="J46" s="58"/>
      <c r="K46" s="58"/>
      <c r="L46" s="58"/>
      <c r="M46" s="58"/>
      <c r="N46" s="58"/>
      <c r="O46" s="58"/>
      <c r="P46" s="58"/>
      <c r="Q46" s="58"/>
      <c r="R46" s="58"/>
      <c r="S46" s="58">
        <f>D46+E46+J46+K46</f>
        <v>0</v>
      </c>
      <c r="T46" s="58">
        <f>F46+G46+L46+M46</f>
        <v>0</v>
      </c>
      <c r="U46" s="58">
        <f>H46+I46+N46+O46</f>
        <v>0</v>
      </c>
      <c r="V46" s="58">
        <f t="shared" si="0"/>
        <v>0</v>
      </c>
      <c r="W46" s="58">
        <f t="shared" si="7"/>
        <v>0</v>
      </c>
      <c r="X46" s="59">
        <f t="shared" si="8"/>
        <v>0</v>
      </c>
      <c r="Y46" s="59"/>
      <c r="Z46" s="1521"/>
      <c r="AA46" s="1521"/>
      <c r="AB46" s="1521"/>
      <c r="AC46" s="1521"/>
      <c r="AD46" s="1521"/>
      <c r="AE46" s="59"/>
      <c r="AF46" s="59"/>
      <c r="AG46" s="59">
        <f t="shared" si="15"/>
        <v>0</v>
      </c>
      <c r="AH46" s="59">
        <f t="shared" si="9"/>
        <v>0</v>
      </c>
      <c r="AI46" s="59">
        <f t="shared" si="17"/>
        <v>0</v>
      </c>
      <c r="AJ46" s="59">
        <f t="shared" si="10"/>
        <v>0</v>
      </c>
      <c r="AK46" s="59">
        <f t="shared" si="11"/>
        <v>0</v>
      </c>
      <c r="AL46" s="59">
        <f t="shared" si="16"/>
        <v>0</v>
      </c>
      <c r="AM46" s="1752"/>
    </row>
    <row r="47" spans="1:39" x14ac:dyDescent="0.2">
      <c r="A47" s="1056">
        <v>296</v>
      </c>
      <c r="B47" s="1049">
        <v>853</v>
      </c>
      <c r="C47" s="15"/>
      <c r="D47" s="58"/>
      <c r="E47" s="58"/>
      <c r="F47" s="58"/>
      <c r="G47" s="58"/>
      <c r="H47" s="58"/>
      <c r="I47" s="58"/>
      <c r="J47" s="58"/>
      <c r="K47" s="58"/>
      <c r="L47" s="58"/>
      <c r="M47" s="58"/>
      <c r="N47" s="58"/>
      <c r="O47" s="58"/>
      <c r="P47" s="58"/>
      <c r="Q47" s="58"/>
      <c r="R47" s="58"/>
      <c r="S47" s="58">
        <f>D47+E47+J47+K47</f>
        <v>0</v>
      </c>
      <c r="T47" s="58">
        <f>F47+G47+L47+M47</f>
        <v>0</v>
      </c>
      <c r="U47" s="58">
        <f t="shared" si="6"/>
        <v>0</v>
      </c>
      <c r="V47" s="58">
        <f t="shared" si="0"/>
        <v>0</v>
      </c>
      <c r="W47" s="58">
        <f t="shared" si="7"/>
        <v>0</v>
      </c>
      <c r="X47" s="59">
        <f t="shared" si="8"/>
        <v>0</v>
      </c>
      <c r="Y47" s="59"/>
      <c r="Z47" s="1521"/>
      <c r="AA47" s="1521"/>
      <c r="AB47" s="1521"/>
      <c r="AC47" s="1521"/>
      <c r="AD47" s="1521"/>
      <c r="AE47" s="59"/>
      <c r="AF47" s="59"/>
      <c r="AG47" s="59">
        <f t="shared" si="15"/>
        <v>0</v>
      </c>
      <c r="AH47" s="59">
        <f t="shared" si="9"/>
        <v>0</v>
      </c>
      <c r="AI47" s="59">
        <f t="shared" si="17"/>
        <v>0</v>
      </c>
      <c r="AJ47" s="59">
        <f t="shared" si="10"/>
        <v>0</v>
      </c>
      <c r="AK47" s="59">
        <f t="shared" si="11"/>
        <v>0</v>
      </c>
      <c r="AL47" s="59">
        <f t="shared" si="16"/>
        <v>0</v>
      </c>
      <c r="AM47" s="1752"/>
    </row>
    <row r="48" spans="1:39" x14ac:dyDescent="0.2">
      <c r="A48" s="1050">
        <v>310</v>
      </c>
      <c r="B48" s="1057">
        <v>244</v>
      </c>
      <c r="C48" s="11"/>
      <c r="D48" s="58"/>
      <c r="E48" s="58"/>
      <c r="F48" s="58"/>
      <c r="G48" s="58"/>
      <c r="H48" s="58"/>
      <c r="I48" s="58"/>
      <c r="J48" s="58"/>
      <c r="K48" s="58"/>
      <c r="L48" s="58"/>
      <c r="M48" s="58"/>
      <c r="N48" s="58"/>
      <c r="O48" s="58"/>
      <c r="P48" s="58"/>
      <c r="Q48" s="58"/>
      <c r="R48" s="58"/>
      <c r="S48" s="58">
        <f t="shared" si="4"/>
        <v>0</v>
      </c>
      <c r="T48" s="58">
        <f t="shared" si="5"/>
        <v>0</v>
      </c>
      <c r="U48" s="58">
        <f t="shared" si="6"/>
        <v>0</v>
      </c>
      <c r="V48" s="58">
        <f t="shared" si="0"/>
        <v>0</v>
      </c>
      <c r="W48" s="58">
        <f t="shared" si="7"/>
        <v>0</v>
      </c>
      <c r="X48" s="59">
        <f t="shared" si="8"/>
        <v>0</v>
      </c>
      <c r="Y48" s="59"/>
      <c r="Z48" s="1521"/>
      <c r="AA48" s="1521"/>
      <c r="AB48" s="1521"/>
      <c r="AC48" s="1521"/>
      <c r="AD48" s="1521"/>
      <c r="AE48" s="59"/>
      <c r="AF48" s="59"/>
      <c r="AG48" s="59">
        <f t="shared" si="15"/>
        <v>0</v>
      </c>
      <c r="AH48" s="59">
        <f t="shared" si="9"/>
        <v>0</v>
      </c>
      <c r="AI48" s="59">
        <f t="shared" si="17"/>
        <v>0</v>
      </c>
      <c r="AJ48" s="59">
        <f t="shared" si="10"/>
        <v>0</v>
      </c>
      <c r="AK48" s="59">
        <f t="shared" si="11"/>
        <v>0</v>
      </c>
      <c r="AL48" s="59">
        <f t="shared" si="16"/>
        <v>0</v>
      </c>
      <c r="AM48" s="1752"/>
    </row>
    <row r="49" spans="1:39" hidden="1" x14ac:dyDescent="0.2">
      <c r="A49" s="1062">
        <v>320</v>
      </c>
      <c r="B49" s="1045">
        <v>244</v>
      </c>
      <c r="C49" s="11"/>
      <c r="D49" s="58"/>
      <c r="E49" s="58"/>
      <c r="F49" s="58"/>
      <c r="G49" s="58"/>
      <c r="H49" s="58"/>
      <c r="I49" s="58"/>
      <c r="J49" s="58"/>
      <c r="K49" s="58"/>
      <c r="L49" s="58"/>
      <c r="M49" s="58"/>
      <c r="N49" s="58"/>
      <c r="O49" s="58"/>
      <c r="P49" s="58"/>
      <c r="Q49" s="58"/>
      <c r="R49" s="58"/>
      <c r="S49" s="58">
        <f t="shared" si="4"/>
        <v>0</v>
      </c>
      <c r="T49" s="58">
        <f t="shared" si="5"/>
        <v>0</v>
      </c>
      <c r="U49" s="58">
        <f t="shared" si="6"/>
        <v>0</v>
      </c>
      <c r="V49" s="58">
        <f t="shared" si="0"/>
        <v>0</v>
      </c>
      <c r="W49" s="58">
        <f t="shared" si="7"/>
        <v>0</v>
      </c>
      <c r="X49" s="59">
        <f t="shared" si="8"/>
        <v>0</v>
      </c>
      <c r="Y49" s="59"/>
      <c r="Z49" s="1521"/>
      <c r="AA49" s="1521"/>
      <c r="AB49" s="1521"/>
      <c r="AC49" s="1521"/>
      <c r="AD49" s="1521"/>
      <c r="AE49" s="59"/>
      <c r="AF49" s="59"/>
      <c r="AG49" s="59">
        <f t="shared" si="15"/>
        <v>0</v>
      </c>
      <c r="AH49" s="59">
        <f t="shared" si="9"/>
        <v>0</v>
      </c>
      <c r="AI49" s="59">
        <f t="shared" si="17"/>
        <v>0</v>
      </c>
      <c r="AJ49" s="59">
        <f t="shared" si="10"/>
        <v>0</v>
      </c>
      <c r="AK49" s="59">
        <f t="shared" si="11"/>
        <v>0</v>
      </c>
      <c r="AL49" s="59">
        <f t="shared" si="16"/>
        <v>0</v>
      </c>
      <c r="AM49" s="1752"/>
    </row>
    <row r="50" spans="1:39" hidden="1" x14ac:dyDescent="0.2">
      <c r="A50" s="1050">
        <v>340</v>
      </c>
      <c r="B50" s="1057">
        <v>244</v>
      </c>
      <c r="C50" s="11"/>
      <c r="D50" s="58"/>
      <c r="E50" s="58"/>
      <c r="F50" s="58"/>
      <c r="G50" s="58"/>
      <c r="H50" s="58"/>
      <c r="I50" s="58"/>
      <c r="J50" s="58"/>
      <c r="K50" s="58"/>
      <c r="L50" s="58"/>
      <c r="M50" s="58"/>
      <c r="N50" s="58"/>
      <c r="O50" s="58"/>
      <c r="P50" s="58"/>
      <c r="Q50" s="58"/>
      <c r="R50" s="58"/>
      <c r="S50" s="58">
        <f t="shared" si="4"/>
        <v>0</v>
      </c>
      <c r="T50" s="58">
        <f t="shared" si="5"/>
        <v>0</v>
      </c>
      <c r="U50" s="58">
        <f t="shared" si="6"/>
        <v>0</v>
      </c>
      <c r="V50" s="58">
        <f t="shared" si="0"/>
        <v>0</v>
      </c>
      <c r="W50" s="58">
        <f t="shared" si="7"/>
        <v>0</v>
      </c>
      <c r="X50" s="59">
        <f t="shared" si="8"/>
        <v>0</v>
      </c>
      <c r="Y50" s="59"/>
      <c r="Z50" s="1521"/>
      <c r="AA50" s="1521"/>
      <c r="AB50" s="1521"/>
      <c r="AC50" s="1521"/>
      <c r="AD50" s="1521"/>
      <c r="AE50" s="59"/>
      <c r="AF50" s="59"/>
      <c r="AG50" s="59">
        <f t="shared" si="15"/>
        <v>0</v>
      </c>
      <c r="AH50" s="59">
        <f t="shared" si="9"/>
        <v>0</v>
      </c>
      <c r="AI50" s="59">
        <f t="shared" si="17"/>
        <v>0</v>
      </c>
      <c r="AJ50" s="59">
        <f t="shared" si="10"/>
        <v>0</v>
      </c>
      <c r="AK50" s="59">
        <f t="shared" si="11"/>
        <v>0</v>
      </c>
      <c r="AL50" s="59">
        <f t="shared" si="16"/>
        <v>0</v>
      </c>
      <c r="AM50" s="1752"/>
    </row>
    <row r="51" spans="1:39" x14ac:dyDescent="0.2">
      <c r="A51" s="1050">
        <v>341</v>
      </c>
      <c r="B51" s="1057">
        <v>244</v>
      </c>
      <c r="C51" s="11"/>
      <c r="D51" s="58"/>
      <c r="E51" s="58"/>
      <c r="F51" s="58"/>
      <c r="G51" s="58"/>
      <c r="H51" s="58"/>
      <c r="I51" s="58"/>
      <c r="J51" s="58"/>
      <c r="K51" s="58"/>
      <c r="L51" s="58"/>
      <c r="M51" s="58"/>
      <c r="N51" s="58"/>
      <c r="O51" s="58"/>
      <c r="P51" s="58"/>
      <c r="Q51" s="58"/>
      <c r="R51" s="58"/>
      <c r="S51" s="58">
        <f t="shared" ref="S51:S58" si="18">D51+E51+J51+K51</f>
        <v>0</v>
      </c>
      <c r="T51" s="58">
        <f t="shared" ref="T51:T58" si="19">F51+G51+L51+M51</f>
        <v>0</v>
      </c>
      <c r="U51" s="58">
        <f t="shared" ref="U51:U58" si="20">H51+I51+N51+O51</f>
        <v>0</v>
      </c>
      <c r="V51" s="58">
        <f t="shared" ref="V51:W58" si="21">P51</f>
        <v>0</v>
      </c>
      <c r="W51" s="58">
        <f t="shared" si="7"/>
        <v>0</v>
      </c>
      <c r="X51" s="59">
        <f t="shared" si="8"/>
        <v>0</v>
      </c>
      <c r="Y51" s="59"/>
      <c r="Z51" s="1521"/>
      <c r="AA51" s="1521"/>
      <c r="AB51" s="1521"/>
      <c r="AC51" s="1521"/>
      <c r="AD51" s="1521"/>
      <c r="AE51" s="59"/>
      <c r="AF51" s="59"/>
      <c r="AG51" s="59">
        <f t="shared" si="15"/>
        <v>0</v>
      </c>
      <c r="AH51" s="59">
        <f t="shared" si="9"/>
        <v>0</v>
      </c>
      <c r="AI51" s="59">
        <f t="shared" ref="AI51:AJ58" si="22">AB51</f>
        <v>0</v>
      </c>
      <c r="AJ51" s="59">
        <f t="shared" si="10"/>
        <v>0</v>
      </c>
      <c r="AK51" s="59">
        <f t="shared" si="11"/>
        <v>0</v>
      </c>
      <c r="AL51" s="59">
        <f t="shared" si="16"/>
        <v>0</v>
      </c>
      <c r="AM51" s="1752"/>
    </row>
    <row r="52" spans="1:39" x14ac:dyDescent="0.2">
      <c r="A52" s="1050">
        <v>342</v>
      </c>
      <c r="B52" s="1057">
        <v>244</v>
      </c>
      <c r="C52" s="11"/>
      <c r="D52" s="58"/>
      <c r="E52" s="58"/>
      <c r="F52" s="58"/>
      <c r="G52" s="58"/>
      <c r="H52" s="58"/>
      <c r="I52" s="58"/>
      <c r="J52" s="58"/>
      <c r="K52" s="58"/>
      <c r="L52" s="58"/>
      <c r="M52" s="58"/>
      <c r="N52" s="58"/>
      <c r="O52" s="58"/>
      <c r="P52" s="58"/>
      <c r="Q52" s="58"/>
      <c r="R52" s="58"/>
      <c r="S52" s="58">
        <f t="shared" si="18"/>
        <v>0</v>
      </c>
      <c r="T52" s="58">
        <f t="shared" si="19"/>
        <v>0</v>
      </c>
      <c r="U52" s="58">
        <f t="shared" si="20"/>
        <v>0</v>
      </c>
      <c r="V52" s="58">
        <f t="shared" si="21"/>
        <v>0</v>
      </c>
      <c r="W52" s="58">
        <f t="shared" si="7"/>
        <v>0</v>
      </c>
      <c r="X52" s="59">
        <f t="shared" si="8"/>
        <v>0</v>
      </c>
      <c r="Y52" s="59"/>
      <c r="Z52" s="1521"/>
      <c r="AA52" s="1521"/>
      <c r="AB52" s="1521"/>
      <c r="AC52" s="1521"/>
      <c r="AD52" s="1521"/>
      <c r="AE52" s="59"/>
      <c r="AF52" s="59"/>
      <c r="AG52" s="59">
        <f t="shared" si="15"/>
        <v>0</v>
      </c>
      <c r="AH52" s="59">
        <f t="shared" si="9"/>
        <v>0</v>
      </c>
      <c r="AI52" s="59">
        <f t="shared" si="22"/>
        <v>0</v>
      </c>
      <c r="AJ52" s="59">
        <f t="shared" si="10"/>
        <v>0</v>
      </c>
      <c r="AK52" s="59">
        <f t="shared" si="11"/>
        <v>0</v>
      </c>
      <c r="AL52" s="59">
        <f t="shared" si="16"/>
        <v>0</v>
      </c>
      <c r="AM52" s="1752"/>
    </row>
    <row r="53" spans="1:39" x14ac:dyDescent="0.2">
      <c r="A53" s="1050">
        <v>343</v>
      </c>
      <c r="B53" s="1057">
        <v>244</v>
      </c>
      <c r="C53" s="11"/>
      <c r="D53" s="58"/>
      <c r="E53" s="58"/>
      <c r="F53" s="58"/>
      <c r="G53" s="58"/>
      <c r="H53" s="58"/>
      <c r="I53" s="58"/>
      <c r="J53" s="58"/>
      <c r="K53" s="58"/>
      <c r="L53" s="58"/>
      <c r="M53" s="58"/>
      <c r="N53" s="58"/>
      <c r="O53" s="58"/>
      <c r="P53" s="58"/>
      <c r="Q53" s="58"/>
      <c r="R53" s="58"/>
      <c r="S53" s="58">
        <f t="shared" si="18"/>
        <v>0</v>
      </c>
      <c r="T53" s="58">
        <f t="shared" si="19"/>
        <v>0</v>
      </c>
      <c r="U53" s="58">
        <f t="shared" si="20"/>
        <v>0</v>
      </c>
      <c r="V53" s="58">
        <f t="shared" si="21"/>
        <v>0</v>
      </c>
      <c r="W53" s="58">
        <f t="shared" si="7"/>
        <v>0</v>
      </c>
      <c r="X53" s="59">
        <f t="shared" si="8"/>
        <v>0</v>
      </c>
      <c r="Y53" s="59"/>
      <c r="Z53" s="1521"/>
      <c r="AA53" s="1521"/>
      <c r="AB53" s="1521"/>
      <c r="AC53" s="1521"/>
      <c r="AD53" s="1521"/>
      <c r="AE53" s="59"/>
      <c r="AF53" s="59"/>
      <c r="AG53" s="59">
        <f t="shared" si="15"/>
        <v>0</v>
      </c>
      <c r="AH53" s="59">
        <f t="shared" si="9"/>
        <v>0</v>
      </c>
      <c r="AI53" s="59">
        <f t="shared" si="22"/>
        <v>0</v>
      </c>
      <c r="AJ53" s="59">
        <f t="shared" si="10"/>
        <v>0</v>
      </c>
      <c r="AK53" s="59">
        <f t="shared" si="11"/>
        <v>0</v>
      </c>
      <c r="AL53" s="59">
        <f t="shared" si="16"/>
        <v>0</v>
      </c>
      <c r="AM53" s="1752"/>
    </row>
    <row r="54" spans="1:39" x14ac:dyDescent="0.2">
      <c r="A54" s="1050">
        <v>344</v>
      </c>
      <c r="B54" s="1057">
        <v>244</v>
      </c>
      <c r="C54" s="11"/>
      <c r="D54" s="58"/>
      <c r="E54" s="58"/>
      <c r="F54" s="58">
        <f>15000</f>
        <v>15000</v>
      </c>
      <c r="G54" s="58"/>
      <c r="H54" s="58"/>
      <c r="I54" s="58"/>
      <c r="J54" s="58"/>
      <c r="K54" s="58"/>
      <c r="L54" s="58"/>
      <c r="M54" s="58"/>
      <c r="N54" s="58"/>
      <c r="O54" s="58"/>
      <c r="P54" s="58"/>
      <c r="Q54" s="58"/>
      <c r="R54" s="58"/>
      <c r="S54" s="58">
        <f t="shared" si="18"/>
        <v>0</v>
      </c>
      <c r="T54" s="58">
        <f t="shared" si="19"/>
        <v>15000</v>
      </c>
      <c r="U54" s="58">
        <f t="shared" si="20"/>
        <v>0</v>
      </c>
      <c r="V54" s="58">
        <f t="shared" si="21"/>
        <v>0</v>
      </c>
      <c r="W54" s="58">
        <f t="shared" si="7"/>
        <v>0</v>
      </c>
      <c r="X54" s="59">
        <f t="shared" si="8"/>
        <v>15000</v>
      </c>
      <c r="Y54" s="59"/>
      <c r="Z54" s="1521"/>
      <c r="AA54" s="1521"/>
      <c r="AB54" s="1521"/>
      <c r="AC54" s="1521"/>
      <c r="AD54" s="1521"/>
      <c r="AE54" s="59"/>
      <c r="AF54" s="59"/>
      <c r="AG54" s="59">
        <f t="shared" si="15"/>
        <v>0</v>
      </c>
      <c r="AH54" s="59">
        <f t="shared" si="9"/>
        <v>0</v>
      </c>
      <c r="AI54" s="59">
        <f t="shared" si="22"/>
        <v>0</v>
      </c>
      <c r="AJ54" s="59">
        <f t="shared" si="10"/>
        <v>0</v>
      </c>
      <c r="AK54" s="59">
        <f t="shared" si="11"/>
        <v>0</v>
      </c>
      <c r="AL54" s="59">
        <f t="shared" si="16"/>
        <v>15000</v>
      </c>
      <c r="AM54" s="1752"/>
    </row>
    <row r="55" spans="1:39" x14ac:dyDescent="0.2">
      <c r="A55" s="1050">
        <v>345</v>
      </c>
      <c r="B55" s="1057">
        <v>244</v>
      </c>
      <c r="C55" s="11"/>
      <c r="D55" s="58"/>
      <c r="E55" s="58"/>
      <c r="F55" s="58"/>
      <c r="G55" s="58"/>
      <c r="H55" s="58"/>
      <c r="I55" s="58"/>
      <c r="J55" s="58"/>
      <c r="K55" s="58"/>
      <c r="L55" s="58"/>
      <c r="M55" s="58"/>
      <c r="N55" s="58"/>
      <c r="O55" s="58"/>
      <c r="P55" s="58"/>
      <c r="Q55" s="58"/>
      <c r="R55" s="58"/>
      <c r="S55" s="58">
        <f t="shared" si="18"/>
        <v>0</v>
      </c>
      <c r="T55" s="58">
        <f t="shared" si="19"/>
        <v>0</v>
      </c>
      <c r="U55" s="58">
        <f t="shared" si="20"/>
        <v>0</v>
      </c>
      <c r="V55" s="58">
        <f t="shared" si="21"/>
        <v>0</v>
      </c>
      <c r="W55" s="58">
        <f t="shared" si="7"/>
        <v>0</v>
      </c>
      <c r="X55" s="59">
        <f t="shared" si="8"/>
        <v>0</v>
      </c>
      <c r="Y55" s="59"/>
      <c r="Z55" s="1521"/>
      <c r="AA55" s="1521"/>
      <c r="AB55" s="1521"/>
      <c r="AC55" s="1521"/>
      <c r="AD55" s="1521"/>
      <c r="AE55" s="59"/>
      <c r="AF55" s="59"/>
      <c r="AG55" s="59">
        <f t="shared" si="15"/>
        <v>0</v>
      </c>
      <c r="AH55" s="59">
        <f t="shared" si="9"/>
        <v>0</v>
      </c>
      <c r="AI55" s="59">
        <f t="shared" si="22"/>
        <v>0</v>
      </c>
      <c r="AJ55" s="59">
        <f t="shared" si="10"/>
        <v>0</v>
      </c>
      <c r="AK55" s="59">
        <f t="shared" si="11"/>
        <v>0</v>
      </c>
      <c r="AL55" s="59">
        <f t="shared" si="16"/>
        <v>0</v>
      </c>
      <c r="AM55" s="1752"/>
    </row>
    <row r="56" spans="1:39" x14ac:dyDescent="0.2">
      <c r="A56" s="1050">
        <v>346</v>
      </c>
      <c r="B56" s="1057">
        <v>244</v>
      </c>
      <c r="C56" s="11"/>
      <c r="D56" s="58"/>
      <c r="E56" s="58"/>
      <c r="F56" s="58">
        <f>20000</f>
        <v>20000</v>
      </c>
      <c r="G56" s="58"/>
      <c r="H56" s="58"/>
      <c r="I56" s="58"/>
      <c r="J56" s="58"/>
      <c r="K56" s="58"/>
      <c r="L56" s="58"/>
      <c r="M56" s="58"/>
      <c r="N56" s="58"/>
      <c r="O56" s="58"/>
      <c r="P56" s="58"/>
      <c r="Q56" s="58"/>
      <c r="R56" s="58"/>
      <c r="S56" s="58">
        <f t="shared" si="18"/>
        <v>0</v>
      </c>
      <c r="T56" s="58">
        <f t="shared" si="19"/>
        <v>20000</v>
      </c>
      <c r="U56" s="58">
        <f t="shared" si="20"/>
        <v>0</v>
      </c>
      <c r="V56" s="58">
        <f t="shared" si="21"/>
        <v>0</v>
      </c>
      <c r="W56" s="58">
        <f t="shared" si="7"/>
        <v>0</v>
      </c>
      <c r="X56" s="59">
        <f t="shared" si="8"/>
        <v>20000</v>
      </c>
      <c r="Y56" s="59"/>
      <c r="Z56" s="1521"/>
      <c r="AA56" s="1521"/>
      <c r="AB56" s="1521"/>
      <c r="AC56" s="1521"/>
      <c r="AD56" s="1521"/>
      <c r="AE56" s="59"/>
      <c r="AF56" s="59"/>
      <c r="AG56" s="59">
        <f t="shared" si="15"/>
        <v>0</v>
      </c>
      <c r="AH56" s="59">
        <f t="shared" si="9"/>
        <v>0</v>
      </c>
      <c r="AI56" s="59">
        <f t="shared" si="22"/>
        <v>0</v>
      </c>
      <c r="AJ56" s="59">
        <f t="shared" si="10"/>
        <v>0</v>
      </c>
      <c r="AK56" s="59">
        <f t="shared" si="11"/>
        <v>0</v>
      </c>
      <c r="AL56" s="59">
        <f t="shared" si="16"/>
        <v>20000</v>
      </c>
      <c r="AM56" s="1752"/>
    </row>
    <row r="57" spans="1:39" x14ac:dyDescent="0.2">
      <c r="A57" s="1050">
        <v>349</v>
      </c>
      <c r="B57" s="1057">
        <v>244</v>
      </c>
      <c r="C57" s="11"/>
      <c r="D57" s="58"/>
      <c r="E57" s="58"/>
      <c r="F57" s="58">
        <f>10000</f>
        <v>10000</v>
      </c>
      <c r="G57" s="58"/>
      <c r="H57" s="58"/>
      <c r="I57" s="58"/>
      <c r="J57" s="58"/>
      <c r="K57" s="58"/>
      <c r="L57" s="58"/>
      <c r="M57" s="58"/>
      <c r="N57" s="58"/>
      <c r="O57" s="58"/>
      <c r="P57" s="58"/>
      <c r="Q57" s="58"/>
      <c r="R57" s="58"/>
      <c r="S57" s="58">
        <f t="shared" si="18"/>
        <v>0</v>
      </c>
      <c r="T57" s="58">
        <f t="shared" si="19"/>
        <v>10000</v>
      </c>
      <c r="U57" s="58">
        <f t="shared" si="20"/>
        <v>0</v>
      </c>
      <c r="V57" s="58">
        <f t="shared" si="21"/>
        <v>0</v>
      </c>
      <c r="W57" s="58">
        <f t="shared" si="7"/>
        <v>0</v>
      </c>
      <c r="X57" s="59">
        <f t="shared" si="8"/>
        <v>10000</v>
      </c>
      <c r="Y57" s="59"/>
      <c r="Z57" s="1521"/>
      <c r="AA57" s="1521"/>
      <c r="AB57" s="1521"/>
      <c r="AC57" s="1521"/>
      <c r="AD57" s="1521"/>
      <c r="AE57" s="59"/>
      <c r="AF57" s="59"/>
      <c r="AG57" s="59">
        <f t="shared" si="15"/>
        <v>0</v>
      </c>
      <c r="AH57" s="59">
        <f t="shared" si="9"/>
        <v>0</v>
      </c>
      <c r="AI57" s="59">
        <f t="shared" si="22"/>
        <v>0</v>
      </c>
      <c r="AJ57" s="59">
        <f t="shared" si="10"/>
        <v>0</v>
      </c>
      <c r="AK57" s="59">
        <f t="shared" si="11"/>
        <v>0</v>
      </c>
      <c r="AL57" s="59">
        <f t="shared" si="16"/>
        <v>10000</v>
      </c>
      <c r="AM57" s="1752"/>
    </row>
    <row r="58" spans="1:39" x14ac:dyDescent="0.2">
      <c r="A58" s="11">
        <v>352</v>
      </c>
      <c r="B58" s="269">
        <v>244</v>
      </c>
      <c r="C58" s="11"/>
      <c r="D58" s="58"/>
      <c r="E58" s="58"/>
      <c r="F58" s="58"/>
      <c r="G58" s="58"/>
      <c r="H58" s="58"/>
      <c r="I58" s="58"/>
      <c r="J58" s="58"/>
      <c r="K58" s="58"/>
      <c r="L58" s="58"/>
      <c r="M58" s="58"/>
      <c r="N58" s="58"/>
      <c r="O58" s="58"/>
      <c r="P58" s="58"/>
      <c r="Q58" s="58"/>
      <c r="R58" s="58"/>
      <c r="S58" s="58">
        <f t="shared" si="18"/>
        <v>0</v>
      </c>
      <c r="T58" s="58">
        <f t="shared" si="19"/>
        <v>0</v>
      </c>
      <c r="U58" s="58">
        <f t="shared" si="20"/>
        <v>0</v>
      </c>
      <c r="V58" s="58">
        <f t="shared" si="21"/>
        <v>0</v>
      </c>
      <c r="W58" s="58">
        <f t="shared" si="21"/>
        <v>0</v>
      </c>
      <c r="X58" s="59">
        <f>SUM(D58:P58)</f>
        <v>0</v>
      </c>
      <c r="Y58" s="59"/>
      <c r="Z58" s="1521"/>
      <c r="AA58" s="1521"/>
      <c r="AB58" s="1521"/>
      <c r="AC58" s="1521"/>
      <c r="AD58" s="1521"/>
      <c r="AE58" s="59"/>
      <c r="AF58" s="59"/>
      <c r="AG58" s="59">
        <f t="shared" si="15"/>
        <v>0</v>
      </c>
      <c r="AH58" s="59">
        <f>Z58+AD58</f>
        <v>0</v>
      </c>
      <c r="AI58" s="59">
        <f t="shared" si="22"/>
        <v>0</v>
      </c>
      <c r="AJ58" s="59">
        <f t="shared" si="22"/>
        <v>0</v>
      </c>
      <c r="AK58" s="59">
        <f>SUM(Y58:AD58)</f>
        <v>0</v>
      </c>
      <c r="AL58" s="59">
        <f t="shared" si="16"/>
        <v>0</v>
      </c>
      <c r="AM58" s="1752"/>
    </row>
    <row r="59" spans="1:39" x14ac:dyDescent="0.2">
      <c r="A59" s="11">
        <v>353</v>
      </c>
      <c r="B59" s="269">
        <v>244</v>
      </c>
      <c r="C59" s="11"/>
      <c r="D59" s="58"/>
      <c r="E59" s="58"/>
      <c r="F59" s="58"/>
      <c r="G59" s="58"/>
      <c r="H59" s="58"/>
      <c r="I59" s="58"/>
      <c r="J59" s="58"/>
      <c r="K59" s="58"/>
      <c r="L59" s="58"/>
      <c r="M59" s="58"/>
      <c r="N59" s="58"/>
      <c r="O59" s="58"/>
      <c r="P59" s="58"/>
      <c r="Q59" s="58"/>
      <c r="R59" s="58"/>
      <c r="S59" s="58">
        <f t="shared" si="4"/>
        <v>0</v>
      </c>
      <c r="T59" s="58">
        <f t="shared" si="5"/>
        <v>0</v>
      </c>
      <c r="U59" s="58">
        <f t="shared" si="6"/>
        <v>0</v>
      </c>
      <c r="V59" s="58">
        <f>P59</f>
        <v>0</v>
      </c>
      <c r="W59" s="58">
        <f>Q59</f>
        <v>0</v>
      </c>
      <c r="X59" s="59">
        <f>SUM(D59:P59)</f>
        <v>0</v>
      </c>
      <c r="Y59" s="59"/>
      <c r="Z59" s="1521"/>
      <c r="AA59" s="1521"/>
      <c r="AB59" s="1521"/>
      <c r="AC59" s="1521"/>
      <c r="AD59" s="1521"/>
      <c r="AE59" s="59"/>
      <c r="AF59" s="59"/>
      <c r="AG59" s="59">
        <f t="shared" si="15"/>
        <v>0</v>
      </c>
      <c r="AH59" s="59">
        <f>Z59+AD59</f>
        <v>0</v>
      </c>
      <c r="AI59" s="59">
        <f>AB59</f>
        <v>0</v>
      </c>
      <c r="AJ59" s="59">
        <f>AC59</f>
        <v>0</v>
      </c>
      <c r="AK59" s="59">
        <f>SUM(Y59:AD59)</f>
        <v>0</v>
      </c>
      <c r="AL59" s="59">
        <f t="shared" si="16"/>
        <v>0</v>
      </c>
      <c r="AM59" s="1752"/>
    </row>
    <row r="60" spans="1:39" x14ac:dyDescent="0.2">
      <c r="A60" s="1403" t="s">
        <v>1308</v>
      </c>
      <c r="B60" s="269"/>
      <c r="C60" s="1405">
        <f t="shared" ref="C60:D60" si="23">C11+C12+C13+C14+C30+C31+C32+C33+C34</f>
        <v>0</v>
      </c>
      <c r="D60" s="1405">
        <f t="shared" si="23"/>
        <v>0</v>
      </c>
      <c r="E60" s="1405">
        <f>E11+E12+E13+E14+E30+E31+E32+E33+E34</f>
        <v>800000</v>
      </c>
      <c r="F60" s="1405">
        <f t="shared" ref="F60:AL60" si="24">F11+F12+F13+F14+F30+F31+F32+F33+F34</f>
        <v>2850000</v>
      </c>
      <c r="G60" s="1405">
        <f t="shared" si="24"/>
        <v>0</v>
      </c>
      <c r="H60" s="1405">
        <f t="shared" si="24"/>
        <v>0</v>
      </c>
      <c r="I60" s="1405">
        <f t="shared" si="24"/>
        <v>0</v>
      </c>
      <c r="J60" s="1405">
        <f t="shared" si="24"/>
        <v>0</v>
      </c>
      <c r="K60" s="1405">
        <f t="shared" si="24"/>
        <v>0</v>
      </c>
      <c r="L60" s="1405">
        <f t="shared" si="24"/>
        <v>0</v>
      </c>
      <c r="M60" s="1405">
        <f t="shared" si="24"/>
        <v>0</v>
      </c>
      <c r="N60" s="1405">
        <f t="shared" si="24"/>
        <v>0</v>
      </c>
      <c r="O60" s="1405">
        <f t="shared" si="24"/>
        <v>0</v>
      </c>
      <c r="P60" s="1405">
        <f t="shared" si="24"/>
        <v>0</v>
      </c>
      <c r="Q60" s="1405">
        <f t="shared" si="24"/>
        <v>0</v>
      </c>
      <c r="R60" s="1405">
        <f t="shared" si="24"/>
        <v>0</v>
      </c>
      <c r="S60" s="1405">
        <f t="shared" si="24"/>
        <v>800000</v>
      </c>
      <c r="T60" s="1405">
        <f t="shared" si="24"/>
        <v>2850000</v>
      </c>
      <c r="U60" s="1405">
        <f t="shared" si="24"/>
        <v>0</v>
      </c>
      <c r="V60" s="1405">
        <f t="shared" si="24"/>
        <v>0</v>
      </c>
      <c r="W60" s="1405">
        <f t="shared" si="24"/>
        <v>0</v>
      </c>
      <c r="X60" s="1405">
        <f t="shared" si="24"/>
        <v>3650000</v>
      </c>
      <c r="Y60" s="1405">
        <f t="shared" si="24"/>
        <v>0</v>
      </c>
      <c r="Z60" s="1405">
        <f t="shared" si="24"/>
        <v>178103.53000000003</v>
      </c>
      <c r="AA60" s="1405">
        <f t="shared" si="24"/>
        <v>0</v>
      </c>
      <c r="AB60" s="1405">
        <f t="shared" si="24"/>
        <v>33000</v>
      </c>
      <c r="AC60" s="1405">
        <f t="shared" si="24"/>
        <v>0</v>
      </c>
      <c r="AD60" s="1405">
        <f t="shared" si="24"/>
        <v>220000</v>
      </c>
      <c r="AE60" s="1405">
        <f t="shared" si="24"/>
        <v>0</v>
      </c>
      <c r="AF60" s="1405">
        <f t="shared" si="24"/>
        <v>0</v>
      </c>
      <c r="AG60" s="1405">
        <f t="shared" si="24"/>
        <v>0</v>
      </c>
      <c r="AH60" s="1405">
        <f t="shared" si="24"/>
        <v>398103.53</v>
      </c>
      <c r="AI60" s="1405">
        <f t="shared" si="24"/>
        <v>33000</v>
      </c>
      <c r="AJ60" s="1405">
        <f t="shared" si="24"/>
        <v>0</v>
      </c>
      <c r="AK60" s="1405">
        <f t="shared" si="24"/>
        <v>431103.53</v>
      </c>
      <c r="AL60" s="1405">
        <f t="shared" si="24"/>
        <v>4081103.5300000003</v>
      </c>
      <c r="AM60" s="1752"/>
    </row>
    <row r="61" spans="1:39" x14ac:dyDescent="0.2">
      <c r="A61" s="1404" t="s">
        <v>1309</v>
      </c>
      <c r="B61" s="269"/>
      <c r="C61" s="1406">
        <f t="shared" ref="C61:D61" si="25">C62-C60</f>
        <v>0</v>
      </c>
      <c r="D61" s="1406">
        <f t="shared" si="25"/>
        <v>0</v>
      </c>
      <c r="E61" s="1406">
        <f>E62-E60</f>
        <v>0</v>
      </c>
      <c r="F61" s="1406">
        <f t="shared" ref="F61:AL61" si="26">F62-F60</f>
        <v>70000</v>
      </c>
      <c r="G61" s="1406">
        <f t="shared" si="26"/>
        <v>0</v>
      </c>
      <c r="H61" s="1406">
        <f t="shared" si="26"/>
        <v>0</v>
      </c>
      <c r="I61" s="1406">
        <f t="shared" si="26"/>
        <v>0</v>
      </c>
      <c r="J61" s="1406">
        <f t="shared" si="26"/>
        <v>0</v>
      </c>
      <c r="K61" s="1406">
        <f t="shared" si="26"/>
        <v>0</v>
      </c>
      <c r="L61" s="1406">
        <f t="shared" si="26"/>
        <v>0</v>
      </c>
      <c r="M61" s="1406">
        <f t="shared" si="26"/>
        <v>0</v>
      </c>
      <c r="N61" s="1406">
        <f t="shared" si="26"/>
        <v>0</v>
      </c>
      <c r="O61" s="1406">
        <f t="shared" si="26"/>
        <v>0</v>
      </c>
      <c r="P61" s="1406">
        <f t="shared" si="26"/>
        <v>0</v>
      </c>
      <c r="Q61" s="1406">
        <f t="shared" si="26"/>
        <v>0</v>
      </c>
      <c r="R61" s="1406">
        <f t="shared" si="26"/>
        <v>0</v>
      </c>
      <c r="S61" s="1406">
        <f t="shared" si="26"/>
        <v>0</v>
      </c>
      <c r="T61" s="1406">
        <f t="shared" si="26"/>
        <v>70000</v>
      </c>
      <c r="U61" s="1406">
        <f t="shared" si="26"/>
        <v>0</v>
      </c>
      <c r="V61" s="1406">
        <f t="shared" si="26"/>
        <v>0</v>
      </c>
      <c r="W61" s="1406">
        <f t="shared" si="26"/>
        <v>0</v>
      </c>
      <c r="X61" s="1406">
        <f t="shared" si="26"/>
        <v>70000</v>
      </c>
      <c r="Y61" s="1406">
        <f t="shared" si="26"/>
        <v>0</v>
      </c>
      <c r="Z61" s="1406">
        <f t="shared" si="26"/>
        <v>613566.42000000004</v>
      </c>
      <c r="AA61" s="1406">
        <f t="shared" si="26"/>
        <v>0</v>
      </c>
      <c r="AB61" s="1406">
        <f t="shared" si="26"/>
        <v>0</v>
      </c>
      <c r="AC61" s="1406">
        <f t="shared" si="26"/>
        <v>0</v>
      </c>
      <c r="AD61" s="1406">
        <f t="shared" si="26"/>
        <v>0</v>
      </c>
      <c r="AE61" s="1406">
        <f t="shared" si="26"/>
        <v>0</v>
      </c>
      <c r="AF61" s="1406">
        <f t="shared" si="26"/>
        <v>0</v>
      </c>
      <c r="AG61" s="1406">
        <f t="shared" si="26"/>
        <v>0</v>
      </c>
      <c r="AH61" s="1406">
        <f t="shared" si="26"/>
        <v>613566.42000000004</v>
      </c>
      <c r="AI61" s="1406">
        <f t="shared" si="26"/>
        <v>0</v>
      </c>
      <c r="AJ61" s="1406">
        <f t="shared" si="26"/>
        <v>0</v>
      </c>
      <c r="AK61" s="1406">
        <f t="shared" si="26"/>
        <v>613566.42000000004</v>
      </c>
      <c r="AL61" s="1406">
        <f t="shared" si="26"/>
        <v>683566.41999999993</v>
      </c>
      <c r="AM61" s="1752"/>
    </row>
    <row r="62" spans="1:39" x14ac:dyDescent="0.2">
      <c r="A62" s="34" t="s">
        <v>204</v>
      </c>
      <c r="B62" s="60"/>
      <c r="C62" s="60">
        <f t="shared" ref="C62:P62" si="27">SUM(C11:C59)</f>
        <v>0</v>
      </c>
      <c r="D62" s="60">
        <f>SUM(D11:D59)</f>
        <v>0</v>
      </c>
      <c r="E62" s="60">
        <f>SUM(E11:E59)</f>
        <v>800000</v>
      </c>
      <c r="F62" s="60">
        <f t="shared" si="27"/>
        <v>2920000</v>
      </c>
      <c r="G62" s="60">
        <f t="shared" si="27"/>
        <v>0</v>
      </c>
      <c r="H62" s="60">
        <f t="shared" si="27"/>
        <v>0</v>
      </c>
      <c r="I62" s="60">
        <f t="shared" si="27"/>
        <v>0</v>
      </c>
      <c r="J62" s="60">
        <f t="shared" si="27"/>
        <v>0</v>
      </c>
      <c r="K62" s="60">
        <f t="shared" si="27"/>
        <v>0</v>
      </c>
      <c r="L62" s="60">
        <f t="shared" si="27"/>
        <v>0</v>
      </c>
      <c r="M62" s="60">
        <f t="shared" si="27"/>
        <v>0</v>
      </c>
      <c r="N62" s="60">
        <f t="shared" si="27"/>
        <v>0</v>
      </c>
      <c r="O62" s="60">
        <f t="shared" si="27"/>
        <v>0</v>
      </c>
      <c r="P62" s="60">
        <f t="shared" si="27"/>
        <v>0</v>
      </c>
      <c r="Q62" s="60">
        <f>SUM(Q11:Q59)</f>
        <v>0</v>
      </c>
      <c r="R62" s="60">
        <f>SUM(R11:R59)</f>
        <v>0</v>
      </c>
      <c r="S62" s="60">
        <f t="shared" ref="S62:AL62" si="28">SUM(S11:S59)</f>
        <v>800000</v>
      </c>
      <c r="T62" s="60">
        <f t="shared" si="28"/>
        <v>2920000</v>
      </c>
      <c r="U62" s="60">
        <f t="shared" si="28"/>
        <v>0</v>
      </c>
      <c r="V62" s="60">
        <f t="shared" si="28"/>
        <v>0</v>
      </c>
      <c r="W62" s="60">
        <f>SUM(W11:W59)</f>
        <v>0</v>
      </c>
      <c r="X62" s="60">
        <f t="shared" si="28"/>
        <v>3720000</v>
      </c>
      <c r="Y62" s="60">
        <f t="shared" si="28"/>
        <v>0</v>
      </c>
      <c r="Z62" s="60">
        <f t="shared" si="28"/>
        <v>791669.95000000007</v>
      </c>
      <c r="AA62" s="60">
        <f>SUM(AA11:AA59)</f>
        <v>0</v>
      </c>
      <c r="AB62" s="60">
        <f t="shared" si="28"/>
        <v>33000</v>
      </c>
      <c r="AC62" s="60">
        <f t="shared" si="28"/>
        <v>0</v>
      </c>
      <c r="AD62" s="60">
        <f t="shared" si="28"/>
        <v>220000</v>
      </c>
      <c r="AE62" s="60">
        <f>SUM(AE11:AE59)</f>
        <v>0</v>
      </c>
      <c r="AF62" s="60">
        <f>SUM(AF11:AF59)</f>
        <v>0</v>
      </c>
      <c r="AG62" s="60">
        <f t="shared" si="28"/>
        <v>0</v>
      </c>
      <c r="AH62" s="60">
        <f>SUM(AH11:AH59)</f>
        <v>1011669.9500000001</v>
      </c>
      <c r="AI62" s="60">
        <f t="shared" si="28"/>
        <v>33000</v>
      </c>
      <c r="AJ62" s="60">
        <f>SUM(AJ11:AJ59)</f>
        <v>0</v>
      </c>
      <c r="AK62" s="60">
        <f t="shared" si="28"/>
        <v>1044669.9500000001</v>
      </c>
      <c r="AL62" s="60">
        <f t="shared" si="28"/>
        <v>4764669.95</v>
      </c>
      <c r="AM62" s="1753"/>
    </row>
    <row r="63" spans="1:39" ht="11.25" customHeight="1" x14ac:dyDescent="0.2">
      <c r="A63" s="1050">
        <v>211</v>
      </c>
      <c r="B63" s="1051">
        <v>111</v>
      </c>
      <c r="C63" s="11"/>
      <c r="D63" s="58"/>
      <c r="E63" s="58">
        <f>400000+24272.08</f>
        <v>424272.08</v>
      </c>
      <c r="F63" s="58">
        <f>1500000-20000-20000+20139.2+30000</f>
        <v>1510139.2</v>
      </c>
      <c r="G63" s="58"/>
      <c r="H63" s="58"/>
      <c r="I63" s="58"/>
      <c r="J63" s="58"/>
      <c r="K63" s="58"/>
      <c r="L63" s="58"/>
      <c r="M63" s="58"/>
      <c r="N63" s="58"/>
      <c r="O63" s="58"/>
      <c r="P63" s="58"/>
      <c r="Q63" s="58"/>
      <c r="R63" s="58"/>
      <c r="S63" s="58">
        <f t="shared" ref="S63:S178" si="29">D63+E63+J63+K63</f>
        <v>424272.08</v>
      </c>
      <c r="T63" s="58">
        <f t="shared" ref="T63:T178" si="30">F63+G63+L63+M63</f>
        <v>1510139.2</v>
      </c>
      <c r="U63" s="58">
        <f t="shared" si="6"/>
        <v>0</v>
      </c>
      <c r="V63" s="58">
        <f t="shared" ref="V63:V111" si="31">P63</f>
        <v>0</v>
      </c>
      <c r="W63" s="58">
        <f t="shared" ref="W63:W109" si="32">Q63+R63</f>
        <v>0</v>
      </c>
      <c r="X63" s="59">
        <f>SUM(D63:R63)</f>
        <v>1934411.28</v>
      </c>
      <c r="Y63" s="59"/>
      <c r="Z63" s="1521">
        <f>100000+30000</f>
        <v>130000</v>
      </c>
      <c r="AA63" s="1521"/>
      <c r="AB63" s="1521">
        <f>15000</f>
        <v>15000</v>
      </c>
      <c r="AC63" s="1521"/>
      <c r="AD63" s="1521">
        <f>90000</f>
        <v>90000</v>
      </c>
      <c r="AE63" s="59"/>
      <c r="AF63" s="59"/>
      <c r="AG63" s="59">
        <f t="shared" ref="AG63:AG94" si="33">Y63+AC63</f>
        <v>0</v>
      </c>
      <c r="AH63" s="59">
        <f t="shared" ref="AH63:AH108" si="34">Z63+AD63+AA63</f>
        <v>220000</v>
      </c>
      <c r="AI63" s="59">
        <f t="shared" ref="AI63:AI89" si="35">AB63</f>
        <v>15000</v>
      </c>
      <c r="AJ63" s="59">
        <f>AE63+AF63</f>
        <v>0</v>
      </c>
      <c r="AK63" s="59">
        <f>SUM(Y63:AF63)</f>
        <v>235000</v>
      </c>
      <c r="AL63" s="59">
        <f t="shared" ref="AL63:AL94" si="36">C63+X63+AK63</f>
        <v>2169411.2800000003</v>
      </c>
      <c r="AM63" s="1751" t="s">
        <v>205</v>
      </c>
    </row>
    <row r="64" spans="1:39" x14ac:dyDescent="0.2">
      <c r="A64" s="1050">
        <v>212</v>
      </c>
      <c r="B64" s="1051">
        <v>112</v>
      </c>
      <c r="C64" s="11"/>
      <c r="D64" s="58"/>
      <c r="E64" s="58"/>
      <c r="F64" s="58"/>
      <c r="G64" s="58"/>
      <c r="H64" s="58"/>
      <c r="I64" s="58"/>
      <c r="J64" s="58"/>
      <c r="K64" s="58"/>
      <c r="L64" s="58"/>
      <c r="M64" s="58"/>
      <c r="N64" s="58"/>
      <c r="O64" s="58"/>
      <c r="P64" s="58"/>
      <c r="Q64" s="58"/>
      <c r="R64" s="58"/>
      <c r="S64" s="58">
        <f t="shared" si="29"/>
        <v>0</v>
      </c>
      <c r="T64" s="58">
        <f t="shared" si="30"/>
        <v>0</v>
      </c>
      <c r="U64" s="58">
        <f t="shared" si="6"/>
        <v>0</v>
      </c>
      <c r="V64" s="58">
        <f t="shared" si="31"/>
        <v>0</v>
      </c>
      <c r="W64" s="58">
        <f t="shared" si="32"/>
        <v>0</v>
      </c>
      <c r="X64" s="59">
        <f t="shared" ref="X64:X109" si="37">SUM(D64:R64)</f>
        <v>0</v>
      </c>
      <c r="Y64" s="59"/>
      <c r="Z64" s="1521"/>
      <c r="AA64" s="1521"/>
      <c r="AB64" s="1521"/>
      <c r="AC64" s="1521"/>
      <c r="AD64" s="1521"/>
      <c r="AE64" s="59"/>
      <c r="AF64" s="59"/>
      <c r="AG64" s="59">
        <f t="shared" si="33"/>
        <v>0</v>
      </c>
      <c r="AH64" s="59">
        <f t="shared" si="34"/>
        <v>0</v>
      </c>
      <c r="AI64" s="59">
        <f t="shared" si="35"/>
        <v>0</v>
      </c>
      <c r="AJ64" s="59">
        <f t="shared" ref="AJ64:AJ109" si="38">AE64+AF64</f>
        <v>0</v>
      </c>
      <c r="AK64" s="59">
        <f t="shared" ref="AK64:AK109" si="39">SUM(Y64:AF64)</f>
        <v>0</v>
      </c>
      <c r="AL64" s="59">
        <f t="shared" si="36"/>
        <v>0</v>
      </c>
      <c r="AM64" s="1752"/>
    </row>
    <row r="65" spans="1:39" x14ac:dyDescent="0.2">
      <c r="A65" s="1052">
        <v>213</v>
      </c>
      <c r="B65" s="1053">
        <v>119</v>
      </c>
      <c r="C65" s="12"/>
      <c r="D65" s="58"/>
      <c r="E65" s="58">
        <f>230000</f>
        <v>230000</v>
      </c>
      <c r="F65" s="58">
        <f>730000</f>
        <v>730000</v>
      </c>
      <c r="G65" s="58"/>
      <c r="H65" s="58"/>
      <c r="I65" s="58"/>
      <c r="J65" s="58"/>
      <c r="K65" s="58"/>
      <c r="L65" s="58"/>
      <c r="M65" s="58"/>
      <c r="N65" s="58"/>
      <c r="O65" s="58"/>
      <c r="P65" s="58"/>
      <c r="Q65" s="58"/>
      <c r="R65" s="58"/>
      <c r="S65" s="58">
        <f t="shared" si="29"/>
        <v>230000</v>
      </c>
      <c r="T65" s="58">
        <f t="shared" si="30"/>
        <v>730000</v>
      </c>
      <c r="U65" s="58">
        <f t="shared" si="6"/>
        <v>0</v>
      </c>
      <c r="V65" s="58">
        <f t="shared" si="31"/>
        <v>0</v>
      </c>
      <c r="W65" s="58">
        <f t="shared" si="32"/>
        <v>0</v>
      </c>
      <c r="X65" s="59">
        <f t="shared" si="37"/>
        <v>960000</v>
      </c>
      <c r="Y65" s="59"/>
      <c r="Z65" s="1521">
        <f>55000</f>
        <v>55000</v>
      </c>
      <c r="AA65" s="1521"/>
      <c r="AB65" s="1521">
        <f>8000</f>
        <v>8000</v>
      </c>
      <c r="AC65" s="1521"/>
      <c r="AD65" s="1521">
        <f>45000</f>
        <v>45000</v>
      </c>
      <c r="AE65" s="59"/>
      <c r="AF65" s="59"/>
      <c r="AG65" s="59">
        <f t="shared" si="33"/>
        <v>0</v>
      </c>
      <c r="AH65" s="59">
        <f t="shared" si="34"/>
        <v>100000</v>
      </c>
      <c r="AI65" s="59">
        <f t="shared" si="35"/>
        <v>8000</v>
      </c>
      <c r="AJ65" s="59">
        <f t="shared" si="38"/>
        <v>0</v>
      </c>
      <c r="AK65" s="59">
        <f t="shared" si="39"/>
        <v>108000</v>
      </c>
      <c r="AL65" s="59">
        <f t="shared" si="36"/>
        <v>1068000</v>
      </c>
      <c r="AM65" s="1752"/>
    </row>
    <row r="66" spans="1:39" x14ac:dyDescent="0.2">
      <c r="A66" s="1052">
        <v>214</v>
      </c>
      <c r="B66" s="1053">
        <v>112</v>
      </c>
      <c r="C66" s="12"/>
      <c r="D66" s="58"/>
      <c r="E66" s="58"/>
      <c r="F66" s="58"/>
      <c r="G66" s="58"/>
      <c r="H66" s="58"/>
      <c r="I66" s="58"/>
      <c r="J66" s="58"/>
      <c r="K66" s="58"/>
      <c r="L66" s="58"/>
      <c r="M66" s="58"/>
      <c r="N66" s="58"/>
      <c r="O66" s="58"/>
      <c r="P66" s="58"/>
      <c r="Q66" s="58"/>
      <c r="R66" s="58"/>
      <c r="S66" s="58">
        <f t="shared" si="29"/>
        <v>0</v>
      </c>
      <c r="T66" s="58">
        <f t="shared" si="30"/>
        <v>0</v>
      </c>
      <c r="U66" s="58">
        <f t="shared" si="6"/>
        <v>0</v>
      </c>
      <c r="V66" s="58">
        <f t="shared" si="31"/>
        <v>0</v>
      </c>
      <c r="W66" s="58">
        <f t="shared" si="32"/>
        <v>0</v>
      </c>
      <c r="X66" s="59">
        <f t="shared" si="37"/>
        <v>0</v>
      </c>
      <c r="Y66" s="59"/>
      <c r="Z66" s="1521"/>
      <c r="AA66" s="1521"/>
      <c r="AB66" s="1521"/>
      <c r="AC66" s="1521"/>
      <c r="AD66" s="1521"/>
      <c r="AE66" s="59"/>
      <c r="AF66" s="59"/>
      <c r="AG66" s="59">
        <f t="shared" si="33"/>
        <v>0</v>
      </c>
      <c r="AH66" s="59">
        <f t="shared" si="34"/>
        <v>0</v>
      </c>
      <c r="AI66" s="59">
        <f t="shared" si="35"/>
        <v>0</v>
      </c>
      <c r="AJ66" s="59">
        <f t="shared" si="38"/>
        <v>0</v>
      </c>
      <c r="AK66" s="59">
        <f t="shared" si="39"/>
        <v>0</v>
      </c>
      <c r="AL66" s="59">
        <f t="shared" si="36"/>
        <v>0</v>
      </c>
      <c r="AM66" s="1752"/>
    </row>
    <row r="67" spans="1:39" x14ac:dyDescent="0.2">
      <c r="A67" s="1050">
        <v>221</v>
      </c>
      <c r="B67" s="1051">
        <v>244</v>
      </c>
      <c r="C67" s="11"/>
      <c r="D67" s="58"/>
      <c r="E67" s="58">
        <f>4000+1400</f>
        <v>5400</v>
      </c>
      <c r="F67" s="58">
        <f>1000</f>
        <v>1000</v>
      </c>
      <c r="G67" s="58"/>
      <c r="H67" s="58"/>
      <c r="I67" s="58"/>
      <c r="J67" s="58"/>
      <c r="K67" s="58"/>
      <c r="L67" s="58"/>
      <c r="M67" s="58"/>
      <c r="N67" s="58"/>
      <c r="O67" s="58"/>
      <c r="P67" s="58"/>
      <c r="Q67" s="58"/>
      <c r="R67" s="58"/>
      <c r="S67" s="58">
        <f t="shared" si="29"/>
        <v>5400</v>
      </c>
      <c r="T67" s="58">
        <f t="shared" si="30"/>
        <v>1000</v>
      </c>
      <c r="U67" s="58">
        <f t="shared" si="6"/>
        <v>0</v>
      </c>
      <c r="V67" s="58">
        <f t="shared" si="31"/>
        <v>0</v>
      </c>
      <c r="W67" s="58">
        <f t="shared" si="32"/>
        <v>0</v>
      </c>
      <c r="X67" s="59">
        <f t="shared" si="37"/>
        <v>6400</v>
      </c>
      <c r="Y67" s="59"/>
      <c r="Z67" s="1521"/>
      <c r="AA67" s="1521"/>
      <c r="AB67" s="1521"/>
      <c r="AC67" s="1521"/>
      <c r="AD67" s="1521"/>
      <c r="AE67" s="59"/>
      <c r="AF67" s="59"/>
      <c r="AG67" s="59">
        <f t="shared" si="33"/>
        <v>0</v>
      </c>
      <c r="AH67" s="59">
        <f t="shared" si="34"/>
        <v>0</v>
      </c>
      <c r="AI67" s="59">
        <f t="shared" si="35"/>
        <v>0</v>
      </c>
      <c r="AJ67" s="59">
        <f t="shared" si="38"/>
        <v>0</v>
      </c>
      <c r="AK67" s="59">
        <f t="shared" si="39"/>
        <v>0</v>
      </c>
      <c r="AL67" s="59">
        <f t="shared" si="36"/>
        <v>6400</v>
      </c>
      <c r="AM67" s="1752"/>
    </row>
    <row r="68" spans="1:39" x14ac:dyDescent="0.2">
      <c r="A68" s="1052">
        <v>222</v>
      </c>
      <c r="B68" s="1053">
        <v>112</v>
      </c>
      <c r="C68" s="12"/>
      <c r="D68" s="58"/>
      <c r="E68" s="58"/>
      <c r="F68" s="58"/>
      <c r="G68" s="58"/>
      <c r="H68" s="58"/>
      <c r="I68" s="58"/>
      <c r="J68" s="58"/>
      <c r="K68" s="58"/>
      <c r="L68" s="58"/>
      <c r="M68" s="58"/>
      <c r="N68" s="58"/>
      <c r="O68" s="58"/>
      <c r="P68" s="58"/>
      <c r="Q68" s="58"/>
      <c r="R68" s="58"/>
      <c r="S68" s="58">
        <f t="shared" si="29"/>
        <v>0</v>
      </c>
      <c r="T68" s="58">
        <f t="shared" si="30"/>
        <v>0</v>
      </c>
      <c r="U68" s="58">
        <f t="shared" si="6"/>
        <v>0</v>
      </c>
      <c r="V68" s="58">
        <f t="shared" si="31"/>
        <v>0</v>
      </c>
      <c r="W68" s="58">
        <f t="shared" si="32"/>
        <v>0</v>
      </c>
      <c r="X68" s="59">
        <f t="shared" si="37"/>
        <v>0</v>
      </c>
      <c r="Y68" s="59"/>
      <c r="Z68" s="1521"/>
      <c r="AA68" s="1521"/>
      <c r="AB68" s="1521"/>
      <c r="AC68" s="1521"/>
      <c r="AD68" s="1521"/>
      <c r="AE68" s="59"/>
      <c r="AF68" s="59"/>
      <c r="AG68" s="59">
        <f t="shared" si="33"/>
        <v>0</v>
      </c>
      <c r="AH68" s="59">
        <f t="shared" si="34"/>
        <v>0</v>
      </c>
      <c r="AI68" s="59">
        <f t="shared" si="35"/>
        <v>0</v>
      </c>
      <c r="AJ68" s="59">
        <f t="shared" si="38"/>
        <v>0</v>
      </c>
      <c r="AK68" s="59">
        <f t="shared" si="39"/>
        <v>0</v>
      </c>
      <c r="AL68" s="59">
        <f t="shared" si="36"/>
        <v>0</v>
      </c>
      <c r="AM68" s="1752"/>
    </row>
    <row r="69" spans="1:39" x14ac:dyDescent="0.2">
      <c r="A69" s="1052">
        <v>222</v>
      </c>
      <c r="B69" s="1053">
        <v>244</v>
      </c>
      <c r="C69" s="12"/>
      <c r="D69" s="58"/>
      <c r="E69" s="58"/>
      <c r="F69" s="58"/>
      <c r="G69" s="58"/>
      <c r="H69" s="58"/>
      <c r="I69" s="58"/>
      <c r="J69" s="58"/>
      <c r="K69" s="58"/>
      <c r="L69" s="58"/>
      <c r="M69" s="58"/>
      <c r="N69" s="58"/>
      <c r="O69" s="58"/>
      <c r="P69" s="58"/>
      <c r="Q69" s="58"/>
      <c r="R69" s="58"/>
      <c r="S69" s="58">
        <f t="shared" si="29"/>
        <v>0</v>
      </c>
      <c r="T69" s="58">
        <f t="shared" si="30"/>
        <v>0</v>
      </c>
      <c r="U69" s="58">
        <f t="shared" si="6"/>
        <v>0</v>
      </c>
      <c r="V69" s="58">
        <f t="shared" si="31"/>
        <v>0</v>
      </c>
      <c r="W69" s="58">
        <f t="shared" si="32"/>
        <v>0</v>
      </c>
      <c r="X69" s="59">
        <f t="shared" si="37"/>
        <v>0</v>
      </c>
      <c r="Y69" s="59"/>
      <c r="Z69" s="1521"/>
      <c r="AA69" s="1521"/>
      <c r="AB69" s="1521"/>
      <c r="AC69" s="1521"/>
      <c r="AD69" s="1521"/>
      <c r="AE69" s="59"/>
      <c r="AF69" s="59"/>
      <c r="AG69" s="59">
        <f t="shared" si="33"/>
        <v>0</v>
      </c>
      <c r="AH69" s="59">
        <f t="shared" si="34"/>
        <v>0</v>
      </c>
      <c r="AI69" s="59">
        <f t="shared" si="35"/>
        <v>0</v>
      </c>
      <c r="AJ69" s="59">
        <f t="shared" si="38"/>
        <v>0</v>
      </c>
      <c r="AK69" s="59">
        <f t="shared" si="39"/>
        <v>0</v>
      </c>
      <c r="AL69" s="59">
        <f t="shared" si="36"/>
        <v>0</v>
      </c>
      <c r="AM69" s="1752"/>
    </row>
    <row r="70" spans="1:39" x14ac:dyDescent="0.2">
      <c r="A70" s="1054" t="s">
        <v>196</v>
      </c>
      <c r="B70" s="1053">
        <v>247</v>
      </c>
      <c r="C70" s="42"/>
      <c r="D70" s="58"/>
      <c r="E70" s="58"/>
      <c r="F70" s="58"/>
      <c r="G70" s="58"/>
      <c r="H70" s="58"/>
      <c r="I70" s="58"/>
      <c r="J70" s="58"/>
      <c r="K70" s="58"/>
      <c r="L70" s="58"/>
      <c r="M70" s="58"/>
      <c r="N70" s="58"/>
      <c r="O70" s="58"/>
      <c r="P70" s="58"/>
      <c r="Q70" s="58"/>
      <c r="R70" s="58"/>
      <c r="S70" s="58">
        <f t="shared" si="29"/>
        <v>0</v>
      </c>
      <c r="T70" s="58">
        <f t="shared" si="30"/>
        <v>0</v>
      </c>
      <c r="U70" s="58">
        <f t="shared" si="6"/>
        <v>0</v>
      </c>
      <c r="V70" s="58">
        <f t="shared" si="31"/>
        <v>0</v>
      </c>
      <c r="W70" s="58">
        <f t="shared" si="32"/>
        <v>0</v>
      </c>
      <c r="X70" s="59">
        <f t="shared" si="37"/>
        <v>0</v>
      </c>
      <c r="Y70" s="59"/>
      <c r="Z70" s="1521">
        <f>350000+150000-300000</f>
        <v>200000</v>
      </c>
      <c r="AA70" s="1521"/>
      <c r="AB70" s="1521"/>
      <c r="AC70" s="1521"/>
      <c r="AD70" s="1521"/>
      <c r="AE70" s="59"/>
      <c r="AF70" s="59"/>
      <c r="AG70" s="59">
        <f t="shared" si="33"/>
        <v>0</v>
      </c>
      <c r="AH70" s="59">
        <f t="shared" si="34"/>
        <v>200000</v>
      </c>
      <c r="AI70" s="59">
        <f t="shared" si="35"/>
        <v>0</v>
      </c>
      <c r="AJ70" s="59">
        <f t="shared" si="38"/>
        <v>0</v>
      </c>
      <c r="AK70" s="59">
        <f t="shared" si="39"/>
        <v>200000</v>
      </c>
      <c r="AL70" s="59">
        <f t="shared" si="36"/>
        <v>200000</v>
      </c>
      <c r="AM70" s="1752"/>
    </row>
    <row r="71" spans="1:39" x14ac:dyDescent="0.2">
      <c r="A71" s="1054" t="s">
        <v>197</v>
      </c>
      <c r="B71" s="1053">
        <v>247</v>
      </c>
      <c r="C71" s="42"/>
      <c r="D71" s="58"/>
      <c r="E71" s="58"/>
      <c r="F71" s="58"/>
      <c r="G71" s="58"/>
      <c r="H71" s="58"/>
      <c r="I71" s="58"/>
      <c r="J71" s="58"/>
      <c r="K71" s="58"/>
      <c r="L71" s="58"/>
      <c r="M71" s="58"/>
      <c r="N71" s="58"/>
      <c r="O71" s="58"/>
      <c r="P71" s="58"/>
      <c r="Q71" s="58"/>
      <c r="R71" s="58"/>
      <c r="S71" s="58">
        <f t="shared" si="29"/>
        <v>0</v>
      </c>
      <c r="T71" s="58">
        <f t="shared" si="30"/>
        <v>0</v>
      </c>
      <c r="U71" s="58">
        <f t="shared" si="6"/>
        <v>0</v>
      </c>
      <c r="V71" s="58">
        <f t="shared" si="31"/>
        <v>0</v>
      </c>
      <c r="W71" s="58">
        <f t="shared" si="32"/>
        <v>0</v>
      </c>
      <c r="X71" s="59">
        <f t="shared" si="37"/>
        <v>0</v>
      </c>
      <c r="Y71" s="59"/>
      <c r="Z71" s="1521">
        <f>200000</f>
        <v>200000</v>
      </c>
      <c r="AA71" s="1521"/>
      <c r="AB71" s="1521"/>
      <c r="AC71" s="1521"/>
      <c r="AD71" s="1521"/>
      <c r="AE71" s="59"/>
      <c r="AF71" s="59"/>
      <c r="AG71" s="59">
        <f t="shared" si="33"/>
        <v>0</v>
      </c>
      <c r="AH71" s="59">
        <f t="shared" si="34"/>
        <v>200000</v>
      </c>
      <c r="AI71" s="59">
        <f t="shared" si="35"/>
        <v>0</v>
      </c>
      <c r="AJ71" s="59">
        <f t="shared" si="38"/>
        <v>0</v>
      </c>
      <c r="AK71" s="59">
        <f t="shared" si="39"/>
        <v>200000</v>
      </c>
      <c r="AL71" s="59">
        <f t="shared" si="36"/>
        <v>200000</v>
      </c>
      <c r="AM71" s="1752"/>
    </row>
    <row r="72" spans="1:39" x14ac:dyDescent="0.2">
      <c r="A72" s="1054" t="s">
        <v>198</v>
      </c>
      <c r="B72" s="1053">
        <v>244</v>
      </c>
      <c r="C72" s="42"/>
      <c r="D72" s="58"/>
      <c r="E72" s="58"/>
      <c r="F72" s="58"/>
      <c r="G72" s="58"/>
      <c r="H72" s="58"/>
      <c r="I72" s="58"/>
      <c r="J72" s="58"/>
      <c r="K72" s="58"/>
      <c r="L72" s="58"/>
      <c r="M72" s="58"/>
      <c r="N72" s="58"/>
      <c r="O72" s="58"/>
      <c r="P72" s="58"/>
      <c r="Q72" s="58"/>
      <c r="R72" s="58"/>
      <c r="S72" s="58">
        <f t="shared" si="29"/>
        <v>0</v>
      </c>
      <c r="T72" s="58">
        <f t="shared" si="30"/>
        <v>0</v>
      </c>
      <c r="U72" s="58">
        <f t="shared" si="6"/>
        <v>0</v>
      </c>
      <c r="V72" s="58">
        <f t="shared" si="31"/>
        <v>0</v>
      </c>
      <c r="W72" s="58">
        <f t="shared" si="32"/>
        <v>0</v>
      </c>
      <c r="X72" s="59">
        <f t="shared" si="37"/>
        <v>0</v>
      </c>
      <c r="Y72" s="59"/>
      <c r="Z72" s="1521">
        <f>18000-18000</f>
        <v>0</v>
      </c>
      <c r="AA72" s="1521"/>
      <c r="AB72" s="1521"/>
      <c r="AC72" s="1521"/>
      <c r="AD72" s="1521"/>
      <c r="AE72" s="59"/>
      <c r="AF72" s="59"/>
      <c r="AG72" s="59">
        <f t="shared" si="33"/>
        <v>0</v>
      </c>
      <c r="AH72" s="59">
        <f t="shared" si="34"/>
        <v>0</v>
      </c>
      <c r="AI72" s="59">
        <f t="shared" si="35"/>
        <v>0</v>
      </c>
      <c r="AJ72" s="59">
        <f t="shared" si="38"/>
        <v>0</v>
      </c>
      <c r="AK72" s="59">
        <f t="shared" si="39"/>
        <v>0</v>
      </c>
      <c r="AL72" s="59">
        <f t="shared" si="36"/>
        <v>0</v>
      </c>
      <c r="AM72" s="1752"/>
    </row>
    <row r="73" spans="1:39" x14ac:dyDescent="0.2">
      <c r="A73" s="1054" t="s">
        <v>878</v>
      </c>
      <c r="B73" s="1053">
        <v>244</v>
      </c>
      <c r="C73" s="42"/>
      <c r="D73" s="58"/>
      <c r="E73" s="58"/>
      <c r="F73" s="58"/>
      <c r="G73" s="58"/>
      <c r="H73" s="58"/>
      <c r="I73" s="58"/>
      <c r="J73" s="58"/>
      <c r="K73" s="58"/>
      <c r="L73" s="58"/>
      <c r="M73" s="58"/>
      <c r="N73" s="58"/>
      <c r="O73" s="58"/>
      <c r="P73" s="58"/>
      <c r="Q73" s="58"/>
      <c r="R73" s="58"/>
      <c r="S73" s="58">
        <f t="shared" si="29"/>
        <v>0</v>
      </c>
      <c r="T73" s="58">
        <f t="shared" si="30"/>
        <v>0</v>
      </c>
      <c r="U73" s="58">
        <f t="shared" si="6"/>
        <v>0</v>
      </c>
      <c r="V73" s="58">
        <f t="shared" si="31"/>
        <v>0</v>
      </c>
      <c r="W73" s="58">
        <f t="shared" si="32"/>
        <v>0</v>
      </c>
      <c r="X73" s="59">
        <f t="shared" si="37"/>
        <v>0</v>
      </c>
      <c r="Y73" s="59"/>
      <c r="Z73" s="1521">
        <f>6000</f>
        <v>6000</v>
      </c>
      <c r="AA73" s="1521"/>
      <c r="AB73" s="1521"/>
      <c r="AC73" s="1521"/>
      <c r="AD73" s="1521"/>
      <c r="AE73" s="59"/>
      <c r="AF73" s="59"/>
      <c r="AG73" s="59">
        <f t="shared" si="33"/>
        <v>0</v>
      </c>
      <c r="AH73" s="59">
        <f t="shared" si="34"/>
        <v>6000</v>
      </c>
      <c r="AI73" s="59">
        <f t="shared" si="35"/>
        <v>0</v>
      </c>
      <c r="AJ73" s="59">
        <f t="shared" si="38"/>
        <v>0</v>
      </c>
      <c r="AK73" s="59">
        <f t="shared" si="39"/>
        <v>6000</v>
      </c>
      <c r="AL73" s="59">
        <f t="shared" si="36"/>
        <v>6000</v>
      </c>
      <c r="AM73" s="1752"/>
    </row>
    <row r="74" spans="1:39" x14ac:dyDescent="0.2">
      <c r="A74" s="1052">
        <v>224</v>
      </c>
      <c r="B74" s="1053">
        <v>244</v>
      </c>
      <c r="C74" s="12"/>
      <c r="D74" s="58"/>
      <c r="E74" s="58"/>
      <c r="F74" s="58"/>
      <c r="G74" s="58"/>
      <c r="H74" s="58"/>
      <c r="I74" s="58"/>
      <c r="J74" s="58"/>
      <c r="K74" s="58"/>
      <c r="L74" s="58"/>
      <c r="M74" s="58"/>
      <c r="N74" s="58"/>
      <c r="O74" s="58"/>
      <c r="P74" s="58"/>
      <c r="Q74" s="58"/>
      <c r="R74" s="58"/>
      <c r="S74" s="58">
        <f t="shared" si="29"/>
        <v>0</v>
      </c>
      <c r="T74" s="58">
        <f t="shared" si="30"/>
        <v>0</v>
      </c>
      <c r="U74" s="58">
        <f t="shared" si="6"/>
        <v>0</v>
      </c>
      <c r="V74" s="58">
        <f t="shared" si="31"/>
        <v>0</v>
      </c>
      <c r="W74" s="58">
        <f t="shared" si="32"/>
        <v>0</v>
      </c>
      <c r="X74" s="59">
        <f t="shared" si="37"/>
        <v>0</v>
      </c>
      <c r="Y74" s="59"/>
      <c r="Z74" s="1521">
        <f>1000</f>
        <v>1000</v>
      </c>
      <c r="AA74" s="1521"/>
      <c r="AB74" s="1521"/>
      <c r="AC74" s="1521"/>
      <c r="AD74" s="1521"/>
      <c r="AE74" s="59"/>
      <c r="AF74" s="59"/>
      <c r="AG74" s="59">
        <f t="shared" si="33"/>
        <v>0</v>
      </c>
      <c r="AH74" s="59">
        <f t="shared" si="34"/>
        <v>1000</v>
      </c>
      <c r="AI74" s="59">
        <f t="shared" si="35"/>
        <v>0</v>
      </c>
      <c r="AJ74" s="59">
        <f t="shared" si="38"/>
        <v>0</v>
      </c>
      <c r="AK74" s="59">
        <f t="shared" si="39"/>
        <v>1000</v>
      </c>
      <c r="AL74" s="59">
        <f t="shared" si="36"/>
        <v>1000</v>
      </c>
      <c r="AM74" s="1752"/>
    </row>
    <row r="75" spans="1:39" x14ac:dyDescent="0.2">
      <c r="A75" s="1055" t="s">
        <v>199</v>
      </c>
      <c r="B75" s="1057">
        <v>244</v>
      </c>
      <c r="C75" s="14"/>
      <c r="D75" s="58"/>
      <c r="E75" s="58"/>
      <c r="F75" s="58"/>
      <c r="G75" s="58"/>
      <c r="H75" s="58"/>
      <c r="I75" s="58"/>
      <c r="J75" s="58"/>
      <c r="K75" s="58"/>
      <c r="L75" s="58"/>
      <c r="M75" s="58"/>
      <c r="N75" s="58"/>
      <c r="O75" s="58"/>
      <c r="P75" s="58"/>
      <c r="Q75" s="58"/>
      <c r="R75" s="58"/>
      <c r="S75" s="58">
        <f t="shared" si="29"/>
        <v>0</v>
      </c>
      <c r="T75" s="58">
        <f t="shared" si="30"/>
        <v>0</v>
      </c>
      <c r="U75" s="58">
        <f t="shared" si="6"/>
        <v>0</v>
      </c>
      <c r="V75" s="58">
        <f t="shared" si="31"/>
        <v>0</v>
      </c>
      <c r="W75" s="58">
        <f t="shared" si="32"/>
        <v>0</v>
      </c>
      <c r="X75" s="59">
        <f t="shared" si="37"/>
        <v>0</v>
      </c>
      <c r="Y75" s="59"/>
      <c r="Z75" s="1521">
        <f>16000</f>
        <v>16000</v>
      </c>
      <c r="AA75" s="1521"/>
      <c r="AB75" s="1521"/>
      <c r="AC75" s="1521"/>
      <c r="AD75" s="1521"/>
      <c r="AE75" s="59"/>
      <c r="AF75" s="59"/>
      <c r="AG75" s="59">
        <f t="shared" si="33"/>
        <v>0</v>
      </c>
      <c r="AH75" s="59">
        <f t="shared" si="34"/>
        <v>16000</v>
      </c>
      <c r="AI75" s="59">
        <f t="shared" si="35"/>
        <v>0</v>
      </c>
      <c r="AJ75" s="59">
        <f t="shared" si="38"/>
        <v>0</v>
      </c>
      <c r="AK75" s="59">
        <f t="shared" si="39"/>
        <v>16000</v>
      </c>
      <c r="AL75" s="59">
        <f t="shared" si="36"/>
        <v>16000</v>
      </c>
      <c r="AM75" s="1752"/>
    </row>
    <row r="76" spans="1:39" x14ac:dyDescent="0.2">
      <c r="A76" s="1055" t="s">
        <v>200</v>
      </c>
      <c r="B76" s="1057">
        <v>244</v>
      </c>
      <c r="C76" s="14"/>
      <c r="D76" s="58"/>
      <c r="E76" s="58"/>
      <c r="F76" s="58"/>
      <c r="G76" s="58"/>
      <c r="H76" s="58"/>
      <c r="I76" s="58"/>
      <c r="J76" s="58"/>
      <c r="K76" s="58"/>
      <c r="L76" s="58"/>
      <c r="M76" s="58"/>
      <c r="N76" s="58"/>
      <c r="O76" s="58"/>
      <c r="P76" s="58"/>
      <c r="Q76" s="58"/>
      <c r="R76" s="58"/>
      <c r="S76" s="58">
        <f t="shared" si="29"/>
        <v>0</v>
      </c>
      <c r="T76" s="58">
        <f t="shared" si="30"/>
        <v>0</v>
      </c>
      <c r="U76" s="58">
        <f t="shared" si="6"/>
        <v>0</v>
      </c>
      <c r="V76" s="58">
        <f t="shared" si="31"/>
        <v>0</v>
      </c>
      <c r="W76" s="58">
        <f t="shared" si="32"/>
        <v>0</v>
      </c>
      <c r="X76" s="59">
        <f t="shared" si="37"/>
        <v>0</v>
      </c>
      <c r="Y76" s="59"/>
      <c r="Z76" s="1521"/>
      <c r="AA76" s="1521"/>
      <c r="AB76" s="1521"/>
      <c r="AC76" s="1521"/>
      <c r="AD76" s="1521"/>
      <c r="AE76" s="59"/>
      <c r="AF76" s="59"/>
      <c r="AG76" s="59">
        <f t="shared" si="33"/>
        <v>0</v>
      </c>
      <c r="AH76" s="59">
        <f t="shared" si="34"/>
        <v>0</v>
      </c>
      <c r="AI76" s="59">
        <f t="shared" si="35"/>
        <v>0</v>
      </c>
      <c r="AJ76" s="59">
        <f t="shared" si="38"/>
        <v>0</v>
      </c>
      <c r="AK76" s="59">
        <f t="shared" si="39"/>
        <v>0</v>
      </c>
      <c r="AL76" s="59">
        <f t="shared" si="36"/>
        <v>0</v>
      </c>
      <c r="AM76" s="1752"/>
    </row>
    <row r="77" spans="1:39" x14ac:dyDescent="0.2">
      <c r="A77" s="1055" t="s">
        <v>201</v>
      </c>
      <c r="B77" s="1057">
        <v>244</v>
      </c>
      <c r="C77" s="14"/>
      <c r="D77" s="58"/>
      <c r="E77" s="58">
        <f>7000</f>
        <v>7000</v>
      </c>
      <c r="F77" s="58">
        <f>7000</f>
        <v>7000</v>
      </c>
      <c r="G77" s="58"/>
      <c r="H77" s="58"/>
      <c r="I77" s="58"/>
      <c r="J77" s="58"/>
      <c r="K77" s="58"/>
      <c r="L77" s="58"/>
      <c r="M77" s="58"/>
      <c r="N77" s="58"/>
      <c r="O77" s="58"/>
      <c r="P77" s="58"/>
      <c r="Q77" s="58"/>
      <c r="R77" s="58"/>
      <c r="S77" s="58">
        <f t="shared" si="29"/>
        <v>7000</v>
      </c>
      <c r="T77" s="58">
        <f t="shared" si="30"/>
        <v>7000</v>
      </c>
      <c r="U77" s="58">
        <f t="shared" si="6"/>
        <v>0</v>
      </c>
      <c r="V77" s="58">
        <f t="shared" si="31"/>
        <v>0</v>
      </c>
      <c r="W77" s="58">
        <f t="shared" si="32"/>
        <v>0</v>
      </c>
      <c r="X77" s="59">
        <f t="shared" si="37"/>
        <v>14000</v>
      </c>
      <c r="Y77" s="59"/>
      <c r="Z77" s="1521">
        <f>900+1400+3350-2150</f>
        <v>3500</v>
      </c>
      <c r="AA77" s="1521"/>
      <c r="AB77" s="1521"/>
      <c r="AC77" s="1521"/>
      <c r="AD77" s="1521"/>
      <c r="AE77" s="59"/>
      <c r="AF77" s="59"/>
      <c r="AG77" s="59">
        <f t="shared" si="33"/>
        <v>0</v>
      </c>
      <c r="AH77" s="59">
        <f t="shared" si="34"/>
        <v>3500</v>
      </c>
      <c r="AI77" s="59">
        <f t="shared" si="35"/>
        <v>0</v>
      </c>
      <c r="AJ77" s="59">
        <f t="shared" si="38"/>
        <v>0</v>
      </c>
      <c r="AK77" s="59">
        <f t="shared" si="39"/>
        <v>3500</v>
      </c>
      <c r="AL77" s="59">
        <f t="shared" si="36"/>
        <v>17500</v>
      </c>
      <c r="AM77" s="1752"/>
    </row>
    <row r="78" spans="1:39" x14ac:dyDescent="0.2">
      <c r="A78" s="1055" t="s">
        <v>202</v>
      </c>
      <c r="B78" s="1057">
        <v>244</v>
      </c>
      <c r="C78" s="14"/>
      <c r="D78" s="58"/>
      <c r="E78" s="58"/>
      <c r="F78" s="58"/>
      <c r="G78" s="58"/>
      <c r="H78" s="58"/>
      <c r="I78" s="58"/>
      <c r="J78" s="58"/>
      <c r="K78" s="58"/>
      <c r="L78" s="58"/>
      <c r="M78" s="58"/>
      <c r="N78" s="58"/>
      <c r="O78" s="58"/>
      <c r="P78" s="58"/>
      <c r="Q78" s="58"/>
      <c r="R78" s="58"/>
      <c r="S78" s="58">
        <f t="shared" si="29"/>
        <v>0</v>
      </c>
      <c r="T78" s="58">
        <f t="shared" si="30"/>
        <v>0</v>
      </c>
      <c r="U78" s="58">
        <f t="shared" si="6"/>
        <v>0</v>
      </c>
      <c r="V78" s="58">
        <f t="shared" si="31"/>
        <v>0</v>
      </c>
      <c r="W78" s="58">
        <f t="shared" si="32"/>
        <v>0</v>
      </c>
      <c r="X78" s="59">
        <f t="shared" si="37"/>
        <v>0</v>
      </c>
      <c r="Y78" s="59"/>
      <c r="Z78" s="1521"/>
      <c r="AA78" s="1521"/>
      <c r="AB78" s="1521"/>
      <c r="AC78" s="1521"/>
      <c r="AD78" s="1521"/>
      <c r="AE78" s="59"/>
      <c r="AF78" s="59"/>
      <c r="AG78" s="59">
        <f t="shared" si="33"/>
        <v>0</v>
      </c>
      <c r="AH78" s="59">
        <f t="shared" si="34"/>
        <v>0</v>
      </c>
      <c r="AI78" s="59">
        <f t="shared" si="35"/>
        <v>0</v>
      </c>
      <c r="AJ78" s="59">
        <f t="shared" si="38"/>
        <v>0</v>
      </c>
      <c r="AK78" s="59">
        <f t="shared" si="39"/>
        <v>0</v>
      </c>
      <c r="AL78" s="59">
        <f t="shared" si="36"/>
        <v>0</v>
      </c>
      <c r="AM78" s="1752"/>
    </row>
    <row r="79" spans="1:39" x14ac:dyDescent="0.2">
      <c r="A79" s="1056" t="s">
        <v>246</v>
      </c>
      <c r="B79" s="1057">
        <v>244</v>
      </c>
      <c r="C79" s="15"/>
      <c r="D79" s="58"/>
      <c r="E79" s="58">
        <f>20000</f>
        <v>20000</v>
      </c>
      <c r="F79" s="58">
        <f>15000</f>
        <v>15000</v>
      </c>
      <c r="G79" s="58"/>
      <c r="H79" s="58"/>
      <c r="I79" s="58"/>
      <c r="J79" s="58"/>
      <c r="K79" s="58"/>
      <c r="L79" s="58"/>
      <c r="M79" s="58"/>
      <c r="N79" s="58"/>
      <c r="O79" s="58"/>
      <c r="P79" s="58"/>
      <c r="Q79" s="58"/>
      <c r="R79" s="58"/>
      <c r="S79" s="58">
        <f t="shared" si="29"/>
        <v>20000</v>
      </c>
      <c r="T79" s="58">
        <f t="shared" si="30"/>
        <v>15000</v>
      </c>
      <c r="U79" s="58">
        <f t="shared" si="6"/>
        <v>0</v>
      </c>
      <c r="V79" s="58">
        <f t="shared" si="31"/>
        <v>0</v>
      </c>
      <c r="W79" s="58">
        <f t="shared" si="32"/>
        <v>0</v>
      </c>
      <c r="X79" s="59">
        <f t="shared" si="37"/>
        <v>35000</v>
      </c>
      <c r="Y79" s="59"/>
      <c r="Z79" s="1521">
        <f>1500+2426+8000+1200-5894.45</f>
        <v>7231.55</v>
      </c>
      <c r="AA79" s="1521"/>
      <c r="AB79" s="1521"/>
      <c r="AC79" s="1521"/>
      <c r="AD79" s="1521"/>
      <c r="AE79" s="59"/>
      <c r="AF79" s="59"/>
      <c r="AG79" s="59">
        <f t="shared" si="33"/>
        <v>0</v>
      </c>
      <c r="AH79" s="59">
        <f t="shared" si="34"/>
        <v>7231.55</v>
      </c>
      <c r="AI79" s="59">
        <f t="shared" si="35"/>
        <v>0</v>
      </c>
      <c r="AJ79" s="59">
        <f t="shared" si="38"/>
        <v>0</v>
      </c>
      <c r="AK79" s="59">
        <f t="shared" si="39"/>
        <v>7231.55</v>
      </c>
      <c r="AL79" s="59">
        <f t="shared" si="36"/>
        <v>42231.55</v>
      </c>
      <c r="AM79" s="1752"/>
    </row>
    <row r="80" spans="1:39" x14ac:dyDescent="0.2">
      <c r="A80" s="1056" t="s">
        <v>248</v>
      </c>
      <c r="B80" s="1057">
        <v>244</v>
      </c>
      <c r="C80" s="15"/>
      <c r="D80" s="58"/>
      <c r="E80" s="58"/>
      <c r="F80" s="58"/>
      <c r="G80" s="58"/>
      <c r="H80" s="58"/>
      <c r="I80" s="58"/>
      <c r="J80" s="58"/>
      <c r="K80" s="58"/>
      <c r="L80" s="58"/>
      <c r="M80" s="58"/>
      <c r="N80" s="58"/>
      <c r="O80" s="58"/>
      <c r="P80" s="58"/>
      <c r="Q80" s="58"/>
      <c r="R80" s="58"/>
      <c r="S80" s="58">
        <f t="shared" si="29"/>
        <v>0</v>
      </c>
      <c r="T80" s="58">
        <f t="shared" si="30"/>
        <v>0</v>
      </c>
      <c r="U80" s="58">
        <f t="shared" si="6"/>
        <v>0</v>
      </c>
      <c r="V80" s="58">
        <f t="shared" si="31"/>
        <v>0</v>
      </c>
      <c r="W80" s="58">
        <f t="shared" si="32"/>
        <v>0</v>
      </c>
      <c r="X80" s="59">
        <f t="shared" si="37"/>
        <v>0</v>
      </c>
      <c r="Y80" s="59"/>
      <c r="Z80" s="1521"/>
      <c r="AA80" s="1521"/>
      <c r="AB80" s="1521"/>
      <c r="AC80" s="1521"/>
      <c r="AD80" s="1521"/>
      <c r="AE80" s="59"/>
      <c r="AF80" s="59"/>
      <c r="AG80" s="59">
        <f t="shared" si="33"/>
        <v>0</v>
      </c>
      <c r="AH80" s="59">
        <f t="shared" si="34"/>
        <v>0</v>
      </c>
      <c r="AI80" s="59">
        <f t="shared" si="35"/>
        <v>0</v>
      </c>
      <c r="AJ80" s="59">
        <f t="shared" si="38"/>
        <v>0</v>
      </c>
      <c r="AK80" s="59">
        <f t="shared" si="39"/>
        <v>0</v>
      </c>
      <c r="AL80" s="59">
        <f t="shared" si="36"/>
        <v>0</v>
      </c>
      <c r="AM80" s="1752"/>
    </row>
    <row r="81" spans="1:39" x14ac:dyDescent="0.2">
      <c r="A81" s="1050">
        <v>227</v>
      </c>
      <c r="B81" s="1051">
        <v>244</v>
      </c>
      <c r="C81" s="11"/>
      <c r="D81" s="58"/>
      <c r="E81" s="58"/>
      <c r="F81" s="58"/>
      <c r="G81" s="58"/>
      <c r="H81" s="58"/>
      <c r="I81" s="58"/>
      <c r="J81" s="58"/>
      <c r="K81" s="58"/>
      <c r="L81" s="58"/>
      <c r="M81" s="58"/>
      <c r="N81" s="58"/>
      <c r="O81" s="58"/>
      <c r="P81" s="58"/>
      <c r="Q81" s="58"/>
      <c r="R81" s="58"/>
      <c r="S81" s="58">
        <f t="shared" si="29"/>
        <v>0</v>
      </c>
      <c r="T81" s="58">
        <f t="shared" si="30"/>
        <v>0</v>
      </c>
      <c r="U81" s="58">
        <f>H81+I81+N81+O81</f>
        <v>0</v>
      </c>
      <c r="V81" s="58">
        <f t="shared" si="31"/>
        <v>0</v>
      </c>
      <c r="W81" s="58">
        <f t="shared" si="32"/>
        <v>0</v>
      </c>
      <c r="X81" s="59">
        <f t="shared" si="37"/>
        <v>0</v>
      </c>
      <c r="Y81" s="59"/>
      <c r="Z81" s="1521"/>
      <c r="AA81" s="1521"/>
      <c r="AB81" s="1521"/>
      <c r="AC81" s="1521"/>
      <c r="AD81" s="1521"/>
      <c r="AE81" s="59"/>
      <c r="AF81" s="59"/>
      <c r="AG81" s="59">
        <f t="shared" si="33"/>
        <v>0</v>
      </c>
      <c r="AH81" s="59">
        <f t="shared" si="34"/>
        <v>0</v>
      </c>
      <c r="AI81" s="59">
        <f t="shared" si="35"/>
        <v>0</v>
      </c>
      <c r="AJ81" s="59">
        <f t="shared" si="38"/>
        <v>0</v>
      </c>
      <c r="AK81" s="59">
        <f t="shared" si="39"/>
        <v>0</v>
      </c>
      <c r="AL81" s="59">
        <f t="shared" si="36"/>
        <v>0</v>
      </c>
      <c r="AM81" s="1752"/>
    </row>
    <row r="82" spans="1:39" x14ac:dyDescent="0.2">
      <c r="A82" s="1056">
        <v>262</v>
      </c>
      <c r="B82" s="1049">
        <v>112</v>
      </c>
      <c r="C82" s="15"/>
      <c r="D82" s="58"/>
      <c r="E82" s="58"/>
      <c r="F82" s="58"/>
      <c r="G82" s="58"/>
      <c r="H82" s="58"/>
      <c r="I82" s="58"/>
      <c r="J82" s="58"/>
      <c r="K82" s="58"/>
      <c r="L82" s="58"/>
      <c r="M82" s="58"/>
      <c r="N82" s="58"/>
      <c r="O82" s="58"/>
      <c r="P82" s="58"/>
      <c r="Q82" s="58"/>
      <c r="R82" s="58"/>
      <c r="S82" s="58">
        <f t="shared" si="29"/>
        <v>0</v>
      </c>
      <c r="T82" s="58">
        <f t="shared" si="30"/>
        <v>0</v>
      </c>
      <c r="U82" s="58">
        <f t="shared" si="6"/>
        <v>0</v>
      </c>
      <c r="V82" s="58">
        <f t="shared" si="31"/>
        <v>0</v>
      </c>
      <c r="W82" s="58">
        <f t="shared" si="32"/>
        <v>0</v>
      </c>
      <c r="X82" s="59">
        <f t="shared" si="37"/>
        <v>0</v>
      </c>
      <c r="Y82" s="59"/>
      <c r="Z82" s="1521"/>
      <c r="AA82" s="1521"/>
      <c r="AB82" s="1521"/>
      <c r="AC82" s="1521"/>
      <c r="AD82" s="1521"/>
      <c r="AE82" s="59"/>
      <c r="AF82" s="59"/>
      <c r="AG82" s="59">
        <f t="shared" si="33"/>
        <v>0</v>
      </c>
      <c r="AH82" s="59">
        <f t="shared" si="34"/>
        <v>0</v>
      </c>
      <c r="AI82" s="59">
        <f t="shared" si="35"/>
        <v>0</v>
      </c>
      <c r="AJ82" s="59">
        <f t="shared" si="38"/>
        <v>0</v>
      </c>
      <c r="AK82" s="59">
        <f t="shared" si="39"/>
        <v>0</v>
      </c>
      <c r="AL82" s="59">
        <f t="shared" si="36"/>
        <v>0</v>
      </c>
      <c r="AM82" s="1752"/>
    </row>
    <row r="83" spans="1:39" x14ac:dyDescent="0.2">
      <c r="A83" s="1056">
        <v>262</v>
      </c>
      <c r="B83" s="1049">
        <v>119</v>
      </c>
      <c r="C83" s="15"/>
      <c r="D83" s="58"/>
      <c r="E83" s="58"/>
      <c r="F83" s="58"/>
      <c r="G83" s="58"/>
      <c r="H83" s="58"/>
      <c r="I83" s="58"/>
      <c r="J83" s="58"/>
      <c r="K83" s="58"/>
      <c r="L83" s="58"/>
      <c r="M83" s="58"/>
      <c r="N83" s="58"/>
      <c r="O83" s="58"/>
      <c r="P83" s="58"/>
      <c r="Q83" s="58"/>
      <c r="R83" s="58"/>
      <c r="S83" s="58">
        <f t="shared" si="29"/>
        <v>0</v>
      </c>
      <c r="T83" s="58">
        <f t="shared" si="30"/>
        <v>0</v>
      </c>
      <c r="U83" s="58">
        <f t="shared" si="6"/>
        <v>0</v>
      </c>
      <c r="V83" s="58">
        <f t="shared" si="31"/>
        <v>0</v>
      </c>
      <c r="W83" s="58">
        <f t="shared" si="32"/>
        <v>0</v>
      </c>
      <c r="X83" s="59">
        <f t="shared" si="37"/>
        <v>0</v>
      </c>
      <c r="Y83" s="59"/>
      <c r="Z83" s="1521"/>
      <c r="AA83" s="1521"/>
      <c r="AB83" s="1521"/>
      <c r="AC83" s="1521"/>
      <c r="AD83" s="1521"/>
      <c r="AE83" s="59"/>
      <c r="AF83" s="59"/>
      <c r="AG83" s="59">
        <f t="shared" si="33"/>
        <v>0</v>
      </c>
      <c r="AH83" s="59">
        <f t="shared" si="34"/>
        <v>0</v>
      </c>
      <c r="AI83" s="59">
        <f t="shared" si="35"/>
        <v>0</v>
      </c>
      <c r="AJ83" s="59">
        <f t="shared" si="38"/>
        <v>0</v>
      </c>
      <c r="AK83" s="59">
        <f t="shared" si="39"/>
        <v>0</v>
      </c>
      <c r="AL83" s="59">
        <f t="shared" si="36"/>
        <v>0</v>
      </c>
      <c r="AM83" s="1752"/>
    </row>
    <row r="84" spans="1:39" x14ac:dyDescent="0.2">
      <c r="A84" s="1050">
        <v>266</v>
      </c>
      <c r="B84" s="1051">
        <v>111</v>
      </c>
      <c r="C84" s="11"/>
      <c r="D84" s="58"/>
      <c r="E84" s="58">
        <f>70000-24272.08</f>
        <v>45727.92</v>
      </c>
      <c r="F84" s="58">
        <f>50000+20000-20139.2</f>
        <v>49860.800000000003</v>
      </c>
      <c r="G84" s="58"/>
      <c r="H84" s="58"/>
      <c r="I84" s="58"/>
      <c r="J84" s="58"/>
      <c r="K84" s="58"/>
      <c r="L84" s="58"/>
      <c r="M84" s="58"/>
      <c r="N84" s="58"/>
      <c r="O84" s="58"/>
      <c r="P84" s="58"/>
      <c r="Q84" s="58"/>
      <c r="R84" s="58"/>
      <c r="S84" s="58">
        <f>D84+E84+J84+K84</f>
        <v>45727.92</v>
      </c>
      <c r="T84" s="58">
        <f>F84+G84+L84+M84</f>
        <v>49860.800000000003</v>
      </c>
      <c r="U84" s="58">
        <f>H84+I84+N84+O84</f>
        <v>0</v>
      </c>
      <c r="V84" s="58">
        <f t="shared" si="31"/>
        <v>0</v>
      </c>
      <c r="W84" s="58">
        <f t="shared" si="32"/>
        <v>0</v>
      </c>
      <c r="X84" s="59">
        <f t="shared" si="37"/>
        <v>95588.72</v>
      </c>
      <c r="Y84" s="59"/>
      <c r="Z84" s="1521"/>
      <c r="AA84" s="1521"/>
      <c r="AB84" s="1521"/>
      <c r="AC84" s="1521"/>
      <c r="AD84" s="1521"/>
      <c r="AE84" s="59"/>
      <c r="AF84" s="59"/>
      <c r="AG84" s="59">
        <f t="shared" si="33"/>
        <v>0</v>
      </c>
      <c r="AH84" s="59">
        <f t="shared" si="34"/>
        <v>0</v>
      </c>
      <c r="AI84" s="59">
        <f t="shared" si="35"/>
        <v>0</v>
      </c>
      <c r="AJ84" s="59">
        <f t="shared" si="38"/>
        <v>0</v>
      </c>
      <c r="AK84" s="59">
        <f t="shared" si="39"/>
        <v>0</v>
      </c>
      <c r="AL84" s="59">
        <f t="shared" si="36"/>
        <v>95588.72</v>
      </c>
      <c r="AM84" s="1752"/>
    </row>
    <row r="85" spans="1:39" x14ac:dyDescent="0.2">
      <c r="A85" s="1050">
        <v>266</v>
      </c>
      <c r="B85" s="1051">
        <v>112</v>
      </c>
      <c r="C85" s="11"/>
      <c r="D85" s="58"/>
      <c r="E85" s="58"/>
      <c r="F85" s="58"/>
      <c r="G85" s="58"/>
      <c r="H85" s="58"/>
      <c r="I85" s="58"/>
      <c r="J85" s="58"/>
      <c r="K85" s="58"/>
      <c r="L85" s="58"/>
      <c r="M85" s="58"/>
      <c r="N85" s="58"/>
      <c r="O85" s="58"/>
      <c r="P85" s="58"/>
      <c r="Q85" s="58"/>
      <c r="R85" s="58"/>
      <c r="S85" s="58">
        <f>D85+E85+J85+K85</f>
        <v>0</v>
      </c>
      <c r="T85" s="58">
        <f>F85+G85+L85+M85</f>
        <v>0</v>
      </c>
      <c r="U85" s="58">
        <f>H85+I85+N85+O85</f>
        <v>0</v>
      </c>
      <c r="V85" s="58">
        <f t="shared" si="31"/>
        <v>0</v>
      </c>
      <c r="W85" s="58">
        <f t="shared" si="32"/>
        <v>0</v>
      </c>
      <c r="X85" s="59">
        <f t="shared" si="37"/>
        <v>0</v>
      </c>
      <c r="Y85" s="59"/>
      <c r="Z85" s="1521"/>
      <c r="AA85" s="1521"/>
      <c r="AB85" s="1521"/>
      <c r="AC85" s="1521"/>
      <c r="AD85" s="1521"/>
      <c r="AE85" s="59"/>
      <c r="AF85" s="59"/>
      <c r="AG85" s="59">
        <f t="shared" si="33"/>
        <v>0</v>
      </c>
      <c r="AH85" s="59">
        <f t="shared" si="34"/>
        <v>0</v>
      </c>
      <c r="AI85" s="59">
        <f t="shared" si="35"/>
        <v>0</v>
      </c>
      <c r="AJ85" s="59">
        <f t="shared" si="38"/>
        <v>0</v>
      </c>
      <c r="AK85" s="59">
        <f t="shared" si="39"/>
        <v>0</v>
      </c>
      <c r="AL85" s="59">
        <f t="shared" si="36"/>
        <v>0</v>
      </c>
      <c r="AM85" s="1752"/>
    </row>
    <row r="86" spans="1:39" x14ac:dyDescent="0.2">
      <c r="A86" s="1050">
        <v>266</v>
      </c>
      <c r="B86" s="1051">
        <v>119</v>
      </c>
      <c r="C86" s="11"/>
      <c r="D86" s="58"/>
      <c r="E86" s="58"/>
      <c r="F86" s="58"/>
      <c r="G86" s="58"/>
      <c r="H86" s="58"/>
      <c r="I86" s="58"/>
      <c r="J86" s="58"/>
      <c r="K86" s="58"/>
      <c r="L86" s="58"/>
      <c r="M86" s="58"/>
      <c r="N86" s="58"/>
      <c r="O86" s="58"/>
      <c r="P86" s="58"/>
      <c r="Q86" s="58"/>
      <c r="R86" s="58"/>
      <c r="S86" s="58">
        <f>D86+E86+J86+K86</f>
        <v>0</v>
      </c>
      <c r="T86" s="58">
        <f>F86+G86+L86+M86</f>
        <v>0</v>
      </c>
      <c r="U86" s="58">
        <f>H86+I86+N86+O86</f>
        <v>0</v>
      </c>
      <c r="V86" s="58">
        <f t="shared" si="31"/>
        <v>0</v>
      </c>
      <c r="W86" s="58">
        <f t="shared" si="32"/>
        <v>0</v>
      </c>
      <c r="X86" s="59">
        <f t="shared" si="37"/>
        <v>0</v>
      </c>
      <c r="Y86" s="59"/>
      <c r="Z86" s="1521"/>
      <c r="AA86" s="1521"/>
      <c r="AB86" s="1521"/>
      <c r="AC86" s="1521"/>
      <c r="AD86" s="1521"/>
      <c r="AE86" s="59"/>
      <c r="AF86" s="59"/>
      <c r="AG86" s="59">
        <f t="shared" si="33"/>
        <v>0</v>
      </c>
      <c r="AH86" s="59">
        <f t="shared" si="34"/>
        <v>0</v>
      </c>
      <c r="AI86" s="59">
        <f t="shared" si="35"/>
        <v>0</v>
      </c>
      <c r="AJ86" s="59">
        <f t="shared" si="38"/>
        <v>0</v>
      </c>
      <c r="AK86" s="59">
        <f t="shared" si="39"/>
        <v>0</v>
      </c>
      <c r="AL86" s="59">
        <f t="shared" si="36"/>
        <v>0</v>
      </c>
      <c r="AM86" s="1752"/>
    </row>
    <row r="87" spans="1:39" hidden="1" x14ac:dyDescent="0.2">
      <c r="A87" s="1050">
        <v>267</v>
      </c>
      <c r="B87" s="1051">
        <v>112</v>
      </c>
      <c r="C87" s="11"/>
      <c r="D87" s="58"/>
      <c r="E87" s="58"/>
      <c r="F87" s="58"/>
      <c r="G87" s="58"/>
      <c r="H87" s="58"/>
      <c r="I87" s="58"/>
      <c r="J87" s="58"/>
      <c r="K87" s="58"/>
      <c r="L87" s="58"/>
      <c r="M87" s="58"/>
      <c r="N87" s="58"/>
      <c r="O87" s="58"/>
      <c r="P87" s="58"/>
      <c r="Q87" s="58"/>
      <c r="R87" s="58"/>
      <c r="S87" s="58">
        <f>D87+E87+J87+K87</f>
        <v>0</v>
      </c>
      <c r="T87" s="58">
        <f>F87+G87+L87+M87</f>
        <v>0</v>
      </c>
      <c r="U87" s="58">
        <f>H87+I87+N87+O87</f>
        <v>0</v>
      </c>
      <c r="V87" s="58">
        <f t="shared" si="31"/>
        <v>0</v>
      </c>
      <c r="W87" s="58">
        <f t="shared" si="32"/>
        <v>0</v>
      </c>
      <c r="X87" s="59">
        <f t="shared" si="37"/>
        <v>0</v>
      </c>
      <c r="Y87" s="59"/>
      <c r="Z87" s="1521"/>
      <c r="AA87" s="1521"/>
      <c r="AB87" s="1521"/>
      <c r="AC87" s="1521"/>
      <c r="AD87" s="1521"/>
      <c r="AE87" s="59"/>
      <c r="AF87" s="59"/>
      <c r="AG87" s="59">
        <f t="shared" si="33"/>
        <v>0</v>
      </c>
      <c r="AH87" s="59">
        <f t="shared" si="34"/>
        <v>0</v>
      </c>
      <c r="AI87" s="59">
        <f t="shared" si="35"/>
        <v>0</v>
      </c>
      <c r="AJ87" s="59">
        <f t="shared" si="38"/>
        <v>0</v>
      </c>
      <c r="AK87" s="59">
        <f t="shared" si="39"/>
        <v>0</v>
      </c>
      <c r="AL87" s="59">
        <f t="shared" si="36"/>
        <v>0</v>
      </c>
      <c r="AM87" s="1752"/>
    </row>
    <row r="88" spans="1:39" x14ac:dyDescent="0.2">
      <c r="A88" s="1056">
        <v>291</v>
      </c>
      <c r="B88" s="1147">
        <v>851</v>
      </c>
      <c r="C88" s="15"/>
      <c r="D88" s="58"/>
      <c r="E88" s="58"/>
      <c r="F88" s="58"/>
      <c r="G88" s="58"/>
      <c r="H88" s="58"/>
      <c r="I88" s="58"/>
      <c r="J88" s="58"/>
      <c r="K88" s="58"/>
      <c r="L88" s="58"/>
      <c r="M88" s="58"/>
      <c r="N88" s="58"/>
      <c r="O88" s="58"/>
      <c r="P88" s="58"/>
      <c r="Q88" s="58"/>
      <c r="R88" s="58"/>
      <c r="S88" s="58">
        <f t="shared" si="29"/>
        <v>0</v>
      </c>
      <c r="T88" s="58">
        <f t="shared" si="30"/>
        <v>0</v>
      </c>
      <c r="U88" s="58">
        <f t="shared" si="6"/>
        <v>0</v>
      </c>
      <c r="V88" s="58">
        <f t="shared" si="31"/>
        <v>0</v>
      </c>
      <c r="W88" s="58">
        <f t="shared" si="32"/>
        <v>0</v>
      </c>
      <c r="X88" s="59">
        <f t="shared" si="37"/>
        <v>0</v>
      </c>
      <c r="Y88" s="59"/>
      <c r="Z88" s="1521">
        <f>60000</f>
        <v>60000</v>
      </c>
      <c r="AA88" s="1521"/>
      <c r="AB88" s="1521"/>
      <c r="AC88" s="1521"/>
      <c r="AD88" s="1521"/>
      <c r="AE88" s="59"/>
      <c r="AF88" s="59"/>
      <c r="AG88" s="59">
        <f t="shared" si="33"/>
        <v>0</v>
      </c>
      <c r="AH88" s="59">
        <f t="shared" si="34"/>
        <v>60000</v>
      </c>
      <c r="AI88" s="59">
        <f t="shared" si="35"/>
        <v>0</v>
      </c>
      <c r="AJ88" s="59">
        <f t="shared" si="38"/>
        <v>0</v>
      </c>
      <c r="AK88" s="59">
        <f t="shared" si="39"/>
        <v>60000</v>
      </c>
      <c r="AL88" s="59">
        <f t="shared" si="36"/>
        <v>60000</v>
      </c>
      <c r="AM88" s="1752"/>
    </row>
    <row r="89" spans="1:39" x14ac:dyDescent="0.2">
      <c r="A89" s="1056">
        <v>291</v>
      </c>
      <c r="B89" s="1147">
        <v>851</v>
      </c>
      <c r="C89" s="15"/>
      <c r="D89" s="58"/>
      <c r="E89" s="58"/>
      <c r="F89" s="58"/>
      <c r="G89" s="58"/>
      <c r="H89" s="58"/>
      <c r="I89" s="58"/>
      <c r="J89" s="58"/>
      <c r="K89" s="58"/>
      <c r="L89" s="58"/>
      <c r="M89" s="58"/>
      <c r="N89" s="58"/>
      <c r="O89" s="58"/>
      <c r="P89" s="58"/>
      <c r="Q89" s="58"/>
      <c r="R89" s="58"/>
      <c r="S89" s="58">
        <f t="shared" si="29"/>
        <v>0</v>
      </c>
      <c r="T89" s="58">
        <f t="shared" si="30"/>
        <v>0</v>
      </c>
      <c r="U89" s="58">
        <f t="shared" si="6"/>
        <v>0</v>
      </c>
      <c r="V89" s="58">
        <f t="shared" si="31"/>
        <v>0</v>
      </c>
      <c r="W89" s="58">
        <f t="shared" si="32"/>
        <v>0</v>
      </c>
      <c r="X89" s="59">
        <f t="shared" si="37"/>
        <v>0</v>
      </c>
      <c r="Y89" s="59"/>
      <c r="Z89" s="1521">
        <f>140000</f>
        <v>140000</v>
      </c>
      <c r="AA89" s="1521"/>
      <c r="AB89" s="1521"/>
      <c r="AC89" s="1521"/>
      <c r="AD89" s="1521"/>
      <c r="AE89" s="59"/>
      <c r="AF89" s="59"/>
      <c r="AG89" s="59">
        <f t="shared" si="33"/>
        <v>0</v>
      </c>
      <c r="AH89" s="59">
        <f t="shared" si="34"/>
        <v>140000</v>
      </c>
      <c r="AI89" s="59">
        <f t="shared" si="35"/>
        <v>0</v>
      </c>
      <c r="AJ89" s="59">
        <f t="shared" si="38"/>
        <v>0</v>
      </c>
      <c r="AK89" s="59">
        <f t="shared" si="39"/>
        <v>140000</v>
      </c>
      <c r="AL89" s="59">
        <f t="shared" si="36"/>
        <v>140000</v>
      </c>
      <c r="AM89" s="1752"/>
    </row>
    <row r="90" spans="1:39" x14ac:dyDescent="0.2">
      <c r="A90" s="1056">
        <v>291</v>
      </c>
      <c r="B90" s="1049">
        <v>852</v>
      </c>
      <c r="C90" s="15"/>
      <c r="D90" s="58"/>
      <c r="E90" s="58"/>
      <c r="F90" s="58"/>
      <c r="G90" s="58"/>
      <c r="H90" s="58"/>
      <c r="I90" s="58"/>
      <c r="J90" s="58"/>
      <c r="K90" s="58"/>
      <c r="L90" s="58"/>
      <c r="M90" s="58"/>
      <c r="N90" s="58"/>
      <c r="O90" s="58"/>
      <c r="P90" s="58"/>
      <c r="Q90" s="58"/>
      <c r="R90" s="58"/>
      <c r="S90" s="58">
        <f t="shared" ref="S90:S95" si="40">D90+E90+J90+K90</f>
        <v>0</v>
      </c>
      <c r="T90" s="58">
        <f t="shared" ref="T90:T95" si="41">F90+G90+L90+M90</f>
        <v>0</v>
      </c>
      <c r="U90" s="58">
        <f t="shared" si="6"/>
        <v>0</v>
      </c>
      <c r="V90" s="58">
        <f t="shared" si="31"/>
        <v>0</v>
      </c>
      <c r="W90" s="58">
        <f t="shared" si="32"/>
        <v>0</v>
      </c>
      <c r="X90" s="59">
        <f t="shared" si="37"/>
        <v>0</v>
      </c>
      <c r="Y90" s="59"/>
      <c r="Z90" s="1521"/>
      <c r="AA90" s="1521"/>
      <c r="AB90" s="1521"/>
      <c r="AC90" s="1521"/>
      <c r="AD90" s="1521"/>
      <c r="AE90" s="59"/>
      <c r="AF90" s="59"/>
      <c r="AG90" s="59">
        <f t="shared" si="33"/>
        <v>0</v>
      </c>
      <c r="AH90" s="59">
        <f t="shared" si="34"/>
        <v>0</v>
      </c>
      <c r="AI90" s="59">
        <f t="shared" ref="AI90:AI95" si="42">AB90</f>
        <v>0</v>
      </c>
      <c r="AJ90" s="59">
        <f t="shared" si="38"/>
        <v>0</v>
      </c>
      <c r="AK90" s="59">
        <f t="shared" si="39"/>
        <v>0</v>
      </c>
      <c r="AL90" s="59">
        <f t="shared" si="36"/>
        <v>0</v>
      </c>
      <c r="AM90" s="1752"/>
    </row>
    <row r="91" spans="1:39" x14ac:dyDescent="0.2">
      <c r="A91" s="1056">
        <v>291</v>
      </c>
      <c r="B91" s="1147">
        <v>853</v>
      </c>
      <c r="C91" s="15"/>
      <c r="D91" s="58"/>
      <c r="E91" s="58"/>
      <c r="F91" s="58"/>
      <c r="G91" s="58"/>
      <c r="H91" s="58"/>
      <c r="I91" s="58"/>
      <c r="J91" s="58"/>
      <c r="K91" s="58"/>
      <c r="L91" s="58"/>
      <c r="M91" s="58"/>
      <c r="N91" s="58"/>
      <c r="O91" s="58"/>
      <c r="P91" s="58"/>
      <c r="Q91" s="58"/>
      <c r="R91" s="58"/>
      <c r="S91" s="58">
        <f t="shared" si="40"/>
        <v>0</v>
      </c>
      <c r="T91" s="58">
        <f t="shared" si="41"/>
        <v>0</v>
      </c>
      <c r="U91" s="58">
        <f t="shared" si="6"/>
        <v>0</v>
      </c>
      <c r="V91" s="58">
        <f t="shared" si="31"/>
        <v>0</v>
      </c>
      <c r="W91" s="58">
        <f t="shared" si="32"/>
        <v>0</v>
      </c>
      <c r="X91" s="59">
        <f t="shared" si="37"/>
        <v>0</v>
      </c>
      <c r="Y91" s="59"/>
      <c r="Z91" s="1521"/>
      <c r="AA91" s="1521"/>
      <c r="AB91" s="1521"/>
      <c r="AC91" s="1521"/>
      <c r="AD91" s="1521"/>
      <c r="AE91" s="59"/>
      <c r="AF91" s="59"/>
      <c r="AG91" s="59">
        <f t="shared" si="33"/>
        <v>0</v>
      </c>
      <c r="AH91" s="59">
        <f t="shared" si="34"/>
        <v>0</v>
      </c>
      <c r="AI91" s="59">
        <f t="shared" si="42"/>
        <v>0</v>
      </c>
      <c r="AJ91" s="59">
        <f t="shared" si="38"/>
        <v>0</v>
      </c>
      <c r="AK91" s="59">
        <f t="shared" si="39"/>
        <v>0</v>
      </c>
      <c r="AL91" s="59">
        <f t="shared" si="36"/>
        <v>0</v>
      </c>
      <c r="AM91" s="1752"/>
    </row>
    <row r="92" spans="1:39" x14ac:dyDescent="0.2">
      <c r="A92" s="1056">
        <v>292</v>
      </c>
      <c r="B92" s="1049">
        <v>853</v>
      </c>
      <c r="C92" s="15"/>
      <c r="D92" s="58"/>
      <c r="E92" s="58"/>
      <c r="F92" s="58"/>
      <c r="G92" s="58"/>
      <c r="H92" s="58"/>
      <c r="I92" s="58"/>
      <c r="J92" s="58"/>
      <c r="K92" s="58"/>
      <c r="L92" s="58"/>
      <c r="M92" s="58"/>
      <c r="N92" s="58"/>
      <c r="O92" s="58"/>
      <c r="P92" s="58"/>
      <c r="Q92" s="58"/>
      <c r="R92" s="58"/>
      <c r="S92" s="58">
        <f t="shared" si="40"/>
        <v>0</v>
      </c>
      <c r="T92" s="58">
        <f t="shared" si="41"/>
        <v>0</v>
      </c>
      <c r="U92" s="58">
        <f t="shared" si="6"/>
        <v>0</v>
      </c>
      <c r="V92" s="58">
        <f t="shared" si="31"/>
        <v>0</v>
      </c>
      <c r="W92" s="58">
        <f t="shared" si="32"/>
        <v>0</v>
      </c>
      <c r="X92" s="59">
        <f t="shared" si="37"/>
        <v>0</v>
      </c>
      <c r="Y92" s="59"/>
      <c r="Z92" s="1521"/>
      <c r="AA92" s="1521"/>
      <c r="AB92" s="1521"/>
      <c r="AC92" s="1521"/>
      <c r="AD92" s="1521"/>
      <c r="AE92" s="59"/>
      <c r="AF92" s="59"/>
      <c r="AG92" s="59">
        <f t="shared" si="33"/>
        <v>0</v>
      </c>
      <c r="AH92" s="59">
        <f t="shared" si="34"/>
        <v>0</v>
      </c>
      <c r="AI92" s="59">
        <f t="shared" si="42"/>
        <v>0</v>
      </c>
      <c r="AJ92" s="59">
        <f t="shared" si="38"/>
        <v>0</v>
      </c>
      <c r="AK92" s="59">
        <f t="shared" si="39"/>
        <v>0</v>
      </c>
      <c r="AL92" s="59">
        <f t="shared" si="36"/>
        <v>0</v>
      </c>
      <c r="AM92" s="1752"/>
    </row>
    <row r="93" spans="1:39" x14ac:dyDescent="0.2">
      <c r="A93" s="1056">
        <v>293</v>
      </c>
      <c r="B93" s="1049">
        <v>851</v>
      </c>
      <c r="C93" s="15"/>
      <c r="D93" s="58"/>
      <c r="E93" s="58"/>
      <c r="F93" s="58"/>
      <c r="G93" s="58"/>
      <c r="H93" s="58"/>
      <c r="I93" s="58"/>
      <c r="J93" s="58"/>
      <c r="K93" s="58"/>
      <c r="L93" s="58"/>
      <c r="M93" s="58"/>
      <c r="N93" s="58"/>
      <c r="O93" s="58"/>
      <c r="P93" s="58"/>
      <c r="Q93" s="58"/>
      <c r="R93" s="58"/>
      <c r="S93" s="58">
        <f t="shared" si="40"/>
        <v>0</v>
      </c>
      <c r="T93" s="58">
        <f t="shared" si="41"/>
        <v>0</v>
      </c>
      <c r="U93" s="58">
        <f>H93+I93+N93+O93</f>
        <v>0</v>
      </c>
      <c r="V93" s="58">
        <f t="shared" si="31"/>
        <v>0</v>
      </c>
      <c r="W93" s="58">
        <f t="shared" si="32"/>
        <v>0</v>
      </c>
      <c r="X93" s="59">
        <f t="shared" si="37"/>
        <v>0</v>
      </c>
      <c r="Y93" s="59"/>
      <c r="Z93" s="1521"/>
      <c r="AA93" s="1521"/>
      <c r="AB93" s="1521"/>
      <c r="AC93" s="1521"/>
      <c r="AD93" s="1521"/>
      <c r="AE93" s="59"/>
      <c r="AF93" s="59"/>
      <c r="AG93" s="59">
        <f t="shared" si="33"/>
        <v>0</v>
      </c>
      <c r="AH93" s="59">
        <f t="shared" si="34"/>
        <v>0</v>
      </c>
      <c r="AI93" s="59">
        <f t="shared" si="42"/>
        <v>0</v>
      </c>
      <c r="AJ93" s="59">
        <f t="shared" si="38"/>
        <v>0</v>
      </c>
      <c r="AK93" s="59">
        <f t="shared" si="39"/>
        <v>0</v>
      </c>
      <c r="AL93" s="59">
        <f t="shared" si="36"/>
        <v>0</v>
      </c>
      <c r="AM93" s="1752"/>
    </row>
    <row r="94" spans="1:39" x14ac:dyDescent="0.2">
      <c r="A94" s="1056">
        <v>293</v>
      </c>
      <c r="B94" s="1049">
        <v>853</v>
      </c>
      <c r="C94" s="15"/>
      <c r="D94" s="58"/>
      <c r="E94" s="58"/>
      <c r="F94" s="58"/>
      <c r="G94" s="58"/>
      <c r="H94" s="58"/>
      <c r="I94" s="58"/>
      <c r="J94" s="58"/>
      <c r="K94" s="58"/>
      <c r="L94" s="58"/>
      <c r="M94" s="58"/>
      <c r="N94" s="58"/>
      <c r="O94" s="58"/>
      <c r="P94" s="58"/>
      <c r="Q94" s="58"/>
      <c r="R94" s="58"/>
      <c r="S94" s="58">
        <f t="shared" si="40"/>
        <v>0</v>
      </c>
      <c r="T94" s="58">
        <f t="shared" si="41"/>
        <v>0</v>
      </c>
      <c r="U94" s="58">
        <f t="shared" si="6"/>
        <v>0</v>
      </c>
      <c r="V94" s="58">
        <f t="shared" si="31"/>
        <v>0</v>
      </c>
      <c r="W94" s="58">
        <f t="shared" si="32"/>
        <v>0</v>
      </c>
      <c r="X94" s="59">
        <f t="shared" si="37"/>
        <v>0</v>
      </c>
      <c r="Y94" s="59"/>
      <c r="Z94" s="1521"/>
      <c r="AA94" s="1521"/>
      <c r="AB94" s="1521"/>
      <c r="AC94" s="1521"/>
      <c r="AD94" s="1521"/>
      <c r="AE94" s="59"/>
      <c r="AF94" s="59"/>
      <c r="AG94" s="59">
        <f t="shared" si="33"/>
        <v>0</v>
      </c>
      <c r="AH94" s="59">
        <f t="shared" si="34"/>
        <v>0</v>
      </c>
      <c r="AI94" s="59">
        <f t="shared" si="42"/>
        <v>0</v>
      </c>
      <c r="AJ94" s="59">
        <f t="shared" si="38"/>
        <v>0</v>
      </c>
      <c r="AK94" s="59">
        <f t="shared" si="39"/>
        <v>0</v>
      </c>
      <c r="AL94" s="59">
        <f t="shared" si="36"/>
        <v>0</v>
      </c>
      <c r="AM94" s="1752"/>
    </row>
    <row r="95" spans="1:39" ht="12" customHeight="1" x14ac:dyDescent="0.2">
      <c r="A95" s="1056">
        <v>296</v>
      </c>
      <c r="B95" s="1049">
        <v>244</v>
      </c>
      <c r="C95" s="15"/>
      <c r="D95" s="58"/>
      <c r="E95" s="58"/>
      <c r="F95" s="58"/>
      <c r="G95" s="58"/>
      <c r="H95" s="58"/>
      <c r="I95" s="58"/>
      <c r="J95" s="58"/>
      <c r="K95" s="58"/>
      <c r="L95" s="58"/>
      <c r="M95" s="58"/>
      <c r="N95" s="58"/>
      <c r="O95" s="58"/>
      <c r="P95" s="58"/>
      <c r="Q95" s="58"/>
      <c r="R95" s="58"/>
      <c r="S95" s="58">
        <f t="shared" si="40"/>
        <v>0</v>
      </c>
      <c r="T95" s="58">
        <f t="shared" si="41"/>
        <v>0</v>
      </c>
      <c r="U95" s="58">
        <f t="shared" si="6"/>
        <v>0</v>
      </c>
      <c r="V95" s="58">
        <f t="shared" si="31"/>
        <v>0</v>
      </c>
      <c r="W95" s="58">
        <f t="shared" si="32"/>
        <v>0</v>
      </c>
      <c r="X95" s="59">
        <f t="shared" si="37"/>
        <v>0</v>
      </c>
      <c r="Y95" s="59"/>
      <c r="Z95" s="1521"/>
      <c r="AA95" s="1521"/>
      <c r="AB95" s="1521"/>
      <c r="AC95" s="1521"/>
      <c r="AD95" s="1521"/>
      <c r="AE95" s="59"/>
      <c r="AF95" s="59"/>
      <c r="AG95" s="59">
        <f t="shared" ref="AG95:AG111" si="43">Y95+AC95</f>
        <v>0</v>
      </c>
      <c r="AH95" s="59">
        <f t="shared" si="34"/>
        <v>0</v>
      </c>
      <c r="AI95" s="59">
        <f t="shared" si="42"/>
        <v>0</v>
      </c>
      <c r="AJ95" s="59">
        <f t="shared" si="38"/>
        <v>0</v>
      </c>
      <c r="AK95" s="59">
        <f t="shared" si="39"/>
        <v>0</v>
      </c>
      <c r="AL95" s="59">
        <f t="shared" ref="AL95:AL111" si="44">C95+X95+AK95</f>
        <v>0</v>
      </c>
      <c r="AM95" s="1752"/>
    </row>
    <row r="96" spans="1:39" x14ac:dyDescent="0.2">
      <c r="A96" s="1056">
        <v>296</v>
      </c>
      <c r="B96" s="1049">
        <v>340</v>
      </c>
      <c r="C96" s="15"/>
      <c r="D96" s="58"/>
      <c r="E96" s="58"/>
      <c r="F96" s="58"/>
      <c r="G96" s="58"/>
      <c r="H96" s="58"/>
      <c r="I96" s="58"/>
      <c r="J96" s="58"/>
      <c r="K96" s="58"/>
      <c r="L96" s="58"/>
      <c r="M96" s="58"/>
      <c r="N96" s="58"/>
      <c r="O96" s="58"/>
      <c r="P96" s="58"/>
      <c r="Q96" s="58"/>
      <c r="R96" s="58"/>
      <c r="S96" s="58">
        <f t="shared" si="29"/>
        <v>0</v>
      </c>
      <c r="T96" s="58">
        <f t="shared" si="30"/>
        <v>0</v>
      </c>
      <c r="U96" s="58">
        <f t="shared" si="6"/>
        <v>0</v>
      </c>
      <c r="V96" s="58">
        <f t="shared" si="31"/>
        <v>0</v>
      </c>
      <c r="W96" s="58">
        <f t="shared" si="32"/>
        <v>0</v>
      </c>
      <c r="X96" s="59">
        <f t="shared" si="37"/>
        <v>0</v>
      </c>
      <c r="Y96" s="59"/>
      <c r="Z96" s="1521"/>
      <c r="AA96" s="1521"/>
      <c r="AB96" s="1521"/>
      <c r="AC96" s="1521"/>
      <c r="AD96" s="1521"/>
      <c r="AE96" s="59"/>
      <c r="AF96" s="59"/>
      <c r="AG96" s="59">
        <f t="shared" si="43"/>
        <v>0</v>
      </c>
      <c r="AH96" s="59">
        <f t="shared" si="34"/>
        <v>0</v>
      </c>
      <c r="AI96" s="59">
        <f t="shared" ref="AI96:AI111" si="45">AB96</f>
        <v>0</v>
      </c>
      <c r="AJ96" s="59">
        <f t="shared" si="38"/>
        <v>0</v>
      </c>
      <c r="AK96" s="59">
        <f t="shared" si="39"/>
        <v>0</v>
      </c>
      <c r="AL96" s="59">
        <f t="shared" si="44"/>
        <v>0</v>
      </c>
      <c r="AM96" s="1752"/>
    </row>
    <row r="97" spans="1:39" hidden="1" x14ac:dyDescent="0.2">
      <c r="A97" s="1056">
        <v>296</v>
      </c>
      <c r="B97" s="1049">
        <v>360</v>
      </c>
      <c r="C97" s="15"/>
      <c r="D97" s="58"/>
      <c r="E97" s="58"/>
      <c r="F97" s="58"/>
      <c r="G97" s="58"/>
      <c r="H97" s="58"/>
      <c r="I97" s="58"/>
      <c r="J97" s="58"/>
      <c r="K97" s="58"/>
      <c r="L97" s="58"/>
      <c r="M97" s="58"/>
      <c r="N97" s="58"/>
      <c r="O97" s="58"/>
      <c r="P97" s="58"/>
      <c r="Q97" s="58"/>
      <c r="R97" s="58"/>
      <c r="S97" s="58">
        <f>D97+E97+J97+K97</f>
        <v>0</v>
      </c>
      <c r="T97" s="58">
        <f>F97+G97+L97+M97</f>
        <v>0</v>
      </c>
      <c r="U97" s="58">
        <f>H97+I97+N97+O97</f>
        <v>0</v>
      </c>
      <c r="V97" s="58">
        <f t="shared" si="31"/>
        <v>0</v>
      </c>
      <c r="W97" s="58">
        <f t="shared" si="32"/>
        <v>0</v>
      </c>
      <c r="X97" s="59">
        <f t="shared" si="37"/>
        <v>0</v>
      </c>
      <c r="Y97" s="59"/>
      <c r="Z97" s="1521"/>
      <c r="AA97" s="1521"/>
      <c r="AB97" s="1521"/>
      <c r="AC97" s="1521"/>
      <c r="AD97" s="1521"/>
      <c r="AE97" s="59"/>
      <c r="AF97" s="59"/>
      <c r="AG97" s="59">
        <f t="shared" si="43"/>
        <v>0</v>
      </c>
      <c r="AH97" s="59">
        <f t="shared" si="34"/>
        <v>0</v>
      </c>
      <c r="AI97" s="59">
        <f t="shared" si="45"/>
        <v>0</v>
      </c>
      <c r="AJ97" s="59">
        <f t="shared" si="38"/>
        <v>0</v>
      </c>
      <c r="AK97" s="59">
        <f t="shared" si="39"/>
        <v>0</v>
      </c>
      <c r="AL97" s="59">
        <f t="shared" si="44"/>
        <v>0</v>
      </c>
      <c r="AM97" s="1752"/>
    </row>
    <row r="98" spans="1:39" x14ac:dyDescent="0.2">
      <c r="A98" s="1056">
        <v>296</v>
      </c>
      <c r="B98" s="1049">
        <v>831</v>
      </c>
      <c r="C98" s="15"/>
      <c r="D98" s="58"/>
      <c r="E98" s="58"/>
      <c r="F98" s="58"/>
      <c r="G98" s="58"/>
      <c r="H98" s="58"/>
      <c r="I98" s="58"/>
      <c r="J98" s="58"/>
      <c r="K98" s="58"/>
      <c r="L98" s="58"/>
      <c r="M98" s="58"/>
      <c r="N98" s="58"/>
      <c r="O98" s="58"/>
      <c r="P98" s="58"/>
      <c r="Q98" s="58"/>
      <c r="R98" s="58"/>
      <c r="S98" s="58">
        <f>D98+E98+J98+K98</f>
        <v>0</v>
      </c>
      <c r="T98" s="58">
        <f>F98+G98+L98+M98</f>
        <v>0</v>
      </c>
      <c r="U98" s="58">
        <f>H98+I98+N98+O98</f>
        <v>0</v>
      </c>
      <c r="V98" s="58">
        <f t="shared" si="31"/>
        <v>0</v>
      </c>
      <c r="W98" s="58">
        <f t="shared" si="32"/>
        <v>0</v>
      </c>
      <c r="X98" s="59">
        <f t="shared" si="37"/>
        <v>0</v>
      </c>
      <c r="Y98" s="59"/>
      <c r="Z98" s="1521"/>
      <c r="AA98" s="1521"/>
      <c r="AB98" s="1521"/>
      <c r="AC98" s="1521"/>
      <c r="AD98" s="1521"/>
      <c r="AE98" s="59"/>
      <c r="AF98" s="59"/>
      <c r="AG98" s="59">
        <f t="shared" si="43"/>
        <v>0</v>
      </c>
      <c r="AH98" s="59">
        <f t="shared" si="34"/>
        <v>0</v>
      </c>
      <c r="AI98" s="59">
        <f t="shared" si="45"/>
        <v>0</v>
      </c>
      <c r="AJ98" s="59">
        <f t="shared" si="38"/>
        <v>0</v>
      </c>
      <c r="AK98" s="59">
        <f t="shared" si="39"/>
        <v>0</v>
      </c>
      <c r="AL98" s="59">
        <f t="shared" si="44"/>
        <v>0</v>
      </c>
      <c r="AM98" s="1752"/>
    </row>
    <row r="99" spans="1:39" x14ac:dyDescent="0.2">
      <c r="A99" s="1056">
        <v>296</v>
      </c>
      <c r="B99" s="1049">
        <v>853</v>
      </c>
      <c r="C99" s="15"/>
      <c r="D99" s="58"/>
      <c r="E99" s="58"/>
      <c r="F99" s="58"/>
      <c r="G99" s="58"/>
      <c r="H99" s="58"/>
      <c r="I99" s="58"/>
      <c r="J99" s="58"/>
      <c r="K99" s="58"/>
      <c r="L99" s="58"/>
      <c r="M99" s="58"/>
      <c r="N99" s="58"/>
      <c r="O99" s="58"/>
      <c r="P99" s="58"/>
      <c r="Q99" s="58"/>
      <c r="R99" s="58"/>
      <c r="S99" s="58">
        <f>D99+E99+J99+K99</f>
        <v>0</v>
      </c>
      <c r="T99" s="58">
        <f>F99+G99+L99+M99</f>
        <v>0</v>
      </c>
      <c r="U99" s="58">
        <f t="shared" si="6"/>
        <v>0</v>
      </c>
      <c r="V99" s="58">
        <f t="shared" si="31"/>
        <v>0</v>
      </c>
      <c r="W99" s="58">
        <f t="shared" si="32"/>
        <v>0</v>
      </c>
      <c r="X99" s="59">
        <f t="shared" si="37"/>
        <v>0</v>
      </c>
      <c r="Y99" s="59"/>
      <c r="Z99" s="1521"/>
      <c r="AA99" s="1521"/>
      <c r="AB99" s="1521"/>
      <c r="AC99" s="1521"/>
      <c r="AD99" s="1521"/>
      <c r="AE99" s="59"/>
      <c r="AF99" s="59"/>
      <c r="AG99" s="59">
        <f t="shared" si="43"/>
        <v>0</v>
      </c>
      <c r="AH99" s="59">
        <f t="shared" si="34"/>
        <v>0</v>
      </c>
      <c r="AI99" s="59">
        <f t="shared" si="45"/>
        <v>0</v>
      </c>
      <c r="AJ99" s="59">
        <f t="shared" si="38"/>
        <v>0</v>
      </c>
      <c r="AK99" s="59">
        <f t="shared" si="39"/>
        <v>0</v>
      </c>
      <c r="AL99" s="59">
        <f t="shared" si="44"/>
        <v>0</v>
      </c>
      <c r="AM99" s="1752"/>
    </row>
    <row r="100" spans="1:39" x14ac:dyDescent="0.2">
      <c r="A100" s="1050">
        <v>310</v>
      </c>
      <c r="B100" s="1057">
        <v>244</v>
      </c>
      <c r="C100" s="11"/>
      <c r="D100" s="58"/>
      <c r="E100" s="58">
        <f>20000-1400</f>
        <v>18600</v>
      </c>
      <c r="F100" s="58">
        <f>20000</f>
        <v>20000</v>
      </c>
      <c r="G100" s="58"/>
      <c r="H100" s="58"/>
      <c r="I100" s="58"/>
      <c r="J100" s="58"/>
      <c r="K100" s="58"/>
      <c r="L100" s="58"/>
      <c r="M100" s="58"/>
      <c r="N100" s="58"/>
      <c r="O100" s="58"/>
      <c r="P100" s="58"/>
      <c r="Q100" s="58"/>
      <c r="R100" s="58"/>
      <c r="S100" s="58">
        <f t="shared" si="29"/>
        <v>18600</v>
      </c>
      <c r="T100" s="58">
        <f t="shared" si="30"/>
        <v>20000</v>
      </c>
      <c r="U100" s="58">
        <f t="shared" si="6"/>
        <v>0</v>
      </c>
      <c r="V100" s="58">
        <f t="shared" si="31"/>
        <v>0</v>
      </c>
      <c r="W100" s="58">
        <f t="shared" si="32"/>
        <v>0</v>
      </c>
      <c r="X100" s="59">
        <f t="shared" si="37"/>
        <v>38600</v>
      </c>
      <c r="Y100" s="59"/>
      <c r="Z100" s="1521"/>
      <c r="AA100" s="1521"/>
      <c r="AB100" s="1521"/>
      <c r="AC100" s="1521"/>
      <c r="AD100" s="1521"/>
      <c r="AE100" s="59"/>
      <c r="AF100" s="59"/>
      <c r="AG100" s="59">
        <f t="shared" si="43"/>
        <v>0</v>
      </c>
      <c r="AH100" s="59">
        <f t="shared" si="34"/>
        <v>0</v>
      </c>
      <c r="AI100" s="59">
        <f t="shared" si="45"/>
        <v>0</v>
      </c>
      <c r="AJ100" s="59">
        <f t="shared" si="38"/>
        <v>0</v>
      </c>
      <c r="AK100" s="59">
        <f t="shared" si="39"/>
        <v>0</v>
      </c>
      <c r="AL100" s="59">
        <f t="shared" si="44"/>
        <v>38600</v>
      </c>
      <c r="AM100" s="1752"/>
    </row>
    <row r="101" spans="1:39" hidden="1" x14ac:dyDescent="0.2">
      <c r="A101" s="1062">
        <v>320</v>
      </c>
      <c r="B101" s="1045">
        <v>244</v>
      </c>
      <c r="C101" s="11"/>
      <c r="D101" s="58"/>
      <c r="E101" s="58"/>
      <c r="F101" s="58"/>
      <c r="G101" s="58"/>
      <c r="H101" s="58"/>
      <c r="I101" s="58"/>
      <c r="J101" s="58"/>
      <c r="K101" s="58"/>
      <c r="L101" s="58"/>
      <c r="M101" s="58"/>
      <c r="N101" s="58"/>
      <c r="O101" s="58"/>
      <c r="P101" s="58"/>
      <c r="Q101" s="58"/>
      <c r="R101" s="58"/>
      <c r="S101" s="58">
        <f t="shared" si="29"/>
        <v>0</v>
      </c>
      <c r="T101" s="58">
        <f t="shared" si="30"/>
        <v>0</v>
      </c>
      <c r="U101" s="58">
        <f>H101+I101+N101+O101</f>
        <v>0</v>
      </c>
      <c r="V101" s="58">
        <f t="shared" si="31"/>
        <v>0</v>
      </c>
      <c r="W101" s="58">
        <f t="shared" si="32"/>
        <v>0</v>
      </c>
      <c r="X101" s="59">
        <f t="shared" si="37"/>
        <v>0</v>
      </c>
      <c r="Y101" s="59"/>
      <c r="Z101" s="1521"/>
      <c r="AA101" s="1521"/>
      <c r="AB101" s="1521"/>
      <c r="AC101" s="1521"/>
      <c r="AD101" s="1521"/>
      <c r="AE101" s="59"/>
      <c r="AF101" s="59"/>
      <c r="AG101" s="59">
        <f t="shared" si="43"/>
        <v>0</v>
      </c>
      <c r="AH101" s="59">
        <f t="shared" si="34"/>
        <v>0</v>
      </c>
      <c r="AI101" s="59">
        <f t="shared" si="45"/>
        <v>0</v>
      </c>
      <c r="AJ101" s="59">
        <f t="shared" si="38"/>
        <v>0</v>
      </c>
      <c r="AK101" s="59">
        <f t="shared" si="39"/>
        <v>0</v>
      </c>
      <c r="AL101" s="59">
        <f t="shared" si="44"/>
        <v>0</v>
      </c>
      <c r="AM101" s="1752"/>
    </row>
    <row r="102" spans="1:39" hidden="1" x14ac:dyDescent="0.2">
      <c r="A102" s="1050">
        <v>340</v>
      </c>
      <c r="B102" s="1057">
        <v>244</v>
      </c>
      <c r="C102" s="11"/>
      <c r="D102" s="58"/>
      <c r="E102" s="58"/>
      <c r="F102" s="58"/>
      <c r="G102" s="58"/>
      <c r="H102" s="58"/>
      <c r="I102" s="58"/>
      <c r="J102" s="58"/>
      <c r="K102" s="58"/>
      <c r="L102" s="58"/>
      <c r="M102" s="58"/>
      <c r="N102" s="58"/>
      <c r="O102" s="58"/>
      <c r="P102" s="58"/>
      <c r="Q102" s="58"/>
      <c r="R102" s="58"/>
      <c r="S102" s="58">
        <f t="shared" si="29"/>
        <v>0</v>
      </c>
      <c r="T102" s="58">
        <f t="shared" si="30"/>
        <v>0</v>
      </c>
      <c r="U102" s="58">
        <f t="shared" si="6"/>
        <v>0</v>
      </c>
      <c r="V102" s="58">
        <f t="shared" si="31"/>
        <v>0</v>
      </c>
      <c r="W102" s="58">
        <f t="shared" si="32"/>
        <v>0</v>
      </c>
      <c r="X102" s="59">
        <f t="shared" si="37"/>
        <v>0</v>
      </c>
      <c r="Y102" s="59"/>
      <c r="Z102" s="1521"/>
      <c r="AA102" s="1521"/>
      <c r="AB102" s="1521"/>
      <c r="AC102" s="1521"/>
      <c r="AD102" s="1521"/>
      <c r="AE102" s="59"/>
      <c r="AF102" s="59"/>
      <c r="AG102" s="59">
        <f t="shared" si="43"/>
        <v>0</v>
      </c>
      <c r="AH102" s="59">
        <f t="shared" si="34"/>
        <v>0</v>
      </c>
      <c r="AI102" s="59">
        <f t="shared" si="45"/>
        <v>0</v>
      </c>
      <c r="AJ102" s="59">
        <f t="shared" si="38"/>
        <v>0</v>
      </c>
      <c r="AK102" s="59">
        <f t="shared" si="39"/>
        <v>0</v>
      </c>
      <c r="AL102" s="59">
        <f t="shared" si="44"/>
        <v>0</v>
      </c>
      <c r="AM102" s="1752"/>
    </row>
    <row r="103" spans="1:39" x14ac:dyDescent="0.2">
      <c r="A103" s="1050">
        <v>341</v>
      </c>
      <c r="B103" s="1057">
        <v>244</v>
      </c>
      <c r="C103" s="11"/>
      <c r="D103" s="58"/>
      <c r="E103" s="58"/>
      <c r="F103" s="58"/>
      <c r="G103" s="58"/>
      <c r="H103" s="58"/>
      <c r="I103" s="58"/>
      <c r="J103" s="58"/>
      <c r="K103" s="58"/>
      <c r="L103" s="58"/>
      <c r="M103" s="58"/>
      <c r="N103" s="58"/>
      <c r="O103" s="58"/>
      <c r="P103" s="58"/>
      <c r="Q103" s="58"/>
      <c r="R103" s="58"/>
      <c r="S103" s="58">
        <f t="shared" si="29"/>
        <v>0</v>
      </c>
      <c r="T103" s="58">
        <f t="shared" si="30"/>
        <v>0</v>
      </c>
      <c r="U103" s="58">
        <f t="shared" ref="U103:U109" si="46">H103+I103+N103+O103</f>
        <v>0</v>
      </c>
      <c r="V103" s="58">
        <f t="shared" si="31"/>
        <v>0</v>
      </c>
      <c r="W103" s="58">
        <f t="shared" si="32"/>
        <v>0</v>
      </c>
      <c r="X103" s="59">
        <f t="shared" si="37"/>
        <v>0</v>
      </c>
      <c r="Y103" s="59"/>
      <c r="Z103" s="1521"/>
      <c r="AA103" s="1521"/>
      <c r="AB103" s="1521"/>
      <c r="AC103" s="1521"/>
      <c r="AD103" s="1521"/>
      <c r="AE103" s="59"/>
      <c r="AF103" s="59"/>
      <c r="AG103" s="59">
        <f t="shared" si="43"/>
        <v>0</v>
      </c>
      <c r="AH103" s="59">
        <f t="shared" si="34"/>
        <v>0</v>
      </c>
      <c r="AI103" s="59">
        <f t="shared" si="45"/>
        <v>0</v>
      </c>
      <c r="AJ103" s="59">
        <f t="shared" si="38"/>
        <v>0</v>
      </c>
      <c r="AK103" s="59">
        <f t="shared" si="39"/>
        <v>0</v>
      </c>
      <c r="AL103" s="59">
        <f t="shared" si="44"/>
        <v>0</v>
      </c>
      <c r="AM103" s="1752"/>
    </row>
    <row r="104" spans="1:39" x14ac:dyDescent="0.2">
      <c r="A104" s="1050">
        <v>342</v>
      </c>
      <c r="B104" s="1057">
        <v>244</v>
      </c>
      <c r="C104" s="11"/>
      <c r="D104" s="58"/>
      <c r="E104" s="58"/>
      <c r="F104" s="58"/>
      <c r="G104" s="58"/>
      <c r="H104" s="58"/>
      <c r="I104" s="58"/>
      <c r="J104" s="58"/>
      <c r="K104" s="58"/>
      <c r="L104" s="58"/>
      <c r="M104" s="58"/>
      <c r="N104" s="58"/>
      <c r="O104" s="58"/>
      <c r="P104" s="58"/>
      <c r="Q104" s="58"/>
      <c r="R104" s="58"/>
      <c r="S104" s="58">
        <f t="shared" si="29"/>
        <v>0</v>
      </c>
      <c r="T104" s="58">
        <f t="shared" si="30"/>
        <v>0</v>
      </c>
      <c r="U104" s="58">
        <f t="shared" si="46"/>
        <v>0</v>
      </c>
      <c r="V104" s="58">
        <f t="shared" si="31"/>
        <v>0</v>
      </c>
      <c r="W104" s="58">
        <f t="shared" si="32"/>
        <v>0</v>
      </c>
      <c r="X104" s="59">
        <f t="shared" si="37"/>
        <v>0</v>
      </c>
      <c r="Y104" s="59"/>
      <c r="Z104" s="1521"/>
      <c r="AA104" s="1521"/>
      <c r="AB104" s="1521"/>
      <c r="AC104" s="1521"/>
      <c r="AD104" s="1521"/>
      <c r="AE104" s="59"/>
      <c r="AF104" s="59"/>
      <c r="AG104" s="59">
        <f t="shared" si="43"/>
        <v>0</v>
      </c>
      <c r="AH104" s="59">
        <f t="shared" si="34"/>
        <v>0</v>
      </c>
      <c r="AI104" s="59">
        <f t="shared" si="45"/>
        <v>0</v>
      </c>
      <c r="AJ104" s="59">
        <f t="shared" si="38"/>
        <v>0</v>
      </c>
      <c r="AK104" s="59">
        <f t="shared" si="39"/>
        <v>0</v>
      </c>
      <c r="AL104" s="59">
        <f t="shared" si="44"/>
        <v>0</v>
      </c>
      <c r="AM104" s="1752"/>
    </row>
    <row r="105" spans="1:39" x14ac:dyDescent="0.2">
      <c r="A105" s="1050">
        <v>343</v>
      </c>
      <c r="B105" s="1057">
        <v>244</v>
      </c>
      <c r="C105" s="11"/>
      <c r="D105" s="58"/>
      <c r="E105" s="58"/>
      <c r="F105" s="58"/>
      <c r="G105" s="58"/>
      <c r="H105" s="58"/>
      <c r="I105" s="58"/>
      <c r="J105" s="58"/>
      <c r="K105" s="58"/>
      <c r="L105" s="58"/>
      <c r="M105" s="58"/>
      <c r="N105" s="58"/>
      <c r="O105" s="58"/>
      <c r="P105" s="58"/>
      <c r="Q105" s="58"/>
      <c r="R105" s="58"/>
      <c r="S105" s="58">
        <f t="shared" si="29"/>
        <v>0</v>
      </c>
      <c r="T105" s="58">
        <f t="shared" si="30"/>
        <v>0</v>
      </c>
      <c r="U105" s="58">
        <f t="shared" si="46"/>
        <v>0</v>
      </c>
      <c r="V105" s="58">
        <f t="shared" si="31"/>
        <v>0</v>
      </c>
      <c r="W105" s="58">
        <f t="shared" si="32"/>
        <v>0</v>
      </c>
      <c r="X105" s="59">
        <f t="shared" si="37"/>
        <v>0</v>
      </c>
      <c r="Y105" s="59"/>
      <c r="Z105" s="1521"/>
      <c r="AA105" s="1521"/>
      <c r="AB105" s="1521"/>
      <c r="AC105" s="1521"/>
      <c r="AD105" s="1521"/>
      <c r="AE105" s="59"/>
      <c r="AF105" s="59"/>
      <c r="AG105" s="59">
        <f t="shared" si="43"/>
        <v>0</v>
      </c>
      <c r="AH105" s="59">
        <f t="shared" si="34"/>
        <v>0</v>
      </c>
      <c r="AI105" s="59">
        <f t="shared" si="45"/>
        <v>0</v>
      </c>
      <c r="AJ105" s="59">
        <f t="shared" si="38"/>
        <v>0</v>
      </c>
      <c r="AK105" s="59">
        <f t="shared" si="39"/>
        <v>0</v>
      </c>
      <c r="AL105" s="59">
        <f t="shared" si="44"/>
        <v>0</v>
      </c>
      <c r="AM105" s="1752"/>
    </row>
    <row r="106" spans="1:39" x14ac:dyDescent="0.2">
      <c r="A106" s="1050">
        <v>344</v>
      </c>
      <c r="B106" s="1057">
        <v>244</v>
      </c>
      <c r="C106" s="11"/>
      <c r="D106" s="58"/>
      <c r="E106" s="58">
        <f>5000</f>
        <v>5000</v>
      </c>
      <c r="F106" s="58">
        <f>10000</f>
        <v>10000</v>
      </c>
      <c r="G106" s="58"/>
      <c r="H106" s="58"/>
      <c r="I106" s="58"/>
      <c r="J106" s="58"/>
      <c r="K106" s="58"/>
      <c r="L106" s="58"/>
      <c r="M106" s="58"/>
      <c r="N106" s="58"/>
      <c r="O106" s="58"/>
      <c r="P106" s="58"/>
      <c r="Q106" s="58"/>
      <c r="R106" s="58"/>
      <c r="S106" s="58">
        <f t="shared" si="29"/>
        <v>5000</v>
      </c>
      <c r="T106" s="58">
        <f t="shared" si="30"/>
        <v>10000</v>
      </c>
      <c r="U106" s="58">
        <f t="shared" si="46"/>
        <v>0</v>
      </c>
      <c r="V106" s="58">
        <f t="shared" si="31"/>
        <v>0</v>
      </c>
      <c r="W106" s="58">
        <f t="shared" si="32"/>
        <v>0</v>
      </c>
      <c r="X106" s="59">
        <f t="shared" si="37"/>
        <v>15000</v>
      </c>
      <c r="Y106" s="59"/>
      <c r="Z106" s="1521"/>
      <c r="AA106" s="1521"/>
      <c r="AB106" s="1521"/>
      <c r="AC106" s="1521"/>
      <c r="AD106" s="1521"/>
      <c r="AE106" s="59"/>
      <c r="AF106" s="59"/>
      <c r="AG106" s="59">
        <f t="shared" si="43"/>
        <v>0</v>
      </c>
      <c r="AH106" s="59">
        <f t="shared" si="34"/>
        <v>0</v>
      </c>
      <c r="AI106" s="59">
        <f t="shared" si="45"/>
        <v>0</v>
      </c>
      <c r="AJ106" s="59">
        <f t="shared" si="38"/>
        <v>0</v>
      </c>
      <c r="AK106" s="59">
        <f t="shared" si="39"/>
        <v>0</v>
      </c>
      <c r="AL106" s="59">
        <f t="shared" si="44"/>
        <v>15000</v>
      </c>
      <c r="AM106" s="1752"/>
    </row>
    <row r="107" spans="1:39" x14ac:dyDescent="0.2">
      <c r="A107" s="1050">
        <v>345</v>
      </c>
      <c r="B107" s="1057">
        <v>244</v>
      </c>
      <c r="C107" s="11"/>
      <c r="D107" s="58"/>
      <c r="E107" s="58"/>
      <c r="F107" s="58"/>
      <c r="G107" s="58"/>
      <c r="H107" s="58"/>
      <c r="I107" s="58"/>
      <c r="J107" s="58"/>
      <c r="K107" s="58"/>
      <c r="L107" s="58"/>
      <c r="M107" s="58"/>
      <c r="N107" s="58"/>
      <c r="O107" s="58"/>
      <c r="P107" s="58"/>
      <c r="Q107" s="58"/>
      <c r="R107" s="58"/>
      <c r="S107" s="58">
        <f t="shared" si="29"/>
        <v>0</v>
      </c>
      <c r="T107" s="58">
        <f t="shared" si="30"/>
        <v>0</v>
      </c>
      <c r="U107" s="58">
        <f t="shared" si="46"/>
        <v>0</v>
      </c>
      <c r="V107" s="58">
        <f t="shared" si="31"/>
        <v>0</v>
      </c>
      <c r="W107" s="58">
        <f t="shared" si="32"/>
        <v>0</v>
      </c>
      <c r="X107" s="59">
        <f t="shared" si="37"/>
        <v>0</v>
      </c>
      <c r="Y107" s="59"/>
      <c r="Z107" s="1521"/>
      <c r="AA107" s="1521"/>
      <c r="AB107" s="1521"/>
      <c r="AC107" s="1521"/>
      <c r="AD107" s="1521"/>
      <c r="AE107" s="59"/>
      <c r="AF107" s="59"/>
      <c r="AG107" s="59">
        <f t="shared" si="43"/>
        <v>0</v>
      </c>
      <c r="AH107" s="59">
        <f t="shared" si="34"/>
        <v>0</v>
      </c>
      <c r="AI107" s="59">
        <f t="shared" si="45"/>
        <v>0</v>
      </c>
      <c r="AJ107" s="59">
        <f t="shared" si="38"/>
        <v>0</v>
      </c>
      <c r="AK107" s="59">
        <f t="shared" si="39"/>
        <v>0</v>
      </c>
      <c r="AL107" s="59">
        <f t="shared" si="44"/>
        <v>0</v>
      </c>
      <c r="AM107" s="1752"/>
    </row>
    <row r="108" spans="1:39" x14ac:dyDescent="0.2">
      <c r="A108" s="1050">
        <v>346</v>
      </c>
      <c r="B108" s="1057">
        <v>244</v>
      </c>
      <c r="C108" s="11"/>
      <c r="D108" s="58"/>
      <c r="E108" s="58">
        <f>25000</f>
        <v>25000</v>
      </c>
      <c r="F108" s="58">
        <f>25000</f>
        <v>25000</v>
      </c>
      <c r="G108" s="58"/>
      <c r="H108" s="58"/>
      <c r="I108" s="58"/>
      <c r="J108" s="58"/>
      <c r="K108" s="58"/>
      <c r="L108" s="58"/>
      <c r="M108" s="58"/>
      <c r="N108" s="58"/>
      <c r="O108" s="58"/>
      <c r="P108" s="58"/>
      <c r="Q108" s="58"/>
      <c r="R108" s="58"/>
      <c r="S108" s="58">
        <f t="shared" si="29"/>
        <v>25000</v>
      </c>
      <c r="T108" s="58">
        <f t="shared" si="30"/>
        <v>25000</v>
      </c>
      <c r="U108" s="58">
        <f t="shared" si="46"/>
        <v>0</v>
      </c>
      <c r="V108" s="58">
        <f t="shared" si="31"/>
        <v>0</v>
      </c>
      <c r="W108" s="58">
        <f t="shared" si="32"/>
        <v>0</v>
      </c>
      <c r="X108" s="59">
        <f t="shared" si="37"/>
        <v>50000</v>
      </c>
      <c r="Y108" s="59"/>
      <c r="Z108" s="1521"/>
      <c r="AA108" s="1521"/>
      <c r="AB108" s="1521"/>
      <c r="AC108" s="1521"/>
      <c r="AD108" s="1521"/>
      <c r="AE108" s="59"/>
      <c r="AF108" s="59"/>
      <c r="AG108" s="59">
        <f t="shared" si="43"/>
        <v>0</v>
      </c>
      <c r="AH108" s="59">
        <f t="shared" si="34"/>
        <v>0</v>
      </c>
      <c r="AI108" s="59">
        <f t="shared" si="45"/>
        <v>0</v>
      </c>
      <c r="AJ108" s="59">
        <f t="shared" si="38"/>
        <v>0</v>
      </c>
      <c r="AK108" s="59">
        <f t="shared" si="39"/>
        <v>0</v>
      </c>
      <c r="AL108" s="59">
        <f t="shared" si="44"/>
        <v>50000</v>
      </c>
      <c r="AM108" s="1752"/>
    </row>
    <row r="109" spans="1:39" x14ac:dyDescent="0.2">
      <c r="A109" s="1050">
        <v>349</v>
      </c>
      <c r="B109" s="1057">
        <v>244</v>
      </c>
      <c r="C109" s="11"/>
      <c r="D109" s="58"/>
      <c r="E109" s="58"/>
      <c r="F109" s="58">
        <f>10000+20000-30000</f>
        <v>0</v>
      </c>
      <c r="G109" s="58"/>
      <c r="H109" s="58"/>
      <c r="I109" s="58"/>
      <c r="J109" s="58"/>
      <c r="K109" s="58"/>
      <c r="L109" s="58"/>
      <c r="M109" s="58"/>
      <c r="N109" s="58"/>
      <c r="O109" s="58"/>
      <c r="P109" s="58"/>
      <c r="Q109" s="58"/>
      <c r="R109" s="58"/>
      <c r="S109" s="58">
        <f t="shared" si="29"/>
        <v>0</v>
      </c>
      <c r="T109" s="58">
        <f t="shared" si="30"/>
        <v>0</v>
      </c>
      <c r="U109" s="58">
        <f t="shared" si="46"/>
        <v>0</v>
      </c>
      <c r="V109" s="58">
        <f t="shared" si="31"/>
        <v>0</v>
      </c>
      <c r="W109" s="58">
        <f t="shared" si="32"/>
        <v>0</v>
      </c>
      <c r="X109" s="59">
        <f t="shared" si="37"/>
        <v>0</v>
      </c>
      <c r="Y109" s="59"/>
      <c r="Z109" s="1521"/>
      <c r="AA109" s="1521"/>
      <c r="AB109" s="1521"/>
      <c r="AC109" s="1521"/>
      <c r="AD109" s="1521"/>
      <c r="AE109" s="59"/>
      <c r="AF109" s="59"/>
      <c r="AG109" s="59">
        <f t="shared" si="43"/>
        <v>0</v>
      </c>
      <c r="AH109" s="59">
        <f>Z109+AD109+AA109</f>
        <v>0</v>
      </c>
      <c r="AI109" s="59">
        <f t="shared" si="45"/>
        <v>0</v>
      </c>
      <c r="AJ109" s="59">
        <f t="shared" si="38"/>
        <v>0</v>
      </c>
      <c r="AK109" s="59">
        <f t="shared" si="39"/>
        <v>0</v>
      </c>
      <c r="AL109" s="59">
        <f t="shared" si="44"/>
        <v>0</v>
      </c>
      <c r="AM109" s="1752"/>
    </row>
    <row r="110" spans="1:39" x14ac:dyDescent="0.2">
      <c r="A110" s="11">
        <v>352</v>
      </c>
      <c r="B110" s="269">
        <v>244</v>
      </c>
      <c r="C110" s="11"/>
      <c r="D110" s="58"/>
      <c r="E110" s="58"/>
      <c r="F110" s="58"/>
      <c r="G110" s="58"/>
      <c r="H110" s="58"/>
      <c r="I110" s="58"/>
      <c r="J110" s="58"/>
      <c r="K110" s="58"/>
      <c r="L110" s="58"/>
      <c r="M110" s="58"/>
      <c r="N110" s="58"/>
      <c r="O110" s="58"/>
      <c r="P110" s="58"/>
      <c r="Q110" s="58"/>
      <c r="R110" s="58"/>
      <c r="S110" s="58">
        <f>D110+E110+J110+K110</f>
        <v>0</v>
      </c>
      <c r="T110" s="58">
        <f>F110+G110+L110+M110</f>
        <v>0</v>
      </c>
      <c r="U110" s="58">
        <f>H110+I110+N110+O110</f>
        <v>0</v>
      </c>
      <c r="V110" s="58">
        <f t="shared" si="31"/>
        <v>0</v>
      </c>
      <c r="W110" s="58">
        <f>Q110</f>
        <v>0</v>
      </c>
      <c r="X110" s="59">
        <f>SUM(D110:P110)</f>
        <v>0</v>
      </c>
      <c r="Y110" s="59"/>
      <c r="Z110" s="1521"/>
      <c r="AA110" s="1521"/>
      <c r="AB110" s="1521"/>
      <c r="AC110" s="1521"/>
      <c r="AD110" s="1521"/>
      <c r="AE110" s="59"/>
      <c r="AF110" s="59"/>
      <c r="AG110" s="59">
        <f t="shared" si="43"/>
        <v>0</v>
      </c>
      <c r="AH110" s="59">
        <f>Z110+AD110</f>
        <v>0</v>
      </c>
      <c r="AI110" s="59">
        <f t="shared" si="45"/>
        <v>0</v>
      </c>
      <c r="AJ110" s="59">
        <f>AC110</f>
        <v>0</v>
      </c>
      <c r="AK110" s="59">
        <f>SUM(Y110:AD110)</f>
        <v>0</v>
      </c>
      <c r="AL110" s="59">
        <f t="shared" si="44"/>
        <v>0</v>
      </c>
      <c r="AM110" s="1752"/>
    </row>
    <row r="111" spans="1:39" x14ac:dyDescent="0.2">
      <c r="A111" s="11">
        <v>353</v>
      </c>
      <c r="B111" s="269">
        <v>244</v>
      </c>
      <c r="C111" s="11"/>
      <c r="D111" s="58"/>
      <c r="E111" s="58"/>
      <c r="F111" s="58"/>
      <c r="G111" s="58"/>
      <c r="H111" s="58"/>
      <c r="I111" s="58"/>
      <c r="J111" s="58"/>
      <c r="K111" s="58"/>
      <c r="L111" s="58"/>
      <c r="M111" s="58"/>
      <c r="N111" s="58"/>
      <c r="O111" s="58"/>
      <c r="P111" s="58"/>
      <c r="Q111" s="58"/>
      <c r="R111" s="58"/>
      <c r="S111" s="58">
        <f>D111+E111+J111+K111</f>
        <v>0</v>
      </c>
      <c r="T111" s="58">
        <f>F111+G111+L111+M111</f>
        <v>0</v>
      </c>
      <c r="U111" s="58">
        <f>H111+I111+N111+O111</f>
        <v>0</v>
      </c>
      <c r="V111" s="58">
        <f t="shared" si="31"/>
        <v>0</v>
      </c>
      <c r="W111" s="58">
        <f>Q111</f>
        <v>0</v>
      </c>
      <c r="X111" s="59">
        <f>SUM(D111:P111)</f>
        <v>0</v>
      </c>
      <c r="Y111" s="59"/>
      <c r="Z111" s="1521"/>
      <c r="AA111" s="1521"/>
      <c r="AB111" s="1521"/>
      <c r="AC111" s="1521"/>
      <c r="AD111" s="1521"/>
      <c r="AE111" s="59"/>
      <c r="AF111" s="59"/>
      <c r="AG111" s="59">
        <f t="shared" si="43"/>
        <v>0</v>
      </c>
      <c r="AH111" s="59">
        <f>Z111+AD111</f>
        <v>0</v>
      </c>
      <c r="AI111" s="59">
        <f t="shared" si="45"/>
        <v>0</v>
      </c>
      <c r="AJ111" s="59">
        <f>AC111</f>
        <v>0</v>
      </c>
      <c r="AK111" s="59">
        <f>SUM(Y111:AD111)</f>
        <v>0</v>
      </c>
      <c r="AL111" s="59">
        <f t="shared" si="44"/>
        <v>0</v>
      </c>
      <c r="AM111" s="1752"/>
    </row>
    <row r="112" spans="1:39" x14ac:dyDescent="0.2">
      <c r="A112" s="1403" t="s">
        <v>1308</v>
      </c>
      <c r="B112" s="269"/>
      <c r="C112" s="1405">
        <f t="shared" ref="C112:D112" si="47">C63+C64+C65+C66+C82+C83+C84+C85+C86</f>
        <v>0</v>
      </c>
      <c r="D112" s="1405">
        <f t="shared" si="47"/>
        <v>0</v>
      </c>
      <c r="E112" s="1405">
        <f>E63+E64+E65+E66+E82+E83+E84+E85+E86</f>
        <v>700000.00000000012</v>
      </c>
      <c r="F112" s="1405">
        <f t="shared" ref="F112:AL112" si="48">F63+F64+F65+F66+F82+F83+F84+F85+F86</f>
        <v>2290000</v>
      </c>
      <c r="G112" s="1405">
        <f t="shared" si="48"/>
        <v>0</v>
      </c>
      <c r="H112" s="1405">
        <f t="shared" si="48"/>
        <v>0</v>
      </c>
      <c r="I112" s="1405">
        <f t="shared" si="48"/>
        <v>0</v>
      </c>
      <c r="J112" s="1405">
        <f t="shared" si="48"/>
        <v>0</v>
      </c>
      <c r="K112" s="1405">
        <f t="shared" si="48"/>
        <v>0</v>
      </c>
      <c r="L112" s="1405">
        <f t="shared" si="48"/>
        <v>0</v>
      </c>
      <c r="M112" s="1405">
        <f t="shared" si="48"/>
        <v>0</v>
      </c>
      <c r="N112" s="1405">
        <f t="shared" si="48"/>
        <v>0</v>
      </c>
      <c r="O112" s="1405">
        <f t="shared" si="48"/>
        <v>0</v>
      </c>
      <c r="P112" s="1405">
        <f t="shared" si="48"/>
        <v>0</v>
      </c>
      <c r="Q112" s="1405">
        <f t="shared" si="48"/>
        <v>0</v>
      </c>
      <c r="R112" s="1405">
        <f t="shared" si="48"/>
        <v>0</v>
      </c>
      <c r="S112" s="1405">
        <f t="shared" si="48"/>
        <v>700000.00000000012</v>
      </c>
      <c r="T112" s="1405">
        <f t="shared" si="48"/>
        <v>2290000</v>
      </c>
      <c r="U112" s="1405">
        <f t="shared" si="48"/>
        <v>0</v>
      </c>
      <c r="V112" s="1405">
        <f t="shared" si="48"/>
        <v>0</v>
      </c>
      <c r="W112" s="1405">
        <f t="shared" si="48"/>
        <v>0</v>
      </c>
      <c r="X112" s="1405">
        <f t="shared" si="48"/>
        <v>2990000.0000000005</v>
      </c>
      <c r="Y112" s="1405">
        <f t="shared" si="48"/>
        <v>0</v>
      </c>
      <c r="Z112" s="1405">
        <f t="shared" si="48"/>
        <v>185000</v>
      </c>
      <c r="AA112" s="1405">
        <f t="shared" si="48"/>
        <v>0</v>
      </c>
      <c r="AB112" s="1405">
        <f t="shared" si="48"/>
        <v>23000</v>
      </c>
      <c r="AC112" s="1405">
        <f t="shared" si="48"/>
        <v>0</v>
      </c>
      <c r="AD112" s="1405">
        <f t="shared" si="48"/>
        <v>135000</v>
      </c>
      <c r="AE112" s="1405">
        <f t="shared" si="48"/>
        <v>0</v>
      </c>
      <c r="AF112" s="1405">
        <f t="shared" si="48"/>
        <v>0</v>
      </c>
      <c r="AG112" s="1405">
        <f t="shared" si="48"/>
        <v>0</v>
      </c>
      <c r="AH112" s="1405">
        <f t="shared" si="48"/>
        <v>320000</v>
      </c>
      <c r="AI112" s="1405">
        <f t="shared" si="48"/>
        <v>23000</v>
      </c>
      <c r="AJ112" s="1405">
        <f t="shared" si="48"/>
        <v>0</v>
      </c>
      <c r="AK112" s="1405">
        <f t="shared" si="48"/>
        <v>343000</v>
      </c>
      <c r="AL112" s="1405">
        <f t="shared" si="48"/>
        <v>3333000.0000000005</v>
      </c>
      <c r="AM112" s="1752"/>
    </row>
    <row r="113" spans="1:39" x14ac:dyDescent="0.2">
      <c r="A113" s="1404" t="s">
        <v>1309</v>
      </c>
      <c r="B113" s="269"/>
      <c r="C113" s="1406">
        <f t="shared" ref="C113:D113" si="49">C114-C112</f>
        <v>0</v>
      </c>
      <c r="D113" s="1406">
        <f t="shared" si="49"/>
        <v>0</v>
      </c>
      <c r="E113" s="1406">
        <f>E114-E112</f>
        <v>81000</v>
      </c>
      <c r="F113" s="1406">
        <f t="shared" ref="F113" si="50">F114-F112</f>
        <v>78000</v>
      </c>
      <c r="G113" s="1406">
        <f t="shared" ref="G113" si="51">G114-G112</f>
        <v>0</v>
      </c>
      <c r="H113" s="1406">
        <f t="shared" ref="H113" si="52">H114-H112</f>
        <v>0</v>
      </c>
      <c r="I113" s="1406">
        <f t="shared" ref="I113" si="53">I114-I112</f>
        <v>0</v>
      </c>
      <c r="J113" s="1406">
        <f t="shared" ref="J113" si="54">J114-J112</f>
        <v>0</v>
      </c>
      <c r="K113" s="1406">
        <f t="shared" ref="K113" si="55">K114-K112</f>
        <v>0</v>
      </c>
      <c r="L113" s="1406">
        <f t="shared" ref="L113" si="56">L114-L112</f>
        <v>0</v>
      </c>
      <c r="M113" s="1406">
        <f t="shared" ref="M113" si="57">M114-M112</f>
        <v>0</v>
      </c>
      <c r="N113" s="1406">
        <f t="shared" ref="N113" si="58">N114-N112</f>
        <v>0</v>
      </c>
      <c r="O113" s="1406">
        <f t="shared" ref="O113" si="59">O114-O112</f>
        <v>0</v>
      </c>
      <c r="P113" s="1406">
        <f t="shared" ref="P113" si="60">P114-P112</f>
        <v>0</v>
      </c>
      <c r="Q113" s="1406">
        <f t="shared" ref="Q113" si="61">Q114-Q112</f>
        <v>0</v>
      </c>
      <c r="R113" s="1406">
        <f t="shared" ref="R113" si="62">R114-R112</f>
        <v>0</v>
      </c>
      <c r="S113" s="1406">
        <f t="shared" ref="S113" si="63">S114-S112</f>
        <v>81000</v>
      </c>
      <c r="T113" s="1406">
        <f t="shared" ref="T113" si="64">T114-T112</f>
        <v>78000</v>
      </c>
      <c r="U113" s="1406">
        <f t="shared" ref="U113" si="65">U114-U112</f>
        <v>0</v>
      </c>
      <c r="V113" s="1406">
        <f t="shared" ref="V113" si="66">V114-V112</f>
        <v>0</v>
      </c>
      <c r="W113" s="1406">
        <f t="shared" ref="W113" si="67">W114-W112</f>
        <v>0</v>
      </c>
      <c r="X113" s="1406">
        <f t="shared" ref="X113" si="68">X114-X112</f>
        <v>159000</v>
      </c>
      <c r="Y113" s="1406">
        <f t="shared" ref="Y113" si="69">Y114-Y112</f>
        <v>0</v>
      </c>
      <c r="Z113" s="1406">
        <f t="shared" ref="Z113" si="70">Z114-Z112</f>
        <v>633731.55000000005</v>
      </c>
      <c r="AA113" s="1406">
        <f t="shared" ref="AA113" si="71">AA114-AA112</f>
        <v>0</v>
      </c>
      <c r="AB113" s="1406">
        <f t="shared" ref="AB113" si="72">AB114-AB112</f>
        <v>0</v>
      </c>
      <c r="AC113" s="1406">
        <f t="shared" ref="AC113" si="73">AC114-AC112</f>
        <v>0</v>
      </c>
      <c r="AD113" s="1406">
        <f t="shared" ref="AD113" si="74">AD114-AD112</f>
        <v>0</v>
      </c>
      <c r="AE113" s="1406">
        <f t="shared" ref="AE113" si="75">AE114-AE112</f>
        <v>0</v>
      </c>
      <c r="AF113" s="1406">
        <f t="shared" ref="AF113" si="76">AF114-AF112</f>
        <v>0</v>
      </c>
      <c r="AG113" s="1406">
        <f t="shared" ref="AG113" si="77">AG114-AG112</f>
        <v>0</v>
      </c>
      <c r="AH113" s="1406">
        <f t="shared" ref="AH113" si="78">AH114-AH112</f>
        <v>633731.55000000005</v>
      </c>
      <c r="AI113" s="1406">
        <f t="shared" ref="AI113" si="79">AI114-AI112</f>
        <v>0</v>
      </c>
      <c r="AJ113" s="1406">
        <f t="shared" ref="AJ113" si="80">AJ114-AJ112</f>
        <v>0</v>
      </c>
      <c r="AK113" s="1406">
        <f t="shared" ref="AK113" si="81">AK114-AK112</f>
        <v>633731.55000000005</v>
      </c>
      <c r="AL113" s="1406">
        <f t="shared" ref="AL113" si="82">AL114-AL112</f>
        <v>792731.54999999981</v>
      </c>
      <c r="AM113" s="1752"/>
    </row>
    <row r="114" spans="1:39" x14ac:dyDescent="0.2">
      <c r="A114" s="34" t="s">
        <v>204</v>
      </c>
      <c r="B114" s="60"/>
      <c r="C114" s="60">
        <f>SUM(C63:C111)</f>
        <v>0</v>
      </c>
      <c r="D114" s="60">
        <f>SUM(D63:D111)</f>
        <v>0</v>
      </c>
      <c r="E114" s="60">
        <f t="shared" ref="E114:AL114" si="83">SUM(E63:E111)</f>
        <v>781000.00000000012</v>
      </c>
      <c r="F114" s="60">
        <f t="shared" si="83"/>
        <v>2368000</v>
      </c>
      <c r="G114" s="60">
        <f t="shared" si="83"/>
        <v>0</v>
      </c>
      <c r="H114" s="60">
        <f t="shared" si="83"/>
        <v>0</v>
      </c>
      <c r="I114" s="60">
        <f t="shared" si="83"/>
        <v>0</v>
      </c>
      <c r="J114" s="60">
        <f t="shared" si="83"/>
        <v>0</v>
      </c>
      <c r="K114" s="60">
        <f t="shared" si="83"/>
        <v>0</v>
      </c>
      <c r="L114" s="60">
        <f t="shared" si="83"/>
        <v>0</v>
      </c>
      <c r="M114" s="60">
        <f t="shared" si="83"/>
        <v>0</v>
      </c>
      <c r="N114" s="60">
        <f t="shared" si="83"/>
        <v>0</v>
      </c>
      <c r="O114" s="60">
        <f t="shared" si="83"/>
        <v>0</v>
      </c>
      <c r="P114" s="60">
        <f t="shared" si="83"/>
        <v>0</v>
      </c>
      <c r="Q114" s="60">
        <f>SUM(Q63:Q111)</f>
        <v>0</v>
      </c>
      <c r="R114" s="60">
        <f>SUM(R63:R111)</f>
        <v>0</v>
      </c>
      <c r="S114" s="60">
        <f t="shared" si="83"/>
        <v>781000.00000000012</v>
      </c>
      <c r="T114" s="60">
        <f t="shared" si="83"/>
        <v>2368000</v>
      </c>
      <c r="U114" s="60">
        <f t="shared" si="83"/>
        <v>0</v>
      </c>
      <c r="V114" s="60">
        <f t="shared" si="83"/>
        <v>0</v>
      </c>
      <c r="W114" s="60">
        <f>SUM(W63:W111)</f>
        <v>0</v>
      </c>
      <c r="X114" s="60">
        <f t="shared" si="83"/>
        <v>3149000.0000000005</v>
      </c>
      <c r="Y114" s="60">
        <f t="shared" si="83"/>
        <v>0</v>
      </c>
      <c r="Z114" s="60">
        <f t="shared" si="83"/>
        <v>818731.55</v>
      </c>
      <c r="AA114" s="60">
        <f>SUM(AA63:AA111)</f>
        <v>0</v>
      </c>
      <c r="AB114" s="60">
        <f t="shared" si="83"/>
        <v>23000</v>
      </c>
      <c r="AC114" s="60">
        <f t="shared" si="83"/>
        <v>0</v>
      </c>
      <c r="AD114" s="60">
        <f t="shared" si="83"/>
        <v>135000</v>
      </c>
      <c r="AE114" s="60">
        <f>SUM(AE63:AE111)</f>
        <v>0</v>
      </c>
      <c r="AF114" s="60">
        <f>SUM(AF63:AF111)</f>
        <v>0</v>
      </c>
      <c r="AG114" s="60">
        <f t="shared" si="83"/>
        <v>0</v>
      </c>
      <c r="AH114" s="60">
        <f>SUM(AH63:AH111)</f>
        <v>953731.55</v>
      </c>
      <c r="AI114" s="60">
        <f t="shared" si="83"/>
        <v>23000</v>
      </c>
      <c r="AJ114" s="60">
        <f>SUM(AJ63:AJ111)</f>
        <v>0</v>
      </c>
      <c r="AK114" s="60">
        <f t="shared" si="83"/>
        <v>976731.55</v>
      </c>
      <c r="AL114" s="60">
        <f t="shared" si="83"/>
        <v>4125731.5500000003</v>
      </c>
      <c r="AM114" s="1753"/>
    </row>
    <row r="115" spans="1:39" ht="11.25" customHeight="1" x14ac:dyDescent="0.2">
      <c r="A115" s="1050">
        <v>211</v>
      </c>
      <c r="B115" s="1051">
        <v>111</v>
      </c>
      <c r="C115" s="11"/>
      <c r="D115" s="58"/>
      <c r="E115" s="58">
        <f>300000</f>
        <v>300000</v>
      </c>
      <c r="F115" s="58">
        <f>800000</f>
        <v>800000</v>
      </c>
      <c r="G115" s="58"/>
      <c r="H115" s="58"/>
      <c r="I115" s="58"/>
      <c r="J115" s="58"/>
      <c r="K115" s="58"/>
      <c r="L115" s="58"/>
      <c r="M115" s="58"/>
      <c r="N115" s="58"/>
      <c r="O115" s="58"/>
      <c r="P115" s="58"/>
      <c r="Q115" s="58"/>
      <c r="R115" s="58"/>
      <c r="S115" s="58">
        <f t="shared" si="29"/>
        <v>300000</v>
      </c>
      <c r="T115" s="58">
        <f t="shared" si="30"/>
        <v>800000</v>
      </c>
      <c r="U115" s="58">
        <f>H115+I115+N115+O115</f>
        <v>0</v>
      </c>
      <c r="V115" s="58">
        <f t="shared" ref="V115:V123" si="84">P115</f>
        <v>0</v>
      </c>
      <c r="W115" s="58">
        <f t="shared" ref="W115:W161" si="85">Q115+R115</f>
        <v>0</v>
      </c>
      <c r="X115" s="59">
        <f>SUM(D115:R115)</f>
        <v>1100000</v>
      </c>
      <c r="Y115" s="59"/>
      <c r="Z115" s="1521">
        <f>50000+20000+6000</f>
        <v>76000</v>
      </c>
      <c r="AA115" s="1521"/>
      <c r="AB115" s="1521">
        <f>12000</f>
        <v>12000</v>
      </c>
      <c r="AC115" s="1521"/>
      <c r="AD115" s="1521">
        <f>65000</f>
        <v>65000</v>
      </c>
      <c r="AE115" s="59"/>
      <c r="AF115" s="59"/>
      <c r="AG115" s="59">
        <f t="shared" ref="AG115:AG146" si="86">Y115+AC115</f>
        <v>0</v>
      </c>
      <c r="AH115" s="59">
        <f>Z115+AD115+AA115</f>
        <v>141000</v>
      </c>
      <c r="AI115" s="59">
        <f t="shared" ref="AI115:AI141" si="87">AB115</f>
        <v>12000</v>
      </c>
      <c r="AJ115" s="59">
        <f>AE115+AF115</f>
        <v>0</v>
      </c>
      <c r="AK115" s="59">
        <f>SUM(Y115:AF115)</f>
        <v>153000</v>
      </c>
      <c r="AL115" s="59">
        <f t="shared" ref="AL115:AL146" si="88">C115+X115+AK115</f>
        <v>1253000</v>
      </c>
      <c r="AM115" s="1751" t="s">
        <v>205</v>
      </c>
    </row>
    <row r="116" spans="1:39" ht="11.25" customHeight="1" x14ac:dyDescent="0.2">
      <c r="A116" s="1050">
        <v>212</v>
      </c>
      <c r="B116" s="1051">
        <v>112</v>
      </c>
      <c r="C116" s="11"/>
      <c r="D116" s="58"/>
      <c r="E116" s="58"/>
      <c r="F116" s="58"/>
      <c r="G116" s="58"/>
      <c r="H116" s="58"/>
      <c r="I116" s="58"/>
      <c r="J116" s="58"/>
      <c r="K116" s="58"/>
      <c r="L116" s="58"/>
      <c r="M116" s="58"/>
      <c r="N116" s="58"/>
      <c r="O116" s="58"/>
      <c r="P116" s="58"/>
      <c r="Q116" s="58"/>
      <c r="R116" s="58"/>
      <c r="S116" s="58">
        <f t="shared" si="29"/>
        <v>0</v>
      </c>
      <c r="T116" s="58">
        <f t="shared" si="30"/>
        <v>0</v>
      </c>
      <c r="U116" s="58">
        <f t="shared" ref="U116:U161" si="89">H116+I116+N116+O116</f>
        <v>0</v>
      </c>
      <c r="V116" s="58">
        <f t="shared" si="84"/>
        <v>0</v>
      </c>
      <c r="W116" s="58">
        <f t="shared" si="85"/>
        <v>0</v>
      </c>
      <c r="X116" s="59">
        <f t="shared" ref="X116:X161" si="90">SUM(D116:R116)</f>
        <v>0</v>
      </c>
      <c r="Y116" s="59"/>
      <c r="Z116" s="1521"/>
      <c r="AA116" s="1521"/>
      <c r="AB116" s="1521"/>
      <c r="AC116" s="1521"/>
      <c r="AD116" s="1521"/>
      <c r="AE116" s="59"/>
      <c r="AF116" s="59"/>
      <c r="AG116" s="59">
        <f t="shared" si="86"/>
        <v>0</v>
      </c>
      <c r="AH116" s="59">
        <f t="shared" ref="AH116:AH161" si="91">Z116+AD116+AA116</f>
        <v>0</v>
      </c>
      <c r="AI116" s="59">
        <f t="shared" si="87"/>
        <v>0</v>
      </c>
      <c r="AJ116" s="59">
        <f t="shared" ref="AJ116:AJ161" si="92">AE116+AF116</f>
        <v>0</v>
      </c>
      <c r="AK116" s="59">
        <f t="shared" ref="AK116:AK161" si="93">SUM(Y116:AF116)</f>
        <v>0</v>
      </c>
      <c r="AL116" s="59">
        <f t="shared" si="88"/>
        <v>0</v>
      </c>
      <c r="AM116" s="1752"/>
    </row>
    <row r="117" spans="1:39" x14ac:dyDescent="0.2">
      <c r="A117" s="1052">
        <v>213</v>
      </c>
      <c r="B117" s="1053">
        <v>119</v>
      </c>
      <c r="C117" s="12"/>
      <c r="D117" s="58"/>
      <c r="E117" s="58"/>
      <c r="F117" s="58"/>
      <c r="G117" s="58"/>
      <c r="H117" s="58"/>
      <c r="I117" s="58"/>
      <c r="J117" s="58"/>
      <c r="K117" s="58"/>
      <c r="L117" s="58"/>
      <c r="M117" s="58"/>
      <c r="N117" s="58"/>
      <c r="O117" s="58"/>
      <c r="P117" s="58"/>
      <c r="Q117" s="58"/>
      <c r="R117" s="58"/>
      <c r="S117" s="58">
        <f t="shared" si="29"/>
        <v>0</v>
      </c>
      <c r="T117" s="58">
        <f t="shared" si="30"/>
        <v>0</v>
      </c>
      <c r="U117" s="58">
        <f t="shared" si="89"/>
        <v>0</v>
      </c>
      <c r="V117" s="58">
        <f t="shared" si="84"/>
        <v>0</v>
      </c>
      <c r="W117" s="58">
        <f t="shared" si="85"/>
        <v>0</v>
      </c>
      <c r="X117" s="59">
        <f t="shared" si="90"/>
        <v>0</v>
      </c>
      <c r="Y117" s="59"/>
      <c r="Z117" s="59"/>
      <c r="AA117" s="59"/>
      <c r="AB117" s="59"/>
      <c r="AC117" s="59"/>
      <c r="AD117" s="59"/>
      <c r="AE117" s="59"/>
      <c r="AF117" s="59"/>
      <c r="AG117" s="59">
        <f t="shared" si="86"/>
        <v>0</v>
      </c>
      <c r="AH117" s="59">
        <f t="shared" si="91"/>
        <v>0</v>
      </c>
      <c r="AI117" s="59">
        <f t="shared" si="87"/>
        <v>0</v>
      </c>
      <c r="AJ117" s="59">
        <f t="shared" si="92"/>
        <v>0</v>
      </c>
      <c r="AK117" s="59">
        <f t="shared" si="93"/>
        <v>0</v>
      </c>
      <c r="AL117" s="59">
        <f t="shared" si="88"/>
        <v>0</v>
      </c>
      <c r="AM117" s="1752"/>
    </row>
    <row r="118" spans="1:39" x14ac:dyDescent="0.2">
      <c r="A118" s="1052">
        <v>214</v>
      </c>
      <c r="B118" s="1053">
        <v>112</v>
      </c>
      <c r="C118" s="12"/>
      <c r="D118" s="58"/>
      <c r="E118" s="58"/>
      <c r="F118" s="58"/>
      <c r="G118" s="58"/>
      <c r="H118" s="58"/>
      <c r="I118" s="58"/>
      <c r="J118" s="58"/>
      <c r="K118" s="58"/>
      <c r="L118" s="58"/>
      <c r="M118" s="58"/>
      <c r="N118" s="58"/>
      <c r="O118" s="58"/>
      <c r="P118" s="58"/>
      <c r="Q118" s="58"/>
      <c r="R118" s="58"/>
      <c r="S118" s="58">
        <f>D118+E118+J118+K118</f>
        <v>0</v>
      </c>
      <c r="T118" s="58">
        <f>F118+G118+L118+M118</f>
        <v>0</v>
      </c>
      <c r="U118" s="58">
        <f t="shared" si="89"/>
        <v>0</v>
      </c>
      <c r="V118" s="58">
        <f t="shared" si="84"/>
        <v>0</v>
      </c>
      <c r="W118" s="58">
        <f t="shared" si="85"/>
        <v>0</v>
      </c>
      <c r="X118" s="59">
        <f t="shared" si="90"/>
        <v>0</v>
      </c>
      <c r="Y118" s="59"/>
      <c r="Z118" s="59"/>
      <c r="AA118" s="59"/>
      <c r="AB118" s="59"/>
      <c r="AC118" s="59"/>
      <c r="AD118" s="59"/>
      <c r="AE118" s="59"/>
      <c r="AF118" s="59"/>
      <c r="AG118" s="59">
        <f t="shared" si="86"/>
        <v>0</v>
      </c>
      <c r="AH118" s="59">
        <f t="shared" si="91"/>
        <v>0</v>
      </c>
      <c r="AI118" s="59">
        <f t="shared" si="87"/>
        <v>0</v>
      </c>
      <c r="AJ118" s="59">
        <f t="shared" si="92"/>
        <v>0</v>
      </c>
      <c r="AK118" s="59">
        <f t="shared" si="93"/>
        <v>0</v>
      </c>
      <c r="AL118" s="59">
        <f t="shared" si="88"/>
        <v>0</v>
      </c>
      <c r="AM118" s="1752"/>
    </row>
    <row r="119" spans="1:39" x14ac:dyDescent="0.2">
      <c r="A119" s="1050">
        <v>221</v>
      </c>
      <c r="B119" s="1051">
        <v>244</v>
      </c>
      <c r="C119" s="11"/>
      <c r="D119" s="58"/>
      <c r="E119" s="58"/>
      <c r="F119" s="58"/>
      <c r="G119" s="58"/>
      <c r="H119" s="58"/>
      <c r="I119" s="58"/>
      <c r="J119" s="58"/>
      <c r="K119" s="58"/>
      <c r="L119" s="58"/>
      <c r="M119" s="58"/>
      <c r="N119" s="58"/>
      <c r="O119" s="58"/>
      <c r="P119" s="58"/>
      <c r="Q119" s="58"/>
      <c r="R119" s="58"/>
      <c r="S119" s="58">
        <f t="shared" si="29"/>
        <v>0</v>
      </c>
      <c r="T119" s="58">
        <f t="shared" si="30"/>
        <v>0</v>
      </c>
      <c r="U119" s="58">
        <f t="shared" si="89"/>
        <v>0</v>
      </c>
      <c r="V119" s="58">
        <f t="shared" si="84"/>
        <v>0</v>
      </c>
      <c r="W119" s="58">
        <f t="shared" si="85"/>
        <v>0</v>
      </c>
      <c r="X119" s="59">
        <f t="shared" si="90"/>
        <v>0</v>
      </c>
      <c r="Y119" s="59"/>
      <c r="Z119" s="59"/>
      <c r="AA119" s="59"/>
      <c r="AB119" s="59"/>
      <c r="AC119" s="59"/>
      <c r="AD119" s="59"/>
      <c r="AE119" s="59"/>
      <c r="AF119" s="59"/>
      <c r="AG119" s="59">
        <f t="shared" si="86"/>
        <v>0</v>
      </c>
      <c r="AH119" s="59">
        <f t="shared" si="91"/>
        <v>0</v>
      </c>
      <c r="AI119" s="59">
        <f t="shared" si="87"/>
        <v>0</v>
      </c>
      <c r="AJ119" s="59">
        <f t="shared" si="92"/>
        <v>0</v>
      </c>
      <c r="AK119" s="59">
        <f t="shared" si="93"/>
        <v>0</v>
      </c>
      <c r="AL119" s="59">
        <f t="shared" si="88"/>
        <v>0</v>
      </c>
      <c r="AM119" s="1752"/>
    </row>
    <row r="120" spans="1:39" x14ac:dyDescent="0.2">
      <c r="A120" s="1052">
        <v>222</v>
      </c>
      <c r="B120" s="1053">
        <v>112</v>
      </c>
      <c r="C120" s="12"/>
      <c r="D120" s="58"/>
      <c r="E120" s="58"/>
      <c r="F120" s="58"/>
      <c r="G120" s="58"/>
      <c r="H120" s="58"/>
      <c r="I120" s="58"/>
      <c r="J120" s="58"/>
      <c r="K120" s="58"/>
      <c r="L120" s="58"/>
      <c r="M120" s="58"/>
      <c r="N120" s="58"/>
      <c r="O120" s="58"/>
      <c r="P120" s="58"/>
      <c r="Q120" s="58"/>
      <c r="R120" s="58"/>
      <c r="S120" s="58">
        <f>D120+E120+J120+K120</f>
        <v>0</v>
      </c>
      <c r="T120" s="58">
        <f>F120+G120+L120+M120</f>
        <v>0</v>
      </c>
      <c r="U120" s="58">
        <f t="shared" si="89"/>
        <v>0</v>
      </c>
      <c r="V120" s="58">
        <f t="shared" si="84"/>
        <v>0</v>
      </c>
      <c r="W120" s="58">
        <f t="shared" si="85"/>
        <v>0</v>
      </c>
      <c r="X120" s="59">
        <f t="shared" si="90"/>
        <v>0</v>
      </c>
      <c r="Y120" s="59"/>
      <c r="Z120" s="59"/>
      <c r="AA120" s="59"/>
      <c r="AB120" s="59"/>
      <c r="AC120" s="59"/>
      <c r="AD120" s="59"/>
      <c r="AE120" s="59"/>
      <c r="AF120" s="59"/>
      <c r="AG120" s="59">
        <f t="shared" si="86"/>
        <v>0</v>
      </c>
      <c r="AH120" s="59">
        <f t="shared" si="91"/>
        <v>0</v>
      </c>
      <c r="AI120" s="59">
        <f t="shared" si="87"/>
        <v>0</v>
      </c>
      <c r="AJ120" s="59">
        <f t="shared" si="92"/>
        <v>0</v>
      </c>
      <c r="AK120" s="59">
        <f t="shared" si="93"/>
        <v>0</v>
      </c>
      <c r="AL120" s="59">
        <f t="shared" si="88"/>
        <v>0</v>
      </c>
      <c r="AM120" s="1752"/>
    </row>
    <row r="121" spans="1:39" x14ac:dyDescent="0.2">
      <c r="A121" s="1052">
        <v>222</v>
      </c>
      <c r="B121" s="1053">
        <v>244</v>
      </c>
      <c r="C121" s="12"/>
      <c r="D121" s="58"/>
      <c r="E121" s="58"/>
      <c r="F121" s="58"/>
      <c r="G121" s="58"/>
      <c r="H121" s="58"/>
      <c r="I121" s="58"/>
      <c r="J121" s="58"/>
      <c r="K121" s="58"/>
      <c r="L121" s="58"/>
      <c r="M121" s="58"/>
      <c r="N121" s="58"/>
      <c r="O121" s="58"/>
      <c r="P121" s="58"/>
      <c r="Q121" s="58"/>
      <c r="R121" s="58"/>
      <c r="S121" s="58">
        <f t="shared" si="29"/>
        <v>0</v>
      </c>
      <c r="T121" s="58">
        <f t="shared" si="30"/>
        <v>0</v>
      </c>
      <c r="U121" s="58">
        <f t="shared" si="89"/>
        <v>0</v>
      </c>
      <c r="V121" s="58">
        <f t="shared" si="84"/>
        <v>0</v>
      </c>
      <c r="W121" s="58">
        <f t="shared" si="85"/>
        <v>0</v>
      </c>
      <c r="X121" s="59">
        <f t="shared" si="90"/>
        <v>0</v>
      </c>
      <c r="Y121" s="59"/>
      <c r="Z121" s="59"/>
      <c r="AA121" s="59"/>
      <c r="AB121" s="59"/>
      <c r="AC121" s="59"/>
      <c r="AD121" s="59"/>
      <c r="AE121" s="59"/>
      <c r="AF121" s="59"/>
      <c r="AG121" s="59">
        <f t="shared" si="86"/>
        <v>0</v>
      </c>
      <c r="AH121" s="59">
        <f t="shared" si="91"/>
        <v>0</v>
      </c>
      <c r="AI121" s="59">
        <f t="shared" si="87"/>
        <v>0</v>
      </c>
      <c r="AJ121" s="59">
        <f t="shared" si="92"/>
        <v>0</v>
      </c>
      <c r="AK121" s="59">
        <f t="shared" si="93"/>
        <v>0</v>
      </c>
      <c r="AL121" s="59">
        <f t="shared" si="88"/>
        <v>0</v>
      </c>
      <c r="AM121" s="1752"/>
    </row>
    <row r="122" spans="1:39" x14ac:dyDescent="0.2">
      <c r="A122" s="1054" t="s">
        <v>196</v>
      </c>
      <c r="B122" s="1053">
        <v>247</v>
      </c>
      <c r="C122" s="42"/>
      <c r="D122" s="58"/>
      <c r="E122" s="58"/>
      <c r="F122" s="58"/>
      <c r="G122" s="58"/>
      <c r="H122" s="58"/>
      <c r="I122" s="58"/>
      <c r="J122" s="58"/>
      <c r="K122" s="58"/>
      <c r="L122" s="58"/>
      <c r="M122" s="58"/>
      <c r="N122" s="58"/>
      <c r="O122" s="58"/>
      <c r="P122" s="58"/>
      <c r="Q122" s="58"/>
      <c r="R122" s="58"/>
      <c r="S122" s="58">
        <f t="shared" si="29"/>
        <v>0</v>
      </c>
      <c r="T122" s="58">
        <f t="shared" si="30"/>
        <v>0</v>
      </c>
      <c r="U122" s="58">
        <f t="shared" si="89"/>
        <v>0</v>
      </c>
      <c r="V122" s="58">
        <f t="shared" si="84"/>
        <v>0</v>
      </c>
      <c r="W122" s="58">
        <f t="shared" si="85"/>
        <v>0</v>
      </c>
      <c r="X122" s="59">
        <f t="shared" si="90"/>
        <v>0</v>
      </c>
      <c r="Y122" s="59"/>
      <c r="Z122" s="59"/>
      <c r="AA122" s="59"/>
      <c r="AB122" s="59"/>
      <c r="AC122" s="59"/>
      <c r="AD122" s="59"/>
      <c r="AE122" s="59"/>
      <c r="AF122" s="59"/>
      <c r="AG122" s="59">
        <f t="shared" si="86"/>
        <v>0</v>
      </c>
      <c r="AH122" s="59">
        <f t="shared" si="91"/>
        <v>0</v>
      </c>
      <c r="AI122" s="59">
        <f t="shared" si="87"/>
        <v>0</v>
      </c>
      <c r="AJ122" s="59">
        <f t="shared" si="92"/>
        <v>0</v>
      </c>
      <c r="AK122" s="59">
        <f t="shared" si="93"/>
        <v>0</v>
      </c>
      <c r="AL122" s="59">
        <f t="shared" si="88"/>
        <v>0</v>
      </c>
      <c r="AM122" s="1752"/>
    </row>
    <row r="123" spans="1:39" x14ac:dyDescent="0.2">
      <c r="A123" s="1054" t="s">
        <v>197</v>
      </c>
      <c r="B123" s="1053">
        <v>247</v>
      </c>
      <c r="C123" s="42"/>
      <c r="D123" s="58"/>
      <c r="E123" s="58"/>
      <c r="F123" s="58"/>
      <c r="G123" s="58"/>
      <c r="H123" s="58"/>
      <c r="I123" s="58"/>
      <c r="J123" s="58"/>
      <c r="K123" s="58"/>
      <c r="L123" s="58"/>
      <c r="M123" s="58"/>
      <c r="N123" s="58"/>
      <c r="O123" s="58"/>
      <c r="P123" s="58"/>
      <c r="Q123" s="58"/>
      <c r="R123" s="58"/>
      <c r="S123" s="58">
        <f t="shared" si="29"/>
        <v>0</v>
      </c>
      <c r="T123" s="58">
        <f t="shared" si="30"/>
        <v>0</v>
      </c>
      <c r="U123" s="58">
        <f t="shared" si="89"/>
        <v>0</v>
      </c>
      <c r="V123" s="58">
        <f t="shared" si="84"/>
        <v>0</v>
      </c>
      <c r="W123" s="58">
        <f t="shared" si="85"/>
        <v>0</v>
      </c>
      <c r="X123" s="59">
        <f t="shared" si="90"/>
        <v>0</v>
      </c>
      <c r="Y123" s="59"/>
      <c r="Z123" s="59"/>
      <c r="AA123" s="59"/>
      <c r="AB123" s="59"/>
      <c r="AC123" s="59"/>
      <c r="AD123" s="59"/>
      <c r="AE123" s="59"/>
      <c r="AF123" s="59"/>
      <c r="AG123" s="59">
        <f t="shared" si="86"/>
        <v>0</v>
      </c>
      <c r="AH123" s="59">
        <f t="shared" si="91"/>
        <v>0</v>
      </c>
      <c r="AI123" s="59">
        <f t="shared" si="87"/>
        <v>0</v>
      </c>
      <c r="AJ123" s="59">
        <f t="shared" si="92"/>
        <v>0</v>
      </c>
      <c r="AK123" s="59">
        <f t="shared" si="93"/>
        <v>0</v>
      </c>
      <c r="AL123" s="59">
        <f t="shared" si="88"/>
        <v>0</v>
      </c>
      <c r="AM123" s="1752"/>
    </row>
    <row r="124" spans="1:39" x14ac:dyDescent="0.2">
      <c r="A124" s="1054" t="s">
        <v>198</v>
      </c>
      <c r="B124" s="1053">
        <v>244</v>
      </c>
      <c r="C124" s="42"/>
      <c r="D124" s="58"/>
      <c r="E124" s="58"/>
      <c r="F124" s="58"/>
      <c r="G124" s="58"/>
      <c r="H124" s="58"/>
      <c r="I124" s="58"/>
      <c r="J124" s="58"/>
      <c r="K124" s="58"/>
      <c r="L124" s="58"/>
      <c r="M124" s="58"/>
      <c r="N124" s="58"/>
      <c r="O124" s="58"/>
      <c r="P124" s="58"/>
      <c r="Q124" s="58"/>
      <c r="R124" s="58"/>
      <c r="S124" s="58">
        <f t="shared" si="29"/>
        <v>0</v>
      </c>
      <c r="T124" s="58">
        <f t="shared" si="30"/>
        <v>0</v>
      </c>
      <c r="U124" s="58">
        <f t="shared" si="89"/>
        <v>0</v>
      </c>
      <c r="V124" s="58">
        <f t="shared" ref="V124:V161" si="94">P124</f>
        <v>0</v>
      </c>
      <c r="W124" s="58">
        <f t="shared" si="85"/>
        <v>0</v>
      </c>
      <c r="X124" s="59">
        <f t="shared" si="90"/>
        <v>0</v>
      </c>
      <c r="Y124" s="59"/>
      <c r="Z124" s="59"/>
      <c r="AA124" s="59"/>
      <c r="AB124" s="59"/>
      <c r="AC124" s="59"/>
      <c r="AD124" s="59"/>
      <c r="AE124" s="59"/>
      <c r="AF124" s="59"/>
      <c r="AG124" s="59">
        <f t="shared" si="86"/>
        <v>0</v>
      </c>
      <c r="AH124" s="59">
        <f t="shared" si="91"/>
        <v>0</v>
      </c>
      <c r="AI124" s="59">
        <f t="shared" si="87"/>
        <v>0</v>
      </c>
      <c r="AJ124" s="59">
        <f t="shared" si="92"/>
        <v>0</v>
      </c>
      <c r="AK124" s="59">
        <f t="shared" si="93"/>
        <v>0</v>
      </c>
      <c r="AL124" s="59">
        <f t="shared" si="88"/>
        <v>0</v>
      </c>
      <c r="AM124" s="1752"/>
    </row>
    <row r="125" spans="1:39" x14ac:dyDescent="0.2">
      <c r="A125" s="1054" t="s">
        <v>878</v>
      </c>
      <c r="B125" s="1053">
        <v>244</v>
      </c>
      <c r="C125" s="42"/>
      <c r="D125" s="58"/>
      <c r="E125" s="58"/>
      <c r="F125" s="58"/>
      <c r="G125" s="58"/>
      <c r="H125" s="58"/>
      <c r="I125" s="58"/>
      <c r="J125" s="58"/>
      <c r="K125" s="58"/>
      <c r="L125" s="58"/>
      <c r="M125" s="58"/>
      <c r="N125" s="58"/>
      <c r="O125" s="58"/>
      <c r="P125" s="58"/>
      <c r="Q125" s="58"/>
      <c r="R125" s="58"/>
      <c r="S125" s="58">
        <f>D125+E125+J125+K125</f>
        <v>0</v>
      </c>
      <c r="T125" s="58">
        <f>F125+G125+L125+M125</f>
        <v>0</v>
      </c>
      <c r="U125" s="58">
        <f t="shared" si="89"/>
        <v>0</v>
      </c>
      <c r="V125" s="58">
        <f t="shared" si="94"/>
        <v>0</v>
      </c>
      <c r="W125" s="58">
        <f t="shared" si="85"/>
        <v>0</v>
      </c>
      <c r="X125" s="59">
        <f t="shared" si="90"/>
        <v>0</v>
      </c>
      <c r="Y125" s="59"/>
      <c r="Z125" s="59"/>
      <c r="AA125" s="59"/>
      <c r="AB125" s="59"/>
      <c r="AC125" s="59"/>
      <c r="AD125" s="59"/>
      <c r="AE125" s="59"/>
      <c r="AF125" s="59"/>
      <c r="AG125" s="59">
        <f t="shared" si="86"/>
        <v>0</v>
      </c>
      <c r="AH125" s="59">
        <f t="shared" si="91"/>
        <v>0</v>
      </c>
      <c r="AI125" s="59">
        <f t="shared" si="87"/>
        <v>0</v>
      </c>
      <c r="AJ125" s="59">
        <f t="shared" si="92"/>
        <v>0</v>
      </c>
      <c r="AK125" s="59">
        <f t="shared" si="93"/>
        <v>0</v>
      </c>
      <c r="AL125" s="59">
        <f t="shared" si="88"/>
        <v>0</v>
      </c>
      <c r="AM125" s="1752"/>
    </row>
    <row r="126" spans="1:39" x14ac:dyDescent="0.2">
      <c r="A126" s="1052">
        <v>224</v>
      </c>
      <c r="B126" s="1053">
        <v>244</v>
      </c>
      <c r="C126" s="12"/>
      <c r="D126" s="58"/>
      <c r="E126" s="58"/>
      <c r="F126" s="58"/>
      <c r="G126" s="58"/>
      <c r="H126" s="58"/>
      <c r="I126" s="58"/>
      <c r="J126" s="58"/>
      <c r="K126" s="58"/>
      <c r="L126" s="58"/>
      <c r="M126" s="58"/>
      <c r="N126" s="58"/>
      <c r="O126" s="58"/>
      <c r="P126" s="58"/>
      <c r="Q126" s="58"/>
      <c r="R126" s="58"/>
      <c r="S126" s="58">
        <f t="shared" si="29"/>
        <v>0</v>
      </c>
      <c r="T126" s="58">
        <f t="shared" si="30"/>
        <v>0</v>
      </c>
      <c r="U126" s="58">
        <f t="shared" si="89"/>
        <v>0</v>
      </c>
      <c r="V126" s="58">
        <f t="shared" si="94"/>
        <v>0</v>
      </c>
      <c r="W126" s="58">
        <f t="shared" si="85"/>
        <v>0</v>
      </c>
      <c r="X126" s="59">
        <f t="shared" si="90"/>
        <v>0</v>
      </c>
      <c r="Y126" s="59"/>
      <c r="Z126" s="59"/>
      <c r="AA126" s="59"/>
      <c r="AB126" s="59"/>
      <c r="AC126" s="59"/>
      <c r="AD126" s="59"/>
      <c r="AE126" s="59"/>
      <c r="AF126" s="59"/>
      <c r="AG126" s="59">
        <f t="shared" si="86"/>
        <v>0</v>
      </c>
      <c r="AH126" s="59">
        <f t="shared" si="91"/>
        <v>0</v>
      </c>
      <c r="AI126" s="59">
        <f t="shared" si="87"/>
        <v>0</v>
      </c>
      <c r="AJ126" s="59">
        <f t="shared" si="92"/>
        <v>0</v>
      </c>
      <c r="AK126" s="59">
        <f t="shared" si="93"/>
        <v>0</v>
      </c>
      <c r="AL126" s="59">
        <f t="shared" si="88"/>
        <v>0</v>
      </c>
      <c r="AM126" s="1752"/>
    </row>
    <row r="127" spans="1:39" x14ac:dyDescent="0.2">
      <c r="A127" s="1055" t="s">
        <v>199</v>
      </c>
      <c r="B127" s="1057">
        <v>244</v>
      </c>
      <c r="C127" s="14"/>
      <c r="D127" s="58"/>
      <c r="E127" s="58"/>
      <c r="F127" s="58"/>
      <c r="G127" s="58"/>
      <c r="H127" s="58"/>
      <c r="I127" s="58"/>
      <c r="J127" s="58"/>
      <c r="K127" s="58"/>
      <c r="L127" s="58"/>
      <c r="M127" s="58"/>
      <c r="N127" s="58"/>
      <c r="O127" s="58"/>
      <c r="P127" s="58"/>
      <c r="Q127" s="58"/>
      <c r="R127" s="58"/>
      <c r="S127" s="58">
        <f t="shared" si="29"/>
        <v>0</v>
      </c>
      <c r="T127" s="58">
        <f t="shared" si="30"/>
        <v>0</v>
      </c>
      <c r="U127" s="58">
        <f t="shared" si="89"/>
        <v>0</v>
      </c>
      <c r="V127" s="58">
        <f t="shared" si="94"/>
        <v>0</v>
      </c>
      <c r="W127" s="58">
        <f t="shared" si="85"/>
        <v>0</v>
      </c>
      <c r="X127" s="59">
        <f t="shared" si="90"/>
        <v>0</v>
      </c>
      <c r="Y127" s="59"/>
      <c r="Z127" s="59"/>
      <c r="AA127" s="59"/>
      <c r="AB127" s="59"/>
      <c r="AC127" s="59"/>
      <c r="AD127" s="59"/>
      <c r="AE127" s="59"/>
      <c r="AF127" s="59"/>
      <c r="AG127" s="59">
        <f t="shared" si="86"/>
        <v>0</v>
      </c>
      <c r="AH127" s="59">
        <f t="shared" si="91"/>
        <v>0</v>
      </c>
      <c r="AI127" s="59">
        <f t="shared" si="87"/>
        <v>0</v>
      </c>
      <c r="AJ127" s="59">
        <f t="shared" si="92"/>
        <v>0</v>
      </c>
      <c r="AK127" s="59">
        <f t="shared" si="93"/>
        <v>0</v>
      </c>
      <c r="AL127" s="59">
        <f t="shared" si="88"/>
        <v>0</v>
      </c>
      <c r="AM127" s="1752"/>
    </row>
    <row r="128" spans="1:39" x14ac:dyDescent="0.2">
      <c r="A128" s="1055" t="s">
        <v>200</v>
      </c>
      <c r="B128" s="1057">
        <v>244</v>
      </c>
      <c r="C128" s="14"/>
      <c r="D128" s="58"/>
      <c r="E128" s="58"/>
      <c r="F128" s="58"/>
      <c r="G128" s="58"/>
      <c r="H128" s="58"/>
      <c r="I128" s="58"/>
      <c r="J128" s="58"/>
      <c r="K128" s="58"/>
      <c r="L128" s="58"/>
      <c r="M128" s="58"/>
      <c r="N128" s="58"/>
      <c r="O128" s="58"/>
      <c r="P128" s="58"/>
      <c r="Q128" s="58"/>
      <c r="R128" s="58"/>
      <c r="S128" s="58">
        <f t="shared" si="29"/>
        <v>0</v>
      </c>
      <c r="T128" s="58">
        <f t="shared" si="30"/>
        <v>0</v>
      </c>
      <c r="U128" s="58">
        <f t="shared" si="89"/>
        <v>0</v>
      </c>
      <c r="V128" s="58">
        <f t="shared" si="94"/>
        <v>0</v>
      </c>
      <c r="W128" s="58">
        <f t="shared" si="85"/>
        <v>0</v>
      </c>
      <c r="X128" s="59">
        <f t="shared" si="90"/>
        <v>0</v>
      </c>
      <c r="Y128" s="59"/>
      <c r="Z128" s="59"/>
      <c r="AA128" s="59"/>
      <c r="AB128" s="59"/>
      <c r="AC128" s="59"/>
      <c r="AD128" s="59"/>
      <c r="AE128" s="59"/>
      <c r="AF128" s="59"/>
      <c r="AG128" s="59">
        <f t="shared" si="86"/>
        <v>0</v>
      </c>
      <c r="AH128" s="59">
        <f t="shared" si="91"/>
        <v>0</v>
      </c>
      <c r="AI128" s="59">
        <f t="shared" si="87"/>
        <v>0</v>
      </c>
      <c r="AJ128" s="59">
        <f t="shared" si="92"/>
        <v>0</v>
      </c>
      <c r="AK128" s="59">
        <f t="shared" si="93"/>
        <v>0</v>
      </c>
      <c r="AL128" s="59">
        <f t="shared" si="88"/>
        <v>0</v>
      </c>
      <c r="AM128" s="1752"/>
    </row>
    <row r="129" spans="1:39" x14ac:dyDescent="0.2">
      <c r="A129" s="1055" t="s">
        <v>201</v>
      </c>
      <c r="B129" s="1057">
        <v>244</v>
      </c>
      <c r="C129" s="14"/>
      <c r="D129" s="58"/>
      <c r="E129" s="58"/>
      <c r="F129" s="58"/>
      <c r="G129" s="58"/>
      <c r="H129" s="58"/>
      <c r="I129" s="58"/>
      <c r="J129" s="58"/>
      <c r="K129" s="58"/>
      <c r="L129" s="58"/>
      <c r="M129" s="58"/>
      <c r="N129" s="58"/>
      <c r="O129" s="58"/>
      <c r="P129" s="58"/>
      <c r="Q129" s="58"/>
      <c r="R129" s="58"/>
      <c r="S129" s="58">
        <f t="shared" si="29"/>
        <v>0</v>
      </c>
      <c r="T129" s="58">
        <f t="shared" si="30"/>
        <v>0</v>
      </c>
      <c r="U129" s="58">
        <f t="shared" si="89"/>
        <v>0</v>
      </c>
      <c r="V129" s="58">
        <f t="shared" si="94"/>
        <v>0</v>
      </c>
      <c r="W129" s="58">
        <f t="shared" si="85"/>
        <v>0</v>
      </c>
      <c r="X129" s="59">
        <f t="shared" si="90"/>
        <v>0</v>
      </c>
      <c r="Y129" s="59"/>
      <c r="Z129" s="59"/>
      <c r="AA129" s="59"/>
      <c r="AB129" s="59"/>
      <c r="AC129" s="59"/>
      <c r="AD129" s="59"/>
      <c r="AE129" s="59"/>
      <c r="AF129" s="59"/>
      <c r="AG129" s="59">
        <f t="shared" si="86"/>
        <v>0</v>
      </c>
      <c r="AH129" s="59">
        <f t="shared" si="91"/>
        <v>0</v>
      </c>
      <c r="AI129" s="59">
        <f t="shared" si="87"/>
        <v>0</v>
      </c>
      <c r="AJ129" s="59">
        <f t="shared" si="92"/>
        <v>0</v>
      </c>
      <c r="AK129" s="59">
        <f t="shared" si="93"/>
        <v>0</v>
      </c>
      <c r="AL129" s="59">
        <f t="shared" si="88"/>
        <v>0</v>
      </c>
      <c r="AM129" s="1752"/>
    </row>
    <row r="130" spans="1:39" x14ac:dyDescent="0.2">
      <c r="A130" s="1055" t="s">
        <v>202</v>
      </c>
      <c r="B130" s="1057">
        <v>244</v>
      </c>
      <c r="C130" s="14"/>
      <c r="D130" s="58"/>
      <c r="E130" s="58"/>
      <c r="F130" s="58"/>
      <c r="G130" s="58"/>
      <c r="H130" s="58"/>
      <c r="I130" s="58"/>
      <c r="J130" s="58"/>
      <c r="K130" s="58"/>
      <c r="L130" s="58"/>
      <c r="M130" s="58"/>
      <c r="N130" s="58"/>
      <c r="O130" s="58"/>
      <c r="P130" s="58"/>
      <c r="Q130" s="58"/>
      <c r="R130" s="58"/>
      <c r="S130" s="58">
        <f t="shared" si="29"/>
        <v>0</v>
      </c>
      <c r="T130" s="58">
        <f t="shared" si="30"/>
        <v>0</v>
      </c>
      <c r="U130" s="58">
        <f t="shared" si="89"/>
        <v>0</v>
      </c>
      <c r="V130" s="58">
        <f t="shared" si="94"/>
        <v>0</v>
      </c>
      <c r="W130" s="58">
        <f t="shared" si="85"/>
        <v>0</v>
      </c>
      <c r="X130" s="59">
        <f t="shared" si="90"/>
        <v>0</v>
      </c>
      <c r="Y130" s="59"/>
      <c r="Z130" s="59"/>
      <c r="AA130" s="59"/>
      <c r="AB130" s="59"/>
      <c r="AC130" s="59"/>
      <c r="AD130" s="59"/>
      <c r="AE130" s="59"/>
      <c r="AF130" s="59"/>
      <c r="AG130" s="59">
        <f t="shared" si="86"/>
        <v>0</v>
      </c>
      <c r="AH130" s="59">
        <f t="shared" si="91"/>
        <v>0</v>
      </c>
      <c r="AI130" s="59">
        <f t="shared" si="87"/>
        <v>0</v>
      </c>
      <c r="AJ130" s="59">
        <f t="shared" si="92"/>
        <v>0</v>
      </c>
      <c r="AK130" s="59">
        <f t="shared" si="93"/>
        <v>0</v>
      </c>
      <c r="AL130" s="59">
        <f t="shared" si="88"/>
        <v>0</v>
      </c>
      <c r="AM130" s="1752"/>
    </row>
    <row r="131" spans="1:39" x14ac:dyDescent="0.2">
      <c r="A131" s="1056" t="s">
        <v>246</v>
      </c>
      <c r="B131" s="1057">
        <v>244</v>
      </c>
      <c r="C131" s="15"/>
      <c r="D131" s="58"/>
      <c r="E131" s="58"/>
      <c r="F131" s="58"/>
      <c r="G131" s="58"/>
      <c r="H131" s="58"/>
      <c r="I131" s="58"/>
      <c r="J131" s="58"/>
      <c r="K131" s="58"/>
      <c r="L131" s="58"/>
      <c r="M131" s="58"/>
      <c r="N131" s="58"/>
      <c r="O131" s="58"/>
      <c r="P131" s="58"/>
      <c r="Q131" s="58"/>
      <c r="R131" s="58"/>
      <c r="S131" s="58">
        <f t="shared" si="29"/>
        <v>0</v>
      </c>
      <c r="T131" s="58">
        <f t="shared" si="30"/>
        <v>0</v>
      </c>
      <c r="U131" s="58">
        <f t="shared" si="89"/>
        <v>0</v>
      </c>
      <c r="V131" s="58">
        <f t="shared" si="94"/>
        <v>0</v>
      </c>
      <c r="W131" s="58">
        <f t="shared" si="85"/>
        <v>0</v>
      </c>
      <c r="X131" s="59">
        <f t="shared" si="90"/>
        <v>0</v>
      </c>
      <c r="Y131" s="59"/>
      <c r="Z131" s="59"/>
      <c r="AA131" s="59"/>
      <c r="AB131" s="59"/>
      <c r="AC131" s="59"/>
      <c r="AD131" s="59"/>
      <c r="AE131" s="59"/>
      <c r="AF131" s="59"/>
      <c r="AG131" s="59">
        <f t="shared" si="86"/>
        <v>0</v>
      </c>
      <c r="AH131" s="59">
        <f t="shared" si="91"/>
        <v>0</v>
      </c>
      <c r="AI131" s="59">
        <f t="shared" si="87"/>
        <v>0</v>
      </c>
      <c r="AJ131" s="59">
        <f t="shared" si="92"/>
        <v>0</v>
      </c>
      <c r="AK131" s="59">
        <f t="shared" si="93"/>
        <v>0</v>
      </c>
      <c r="AL131" s="59">
        <f t="shared" si="88"/>
        <v>0</v>
      </c>
      <c r="AM131" s="1752"/>
    </row>
    <row r="132" spans="1:39" x14ac:dyDescent="0.2">
      <c r="A132" s="1056" t="s">
        <v>248</v>
      </c>
      <c r="B132" s="1057">
        <v>244</v>
      </c>
      <c r="C132" s="15"/>
      <c r="D132" s="58"/>
      <c r="E132" s="58"/>
      <c r="F132" s="58"/>
      <c r="G132" s="58"/>
      <c r="H132" s="58"/>
      <c r="I132" s="58"/>
      <c r="J132" s="58"/>
      <c r="K132" s="58"/>
      <c r="L132" s="58"/>
      <c r="M132" s="58"/>
      <c r="N132" s="58"/>
      <c r="O132" s="58"/>
      <c r="P132" s="58"/>
      <c r="Q132" s="58"/>
      <c r="R132" s="58"/>
      <c r="S132" s="58">
        <f t="shared" si="29"/>
        <v>0</v>
      </c>
      <c r="T132" s="58">
        <f t="shared" si="30"/>
        <v>0</v>
      </c>
      <c r="U132" s="58">
        <f t="shared" si="89"/>
        <v>0</v>
      </c>
      <c r="V132" s="58">
        <f t="shared" si="94"/>
        <v>0</v>
      </c>
      <c r="W132" s="58">
        <f t="shared" si="85"/>
        <v>0</v>
      </c>
      <c r="X132" s="59">
        <f t="shared" si="90"/>
        <v>0</v>
      </c>
      <c r="Y132" s="59"/>
      <c r="Z132" s="59"/>
      <c r="AA132" s="59"/>
      <c r="AB132" s="59"/>
      <c r="AC132" s="59"/>
      <c r="AD132" s="59"/>
      <c r="AE132" s="59"/>
      <c r="AF132" s="59"/>
      <c r="AG132" s="59">
        <f t="shared" si="86"/>
        <v>0</v>
      </c>
      <c r="AH132" s="59">
        <f t="shared" si="91"/>
        <v>0</v>
      </c>
      <c r="AI132" s="59">
        <f t="shared" si="87"/>
        <v>0</v>
      </c>
      <c r="AJ132" s="59">
        <f t="shared" si="92"/>
        <v>0</v>
      </c>
      <c r="AK132" s="59">
        <f t="shared" si="93"/>
        <v>0</v>
      </c>
      <c r="AL132" s="59">
        <f t="shared" si="88"/>
        <v>0</v>
      </c>
      <c r="AM132" s="1752"/>
    </row>
    <row r="133" spans="1:39" x14ac:dyDescent="0.2">
      <c r="A133" s="1050">
        <v>227</v>
      </c>
      <c r="B133" s="1051">
        <v>244</v>
      </c>
      <c r="C133" s="11"/>
      <c r="D133" s="58"/>
      <c r="E133" s="58"/>
      <c r="F133" s="58"/>
      <c r="G133" s="58"/>
      <c r="H133" s="58"/>
      <c r="I133" s="58"/>
      <c r="J133" s="58"/>
      <c r="K133" s="58"/>
      <c r="L133" s="58"/>
      <c r="M133" s="58"/>
      <c r="N133" s="58"/>
      <c r="O133" s="58"/>
      <c r="P133" s="58"/>
      <c r="Q133" s="58"/>
      <c r="R133" s="58"/>
      <c r="S133" s="58">
        <f>D133+E133+J133+K133</f>
        <v>0</v>
      </c>
      <c r="T133" s="58">
        <f>F133+G133+L133+M133</f>
        <v>0</v>
      </c>
      <c r="U133" s="58">
        <f t="shared" si="89"/>
        <v>0</v>
      </c>
      <c r="V133" s="58">
        <f t="shared" si="94"/>
        <v>0</v>
      </c>
      <c r="W133" s="58">
        <f t="shared" si="85"/>
        <v>0</v>
      </c>
      <c r="X133" s="59">
        <f t="shared" si="90"/>
        <v>0</v>
      </c>
      <c r="Y133" s="59"/>
      <c r="Z133" s="59"/>
      <c r="AA133" s="59"/>
      <c r="AB133" s="59"/>
      <c r="AC133" s="59"/>
      <c r="AD133" s="59"/>
      <c r="AE133" s="59"/>
      <c r="AF133" s="59"/>
      <c r="AG133" s="59">
        <f t="shared" si="86"/>
        <v>0</v>
      </c>
      <c r="AH133" s="59">
        <f t="shared" si="91"/>
        <v>0</v>
      </c>
      <c r="AI133" s="59">
        <f t="shared" si="87"/>
        <v>0</v>
      </c>
      <c r="AJ133" s="59">
        <f t="shared" si="92"/>
        <v>0</v>
      </c>
      <c r="AK133" s="59">
        <f t="shared" si="93"/>
        <v>0</v>
      </c>
      <c r="AL133" s="59">
        <f t="shared" si="88"/>
        <v>0</v>
      </c>
      <c r="AM133" s="1752"/>
    </row>
    <row r="134" spans="1:39" x14ac:dyDescent="0.2">
      <c r="A134" s="1056">
        <v>262</v>
      </c>
      <c r="B134" s="1049">
        <v>112</v>
      </c>
      <c r="C134" s="15"/>
      <c r="D134" s="58"/>
      <c r="E134" s="58"/>
      <c r="F134" s="58"/>
      <c r="G134" s="58"/>
      <c r="H134" s="58"/>
      <c r="I134" s="58"/>
      <c r="J134" s="58"/>
      <c r="K134" s="58"/>
      <c r="L134" s="58"/>
      <c r="M134" s="58"/>
      <c r="N134" s="58"/>
      <c r="O134" s="58"/>
      <c r="P134" s="58"/>
      <c r="Q134" s="58"/>
      <c r="R134" s="58"/>
      <c r="S134" s="58">
        <f t="shared" si="29"/>
        <v>0</v>
      </c>
      <c r="T134" s="58">
        <f t="shared" si="30"/>
        <v>0</v>
      </c>
      <c r="U134" s="58">
        <f t="shared" si="89"/>
        <v>0</v>
      </c>
      <c r="V134" s="58">
        <f t="shared" si="94"/>
        <v>0</v>
      </c>
      <c r="W134" s="58">
        <f t="shared" si="85"/>
        <v>0</v>
      </c>
      <c r="X134" s="59">
        <f t="shared" si="90"/>
        <v>0</v>
      </c>
      <c r="Y134" s="59"/>
      <c r="Z134" s="59"/>
      <c r="AA134" s="59"/>
      <c r="AB134" s="59"/>
      <c r="AC134" s="59"/>
      <c r="AD134" s="59"/>
      <c r="AE134" s="59"/>
      <c r="AF134" s="59"/>
      <c r="AG134" s="59">
        <f t="shared" si="86"/>
        <v>0</v>
      </c>
      <c r="AH134" s="59">
        <f t="shared" si="91"/>
        <v>0</v>
      </c>
      <c r="AI134" s="59">
        <f t="shared" si="87"/>
        <v>0</v>
      </c>
      <c r="AJ134" s="59">
        <f t="shared" si="92"/>
        <v>0</v>
      </c>
      <c r="AK134" s="59">
        <f t="shared" si="93"/>
        <v>0</v>
      </c>
      <c r="AL134" s="59">
        <f t="shared" si="88"/>
        <v>0</v>
      </c>
      <c r="AM134" s="1752"/>
    </row>
    <row r="135" spans="1:39" x14ac:dyDescent="0.2">
      <c r="A135" s="1056">
        <v>262</v>
      </c>
      <c r="B135" s="1049">
        <v>119</v>
      </c>
      <c r="C135" s="15"/>
      <c r="D135" s="58"/>
      <c r="E135" s="58"/>
      <c r="F135" s="58"/>
      <c r="G135" s="58"/>
      <c r="H135" s="58"/>
      <c r="I135" s="58"/>
      <c r="J135" s="58"/>
      <c r="K135" s="58"/>
      <c r="L135" s="58"/>
      <c r="M135" s="58"/>
      <c r="N135" s="58"/>
      <c r="O135" s="58"/>
      <c r="P135" s="58"/>
      <c r="Q135" s="58"/>
      <c r="R135" s="58"/>
      <c r="S135" s="58">
        <f t="shared" si="29"/>
        <v>0</v>
      </c>
      <c r="T135" s="58">
        <f t="shared" si="30"/>
        <v>0</v>
      </c>
      <c r="U135" s="58">
        <f t="shared" si="89"/>
        <v>0</v>
      </c>
      <c r="V135" s="58">
        <f t="shared" si="94"/>
        <v>0</v>
      </c>
      <c r="W135" s="58">
        <f t="shared" si="85"/>
        <v>0</v>
      </c>
      <c r="X135" s="59">
        <f t="shared" si="90"/>
        <v>0</v>
      </c>
      <c r="Y135" s="59"/>
      <c r="Z135" s="59"/>
      <c r="AA135" s="59"/>
      <c r="AB135" s="59"/>
      <c r="AC135" s="59"/>
      <c r="AD135" s="59"/>
      <c r="AE135" s="59"/>
      <c r="AF135" s="59"/>
      <c r="AG135" s="59">
        <f t="shared" si="86"/>
        <v>0</v>
      </c>
      <c r="AH135" s="59">
        <f t="shared" si="91"/>
        <v>0</v>
      </c>
      <c r="AI135" s="59">
        <f t="shared" si="87"/>
        <v>0</v>
      </c>
      <c r="AJ135" s="59">
        <f t="shared" si="92"/>
        <v>0</v>
      </c>
      <c r="AK135" s="59">
        <f t="shared" si="93"/>
        <v>0</v>
      </c>
      <c r="AL135" s="59">
        <f t="shared" si="88"/>
        <v>0</v>
      </c>
      <c r="AM135" s="1752"/>
    </row>
    <row r="136" spans="1:39" x14ac:dyDescent="0.2">
      <c r="A136" s="1050">
        <v>266</v>
      </c>
      <c r="B136" s="1051">
        <v>111</v>
      </c>
      <c r="C136" s="11"/>
      <c r="D136" s="58"/>
      <c r="E136" s="58"/>
      <c r="F136" s="58"/>
      <c r="G136" s="58"/>
      <c r="H136" s="58"/>
      <c r="I136" s="58"/>
      <c r="J136" s="58"/>
      <c r="K136" s="58"/>
      <c r="L136" s="58"/>
      <c r="M136" s="58"/>
      <c r="N136" s="58"/>
      <c r="O136" s="58"/>
      <c r="P136" s="58"/>
      <c r="Q136" s="58"/>
      <c r="R136" s="58"/>
      <c r="S136" s="58">
        <f>D136+E136+J136+K136</f>
        <v>0</v>
      </c>
      <c r="T136" s="58">
        <f>F136+G136+L136+M136</f>
        <v>0</v>
      </c>
      <c r="U136" s="58">
        <f>H136+I136+N136+O136</f>
        <v>0</v>
      </c>
      <c r="V136" s="58">
        <f>P136</f>
        <v>0</v>
      </c>
      <c r="W136" s="58">
        <f t="shared" si="85"/>
        <v>0</v>
      </c>
      <c r="X136" s="59">
        <f t="shared" si="90"/>
        <v>0</v>
      </c>
      <c r="Y136" s="59"/>
      <c r="Z136" s="59"/>
      <c r="AA136" s="59"/>
      <c r="AB136" s="59"/>
      <c r="AC136" s="59"/>
      <c r="AD136" s="59"/>
      <c r="AE136" s="59"/>
      <c r="AF136" s="59"/>
      <c r="AG136" s="59">
        <f t="shared" si="86"/>
        <v>0</v>
      </c>
      <c r="AH136" s="59">
        <f t="shared" si="91"/>
        <v>0</v>
      </c>
      <c r="AI136" s="59">
        <f t="shared" si="87"/>
        <v>0</v>
      </c>
      <c r="AJ136" s="59">
        <f t="shared" si="92"/>
        <v>0</v>
      </c>
      <c r="AK136" s="59">
        <f t="shared" si="93"/>
        <v>0</v>
      </c>
      <c r="AL136" s="59">
        <f t="shared" si="88"/>
        <v>0</v>
      </c>
      <c r="AM136" s="1752"/>
    </row>
    <row r="137" spans="1:39" x14ac:dyDescent="0.2">
      <c r="A137" s="1050">
        <v>266</v>
      </c>
      <c r="B137" s="1051">
        <v>112</v>
      </c>
      <c r="C137" s="11"/>
      <c r="D137" s="58"/>
      <c r="E137" s="58"/>
      <c r="F137" s="58"/>
      <c r="G137" s="58"/>
      <c r="H137" s="58"/>
      <c r="I137" s="58"/>
      <c r="J137" s="58"/>
      <c r="K137" s="58"/>
      <c r="L137" s="58"/>
      <c r="M137" s="58"/>
      <c r="N137" s="58"/>
      <c r="O137" s="58"/>
      <c r="P137" s="58"/>
      <c r="Q137" s="58"/>
      <c r="R137" s="58"/>
      <c r="S137" s="58">
        <f>D137+E137+J137+K137</f>
        <v>0</v>
      </c>
      <c r="T137" s="58">
        <f>F137+G137+L137+M137</f>
        <v>0</v>
      </c>
      <c r="U137" s="58">
        <f>H137+I137+N137+O137</f>
        <v>0</v>
      </c>
      <c r="V137" s="58">
        <f>P137</f>
        <v>0</v>
      </c>
      <c r="W137" s="58">
        <f t="shared" si="85"/>
        <v>0</v>
      </c>
      <c r="X137" s="59">
        <f t="shared" si="90"/>
        <v>0</v>
      </c>
      <c r="Y137" s="59"/>
      <c r="Z137" s="59"/>
      <c r="AA137" s="59"/>
      <c r="AB137" s="59"/>
      <c r="AC137" s="59"/>
      <c r="AD137" s="59"/>
      <c r="AE137" s="59"/>
      <c r="AF137" s="59"/>
      <c r="AG137" s="59">
        <f t="shared" si="86"/>
        <v>0</v>
      </c>
      <c r="AH137" s="59">
        <f t="shared" si="91"/>
        <v>0</v>
      </c>
      <c r="AI137" s="59">
        <f t="shared" si="87"/>
        <v>0</v>
      </c>
      <c r="AJ137" s="59">
        <f t="shared" si="92"/>
        <v>0</v>
      </c>
      <c r="AK137" s="59">
        <f t="shared" si="93"/>
        <v>0</v>
      </c>
      <c r="AL137" s="59">
        <f t="shared" si="88"/>
        <v>0</v>
      </c>
      <c r="AM137" s="1752"/>
    </row>
    <row r="138" spans="1:39" x14ac:dyDescent="0.2">
      <c r="A138" s="1050">
        <v>266</v>
      </c>
      <c r="B138" s="1051">
        <v>119</v>
      </c>
      <c r="C138" s="11"/>
      <c r="D138" s="58"/>
      <c r="E138" s="58"/>
      <c r="F138" s="58"/>
      <c r="G138" s="58"/>
      <c r="H138" s="58"/>
      <c r="I138" s="58"/>
      <c r="J138" s="58"/>
      <c r="K138" s="58"/>
      <c r="L138" s="58"/>
      <c r="M138" s="58"/>
      <c r="N138" s="58"/>
      <c r="O138" s="58"/>
      <c r="P138" s="58"/>
      <c r="Q138" s="58"/>
      <c r="R138" s="58"/>
      <c r="S138" s="58">
        <f>D138+E138+J138+K138</f>
        <v>0</v>
      </c>
      <c r="T138" s="58">
        <f>F138+G138+L138+M138</f>
        <v>0</v>
      </c>
      <c r="U138" s="58">
        <f>H138+I138+N138+O138</f>
        <v>0</v>
      </c>
      <c r="V138" s="58">
        <f>P138</f>
        <v>0</v>
      </c>
      <c r="W138" s="58">
        <f t="shared" si="85"/>
        <v>0</v>
      </c>
      <c r="X138" s="59">
        <f t="shared" si="90"/>
        <v>0</v>
      </c>
      <c r="Y138" s="59"/>
      <c r="Z138" s="59"/>
      <c r="AA138" s="59"/>
      <c r="AB138" s="59"/>
      <c r="AC138" s="59"/>
      <c r="AD138" s="59"/>
      <c r="AE138" s="59"/>
      <c r="AF138" s="59"/>
      <c r="AG138" s="59">
        <f t="shared" si="86"/>
        <v>0</v>
      </c>
      <c r="AH138" s="59">
        <f t="shared" si="91"/>
        <v>0</v>
      </c>
      <c r="AI138" s="59">
        <f t="shared" si="87"/>
        <v>0</v>
      </c>
      <c r="AJ138" s="59">
        <f t="shared" si="92"/>
        <v>0</v>
      </c>
      <c r="AK138" s="59">
        <f t="shared" si="93"/>
        <v>0</v>
      </c>
      <c r="AL138" s="59">
        <f t="shared" si="88"/>
        <v>0</v>
      </c>
      <c r="AM138" s="1752"/>
    </row>
    <row r="139" spans="1:39" hidden="1" x14ac:dyDescent="0.2">
      <c r="A139" s="1050">
        <v>267</v>
      </c>
      <c r="B139" s="1051">
        <v>112</v>
      </c>
      <c r="C139" s="11"/>
      <c r="D139" s="58"/>
      <c r="E139" s="58"/>
      <c r="F139" s="58"/>
      <c r="G139" s="58"/>
      <c r="H139" s="58"/>
      <c r="I139" s="58"/>
      <c r="J139" s="58"/>
      <c r="K139" s="58"/>
      <c r="L139" s="58"/>
      <c r="M139" s="58"/>
      <c r="N139" s="58"/>
      <c r="O139" s="58"/>
      <c r="P139" s="58"/>
      <c r="Q139" s="58"/>
      <c r="R139" s="58"/>
      <c r="S139" s="58">
        <f>D139+E139+J139+K139</f>
        <v>0</v>
      </c>
      <c r="T139" s="58">
        <f>F139+G139+L139+M139</f>
        <v>0</v>
      </c>
      <c r="U139" s="58">
        <f>H139+I139+N139+O139</f>
        <v>0</v>
      </c>
      <c r="V139" s="58">
        <f>P139</f>
        <v>0</v>
      </c>
      <c r="W139" s="58">
        <f t="shared" si="85"/>
        <v>0</v>
      </c>
      <c r="X139" s="59">
        <f t="shared" si="90"/>
        <v>0</v>
      </c>
      <c r="Y139" s="59"/>
      <c r="Z139" s="59"/>
      <c r="AA139" s="59"/>
      <c r="AB139" s="59"/>
      <c r="AC139" s="59"/>
      <c r="AD139" s="59"/>
      <c r="AE139" s="59"/>
      <c r="AF139" s="59"/>
      <c r="AG139" s="59">
        <f t="shared" si="86"/>
        <v>0</v>
      </c>
      <c r="AH139" s="59">
        <f t="shared" si="91"/>
        <v>0</v>
      </c>
      <c r="AI139" s="59">
        <f t="shared" si="87"/>
        <v>0</v>
      </c>
      <c r="AJ139" s="59">
        <f t="shared" si="92"/>
        <v>0</v>
      </c>
      <c r="AK139" s="59">
        <f t="shared" si="93"/>
        <v>0</v>
      </c>
      <c r="AL139" s="59">
        <f t="shared" si="88"/>
        <v>0</v>
      </c>
      <c r="AM139" s="1752"/>
    </row>
    <row r="140" spans="1:39" x14ac:dyDescent="0.2">
      <c r="A140" s="1056">
        <v>291</v>
      </c>
      <c r="B140" s="1147">
        <v>851</v>
      </c>
      <c r="C140" s="15"/>
      <c r="D140" s="58"/>
      <c r="E140" s="58"/>
      <c r="F140" s="58"/>
      <c r="G140" s="58"/>
      <c r="H140" s="58"/>
      <c r="I140" s="58"/>
      <c r="J140" s="58"/>
      <c r="K140" s="58"/>
      <c r="L140" s="58"/>
      <c r="M140" s="58"/>
      <c r="N140" s="58"/>
      <c r="O140" s="58"/>
      <c r="P140" s="58"/>
      <c r="Q140" s="58"/>
      <c r="R140" s="58"/>
      <c r="S140" s="58">
        <f t="shared" si="29"/>
        <v>0</v>
      </c>
      <c r="T140" s="58">
        <f t="shared" si="30"/>
        <v>0</v>
      </c>
      <c r="U140" s="58">
        <f t="shared" si="89"/>
        <v>0</v>
      </c>
      <c r="V140" s="58">
        <f t="shared" si="94"/>
        <v>0</v>
      </c>
      <c r="W140" s="58">
        <f t="shared" si="85"/>
        <v>0</v>
      </c>
      <c r="X140" s="59">
        <f t="shared" si="90"/>
        <v>0</v>
      </c>
      <c r="Y140" s="59"/>
      <c r="Z140" s="59"/>
      <c r="AA140" s="59"/>
      <c r="AB140" s="59"/>
      <c r="AC140" s="59"/>
      <c r="AD140" s="59"/>
      <c r="AE140" s="59"/>
      <c r="AF140" s="59"/>
      <c r="AG140" s="59">
        <f t="shared" si="86"/>
        <v>0</v>
      </c>
      <c r="AH140" s="59">
        <f t="shared" si="91"/>
        <v>0</v>
      </c>
      <c r="AI140" s="59">
        <f t="shared" si="87"/>
        <v>0</v>
      </c>
      <c r="AJ140" s="59">
        <f t="shared" si="92"/>
        <v>0</v>
      </c>
      <c r="AK140" s="59">
        <f t="shared" si="93"/>
        <v>0</v>
      </c>
      <c r="AL140" s="59">
        <f t="shared" si="88"/>
        <v>0</v>
      </c>
      <c r="AM140" s="1752"/>
    </row>
    <row r="141" spans="1:39" x14ac:dyDescent="0.2">
      <c r="A141" s="1056">
        <v>291</v>
      </c>
      <c r="B141" s="1147">
        <v>851</v>
      </c>
      <c r="C141" s="15"/>
      <c r="D141" s="58"/>
      <c r="E141" s="58"/>
      <c r="F141" s="58"/>
      <c r="G141" s="58"/>
      <c r="H141" s="58"/>
      <c r="I141" s="58"/>
      <c r="J141" s="58"/>
      <c r="K141" s="58"/>
      <c r="L141" s="58"/>
      <c r="M141" s="58"/>
      <c r="N141" s="58"/>
      <c r="O141" s="58"/>
      <c r="P141" s="58"/>
      <c r="Q141" s="58"/>
      <c r="R141" s="58"/>
      <c r="S141" s="58">
        <f t="shared" si="29"/>
        <v>0</v>
      </c>
      <c r="T141" s="58">
        <f t="shared" si="30"/>
        <v>0</v>
      </c>
      <c r="U141" s="58">
        <f t="shared" si="89"/>
        <v>0</v>
      </c>
      <c r="V141" s="58">
        <f t="shared" si="94"/>
        <v>0</v>
      </c>
      <c r="W141" s="58">
        <f t="shared" si="85"/>
        <v>0</v>
      </c>
      <c r="X141" s="59">
        <f t="shared" si="90"/>
        <v>0</v>
      </c>
      <c r="Y141" s="59"/>
      <c r="Z141" s="59"/>
      <c r="AA141" s="59"/>
      <c r="AB141" s="59"/>
      <c r="AC141" s="59"/>
      <c r="AD141" s="59"/>
      <c r="AE141" s="59"/>
      <c r="AF141" s="59"/>
      <c r="AG141" s="59">
        <f t="shared" si="86"/>
        <v>0</v>
      </c>
      <c r="AH141" s="59">
        <f t="shared" si="91"/>
        <v>0</v>
      </c>
      <c r="AI141" s="59">
        <f t="shared" si="87"/>
        <v>0</v>
      </c>
      <c r="AJ141" s="59">
        <f t="shared" si="92"/>
        <v>0</v>
      </c>
      <c r="AK141" s="59">
        <f t="shared" si="93"/>
        <v>0</v>
      </c>
      <c r="AL141" s="59">
        <f t="shared" si="88"/>
        <v>0</v>
      </c>
      <c r="AM141" s="1752"/>
    </row>
    <row r="142" spans="1:39" x14ac:dyDescent="0.2">
      <c r="A142" s="1056">
        <v>291</v>
      </c>
      <c r="B142" s="1049">
        <v>852</v>
      </c>
      <c r="C142" s="15"/>
      <c r="D142" s="58"/>
      <c r="E142" s="58"/>
      <c r="F142" s="58"/>
      <c r="G142" s="58"/>
      <c r="H142" s="58"/>
      <c r="I142" s="58"/>
      <c r="J142" s="58"/>
      <c r="K142" s="58"/>
      <c r="L142" s="58"/>
      <c r="M142" s="58"/>
      <c r="N142" s="58"/>
      <c r="O142" s="58"/>
      <c r="P142" s="58"/>
      <c r="Q142" s="58"/>
      <c r="R142" s="58"/>
      <c r="S142" s="58">
        <f t="shared" ref="S142:S147" si="95">D142+E142+J142+K142</f>
        <v>0</v>
      </c>
      <c r="T142" s="58">
        <f t="shared" ref="T142:T147" si="96">F142+G142+L142+M142</f>
        <v>0</v>
      </c>
      <c r="U142" s="58">
        <f t="shared" si="89"/>
        <v>0</v>
      </c>
      <c r="V142" s="58">
        <f t="shared" si="94"/>
        <v>0</v>
      </c>
      <c r="W142" s="58">
        <f t="shared" si="85"/>
        <v>0</v>
      </c>
      <c r="X142" s="59">
        <f t="shared" si="90"/>
        <v>0</v>
      </c>
      <c r="Y142" s="59"/>
      <c r="Z142" s="59"/>
      <c r="AA142" s="59"/>
      <c r="AB142" s="59"/>
      <c r="AC142" s="59"/>
      <c r="AD142" s="59"/>
      <c r="AE142" s="59"/>
      <c r="AF142" s="59"/>
      <c r="AG142" s="59">
        <f t="shared" si="86"/>
        <v>0</v>
      </c>
      <c r="AH142" s="59">
        <f t="shared" si="91"/>
        <v>0</v>
      </c>
      <c r="AI142" s="59">
        <f t="shared" ref="AI142:AI147" si="97">AB142</f>
        <v>0</v>
      </c>
      <c r="AJ142" s="59">
        <f t="shared" si="92"/>
        <v>0</v>
      </c>
      <c r="AK142" s="59">
        <f t="shared" si="93"/>
        <v>0</v>
      </c>
      <c r="AL142" s="59">
        <f t="shared" si="88"/>
        <v>0</v>
      </c>
      <c r="AM142" s="1752"/>
    </row>
    <row r="143" spans="1:39" x14ac:dyDescent="0.2">
      <c r="A143" s="1056">
        <v>291</v>
      </c>
      <c r="B143" s="1147">
        <v>853</v>
      </c>
      <c r="C143" s="15"/>
      <c r="D143" s="58"/>
      <c r="E143" s="58"/>
      <c r="F143" s="58"/>
      <c r="G143" s="58"/>
      <c r="H143" s="58"/>
      <c r="I143" s="58"/>
      <c r="J143" s="58"/>
      <c r="K143" s="58"/>
      <c r="L143" s="58"/>
      <c r="M143" s="58"/>
      <c r="N143" s="58"/>
      <c r="O143" s="58"/>
      <c r="P143" s="58"/>
      <c r="Q143" s="58"/>
      <c r="R143" s="58"/>
      <c r="S143" s="58">
        <f t="shared" si="95"/>
        <v>0</v>
      </c>
      <c r="T143" s="58">
        <f t="shared" si="96"/>
        <v>0</v>
      </c>
      <c r="U143" s="58">
        <f t="shared" si="89"/>
        <v>0</v>
      </c>
      <c r="V143" s="58">
        <f t="shared" si="94"/>
        <v>0</v>
      </c>
      <c r="W143" s="58">
        <f t="shared" si="85"/>
        <v>0</v>
      </c>
      <c r="X143" s="59">
        <f t="shared" si="90"/>
        <v>0</v>
      </c>
      <c r="Y143" s="59"/>
      <c r="Z143" s="59"/>
      <c r="AA143" s="59"/>
      <c r="AB143" s="59"/>
      <c r="AC143" s="59"/>
      <c r="AD143" s="59"/>
      <c r="AE143" s="59"/>
      <c r="AF143" s="59"/>
      <c r="AG143" s="59">
        <f t="shared" si="86"/>
        <v>0</v>
      </c>
      <c r="AH143" s="59">
        <f t="shared" si="91"/>
        <v>0</v>
      </c>
      <c r="AI143" s="59">
        <f t="shared" si="97"/>
        <v>0</v>
      </c>
      <c r="AJ143" s="59">
        <f t="shared" si="92"/>
        <v>0</v>
      </c>
      <c r="AK143" s="59">
        <f t="shared" si="93"/>
        <v>0</v>
      </c>
      <c r="AL143" s="59">
        <f t="shared" si="88"/>
        <v>0</v>
      </c>
      <c r="AM143" s="1752"/>
    </row>
    <row r="144" spans="1:39" x14ac:dyDescent="0.2">
      <c r="A144" s="1056">
        <v>292</v>
      </c>
      <c r="B144" s="1049">
        <v>853</v>
      </c>
      <c r="C144" s="15"/>
      <c r="D144" s="58"/>
      <c r="E144" s="58"/>
      <c r="F144" s="58"/>
      <c r="G144" s="58"/>
      <c r="H144" s="58"/>
      <c r="I144" s="58"/>
      <c r="J144" s="58"/>
      <c r="K144" s="58"/>
      <c r="L144" s="58"/>
      <c r="M144" s="58"/>
      <c r="N144" s="58"/>
      <c r="O144" s="58"/>
      <c r="P144" s="58"/>
      <c r="Q144" s="58"/>
      <c r="R144" s="58"/>
      <c r="S144" s="58">
        <f t="shared" si="95"/>
        <v>0</v>
      </c>
      <c r="T144" s="58">
        <f t="shared" si="96"/>
        <v>0</v>
      </c>
      <c r="U144" s="58">
        <f t="shared" si="89"/>
        <v>0</v>
      </c>
      <c r="V144" s="58">
        <f t="shared" si="94"/>
        <v>0</v>
      </c>
      <c r="W144" s="58">
        <f t="shared" si="85"/>
        <v>0</v>
      </c>
      <c r="X144" s="59">
        <f t="shared" si="90"/>
        <v>0</v>
      </c>
      <c r="Y144" s="59"/>
      <c r="Z144" s="59"/>
      <c r="AA144" s="59"/>
      <c r="AB144" s="59"/>
      <c r="AC144" s="59"/>
      <c r="AD144" s="59"/>
      <c r="AE144" s="59"/>
      <c r="AF144" s="59"/>
      <c r="AG144" s="59">
        <f t="shared" si="86"/>
        <v>0</v>
      </c>
      <c r="AH144" s="59">
        <f t="shared" si="91"/>
        <v>0</v>
      </c>
      <c r="AI144" s="59">
        <f t="shared" si="97"/>
        <v>0</v>
      </c>
      <c r="AJ144" s="59">
        <f t="shared" si="92"/>
        <v>0</v>
      </c>
      <c r="AK144" s="59">
        <f t="shared" si="93"/>
        <v>0</v>
      </c>
      <c r="AL144" s="59">
        <f t="shared" si="88"/>
        <v>0</v>
      </c>
      <c r="AM144" s="1752"/>
    </row>
    <row r="145" spans="1:39" x14ac:dyDescent="0.2">
      <c r="A145" s="1056">
        <v>293</v>
      </c>
      <c r="B145" s="1049">
        <v>851</v>
      </c>
      <c r="C145" s="15"/>
      <c r="D145" s="58"/>
      <c r="E145" s="58"/>
      <c r="F145" s="58"/>
      <c r="G145" s="58"/>
      <c r="H145" s="58"/>
      <c r="I145" s="58"/>
      <c r="J145" s="58"/>
      <c r="K145" s="58"/>
      <c r="L145" s="58"/>
      <c r="M145" s="58"/>
      <c r="N145" s="58"/>
      <c r="O145" s="58"/>
      <c r="P145" s="58"/>
      <c r="Q145" s="58"/>
      <c r="R145" s="58"/>
      <c r="S145" s="58">
        <f t="shared" si="95"/>
        <v>0</v>
      </c>
      <c r="T145" s="58">
        <f t="shared" si="96"/>
        <v>0</v>
      </c>
      <c r="U145" s="58">
        <f>H145+I145+N145+O145</f>
        <v>0</v>
      </c>
      <c r="V145" s="58">
        <f>P145</f>
        <v>0</v>
      </c>
      <c r="W145" s="58">
        <f t="shared" si="85"/>
        <v>0</v>
      </c>
      <c r="X145" s="59">
        <f t="shared" si="90"/>
        <v>0</v>
      </c>
      <c r="Y145" s="59"/>
      <c r="Z145" s="59"/>
      <c r="AA145" s="59"/>
      <c r="AB145" s="59"/>
      <c r="AC145" s="59"/>
      <c r="AD145" s="59"/>
      <c r="AE145" s="59"/>
      <c r="AF145" s="59"/>
      <c r="AG145" s="59">
        <f t="shared" si="86"/>
        <v>0</v>
      </c>
      <c r="AH145" s="59">
        <f t="shared" si="91"/>
        <v>0</v>
      </c>
      <c r="AI145" s="59">
        <f t="shared" si="97"/>
        <v>0</v>
      </c>
      <c r="AJ145" s="59">
        <f t="shared" si="92"/>
        <v>0</v>
      </c>
      <c r="AK145" s="59">
        <f t="shared" si="93"/>
        <v>0</v>
      </c>
      <c r="AL145" s="59">
        <f t="shared" si="88"/>
        <v>0</v>
      </c>
      <c r="AM145" s="1752"/>
    </row>
    <row r="146" spans="1:39" x14ac:dyDescent="0.2">
      <c r="A146" s="1056">
        <v>293</v>
      </c>
      <c r="B146" s="1049">
        <v>853</v>
      </c>
      <c r="C146" s="15"/>
      <c r="D146" s="58"/>
      <c r="E146" s="58"/>
      <c r="F146" s="58"/>
      <c r="G146" s="58"/>
      <c r="H146" s="58"/>
      <c r="I146" s="58"/>
      <c r="J146" s="58"/>
      <c r="K146" s="58"/>
      <c r="L146" s="58"/>
      <c r="M146" s="58"/>
      <c r="N146" s="58"/>
      <c r="O146" s="58"/>
      <c r="P146" s="58"/>
      <c r="Q146" s="58"/>
      <c r="R146" s="58"/>
      <c r="S146" s="58">
        <f t="shared" si="95"/>
        <v>0</v>
      </c>
      <c r="T146" s="58">
        <f t="shared" si="96"/>
        <v>0</v>
      </c>
      <c r="U146" s="58">
        <f t="shared" si="89"/>
        <v>0</v>
      </c>
      <c r="V146" s="58">
        <f t="shared" si="94"/>
        <v>0</v>
      </c>
      <c r="W146" s="58">
        <f t="shared" si="85"/>
        <v>0</v>
      </c>
      <c r="X146" s="59">
        <f t="shared" si="90"/>
        <v>0</v>
      </c>
      <c r="Y146" s="59"/>
      <c r="Z146" s="59"/>
      <c r="AA146" s="59"/>
      <c r="AB146" s="59"/>
      <c r="AC146" s="59"/>
      <c r="AD146" s="59"/>
      <c r="AE146" s="59"/>
      <c r="AF146" s="59"/>
      <c r="AG146" s="59">
        <f t="shared" si="86"/>
        <v>0</v>
      </c>
      <c r="AH146" s="59">
        <f t="shared" si="91"/>
        <v>0</v>
      </c>
      <c r="AI146" s="59">
        <f t="shared" si="97"/>
        <v>0</v>
      </c>
      <c r="AJ146" s="59">
        <f t="shared" si="92"/>
        <v>0</v>
      </c>
      <c r="AK146" s="59">
        <f t="shared" si="93"/>
        <v>0</v>
      </c>
      <c r="AL146" s="59">
        <f t="shared" si="88"/>
        <v>0</v>
      </c>
      <c r="AM146" s="1752"/>
    </row>
    <row r="147" spans="1:39" ht="13.5" customHeight="1" x14ac:dyDescent="0.2">
      <c r="A147" s="1056">
        <v>296</v>
      </c>
      <c r="B147" s="1049">
        <v>244</v>
      </c>
      <c r="C147" s="15"/>
      <c r="D147" s="58"/>
      <c r="E147" s="58"/>
      <c r="F147" s="58"/>
      <c r="G147" s="58"/>
      <c r="H147" s="58"/>
      <c r="I147" s="58"/>
      <c r="J147" s="58"/>
      <c r="K147" s="58"/>
      <c r="L147" s="58"/>
      <c r="M147" s="58"/>
      <c r="N147" s="58"/>
      <c r="O147" s="58"/>
      <c r="P147" s="58"/>
      <c r="Q147" s="58"/>
      <c r="R147" s="58"/>
      <c r="S147" s="58">
        <f t="shared" si="95"/>
        <v>0</v>
      </c>
      <c r="T147" s="58">
        <f t="shared" si="96"/>
        <v>0</v>
      </c>
      <c r="U147" s="58">
        <f t="shared" si="89"/>
        <v>0</v>
      </c>
      <c r="V147" s="58">
        <f t="shared" si="94"/>
        <v>0</v>
      </c>
      <c r="W147" s="58">
        <f t="shared" si="85"/>
        <v>0</v>
      </c>
      <c r="X147" s="59">
        <f t="shared" si="90"/>
        <v>0</v>
      </c>
      <c r="Y147" s="59"/>
      <c r="Z147" s="59"/>
      <c r="AA147" s="59"/>
      <c r="AB147" s="59"/>
      <c r="AC147" s="59"/>
      <c r="AD147" s="59"/>
      <c r="AE147" s="59"/>
      <c r="AF147" s="59"/>
      <c r="AG147" s="59">
        <f t="shared" ref="AG147:AG163" si="98">Y147+AC147</f>
        <v>0</v>
      </c>
      <c r="AH147" s="59">
        <f t="shared" si="91"/>
        <v>0</v>
      </c>
      <c r="AI147" s="59">
        <f t="shared" si="97"/>
        <v>0</v>
      </c>
      <c r="AJ147" s="59">
        <f t="shared" si="92"/>
        <v>0</v>
      </c>
      <c r="AK147" s="59">
        <f t="shared" si="93"/>
        <v>0</v>
      </c>
      <c r="AL147" s="59">
        <f t="shared" ref="AL147:AL163" si="99">C147+X147+AK147</f>
        <v>0</v>
      </c>
      <c r="AM147" s="1752"/>
    </row>
    <row r="148" spans="1:39" x14ac:dyDescent="0.2">
      <c r="A148" s="1056">
        <v>296</v>
      </c>
      <c r="B148" s="1049">
        <v>340</v>
      </c>
      <c r="C148" s="15"/>
      <c r="D148" s="58"/>
      <c r="E148" s="58"/>
      <c r="F148" s="58"/>
      <c r="G148" s="58"/>
      <c r="H148" s="58"/>
      <c r="I148" s="58"/>
      <c r="J148" s="58"/>
      <c r="K148" s="58"/>
      <c r="L148" s="58"/>
      <c r="M148" s="58"/>
      <c r="N148" s="58"/>
      <c r="O148" s="58"/>
      <c r="P148" s="58"/>
      <c r="Q148" s="58"/>
      <c r="R148" s="58"/>
      <c r="S148" s="58">
        <f t="shared" si="29"/>
        <v>0</v>
      </c>
      <c r="T148" s="58">
        <f t="shared" si="30"/>
        <v>0</v>
      </c>
      <c r="U148" s="58">
        <f t="shared" si="89"/>
        <v>0</v>
      </c>
      <c r="V148" s="58">
        <f t="shared" si="94"/>
        <v>0</v>
      </c>
      <c r="W148" s="58">
        <f t="shared" si="85"/>
        <v>0</v>
      </c>
      <c r="X148" s="59">
        <f t="shared" si="90"/>
        <v>0</v>
      </c>
      <c r="Y148" s="59"/>
      <c r="Z148" s="59"/>
      <c r="AA148" s="59"/>
      <c r="AB148" s="59"/>
      <c r="AC148" s="59"/>
      <c r="AD148" s="59"/>
      <c r="AE148" s="59"/>
      <c r="AF148" s="59"/>
      <c r="AG148" s="59">
        <f t="shared" si="98"/>
        <v>0</v>
      </c>
      <c r="AH148" s="59">
        <f t="shared" si="91"/>
        <v>0</v>
      </c>
      <c r="AI148" s="59">
        <f t="shared" ref="AI148:AI163" si="100">AB148</f>
        <v>0</v>
      </c>
      <c r="AJ148" s="59">
        <f t="shared" si="92"/>
        <v>0</v>
      </c>
      <c r="AK148" s="59">
        <f t="shared" si="93"/>
        <v>0</v>
      </c>
      <c r="AL148" s="59">
        <f t="shared" si="99"/>
        <v>0</v>
      </c>
      <c r="AM148" s="1752"/>
    </row>
    <row r="149" spans="1:39" hidden="1" x14ac:dyDescent="0.2">
      <c r="A149" s="1056">
        <v>296</v>
      </c>
      <c r="B149" s="1049">
        <v>360</v>
      </c>
      <c r="C149" s="15"/>
      <c r="D149" s="58"/>
      <c r="E149" s="58"/>
      <c r="F149" s="58"/>
      <c r="G149" s="58"/>
      <c r="H149" s="58"/>
      <c r="I149" s="58"/>
      <c r="J149" s="58"/>
      <c r="K149" s="58"/>
      <c r="L149" s="58"/>
      <c r="M149" s="58"/>
      <c r="N149" s="58"/>
      <c r="O149" s="58"/>
      <c r="P149" s="58"/>
      <c r="Q149" s="58"/>
      <c r="R149" s="58"/>
      <c r="S149" s="58">
        <f>D149+E149+J149+K149</f>
        <v>0</v>
      </c>
      <c r="T149" s="58">
        <f>F149+G149+L149+M149</f>
        <v>0</v>
      </c>
      <c r="U149" s="58">
        <f>H149+I149+N149+O149</f>
        <v>0</v>
      </c>
      <c r="V149" s="58">
        <f>P149</f>
        <v>0</v>
      </c>
      <c r="W149" s="58">
        <f t="shared" si="85"/>
        <v>0</v>
      </c>
      <c r="X149" s="59">
        <f t="shared" si="90"/>
        <v>0</v>
      </c>
      <c r="Y149" s="59"/>
      <c r="Z149" s="59"/>
      <c r="AA149" s="59"/>
      <c r="AB149" s="59"/>
      <c r="AC149" s="59"/>
      <c r="AD149" s="59"/>
      <c r="AE149" s="59"/>
      <c r="AF149" s="59"/>
      <c r="AG149" s="59">
        <f t="shared" si="98"/>
        <v>0</v>
      </c>
      <c r="AH149" s="59">
        <f t="shared" si="91"/>
        <v>0</v>
      </c>
      <c r="AI149" s="59">
        <f t="shared" si="100"/>
        <v>0</v>
      </c>
      <c r="AJ149" s="59">
        <f t="shared" si="92"/>
        <v>0</v>
      </c>
      <c r="AK149" s="59">
        <f t="shared" si="93"/>
        <v>0</v>
      </c>
      <c r="AL149" s="59">
        <f t="shared" si="99"/>
        <v>0</v>
      </c>
      <c r="AM149" s="1752"/>
    </row>
    <row r="150" spans="1:39" x14ac:dyDescent="0.2">
      <c r="A150" s="1056">
        <v>296</v>
      </c>
      <c r="B150" s="1049">
        <v>831</v>
      </c>
      <c r="C150" s="15"/>
      <c r="D150" s="58"/>
      <c r="E150" s="58"/>
      <c r="F150" s="58"/>
      <c r="G150" s="58"/>
      <c r="H150" s="58"/>
      <c r="I150" s="58"/>
      <c r="J150" s="58"/>
      <c r="K150" s="58"/>
      <c r="L150" s="58"/>
      <c r="M150" s="58"/>
      <c r="N150" s="58"/>
      <c r="O150" s="58"/>
      <c r="P150" s="58"/>
      <c r="Q150" s="58"/>
      <c r="R150" s="58"/>
      <c r="S150" s="58">
        <f>D150+E150+J150+K150</f>
        <v>0</v>
      </c>
      <c r="T150" s="58">
        <f>F150+G150+L150+M150</f>
        <v>0</v>
      </c>
      <c r="U150" s="58">
        <f>H150+I150+N150+O150</f>
        <v>0</v>
      </c>
      <c r="V150" s="58">
        <f>P150</f>
        <v>0</v>
      </c>
      <c r="W150" s="58">
        <f t="shared" si="85"/>
        <v>0</v>
      </c>
      <c r="X150" s="59">
        <f t="shared" si="90"/>
        <v>0</v>
      </c>
      <c r="Y150" s="59"/>
      <c r="Z150" s="59"/>
      <c r="AA150" s="59"/>
      <c r="AB150" s="59"/>
      <c r="AC150" s="59"/>
      <c r="AD150" s="59"/>
      <c r="AE150" s="59"/>
      <c r="AF150" s="59"/>
      <c r="AG150" s="59">
        <f t="shared" si="98"/>
        <v>0</v>
      </c>
      <c r="AH150" s="59">
        <f t="shared" si="91"/>
        <v>0</v>
      </c>
      <c r="AI150" s="59">
        <f t="shared" si="100"/>
        <v>0</v>
      </c>
      <c r="AJ150" s="59">
        <f t="shared" si="92"/>
        <v>0</v>
      </c>
      <c r="AK150" s="59">
        <f t="shared" si="93"/>
        <v>0</v>
      </c>
      <c r="AL150" s="59">
        <f t="shared" si="99"/>
        <v>0</v>
      </c>
      <c r="AM150" s="1752"/>
    </row>
    <row r="151" spans="1:39" x14ac:dyDescent="0.2">
      <c r="A151" s="1056">
        <v>296</v>
      </c>
      <c r="B151" s="1049">
        <v>853</v>
      </c>
      <c r="C151" s="15"/>
      <c r="D151" s="58"/>
      <c r="E151" s="58"/>
      <c r="F151" s="58"/>
      <c r="G151" s="58"/>
      <c r="H151" s="58"/>
      <c r="I151" s="58"/>
      <c r="J151" s="58"/>
      <c r="K151" s="58"/>
      <c r="L151" s="58"/>
      <c r="M151" s="58"/>
      <c r="N151" s="58"/>
      <c r="O151" s="58"/>
      <c r="P151" s="58"/>
      <c r="Q151" s="58"/>
      <c r="R151" s="58"/>
      <c r="S151" s="58">
        <f>D151+E151+J151+K151</f>
        <v>0</v>
      </c>
      <c r="T151" s="58">
        <f>F151+G151+L151+M151</f>
        <v>0</v>
      </c>
      <c r="U151" s="58">
        <f t="shared" si="89"/>
        <v>0</v>
      </c>
      <c r="V151" s="58">
        <f t="shared" si="94"/>
        <v>0</v>
      </c>
      <c r="W151" s="58">
        <f t="shared" si="85"/>
        <v>0</v>
      </c>
      <c r="X151" s="59">
        <f t="shared" si="90"/>
        <v>0</v>
      </c>
      <c r="Y151" s="59"/>
      <c r="Z151" s="59"/>
      <c r="AA151" s="59"/>
      <c r="AB151" s="59"/>
      <c r="AC151" s="59"/>
      <c r="AD151" s="59"/>
      <c r="AE151" s="59"/>
      <c r="AF151" s="59"/>
      <c r="AG151" s="59">
        <f t="shared" si="98"/>
        <v>0</v>
      </c>
      <c r="AH151" s="59">
        <f t="shared" si="91"/>
        <v>0</v>
      </c>
      <c r="AI151" s="59">
        <f t="shared" si="100"/>
        <v>0</v>
      </c>
      <c r="AJ151" s="59">
        <f t="shared" si="92"/>
        <v>0</v>
      </c>
      <c r="AK151" s="59">
        <f t="shared" si="93"/>
        <v>0</v>
      </c>
      <c r="AL151" s="59">
        <f t="shared" si="99"/>
        <v>0</v>
      </c>
      <c r="AM151" s="1752"/>
    </row>
    <row r="152" spans="1:39" x14ac:dyDescent="0.2">
      <c r="A152" s="1050">
        <v>310</v>
      </c>
      <c r="B152" s="1057">
        <v>244</v>
      </c>
      <c r="C152" s="11"/>
      <c r="D152" s="58"/>
      <c r="E152" s="58"/>
      <c r="F152" s="58"/>
      <c r="G152" s="58"/>
      <c r="H152" s="58"/>
      <c r="I152" s="58"/>
      <c r="J152" s="58"/>
      <c r="K152" s="58"/>
      <c r="L152" s="58"/>
      <c r="M152" s="58"/>
      <c r="N152" s="58"/>
      <c r="O152" s="58"/>
      <c r="P152" s="58"/>
      <c r="Q152" s="58"/>
      <c r="R152" s="58"/>
      <c r="S152" s="58">
        <f t="shared" si="29"/>
        <v>0</v>
      </c>
      <c r="T152" s="58">
        <f t="shared" si="30"/>
        <v>0</v>
      </c>
      <c r="U152" s="58">
        <f t="shared" si="89"/>
        <v>0</v>
      </c>
      <c r="V152" s="58">
        <f t="shared" si="94"/>
        <v>0</v>
      </c>
      <c r="W152" s="58">
        <f t="shared" si="85"/>
        <v>0</v>
      </c>
      <c r="X152" s="59">
        <f t="shared" si="90"/>
        <v>0</v>
      </c>
      <c r="Y152" s="59"/>
      <c r="Z152" s="59"/>
      <c r="AA152" s="59"/>
      <c r="AB152" s="59"/>
      <c r="AC152" s="59"/>
      <c r="AD152" s="59"/>
      <c r="AE152" s="59"/>
      <c r="AF152" s="59"/>
      <c r="AG152" s="59">
        <f t="shared" si="98"/>
        <v>0</v>
      </c>
      <c r="AH152" s="59">
        <f t="shared" si="91"/>
        <v>0</v>
      </c>
      <c r="AI152" s="59">
        <f t="shared" si="100"/>
        <v>0</v>
      </c>
      <c r="AJ152" s="59">
        <f t="shared" si="92"/>
        <v>0</v>
      </c>
      <c r="AK152" s="59">
        <f t="shared" si="93"/>
        <v>0</v>
      </c>
      <c r="AL152" s="59">
        <f t="shared" si="99"/>
        <v>0</v>
      </c>
      <c r="AM152" s="1752"/>
    </row>
    <row r="153" spans="1:39" hidden="1" x14ac:dyDescent="0.2">
      <c r="A153" s="1062">
        <v>320</v>
      </c>
      <c r="B153" s="1045">
        <v>244</v>
      </c>
      <c r="C153" s="11"/>
      <c r="D153" s="58"/>
      <c r="E153" s="58"/>
      <c r="F153" s="58"/>
      <c r="G153" s="58"/>
      <c r="H153" s="58"/>
      <c r="I153" s="58"/>
      <c r="J153" s="58"/>
      <c r="K153" s="58"/>
      <c r="L153" s="58"/>
      <c r="M153" s="58"/>
      <c r="N153" s="58"/>
      <c r="O153" s="58"/>
      <c r="P153" s="58"/>
      <c r="Q153" s="58"/>
      <c r="R153" s="58"/>
      <c r="S153" s="58">
        <f>D153+E153+J153+K153</f>
        <v>0</v>
      </c>
      <c r="T153" s="58">
        <f>F153+G153+L153+M153</f>
        <v>0</v>
      </c>
      <c r="U153" s="58">
        <f t="shared" si="89"/>
        <v>0</v>
      </c>
      <c r="V153" s="58">
        <f t="shared" si="94"/>
        <v>0</v>
      </c>
      <c r="W153" s="58">
        <f t="shared" si="85"/>
        <v>0</v>
      </c>
      <c r="X153" s="59">
        <f t="shared" si="90"/>
        <v>0</v>
      </c>
      <c r="Y153" s="59"/>
      <c r="Z153" s="59"/>
      <c r="AA153" s="59"/>
      <c r="AB153" s="59"/>
      <c r="AC153" s="59"/>
      <c r="AD153" s="59"/>
      <c r="AE153" s="59"/>
      <c r="AF153" s="59"/>
      <c r="AG153" s="59">
        <f t="shared" si="98"/>
        <v>0</v>
      </c>
      <c r="AH153" s="59">
        <f t="shared" si="91"/>
        <v>0</v>
      </c>
      <c r="AI153" s="59">
        <f t="shared" si="100"/>
        <v>0</v>
      </c>
      <c r="AJ153" s="59">
        <f t="shared" si="92"/>
        <v>0</v>
      </c>
      <c r="AK153" s="59">
        <f t="shared" si="93"/>
        <v>0</v>
      </c>
      <c r="AL153" s="59">
        <f t="shared" si="99"/>
        <v>0</v>
      </c>
      <c r="AM153" s="1752"/>
    </row>
    <row r="154" spans="1:39" hidden="1" x14ac:dyDescent="0.2">
      <c r="A154" s="1050">
        <v>340</v>
      </c>
      <c r="B154" s="1057">
        <v>244</v>
      </c>
      <c r="C154" s="11"/>
      <c r="D154" s="58"/>
      <c r="E154" s="58"/>
      <c r="F154" s="58"/>
      <c r="G154" s="58"/>
      <c r="H154" s="58"/>
      <c r="I154" s="58"/>
      <c r="J154" s="58"/>
      <c r="K154" s="58"/>
      <c r="L154" s="58"/>
      <c r="M154" s="58"/>
      <c r="N154" s="58"/>
      <c r="O154" s="58"/>
      <c r="P154" s="58"/>
      <c r="Q154" s="58"/>
      <c r="R154" s="58"/>
      <c r="S154" s="58">
        <f t="shared" si="29"/>
        <v>0</v>
      </c>
      <c r="T154" s="58">
        <f t="shared" si="30"/>
        <v>0</v>
      </c>
      <c r="U154" s="58">
        <f t="shared" si="89"/>
        <v>0</v>
      </c>
      <c r="V154" s="58">
        <f t="shared" si="94"/>
        <v>0</v>
      </c>
      <c r="W154" s="58">
        <f t="shared" si="85"/>
        <v>0</v>
      </c>
      <c r="X154" s="59">
        <f t="shared" si="90"/>
        <v>0</v>
      </c>
      <c r="Y154" s="59"/>
      <c r="Z154" s="59"/>
      <c r="AA154" s="59"/>
      <c r="AB154" s="59"/>
      <c r="AC154" s="59"/>
      <c r="AD154" s="59"/>
      <c r="AE154" s="59"/>
      <c r="AF154" s="59"/>
      <c r="AG154" s="59">
        <f t="shared" si="98"/>
        <v>0</v>
      </c>
      <c r="AH154" s="59">
        <f t="shared" si="91"/>
        <v>0</v>
      </c>
      <c r="AI154" s="59">
        <f t="shared" si="100"/>
        <v>0</v>
      </c>
      <c r="AJ154" s="59">
        <f t="shared" si="92"/>
        <v>0</v>
      </c>
      <c r="AK154" s="59">
        <f t="shared" si="93"/>
        <v>0</v>
      </c>
      <c r="AL154" s="59">
        <f t="shared" si="99"/>
        <v>0</v>
      </c>
      <c r="AM154" s="1752"/>
    </row>
    <row r="155" spans="1:39" x14ac:dyDescent="0.2">
      <c r="A155" s="1050">
        <v>341</v>
      </c>
      <c r="B155" s="1057">
        <v>244</v>
      </c>
      <c r="C155" s="11"/>
      <c r="D155" s="58"/>
      <c r="E155" s="58"/>
      <c r="F155" s="58"/>
      <c r="G155" s="58"/>
      <c r="H155" s="58"/>
      <c r="I155" s="58"/>
      <c r="J155" s="58"/>
      <c r="K155" s="58"/>
      <c r="L155" s="58"/>
      <c r="M155" s="58"/>
      <c r="N155" s="58"/>
      <c r="O155" s="58"/>
      <c r="P155" s="58"/>
      <c r="Q155" s="58"/>
      <c r="R155" s="58"/>
      <c r="S155" s="58">
        <f t="shared" ref="S155:S161" si="101">D155+E155+J155+K155</f>
        <v>0</v>
      </c>
      <c r="T155" s="58">
        <f t="shared" ref="T155:T161" si="102">F155+G155+L155+M155</f>
        <v>0</v>
      </c>
      <c r="U155" s="58">
        <f t="shared" si="89"/>
        <v>0</v>
      </c>
      <c r="V155" s="58">
        <f t="shared" si="94"/>
        <v>0</v>
      </c>
      <c r="W155" s="58">
        <f t="shared" si="85"/>
        <v>0</v>
      </c>
      <c r="X155" s="59">
        <f t="shared" si="90"/>
        <v>0</v>
      </c>
      <c r="Y155" s="59"/>
      <c r="Z155" s="59"/>
      <c r="AA155" s="59"/>
      <c r="AB155" s="59"/>
      <c r="AC155" s="59"/>
      <c r="AD155" s="59"/>
      <c r="AE155" s="59"/>
      <c r="AF155" s="59"/>
      <c r="AG155" s="59">
        <f t="shared" si="98"/>
        <v>0</v>
      </c>
      <c r="AH155" s="59">
        <f t="shared" si="91"/>
        <v>0</v>
      </c>
      <c r="AI155" s="59">
        <f t="shared" si="100"/>
        <v>0</v>
      </c>
      <c r="AJ155" s="59">
        <f t="shared" si="92"/>
        <v>0</v>
      </c>
      <c r="AK155" s="59">
        <f t="shared" si="93"/>
        <v>0</v>
      </c>
      <c r="AL155" s="59">
        <f t="shared" si="99"/>
        <v>0</v>
      </c>
      <c r="AM155" s="1752"/>
    </row>
    <row r="156" spans="1:39" x14ac:dyDescent="0.2">
      <c r="A156" s="1050">
        <v>342</v>
      </c>
      <c r="B156" s="1057">
        <v>244</v>
      </c>
      <c r="C156" s="11"/>
      <c r="D156" s="58"/>
      <c r="E156" s="58"/>
      <c r="F156" s="58"/>
      <c r="G156" s="58"/>
      <c r="H156" s="58"/>
      <c r="I156" s="58"/>
      <c r="J156" s="58"/>
      <c r="K156" s="58"/>
      <c r="L156" s="58"/>
      <c r="M156" s="58"/>
      <c r="N156" s="58"/>
      <c r="O156" s="58"/>
      <c r="P156" s="58"/>
      <c r="Q156" s="58"/>
      <c r="R156" s="58"/>
      <c r="S156" s="58">
        <f t="shared" si="101"/>
        <v>0</v>
      </c>
      <c r="T156" s="58">
        <f t="shared" si="102"/>
        <v>0</v>
      </c>
      <c r="U156" s="58">
        <f t="shared" si="89"/>
        <v>0</v>
      </c>
      <c r="V156" s="58">
        <f t="shared" si="94"/>
        <v>0</v>
      </c>
      <c r="W156" s="58">
        <f t="shared" si="85"/>
        <v>0</v>
      </c>
      <c r="X156" s="59">
        <f t="shared" si="90"/>
        <v>0</v>
      </c>
      <c r="Y156" s="59"/>
      <c r="Z156" s="59"/>
      <c r="AA156" s="59"/>
      <c r="AB156" s="59"/>
      <c r="AC156" s="59"/>
      <c r="AD156" s="59"/>
      <c r="AE156" s="59"/>
      <c r="AF156" s="59"/>
      <c r="AG156" s="59">
        <f t="shared" si="98"/>
        <v>0</v>
      </c>
      <c r="AH156" s="59">
        <f t="shared" si="91"/>
        <v>0</v>
      </c>
      <c r="AI156" s="59">
        <f t="shared" si="100"/>
        <v>0</v>
      </c>
      <c r="AJ156" s="59">
        <f t="shared" si="92"/>
        <v>0</v>
      </c>
      <c r="AK156" s="59">
        <f t="shared" si="93"/>
        <v>0</v>
      </c>
      <c r="AL156" s="59">
        <f t="shared" si="99"/>
        <v>0</v>
      </c>
      <c r="AM156" s="1752"/>
    </row>
    <row r="157" spans="1:39" x14ac:dyDescent="0.2">
      <c r="A157" s="1050">
        <v>343</v>
      </c>
      <c r="B157" s="1057">
        <v>244</v>
      </c>
      <c r="C157" s="11"/>
      <c r="D157" s="58"/>
      <c r="E157" s="58"/>
      <c r="F157" s="58"/>
      <c r="G157" s="58"/>
      <c r="H157" s="58"/>
      <c r="I157" s="58"/>
      <c r="J157" s="58"/>
      <c r="K157" s="58"/>
      <c r="L157" s="58"/>
      <c r="M157" s="58"/>
      <c r="N157" s="58"/>
      <c r="O157" s="58"/>
      <c r="P157" s="58"/>
      <c r="Q157" s="58"/>
      <c r="R157" s="58"/>
      <c r="S157" s="58">
        <f t="shared" si="101"/>
        <v>0</v>
      </c>
      <c r="T157" s="58">
        <f t="shared" si="102"/>
        <v>0</v>
      </c>
      <c r="U157" s="58">
        <f t="shared" si="89"/>
        <v>0</v>
      </c>
      <c r="V157" s="58">
        <f t="shared" si="94"/>
        <v>0</v>
      </c>
      <c r="W157" s="58">
        <f t="shared" si="85"/>
        <v>0</v>
      </c>
      <c r="X157" s="59">
        <f t="shared" si="90"/>
        <v>0</v>
      </c>
      <c r="Y157" s="59"/>
      <c r="Z157" s="59"/>
      <c r="AA157" s="59"/>
      <c r="AB157" s="59"/>
      <c r="AC157" s="59"/>
      <c r="AD157" s="59"/>
      <c r="AE157" s="59"/>
      <c r="AF157" s="59"/>
      <c r="AG157" s="59">
        <f t="shared" si="98"/>
        <v>0</v>
      </c>
      <c r="AH157" s="59">
        <f t="shared" si="91"/>
        <v>0</v>
      </c>
      <c r="AI157" s="59">
        <f t="shared" si="100"/>
        <v>0</v>
      </c>
      <c r="AJ157" s="59">
        <f t="shared" si="92"/>
        <v>0</v>
      </c>
      <c r="AK157" s="59">
        <f t="shared" si="93"/>
        <v>0</v>
      </c>
      <c r="AL157" s="59">
        <f t="shared" si="99"/>
        <v>0</v>
      </c>
      <c r="AM157" s="1752"/>
    </row>
    <row r="158" spans="1:39" x14ac:dyDescent="0.2">
      <c r="A158" s="1050">
        <v>344</v>
      </c>
      <c r="B158" s="1057">
        <v>244</v>
      </c>
      <c r="C158" s="11"/>
      <c r="D158" s="58"/>
      <c r="E158" s="58"/>
      <c r="F158" s="58"/>
      <c r="G158" s="58"/>
      <c r="H158" s="58"/>
      <c r="I158" s="58"/>
      <c r="J158" s="58"/>
      <c r="K158" s="58"/>
      <c r="L158" s="58"/>
      <c r="M158" s="58"/>
      <c r="N158" s="58"/>
      <c r="O158" s="58"/>
      <c r="P158" s="58"/>
      <c r="Q158" s="58"/>
      <c r="R158" s="58"/>
      <c r="S158" s="58">
        <f t="shared" si="101"/>
        <v>0</v>
      </c>
      <c r="T158" s="58">
        <f t="shared" si="102"/>
        <v>0</v>
      </c>
      <c r="U158" s="58">
        <f t="shared" si="89"/>
        <v>0</v>
      </c>
      <c r="V158" s="58">
        <f t="shared" si="94"/>
        <v>0</v>
      </c>
      <c r="W158" s="58">
        <f t="shared" si="85"/>
        <v>0</v>
      </c>
      <c r="X158" s="59">
        <f t="shared" si="90"/>
        <v>0</v>
      </c>
      <c r="Y158" s="59"/>
      <c r="Z158" s="59"/>
      <c r="AA158" s="59"/>
      <c r="AB158" s="59"/>
      <c r="AC158" s="59"/>
      <c r="AD158" s="59"/>
      <c r="AE158" s="59"/>
      <c r="AF158" s="59"/>
      <c r="AG158" s="59">
        <f t="shared" si="98"/>
        <v>0</v>
      </c>
      <c r="AH158" s="59">
        <f t="shared" si="91"/>
        <v>0</v>
      </c>
      <c r="AI158" s="59">
        <f t="shared" si="100"/>
        <v>0</v>
      </c>
      <c r="AJ158" s="59">
        <f t="shared" si="92"/>
        <v>0</v>
      </c>
      <c r="AK158" s="59">
        <f t="shared" si="93"/>
        <v>0</v>
      </c>
      <c r="AL158" s="59">
        <f t="shared" si="99"/>
        <v>0</v>
      </c>
      <c r="AM158" s="1752"/>
    </row>
    <row r="159" spans="1:39" x14ac:dyDescent="0.2">
      <c r="A159" s="1050">
        <v>345</v>
      </c>
      <c r="B159" s="1057">
        <v>244</v>
      </c>
      <c r="C159" s="11"/>
      <c r="D159" s="58"/>
      <c r="E159" s="58"/>
      <c r="F159" s="58"/>
      <c r="G159" s="58"/>
      <c r="H159" s="58"/>
      <c r="I159" s="58"/>
      <c r="J159" s="58"/>
      <c r="K159" s="58"/>
      <c r="L159" s="58"/>
      <c r="M159" s="58"/>
      <c r="N159" s="58"/>
      <c r="O159" s="58"/>
      <c r="P159" s="58"/>
      <c r="Q159" s="58"/>
      <c r="R159" s="58"/>
      <c r="S159" s="58">
        <f t="shared" si="101"/>
        <v>0</v>
      </c>
      <c r="T159" s="58">
        <f t="shared" si="102"/>
        <v>0</v>
      </c>
      <c r="U159" s="58">
        <f t="shared" si="89"/>
        <v>0</v>
      </c>
      <c r="V159" s="58">
        <f t="shared" si="94"/>
        <v>0</v>
      </c>
      <c r="W159" s="58">
        <f t="shared" si="85"/>
        <v>0</v>
      </c>
      <c r="X159" s="59">
        <f t="shared" si="90"/>
        <v>0</v>
      </c>
      <c r="Y159" s="59"/>
      <c r="Z159" s="59"/>
      <c r="AA159" s="59"/>
      <c r="AB159" s="59"/>
      <c r="AC159" s="59"/>
      <c r="AD159" s="59"/>
      <c r="AE159" s="59"/>
      <c r="AF159" s="59"/>
      <c r="AG159" s="59">
        <f t="shared" si="98"/>
        <v>0</v>
      </c>
      <c r="AH159" s="59">
        <f t="shared" si="91"/>
        <v>0</v>
      </c>
      <c r="AI159" s="59">
        <f t="shared" si="100"/>
        <v>0</v>
      </c>
      <c r="AJ159" s="59">
        <f t="shared" si="92"/>
        <v>0</v>
      </c>
      <c r="AK159" s="59">
        <f t="shared" si="93"/>
        <v>0</v>
      </c>
      <c r="AL159" s="59">
        <f t="shared" si="99"/>
        <v>0</v>
      </c>
      <c r="AM159" s="1752"/>
    </row>
    <row r="160" spans="1:39" x14ac:dyDescent="0.2">
      <c r="A160" s="1050">
        <v>346</v>
      </c>
      <c r="B160" s="1057">
        <v>244</v>
      </c>
      <c r="C160" s="11"/>
      <c r="D160" s="58"/>
      <c r="E160" s="58"/>
      <c r="F160" s="58"/>
      <c r="G160" s="58"/>
      <c r="H160" s="58"/>
      <c r="I160" s="58"/>
      <c r="J160" s="58"/>
      <c r="K160" s="58"/>
      <c r="L160" s="58"/>
      <c r="M160" s="58"/>
      <c r="N160" s="58"/>
      <c r="O160" s="58"/>
      <c r="P160" s="58"/>
      <c r="Q160" s="58"/>
      <c r="R160" s="58"/>
      <c r="S160" s="58">
        <f t="shared" si="101"/>
        <v>0</v>
      </c>
      <c r="T160" s="58">
        <f t="shared" si="102"/>
        <v>0</v>
      </c>
      <c r="U160" s="58">
        <f t="shared" si="89"/>
        <v>0</v>
      </c>
      <c r="V160" s="58">
        <f t="shared" si="94"/>
        <v>0</v>
      </c>
      <c r="W160" s="58">
        <f t="shared" si="85"/>
        <v>0</v>
      </c>
      <c r="X160" s="59">
        <f t="shared" si="90"/>
        <v>0</v>
      </c>
      <c r="Y160" s="59"/>
      <c r="Z160" s="59"/>
      <c r="AA160" s="59"/>
      <c r="AB160" s="59"/>
      <c r="AC160" s="59"/>
      <c r="AD160" s="59"/>
      <c r="AE160" s="59"/>
      <c r="AF160" s="59"/>
      <c r="AG160" s="59">
        <f t="shared" si="98"/>
        <v>0</v>
      </c>
      <c r="AH160" s="59">
        <f t="shared" si="91"/>
        <v>0</v>
      </c>
      <c r="AI160" s="59">
        <f t="shared" si="100"/>
        <v>0</v>
      </c>
      <c r="AJ160" s="59">
        <f t="shared" si="92"/>
        <v>0</v>
      </c>
      <c r="AK160" s="59">
        <f t="shared" si="93"/>
        <v>0</v>
      </c>
      <c r="AL160" s="59">
        <f t="shared" si="99"/>
        <v>0</v>
      </c>
      <c r="AM160" s="1752"/>
    </row>
    <row r="161" spans="1:39" x14ac:dyDescent="0.2">
      <c r="A161" s="1050">
        <v>349</v>
      </c>
      <c r="B161" s="1057">
        <v>244</v>
      </c>
      <c r="C161" s="11"/>
      <c r="D161" s="58"/>
      <c r="E161" s="58"/>
      <c r="F161" s="58"/>
      <c r="G161" s="58"/>
      <c r="H161" s="58"/>
      <c r="I161" s="58"/>
      <c r="J161" s="58"/>
      <c r="K161" s="58"/>
      <c r="L161" s="58"/>
      <c r="M161" s="58"/>
      <c r="N161" s="58"/>
      <c r="O161" s="58"/>
      <c r="P161" s="58"/>
      <c r="Q161" s="58"/>
      <c r="R161" s="58"/>
      <c r="S161" s="58">
        <f t="shared" si="101"/>
        <v>0</v>
      </c>
      <c r="T161" s="58">
        <f t="shared" si="102"/>
        <v>0</v>
      </c>
      <c r="U161" s="58">
        <f t="shared" si="89"/>
        <v>0</v>
      </c>
      <c r="V161" s="58">
        <f t="shared" si="94"/>
        <v>0</v>
      </c>
      <c r="W161" s="58">
        <f t="shared" si="85"/>
        <v>0</v>
      </c>
      <c r="X161" s="59">
        <f t="shared" si="90"/>
        <v>0</v>
      </c>
      <c r="Y161" s="59"/>
      <c r="Z161" s="59"/>
      <c r="AA161" s="59"/>
      <c r="AB161" s="59"/>
      <c r="AC161" s="59"/>
      <c r="AD161" s="59"/>
      <c r="AE161" s="59"/>
      <c r="AF161" s="59"/>
      <c r="AG161" s="59">
        <f t="shared" si="98"/>
        <v>0</v>
      </c>
      <c r="AH161" s="59">
        <f t="shared" si="91"/>
        <v>0</v>
      </c>
      <c r="AI161" s="59">
        <f t="shared" si="100"/>
        <v>0</v>
      </c>
      <c r="AJ161" s="59">
        <f t="shared" si="92"/>
        <v>0</v>
      </c>
      <c r="AK161" s="59">
        <f t="shared" si="93"/>
        <v>0</v>
      </c>
      <c r="AL161" s="59">
        <f t="shared" si="99"/>
        <v>0</v>
      </c>
      <c r="AM161" s="1752"/>
    </row>
    <row r="162" spans="1:39" x14ac:dyDescent="0.2">
      <c r="A162" s="11">
        <v>352</v>
      </c>
      <c r="B162" s="269">
        <v>244</v>
      </c>
      <c r="C162" s="11"/>
      <c r="D162" s="58"/>
      <c r="E162" s="58"/>
      <c r="F162" s="58"/>
      <c r="G162" s="58"/>
      <c r="H162" s="58"/>
      <c r="I162" s="58"/>
      <c r="J162" s="58"/>
      <c r="K162" s="58"/>
      <c r="L162" s="58"/>
      <c r="M162" s="58"/>
      <c r="N162" s="58"/>
      <c r="O162" s="58"/>
      <c r="P162" s="58"/>
      <c r="Q162" s="58"/>
      <c r="R162" s="58"/>
      <c r="S162" s="58">
        <f>D162+E162+J162+K162</f>
        <v>0</v>
      </c>
      <c r="T162" s="58">
        <f>F162+G162+L162+M162</f>
        <v>0</v>
      </c>
      <c r="U162" s="58">
        <f>H162+I162+N162+O162</f>
        <v>0</v>
      </c>
      <c r="V162" s="58">
        <f>P162</f>
        <v>0</v>
      </c>
      <c r="W162" s="58">
        <f>Q162</f>
        <v>0</v>
      </c>
      <c r="X162" s="59">
        <f>SUM(D162:P162)</f>
        <v>0</v>
      </c>
      <c r="Y162" s="59"/>
      <c r="Z162" s="59"/>
      <c r="AA162" s="59"/>
      <c r="AB162" s="59"/>
      <c r="AC162" s="59"/>
      <c r="AD162" s="59"/>
      <c r="AE162" s="59"/>
      <c r="AF162" s="59"/>
      <c r="AG162" s="59">
        <f t="shared" si="98"/>
        <v>0</v>
      </c>
      <c r="AH162" s="59">
        <f>Z162+AD162</f>
        <v>0</v>
      </c>
      <c r="AI162" s="59">
        <f t="shared" si="100"/>
        <v>0</v>
      </c>
      <c r="AJ162" s="59">
        <f>AC162</f>
        <v>0</v>
      </c>
      <c r="AK162" s="59">
        <f>SUM(Y162:AD162)</f>
        <v>0</v>
      </c>
      <c r="AL162" s="59">
        <f t="shared" si="99"/>
        <v>0</v>
      </c>
      <c r="AM162" s="1752"/>
    </row>
    <row r="163" spans="1:39" x14ac:dyDescent="0.2">
      <c r="A163" s="11">
        <v>353</v>
      </c>
      <c r="B163" s="269">
        <v>244</v>
      </c>
      <c r="C163" s="11"/>
      <c r="D163" s="58"/>
      <c r="E163" s="58"/>
      <c r="F163" s="58"/>
      <c r="G163" s="58"/>
      <c r="H163" s="58"/>
      <c r="I163" s="58"/>
      <c r="J163" s="58"/>
      <c r="K163" s="58"/>
      <c r="L163" s="58"/>
      <c r="M163" s="58"/>
      <c r="N163" s="58"/>
      <c r="O163" s="58"/>
      <c r="P163" s="58"/>
      <c r="Q163" s="58"/>
      <c r="R163" s="58"/>
      <c r="S163" s="58">
        <f>D163+E163+J163+K163</f>
        <v>0</v>
      </c>
      <c r="T163" s="58">
        <f>F163+G163+L163+M163</f>
        <v>0</v>
      </c>
      <c r="U163" s="58">
        <f>H163+I163+N163+O163</f>
        <v>0</v>
      </c>
      <c r="V163" s="58">
        <f>P163</f>
        <v>0</v>
      </c>
      <c r="W163" s="58">
        <f>Q163</f>
        <v>0</v>
      </c>
      <c r="X163" s="59">
        <f>SUM(D163:P163)</f>
        <v>0</v>
      </c>
      <c r="Y163" s="59"/>
      <c r="Z163" s="59"/>
      <c r="AA163" s="59"/>
      <c r="AB163" s="59"/>
      <c r="AC163" s="59"/>
      <c r="AD163" s="59"/>
      <c r="AE163" s="59"/>
      <c r="AF163" s="59"/>
      <c r="AG163" s="59">
        <f t="shared" si="98"/>
        <v>0</v>
      </c>
      <c r="AH163" s="59">
        <f>Z163+AD163</f>
        <v>0</v>
      </c>
      <c r="AI163" s="59">
        <f t="shared" si="100"/>
        <v>0</v>
      </c>
      <c r="AJ163" s="59">
        <f>AC163</f>
        <v>0</v>
      </c>
      <c r="AK163" s="59">
        <f>SUM(Y163:AD163)</f>
        <v>0</v>
      </c>
      <c r="AL163" s="59">
        <f t="shared" si="99"/>
        <v>0</v>
      </c>
      <c r="AM163" s="1752"/>
    </row>
    <row r="164" spans="1:39" x14ac:dyDescent="0.2">
      <c r="A164" s="1403" t="s">
        <v>1308</v>
      </c>
      <c r="B164" s="269"/>
      <c r="C164" s="1405">
        <f t="shared" ref="C164:D164" si="103">C115+C116+C117+C118+C134+C135+C136+C137+C138</f>
        <v>0</v>
      </c>
      <c r="D164" s="1405">
        <f t="shared" si="103"/>
        <v>0</v>
      </c>
      <c r="E164" s="1405">
        <f>E115+E116+E117+E118+E134+E135+E136+E137+E138</f>
        <v>300000</v>
      </c>
      <c r="F164" s="1405">
        <f t="shared" ref="F164:AL164" si="104">F115+F116+F117+F118+F134+F135+F136+F137+F138</f>
        <v>800000</v>
      </c>
      <c r="G164" s="1405">
        <f t="shared" si="104"/>
        <v>0</v>
      </c>
      <c r="H164" s="1405">
        <f t="shared" si="104"/>
        <v>0</v>
      </c>
      <c r="I164" s="1405">
        <f t="shared" si="104"/>
        <v>0</v>
      </c>
      <c r="J164" s="1405">
        <f t="shared" si="104"/>
        <v>0</v>
      </c>
      <c r="K164" s="1405">
        <f t="shared" si="104"/>
        <v>0</v>
      </c>
      <c r="L164" s="1405">
        <f t="shared" si="104"/>
        <v>0</v>
      </c>
      <c r="M164" s="1405">
        <f t="shared" si="104"/>
        <v>0</v>
      </c>
      <c r="N164" s="1405">
        <f t="shared" si="104"/>
        <v>0</v>
      </c>
      <c r="O164" s="1405">
        <f t="shared" si="104"/>
        <v>0</v>
      </c>
      <c r="P164" s="1405">
        <f t="shared" si="104"/>
        <v>0</v>
      </c>
      <c r="Q164" s="1405">
        <f t="shared" si="104"/>
        <v>0</v>
      </c>
      <c r="R164" s="1405">
        <f t="shared" si="104"/>
        <v>0</v>
      </c>
      <c r="S164" s="1405">
        <f t="shared" si="104"/>
        <v>300000</v>
      </c>
      <c r="T164" s="1405">
        <f t="shared" si="104"/>
        <v>800000</v>
      </c>
      <c r="U164" s="1405">
        <f t="shared" si="104"/>
        <v>0</v>
      </c>
      <c r="V164" s="1405">
        <f t="shared" si="104"/>
        <v>0</v>
      </c>
      <c r="W164" s="1405">
        <f t="shared" si="104"/>
        <v>0</v>
      </c>
      <c r="X164" s="1405">
        <f t="shared" si="104"/>
        <v>1100000</v>
      </c>
      <c r="Y164" s="1405">
        <f t="shared" si="104"/>
        <v>0</v>
      </c>
      <c r="Z164" s="1405">
        <f t="shared" si="104"/>
        <v>76000</v>
      </c>
      <c r="AA164" s="1405">
        <f t="shared" si="104"/>
        <v>0</v>
      </c>
      <c r="AB164" s="1405">
        <f t="shared" si="104"/>
        <v>12000</v>
      </c>
      <c r="AC164" s="1405">
        <f t="shared" si="104"/>
        <v>0</v>
      </c>
      <c r="AD164" s="1405">
        <f t="shared" si="104"/>
        <v>65000</v>
      </c>
      <c r="AE164" s="1405">
        <f t="shared" si="104"/>
        <v>0</v>
      </c>
      <c r="AF164" s="1405">
        <f t="shared" si="104"/>
        <v>0</v>
      </c>
      <c r="AG164" s="1405">
        <f t="shared" si="104"/>
        <v>0</v>
      </c>
      <c r="AH164" s="1405">
        <f t="shared" si="104"/>
        <v>141000</v>
      </c>
      <c r="AI164" s="1405">
        <f t="shared" si="104"/>
        <v>12000</v>
      </c>
      <c r="AJ164" s="1405">
        <f t="shared" si="104"/>
        <v>0</v>
      </c>
      <c r="AK164" s="1405">
        <f t="shared" si="104"/>
        <v>153000</v>
      </c>
      <c r="AL164" s="1405">
        <f t="shared" si="104"/>
        <v>1253000</v>
      </c>
      <c r="AM164" s="1752"/>
    </row>
    <row r="165" spans="1:39" x14ac:dyDescent="0.2">
      <c r="A165" s="1404" t="s">
        <v>1309</v>
      </c>
      <c r="B165" s="269"/>
      <c r="C165" s="1406">
        <f t="shared" ref="C165:D165" si="105">C166-C164</f>
        <v>0</v>
      </c>
      <c r="D165" s="1406">
        <f t="shared" si="105"/>
        <v>0</v>
      </c>
      <c r="E165" s="1406">
        <f>E166-E164</f>
        <v>0</v>
      </c>
      <c r="F165" s="1406">
        <f t="shared" ref="F165" si="106">F166-F164</f>
        <v>0</v>
      </c>
      <c r="G165" s="1406">
        <f t="shared" ref="G165" si="107">G166-G164</f>
        <v>0</v>
      </c>
      <c r="H165" s="1406">
        <f t="shared" ref="H165" si="108">H166-H164</f>
        <v>0</v>
      </c>
      <c r="I165" s="1406">
        <f t="shared" ref="I165" si="109">I166-I164</f>
        <v>0</v>
      </c>
      <c r="J165" s="1406">
        <f t="shared" ref="J165" si="110">J166-J164</f>
        <v>0</v>
      </c>
      <c r="K165" s="1406">
        <f t="shared" ref="K165" si="111">K166-K164</f>
        <v>0</v>
      </c>
      <c r="L165" s="1406">
        <f t="shared" ref="L165" si="112">L166-L164</f>
        <v>0</v>
      </c>
      <c r="M165" s="1406">
        <f t="shared" ref="M165" si="113">M166-M164</f>
        <v>0</v>
      </c>
      <c r="N165" s="1406">
        <f t="shared" ref="N165" si="114">N166-N164</f>
        <v>0</v>
      </c>
      <c r="O165" s="1406">
        <f t="shared" ref="O165" si="115">O166-O164</f>
        <v>0</v>
      </c>
      <c r="P165" s="1406">
        <f t="shared" ref="P165" si="116">P166-P164</f>
        <v>0</v>
      </c>
      <c r="Q165" s="1406">
        <f t="shared" ref="Q165" si="117">Q166-Q164</f>
        <v>0</v>
      </c>
      <c r="R165" s="1406">
        <f t="shared" ref="R165" si="118">R166-R164</f>
        <v>0</v>
      </c>
      <c r="S165" s="1406">
        <f t="shared" ref="S165" si="119">S166-S164</f>
        <v>0</v>
      </c>
      <c r="T165" s="1406">
        <f t="shared" ref="T165" si="120">T166-T164</f>
        <v>0</v>
      </c>
      <c r="U165" s="1406">
        <f t="shared" ref="U165" si="121">U166-U164</f>
        <v>0</v>
      </c>
      <c r="V165" s="1406">
        <f t="shared" ref="V165" si="122">V166-V164</f>
        <v>0</v>
      </c>
      <c r="W165" s="1406">
        <f t="shared" ref="W165" si="123">W166-W164</f>
        <v>0</v>
      </c>
      <c r="X165" s="1406">
        <f t="shared" ref="X165" si="124">X166-X164</f>
        <v>0</v>
      </c>
      <c r="Y165" s="1406">
        <f t="shared" ref="Y165" si="125">Y166-Y164</f>
        <v>0</v>
      </c>
      <c r="Z165" s="1406">
        <f t="shared" ref="Z165" si="126">Z166-Z164</f>
        <v>0</v>
      </c>
      <c r="AA165" s="1406">
        <f t="shared" ref="AA165" si="127">AA166-AA164</f>
        <v>0</v>
      </c>
      <c r="AB165" s="1406">
        <f t="shared" ref="AB165" si="128">AB166-AB164</f>
        <v>0</v>
      </c>
      <c r="AC165" s="1406">
        <f t="shared" ref="AC165" si="129">AC166-AC164</f>
        <v>0</v>
      </c>
      <c r="AD165" s="1406">
        <f t="shared" ref="AD165" si="130">AD166-AD164</f>
        <v>0</v>
      </c>
      <c r="AE165" s="1406">
        <f t="shared" ref="AE165" si="131">AE166-AE164</f>
        <v>0</v>
      </c>
      <c r="AF165" s="1406">
        <f t="shared" ref="AF165" si="132">AF166-AF164</f>
        <v>0</v>
      </c>
      <c r="AG165" s="1406">
        <f t="shared" ref="AG165" si="133">AG166-AG164</f>
        <v>0</v>
      </c>
      <c r="AH165" s="1406">
        <f t="shared" ref="AH165" si="134">AH166-AH164</f>
        <v>0</v>
      </c>
      <c r="AI165" s="1406">
        <f t="shared" ref="AI165" si="135">AI166-AI164</f>
        <v>0</v>
      </c>
      <c r="AJ165" s="1406">
        <f t="shared" ref="AJ165" si="136">AJ166-AJ164</f>
        <v>0</v>
      </c>
      <c r="AK165" s="1406">
        <f t="shared" ref="AK165" si="137">AK166-AK164</f>
        <v>0</v>
      </c>
      <c r="AL165" s="1406">
        <f t="shared" ref="AL165" si="138">AL166-AL164</f>
        <v>0</v>
      </c>
      <c r="AM165" s="1752"/>
    </row>
    <row r="166" spans="1:39" x14ac:dyDescent="0.2">
      <c r="A166" s="34" t="s">
        <v>204</v>
      </c>
      <c r="B166" s="60"/>
      <c r="C166" s="60">
        <f>SUM(C115:C163)</f>
        <v>0</v>
      </c>
      <c r="D166" s="60">
        <f t="shared" ref="D166:AL166" si="139">SUM(D115:D163)</f>
        <v>0</v>
      </c>
      <c r="E166" s="60">
        <f t="shared" si="139"/>
        <v>300000</v>
      </c>
      <c r="F166" s="60">
        <f t="shared" si="139"/>
        <v>800000</v>
      </c>
      <c r="G166" s="60">
        <f t="shared" si="139"/>
        <v>0</v>
      </c>
      <c r="H166" s="60">
        <f t="shared" si="139"/>
        <v>0</v>
      </c>
      <c r="I166" s="60">
        <f t="shared" si="139"/>
        <v>0</v>
      </c>
      <c r="J166" s="60">
        <f t="shared" si="139"/>
        <v>0</v>
      </c>
      <c r="K166" s="60">
        <f t="shared" si="139"/>
        <v>0</v>
      </c>
      <c r="L166" s="60">
        <f t="shared" si="139"/>
        <v>0</v>
      </c>
      <c r="M166" s="60">
        <f t="shared" si="139"/>
        <v>0</v>
      </c>
      <c r="N166" s="60">
        <f t="shared" si="139"/>
        <v>0</v>
      </c>
      <c r="O166" s="60">
        <f t="shared" si="139"/>
        <v>0</v>
      </c>
      <c r="P166" s="60">
        <f t="shared" si="139"/>
        <v>0</v>
      </c>
      <c r="Q166" s="60">
        <f>SUM(Q115:Q163)</f>
        <v>0</v>
      </c>
      <c r="R166" s="60">
        <f>SUM(R115:R163)</f>
        <v>0</v>
      </c>
      <c r="S166" s="60">
        <f t="shared" si="139"/>
        <v>300000</v>
      </c>
      <c r="T166" s="60">
        <f t="shared" si="139"/>
        <v>800000</v>
      </c>
      <c r="U166" s="60">
        <f t="shared" si="139"/>
        <v>0</v>
      </c>
      <c r="V166" s="60">
        <f t="shared" si="139"/>
        <v>0</v>
      </c>
      <c r="W166" s="60">
        <f>SUM(W115:W163)</f>
        <v>0</v>
      </c>
      <c r="X166" s="60">
        <f t="shared" si="139"/>
        <v>1100000</v>
      </c>
      <c r="Y166" s="60">
        <f t="shared" si="139"/>
        <v>0</v>
      </c>
      <c r="Z166" s="60">
        <f t="shared" si="139"/>
        <v>76000</v>
      </c>
      <c r="AA166" s="60">
        <f>SUM(AA115:AA163)</f>
        <v>0</v>
      </c>
      <c r="AB166" s="60">
        <f t="shared" si="139"/>
        <v>12000</v>
      </c>
      <c r="AC166" s="60">
        <f t="shared" si="139"/>
        <v>0</v>
      </c>
      <c r="AD166" s="60">
        <f t="shared" si="139"/>
        <v>65000</v>
      </c>
      <c r="AE166" s="60">
        <f>SUM(AE115:AE163)</f>
        <v>0</v>
      </c>
      <c r="AF166" s="60">
        <f>SUM(AF115:AF163)</f>
        <v>0</v>
      </c>
      <c r="AG166" s="60">
        <f t="shared" si="139"/>
        <v>0</v>
      </c>
      <c r="AH166" s="60">
        <f>SUM(AH115:AH163)</f>
        <v>141000</v>
      </c>
      <c r="AI166" s="60">
        <f t="shared" si="139"/>
        <v>12000</v>
      </c>
      <c r="AJ166" s="60">
        <f>SUM(AJ115:AJ163)</f>
        <v>0</v>
      </c>
      <c r="AK166" s="60">
        <f t="shared" si="139"/>
        <v>153000</v>
      </c>
      <c r="AL166" s="60">
        <f t="shared" si="139"/>
        <v>1253000</v>
      </c>
      <c r="AM166" s="1753"/>
    </row>
    <row r="167" spans="1:39" ht="11.25" customHeight="1" x14ac:dyDescent="0.2">
      <c r="A167" s="1050">
        <v>211</v>
      </c>
      <c r="B167" s="1051">
        <v>111</v>
      </c>
      <c r="C167" s="11"/>
      <c r="D167" s="58"/>
      <c r="E167" s="58">
        <f>450000+7000</f>
        <v>457000</v>
      </c>
      <c r="F167" s="58">
        <f>1500000-15000+6168</f>
        <v>1491168</v>
      </c>
      <c r="G167" s="58"/>
      <c r="H167" s="58"/>
      <c r="I167" s="58"/>
      <c r="J167" s="58"/>
      <c r="K167" s="58"/>
      <c r="L167" s="58"/>
      <c r="M167" s="58"/>
      <c r="N167" s="58"/>
      <c r="O167" s="58"/>
      <c r="P167" s="58"/>
      <c r="Q167" s="58"/>
      <c r="R167" s="58"/>
      <c r="S167" s="58">
        <f t="shared" si="29"/>
        <v>457000</v>
      </c>
      <c r="T167" s="58">
        <f t="shared" si="30"/>
        <v>1491168</v>
      </c>
      <c r="U167" s="58">
        <f>H167+I167+N167+O167</f>
        <v>0</v>
      </c>
      <c r="V167" s="58">
        <f t="shared" ref="V167:V213" si="140">P167</f>
        <v>0</v>
      </c>
      <c r="W167" s="58">
        <f t="shared" ref="W167:W213" si="141">Q167+R167</f>
        <v>0</v>
      </c>
      <c r="X167" s="59">
        <f>SUM(D167:R167)</f>
        <v>1948168</v>
      </c>
      <c r="Y167" s="59"/>
      <c r="Z167" s="1521">
        <f>100000+30000+20000+20000</f>
        <v>170000</v>
      </c>
      <c r="AA167" s="1521"/>
      <c r="AB167" s="1521">
        <f>15000</f>
        <v>15000</v>
      </c>
      <c r="AC167" s="1521"/>
      <c r="AD167" s="1521">
        <f>90000+25000</f>
        <v>115000</v>
      </c>
      <c r="AE167" s="59"/>
      <c r="AF167" s="59"/>
      <c r="AG167" s="59">
        <f t="shared" ref="AG167:AG198" si="142">Y167+AC167</f>
        <v>0</v>
      </c>
      <c r="AH167" s="59">
        <f t="shared" ref="AH167:AH213" si="143">Z167+AD167+AA167</f>
        <v>285000</v>
      </c>
      <c r="AI167" s="59">
        <f t="shared" ref="AI167:AI193" si="144">AB167</f>
        <v>15000</v>
      </c>
      <c r="AJ167" s="59">
        <f>AE167+AF167</f>
        <v>0</v>
      </c>
      <c r="AK167" s="59">
        <f>SUM(Y167:AF167)</f>
        <v>300000</v>
      </c>
      <c r="AL167" s="59">
        <f t="shared" ref="AL167:AL198" si="145">C167+X167+AK167</f>
        <v>2248168</v>
      </c>
      <c r="AM167" s="1751" t="s">
        <v>206</v>
      </c>
    </row>
    <row r="168" spans="1:39" x14ac:dyDescent="0.2">
      <c r="A168" s="1050">
        <v>212</v>
      </c>
      <c r="B168" s="1051">
        <v>112</v>
      </c>
      <c r="C168" s="11"/>
      <c r="D168" s="58"/>
      <c r="E168" s="58"/>
      <c r="F168" s="58"/>
      <c r="G168" s="58"/>
      <c r="H168" s="58"/>
      <c r="I168" s="58"/>
      <c r="J168" s="58"/>
      <c r="K168" s="58"/>
      <c r="L168" s="58"/>
      <c r="M168" s="58"/>
      <c r="N168" s="58"/>
      <c r="O168" s="58"/>
      <c r="P168" s="58"/>
      <c r="Q168" s="58"/>
      <c r="R168" s="58"/>
      <c r="S168" s="58">
        <f t="shared" si="29"/>
        <v>0</v>
      </c>
      <c r="T168" s="58">
        <f t="shared" si="30"/>
        <v>0</v>
      </c>
      <c r="U168" s="58">
        <f t="shared" ref="U168:U213" si="146">H168+I168+N168+O168</f>
        <v>0</v>
      </c>
      <c r="V168" s="58">
        <f t="shared" si="140"/>
        <v>0</v>
      </c>
      <c r="W168" s="58">
        <f t="shared" si="141"/>
        <v>0</v>
      </c>
      <c r="X168" s="59">
        <f t="shared" ref="X168:X213" si="147">SUM(D168:R168)</f>
        <v>0</v>
      </c>
      <c r="Y168" s="59"/>
      <c r="Z168" s="1521"/>
      <c r="AA168" s="1521"/>
      <c r="AB168" s="1521"/>
      <c r="AC168" s="1521"/>
      <c r="AD168" s="1521"/>
      <c r="AE168" s="59"/>
      <c r="AF168" s="59"/>
      <c r="AG168" s="59">
        <f t="shared" si="142"/>
        <v>0</v>
      </c>
      <c r="AH168" s="59">
        <f t="shared" si="143"/>
        <v>0</v>
      </c>
      <c r="AI168" s="59">
        <f t="shared" si="144"/>
        <v>0</v>
      </c>
      <c r="AJ168" s="59">
        <f t="shared" ref="AJ168:AJ213" si="148">AE168+AF168</f>
        <v>0</v>
      </c>
      <c r="AK168" s="59">
        <f t="shared" ref="AK168:AK213" si="149">SUM(Y168:AF168)</f>
        <v>0</v>
      </c>
      <c r="AL168" s="59">
        <f t="shared" si="145"/>
        <v>0</v>
      </c>
      <c r="AM168" s="1752"/>
    </row>
    <row r="169" spans="1:39" ht="11.25" customHeight="1" x14ac:dyDescent="0.2">
      <c r="A169" s="1052">
        <v>213</v>
      </c>
      <c r="B169" s="1053">
        <v>119</v>
      </c>
      <c r="C169" s="12"/>
      <c r="D169" s="58"/>
      <c r="E169" s="58">
        <f>180000</f>
        <v>180000</v>
      </c>
      <c r="F169" s="58">
        <f>730000</f>
        <v>730000</v>
      </c>
      <c r="G169" s="58"/>
      <c r="H169" s="58"/>
      <c r="I169" s="58"/>
      <c r="J169" s="58"/>
      <c r="K169" s="58"/>
      <c r="L169" s="58"/>
      <c r="M169" s="58"/>
      <c r="N169" s="58"/>
      <c r="O169" s="58"/>
      <c r="P169" s="58"/>
      <c r="Q169" s="58"/>
      <c r="R169" s="58"/>
      <c r="S169" s="58">
        <f t="shared" si="29"/>
        <v>180000</v>
      </c>
      <c r="T169" s="58">
        <f t="shared" si="30"/>
        <v>730000</v>
      </c>
      <c r="U169" s="58">
        <f t="shared" si="146"/>
        <v>0</v>
      </c>
      <c r="V169" s="58">
        <f t="shared" si="140"/>
        <v>0</v>
      </c>
      <c r="W169" s="58">
        <f t="shared" si="141"/>
        <v>0</v>
      </c>
      <c r="X169" s="59">
        <f t="shared" si="147"/>
        <v>910000</v>
      </c>
      <c r="Y169" s="59"/>
      <c r="Z169" s="1521">
        <f>55000+9000</f>
        <v>64000</v>
      </c>
      <c r="AA169" s="1521"/>
      <c r="AB169" s="1521">
        <f>8000</f>
        <v>8000</v>
      </c>
      <c r="AC169" s="1521"/>
      <c r="AD169" s="1521">
        <f>50000+7800</f>
        <v>57800</v>
      </c>
      <c r="AE169" s="59"/>
      <c r="AF169" s="59"/>
      <c r="AG169" s="59">
        <f t="shared" si="142"/>
        <v>0</v>
      </c>
      <c r="AH169" s="59">
        <f t="shared" si="143"/>
        <v>121800</v>
      </c>
      <c r="AI169" s="59">
        <f t="shared" si="144"/>
        <v>8000</v>
      </c>
      <c r="AJ169" s="59">
        <f t="shared" si="148"/>
        <v>0</v>
      </c>
      <c r="AK169" s="59">
        <f t="shared" si="149"/>
        <v>129800</v>
      </c>
      <c r="AL169" s="59">
        <f t="shared" si="145"/>
        <v>1039800</v>
      </c>
      <c r="AM169" s="1752"/>
    </row>
    <row r="170" spans="1:39" x14ac:dyDescent="0.2">
      <c r="A170" s="1052">
        <v>214</v>
      </c>
      <c r="B170" s="1053">
        <v>112</v>
      </c>
      <c r="C170" s="12"/>
      <c r="D170" s="58"/>
      <c r="E170" s="58"/>
      <c r="F170" s="58"/>
      <c r="G170" s="58"/>
      <c r="H170" s="58"/>
      <c r="I170" s="58"/>
      <c r="J170" s="58"/>
      <c r="K170" s="58"/>
      <c r="L170" s="58"/>
      <c r="M170" s="58"/>
      <c r="N170" s="58"/>
      <c r="O170" s="58"/>
      <c r="P170" s="58"/>
      <c r="Q170" s="58"/>
      <c r="R170" s="58"/>
      <c r="S170" s="58">
        <f t="shared" si="29"/>
        <v>0</v>
      </c>
      <c r="T170" s="58">
        <f t="shared" si="30"/>
        <v>0</v>
      </c>
      <c r="U170" s="58">
        <f t="shared" si="146"/>
        <v>0</v>
      </c>
      <c r="V170" s="58">
        <f t="shared" si="140"/>
        <v>0</v>
      </c>
      <c r="W170" s="58">
        <f t="shared" si="141"/>
        <v>0</v>
      </c>
      <c r="X170" s="59">
        <f t="shared" si="147"/>
        <v>0</v>
      </c>
      <c r="Y170" s="59"/>
      <c r="Z170" s="1521"/>
      <c r="AA170" s="1521"/>
      <c r="AB170" s="1521"/>
      <c r="AC170" s="1521"/>
      <c r="AD170" s="1521"/>
      <c r="AE170" s="59"/>
      <c r="AF170" s="59"/>
      <c r="AG170" s="59">
        <f t="shared" si="142"/>
        <v>0</v>
      </c>
      <c r="AH170" s="59">
        <f t="shared" si="143"/>
        <v>0</v>
      </c>
      <c r="AI170" s="59">
        <f t="shared" si="144"/>
        <v>0</v>
      </c>
      <c r="AJ170" s="59">
        <f t="shared" si="148"/>
        <v>0</v>
      </c>
      <c r="AK170" s="59">
        <f t="shared" si="149"/>
        <v>0</v>
      </c>
      <c r="AL170" s="59">
        <f>C170+X170+AK170</f>
        <v>0</v>
      </c>
      <c r="AM170" s="1752"/>
    </row>
    <row r="171" spans="1:39" x14ac:dyDescent="0.2">
      <c r="A171" s="1050">
        <v>221</v>
      </c>
      <c r="B171" s="1051">
        <v>244</v>
      </c>
      <c r="C171" s="11"/>
      <c r="D171" s="58"/>
      <c r="E171" s="58">
        <f>4000</f>
        <v>4000</v>
      </c>
      <c r="F171" s="58">
        <f>1000</f>
        <v>1000</v>
      </c>
      <c r="G171" s="58"/>
      <c r="H171" s="58"/>
      <c r="I171" s="58"/>
      <c r="J171" s="58"/>
      <c r="K171" s="58"/>
      <c r="L171" s="58"/>
      <c r="M171" s="58"/>
      <c r="N171" s="58"/>
      <c r="O171" s="58"/>
      <c r="P171" s="58"/>
      <c r="Q171" s="58"/>
      <c r="R171" s="58"/>
      <c r="S171" s="58">
        <f t="shared" si="29"/>
        <v>4000</v>
      </c>
      <c r="T171" s="58">
        <f t="shared" si="30"/>
        <v>1000</v>
      </c>
      <c r="U171" s="58">
        <f t="shared" si="146"/>
        <v>0</v>
      </c>
      <c r="V171" s="58">
        <f t="shared" si="140"/>
        <v>0</v>
      </c>
      <c r="W171" s="58">
        <f t="shared" si="141"/>
        <v>0</v>
      </c>
      <c r="X171" s="59">
        <f t="shared" si="147"/>
        <v>5000</v>
      </c>
      <c r="Y171" s="59"/>
      <c r="Z171" s="1521"/>
      <c r="AA171" s="1521"/>
      <c r="AB171" s="1521"/>
      <c r="AC171" s="1521"/>
      <c r="AD171" s="1521"/>
      <c r="AE171" s="59"/>
      <c r="AF171" s="59"/>
      <c r="AG171" s="59">
        <f t="shared" si="142"/>
        <v>0</v>
      </c>
      <c r="AH171" s="59">
        <f t="shared" si="143"/>
        <v>0</v>
      </c>
      <c r="AI171" s="59">
        <f t="shared" si="144"/>
        <v>0</v>
      </c>
      <c r="AJ171" s="59">
        <f t="shared" si="148"/>
        <v>0</v>
      </c>
      <c r="AK171" s="59">
        <f t="shared" si="149"/>
        <v>0</v>
      </c>
      <c r="AL171" s="59">
        <f t="shared" si="145"/>
        <v>5000</v>
      </c>
      <c r="AM171" s="1752"/>
    </row>
    <row r="172" spans="1:39" x14ac:dyDescent="0.2">
      <c r="A172" s="1052">
        <v>222</v>
      </c>
      <c r="B172" s="1053">
        <v>112</v>
      </c>
      <c r="C172" s="12"/>
      <c r="D172" s="58"/>
      <c r="E172" s="58"/>
      <c r="F172" s="58"/>
      <c r="G172" s="58"/>
      <c r="H172" s="58"/>
      <c r="I172" s="58"/>
      <c r="J172" s="58"/>
      <c r="K172" s="58"/>
      <c r="L172" s="58"/>
      <c r="M172" s="58"/>
      <c r="N172" s="58"/>
      <c r="O172" s="58"/>
      <c r="P172" s="58"/>
      <c r="Q172" s="58"/>
      <c r="R172" s="58"/>
      <c r="S172" s="58">
        <f t="shared" si="29"/>
        <v>0</v>
      </c>
      <c r="T172" s="58">
        <f t="shared" si="30"/>
        <v>0</v>
      </c>
      <c r="U172" s="58">
        <f t="shared" si="146"/>
        <v>0</v>
      </c>
      <c r="V172" s="58">
        <f t="shared" si="140"/>
        <v>0</v>
      </c>
      <c r="W172" s="58">
        <f t="shared" si="141"/>
        <v>0</v>
      </c>
      <c r="X172" s="59">
        <f t="shared" si="147"/>
        <v>0</v>
      </c>
      <c r="Y172" s="59"/>
      <c r="Z172" s="1521"/>
      <c r="AA172" s="1521"/>
      <c r="AB172" s="1521"/>
      <c r="AC172" s="1521"/>
      <c r="AD172" s="1521"/>
      <c r="AE172" s="59"/>
      <c r="AF172" s="59"/>
      <c r="AG172" s="59">
        <f t="shared" si="142"/>
        <v>0</v>
      </c>
      <c r="AH172" s="59">
        <f t="shared" si="143"/>
        <v>0</v>
      </c>
      <c r="AI172" s="59">
        <f t="shared" si="144"/>
        <v>0</v>
      </c>
      <c r="AJ172" s="59">
        <f t="shared" si="148"/>
        <v>0</v>
      </c>
      <c r="AK172" s="59">
        <f t="shared" si="149"/>
        <v>0</v>
      </c>
      <c r="AL172" s="59">
        <f t="shared" si="145"/>
        <v>0</v>
      </c>
      <c r="AM172" s="1752"/>
    </row>
    <row r="173" spans="1:39" x14ac:dyDescent="0.2">
      <c r="A173" s="1052">
        <v>222</v>
      </c>
      <c r="B173" s="1053">
        <v>244</v>
      </c>
      <c r="C173" s="12"/>
      <c r="D173" s="58"/>
      <c r="E173" s="58"/>
      <c r="F173" s="58"/>
      <c r="G173" s="58"/>
      <c r="H173" s="58"/>
      <c r="I173" s="58"/>
      <c r="J173" s="58"/>
      <c r="K173" s="58"/>
      <c r="L173" s="58"/>
      <c r="M173" s="58"/>
      <c r="N173" s="58"/>
      <c r="O173" s="58"/>
      <c r="P173" s="58"/>
      <c r="Q173" s="58"/>
      <c r="R173" s="58"/>
      <c r="S173" s="58">
        <f t="shared" si="29"/>
        <v>0</v>
      </c>
      <c r="T173" s="58">
        <f t="shared" si="30"/>
        <v>0</v>
      </c>
      <c r="U173" s="58">
        <f t="shared" si="146"/>
        <v>0</v>
      </c>
      <c r="V173" s="58">
        <f t="shared" si="140"/>
        <v>0</v>
      </c>
      <c r="W173" s="58">
        <f t="shared" si="141"/>
        <v>0</v>
      </c>
      <c r="X173" s="59">
        <f t="shared" si="147"/>
        <v>0</v>
      </c>
      <c r="Y173" s="59"/>
      <c r="Z173" s="1521"/>
      <c r="AA173" s="1521"/>
      <c r="AB173" s="1521"/>
      <c r="AC173" s="1521"/>
      <c r="AD173" s="1521"/>
      <c r="AE173" s="59"/>
      <c r="AF173" s="59"/>
      <c r="AG173" s="59">
        <f t="shared" si="142"/>
        <v>0</v>
      </c>
      <c r="AH173" s="59">
        <f t="shared" si="143"/>
        <v>0</v>
      </c>
      <c r="AI173" s="59">
        <f t="shared" si="144"/>
        <v>0</v>
      </c>
      <c r="AJ173" s="59">
        <f t="shared" si="148"/>
        <v>0</v>
      </c>
      <c r="AK173" s="59">
        <f t="shared" si="149"/>
        <v>0</v>
      </c>
      <c r="AL173" s="59">
        <f t="shared" si="145"/>
        <v>0</v>
      </c>
      <c r="AM173" s="1752"/>
    </row>
    <row r="174" spans="1:39" x14ac:dyDescent="0.2">
      <c r="A174" s="1054" t="s">
        <v>196</v>
      </c>
      <c r="B174" s="1053">
        <v>247</v>
      </c>
      <c r="C174" s="42"/>
      <c r="D174" s="58"/>
      <c r="E174" s="58"/>
      <c r="F174" s="58"/>
      <c r="G174" s="58"/>
      <c r="H174" s="58"/>
      <c r="I174" s="58"/>
      <c r="J174" s="58"/>
      <c r="K174" s="58"/>
      <c r="L174" s="58"/>
      <c r="M174" s="58"/>
      <c r="N174" s="58"/>
      <c r="O174" s="58"/>
      <c r="P174" s="58"/>
      <c r="Q174" s="58"/>
      <c r="R174" s="58"/>
      <c r="S174" s="58">
        <f t="shared" si="29"/>
        <v>0</v>
      </c>
      <c r="T174" s="58">
        <f t="shared" si="30"/>
        <v>0</v>
      </c>
      <c r="U174" s="58">
        <f t="shared" si="146"/>
        <v>0</v>
      </c>
      <c r="V174" s="58">
        <f t="shared" si="140"/>
        <v>0</v>
      </c>
      <c r="W174" s="58">
        <f t="shared" si="141"/>
        <v>0</v>
      </c>
      <c r="X174" s="59">
        <f t="shared" si="147"/>
        <v>0</v>
      </c>
      <c r="Y174" s="59"/>
      <c r="Z174" s="1521">
        <f>250000+100000+200000-309890.24</f>
        <v>240109.76</v>
      </c>
      <c r="AA174" s="1521"/>
      <c r="AB174" s="1521"/>
      <c r="AC174" s="1521"/>
      <c r="AD174" s="1521"/>
      <c r="AE174" s="59"/>
      <c r="AF174" s="59"/>
      <c r="AG174" s="59">
        <f t="shared" si="142"/>
        <v>0</v>
      </c>
      <c r="AH174" s="59">
        <f t="shared" si="143"/>
        <v>240109.76</v>
      </c>
      <c r="AI174" s="59">
        <f t="shared" si="144"/>
        <v>0</v>
      </c>
      <c r="AJ174" s="59">
        <f t="shared" si="148"/>
        <v>0</v>
      </c>
      <c r="AK174" s="59">
        <f t="shared" si="149"/>
        <v>240109.76</v>
      </c>
      <c r="AL174" s="59">
        <f t="shared" si="145"/>
        <v>240109.76</v>
      </c>
      <c r="AM174" s="1752"/>
    </row>
    <row r="175" spans="1:39" x14ac:dyDescent="0.2">
      <c r="A175" s="1054" t="s">
        <v>197</v>
      </c>
      <c r="B175" s="1053">
        <v>247</v>
      </c>
      <c r="C175" s="42"/>
      <c r="D175" s="58"/>
      <c r="E175" s="58"/>
      <c r="F175" s="58"/>
      <c r="G175" s="58"/>
      <c r="H175" s="58"/>
      <c r="I175" s="58"/>
      <c r="J175" s="58"/>
      <c r="K175" s="58"/>
      <c r="L175" s="58"/>
      <c r="M175" s="58"/>
      <c r="N175" s="58"/>
      <c r="O175" s="58"/>
      <c r="P175" s="58"/>
      <c r="Q175" s="58"/>
      <c r="R175" s="58"/>
      <c r="S175" s="58">
        <f t="shared" si="29"/>
        <v>0</v>
      </c>
      <c r="T175" s="58">
        <f t="shared" si="30"/>
        <v>0</v>
      </c>
      <c r="U175" s="58">
        <f t="shared" si="146"/>
        <v>0</v>
      </c>
      <c r="V175" s="58">
        <f t="shared" si="140"/>
        <v>0</v>
      </c>
      <c r="W175" s="58">
        <f t="shared" si="141"/>
        <v>0</v>
      </c>
      <c r="X175" s="59">
        <f t="shared" si="147"/>
        <v>0</v>
      </c>
      <c r="Y175" s="59"/>
      <c r="Z175" s="1521">
        <f>160000+10000</f>
        <v>170000</v>
      </c>
      <c r="AA175" s="1521"/>
      <c r="AB175" s="1521"/>
      <c r="AC175" s="1521"/>
      <c r="AD175" s="1521"/>
      <c r="AE175" s="59"/>
      <c r="AF175" s="59"/>
      <c r="AG175" s="59">
        <f t="shared" si="142"/>
        <v>0</v>
      </c>
      <c r="AH175" s="59">
        <f t="shared" si="143"/>
        <v>170000</v>
      </c>
      <c r="AI175" s="59">
        <f t="shared" si="144"/>
        <v>0</v>
      </c>
      <c r="AJ175" s="59">
        <f t="shared" si="148"/>
        <v>0</v>
      </c>
      <c r="AK175" s="59">
        <f t="shared" si="149"/>
        <v>170000</v>
      </c>
      <c r="AL175" s="59">
        <f t="shared" si="145"/>
        <v>170000</v>
      </c>
      <c r="AM175" s="1752"/>
    </row>
    <row r="176" spans="1:39" x14ac:dyDescent="0.2">
      <c r="A176" s="1054" t="s">
        <v>198</v>
      </c>
      <c r="B176" s="1053">
        <v>244</v>
      </c>
      <c r="C176" s="42"/>
      <c r="D176" s="58"/>
      <c r="E176" s="58"/>
      <c r="F176" s="58"/>
      <c r="G176" s="58"/>
      <c r="H176" s="58"/>
      <c r="I176" s="58"/>
      <c r="J176" s="58"/>
      <c r="K176" s="58"/>
      <c r="L176" s="58"/>
      <c r="M176" s="58"/>
      <c r="N176" s="58"/>
      <c r="O176" s="58"/>
      <c r="P176" s="58"/>
      <c r="Q176" s="58"/>
      <c r="R176" s="58"/>
      <c r="S176" s="58">
        <f t="shared" si="29"/>
        <v>0</v>
      </c>
      <c r="T176" s="58">
        <f t="shared" si="30"/>
        <v>0</v>
      </c>
      <c r="U176" s="58">
        <f t="shared" si="146"/>
        <v>0</v>
      </c>
      <c r="V176" s="58">
        <f t="shared" si="140"/>
        <v>0</v>
      </c>
      <c r="W176" s="58">
        <f t="shared" si="141"/>
        <v>0</v>
      </c>
      <c r="X176" s="59">
        <f t="shared" si="147"/>
        <v>0</v>
      </c>
      <c r="Y176" s="59"/>
      <c r="Z176" s="1521">
        <f>18000-18000</f>
        <v>0</v>
      </c>
      <c r="AA176" s="1521"/>
      <c r="AB176" s="1521"/>
      <c r="AC176" s="1521"/>
      <c r="AD176" s="1521"/>
      <c r="AE176" s="59"/>
      <c r="AF176" s="59"/>
      <c r="AG176" s="59">
        <f t="shared" si="142"/>
        <v>0</v>
      </c>
      <c r="AH176" s="59">
        <f t="shared" si="143"/>
        <v>0</v>
      </c>
      <c r="AI176" s="59">
        <f t="shared" si="144"/>
        <v>0</v>
      </c>
      <c r="AJ176" s="59">
        <f t="shared" si="148"/>
        <v>0</v>
      </c>
      <c r="AK176" s="59">
        <f t="shared" si="149"/>
        <v>0</v>
      </c>
      <c r="AL176" s="59">
        <f t="shared" si="145"/>
        <v>0</v>
      </c>
      <c r="AM176" s="1752"/>
    </row>
    <row r="177" spans="1:39" x14ac:dyDescent="0.2">
      <c r="A177" s="1054" t="s">
        <v>878</v>
      </c>
      <c r="B177" s="1053">
        <v>244</v>
      </c>
      <c r="C177" s="42"/>
      <c r="D177" s="58"/>
      <c r="E177" s="58"/>
      <c r="F177" s="58"/>
      <c r="G177" s="58"/>
      <c r="H177" s="58"/>
      <c r="I177" s="58"/>
      <c r="J177" s="58"/>
      <c r="K177" s="58"/>
      <c r="L177" s="58"/>
      <c r="M177" s="58"/>
      <c r="N177" s="58"/>
      <c r="O177" s="58"/>
      <c r="P177" s="58"/>
      <c r="Q177" s="58"/>
      <c r="R177" s="58"/>
      <c r="S177" s="58">
        <f t="shared" si="29"/>
        <v>0</v>
      </c>
      <c r="T177" s="58">
        <f t="shared" si="30"/>
        <v>0</v>
      </c>
      <c r="U177" s="58">
        <f t="shared" si="146"/>
        <v>0</v>
      </c>
      <c r="V177" s="58">
        <f t="shared" si="140"/>
        <v>0</v>
      </c>
      <c r="W177" s="58">
        <f t="shared" si="141"/>
        <v>0</v>
      </c>
      <c r="X177" s="59">
        <f t="shared" si="147"/>
        <v>0</v>
      </c>
      <c r="Y177" s="59"/>
      <c r="Z177" s="1521">
        <f>5598+20000</f>
        <v>25598</v>
      </c>
      <c r="AA177" s="1521"/>
      <c r="AB177" s="1521"/>
      <c r="AC177" s="1521"/>
      <c r="AD177" s="1521"/>
      <c r="AE177" s="59"/>
      <c r="AF177" s="59"/>
      <c r="AG177" s="59">
        <f t="shared" si="142"/>
        <v>0</v>
      </c>
      <c r="AH177" s="59">
        <f t="shared" si="143"/>
        <v>25598</v>
      </c>
      <c r="AI177" s="59">
        <f t="shared" si="144"/>
        <v>0</v>
      </c>
      <c r="AJ177" s="59">
        <f t="shared" si="148"/>
        <v>0</v>
      </c>
      <c r="AK177" s="59">
        <f t="shared" si="149"/>
        <v>25598</v>
      </c>
      <c r="AL177" s="59">
        <f t="shared" si="145"/>
        <v>25598</v>
      </c>
      <c r="AM177" s="1752"/>
    </row>
    <row r="178" spans="1:39" x14ac:dyDescent="0.2">
      <c r="A178" s="1052">
        <v>224</v>
      </c>
      <c r="B178" s="1053">
        <v>244</v>
      </c>
      <c r="C178" s="12"/>
      <c r="D178" s="58"/>
      <c r="E178" s="58"/>
      <c r="F178" s="58"/>
      <c r="G178" s="58"/>
      <c r="H178" s="58"/>
      <c r="I178" s="58"/>
      <c r="J178" s="58"/>
      <c r="K178" s="58"/>
      <c r="L178" s="58"/>
      <c r="M178" s="58"/>
      <c r="N178" s="58"/>
      <c r="O178" s="58"/>
      <c r="P178" s="58"/>
      <c r="Q178" s="58"/>
      <c r="R178" s="58"/>
      <c r="S178" s="58">
        <f t="shared" si="29"/>
        <v>0</v>
      </c>
      <c r="T178" s="58">
        <f t="shared" si="30"/>
        <v>0</v>
      </c>
      <c r="U178" s="58">
        <f t="shared" si="146"/>
        <v>0</v>
      </c>
      <c r="V178" s="58">
        <f t="shared" si="140"/>
        <v>0</v>
      </c>
      <c r="W178" s="58">
        <f t="shared" si="141"/>
        <v>0</v>
      </c>
      <c r="X178" s="59">
        <f t="shared" si="147"/>
        <v>0</v>
      </c>
      <c r="Y178" s="59"/>
      <c r="Z178" s="1521">
        <f>1000</f>
        <v>1000</v>
      </c>
      <c r="AA178" s="1521"/>
      <c r="AB178" s="1521"/>
      <c r="AC178" s="1521"/>
      <c r="AD178" s="1521"/>
      <c r="AE178" s="59"/>
      <c r="AF178" s="59"/>
      <c r="AG178" s="59">
        <f t="shared" si="142"/>
        <v>0</v>
      </c>
      <c r="AH178" s="59">
        <f t="shared" si="143"/>
        <v>1000</v>
      </c>
      <c r="AI178" s="59">
        <f t="shared" si="144"/>
        <v>0</v>
      </c>
      <c r="AJ178" s="59">
        <f t="shared" si="148"/>
        <v>0</v>
      </c>
      <c r="AK178" s="59">
        <f t="shared" si="149"/>
        <v>1000</v>
      </c>
      <c r="AL178" s="59">
        <f t="shared" si="145"/>
        <v>1000</v>
      </c>
      <c r="AM178" s="1752"/>
    </row>
    <row r="179" spans="1:39" x14ac:dyDescent="0.2">
      <c r="A179" s="1055" t="s">
        <v>199</v>
      </c>
      <c r="B179" s="1057">
        <v>244</v>
      </c>
      <c r="C179" s="14"/>
      <c r="D179" s="58"/>
      <c r="E179" s="58"/>
      <c r="F179" s="58"/>
      <c r="G179" s="58"/>
      <c r="H179" s="58"/>
      <c r="I179" s="58"/>
      <c r="J179" s="58"/>
      <c r="K179" s="58"/>
      <c r="L179" s="58"/>
      <c r="M179" s="58"/>
      <c r="N179" s="58"/>
      <c r="O179" s="58"/>
      <c r="P179" s="58"/>
      <c r="Q179" s="58"/>
      <c r="R179" s="58"/>
      <c r="S179" s="58">
        <f t="shared" ref="S179:S213" si="150">D179+E179+J179+K179</f>
        <v>0</v>
      </c>
      <c r="T179" s="58">
        <f t="shared" ref="T179:T213" si="151">F179+G179+L179+M179</f>
        <v>0</v>
      </c>
      <c r="U179" s="58">
        <f t="shared" si="146"/>
        <v>0</v>
      </c>
      <c r="V179" s="58">
        <f t="shared" si="140"/>
        <v>0</v>
      </c>
      <c r="W179" s="58">
        <f t="shared" si="141"/>
        <v>0</v>
      </c>
      <c r="X179" s="59">
        <f t="shared" si="147"/>
        <v>0</v>
      </c>
      <c r="Y179" s="59"/>
      <c r="Z179" s="1521">
        <f>16000+45000</f>
        <v>61000</v>
      </c>
      <c r="AA179" s="1521"/>
      <c r="AB179" s="1521"/>
      <c r="AC179" s="1521"/>
      <c r="AD179" s="1521"/>
      <c r="AE179" s="59"/>
      <c r="AF179" s="59"/>
      <c r="AG179" s="59">
        <f t="shared" si="142"/>
        <v>0</v>
      </c>
      <c r="AH179" s="59">
        <f t="shared" si="143"/>
        <v>61000</v>
      </c>
      <c r="AI179" s="59">
        <f t="shared" si="144"/>
        <v>0</v>
      </c>
      <c r="AJ179" s="59">
        <f t="shared" si="148"/>
        <v>0</v>
      </c>
      <c r="AK179" s="59">
        <f t="shared" si="149"/>
        <v>61000</v>
      </c>
      <c r="AL179" s="59">
        <f t="shared" si="145"/>
        <v>61000</v>
      </c>
      <c r="AM179" s="1752"/>
    </row>
    <row r="180" spans="1:39" x14ac:dyDescent="0.2">
      <c r="A180" s="1055" t="s">
        <v>200</v>
      </c>
      <c r="B180" s="1057">
        <v>244</v>
      </c>
      <c r="C180" s="14"/>
      <c r="D180" s="58"/>
      <c r="E180" s="58"/>
      <c r="F180" s="58"/>
      <c r="G180" s="58"/>
      <c r="H180" s="58"/>
      <c r="I180" s="58"/>
      <c r="J180" s="58"/>
      <c r="K180" s="58"/>
      <c r="L180" s="58"/>
      <c r="M180" s="58"/>
      <c r="N180" s="58"/>
      <c r="O180" s="58"/>
      <c r="P180" s="58"/>
      <c r="Q180" s="58"/>
      <c r="R180" s="58"/>
      <c r="S180" s="58">
        <f t="shared" si="150"/>
        <v>0</v>
      </c>
      <c r="T180" s="58">
        <f t="shared" si="151"/>
        <v>0</v>
      </c>
      <c r="U180" s="58">
        <f t="shared" si="146"/>
        <v>0</v>
      </c>
      <c r="V180" s="58">
        <f t="shared" si="140"/>
        <v>0</v>
      </c>
      <c r="W180" s="58">
        <f t="shared" si="141"/>
        <v>0</v>
      </c>
      <c r="X180" s="59">
        <f t="shared" si="147"/>
        <v>0</v>
      </c>
      <c r="Y180" s="59"/>
      <c r="Z180" s="1521"/>
      <c r="AA180" s="1521"/>
      <c r="AB180" s="1521"/>
      <c r="AC180" s="1521"/>
      <c r="AD180" s="1521"/>
      <c r="AE180" s="59"/>
      <c r="AF180" s="59"/>
      <c r="AG180" s="59">
        <f t="shared" si="142"/>
        <v>0</v>
      </c>
      <c r="AH180" s="59">
        <f t="shared" si="143"/>
        <v>0</v>
      </c>
      <c r="AI180" s="59">
        <f t="shared" si="144"/>
        <v>0</v>
      </c>
      <c r="AJ180" s="59">
        <f t="shared" si="148"/>
        <v>0</v>
      </c>
      <c r="AK180" s="59">
        <f t="shared" si="149"/>
        <v>0</v>
      </c>
      <c r="AL180" s="59">
        <f t="shared" si="145"/>
        <v>0</v>
      </c>
      <c r="AM180" s="1752"/>
    </row>
    <row r="181" spans="1:39" x14ac:dyDescent="0.2">
      <c r="A181" s="1055" t="s">
        <v>201</v>
      </c>
      <c r="B181" s="1057">
        <v>244</v>
      </c>
      <c r="C181" s="14"/>
      <c r="D181" s="58"/>
      <c r="E181" s="58"/>
      <c r="F181" s="58">
        <f>7000</f>
        <v>7000</v>
      </c>
      <c r="G181" s="58"/>
      <c r="H181" s="58"/>
      <c r="I181" s="58"/>
      <c r="J181" s="58"/>
      <c r="K181" s="58"/>
      <c r="L181" s="58"/>
      <c r="M181" s="58"/>
      <c r="N181" s="58"/>
      <c r="O181" s="58"/>
      <c r="P181" s="58"/>
      <c r="Q181" s="58"/>
      <c r="R181" s="58"/>
      <c r="S181" s="58">
        <f t="shared" si="150"/>
        <v>0</v>
      </c>
      <c r="T181" s="58">
        <f t="shared" si="151"/>
        <v>7000</v>
      </c>
      <c r="U181" s="58">
        <f t="shared" si="146"/>
        <v>0</v>
      </c>
      <c r="V181" s="58">
        <f t="shared" si="140"/>
        <v>0</v>
      </c>
      <c r="W181" s="58">
        <f t="shared" si="141"/>
        <v>0</v>
      </c>
      <c r="X181" s="59">
        <f t="shared" si="147"/>
        <v>7000</v>
      </c>
      <c r="Y181" s="59"/>
      <c r="Z181" s="1521">
        <f>900+1400+3350</f>
        <v>5650</v>
      </c>
      <c r="AA181" s="1521"/>
      <c r="AB181" s="1521"/>
      <c r="AC181" s="1521"/>
      <c r="AD181" s="1521"/>
      <c r="AE181" s="59"/>
      <c r="AF181" s="59"/>
      <c r="AG181" s="59">
        <f t="shared" si="142"/>
        <v>0</v>
      </c>
      <c r="AH181" s="59">
        <f t="shared" si="143"/>
        <v>5650</v>
      </c>
      <c r="AI181" s="59">
        <f t="shared" si="144"/>
        <v>0</v>
      </c>
      <c r="AJ181" s="59">
        <f t="shared" si="148"/>
        <v>0</v>
      </c>
      <c r="AK181" s="59">
        <f t="shared" si="149"/>
        <v>5650</v>
      </c>
      <c r="AL181" s="59">
        <f t="shared" si="145"/>
        <v>12650</v>
      </c>
      <c r="AM181" s="1752"/>
    </row>
    <row r="182" spans="1:39" x14ac:dyDescent="0.2">
      <c r="A182" s="1055" t="s">
        <v>202</v>
      </c>
      <c r="B182" s="1057">
        <v>244</v>
      </c>
      <c r="C182" s="14"/>
      <c r="D182" s="58"/>
      <c r="E182" s="58"/>
      <c r="F182" s="58"/>
      <c r="G182" s="58"/>
      <c r="H182" s="58"/>
      <c r="I182" s="58"/>
      <c r="J182" s="58"/>
      <c r="K182" s="58"/>
      <c r="L182" s="58"/>
      <c r="M182" s="58"/>
      <c r="N182" s="58"/>
      <c r="O182" s="58"/>
      <c r="P182" s="58"/>
      <c r="Q182" s="58"/>
      <c r="R182" s="58"/>
      <c r="S182" s="58">
        <f t="shared" si="150"/>
        <v>0</v>
      </c>
      <c r="T182" s="58">
        <f t="shared" si="151"/>
        <v>0</v>
      </c>
      <c r="U182" s="58">
        <f t="shared" si="146"/>
        <v>0</v>
      </c>
      <c r="V182" s="58">
        <f t="shared" si="140"/>
        <v>0</v>
      </c>
      <c r="W182" s="58">
        <f t="shared" si="141"/>
        <v>0</v>
      </c>
      <c r="X182" s="59">
        <f t="shared" si="147"/>
        <v>0</v>
      </c>
      <c r="Y182" s="59"/>
      <c r="Z182" s="1521"/>
      <c r="AA182" s="1521"/>
      <c r="AB182" s="1521"/>
      <c r="AC182" s="1521"/>
      <c r="AD182" s="1521"/>
      <c r="AE182" s="59"/>
      <c r="AF182" s="59"/>
      <c r="AG182" s="59">
        <f t="shared" si="142"/>
        <v>0</v>
      </c>
      <c r="AH182" s="59">
        <f t="shared" si="143"/>
        <v>0</v>
      </c>
      <c r="AI182" s="59">
        <f t="shared" si="144"/>
        <v>0</v>
      </c>
      <c r="AJ182" s="59">
        <f t="shared" si="148"/>
        <v>0</v>
      </c>
      <c r="AK182" s="59">
        <f t="shared" si="149"/>
        <v>0</v>
      </c>
      <c r="AL182" s="59">
        <f t="shared" si="145"/>
        <v>0</v>
      </c>
      <c r="AM182" s="1752"/>
    </row>
    <row r="183" spans="1:39" x14ac:dyDescent="0.2">
      <c r="A183" s="1056" t="s">
        <v>246</v>
      </c>
      <c r="B183" s="1057">
        <v>244</v>
      </c>
      <c r="C183" s="15"/>
      <c r="D183" s="58"/>
      <c r="E183" s="58">
        <f>20000</f>
        <v>20000</v>
      </c>
      <c r="F183" s="58">
        <f>10000</f>
        <v>10000</v>
      </c>
      <c r="G183" s="58"/>
      <c r="H183" s="58"/>
      <c r="I183" s="58"/>
      <c r="J183" s="58"/>
      <c r="K183" s="58"/>
      <c r="L183" s="58"/>
      <c r="M183" s="58"/>
      <c r="N183" s="58"/>
      <c r="O183" s="58"/>
      <c r="P183" s="58"/>
      <c r="Q183" s="58"/>
      <c r="R183" s="58"/>
      <c r="S183" s="58">
        <f t="shared" si="150"/>
        <v>20000</v>
      </c>
      <c r="T183" s="58">
        <f t="shared" si="151"/>
        <v>10000</v>
      </c>
      <c r="U183" s="58">
        <f t="shared" si="146"/>
        <v>0</v>
      </c>
      <c r="V183" s="58">
        <f t="shared" si="140"/>
        <v>0</v>
      </c>
      <c r="W183" s="58">
        <f t="shared" si="141"/>
        <v>0</v>
      </c>
      <c r="X183" s="59">
        <f t="shared" si="147"/>
        <v>30000</v>
      </c>
      <c r="Y183" s="59"/>
      <c r="Z183" s="1521">
        <f>1500+2426+8000+1200+200000-45000-20000</f>
        <v>148126</v>
      </c>
      <c r="AA183" s="1521"/>
      <c r="AB183" s="1521"/>
      <c r="AC183" s="1521"/>
      <c r="AD183" s="1521"/>
      <c r="AE183" s="59"/>
      <c r="AF183" s="59"/>
      <c r="AG183" s="59">
        <f t="shared" si="142"/>
        <v>0</v>
      </c>
      <c r="AH183" s="59">
        <f t="shared" si="143"/>
        <v>148126</v>
      </c>
      <c r="AI183" s="59">
        <f t="shared" si="144"/>
        <v>0</v>
      </c>
      <c r="AJ183" s="59">
        <f t="shared" si="148"/>
        <v>0</v>
      </c>
      <c r="AK183" s="59">
        <f t="shared" si="149"/>
        <v>148126</v>
      </c>
      <c r="AL183" s="59">
        <f t="shared" si="145"/>
        <v>178126</v>
      </c>
      <c r="AM183" s="1752"/>
    </row>
    <row r="184" spans="1:39" x14ac:dyDescent="0.2">
      <c r="A184" s="1056" t="s">
        <v>248</v>
      </c>
      <c r="B184" s="1057">
        <v>244</v>
      </c>
      <c r="C184" s="15"/>
      <c r="D184" s="58"/>
      <c r="E184" s="58"/>
      <c r="F184" s="58"/>
      <c r="G184" s="58"/>
      <c r="H184" s="58"/>
      <c r="I184" s="58"/>
      <c r="J184" s="58"/>
      <c r="K184" s="58"/>
      <c r="L184" s="58"/>
      <c r="M184" s="58"/>
      <c r="N184" s="58"/>
      <c r="O184" s="58"/>
      <c r="P184" s="58"/>
      <c r="Q184" s="58"/>
      <c r="R184" s="58"/>
      <c r="S184" s="58">
        <f t="shared" si="150"/>
        <v>0</v>
      </c>
      <c r="T184" s="58">
        <f t="shared" si="151"/>
        <v>0</v>
      </c>
      <c r="U184" s="58">
        <f t="shared" si="146"/>
        <v>0</v>
      </c>
      <c r="V184" s="58">
        <f t="shared" si="140"/>
        <v>0</v>
      </c>
      <c r="W184" s="58">
        <f t="shared" si="141"/>
        <v>0</v>
      </c>
      <c r="X184" s="59">
        <f t="shared" si="147"/>
        <v>0</v>
      </c>
      <c r="Y184" s="59"/>
      <c r="Z184" s="1521"/>
      <c r="AA184" s="1521"/>
      <c r="AB184" s="1521"/>
      <c r="AC184" s="1521"/>
      <c r="AD184" s="1521"/>
      <c r="AE184" s="59"/>
      <c r="AF184" s="59"/>
      <c r="AG184" s="59">
        <f t="shared" si="142"/>
        <v>0</v>
      </c>
      <c r="AH184" s="59">
        <f t="shared" si="143"/>
        <v>0</v>
      </c>
      <c r="AI184" s="59">
        <f t="shared" si="144"/>
        <v>0</v>
      </c>
      <c r="AJ184" s="59">
        <f t="shared" si="148"/>
        <v>0</v>
      </c>
      <c r="AK184" s="59">
        <f t="shared" si="149"/>
        <v>0</v>
      </c>
      <c r="AL184" s="59">
        <f t="shared" si="145"/>
        <v>0</v>
      </c>
      <c r="AM184" s="1752"/>
    </row>
    <row r="185" spans="1:39" x14ac:dyDescent="0.2">
      <c r="A185" s="1050">
        <v>227</v>
      </c>
      <c r="B185" s="1051">
        <v>244</v>
      </c>
      <c r="C185" s="11"/>
      <c r="D185" s="58"/>
      <c r="E185" s="58"/>
      <c r="F185" s="58"/>
      <c r="G185" s="58"/>
      <c r="H185" s="58"/>
      <c r="I185" s="58"/>
      <c r="J185" s="58"/>
      <c r="K185" s="58"/>
      <c r="L185" s="58"/>
      <c r="M185" s="58"/>
      <c r="N185" s="58"/>
      <c r="O185" s="58"/>
      <c r="P185" s="58"/>
      <c r="Q185" s="58"/>
      <c r="R185" s="58"/>
      <c r="S185" s="58">
        <f t="shared" si="150"/>
        <v>0</v>
      </c>
      <c r="T185" s="58">
        <f t="shared" si="151"/>
        <v>0</v>
      </c>
      <c r="U185" s="58">
        <f t="shared" si="146"/>
        <v>0</v>
      </c>
      <c r="V185" s="58">
        <f t="shared" si="140"/>
        <v>0</v>
      </c>
      <c r="W185" s="58">
        <f t="shared" si="141"/>
        <v>0</v>
      </c>
      <c r="X185" s="59">
        <f t="shared" si="147"/>
        <v>0</v>
      </c>
      <c r="Y185" s="59"/>
      <c r="Z185" s="1521"/>
      <c r="AA185" s="1521"/>
      <c r="AB185" s="1521"/>
      <c r="AC185" s="1521"/>
      <c r="AD185" s="1521"/>
      <c r="AE185" s="59"/>
      <c r="AF185" s="59"/>
      <c r="AG185" s="59">
        <f t="shared" si="142"/>
        <v>0</v>
      </c>
      <c r="AH185" s="59">
        <f t="shared" si="143"/>
        <v>0</v>
      </c>
      <c r="AI185" s="59">
        <f t="shared" si="144"/>
        <v>0</v>
      </c>
      <c r="AJ185" s="59">
        <f t="shared" si="148"/>
        <v>0</v>
      </c>
      <c r="AK185" s="59">
        <f t="shared" si="149"/>
        <v>0</v>
      </c>
      <c r="AL185" s="59">
        <f t="shared" si="145"/>
        <v>0</v>
      </c>
      <c r="AM185" s="1752"/>
    </row>
    <row r="186" spans="1:39" x14ac:dyDescent="0.2">
      <c r="A186" s="1056">
        <v>262</v>
      </c>
      <c r="B186" s="1049">
        <v>112</v>
      </c>
      <c r="C186" s="15"/>
      <c r="D186" s="58"/>
      <c r="E186" s="58"/>
      <c r="F186" s="58"/>
      <c r="G186" s="58"/>
      <c r="H186" s="58"/>
      <c r="I186" s="58"/>
      <c r="J186" s="58"/>
      <c r="K186" s="58"/>
      <c r="L186" s="58"/>
      <c r="M186" s="58"/>
      <c r="N186" s="58"/>
      <c r="O186" s="58"/>
      <c r="P186" s="58"/>
      <c r="Q186" s="58"/>
      <c r="R186" s="58"/>
      <c r="S186" s="58">
        <f t="shared" si="150"/>
        <v>0</v>
      </c>
      <c r="T186" s="58">
        <f t="shared" si="151"/>
        <v>0</v>
      </c>
      <c r="U186" s="58">
        <f t="shared" si="146"/>
        <v>0</v>
      </c>
      <c r="V186" s="58">
        <f t="shared" si="140"/>
        <v>0</v>
      </c>
      <c r="W186" s="58">
        <f t="shared" si="141"/>
        <v>0</v>
      </c>
      <c r="X186" s="59">
        <f t="shared" si="147"/>
        <v>0</v>
      </c>
      <c r="Y186" s="59"/>
      <c r="Z186" s="1521"/>
      <c r="AA186" s="1521"/>
      <c r="AB186" s="1521"/>
      <c r="AC186" s="1521"/>
      <c r="AD186" s="1521"/>
      <c r="AE186" s="59"/>
      <c r="AF186" s="59"/>
      <c r="AG186" s="59">
        <f t="shared" si="142"/>
        <v>0</v>
      </c>
      <c r="AH186" s="59">
        <f t="shared" si="143"/>
        <v>0</v>
      </c>
      <c r="AI186" s="59">
        <f t="shared" si="144"/>
        <v>0</v>
      </c>
      <c r="AJ186" s="59">
        <f t="shared" si="148"/>
        <v>0</v>
      </c>
      <c r="AK186" s="59">
        <f t="shared" si="149"/>
        <v>0</v>
      </c>
      <c r="AL186" s="59">
        <f t="shared" si="145"/>
        <v>0</v>
      </c>
      <c r="AM186" s="1752"/>
    </row>
    <row r="187" spans="1:39" x14ac:dyDescent="0.2">
      <c r="A187" s="1056">
        <v>262</v>
      </c>
      <c r="B187" s="1049">
        <v>119</v>
      </c>
      <c r="C187" s="15"/>
      <c r="D187" s="58"/>
      <c r="E187" s="58"/>
      <c r="F187" s="58"/>
      <c r="G187" s="58"/>
      <c r="H187" s="58"/>
      <c r="I187" s="58"/>
      <c r="J187" s="58"/>
      <c r="K187" s="58"/>
      <c r="L187" s="58"/>
      <c r="M187" s="58"/>
      <c r="N187" s="58"/>
      <c r="O187" s="58"/>
      <c r="P187" s="58"/>
      <c r="Q187" s="58"/>
      <c r="R187" s="58"/>
      <c r="S187" s="58">
        <f t="shared" si="150"/>
        <v>0</v>
      </c>
      <c r="T187" s="58">
        <f t="shared" si="151"/>
        <v>0</v>
      </c>
      <c r="U187" s="58">
        <f t="shared" si="146"/>
        <v>0</v>
      </c>
      <c r="V187" s="58">
        <f t="shared" si="140"/>
        <v>0</v>
      </c>
      <c r="W187" s="58">
        <f t="shared" si="141"/>
        <v>0</v>
      </c>
      <c r="X187" s="59">
        <f t="shared" si="147"/>
        <v>0</v>
      </c>
      <c r="Y187" s="59"/>
      <c r="Z187" s="1521"/>
      <c r="AA187" s="1521"/>
      <c r="AB187" s="1521"/>
      <c r="AC187" s="1521"/>
      <c r="AD187" s="1521"/>
      <c r="AE187" s="59"/>
      <c r="AF187" s="59"/>
      <c r="AG187" s="59">
        <f t="shared" si="142"/>
        <v>0</v>
      </c>
      <c r="AH187" s="59">
        <f t="shared" si="143"/>
        <v>0</v>
      </c>
      <c r="AI187" s="59">
        <f t="shared" si="144"/>
        <v>0</v>
      </c>
      <c r="AJ187" s="59">
        <f t="shared" si="148"/>
        <v>0</v>
      </c>
      <c r="AK187" s="59">
        <f t="shared" si="149"/>
        <v>0</v>
      </c>
      <c r="AL187" s="59">
        <f t="shared" si="145"/>
        <v>0</v>
      </c>
      <c r="AM187" s="1752"/>
    </row>
    <row r="188" spans="1:39" x14ac:dyDescent="0.2">
      <c r="A188" s="1050">
        <v>266</v>
      </c>
      <c r="B188" s="1051">
        <v>111</v>
      </c>
      <c r="C188" s="11"/>
      <c r="D188" s="58"/>
      <c r="E188" s="58"/>
      <c r="F188" s="58"/>
      <c r="G188" s="58"/>
      <c r="H188" s="58"/>
      <c r="I188" s="58"/>
      <c r="J188" s="58"/>
      <c r="K188" s="58"/>
      <c r="L188" s="58"/>
      <c r="M188" s="58"/>
      <c r="N188" s="58"/>
      <c r="O188" s="58"/>
      <c r="P188" s="58"/>
      <c r="Q188" s="58"/>
      <c r="R188" s="58"/>
      <c r="S188" s="58">
        <f>D188+E188+J188+K188</f>
        <v>0</v>
      </c>
      <c r="T188" s="58">
        <f>F188+G188+L188+M188</f>
        <v>0</v>
      </c>
      <c r="U188" s="58">
        <f>H188+I188+N188+O188</f>
        <v>0</v>
      </c>
      <c r="V188" s="58">
        <f>P188</f>
        <v>0</v>
      </c>
      <c r="W188" s="58">
        <f t="shared" si="141"/>
        <v>0</v>
      </c>
      <c r="X188" s="59">
        <f t="shared" si="147"/>
        <v>0</v>
      </c>
      <c r="Y188" s="59"/>
      <c r="Z188" s="1521"/>
      <c r="AA188" s="1521"/>
      <c r="AB188" s="1521"/>
      <c r="AC188" s="1521"/>
      <c r="AD188" s="1521"/>
      <c r="AE188" s="59"/>
      <c r="AF188" s="59"/>
      <c r="AG188" s="59">
        <f t="shared" si="142"/>
        <v>0</v>
      </c>
      <c r="AH188" s="59">
        <f t="shared" si="143"/>
        <v>0</v>
      </c>
      <c r="AI188" s="59">
        <f t="shared" si="144"/>
        <v>0</v>
      </c>
      <c r="AJ188" s="59">
        <f t="shared" si="148"/>
        <v>0</v>
      </c>
      <c r="AK188" s="59">
        <f t="shared" si="149"/>
        <v>0</v>
      </c>
      <c r="AL188" s="59">
        <f t="shared" si="145"/>
        <v>0</v>
      </c>
      <c r="AM188" s="1752"/>
    </row>
    <row r="189" spans="1:39" x14ac:dyDescent="0.2">
      <c r="A189" s="1050">
        <v>266</v>
      </c>
      <c r="B189" s="1051">
        <v>112</v>
      </c>
      <c r="C189" s="11"/>
      <c r="D189" s="58"/>
      <c r="E189" s="58"/>
      <c r="F189" s="58"/>
      <c r="G189" s="58"/>
      <c r="H189" s="58"/>
      <c r="I189" s="58"/>
      <c r="J189" s="58"/>
      <c r="K189" s="58"/>
      <c r="L189" s="58"/>
      <c r="M189" s="58"/>
      <c r="N189" s="58"/>
      <c r="O189" s="58"/>
      <c r="P189" s="58"/>
      <c r="Q189" s="58"/>
      <c r="R189" s="58"/>
      <c r="S189" s="58">
        <f>D189+E189+J189+K189</f>
        <v>0</v>
      </c>
      <c r="T189" s="58">
        <f>F189+G189+L189+M189</f>
        <v>0</v>
      </c>
      <c r="U189" s="58">
        <f>H189+I189+N189+O189</f>
        <v>0</v>
      </c>
      <c r="V189" s="58">
        <f>P189</f>
        <v>0</v>
      </c>
      <c r="W189" s="58">
        <f t="shared" si="141"/>
        <v>0</v>
      </c>
      <c r="X189" s="59">
        <f t="shared" si="147"/>
        <v>0</v>
      </c>
      <c r="Y189" s="59"/>
      <c r="Z189" s="1521"/>
      <c r="AA189" s="1521"/>
      <c r="AB189" s="1521"/>
      <c r="AC189" s="1521"/>
      <c r="AD189" s="1521"/>
      <c r="AE189" s="59"/>
      <c r="AF189" s="59"/>
      <c r="AG189" s="59">
        <f t="shared" si="142"/>
        <v>0</v>
      </c>
      <c r="AH189" s="59">
        <f t="shared" si="143"/>
        <v>0</v>
      </c>
      <c r="AI189" s="59">
        <f t="shared" si="144"/>
        <v>0</v>
      </c>
      <c r="AJ189" s="59">
        <f t="shared" si="148"/>
        <v>0</v>
      </c>
      <c r="AK189" s="59">
        <f t="shared" si="149"/>
        <v>0</v>
      </c>
      <c r="AL189" s="59">
        <f t="shared" si="145"/>
        <v>0</v>
      </c>
      <c r="AM189" s="1752"/>
    </row>
    <row r="190" spans="1:39" x14ac:dyDescent="0.2">
      <c r="A190" s="1050">
        <v>266</v>
      </c>
      <c r="B190" s="1051">
        <v>119</v>
      </c>
      <c r="C190" s="11"/>
      <c r="D190" s="58"/>
      <c r="E190" s="58"/>
      <c r="F190" s="58"/>
      <c r="G190" s="58"/>
      <c r="H190" s="58"/>
      <c r="I190" s="58"/>
      <c r="J190" s="58"/>
      <c r="K190" s="58"/>
      <c r="L190" s="58"/>
      <c r="M190" s="58"/>
      <c r="N190" s="58"/>
      <c r="O190" s="58"/>
      <c r="P190" s="58"/>
      <c r="Q190" s="58"/>
      <c r="R190" s="58"/>
      <c r="S190" s="58">
        <f>D190+E190+J190+K190</f>
        <v>0</v>
      </c>
      <c r="T190" s="58">
        <f>F190+G190+L190+M190</f>
        <v>0</v>
      </c>
      <c r="U190" s="58">
        <f>H190+I190+N190+O190</f>
        <v>0</v>
      </c>
      <c r="V190" s="58">
        <f>P190</f>
        <v>0</v>
      </c>
      <c r="W190" s="58">
        <f t="shared" si="141"/>
        <v>0</v>
      </c>
      <c r="X190" s="59">
        <f t="shared" si="147"/>
        <v>0</v>
      </c>
      <c r="Y190" s="59"/>
      <c r="Z190" s="1521"/>
      <c r="AA190" s="1521"/>
      <c r="AB190" s="1521"/>
      <c r="AC190" s="1521"/>
      <c r="AD190" s="1521"/>
      <c r="AE190" s="59"/>
      <c r="AF190" s="59"/>
      <c r="AG190" s="59">
        <f t="shared" si="142"/>
        <v>0</v>
      </c>
      <c r="AH190" s="59">
        <f t="shared" si="143"/>
        <v>0</v>
      </c>
      <c r="AI190" s="59">
        <f t="shared" si="144"/>
        <v>0</v>
      </c>
      <c r="AJ190" s="59">
        <f t="shared" si="148"/>
        <v>0</v>
      </c>
      <c r="AK190" s="59">
        <f t="shared" si="149"/>
        <v>0</v>
      </c>
      <c r="AL190" s="59">
        <f t="shared" si="145"/>
        <v>0</v>
      </c>
      <c r="AM190" s="1752"/>
    </row>
    <row r="191" spans="1:39" hidden="1" x14ac:dyDescent="0.2">
      <c r="A191" s="1050">
        <v>267</v>
      </c>
      <c r="B191" s="1051">
        <v>112</v>
      </c>
      <c r="C191" s="11"/>
      <c r="D191" s="58"/>
      <c r="E191" s="58"/>
      <c r="F191" s="58"/>
      <c r="G191" s="58"/>
      <c r="H191" s="58"/>
      <c r="I191" s="58"/>
      <c r="J191" s="58"/>
      <c r="K191" s="58"/>
      <c r="L191" s="58"/>
      <c r="M191" s="58"/>
      <c r="N191" s="58"/>
      <c r="O191" s="58"/>
      <c r="P191" s="58"/>
      <c r="Q191" s="58"/>
      <c r="R191" s="58"/>
      <c r="S191" s="58">
        <f>D191+E191+J191+K191</f>
        <v>0</v>
      </c>
      <c r="T191" s="58">
        <f>F191+G191+L191+M191</f>
        <v>0</v>
      </c>
      <c r="U191" s="58">
        <f>H191+I191+N191+O191</f>
        <v>0</v>
      </c>
      <c r="V191" s="58">
        <f>P191</f>
        <v>0</v>
      </c>
      <c r="W191" s="58">
        <f t="shared" si="141"/>
        <v>0</v>
      </c>
      <c r="X191" s="59">
        <f t="shared" si="147"/>
        <v>0</v>
      </c>
      <c r="Y191" s="59"/>
      <c r="Z191" s="1521"/>
      <c r="AA191" s="1521"/>
      <c r="AB191" s="1521"/>
      <c r="AC191" s="1521"/>
      <c r="AD191" s="1521"/>
      <c r="AE191" s="59"/>
      <c r="AF191" s="59"/>
      <c r="AG191" s="59">
        <f t="shared" si="142"/>
        <v>0</v>
      </c>
      <c r="AH191" s="59">
        <f t="shared" si="143"/>
        <v>0</v>
      </c>
      <c r="AI191" s="59">
        <f t="shared" si="144"/>
        <v>0</v>
      </c>
      <c r="AJ191" s="59">
        <f t="shared" si="148"/>
        <v>0</v>
      </c>
      <c r="AK191" s="59">
        <f t="shared" si="149"/>
        <v>0</v>
      </c>
      <c r="AL191" s="59">
        <f t="shared" si="145"/>
        <v>0</v>
      </c>
      <c r="AM191" s="1752"/>
    </row>
    <row r="192" spans="1:39" x14ac:dyDescent="0.2">
      <c r="A192" s="1056">
        <v>291</v>
      </c>
      <c r="B192" s="1147">
        <v>851</v>
      </c>
      <c r="C192" s="15"/>
      <c r="D192" s="58"/>
      <c r="E192" s="58"/>
      <c r="F192" s="58"/>
      <c r="G192" s="58"/>
      <c r="H192" s="58"/>
      <c r="I192" s="58"/>
      <c r="J192" s="58"/>
      <c r="K192" s="58"/>
      <c r="L192" s="58"/>
      <c r="M192" s="58"/>
      <c r="N192" s="58"/>
      <c r="O192" s="58"/>
      <c r="P192" s="58"/>
      <c r="Q192" s="58"/>
      <c r="R192" s="58"/>
      <c r="S192" s="58">
        <f t="shared" si="150"/>
        <v>0</v>
      </c>
      <c r="T192" s="58">
        <f t="shared" si="151"/>
        <v>0</v>
      </c>
      <c r="U192" s="58">
        <f t="shared" si="146"/>
        <v>0</v>
      </c>
      <c r="V192" s="58">
        <f t="shared" si="140"/>
        <v>0</v>
      </c>
      <c r="W192" s="58">
        <f t="shared" si="141"/>
        <v>0</v>
      </c>
      <c r="X192" s="59">
        <f t="shared" si="147"/>
        <v>0</v>
      </c>
      <c r="Y192" s="59"/>
      <c r="Z192" s="1521"/>
      <c r="AA192" s="1521"/>
      <c r="AB192" s="1521"/>
      <c r="AC192" s="1521"/>
      <c r="AD192" s="1521"/>
      <c r="AE192" s="59"/>
      <c r="AF192" s="59"/>
      <c r="AG192" s="59">
        <f t="shared" si="142"/>
        <v>0</v>
      </c>
      <c r="AH192" s="59">
        <f t="shared" si="143"/>
        <v>0</v>
      </c>
      <c r="AI192" s="59">
        <f t="shared" si="144"/>
        <v>0</v>
      </c>
      <c r="AJ192" s="59">
        <f t="shared" si="148"/>
        <v>0</v>
      </c>
      <c r="AK192" s="59">
        <f t="shared" si="149"/>
        <v>0</v>
      </c>
      <c r="AL192" s="59">
        <f t="shared" si="145"/>
        <v>0</v>
      </c>
      <c r="AM192" s="1752"/>
    </row>
    <row r="193" spans="1:39" x14ac:dyDescent="0.2">
      <c r="A193" s="1056">
        <v>291</v>
      </c>
      <c r="B193" s="1147">
        <v>851</v>
      </c>
      <c r="C193" s="15"/>
      <c r="D193" s="58"/>
      <c r="E193" s="58"/>
      <c r="F193" s="58"/>
      <c r="G193" s="58"/>
      <c r="H193" s="58"/>
      <c r="I193" s="58"/>
      <c r="J193" s="58"/>
      <c r="K193" s="58"/>
      <c r="L193" s="58"/>
      <c r="M193" s="58"/>
      <c r="N193" s="58"/>
      <c r="O193" s="58"/>
      <c r="P193" s="58"/>
      <c r="Q193" s="58"/>
      <c r="R193" s="58"/>
      <c r="S193" s="58">
        <f t="shared" si="150"/>
        <v>0</v>
      </c>
      <c r="T193" s="58">
        <f t="shared" si="151"/>
        <v>0</v>
      </c>
      <c r="U193" s="58">
        <f t="shared" si="146"/>
        <v>0</v>
      </c>
      <c r="V193" s="58">
        <f t="shared" si="140"/>
        <v>0</v>
      </c>
      <c r="W193" s="58">
        <f t="shared" si="141"/>
        <v>0</v>
      </c>
      <c r="X193" s="59">
        <f t="shared" si="147"/>
        <v>0</v>
      </c>
      <c r="Y193" s="59"/>
      <c r="Z193" s="1521"/>
      <c r="AA193" s="1521"/>
      <c r="AB193" s="1521"/>
      <c r="AC193" s="1521"/>
      <c r="AD193" s="1521"/>
      <c r="AE193" s="59"/>
      <c r="AF193" s="59"/>
      <c r="AG193" s="59">
        <f t="shared" si="142"/>
        <v>0</v>
      </c>
      <c r="AH193" s="59">
        <f t="shared" si="143"/>
        <v>0</v>
      </c>
      <c r="AI193" s="59">
        <f t="shared" si="144"/>
        <v>0</v>
      </c>
      <c r="AJ193" s="59">
        <f t="shared" si="148"/>
        <v>0</v>
      </c>
      <c r="AK193" s="59">
        <f t="shared" si="149"/>
        <v>0</v>
      </c>
      <c r="AL193" s="59">
        <f t="shared" si="145"/>
        <v>0</v>
      </c>
      <c r="AM193" s="1752"/>
    </row>
    <row r="194" spans="1:39" x14ac:dyDescent="0.2">
      <c r="A194" s="1056">
        <v>291</v>
      </c>
      <c r="B194" s="1049">
        <v>852</v>
      </c>
      <c r="C194" s="15"/>
      <c r="D194" s="58"/>
      <c r="E194" s="58"/>
      <c r="F194" s="58"/>
      <c r="G194" s="58"/>
      <c r="H194" s="58"/>
      <c r="I194" s="58"/>
      <c r="J194" s="58"/>
      <c r="K194" s="58"/>
      <c r="L194" s="58"/>
      <c r="M194" s="58"/>
      <c r="N194" s="58"/>
      <c r="O194" s="58"/>
      <c r="P194" s="58"/>
      <c r="Q194" s="58"/>
      <c r="R194" s="58"/>
      <c r="S194" s="58">
        <f t="shared" ref="S194:S199" si="152">D194+E194+J194+K194</f>
        <v>0</v>
      </c>
      <c r="T194" s="58">
        <f t="shared" ref="T194:T199" si="153">F194+G194+L194+M194</f>
        <v>0</v>
      </c>
      <c r="U194" s="58">
        <f t="shared" si="146"/>
        <v>0</v>
      </c>
      <c r="V194" s="58">
        <f t="shared" si="140"/>
        <v>0</v>
      </c>
      <c r="W194" s="58">
        <f t="shared" si="141"/>
        <v>0</v>
      </c>
      <c r="X194" s="59">
        <f t="shared" si="147"/>
        <v>0</v>
      </c>
      <c r="Y194" s="59"/>
      <c r="Z194" s="1521"/>
      <c r="AA194" s="1521"/>
      <c r="AB194" s="1521"/>
      <c r="AC194" s="1521"/>
      <c r="AD194" s="1521"/>
      <c r="AE194" s="59"/>
      <c r="AF194" s="59"/>
      <c r="AG194" s="59">
        <f t="shared" si="142"/>
        <v>0</v>
      </c>
      <c r="AH194" s="59">
        <f t="shared" si="143"/>
        <v>0</v>
      </c>
      <c r="AI194" s="59">
        <f t="shared" ref="AI194:AI199" si="154">AB194</f>
        <v>0</v>
      </c>
      <c r="AJ194" s="59">
        <f t="shared" si="148"/>
        <v>0</v>
      </c>
      <c r="AK194" s="59">
        <f t="shared" si="149"/>
        <v>0</v>
      </c>
      <c r="AL194" s="59">
        <f t="shared" si="145"/>
        <v>0</v>
      </c>
      <c r="AM194" s="1752"/>
    </row>
    <row r="195" spans="1:39" x14ac:dyDescent="0.2">
      <c r="A195" s="1056">
        <v>291</v>
      </c>
      <c r="B195" s="1147">
        <v>853</v>
      </c>
      <c r="C195" s="15"/>
      <c r="D195" s="58"/>
      <c r="E195" s="58"/>
      <c r="F195" s="58"/>
      <c r="G195" s="58"/>
      <c r="H195" s="58"/>
      <c r="I195" s="58"/>
      <c r="J195" s="58"/>
      <c r="K195" s="58"/>
      <c r="L195" s="58"/>
      <c r="M195" s="58"/>
      <c r="N195" s="58"/>
      <c r="O195" s="58"/>
      <c r="P195" s="58"/>
      <c r="Q195" s="58"/>
      <c r="R195" s="58"/>
      <c r="S195" s="58">
        <f t="shared" si="152"/>
        <v>0</v>
      </c>
      <c r="T195" s="58">
        <f t="shared" si="153"/>
        <v>0</v>
      </c>
      <c r="U195" s="58">
        <f t="shared" si="146"/>
        <v>0</v>
      </c>
      <c r="V195" s="58">
        <f t="shared" si="140"/>
        <v>0</v>
      </c>
      <c r="W195" s="58">
        <f t="shared" si="141"/>
        <v>0</v>
      </c>
      <c r="X195" s="59">
        <f t="shared" si="147"/>
        <v>0</v>
      </c>
      <c r="Y195" s="59"/>
      <c r="Z195" s="1521"/>
      <c r="AA195" s="1521"/>
      <c r="AB195" s="1521"/>
      <c r="AC195" s="1521"/>
      <c r="AD195" s="1521"/>
      <c r="AE195" s="59"/>
      <c r="AF195" s="59"/>
      <c r="AG195" s="59">
        <f t="shared" si="142"/>
        <v>0</v>
      </c>
      <c r="AH195" s="59">
        <f t="shared" si="143"/>
        <v>0</v>
      </c>
      <c r="AI195" s="59">
        <f t="shared" si="154"/>
        <v>0</v>
      </c>
      <c r="AJ195" s="59">
        <f t="shared" si="148"/>
        <v>0</v>
      </c>
      <c r="AK195" s="59">
        <f t="shared" si="149"/>
        <v>0</v>
      </c>
      <c r="AL195" s="59">
        <f t="shared" si="145"/>
        <v>0</v>
      </c>
      <c r="AM195" s="1752"/>
    </row>
    <row r="196" spans="1:39" x14ac:dyDescent="0.2">
      <c r="A196" s="1056">
        <v>292</v>
      </c>
      <c r="B196" s="1049">
        <v>853</v>
      </c>
      <c r="C196" s="15"/>
      <c r="D196" s="58"/>
      <c r="E196" s="58"/>
      <c r="F196" s="58"/>
      <c r="G196" s="58"/>
      <c r="H196" s="58"/>
      <c r="I196" s="58"/>
      <c r="J196" s="58"/>
      <c r="K196" s="58"/>
      <c r="L196" s="58"/>
      <c r="M196" s="58"/>
      <c r="N196" s="58"/>
      <c r="O196" s="58"/>
      <c r="P196" s="58"/>
      <c r="Q196" s="58"/>
      <c r="R196" s="58"/>
      <c r="S196" s="58">
        <f t="shared" si="152"/>
        <v>0</v>
      </c>
      <c r="T196" s="58">
        <f t="shared" si="153"/>
        <v>0</v>
      </c>
      <c r="U196" s="58">
        <f t="shared" si="146"/>
        <v>0</v>
      </c>
      <c r="V196" s="58">
        <f t="shared" si="140"/>
        <v>0</v>
      </c>
      <c r="W196" s="58">
        <f t="shared" si="141"/>
        <v>0</v>
      </c>
      <c r="X196" s="59">
        <f t="shared" si="147"/>
        <v>0</v>
      </c>
      <c r="Y196" s="59"/>
      <c r="Z196" s="1521"/>
      <c r="AA196" s="1521"/>
      <c r="AB196" s="1521"/>
      <c r="AC196" s="1521"/>
      <c r="AD196" s="1521"/>
      <c r="AE196" s="59"/>
      <c r="AF196" s="59"/>
      <c r="AG196" s="59">
        <f t="shared" si="142"/>
        <v>0</v>
      </c>
      <c r="AH196" s="59">
        <f t="shared" si="143"/>
        <v>0</v>
      </c>
      <c r="AI196" s="59">
        <f t="shared" si="154"/>
        <v>0</v>
      </c>
      <c r="AJ196" s="59">
        <f t="shared" si="148"/>
        <v>0</v>
      </c>
      <c r="AK196" s="59">
        <f t="shared" si="149"/>
        <v>0</v>
      </c>
      <c r="AL196" s="59">
        <f t="shared" si="145"/>
        <v>0</v>
      </c>
      <c r="AM196" s="1752"/>
    </row>
    <row r="197" spans="1:39" x14ac:dyDescent="0.2">
      <c r="A197" s="1056">
        <v>293</v>
      </c>
      <c r="B197" s="1049">
        <v>851</v>
      </c>
      <c r="C197" s="15"/>
      <c r="D197" s="58"/>
      <c r="E197" s="58"/>
      <c r="F197" s="58"/>
      <c r="G197" s="58"/>
      <c r="H197" s="58"/>
      <c r="I197" s="58"/>
      <c r="J197" s="58"/>
      <c r="K197" s="58"/>
      <c r="L197" s="58"/>
      <c r="M197" s="58"/>
      <c r="N197" s="58"/>
      <c r="O197" s="58"/>
      <c r="P197" s="58"/>
      <c r="Q197" s="58"/>
      <c r="R197" s="58"/>
      <c r="S197" s="58">
        <f t="shared" si="152"/>
        <v>0</v>
      </c>
      <c r="T197" s="58">
        <f t="shared" si="153"/>
        <v>0</v>
      </c>
      <c r="U197" s="58">
        <f>H197+I197+N197+O197</f>
        <v>0</v>
      </c>
      <c r="V197" s="58">
        <f>P197</f>
        <v>0</v>
      </c>
      <c r="W197" s="58">
        <f t="shared" si="141"/>
        <v>0</v>
      </c>
      <c r="X197" s="59">
        <f t="shared" si="147"/>
        <v>0</v>
      </c>
      <c r="Y197" s="59"/>
      <c r="Z197" s="1521"/>
      <c r="AA197" s="1521"/>
      <c r="AB197" s="1521"/>
      <c r="AC197" s="1521"/>
      <c r="AD197" s="1521"/>
      <c r="AE197" s="59"/>
      <c r="AF197" s="59"/>
      <c r="AG197" s="59">
        <f t="shared" si="142"/>
        <v>0</v>
      </c>
      <c r="AH197" s="59">
        <f t="shared" si="143"/>
        <v>0</v>
      </c>
      <c r="AI197" s="59">
        <f t="shared" si="154"/>
        <v>0</v>
      </c>
      <c r="AJ197" s="59">
        <f t="shared" si="148"/>
        <v>0</v>
      </c>
      <c r="AK197" s="59">
        <f t="shared" si="149"/>
        <v>0</v>
      </c>
      <c r="AL197" s="59">
        <f t="shared" si="145"/>
        <v>0</v>
      </c>
      <c r="AM197" s="1752"/>
    </row>
    <row r="198" spans="1:39" x14ac:dyDescent="0.2">
      <c r="A198" s="1056">
        <v>293</v>
      </c>
      <c r="B198" s="1049">
        <v>853</v>
      </c>
      <c r="C198" s="15"/>
      <c r="D198" s="58"/>
      <c r="E198" s="58"/>
      <c r="F198" s="58"/>
      <c r="G198" s="58"/>
      <c r="H198" s="58"/>
      <c r="I198" s="58"/>
      <c r="J198" s="58"/>
      <c r="K198" s="58"/>
      <c r="L198" s="58"/>
      <c r="M198" s="58"/>
      <c r="N198" s="58"/>
      <c r="O198" s="58"/>
      <c r="P198" s="58"/>
      <c r="Q198" s="58"/>
      <c r="R198" s="58"/>
      <c r="S198" s="58">
        <f t="shared" si="152"/>
        <v>0</v>
      </c>
      <c r="T198" s="58">
        <f t="shared" si="153"/>
        <v>0</v>
      </c>
      <c r="U198" s="58">
        <f t="shared" si="146"/>
        <v>0</v>
      </c>
      <c r="V198" s="58">
        <f t="shared" si="140"/>
        <v>0</v>
      </c>
      <c r="W198" s="58">
        <f t="shared" si="141"/>
        <v>0</v>
      </c>
      <c r="X198" s="59">
        <f t="shared" si="147"/>
        <v>0</v>
      </c>
      <c r="Y198" s="59"/>
      <c r="Z198" s="1521"/>
      <c r="AA198" s="1521"/>
      <c r="AB198" s="1521"/>
      <c r="AC198" s="1521"/>
      <c r="AD198" s="1521"/>
      <c r="AE198" s="59"/>
      <c r="AF198" s="59"/>
      <c r="AG198" s="59">
        <f t="shared" si="142"/>
        <v>0</v>
      </c>
      <c r="AH198" s="59">
        <f t="shared" si="143"/>
        <v>0</v>
      </c>
      <c r="AI198" s="59">
        <f t="shared" si="154"/>
        <v>0</v>
      </c>
      <c r="AJ198" s="59">
        <f t="shared" si="148"/>
        <v>0</v>
      </c>
      <c r="AK198" s="59">
        <f t="shared" si="149"/>
        <v>0</v>
      </c>
      <c r="AL198" s="59">
        <f t="shared" si="145"/>
        <v>0</v>
      </c>
      <c r="AM198" s="1752"/>
    </row>
    <row r="199" spans="1:39" ht="12.75" customHeight="1" x14ac:dyDescent="0.2">
      <c r="A199" s="1056">
        <v>296</v>
      </c>
      <c r="B199" s="1049">
        <v>244</v>
      </c>
      <c r="C199" s="15"/>
      <c r="D199" s="58"/>
      <c r="E199" s="58"/>
      <c r="F199" s="58"/>
      <c r="G199" s="58"/>
      <c r="H199" s="58"/>
      <c r="I199" s="58"/>
      <c r="J199" s="58"/>
      <c r="K199" s="58"/>
      <c r="L199" s="58"/>
      <c r="M199" s="58"/>
      <c r="N199" s="58"/>
      <c r="O199" s="58"/>
      <c r="P199" s="58"/>
      <c r="Q199" s="58"/>
      <c r="R199" s="58"/>
      <c r="S199" s="58">
        <f t="shared" si="152"/>
        <v>0</v>
      </c>
      <c r="T199" s="58">
        <f t="shared" si="153"/>
        <v>0</v>
      </c>
      <c r="U199" s="58">
        <f t="shared" si="146"/>
        <v>0</v>
      </c>
      <c r="V199" s="58">
        <f t="shared" si="140"/>
        <v>0</v>
      </c>
      <c r="W199" s="58">
        <f t="shared" si="141"/>
        <v>0</v>
      </c>
      <c r="X199" s="59">
        <f t="shared" si="147"/>
        <v>0</v>
      </c>
      <c r="Y199" s="59"/>
      <c r="Z199" s="1521"/>
      <c r="AA199" s="1521"/>
      <c r="AB199" s="1521"/>
      <c r="AC199" s="1521"/>
      <c r="AD199" s="1521"/>
      <c r="AE199" s="59"/>
      <c r="AF199" s="59"/>
      <c r="AG199" s="59">
        <f t="shared" ref="AG199:AG215" si="155">Y199+AC199</f>
        <v>0</v>
      </c>
      <c r="AH199" s="59">
        <f t="shared" si="143"/>
        <v>0</v>
      </c>
      <c r="AI199" s="59">
        <f t="shared" si="154"/>
        <v>0</v>
      </c>
      <c r="AJ199" s="59">
        <f t="shared" si="148"/>
        <v>0</v>
      </c>
      <c r="AK199" s="59">
        <f t="shared" si="149"/>
        <v>0</v>
      </c>
      <c r="AL199" s="59">
        <f t="shared" ref="AL199:AL215" si="156">C199+X199+AK199</f>
        <v>0</v>
      </c>
      <c r="AM199" s="1752"/>
    </row>
    <row r="200" spans="1:39" x14ac:dyDescent="0.2">
      <c r="A200" s="1056">
        <v>296</v>
      </c>
      <c r="B200" s="1049">
        <v>340</v>
      </c>
      <c r="C200" s="15"/>
      <c r="D200" s="58"/>
      <c r="E200" s="58"/>
      <c r="F200" s="58"/>
      <c r="G200" s="58"/>
      <c r="H200" s="58"/>
      <c r="I200" s="58"/>
      <c r="J200" s="58"/>
      <c r="K200" s="58"/>
      <c r="L200" s="58"/>
      <c r="M200" s="58"/>
      <c r="N200" s="58"/>
      <c r="O200" s="58"/>
      <c r="P200" s="58"/>
      <c r="Q200" s="58"/>
      <c r="R200" s="58"/>
      <c r="S200" s="58">
        <f t="shared" si="150"/>
        <v>0</v>
      </c>
      <c r="T200" s="58">
        <f t="shared" si="151"/>
        <v>0</v>
      </c>
      <c r="U200" s="58">
        <f t="shared" si="146"/>
        <v>0</v>
      </c>
      <c r="V200" s="58">
        <f t="shared" si="140"/>
        <v>0</v>
      </c>
      <c r="W200" s="58">
        <f t="shared" si="141"/>
        <v>0</v>
      </c>
      <c r="X200" s="59">
        <f t="shared" si="147"/>
        <v>0</v>
      </c>
      <c r="Y200" s="59"/>
      <c r="Z200" s="1521"/>
      <c r="AA200" s="1521"/>
      <c r="AB200" s="1521"/>
      <c r="AC200" s="1521"/>
      <c r="AD200" s="1521"/>
      <c r="AE200" s="59"/>
      <c r="AF200" s="59"/>
      <c r="AG200" s="59">
        <f t="shared" si="155"/>
        <v>0</v>
      </c>
      <c r="AH200" s="59">
        <f t="shared" si="143"/>
        <v>0</v>
      </c>
      <c r="AI200" s="59">
        <f t="shared" ref="AI200:AI206" si="157">AB200</f>
        <v>0</v>
      </c>
      <c r="AJ200" s="59">
        <f t="shared" si="148"/>
        <v>0</v>
      </c>
      <c r="AK200" s="59">
        <f t="shared" si="149"/>
        <v>0</v>
      </c>
      <c r="AL200" s="59">
        <f t="shared" si="156"/>
        <v>0</v>
      </c>
      <c r="AM200" s="1752"/>
    </row>
    <row r="201" spans="1:39" hidden="1" x14ac:dyDescent="0.2">
      <c r="A201" s="1056">
        <v>296</v>
      </c>
      <c r="B201" s="1049">
        <v>360</v>
      </c>
      <c r="C201" s="15"/>
      <c r="D201" s="58"/>
      <c r="E201" s="58"/>
      <c r="F201" s="58"/>
      <c r="G201" s="58"/>
      <c r="H201" s="58"/>
      <c r="I201" s="58"/>
      <c r="J201" s="58"/>
      <c r="K201" s="58"/>
      <c r="L201" s="58"/>
      <c r="M201" s="58"/>
      <c r="N201" s="58"/>
      <c r="O201" s="58"/>
      <c r="P201" s="58"/>
      <c r="Q201" s="58"/>
      <c r="R201" s="58"/>
      <c r="S201" s="58">
        <f>D201+E201+J201+K201</f>
        <v>0</v>
      </c>
      <c r="T201" s="58">
        <f>F201+G201+L201+M201</f>
        <v>0</v>
      </c>
      <c r="U201" s="58">
        <f>H201+I201+N201+O201</f>
        <v>0</v>
      </c>
      <c r="V201" s="58">
        <f>P201</f>
        <v>0</v>
      </c>
      <c r="W201" s="58">
        <f t="shared" si="141"/>
        <v>0</v>
      </c>
      <c r="X201" s="59">
        <f t="shared" si="147"/>
        <v>0</v>
      </c>
      <c r="Y201" s="59"/>
      <c r="Z201" s="1521"/>
      <c r="AA201" s="1521"/>
      <c r="AB201" s="1521"/>
      <c r="AC201" s="1521"/>
      <c r="AD201" s="1521"/>
      <c r="AE201" s="59"/>
      <c r="AF201" s="59"/>
      <c r="AG201" s="59">
        <f t="shared" si="155"/>
        <v>0</v>
      </c>
      <c r="AH201" s="59">
        <f t="shared" si="143"/>
        <v>0</v>
      </c>
      <c r="AI201" s="59">
        <f t="shared" si="157"/>
        <v>0</v>
      </c>
      <c r="AJ201" s="59">
        <f t="shared" si="148"/>
        <v>0</v>
      </c>
      <c r="AK201" s="59">
        <f t="shared" si="149"/>
        <v>0</v>
      </c>
      <c r="AL201" s="59">
        <f t="shared" si="156"/>
        <v>0</v>
      </c>
      <c r="AM201" s="1752"/>
    </row>
    <row r="202" spans="1:39" x14ac:dyDescent="0.2">
      <c r="A202" s="1056">
        <v>296</v>
      </c>
      <c r="B202" s="1049">
        <v>831</v>
      </c>
      <c r="C202" s="15"/>
      <c r="D202" s="58"/>
      <c r="E202" s="58"/>
      <c r="F202" s="58"/>
      <c r="G202" s="58"/>
      <c r="H202" s="58"/>
      <c r="I202" s="58"/>
      <c r="J202" s="58"/>
      <c r="K202" s="58"/>
      <c r="L202" s="58"/>
      <c r="M202" s="58"/>
      <c r="N202" s="58"/>
      <c r="O202" s="58"/>
      <c r="P202" s="58"/>
      <c r="Q202" s="58"/>
      <c r="R202" s="58"/>
      <c r="S202" s="58">
        <f>D202+E202+J202+K202</f>
        <v>0</v>
      </c>
      <c r="T202" s="58">
        <f>F202+G202+L202+M202</f>
        <v>0</v>
      </c>
      <c r="U202" s="58">
        <f>H202+I202+N202+O202</f>
        <v>0</v>
      </c>
      <c r="V202" s="58">
        <f>P202</f>
        <v>0</v>
      </c>
      <c r="W202" s="58">
        <f t="shared" si="141"/>
        <v>0</v>
      </c>
      <c r="X202" s="59">
        <f t="shared" si="147"/>
        <v>0</v>
      </c>
      <c r="Y202" s="59"/>
      <c r="Z202" s="1521"/>
      <c r="AA202" s="1521"/>
      <c r="AB202" s="1521"/>
      <c r="AC202" s="1521"/>
      <c r="AD202" s="1521"/>
      <c r="AE202" s="59"/>
      <c r="AF202" s="59"/>
      <c r="AG202" s="59">
        <f t="shared" si="155"/>
        <v>0</v>
      </c>
      <c r="AH202" s="59">
        <f t="shared" si="143"/>
        <v>0</v>
      </c>
      <c r="AI202" s="59">
        <f t="shared" si="157"/>
        <v>0</v>
      </c>
      <c r="AJ202" s="59">
        <f t="shared" si="148"/>
        <v>0</v>
      </c>
      <c r="AK202" s="59">
        <f t="shared" si="149"/>
        <v>0</v>
      </c>
      <c r="AL202" s="59">
        <f t="shared" si="156"/>
        <v>0</v>
      </c>
      <c r="AM202" s="1752"/>
    </row>
    <row r="203" spans="1:39" x14ac:dyDescent="0.2">
      <c r="A203" s="1056">
        <v>296</v>
      </c>
      <c r="B203" s="1049">
        <v>853</v>
      </c>
      <c r="C203" s="15"/>
      <c r="D203" s="58"/>
      <c r="E203" s="58"/>
      <c r="F203" s="58"/>
      <c r="G203" s="58"/>
      <c r="H203" s="58"/>
      <c r="I203" s="58"/>
      <c r="J203" s="58"/>
      <c r="K203" s="58"/>
      <c r="L203" s="58"/>
      <c r="M203" s="58"/>
      <c r="N203" s="58"/>
      <c r="O203" s="58"/>
      <c r="P203" s="58"/>
      <c r="Q203" s="58"/>
      <c r="R203" s="58"/>
      <c r="S203" s="58">
        <f>D203+E203+J203+K203</f>
        <v>0</v>
      </c>
      <c r="T203" s="58">
        <f>F203+G203+L203+M203</f>
        <v>0</v>
      </c>
      <c r="U203" s="58">
        <f t="shared" si="146"/>
        <v>0</v>
      </c>
      <c r="V203" s="58">
        <f t="shared" si="140"/>
        <v>0</v>
      </c>
      <c r="W203" s="58">
        <f t="shared" si="141"/>
        <v>0</v>
      </c>
      <c r="X203" s="59">
        <f t="shared" si="147"/>
        <v>0</v>
      </c>
      <c r="Y203" s="59"/>
      <c r="Z203" s="1521"/>
      <c r="AA203" s="1521"/>
      <c r="AB203" s="1521"/>
      <c r="AC203" s="1521"/>
      <c r="AD203" s="1521"/>
      <c r="AE203" s="59"/>
      <c r="AF203" s="59"/>
      <c r="AG203" s="59">
        <f t="shared" si="155"/>
        <v>0</v>
      </c>
      <c r="AH203" s="59">
        <f t="shared" si="143"/>
        <v>0</v>
      </c>
      <c r="AI203" s="59">
        <f t="shared" si="157"/>
        <v>0</v>
      </c>
      <c r="AJ203" s="59">
        <f t="shared" si="148"/>
        <v>0</v>
      </c>
      <c r="AK203" s="59">
        <f t="shared" si="149"/>
        <v>0</v>
      </c>
      <c r="AL203" s="59">
        <f t="shared" si="156"/>
        <v>0</v>
      </c>
      <c r="AM203" s="1752"/>
    </row>
    <row r="204" spans="1:39" x14ac:dyDescent="0.2">
      <c r="A204" s="1050">
        <v>310</v>
      </c>
      <c r="B204" s="1057">
        <v>244</v>
      </c>
      <c r="C204" s="11"/>
      <c r="D204" s="58"/>
      <c r="E204" s="58">
        <f>5000</f>
        <v>5000</v>
      </c>
      <c r="F204" s="58"/>
      <c r="G204" s="58"/>
      <c r="H204" s="58"/>
      <c r="I204" s="58"/>
      <c r="J204" s="58"/>
      <c r="K204" s="58"/>
      <c r="L204" s="58"/>
      <c r="M204" s="58"/>
      <c r="N204" s="58"/>
      <c r="O204" s="58"/>
      <c r="P204" s="58"/>
      <c r="Q204" s="58"/>
      <c r="R204" s="58"/>
      <c r="S204" s="58">
        <f t="shared" si="150"/>
        <v>5000</v>
      </c>
      <c r="T204" s="58">
        <f t="shared" si="151"/>
        <v>0</v>
      </c>
      <c r="U204" s="58">
        <f t="shared" si="146"/>
        <v>0</v>
      </c>
      <c r="V204" s="58">
        <f t="shared" si="140"/>
        <v>0</v>
      </c>
      <c r="W204" s="58">
        <f t="shared" si="141"/>
        <v>0</v>
      </c>
      <c r="X204" s="59">
        <f t="shared" si="147"/>
        <v>5000</v>
      </c>
      <c r="Y204" s="59"/>
      <c r="Z204" s="1521"/>
      <c r="AA204" s="1521"/>
      <c r="AB204" s="1521"/>
      <c r="AC204" s="1521"/>
      <c r="AD204" s="1521"/>
      <c r="AE204" s="59"/>
      <c r="AF204" s="59"/>
      <c r="AG204" s="59">
        <f t="shared" si="155"/>
        <v>0</v>
      </c>
      <c r="AH204" s="59">
        <f t="shared" si="143"/>
        <v>0</v>
      </c>
      <c r="AI204" s="59">
        <f t="shared" si="157"/>
        <v>0</v>
      </c>
      <c r="AJ204" s="59">
        <f t="shared" si="148"/>
        <v>0</v>
      </c>
      <c r="AK204" s="59">
        <f t="shared" si="149"/>
        <v>0</v>
      </c>
      <c r="AL204" s="59">
        <f t="shared" si="156"/>
        <v>5000</v>
      </c>
      <c r="AM204" s="1752"/>
    </row>
    <row r="205" spans="1:39" hidden="1" x14ac:dyDescent="0.2">
      <c r="A205" s="1062">
        <v>320</v>
      </c>
      <c r="B205" s="1045">
        <v>244</v>
      </c>
      <c r="C205" s="11"/>
      <c r="D205" s="58"/>
      <c r="E205" s="58"/>
      <c r="F205" s="58"/>
      <c r="G205" s="58"/>
      <c r="H205" s="58"/>
      <c r="I205" s="58"/>
      <c r="J205" s="58"/>
      <c r="K205" s="58"/>
      <c r="L205" s="58"/>
      <c r="M205" s="58"/>
      <c r="N205" s="58"/>
      <c r="O205" s="58"/>
      <c r="P205" s="58"/>
      <c r="Q205" s="58"/>
      <c r="R205" s="58"/>
      <c r="S205" s="58">
        <f t="shared" si="150"/>
        <v>0</v>
      </c>
      <c r="T205" s="58">
        <f t="shared" si="151"/>
        <v>0</v>
      </c>
      <c r="U205" s="58">
        <f t="shared" si="146"/>
        <v>0</v>
      </c>
      <c r="V205" s="58">
        <f t="shared" si="140"/>
        <v>0</v>
      </c>
      <c r="W205" s="58">
        <f t="shared" si="141"/>
        <v>0</v>
      </c>
      <c r="X205" s="59">
        <f t="shared" si="147"/>
        <v>0</v>
      </c>
      <c r="Y205" s="59"/>
      <c r="Z205" s="1521"/>
      <c r="AA205" s="1521"/>
      <c r="AB205" s="1521"/>
      <c r="AC205" s="1521"/>
      <c r="AD205" s="1521"/>
      <c r="AE205" s="59"/>
      <c r="AF205" s="59"/>
      <c r="AG205" s="59">
        <f t="shared" si="155"/>
        <v>0</v>
      </c>
      <c r="AH205" s="59">
        <f t="shared" si="143"/>
        <v>0</v>
      </c>
      <c r="AI205" s="59">
        <f t="shared" si="157"/>
        <v>0</v>
      </c>
      <c r="AJ205" s="59">
        <f t="shared" si="148"/>
        <v>0</v>
      </c>
      <c r="AK205" s="59">
        <f t="shared" si="149"/>
        <v>0</v>
      </c>
      <c r="AL205" s="59">
        <f t="shared" si="156"/>
        <v>0</v>
      </c>
      <c r="AM205" s="1752"/>
    </row>
    <row r="206" spans="1:39" hidden="1" x14ac:dyDescent="0.2">
      <c r="A206" s="1050">
        <v>340</v>
      </c>
      <c r="B206" s="1057">
        <v>244</v>
      </c>
      <c r="C206" s="11"/>
      <c r="D206" s="58"/>
      <c r="E206" s="58"/>
      <c r="F206" s="58"/>
      <c r="G206" s="58"/>
      <c r="H206" s="58"/>
      <c r="I206" s="58"/>
      <c r="J206" s="58"/>
      <c r="K206" s="58"/>
      <c r="L206" s="58"/>
      <c r="M206" s="58"/>
      <c r="N206" s="58"/>
      <c r="O206" s="58"/>
      <c r="P206" s="58"/>
      <c r="Q206" s="58"/>
      <c r="R206" s="58"/>
      <c r="S206" s="58">
        <f t="shared" si="150"/>
        <v>0</v>
      </c>
      <c r="T206" s="58">
        <f t="shared" si="151"/>
        <v>0</v>
      </c>
      <c r="U206" s="58">
        <f t="shared" si="146"/>
        <v>0</v>
      </c>
      <c r="V206" s="58">
        <f t="shared" si="140"/>
        <v>0</v>
      </c>
      <c r="W206" s="58">
        <f t="shared" si="141"/>
        <v>0</v>
      </c>
      <c r="X206" s="59">
        <f t="shared" si="147"/>
        <v>0</v>
      </c>
      <c r="Y206" s="59"/>
      <c r="Z206" s="1521"/>
      <c r="AA206" s="1521"/>
      <c r="AB206" s="1521"/>
      <c r="AC206" s="1521"/>
      <c r="AD206" s="1521"/>
      <c r="AE206" s="59"/>
      <c r="AF206" s="59"/>
      <c r="AG206" s="59">
        <f t="shared" si="155"/>
        <v>0</v>
      </c>
      <c r="AH206" s="59">
        <f t="shared" si="143"/>
        <v>0</v>
      </c>
      <c r="AI206" s="59">
        <f t="shared" si="157"/>
        <v>0</v>
      </c>
      <c r="AJ206" s="59">
        <f t="shared" si="148"/>
        <v>0</v>
      </c>
      <c r="AK206" s="59">
        <f t="shared" si="149"/>
        <v>0</v>
      </c>
      <c r="AL206" s="59">
        <f t="shared" si="156"/>
        <v>0</v>
      </c>
      <c r="AM206" s="1752"/>
    </row>
    <row r="207" spans="1:39" x14ac:dyDescent="0.2">
      <c r="A207" s="1050">
        <v>341</v>
      </c>
      <c r="B207" s="1057">
        <v>244</v>
      </c>
      <c r="C207" s="11"/>
      <c r="D207" s="58"/>
      <c r="E207" s="58"/>
      <c r="F207" s="58"/>
      <c r="G207" s="58"/>
      <c r="H207" s="58"/>
      <c r="I207" s="58"/>
      <c r="J207" s="58"/>
      <c r="K207" s="58"/>
      <c r="L207" s="58"/>
      <c r="M207" s="58"/>
      <c r="N207" s="58"/>
      <c r="O207" s="58"/>
      <c r="P207" s="58"/>
      <c r="Q207" s="58"/>
      <c r="R207" s="58"/>
      <c r="S207" s="58">
        <f t="shared" si="150"/>
        <v>0</v>
      </c>
      <c r="T207" s="58">
        <f t="shared" si="151"/>
        <v>0</v>
      </c>
      <c r="U207" s="58">
        <f t="shared" si="146"/>
        <v>0</v>
      </c>
      <c r="V207" s="58">
        <f t="shared" si="140"/>
        <v>0</v>
      </c>
      <c r="W207" s="58">
        <f t="shared" si="141"/>
        <v>0</v>
      </c>
      <c r="X207" s="59">
        <f t="shared" si="147"/>
        <v>0</v>
      </c>
      <c r="Y207" s="59"/>
      <c r="Z207" s="1521"/>
      <c r="AA207" s="1521"/>
      <c r="AB207" s="1521"/>
      <c r="AC207" s="1521"/>
      <c r="AD207" s="1521"/>
      <c r="AE207" s="59"/>
      <c r="AF207" s="59"/>
      <c r="AG207" s="59">
        <f t="shared" si="155"/>
        <v>0</v>
      </c>
      <c r="AH207" s="59">
        <f t="shared" si="143"/>
        <v>0</v>
      </c>
      <c r="AI207" s="59">
        <f t="shared" ref="AI207:AI213" si="158">AB207</f>
        <v>0</v>
      </c>
      <c r="AJ207" s="59">
        <f t="shared" si="148"/>
        <v>0</v>
      </c>
      <c r="AK207" s="59">
        <f t="shared" si="149"/>
        <v>0</v>
      </c>
      <c r="AL207" s="59">
        <f t="shared" si="156"/>
        <v>0</v>
      </c>
      <c r="AM207" s="1752"/>
    </row>
    <row r="208" spans="1:39" x14ac:dyDescent="0.2">
      <c r="A208" s="1050">
        <v>342</v>
      </c>
      <c r="B208" s="1057">
        <v>244</v>
      </c>
      <c r="C208" s="11"/>
      <c r="D208" s="58"/>
      <c r="E208" s="58"/>
      <c r="F208" s="58"/>
      <c r="G208" s="58"/>
      <c r="H208" s="58"/>
      <c r="I208" s="58"/>
      <c r="J208" s="58"/>
      <c r="K208" s="58"/>
      <c r="L208" s="58"/>
      <c r="M208" s="58"/>
      <c r="N208" s="58"/>
      <c r="O208" s="58"/>
      <c r="P208" s="58"/>
      <c r="Q208" s="58"/>
      <c r="R208" s="58"/>
      <c r="S208" s="58">
        <f t="shared" si="150"/>
        <v>0</v>
      </c>
      <c r="T208" s="58">
        <f t="shared" si="151"/>
        <v>0</v>
      </c>
      <c r="U208" s="58">
        <f t="shared" si="146"/>
        <v>0</v>
      </c>
      <c r="V208" s="58">
        <f t="shared" si="140"/>
        <v>0</v>
      </c>
      <c r="W208" s="58">
        <f t="shared" si="141"/>
        <v>0</v>
      </c>
      <c r="X208" s="59">
        <f t="shared" si="147"/>
        <v>0</v>
      </c>
      <c r="Y208" s="59"/>
      <c r="Z208" s="1521"/>
      <c r="AA208" s="1521"/>
      <c r="AB208" s="1521"/>
      <c r="AC208" s="1521"/>
      <c r="AD208" s="1521"/>
      <c r="AE208" s="59"/>
      <c r="AF208" s="59"/>
      <c r="AG208" s="59">
        <f t="shared" si="155"/>
        <v>0</v>
      </c>
      <c r="AH208" s="59">
        <f t="shared" si="143"/>
        <v>0</v>
      </c>
      <c r="AI208" s="59">
        <f t="shared" si="158"/>
        <v>0</v>
      </c>
      <c r="AJ208" s="59">
        <f t="shared" si="148"/>
        <v>0</v>
      </c>
      <c r="AK208" s="59">
        <f t="shared" si="149"/>
        <v>0</v>
      </c>
      <c r="AL208" s="59">
        <f t="shared" si="156"/>
        <v>0</v>
      </c>
      <c r="AM208" s="1752"/>
    </row>
    <row r="209" spans="1:39" x14ac:dyDescent="0.2">
      <c r="A209" s="1050">
        <v>343</v>
      </c>
      <c r="B209" s="1057">
        <v>244</v>
      </c>
      <c r="C209" s="11"/>
      <c r="D209" s="58"/>
      <c r="E209" s="58"/>
      <c r="F209" s="58"/>
      <c r="G209" s="58"/>
      <c r="H209" s="58"/>
      <c r="I209" s="58"/>
      <c r="J209" s="58"/>
      <c r="K209" s="58"/>
      <c r="L209" s="58"/>
      <c r="M209" s="58"/>
      <c r="N209" s="58"/>
      <c r="O209" s="58"/>
      <c r="P209" s="58"/>
      <c r="Q209" s="58"/>
      <c r="R209" s="58"/>
      <c r="S209" s="58">
        <f t="shared" si="150"/>
        <v>0</v>
      </c>
      <c r="T209" s="58">
        <f t="shared" si="151"/>
        <v>0</v>
      </c>
      <c r="U209" s="58">
        <f t="shared" si="146"/>
        <v>0</v>
      </c>
      <c r="V209" s="58">
        <f t="shared" si="140"/>
        <v>0</v>
      </c>
      <c r="W209" s="58">
        <f t="shared" si="141"/>
        <v>0</v>
      </c>
      <c r="X209" s="59">
        <f t="shared" si="147"/>
        <v>0</v>
      </c>
      <c r="Y209" s="59"/>
      <c r="Z209" s="1521"/>
      <c r="AA209" s="1521"/>
      <c r="AB209" s="1521"/>
      <c r="AC209" s="1521"/>
      <c r="AD209" s="1521"/>
      <c r="AE209" s="59"/>
      <c r="AF209" s="59"/>
      <c r="AG209" s="59">
        <f t="shared" si="155"/>
        <v>0</v>
      </c>
      <c r="AH209" s="59">
        <f t="shared" si="143"/>
        <v>0</v>
      </c>
      <c r="AI209" s="59">
        <f t="shared" si="158"/>
        <v>0</v>
      </c>
      <c r="AJ209" s="59">
        <f t="shared" si="148"/>
        <v>0</v>
      </c>
      <c r="AK209" s="59">
        <f t="shared" si="149"/>
        <v>0</v>
      </c>
      <c r="AL209" s="59">
        <f t="shared" si="156"/>
        <v>0</v>
      </c>
      <c r="AM209" s="1752"/>
    </row>
    <row r="210" spans="1:39" x14ac:dyDescent="0.2">
      <c r="A210" s="1050">
        <v>344</v>
      </c>
      <c r="B210" s="1057">
        <v>244</v>
      </c>
      <c r="C210" s="11"/>
      <c r="D210" s="58"/>
      <c r="E210" s="58"/>
      <c r="F210" s="58">
        <f>10000</f>
        <v>10000</v>
      </c>
      <c r="G210" s="58"/>
      <c r="H210" s="58"/>
      <c r="I210" s="58"/>
      <c r="J210" s="58"/>
      <c r="K210" s="58"/>
      <c r="L210" s="58"/>
      <c r="M210" s="58"/>
      <c r="N210" s="58"/>
      <c r="O210" s="58"/>
      <c r="P210" s="58"/>
      <c r="Q210" s="58"/>
      <c r="R210" s="58"/>
      <c r="S210" s="58">
        <f t="shared" si="150"/>
        <v>0</v>
      </c>
      <c r="T210" s="58">
        <f t="shared" si="151"/>
        <v>10000</v>
      </c>
      <c r="U210" s="58">
        <f t="shared" si="146"/>
        <v>0</v>
      </c>
      <c r="V210" s="58">
        <f t="shared" si="140"/>
        <v>0</v>
      </c>
      <c r="W210" s="58">
        <f t="shared" si="141"/>
        <v>0</v>
      </c>
      <c r="X210" s="59">
        <f t="shared" si="147"/>
        <v>10000</v>
      </c>
      <c r="Y210" s="59"/>
      <c r="Z210" s="1521"/>
      <c r="AA210" s="1521"/>
      <c r="AB210" s="1521"/>
      <c r="AC210" s="1521"/>
      <c r="AD210" s="1521"/>
      <c r="AE210" s="59"/>
      <c r="AF210" s="59"/>
      <c r="AG210" s="59">
        <f t="shared" si="155"/>
        <v>0</v>
      </c>
      <c r="AH210" s="59">
        <f t="shared" si="143"/>
        <v>0</v>
      </c>
      <c r="AI210" s="59">
        <f t="shared" si="158"/>
        <v>0</v>
      </c>
      <c r="AJ210" s="59">
        <f t="shared" si="148"/>
        <v>0</v>
      </c>
      <c r="AK210" s="59">
        <f t="shared" si="149"/>
        <v>0</v>
      </c>
      <c r="AL210" s="59">
        <f t="shared" si="156"/>
        <v>10000</v>
      </c>
      <c r="AM210" s="1752"/>
    </row>
    <row r="211" spans="1:39" x14ac:dyDescent="0.2">
      <c r="A211" s="1050">
        <v>345</v>
      </c>
      <c r="B211" s="1057">
        <v>244</v>
      </c>
      <c r="C211" s="11"/>
      <c r="D211" s="58"/>
      <c r="E211" s="58"/>
      <c r="F211" s="58">
        <f>5000+10000+15000-10000-6168</f>
        <v>13832</v>
      </c>
      <c r="G211" s="58"/>
      <c r="H211" s="58"/>
      <c r="I211" s="58"/>
      <c r="J211" s="58"/>
      <c r="K211" s="58"/>
      <c r="L211" s="58"/>
      <c r="M211" s="58"/>
      <c r="N211" s="58"/>
      <c r="O211" s="58"/>
      <c r="P211" s="58"/>
      <c r="Q211" s="58"/>
      <c r="R211" s="58"/>
      <c r="S211" s="58">
        <f t="shared" si="150"/>
        <v>0</v>
      </c>
      <c r="T211" s="58">
        <f t="shared" si="151"/>
        <v>13832</v>
      </c>
      <c r="U211" s="58">
        <f t="shared" si="146"/>
        <v>0</v>
      </c>
      <c r="V211" s="58">
        <f t="shared" si="140"/>
        <v>0</v>
      </c>
      <c r="W211" s="58">
        <f t="shared" si="141"/>
        <v>0</v>
      </c>
      <c r="X211" s="59">
        <f t="shared" si="147"/>
        <v>13832</v>
      </c>
      <c r="Y211" s="59"/>
      <c r="Z211" s="1521"/>
      <c r="AA211" s="1521"/>
      <c r="AB211" s="1521"/>
      <c r="AC211" s="1521"/>
      <c r="AD211" s="1521"/>
      <c r="AE211" s="59"/>
      <c r="AF211" s="59"/>
      <c r="AG211" s="59">
        <f t="shared" si="155"/>
        <v>0</v>
      </c>
      <c r="AH211" s="59">
        <f t="shared" si="143"/>
        <v>0</v>
      </c>
      <c r="AI211" s="59">
        <f t="shared" si="158"/>
        <v>0</v>
      </c>
      <c r="AJ211" s="59">
        <f t="shared" si="148"/>
        <v>0</v>
      </c>
      <c r="AK211" s="59">
        <f t="shared" si="149"/>
        <v>0</v>
      </c>
      <c r="AL211" s="59">
        <f t="shared" si="156"/>
        <v>13832</v>
      </c>
      <c r="AM211" s="1752"/>
    </row>
    <row r="212" spans="1:39" x14ac:dyDescent="0.2">
      <c r="A212" s="1050">
        <v>346</v>
      </c>
      <c r="B212" s="1057">
        <v>244</v>
      </c>
      <c r="C212" s="11"/>
      <c r="D212" s="58"/>
      <c r="E212" s="58">
        <f>25000</f>
        <v>25000</v>
      </c>
      <c r="F212" s="58">
        <f>25000-10000+10000</f>
        <v>25000</v>
      </c>
      <c r="G212" s="58"/>
      <c r="H212" s="58"/>
      <c r="I212" s="58"/>
      <c r="J212" s="58"/>
      <c r="K212" s="58"/>
      <c r="L212" s="58"/>
      <c r="M212" s="58"/>
      <c r="N212" s="58"/>
      <c r="O212" s="58"/>
      <c r="P212" s="58"/>
      <c r="Q212" s="58"/>
      <c r="R212" s="58"/>
      <c r="S212" s="58">
        <f t="shared" si="150"/>
        <v>25000</v>
      </c>
      <c r="T212" s="58">
        <f t="shared" si="151"/>
        <v>25000</v>
      </c>
      <c r="U212" s="58">
        <f t="shared" si="146"/>
        <v>0</v>
      </c>
      <c r="V212" s="58">
        <f t="shared" si="140"/>
        <v>0</v>
      </c>
      <c r="W212" s="58">
        <f t="shared" si="141"/>
        <v>0</v>
      </c>
      <c r="X212" s="59">
        <f t="shared" si="147"/>
        <v>50000</v>
      </c>
      <c r="Y212" s="59"/>
      <c r="Z212" s="1521"/>
      <c r="AA212" s="1521"/>
      <c r="AB212" s="1521"/>
      <c r="AC212" s="1521"/>
      <c r="AD212" s="1521"/>
      <c r="AE212" s="59"/>
      <c r="AF212" s="59"/>
      <c r="AG212" s="59">
        <f t="shared" si="155"/>
        <v>0</v>
      </c>
      <c r="AH212" s="59">
        <f t="shared" si="143"/>
        <v>0</v>
      </c>
      <c r="AI212" s="59">
        <f t="shared" si="158"/>
        <v>0</v>
      </c>
      <c r="AJ212" s="59">
        <f t="shared" si="148"/>
        <v>0</v>
      </c>
      <c r="AK212" s="59">
        <f t="shared" si="149"/>
        <v>0</v>
      </c>
      <c r="AL212" s="59">
        <f t="shared" si="156"/>
        <v>50000</v>
      </c>
      <c r="AM212" s="1752"/>
    </row>
    <row r="213" spans="1:39" x14ac:dyDescent="0.2">
      <c r="A213" s="1050">
        <v>349</v>
      </c>
      <c r="B213" s="1057">
        <v>244</v>
      </c>
      <c r="C213" s="11"/>
      <c r="D213" s="58"/>
      <c r="E213" s="58"/>
      <c r="F213" s="58">
        <f>10000</f>
        <v>10000</v>
      </c>
      <c r="G213" s="58"/>
      <c r="H213" s="58"/>
      <c r="I213" s="58"/>
      <c r="J213" s="58"/>
      <c r="K213" s="58"/>
      <c r="L213" s="58"/>
      <c r="M213" s="58"/>
      <c r="N213" s="58"/>
      <c r="O213" s="58"/>
      <c r="P213" s="58"/>
      <c r="Q213" s="58"/>
      <c r="R213" s="58"/>
      <c r="S213" s="58">
        <f t="shared" si="150"/>
        <v>0</v>
      </c>
      <c r="T213" s="58">
        <f t="shared" si="151"/>
        <v>10000</v>
      </c>
      <c r="U213" s="58">
        <f t="shared" si="146"/>
        <v>0</v>
      </c>
      <c r="V213" s="58">
        <f t="shared" si="140"/>
        <v>0</v>
      </c>
      <c r="W213" s="58">
        <f t="shared" si="141"/>
        <v>0</v>
      </c>
      <c r="X213" s="59">
        <f t="shared" si="147"/>
        <v>10000</v>
      </c>
      <c r="Y213" s="59"/>
      <c r="Z213" s="1521"/>
      <c r="AA213" s="1521"/>
      <c r="AB213" s="1521"/>
      <c r="AC213" s="1521"/>
      <c r="AD213" s="1521"/>
      <c r="AE213" s="59"/>
      <c r="AF213" s="59"/>
      <c r="AG213" s="59">
        <f t="shared" si="155"/>
        <v>0</v>
      </c>
      <c r="AH213" s="59">
        <f t="shared" si="143"/>
        <v>0</v>
      </c>
      <c r="AI213" s="59">
        <f t="shared" si="158"/>
        <v>0</v>
      </c>
      <c r="AJ213" s="59">
        <f t="shared" si="148"/>
        <v>0</v>
      </c>
      <c r="AK213" s="59">
        <f t="shared" si="149"/>
        <v>0</v>
      </c>
      <c r="AL213" s="59">
        <f t="shared" si="156"/>
        <v>10000</v>
      </c>
      <c r="AM213" s="1752"/>
    </row>
    <row r="214" spans="1:39" x14ac:dyDescent="0.2">
      <c r="A214" s="11">
        <v>352</v>
      </c>
      <c r="B214" s="269">
        <v>244</v>
      </c>
      <c r="C214" s="11"/>
      <c r="D214" s="58"/>
      <c r="E214" s="58"/>
      <c r="F214" s="58"/>
      <c r="G214" s="58"/>
      <c r="H214" s="58"/>
      <c r="I214" s="58"/>
      <c r="J214" s="58"/>
      <c r="K214" s="58"/>
      <c r="L214" s="58"/>
      <c r="M214" s="58"/>
      <c r="N214" s="58"/>
      <c r="O214" s="58"/>
      <c r="P214" s="58"/>
      <c r="Q214" s="58"/>
      <c r="R214" s="58"/>
      <c r="S214" s="58">
        <f>D214+E214+J214+K214</f>
        <v>0</v>
      </c>
      <c r="T214" s="58">
        <f>F214+G214+L214+M214</f>
        <v>0</v>
      </c>
      <c r="U214" s="58">
        <f>H214+I214+N214+O214</f>
        <v>0</v>
      </c>
      <c r="V214" s="58">
        <f>P214</f>
        <v>0</v>
      </c>
      <c r="W214" s="58">
        <f>Q214</f>
        <v>0</v>
      </c>
      <c r="X214" s="59">
        <f>SUM(D214:P214)</f>
        <v>0</v>
      </c>
      <c r="Y214" s="59"/>
      <c r="Z214" s="1521"/>
      <c r="AA214" s="1521"/>
      <c r="AB214" s="1521"/>
      <c r="AC214" s="1521"/>
      <c r="AD214" s="1521"/>
      <c r="AE214" s="59"/>
      <c r="AF214" s="59"/>
      <c r="AG214" s="59">
        <f t="shared" si="155"/>
        <v>0</v>
      </c>
      <c r="AH214" s="59">
        <f>Z214+AD214</f>
        <v>0</v>
      </c>
      <c r="AI214" s="59">
        <f>AB214</f>
        <v>0</v>
      </c>
      <c r="AJ214" s="59">
        <f>AC214</f>
        <v>0</v>
      </c>
      <c r="AK214" s="59">
        <f>SUM(Y214:AD214)</f>
        <v>0</v>
      </c>
      <c r="AL214" s="59">
        <f t="shared" si="156"/>
        <v>0</v>
      </c>
      <c r="AM214" s="1752"/>
    </row>
    <row r="215" spans="1:39" x14ac:dyDescent="0.2">
      <c r="A215" s="11">
        <v>353</v>
      </c>
      <c r="B215" s="269">
        <v>244</v>
      </c>
      <c r="C215" s="11"/>
      <c r="D215" s="58"/>
      <c r="E215" s="58"/>
      <c r="F215" s="58"/>
      <c r="G215" s="58"/>
      <c r="H215" s="58"/>
      <c r="I215" s="58"/>
      <c r="J215" s="58"/>
      <c r="K215" s="58"/>
      <c r="L215" s="58"/>
      <c r="M215" s="58"/>
      <c r="N215" s="58"/>
      <c r="O215" s="58"/>
      <c r="P215" s="58"/>
      <c r="Q215" s="58"/>
      <c r="R215" s="58"/>
      <c r="S215" s="58">
        <f>D215+E215+J215+K215</f>
        <v>0</v>
      </c>
      <c r="T215" s="58">
        <f>F215+G215+L215+M215</f>
        <v>0</v>
      </c>
      <c r="U215" s="58">
        <f>H215+I215+N215+O215</f>
        <v>0</v>
      </c>
      <c r="V215" s="58">
        <f>P215</f>
        <v>0</v>
      </c>
      <c r="W215" s="58">
        <f>Q215</f>
        <v>0</v>
      </c>
      <c r="X215" s="59">
        <f>SUM(D215:P215)</f>
        <v>0</v>
      </c>
      <c r="Y215" s="59"/>
      <c r="Z215" s="1521"/>
      <c r="AA215" s="1521"/>
      <c r="AB215" s="1521"/>
      <c r="AC215" s="1521"/>
      <c r="AD215" s="1521"/>
      <c r="AE215" s="59"/>
      <c r="AF215" s="59"/>
      <c r="AG215" s="59">
        <f t="shared" si="155"/>
        <v>0</v>
      </c>
      <c r="AH215" s="59">
        <f>Z215+AD215</f>
        <v>0</v>
      </c>
      <c r="AI215" s="59">
        <f>AB215</f>
        <v>0</v>
      </c>
      <c r="AJ215" s="59">
        <f>AC215</f>
        <v>0</v>
      </c>
      <c r="AK215" s="59">
        <f>SUM(Y215:AD215)</f>
        <v>0</v>
      </c>
      <c r="AL215" s="59">
        <f t="shared" si="156"/>
        <v>0</v>
      </c>
      <c r="AM215" s="1752"/>
    </row>
    <row r="216" spans="1:39" x14ac:dyDescent="0.2">
      <c r="A216" s="1403" t="s">
        <v>1308</v>
      </c>
      <c r="B216" s="269"/>
      <c r="C216" s="1405">
        <f t="shared" ref="C216:D216" si="159">C167+C168+C169+C170+C186+C187+C188+C189+C190</f>
        <v>0</v>
      </c>
      <c r="D216" s="1405">
        <f t="shared" si="159"/>
        <v>0</v>
      </c>
      <c r="E216" s="1405">
        <f>E167+E168+E169+E170+E186+E187+E188+E189+E190</f>
        <v>637000</v>
      </c>
      <c r="F216" s="1405">
        <f t="shared" ref="F216:AL216" si="160">F167+F168+F169+F170+F186+F187+F188+F189+F190</f>
        <v>2221168</v>
      </c>
      <c r="G216" s="1405">
        <f t="shared" si="160"/>
        <v>0</v>
      </c>
      <c r="H216" s="1405">
        <f t="shared" si="160"/>
        <v>0</v>
      </c>
      <c r="I216" s="1405">
        <f t="shared" si="160"/>
        <v>0</v>
      </c>
      <c r="J216" s="1405">
        <f t="shared" si="160"/>
        <v>0</v>
      </c>
      <c r="K216" s="1405">
        <f t="shared" si="160"/>
        <v>0</v>
      </c>
      <c r="L216" s="1405">
        <f t="shared" si="160"/>
        <v>0</v>
      </c>
      <c r="M216" s="1405">
        <f t="shared" si="160"/>
        <v>0</v>
      </c>
      <c r="N216" s="1405">
        <f t="shared" si="160"/>
        <v>0</v>
      </c>
      <c r="O216" s="1405">
        <f t="shared" si="160"/>
        <v>0</v>
      </c>
      <c r="P216" s="1405">
        <f t="shared" si="160"/>
        <v>0</v>
      </c>
      <c r="Q216" s="1405">
        <f t="shared" si="160"/>
        <v>0</v>
      </c>
      <c r="R216" s="1405">
        <f t="shared" si="160"/>
        <v>0</v>
      </c>
      <c r="S216" s="1405">
        <f t="shared" si="160"/>
        <v>637000</v>
      </c>
      <c r="T216" s="1405">
        <f t="shared" si="160"/>
        <v>2221168</v>
      </c>
      <c r="U216" s="1405">
        <f t="shared" si="160"/>
        <v>0</v>
      </c>
      <c r="V216" s="1405">
        <f t="shared" si="160"/>
        <v>0</v>
      </c>
      <c r="W216" s="1405">
        <f t="shared" si="160"/>
        <v>0</v>
      </c>
      <c r="X216" s="1405">
        <f t="shared" si="160"/>
        <v>2858168</v>
      </c>
      <c r="Y216" s="1405">
        <f t="shared" si="160"/>
        <v>0</v>
      </c>
      <c r="Z216" s="1405">
        <f t="shared" si="160"/>
        <v>234000</v>
      </c>
      <c r="AA216" s="1405">
        <f t="shared" si="160"/>
        <v>0</v>
      </c>
      <c r="AB216" s="1405">
        <f t="shared" si="160"/>
        <v>23000</v>
      </c>
      <c r="AC216" s="1405">
        <f t="shared" si="160"/>
        <v>0</v>
      </c>
      <c r="AD216" s="1405">
        <f t="shared" si="160"/>
        <v>172800</v>
      </c>
      <c r="AE216" s="1405">
        <f t="shared" si="160"/>
        <v>0</v>
      </c>
      <c r="AF216" s="1405">
        <f t="shared" si="160"/>
        <v>0</v>
      </c>
      <c r="AG216" s="1405">
        <f t="shared" si="160"/>
        <v>0</v>
      </c>
      <c r="AH216" s="1405">
        <f t="shared" si="160"/>
        <v>406800</v>
      </c>
      <c r="AI216" s="1405">
        <f t="shared" si="160"/>
        <v>23000</v>
      </c>
      <c r="AJ216" s="1405">
        <f t="shared" si="160"/>
        <v>0</v>
      </c>
      <c r="AK216" s="1405">
        <f t="shared" si="160"/>
        <v>429800</v>
      </c>
      <c r="AL216" s="1405">
        <f t="shared" si="160"/>
        <v>3287968</v>
      </c>
      <c r="AM216" s="1752"/>
    </row>
    <row r="217" spans="1:39" x14ac:dyDescent="0.2">
      <c r="A217" s="1404" t="s">
        <v>1309</v>
      </c>
      <c r="B217" s="269"/>
      <c r="C217" s="1406">
        <f t="shared" ref="C217:D217" si="161">C218-C216</f>
        <v>0</v>
      </c>
      <c r="D217" s="1406">
        <f t="shared" si="161"/>
        <v>0</v>
      </c>
      <c r="E217" s="1406">
        <f>E218-E216</f>
        <v>54000</v>
      </c>
      <c r="F217" s="1406">
        <f t="shared" ref="F217" si="162">F218-F216</f>
        <v>76832</v>
      </c>
      <c r="G217" s="1406">
        <f t="shared" ref="G217" si="163">G218-G216</f>
        <v>0</v>
      </c>
      <c r="H217" s="1406">
        <f t="shared" ref="H217" si="164">H218-H216</f>
        <v>0</v>
      </c>
      <c r="I217" s="1406">
        <f t="shared" ref="I217" si="165">I218-I216</f>
        <v>0</v>
      </c>
      <c r="J217" s="1406">
        <f t="shared" ref="J217" si="166">J218-J216</f>
        <v>0</v>
      </c>
      <c r="K217" s="1406">
        <f t="shared" ref="K217" si="167">K218-K216</f>
        <v>0</v>
      </c>
      <c r="L217" s="1406">
        <f t="shared" ref="L217" si="168">L218-L216</f>
        <v>0</v>
      </c>
      <c r="M217" s="1406">
        <f t="shared" ref="M217" si="169">M218-M216</f>
        <v>0</v>
      </c>
      <c r="N217" s="1406">
        <f t="shared" ref="N217" si="170">N218-N216</f>
        <v>0</v>
      </c>
      <c r="O217" s="1406">
        <f t="shared" ref="O217" si="171">O218-O216</f>
        <v>0</v>
      </c>
      <c r="P217" s="1406">
        <f t="shared" ref="P217" si="172">P218-P216</f>
        <v>0</v>
      </c>
      <c r="Q217" s="1406">
        <f t="shared" ref="Q217" si="173">Q218-Q216</f>
        <v>0</v>
      </c>
      <c r="R217" s="1406">
        <f t="shared" ref="R217" si="174">R218-R216</f>
        <v>0</v>
      </c>
      <c r="S217" s="1406">
        <f t="shared" ref="S217" si="175">S218-S216</f>
        <v>54000</v>
      </c>
      <c r="T217" s="1406">
        <f t="shared" ref="T217" si="176">T218-T216</f>
        <v>76832</v>
      </c>
      <c r="U217" s="1406">
        <f t="shared" ref="U217" si="177">U218-U216</f>
        <v>0</v>
      </c>
      <c r="V217" s="1406">
        <f t="shared" ref="V217" si="178">V218-V216</f>
        <v>0</v>
      </c>
      <c r="W217" s="1406">
        <f t="shared" ref="W217" si="179">W218-W216</f>
        <v>0</v>
      </c>
      <c r="X217" s="1406">
        <f t="shared" ref="X217" si="180">X218-X216</f>
        <v>130832</v>
      </c>
      <c r="Y217" s="1406">
        <f t="shared" ref="Y217" si="181">Y218-Y216</f>
        <v>0</v>
      </c>
      <c r="Z217" s="1406">
        <f t="shared" ref="Z217" si="182">Z218-Z216</f>
        <v>651483.76</v>
      </c>
      <c r="AA217" s="1406">
        <f t="shared" ref="AA217" si="183">AA218-AA216</f>
        <v>0</v>
      </c>
      <c r="AB217" s="1406">
        <f t="shared" ref="AB217" si="184">AB218-AB216</f>
        <v>0</v>
      </c>
      <c r="AC217" s="1406">
        <f t="shared" ref="AC217" si="185">AC218-AC216</f>
        <v>0</v>
      </c>
      <c r="AD217" s="1406">
        <f t="shared" ref="AD217" si="186">AD218-AD216</f>
        <v>0</v>
      </c>
      <c r="AE217" s="1406">
        <f t="shared" ref="AE217" si="187">AE218-AE216</f>
        <v>0</v>
      </c>
      <c r="AF217" s="1406">
        <f t="shared" ref="AF217" si="188">AF218-AF216</f>
        <v>0</v>
      </c>
      <c r="AG217" s="1406">
        <f t="shared" ref="AG217" si="189">AG218-AG216</f>
        <v>0</v>
      </c>
      <c r="AH217" s="1406">
        <f t="shared" ref="AH217" si="190">AH218-AH216</f>
        <v>651483.76</v>
      </c>
      <c r="AI217" s="1406">
        <f t="shared" ref="AI217" si="191">AI218-AI216</f>
        <v>0</v>
      </c>
      <c r="AJ217" s="1406">
        <f t="shared" ref="AJ217" si="192">AJ218-AJ216</f>
        <v>0</v>
      </c>
      <c r="AK217" s="1406">
        <f t="shared" ref="AK217" si="193">AK218-AK216</f>
        <v>651483.76</v>
      </c>
      <c r="AL217" s="1406">
        <f t="shared" ref="AL217" si="194">AL218-AL216</f>
        <v>782315.75999999978</v>
      </c>
      <c r="AM217" s="1752"/>
    </row>
    <row r="218" spans="1:39" x14ac:dyDescent="0.2">
      <c r="A218" s="34" t="s">
        <v>204</v>
      </c>
      <c r="B218" s="60"/>
      <c r="C218" s="60">
        <f>SUM(C167:C215)</f>
        <v>0</v>
      </c>
      <c r="D218" s="60">
        <f t="shared" ref="D218:AL218" si="195">SUM(D167:D215)</f>
        <v>0</v>
      </c>
      <c r="E218" s="60">
        <f t="shared" si="195"/>
        <v>691000</v>
      </c>
      <c r="F218" s="60">
        <f t="shared" si="195"/>
        <v>2298000</v>
      </c>
      <c r="G218" s="60">
        <f t="shared" si="195"/>
        <v>0</v>
      </c>
      <c r="H218" s="60">
        <f t="shared" si="195"/>
        <v>0</v>
      </c>
      <c r="I218" s="60">
        <f t="shared" si="195"/>
        <v>0</v>
      </c>
      <c r="J218" s="60">
        <f t="shared" si="195"/>
        <v>0</v>
      </c>
      <c r="K218" s="60">
        <f t="shared" si="195"/>
        <v>0</v>
      </c>
      <c r="L218" s="60">
        <f t="shared" si="195"/>
        <v>0</v>
      </c>
      <c r="M218" s="60">
        <f t="shared" si="195"/>
        <v>0</v>
      </c>
      <c r="N218" s="60">
        <f t="shared" si="195"/>
        <v>0</v>
      </c>
      <c r="O218" s="60">
        <f t="shared" si="195"/>
        <v>0</v>
      </c>
      <c r="P218" s="60">
        <f t="shared" si="195"/>
        <v>0</v>
      </c>
      <c r="Q218" s="60">
        <f>SUM(Q167:Q215)</f>
        <v>0</v>
      </c>
      <c r="R218" s="60">
        <f>SUM(R167:R215)</f>
        <v>0</v>
      </c>
      <c r="S218" s="60">
        <f t="shared" si="195"/>
        <v>691000</v>
      </c>
      <c r="T218" s="60">
        <f t="shared" si="195"/>
        <v>2298000</v>
      </c>
      <c r="U218" s="60">
        <f t="shared" si="195"/>
        <v>0</v>
      </c>
      <c r="V218" s="60">
        <f t="shared" si="195"/>
        <v>0</v>
      </c>
      <c r="W218" s="60">
        <f>SUM(W167:W215)</f>
        <v>0</v>
      </c>
      <c r="X218" s="60">
        <f>SUM(X167:X215)</f>
        <v>2989000</v>
      </c>
      <c r="Y218" s="60">
        <f t="shared" si="195"/>
        <v>0</v>
      </c>
      <c r="Z218" s="60">
        <f t="shared" si="195"/>
        <v>885483.76</v>
      </c>
      <c r="AA218" s="60">
        <f>SUM(AA167:AA215)</f>
        <v>0</v>
      </c>
      <c r="AB218" s="60">
        <f t="shared" si="195"/>
        <v>23000</v>
      </c>
      <c r="AC218" s="60">
        <f t="shared" si="195"/>
        <v>0</v>
      </c>
      <c r="AD218" s="60">
        <f t="shared" si="195"/>
        <v>172800</v>
      </c>
      <c r="AE218" s="60">
        <f>SUM(AE167:AE215)</f>
        <v>0</v>
      </c>
      <c r="AF218" s="60">
        <f>SUM(AF167:AF215)</f>
        <v>0</v>
      </c>
      <c r="AG218" s="60">
        <f t="shared" si="195"/>
        <v>0</v>
      </c>
      <c r="AH218" s="60">
        <f t="shared" si="195"/>
        <v>1058283.76</v>
      </c>
      <c r="AI218" s="60">
        <f t="shared" si="195"/>
        <v>23000</v>
      </c>
      <c r="AJ218" s="60">
        <f>SUM(AJ167:AJ215)</f>
        <v>0</v>
      </c>
      <c r="AK218" s="60">
        <f t="shared" si="195"/>
        <v>1081283.76</v>
      </c>
      <c r="AL218" s="60">
        <f t="shared" si="195"/>
        <v>4070283.76</v>
      </c>
      <c r="AM218" s="1753"/>
    </row>
    <row r="219" spans="1:39" ht="11.25" customHeight="1" x14ac:dyDescent="0.2">
      <c r="A219" s="1050">
        <v>211</v>
      </c>
      <c r="B219" s="1051">
        <v>111</v>
      </c>
      <c r="C219" s="11"/>
      <c r="D219" s="58"/>
      <c r="E219" s="58">
        <f>300000+450000+300000</f>
        <v>1050000</v>
      </c>
      <c r="F219" s="58">
        <f>900000+1600000</f>
        <v>2500000</v>
      </c>
      <c r="G219" s="58"/>
      <c r="H219" s="58"/>
      <c r="I219" s="58"/>
      <c r="J219" s="58"/>
      <c r="K219" s="58"/>
      <c r="L219" s="58"/>
      <c r="M219" s="58"/>
      <c r="N219" s="58"/>
      <c r="O219" s="58"/>
      <c r="P219" s="58"/>
      <c r="Q219" s="58"/>
      <c r="R219" s="58"/>
      <c r="S219" s="58">
        <f t="shared" ref="S219:S239" si="196">D219+E219+J219+K219</f>
        <v>1050000</v>
      </c>
      <c r="T219" s="58">
        <f t="shared" ref="T219:T239" si="197">F219+G219+L219+M219</f>
        <v>2500000</v>
      </c>
      <c r="U219" s="58">
        <f>H219+I219+N219+O219</f>
        <v>0</v>
      </c>
      <c r="V219" s="58">
        <f t="shared" ref="V219:V265" si="198">P219</f>
        <v>0</v>
      </c>
      <c r="W219" s="58">
        <f t="shared" ref="W219:W265" si="199">Q219+R219</f>
        <v>0</v>
      </c>
      <c r="X219" s="59">
        <f>SUM(D219:R219)</f>
        <v>3550000</v>
      </c>
      <c r="Y219" s="59"/>
      <c r="Z219" s="1521">
        <f>50000+20000+6000</f>
        <v>76000</v>
      </c>
      <c r="AA219" s="1521"/>
      <c r="AB219" s="1521">
        <f>12000</f>
        <v>12000</v>
      </c>
      <c r="AC219" s="1521"/>
      <c r="AD219" s="1521">
        <f>60000</f>
        <v>60000</v>
      </c>
      <c r="AE219" s="59"/>
      <c r="AF219" s="59"/>
      <c r="AG219" s="59">
        <f t="shared" ref="AG219:AG250" si="200">Y219+AC219</f>
        <v>0</v>
      </c>
      <c r="AH219" s="59">
        <f t="shared" ref="AH219:AH265" si="201">Z219+AD219+AA219</f>
        <v>136000</v>
      </c>
      <c r="AI219" s="59">
        <f t="shared" ref="AI219:AI245" si="202">AB219</f>
        <v>12000</v>
      </c>
      <c r="AJ219" s="59">
        <f>AE219+AF219</f>
        <v>0</v>
      </c>
      <c r="AK219" s="59">
        <f>SUM(Y219:AF219)</f>
        <v>148000</v>
      </c>
      <c r="AL219" s="59">
        <f t="shared" ref="AL219:AL250" si="203">C219+X219+AK219</f>
        <v>3698000</v>
      </c>
      <c r="AM219" s="1751" t="s">
        <v>206</v>
      </c>
    </row>
    <row r="220" spans="1:39" x14ac:dyDescent="0.2">
      <c r="A220" s="1050">
        <v>212</v>
      </c>
      <c r="B220" s="1051">
        <v>112</v>
      </c>
      <c r="C220" s="11"/>
      <c r="D220" s="58"/>
      <c r="E220" s="58"/>
      <c r="F220" s="58"/>
      <c r="G220" s="58"/>
      <c r="H220" s="58"/>
      <c r="I220" s="58"/>
      <c r="J220" s="58"/>
      <c r="K220" s="58"/>
      <c r="L220" s="58"/>
      <c r="M220" s="58"/>
      <c r="N220" s="58"/>
      <c r="O220" s="58"/>
      <c r="P220" s="58"/>
      <c r="Q220" s="58"/>
      <c r="R220" s="58"/>
      <c r="S220" s="58">
        <f t="shared" si="196"/>
        <v>0</v>
      </c>
      <c r="T220" s="58">
        <f t="shared" si="197"/>
        <v>0</v>
      </c>
      <c r="U220" s="58">
        <f t="shared" ref="U220:U265" si="204">H220+I220+N220+O220</f>
        <v>0</v>
      </c>
      <c r="V220" s="58">
        <f t="shared" si="198"/>
        <v>0</v>
      </c>
      <c r="W220" s="58">
        <f t="shared" si="199"/>
        <v>0</v>
      </c>
      <c r="X220" s="59">
        <f t="shared" ref="X220:X264" si="205">SUM(D220:R220)</f>
        <v>0</v>
      </c>
      <c r="Y220" s="59"/>
      <c r="Z220" s="1521"/>
      <c r="AA220" s="1521"/>
      <c r="AB220" s="1521"/>
      <c r="AC220" s="1521"/>
      <c r="AD220" s="1521"/>
      <c r="AE220" s="59"/>
      <c r="AF220" s="59"/>
      <c r="AG220" s="59">
        <f t="shared" si="200"/>
        <v>0</v>
      </c>
      <c r="AH220" s="59">
        <f t="shared" si="201"/>
        <v>0</v>
      </c>
      <c r="AI220" s="59">
        <f t="shared" si="202"/>
        <v>0</v>
      </c>
      <c r="AJ220" s="59">
        <f t="shared" ref="AJ220:AJ265" si="206">AE220+AF220</f>
        <v>0</v>
      </c>
      <c r="AK220" s="59">
        <f t="shared" ref="AK220:AK265" si="207">SUM(Y220:AF220)</f>
        <v>0</v>
      </c>
      <c r="AL220" s="59">
        <f t="shared" si="203"/>
        <v>0</v>
      </c>
      <c r="AM220" s="1752"/>
    </row>
    <row r="221" spans="1:39" x14ac:dyDescent="0.2">
      <c r="A221" s="1052">
        <v>213</v>
      </c>
      <c r="B221" s="1053">
        <v>119</v>
      </c>
      <c r="C221" s="12"/>
      <c r="D221" s="58"/>
      <c r="E221" s="58">
        <f>180000</f>
        <v>180000</v>
      </c>
      <c r="F221" s="58">
        <f>730000</f>
        <v>730000</v>
      </c>
      <c r="G221" s="58"/>
      <c r="H221" s="58"/>
      <c r="I221" s="58"/>
      <c r="J221" s="58"/>
      <c r="K221" s="58"/>
      <c r="L221" s="58"/>
      <c r="M221" s="58"/>
      <c r="N221" s="58"/>
      <c r="O221" s="58"/>
      <c r="P221" s="58"/>
      <c r="Q221" s="58"/>
      <c r="R221" s="58"/>
      <c r="S221" s="58">
        <f t="shared" si="196"/>
        <v>180000</v>
      </c>
      <c r="T221" s="58">
        <f t="shared" si="197"/>
        <v>730000</v>
      </c>
      <c r="U221" s="58">
        <f t="shared" si="204"/>
        <v>0</v>
      </c>
      <c r="V221" s="58">
        <f t="shared" si="198"/>
        <v>0</v>
      </c>
      <c r="W221" s="58">
        <f t="shared" si="199"/>
        <v>0</v>
      </c>
      <c r="X221" s="59">
        <f t="shared" si="205"/>
        <v>910000</v>
      </c>
      <c r="Y221" s="59"/>
      <c r="Z221" s="59"/>
      <c r="AA221" s="59"/>
      <c r="AB221" s="59"/>
      <c r="AC221" s="59"/>
      <c r="AD221" s="59"/>
      <c r="AE221" s="59"/>
      <c r="AF221" s="59"/>
      <c r="AG221" s="59">
        <f t="shared" si="200"/>
        <v>0</v>
      </c>
      <c r="AH221" s="59">
        <f t="shared" si="201"/>
        <v>0</v>
      </c>
      <c r="AI221" s="59">
        <f t="shared" si="202"/>
        <v>0</v>
      </c>
      <c r="AJ221" s="59">
        <f t="shared" si="206"/>
        <v>0</v>
      </c>
      <c r="AK221" s="59">
        <f t="shared" si="207"/>
        <v>0</v>
      </c>
      <c r="AL221" s="59">
        <f t="shared" si="203"/>
        <v>910000</v>
      </c>
      <c r="AM221" s="1752"/>
    </row>
    <row r="222" spans="1:39" x14ac:dyDescent="0.2">
      <c r="A222" s="1052">
        <v>214</v>
      </c>
      <c r="B222" s="1053">
        <v>112</v>
      </c>
      <c r="C222" s="12"/>
      <c r="D222" s="58"/>
      <c r="E222" s="58"/>
      <c r="F222" s="58"/>
      <c r="G222" s="58"/>
      <c r="H222" s="58"/>
      <c r="I222" s="58"/>
      <c r="J222" s="58"/>
      <c r="K222" s="58"/>
      <c r="L222" s="58"/>
      <c r="M222" s="58"/>
      <c r="N222" s="58"/>
      <c r="O222" s="58"/>
      <c r="P222" s="58"/>
      <c r="Q222" s="58"/>
      <c r="R222" s="58"/>
      <c r="S222" s="58">
        <f t="shared" si="196"/>
        <v>0</v>
      </c>
      <c r="T222" s="58">
        <f t="shared" si="197"/>
        <v>0</v>
      </c>
      <c r="U222" s="58">
        <f t="shared" si="204"/>
        <v>0</v>
      </c>
      <c r="V222" s="58">
        <f t="shared" si="198"/>
        <v>0</v>
      </c>
      <c r="W222" s="58">
        <f t="shared" si="199"/>
        <v>0</v>
      </c>
      <c r="X222" s="59">
        <f t="shared" si="205"/>
        <v>0</v>
      </c>
      <c r="Y222" s="59"/>
      <c r="Z222" s="59"/>
      <c r="AA222" s="59"/>
      <c r="AB222" s="59"/>
      <c r="AC222" s="59"/>
      <c r="AD222" s="59"/>
      <c r="AE222" s="59"/>
      <c r="AF222" s="59"/>
      <c r="AG222" s="59">
        <f t="shared" si="200"/>
        <v>0</v>
      </c>
      <c r="AH222" s="59">
        <f t="shared" si="201"/>
        <v>0</v>
      </c>
      <c r="AI222" s="59">
        <f t="shared" si="202"/>
        <v>0</v>
      </c>
      <c r="AJ222" s="59">
        <f t="shared" si="206"/>
        <v>0</v>
      </c>
      <c r="AK222" s="59">
        <f t="shared" si="207"/>
        <v>0</v>
      </c>
      <c r="AL222" s="59">
        <f t="shared" si="203"/>
        <v>0</v>
      </c>
      <c r="AM222" s="1752"/>
    </row>
    <row r="223" spans="1:39" ht="11.25" customHeight="1" x14ac:dyDescent="0.2">
      <c r="A223" s="1050">
        <v>221</v>
      </c>
      <c r="B223" s="1051">
        <v>244</v>
      </c>
      <c r="C223" s="11"/>
      <c r="D223" s="58"/>
      <c r="E223" s="58">
        <f>4000</f>
        <v>4000</v>
      </c>
      <c r="F223" s="58">
        <f>1000</f>
        <v>1000</v>
      </c>
      <c r="G223" s="58"/>
      <c r="H223" s="58"/>
      <c r="I223" s="58"/>
      <c r="J223" s="58"/>
      <c r="K223" s="58"/>
      <c r="L223" s="58"/>
      <c r="M223" s="58"/>
      <c r="N223" s="58"/>
      <c r="O223" s="58"/>
      <c r="P223" s="58"/>
      <c r="Q223" s="58"/>
      <c r="R223" s="58"/>
      <c r="S223" s="58">
        <f t="shared" si="196"/>
        <v>4000</v>
      </c>
      <c r="T223" s="58">
        <f t="shared" si="197"/>
        <v>1000</v>
      </c>
      <c r="U223" s="58">
        <f t="shared" si="204"/>
        <v>0</v>
      </c>
      <c r="V223" s="58">
        <f t="shared" si="198"/>
        <v>0</v>
      </c>
      <c r="W223" s="58">
        <f t="shared" si="199"/>
        <v>0</v>
      </c>
      <c r="X223" s="59">
        <f t="shared" si="205"/>
        <v>5000</v>
      </c>
      <c r="Y223" s="59"/>
      <c r="Z223" s="59"/>
      <c r="AA223" s="59"/>
      <c r="AB223" s="59"/>
      <c r="AC223" s="59"/>
      <c r="AD223" s="59"/>
      <c r="AE223" s="59"/>
      <c r="AF223" s="59"/>
      <c r="AG223" s="59">
        <f t="shared" si="200"/>
        <v>0</v>
      </c>
      <c r="AH223" s="59">
        <f t="shared" si="201"/>
        <v>0</v>
      </c>
      <c r="AI223" s="59">
        <f t="shared" si="202"/>
        <v>0</v>
      </c>
      <c r="AJ223" s="59">
        <f t="shared" si="206"/>
        <v>0</v>
      </c>
      <c r="AK223" s="59">
        <f t="shared" si="207"/>
        <v>0</v>
      </c>
      <c r="AL223" s="59">
        <f t="shared" si="203"/>
        <v>5000</v>
      </c>
      <c r="AM223" s="1752"/>
    </row>
    <row r="224" spans="1:39" x14ac:dyDescent="0.2">
      <c r="A224" s="1052">
        <v>222</v>
      </c>
      <c r="B224" s="1053">
        <v>112</v>
      </c>
      <c r="C224" s="12"/>
      <c r="D224" s="58"/>
      <c r="E224" s="58"/>
      <c r="F224" s="58"/>
      <c r="G224" s="58"/>
      <c r="H224" s="58"/>
      <c r="I224" s="58"/>
      <c r="J224" s="58"/>
      <c r="K224" s="58"/>
      <c r="L224" s="58"/>
      <c r="M224" s="58"/>
      <c r="N224" s="58"/>
      <c r="O224" s="58"/>
      <c r="P224" s="58"/>
      <c r="Q224" s="58"/>
      <c r="R224" s="58"/>
      <c r="S224" s="58">
        <f t="shared" si="196"/>
        <v>0</v>
      </c>
      <c r="T224" s="58">
        <f t="shared" si="197"/>
        <v>0</v>
      </c>
      <c r="U224" s="58">
        <f t="shared" si="204"/>
        <v>0</v>
      </c>
      <c r="V224" s="58">
        <f t="shared" si="198"/>
        <v>0</v>
      </c>
      <c r="W224" s="58">
        <f t="shared" si="199"/>
        <v>0</v>
      </c>
      <c r="X224" s="59">
        <f t="shared" si="205"/>
        <v>0</v>
      </c>
      <c r="Y224" s="59"/>
      <c r="Z224" s="59"/>
      <c r="AA224" s="59"/>
      <c r="AB224" s="59"/>
      <c r="AC224" s="59"/>
      <c r="AD224" s="59"/>
      <c r="AE224" s="59"/>
      <c r="AF224" s="59"/>
      <c r="AG224" s="59">
        <f t="shared" si="200"/>
        <v>0</v>
      </c>
      <c r="AH224" s="59">
        <f t="shared" si="201"/>
        <v>0</v>
      </c>
      <c r="AI224" s="59">
        <f t="shared" si="202"/>
        <v>0</v>
      </c>
      <c r="AJ224" s="59">
        <f t="shared" si="206"/>
        <v>0</v>
      </c>
      <c r="AK224" s="59">
        <f t="shared" si="207"/>
        <v>0</v>
      </c>
      <c r="AL224" s="59">
        <f t="shared" si="203"/>
        <v>0</v>
      </c>
      <c r="AM224" s="1752"/>
    </row>
    <row r="225" spans="1:39" x14ac:dyDescent="0.2">
      <c r="A225" s="1052">
        <v>222</v>
      </c>
      <c r="B225" s="1053">
        <v>244</v>
      </c>
      <c r="C225" s="12"/>
      <c r="D225" s="58"/>
      <c r="E225" s="58"/>
      <c r="F225" s="58"/>
      <c r="G225" s="58"/>
      <c r="H225" s="58"/>
      <c r="I225" s="58"/>
      <c r="J225" s="58"/>
      <c r="K225" s="58"/>
      <c r="L225" s="58"/>
      <c r="M225" s="58"/>
      <c r="N225" s="58"/>
      <c r="O225" s="58"/>
      <c r="P225" s="58"/>
      <c r="Q225" s="58"/>
      <c r="R225" s="58"/>
      <c r="S225" s="58">
        <f t="shared" si="196"/>
        <v>0</v>
      </c>
      <c r="T225" s="58">
        <f t="shared" si="197"/>
        <v>0</v>
      </c>
      <c r="U225" s="58">
        <f t="shared" si="204"/>
        <v>0</v>
      </c>
      <c r="V225" s="58">
        <f t="shared" si="198"/>
        <v>0</v>
      </c>
      <c r="W225" s="58">
        <f t="shared" si="199"/>
        <v>0</v>
      </c>
      <c r="X225" s="59">
        <f t="shared" si="205"/>
        <v>0</v>
      </c>
      <c r="Y225" s="59"/>
      <c r="Z225" s="59"/>
      <c r="AA225" s="59"/>
      <c r="AB225" s="59"/>
      <c r="AC225" s="59"/>
      <c r="AD225" s="59"/>
      <c r="AE225" s="59"/>
      <c r="AF225" s="59"/>
      <c r="AG225" s="59">
        <f t="shared" si="200"/>
        <v>0</v>
      </c>
      <c r="AH225" s="59">
        <f t="shared" si="201"/>
        <v>0</v>
      </c>
      <c r="AI225" s="59">
        <f t="shared" si="202"/>
        <v>0</v>
      </c>
      <c r="AJ225" s="59">
        <f t="shared" si="206"/>
        <v>0</v>
      </c>
      <c r="AK225" s="59">
        <f t="shared" si="207"/>
        <v>0</v>
      </c>
      <c r="AL225" s="59">
        <f t="shared" si="203"/>
        <v>0</v>
      </c>
      <c r="AM225" s="1752"/>
    </row>
    <row r="226" spans="1:39" x14ac:dyDescent="0.2">
      <c r="A226" s="1054" t="s">
        <v>196</v>
      </c>
      <c r="B226" s="1053">
        <v>247</v>
      </c>
      <c r="C226" s="42"/>
      <c r="D226" s="58"/>
      <c r="E226" s="58"/>
      <c r="F226" s="58"/>
      <c r="G226" s="58"/>
      <c r="H226" s="58"/>
      <c r="I226" s="58"/>
      <c r="J226" s="58"/>
      <c r="K226" s="58"/>
      <c r="L226" s="58"/>
      <c r="M226" s="58"/>
      <c r="N226" s="58"/>
      <c r="O226" s="58"/>
      <c r="P226" s="58"/>
      <c r="Q226" s="58"/>
      <c r="R226" s="58"/>
      <c r="S226" s="58">
        <f t="shared" si="196"/>
        <v>0</v>
      </c>
      <c r="T226" s="58">
        <f t="shared" si="197"/>
        <v>0</v>
      </c>
      <c r="U226" s="58">
        <f t="shared" si="204"/>
        <v>0</v>
      </c>
      <c r="V226" s="58">
        <f t="shared" si="198"/>
        <v>0</v>
      </c>
      <c r="W226" s="58">
        <f t="shared" si="199"/>
        <v>0</v>
      </c>
      <c r="X226" s="59">
        <f t="shared" si="205"/>
        <v>0</v>
      </c>
      <c r="Y226" s="59"/>
      <c r="Z226" s="59"/>
      <c r="AA226" s="59"/>
      <c r="AB226" s="59"/>
      <c r="AC226" s="59"/>
      <c r="AD226" s="59"/>
      <c r="AE226" s="59"/>
      <c r="AF226" s="59"/>
      <c r="AG226" s="59">
        <f t="shared" si="200"/>
        <v>0</v>
      </c>
      <c r="AH226" s="59">
        <f t="shared" si="201"/>
        <v>0</v>
      </c>
      <c r="AI226" s="59">
        <f t="shared" si="202"/>
        <v>0</v>
      </c>
      <c r="AJ226" s="59">
        <f t="shared" si="206"/>
        <v>0</v>
      </c>
      <c r="AK226" s="59">
        <f t="shared" si="207"/>
        <v>0</v>
      </c>
      <c r="AL226" s="59">
        <f t="shared" si="203"/>
        <v>0</v>
      </c>
      <c r="AM226" s="1752"/>
    </row>
    <row r="227" spans="1:39" x14ac:dyDescent="0.2">
      <c r="A227" s="1054" t="s">
        <v>197</v>
      </c>
      <c r="B227" s="1053">
        <v>247</v>
      </c>
      <c r="C227" s="42"/>
      <c r="D227" s="58"/>
      <c r="E227" s="58"/>
      <c r="F227" s="58"/>
      <c r="G227" s="58"/>
      <c r="H227" s="58"/>
      <c r="I227" s="58"/>
      <c r="J227" s="58"/>
      <c r="K227" s="58"/>
      <c r="L227" s="58"/>
      <c r="M227" s="58"/>
      <c r="N227" s="58"/>
      <c r="O227" s="58"/>
      <c r="P227" s="58"/>
      <c r="Q227" s="58"/>
      <c r="R227" s="58"/>
      <c r="S227" s="58">
        <f t="shared" si="196"/>
        <v>0</v>
      </c>
      <c r="T227" s="58">
        <f t="shared" si="197"/>
        <v>0</v>
      </c>
      <c r="U227" s="58">
        <f t="shared" si="204"/>
        <v>0</v>
      </c>
      <c r="V227" s="58">
        <f t="shared" si="198"/>
        <v>0</v>
      </c>
      <c r="W227" s="58">
        <f t="shared" si="199"/>
        <v>0</v>
      </c>
      <c r="X227" s="59">
        <f t="shared" si="205"/>
        <v>0</v>
      </c>
      <c r="Y227" s="59"/>
      <c r="Z227" s="59"/>
      <c r="AA227" s="59"/>
      <c r="AB227" s="59"/>
      <c r="AC227" s="59"/>
      <c r="AD227" s="59"/>
      <c r="AE227" s="59"/>
      <c r="AF227" s="59"/>
      <c r="AG227" s="59">
        <f t="shared" si="200"/>
        <v>0</v>
      </c>
      <c r="AH227" s="59">
        <f t="shared" si="201"/>
        <v>0</v>
      </c>
      <c r="AI227" s="59">
        <f t="shared" si="202"/>
        <v>0</v>
      </c>
      <c r="AJ227" s="59">
        <f t="shared" si="206"/>
        <v>0</v>
      </c>
      <c r="AK227" s="59">
        <f t="shared" si="207"/>
        <v>0</v>
      </c>
      <c r="AL227" s="59">
        <f t="shared" si="203"/>
        <v>0</v>
      </c>
      <c r="AM227" s="1752"/>
    </row>
    <row r="228" spans="1:39" x14ac:dyDescent="0.2">
      <c r="A228" s="1054" t="s">
        <v>198</v>
      </c>
      <c r="B228" s="1053">
        <v>244</v>
      </c>
      <c r="C228" s="42"/>
      <c r="D228" s="58"/>
      <c r="E228" s="58"/>
      <c r="F228" s="58"/>
      <c r="G228" s="58"/>
      <c r="H228" s="58"/>
      <c r="I228" s="58"/>
      <c r="J228" s="58"/>
      <c r="K228" s="58"/>
      <c r="L228" s="58"/>
      <c r="M228" s="58"/>
      <c r="N228" s="58"/>
      <c r="O228" s="58"/>
      <c r="P228" s="58"/>
      <c r="Q228" s="58"/>
      <c r="R228" s="58"/>
      <c r="S228" s="58">
        <f t="shared" si="196"/>
        <v>0</v>
      </c>
      <c r="T228" s="58">
        <f t="shared" si="197"/>
        <v>0</v>
      </c>
      <c r="U228" s="58">
        <f t="shared" si="204"/>
        <v>0</v>
      </c>
      <c r="V228" s="58">
        <f t="shared" si="198"/>
        <v>0</v>
      </c>
      <c r="W228" s="58">
        <f t="shared" si="199"/>
        <v>0</v>
      </c>
      <c r="X228" s="59">
        <f t="shared" si="205"/>
        <v>0</v>
      </c>
      <c r="Y228" s="59"/>
      <c r="Z228" s="59"/>
      <c r="AA228" s="59"/>
      <c r="AB228" s="59"/>
      <c r="AC228" s="59"/>
      <c r="AD228" s="59"/>
      <c r="AE228" s="59"/>
      <c r="AF228" s="59"/>
      <c r="AG228" s="59">
        <f t="shared" si="200"/>
        <v>0</v>
      </c>
      <c r="AH228" s="59">
        <f t="shared" si="201"/>
        <v>0</v>
      </c>
      <c r="AI228" s="59">
        <f t="shared" si="202"/>
        <v>0</v>
      </c>
      <c r="AJ228" s="59">
        <f t="shared" si="206"/>
        <v>0</v>
      </c>
      <c r="AK228" s="59">
        <f t="shared" si="207"/>
        <v>0</v>
      </c>
      <c r="AL228" s="59">
        <f t="shared" si="203"/>
        <v>0</v>
      </c>
      <c r="AM228" s="1752"/>
    </row>
    <row r="229" spans="1:39" x14ac:dyDescent="0.2">
      <c r="A229" s="1054" t="s">
        <v>878</v>
      </c>
      <c r="B229" s="1053">
        <v>244</v>
      </c>
      <c r="C229" s="42"/>
      <c r="D229" s="58"/>
      <c r="E229" s="58"/>
      <c r="F229" s="58"/>
      <c r="G229" s="58"/>
      <c r="H229" s="58"/>
      <c r="I229" s="58"/>
      <c r="J229" s="58"/>
      <c r="K229" s="58"/>
      <c r="L229" s="58"/>
      <c r="M229" s="58"/>
      <c r="N229" s="58"/>
      <c r="O229" s="58"/>
      <c r="P229" s="58"/>
      <c r="Q229" s="58"/>
      <c r="R229" s="58"/>
      <c r="S229" s="58">
        <f t="shared" si="196"/>
        <v>0</v>
      </c>
      <c r="T229" s="58">
        <f t="shared" si="197"/>
        <v>0</v>
      </c>
      <c r="U229" s="58">
        <f t="shared" si="204"/>
        <v>0</v>
      </c>
      <c r="V229" s="58">
        <f t="shared" si="198"/>
        <v>0</v>
      </c>
      <c r="W229" s="58">
        <f t="shared" si="199"/>
        <v>0</v>
      </c>
      <c r="X229" s="59">
        <f>SUM(D229:R229)</f>
        <v>0</v>
      </c>
      <c r="Y229" s="59"/>
      <c r="Z229" s="59"/>
      <c r="AA229" s="59"/>
      <c r="AB229" s="59"/>
      <c r="AC229" s="59"/>
      <c r="AD229" s="59"/>
      <c r="AE229" s="59"/>
      <c r="AF229" s="59"/>
      <c r="AG229" s="59">
        <f t="shared" si="200"/>
        <v>0</v>
      </c>
      <c r="AH229" s="59">
        <f t="shared" si="201"/>
        <v>0</v>
      </c>
      <c r="AI229" s="59">
        <f t="shared" si="202"/>
        <v>0</v>
      </c>
      <c r="AJ229" s="59">
        <f t="shared" si="206"/>
        <v>0</v>
      </c>
      <c r="AK229" s="59">
        <f t="shared" si="207"/>
        <v>0</v>
      </c>
      <c r="AL229" s="59">
        <f t="shared" si="203"/>
        <v>0</v>
      </c>
      <c r="AM229" s="1752"/>
    </row>
    <row r="230" spans="1:39" x14ac:dyDescent="0.2">
      <c r="A230" s="1052">
        <v>224</v>
      </c>
      <c r="B230" s="1053">
        <v>244</v>
      </c>
      <c r="C230" s="12"/>
      <c r="D230" s="58"/>
      <c r="E230" s="58"/>
      <c r="F230" s="58"/>
      <c r="G230" s="58"/>
      <c r="H230" s="58"/>
      <c r="I230" s="58"/>
      <c r="J230" s="58"/>
      <c r="K230" s="58"/>
      <c r="L230" s="58"/>
      <c r="M230" s="58"/>
      <c r="N230" s="58"/>
      <c r="O230" s="58"/>
      <c r="P230" s="58"/>
      <c r="Q230" s="58"/>
      <c r="R230" s="58"/>
      <c r="S230" s="58">
        <f t="shared" si="196"/>
        <v>0</v>
      </c>
      <c r="T230" s="58">
        <f t="shared" si="197"/>
        <v>0</v>
      </c>
      <c r="U230" s="58">
        <f t="shared" si="204"/>
        <v>0</v>
      </c>
      <c r="V230" s="58">
        <f t="shared" si="198"/>
        <v>0</v>
      </c>
      <c r="W230" s="58">
        <f t="shared" si="199"/>
        <v>0</v>
      </c>
      <c r="X230" s="59">
        <f t="shared" si="205"/>
        <v>0</v>
      </c>
      <c r="Y230" s="59"/>
      <c r="Z230" s="59"/>
      <c r="AA230" s="59"/>
      <c r="AB230" s="59"/>
      <c r="AC230" s="59"/>
      <c r="AD230" s="59"/>
      <c r="AE230" s="59"/>
      <c r="AF230" s="59"/>
      <c r="AG230" s="59">
        <f t="shared" si="200"/>
        <v>0</v>
      </c>
      <c r="AH230" s="59">
        <f t="shared" si="201"/>
        <v>0</v>
      </c>
      <c r="AI230" s="59">
        <f t="shared" si="202"/>
        <v>0</v>
      </c>
      <c r="AJ230" s="59">
        <f t="shared" si="206"/>
        <v>0</v>
      </c>
      <c r="AK230" s="59">
        <f t="shared" si="207"/>
        <v>0</v>
      </c>
      <c r="AL230" s="59">
        <f t="shared" si="203"/>
        <v>0</v>
      </c>
      <c r="AM230" s="1752"/>
    </row>
    <row r="231" spans="1:39" x14ac:dyDescent="0.2">
      <c r="A231" s="1055" t="s">
        <v>199</v>
      </c>
      <c r="B231" s="1057">
        <v>244</v>
      </c>
      <c r="C231" s="14"/>
      <c r="D231" s="58"/>
      <c r="E231" s="58"/>
      <c r="F231" s="58"/>
      <c r="G231" s="58"/>
      <c r="H231" s="58"/>
      <c r="I231" s="58"/>
      <c r="J231" s="58"/>
      <c r="K231" s="58"/>
      <c r="L231" s="58"/>
      <c r="M231" s="58"/>
      <c r="N231" s="58"/>
      <c r="O231" s="58"/>
      <c r="P231" s="58"/>
      <c r="Q231" s="58"/>
      <c r="R231" s="58"/>
      <c r="S231" s="58">
        <f t="shared" si="196"/>
        <v>0</v>
      </c>
      <c r="T231" s="58">
        <f t="shared" si="197"/>
        <v>0</v>
      </c>
      <c r="U231" s="58">
        <f t="shared" si="204"/>
        <v>0</v>
      </c>
      <c r="V231" s="58">
        <f t="shared" si="198"/>
        <v>0</v>
      </c>
      <c r="W231" s="58">
        <f t="shared" si="199"/>
        <v>0</v>
      </c>
      <c r="X231" s="59">
        <f t="shared" si="205"/>
        <v>0</v>
      </c>
      <c r="Y231" s="59"/>
      <c r="Z231" s="59"/>
      <c r="AA231" s="59"/>
      <c r="AB231" s="59"/>
      <c r="AC231" s="59"/>
      <c r="AD231" s="59"/>
      <c r="AE231" s="59"/>
      <c r="AF231" s="59"/>
      <c r="AG231" s="59">
        <f t="shared" si="200"/>
        <v>0</v>
      </c>
      <c r="AH231" s="59">
        <f t="shared" si="201"/>
        <v>0</v>
      </c>
      <c r="AI231" s="59">
        <f t="shared" si="202"/>
        <v>0</v>
      </c>
      <c r="AJ231" s="59">
        <f t="shared" si="206"/>
        <v>0</v>
      </c>
      <c r="AK231" s="59">
        <f t="shared" si="207"/>
        <v>0</v>
      </c>
      <c r="AL231" s="59">
        <f t="shared" si="203"/>
        <v>0</v>
      </c>
      <c r="AM231" s="1752"/>
    </row>
    <row r="232" spans="1:39" x14ac:dyDescent="0.2">
      <c r="A232" s="1055" t="s">
        <v>200</v>
      </c>
      <c r="B232" s="1057">
        <v>244</v>
      </c>
      <c r="C232" s="14"/>
      <c r="D232" s="58"/>
      <c r="E232" s="58"/>
      <c r="F232" s="58"/>
      <c r="G232" s="58"/>
      <c r="H232" s="58"/>
      <c r="I232" s="58"/>
      <c r="J232" s="58"/>
      <c r="K232" s="58"/>
      <c r="L232" s="58"/>
      <c r="M232" s="58"/>
      <c r="N232" s="58"/>
      <c r="O232" s="58"/>
      <c r="P232" s="58"/>
      <c r="Q232" s="58"/>
      <c r="R232" s="58"/>
      <c r="S232" s="58">
        <f t="shared" si="196"/>
        <v>0</v>
      </c>
      <c r="T232" s="58">
        <f t="shared" si="197"/>
        <v>0</v>
      </c>
      <c r="U232" s="58">
        <f t="shared" si="204"/>
        <v>0</v>
      </c>
      <c r="V232" s="58">
        <f t="shared" si="198"/>
        <v>0</v>
      </c>
      <c r="W232" s="58">
        <f t="shared" si="199"/>
        <v>0</v>
      </c>
      <c r="X232" s="59">
        <f t="shared" si="205"/>
        <v>0</v>
      </c>
      <c r="Y232" s="59"/>
      <c r="Z232" s="59"/>
      <c r="AA232" s="59"/>
      <c r="AB232" s="59"/>
      <c r="AC232" s="59"/>
      <c r="AD232" s="59"/>
      <c r="AE232" s="59"/>
      <c r="AF232" s="59"/>
      <c r="AG232" s="59">
        <f t="shared" si="200"/>
        <v>0</v>
      </c>
      <c r="AH232" s="59">
        <f t="shared" si="201"/>
        <v>0</v>
      </c>
      <c r="AI232" s="59">
        <f t="shared" si="202"/>
        <v>0</v>
      </c>
      <c r="AJ232" s="59">
        <f t="shared" si="206"/>
        <v>0</v>
      </c>
      <c r="AK232" s="59">
        <f t="shared" si="207"/>
        <v>0</v>
      </c>
      <c r="AL232" s="59">
        <f t="shared" si="203"/>
        <v>0</v>
      </c>
      <c r="AM232" s="1752"/>
    </row>
    <row r="233" spans="1:39" x14ac:dyDescent="0.2">
      <c r="A233" s="1055" t="s">
        <v>201</v>
      </c>
      <c r="B233" s="1057">
        <v>244</v>
      </c>
      <c r="C233" s="14"/>
      <c r="D233" s="58"/>
      <c r="E233" s="58">
        <f>7000</f>
        <v>7000</v>
      </c>
      <c r="F233" s="58">
        <f>7000</f>
        <v>7000</v>
      </c>
      <c r="G233" s="58"/>
      <c r="H233" s="58"/>
      <c r="I233" s="58"/>
      <c r="J233" s="58"/>
      <c r="K233" s="58"/>
      <c r="L233" s="58"/>
      <c r="M233" s="58"/>
      <c r="N233" s="58"/>
      <c r="O233" s="58"/>
      <c r="P233" s="58"/>
      <c r="Q233" s="58"/>
      <c r="R233" s="58"/>
      <c r="S233" s="58">
        <f t="shared" si="196"/>
        <v>7000</v>
      </c>
      <c r="T233" s="58">
        <f t="shared" si="197"/>
        <v>7000</v>
      </c>
      <c r="U233" s="58">
        <f t="shared" si="204"/>
        <v>0</v>
      </c>
      <c r="V233" s="58">
        <f t="shared" si="198"/>
        <v>0</v>
      </c>
      <c r="W233" s="58">
        <f t="shared" si="199"/>
        <v>0</v>
      </c>
      <c r="X233" s="59">
        <f t="shared" si="205"/>
        <v>14000</v>
      </c>
      <c r="Y233" s="59"/>
      <c r="Z233" s="59"/>
      <c r="AA233" s="59"/>
      <c r="AB233" s="59"/>
      <c r="AC233" s="59"/>
      <c r="AD233" s="59"/>
      <c r="AE233" s="59"/>
      <c r="AF233" s="59"/>
      <c r="AG233" s="59">
        <f t="shared" si="200"/>
        <v>0</v>
      </c>
      <c r="AH233" s="59">
        <f t="shared" si="201"/>
        <v>0</v>
      </c>
      <c r="AI233" s="59">
        <f t="shared" si="202"/>
        <v>0</v>
      </c>
      <c r="AJ233" s="59">
        <f t="shared" si="206"/>
        <v>0</v>
      </c>
      <c r="AK233" s="59">
        <f t="shared" si="207"/>
        <v>0</v>
      </c>
      <c r="AL233" s="59">
        <f t="shared" si="203"/>
        <v>14000</v>
      </c>
      <c r="AM233" s="1752"/>
    </row>
    <row r="234" spans="1:39" x14ac:dyDescent="0.2">
      <c r="A234" s="1055" t="s">
        <v>202</v>
      </c>
      <c r="B234" s="1057">
        <v>244</v>
      </c>
      <c r="C234" s="14"/>
      <c r="D234" s="58"/>
      <c r="E234" s="58"/>
      <c r="F234" s="58"/>
      <c r="G234" s="58"/>
      <c r="H234" s="58"/>
      <c r="I234" s="58"/>
      <c r="J234" s="58"/>
      <c r="K234" s="58"/>
      <c r="L234" s="58"/>
      <c r="M234" s="58"/>
      <c r="N234" s="58"/>
      <c r="O234" s="58"/>
      <c r="P234" s="58"/>
      <c r="Q234" s="58"/>
      <c r="R234" s="58"/>
      <c r="S234" s="58">
        <f t="shared" si="196"/>
        <v>0</v>
      </c>
      <c r="T234" s="58">
        <f t="shared" si="197"/>
        <v>0</v>
      </c>
      <c r="U234" s="58">
        <f t="shared" si="204"/>
        <v>0</v>
      </c>
      <c r="V234" s="58">
        <f t="shared" si="198"/>
        <v>0</v>
      </c>
      <c r="W234" s="58">
        <f t="shared" si="199"/>
        <v>0</v>
      </c>
      <c r="X234" s="59">
        <f t="shared" si="205"/>
        <v>0</v>
      </c>
      <c r="Y234" s="59"/>
      <c r="Z234" s="59"/>
      <c r="AA234" s="59"/>
      <c r="AB234" s="59"/>
      <c r="AC234" s="59"/>
      <c r="AD234" s="59"/>
      <c r="AE234" s="59"/>
      <c r="AF234" s="59"/>
      <c r="AG234" s="59">
        <f t="shared" si="200"/>
        <v>0</v>
      </c>
      <c r="AH234" s="59">
        <f t="shared" si="201"/>
        <v>0</v>
      </c>
      <c r="AI234" s="59">
        <f t="shared" si="202"/>
        <v>0</v>
      </c>
      <c r="AJ234" s="59">
        <f t="shared" si="206"/>
        <v>0</v>
      </c>
      <c r="AK234" s="59">
        <f t="shared" si="207"/>
        <v>0</v>
      </c>
      <c r="AL234" s="59">
        <f t="shared" si="203"/>
        <v>0</v>
      </c>
      <c r="AM234" s="1752"/>
    </row>
    <row r="235" spans="1:39" x14ac:dyDescent="0.2">
      <c r="A235" s="1056" t="s">
        <v>246</v>
      </c>
      <c r="B235" s="1057">
        <v>244</v>
      </c>
      <c r="C235" s="15"/>
      <c r="D235" s="58"/>
      <c r="E235" s="58">
        <f>10000</f>
        <v>10000</v>
      </c>
      <c r="F235" s="58">
        <f>15000-10000</f>
        <v>5000</v>
      </c>
      <c r="G235" s="58"/>
      <c r="H235" s="58"/>
      <c r="I235" s="58"/>
      <c r="J235" s="58"/>
      <c r="K235" s="58"/>
      <c r="L235" s="58"/>
      <c r="M235" s="58"/>
      <c r="N235" s="58"/>
      <c r="O235" s="58"/>
      <c r="P235" s="58"/>
      <c r="Q235" s="58"/>
      <c r="R235" s="58"/>
      <c r="S235" s="58">
        <f t="shared" si="196"/>
        <v>10000</v>
      </c>
      <c r="T235" s="58">
        <f t="shared" si="197"/>
        <v>5000</v>
      </c>
      <c r="U235" s="58">
        <f t="shared" si="204"/>
        <v>0</v>
      </c>
      <c r="V235" s="58">
        <f t="shared" si="198"/>
        <v>0</v>
      </c>
      <c r="W235" s="58">
        <f t="shared" si="199"/>
        <v>0</v>
      </c>
      <c r="X235" s="59">
        <f t="shared" si="205"/>
        <v>15000</v>
      </c>
      <c r="Y235" s="59"/>
      <c r="Z235" s="59"/>
      <c r="AA235" s="59"/>
      <c r="AB235" s="59"/>
      <c r="AC235" s="59"/>
      <c r="AD235" s="59"/>
      <c r="AE235" s="59"/>
      <c r="AF235" s="59"/>
      <c r="AG235" s="59">
        <f t="shared" si="200"/>
        <v>0</v>
      </c>
      <c r="AH235" s="59">
        <f t="shared" si="201"/>
        <v>0</v>
      </c>
      <c r="AI235" s="59">
        <f t="shared" si="202"/>
        <v>0</v>
      </c>
      <c r="AJ235" s="59">
        <f t="shared" si="206"/>
        <v>0</v>
      </c>
      <c r="AK235" s="59">
        <f t="shared" si="207"/>
        <v>0</v>
      </c>
      <c r="AL235" s="59">
        <f t="shared" si="203"/>
        <v>15000</v>
      </c>
      <c r="AM235" s="1752"/>
    </row>
    <row r="236" spans="1:39" x14ac:dyDescent="0.2">
      <c r="A236" s="1056" t="s">
        <v>248</v>
      </c>
      <c r="B236" s="1057">
        <v>244</v>
      </c>
      <c r="C236" s="15"/>
      <c r="D236" s="58"/>
      <c r="E236" s="58"/>
      <c r="F236" s="58"/>
      <c r="G236" s="58"/>
      <c r="H236" s="58"/>
      <c r="I236" s="58"/>
      <c r="J236" s="58"/>
      <c r="K236" s="58"/>
      <c r="L236" s="58"/>
      <c r="M236" s="58"/>
      <c r="N236" s="58"/>
      <c r="O236" s="58"/>
      <c r="P236" s="58"/>
      <c r="Q236" s="58"/>
      <c r="R236" s="58"/>
      <c r="S236" s="58">
        <f t="shared" si="196"/>
        <v>0</v>
      </c>
      <c r="T236" s="58">
        <f t="shared" si="197"/>
        <v>0</v>
      </c>
      <c r="U236" s="58">
        <f t="shared" si="204"/>
        <v>0</v>
      </c>
      <c r="V236" s="58">
        <f t="shared" si="198"/>
        <v>0</v>
      </c>
      <c r="W236" s="58">
        <f t="shared" si="199"/>
        <v>0</v>
      </c>
      <c r="X236" s="59">
        <f t="shared" si="205"/>
        <v>0</v>
      </c>
      <c r="Y236" s="59"/>
      <c r="Z236" s="59"/>
      <c r="AA236" s="59"/>
      <c r="AB236" s="59"/>
      <c r="AC236" s="59"/>
      <c r="AD236" s="59"/>
      <c r="AE236" s="59"/>
      <c r="AF236" s="59"/>
      <c r="AG236" s="59">
        <f t="shared" si="200"/>
        <v>0</v>
      </c>
      <c r="AH236" s="59">
        <f t="shared" si="201"/>
        <v>0</v>
      </c>
      <c r="AI236" s="59">
        <f t="shared" si="202"/>
        <v>0</v>
      </c>
      <c r="AJ236" s="59">
        <f t="shared" si="206"/>
        <v>0</v>
      </c>
      <c r="AK236" s="59">
        <f t="shared" si="207"/>
        <v>0</v>
      </c>
      <c r="AL236" s="59">
        <f t="shared" si="203"/>
        <v>0</v>
      </c>
      <c r="AM236" s="1752"/>
    </row>
    <row r="237" spans="1:39" x14ac:dyDescent="0.2">
      <c r="A237" s="1050">
        <v>227</v>
      </c>
      <c r="B237" s="1051">
        <v>244</v>
      </c>
      <c r="C237" s="11"/>
      <c r="D237" s="58"/>
      <c r="E237" s="58"/>
      <c r="F237" s="58"/>
      <c r="G237" s="58"/>
      <c r="H237" s="58"/>
      <c r="I237" s="58"/>
      <c r="J237" s="58"/>
      <c r="K237" s="58"/>
      <c r="L237" s="58"/>
      <c r="M237" s="58"/>
      <c r="N237" s="58"/>
      <c r="O237" s="58"/>
      <c r="P237" s="58"/>
      <c r="Q237" s="58"/>
      <c r="R237" s="58"/>
      <c r="S237" s="58">
        <f t="shared" si="196"/>
        <v>0</v>
      </c>
      <c r="T237" s="58">
        <f t="shared" si="197"/>
        <v>0</v>
      </c>
      <c r="U237" s="58">
        <f t="shared" si="204"/>
        <v>0</v>
      </c>
      <c r="V237" s="58">
        <f t="shared" si="198"/>
        <v>0</v>
      </c>
      <c r="W237" s="58">
        <f t="shared" si="199"/>
        <v>0</v>
      </c>
      <c r="X237" s="59">
        <f t="shared" si="205"/>
        <v>0</v>
      </c>
      <c r="Y237" s="59"/>
      <c r="Z237" s="59"/>
      <c r="AA237" s="59"/>
      <c r="AB237" s="59"/>
      <c r="AC237" s="59"/>
      <c r="AD237" s="59"/>
      <c r="AE237" s="59"/>
      <c r="AF237" s="59"/>
      <c r="AG237" s="59">
        <f t="shared" si="200"/>
        <v>0</v>
      </c>
      <c r="AH237" s="59">
        <f t="shared" si="201"/>
        <v>0</v>
      </c>
      <c r="AI237" s="59">
        <f t="shared" si="202"/>
        <v>0</v>
      </c>
      <c r="AJ237" s="59">
        <f t="shared" si="206"/>
        <v>0</v>
      </c>
      <c r="AK237" s="59">
        <f t="shared" si="207"/>
        <v>0</v>
      </c>
      <c r="AL237" s="59">
        <f t="shared" si="203"/>
        <v>0</v>
      </c>
      <c r="AM237" s="1752"/>
    </row>
    <row r="238" spans="1:39" x14ac:dyDescent="0.2">
      <c r="A238" s="1056">
        <v>262</v>
      </c>
      <c r="B238" s="1049">
        <v>112</v>
      </c>
      <c r="C238" s="15"/>
      <c r="D238" s="58"/>
      <c r="E238" s="58"/>
      <c r="F238" s="58"/>
      <c r="G238" s="58"/>
      <c r="H238" s="58"/>
      <c r="I238" s="58"/>
      <c r="J238" s="58"/>
      <c r="K238" s="58"/>
      <c r="L238" s="58"/>
      <c r="M238" s="58"/>
      <c r="N238" s="58"/>
      <c r="O238" s="58"/>
      <c r="P238" s="58"/>
      <c r="Q238" s="58"/>
      <c r="R238" s="58"/>
      <c r="S238" s="58">
        <f t="shared" si="196"/>
        <v>0</v>
      </c>
      <c r="T238" s="58">
        <f t="shared" si="197"/>
        <v>0</v>
      </c>
      <c r="U238" s="58">
        <f t="shared" si="204"/>
        <v>0</v>
      </c>
      <c r="V238" s="58">
        <f t="shared" si="198"/>
        <v>0</v>
      </c>
      <c r="W238" s="58">
        <f t="shared" si="199"/>
        <v>0</v>
      </c>
      <c r="X238" s="59">
        <f t="shared" si="205"/>
        <v>0</v>
      </c>
      <c r="Y238" s="59"/>
      <c r="Z238" s="59"/>
      <c r="AA238" s="59"/>
      <c r="AB238" s="59"/>
      <c r="AC238" s="59"/>
      <c r="AD238" s="59"/>
      <c r="AE238" s="59"/>
      <c r="AF238" s="59"/>
      <c r="AG238" s="59">
        <f t="shared" si="200"/>
        <v>0</v>
      </c>
      <c r="AH238" s="59">
        <f t="shared" si="201"/>
        <v>0</v>
      </c>
      <c r="AI238" s="59">
        <f t="shared" si="202"/>
        <v>0</v>
      </c>
      <c r="AJ238" s="59">
        <f t="shared" si="206"/>
        <v>0</v>
      </c>
      <c r="AK238" s="59">
        <f t="shared" si="207"/>
        <v>0</v>
      </c>
      <c r="AL238" s="59">
        <f t="shared" si="203"/>
        <v>0</v>
      </c>
      <c r="AM238" s="1752"/>
    </row>
    <row r="239" spans="1:39" x14ac:dyDescent="0.2">
      <c r="A239" s="1056">
        <v>262</v>
      </c>
      <c r="B239" s="1049">
        <v>119</v>
      </c>
      <c r="C239" s="15"/>
      <c r="D239" s="58"/>
      <c r="E239" s="58"/>
      <c r="F239" s="58"/>
      <c r="G239" s="58"/>
      <c r="H239" s="58"/>
      <c r="I239" s="58"/>
      <c r="J239" s="58"/>
      <c r="K239" s="58"/>
      <c r="L239" s="58"/>
      <c r="M239" s="58"/>
      <c r="N239" s="58"/>
      <c r="O239" s="58"/>
      <c r="P239" s="58"/>
      <c r="Q239" s="58"/>
      <c r="R239" s="58"/>
      <c r="S239" s="58">
        <f t="shared" si="196"/>
        <v>0</v>
      </c>
      <c r="T239" s="58">
        <f t="shared" si="197"/>
        <v>0</v>
      </c>
      <c r="U239" s="58">
        <f t="shared" si="204"/>
        <v>0</v>
      </c>
      <c r="V239" s="58">
        <f t="shared" si="198"/>
        <v>0</v>
      </c>
      <c r="W239" s="58">
        <f t="shared" si="199"/>
        <v>0</v>
      </c>
      <c r="X239" s="59">
        <f t="shared" si="205"/>
        <v>0</v>
      </c>
      <c r="Y239" s="59"/>
      <c r="Z239" s="59"/>
      <c r="AA239" s="59"/>
      <c r="AB239" s="59"/>
      <c r="AC239" s="59"/>
      <c r="AD239" s="59"/>
      <c r="AE239" s="59"/>
      <c r="AF239" s="59"/>
      <c r="AG239" s="59">
        <f t="shared" si="200"/>
        <v>0</v>
      </c>
      <c r="AH239" s="59">
        <f t="shared" si="201"/>
        <v>0</v>
      </c>
      <c r="AI239" s="59">
        <f t="shared" si="202"/>
        <v>0</v>
      </c>
      <c r="AJ239" s="59">
        <f t="shared" si="206"/>
        <v>0</v>
      </c>
      <c r="AK239" s="59">
        <f t="shared" si="207"/>
        <v>0</v>
      </c>
      <c r="AL239" s="59">
        <f t="shared" si="203"/>
        <v>0</v>
      </c>
      <c r="AM239" s="1752"/>
    </row>
    <row r="240" spans="1:39" x14ac:dyDescent="0.2">
      <c r="A240" s="1050">
        <v>266</v>
      </c>
      <c r="B240" s="1051">
        <v>111</v>
      </c>
      <c r="C240" s="11"/>
      <c r="D240" s="58"/>
      <c r="E240" s="58"/>
      <c r="F240" s="58"/>
      <c r="G240" s="58"/>
      <c r="H240" s="58"/>
      <c r="I240" s="58"/>
      <c r="J240" s="58"/>
      <c r="K240" s="58"/>
      <c r="L240" s="58"/>
      <c r="M240" s="58"/>
      <c r="N240" s="58"/>
      <c r="O240" s="58"/>
      <c r="P240" s="58"/>
      <c r="Q240" s="58"/>
      <c r="R240" s="58"/>
      <c r="S240" s="58">
        <f t="shared" ref="S240:S267" si="208">D240+E240+J240+K240</f>
        <v>0</v>
      </c>
      <c r="T240" s="58">
        <f t="shared" ref="T240:T267" si="209">F240+G240+L240+M240</f>
        <v>0</v>
      </c>
      <c r="U240" s="58">
        <f>H240+I240+N240+O240</f>
        <v>0</v>
      </c>
      <c r="V240" s="58">
        <f>P240</f>
        <v>0</v>
      </c>
      <c r="W240" s="58">
        <f t="shared" si="199"/>
        <v>0</v>
      </c>
      <c r="X240" s="59">
        <f t="shared" si="205"/>
        <v>0</v>
      </c>
      <c r="Y240" s="59"/>
      <c r="Z240" s="59"/>
      <c r="AA240" s="59"/>
      <c r="AB240" s="59"/>
      <c r="AC240" s="59"/>
      <c r="AD240" s="59"/>
      <c r="AE240" s="59"/>
      <c r="AF240" s="59"/>
      <c r="AG240" s="59">
        <f t="shared" si="200"/>
        <v>0</v>
      </c>
      <c r="AH240" s="59">
        <f t="shared" si="201"/>
        <v>0</v>
      </c>
      <c r="AI240" s="59">
        <f t="shared" si="202"/>
        <v>0</v>
      </c>
      <c r="AJ240" s="59">
        <f t="shared" si="206"/>
        <v>0</v>
      </c>
      <c r="AK240" s="59">
        <f t="shared" si="207"/>
        <v>0</v>
      </c>
      <c r="AL240" s="59">
        <f t="shared" si="203"/>
        <v>0</v>
      </c>
      <c r="AM240" s="1752"/>
    </row>
    <row r="241" spans="1:39" x14ac:dyDescent="0.2">
      <c r="A241" s="1050">
        <v>266</v>
      </c>
      <c r="B241" s="1051">
        <v>112</v>
      </c>
      <c r="C241" s="11"/>
      <c r="D241" s="58"/>
      <c r="E241" s="58"/>
      <c r="F241" s="58"/>
      <c r="G241" s="58"/>
      <c r="H241" s="58"/>
      <c r="I241" s="58"/>
      <c r="J241" s="58"/>
      <c r="K241" s="58"/>
      <c r="L241" s="58"/>
      <c r="M241" s="58"/>
      <c r="N241" s="58"/>
      <c r="O241" s="58"/>
      <c r="P241" s="58"/>
      <c r="Q241" s="58"/>
      <c r="R241" s="58"/>
      <c r="S241" s="58">
        <f t="shared" si="208"/>
        <v>0</v>
      </c>
      <c r="T241" s="58">
        <f t="shared" si="209"/>
        <v>0</v>
      </c>
      <c r="U241" s="58">
        <f>H241+I241+N241+O241</f>
        <v>0</v>
      </c>
      <c r="V241" s="58">
        <f>P241</f>
        <v>0</v>
      </c>
      <c r="W241" s="58">
        <f t="shared" si="199"/>
        <v>0</v>
      </c>
      <c r="X241" s="59">
        <f t="shared" si="205"/>
        <v>0</v>
      </c>
      <c r="Y241" s="59"/>
      <c r="Z241" s="59"/>
      <c r="AA241" s="59"/>
      <c r="AB241" s="59"/>
      <c r="AC241" s="59"/>
      <c r="AD241" s="59"/>
      <c r="AE241" s="59"/>
      <c r="AF241" s="59"/>
      <c r="AG241" s="59">
        <f t="shared" si="200"/>
        <v>0</v>
      </c>
      <c r="AH241" s="59">
        <f t="shared" si="201"/>
        <v>0</v>
      </c>
      <c r="AI241" s="59">
        <f t="shared" si="202"/>
        <v>0</v>
      </c>
      <c r="AJ241" s="59">
        <f t="shared" si="206"/>
        <v>0</v>
      </c>
      <c r="AK241" s="59">
        <f t="shared" si="207"/>
        <v>0</v>
      </c>
      <c r="AL241" s="59">
        <f t="shared" si="203"/>
        <v>0</v>
      </c>
      <c r="AM241" s="1752"/>
    </row>
    <row r="242" spans="1:39" x14ac:dyDescent="0.2">
      <c r="A242" s="1050">
        <v>266</v>
      </c>
      <c r="B242" s="1051">
        <v>119</v>
      </c>
      <c r="C242" s="11"/>
      <c r="D242" s="58"/>
      <c r="E242" s="58"/>
      <c r="F242" s="58"/>
      <c r="G242" s="58"/>
      <c r="H242" s="58"/>
      <c r="I242" s="58"/>
      <c r="J242" s="58"/>
      <c r="K242" s="58"/>
      <c r="L242" s="58"/>
      <c r="M242" s="58"/>
      <c r="N242" s="58"/>
      <c r="O242" s="58"/>
      <c r="P242" s="58"/>
      <c r="Q242" s="58"/>
      <c r="R242" s="58"/>
      <c r="S242" s="58">
        <f t="shared" si="208"/>
        <v>0</v>
      </c>
      <c r="T242" s="58">
        <f t="shared" si="209"/>
        <v>0</v>
      </c>
      <c r="U242" s="58">
        <f>H242+I242+N242+O242</f>
        <v>0</v>
      </c>
      <c r="V242" s="58">
        <f>P242</f>
        <v>0</v>
      </c>
      <c r="W242" s="58">
        <f t="shared" si="199"/>
        <v>0</v>
      </c>
      <c r="X242" s="59">
        <f t="shared" si="205"/>
        <v>0</v>
      </c>
      <c r="Y242" s="59"/>
      <c r="Z242" s="59"/>
      <c r="AA242" s="59"/>
      <c r="AB242" s="59"/>
      <c r="AC242" s="59"/>
      <c r="AD242" s="59"/>
      <c r="AE242" s="59"/>
      <c r="AF242" s="59"/>
      <c r="AG242" s="59">
        <f t="shared" si="200"/>
        <v>0</v>
      </c>
      <c r="AH242" s="59">
        <f t="shared" si="201"/>
        <v>0</v>
      </c>
      <c r="AI242" s="59">
        <f t="shared" si="202"/>
        <v>0</v>
      </c>
      <c r="AJ242" s="59">
        <f t="shared" si="206"/>
        <v>0</v>
      </c>
      <c r="AK242" s="59">
        <f t="shared" si="207"/>
        <v>0</v>
      </c>
      <c r="AL242" s="59">
        <f t="shared" si="203"/>
        <v>0</v>
      </c>
      <c r="AM242" s="1752"/>
    </row>
    <row r="243" spans="1:39" hidden="1" x14ac:dyDescent="0.2">
      <c r="A243" s="1050">
        <v>267</v>
      </c>
      <c r="B243" s="1051">
        <v>112</v>
      </c>
      <c r="C243" s="11"/>
      <c r="D243" s="58"/>
      <c r="E243" s="58"/>
      <c r="F243" s="58"/>
      <c r="G243" s="58"/>
      <c r="H243" s="58"/>
      <c r="I243" s="58"/>
      <c r="J243" s="58"/>
      <c r="K243" s="58"/>
      <c r="L243" s="58"/>
      <c r="M243" s="58"/>
      <c r="N243" s="58"/>
      <c r="O243" s="58"/>
      <c r="P243" s="58"/>
      <c r="Q243" s="58"/>
      <c r="R243" s="58"/>
      <c r="S243" s="58">
        <f>D243+E243+J243+K243</f>
        <v>0</v>
      </c>
      <c r="T243" s="58">
        <f>F243+G243+L243+M243</f>
        <v>0</v>
      </c>
      <c r="U243" s="58">
        <f>H243+I243+N243+O243</f>
        <v>0</v>
      </c>
      <c r="V243" s="58">
        <f>P243</f>
        <v>0</v>
      </c>
      <c r="W243" s="58">
        <f t="shared" si="199"/>
        <v>0</v>
      </c>
      <c r="X243" s="59">
        <f t="shared" si="205"/>
        <v>0</v>
      </c>
      <c r="Y243" s="59"/>
      <c r="Z243" s="59"/>
      <c r="AA243" s="59"/>
      <c r="AB243" s="59"/>
      <c r="AC243" s="59"/>
      <c r="AD243" s="59"/>
      <c r="AE243" s="59"/>
      <c r="AF243" s="59"/>
      <c r="AG243" s="59">
        <f t="shared" si="200"/>
        <v>0</v>
      </c>
      <c r="AH243" s="59">
        <f t="shared" si="201"/>
        <v>0</v>
      </c>
      <c r="AI243" s="59">
        <f t="shared" si="202"/>
        <v>0</v>
      </c>
      <c r="AJ243" s="59">
        <f t="shared" si="206"/>
        <v>0</v>
      </c>
      <c r="AK243" s="59">
        <f t="shared" si="207"/>
        <v>0</v>
      </c>
      <c r="AL243" s="59">
        <f t="shared" si="203"/>
        <v>0</v>
      </c>
      <c r="AM243" s="1752"/>
    </row>
    <row r="244" spans="1:39" x14ac:dyDescent="0.2">
      <c r="A244" s="1056">
        <v>291</v>
      </c>
      <c r="B244" s="1147">
        <v>851</v>
      </c>
      <c r="C244" s="15"/>
      <c r="D244" s="58"/>
      <c r="E244" s="58"/>
      <c r="F244" s="58"/>
      <c r="G244" s="58"/>
      <c r="H244" s="58"/>
      <c r="I244" s="58"/>
      <c r="J244" s="58"/>
      <c r="K244" s="58"/>
      <c r="L244" s="58"/>
      <c r="M244" s="58"/>
      <c r="N244" s="58"/>
      <c r="O244" s="58"/>
      <c r="P244" s="58"/>
      <c r="Q244" s="58"/>
      <c r="R244" s="58"/>
      <c r="S244" s="58">
        <f t="shared" si="208"/>
        <v>0</v>
      </c>
      <c r="T244" s="58">
        <f t="shared" si="209"/>
        <v>0</v>
      </c>
      <c r="U244" s="58">
        <f t="shared" si="204"/>
        <v>0</v>
      </c>
      <c r="V244" s="58">
        <f t="shared" si="198"/>
        <v>0</v>
      </c>
      <c r="W244" s="58">
        <f t="shared" si="199"/>
        <v>0</v>
      </c>
      <c r="X244" s="59">
        <f t="shared" si="205"/>
        <v>0</v>
      </c>
      <c r="Y244" s="58"/>
      <c r="Z244" s="59"/>
      <c r="AA244" s="59"/>
      <c r="AB244" s="59"/>
      <c r="AC244" s="59"/>
      <c r="AD244" s="59"/>
      <c r="AE244" s="59"/>
      <c r="AF244" s="59"/>
      <c r="AG244" s="59">
        <f t="shared" si="200"/>
        <v>0</v>
      </c>
      <c r="AH244" s="59">
        <f t="shared" si="201"/>
        <v>0</v>
      </c>
      <c r="AI244" s="59">
        <f t="shared" si="202"/>
        <v>0</v>
      </c>
      <c r="AJ244" s="59">
        <f t="shared" si="206"/>
        <v>0</v>
      </c>
      <c r="AK244" s="59">
        <f t="shared" si="207"/>
        <v>0</v>
      </c>
      <c r="AL244" s="59">
        <f t="shared" si="203"/>
        <v>0</v>
      </c>
      <c r="AM244" s="1752"/>
    </row>
    <row r="245" spans="1:39" x14ac:dyDescent="0.2">
      <c r="A245" s="1056">
        <v>291</v>
      </c>
      <c r="B245" s="1147">
        <v>851</v>
      </c>
      <c r="C245" s="15"/>
      <c r="D245" s="58"/>
      <c r="E245" s="58"/>
      <c r="F245" s="58"/>
      <c r="G245" s="58"/>
      <c r="H245" s="58"/>
      <c r="I245" s="58"/>
      <c r="J245" s="58"/>
      <c r="K245" s="58"/>
      <c r="L245" s="58"/>
      <c r="M245" s="58"/>
      <c r="N245" s="58"/>
      <c r="O245" s="58"/>
      <c r="P245" s="58"/>
      <c r="Q245" s="58"/>
      <c r="R245" s="58"/>
      <c r="S245" s="58">
        <f t="shared" si="208"/>
        <v>0</v>
      </c>
      <c r="T245" s="58">
        <f t="shared" si="209"/>
        <v>0</v>
      </c>
      <c r="U245" s="58">
        <f t="shared" si="204"/>
        <v>0</v>
      </c>
      <c r="V245" s="58">
        <f t="shared" si="198"/>
        <v>0</v>
      </c>
      <c r="W245" s="58">
        <f t="shared" si="199"/>
        <v>0</v>
      </c>
      <c r="X245" s="59">
        <f t="shared" si="205"/>
        <v>0</v>
      </c>
      <c r="Y245" s="58"/>
      <c r="Z245" s="59"/>
      <c r="AA245" s="59"/>
      <c r="AB245" s="59"/>
      <c r="AC245" s="59"/>
      <c r="AD245" s="59"/>
      <c r="AE245" s="59"/>
      <c r="AF245" s="59"/>
      <c r="AG245" s="59">
        <f t="shared" si="200"/>
        <v>0</v>
      </c>
      <c r="AH245" s="59">
        <f t="shared" si="201"/>
        <v>0</v>
      </c>
      <c r="AI245" s="59">
        <f t="shared" si="202"/>
        <v>0</v>
      </c>
      <c r="AJ245" s="59">
        <f t="shared" si="206"/>
        <v>0</v>
      </c>
      <c r="AK245" s="59">
        <f t="shared" si="207"/>
        <v>0</v>
      </c>
      <c r="AL245" s="59">
        <f t="shared" si="203"/>
        <v>0</v>
      </c>
      <c r="AM245" s="1752"/>
    </row>
    <row r="246" spans="1:39" x14ac:dyDescent="0.2">
      <c r="A246" s="1056">
        <v>291</v>
      </c>
      <c r="B246" s="1049">
        <v>852</v>
      </c>
      <c r="C246" s="15"/>
      <c r="D246" s="58"/>
      <c r="E246" s="58"/>
      <c r="F246" s="58"/>
      <c r="G246" s="58"/>
      <c r="H246" s="58"/>
      <c r="I246" s="58"/>
      <c r="J246" s="58"/>
      <c r="K246" s="58"/>
      <c r="L246" s="58"/>
      <c r="M246" s="58"/>
      <c r="N246" s="58"/>
      <c r="O246" s="58"/>
      <c r="P246" s="58"/>
      <c r="Q246" s="58"/>
      <c r="R246" s="58"/>
      <c r="S246" s="58">
        <f t="shared" si="208"/>
        <v>0</v>
      </c>
      <c r="T246" s="58">
        <f t="shared" si="209"/>
        <v>0</v>
      </c>
      <c r="U246" s="58">
        <f t="shared" si="204"/>
        <v>0</v>
      </c>
      <c r="V246" s="58">
        <f t="shared" si="198"/>
        <v>0</v>
      </c>
      <c r="W246" s="58">
        <f t="shared" si="199"/>
        <v>0</v>
      </c>
      <c r="X246" s="59">
        <f t="shared" si="205"/>
        <v>0</v>
      </c>
      <c r="Y246" s="59"/>
      <c r="Z246" s="59"/>
      <c r="AA246" s="59"/>
      <c r="AB246" s="59"/>
      <c r="AC246" s="59"/>
      <c r="AD246" s="59"/>
      <c r="AE246" s="59"/>
      <c r="AF246" s="59"/>
      <c r="AG246" s="59">
        <f t="shared" si="200"/>
        <v>0</v>
      </c>
      <c r="AH246" s="59">
        <f t="shared" si="201"/>
        <v>0</v>
      </c>
      <c r="AI246" s="59">
        <f t="shared" ref="AI246:AI251" si="210">AB246</f>
        <v>0</v>
      </c>
      <c r="AJ246" s="59">
        <f t="shared" si="206"/>
        <v>0</v>
      </c>
      <c r="AK246" s="59">
        <f t="shared" si="207"/>
        <v>0</v>
      </c>
      <c r="AL246" s="59">
        <f t="shared" si="203"/>
        <v>0</v>
      </c>
      <c r="AM246" s="1752"/>
    </row>
    <row r="247" spans="1:39" x14ac:dyDescent="0.2">
      <c r="A247" s="1056">
        <v>291</v>
      </c>
      <c r="B247" s="1147">
        <v>853</v>
      </c>
      <c r="C247" s="15"/>
      <c r="D247" s="58"/>
      <c r="E247" s="58"/>
      <c r="F247" s="58"/>
      <c r="G247" s="58"/>
      <c r="H247" s="58"/>
      <c r="I247" s="58"/>
      <c r="J247" s="58"/>
      <c r="K247" s="58"/>
      <c r="L247" s="58"/>
      <c r="M247" s="58"/>
      <c r="N247" s="58"/>
      <c r="O247" s="58"/>
      <c r="P247" s="58"/>
      <c r="Q247" s="58"/>
      <c r="R247" s="58"/>
      <c r="S247" s="58">
        <f t="shared" si="208"/>
        <v>0</v>
      </c>
      <c r="T247" s="58">
        <f t="shared" si="209"/>
        <v>0</v>
      </c>
      <c r="U247" s="58">
        <f t="shared" si="204"/>
        <v>0</v>
      </c>
      <c r="V247" s="58">
        <f t="shared" si="198"/>
        <v>0</v>
      </c>
      <c r="W247" s="58">
        <f t="shared" si="199"/>
        <v>0</v>
      </c>
      <c r="X247" s="59">
        <f t="shared" si="205"/>
        <v>0</v>
      </c>
      <c r="Y247" s="58"/>
      <c r="Z247" s="59"/>
      <c r="AA247" s="59"/>
      <c r="AB247" s="59"/>
      <c r="AC247" s="59"/>
      <c r="AD247" s="59"/>
      <c r="AE247" s="59"/>
      <c r="AF247" s="59"/>
      <c r="AG247" s="59">
        <f t="shared" si="200"/>
        <v>0</v>
      </c>
      <c r="AH247" s="59">
        <f t="shared" si="201"/>
        <v>0</v>
      </c>
      <c r="AI247" s="59">
        <f t="shared" si="210"/>
        <v>0</v>
      </c>
      <c r="AJ247" s="59">
        <f t="shared" si="206"/>
        <v>0</v>
      </c>
      <c r="AK247" s="59">
        <f t="shared" si="207"/>
        <v>0</v>
      </c>
      <c r="AL247" s="59">
        <f t="shared" si="203"/>
        <v>0</v>
      </c>
      <c r="AM247" s="1752"/>
    </row>
    <row r="248" spans="1:39" x14ac:dyDescent="0.2">
      <c r="A248" s="1056">
        <v>292</v>
      </c>
      <c r="B248" s="1049">
        <v>853</v>
      </c>
      <c r="C248" s="15"/>
      <c r="D248" s="58"/>
      <c r="E248" s="58"/>
      <c r="F248" s="58"/>
      <c r="G248" s="58"/>
      <c r="H248" s="58"/>
      <c r="I248" s="58"/>
      <c r="J248" s="58"/>
      <c r="K248" s="58"/>
      <c r="L248" s="58"/>
      <c r="M248" s="58"/>
      <c r="N248" s="58"/>
      <c r="O248" s="58"/>
      <c r="P248" s="58"/>
      <c r="Q248" s="58"/>
      <c r="R248" s="58"/>
      <c r="S248" s="58">
        <f t="shared" si="208"/>
        <v>0</v>
      </c>
      <c r="T248" s="58">
        <f t="shared" si="209"/>
        <v>0</v>
      </c>
      <c r="U248" s="58">
        <f t="shared" si="204"/>
        <v>0</v>
      </c>
      <c r="V248" s="58">
        <f t="shared" si="198"/>
        <v>0</v>
      </c>
      <c r="W248" s="58">
        <f t="shared" si="199"/>
        <v>0</v>
      </c>
      <c r="X248" s="59">
        <f t="shared" si="205"/>
        <v>0</v>
      </c>
      <c r="Y248" s="59"/>
      <c r="Z248" s="59"/>
      <c r="AA248" s="59"/>
      <c r="AB248" s="59"/>
      <c r="AC248" s="59"/>
      <c r="AD248" s="59"/>
      <c r="AE248" s="59"/>
      <c r="AF248" s="59"/>
      <c r="AG248" s="59">
        <f t="shared" si="200"/>
        <v>0</v>
      </c>
      <c r="AH248" s="59">
        <f t="shared" si="201"/>
        <v>0</v>
      </c>
      <c r="AI248" s="59">
        <f t="shared" si="210"/>
        <v>0</v>
      </c>
      <c r="AJ248" s="59">
        <f t="shared" si="206"/>
        <v>0</v>
      </c>
      <c r="AK248" s="59">
        <f t="shared" si="207"/>
        <v>0</v>
      </c>
      <c r="AL248" s="59">
        <f t="shared" si="203"/>
        <v>0</v>
      </c>
      <c r="AM248" s="1752"/>
    </row>
    <row r="249" spans="1:39" x14ac:dyDescent="0.2">
      <c r="A249" s="1056">
        <v>293</v>
      </c>
      <c r="B249" s="1049">
        <v>851</v>
      </c>
      <c r="C249" s="15"/>
      <c r="D249" s="58"/>
      <c r="E249" s="58"/>
      <c r="F249" s="58"/>
      <c r="G249" s="58"/>
      <c r="H249" s="58"/>
      <c r="I249" s="58"/>
      <c r="J249" s="58"/>
      <c r="K249" s="58"/>
      <c r="L249" s="58"/>
      <c r="M249" s="58"/>
      <c r="N249" s="58"/>
      <c r="O249" s="58"/>
      <c r="P249" s="58"/>
      <c r="Q249" s="58"/>
      <c r="R249" s="58"/>
      <c r="S249" s="58">
        <f t="shared" si="208"/>
        <v>0</v>
      </c>
      <c r="T249" s="58">
        <f t="shared" si="209"/>
        <v>0</v>
      </c>
      <c r="U249" s="58">
        <f>H249+I249+N249+O249</f>
        <v>0</v>
      </c>
      <c r="V249" s="58">
        <f>P249</f>
        <v>0</v>
      </c>
      <c r="W249" s="58">
        <f t="shared" si="199"/>
        <v>0</v>
      </c>
      <c r="X249" s="59">
        <f t="shared" si="205"/>
        <v>0</v>
      </c>
      <c r="Y249" s="59"/>
      <c r="Z249" s="59"/>
      <c r="AA249" s="59"/>
      <c r="AB249" s="59"/>
      <c r="AC249" s="59"/>
      <c r="AD249" s="59"/>
      <c r="AE249" s="59"/>
      <c r="AF249" s="59"/>
      <c r="AG249" s="59">
        <f t="shared" si="200"/>
        <v>0</v>
      </c>
      <c r="AH249" s="59">
        <f t="shared" si="201"/>
        <v>0</v>
      </c>
      <c r="AI249" s="59">
        <f t="shared" si="210"/>
        <v>0</v>
      </c>
      <c r="AJ249" s="59">
        <f t="shared" si="206"/>
        <v>0</v>
      </c>
      <c r="AK249" s="59">
        <f t="shared" si="207"/>
        <v>0</v>
      </c>
      <c r="AL249" s="59">
        <f t="shared" si="203"/>
        <v>0</v>
      </c>
      <c r="AM249" s="1752"/>
    </row>
    <row r="250" spans="1:39" x14ac:dyDescent="0.2">
      <c r="A250" s="1056">
        <v>293</v>
      </c>
      <c r="B250" s="1049">
        <v>853</v>
      </c>
      <c r="C250" s="15"/>
      <c r="D250" s="58"/>
      <c r="E250" s="58"/>
      <c r="F250" s="58"/>
      <c r="G250" s="58"/>
      <c r="H250" s="58"/>
      <c r="I250" s="58"/>
      <c r="J250" s="58"/>
      <c r="K250" s="58"/>
      <c r="L250" s="58"/>
      <c r="M250" s="58"/>
      <c r="N250" s="58"/>
      <c r="O250" s="58"/>
      <c r="P250" s="58"/>
      <c r="Q250" s="58"/>
      <c r="R250" s="58"/>
      <c r="S250" s="58">
        <f t="shared" si="208"/>
        <v>0</v>
      </c>
      <c r="T250" s="58">
        <f t="shared" si="209"/>
        <v>0</v>
      </c>
      <c r="U250" s="58">
        <f t="shared" si="204"/>
        <v>0</v>
      </c>
      <c r="V250" s="58">
        <f t="shared" si="198"/>
        <v>0</v>
      </c>
      <c r="W250" s="58">
        <f t="shared" si="199"/>
        <v>0</v>
      </c>
      <c r="X250" s="59">
        <f t="shared" si="205"/>
        <v>0</v>
      </c>
      <c r="Y250" s="59"/>
      <c r="Z250" s="59"/>
      <c r="AA250" s="59"/>
      <c r="AB250" s="59"/>
      <c r="AC250" s="59"/>
      <c r="AD250" s="59"/>
      <c r="AE250" s="59"/>
      <c r="AF250" s="59"/>
      <c r="AG250" s="59">
        <f t="shared" si="200"/>
        <v>0</v>
      </c>
      <c r="AH250" s="59">
        <f t="shared" si="201"/>
        <v>0</v>
      </c>
      <c r="AI250" s="59">
        <f t="shared" si="210"/>
        <v>0</v>
      </c>
      <c r="AJ250" s="59">
        <f t="shared" si="206"/>
        <v>0</v>
      </c>
      <c r="AK250" s="59">
        <f t="shared" si="207"/>
        <v>0</v>
      </c>
      <c r="AL250" s="59">
        <f t="shared" si="203"/>
        <v>0</v>
      </c>
      <c r="AM250" s="1752"/>
    </row>
    <row r="251" spans="1:39" ht="13.5" customHeight="1" x14ac:dyDescent="0.2">
      <c r="A251" s="1056">
        <v>296</v>
      </c>
      <c r="B251" s="1049">
        <v>244</v>
      </c>
      <c r="C251" s="15"/>
      <c r="D251" s="58"/>
      <c r="E251" s="58"/>
      <c r="F251" s="58"/>
      <c r="G251" s="58"/>
      <c r="H251" s="58"/>
      <c r="I251" s="58"/>
      <c r="J251" s="58"/>
      <c r="K251" s="58"/>
      <c r="L251" s="58"/>
      <c r="M251" s="58"/>
      <c r="N251" s="58"/>
      <c r="O251" s="58"/>
      <c r="P251" s="58"/>
      <c r="Q251" s="58"/>
      <c r="R251" s="58"/>
      <c r="S251" s="58">
        <f t="shared" si="208"/>
        <v>0</v>
      </c>
      <c r="T251" s="58">
        <f t="shared" si="209"/>
        <v>0</v>
      </c>
      <c r="U251" s="58">
        <f t="shared" si="204"/>
        <v>0</v>
      </c>
      <c r="V251" s="58">
        <f t="shared" si="198"/>
        <v>0</v>
      </c>
      <c r="W251" s="58">
        <f t="shared" si="199"/>
        <v>0</v>
      </c>
      <c r="X251" s="59">
        <f t="shared" si="205"/>
        <v>0</v>
      </c>
      <c r="Y251" s="59"/>
      <c r="Z251" s="59"/>
      <c r="AA251" s="59"/>
      <c r="AB251" s="59"/>
      <c r="AC251" s="59"/>
      <c r="AD251" s="59"/>
      <c r="AE251" s="59"/>
      <c r="AF251" s="59"/>
      <c r="AG251" s="59">
        <f t="shared" ref="AG251:AG267" si="211">Y251+AC251</f>
        <v>0</v>
      </c>
      <c r="AH251" s="59">
        <f t="shared" si="201"/>
        <v>0</v>
      </c>
      <c r="AI251" s="59">
        <f t="shared" si="210"/>
        <v>0</v>
      </c>
      <c r="AJ251" s="59">
        <f t="shared" si="206"/>
        <v>0</v>
      </c>
      <c r="AK251" s="59">
        <f t="shared" si="207"/>
        <v>0</v>
      </c>
      <c r="AL251" s="59">
        <f t="shared" ref="AL251:AL267" si="212">C251+X251+AK251</f>
        <v>0</v>
      </c>
      <c r="AM251" s="1752"/>
    </row>
    <row r="252" spans="1:39" x14ac:dyDescent="0.2">
      <c r="A252" s="1056">
        <v>296</v>
      </c>
      <c r="B252" s="1049">
        <v>340</v>
      </c>
      <c r="C252" s="15"/>
      <c r="D252" s="58"/>
      <c r="E252" s="58"/>
      <c r="F252" s="58"/>
      <c r="G252" s="58"/>
      <c r="H252" s="58"/>
      <c r="I252" s="58"/>
      <c r="J252" s="58"/>
      <c r="K252" s="58"/>
      <c r="L252" s="58"/>
      <c r="M252" s="58"/>
      <c r="N252" s="58"/>
      <c r="O252" s="58"/>
      <c r="P252" s="58"/>
      <c r="Q252" s="58"/>
      <c r="R252" s="58"/>
      <c r="S252" s="58">
        <f t="shared" si="208"/>
        <v>0</v>
      </c>
      <c r="T252" s="58">
        <f t="shared" si="209"/>
        <v>0</v>
      </c>
      <c r="U252" s="58">
        <f t="shared" si="204"/>
        <v>0</v>
      </c>
      <c r="V252" s="58">
        <f t="shared" si="198"/>
        <v>0</v>
      </c>
      <c r="W252" s="58">
        <f t="shared" si="199"/>
        <v>0</v>
      </c>
      <c r="X252" s="59">
        <f t="shared" si="205"/>
        <v>0</v>
      </c>
      <c r="Y252" s="59"/>
      <c r="Z252" s="59"/>
      <c r="AA252" s="59"/>
      <c r="AB252" s="59"/>
      <c r="AC252" s="59"/>
      <c r="AD252" s="59"/>
      <c r="AE252" s="59"/>
      <c r="AF252" s="59"/>
      <c r="AG252" s="59">
        <f t="shared" si="211"/>
        <v>0</v>
      </c>
      <c r="AH252" s="59">
        <f t="shared" si="201"/>
        <v>0</v>
      </c>
      <c r="AI252" s="59">
        <f>AB252</f>
        <v>0</v>
      </c>
      <c r="AJ252" s="59">
        <f t="shared" si="206"/>
        <v>0</v>
      </c>
      <c r="AK252" s="59">
        <f t="shared" si="207"/>
        <v>0</v>
      </c>
      <c r="AL252" s="59">
        <f t="shared" si="212"/>
        <v>0</v>
      </c>
      <c r="AM252" s="1752"/>
    </row>
    <row r="253" spans="1:39" hidden="1" x14ac:dyDescent="0.2">
      <c r="A253" s="1056">
        <v>296</v>
      </c>
      <c r="B253" s="1049">
        <v>360</v>
      </c>
      <c r="C253" s="15"/>
      <c r="D253" s="58"/>
      <c r="E253" s="58"/>
      <c r="F253" s="58"/>
      <c r="G253" s="58"/>
      <c r="H253" s="58"/>
      <c r="I253" s="58"/>
      <c r="J253" s="58"/>
      <c r="K253" s="58"/>
      <c r="L253" s="58"/>
      <c r="M253" s="58"/>
      <c r="N253" s="58"/>
      <c r="O253" s="58"/>
      <c r="P253" s="58"/>
      <c r="Q253" s="58"/>
      <c r="R253" s="58"/>
      <c r="S253" s="58">
        <f t="shared" si="208"/>
        <v>0</v>
      </c>
      <c r="T253" s="58">
        <f t="shared" si="209"/>
        <v>0</v>
      </c>
      <c r="U253" s="58">
        <f>H253+I253+N253+O253</f>
        <v>0</v>
      </c>
      <c r="V253" s="58">
        <f>P253</f>
        <v>0</v>
      </c>
      <c r="W253" s="58">
        <f t="shared" si="199"/>
        <v>0</v>
      </c>
      <c r="X253" s="59">
        <f t="shared" si="205"/>
        <v>0</v>
      </c>
      <c r="Y253" s="59"/>
      <c r="Z253" s="59"/>
      <c r="AA253" s="59"/>
      <c r="AB253" s="59"/>
      <c r="AC253" s="59"/>
      <c r="AD253" s="59"/>
      <c r="AE253" s="59"/>
      <c r="AF253" s="59"/>
      <c r="AG253" s="59">
        <f t="shared" si="211"/>
        <v>0</v>
      </c>
      <c r="AH253" s="59">
        <f t="shared" si="201"/>
        <v>0</v>
      </c>
      <c r="AI253" s="59">
        <f t="shared" ref="AI253:AJ267" si="213">AB253</f>
        <v>0</v>
      </c>
      <c r="AJ253" s="59">
        <f t="shared" si="206"/>
        <v>0</v>
      </c>
      <c r="AK253" s="59">
        <f t="shared" si="207"/>
        <v>0</v>
      </c>
      <c r="AL253" s="59">
        <f t="shared" si="212"/>
        <v>0</v>
      </c>
      <c r="AM253" s="1752"/>
    </row>
    <row r="254" spans="1:39" x14ac:dyDescent="0.2">
      <c r="A254" s="1056">
        <v>296</v>
      </c>
      <c r="B254" s="1049">
        <v>831</v>
      </c>
      <c r="C254" s="15"/>
      <c r="D254" s="58"/>
      <c r="E254" s="58"/>
      <c r="F254" s="58"/>
      <c r="G254" s="58"/>
      <c r="H254" s="58"/>
      <c r="I254" s="58"/>
      <c r="J254" s="58"/>
      <c r="K254" s="58"/>
      <c r="L254" s="58"/>
      <c r="M254" s="58"/>
      <c r="N254" s="58"/>
      <c r="O254" s="58"/>
      <c r="P254" s="58"/>
      <c r="Q254" s="58"/>
      <c r="R254" s="58"/>
      <c r="S254" s="58">
        <f t="shared" si="208"/>
        <v>0</v>
      </c>
      <c r="T254" s="58">
        <f t="shared" si="209"/>
        <v>0</v>
      </c>
      <c r="U254" s="58">
        <f>H254+I254+N254+O254</f>
        <v>0</v>
      </c>
      <c r="V254" s="58">
        <f>P254</f>
        <v>0</v>
      </c>
      <c r="W254" s="58">
        <f t="shared" si="199"/>
        <v>0</v>
      </c>
      <c r="X254" s="59">
        <f t="shared" si="205"/>
        <v>0</v>
      </c>
      <c r="Y254" s="59"/>
      <c r="Z254" s="59"/>
      <c r="AA254" s="59"/>
      <c r="AB254" s="59"/>
      <c r="AC254" s="59"/>
      <c r="AD254" s="59"/>
      <c r="AE254" s="59"/>
      <c r="AF254" s="59"/>
      <c r="AG254" s="59">
        <f t="shared" si="211"/>
        <v>0</v>
      </c>
      <c r="AH254" s="59">
        <f t="shared" si="201"/>
        <v>0</v>
      </c>
      <c r="AI254" s="59">
        <f t="shared" si="213"/>
        <v>0</v>
      </c>
      <c r="AJ254" s="59">
        <f t="shared" si="206"/>
        <v>0</v>
      </c>
      <c r="AK254" s="59">
        <f t="shared" si="207"/>
        <v>0</v>
      </c>
      <c r="AL254" s="59">
        <f t="shared" si="212"/>
        <v>0</v>
      </c>
      <c r="AM254" s="1752"/>
    </row>
    <row r="255" spans="1:39" x14ac:dyDescent="0.2">
      <c r="A255" s="1056">
        <v>296</v>
      </c>
      <c r="B255" s="1049">
        <v>853</v>
      </c>
      <c r="C255" s="15"/>
      <c r="D255" s="58"/>
      <c r="E255" s="58"/>
      <c r="F255" s="58"/>
      <c r="G255" s="58"/>
      <c r="H255" s="58"/>
      <c r="I255" s="58"/>
      <c r="J255" s="58"/>
      <c r="K255" s="58"/>
      <c r="L255" s="58"/>
      <c r="M255" s="58"/>
      <c r="N255" s="58"/>
      <c r="O255" s="58"/>
      <c r="P255" s="58"/>
      <c r="Q255" s="58"/>
      <c r="R255" s="58"/>
      <c r="S255" s="58">
        <f t="shared" si="208"/>
        <v>0</v>
      </c>
      <c r="T255" s="58">
        <f t="shared" si="209"/>
        <v>0</v>
      </c>
      <c r="U255" s="58">
        <f t="shared" si="204"/>
        <v>0</v>
      </c>
      <c r="V255" s="58">
        <f t="shared" si="198"/>
        <v>0</v>
      </c>
      <c r="W255" s="58">
        <f t="shared" si="199"/>
        <v>0</v>
      </c>
      <c r="X255" s="59">
        <f t="shared" si="205"/>
        <v>0</v>
      </c>
      <c r="Y255" s="59"/>
      <c r="Z255" s="59"/>
      <c r="AA255" s="59"/>
      <c r="AB255" s="59"/>
      <c r="AC255" s="59"/>
      <c r="AD255" s="59"/>
      <c r="AE255" s="59"/>
      <c r="AF255" s="59"/>
      <c r="AG255" s="59">
        <f t="shared" si="211"/>
        <v>0</v>
      </c>
      <c r="AH255" s="59">
        <f t="shared" si="201"/>
        <v>0</v>
      </c>
      <c r="AI255" s="59">
        <f t="shared" si="213"/>
        <v>0</v>
      </c>
      <c r="AJ255" s="59">
        <f t="shared" si="206"/>
        <v>0</v>
      </c>
      <c r="AK255" s="59">
        <f t="shared" si="207"/>
        <v>0</v>
      </c>
      <c r="AL255" s="59">
        <f t="shared" si="212"/>
        <v>0</v>
      </c>
      <c r="AM255" s="1752"/>
    </row>
    <row r="256" spans="1:39" x14ac:dyDescent="0.2">
      <c r="A256" s="1050">
        <v>310</v>
      </c>
      <c r="B256" s="1057">
        <v>244</v>
      </c>
      <c r="C256" s="11"/>
      <c r="D256" s="58"/>
      <c r="E256" s="58">
        <f>5000</f>
        <v>5000</v>
      </c>
      <c r="F256" s="58">
        <f>20000-10000+10000</f>
        <v>20000</v>
      </c>
      <c r="G256" s="58"/>
      <c r="H256" s="58"/>
      <c r="I256" s="58"/>
      <c r="J256" s="58"/>
      <c r="K256" s="58"/>
      <c r="L256" s="58"/>
      <c r="M256" s="58"/>
      <c r="N256" s="58"/>
      <c r="O256" s="58"/>
      <c r="P256" s="58"/>
      <c r="Q256" s="58"/>
      <c r="R256" s="58"/>
      <c r="S256" s="58">
        <f t="shared" si="208"/>
        <v>5000</v>
      </c>
      <c r="T256" s="58">
        <f t="shared" si="209"/>
        <v>20000</v>
      </c>
      <c r="U256" s="58">
        <f t="shared" si="204"/>
        <v>0</v>
      </c>
      <c r="V256" s="58">
        <f t="shared" si="198"/>
        <v>0</v>
      </c>
      <c r="W256" s="58">
        <f t="shared" si="199"/>
        <v>0</v>
      </c>
      <c r="X256" s="59">
        <f t="shared" si="205"/>
        <v>25000</v>
      </c>
      <c r="Y256" s="59"/>
      <c r="Z256" s="59"/>
      <c r="AA256" s="59"/>
      <c r="AB256" s="59"/>
      <c r="AC256" s="59"/>
      <c r="AD256" s="59"/>
      <c r="AE256" s="59"/>
      <c r="AF256" s="59"/>
      <c r="AG256" s="59">
        <f t="shared" si="211"/>
        <v>0</v>
      </c>
      <c r="AH256" s="59">
        <f t="shared" si="201"/>
        <v>0</v>
      </c>
      <c r="AI256" s="59">
        <f t="shared" si="213"/>
        <v>0</v>
      </c>
      <c r="AJ256" s="59">
        <f t="shared" si="206"/>
        <v>0</v>
      </c>
      <c r="AK256" s="59">
        <f t="shared" si="207"/>
        <v>0</v>
      </c>
      <c r="AL256" s="59">
        <f t="shared" si="212"/>
        <v>25000</v>
      </c>
      <c r="AM256" s="1752"/>
    </row>
    <row r="257" spans="1:39" hidden="1" x14ac:dyDescent="0.2">
      <c r="A257" s="1062">
        <v>320</v>
      </c>
      <c r="B257" s="1045">
        <v>244</v>
      </c>
      <c r="C257" s="11"/>
      <c r="D257" s="58"/>
      <c r="E257" s="58"/>
      <c r="F257" s="58"/>
      <c r="G257" s="58"/>
      <c r="H257" s="58"/>
      <c r="I257" s="58"/>
      <c r="J257" s="58"/>
      <c r="K257" s="58"/>
      <c r="L257" s="58"/>
      <c r="M257" s="58"/>
      <c r="N257" s="58"/>
      <c r="O257" s="58"/>
      <c r="P257" s="58"/>
      <c r="Q257" s="58"/>
      <c r="R257" s="58"/>
      <c r="S257" s="58">
        <f t="shared" si="208"/>
        <v>0</v>
      </c>
      <c r="T257" s="58">
        <f t="shared" si="209"/>
        <v>0</v>
      </c>
      <c r="U257" s="58">
        <f t="shared" si="204"/>
        <v>0</v>
      </c>
      <c r="V257" s="58">
        <f t="shared" si="198"/>
        <v>0</v>
      </c>
      <c r="W257" s="58">
        <f t="shared" si="199"/>
        <v>0</v>
      </c>
      <c r="X257" s="59">
        <f t="shared" si="205"/>
        <v>0</v>
      </c>
      <c r="Y257" s="59"/>
      <c r="Z257" s="59"/>
      <c r="AA257" s="59"/>
      <c r="AB257" s="59"/>
      <c r="AC257" s="59"/>
      <c r="AD257" s="59"/>
      <c r="AE257" s="59"/>
      <c r="AF257" s="59"/>
      <c r="AG257" s="59">
        <f t="shared" si="211"/>
        <v>0</v>
      </c>
      <c r="AH257" s="59">
        <f t="shared" si="201"/>
        <v>0</v>
      </c>
      <c r="AI257" s="59">
        <f t="shared" si="213"/>
        <v>0</v>
      </c>
      <c r="AJ257" s="59">
        <f t="shared" si="206"/>
        <v>0</v>
      </c>
      <c r="AK257" s="59">
        <f t="shared" si="207"/>
        <v>0</v>
      </c>
      <c r="AL257" s="59">
        <f t="shared" si="212"/>
        <v>0</v>
      </c>
      <c r="AM257" s="1752"/>
    </row>
    <row r="258" spans="1:39" hidden="1" x14ac:dyDescent="0.2">
      <c r="A258" s="1050">
        <v>340</v>
      </c>
      <c r="B258" s="1057">
        <v>244</v>
      </c>
      <c r="C258" s="11"/>
      <c r="D258" s="58"/>
      <c r="E258" s="58"/>
      <c r="F258" s="58"/>
      <c r="G258" s="58"/>
      <c r="H258" s="58"/>
      <c r="I258" s="58"/>
      <c r="J258" s="58"/>
      <c r="K258" s="58"/>
      <c r="L258" s="58"/>
      <c r="M258" s="58"/>
      <c r="N258" s="58"/>
      <c r="O258" s="58"/>
      <c r="P258" s="58"/>
      <c r="Q258" s="58"/>
      <c r="R258" s="58"/>
      <c r="S258" s="58">
        <f t="shared" si="208"/>
        <v>0</v>
      </c>
      <c r="T258" s="58">
        <f t="shared" si="209"/>
        <v>0</v>
      </c>
      <c r="U258" s="58">
        <f t="shared" si="204"/>
        <v>0</v>
      </c>
      <c r="V258" s="58">
        <f t="shared" si="198"/>
        <v>0</v>
      </c>
      <c r="W258" s="58">
        <f t="shared" si="199"/>
        <v>0</v>
      </c>
      <c r="X258" s="59">
        <f t="shared" si="205"/>
        <v>0</v>
      </c>
      <c r="Y258" s="59"/>
      <c r="Z258" s="59"/>
      <c r="AA258" s="59"/>
      <c r="AB258" s="59"/>
      <c r="AC258" s="59"/>
      <c r="AD258" s="59"/>
      <c r="AE258" s="59"/>
      <c r="AF258" s="59"/>
      <c r="AG258" s="59">
        <f t="shared" si="211"/>
        <v>0</v>
      </c>
      <c r="AH258" s="59">
        <f t="shared" si="201"/>
        <v>0</v>
      </c>
      <c r="AI258" s="59">
        <f t="shared" si="213"/>
        <v>0</v>
      </c>
      <c r="AJ258" s="59">
        <f t="shared" si="206"/>
        <v>0</v>
      </c>
      <c r="AK258" s="59">
        <f t="shared" si="207"/>
        <v>0</v>
      </c>
      <c r="AL258" s="59">
        <f t="shared" si="212"/>
        <v>0</v>
      </c>
      <c r="AM258" s="1752"/>
    </row>
    <row r="259" spans="1:39" x14ac:dyDescent="0.2">
      <c r="A259" s="1050">
        <v>341</v>
      </c>
      <c r="B259" s="1057">
        <v>244</v>
      </c>
      <c r="C259" s="11"/>
      <c r="D259" s="58"/>
      <c r="E259" s="58"/>
      <c r="F259" s="58"/>
      <c r="G259" s="58"/>
      <c r="H259" s="58"/>
      <c r="I259" s="58"/>
      <c r="J259" s="58"/>
      <c r="K259" s="58"/>
      <c r="L259" s="58"/>
      <c r="M259" s="58"/>
      <c r="N259" s="58"/>
      <c r="O259" s="58"/>
      <c r="P259" s="58"/>
      <c r="Q259" s="58"/>
      <c r="R259" s="58"/>
      <c r="S259" s="58">
        <f t="shared" si="208"/>
        <v>0</v>
      </c>
      <c r="T259" s="58">
        <f t="shared" si="209"/>
        <v>0</v>
      </c>
      <c r="U259" s="58">
        <f t="shared" si="204"/>
        <v>0</v>
      </c>
      <c r="V259" s="58">
        <f t="shared" si="198"/>
        <v>0</v>
      </c>
      <c r="W259" s="58">
        <f t="shared" si="199"/>
        <v>0</v>
      </c>
      <c r="X259" s="59">
        <f t="shared" si="205"/>
        <v>0</v>
      </c>
      <c r="Y259" s="59"/>
      <c r="Z259" s="59"/>
      <c r="AA259" s="59"/>
      <c r="AB259" s="59"/>
      <c r="AC259" s="59"/>
      <c r="AD259" s="59"/>
      <c r="AE259" s="59"/>
      <c r="AF259" s="59"/>
      <c r="AG259" s="59">
        <f t="shared" si="211"/>
        <v>0</v>
      </c>
      <c r="AH259" s="59">
        <f t="shared" si="201"/>
        <v>0</v>
      </c>
      <c r="AI259" s="59">
        <f t="shared" si="213"/>
        <v>0</v>
      </c>
      <c r="AJ259" s="59">
        <f t="shared" si="206"/>
        <v>0</v>
      </c>
      <c r="AK259" s="59">
        <f t="shared" si="207"/>
        <v>0</v>
      </c>
      <c r="AL259" s="59">
        <f t="shared" si="212"/>
        <v>0</v>
      </c>
      <c r="AM259" s="1752"/>
    </row>
    <row r="260" spans="1:39" x14ac:dyDescent="0.2">
      <c r="A260" s="1050">
        <v>342</v>
      </c>
      <c r="B260" s="1057">
        <v>244</v>
      </c>
      <c r="C260" s="11"/>
      <c r="D260" s="58"/>
      <c r="E260" s="58"/>
      <c r="F260" s="58"/>
      <c r="G260" s="58"/>
      <c r="H260" s="58"/>
      <c r="I260" s="58"/>
      <c r="J260" s="58"/>
      <c r="K260" s="58"/>
      <c r="L260" s="58"/>
      <c r="M260" s="58"/>
      <c r="N260" s="58"/>
      <c r="O260" s="58"/>
      <c r="P260" s="58"/>
      <c r="Q260" s="58"/>
      <c r="R260" s="58"/>
      <c r="S260" s="58">
        <f t="shared" si="208"/>
        <v>0</v>
      </c>
      <c r="T260" s="58">
        <f t="shared" si="209"/>
        <v>0</v>
      </c>
      <c r="U260" s="58">
        <f t="shared" si="204"/>
        <v>0</v>
      </c>
      <c r="V260" s="58">
        <f t="shared" si="198"/>
        <v>0</v>
      </c>
      <c r="W260" s="58">
        <f t="shared" si="199"/>
        <v>0</v>
      </c>
      <c r="X260" s="59">
        <f t="shared" si="205"/>
        <v>0</v>
      </c>
      <c r="Y260" s="59"/>
      <c r="Z260" s="59"/>
      <c r="AA260" s="59"/>
      <c r="AB260" s="59"/>
      <c r="AC260" s="59"/>
      <c r="AD260" s="59"/>
      <c r="AE260" s="59"/>
      <c r="AF260" s="59"/>
      <c r="AG260" s="59">
        <f t="shared" si="211"/>
        <v>0</v>
      </c>
      <c r="AH260" s="59">
        <f t="shared" si="201"/>
        <v>0</v>
      </c>
      <c r="AI260" s="59">
        <f t="shared" si="213"/>
        <v>0</v>
      </c>
      <c r="AJ260" s="59">
        <f t="shared" si="206"/>
        <v>0</v>
      </c>
      <c r="AK260" s="59">
        <f t="shared" si="207"/>
        <v>0</v>
      </c>
      <c r="AL260" s="59">
        <f t="shared" si="212"/>
        <v>0</v>
      </c>
      <c r="AM260" s="1752"/>
    </row>
    <row r="261" spans="1:39" x14ac:dyDescent="0.2">
      <c r="A261" s="1050">
        <v>343</v>
      </c>
      <c r="B261" s="1057">
        <v>244</v>
      </c>
      <c r="C261" s="11"/>
      <c r="D261" s="58"/>
      <c r="E261" s="58"/>
      <c r="F261" s="58"/>
      <c r="G261" s="58"/>
      <c r="H261" s="58"/>
      <c r="I261" s="58"/>
      <c r="J261" s="58"/>
      <c r="K261" s="58"/>
      <c r="L261" s="58"/>
      <c r="M261" s="58"/>
      <c r="N261" s="58"/>
      <c r="O261" s="58"/>
      <c r="P261" s="58"/>
      <c r="Q261" s="58"/>
      <c r="R261" s="58"/>
      <c r="S261" s="58">
        <f t="shared" si="208"/>
        <v>0</v>
      </c>
      <c r="T261" s="58">
        <f t="shared" si="209"/>
        <v>0</v>
      </c>
      <c r="U261" s="58">
        <f t="shared" si="204"/>
        <v>0</v>
      </c>
      <c r="V261" s="58">
        <f t="shared" si="198"/>
        <v>0</v>
      </c>
      <c r="W261" s="58">
        <f t="shared" si="199"/>
        <v>0</v>
      </c>
      <c r="X261" s="59">
        <f t="shared" si="205"/>
        <v>0</v>
      </c>
      <c r="Y261" s="59"/>
      <c r="Z261" s="59"/>
      <c r="AA261" s="59"/>
      <c r="AB261" s="59"/>
      <c r="AC261" s="59"/>
      <c r="AD261" s="59"/>
      <c r="AE261" s="59"/>
      <c r="AF261" s="59"/>
      <c r="AG261" s="59">
        <f t="shared" si="211"/>
        <v>0</v>
      </c>
      <c r="AH261" s="59">
        <f t="shared" si="201"/>
        <v>0</v>
      </c>
      <c r="AI261" s="59">
        <f t="shared" si="213"/>
        <v>0</v>
      </c>
      <c r="AJ261" s="59">
        <f t="shared" si="206"/>
        <v>0</v>
      </c>
      <c r="AK261" s="59">
        <f t="shared" si="207"/>
        <v>0</v>
      </c>
      <c r="AL261" s="59">
        <f t="shared" si="212"/>
        <v>0</v>
      </c>
      <c r="AM261" s="1752"/>
    </row>
    <row r="262" spans="1:39" x14ac:dyDescent="0.2">
      <c r="A262" s="1050">
        <v>344</v>
      </c>
      <c r="B262" s="1057">
        <v>244</v>
      </c>
      <c r="C262" s="11"/>
      <c r="D262" s="58"/>
      <c r="E262" s="58">
        <f>5000</f>
        <v>5000</v>
      </c>
      <c r="F262" s="58">
        <f>5000+10000</f>
        <v>15000</v>
      </c>
      <c r="G262" s="58"/>
      <c r="H262" s="58"/>
      <c r="I262" s="58"/>
      <c r="J262" s="58"/>
      <c r="K262" s="58"/>
      <c r="L262" s="58"/>
      <c r="M262" s="58"/>
      <c r="N262" s="58"/>
      <c r="O262" s="58"/>
      <c r="P262" s="58"/>
      <c r="Q262" s="58"/>
      <c r="R262" s="58"/>
      <c r="S262" s="58">
        <f t="shared" si="208"/>
        <v>5000</v>
      </c>
      <c r="T262" s="58">
        <f t="shared" si="209"/>
        <v>15000</v>
      </c>
      <c r="U262" s="58">
        <f t="shared" si="204"/>
        <v>0</v>
      </c>
      <c r="V262" s="58">
        <f t="shared" si="198"/>
        <v>0</v>
      </c>
      <c r="W262" s="58">
        <f t="shared" si="199"/>
        <v>0</v>
      </c>
      <c r="X262" s="59">
        <f t="shared" si="205"/>
        <v>20000</v>
      </c>
      <c r="Y262" s="59"/>
      <c r="Z262" s="59"/>
      <c r="AA262" s="59"/>
      <c r="AB262" s="59"/>
      <c r="AC262" s="59"/>
      <c r="AD262" s="59"/>
      <c r="AE262" s="59"/>
      <c r="AF262" s="59"/>
      <c r="AG262" s="59">
        <f t="shared" si="211"/>
        <v>0</v>
      </c>
      <c r="AH262" s="59">
        <f t="shared" si="201"/>
        <v>0</v>
      </c>
      <c r="AI262" s="59">
        <f t="shared" si="213"/>
        <v>0</v>
      </c>
      <c r="AJ262" s="59">
        <f t="shared" si="206"/>
        <v>0</v>
      </c>
      <c r="AK262" s="59">
        <f t="shared" si="207"/>
        <v>0</v>
      </c>
      <c r="AL262" s="59">
        <f t="shared" si="212"/>
        <v>20000</v>
      </c>
      <c r="AM262" s="1752"/>
    </row>
    <row r="263" spans="1:39" x14ac:dyDescent="0.2">
      <c r="A263" s="1050">
        <v>345</v>
      </c>
      <c r="B263" s="1057">
        <v>244</v>
      </c>
      <c r="C263" s="11"/>
      <c r="D263" s="58"/>
      <c r="E263" s="58"/>
      <c r="F263" s="58"/>
      <c r="G263" s="58"/>
      <c r="H263" s="58"/>
      <c r="I263" s="58"/>
      <c r="J263" s="58"/>
      <c r="K263" s="58"/>
      <c r="L263" s="58"/>
      <c r="M263" s="58"/>
      <c r="N263" s="58"/>
      <c r="O263" s="58"/>
      <c r="P263" s="58"/>
      <c r="Q263" s="58"/>
      <c r="R263" s="58"/>
      <c r="S263" s="58">
        <f t="shared" si="208"/>
        <v>0</v>
      </c>
      <c r="T263" s="58">
        <f t="shared" si="209"/>
        <v>0</v>
      </c>
      <c r="U263" s="58">
        <f t="shared" si="204"/>
        <v>0</v>
      </c>
      <c r="V263" s="58">
        <f t="shared" si="198"/>
        <v>0</v>
      </c>
      <c r="W263" s="58">
        <f t="shared" si="199"/>
        <v>0</v>
      </c>
      <c r="X263" s="59">
        <f t="shared" si="205"/>
        <v>0</v>
      </c>
      <c r="Y263" s="59"/>
      <c r="Z263" s="59"/>
      <c r="AA263" s="59"/>
      <c r="AB263" s="59"/>
      <c r="AC263" s="59"/>
      <c r="AD263" s="59"/>
      <c r="AE263" s="59"/>
      <c r="AF263" s="59"/>
      <c r="AG263" s="59">
        <f t="shared" si="211"/>
        <v>0</v>
      </c>
      <c r="AH263" s="59">
        <f t="shared" si="201"/>
        <v>0</v>
      </c>
      <c r="AI263" s="59">
        <f t="shared" si="213"/>
        <v>0</v>
      </c>
      <c r="AJ263" s="59">
        <f t="shared" si="206"/>
        <v>0</v>
      </c>
      <c r="AK263" s="59">
        <f t="shared" si="207"/>
        <v>0</v>
      </c>
      <c r="AL263" s="59">
        <f t="shared" si="212"/>
        <v>0</v>
      </c>
      <c r="AM263" s="1752"/>
    </row>
    <row r="264" spans="1:39" x14ac:dyDescent="0.2">
      <c r="A264" s="1050">
        <v>346</v>
      </c>
      <c r="B264" s="1057">
        <v>244</v>
      </c>
      <c r="C264" s="11"/>
      <c r="D264" s="58"/>
      <c r="E264" s="58">
        <f>20000</f>
        <v>20000</v>
      </c>
      <c r="F264" s="58">
        <f>25000</f>
        <v>25000</v>
      </c>
      <c r="G264" s="58"/>
      <c r="H264" s="58"/>
      <c r="I264" s="58"/>
      <c r="J264" s="58"/>
      <c r="K264" s="58"/>
      <c r="L264" s="58"/>
      <c r="M264" s="58"/>
      <c r="N264" s="58"/>
      <c r="O264" s="58"/>
      <c r="P264" s="58"/>
      <c r="Q264" s="58"/>
      <c r="R264" s="58"/>
      <c r="S264" s="58">
        <f t="shared" si="208"/>
        <v>20000</v>
      </c>
      <c r="T264" s="58">
        <f t="shared" si="209"/>
        <v>25000</v>
      </c>
      <c r="U264" s="58">
        <f t="shared" si="204"/>
        <v>0</v>
      </c>
      <c r="V264" s="58">
        <f t="shared" si="198"/>
        <v>0</v>
      </c>
      <c r="W264" s="58">
        <f t="shared" si="199"/>
        <v>0</v>
      </c>
      <c r="X264" s="59">
        <f t="shared" si="205"/>
        <v>45000</v>
      </c>
      <c r="Y264" s="59"/>
      <c r="Z264" s="59"/>
      <c r="AA264" s="59"/>
      <c r="AB264" s="59"/>
      <c r="AC264" s="59"/>
      <c r="AD264" s="59"/>
      <c r="AE264" s="59"/>
      <c r="AF264" s="59"/>
      <c r="AG264" s="59">
        <f t="shared" si="211"/>
        <v>0</v>
      </c>
      <c r="AH264" s="59">
        <f t="shared" si="201"/>
        <v>0</v>
      </c>
      <c r="AI264" s="59">
        <f t="shared" si="213"/>
        <v>0</v>
      </c>
      <c r="AJ264" s="59">
        <f t="shared" si="206"/>
        <v>0</v>
      </c>
      <c r="AK264" s="59">
        <f t="shared" si="207"/>
        <v>0</v>
      </c>
      <c r="AL264" s="59">
        <f t="shared" si="212"/>
        <v>45000</v>
      </c>
      <c r="AM264" s="1752"/>
    </row>
    <row r="265" spans="1:39" x14ac:dyDescent="0.2">
      <c r="A265" s="1050">
        <v>349</v>
      </c>
      <c r="B265" s="1057">
        <v>244</v>
      </c>
      <c r="C265" s="11"/>
      <c r="D265" s="58"/>
      <c r="E265" s="58"/>
      <c r="F265" s="58"/>
      <c r="G265" s="58"/>
      <c r="H265" s="58"/>
      <c r="I265" s="58"/>
      <c r="J265" s="58"/>
      <c r="K265" s="58"/>
      <c r="L265" s="58"/>
      <c r="M265" s="58"/>
      <c r="N265" s="58"/>
      <c r="O265" s="58"/>
      <c r="P265" s="58"/>
      <c r="Q265" s="58"/>
      <c r="R265" s="58"/>
      <c r="S265" s="58">
        <f t="shared" si="208"/>
        <v>0</v>
      </c>
      <c r="T265" s="58">
        <f t="shared" si="209"/>
        <v>0</v>
      </c>
      <c r="U265" s="58">
        <f t="shared" si="204"/>
        <v>0</v>
      </c>
      <c r="V265" s="58">
        <f t="shared" si="198"/>
        <v>0</v>
      </c>
      <c r="W265" s="58">
        <f t="shared" si="199"/>
        <v>0</v>
      </c>
      <c r="X265" s="59">
        <f>SUM(D265:R265)</f>
        <v>0</v>
      </c>
      <c r="Y265" s="59"/>
      <c r="Z265" s="59"/>
      <c r="AA265" s="59"/>
      <c r="AB265" s="59"/>
      <c r="AC265" s="59"/>
      <c r="AD265" s="59"/>
      <c r="AE265" s="59"/>
      <c r="AF265" s="59"/>
      <c r="AG265" s="59">
        <f t="shared" si="211"/>
        <v>0</v>
      </c>
      <c r="AH265" s="59">
        <f t="shared" si="201"/>
        <v>0</v>
      </c>
      <c r="AI265" s="59">
        <f t="shared" si="213"/>
        <v>0</v>
      </c>
      <c r="AJ265" s="59">
        <f t="shared" si="206"/>
        <v>0</v>
      </c>
      <c r="AK265" s="59">
        <f t="shared" si="207"/>
        <v>0</v>
      </c>
      <c r="AL265" s="59">
        <f t="shared" si="212"/>
        <v>0</v>
      </c>
      <c r="AM265" s="1752"/>
    </row>
    <row r="266" spans="1:39" x14ac:dyDescent="0.2">
      <c r="A266" s="11">
        <v>352</v>
      </c>
      <c r="B266" s="269">
        <v>244</v>
      </c>
      <c r="C266" s="11"/>
      <c r="D266" s="58"/>
      <c r="E266" s="58"/>
      <c r="F266" s="58"/>
      <c r="G266" s="58"/>
      <c r="H266" s="58"/>
      <c r="I266" s="58"/>
      <c r="J266" s="58"/>
      <c r="K266" s="58"/>
      <c r="L266" s="58"/>
      <c r="M266" s="58"/>
      <c r="N266" s="58"/>
      <c r="O266" s="58"/>
      <c r="P266" s="58"/>
      <c r="Q266" s="58"/>
      <c r="R266" s="58"/>
      <c r="S266" s="58">
        <f t="shared" si="208"/>
        <v>0</v>
      </c>
      <c r="T266" s="58">
        <f t="shared" si="209"/>
        <v>0</v>
      </c>
      <c r="U266" s="58">
        <f>H266+I266+N266+O266</f>
        <v>0</v>
      </c>
      <c r="V266" s="58">
        <f>P266</f>
        <v>0</v>
      </c>
      <c r="W266" s="58">
        <f>Q266</f>
        <v>0</v>
      </c>
      <c r="X266" s="59">
        <f>SUM(D266:P266)</f>
        <v>0</v>
      </c>
      <c r="Y266" s="59"/>
      <c r="Z266" s="59"/>
      <c r="AA266" s="59"/>
      <c r="AB266" s="59"/>
      <c r="AC266" s="59"/>
      <c r="AD266" s="59"/>
      <c r="AE266" s="59"/>
      <c r="AF266" s="59"/>
      <c r="AG266" s="59">
        <f t="shared" si="211"/>
        <v>0</v>
      </c>
      <c r="AH266" s="59">
        <f>Z266+AD266</f>
        <v>0</v>
      </c>
      <c r="AI266" s="59">
        <f t="shared" si="213"/>
        <v>0</v>
      </c>
      <c r="AJ266" s="59">
        <f t="shared" si="213"/>
        <v>0</v>
      </c>
      <c r="AK266" s="59">
        <f>SUM(Y266:AD266)</f>
        <v>0</v>
      </c>
      <c r="AL266" s="59">
        <f t="shared" si="212"/>
        <v>0</v>
      </c>
      <c r="AM266" s="1752"/>
    </row>
    <row r="267" spans="1:39" x14ac:dyDescent="0.2">
      <c r="A267" s="11">
        <v>353</v>
      </c>
      <c r="B267" s="269">
        <v>244</v>
      </c>
      <c r="C267" s="11"/>
      <c r="D267" s="58"/>
      <c r="E267" s="58"/>
      <c r="F267" s="58"/>
      <c r="G267" s="58"/>
      <c r="H267" s="58"/>
      <c r="I267" s="58"/>
      <c r="J267" s="58"/>
      <c r="K267" s="58"/>
      <c r="L267" s="58"/>
      <c r="M267" s="58"/>
      <c r="N267" s="58"/>
      <c r="O267" s="58"/>
      <c r="P267" s="58"/>
      <c r="Q267" s="58"/>
      <c r="R267" s="58"/>
      <c r="S267" s="58">
        <f t="shared" si="208"/>
        <v>0</v>
      </c>
      <c r="T267" s="58">
        <f t="shared" si="209"/>
        <v>0</v>
      </c>
      <c r="U267" s="58">
        <f>H267+I267+N267+O267</f>
        <v>0</v>
      </c>
      <c r="V267" s="58">
        <f>P267</f>
        <v>0</v>
      </c>
      <c r="W267" s="58">
        <f>Q267</f>
        <v>0</v>
      </c>
      <c r="X267" s="59">
        <f>SUM(D267:P267)</f>
        <v>0</v>
      </c>
      <c r="Y267" s="59"/>
      <c r="Z267" s="59"/>
      <c r="AA267" s="59"/>
      <c r="AB267" s="59"/>
      <c r="AC267" s="59"/>
      <c r="AD267" s="59"/>
      <c r="AE267" s="59"/>
      <c r="AF267" s="59"/>
      <c r="AG267" s="59">
        <f t="shared" si="211"/>
        <v>0</v>
      </c>
      <c r="AH267" s="59">
        <f>Z267+AD267</f>
        <v>0</v>
      </c>
      <c r="AI267" s="59">
        <f t="shared" si="213"/>
        <v>0</v>
      </c>
      <c r="AJ267" s="59">
        <f t="shared" si="213"/>
        <v>0</v>
      </c>
      <c r="AK267" s="59">
        <f>SUM(Y267:AD267)</f>
        <v>0</v>
      </c>
      <c r="AL267" s="59">
        <f t="shared" si="212"/>
        <v>0</v>
      </c>
      <c r="AM267" s="1752"/>
    </row>
    <row r="268" spans="1:39" x14ac:dyDescent="0.2">
      <c r="A268" s="1403" t="s">
        <v>1308</v>
      </c>
      <c r="B268" s="269"/>
      <c r="C268" s="1405">
        <f t="shared" ref="C268:D268" si="214">C219+C220+C221+C222+C238+C239+C240+C241+C242</f>
        <v>0</v>
      </c>
      <c r="D268" s="1405">
        <f t="shared" si="214"/>
        <v>0</v>
      </c>
      <c r="E268" s="1405">
        <f>E219+E220+E221+E222+E238+E239+E240+E241+E242</f>
        <v>1230000</v>
      </c>
      <c r="F268" s="1405">
        <f t="shared" ref="F268:AL268" si="215">F219+F220+F221+F222+F238+F239+F240+F241+F242</f>
        <v>3230000</v>
      </c>
      <c r="G268" s="1405">
        <f t="shared" si="215"/>
        <v>0</v>
      </c>
      <c r="H268" s="1405">
        <f t="shared" si="215"/>
        <v>0</v>
      </c>
      <c r="I268" s="1405">
        <f t="shared" si="215"/>
        <v>0</v>
      </c>
      <c r="J268" s="1405">
        <f t="shared" si="215"/>
        <v>0</v>
      </c>
      <c r="K268" s="1405">
        <f t="shared" si="215"/>
        <v>0</v>
      </c>
      <c r="L268" s="1405">
        <f t="shared" si="215"/>
        <v>0</v>
      </c>
      <c r="M268" s="1405">
        <f t="shared" si="215"/>
        <v>0</v>
      </c>
      <c r="N268" s="1405">
        <f t="shared" si="215"/>
        <v>0</v>
      </c>
      <c r="O268" s="1405">
        <f t="shared" si="215"/>
        <v>0</v>
      </c>
      <c r="P268" s="1405">
        <f t="shared" si="215"/>
        <v>0</v>
      </c>
      <c r="Q268" s="1405">
        <f t="shared" si="215"/>
        <v>0</v>
      </c>
      <c r="R268" s="1405">
        <f t="shared" si="215"/>
        <v>0</v>
      </c>
      <c r="S268" s="1405">
        <f t="shared" si="215"/>
        <v>1230000</v>
      </c>
      <c r="T268" s="1405">
        <f t="shared" si="215"/>
        <v>3230000</v>
      </c>
      <c r="U268" s="1405">
        <f t="shared" si="215"/>
        <v>0</v>
      </c>
      <c r="V268" s="1405">
        <f t="shared" si="215"/>
        <v>0</v>
      </c>
      <c r="W268" s="1405">
        <f t="shared" si="215"/>
        <v>0</v>
      </c>
      <c r="X268" s="1405">
        <f t="shared" si="215"/>
        <v>4460000</v>
      </c>
      <c r="Y268" s="1405">
        <f t="shared" si="215"/>
        <v>0</v>
      </c>
      <c r="Z268" s="1405">
        <f t="shared" si="215"/>
        <v>76000</v>
      </c>
      <c r="AA268" s="1405">
        <f t="shared" si="215"/>
        <v>0</v>
      </c>
      <c r="AB268" s="1405">
        <f t="shared" si="215"/>
        <v>12000</v>
      </c>
      <c r="AC268" s="1405">
        <f t="shared" si="215"/>
        <v>0</v>
      </c>
      <c r="AD268" s="1405">
        <f t="shared" si="215"/>
        <v>60000</v>
      </c>
      <c r="AE268" s="1405">
        <f t="shared" si="215"/>
        <v>0</v>
      </c>
      <c r="AF268" s="1405">
        <f t="shared" si="215"/>
        <v>0</v>
      </c>
      <c r="AG268" s="1405">
        <f t="shared" si="215"/>
        <v>0</v>
      </c>
      <c r="AH268" s="1405">
        <f t="shared" si="215"/>
        <v>136000</v>
      </c>
      <c r="AI268" s="1405">
        <f t="shared" si="215"/>
        <v>12000</v>
      </c>
      <c r="AJ268" s="1405">
        <f t="shared" si="215"/>
        <v>0</v>
      </c>
      <c r="AK268" s="1405">
        <f t="shared" si="215"/>
        <v>148000</v>
      </c>
      <c r="AL268" s="1405">
        <f t="shared" si="215"/>
        <v>4608000</v>
      </c>
      <c r="AM268" s="1752"/>
    </row>
    <row r="269" spans="1:39" x14ac:dyDescent="0.2">
      <c r="A269" s="1404" t="s">
        <v>1309</v>
      </c>
      <c r="B269" s="269"/>
      <c r="C269" s="1406">
        <f t="shared" ref="C269:D269" si="216">C270-C268</f>
        <v>0</v>
      </c>
      <c r="D269" s="1406">
        <f t="shared" si="216"/>
        <v>0</v>
      </c>
      <c r="E269" s="1406">
        <f>E270-E268</f>
        <v>51000</v>
      </c>
      <c r="F269" s="1406">
        <f t="shared" ref="F269" si="217">F270-F268</f>
        <v>73000</v>
      </c>
      <c r="G269" s="1406">
        <f t="shared" ref="G269" si="218">G270-G268</f>
        <v>0</v>
      </c>
      <c r="H269" s="1406">
        <f t="shared" ref="H269" si="219">H270-H268</f>
        <v>0</v>
      </c>
      <c r="I269" s="1406">
        <f t="shared" ref="I269" si="220">I270-I268</f>
        <v>0</v>
      </c>
      <c r="J269" s="1406">
        <f t="shared" ref="J269" si="221">J270-J268</f>
        <v>0</v>
      </c>
      <c r="K269" s="1406">
        <f t="shared" ref="K269" si="222">K270-K268</f>
        <v>0</v>
      </c>
      <c r="L269" s="1406">
        <f t="shared" ref="L269" si="223">L270-L268</f>
        <v>0</v>
      </c>
      <c r="M269" s="1406">
        <f t="shared" ref="M269" si="224">M270-M268</f>
        <v>0</v>
      </c>
      <c r="N269" s="1406">
        <f t="shared" ref="N269" si="225">N270-N268</f>
        <v>0</v>
      </c>
      <c r="O269" s="1406">
        <f t="shared" ref="O269" si="226">O270-O268</f>
        <v>0</v>
      </c>
      <c r="P269" s="1406">
        <f t="shared" ref="P269" si="227">P270-P268</f>
        <v>0</v>
      </c>
      <c r="Q269" s="1406">
        <f t="shared" ref="Q269" si="228">Q270-Q268</f>
        <v>0</v>
      </c>
      <c r="R269" s="1406">
        <f t="shared" ref="R269" si="229">R270-R268</f>
        <v>0</v>
      </c>
      <c r="S269" s="1406">
        <f t="shared" ref="S269" si="230">S270-S268</f>
        <v>51000</v>
      </c>
      <c r="T269" s="1406">
        <f t="shared" ref="T269" si="231">T270-T268</f>
        <v>73000</v>
      </c>
      <c r="U269" s="1406">
        <f t="shared" ref="U269" si="232">U270-U268</f>
        <v>0</v>
      </c>
      <c r="V269" s="1406">
        <f t="shared" ref="V269" si="233">V270-V268</f>
        <v>0</v>
      </c>
      <c r="W269" s="1406">
        <f t="shared" ref="W269" si="234">W270-W268</f>
        <v>0</v>
      </c>
      <c r="X269" s="1406">
        <f t="shared" ref="X269" si="235">X270-X268</f>
        <v>124000</v>
      </c>
      <c r="Y269" s="1406">
        <f t="shared" ref="Y269" si="236">Y270-Y268</f>
        <v>0</v>
      </c>
      <c r="Z269" s="1406">
        <f t="shared" ref="Z269" si="237">Z270-Z268</f>
        <v>0</v>
      </c>
      <c r="AA269" s="1406">
        <f t="shared" ref="AA269" si="238">AA270-AA268</f>
        <v>0</v>
      </c>
      <c r="AB269" s="1406">
        <f t="shared" ref="AB269" si="239">AB270-AB268</f>
        <v>0</v>
      </c>
      <c r="AC269" s="1406">
        <f t="shared" ref="AC269" si="240">AC270-AC268</f>
        <v>0</v>
      </c>
      <c r="AD269" s="1406">
        <f t="shared" ref="AD269" si="241">AD270-AD268</f>
        <v>0</v>
      </c>
      <c r="AE269" s="1406">
        <f t="shared" ref="AE269" si="242">AE270-AE268</f>
        <v>0</v>
      </c>
      <c r="AF269" s="1406">
        <f t="shared" ref="AF269" si="243">AF270-AF268</f>
        <v>0</v>
      </c>
      <c r="AG269" s="1406">
        <f t="shared" ref="AG269" si="244">AG270-AG268</f>
        <v>0</v>
      </c>
      <c r="AH269" s="1406">
        <f t="shared" ref="AH269" si="245">AH270-AH268</f>
        <v>0</v>
      </c>
      <c r="AI269" s="1406">
        <f t="shared" ref="AI269" si="246">AI270-AI268</f>
        <v>0</v>
      </c>
      <c r="AJ269" s="1406">
        <f t="shared" ref="AJ269" si="247">AJ270-AJ268</f>
        <v>0</v>
      </c>
      <c r="AK269" s="1406">
        <f t="shared" ref="AK269" si="248">AK270-AK268</f>
        <v>0</v>
      </c>
      <c r="AL269" s="1406">
        <f t="shared" ref="AL269" si="249">AL270-AL268</f>
        <v>124000</v>
      </c>
      <c r="AM269" s="1752"/>
    </row>
    <row r="270" spans="1:39" x14ac:dyDescent="0.2">
      <c r="A270" s="34" t="s">
        <v>204</v>
      </c>
      <c r="B270" s="60"/>
      <c r="C270" s="60">
        <f>SUM(C219:C267)</f>
        <v>0</v>
      </c>
      <c r="D270" s="60">
        <f t="shared" ref="D270:AL270" si="250">SUM(D219:D267)</f>
        <v>0</v>
      </c>
      <c r="E270" s="60">
        <f t="shared" si="250"/>
        <v>1281000</v>
      </c>
      <c r="F270" s="60">
        <f t="shared" si="250"/>
        <v>3303000</v>
      </c>
      <c r="G270" s="60">
        <f t="shared" si="250"/>
        <v>0</v>
      </c>
      <c r="H270" s="60">
        <f t="shared" si="250"/>
        <v>0</v>
      </c>
      <c r="I270" s="60">
        <f t="shared" si="250"/>
        <v>0</v>
      </c>
      <c r="J270" s="60">
        <f t="shared" si="250"/>
        <v>0</v>
      </c>
      <c r="K270" s="60">
        <f t="shared" si="250"/>
        <v>0</v>
      </c>
      <c r="L270" s="60">
        <f t="shared" si="250"/>
        <v>0</v>
      </c>
      <c r="M270" s="60">
        <f t="shared" si="250"/>
        <v>0</v>
      </c>
      <c r="N270" s="60">
        <f t="shared" si="250"/>
        <v>0</v>
      </c>
      <c r="O270" s="60">
        <f t="shared" si="250"/>
        <v>0</v>
      </c>
      <c r="P270" s="60">
        <f t="shared" si="250"/>
        <v>0</v>
      </c>
      <c r="Q270" s="60">
        <f>SUM(Q219:Q267)</f>
        <v>0</v>
      </c>
      <c r="R270" s="60">
        <f>SUM(R219:R267)</f>
        <v>0</v>
      </c>
      <c r="S270" s="60">
        <f t="shared" si="250"/>
        <v>1281000</v>
      </c>
      <c r="T270" s="60">
        <f t="shared" si="250"/>
        <v>3303000</v>
      </c>
      <c r="U270" s="60">
        <f t="shared" si="250"/>
        <v>0</v>
      </c>
      <c r="V270" s="60">
        <f t="shared" si="250"/>
        <v>0</v>
      </c>
      <c r="W270" s="60">
        <f>SUM(W219:W267)</f>
        <v>0</v>
      </c>
      <c r="X270" s="60">
        <f t="shared" si="250"/>
        <v>4584000</v>
      </c>
      <c r="Y270" s="60">
        <f t="shared" si="250"/>
        <v>0</v>
      </c>
      <c r="Z270" s="60">
        <f t="shared" si="250"/>
        <v>76000</v>
      </c>
      <c r="AA270" s="60">
        <f>SUM(AA219:AA267)</f>
        <v>0</v>
      </c>
      <c r="AB270" s="60">
        <f t="shared" si="250"/>
        <v>12000</v>
      </c>
      <c r="AC270" s="60">
        <f t="shared" si="250"/>
        <v>0</v>
      </c>
      <c r="AD270" s="60">
        <f t="shared" si="250"/>
        <v>60000</v>
      </c>
      <c r="AE270" s="60">
        <f>SUM(AE219:AE267)</f>
        <v>0</v>
      </c>
      <c r="AF270" s="60">
        <f>SUM(AF219:AF267)</f>
        <v>0</v>
      </c>
      <c r="AG270" s="60">
        <f t="shared" si="250"/>
        <v>0</v>
      </c>
      <c r="AH270" s="60">
        <f>SUM(AH219:AH267)</f>
        <v>136000</v>
      </c>
      <c r="AI270" s="60">
        <f t="shared" si="250"/>
        <v>12000</v>
      </c>
      <c r="AJ270" s="60">
        <f>SUM(AJ219:AJ267)</f>
        <v>0</v>
      </c>
      <c r="AK270" s="60">
        <f t="shared" si="250"/>
        <v>148000</v>
      </c>
      <c r="AL270" s="60">
        <f t="shared" si="250"/>
        <v>4732000</v>
      </c>
      <c r="AM270" s="1753"/>
    </row>
    <row r="271" spans="1:39" ht="11.25" customHeight="1" x14ac:dyDescent="0.2">
      <c r="A271" s="122" t="s">
        <v>832</v>
      </c>
      <c r="B271" s="269">
        <v>111</v>
      </c>
      <c r="C271" s="123">
        <f t="shared" ref="C271:AL271" si="251">C11+C63+C115+C167+C219</f>
        <v>0</v>
      </c>
      <c r="D271" s="964">
        <f t="shared" si="251"/>
        <v>0</v>
      </c>
      <c r="E271" s="964">
        <f t="shared" si="251"/>
        <v>2931272.08</v>
      </c>
      <c r="F271" s="964">
        <f t="shared" si="251"/>
        <v>8351307.2000000002</v>
      </c>
      <c r="G271" s="964">
        <f t="shared" si="251"/>
        <v>0</v>
      </c>
      <c r="H271" s="964">
        <f t="shared" si="251"/>
        <v>0</v>
      </c>
      <c r="I271" s="964">
        <f t="shared" si="251"/>
        <v>0</v>
      </c>
      <c r="J271" s="964">
        <f t="shared" si="251"/>
        <v>0</v>
      </c>
      <c r="K271" s="964">
        <f t="shared" si="251"/>
        <v>0</v>
      </c>
      <c r="L271" s="964">
        <f t="shared" si="251"/>
        <v>0</v>
      </c>
      <c r="M271" s="964">
        <f t="shared" si="251"/>
        <v>0</v>
      </c>
      <c r="N271" s="964">
        <f t="shared" si="251"/>
        <v>0</v>
      </c>
      <c r="O271" s="964">
        <f t="shared" si="251"/>
        <v>0</v>
      </c>
      <c r="P271" s="964">
        <f t="shared" si="251"/>
        <v>0</v>
      </c>
      <c r="Q271" s="964">
        <f t="shared" ref="Q271:R275" si="252">Q11+Q63+Q115+Q167+Q219</f>
        <v>0</v>
      </c>
      <c r="R271" s="964">
        <f t="shared" si="252"/>
        <v>0</v>
      </c>
      <c r="S271" s="964">
        <f t="shared" si="251"/>
        <v>2931272.08</v>
      </c>
      <c r="T271" s="964">
        <f t="shared" si="251"/>
        <v>8351307.2000000002</v>
      </c>
      <c r="U271" s="964">
        <f t="shared" si="251"/>
        <v>0</v>
      </c>
      <c r="V271" s="964">
        <f t="shared" si="251"/>
        <v>0</v>
      </c>
      <c r="W271" s="964">
        <f>W11+W63+W115+W167+W219</f>
        <v>0</v>
      </c>
      <c r="X271" s="964">
        <f t="shared" si="251"/>
        <v>11282579.280000001</v>
      </c>
      <c r="Y271" s="964">
        <f t="shared" si="251"/>
        <v>0</v>
      </c>
      <c r="Z271" s="964">
        <f t="shared" si="251"/>
        <v>580202.51</v>
      </c>
      <c r="AA271" s="964">
        <f>AA11+AA63+AA115+AA167+AA219</f>
        <v>0</v>
      </c>
      <c r="AB271" s="964">
        <f t="shared" si="251"/>
        <v>70823.09</v>
      </c>
      <c r="AC271" s="964">
        <f t="shared" si="251"/>
        <v>0</v>
      </c>
      <c r="AD271" s="964">
        <f t="shared" si="251"/>
        <v>501330.21</v>
      </c>
      <c r="AE271" s="964">
        <f t="shared" ref="AE271:AF275" si="253">AE11+AE63+AE115+AE167+AE219</f>
        <v>0</v>
      </c>
      <c r="AF271" s="964">
        <f t="shared" si="253"/>
        <v>0</v>
      </c>
      <c r="AG271" s="964">
        <f t="shared" si="251"/>
        <v>0</v>
      </c>
      <c r="AH271" s="964">
        <f>AH11+AH63+AH115+AH167+AH219</f>
        <v>1081532.72</v>
      </c>
      <c r="AI271" s="964">
        <f t="shared" si="251"/>
        <v>70823.09</v>
      </c>
      <c r="AJ271" s="964">
        <f>AJ11+AJ63+AJ115+AJ167+AJ219</f>
        <v>0</v>
      </c>
      <c r="AK271" s="964">
        <f t="shared" si="251"/>
        <v>1152355.81</v>
      </c>
      <c r="AL271" s="964">
        <f t="shared" si="251"/>
        <v>12434935.09</v>
      </c>
      <c r="AM271" s="1745" t="s">
        <v>251</v>
      </c>
    </row>
    <row r="272" spans="1:39" x14ac:dyDescent="0.2">
      <c r="A272" s="122" t="s">
        <v>833</v>
      </c>
      <c r="B272" s="269">
        <v>112</v>
      </c>
      <c r="C272" s="123">
        <f t="shared" ref="C272:AL272" si="254">C12+C64+C116+C168+C220</f>
        <v>0</v>
      </c>
      <c r="D272" s="964">
        <f t="shared" si="254"/>
        <v>0</v>
      </c>
      <c r="E272" s="964">
        <f t="shared" si="254"/>
        <v>0</v>
      </c>
      <c r="F272" s="964">
        <f t="shared" si="254"/>
        <v>0</v>
      </c>
      <c r="G272" s="964">
        <f t="shared" si="254"/>
        <v>0</v>
      </c>
      <c r="H272" s="964">
        <f t="shared" si="254"/>
        <v>0</v>
      </c>
      <c r="I272" s="964">
        <f t="shared" si="254"/>
        <v>0</v>
      </c>
      <c r="J272" s="964">
        <f t="shared" si="254"/>
        <v>0</v>
      </c>
      <c r="K272" s="964">
        <f t="shared" si="254"/>
        <v>0</v>
      </c>
      <c r="L272" s="964">
        <f t="shared" si="254"/>
        <v>0</v>
      </c>
      <c r="M272" s="964">
        <f t="shared" si="254"/>
        <v>0</v>
      </c>
      <c r="N272" s="964">
        <f t="shared" si="254"/>
        <v>0</v>
      </c>
      <c r="O272" s="964">
        <f t="shared" si="254"/>
        <v>0</v>
      </c>
      <c r="P272" s="964">
        <f t="shared" si="254"/>
        <v>0</v>
      </c>
      <c r="Q272" s="964">
        <f t="shared" si="252"/>
        <v>0</v>
      </c>
      <c r="R272" s="964">
        <f t="shared" si="252"/>
        <v>0</v>
      </c>
      <c r="S272" s="964">
        <f t="shared" si="254"/>
        <v>0</v>
      </c>
      <c r="T272" s="964">
        <f t="shared" si="254"/>
        <v>0</v>
      </c>
      <c r="U272" s="964">
        <f t="shared" si="254"/>
        <v>0</v>
      </c>
      <c r="V272" s="964">
        <f t="shared" si="254"/>
        <v>0</v>
      </c>
      <c r="W272" s="964">
        <f>W12+W64+W116+W168+W220</f>
        <v>0</v>
      </c>
      <c r="X272" s="964">
        <f t="shared" si="254"/>
        <v>0</v>
      </c>
      <c r="Y272" s="964">
        <f t="shared" si="254"/>
        <v>0</v>
      </c>
      <c r="Z272" s="964">
        <f t="shared" si="254"/>
        <v>0</v>
      </c>
      <c r="AA272" s="964">
        <f>AA12+AA64+AA116+AA168+AA220</f>
        <v>0</v>
      </c>
      <c r="AB272" s="964">
        <f t="shared" si="254"/>
        <v>0</v>
      </c>
      <c r="AC272" s="964">
        <f t="shared" si="254"/>
        <v>0</v>
      </c>
      <c r="AD272" s="964">
        <f t="shared" si="254"/>
        <v>0</v>
      </c>
      <c r="AE272" s="964">
        <f t="shared" si="253"/>
        <v>0</v>
      </c>
      <c r="AF272" s="964">
        <f t="shared" si="253"/>
        <v>0</v>
      </c>
      <c r="AG272" s="964">
        <f t="shared" si="254"/>
        <v>0</v>
      </c>
      <c r="AH272" s="964">
        <f t="shared" si="254"/>
        <v>0</v>
      </c>
      <c r="AI272" s="964">
        <f t="shared" si="254"/>
        <v>0</v>
      </c>
      <c r="AJ272" s="964">
        <f>AJ12+AJ64+AJ116+AJ168+AJ220</f>
        <v>0</v>
      </c>
      <c r="AK272" s="964">
        <f t="shared" si="254"/>
        <v>0</v>
      </c>
      <c r="AL272" s="964">
        <f t="shared" si="254"/>
        <v>0</v>
      </c>
      <c r="AM272" s="1746"/>
    </row>
    <row r="273" spans="1:39" x14ac:dyDescent="0.2">
      <c r="A273" s="124" t="s">
        <v>834</v>
      </c>
      <c r="B273" s="268">
        <v>119</v>
      </c>
      <c r="C273" s="123">
        <f t="shared" ref="C273:P273" si="255">C13+C65+C117+C169+C221</f>
        <v>0</v>
      </c>
      <c r="D273" s="964">
        <f t="shared" si="255"/>
        <v>0</v>
      </c>
      <c r="E273" s="964">
        <f t="shared" si="255"/>
        <v>690000</v>
      </c>
      <c r="F273" s="964">
        <f t="shared" si="255"/>
        <v>2990000</v>
      </c>
      <c r="G273" s="964">
        <f t="shared" si="255"/>
        <v>0</v>
      </c>
      <c r="H273" s="964">
        <f t="shared" si="255"/>
        <v>0</v>
      </c>
      <c r="I273" s="964">
        <f t="shared" si="255"/>
        <v>0</v>
      </c>
      <c r="J273" s="964">
        <f t="shared" si="255"/>
        <v>0</v>
      </c>
      <c r="K273" s="964">
        <f t="shared" si="255"/>
        <v>0</v>
      </c>
      <c r="L273" s="964">
        <f t="shared" si="255"/>
        <v>0</v>
      </c>
      <c r="M273" s="964">
        <f t="shared" si="255"/>
        <v>0</v>
      </c>
      <c r="N273" s="964">
        <f t="shared" si="255"/>
        <v>0</v>
      </c>
      <c r="O273" s="964">
        <f t="shared" si="255"/>
        <v>0</v>
      </c>
      <c r="P273" s="964">
        <f t="shared" si="255"/>
        <v>0</v>
      </c>
      <c r="Q273" s="964">
        <f t="shared" si="252"/>
        <v>0</v>
      </c>
      <c r="R273" s="964">
        <f t="shared" si="252"/>
        <v>0</v>
      </c>
      <c r="S273" s="964">
        <f t="shared" ref="S273:V274" si="256">S13+S65+S117+S169+S221</f>
        <v>690000</v>
      </c>
      <c r="T273" s="964">
        <f t="shared" si="256"/>
        <v>2990000</v>
      </c>
      <c r="U273" s="964">
        <f t="shared" si="256"/>
        <v>0</v>
      </c>
      <c r="V273" s="964">
        <f t="shared" si="256"/>
        <v>0</v>
      </c>
      <c r="W273" s="964">
        <f>W13+W65+W117+W169+W221</f>
        <v>0</v>
      </c>
      <c r="X273" s="964">
        <f t="shared" ref="X273:Z274" si="257">X13+X65+X117+X169+X221</f>
        <v>3680000</v>
      </c>
      <c r="Y273" s="964">
        <f t="shared" si="257"/>
        <v>0</v>
      </c>
      <c r="Z273" s="964">
        <f t="shared" si="257"/>
        <v>163716.33000000002</v>
      </c>
      <c r="AA273" s="964">
        <f>AA13+AA65+AA117+AA169+AA221</f>
        <v>0</v>
      </c>
      <c r="AB273" s="964">
        <f t="shared" ref="AB273:AD274" si="258">AB13+AB65+AB117+AB169+AB221</f>
        <v>32176.91</v>
      </c>
      <c r="AC273" s="964">
        <f t="shared" si="258"/>
        <v>0</v>
      </c>
      <c r="AD273" s="964">
        <f t="shared" si="258"/>
        <v>139296.35999999999</v>
      </c>
      <c r="AE273" s="964">
        <f t="shared" si="253"/>
        <v>0</v>
      </c>
      <c r="AF273" s="964">
        <f t="shared" si="253"/>
        <v>0</v>
      </c>
      <c r="AG273" s="964">
        <f t="shared" ref="AG273:AI274" si="259">AG13+AG65+AG117+AG169+AG221</f>
        <v>0</v>
      </c>
      <c r="AH273" s="964">
        <f t="shared" si="259"/>
        <v>303012.69</v>
      </c>
      <c r="AI273" s="964">
        <f t="shared" si="259"/>
        <v>32176.91</v>
      </c>
      <c r="AJ273" s="964">
        <f>AJ13+AJ65+AJ117+AJ169+AJ221</f>
        <v>0</v>
      </c>
      <c r="AK273" s="964">
        <f>AK13+AK65+AK117+AK169+AK221</f>
        <v>335189.59999999998</v>
      </c>
      <c r="AL273" s="964">
        <f>AL13+AL65+AL117+AL169+AL221</f>
        <v>4015189.6</v>
      </c>
      <c r="AM273" s="1746"/>
    </row>
    <row r="274" spans="1:39" x14ac:dyDescent="0.2">
      <c r="A274" s="1165">
        <v>214</v>
      </c>
      <c r="B274" s="1053">
        <v>112</v>
      </c>
      <c r="C274" s="12"/>
      <c r="D274" s="964">
        <f t="shared" ref="D274:P274" si="260">D14+D66+D118+D170+D222</f>
        <v>0</v>
      </c>
      <c r="E274" s="964">
        <f t="shared" si="260"/>
        <v>0</v>
      </c>
      <c r="F274" s="964">
        <f t="shared" si="260"/>
        <v>0</v>
      </c>
      <c r="G274" s="964">
        <f t="shared" si="260"/>
        <v>0</v>
      </c>
      <c r="H274" s="964">
        <f t="shared" si="260"/>
        <v>0</v>
      </c>
      <c r="I274" s="964">
        <f t="shared" si="260"/>
        <v>0</v>
      </c>
      <c r="J274" s="964">
        <f t="shared" si="260"/>
        <v>0</v>
      </c>
      <c r="K274" s="964">
        <f t="shared" si="260"/>
        <v>0</v>
      </c>
      <c r="L274" s="964">
        <f t="shared" si="260"/>
        <v>0</v>
      </c>
      <c r="M274" s="964">
        <f t="shared" si="260"/>
        <v>0</v>
      </c>
      <c r="N274" s="964">
        <f t="shared" si="260"/>
        <v>0</v>
      </c>
      <c r="O274" s="964">
        <f t="shared" si="260"/>
        <v>0</v>
      </c>
      <c r="P274" s="964">
        <f t="shared" si="260"/>
        <v>0</v>
      </c>
      <c r="Q274" s="964">
        <f t="shared" si="252"/>
        <v>0</v>
      </c>
      <c r="R274" s="964">
        <f t="shared" si="252"/>
        <v>0</v>
      </c>
      <c r="S274" s="964">
        <f t="shared" si="256"/>
        <v>0</v>
      </c>
      <c r="T274" s="964">
        <f t="shared" si="256"/>
        <v>0</v>
      </c>
      <c r="U274" s="964">
        <f t="shared" si="256"/>
        <v>0</v>
      </c>
      <c r="V274" s="964">
        <f t="shared" si="256"/>
        <v>0</v>
      </c>
      <c r="W274" s="964">
        <f>W14+W66+W118+W170+W222</f>
        <v>0</v>
      </c>
      <c r="X274" s="964">
        <f t="shared" si="257"/>
        <v>0</v>
      </c>
      <c r="Y274" s="964">
        <f t="shared" si="257"/>
        <v>0</v>
      </c>
      <c r="Z274" s="964">
        <f t="shared" si="257"/>
        <v>0</v>
      </c>
      <c r="AA274" s="964">
        <f>AA14+AA66+AA118+AA170+AA222</f>
        <v>0</v>
      </c>
      <c r="AB274" s="964">
        <f t="shared" si="258"/>
        <v>0</v>
      </c>
      <c r="AC274" s="964">
        <f t="shared" si="258"/>
        <v>0</v>
      </c>
      <c r="AD274" s="964">
        <f t="shared" si="258"/>
        <v>0</v>
      </c>
      <c r="AE274" s="964">
        <f t="shared" si="253"/>
        <v>0</v>
      </c>
      <c r="AF274" s="964">
        <f t="shared" si="253"/>
        <v>0</v>
      </c>
      <c r="AG274" s="964">
        <f t="shared" si="259"/>
        <v>0</v>
      </c>
      <c r="AH274" s="964">
        <f t="shared" si="259"/>
        <v>0</v>
      </c>
      <c r="AI274" s="964">
        <f t="shared" si="259"/>
        <v>0</v>
      </c>
      <c r="AJ274" s="964">
        <f>AJ14+AJ66+AJ118+AJ170+AJ222</f>
        <v>0</v>
      </c>
      <c r="AK274" s="964">
        <f>AK14+AK66+AK118+AK170+AK222</f>
        <v>0</v>
      </c>
      <c r="AL274" s="964">
        <f>AL14+AL66+AL118+AL170+AL222</f>
        <v>0</v>
      </c>
      <c r="AM274" s="1746"/>
    </row>
    <row r="275" spans="1:39" ht="11.25" customHeight="1" x14ac:dyDescent="0.2">
      <c r="A275" s="122" t="s">
        <v>835</v>
      </c>
      <c r="B275" s="269">
        <v>244</v>
      </c>
      <c r="C275" s="123">
        <f t="shared" ref="C275:AL275" si="261">C15+C67+C119+C171+C223</f>
        <v>0</v>
      </c>
      <c r="D275" s="964">
        <f t="shared" si="261"/>
        <v>0</v>
      </c>
      <c r="E275" s="964">
        <f t="shared" si="261"/>
        <v>13400</v>
      </c>
      <c r="F275" s="964">
        <f t="shared" si="261"/>
        <v>3000</v>
      </c>
      <c r="G275" s="964">
        <f t="shared" si="261"/>
        <v>0</v>
      </c>
      <c r="H275" s="964">
        <f t="shared" si="261"/>
        <v>0</v>
      </c>
      <c r="I275" s="964">
        <f t="shared" si="261"/>
        <v>0</v>
      </c>
      <c r="J275" s="964">
        <f t="shared" si="261"/>
        <v>0</v>
      </c>
      <c r="K275" s="964">
        <f t="shared" si="261"/>
        <v>0</v>
      </c>
      <c r="L275" s="964">
        <f t="shared" si="261"/>
        <v>0</v>
      </c>
      <c r="M275" s="964">
        <f t="shared" si="261"/>
        <v>0</v>
      </c>
      <c r="N275" s="964">
        <f t="shared" si="261"/>
        <v>0</v>
      </c>
      <c r="O275" s="964">
        <f t="shared" si="261"/>
        <v>0</v>
      </c>
      <c r="P275" s="964">
        <f t="shared" si="261"/>
        <v>0</v>
      </c>
      <c r="Q275" s="964">
        <f t="shared" si="252"/>
        <v>0</v>
      </c>
      <c r="R275" s="964">
        <f t="shared" si="252"/>
        <v>0</v>
      </c>
      <c r="S275" s="964">
        <f t="shared" si="261"/>
        <v>13400</v>
      </c>
      <c r="T275" s="964">
        <f t="shared" si="261"/>
        <v>3000</v>
      </c>
      <c r="U275" s="964">
        <f t="shared" si="261"/>
        <v>0</v>
      </c>
      <c r="V275" s="964">
        <f t="shared" si="261"/>
        <v>0</v>
      </c>
      <c r="W275" s="964">
        <f>W15+W67+W119+W171+W223</f>
        <v>0</v>
      </c>
      <c r="X275" s="964">
        <f t="shared" si="261"/>
        <v>16400</v>
      </c>
      <c r="Y275" s="964">
        <f t="shared" si="261"/>
        <v>0</v>
      </c>
      <c r="Z275" s="964">
        <f t="shared" si="261"/>
        <v>0</v>
      </c>
      <c r="AA275" s="964">
        <f>AA15+AA67+AA119+AA171+AA223</f>
        <v>0</v>
      </c>
      <c r="AB275" s="964">
        <f t="shared" si="261"/>
        <v>0</v>
      </c>
      <c r="AC275" s="964">
        <f t="shared" si="261"/>
        <v>0</v>
      </c>
      <c r="AD275" s="964">
        <f t="shared" si="261"/>
        <v>0</v>
      </c>
      <c r="AE275" s="964">
        <f t="shared" si="253"/>
        <v>0</v>
      </c>
      <c r="AF275" s="964">
        <f t="shared" si="253"/>
        <v>0</v>
      </c>
      <c r="AG275" s="964">
        <f t="shared" si="261"/>
        <v>0</v>
      </c>
      <c r="AH275" s="964">
        <f t="shared" si="261"/>
        <v>0</v>
      </c>
      <c r="AI275" s="964">
        <f t="shared" si="261"/>
        <v>0</v>
      </c>
      <c r="AJ275" s="964">
        <f>AJ15+AJ67+AJ119+AJ171+AJ223</f>
        <v>0</v>
      </c>
      <c r="AK275" s="964">
        <f t="shared" si="261"/>
        <v>0</v>
      </c>
      <c r="AL275" s="964">
        <f t="shared" si="261"/>
        <v>16400</v>
      </c>
      <c r="AM275" s="1746"/>
    </row>
    <row r="276" spans="1:39" ht="12" customHeight="1" x14ac:dyDescent="0.2">
      <c r="A276" s="1058" t="s">
        <v>831</v>
      </c>
      <c r="B276" s="272"/>
      <c r="C276" s="1059">
        <f>C277+C278</f>
        <v>0</v>
      </c>
      <c r="D276" s="1059">
        <f t="shared" ref="D276:AL276" si="262">D277+D278</f>
        <v>0</v>
      </c>
      <c r="E276" s="1059">
        <f t="shared" si="262"/>
        <v>0</v>
      </c>
      <c r="F276" s="1059">
        <f t="shared" si="262"/>
        <v>0</v>
      </c>
      <c r="G276" s="1059">
        <f t="shared" si="262"/>
        <v>0</v>
      </c>
      <c r="H276" s="1059">
        <f t="shared" si="262"/>
        <v>0</v>
      </c>
      <c r="I276" s="1059">
        <f t="shared" si="262"/>
        <v>0</v>
      </c>
      <c r="J276" s="1059">
        <f t="shared" si="262"/>
        <v>0</v>
      </c>
      <c r="K276" s="1059">
        <f t="shared" si="262"/>
        <v>0</v>
      </c>
      <c r="L276" s="1059">
        <f t="shared" si="262"/>
        <v>0</v>
      </c>
      <c r="M276" s="1059">
        <f t="shared" si="262"/>
        <v>0</v>
      </c>
      <c r="N276" s="1059">
        <f t="shared" si="262"/>
        <v>0</v>
      </c>
      <c r="O276" s="1059">
        <f t="shared" si="262"/>
        <v>0</v>
      </c>
      <c r="P276" s="1059">
        <f t="shared" si="262"/>
        <v>0</v>
      </c>
      <c r="Q276" s="1059">
        <f>Q277+Q278</f>
        <v>0</v>
      </c>
      <c r="R276" s="1059">
        <f>R277+R278</f>
        <v>0</v>
      </c>
      <c r="S276" s="1059">
        <f t="shared" si="262"/>
        <v>0</v>
      </c>
      <c r="T276" s="1059">
        <f t="shared" si="262"/>
        <v>0</v>
      </c>
      <c r="U276" s="1059">
        <f t="shared" si="262"/>
        <v>0</v>
      </c>
      <c r="V276" s="1059">
        <f t="shared" si="262"/>
        <v>0</v>
      </c>
      <c r="W276" s="1059">
        <f>W277+W278</f>
        <v>0</v>
      </c>
      <c r="X276" s="1059">
        <f t="shared" si="262"/>
        <v>0</v>
      </c>
      <c r="Y276" s="1059">
        <f t="shared" si="262"/>
        <v>0</v>
      </c>
      <c r="Z276" s="1059">
        <f t="shared" si="262"/>
        <v>0</v>
      </c>
      <c r="AA276" s="1059">
        <f>AA277+AA278</f>
        <v>0</v>
      </c>
      <c r="AB276" s="1059">
        <f t="shared" si="262"/>
        <v>0</v>
      </c>
      <c r="AC276" s="1059">
        <f t="shared" si="262"/>
        <v>0</v>
      </c>
      <c r="AD276" s="1059">
        <f t="shared" si="262"/>
        <v>0</v>
      </c>
      <c r="AE276" s="1059">
        <f>AE277+AE278</f>
        <v>0</v>
      </c>
      <c r="AF276" s="1059">
        <f>AF277+AF278</f>
        <v>0</v>
      </c>
      <c r="AG276" s="1059">
        <f t="shared" si="262"/>
        <v>0</v>
      </c>
      <c r="AH276" s="1059">
        <f t="shared" si="262"/>
        <v>0</v>
      </c>
      <c r="AI276" s="1059">
        <f t="shared" si="262"/>
        <v>0</v>
      </c>
      <c r="AJ276" s="1059">
        <f>AJ277+AJ278</f>
        <v>0</v>
      </c>
      <c r="AK276" s="1059">
        <f t="shared" si="262"/>
        <v>0</v>
      </c>
      <c r="AL276" s="1059">
        <f t="shared" si="262"/>
        <v>0</v>
      </c>
      <c r="AM276" s="1746"/>
    </row>
    <row r="277" spans="1:39" x14ac:dyDescent="0.2">
      <c r="A277" s="1052">
        <v>222</v>
      </c>
      <c r="B277" s="1053">
        <v>112</v>
      </c>
      <c r="C277" s="123">
        <f t="shared" ref="C277:AL277" si="263">C16+C68+C120+C172+C224</f>
        <v>0</v>
      </c>
      <c r="D277" s="964">
        <f t="shared" si="263"/>
        <v>0</v>
      </c>
      <c r="E277" s="964">
        <f t="shared" si="263"/>
        <v>0</v>
      </c>
      <c r="F277" s="964">
        <f t="shared" si="263"/>
        <v>0</v>
      </c>
      <c r="G277" s="964">
        <f t="shared" si="263"/>
        <v>0</v>
      </c>
      <c r="H277" s="964">
        <f t="shared" si="263"/>
        <v>0</v>
      </c>
      <c r="I277" s="964">
        <f t="shared" si="263"/>
        <v>0</v>
      </c>
      <c r="J277" s="964">
        <f t="shared" si="263"/>
        <v>0</v>
      </c>
      <c r="K277" s="964">
        <f t="shared" si="263"/>
        <v>0</v>
      </c>
      <c r="L277" s="964">
        <f t="shared" si="263"/>
        <v>0</v>
      </c>
      <c r="M277" s="964">
        <f t="shared" si="263"/>
        <v>0</v>
      </c>
      <c r="N277" s="964">
        <f t="shared" si="263"/>
        <v>0</v>
      </c>
      <c r="O277" s="964">
        <f t="shared" si="263"/>
        <v>0</v>
      </c>
      <c r="P277" s="964">
        <f t="shared" si="263"/>
        <v>0</v>
      </c>
      <c r="Q277" s="964">
        <f>Q16+Q68+Q120+Q172+Q224</f>
        <v>0</v>
      </c>
      <c r="R277" s="964">
        <f>R16+R68+R120+R172+R224</f>
        <v>0</v>
      </c>
      <c r="S277" s="964">
        <f t="shared" si="263"/>
        <v>0</v>
      </c>
      <c r="T277" s="964">
        <f t="shared" si="263"/>
        <v>0</v>
      </c>
      <c r="U277" s="964">
        <f t="shared" si="263"/>
        <v>0</v>
      </c>
      <c r="V277" s="964">
        <f t="shared" si="263"/>
        <v>0</v>
      </c>
      <c r="W277" s="964">
        <f>W16+W68+W120+W172+W224</f>
        <v>0</v>
      </c>
      <c r="X277" s="964">
        <f t="shared" si="263"/>
        <v>0</v>
      </c>
      <c r="Y277" s="964">
        <f t="shared" si="263"/>
        <v>0</v>
      </c>
      <c r="Z277" s="964">
        <f t="shared" si="263"/>
        <v>0</v>
      </c>
      <c r="AA277" s="964">
        <f>AA16+AA68+AA120+AA172+AA224</f>
        <v>0</v>
      </c>
      <c r="AB277" s="964">
        <f t="shared" si="263"/>
        <v>0</v>
      </c>
      <c r="AC277" s="964">
        <f t="shared" si="263"/>
        <v>0</v>
      </c>
      <c r="AD277" s="964">
        <f t="shared" si="263"/>
        <v>0</v>
      </c>
      <c r="AE277" s="964">
        <f>AE16+AE68+AE120+AE172+AE224</f>
        <v>0</v>
      </c>
      <c r="AF277" s="964">
        <f>AF16+AF68+AF120+AF172+AF224</f>
        <v>0</v>
      </c>
      <c r="AG277" s="964">
        <f t="shared" si="263"/>
        <v>0</v>
      </c>
      <c r="AH277" s="964">
        <f t="shared" si="263"/>
        <v>0</v>
      </c>
      <c r="AI277" s="964">
        <f t="shared" si="263"/>
        <v>0</v>
      </c>
      <c r="AJ277" s="964">
        <f>AJ16+AJ68+AJ120+AJ172+AJ224</f>
        <v>0</v>
      </c>
      <c r="AK277" s="964">
        <f t="shared" si="263"/>
        <v>0</v>
      </c>
      <c r="AL277" s="964">
        <f t="shared" si="263"/>
        <v>0</v>
      </c>
      <c r="AM277" s="1746"/>
    </row>
    <row r="278" spans="1:39" x14ac:dyDescent="0.2">
      <c r="A278" s="1052">
        <v>222</v>
      </c>
      <c r="B278" s="1053">
        <v>244</v>
      </c>
      <c r="C278" s="123">
        <f t="shared" ref="C278:AL278" si="264">C17+C69+C121+C173+C225</f>
        <v>0</v>
      </c>
      <c r="D278" s="964">
        <f t="shared" si="264"/>
        <v>0</v>
      </c>
      <c r="E278" s="964">
        <f t="shared" si="264"/>
        <v>0</v>
      </c>
      <c r="F278" s="964">
        <f t="shared" si="264"/>
        <v>0</v>
      </c>
      <c r="G278" s="964">
        <f t="shared" si="264"/>
        <v>0</v>
      </c>
      <c r="H278" s="964">
        <f t="shared" si="264"/>
        <v>0</v>
      </c>
      <c r="I278" s="964">
        <f t="shared" si="264"/>
        <v>0</v>
      </c>
      <c r="J278" s="964">
        <f t="shared" si="264"/>
        <v>0</v>
      </c>
      <c r="K278" s="964">
        <f t="shared" si="264"/>
        <v>0</v>
      </c>
      <c r="L278" s="964">
        <f t="shared" si="264"/>
        <v>0</v>
      </c>
      <c r="M278" s="964">
        <f t="shared" si="264"/>
        <v>0</v>
      </c>
      <c r="N278" s="964">
        <f t="shared" si="264"/>
        <v>0</v>
      </c>
      <c r="O278" s="964">
        <f t="shared" si="264"/>
        <v>0</v>
      </c>
      <c r="P278" s="964">
        <f t="shared" si="264"/>
        <v>0</v>
      </c>
      <c r="Q278" s="964">
        <f>Q17+Q69+Q121+Q173+Q225</f>
        <v>0</v>
      </c>
      <c r="R278" s="964">
        <f>R17+R69+R121+R173+R225</f>
        <v>0</v>
      </c>
      <c r="S278" s="964">
        <f t="shared" si="264"/>
        <v>0</v>
      </c>
      <c r="T278" s="964">
        <f t="shared" si="264"/>
        <v>0</v>
      </c>
      <c r="U278" s="964">
        <f t="shared" si="264"/>
        <v>0</v>
      </c>
      <c r="V278" s="964">
        <f t="shared" si="264"/>
        <v>0</v>
      </c>
      <c r="W278" s="964">
        <f>W17+W69+W121+W173+W225</f>
        <v>0</v>
      </c>
      <c r="X278" s="964">
        <f t="shared" si="264"/>
        <v>0</v>
      </c>
      <c r="Y278" s="964">
        <f t="shared" si="264"/>
        <v>0</v>
      </c>
      <c r="Z278" s="964">
        <f t="shared" si="264"/>
        <v>0</v>
      </c>
      <c r="AA278" s="964">
        <f>AA17+AA69+AA121+AA173+AA225</f>
        <v>0</v>
      </c>
      <c r="AB278" s="964">
        <f t="shared" si="264"/>
        <v>0</v>
      </c>
      <c r="AC278" s="964">
        <f t="shared" si="264"/>
        <v>0</v>
      </c>
      <c r="AD278" s="964">
        <f t="shared" si="264"/>
        <v>0</v>
      </c>
      <c r="AE278" s="964">
        <f>AE17+AE69+AE121+AE173+AE225</f>
        <v>0</v>
      </c>
      <c r="AF278" s="964">
        <f>AF17+AF69+AF121+AF173+AF225</f>
        <v>0</v>
      </c>
      <c r="AG278" s="964">
        <f t="shared" si="264"/>
        <v>0</v>
      </c>
      <c r="AH278" s="964">
        <f t="shared" si="264"/>
        <v>0</v>
      </c>
      <c r="AI278" s="964">
        <f t="shared" si="264"/>
        <v>0</v>
      </c>
      <c r="AJ278" s="964">
        <f>AJ17+AJ69+AJ121+AJ173+AJ225</f>
        <v>0</v>
      </c>
      <c r="AK278" s="964">
        <f t="shared" si="264"/>
        <v>0</v>
      </c>
      <c r="AL278" s="964">
        <f t="shared" si="264"/>
        <v>0</v>
      </c>
      <c r="AM278" s="1746"/>
    </row>
    <row r="279" spans="1:39" x14ac:dyDescent="0.2">
      <c r="A279" s="125" t="s">
        <v>823</v>
      </c>
      <c r="B279" s="268"/>
      <c r="C279" s="1059">
        <f>C280+C281+C282</f>
        <v>0</v>
      </c>
      <c r="D279" s="1059">
        <f>D280+D281+D282+D283</f>
        <v>0</v>
      </c>
      <c r="E279" s="1059">
        <f t="shared" ref="E279:AL279" si="265">E280+E281+E282+E283</f>
        <v>0</v>
      </c>
      <c r="F279" s="1059">
        <f t="shared" si="265"/>
        <v>0</v>
      </c>
      <c r="G279" s="1059">
        <f t="shared" si="265"/>
        <v>0</v>
      </c>
      <c r="H279" s="1059">
        <f t="shared" si="265"/>
        <v>0</v>
      </c>
      <c r="I279" s="1059">
        <f t="shared" si="265"/>
        <v>0</v>
      </c>
      <c r="J279" s="1059">
        <f t="shared" si="265"/>
        <v>0</v>
      </c>
      <c r="K279" s="1059">
        <f t="shared" si="265"/>
        <v>0</v>
      </c>
      <c r="L279" s="1059">
        <f t="shared" si="265"/>
        <v>0</v>
      </c>
      <c r="M279" s="1059">
        <f t="shared" si="265"/>
        <v>0</v>
      </c>
      <c r="N279" s="1059">
        <f t="shared" si="265"/>
        <v>0</v>
      </c>
      <c r="O279" s="1059">
        <f t="shared" si="265"/>
        <v>0</v>
      </c>
      <c r="P279" s="1059">
        <f t="shared" si="265"/>
        <v>0</v>
      </c>
      <c r="Q279" s="1059">
        <f>Q280+Q281+Q282+Q283</f>
        <v>0</v>
      </c>
      <c r="R279" s="1059">
        <f>R280+R281+R282+R283</f>
        <v>0</v>
      </c>
      <c r="S279" s="1059">
        <f t="shared" si="265"/>
        <v>0</v>
      </c>
      <c r="T279" s="1059">
        <f t="shared" si="265"/>
        <v>0</v>
      </c>
      <c r="U279" s="1059">
        <f t="shared" si="265"/>
        <v>0</v>
      </c>
      <c r="V279" s="1059">
        <f t="shared" si="265"/>
        <v>0</v>
      </c>
      <c r="W279" s="1059">
        <f t="shared" si="265"/>
        <v>0</v>
      </c>
      <c r="X279" s="1059">
        <f t="shared" si="265"/>
        <v>0</v>
      </c>
      <c r="Y279" s="1059">
        <f t="shared" si="265"/>
        <v>0</v>
      </c>
      <c r="Z279" s="1059">
        <f t="shared" si="265"/>
        <v>1427307.76</v>
      </c>
      <c r="AA279" s="1059">
        <f>AA280+AA281+AA282+AA283</f>
        <v>0</v>
      </c>
      <c r="AB279" s="1059">
        <f t="shared" si="265"/>
        <v>0</v>
      </c>
      <c r="AC279" s="1059">
        <f t="shared" si="265"/>
        <v>0</v>
      </c>
      <c r="AD279" s="1059">
        <f t="shared" si="265"/>
        <v>0</v>
      </c>
      <c r="AE279" s="1059">
        <f t="shared" si="265"/>
        <v>0</v>
      </c>
      <c r="AF279" s="1059">
        <f t="shared" si="265"/>
        <v>0</v>
      </c>
      <c r="AG279" s="1059">
        <f t="shared" si="265"/>
        <v>0</v>
      </c>
      <c r="AH279" s="1059">
        <f t="shared" si="265"/>
        <v>1427307.76</v>
      </c>
      <c r="AI279" s="1059">
        <f t="shared" si="265"/>
        <v>0</v>
      </c>
      <c r="AJ279" s="1059">
        <f t="shared" si="265"/>
        <v>0</v>
      </c>
      <c r="AK279" s="1059">
        <f t="shared" si="265"/>
        <v>1427307.76</v>
      </c>
      <c r="AL279" s="1059">
        <f t="shared" si="265"/>
        <v>1427307.76</v>
      </c>
      <c r="AM279" s="1746"/>
    </row>
    <row r="280" spans="1:39" x14ac:dyDescent="0.2">
      <c r="A280" s="1054" t="s">
        <v>196</v>
      </c>
      <c r="B280" s="1053">
        <v>247</v>
      </c>
      <c r="C280" s="123">
        <f t="shared" ref="C280:AL280" si="266">C18+C70+C122+C174+C226</f>
        <v>0</v>
      </c>
      <c r="D280" s="964">
        <f t="shared" si="266"/>
        <v>0</v>
      </c>
      <c r="E280" s="964">
        <f t="shared" si="266"/>
        <v>0</v>
      </c>
      <c r="F280" s="964">
        <f t="shared" si="266"/>
        <v>0</v>
      </c>
      <c r="G280" s="964">
        <f t="shared" si="266"/>
        <v>0</v>
      </c>
      <c r="H280" s="964">
        <f t="shared" si="266"/>
        <v>0</v>
      </c>
      <c r="I280" s="964">
        <f t="shared" si="266"/>
        <v>0</v>
      </c>
      <c r="J280" s="964">
        <f t="shared" si="266"/>
        <v>0</v>
      </c>
      <c r="K280" s="964">
        <f t="shared" si="266"/>
        <v>0</v>
      </c>
      <c r="L280" s="964">
        <f t="shared" si="266"/>
        <v>0</v>
      </c>
      <c r="M280" s="964">
        <f t="shared" si="266"/>
        <v>0</v>
      </c>
      <c r="N280" s="964">
        <f t="shared" si="266"/>
        <v>0</v>
      </c>
      <c r="O280" s="964">
        <f t="shared" si="266"/>
        <v>0</v>
      </c>
      <c r="P280" s="964">
        <f t="shared" si="266"/>
        <v>0</v>
      </c>
      <c r="Q280" s="964">
        <f t="shared" ref="Q280:R284" si="267">Q18+Q70+Q122+Q174+Q226</f>
        <v>0</v>
      </c>
      <c r="R280" s="964">
        <f t="shared" si="267"/>
        <v>0</v>
      </c>
      <c r="S280" s="964">
        <f t="shared" si="266"/>
        <v>0</v>
      </c>
      <c r="T280" s="964">
        <f t="shared" si="266"/>
        <v>0</v>
      </c>
      <c r="U280" s="964">
        <f t="shared" si="266"/>
        <v>0</v>
      </c>
      <c r="V280" s="964">
        <f t="shared" si="266"/>
        <v>0</v>
      </c>
      <c r="W280" s="964">
        <f>W18+W70+W122+W174+W226</f>
        <v>0</v>
      </c>
      <c r="X280" s="964">
        <f t="shared" si="266"/>
        <v>0</v>
      </c>
      <c r="Y280" s="964">
        <f t="shared" si="266"/>
        <v>0</v>
      </c>
      <c r="Z280" s="964">
        <f t="shared" si="266"/>
        <v>890109.76</v>
      </c>
      <c r="AA280" s="964">
        <f>AA18+AA70+AA122+AA174+AA226</f>
        <v>0</v>
      </c>
      <c r="AB280" s="964">
        <f t="shared" si="266"/>
        <v>0</v>
      </c>
      <c r="AC280" s="964">
        <f t="shared" si="266"/>
        <v>0</v>
      </c>
      <c r="AD280" s="964">
        <f t="shared" si="266"/>
        <v>0</v>
      </c>
      <c r="AE280" s="964">
        <f t="shared" ref="AE280:AF284" si="268">AE18+AE70+AE122+AE174+AE226</f>
        <v>0</v>
      </c>
      <c r="AF280" s="964">
        <f t="shared" si="268"/>
        <v>0</v>
      </c>
      <c r="AG280" s="964">
        <f t="shared" si="266"/>
        <v>0</v>
      </c>
      <c r="AH280" s="964">
        <f t="shared" si="266"/>
        <v>890109.76</v>
      </c>
      <c r="AI280" s="964">
        <f t="shared" si="266"/>
        <v>0</v>
      </c>
      <c r="AJ280" s="964">
        <f>AJ18+AJ70+AJ122+AJ174+AJ226</f>
        <v>0</v>
      </c>
      <c r="AK280" s="964">
        <f t="shared" si="266"/>
        <v>890109.76</v>
      </c>
      <c r="AL280" s="964">
        <f t="shared" si="266"/>
        <v>890109.76</v>
      </c>
      <c r="AM280" s="1746"/>
    </row>
    <row r="281" spans="1:39" x14ac:dyDescent="0.2">
      <c r="A281" s="1054" t="s">
        <v>197</v>
      </c>
      <c r="B281" s="1053">
        <v>247</v>
      </c>
      <c r="C281" s="123">
        <f t="shared" ref="C281:AL281" si="269">C19+C71+C123+C175+C227</f>
        <v>0</v>
      </c>
      <c r="D281" s="964">
        <f t="shared" si="269"/>
        <v>0</v>
      </c>
      <c r="E281" s="964">
        <f t="shared" si="269"/>
        <v>0</v>
      </c>
      <c r="F281" s="964">
        <f t="shared" si="269"/>
        <v>0</v>
      </c>
      <c r="G281" s="964">
        <f t="shared" si="269"/>
        <v>0</v>
      </c>
      <c r="H281" s="964">
        <f t="shared" si="269"/>
        <v>0</v>
      </c>
      <c r="I281" s="964">
        <f t="shared" si="269"/>
        <v>0</v>
      </c>
      <c r="J281" s="964">
        <f t="shared" si="269"/>
        <v>0</v>
      </c>
      <c r="K281" s="964">
        <f t="shared" si="269"/>
        <v>0</v>
      </c>
      <c r="L281" s="964">
        <f t="shared" si="269"/>
        <v>0</v>
      </c>
      <c r="M281" s="964">
        <f t="shared" si="269"/>
        <v>0</v>
      </c>
      <c r="N281" s="964">
        <f t="shared" si="269"/>
        <v>0</v>
      </c>
      <c r="O281" s="964">
        <f t="shared" si="269"/>
        <v>0</v>
      </c>
      <c r="P281" s="964">
        <f t="shared" si="269"/>
        <v>0</v>
      </c>
      <c r="Q281" s="964">
        <f t="shared" si="267"/>
        <v>0</v>
      </c>
      <c r="R281" s="964">
        <f t="shared" si="267"/>
        <v>0</v>
      </c>
      <c r="S281" s="964">
        <f t="shared" si="269"/>
        <v>0</v>
      </c>
      <c r="T281" s="964">
        <f t="shared" si="269"/>
        <v>0</v>
      </c>
      <c r="U281" s="964">
        <f t="shared" si="269"/>
        <v>0</v>
      </c>
      <c r="V281" s="964">
        <f t="shared" si="269"/>
        <v>0</v>
      </c>
      <c r="W281" s="964">
        <f>W19+W71+W123+W175+W227</f>
        <v>0</v>
      </c>
      <c r="X281" s="964">
        <f t="shared" si="269"/>
        <v>0</v>
      </c>
      <c r="Y281" s="964">
        <f t="shared" si="269"/>
        <v>0</v>
      </c>
      <c r="Z281" s="964">
        <f t="shared" si="269"/>
        <v>500000</v>
      </c>
      <c r="AA281" s="964">
        <f>AA19+AA71+AA123+AA175+AA227</f>
        <v>0</v>
      </c>
      <c r="AB281" s="964">
        <f t="shared" si="269"/>
        <v>0</v>
      </c>
      <c r="AC281" s="964">
        <f t="shared" si="269"/>
        <v>0</v>
      </c>
      <c r="AD281" s="964">
        <f t="shared" si="269"/>
        <v>0</v>
      </c>
      <c r="AE281" s="964">
        <f t="shared" si="268"/>
        <v>0</v>
      </c>
      <c r="AF281" s="964">
        <f t="shared" si="268"/>
        <v>0</v>
      </c>
      <c r="AG281" s="964">
        <f t="shared" si="269"/>
        <v>0</v>
      </c>
      <c r="AH281" s="964">
        <f t="shared" si="269"/>
        <v>500000</v>
      </c>
      <c r="AI281" s="964">
        <f t="shared" si="269"/>
        <v>0</v>
      </c>
      <c r="AJ281" s="964">
        <f>AJ19+AJ71+AJ123+AJ175+AJ227</f>
        <v>0</v>
      </c>
      <c r="AK281" s="964">
        <f t="shared" si="269"/>
        <v>500000</v>
      </c>
      <c r="AL281" s="964">
        <f t="shared" si="269"/>
        <v>500000</v>
      </c>
      <c r="AM281" s="1746"/>
    </row>
    <row r="282" spans="1:39" x14ac:dyDescent="0.2">
      <c r="A282" s="1054" t="s">
        <v>198</v>
      </c>
      <c r="B282" s="268">
        <v>244</v>
      </c>
      <c r="C282" s="123">
        <f t="shared" ref="C282:P282" si="270">C20+C72+C124+C176+C228</f>
        <v>0</v>
      </c>
      <c r="D282" s="964">
        <f t="shared" si="270"/>
        <v>0</v>
      </c>
      <c r="E282" s="964">
        <f t="shared" si="270"/>
        <v>0</v>
      </c>
      <c r="F282" s="964">
        <f t="shared" si="270"/>
        <v>0</v>
      </c>
      <c r="G282" s="964">
        <f t="shared" si="270"/>
        <v>0</v>
      </c>
      <c r="H282" s="964">
        <f t="shared" si="270"/>
        <v>0</v>
      </c>
      <c r="I282" s="964">
        <f t="shared" si="270"/>
        <v>0</v>
      </c>
      <c r="J282" s="964">
        <f t="shared" si="270"/>
        <v>0</v>
      </c>
      <c r="K282" s="964">
        <f t="shared" si="270"/>
        <v>0</v>
      </c>
      <c r="L282" s="964">
        <f t="shared" si="270"/>
        <v>0</v>
      </c>
      <c r="M282" s="964">
        <f t="shared" si="270"/>
        <v>0</v>
      </c>
      <c r="N282" s="964">
        <f t="shared" si="270"/>
        <v>0</v>
      </c>
      <c r="O282" s="964">
        <f t="shared" si="270"/>
        <v>0</v>
      </c>
      <c r="P282" s="964">
        <f t="shared" si="270"/>
        <v>0</v>
      </c>
      <c r="Q282" s="964">
        <f t="shared" si="267"/>
        <v>0</v>
      </c>
      <c r="R282" s="964">
        <f t="shared" si="267"/>
        <v>0</v>
      </c>
      <c r="S282" s="964">
        <f t="shared" ref="S282:V283" si="271">S20+S72+S124+S176+S228</f>
        <v>0</v>
      </c>
      <c r="T282" s="964">
        <f t="shared" si="271"/>
        <v>0</v>
      </c>
      <c r="U282" s="964">
        <f t="shared" si="271"/>
        <v>0</v>
      </c>
      <c r="V282" s="964">
        <f t="shared" si="271"/>
        <v>0</v>
      </c>
      <c r="W282" s="964">
        <f>W20+W72+W124+W176+W228</f>
        <v>0</v>
      </c>
      <c r="X282" s="964">
        <f t="shared" ref="X282:Z283" si="272">X20+X72+X124+X176+X228</f>
        <v>0</v>
      </c>
      <c r="Y282" s="964">
        <f t="shared" si="272"/>
        <v>0</v>
      </c>
      <c r="Z282" s="964">
        <f t="shared" si="272"/>
        <v>0</v>
      </c>
      <c r="AA282" s="964">
        <f>AA20+AA72+AA124+AA176+AA228</f>
        <v>0</v>
      </c>
      <c r="AB282" s="964">
        <f t="shared" ref="AB282:AD283" si="273">AB20+AB72+AB124+AB176+AB228</f>
        <v>0</v>
      </c>
      <c r="AC282" s="964">
        <f t="shared" si="273"/>
        <v>0</v>
      </c>
      <c r="AD282" s="964">
        <f t="shared" si="273"/>
        <v>0</v>
      </c>
      <c r="AE282" s="964">
        <f t="shared" si="268"/>
        <v>0</v>
      </c>
      <c r="AF282" s="964">
        <f t="shared" si="268"/>
        <v>0</v>
      </c>
      <c r="AG282" s="964">
        <f t="shared" ref="AG282:AI283" si="274">AG20+AG72+AG124+AG176+AG228</f>
        <v>0</v>
      </c>
      <c r="AH282" s="964">
        <f t="shared" si="274"/>
        <v>0</v>
      </c>
      <c r="AI282" s="964">
        <f t="shared" si="274"/>
        <v>0</v>
      </c>
      <c r="AJ282" s="964">
        <f>AJ20+AJ72+AJ124+AJ176+AJ228</f>
        <v>0</v>
      </c>
      <c r="AK282" s="964">
        <f>AK20+AK72+AK124+AK176+AK228</f>
        <v>0</v>
      </c>
      <c r="AL282" s="964">
        <f>AL20+AL72+AL124+AL176+AL228</f>
        <v>0</v>
      </c>
      <c r="AM282" s="1746"/>
    </row>
    <row r="283" spans="1:39" x14ac:dyDescent="0.2">
      <c r="A283" s="1054" t="s">
        <v>878</v>
      </c>
      <c r="B283" s="268">
        <v>244</v>
      </c>
      <c r="C283" s="42"/>
      <c r="D283" s="964">
        <f t="shared" ref="D283:P283" si="275">D21+D73+D125+D177+D229</f>
        <v>0</v>
      </c>
      <c r="E283" s="964">
        <f t="shared" si="275"/>
        <v>0</v>
      </c>
      <c r="F283" s="964">
        <f t="shared" si="275"/>
        <v>0</v>
      </c>
      <c r="G283" s="964">
        <f t="shared" si="275"/>
        <v>0</v>
      </c>
      <c r="H283" s="964">
        <f t="shared" si="275"/>
        <v>0</v>
      </c>
      <c r="I283" s="964">
        <f t="shared" si="275"/>
        <v>0</v>
      </c>
      <c r="J283" s="964">
        <f t="shared" si="275"/>
        <v>0</v>
      </c>
      <c r="K283" s="964">
        <f t="shared" si="275"/>
        <v>0</v>
      </c>
      <c r="L283" s="964">
        <f t="shared" si="275"/>
        <v>0</v>
      </c>
      <c r="M283" s="964">
        <f t="shared" si="275"/>
        <v>0</v>
      </c>
      <c r="N283" s="964">
        <f t="shared" si="275"/>
        <v>0</v>
      </c>
      <c r="O283" s="964">
        <f t="shared" si="275"/>
        <v>0</v>
      </c>
      <c r="P283" s="964">
        <f t="shared" si="275"/>
        <v>0</v>
      </c>
      <c r="Q283" s="964">
        <f t="shared" si="267"/>
        <v>0</v>
      </c>
      <c r="R283" s="964">
        <f t="shared" si="267"/>
        <v>0</v>
      </c>
      <c r="S283" s="964">
        <f t="shared" si="271"/>
        <v>0</v>
      </c>
      <c r="T283" s="964">
        <f t="shared" si="271"/>
        <v>0</v>
      </c>
      <c r="U283" s="964">
        <f t="shared" si="271"/>
        <v>0</v>
      </c>
      <c r="V283" s="964">
        <f t="shared" si="271"/>
        <v>0</v>
      </c>
      <c r="W283" s="964">
        <f>W21+W73+W125+W177+W229</f>
        <v>0</v>
      </c>
      <c r="X283" s="964">
        <f t="shared" si="272"/>
        <v>0</v>
      </c>
      <c r="Y283" s="964">
        <f t="shared" si="272"/>
        <v>0</v>
      </c>
      <c r="Z283" s="964">
        <f t="shared" si="272"/>
        <v>37198</v>
      </c>
      <c r="AA283" s="964">
        <f>AA21+AA73+AA125+AA177+AA229</f>
        <v>0</v>
      </c>
      <c r="AB283" s="964">
        <f t="shared" si="273"/>
        <v>0</v>
      </c>
      <c r="AC283" s="964">
        <f t="shared" si="273"/>
        <v>0</v>
      </c>
      <c r="AD283" s="964">
        <f t="shared" si="273"/>
        <v>0</v>
      </c>
      <c r="AE283" s="964">
        <f t="shared" si="268"/>
        <v>0</v>
      </c>
      <c r="AF283" s="964">
        <f t="shared" si="268"/>
        <v>0</v>
      </c>
      <c r="AG283" s="964">
        <f t="shared" si="274"/>
        <v>0</v>
      </c>
      <c r="AH283" s="964">
        <f t="shared" si="274"/>
        <v>37198</v>
      </c>
      <c r="AI283" s="964">
        <f t="shared" si="274"/>
        <v>0</v>
      </c>
      <c r="AJ283" s="964">
        <f>AJ21+AJ73+AJ125+AJ177+AJ229</f>
        <v>0</v>
      </c>
      <c r="AK283" s="964">
        <f>AK21+AK73+AK125+AK177+AK229</f>
        <v>37198</v>
      </c>
      <c r="AL283" s="964">
        <f>AL21+AL73+AL125+AL177+AL229</f>
        <v>37198</v>
      </c>
      <c r="AM283" s="1746"/>
    </row>
    <row r="284" spans="1:39" x14ac:dyDescent="0.2">
      <c r="A284" s="124" t="s">
        <v>821</v>
      </c>
      <c r="B284" s="268">
        <v>244</v>
      </c>
      <c r="C284" s="123">
        <f t="shared" ref="C284:AL284" si="276">C22+C74+C126+C178+C230</f>
        <v>0</v>
      </c>
      <c r="D284" s="964">
        <f t="shared" si="276"/>
        <v>0</v>
      </c>
      <c r="E284" s="964">
        <f t="shared" si="276"/>
        <v>0</v>
      </c>
      <c r="F284" s="964">
        <f t="shared" si="276"/>
        <v>0</v>
      </c>
      <c r="G284" s="964">
        <f t="shared" si="276"/>
        <v>0</v>
      </c>
      <c r="H284" s="964">
        <f t="shared" si="276"/>
        <v>0</v>
      </c>
      <c r="I284" s="964">
        <f t="shared" si="276"/>
        <v>0</v>
      </c>
      <c r="J284" s="964">
        <f t="shared" si="276"/>
        <v>0</v>
      </c>
      <c r="K284" s="964">
        <f t="shared" si="276"/>
        <v>0</v>
      </c>
      <c r="L284" s="964">
        <f t="shared" si="276"/>
        <v>0</v>
      </c>
      <c r="M284" s="964">
        <f t="shared" si="276"/>
        <v>0</v>
      </c>
      <c r="N284" s="964">
        <f t="shared" si="276"/>
        <v>0</v>
      </c>
      <c r="O284" s="964">
        <f t="shared" si="276"/>
        <v>0</v>
      </c>
      <c r="P284" s="964">
        <f t="shared" si="276"/>
        <v>0</v>
      </c>
      <c r="Q284" s="964">
        <f t="shared" si="267"/>
        <v>0</v>
      </c>
      <c r="R284" s="964">
        <f t="shared" si="267"/>
        <v>0</v>
      </c>
      <c r="S284" s="964">
        <f t="shared" si="276"/>
        <v>0</v>
      </c>
      <c r="T284" s="964">
        <f t="shared" si="276"/>
        <v>0</v>
      </c>
      <c r="U284" s="964">
        <f t="shared" si="276"/>
        <v>0</v>
      </c>
      <c r="V284" s="964">
        <f t="shared" si="276"/>
        <v>0</v>
      </c>
      <c r="W284" s="964">
        <f>W22+W74+W126+W178+W230</f>
        <v>0</v>
      </c>
      <c r="X284" s="964">
        <f t="shared" si="276"/>
        <v>0</v>
      </c>
      <c r="Y284" s="964">
        <f t="shared" si="276"/>
        <v>0</v>
      </c>
      <c r="Z284" s="964">
        <f t="shared" si="276"/>
        <v>3000</v>
      </c>
      <c r="AA284" s="964">
        <f>AA22+AA74+AA126+AA178+AA230</f>
        <v>0</v>
      </c>
      <c r="AB284" s="964">
        <f t="shared" si="276"/>
        <v>0</v>
      </c>
      <c r="AC284" s="964">
        <f t="shared" si="276"/>
        <v>0</v>
      </c>
      <c r="AD284" s="964">
        <f t="shared" si="276"/>
        <v>0</v>
      </c>
      <c r="AE284" s="964">
        <f t="shared" si="268"/>
        <v>0</v>
      </c>
      <c r="AF284" s="964">
        <f t="shared" si="268"/>
        <v>0</v>
      </c>
      <c r="AG284" s="964">
        <f t="shared" si="276"/>
        <v>0</v>
      </c>
      <c r="AH284" s="964">
        <f t="shared" si="276"/>
        <v>3000</v>
      </c>
      <c r="AI284" s="964">
        <f t="shared" si="276"/>
        <v>0</v>
      </c>
      <c r="AJ284" s="964">
        <f>AJ22+AJ74+AJ126+AJ178+AJ230</f>
        <v>0</v>
      </c>
      <c r="AK284" s="964">
        <f t="shared" si="276"/>
        <v>3000</v>
      </c>
      <c r="AL284" s="964">
        <f t="shared" si="276"/>
        <v>3000</v>
      </c>
      <c r="AM284" s="1746"/>
    </row>
    <row r="285" spans="1:39" x14ac:dyDescent="0.2">
      <c r="A285" s="126" t="s">
        <v>822</v>
      </c>
      <c r="B285" s="268">
        <v>244</v>
      </c>
      <c r="C285" s="1059"/>
      <c r="D285" s="1059">
        <f>D286+D287+D288+D289</f>
        <v>0</v>
      </c>
      <c r="E285" s="1059">
        <f t="shared" ref="E285:AK285" si="277">E286+E287+E288+E289</f>
        <v>14000</v>
      </c>
      <c r="F285" s="1059">
        <f t="shared" si="277"/>
        <v>21000</v>
      </c>
      <c r="G285" s="1059">
        <f t="shared" si="277"/>
        <v>0</v>
      </c>
      <c r="H285" s="1059">
        <f t="shared" si="277"/>
        <v>0</v>
      </c>
      <c r="I285" s="1059">
        <f t="shared" si="277"/>
        <v>0</v>
      </c>
      <c r="J285" s="1059">
        <f t="shared" si="277"/>
        <v>0</v>
      </c>
      <c r="K285" s="1059">
        <f t="shared" si="277"/>
        <v>0</v>
      </c>
      <c r="L285" s="1059">
        <f t="shared" si="277"/>
        <v>0</v>
      </c>
      <c r="M285" s="1059">
        <f t="shared" si="277"/>
        <v>0</v>
      </c>
      <c r="N285" s="1059">
        <f t="shared" si="277"/>
        <v>0</v>
      </c>
      <c r="O285" s="1059">
        <f t="shared" si="277"/>
        <v>0</v>
      </c>
      <c r="P285" s="1059">
        <f t="shared" si="277"/>
        <v>0</v>
      </c>
      <c r="Q285" s="1059">
        <f t="shared" ref="Q285:W285" si="278">Q286+Q287+Q288+Q289</f>
        <v>0</v>
      </c>
      <c r="R285" s="1059">
        <f t="shared" si="278"/>
        <v>0</v>
      </c>
      <c r="S285" s="1059">
        <f t="shared" si="278"/>
        <v>14000</v>
      </c>
      <c r="T285" s="1059">
        <f t="shared" si="278"/>
        <v>21000</v>
      </c>
      <c r="U285" s="1059">
        <f t="shared" si="278"/>
        <v>0</v>
      </c>
      <c r="V285" s="1059">
        <f t="shared" si="278"/>
        <v>0</v>
      </c>
      <c r="W285" s="1059">
        <f t="shared" si="278"/>
        <v>0</v>
      </c>
      <c r="X285" s="1059">
        <f t="shared" si="277"/>
        <v>35000</v>
      </c>
      <c r="Y285" s="1059">
        <f t="shared" si="277"/>
        <v>0</v>
      </c>
      <c r="Z285" s="1059">
        <f t="shared" si="277"/>
        <v>101750</v>
      </c>
      <c r="AA285" s="1059">
        <f>AA286+AA287+AA288+AA289</f>
        <v>0</v>
      </c>
      <c r="AB285" s="1059">
        <f t="shared" si="277"/>
        <v>0</v>
      </c>
      <c r="AC285" s="1059">
        <f t="shared" si="277"/>
        <v>0</v>
      </c>
      <c r="AD285" s="1059">
        <f t="shared" si="277"/>
        <v>0</v>
      </c>
      <c r="AE285" s="1059">
        <f t="shared" ref="AE285:AJ285" si="279">AE286+AE287+AE288+AE289</f>
        <v>0</v>
      </c>
      <c r="AF285" s="1059">
        <f t="shared" si="279"/>
        <v>0</v>
      </c>
      <c r="AG285" s="1059">
        <f t="shared" si="279"/>
        <v>0</v>
      </c>
      <c r="AH285" s="1059">
        <f t="shared" si="279"/>
        <v>101750</v>
      </c>
      <c r="AI285" s="1059">
        <f t="shared" si="279"/>
        <v>0</v>
      </c>
      <c r="AJ285" s="1059">
        <f t="shared" si="279"/>
        <v>0</v>
      </c>
      <c r="AK285" s="1059">
        <f t="shared" si="277"/>
        <v>101750</v>
      </c>
      <c r="AL285" s="1059">
        <f>AL286+AL287+AL288+AL289</f>
        <v>136750</v>
      </c>
      <c r="AM285" s="1746"/>
    </row>
    <row r="286" spans="1:39" x14ac:dyDescent="0.2">
      <c r="A286" s="1055" t="s">
        <v>199</v>
      </c>
      <c r="B286" s="271">
        <v>244</v>
      </c>
      <c r="C286" s="123">
        <f t="shared" ref="C286:AL286" si="280">C23+C75+C127+C179+C231</f>
        <v>0</v>
      </c>
      <c r="D286" s="964">
        <f t="shared" si="280"/>
        <v>0</v>
      </c>
      <c r="E286" s="964">
        <f t="shared" si="280"/>
        <v>0</v>
      </c>
      <c r="F286" s="964">
        <f t="shared" si="280"/>
        <v>0</v>
      </c>
      <c r="G286" s="964">
        <f t="shared" si="280"/>
        <v>0</v>
      </c>
      <c r="H286" s="964">
        <f t="shared" si="280"/>
        <v>0</v>
      </c>
      <c r="I286" s="964">
        <f t="shared" si="280"/>
        <v>0</v>
      </c>
      <c r="J286" s="964">
        <f t="shared" si="280"/>
        <v>0</v>
      </c>
      <c r="K286" s="964">
        <f t="shared" si="280"/>
        <v>0</v>
      </c>
      <c r="L286" s="964">
        <f t="shared" si="280"/>
        <v>0</v>
      </c>
      <c r="M286" s="964">
        <f t="shared" si="280"/>
        <v>0</v>
      </c>
      <c r="N286" s="964">
        <f t="shared" si="280"/>
        <v>0</v>
      </c>
      <c r="O286" s="964">
        <f t="shared" si="280"/>
        <v>0</v>
      </c>
      <c r="P286" s="964">
        <f t="shared" si="280"/>
        <v>0</v>
      </c>
      <c r="Q286" s="964">
        <f t="shared" ref="Q286:R289" si="281">Q23+Q75+Q127+Q179+Q231</f>
        <v>0</v>
      </c>
      <c r="R286" s="964">
        <f t="shared" si="281"/>
        <v>0</v>
      </c>
      <c r="S286" s="964">
        <f t="shared" si="280"/>
        <v>0</v>
      </c>
      <c r="T286" s="964">
        <f t="shared" si="280"/>
        <v>0</v>
      </c>
      <c r="U286" s="964">
        <f t="shared" si="280"/>
        <v>0</v>
      </c>
      <c r="V286" s="964">
        <f t="shared" si="280"/>
        <v>0</v>
      </c>
      <c r="W286" s="964">
        <f>W23+W75+W127+W179+W231</f>
        <v>0</v>
      </c>
      <c r="X286" s="964">
        <f t="shared" si="280"/>
        <v>0</v>
      </c>
      <c r="Y286" s="964">
        <f t="shared" si="280"/>
        <v>0</v>
      </c>
      <c r="Z286" s="964">
        <f t="shared" si="280"/>
        <v>87700</v>
      </c>
      <c r="AA286" s="964">
        <f>AA23+AA75+AA127+AA179+AA231</f>
        <v>0</v>
      </c>
      <c r="AB286" s="964">
        <f t="shared" si="280"/>
        <v>0</v>
      </c>
      <c r="AC286" s="964">
        <f t="shared" si="280"/>
        <v>0</v>
      </c>
      <c r="AD286" s="964">
        <f t="shared" si="280"/>
        <v>0</v>
      </c>
      <c r="AE286" s="964">
        <f t="shared" ref="AE286:AF289" si="282">AE23+AE75+AE127+AE179+AE231</f>
        <v>0</v>
      </c>
      <c r="AF286" s="964">
        <f t="shared" si="282"/>
        <v>0</v>
      </c>
      <c r="AG286" s="964">
        <f t="shared" si="280"/>
        <v>0</v>
      </c>
      <c r="AH286" s="964">
        <f t="shared" si="280"/>
        <v>87700</v>
      </c>
      <c r="AI286" s="964">
        <f t="shared" si="280"/>
        <v>0</v>
      </c>
      <c r="AJ286" s="964">
        <f>AJ23+AJ75+AJ127+AJ179+AJ231</f>
        <v>0</v>
      </c>
      <c r="AK286" s="964">
        <f t="shared" si="280"/>
        <v>87700</v>
      </c>
      <c r="AL286" s="964">
        <f t="shared" si="280"/>
        <v>87700</v>
      </c>
      <c r="AM286" s="1746"/>
    </row>
    <row r="287" spans="1:39" x14ac:dyDescent="0.2">
      <c r="A287" s="1055" t="s">
        <v>200</v>
      </c>
      <c r="B287" s="271">
        <v>244</v>
      </c>
      <c r="C287" s="123">
        <f t="shared" ref="C287:AL287" si="283">C24+C76+C128+C180+C232</f>
        <v>0</v>
      </c>
      <c r="D287" s="964">
        <f t="shared" si="283"/>
        <v>0</v>
      </c>
      <c r="E287" s="964">
        <f t="shared" si="283"/>
        <v>0</v>
      </c>
      <c r="F287" s="964">
        <f t="shared" si="283"/>
        <v>0</v>
      </c>
      <c r="G287" s="964">
        <f t="shared" si="283"/>
        <v>0</v>
      </c>
      <c r="H287" s="964">
        <f t="shared" si="283"/>
        <v>0</v>
      </c>
      <c r="I287" s="964">
        <f t="shared" si="283"/>
        <v>0</v>
      </c>
      <c r="J287" s="964">
        <f t="shared" si="283"/>
        <v>0</v>
      </c>
      <c r="K287" s="964">
        <f t="shared" si="283"/>
        <v>0</v>
      </c>
      <c r="L287" s="964">
        <f t="shared" si="283"/>
        <v>0</v>
      </c>
      <c r="M287" s="964">
        <f t="shared" si="283"/>
        <v>0</v>
      </c>
      <c r="N287" s="964">
        <f t="shared" si="283"/>
        <v>0</v>
      </c>
      <c r="O287" s="964">
        <f t="shared" si="283"/>
        <v>0</v>
      </c>
      <c r="P287" s="964">
        <f t="shared" si="283"/>
        <v>0</v>
      </c>
      <c r="Q287" s="964">
        <f t="shared" si="281"/>
        <v>0</v>
      </c>
      <c r="R287" s="964">
        <f t="shared" si="281"/>
        <v>0</v>
      </c>
      <c r="S287" s="964">
        <f t="shared" si="283"/>
        <v>0</v>
      </c>
      <c r="T287" s="964">
        <f t="shared" si="283"/>
        <v>0</v>
      </c>
      <c r="U287" s="964">
        <f t="shared" si="283"/>
        <v>0</v>
      </c>
      <c r="V287" s="964">
        <f t="shared" si="283"/>
        <v>0</v>
      </c>
      <c r="W287" s="964">
        <f>W24+W76+W128+W180+W232</f>
        <v>0</v>
      </c>
      <c r="X287" s="964">
        <f t="shared" si="283"/>
        <v>0</v>
      </c>
      <c r="Y287" s="964">
        <f t="shared" si="283"/>
        <v>0</v>
      </c>
      <c r="Z287" s="964">
        <f t="shared" si="283"/>
        <v>0</v>
      </c>
      <c r="AA287" s="964">
        <f>AA24+AA76+AA128+AA180+AA232</f>
        <v>0</v>
      </c>
      <c r="AB287" s="964">
        <f t="shared" si="283"/>
        <v>0</v>
      </c>
      <c r="AC287" s="964">
        <f t="shared" si="283"/>
        <v>0</v>
      </c>
      <c r="AD287" s="964">
        <f t="shared" si="283"/>
        <v>0</v>
      </c>
      <c r="AE287" s="964">
        <f t="shared" si="282"/>
        <v>0</v>
      </c>
      <c r="AF287" s="964">
        <f t="shared" si="282"/>
        <v>0</v>
      </c>
      <c r="AG287" s="964">
        <f t="shared" si="283"/>
        <v>0</v>
      </c>
      <c r="AH287" s="964">
        <f t="shared" si="283"/>
        <v>0</v>
      </c>
      <c r="AI287" s="964">
        <f t="shared" si="283"/>
        <v>0</v>
      </c>
      <c r="AJ287" s="964">
        <f>AJ24+AJ76+AJ128+AJ180+AJ232</f>
        <v>0</v>
      </c>
      <c r="AK287" s="964">
        <f t="shared" si="283"/>
        <v>0</v>
      </c>
      <c r="AL287" s="964">
        <f t="shared" si="283"/>
        <v>0</v>
      </c>
      <c r="AM287" s="1746"/>
    </row>
    <row r="288" spans="1:39" x14ac:dyDescent="0.2">
      <c r="A288" s="1055" t="s">
        <v>201</v>
      </c>
      <c r="B288" s="271">
        <v>244</v>
      </c>
      <c r="C288" s="123">
        <f t="shared" ref="C288:AL288" si="284">C25+C77+C129+C181+C233</f>
        <v>0</v>
      </c>
      <c r="D288" s="964">
        <f t="shared" si="284"/>
        <v>0</v>
      </c>
      <c r="E288" s="964">
        <f t="shared" si="284"/>
        <v>14000</v>
      </c>
      <c r="F288" s="964">
        <f t="shared" si="284"/>
        <v>21000</v>
      </c>
      <c r="G288" s="964">
        <f t="shared" si="284"/>
        <v>0</v>
      </c>
      <c r="H288" s="964">
        <f t="shared" si="284"/>
        <v>0</v>
      </c>
      <c r="I288" s="964">
        <f t="shared" si="284"/>
        <v>0</v>
      </c>
      <c r="J288" s="964">
        <f t="shared" si="284"/>
        <v>0</v>
      </c>
      <c r="K288" s="964">
        <f t="shared" si="284"/>
        <v>0</v>
      </c>
      <c r="L288" s="964">
        <f t="shared" si="284"/>
        <v>0</v>
      </c>
      <c r="M288" s="964">
        <f t="shared" si="284"/>
        <v>0</v>
      </c>
      <c r="N288" s="964">
        <f t="shared" si="284"/>
        <v>0</v>
      </c>
      <c r="O288" s="964">
        <f t="shared" si="284"/>
        <v>0</v>
      </c>
      <c r="P288" s="964">
        <f t="shared" si="284"/>
        <v>0</v>
      </c>
      <c r="Q288" s="964">
        <f t="shared" si="281"/>
        <v>0</v>
      </c>
      <c r="R288" s="964">
        <f t="shared" si="281"/>
        <v>0</v>
      </c>
      <c r="S288" s="964">
        <f t="shared" si="284"/>
        <v>14000</v>
      </c>
      <c r="T288" s="964">
        <f t="shared" si="284"/>
        <v>21000</v>
      </c>
      <c r="U288" s="964">
        <f t="shared" si="284"/>
        <v>0</v>
      </c>
      <c r="V288" s="964">
        <f t="shared" si="284"/>
        <v>0</v>
      </c>
      <c r="W288" s="964">
        <f>W25+W77+W129+W181+W233</f>
        <v>0</v>
      </c>
      <c r="X288" s="964">
        <f t="shared" si="284"/>
        <v>35000</v>
      </c>
      <c r="Y288" s="964">
        <f t="shared" si="284"/>
        <v>0</v>
      </c>
      <c r="Z288" s="964">
        <f t="shared" si="284"/>
        <v>14050</v>
      </c>
      <c r="AA288" s="964">
        <f>AA25+AA77+AA129+AA181+AA233</f>
        <v>0</v>
      </c>
      <c r="AB288" s="964">
        <f t="shared" si="284"/>
        <v>0</v>
      </c>
      <c r="AC288" s="964">
        <f t="shared" si="284"/>
        <v>0</v>
      </c>
      <c r="AD288" s="964">
        <f t="shared" si="284"/>
        <v>0</v>
      </c>
      <c r="AE288" s="964">
        <f t="shared" si="282"/>
        <v>0</v>
      </c>
      <c r="AF288" s="964">
        <f t="shared" si="282"/>
        <v>0</v>
      </c>
      <c r="AG288" s="964">
        <f t="shared" si="284"/>
        <v>0</v>
      </c>
      <c r="AH288" s="964">
        <f t="shared" si="284"/>
        <v>14050</v>
      </c>
      <c r="AI288" s="964">
        <f t="shared" si="284"/>
        <v>0</v>
      </c>
      <c r="AJ288" s="964">
        <f>AJ25+AJ77+AJ129+AJ181+AJ233</f>
        <v>0</v>
      </c>
      <c r="AK288" s="964">
        <f t="shared" si="284"/>
        <v>14050</v>
      </c>
      <c r="AL288" s="964">
        <f t="shared" si="284"/>
        <v>49050</v>
      </c>
      <c r="AM288" s="1746"/>
    </row>
    <row r="289" spans="1:39" x14ac:dyDescent="0.2">
      <c r="A289" s="1055" t="s">
        <v>202</v>
      </c>
      <c r="B289" s="271">
        <v>244</v>
      </c>
      <c r="C289" s="123">
        <f t="shared" ref="C289:AL289" si="285">C26+C78+C130+C182+C234</f>
        <v>0</v>
      </c>
      <c r="D289" s="964">
        <f t="shared" si="285"/>
        <v>0</v>
      </c>
      <c r="E289" s="964">
        <f t="shared" si="285"/>
        <v>0</v>
      </c>
      <c r="F289" s="964">
        <f t="shared" si="285"/>
        <v>0</v>
      </c>
      <c r="G289" s="964">
        <f t="shared" si="285"/>
        <v>0</v>
      </c>
      <c r="H289" s="964">
        <f t="shared" si="285"/>
        <v>0</v>
      </c>
      <c r="I289" s="964">
        <f t="shared" si="285"/>
        <v>0</v>
      </c>
      <c r="J289" s="964">
        <f t="shared" si="285"/>
        <v>0</v>
      </c>
      <c r="K289" s="964">
        <f t="shared" si="285"/>
        <v>0</v>
      </c>
      <c r="L289" s="964">
        <f t="shared" si="285"/>
        <v>0</v>
      </c>
      <c r="M289" s="964">
        <f t="shared" si="285"/>
        <v>0</v>
      </c>
      <c r="N289" s="964">
        <f t="shared" si="285"/>
        <v>0</v>
      </c>
      <c r="O289" s="964">
        <f t="shared" si="285"/>
        <v>0</v>
      </c>
      <c r="P289" s="964">
        <f t="shared" si="285"/>
        <v>0</v>
      </c>
      <c r="Q289" s="964">
        <f t="shared" si="281"/>
        <v>0</v>
      </c>
      <c r="R289" s="964">
        <f t="shared" si="281"/>
        <v>0</v>
      </c>
      <c r="S289" s="964">
        <f t="shared" si="285"/>
        <v>0</v>
      </c>
      <c r="T289" s="964">
        <f t="shared" si="285"/>
        <v>0</v>
      </c>
      <c r="U289" s="964">
        <f t="shared" si="285"/>
        <v>0</v>
      </c>
      <c r="V289" s="964">
        <f t="shared" si="285"/>
        <v>0</v>
      </c>
      <c r="W289" s="964">
        <f>W26+W78+W130+W182+W234</f>
        <v>0</v>
      </c>
      <c r="X289" s="964">
        <f t="shared" si="285"/>
        <v>0</v>
      </c>
      <c r="Y289" s="964">
        <f t="shared" si="285"/>
        <v>0</v>
      </c>
      <c r="Z289" s="964">
        <f t="shared" si="285"/>
        <v>0</v>
      </c>
      <c r="AA289" s="964">
        <f>AA26+AA78+AA130+AA182+AA234</f>
        <v>0</v>
      </c>
      <c r="AB289" s="964">
        <f t="shared" si="285"/>
        <v>0</v>
      </c>
      <c r="AC289" s="964">
        <f t="shared" si="285"/>
        <v>0</v>
      </c>
      <c r="AD289" s="964">
        <f t="shared" si="285"/>
        <v>0</v>
      </c>
      <c r="AE289" s="964">
        <f t="shared" si="282"/>
        <v>0</v>
      </c>
      <c r="AF289" s="964">
        <f t="shared" si="282"/>
        <v>0</v>
      </c>
      <c r="AG289" s="964">
        <f t="shared" si="285"/>
        <v>0</v>
      </c>
      <c r="AH289" s="964">
        <f t="shared" si="285"/>
        <v>0</v>
      </c>
      <c r="AI289" s="964">
        <f t="shared" si="285"/>
        <v>0</v>
      </c>
      <c r="AJ289" s="964">
        <f>AJ26+AJ78+AJ130+AJ182+AJ234</f>
        <v>0</v>
      </c>
      <c r="AK289" s="964">
        <f t="shared" si="285"/>
        <v>0</v>
      </c>
      <c r="AL289" s="964">
        <f t="shared" si="285"/>
        <v>0</v>
      </c>
      <c r="AM289" s="1746"/>
    </row>
    <row r="290" spans="1:39" s="228" customFormat="1" x14ac:dyDescent="0.2">
      <c r="A290" s="127" t="s">
        <v>836</v>
      </c>
      <c r="B290" s="271">
        <v>244</v>
      </c>
      <c r="C290" s="1059">
        <f>C291+C292</f>
        <v>0</v>
      </c>
      <c r="D290" s="1059">
        <f>D291+D292</f>
        <v>0</v>
      </c>
      <c r="E290" s="1059">
        <f t="shared" ref="E290:AK290" si="286">E291+E292</f>
        <v>50000</v>
      </c>
      <c r="F290" s="1059">
        <f t="shared" si="286"/>
        <v>55000</v>
      </c>
      <c r="G290" s="1059">
        <f t="shared" si="286"/>
        <v>0</v>
      </c>
      <c r="H290" s="1059">
        <f t="shared" si="286"/>
        <v>0</v>
      </c>
      <c r="I290" s="1059">
        <f t="shared" si="286"/>
        <v>0</v>
      </c>
      <c r="J290" s="1059">
        <f t="shared" si="286"/>
        <v>0</v>
      </c>
      <c r="K290" s="1059">
        <f t="shared" si="286"/>
        <v>0</v>
      </c>
      <c r="L290" s="1059">
        <f t="shared" si="286"/>
        <v>0</v>
      </c>
      <c r="M290" s="1059">
        <f t="shared" si="286"/>
        <v>0</v>
      </c>
      <c r="N290" s="1059">
        <f t="shared" si="286"/>
        <v>0</v>
      </c>
      <c r="O290" s="1059">
        <f t="shared" si="286"/>
        <v>0</v>
      </c>
      <c r="P290" s="1059">
        <f t="shared" si="286"/>
        <v>0</v>
      </c>
      <c r="Q290" s="1059">
        <f t="shared" ref="Q290:W290" si="287">Q291+Q292</f>
        <v>0</v>
      </c>
      <c r="R290" s="1059">
        <f t="shared" si="287"/>
        <v>0</v>
      </c>
      <c r="S290" s="1059">
        <f t="shared" si="287"/>
        <v>50000</v>
      </c>
      <c r="T290" s="1059">
        <f t="shared" si="287"/>
        <v>55000</v>
      </c>
      <c r="U290" s="1059">
        <f t="shared" si="287"/>
        <v>0</v>
      </c>
      <c r="V290" s="1059">
        <f t="shared" si="287"/>
        <v>0</v>
      </c>
      <c r="W290" s="1059">
        <f t="shared" si="287"/>
        <v>0</v>
      </c>
      <c r="X290" s="1059">
        <f t="shared" si="286"/>
        <v>105000</v>
      </c>
      <c r="Y290" s="1059">
        <f t="shared" si="286"/>
        <v>0</v>
      </c>
      <c r="Z290" s="1059">
        <f t="shared" si="286"/>
        <v>165183.54999999999</v>
      </c>
      <c r="AA290" s="1059">
        <f>AA291+AA292</f>
        <v>0</v>
      </c>
      <c r="AB290" s="1059">
        <f t="shared" si="286"/>
        <v>0</v>
      </c>
      <c r="AC290" s="1059">
        <f t="shared" si="286"/>
        <v>0</v>
      </c>
      <c r="AD290" s="1059">
        <f t="shared" si="286"/>
        <v>0</v>
      </c>
      <c r="AE290" s="1059">
        <f t="shared" ref="AE290:AJ290" si="288">AE291+AE292</f>
        <v>0</v>
      </c>
      <c r="AF290" s="1059">
        <f t="shared" si="288"/>
        <v>0</v>
      </c>
      <c r="AG290" s="1059">
        <f t="shared" si="288"/>
        <v>0</v>
      </c>
      <c r="AH290" s="1059">
        <f t="shared" si="288"/>
        <v>165183.54999999999</v>
      </c>
      <c r="AI290" s="1059">
        <f t="shared" si="288"/>
        <v>0</v>
      </c>
      <c r="AJ290" s="1059">
        <f t="shared" si="288"/>
        <v>0</v>
      </c>
      <c r="AK290" s="1059">
        <f t="shared" si="286"/>
        <v>165183.54999999999</v>
      </c>
      <c r="AL290" s="1059">
        <f>AL291+AL292</f>
        <v>270183.55</v>
      </c>
      <c r="AM290" s="1746"/>
    </row>
    <row r="291" spans="1:39" x14ac:dyDescent="0.2">
      <c r="A291" s="1056" t="s">
        <v>246</v>
      </c>
      <c r="B291" s="272">
        <v>244</v>
      </c>
      <c r="C291" s="123">
        <f t="shared" ref="C291:AL291" si="289">C27+C79+C131+C183+C235</f>
        <v>0</v>
      </c>
      <c r="D291" s="964">
        <f t="shared" si="289"/>
        <v>0</v>
      </c>
      <c r="E291" s="964">
        <f t="shared" si="289"/>
        <v>50000</v>
      </c>
      <c r="F291" s="964">
        <f t="shared" si="289"/>
        <v>55000</v>
      </c>
      <c r="G291" s="964">
        <f t="shared" si="289"/>
        <v>0</v>
      </c>
      <c r="H291" s="964">
        <f t="shared" si="289"/>
        <v>0</v>
      </c>
      <c r="I291" s="964">
        <f t="shared" si="289"/>
        <v>0</v>
      </c>
      <c r="J291" s="964">
        <f t="shared" si="289"/>
        <v>0</v>
      </c>
      <c r="K291" s="964">
        <f t="shared" si="289"/>
        <v>0</v>
      </c>
      <c r="L291" s="964">
        <f t="shared" si="289"/>
        <v>0</v>
      </c>
      <c r="M291" s="964">
        <f t="shared" si="289"/>
        <v>0</v>
      </c>
      <c r="N291" s="964">
        <f t="shared" si="289"/>
        <v>0</v>
      </c>
      <c r="O291" s="964">
        <f t="shared" si="289"/>
        <v>0</v>
      </c>
      <c r="P291" s="964">
        <f t="shared" si="289"/>
        <v>0</v>
      </c>
      <c r="Q291" s="964">
        <f t="shared" ref="Q291:R295" si="290">Q27+Q79+Q131+Q183+Q235</f>
        <v>0</v>
      </c>
      <c r="R291" s="964">
        <f t="shared" si="290"/>
        <v>0</v>
      </c>
      <c r="S291" s="964">
        <f t="shared" si="289"/>
        <v>50000</v>
      </c>
      <c r="T291" s="964">
        <f t="shared" si="289"/>
        <v>55000</v>
      </c>
      <c r="U291" s="964">
        <f t="shared" si="289"/>
        <v>0</v>
      </c>
      <c r="V291" s="964">
        <f t="shared" si="289"/>
        <v>0</v>
      </c>
      <c r="W291" s="964">
        <f>W27+W79+W131+W183+W235</f>
        <v>0</v>
      </c>
      <c r="X291" s="964">
        <f t="shared" si="289"/>
        <v>105000</v>
      </c>
      <c r="Y291" s="964">
        <f t="shared" si="289"/>
        <v>0</v>
      </c>
      <c r="Z291" s="964">
        <f t="shared" si="289"/>
        <v>165183.54999999999</v>
      </c>
      <c r="AA291" s="964">
        <f>AA27+AA79+AA131+AA183+AA235</f>
        <v>0</v>
      </c>
      <c r="AB291" s="964">
        <f t="shared" si="289"/>
        <v>0</v>
      </c>
      <c r="AC291" s="964">
        <f t="shared" si="289"/>
        <v>0</v>
      </c>
      <c r="AD291" s="964">
        <f t="shared" si="289"/>
        <v>0</v>
      </c>
      <c r="AE291" s="964">
        <f t="shared" ref="AE291:AF295" si="291">AE27+AE79+AE131+AE183+AE235</f>
        <v>0</v>
      </c>
      <c r="AF291" s="964">
        <f t="shared" si="291"/>
        <v>0</v>
      </c>
      <c r="AG291" s="964">
        <f t="shared" si="289"/>
        <v>0</v>
      </c>
      <c r="AH291" s="964">
        <f t="shared" si="289"/>
        <v>165183.54999999999</v>
      </c>
      <c r="AI291" s="964">
        <f t="shared" si="289"/>
        <v>0</v>
      </c>
      <c r="AJ291" s="964">
        <f>AJ27+AJ79+AJ131+AJ183+AJ235</f>
        <v>0</v>
      </c>
      <c r="AK291" s="964">
        <f t="shared" si="289"/>
        <v>165183.54999999999</v>
      </c>
      <c r="AL291" s="964">
        <f t="shared" si="289"/>
        <v>270183.55</v>
      </c>
      <c r="AM291" s="1746"/>
    </row>
    <row r="292" spans="1:39" x14ac:dyDescent="0.2">
      <c r="A292" s="1056" t="s">
        <v>248</v>
      </c>
      <c r="B292" s="1049">
        <v>244</v>
      </c>
      <c r="C292" s="123">
        <f t="shared" ref="C292:AL292" si="292">C28+C80+C132+C184+C236</f>
        <v>0</v>
      </c>
      <c r="D292" s="964">
        <f t="shared" si="292"/>
        <v>0</v>
      </c>
      <c r="E292" s="964">
        <f t="shared" si="292"/>
        <v>0</v>
      </c>
      <c r="F292" s="964">
        <f t="shared" si="292"/>
        <v>0</v>
      </c>
      <c r="G292" s="964">
        <f t="shared" si="292"/>
        <v>0</v>
      </c>
      <c r="H292" s="964">
        <f t="shared" si="292"/>
        <v>0</v>
      </c>
      <c r="I292" s="964">
        <f t="shared" si="292"/>
        <v>0</v>
      </c>
      <c r="J292" s="964">
        <f t="shared" si="292"/>
        <v>0</v>
      </c>
      <c r="K292" s="964">
        <f t="shared" si="292"/>
        <v>0</v>
      </c>
      <c r="L292" s="964">
        <f t="shared" si="292"/>
        <v>0</v>
      </c>
      <c r="M292" s="964">
        <f t="shared" si="292"/>
        <v>0</v>
      </c>
      <c r="N292" s="964">
        <f t="shared" si="292"/>
        <v>0</v>
      </c>
      <c r="O292" s="964">
        <f t="shared" si="292"/>
        <v>0</v>
      </c>
      <c r="P292" s="964">
        <f t="shared" si="292"/>
        <v>0</v>
      </c>
      <c r="Q292" s="964">
        <f t="shared" si="290"/>
        <v>0</v>
      </c>
      <c r="R292" s="964">
        <f t="shared" si="290"/>
        <v>0</v>
      </c>
      <c r="S292" s="964">
        <f t="shared" si="292"/>
        <v>0</v>
      </c>
      <c r="T292" s="964">
        <f t="shared" si="292"/>
        <v>0</v>
      </c>
      <c r="U292" s="964">
        <f t="shared" si="292"/>
        <v>0</v>
      </c>
      <c r="V292" s="964">
        <f t="shared" si="292"/>
        <v>0</v>
      </c>
      <c r="W292" s="964">
        <f>W28+W80+W132+W184+W236</f>
        <v>0</v>
      </c>
      <c r="X292" s="964">
        <f t="shared" si="292"/>
        <v>0</v>
      </c>
      <c r="Y292" s="964">
        <f t="shared" si="292"/>
        <v>0</v>
      </c>
      <c r="Z292" s="964">
        <f t="shared" si="292"/>
        <v>0</v>
      </c>
      <c r="AA292" s="964">
        <f>AA28+AA80+AA132+AA184+AA236</f>
        <v>0</v>
      </c>
      <c r="AB292" s="964">
        <f t="shared" si="292"/>
        <v>0</v>
      </c>
      <c r="AC292" s="964">
        <f t="shared" si="292"/>
        <v>0</v>
      </c>
      <c r="AD292" s="964">
        <f t="shared" si="292"/>
        <v>0</v>
      </c>
      <c r="AE292" s="964">
        <f t="shared" si="291"/>
        <v>0</v>
      </c>
      <c r="AF292" s="964">
        <f t="shared" si="291"/>
        <v>0</v>
      </c>
      <c r="AG292" s="964">
        <f t="shared" si="292"/>
        <v>0</v>
      </c>
      <c r="AH292" s="964">
        <f t="shared" si="292"/>
        <v>0</v>
      </c>
      <c r="AI292" s="964">
        <f t="shared" si="292"/>
        <v>0</v>
      </c>
      <c r="AJ292" s="964">
        <f>AJ28+AJ80+AJ132+AJ184+AJ236</f>
        <v>0</v>
      </c>
      <c r="AK292" s="964">
        <f t="shared" si="292"/>
        <v>0</v>
      </c>
      <c r="AL292" s="964">
        <f t="shared" si="292"/>
        <v>0</v>
      </c>
      <c r="AM292" s="1746"/>
    </row>
    <row r="293" spans="1:39" x14ac:dyDescent="0.2">
      <c r="A293" s="1166">
        <v>227</v>
      </c>
      <c r="B293" s="1051">
        <v>244</v>
      </c>
      <c r="C293" s="123">
        <f t="shared" ref="C293:AL293" si="293">C29+C81+C133+C185+C237</f>
        <v>0</v>
      </c>
      <c r="D293" s="964">
        <f t="shared" si="293"/>
        <v>0</v>
      </c>
      <c r="E293" s="964">
        <f t="shared" si="293"/>
        <v>0</v>
      </c>
      <c r="F293" s="964">
        <f t="shared" si="293"/>
        <v>0</v>
      </c>
      <c r="G293" s="964">
        <f t="shared" si="293"/>
        <v>0</v>
      </c>
      <c r="H293" s="964">
        <f t="shared" si="293"/>
        <v>0</v>
      </c>
      <c r="I293" s="964">
        <f t="shared" si="293"/>
        <v>0</v>
      </c>
      <c r="J293" s="964">
        <f t="shared" si="293"/>
        <v>0</v>
      </c>
      <c r="K293" s="964">
        <f t="shared" si="293"/>
        <v>0</v>
      </c>
      <c r="L293" s="964">
        <f t="shared" si="293"/>
        <v>0</v>
      </c>
      <c r="M293" s="964">
        <f t="shared" si="293"/>
        <v>0</v>
      </c>
      <c r="N293" s="964">
        <f t="shared" si="293"/>
        <v>0</v>
      </c>
      <c r="O293" s="964">
        <f t="shared" si="293"/>
        <v>0</v>
      </c>
      <c r="P293" s="964">
        <f t="shared" si="293"/>
        <v>0</v>
      </c>
      <c r="Q293" s="964">
        <f t="shared" si="290"/>
        <v>0</v>
      </c>
      <c r="R293" s="964">
        <f t="shared" si="290"/>
        <v>0</v>
      </c>
      <c r="S293" s="964">
        <f t="shared" si="293"/>
        <v>0</v>
      </c>
      <c r="T293" s="964">
        <f t="shared" si="293"/>
        <v>0</v>
      </c>
      <c r="U293" s="964">
        <f t="shared" si="293"/>
        <v>0</v>
      </c>
      <c r="V293" s="964">
        <f t="shared" si="293"/>
        <v>0</v>
      </c>
      <c r="W293" s="964">
        <f>W29+W81+W133+W185+W237</f>
        <v>0</v>
      </c>
      <c r="X293" s="964">
        <f t="shared" si="293"/>
        <v>0</v>
      </c>
      <c r="Y293" s="964">
        <f t="shared" si="293"/>
        <v>0</v>
      </c>
      <c r="Z293" s="964">
        <f t="shared" si="293"/>
        <v>0</v>
      </c>
      <c r="AA293" s="964">
        <f>AA29+AA81+AA133+AA185+AA237</f>
        <v>0</v>
      </c>
      <c r="AB293" s="964">
        <f t="shared" si="293"/>
        <v>0</v>
      </c>
      <c r="AC293" s="964">
        <f t="shared" si="293"/>
        <v>0</v>
      </c>
      <c r="AD293" s="964">
        <f t="shared" si="293"/>
        <v>0</v>
      </c>
      <c r="AE293" s="964">
        <f t="shared" si="291"/>
        <v>0</v>
      </c>
      <c r="AF293" s="964">
        <f t="shared" si="291"/>
        <v>0</v>
      </c>
      <c r="AG293" s="964">
        <f t="shared" si="293"/>
        <v>0</v>
      </c>
      <c r="AH293" s="964">
        <f t="shared" si="293"/>
        <v>0</v>
      </c>
      <c r="AI293" s="964">
        <f t="shared" si="293"/>
        <v>0</v>
      </c>
      <c r="AJ293" s="964">
        <f>AJ29+AJ81+AJ133+AJ185+AJ237</f>
        <v>0</v>
      </c>
      <c r="AK293" s="964">
        <f t="shared" si="293"/>
        <v>0</v>
      </c>
      <c r="AL293" s="964">
        <f t="shared" si="293"/>
        <v>0</v>
      </c>
      <c r="AM293" s="1746"/>
    </row>
    <row r="294" spans="1:39" x14ac:dyDescent="0.2">
      <c r="A294" s="127" t="s">
        <v>825</v>
      </c>
      <c r="B294" s="1049">
        <v>112</v>
      </c>
      <c r="C294" s="123">
        <f t="shared" ref="C294:AL294" si="294">C30+C82+C134+C186+C238</f>
        <v>0</v>
      </c>
      <c r="D294" s="964">
        <f t="shared" si="294"/>
        <v>0</v>
      </c>
      <c r="E294" s="964">
        <f t="shared" si="294"/>
        <v>0</v>
      </c>
      <c r="F294" s="964">
        <f t="shared" si="294"/>
        <v>0</v>
      </c>
      <c r="G294" s="964">
        <f t="shared" si="294"/>
        <v>0</v>
      </c>
      <c r="H294" s="964">
        <f t="shared" si="294"/>
        <v>0</v>
      </c>
      <c r="I294" s="964">
        <f t="shared" si="294"/>
        <v>0</v>
      </c>
      <c r="J294" s="964">
        <f t="shared" si="294"/>
        <v>0</v>
      </c>
      <c r="K294" s="964">
        <f t="shared" si="294"/>
        <v>0</v>
      </c>
      <c r="L294" s="964">
        <f t="shared" si="294"/>
        <v>0</v>
      </c>
      <c r="M294" s="964">
        <f t="shared" si="294"/>
        <v>0</v>
      </c>
      <c r="N294" s="964">
        <f t="shared" si="294"/>
        <v>0</v>
      </c>
      <c r="O294" s="964">
        <f t="shared" si="294"/>
        <v>0</v>
      </c>
      <c r="P294" s="964">
        <f t="shared" si="294"/>
        <v>0</v>
      </c>
      <c r="Q294" s="964">
        <f t="shared" si="290"/>
        <v>0</v>
      </c>
      <c r="R294" s="964">
        <f t="shared" si="290"/>
        <v>0</v>
      </c>
      <c r="S294" s="964">
        <f t="shared" si="294"/>
        <v>0</v>
      </c>
      <c r="T294" s="964">
        <f t="shared" si="294"/>
        <v>0</v>
      </c>
      <c r="U294" s="964">
        <f t="shared" si="294"/>
        <v>0</v>
      </c>
      <c r="V294" s="964">
        <f t="shared" si="294"/>
        <v>0</v>
      </c>
      <c r="W294" s="964">
        <f>W30+W82+W134+W186+W238</f>
        <v>0</v>
      </c>
      <c r="X294" s="964">
        <f t="shared" si="294"/>
        <v>0</v>
      </c>
      <c r="Y294" s="964">
        <f t="shared" si="294"/>
        <v>0</v>
      </c>
      <c r="Z294" s="964">
        <f t="shared" si="294"/>
        <v>0</v>
      </c>
      <c r="AA294" s="964">
        <f>AA30+AA82+AA134+AA186+AA238</f>
        <v>0</v>
      </c>
      <c r="AB294" s="964">
        <f t="shared" si="294"/>
        <v>0</v>
      </c>
      <c r="AC294" s="964">
        <f t="shared" si="294"/>
        <v>0</v>
      </c>
      <c r="AD294" s="964">
        <f t="shared" si="294"/>
        <v>0</v>
      </c>
      <c r="AE294" s="964">
        <f t="shared" si="291"/>
        <v>0</v>
      </c>
      <c r="AF294" s="964">
        <f t="shared" si="291"/>
        <v>0</v>
      </c>
      <c r="AG294" s="964">
        <f t="shared" si="294"/>
        <v>0</v>
      </c>
      <c r="AH294" s="964">
        <f t="shared" si="294"/>
        <v>0</v>
      </c>
      <c r="AI294" s="964">
        <f t="shared" si="294"/>
        <v>0</v>
      </c>
      <c r="AJ294" s="964">
        <f>AJ30+AJ82+AJ134+AJ186+AJ238</f>
        <v>0</v>
      </c>
      <c r="AK294" s="964">
        <f t="shared" si="294"/>
        <v>0</v>
      </c>
      <c r="AL294" s="964">
        <f t="shared" si="294"/>
        <v>0</v>
      </c>
      <c r="AM294" s="1746"/>
    </row>
    <row r="295" spans="1:39" ht="12" customHeight="1" x14ac:dyDescent="0.2">
      <c r="A295" s="1058" t="s">
        <v>46</v>
      </c>
      <c r="B295" s="1049">
        <v>119</v>
      </c>
      <c r="C295" s="123">
        <f t="shared" ref="C295:AL295" si="295">C31+C83+C135+C187+C239</f>
        <v>0</v>
      </c>
      <c r="D295" s="964">
        <f t="shared" si="295"/>
        <v>0</v>
      </c>
      <c r="E295" s="964">
        <f t="shared" si="295"/>
        <v>0</v>
      </c>
      <c r="F295" s="964">
        <f t="shared" si="295"/>
        <v>0</v>
      </c>
      <c r="G295" s="964">
        <f t="shared" si="295"/>
        <v>0</v>
      </c>
      <c r="H295" s="964">
        <f t="shared" si="295"/>
        <v>0</v>
      </c>
      <c r="I295" s="964">
        <f t="shared" si="295"/>
        <v>0</v>
      </c>
      <c r="J295" s="964">
        <f t="shared" si="295"/>
        <v>0</v>
      </c>
      <c r="K295" s="964">
        <f t="shared" si="295"/>
        <v>0</v>
      </c>
      <c r="L295" s="964">
        <f t="shared" si="295"/>
        <v>0</v>
      </c>
      <c r="M295" s="964">
        <f t="shared" si="295"/>
        <v>0</v>
      </c>
      <c r="N295" s="964">
        <f t="shared" si="295"/>
        <v>0</v>
      </c>
      <c r="O295" s="964">
        <f t="shared" si="295"/>
        <v>0</v>
      </c>
      <c r="P295" s="964">
        <f t="shared" si="295"/>
        <v>0</v>
      </c>
      <c r="Q295" s="964">
        <f t="shared" si="290"/>
        <v>0</v>
      </c>
      <c r="R295" s="964">
        <f t="shared" si="290"/>
        <v>0</v>
      </c>
      <c r="S295" s="964">
        <f t="shared" si="295"/>
        <v>0</v>
      </c>
      <c r="T295" s="964">
        <f t="shared" si="295"/>
        <v>0</v>
      </c>
      <c r="U295" s="964">
        <f t="shared" si="295"/>
        <v>0</v>
      </c>
      <c r="V295" s="964">
        <f t="shared" si="295"/>
        <v>0</v>
      </c>
      <c r="W295" s="964">
        <f>W31+W83+W135+W187+W239</f>
        <v>0</v>
      </c>
      <c r="X295" s="964">
        <f t="shared" si="295"/>
        <v>0</v>
      </c>
      <c r="Y295" s="964">
        <f t="shared" si="295"/>
        <v>0</v>
      </c>
      <c r="Z295" s="964">
        <f t="shared" si="295"/>
        <v>0</v>
      </c>
      <c r="AA295" s="964">
        <f>AA31+AA83+AA135+AA187+AA239</f>
        <v>0</v>
      </c>
      <c r="AB295" s="964">
        <f t="shared" si="295"/>
        <v>0</v>
      </c>
      <c r="AC295" s="964">
        <f t="shared" si="295"/>
        <v>0</v>
      </c>
      <c r="AD295" s="964">
        <f t="shared" si="295"/>
        <v>0</v>
      </c>
      <c r="AE295" s="964">
        <f t="shared" si="291"/>
        <v>0</v>
      </c>
      <c r="AF295" s="964">
        <f t="shared" si="291"/>
        <v>0</v>
      </c>
      <c r="AG295" s="964">
        <f t="shared" si="295"/>
        <v>0</v>
      </c>
      <c r="AH295" s="964">
        <f t="shared" si="295"/>
        <v>0</v>
      </c>
      <c r="AI295" s="964">
        <f t="shared" si="295"/>
        <v>0</v>
      </c>
      <c r="AJ295" s="964">
        <f>AJ31+AJ83+AJ135+AJ187+AJ239</f>
        <v>0</v>
      </c>
      <c r="AK295" s="964">
        <f t="shared" si="295"/>
        <v>0</v>
      </c>
      <c r="AL295" s="964">
        <f t="shared" si="295"/>
        <v>0</v>
      </c>
      <c r="AM295" s="1746"/>
    </row>
    <row r="296" spans="1:39" ht="12" customHeight="1" x14ac:dyDescent="0.2">
      <c r="A296" s="1056" t="s">
        <v>824</v>
      </c>
      <c r="B296" s="1049"/>
      <c r="C296" s="1059">
        <f>C297+C298+C299</f>
        <v>0</v>
      </c>
      <c r="D296" s="1059">
        <f t="shared" ref="D296:AL296" si="296">D297+D298+D299</f>
        <v>0</v>
      </c>
      <c r="E296" s="1059">
        <f t="shared" si="296"/>
        <v>45727.92</v>
      </c>
      <c r="F296" s="1059">
        <f t="shared" si="296"/>
        <v>49860.800000000003</v>
      </c>
      <c r="G296" s="1059">
        <f t="shared" si="296"/>
        <v>0</v>
      </c>
      <c r="H296" s="1059">
        <f t="shared" si="296"/>
        <v>0</v>
      </c>
      <c r="I296" s="1059">
        <f t="shared" si="296"/>
        <v>0</v>
      </c>
      <c r="J296" s="1059">
        <f t="shared" si="296"/>
        <v>0</v>
      </c>
      <c r="K296" s="1059">
        <f t="shared" si="296"/>
        <v>0</v>
      </c>
      <c r="L296" s="1059">
        <f t="shared" si="296"/>
        <v>0</v>
      </c>
      <c r="M296" s="1059">
        <f t="shared" si="296"/>
        <v>0</v>
      </c>
      <c r="N296" s="1059">
        <f t="shared" si="296"/>
        <v>0</v>
      </c>
      <c r="O296" s="1059">
        <f t="shared" si="296"/>
        <v>0</v>
      </c>
      <c r="P296" s="1059">
        <f t="shared" si="296"/>
        <v>0</v>
      </c>
      <c r="Q296" s="1059">
        <f>Q297+Q298+Q299</f>
        <v>0</v>
      </c>
      <c r="R296" s="1059">
        <f>R297+R298+R299</f>
        <v>0</v>
      </c>
      <c r="S296" s="1059">
        <f t="shared" si="296"/>
        <v>45727.92</v>
      </c>
      <c r="T296" s="1059">
        <f t="shared" si="296"/>
        <v>49860.800000000003</v>
      </c>
      <c r="U296" s="1059">
        <f t="shared" si="296"/>
        <v>0</v>
      </c>
      <c r="V296" s="1059">
        <f t="shared" si="296"/>
        <v>0</v>
      </c>
      <c r="W296" s="1059">
        <f>W297+W298+W299</f>
        <v>0</v>
      </c>
      <c r="X296" s="1059">
        <f t="shared" si="296"/>
        <v>95588.72</v>
      </c>
      <c r="Y296" s="1059">
        <f t="shared" si="296"/>
        <v>0</v>
      </c>
      <c r="Z296" s="1059">
        <f t="shared" si="296"/>
        <v>5184.6899999999996</v>
      </c>
      <c r="AA296" s="1059">
        <f>AA297+AA298+AA299</f>
        <v>0</v>
      </c>
      <c r="AB296" s="1059">
        <f t="shared" si="296"/>
        <v>0</v>
      </c>
      <c r="AC296" s="1059">
        <f t="shared" si="296"/>
        <v>0</v>
      </c>
      <c r="AD296" s="1059">
        <f t="shared" si="296"/>
        <v>12173.43</v>
      </c>
      <c r="AE296" s="1059">
        <f>AE297+AE298+AE299</f>
        <v>0</v>
      </c>
      <c r="AF296" s="1059">
        <f>AF297+AF298+AF299</f>
        <v>0</v>
      </c>
      <c r="AG296" s="1059">
        <f t="shared" si="296"/>
        <v>0</v>
      </c>
      <c r="AH296" s="1059">
        <f t="shared" si="296"/>
        <v>17358.12</v>
      </c>
      <c r="AI296" s="1059">
        <f t="shared" si="296"/>
        <v>0</v>
      </c>
      <c r="AJ296" s="1059">
        <f>AJ297+AJ298+AJ299</f>
        <v>0</v>
      </c>
      <c r="AK296" s="1059">
        <f t="shared" si="296"/>
        <v>17358.12</v>
      </c>
      <c r="AL296" s="1059">
        <f t="shared" si="296"/>
        <v>112946.84</v>
      </c>
      <c r="AM296" s="1746"/>
    </row>
    <row r="297" spans="1:39" x14ac:dyDescent="0.2">
      <c r="A297" s="1230">
        <v>266</v>
      </c>
      <c r="B297" s="1051">
        <v>111</v>
      </c>
      <c r="C297" s="123">
        <f t="shared" ref="C297:AL297" si="297">C32+C84+C136+C188+C240</f>
        <v>0</v>
      </c>
      <c r="D297" s="964">
        <f t="shared" si="297"/>
        <v>0</v>
      </c>
      <c r="E297" s="964">
        <f t="shared" si="297"/>
        <v>45727.92</v>
      </c>
      <c r="F297" s="964">
        <f t="shared" si="297"/>
        <v>49860.800000000003</v>
      </c>
      <c r="G297" s="964">
        <f t="shared" si="297"/>
        <v>0</v>
      </c>
      <c r="H297" s="964">
        <f t="shared" si="297"/>
        <v>0</v>
      </c>
      <c r="I297" s="964">
        <f t="shared" si="297"/>
        <v>0</v>
      </c>
      <c r="J297" s="964">
        <f t="shared" si="297"/>
        <v>0</v>
      </c>
      <c r="K297" s="964">
        <f t="shared" si="297"/>
        <v>0</v>
      </c>
      <c r="L297" s="964">
        <f t="shared" si="297"/>
        <v>0</v>
      </c>
      <c r="M297" s="964">
        <f t="shared" si="297"/>
        <v>0</v>
      </c>
      <c r="N297" s="964">
        <f t="shared" si="297"/>
        <v>0</v>
      </c>
      <c r="O297" s="964">
        <f t="shared" si="297"/>
        <v>0</v>
      </c>
      <c r="P297" s="964">
        <f t="shared" si="297"/>
        <v>0</v>
      </c>
      <c r="Q297" s="964">
        <f t="shared" ref="Q297:R300" si="298">Q32+Q84+Q136+Q188+Q240</f>
        <v>0</v>
      </c>
      <c r="R297" s="964">
        <f t="shared" si="298"/>
        <v>0</v>
      </c>
      <c r="S297" s="964">
        <f t="shared" si="297"/>
        <v>45727.92</v>
      </c>
      <c r="T297" s="964">
        <f t="shared" si="297"/>
        <v>49860.800000000003</v>
      </c>
      <c r="U297" s="964">
        <f t="shared" si="297"/>
        <v>0</v>
      </c>
      <c r="V297" s="964">
        <f t="shared" si="297"/>
        <v>0</v>
      </c>
      <c r="W297" s="964">
        <f>W32+W84+W136+W188+W240</f>
        <v>0</v>
      </c>
      <c r="X297" s="964">
        <f t="shared" si="297"/>
        <v>95588.72</v>
      </c>
      <c r="Y297" s="964">
        <f t="shared" si="297"/>
        <v>0</v>
      </c>
      <c r="Z297" s="964">
        <f t="shared" si="297"/>
        <v>5184.6899999999996</v>
      </c>
      <c r="AA297" s="964">
        <f>AA32+AA84+AA136+AA188+AA240</f>
        <v>0</v>
      </c>
      <c r="AB297" s="964">
        <f t="shared" si="297"/>
        <v>0</v>
      </c>
      <c r="AC297" s="964">
        <f t="shared" si="297"/>
        <v>0</v>
      </c>
      <c r="AD297" s="964">
        <f t="shared" si="297"/>
        <v>12173.43</v>
      </c>
      <c r="AE297" s="964">
        <f t="shared" ref="AE297:AF300" si="299">AE32+AE84+AE136+AE188+AE240</f>
        <v>0</v>
      </c>
      <c r="AF297" s="964">
        <f t="shared" si="299"/>
        <v>0</v>
      </c>
      <c r="AG297" s="964">
        <f t="shared" si="297"/>
        <v>0</v>
      </c>
      <c r="AH297" s="964">
        <f t="shared" si="297"/>
        <v>17358.12</v>
      </c>
      <c r="AI297" s="964">
        <f t="shared" si="297"/>
        <v>0</v>
      </c>
      <c r="AJ297" s="964">
        <f>AJ32+AJ84+AJ136+AJ188+AJ240</f>
        <v>0</v>
      </c>
      <c r="AK297" s="964">
        <f t="shared" si="297"/>
        <v>17358.12</v>
      </c>
      <c r="AL297" s="964">
        <f t="shared" si="297"/>
        <v>112946.84</v>
      </c>
      <c r="AM297" s="1746"/>
    </row>
    <row r="298" spans="1:39" x14ac:dyDescent="0.2">
      <c r="A298" s="1230">
        <v>266</v>
      </c>
      <c r="B298" s="1051">
        <v>112</v>
      </c>
      <c r="C298" s="123">
        <f t="shared" ref="C298:AL298" si="300">C33+C85+C137+C189+C241</f>
        <v>0</v>
      </c>
      <c r="D298" s="964">
        <f t="shared" si="300"/>
        <v>0</v>
      </c>
      <c r="E298" s="964">
        <f t="shared" si="300"/>
        <v>0</v>
      </c>
      <c r="F298" s="964">
        <f t="shared" si="300"/>
        <v>0</v>
      </c>
      <c r="G298" s="964">
        <f t="shared" si="300"/>
        <v>0</v>
      </c>
      <c r="H298" s="964">
        <f t="shared" si="300"/>
        <v>0</v>
      </c>
      <c r="I298" s="964">
        <f t="shared" si="300"/>
        <v>0</v>
      </c>
      <c r="J298" s="964">
        <f t="shared" si="300"/>
        <v>0</v>
      </c>
      <c r="K298" s="964">
        <f t="shared" si="300"/>
        <v>0</v>
      </c>
      <c r="L298" s="964">
        <f t="shared" si="300"/>
        <v>0</v>
      </c>
      <c r="M298" s="964">
        <f t="shared" si="300"/>
        <v>0</v>
      </c>
      <c r="N298" s="964">
        <f t="shared" si="300"/>
        <v>0</v>
      </c>
      <c r="O298" s="964">
        <f t="shared" si="300"/>
        <v>0</v>
      </c>
      <c r="P298" s="964">
        <f t="shared" si="300"/>
        <v>0</v>
      </c>
      <c r="Q298" s="964">
        <f t="shared" si="298"/>
        <v>0</v>
      </c>
      <c r="R298" s="964">
        <f t="shared" si="298"/>
        <v>0</v>
      </c>
      <c r="S298" s="964">
        <f t="shared" si="300"/>
        <v>0</v>
      </c>
      <c r="T298" s="964">
        <f t="shared" si="300"/>
        <v>0</v>
      </c>
      <c r="U298" s="964">
        <f t="shared" si="300"/>
        <v>0</v>
      </c>
      <c r="V298" s="964">
        <f t="shared" si="300"/>
        <v>0</v>
      </c>
      <c r="W298" s="964">
        <f>W33+W85+W137+W189+W241</f>
        <v>0</v>
      </c>
      <c r="X298" s="964">
        <f t="shared" si="300"/>
        <v>0</v>
      </c>
      <c r="Y298" s="964">
        <f t="shared" si="300"/>
        <v>0</v>
      </c>
      <c r="Z298" s="964">
        <f t="shared" si="300"/>
        <v>0</v>
      </c>
      <c r="AA298" s="964">
        <f>AA33+AA85+AA137+AA189+AA241</f>
        <v>0</v>
      </c>
      <c r="AB298" s="964">
        <f t="shared" si="300"/>
        <v>0</v>
      </c>
      <c r="AC298" s="964">
        <f t="shared" si="300"/>
        <v>0</v>
      </c>
      <c r="AD298" s="964">
        <f t="shared" si="300"/>
        <v>0</v>
      </c>
      <c r="AE298" s="964">
        <f t="shared" si="299"/>
        <v>0</v>
      </c>
      <c r="AF298" s="964">
        <f t="shared" si="299"/>
        <v>0</v>
      </c>
      <c r="AG298" s="964">
        <f t="shared" si="300"/>
        <v>0</v>
      </c>
      <c r="AH298" s="964">
        <f t="shared" si="300"/>
        <v>0</v>
      </c>
      <c r="AI298" s="964">
        <f t="shared" si="300"/>
        <v>0</v>
      </c>
      <c r="AJ298" s="964">
        <f>AJ33+AJ85+AJ137+AJ189+AJ241</f>
        <v>0</v>
      </c>
      <c r="AK298" s="964">
        <f t="shared" si="300"/>
        <v>0</v>
      </c>
      <c r="AL298" s="964">
        <f t="shared" si="300"/>
        <v>0</v>
      </c>
      <c r="AM298" s="1746"/>
    </row>
    <row r="299" spans="1:39" x14ac:dyDescent="0.2">
      <c r="A299" s="1230">
        <v>266</v>
      </c>
      <c r="B299" s="1051">
        <v>119</v>
      </c>
      <c r="C299" s="123">
        <f t="shared" ref="C299:P299" si="301">C34+C86+C138+C190+C242</f>
        <v>0</v>
      </c>
      <c r="D299" s="964">
        <f t="shared" si="301"/>
        <v>0</v>
      </c>
      <c r="E299" s="964">
        <f t="shared" si="301"/>
        <v>0</v>
      </c>
      <c r="F299" s="964">
        <f t="shared" si="301"/>
        <v>0</v>
      </c>
      <c r="G299" s="964">
        <f t="shared" si="301"/>
        <v>0</v>
      </c>
      <c r="H299" s="964">
        <f t="shared" si="301"/>
        <v>0</v>
      </c>
      <c r="I299" s="964">
        <f t="shared" si="301"/>
        <v>0</v>
      </c>
      <c r="J299" s="964">
        <f t="shared" si="301"/>
        <v>0</v>
      </c>
      <c r="K299" s="964">
        <f t="shared" si="301"/>
        <v>0</v>
      </c>
      <c r="L299" s="964">
        <f t="shared" si="301"/>
        <v>0</v>
      </c>
      <c r="M299" s="964">
        <f t="shared" si="301"/>
        <v>0</v>
      </c>
      <c r="N299" s="964">
        <f t="shared" si="301"/>
        <v>0</v>
      </c>
      <c r="O299" s="964">
        <f t="shared" si="301"/>
        <v>0</v>
      </c>
      <c r="P299" s="964">
        <f t="shared" si="301"/>
        <v>0</v>
      </c>
      <c r="Q299" s="964">
        <f t="shared" si="298"/>
        <v>0</v>
      </c>
      <c r="R299" s="964">
        <f t="shared" si="298"/>
        <v>0</v>
      </c>
      <c r="S299" s="964">
        <f t="shared" ref="S299:V300" si="302">S34+S86+S138+S190+S242</f>
        <v>0</v>
      </c>
      <c r="T299" s="964">
        <f t="shared" si="302"/>
        <v>0</v>
      </c>
      <c r="U299" s="964">
        <f t="shared" si="302"/>
        <v>0</v>
      </c>
      <c r="V299" s="964">
        <f t="shared" si="302"/>
        <v>0</v>
      </c>
      <c r="W299" s="964">
        <f>W34+W86+W138+W190+W242</f>
        <v>0</v>
      </c>
      <c r="X299" s="964">
        <f t="shared" ref="X299:Z300" si="303">X34+X86+X138+X190+X242</f>
        <v>0</v>
      </c>
      <c r="Y299" s="964">
        <f t="shared" si="303"/>
        <v>0</v>
      </c>
      <c r="Z299" s="964">
        <f t="shared" si="303"/>
        <v>0</v>
      </c>
      <c r="AA299" s="964">
        <f>AA34+AA86+AA138+AA190+AA242</f>
        <v>0</v>
      </c>
      <c r="AB299" s="964">
        <f t="shared" ref="AB299:AD300" si="304">AB34+AB86+AB138+AB190+AB242</f>
        <v>0</v>
      </c>
      <c r="AC299" s="964">
        <f t="shared" si="304"/>
        <v>0</v>
      </c>
      <c r="AD299" s="964">
        <f t="shared" si="304"/>
        <v>0</v>
      </c>
      <c r="AE299" s="964">
        <f t="shared" si="299"/>
        <v>0</v>
      </c>
      <c r="AF299" s="964">
        <f t="shared" si="299"/>
        <v>0</v>
      </c>
      <c r="AG299" s="964">
        <f t="shared" ref="AG299:AI300" si="305">AG34+AG86+AG138+AG190+AG242</f>
        <v>0</v>
      </c>
      <c r="AH299" s="964">
        <f t="shared" si="305"/>
        <v>0</v>
      </c>
      <c r="AI299" s="964">
        <f t="shared" si="305"/>
        <v>0</v>
      </c>
      <c r="AJ299" s="964">
        <f>AJ34+AJ86+AJ138+AJ190+AJ242</f>
        <v>0</v>
      </c>
      <c r="AK299" s="964">
        <f>AK34+AK86+AK138+AK190+AK242</f>
        <v>0</v>
      </c>
      <c r="AL299" s="964">
        <f>AL34+AL86+AL138+AL190+AL242</f>
        <v>0</v>
      </c>
      <c r="AM299" s="1746"/>
    </row>
    <row r="300" spans="1:39" hidden="1" x14ac:dyDescent="0.2">
      <c r="A300" s="1166">
        <v>267</v>
      </c>
      <c r="B300" s="1051">
        <v>112</v>
      </c>
      <c r="C300" s="11"/>
      <c r="D300" s="964">
        <f t="shared" ref="D300:P300" si="306">D35+D87+D139+D191+D243</f>
        <v>0</v>
      </c>
      <c r="E300" s="964">
        <f t="shared" si="306"/>
        <v>0</v>
      </c>
      <c r="F300" s="964">
        <f t="shared" si="306"/>
        <v>0</v>
      </c>
      <c r="G300" s="964">
        <f t="shared" si="306"/>
        <v>0</v>
      </c>
      <c r="H300" s="964">
        <f t="shared" si="306"/>
        <v>0</v>
      </c>
      <c r="I300" s="964">
        <f t="shared" si="306"/>
        <v>0</v>
      </c>
      <c r="J300" s="964">
        <f t="shared" si="306"/>
        <v>0</v>
      </c>
      <c r="K300" s="964">
        <f t="shared" si="306"/>
        <v>0</v>
      </c>
      <c r="L300" s="964">
        <f t="shared" si="306"/>
        <v>0</v>
      </c>
      <c r="M300" s="964">
        <f t="shared" si="306"/>
        <v>0</v>
      </c>
      <c r="N300" s="964">
        <f t="shared" si="306"/>
        <v>0</v>
      </c>
      <c r="O300" s="964">
        <f t="shared" si="306"/>
        <v>0</v>
      </c>
      <c r="P300" s="964">
        <f t="shared" si="306"/>
        <v>0</v>
      </c>
      <c r="Q300" s="964">
        <f t="shared" si="298"/>
        <v>0</v>
      </c>
      <c r="R300" s="964">
        <f t="shared" si="298"/>
        <v>0</v>
      </c>
      <c r="S300" s="964">
        <f t="shared" si="302"/>
        <v>0</v>
      </c>
      <c r="T300" s="964">
        <f t="shared" si="302"/>
        <v>0</v>
      </c>
      <c r="U300" s="964">
        <f t="shared" si="302"/>
        <v>0</v>
      </c>
      <c r="V300" s="964">
        <f t="shared" si="302"/>
        <v>0</v>
      </c>
      <c r="W300" s="964">
        <f>W35+W87+W139+W191+W243</f>
        <v>0</v>
      </c>
      <c r="X300" s="964">
        <f t="shared" si="303"/>
        <v>0</v>
      </c>
      <c r="Y300" s="964">
        <f t="shared" si="303"/>
        <v>0</v>
      </c>
      <c r="Z300" s="964">
        <f t="shared" si="303"/>
        <v>0</v>
      </c>
      <c r="AA300" s="964">
        <f>AA35+AA87+AA139+AA191+AA243</f>
        <v>0</v>
      </c>
      <c r="AB300" s="964">
        <f t="shared" si="304"/>
        <v>0</v>
      </c>
      <c r="AC300" s="964">
        <f t="shared" si="304"/>
        <v>0</v>
      </c>
      <c r="AD300" s="964">
        <f t="shared" si="304"/>
        <v>0</v>
      </c>
      <c r="AE300" s="964">
        <f t="shared" si="299"/>
        <v>0</v>
      </c>
      <c r="AF300" s="964">
        <f t="shared" si="299"/>
        <v>0</v>
      </c>
      <c r="AG300" s="964">
        <f t="shared" si="305"/>
        <v>0</v>
      </c>
      <c r="AH300" s="964">
        <f t="shared" si="305"/>
        <v>0</v>
      </c>
      <c r="AI300" s="964">
        <f t="shared" si="305"/>
        <v>0</v>
      </c>
      <c r="AJ300" s="964">
        <f>AJ35+AJ87+AJ139+AJ191+AJ243</f>
        <v>0</v>
      </c>
      <c r="AK300" s="964">
        <f>AK35+AK87+AK139+AK191+AK243</f>
        <v>0</v>
      </c>
      <c r="AL300" s="964">
        <f>AL35+AL87+AL139+AL191+AL243</f>
        <v>0</v>
      </c>
      <c r="AM300" s="1746"/>
    </row>
    <row r="301" spans="1:39" x14ac:dyDescent="0.2">
      <c r="A301" s="127" t="s">
        <v>837</v>
      </c>
      <c r="B301" s="1049"/>
      <c r="C301" s="1059">
        <f>C302+C303+C304+C305+C306+C307+C308+C309+C310+C311+C312+C313</f>
        <v>0</v>
      </c>
      <c r="D301" s="1059">
        <f>D302+D303+D304+D305+D306+D307+D308+D309+D310+D311+D312+D313</f>
        <v>0</v>
      </c>
      <c r="E301" s="1059">
        <f t="shared" ref="E301:AL301" si="307">E302+E303+E304+E305+E306+E307+E308+E309+E310+E311+E312+E313</f>
        <v>0</v>
      </c>
      <c r="F301" s="1059">
        <f t="shared" si="307"/>
        <v>0</v>
      </c>
      <c r="G301" s="1059">
        <f t="shared" si="307"/>
        <v>0</v>
      </c>
      <c r="H301" s="1059">
        <f t="shared" si="307"/>
        <v>0</v>
      </c>
      <c r="I301" s="1059">
        <f t="shared" si="307"/>
        <v>0</v>
      </c>
      <c r="J301" s="1059">
        <f t="shared" si="307"/>
        <v>0</v>
      </c>
      <c r="K301" s="1059">
        <f t="shared" si="307"/>
        <v>0</v>
      </c>
      <c r="L301" s="1059">
        <f t="shared" si="307"/>
        <v>0</v>
      </c>
      <c r="M301" s="1059">
        <f t="shared" si="307"/>
        <v>0</v>
      </c>
      <c r="N301" s="1059">
        <f t="shared" si="307"/>
        <v>0</v>
      </c>
      <c r="O301" s="1059">
        <f t="shared" si="307"/>
        <v>0</v>
      </c>
      <c r="P301" s="1059">
        <f t="shared" si="307"/>
        <v>0</v>
      </c>
      <c r="Q301" s="1059">
        <f>Q302+Q303+Q304+Q305+Q306+Q307+Q308+Q309+Q310+Q311+Q312+Q313</f>
        <v>0</v>
      </c>
      <c r="R301" s="1059">
        <f>R302+R303+R304+R305+R306+R307+R308+R309+R310+R311+R312+R313</f>
        <v>0</v>
      </c>
      <c r="S301" s="1059">
        <f t="shared" si="307"/>
        <v>0</v>
      </c>
      <c r="T301" s="1059">
        <f t="shared" si="307"/>
        <v>0</v>
      </c>
      <c r="U301" s="1059">
        <f t="shared" si="307"/>
        <v>0</v>
      </c>
      <c r="V301" s="1059">
        <f t="shared" si="307"/>
        <v>0</v>
      </c>
      <c r="W301" s="1059">
        <f>W302+W303+W304+W305+W306+W307+W308+W309+W310+W311+W312+W313</f>
        <v>0</v>
      </c>
      <c r="X301" s="1059">
        <f t="shared" si="307"/>
        <v>0</v>
      </c>
      <c r="Y301" s="1059">
        <f t="shared" si="307"/>
        <v>0</v>
      </c>
      <c r="Z301" s="1059">
        <f t="shared" si="307"/>
        <v>201540.42</v>
      </c>
      <c r="AA301" s="1059">
        <f>AA302+AA303+AA304+AA305+AA306+AA307+AA308+AA309+AA310+AA311+AA312+AA313</f>
        <v>0</v>
      </c>
      <c r="AB301" s="1059">
        <f t="shared" si="307"/>
        <v>0</v>
      </c>
      <c r="AC301" s="1059">
        <f t="shared" si="307"/>
        <v>0</v>
      </c>
      <c r="AD301" s="1059">
        <f t="shared" si="307"/>
        <v>0</v>
      </c>
      <c r="AE301" s="1059">
        <f>AE302+AE303+AE304+AE305+AE306+AE307+AE308+AE309+AE310+AE311+AE312+AE313</f>
        <v>0</v>
      </c>
      <c r="AF301" s="1059">
        <f>AF302+AF303+AF304+AF305+AF306+AF307+AF308+AF309+AF310+AF311+AF312+AF313</f>
        <v>0</v>
      </c>
      <c r="AG301" s="1059">
        <f t="shared" si="307"/>
        <v>0</v>
      </c>
      <c r="AH301" s="1059">
        <f t="shared" si="307"/>
        <v>201540.42</v>
      </c>
      <c r="AI301" s="1059">
        <f t="shared" si="307"/>
        <v>0</v>
      </c>
      <c r="AJ301" s="1059">
        <f>AJ302+AJ303+AJ304+AJ305+AJ306+AJ307+AJ308+AJ309+AJ310+AJ311+AJ312+AJ313</f>
        <v>0</v>
      </c>
      <c r="AK301" s="1059">
        <f t="shared" si="307"/>
        <v>201540.42</v>
      </c>
      <c r="AL301" s="1059">
        <f t="shared" si="307"/>
        <v>201540.42</v>
      </c>
      <c r="AM301" s="1746"/>
    </row>
    <row r="302" spans="1:39" x14ac:dyDescent="0.2">
      <c r="A302" s="1229">
        <v>291</v>
      </c>
      <c r="B302" s="1147">
        <v>851</v>
      </c>
      <c r="C302" s="123">
        <f t="shared" ref="C302:AL302" si="308">C36+C88+C140+C192+C244</f>
        <v>0</v>
      </c>
      <c r="D302" s="964">
        <f t="shared" si="308"/>
        <v>0</v>
      </c>
      <c r="E302" s="964">
        <f t="shared" si="308"/>
        <v>0</v>
      </c>
      <c r="F302" s="964">
        <f t="shared" si="308"/>
        <v>0</v>
      </c>
      <c r="G302" s="964">
        <f t="shared" si="308"/>
        <v>0</v>
      </c>
      <c r="H302" s="964">
        <f t="shared" si="308"/>
        <v>0</v>
      </c>
      <c r="I302" s="964">
        <f t="shared" si="308"/>
        <v>0</v>
      </c>
      <c r="J302" s="964">
        <f t="shared" si="308"/>
        <v>0</v>
      </c>
      <c r="K302" s="964">
        <f t="shared" si="308"/>
        <v>0</v>
      </c>
      <c r="L302" s="964">
        <f t="shared" si="308"/>
        <v>0</v>
      </c>
      <c r="M302" s="964">
        <f t="shared" si="308"/>
        <v>0</v>
      </c>
      <c r="N302" s="964">
        <f t="shared" si="308"/>
        <v>0</v>
      </c>
      <c r="O302" s="964">
        <f t="shared" si="308"/>
        <v>0</v>
      </c>
      <c r="P302" s="964">
        <f t="shared" si="308"/>
        <v>0</v>
      </c>
      <c r="Q302" s="964">
        <f t="shared" ref="Q302:R315" si="309">Q36+Q88+Q140+Q192+Q244</f>
        <v>0</v>
      </c>
      <c r="R302" s="964">
        <f t="shared" si="309"/>
        <v>0</v>
      </c>
      <c r="S302" s="964">
        <f t="shared" si="308"/>
        <v>0</v>
      </c>
      <c r="T302" s="964">
        <f t="shared" si="308"/>
        <v>0</v>
      </c>
      <c r="U302" s="964">
        <f t="shared" si="308"/>
        <v>0</v>
      </c>
      <c r="V302" s="964">
        <f t="shared" si="308"/>
        <v>0</v>
      </c>
      <c r="W302" s="964">
        <f t="shared" ref="W302:W315" si="310">W36+W88+W140+W192+W244</f>
        <v>0</v>
      </c>
      <c r="X302" s="964">
        <f t="shared" si="308"/>
        <v>0</v>
      </c>
      <c r="Y302" s="964">
        <f t="shared" si="308"/>
        <v>0</v>
      </c>
      <c r="Z302" s="964">
        <f t="shared" si="308"/>
        <v>60000</v>
      </c>
      <c r="AA302" s="964">
        <f t="shared" ref="AA302:AA315" si="311">AA36+AA88+AA140+AA192+AA244</f>
        <v>0</v>
      </c>
      <c r="AB302" s="964">
        <f t="shared" si="308"/>
        <v>0</v>
      </c>
      <c r="AC302" s="964">
        <f t="shared" si="308"/>
        <v>0</v>
      </c>
      <c r="AD302" s="964">
        <f t="shared" si="308"/>
        <v>0</v>
      </c>
      <c r="AE302" s="964">
        <f t="shared" ref="AE302:AF315" si="312">AE36+AE88+AE140+AE192+AE244</f>
        <v>0</v>
      </c>
      <c r="AF302" s="964">
        <f t="shared" si="312"/>
        <v>0</v>
      </c>
      <c r="AG302" s="964">
        <f t="shared" si="308"/>
        <v>0</v>
      </c>
      <c r="AH302" s="964">
        <f t="shared" si="308"/>
        <v>60000</v>
      </c>
      <c r="AI302" s="964">
        <f t="shared" si="308"/>
        <v>0</v>
      </c>
      <c r="AJ302" s="964">
        <f t="shared" ref="AJ302:AJ315" si="313">AJ36+AJ88+AJ140+AJ192+AJ244</f>
        <v>0</v>
      </c>
      <c r="AK302" s="964">
        <f t="shared" si="308"/>
        <v>60000</v>
      </c>
      <c r="AL302" s="964">
        <f t="shared" si="308"/>
        <v>60000</v>
      </c>
      <c r="AM302" s="1746"/>
    </row>
    <row r="303" spans="1:39" x14ac:dyDescent="0.2">
      <c r="A303" s="1229">
        <v>291</v>
      </c>
      <c r="B303" s="1147">
        <v>851</v>
      </c>
      <c r="C303" s="123">
        <f t="shared" ref="C303:AL303" si="314">C37+C89+C141+C193+C245</f>
        <v>0</v>
      </c>
      <c r="D303" s="964">
        <f t="shared" si="314"/>
        <v>0</v>
      </c>
      <c r="E303" s="964">
        <f t="shared" si="314"/>
        <v>0</v>
      </c>
      <c r="F303" s="964">
        <f t="shared" si="314"/>
        <v>0</v>
      </c>
      <c r="G303" s="964">
        <f t="shared" si="314"/>
        <v>0</v>
      </c>
      <c r="H303" s="964">
        <f t="shared" si="314"/>
        <v>0</v>
      </c>
      <c r="I303" s="964">
        <f t="shared" si="314"/>
        <v>0</v>
      </c>
      <c r="J303" s="964">
        <f t="shared" si="314"/>
        <v>0</v>
      </c>
      <c r="K303" s="964">
        <f t="shared" si="314"/>
        <v>0</v>
      </c>
      <c r="L303" s="964">
        <f t="shared" si="314"/>
        <v>0</v>
      </c>
      <c r="M303" s="964">
        <f t="shared" si="314"/>
        <v>0</v>
      </c>
      <c r="N303" s="964">
        <f t="shared" si="314"/>
        <v>0</v>
      </c>
      <c r="O303" s="964">
        <f t="shared" si="314"/>
        <v>0</v>
      </c>
      <c r="P303" s="964">
        <f t="shared" si="314"/>
        <v>0</v>
      </c>
      <c r="Q303" s="964">
        <f t="shared" si="309"/>
        <v>0</v>
      </c>
      <c r="R303" s="964">
        <f t="shared" si="309"/>
        <v>0</v>
      </c>
      <c r="S303" s="964">
        <f t="shared" si="314"/>
        <v>0</v>
      </c>
      <c r="T303" s="964">
        <f t="shared" si="314"/>
        <v>0</v>
      </c>
      <c r="U303" s="964">
        <f t="shared" si="314"/>
        <v>0</v>
      </c>
      <c r="V303" s="964">
        <f t="shared" si="314"/>
        <v>0</v>
      </c>
      <c r="W303" s="964">
        <f t="shared" si="310"/>
        <v>0</v>
      </c>
      <c r="X303" s="964">
        <f t="shared" si="314"/>
        <v>0</v>
      </c>
      <c r="Y303" s="964">
        <f t="shared" si="314"/>
        <v>0</v>
      </c>
      <c r="Z303" s="964">
        <f t="shared" si="314"/>
        <v>140000</v>
      </c>
      <c r="AA303" s="964">
        <f t="shared" si="311"/>
        <v>0</v>
      </c>
      <c r="AB303" s="964">
        <f t="shared" si="314"/>
        <v>0</v>
      </c>
      <c r="AC303" s="964">
        <f t="shared" si="314"/>
        <v>0</v>
      </c>
      <c r="AD303" s="964">
        <f t="shared" si="314"/>
        <v>0</v>
      </c>
      <c r="AE303" s="964">
        <f t="shared" si="312"/>
        <v>0</v>
      </c>
      <c r="AF303" s="964">
        <f t="shared" si="312"/>
        <v>0</v>
      </c>
      <c r="AG303" s="964">
        <f t="shared" si="314"/>
        <v>0</v>
      </c>
      <c r="AH303" s="964">
        <f t="shared" si="314"/>
        <v>140000</v>
      </c>
      <c r="AI303" s="964">
        <f t="shared" si="314"/>
        <v>0</v>
      </c>
      <c r="AJ303" s="964">
        <f t="shared" si="313"/>
        <v>0</v>
      </c>
      <c r="AK303" s="964">
        <f t="shared" si="314"/>
        <v>140000</v>
      </c>
      <c r="AL303" s="964">
        <f t="shared" si="314"/>
        <v>140000</v>
      </c>
      <c r="AM303" s="1746"/>
    </row>
    <row r="304" spans="1:39" x14ac:dyDescent="0.2">
      <c r="A304" s="1229">
        <v>291</v>
      </c>
      <c r="B304" s="1049">
        <v>852</v>
      </c>
      <c r="C304" s="123">
        <f t="shared" ref="C304:AL304" si="315">C38+C90+C142+C194+C246</f>
        <v>0</v>
      </c>
      <c r="D304" s="964">
        <f t="shared" si="315"/>
        <v>0</v>
      </c>
      <c r="E304" s="964">
        <f t="shared" si="315"/>
        <v>0</v>
      </c>
      <c r="F304" s="964">
        <f t="shared" si="315"/>
        <v>0</v>
      </c>
      <c r="G304" s="964">
        <f t="shared" si="315"/>
        <v>0</v>
      </c>
      <c r="H304" s="964">
        <f t="shared" si="315"/>
        <v>0</v>
      </c>
      <c r="I304" s="964">
        <f t="shared" si="315"/>
        <v>0</v>
      </c>
      <c r="J304" s="964">
        <f t="shared" si="315"/>
        <v>0</v>
      </c>
      <c r="K304" s="964">
        <f t="shared" si="315"/>
        <v>0</v>
      </c>
      <c r="L304" s="964">
        <f t="shared" si="315"/>
        <v>0</v>
      </c>
      <c r="M304" s="964">
        <f t="shared" si="315"/>
        <v>0</v>
      </c>
      <c r="N304" s="964">
        <f t="shared" si="315"/>
        <v>0</v>
      </c>
      <c r="O304" s="964">
        <f t="shared" si="315"/>
        <v>0</v>
      </c>
      <c r="P304" s="964">
        <f t="shared" si="315"/>
        <v>0</v>
      </c>
      <c r="Q304" s="964">
        <f t="shared" si="309"/>
        <v>0</v>
      </c>
      <c r="R304" s="964">
        <f t="shared" si="309"/>
        <v>0</v>
      </c>
      <c r="S304" s="964">
        <f t="shared" si="315"/>
        <v>0</v>
      </c>
      <c r="T304" s="964">
        <f t="shared" si="315"/>
        <v>0</v>
      </c>
      <c r="U304" s="964">
        <f t="shared" si="315"/>
        <v>0</v>
      </c>
      <c r="V304" s="964">
        <f t="shared" si="315"/>
        <v>0</v>
      </c>
      <c r="W304" s="964">
        <f t="shared" si="310"/>
        <v>0</v>
      </c>
      <c r="X304" s="964">
        <f t="shared" si="315"/>
        <v>0</v>
      </c>
      <c r="Y304" s="964">
        <f t="shared" si="315"/>
        <v>0</v>
      </c>
      <c r="Z304" s="964">
        <f t="shared" si="315"/>
        <v>0</v>
      </c>
      <c r="AA304" s="964">
        <f t="shared" si="311"/>
        <v>0</v>
      </c>
      <c r="AB304" s="964">
        <f t="shared" si="315"/>
        <v>0</v>
      </c>
      <c r="AC304" s="964">
        <f t="shared" si="315"/>
        <v>0</v>
      </c>
      <c r="AD304" s="964">
        <f t="shared" si="315"/>
        <v>0</v>
      </c>
      <c r="AE304" s="964">
        <f t="shared" si="312"/>
        <v>0</v>
      </c>
      <c r="AF304" s="964">
        <f t="shared" si="312"/>
        <v>0</v>
      </c>
      <c r="AG304" s="964">
        <f t="shared" si="315"/>
        <v>0</v>
      </c>
      <c r="AH304" s="964">
        <f t="shared" si="315"/>
        <v>0</v>
      </c>
      <c r="AI304" s="964">
        <f t="shared" si="315"/>
        <v>0</v>
      </c>
      <c r="AJ304" s="964">
        <f t="shared" si="313"/>
        <v>0</v>
      </c>
      <c r="AK304" s="964">
        <f t="shared" si="315"/>
        <v>0</v>
      </c>
      <c r="AL304" s="964">
        <f t="shared" si="315"/>
        <v>0</v>
      </c>
      <c r="AM304" s="1746"/>
    </row>
    <row r="305" spans="1:39" x14ac:dyDescent="0.2">
      <c r="A305" s="1229">
        <v>291</v>
      </c>
      <c r="B305" s="1147">
        <v>853</v>
      </c>
      <c r="C305" s="123">
        <f t="shared" ref="C305:AL305" si="316">C39+C91+C143+C195+C247</f>
        <v>0</v>
      </c>
      <c r="D305" s="964">
        <f t="shared" si="316"/>
        <v>0</v>
      </c>
      <c r="E305" s="964">
        <f t="shared" si="316"/>
        <v>0</v>
      </c>
      <c r="F305" s="964">
        <f t="shared" si="316"/>
        <v>0</v>
      </c>
      <c r="G305" s="964">
        <f t="shared" si="316"/>
        <v>0</v>
      </c>
      <c r="H305" s="964">
        <f t="shared" si="316"/>
        <v>0</v>
      </c>
      <c r="I305" s="964">
        <f t="shared" si="316"/>
        <v>0</v>
      </c>
      <c r="J305" s="964">
        <f t="shared" si="316"/>
        <v>0</v>
      </c>
      <c r="K305" s="964">
        <f t="shared" si="316"/>
        <v>0</v>
      </c>
      <c r="L305" s="964">
        <f t="shared" si="316"/>
        <v>0</v>
      </c>
      <c r="M305" s="964">
        <f t="shared" si="316"/>
        <v>0</v>
      </c>
      <c r="N305" s="964">
        <f t="shared" si="316"/>
        <v>0</v>
      </c>
      <c r="O305" s="964">
        <f t="shared" si="316"/>
        <v>0</v>
      </c>
      <c r="P305" s="964">
        <f t="shared" si="316"/>
        <v>0</v>
      </c>
      <c r="Q305" s="964">
        <f t="shared" si="309"/>
        <v>0</v>
      </c>
      <c r="R305" s="964">
        <f t="shared" si="309"/>
        <v>0</v>
      </c>
      <c r="S305" s="964">
        <f t="shared" si="316"/>
        <v>0</v>
      </c>
      <c r="T305" s="964">
        <f t="shared" si="316"/>
        <v>0</v>
      </c>
      <c r="U305" s="964">
        <f t="shared" si="316"/>
        <v>0</v>
      </c>
      <c r="V305" s="964">
        <f t="shared" si="316"/>
        <v>0</v>
      </c>
      <c r="W305" s="964">
        <f t="shared" si="310"/>
        <v>0</v>
      </c>
      <c r="X305" s="964">
        <f t="shared" si="316"/>
        <v>0</v>
      </c>
      <c r="Y305" s="964">
        <f t="shared" si="316"/>
        <v>0</v>
      </c>
      <c r="Z305" s="964">
        <f t="shared" si="316"/>
        <v>0</v>
      </c>
      <c r="AA305" s="964">
        <f t="shared" si="311"/>
        <v>0</v>
      </c>
      <c r="AB305" s="964">
        <f t="shared" si="316"/>
        <v>0</v>
      </c>
      <c r="AC305" s="964">
        <f t="shared" si="316"/>
        <v>0</v>
      </c>
      <c r="AD305" s="964">
        <f t="shared" si="316"/>
        <v>0</v>
      </c>
      <c r="AE305" s="964">
        <f t="shared" si="312"/>
        <v>0</v>
      </c>
      <c r="AF305" s="964">
        <f t="shared" si="312"/>
        <v>0</v>
      </c>
      <c r="AG305" s="964">
        <f t="shared" si="316"/>
        <v>0</v>
      </c>
      <c r="AH305" s="964">
        <f t="shared" si="316"/>
        <v>0</v>
      </c>
      <c r="AI305" s="964">
        <f t="shared" si="316"/>
        <v>0</v>
      </c>
      <c r="AJ305" s="964">
        <f t="shared" si="313"/>
        <v>0</v>
      </c>
      <c r="AK305" s="964">
        <f t="shared" si="316"/>
        <v>0</v>
      </c>
      <c r="AL305" s="964">
        <f t="shared" si="316"/>
        <v>0</v>
      </c>
      <c r="AM305" s="1746"/>
    </row>
    <row r="306" spans="1:39" x14ac:dyDescent="0.2">
      <c r="A306" s="1229">
        <v>292</v>
      </c>
      <c r="B306" s="1049">
        <v>853</v>
      </c>
      <c r="C306" s="123">
        <f t="shared" ref="C306:AL306" si="317">C40+C92+C144+C196+C248</f>
        <v>0</v>
      </c>
      <c r="D306" s="964">
        <f t="shared" si="317"/>
        <v>0</v>
      </c>
      <c r="E306" s="964">
        <f t="shared" si="317"/>
        <v>0</v>
      </c>
      <c r="F306" s="964">
        <f t="shared" si="317"/>
        <v>0</v>
      </c>
      <c r="G306" s="964">
        <f t="shared" si="317"/>
        <v>0</v>
      </c>
      <c r="H306" s="964">
        <f t="shared" si="317"/>
        <v>0</v>
      </c>
      <c r="I306" s="964">
        <f t="shared" si="317"/>
        <v>0</v>
      </c>
      <c r="J306" s="964">
        <f t="shared" si="317"/>
        <v>0</v>
      </c>
      <c r="K306" s="964">
        <f t="shared" si="317"/>
        <v>0</v>
      </c>
      <c r="L306" s="964">
        <f t="shared" si="317"/>
        <v>0</v>
      </c>
      <c r="M306" s="964">
        <f t="shared" si="317"/>
        <v>0</v>
      </c>
      <c r="N306" s="964">
        <f t="shared" si="317"/>
        <v>0</v>
      </c>
      <c r="O306" s="964">
        <f t="shared" si="317"/>
        <v>0</v>
      </c>
      <c r="P306" s="964">
        <f t="shared" si="317"/>
        <v>0</v>
      </c>
      <c r="Q306" s="964">
        <f t="shared" si="309"/>
        <v>0</v>
      </c>
      <c r="R306" s="964">
        <f t="shared" si="309"/>
        <v>0</v>
      </c>
      <c r="S306" s="964">
        <f t="shared" si="317"/>
        <v>0</v>
      </c>
      <c r="T306" s="964">
        <f t="shared" si="317"/>
        <v>0</v>
      </c>
      <c r="U306" s="964">
        <f t="shared" si="317"/>
        <v>0</v>
      </c>
      <c r="V306" s="964">
        <f t="shared" si="317"/>
        <v>0</v>
      </c>
      <c r="W306" s="964">
        <f t="shared" si="310"/>
        <v>0</v>
      </c>
      <c r="X306" s="964">
        <f t="shared" si="317"/>
        <v>0</v>
      </c>
      <c r="Y306" s="964">
        <f t="shared" si="317"/>
        <v>0</v>
      </c>
      <c r="Z306" s="964">
        <f t="shared" si="317"/>
        <v>0</v>
      </c>
      <c r="AA306" s="964">
        <f t="shared" si="311"/>
        <v>0</v>
      </c>
      <c r="AB306" s="964">
        <f t="shared" si="317"/>
        <v>0</v>
      </c>
      <c r="AC306" s="964">
        <f t="shared" si="317"/>
        <v>0</v>
      </c>
      <c r="AD306" s="964">
        <f t="shared" si="317"/>
        <v>0</v>
      </c>
      <c r="AE306" s="964">
        <f t="shared" si="312"/>
        <v>0</v>
      </c>
      <c r="AF306" s="964">
        <f t="shared" si="312"/>
        <v>0</v>
      </c>
      <c r="AG306" s="964">
        <f t="shared" si="317"/>
        <v>0</v>
      </c>
      <c r="AH306" s="964">
        <f t="shared" si="317"/>
        <v>0</v>
      </c>
      <c r="AI306" s="964">
        <f t="shared" si="317"/>
        <v>0</v>
      </c>
      <c r="AJ306" s="964">
        <f t="shared" si="313"/>
        <v>0</v>
      </c>
      <c r="AK306" s="964">
        <f t="shared" si="317"/>
        <v>0</v>
      </c>
      <c r="AL306" s="964">
        <f t="shared" si="317"/>
        <v>0</v>
      </c>
      <c r="AM306" s="1746"/>
    </row>
    <row r="307" spans="1:39" x14ac:dyDescent="0.2">
      <c r="A307" s="1229">
        <v>293</v>
      </c>
      <c r="B307" s="1049">
        <v>851</v>
      </c>
      <c r="C307" s="123">
        <f t="shared" ref="C307:AL307" si="318">C41+C93+C145+C197+C249</f>
        <v>0</v>
      </c>
      <c r="D307" s="964">
        <f t="shared" si="318"/>
        <v>0</v>
      </c>
      <c r="E307" s="964">
        <f t="shared" si="318"/>
        <v>0</v>
      </c>
      <c r="F307" s="964">
        <f t="shared" si="318"/>
        <v>0</v>
      </c>
      <c r="G307" s="964">
        <f t="shared" si="318"/>
        <v>0</v>
      </c>
      <c r="H307" s="964">
        <f t="shared" si="318"/>
        <v>0</v>
      </c>
      <c r="I307" s="964">
        <f t="shared" si="318"/>
        <v>0</v>
      </c>
      <c r="J307" s="964">
        <f t="shared" si="318"/>
        <v>0</v>
      </c>
      <c r="K307" s="964">
        <f t="shared" si="318"/>
        <v>0</v>
      </c>
      <c r="L307" s="964">
        <f t="shared" si="318"/>
        <v>0</v>
      </c>
      <c r="M307" s="964">
        <f t="shared" si="318"/>
        <v>0</v>
      </c>
      <c r="N307" s="964">
        <f t="shared" si="318"/>
        <v>0</v>
      </c>
      <c r="O307" s="964">
        <f t="shared" si="318"/>
        <v>0</v>
      </c>
      <c r="P307" s="964">
        <f t="shared" si="318"/>
        <v>0</v>
      </c>
      <c r="Q307" s="964">
        <f t="shared" si="309"/>
        <v>0</v>
      </c>
      <c r="R307" s="964">
        <f t="shared" si="309"/>
        <v>0</v>
      </c>
      <c r="S307" s="964">
        <f t="shared" si="318"/>
        <v>0</v>
      </c>
      <c r="T307" s="964">
        <f t="shared" si="318"/>
        <v>0</v>
      </c>
      <c r="U307" s="964">
        <f t="shared" si="318"/>
        <v>0</v>
      </c>
      <c r="V307" s="964">
        <f t="shared" si="318"/>
        <v>0</v>
      </c>
      <c r="W307" s="964">
        <f t="shared" si="310"/>
        <v>0</v>
      </c>
      <c r="X307" s="964">
        <f t="shared" si="318"/>
        <v>0</v>
      </c>
      <c r="Y307" s="964">
        <f t="shared" si="318"/>
        <v>0</v>
      </c>
      <c r="Z307" s="964">
        <f t="shared" si="318"/>
        <v>0</v>
      </c>
      <c r="AA307" s="964">
        <f t="shared" si="311"/>
        <v>0</v>
      </c>
      <c r="AB307" s="964">
        <f t="shared" si="318"/>
        <v>0</v>
      </c>
      <c r="AC307" s="964">
        <f t="shared" si="318"/>
        <v>0</v>
      </c>
      <c r="AD307" s="964">
        <f t="shared" si="318"/>
        <v>0</v>
      </c>
      <c r="AE307" s="964">
        <f t="shared" si="312"/>
        <v>0</v>
      </c>
      <c r="AF307" s="964">
        <f t="shared" si="312"/>
        <v>0</v>
      </c>
      <c r="AG307" s="964">
        <f t="shared" si="318"/>
        <v>0</v>
      </c>
      <c r="AH307" s="964">
        <f t="shared" si="318"/>
        <v>0</v>
      </c>
      <c r="AI307" s="964">
        <f t="shared" si="318"/>
        <v>0</v>
      </c>
      <c r="AJ307" s="964">
        <f t="shared" si="313"/>
        <v>0</v>
      </c>
      <c r="AK307" s="964">
        <f t="shared" si="318"/>
        <v>0</v>
      </c>
      <c r="AL307" s="964">
        <f t="shared" si="318"/>
        <v>0</v>
      </c>
      <c r="AM307" s="1746"/>
    </row>
    <row r="308" spans="1:39" x14ac:dyDescent="0.2">
      <c r="A308" s="1229">
        <v>293</v>
      </c>
      <c r="B308" s="1049">
        <v>853</v>
      </c>
      <c r="C308" s="123">
        <f t="shared" ref="C308:AL308" si="319">C42+C94+C146+C198+C250</f>
        <v>0</v>
      </c>
      <c r="D308" s="964">
        <f t="shared" si="319"/>
        <v>0</v>
      </c>
      <c r="E308" s="964">
        <f t="shared" si="319"/>
        <v>0</v>
      </c>
      <c r="F308" s="964">
        <f t="shared" si="319"/>
        <v>0</v>
      </c>
      <c r="G308" s="964">
        <f t="shared" si="319"/>
        <v>0</v>
      </c>
      <c r="H308" s="964">
        <f t="shared" si="319"/>
        <v>0</v>
      </c>
      <c r="I308" s="964">
        <f t="shared" si="319"/>
        <v>0</v>
      </c>
      <c r="J308" s="964">
        <f t="shared" si="319"/>
        <v>0</v>
      </c>
      <c r="K308" s="964">
        <f t="shared" si="319"/>
        <v>0</v>
      </c>
      <c r="L308" s="964">
        <f t="shared" si="319"/>
        <v>0</v>
      </c>
      <c r="M308" s="964">
        <f t="shared" si="319"/>
        <v>0</v>
      </c>
      <c r="N308" s="964">
        <f t="shared" si="319"/>
        <v>0</v>
      </c>
      <c r="O308" s="964">
        <f t="shared" si="319"/>
        <v>0</v>
      </c>
      <c r="P308" s="964">
        <f t="shared" si="319"/>
        <v>0</v>
      </c>
      <c r="Q308" s="964">
        <f t="shared" si="309"/>
        <v>0</v>
      </c>
      <c r="R308" s="964">
        <f t="shared" si="309"/>
        <v>0</v>
      </c>
      <c r="S308" s="964">
        <f t="shared" si="319"/>
        <v>0</v>
      </c>
      <c r="T308" s="964">
        <f t="shared" si="319"/>
        <v>0</v>
      </c>
      <c r="U308" s="964">
        <f t="shared" si="319"/>
        <v>0</v>
      </c>
      <c r="V308" s="964">
        <f t="shared" si="319"/>
        <v>0</v>
      </c>
      <c r="W308" s="964">
        <f t="shared" si="310"/>
        <v>0</v>
      </c>
      <c r="X308" s="964">
        <f t="shared" si="319"/>
        <v>0</v>
      </c>
      <c r="Y308" s="964">
        <f t="shared" si="319"/>
        <v>0</v>
      </c>
      <c r="Z308" s="964">
        <f t="shared" si="319"/>
        <v>1540.42</v>
      </c>
      <c r="AA308" s="964">
        <f t="shared" si="311"/>
        <v>0</v>
      </c>
      <c r="AB308" s="964">
        <f t="shared" si="319"/>
        <v>0</v>
      </c>
      <c r="AC308" s="964">
        <f t="shared" si="319"/>
        <v>0</v>
      </c>
      <c r="AD308" s="964">
        <f t="shared" si="319"/>
        <v>0</v>
      </c>
      <c r="AE308" s="964">
        <f t="shared" si="312"/>
        <v>0</v>
      </c>
      <c r="AF308" s="964">
        <f t="shared" si="312"/>
        <v>0</v>
      </c>
      <c r="AG308" s="964">
        <f t="shared" si="319"/>
        <v>0</v>
      </c>
      <c r="AH308" s="964">
        <f t="shared" si="319"/>
        <v>1540.42</v>
      </c>
      <c r="AI308" s="964">
        <f t="shared" si="319"/>
        <v>0</v>
      </c>
      <c r="AJ308" s="964">
        <f t="shared" si="313"/>
        <v>0</v>
      </c>
      <c r="AK308" s="964">
        <f t="shared" si="319"/>
        <v>1540.42</v>
      </c>
      <c r="AL308" s="964">
        <f t="shared" si="319"/>
        <v>1540.42</v>
      </c>
      <c r="AM308" s="1746"/>
    </row>
    <row r="309" spans="1:39" ht="12" customHeight="1" x14ac:dyDescent="0.2">
      <c r="A309" s="1229">
        <v>296</v>
      </c>
      <c r="B309" s="1049">
        <v>244</v>
      </c>
      <c r="C309" s="123">
        <f t="shared" ref="C309:AL309" si="320">C43+C95+C147+C199+C251</f>
        <v>0</v>
      </c>
      <c r="D309" s="964">
        <f t="shared" si="320"/>
        <v>0</v>
      </c>
      <c r="E309" s="964">
        <f t="shared" si="320"/>
        <v>0</v>
      </c>
      <c r="F309" s="964">
        <f t="shared" si="320"/>
        <v>0</v>
      </c>
      <c r="G309" s="964">
        <f t="shared" si="320"/>
        <v>0</v>
      </c>
      <c r="H309" s="964">
        <f t="shared" si="320"/>
        <v>0</v>
      </c>
      <c r="I309" s="964">
        <f t="shared" si="320"/>
        <v>0</v>
      </c>
      <c r="J309" s="964">
        <f t="shared" si="320"/>
        <v>0</v>
      </c>
      <c r="K309" s="964">
        <f t="shared" si="320"/>
        <v>0</v>
      </c>
      <c r="L309" s="964">
        <f t="shared" si="320"/>
        <v>0</v>
      </c>
      <c r="M309" s="964">
        <f t="shared" si="320"/>
        <v>0</v>
      </c>
      <c r="N309" s="964">
        <f t="shared" si="320"/>
        <v>0</v>
      </c>
      <c r="O309" s="964">
        <f t="shared" si="320"/>
        <v>0</v>
      </c>
      <c r="P309" s="964">
        <f t="shared" si="320"/>
        <v>0</v>
      </c>
      <c r="Q309" s="964">
        <f t="shared" si="309"/>
        <v>0</v>
      </c>
      <c r="R309" s="964">
        <f t="shared" si="309"/>
        <v>0</v>
      </c>
      <c r="S309" s="964">
        <f t="shared" si="320"/>
        <v>0</v>
      </c>
      <c r="T309" s="964">
        <f t="shared" si="320"/>
        <v>0</v>
      </c>
      <c r="U309" s="964">
        <f t="shared" si="320"/>
        <v>0</v>
      </c>
      <c r="V309" s="964">
        <f t="shared" si="320"/>
        <v>0</v>
      </c>
      <c r="W309" s="964">
        <f t="shared" si="310"/>
        <v>0</v>
      </c>
      <c r="X309" s="964">
        <f t="shared" si="320"/>
        <v>0</v>
      </c>
      <c r="Y309" s="964">
        <f t="shared" si="320"/>
        <v>0</v>
      </c>
      <c r="Z309" s="964">
        <f t="shared" si="320"/>
        <v>0</v>
      </c>
      <c r="AA309" s="964">
        <f t="shared" si="311"/>
        <v>0</v>
      </c>
      <c r="AB309" s="964">
        <f t="shared" si="320"/>
        <v>0</v>
      </c>
      <c r="AC309" s="964">
        <f t="shared" si="320"/>
        <v>0</v>
      </c>
      <c r="AD309" s="964">
        <f t="shared" si="320"/>
        <v>0</v>
      </c>
      <c r="AE309" s="964">
        <f t="shared" si="312"/>
        <v>0</v>
      </c>
      <c r="AF309" s="964">
        <f t="shared" si="312"/>
        <v>0</v>
      </c>
      <c r="AG309" s="964">
        <f t="shared" si="320"/>
        <v>0</v>
      </c>
      <c r="AH309" s="964">
        <f t="shared" si="320"/>
        <v>0</v>
      </c>
      <c r="AI309" s="964">
        <f t="shared" si="320"/>
        <v>0</v>
      </c>
      <c r="AJ309" s="964">
        <f t="shared" si="313"/>
        <v>0</v>
      </c>
      <c r="AK309" s="964">
        <f t="shared" si="320"/>
        <v>0</v>
      </c>
      <c r="AL309" s="964">
        <f t="shared" si="320"/>
        <v>0</v>
      </c>
      <c r="AM309" s="1746"/>
    </row>
    <row r="310" spans="1:39" x14ac:dyDescent="0.2">
      <c r="A310" s="1229">
        <v>296</v>
      </c>
      <c r="B310" s="1049">
        <v>340</v>
      </c>
      <c r="C310" s="123">
        <f t="shared" ref="C310:AL310" si="321">C44+C96+C148+C200+C252</f>
        <v>0</v>
      </c>
      <c r="D310" s="964">
        <f t="shared" si="321"/>
        <v>0</v>
      </c>
      <c r="E310" s="964">
        <f t="shared" si="321"/>
        <v>0</v>
      </c>
      <c r="F310" s="964">
        <f t="shared" si="321"/>
        <v>0</v>
      </c>
      <c r="G310" s="964">
        <f t="shared" si="321"/>
        <v>0</v>
      </c>
      <c r="H310" s="964">
        <f t="shared" si="321"/>
        <v>0</v>
      </c>
      <c r="I310" s="964">
        <f t="shared" si="321"/>
        <v>0</v>
      </c>
      <c r="J310" s="964">
        <f t="shared" si="321"/>
        <v>0</v>
      </c>
      <c r="K310" s="964">
        <f t="shared" si="321"/>
        <v>0</v>
      </c>
      <c r="L310" s="964">
        <f t="shared" si="321"/>
        <v>0</v>
      </c>
      <c r="M310" s="964">
        <f t="shared" si="321"/>
        <v>0</v>
      </c>
      <c r="N310" s="964">
        <f t="shared" si="321"/>
        <v>0</v>
      </c>
      <c r="O310" s="964">
        <f t="shared" si="321"/>
        <v>0</v>
      </c>
      <c r="P310" s="964">
        <f t="shared" si="321"/>
        <v>0</v>
      </c>
      <c r="Q310" s="964">
        <f t="shared" si="309"/>
        <v>0</v>
      </c>
      <c r="R310" s="964">
        <f t="shared" si="309"/>
        <v>0</v>
      </c>
      <c r="S310" s="964">
        <f t="shared" si="321"/>
        <v>0</v>
      </c>
      <c r="T310" s="964">
        <f t="shared" si="321"/>
        <v>0</v>
      </c>
      <c r="U310" s="964">
        <f t="shared" si="321"/>
        <v>0</v>
      </c>
      <c r="V310" s="964">
        <f t="shared" si="321"/>
        <v>0</v>
      </c>
      <c r="W310" s="964">
        <f t="shared" si="310"/>
        <v>0</v>
      </c>
      <c r="X310" s="964">
        <f t="shared" si="321"/>
        <v>0</v>
      </c>
      <c r="Y310" s="964">
        <f t="shared" si="321"/>
        <v>0</v>
      </c>
      <c r="Z310" s="964">
        <f t="shared" si="321"/>
        <v>0</v>
      </c>
      <c r="AA310" s="964">
        <f t="shared" si="311"/>
        <v>0</v>
      </c>
      <c r="AB310" s="964">
        <f t="shared" si="321"/>
        <v>0</v>
      </c>
      <c r="AC310" s="964">
        <f t="shared" si="321"/>
        <v>0</v>
      </c>
      <c r="AD310" s="964">
        <f t="shared" si="321"/>
        <v>0</v>
      </c>
      <c r="AE310" s="964">
        <f t="shared" si="312"/>
        <v>0</v>
      </c>
      <c r="AF310" s="964">
        <f t="shared" si="312"/>
        <v>0</v>
      </c>
      <c r="AG310" s="964">
        <f t="shared" si="321"/>
        <v>0</v>
      </c>
      <c r="AH310" s="964">
        <f t="shared" si="321"/>
        <v>0</v>
      </c>
      <c r="AI310" s="964">
        <f t="shared" si="321"/>
        <v>0</v>
      </c>
      <c r="AJ310" s="964">
        <f t="shared" si="313"/>
        <v>0</v>
      </c>
      <c r="AK310" s="964">
        <f t="shared" si="321"/>
        <v>0</v>
      </c>
      <c r="AL310" s="964">
        <f t="shared" si="321"/>
        <v>0</v>
      </c>
      <c r="AM310" s="1746"/>
    </row>
    <row r="311" spans="1:39" hidden="1" x14ac:dyDescent="0.2">
      <c r="A311" s="1229">
        <v>296</v>
      </c>
      <c r="B311" s="1049">
        <v>360</v>
      </c>
      <c r="C311" s="123">
        <f t="shared" ref="C311:AL311" si="322">C45+C97+C149+C201+C253</f>
        <v>0</v>
      </c>
      <c r="D311" s="964">
        <f t="shared" si="322"/>
        <v>0</v>
      </c>
      <c r="E311" s="964">
        <f t="shared" si="322"/>
        <v>0</v>
      </c>
      <c r="F311" s="964">
        <f t="shared" si="322"/>
        <v>0</v>
      </c>
      <c r="G311" s="964">
        <f t="shared" si="322"/>
        <v>0</v>
      </c>
      <c r="H311" s="964">
        <f t="shared" si="322"/>
        <v>0</v>
      </c>
      <c r="I311" s="964">
        <f t="shared" si="322"/>
        <v>0</v>
      </c>
      <c r="J311" s="964">
        <f t="shared" si="322"/>
        <v>0</v>
      </c>
      <c r="K311" s="964">
        <f t="shared" si="322"/>
        <v>0</v>
      </c>
      <c r="L311" s="964">
        <f t="shared" si="322"/>
        <v>0</v>
      </c>
      <c r="M311" s="964">
        <f t="shared" si="322"/>
        <v>0</v>
      </c>
      <c r="N311" s="964">
        <f t="shared" si="322"/>
        <v>0</v>
      </c>
      <c r="O311" s="964">
        <f t="shared" si="322"/>
        <v>0</v>
      </c>
      <c r="P311" s="964">
        <f t="shared" si="322"/>
        <v>0</v>
      </c>
      <c r="Q311" s="964">
        <f t="shared" si="309"/>
        <v>0</v>
      </c>
      <c r="R311" s="964">
        <f t="shared" si="309"/>
        <v>0</v>
      </c>
      <c r="S311" s="964">
        <f t="shared" si="322"/>
        <v>0</v>
      </c>
      <c r="T311" s="964">
        <f t="shared" si="322"/>
        <v>0</v>
      </c>
      <c r="U311" s="964">
        <f t="shared" si="322"/>
        <v>0</v>
      </c>
      <c r="V311" s="964">
        <f t="shared" si="322"/>
        <v>0</v>
      </c>
      <c r="W311" s="964">
        <f t="shared" si="310"/>
        <v>0</v>
      </c>
      <c r="X311" s="964">
        <f t="shared" si="322"/>
        <v>0</v>
      </c>
      <c r="Y311" s="964">
        <f t="shared" si="322"/>
        <v>0</v>
      </c>
      <c r="Z311" s="964">
        <f t="shared" si="322"/>
        <v>0</v>
      </c>
      <c r="AA311" s="964">
        <f t="shared" si="311"/>
        <v>0</v>
      </c>
      <c r="AB311" s="964">
        <f t="shared" si="322"/>
        <v>0</v>
      </c>
      <c r="AC311" s="964">
        <f t="shared" si="322"/>
        <v>0</v>
      </c>
      <c r="AD311" s="964">
        <f t="shared" si="322"/>
        <v>0</v>
      </c>
      <c r="AE311" s="964">
        <f t="shared" si="312"/>
        <v>0</v>
      </c>
      <c r="AF311" s="964">
        <f t="shared" si="312"/>
        <v>0</v>
      </c>
      <c r="AG311" s="964">
        <f t="shared" si="322"/>
        <v>0</v>
      </c>
      <c r="AH311" s="964">
        <f t="shared" si="322"/>
        <v>0</v>
      </c>
      <c r="AI311" s="964">
        <f t="shared" si="322"/>
        <v>0</v>
      </c>
      <c r="AJ311" s="964">
        <f t="shared" si="313"/>
        <v>0</v>
      </c>
      <c r="AK311" s="964">
        <f t="shared" si="322"/>
        <v>0</v>
      </c>
      <c r="AL311" s="964">
        <f t="shared" si="322"/>
        <v>0</v>
      </c>
      <c r="AM311" s="1746"/>
    </row>
    <row r="312" spans="1:39" x14ac:dyDescent="0.2">
      <c r="A312" s="1229">
        <v>296</v>
      </c>
      <c r="B312" s="1049">
        <v>831</v>
      </c>
      <c r="C312" s="123">
        <f t="shared" ref="C312:AL312" si="323">C46+C98+C150+C202+C254</f>
        <v>0</v>
      </c>
      <c r="D312" s="964">
        <f t="shared" si="323"/>
        <v>0</v>
      </c>
      <c r="E312" s="964">
        <f t="shared" si="323"/>
        <v>0</v>
      </c>
      <c r="F312" s="964">
        <f t="shared" si="323"/>
        <v>0</v>
      </c>
      <c r="G312" s="964">
        <f t="shared" si="323"/>
        <v>0</v>
      </c>
      <c r="H312" s="964">
        <f t="shared" si="323"/>
        <v>0</v>
      </c>
      <c r="I312" s="964">
        <f t="shared" si="323"/>
        <v>0</v>
      </c>
      <c r="J312" s="964">
        <f t="shared" si="323"/>
        <v>0</v>
      </c>
      <c r="K312" s="964">
        <f t="shared" si="323"/>
        <v>0</v>
      </c>
      <c r="L312" s="964">
        <f t="shared" si="323"/>
        <v>0</v>
      </c>
      <c r="M312" s="964">
        <f t="shared" si="323"/>
        <v>0</v>
      </c>
      <c r="N312" s="964">
        <f t="shared" si="323"/>
        <v>0</v>
      </c>
      <c r="O312" s="964">
        <f t="shared" si="323"/>
        <v>0</v>
      </c>
      <c r="P312" s="964">
        <f t="shared" si="323"/>
        <v>0</v>
      </c>
      <c r="Q312" s="964">
        <f t="shared" si="309"/>
        <v>0</v>
      </c>
      <c r="R312" s="964">
        <f t="shared" si="309"/>
        <v>0</v>
      </c>
      <c r="S312" s="964">
        <f t="shared" si="323"/>
        <v>0</v>
      </c>
      <c r="T312" s="964">
        <f t="shared" si="323"/>
        <v>0</v>
      </c>
      <c r="U312" s="964">
        <f t="shared" si="323"/>
        <v>0</v>
      </c>
      <c r="V312" s="964">
        <f t="shared" si="323"/>
        <v>0</v>
      </c>
      <c r="W312" s="964">
        <f t="shared" si="310"/>
        <v>0</v>
      </c>
      <c r="X312" s="964">
        <f t="shared" si="323"/>
        <v>0</v>
      </c>
      <c r="Y312" s="964">
        <f t="shared" si="323"/>
        <v>0</v>
      </c>
      <c r="Z312" s="964">
        <f t="shared" si="323"/>
        <v>0</v>
      </c>
      <c r="AA312" s="964">
        <f t="shared" si="311"/>
        <v>0</v>
      </c>
      <c r="AB312" s="964">
        <f t="shared" si="323"/>
        <v>0</v>
      </c>
      <c r="AC312" s="964">
        <f t="shared" si="323"/>
        <v>0</v>
      </c>
      <c r="AD312" s="964">
        <f t="shared" si="323"/>
        <v>0</v>
      </c>
      <c r="AE312" s="964">
        <f t="shared" si="312"/>
        <v>0</v>
      </c>
      <c r="AF312" s="964">
        <f t="shared" si="312"/>
        <v>0</v>
      </c>
      <c r="AG312" s="964">
        <f t="shared" si="323"/>
        <v>0</v>
      </c>
      <c r="AH312" s="964">
        <f t="shared" si="323"/>
        <v>0</v>
      </c>
      <c r="AI312" s="964">
        <f t="shared" si="323"/>
        <v>0</v>
      </c>
      <c r="AJ312" s="964">
        <f t="shared" si="313"/>
        <v>0</v>
      </c>
      <c r="AK312" s="964">
        <f t="shared" si="323"/>
        <v>0</v>
      </c>
      <c r="AL312" s="964">
        <f t="shared" si="323"/>
        <v>0</v>
      </c>
      <c r="AM312" s="1746"/>
    </row>
    <row r="313" spans="1:39" x14ac:dyDescent="0.2">
      <c r="A313" s="1229">
        <v>296</v>
      </c>
      <c r="B313" s="1049">
        <v>853</v>
      </c>
      <c r="C313" s="123">
        <f t="shared" ref="C313:AL313" si="324">C47+C99+C151+C203+C255</f>
        <v>0</v>
      </c>
      <c r="D313" s="964">
        <f t="shared" si="324"/>
        <v>0</v>
      </c>
      <c r="E313" s="964">
        <f t="shared" si="324"/>
        <v>0</v>
      </c>
      <c r="F313" s="964">
        <f t="shared" si="324"/>
        <v>0</v>
      </c>
      <c r="G313" s="964">
        <f t="shared" si="324"/>
        <v>0</v>
      </c>
      <c r="H313" s="964">
        <f t="shared" si="324"/>
        <v>0</v>
      </c>
      <c r="I313" s="964">
        <f t="shared" si="324"/>
        <v>0</v>
      </c>
      <c r="J313" s="964">
        <f t="shared" si="324"/>
        <v>0</v>
      </c>
      <c r="K313" s="964">
        <f t="shared" si="324"/>
        <v>0</v>
      </c>
      <c r="L313" s="964">
        <f t="shared" si="324"/>
        <v>0</v>
      </c>
      <c r="M313" s="964">
        <f t="shared" si="324"/>
        <v>0</v>
      </c>
      <c r="N313" s="964">
        <f t="shared" si="324"/>
        <v>0</v>
      </c>
      <c r="O313" s="964">
        <f t="shared" si="324"/>
        <v>0</v>
      </c>
      <c r="P313" s="964">
        <f t="shared" si="324"/>
        <v>0</v>
      </c>
      <c r="Q313" s="964">
        <f t="shared" si="309"/>
        <v>0</v>
      </c>
      <c r="R313" s="964">
        <f t="shared" si="309"/>
        <v>0</v>
      </c>
      <c r="S313" s="964">
        <f t="shared" si="324"/>
        <v>0</v>
      </c>
      <c r="T313" s="964">
        <f t="shared" si="324"/>
        <v>0</v>
      </c>
      <c r="U313" s="964">
        <f t="shared" si="324"/>
        <v>0</v>
      </c>
      <c r="V313" s="964">
        <f t="shared" si="324"/>
        <v>0</v>
      </c>
      <c r="W313" s="964">
        <f t="shared" si="310"/>
        <v>0</v>
      </c>
      <c r="X313" s="964">
        <f t="shared" si="324"/>
        <v>0</v>
      </c>
      <c r="Y313" s="964">
        <f t="shared" si="324"/>
        <v>0</v>
      </c>
      <c r="Z313" s="964">
        <f t="shared" si="324"/>
        <v>0</v>
      </c>
      <c r="AA313" s="964">
        <f t="shared" si="311"/>
        <v>0</v>
      </c>
      <c r="AB313" s="964">
        <f t="shared" si="324"/>
        <v>0</v>
      </c>
      <c r="AC313" s="964">
        <f t="shared" si="324"/>
        <v>0</v>
      </c>
      <c r="AD313" s="964">
        <f t="shared" si="324"/>
        <v>0</v>
      </c>
      <c r="AE313" s="964">
        <f t="shared" si="312"/>
        <v>0</v>
      </c>
      <c r="AF313" s="964">
        <f t="shared" si="312"/>
        <v>0</v>
      </c>
      <c r="AG313" s="964">
        <f t="shared" si="324"/>
        <v>0</v>
      </c>
      <c r="AH313" s="964">
        <f t="shared" si="324"/>
        <v>0</v>
      </c>
      <c r="AI313" s="964">
        <f t="shared" si="324"/>
        <v>0</v>
      </c>
      <c r="AJ313" s="964">
        <f t="shared" si="313"/>
        <v>0</v>
      </c>
      <c r="AK313" s="964">
        <f t="shared" si="324"/>
        <v>0</v>
      </c>
      <c r="AL313" s="964">
        <f t="shared" si="324"/>
        <v>0</v>
      </c>
      <c r="AM313" s="1746"/>
    </row>
    <row r="314" spans="1:39" x14ac:dyDescent="0.2">
      <c r="A314" s="122" t="s">
        <v>826</v>
      </c>
      <c r="B314" s="1057">
        <v>244</v>
      </c>
      <c r="C314" s="123">
        <f t="shared" ref="C314:AL314" si="325">C48+C100+C152+C204+C256</f>
        <v>0</v>
      </c>
      <c r="D314" s="964">
        <f t="shared" si="325"/>
        <v>0</v>
      </c>
      <c r="E314" s="964">
        <f t="shared" si="325"/>
        <v>28600</v>
      </c>
      <c r="F314" s="964">
        <f t="shared" si="325"/>
        <v>40000</v>
      </c>
      <c r="G314" s="964">
        <f t="shared" si="325"/>
        <v>0</v>
      </c>
      <c r="H314" s="964">
        <f t="shared" si="325"/>
        <v>0</v>
      </c>
      <c r="I314" s="964">
        <f t="shared" si="325"/>
        <v>0</v>
      </c>
      <c r="J314" s="964">
        <f t="shared" si="325"/>
        <v>0</v>
      </c>
      <c r="K314" s="964">
        <f t="shared" si="325"/>
        <v>0</v>
      </c>
      <c r="L314" s="964">
        <f t="shared" si="325"/>
        <v>0</v>
      </c>
      <c r="M314" s="964">
        <f t="shared" si="325"/>
        <v>0</v>
      </c>
      <c r="N314" s="964">
        <f t="shared" si="325"/>
        <v>0</v>
      </c>
      <c r="O314" s="964">
        <f t="shared" si="325"/>
        <v>0</v>
      </c>
      <c r="P314" s="964">
        <f t="shared" si="325"/>
        <v>0</v>
      </c>
      <c r="Q314" s="964">
        <f t="shared" si="309"/>
        <v>0</v>
      </c>
      <c r="R314" s="964">
        <f t="shared" si="309"/>
        <v>0</v>
      </c>
      <c r="S314" s="964">
        <f>S48+S100+S152+S204+S256</f>
        <v>28600</v>
      </c>
      <c r="T314" s="964">
        <f t="shared" si="325"/>
        <v>40000</v>
      </c>
      <c r="U314" s="964">
        <f t="shared" si="325"/>
        <v>0</v>
      </c>
      <c r="V314" s="964">
        <f t="shared" si="325"/>
        <v>0</v>
      </c>
      <c r="W314" s="964">
        <f t="shared" si="310"/>
        <v>0</v>
      </c>
      <c r="X314" s="964">
        <f t="shared" si="325"/>
        <v>68600</v>
      </c>
      <c r="Y314" s="964">
        <f t="shared" si="325"/>
        <v>0</v>
      </c>
      <c r="Z314" s="964">
        <f t="shared" si="325"/>
        <v>0</v>
      </c>
      <c r="AA314" s="964">
        <f t="shared" si="311"/>
        <v>0</v>
      </c>
      <c r="AB314" s="964">
        <f t="shared" si="325"/>
        <v>0</v>
      </c>
      <c r="AC314" s="964">
        <f t="shared" si="325"/>
        <v>0</v>
      </c>
      <c r="AD314" s="964">
        <f t="shared" si="325"/>
        <v>0</v>
      </c>
      <c r="AE314" s="964">
        <f t="shared" si="312"/>
        <v>0</v>
      </c>
      <c r="AF314" s="964">
        <f t="shared" si="312"/>
        <v>0</v>
      </c>
      <c r="AG314" s="964">
        <f t="shared" si="325"/>
        <v>0</v>
      </c>
      <c r="AH314" s="964">
        <f t="shared" si="325"/>
        <v>0</v>
      </c>
      <c r="AI314" s="964">
        <f t="shared" si="325"/>
        <v>0</v>
      </c>
      <c r="AJ314" s="964">
        <f t="shared" si="313"/>
        <v>0</v>
      </c>
      <c r="AK314" s="964">
        <f t="shared" si="325"/>
        <v>0</v>
      </c>
      <c r="AL314" s="964">
        <f t="shared" si="325"/>
        <v>68600</v>
      </c>
      <c r="AM314" s="1746"/>
    </row>
    <row r="315" spans="1:39" hidden="1" x14ac:dyDescent="0.2">
      <c r="A315" s="1062" t="s">
        <v>828</v>
      </c>
      <c r="B315" s="1045">
        <v>244</v>
      </c>
      <c r="C315" s="123">
        <f t="shared" ref="C315:AL315" si="326">C49+C101+C153+C205+C257</f>
        <v>0</v>
      </c>
      <c r="D315" s="964">
        <f t="shared" si="326"/>
        <v>0</v>
      </c>
      <c r="E315" s="964">
        <f t="shared" si="326"/>
        <v>0</v>
      </c>
      <c r="F315" s="964">
        <f t="shared" si="326"/>
        <v>0</v>
      </c>
      <c r="G315" s="964">
        <f t="shared" si="326"/>
        <v>0</v>
      </c>
      <c r="H315" s="964">
        <f t="shared" si="326"/>
        <v>0</v>
      </c>
      <c r="I315" s="964">
        <f t="shared" si="326"/>
        <v>0</v>
      </c>
      <c r="J315" s="964">
        <f t="shared" si="326"/>
        <v>0</v>
      </c>
      <c r="K315" s="964">
        <f t="shared" si="326"/>
        <v>0</v>
      </c>
      <c r="L315" s="964">
        <f t="shared" si="326"/>
        <v>0</v>
      </c>
      <c r="M315" s="964">
        <f t="shared" si="326"/>
        <v>0</v>
      </c>
      <c r="N315" s="964">
        <f t="shared" si="326"/>
        <v>0</v>
      </c>
      <c r="O315" s="964">
        <f t="shared" si="326"/>
        <v>0</v>
      </c>
      <c r="P315" s="964">
        <f t="shared" si="326"/>
        <v>0</v>
      </c>
      <c r="Q315" s="964">
        <f t="shared" si="309"/>
        <v>0</v>
      </c>
      <c r="R315" s="964">
        <f t="shared" si="309"/>
        <v>0</v>
      </c>
      <c r="S315" s="964">
        <f t="shared" si="326"/>
        <v>0</v>
      </c>
      <c r="T315" s="964">
        <f t="shared" si="326"/>
        <v>0</v>
      </c>
      <c r="U315" s="964">
        <f t="shared" si="326"/>
        <v>0</v>
      </c>
      <c r="V315" s="964">
        <f t="shared" si="326"/>
        <v>0</v>
      </c>
      <c r="W315" s="964">
        <f t="shared" si="310"/>
        <v>0</v>
      </c>
      <c r="X315" s="964">
        <f t="shared" si="326"/>
        <v>0</v>
      </c>
      <c r="Y315" s="964">
        <f t="shared" si="326"/>
        <v>0</v>
      </c>
      <c r="Z315" s="964">
        <f t="shared" si="326"/>
        <v>0</v>
      </c>
      <c r="AA315" s="964">
        <f t="shared" si="311"/>
        <v>0</v>
      </c>
      <c r="AB315" s="964">
        <f t="shared" si="326"/>
        <v>0</v>
      </c>
      <c r="AC315" s="964">
        <f t="shared" si="326"/>
        <v>0</v>
      </c>
      <c r="AD315" s="964">
        <f t="shared" si="326"/>
        <v>0</v>
      </c>
      <c r="AE315" s="964">
        <f t="shared" si="312"/>
        <v>0</v>
      </c>
      <c r="AF315" s="964">
        <f t="shared" si="312"/>
        <v>0</v>
      </c>
      <c r="AG315" s="964">
        <f t="shared" si="326"/>
        <v>0</v>
      </c>
      <c r="AH315" s="964">
        <f t="shared" si="326"/>
        <v>0</v>
      </c>
      <c r="AI315" s="964">
        <f t="shared" si="326"/>
        <v>0</v>
      </c>
      <c r="AJ315" s="964">
        <f t="shared" si="313"/>
        <v>0</v>
      </c>
      <c r="AK315" s="964">
        <f t="shared" si="326"/>
        <v>0</v>
      </c>
      <c r="AL315" s="964">
        <f t="shared" si="326"/>
        <v>0</v>
      </c>
      <c r="AM315" s="1746"/>
    </row>
    <row r="316" spans="1:39" x14ac:dyDescent="0.2">
      <c r="A316" s="122" t="s">
        <v>827</v>
      </c>
      <c r="B316" s="271">
        <v>244</v>
      </c>
      <c r="C316" s="123">
        <f>C50+C102+C154+C206+C258</f>
        <v>0</v>
      </c>
      <c r="D316" s="1059">
        <f>D317+D318+D319+D320+D321+D322+D323</f>
        <v>0</v>
      </c>
      <c r="E316" s="1059">
        <f t="shared" ref="E316:AL316" si="327">E317+E318+E319+E320+E321+E322+E323</f>
        <v>80000</v>
      </c>
      <c r="F316" s="1059">
        <f t="shared" si="327"/>
        <v>178832</v>
      </c>
      <c r="G316" s="1059">
        <f t="shared" si="327"/>
        <v>0</v>
      </c>
      <c r="H316" s="1059">
        <f t="shared" si="327"/>
        <v>0</v>
      </c>
      <c r="I316" s="1059">
        <f t="shared" si="327"/>
        <v>0</v>
      </c>
      <c r="J316" s="1059">
        <f t="shared" si="327"/>
        <v>0</v>
      </c>
      <c r="K316" s="1059">
        <f t="shared" si="327"/>
        <v>0</v>
      </c>
      <c r="L316" s="1059">
        <f t="shared" si="327"/>
        <v>0</v>
      </c>
      <c r="M316" s="1059">
        <f t="shared" si="327"/>
        <v>0</v>
      </c>
      <c r="N316" s="1059">
        <f t="shared" si="327"/>
        <v>0</v>
      </c>
      <c r="O316" s="1059">
        <f t="shared" si="327"/>
        <v>0</v>
      </c>
      <c r="P316" s="1059">
        <f t="shared" si="327"/>
        <v>0</v>
      </c>
      <c r="Q316" s="1059">
        <f>Q317+Q318+Q319+Q320+Q321+Q322+Q323</f>
        <v>0</v>
      </c>
      <c r="R316" s="1059">
        <f>R317+R318+R319+R320+R321+R322+R323</f>
        <v>0</v>
      </c>
      <c r="S316" s="1059">
        <f t="shared" si="327"/>
        <v>80000</v>
      </c>
      <c r="T316" s="1059">
        <f t="shared" si="327"/>
        <v>178832</v>
      </c>
      <c r="U316" s="1059">
        <f t="shared" si="327"/>
        <v>0</v>
      </c>
      <c r="V316" s="1059">
        <f t="shared" si="327"/>
        <v>0</v>
      </c>
      <c r="W316" s="1059">
        <f>W317+W318+W319+W320+W321+W322+W323</f>
        <v>0</v>
      </c>
      <c r="X316" s="1059">
        <f t="shared" si="327"/>
        <v>258832</v>
      </c>
      <c r="Y316" s="1059">
        <f t="shared" si="327"/>
        <v>0</v>
      </c>
      <c r="Z316" s="1059">
        <f t="shared" si="327"/>
        <v>0</v>
      </c>
      <c r="AA316" s="1059">
        <f>AA317+AA318+AA319+AA320+AA321+AA322+AA323</f>
        <v>0</v>
      </c>
      <c r="AB316" s="1059">
        <f t="shared" si="327"/>
        <v>0</v>
      </c>
      <c r="AC316" s="1059">
        <f t="shared" si="327"/>
        <v>0</v>
      </c>
      <c r="AD316" s="1059">
        <f t="shared" si="327"/>
        <v>0</v>
      </c>
      <c r="AE316" s="1059">
        <f>AE317+AE318+AE319+AE320+AE321+AE322+AE323</f>
        <v>0</v>
      </c>
      <c r="AF316" s="1059">
        <f>AF317+AF318+AF319+AF320+AF321+AF322+AF323</f>
        <v>0</v>
      </c>
      <c r="AG316" s="1059">
        <f t="shared" si="327"/>
        <v>0</v>
      </c>
      <c r="AH316" s="1059">
        <f t="shared" si="327"/>
        <v>0</v>
      </c>
      <c r="AI316" s="1059">
        <f t="shared" si="327"/>
        <v>0</v>
      </c>
      <c r="AJ316" s="1059">
        <f>AJ317+AJ318+AJ319+AJ320+AJ321+AJ322+AJ323</f>
        <v>0</v>
      </c>
      <c r="AK316" s="1059">
        <f t="shared" si="327"/>
        <v>0</v>
      </c>
      <c r="AL316" s="1059">
        <f t="shared" si="327"/>
        <v>258832</v>
      </c>
      <c r="AM316" s="1746"/>
    </row>
    <row r="317" spans="1:39" x14ac:dyDescent="0.2">
      <c r="A317" s="1230">
        <v>341</v>
      </c>
      <c r="B317" s="1057">
        <v>244</v>
      </c>
      <c r="C317" s="11"/>
      <c r="D317" s="964">
        <f t="shared" ref="D317:P317" si="328">D51+D103+D155+D207+D259</f>
        <v>0</v>
      </c>
      <c r="E317" s="964">
        <f t="shared" si="328"/>
        <v>0</v>
      </c>
      <c r="F317" s="964">
        <f t="shared" si="328"/>
        <v>0</v>
      </c>
      <c r="G317" s="964">
        <f t="shared" si="328"/>
        <v>0</v>
      </c>
      <c r="H317" s="964">
        <f t="shared" si="328"/>
        <v>0</v>
      </c>
      <c r="I317" s="964">
        <f t="shared" si="328"/>
        <v>0</v>
      </c>
      <c r="J317" s="964">
        <f t="shared" si="328"/>
        <v>0</v>
      </c>
      <c r="K317" s="964">
        <f t="shared" si="328"/>
        <v>0</v>
      </c>
      <c r="L317" s="964">
        <f t="shared" si="328"/>
        <v>0</v>
      </c>
      <c r="M317" s="964">
        <f t="shared" si="328"/>
        <v>0</v>
      </c>
      <c r="N317" s="964">
        <f t="shared" si="328"/>
        <v>0</v>
      </c>
      <c r="O317" s="964">
        <f>O51+O103+O155+O207+O259</f>
        <v>0</v>
      </c>
      <c r="P317" s="964">
        <f t="shared" si="328"/>
        <v>0</v>
      </c>
      <c r="Q317" s="964">
        <f t="shared" ref="Q317:Q325" si="329">Q51+Q103+Q155+Q207+Q259</f>
        <v>0</v>
      </c>
      <c r="R317" s="964">
        <f t="shared" ref="R317:W317" si="330">R51+R103+R155+R207+R259</f>
        <v>0</v>
      </c>
      <c r="S317" s="964">
        <f t="shared" si="330"/>
        <v>0</v>
      </c>
      <c r="T317" s="964">
        <f t="shared" si="330"/>
        <v>0</v>
      </c>
      <c r="U317" s="964">
        <f t="shared" si="330"/>
        <v>0</v>
      </c>
      <c r="V317" s="964">
        <f t="shared" si="330"/>
        <v>0</v>
      </c>
      <c r="W317" s="964">
        <f t="shared" si="330"/>
        <v>0</v>
      </c>
      <c r="X317" s="964">
        <f t="shared" ref="X317:AL317" si="331">X51+X103+X155+X207+X259</f>
        <v>0</v>
      </c>
      <c r="Y317" s="964">
        <f t="shared" si="331"/>
        <v>0</v>
      </c>
      <c r="Z317" s="964">
        <f t="shared" si="331"/>
        <v>0</v>
      </c>
      <c r="AA317" s="964">
        <f t="shared" ref="AA317:AA325" si="332">AA51+AA103+AA155+AA207+AA259</f>
        <v>0</v>
      </c>
      <c r="AB317" s="964">
        <f t="shared" si="331"/>
        <v>0</v>
      </c>
      <c r="AC317" s="964">
        <f t="shared" si="331"/>
        <v>0</v>
      </c>
      <c r="AD317" s="964">
        <f t="shared" si="331"/>
        <v>0</v>
      </c>
      <c r="AE317" s="964">
        <f>AE51+AE103+AE155+AE207+AE259</f>
        <v>0</v>
      </c>
      <c r="AF317" s="964">
        <f>AF51+AF103+AF155+AF207+AF259</f>
        <v>0</v>
      </c>
      <c r="AG317" s="964">
        <f>AG51+AG103+AG155+AG207+AG259</f>
        <v>0</v>
      </c>
      <c r="AH317" s="964">
        <f t="shared" si="331"/>
        <v>0</v>
      </c>
      <c r="AI317" s="964">
        <f t="shared" si="331"/>
        <v>0</v>
      </c>
      <c r="AJ317" s="964">
        <f t="shared" ref="AJ317:AJ325" si="333">AJ51+AJ103+AJ155+AJ207+AJ259</f>
        <v>0</v>
      </c>
      <c r="AK317" s="964">
        <f t="shared" si="331"/>
        <v>0</v>
      </c>
      <c r="AL317" s="964">
        <f t="shared" si="331"/>
        <v>0</v>
      </c>
      <c r="AM317" s="1746"/>
    </row>
    <row r="318" spans="1:39" x14ac:dyDescent="0.2">
      <c r="A318" s="1230">
        <v>342</v>
      </c>
      <c r="B318" s="1057">
        <v>244</v>
      </c>
      <c r="C318" s="11"/>
      <c r="D318" s="964">
        <f t="shared" ref="D318:P318" si="334">D52+D104+D156+D208+D260</f>
        <v>0</v>
      </c>
      <c r="E318" s="964">
        <f t="shared" si="334"/>
        <v>0</v>
      </c>
      <c r="F318" s="964">
        <f t="shared" si="334"/>
        <v>0</v>
      </c>
      <c r="G318" s="964">
        <f t="shared" si="334"/>
        <v>0</v>
      </c>
      <c r="H318" s="964">
        <f t="shared" si="334"/>
        <v>0</v>
      </c>
      <c r="I318" s="964">
        <f t="shared" si="334"/>
        <v>0</v>
      </c>
      <c r="J318" s="964">
        <f t="shared" si="334"/>
        <v>0</v>
      </c>
      <c r="K318" s="964">
        <f t="shared" si="334"/>
        <v>0</v>
      </c>
      <c r="L318" s="964">
        <f t="shared" si="334"/>
        <v>0</v>
      </c>
      <c r="M318" s="964">
        <f t="shared" si="334"/>
        <v>0</v>
      </c>
      <c r="N318" s="964">
        <f t="shared" si="334"/>
        <v>0</v>
      </c>
      <c r="O318" s="964">
        <f t="shared" si="334"/>
        <v>0</v>
      </c>
      <c r="P318" s="964">
        <f t="shared" si="334"/>
        <v>0</v>
      </c>
      <c r="Q318" s="964">
        <f t="shared" si="329"/>
        <v>0</v>
      </c>
      <c r="R318" s="964">
        <f t="shared" ref="R318:W318" si="335">R52+R104+R156+R208+R260</f>
        <v>0</v>
      </c>
      <c r="S318" s="964">
        <f t="shared" si="335"/>
        <v>0</v>
      </c>
      <c r="T318" s="964">
        <f t="shared" si="335"/>
        <v>0</v>
      </c>
      <c r="U318" s="964">
        <f t="shared" si="335"/>
        <v>0</v>
      </c>
      <c r="V318" s="964">
        <f t="shared" si="335"/>
        <v>0</v>
      </c>
      <c r="W318" s="964">
        <f t="shared" si="335"/>
        <v>0</v>
      </c>
      <c r="X318" s="964">
        <f t="shared" ref="X318:AL318" si="336">X52+X104+X156+X208+X260</f>
        <v>0</v>
      </c>
      <c r="Y318" s="964">
        <f t="shared" si="336"/>
        <v>0</v>
      </c>
      <c r="Z318" s="964">
        <f t="shared" si="336"/>
        <v>0</v>
      </c>
      <c r="AA318" s="964">
        <f t="shared" si="332"/>
        <v>0</v>
      </c>
      <c r="AB318" s="964">
        <f t="shared" si="336"/>
        <v>0</v>
      </c>
      <c r="AC318" s="964">
        <f t="shared" si="336"/>
        <v>0</v>
      </c>
      <c r="AD318" s="964">
        <f t="shared" si="336"/>
        <v>0</v>
      </c>
      <c r="AE318" s="964">
        <f t="shared" ref="AE318:AF325" si="337">AE52+AE104+AE156+AE208+AE260</f>
        <v>0</v>
      </c>
      <c r="AF318" s="964">
        <f t="shared" si="337"/>
        <v>0</v>
      </c>
      <c r="AG318" s="964">
        <f t="shared" si="336"/>
        <v>0</v>
      </c>
      <c r="AH318" s="964">
        <f t="shared" si="336"/>
        <v>0</v>
      </c>
      <c r="AI318" s="964">
        <f t="shared" si="336"/>
        <v>0</v>
      </c>
      <c r="AJ318" s="964">
        <f t="shared" si="333"/>
        <v>0</v>
      </c>
      <c r="AK318" s="964">
        <f t="shared" si="336"/>
        <v>0</v>
      </c>
      <c r="AL318" s="964">
        <f t="shared" si="336"/>
        <v>0</v>
      </c>
      <c r="AM318" s="1746"/>
    </row>
    <row r="319" spans="1:39" x14ac:dyDescent="0.2">
      <c r="A319" s="1230">
        <v>343</v>
      </c>
      <c r="B319" s="1057">
        <v>244</v>
      </c>
      <c r="C319" s="11"/>
      <c r="D319" s="964">
        <f t="shared" ref="D319:P319" si="338">D53+D105+D157+D209+D261</f>
        <v>0</v>
      </c>
      <c r="E319" s="964">
        <f t="shared" si="338"/>
        <v>0</v>
      </c>
      <c r="F319" s="964">
        <f t="shared" si="338"/>
        <v>0</v>
      </c>
      <c r="G319" s="964">
        <f t="shared" si="338"/>
        <v>0</v>
      </c>
      <c r="H319" s="964">
        <f t="shared" si="338"/>
        <v>0</v>
      </c>
      <c r="I319" s="964">
        <f t="shared" si="338"/>
        <v>0</v>
      </c>
      <c r="J319" s="964">
        <f t="shared" si="338"/>
        <v>0</v>
      </c>
      <c r="K319" s="964">
        <f t="shared" si="338"/>
        <v>0</v>
      </c>
      <c r="L319" s="964">
        <f t="shared" si="338"/>
        <v>0</v>
      </c>
      <c r="M319" s="964">
        <f t="shared" si="338"/>
        <v>0</v>
      </c>
      <c r="N319" s="964">
        <f t="shared" si="338"/>
        <v>0</v>
      </c>
      <c r="O319" s="964">
        <f t="shared" si="338"/>
        <v>0</v>
      </c>
      <c r="P319" s="964">
        <f t="shared" si="338"/>
        <v>0</v>
      </c>
      <c r="Q319" s="964">
        <f t="shared" si="329"/>
        <v>0</v>
      </c>
      <c r="R319" s="964">
        <f t="shared" ref="R319:W319" si="339">R53+R105+R157+R209+R261</f>
        <v>0</v>
      </c>
      <c r="S319" s="964">
        <f t="shared" si="339"/>
        <v>0</v>
      </c>
      <c r="T319" s="964">
        <f t="shared" si="339"/>
        <v>0</v>
      </c>
      <c r="U319" s="964">
        <f t="shared" si="339"/>
        <v>0</v>
      </c>
      <c r="V319" s="964">
        <f t="shared" si="339"/>
        <v>0</v>
      </c>
      <c r="W319" s="964">
        <f t="shared" si="339"/>
        <v>0</v>
      </c>
      <c r="X319" s="964">
        <f t="shared" ref="X319:AL319" si="340">X53+X105+X157+X209+X261</f>
        <v>0</v>
      </c>
      <c r="Y319" s="964">
        <f t="shared" si="340"/>
        <v>0</v>
      </c>
      <c r="Z319" s="964">
        <f t="shared" si="340"/>
        <v>0</v>
      </c>
      <c r="AA319" s="964">
        <f t="shared" si="332"/>
        <v>0</v>
      </c>
      <c r="AB319" s="964">
        <f t="shared" si="340"/>
        <v>0</v>
      </c>
      <c r="AC319" s="964">
        <f t="shared" si="340"/>
        <v>0</v>
      </c>
      <c r="AD319" s="964">
        <f t="shared" si="340"/>
        <v>0</v>
      </c>
      <c r="AE319" s="964">
        <f t="shared" si="337"/>
        <v>0</v>
      </c>
      <c r="AF319" s="964">
        <f t="shared" si="337"/>
        <v>0</v>
      </c>
      <c r="AG319" s="964">
        <f t="shared" si="340"/>
        <v>0</v>
      </c>
      <c r="AH319" s="964">
        <f t="shared" si="340"/>
        <v>0</v>
      </c>
      <c r="AI319" s="964">
        <f t="shared" si="340"/>
        <v>0</v>
      </c>
      <c r="AJ319" s="964">
        <f t="shared" si="333"/>
        <v>0</v>
      </c>
      <c r="AK319" s="964">
        <f t="shared" si="340"/>
        <v>0</v>
      </c>
      <c r="AL319" s="964">
        <f t="shared" si="340"/>
        <v>0</v>
      </c>
      <c r="AM319" s="1746"/>
    </row>
    <row r="320" spans="1:39" x14ac:dyDescent="0.2">
      <c r="A320" s="1230">
        <v>344</v>
      </c>
      <c r="B320" s="1057">
        <v>244</v>
      </c>
      <c r="C320" s="11"/>
      <c r="D320" s="964">
        <f t="shared" ref="D320:P320" si="341">D54+D106+D158+D210+D262</f>
        <v>0</v>
      </c>
      <c r="E320" s="964">
        <f t="shared" si="341"/>
        <v>10000</v>
      </c>
      <c r="F320" s="964">
        <f t="shared" si="341"/>
        <v>50000</v>
      </c>
      <c r="G320" s="964">
        <f t="shared" si="341"/>
        <v>0</v>
      </c>
      <c r="H320" s="964">
        <f t="shared" si="341"/>
        <v>0</v>
      </c>
      <c r="I320" s="964">
        <f t="shared" si="341"/>
        <v>0</v>
      </c>
      <c r="J320" s="964">
        <f t="shared" si="341"/>
        <v>0</v>
      </c>
      <c r="K320" s="964">
        <f t="shared" si="341"/>
        <v>0</v>
      </c>
      <c r="L320" s="964">
        <f t="shared" si="341"/>
        <v>0</v>
      </c>
      <c r="M320" s="964">
        <f t="shared" si="341"/>
        <v>0</v>
      </c>
      <c r="N320" s="964">
        <f t="shared" si="341"/>
        <v>0</v>
      </c>
      <c r="O320" s="964">
        <f t="shared" si="341"/>
        <v>0</v>
      </c>
      <c r="P320" s="964">
        <f t="shared" si="341"/>
        <v>0</v>
      </c>
      <c r="Q320" s="964">
        <f t="shared" si="329"/>
        <v>0</v>
      </c>
      <c r="R320" s="964">
        <f t="shared" ref="R320:W320" si="342">R54+R106+R158+R210+R262</f>
        <v>0</v>
      </c>
      <c r="S320" s="964">
        <f t="shared" si="342"/>
        <v>10000</v>
      </c>
      <c r="T320" s="964">
        <f t="shared" si="342"/>
        <v>50000</v>
      </c>
      <c r="U320" s="964">
        <f t="shared" si="342"/>
        <v>0</v>
      </c>
      <c r="V320" s="964">
        <f t="shared" si="342"/>
        <v>0</v>
      </c>
      <c r="W320" s="964">
        <f t="shared" si="342"/>
        <v>0</v>
      </c>
      <c r="X320" s="964">
        <f t="shared" ref="X320:AL320" si="343">X54+X106+X158+X210+X262</f>
        <v>60000</v>
      </c>
      <c r="Y320" s="964">
        <f t="shared" si="343"/>
        <v>0</v>
      </c>
      <c r="Z320" s="964">
        <f t="shared" si="343"/>
        <v>0</v>
      </c>
      <c r="AA320" s="964">
        <f t="shared" si="332"/>
        <v>0</v>
      </c>
      <c r="AB320" s="964">
        <f t="shared" si="343"/>
        <v>0</v>
      </c>
      <c r="AC320" s="964">
        <f t="shared" si="343"/>
        <v>0</v>
      </c>
      <c r="AD320" s="964">
        <f t="shared" si="343"/>
        <v>0</v>
      </c>
      <c r="AE320" s="964">
        <f t="shared" si="337"/>
        <v>0</v>
      </c>
      <c r="AF320" s="964">
        <f t="shared" si="337"/>
        <v>0</v>
      </c>
      <c r="AG320" s="964">
        <f t="shared" si="343"/>
        <v>0</v>
      </c>
      <c r="AH320" s="964">
        <f t="shared" si="343"/>
        <v>0</v>
      </c>
      <c r="AI320" s="964">
        <f t="shared" si="343"/>
        <v>0</v>
      </c>
      <c r="AJ320" s="964">
        <f t="shared" si="333"/>
        <v>0</v>
      </c>
      <c r="AK320" s="964">
        <f t="shared" si="343"/>
        <v>0</v>
      </c>
      <c r="AL320" s="964">
        <f t="shared" si="343"/>
        <v>60000</v>
      </c>
      <c r="AM320" s="1746"/>
    </row>
    <row r="321" spans="1:39" x14ac:dyDescent="0.2">
      <c r="A321" s="1230">
        <v>345</v>
      </c>
      <c r="B321" s="1057">
        <v>244</v>
      </c>
      <c r="C321" s="11"/>
      <c r="D321" s="964">
        <f t="shared" ref="D321:P321" si="344">D55+D107+D159+D211+D263</f>
        <v>0</v>
      </c>
      <c r="E321" s="964">
        <f t="shared" si="344"/>
        <v>0</v>
      </c>
      <c r="F321" s="964">
        <f t="shared" si="344"/>
        <v>13832</v>
      </c>
      <c r="G321" s="964">
        <f t="shared" si="344"/>
        <v>0</v>
      </c>
      <c r="H321" s="964">
        <f t="shared" si="344"/>
        <v>0</v>
      </c>
      <c r="I321" s="964">
        <f t="shared" si="344"/>
        <v>0</v>
      </c>
      <c r="J321" s="964">
        <f t="shared" si="344"/>
        <v>0</v>
      </c>
      <c r="K321" s="964">
        <f t="shared" si="344"/>
        <v>0</v>
      </c>
      <c r="L321" s="964">
        <f t="shared" si="344"/>
        <v>0</v>
      </c>
      <c r="M321" s="964">
        <f t="shared" si="344"/>
        <v>0</v>
      </c>
      <c r="N321" s="964">
        <f t="shared" si="344"/>
        <v>0</v>
      </c>
      <c r="O321" s="964">
        <f t="shared" si="344"/>
        <v>0</v>
      </c>
      <c r="P321" s="964">
        <f t="shared" si="344"/>
        <v>0</v>
      </c>
      <c r="Q321" s="964">
        <f t="shared" si="329"/>
        <v>0</v>
      </c>
      <c r="R321" s="964">
        <f t="shared" ref="R321:W321" si="345">R55+R107+R159+R211+R263</f>
        <v>0</v>
      </c>
      <c r="S321" s="964">
        <f t="shared" si="345"/>
        <v>0</v>
      </c>
      <c r="T321" s="964">
        <f t="shared" si="345"/>
        <v>13832</v>
      </c>
      <c r="U321" s="964">
        <f t="shared" si="345"/>
        <v>0</v>
      </c>
      <c r="V321" s="964">
        <f t="shared" si="345"/>
        <v>0</v>
      </c>
      <c r="W321" s="964">
        <f t="shared" si="345"/>
        <v>0</v>
      </c>
      <c r="X321" s="964">
        <f t="shared" ref="X321:AL321" si="346">X55+X107+X159+X211+X263</f>
        <v>13832</v>
      </c>
      <c r="Y321" s="964">
        <f t="shared" si="346"/>
        <v>0</v>
      </c>
      <c r="Z321" s="964">
        <f t="shared" si="346"/>
        <v>0</v>
      </c>
      <c r="AA321" s="964">
        <f t="shared" si="332"/>
        <v>0</v>
      </c>
      <c r="AB321" s="964">
        <f t="shared" si="346"/>
        <v>0</v>
      </c>
      <c r="AC321" s="964">
        <f t="shared" si="346"/>
        <v>0</v>
      </c>
      <c r="AD321" s="964">
        <f t="shared" si="346"/>
        <v>0</v>
      </c>
      <c r="AE321" s="964">
        <f t="shared" si="337"/>
        <v>0</v>
      </c>
      <c r="AF321" s="964">
        <f t="shared" si="337"/>
        <v>0</v>
      </c>
      <c r="AG321" s="964">
        <f t="shared" si="346"/>
        <v>0</v>
      </c>
      <c r="AH321" s="964">
        <f t="shared" si="346"/>
        <v>0</v>
      </c>
      <c r="AI321" s="964">
        <f t="shared" si="346"/>
        <v>0</v>
      </c>
      <c r="AJ321" s="964">
        <f t="shared" si="333"/>
        <v>0</v>
      </c>
      <c r="AK321" s="964">
        <f t="shared" si="346"/>
        <v>0</v>
      </c>
      <c r="AL321" s="964">
        <f t="shared" si="346"/>
        <v>13832</v>
      </c>
      <c r="AM321" s="1746"/>
    </row>
    <row r="322" spans="1:39" x14ac:dyDescent="0.2">
      <c r="A322" s="1230">
        <v>346</v>
      </c>
      <c r="B322" s="1057">
        <v>244</v>
      </c>
      <c r="C322" s="11"/>
      <c r="D322" s="964">
        <f t="shared" ref="D322:P322" si="347">D56+D108+D160+D212+D264</f>
        <v>0</v>
      </c>
      <c r="E322" s="964">
        <f t="shared" si="347"/>
        <v>70000</v>
      </c>
      <c r="F322" s="964">
        <f t="shared" si="347"/>
        <v>95000</v>
      </c>
      <c r="G322" s="964">
        <f t="shared" si="347"/>
        <v>0</v>
      </c>
      <c r="H322" s="964">
        <f t="shared" si="347"/>
        <v>0</v>
      </c>
      <c r="I322" s="964">
        <f t="shared" si="347"/>
        <v>0</v>
      </c>
      <c r="J322" s="964">
        <f t="shared" si="347"/>
        <v>0</v>
      </c>
      <c r="K322" s="964">
        <f t="shared" si="347"/>
        <v>0</v>
      </c>
      <c r="L322" s="964">
        <f t="shared" si="347"/>
        <v>0</v>
      </c>
      <c r="M322" s="964">
        <f t="shared" si="347"/>
        <v>0</v>
      </c>
      <c r="N322" s="964">
        <f t="shared" si="347"/>
        <v>0</v>
      </c>
      <c r="O322" s="964">
        <f t="shared" si="347"/>
        <v>0</v>
      </c>
      <c r="P322" s="964">
        <f t="shared" si="347"/>
        <v>0</v>
      </c>
      <c r="Q322" s="964">
        <f t="shared" si="329"/>
        <v>0</v>
      </c>
      <c r="R322" s="964">
        <f t="shared" ref="R322:W322" si="348">R56+R108+R160+R212+R264</f>
        <v>0</v>
      </c>
      <c r="S322" s="964">
        <f t="shared" si="348"/>
        <v>70000</v>
      </c>
      <c r="T322" s="964">
        <f t="shared" si="348"/>
        <v>95000</v>
      </c>
      <c r="U322" s="964">
        <f t="shared" si="348"/>
        <v>0</v>
      </c>
      <c r="V322" s="964">
        <f t="shared" si="348"/>
        <v>0</v>
      </c>
      <c r="W322" s="964">
        <f t="shared" si="348"/>
        <v>0</v>
      </c>
      <c r="X322" s="964">
        <f t="shared" ref="X322:AL322" si="349">X56+X108+X160+X212+X264</f>
        <v>165000</v>
      </c>
      <c r="Y322" s="964">
        <f t="shared" si="349"/>
        <v>0</v>
      </c>
      <c r="Z322" s="964">
        <f t="shared" si="349"/>
        <v>0</v>
      </c>
      <c r="AA322" s="964">
        <f t="shared" si="332"/>
        <v>0</v>
      </c>
      <c r="AB322" s="964">
        <f t="shared" si="349"/>
        <v>0</v>
      </c>
      <c r="AC322" s="964">
        <f t="shared" si="349"/>
        <v>0</v>
      </c>
      <c r="AD322" s="964">
        <f t="shared" si="349"/>
        <v>0</v>
      </c>
      <c r="AE322" s="964">
        <f t="shared" si="337"/>
        <v>0</v>
      </c>
      <c r="AF322" s="964">
        <f t="shared" si="337"/>
        <v>0</v>
      </c>
      <c r="AG322" s="964">
        <f t="shared" si="349"/>
        <v>0</v>
      </c>
      <c r="AH322" s="964">
        <f t="shared" si="349"/>
        <v>0</v>
      </c>
      <c r="AI322" s="964">
        <f t="shared" si="349"/>
        <v>0</v>
      </c>
      <c r="AJ322" s="964">
        <f t="shared" si="333"/>
        <v>0</v>
      </c>
      <c r="AK322" s="964">
        <f t="shared" si="349"/>
        <v>0</v>
      </c>
      <c r="AL322" s="964">
        <f t="shared" si="349"/>
        <v>165000</v>
      </c>
      <c r="AM322" s="1746"/>
    </row>
    <row r="323" spans="1:39" x14ac:dyDescent="0.2">
      <c r="A323" s="1230">
        <v>349</v>
      </c>
      <c r="B323" s="1057">
        <v>244</v>
      </c>
      <c r="C323" s="11"/>
      <c r="D323" s="964">
        <f t="shared" ref="D323:P323" si="350">D57+D109+D161+D213+D265</f>
        <v>0</v>
      </c>
      <c r="E323" s="964">
        <f t="shared" si="350"/>
        <v>0</v>
      </c>
      <c r="F323" s="964">
        <f t="shared" si="350"/>
        <v>20000</v>
      </c>
      <c r="G323" s="964">
        <f t="shared" si="350"/>
        <v>0</v>
      </c>
      <c r="H323" s="964">
        <f t="shared" si="350"/>
        <v>0</v>
      </c>
      <c r="I323" s="964">
        <f t="shared" si="350"/>
        <v>0</v>
      </c>
      <c r="J323" s="964">
        <f t="shared" si="350"/>
        <v>0</v>
      </c>
      <c r="K323" s="964">
        <f t="shared" si="350"/>
        <v>0</v>
      </c>
      <c r="L323" s="964">
        <f t="shared" si="350"/>
        <v>0</v>
      </c>
      <c r="M323" s="964">
        <f t="shared" si="350"/>
        <v>0</v>
      </c>
      <c r="N323" s="964">
        <f t="shared" si="350"/>
        <v>0</v>
      </c>
      <c r="O323" s="964">
        <f t="shared" si="350"/>
        <v>0</v>
      </c>
      <c r="P323" s="964">
        <f t="shared" si="350"/>
        <v>0</v>
      </c>
      <c r="Q323" s="964">
        <f t="shared" si="329"/>
        <v>0</v>
      </c>
      <c r="R323" s="964">
        <f t="shared" ref="R323:W323" si="351">R57+R109+R161+R213+R265</f>
        <v>0</v>
      </c>
      <c r="S323" s="964">
        <f t="shared" si="351"/>
        <v>0</v>
      </c>
      <c r="T323" s="964">
        <f t="shared" si="351"/>
        <v>20000</v>
      </c>
      <c r="U323" s="964">
        <f t="shared" si="351"/>
        <v>0</v>
      </c>
      <c r="V323" s="964">
        <f t="shared" si="351"/>
        <v>0</v>
      </c>
      <c r="W323" s="964">
        <f t="shared" si="351"/>
        <v>0</v>
      </c>
      <c r="X323" s="964">
        <f t="shared" ref="X323:AL323" si="352">X57+X109+X161+X213+X265</f>
        <v>20000</v>
      </c>
      <c r="Y323" s="964">
        <f t="shared" si="352"/>
        <v>0</v>
      </c>
      <c r="Z323" s="964">
        <f t="shared" si="352"/>
        <v>0</v>
      </c>
      <c r="AA323" s="964">
        <f t="shared" si="332"/>
        <v>0</v>
      </c>
      <c r="AB323" s="964">
        <f t="shared" si="352"/>
        <v>0</v>
      </c>
      <c r="AC323" s="964">
        <f t="shared" si="352"/>
        <v>0</v>
      </c>
      <c r="AD323" s="964">
        <f t="shared" si="352"/>
        <v>0</v>
      </c>
      <c r="AE323" s="964">
        <f t="shared" si="337"/>
        <v>0</v>
      </c>
      <c r="AF323" s="964">
        <f t="shared" si="337"/>
        <v>0</v>
      </c>
      <c r="AG323" s="964">
        <f t="shared" si="352"/>
        <v>0</v>
      </c>
      <c r="AH323" s="964">
        <f t="shared" si="352"/>
        <v>0</v>
      </c>
      <c r="AI323" s="964">
        <f t="shared" si="352"/>
        <v>0</v>
      </c>
      <c r="AJ323" s="964">
        <f t="shared" si="333"/>
        <v>0</v>
      </c>
      <c r="AK323" s="964">
        <f t="shared" si="352"/>
        <v>0</v>
      </c>
      <c r="AL323" s="964">
        <f t="shared" si="352"/>
        <v>20000</v>
      </c>
      <c r="AM323" s="1746"/>
    </row>
    <row r="324" spans="1:39" x14ac:dyDescent="0.2">
      <c r="A324" s="11" t="s">
        <v>829</v>
      </c>
      <c r="B324" s="269">
        <v>244</v>
      </c>
      <c r="C324" s="123">
        <f t="shared" ref="C324:AL324" si="353">C58+C110+C162+C214+C266</f>
        <v>0</v>
      </c>
      <c r="D324" s="964">
        <f t="shared" si="353"/>
        <v>0</v>
      </c>
      <c r="E324" s="964">
        <f t="shared" si="353"/>
        <v>0</v>
      </c>
      <c r="F324" s="964">
        <f t="shared" si="353"/>
        <v>0</v>
      </c>
      <c r="G324" s="964">
        <f t="shared" si="353"/>
        <v>0</v>
      </c>
      <c r="H324" s="964">
        <f t="shared" si="353"/>
        <v>0</v>
      </c>
      <c r="I324" s="964">
        <f t="shared" si="353"/>
        <v>0</v>
      </c>
      <c r="J324" s="964">
        <f t="shared" si="353"/>
        <v>0</v>
      </c>
      <c r="K324" s="964">
        <f t="shared" si="353"/>
        <v>0</v>
      </c>
      <c r="L324" s="964">
        <f t="shared" si="353"/>
        <v>0</v>
      </c>
      <c r="M324" s="964">
        <f t="shared" si="353"/>
        <v>0</v>
      </c>
      <c r="N324" s="964">
        <f t="shared" si="353"/>
        <v>0</v>
      </c>
      <c r="O324" s="964">
        <f t="shared" si="353"/>
        <v>0</v>
      </c>
      <c r="P324" s="964">
        <f t="shared" si="353"/>
        <v>0</v>
      </c>
      <c r="Q324" s="964">
        <f t="shared" si="329"/>
        <v>0</v>
      </c>
      <c r="R324" s="964">
        <f>R58+R110+R162+R214+R266</f>
        <v>0</v>
      </c>
      <c r="S324" s="964">
        <f t="shared" si="353"/>
        <v>0</v>
      </c>
      <c r="T324" s="964">
        <f t="shared" si="353"/>
        <v>0</v>
      </c>
      <c r="U324" s="964">
        <f t="shared" si="353"/>
        <v>0</v>
      </c>
      <c r="V324" s="964">
        <f t="shared" si="353"/>
        <v>0</v>
      </c>
      <c r="W324" s="964">
        <f>W58+W110+W162+W214+W266</f>
        <v>0</v>
      </c>
      <c r="X324" s="964">
        <f t="shared" si="353"/>
        <v>0</v>
      </c>
      <c r="Y324" s="964">
        <f t="shared" si="353"/>
        <v>0</v>
      </c>
      <c r="Z324" s="964">
        <f t="shared" si="353"/>
        <v>0</v>
      </c>
      <c r="AA324" s="964">
        <f t="shared" si="332"/>
        <v>0</v>
      </c>
      <c r="AB324" s="964">
        <f t="shared" si="353"/>
        <v>0</v>
      </c>
      <c r="AC324" s="964">
        <f t="shared" si="353"/>
        <v>0</v>
      </c>
      <c r="AD324" s="964">
        <f t="shared" si="353"/>
        <v>0</v>
      </c>
      <c r="AE324" s="964">
        <f t="shared" si="337"/>
        <v>0</v>
      </c>
      <c r="AF324" s="964">
        <f t="shared" si="337"/>
        <v>0</v>
      </c>
      <c r="AG324" s="964">
        <f t="shared" si="353"/>
        <v>0</v>
      </c>
      <c r="AH324" s="964">
        <f t="shared" si="353"/>
        <v>0</v>
      </c>
      <c r="AI324" s="964">
        <f t="shared" si="353"/>
        <v>0</v>
      </c>
      <c r="AJ324" s="964">
        <f t="shared" si="333"/>
        <v>0</v>
      </c>
      <c r="AK324" s="964">
        <f t="shared" si="353"/>
        <v>0</v>
      </c>
      <c r="AL324" s="964">
        <f t="shared" si="353"/>
        <v>0</v>
      </c>
      <c r="AM324" s="1746"/>
    </row>
    <row r="325" spans="1:39" x14ac:dyDescent="0.2">
      <c r="A325" s="11" t="s">
        <v>830</v>
      </c>
      <c r="B325" s="269">
        <v>244</v>
      </c>
      <c r="C325" s="123">
        <f t="shared" ref="C325:AL325" si="354">C59+C111+C163+C215+C267</f>
        <v>0</v>
      </c>
      <c r="D325" s="964">
        <f t="shared" si="354"/>
        <v>0</v>
      </c>
      <c r="E325" s="964">
        <f t="shared" si="354"/>
        <v>0</v>
      </c>
      <c r="F325" s="964">
        <f t="shared" si="354"/>
        <v>0</v>
      </c>
      <c r="G325" s="964">
        <f t="shared" si="354"/>
        <v>0</v>
      </c>
      <c r="H325" s="964">
        <f t="shared" si="354"/>
        <v>0</v>
      </c>
      <c r="I325" s="964">
        <f t="shared" si="354"/>
        <v>0</v>
      </c>
      <c r="J325" s="964">
        <f t="shared" si="354"/>
        <v>0</v>
      </c>
      <c r="K325" s="964">
        <f t="shared" si="354"/>
        <v>0</v>
      </c>
      <c r="L325" s="964">
        <f t="shared" si="354"/>
        <v>0</v>
      </c>
      <c r="M325" s="964">
        <f t="shared" si="354"/>
        <v>0</v>
      </c>
      <c r="N325" s="964">
        <f t="shared" si="354"/>
        <v>0</v>
      </c>
      <c r="O325" s="964">
        <f t="shared" si="354"/>
        <v>0</v>
      </c>
      <c r="P325" s="964">
        <f t="shared" si="354"/>
        <v>0</v>
      </c>
      <c r="Q325" s="964">
        <f t="shared" si="329"/>
        <v>0</v>
      </c>
      <c r="R325" s="964">
        <f>R59+R111+R163+R215+R267</f>
        <v>0</v>
      </c>
      <c r="S325" s="964">
        <f t="shared" si="354"/>
        <v>0</v>
      </c>
      <c r="T325" s="964">
        <f t="shared" si="354"/>
        <v>0</v>
      </c>
      <c r="U325" s="964">
        <f t="shared" si="354"/>
        <v>0</v>
      </c>
      <c r="V325" s="964">
        <f t="shared" si="354"/>
        <v>0</v>
      </c>
      <c r="W325" s="964">
        <f>W59+W111+W163+W215+W267</f>
        <v>0</v>
      </c>
      <c r="X325" s="964">
        <f t="shared" si="354"/>
        <v>0</v>
      </c>
      <c r="Y325" s="964">
        <f t="shared" si="354"/>
        <v>0</v>
      </c>
      <c r="Z325" s="964">
        <f t="shared" si="354"/>
        <v>0</v>
      </c>
      <c r="AA325" s="964">
        <f t="shared" si="332"/>
        <v>0</v>
      </c>
      <c r="AB325" s="964">
        <f t="shared" si="354"/>
        <v>0</v>
      </c>
      <c r="AC325" s="964">
        <f t="shared" si="354"/>
        <v>0</v>
      </c>
      <c r="AD325" s="964">
        <f t="shared" si="354"/>
        <v>0</v>
      </c>
      <c r="AE325" s="964">
        <f t="shared" si="337"/>
        <v>0</v>
      </c>
      <c r="AF325" s="964">
        <f t="shared" si="337"/>
        <v>0</v>
      </c>
      <c r="AG325" s="964">
        <f t="shared" si="354"/>
        <v>0</v>
      </c>
      <c r="AH325" s="964">
        <f t="shared" si="354"/>
        <v>0</v>
      </c>
      <c r="AI325" s="964">
        <f t="shared" si="354"/>
        <v>0</v>
      </c>
      <c r="AJ325" s="964">
        <f t="shared" si="333"/>
        <v>0</v>
      </c>
      <c r="AK325" s="964">
        <f t="shared" si="354"/>
        <v>0</v>
      </c>
      <c r="AL325" s="964">
        <f t="shared" si="354"/>
        <v>0</v>
      </c>
      <c r="AM325" s="1746"/>
    </row>
    <row r="326" spans="1:39" x14ac:dyDescent="0.2">
      <c r="A326" s="128" t="s">
        <v>204</v>
      </c>
      <c r="B326" s="433"/>
      <c r="C326" s="1059">
        <f>C271+C272+C273+C275+C276+C279+C284+C285+C290+C294+C295+C296+C301+C314+C315+C316+C324+C325</f>
        <v>0</v>
      </c>
      <c r="D326" s="1059">
        <f>D271+D272+D273+D275+D276+D279+D284+D285+D290+D294+D295+D296+D301+D314+D315+D316+D324+D325+D300+D293+D274</f>
        <v>0</v>
      </c>
      <c r="E326" s="1059">
        <f t="shared" ref="E326:AK326" si="355">E271+E272+E273+E275+E276+E279+E284+E285+E290+E294+E295+E296+E301+E314+E315+E316+E324+E325+E300+E293+E274</f>
        <v>3853000</v>
      </c>
      <c r="F326" s="1059">
        <f t="shared" si="355"/>
        <v>11689000</v>
      </c>
      <c r="G326" s="1059">
        <f t="shared" si="355"/>
        <v>0</v>
      </c>
      <c r="H326" s="1059">
        <f t="shared" si="355"/>
        <v>0</v>
      </c>
      <c r="I326" s="1059">
        <f t="shared" si="355"/>
        <v>0</v>
      </c>
      <c r="J326" s="1059">
        <f t="shared" si="355"/>
        <v>0</v>
      </c>
      <c r="K326" s="1059">
        <f t="shared" si="355"/>
        <v>0</v>
      </c>
      <c r="L326" s="1059">
        <f t="shared" si="355"/>
        <v>0</v>
      </c>
      <c r="M326" s="1059">
        <f t="shared" si="355"/>
        <v>0</v>
      </c>
      <c r="N326" s="1059">
        <f t="shared" si="355"/>
        <v>0</v>
      </c>
      <c r="O326" s="1059">
        <f t="shared" si="355"/>
        <v>0</v>
      </c>
      <c r="P326" s="1059">
        <f t="shared" si="355"/>
        <v>0</v>
      </c>
      <c r="Q326" s="1059">
        <f t="shared" si="355"/>
        <v>0</v>
      </c>
      <c r="R326" s="1059">
        <f t="shared" si="355"/>
        <v>0</v>
      </c>
      <c r="S326" s="1059">
        <f t="shared" si="355"/>
        <v>3853000</v>
      </c>
      <c r="T326" s="1059">
        <f t="shared" si="355"/>
        <v>11689000</v>
      </c>
      <c r="U326" s="1059">
        <f t="shared" si="355"/>
        <v>0</v>
      </c>
      <c r="V326" s="1059">
        <f t="shared" si="355"/>
        <v>0</v>
      </c>
      <c r="W326" s="1059">
        <f t="shared" si="355"/>
        <v>0</v>
      </c>
      <c r="X326" s="1059">
        <f t="shared" si="355"/>
        <v>15542000.000000002</v>
      </c>
      <c r="Y326" s="1059">
        <f t="shared" si="355"/>
        <v>0</v>
      </c>
      <c r="Z326" s="1059">
        <f t="shared" si="355"/>
        <v>2647885.2599999998</v>
      </c>
      <c r="AA326" s="1059">
        <f>AA271+AA272+AA273+AA275+AA276+AA279+AA284+AA285+AA290+AA294+AA295+AA296+AA301+AA314+AA315+AA316+AA324+AA325+AA300+AA293+AA274</f>
        <v>0</v>
      </c>
      <c r="AB326" s="1059">
        <f t="shared" si="355"/>
        <v>103000</v>
      </c>
      <c r="AC326" s="1059">
        <f t="shared" si="355"/>
        <v>0</v>
      </c>
      <c r="AD326" s="1059">
        <f t="shared" si="355"/>
        <v>652800.00000000012</v>
      </c>
      <c r="AE326" s="1059">
        <f t="shared" si="355"/>
        <v>0</v>
      </c>
      <c r="AF326" s="1059">
        <f t="shared" si="355"/>
        <v>0</v>
      </c>
      <c r="AG326" s="1059">
        <f t="shared" si="355"/>
        <v>0</v>
      </c>
      <c r="AH326" s="1059">
        <f t="shared" si="355"/>
        <v>3300685.26</v>
      </c>
      <c r="AI326" s="1059">
        <f t="shared" si="355"/>
        <v>103000</v>
      </c>
      <c r="AJ326" s="1059">
        <f t="shared" si="355"/>
        <v>0</v>
      </c>
      <c r="AK326" s="1059">
        <f t="shared" si="355"/>
        <v>3403685.26</v>
      </c>
      <c r="AL326" s="1059">
        <f>AL271+AL272+AL273+AL275+AL276+AL279+AL284+AL285+AL290+AL294+AL295+AL296+AL301+AL314+AL315+AL316+AL324+AL325+AL300+AL293+AL274</f>
        <v>18945685.260000002</v>
      </c>
      <c r="AM326" s="1747"/>
    </row>
    <row r="327" spans="1:39" ht="11.25" customHeight="1" x14ac:dyDescent="0.2">
      <c r="A327" s="1050">
        <v>211</v>
      </c>
      <c r="B327" s="1051">
        <v>111</v>
      </c>
      <c r="C327" s="11"/>
      <c r="D327" s="58"/>
      <c r="E327" s="58">
        <f>450000-450000</f>
        <v>0</v>
      </c>
      <c r="F327" s="58">
        <f>1600000-1600000</f>
        <v>0</v>
      </c>
      <c r="G327" s="58"/>
      <c r="H327" s="58"/>
      <c r="I327" s="58"/>
      <c r="J327" s="58"/>
      <c r="K327" s="58"/>
      <c r="L327" s="58"/>
      <c r="M327" s="58"/>
      <c r="N327" s="58"/>
      <c r="O327" s="58"/>
      <c r="P327" s="58"/>
      <c r="Q327" s="58"/>
      <c r="R327" s="58"/>
      <c r="S327" s="58">
        <f t="shared" ref="S327:S386" si="356">D327+E327+J327+K327</f>
        <v>0</v>
      </c>
      <c r="T327" s="58">
        <f t="shared" ref="T327:T386" si="357">F327+G327+L327+M327</f>
        <v>0</v>
      </c>
      <c r="U327" s="58">
        <f>H327+I327+N327+O327</f>
        <v>0</v>
      </c>
      <c r="V327" s="58">
        <f t="shared" ref="V327:V373" si="358">P327</f>
        <v>0</v>
      </c>
      <c r="W327" s="58">
        <f t="shared" ref="W327:W373" si="359">Q327+R327</f>
        <v>0</v>
      </c>
      <c r="X327" s="59">
        <f>SUM(D327:R327)</f>
        <v>0</v>
      </c>
      <c r="Y327" s="59"/>
      <c r="Z327" s="1521">
        <f>100000+30000+20000-100000</f>
        <v>50000</v>
      </c>
      <c r="AA327" s="1521"/>
      <c r="AB327" s="1521">
        <f>30000</f>
        <v>30000</v>
      </c>
      <c r="AC327" s="1521"/>
      <c r="AD327" s="1521">
        <f>90000+25000</f>
        <v>115000</v>
      </c>
      <c r="AE327" s="59"/>
      <c r="AF327" s="59"/>
      <c r="AG327" s="59">
        <f t="shared" ref="AG327:AG358" si="360">Y327+AC327</f>
        <v>0</v>
      </c>
      <c r="AH327" s="59">
        <f>Z327+AD327+AA327</f>
        <v>165000</v>
      </c>
      <c r="AI327" s="59">
        <f t="shared" ref="AI327:AI375" si="361">AB327</f>
        <v>30000</v>
      </c>
      <c r="AJ327" s="59">
        <f>AE327+AF327</f>
        <v>0</v>
      </c>
      <c r="AK327" s="59">
        <f>SUM(Y327:AF327)</f>
        <v>195000</v>
      </c>
      <c r="AL327" s="59">
        <f t="shared" ref="AL327:AL358" si="362">C327+X327+AK327</f>
        <v>195000</v>
      </c>
      <c r="AM327" s="1748" t="s">
        <v>208</v>
      </c>
    </row>
    <row r="328" spans="1:39" x14ac:dyDescent="0.2">
      <c r="A328" s="1050">
        <v>212</v>
      </c>
      <c r="B328" s="1051">
        <v>112</v>
      </c>
      <c r="C328" s="11"/>
      <c r="D328" s="58"/>
      <c r="E328" s="58"/>
      <c r="F328" s="58"/>
      <c r="G328" s="58"/>
      <c r="H328" s="58"/>
      <c r="I328" s="58"/>
      <c r="J328" s="58"/>
      <c r="K328" s="58"/>
      <c r="L328" s="58"/>
      <c r="M328" s="58"/>
      <c r="N328" s="58"/>
      <c r="O328" s="58"/>
      <c r="P328" s="58"/>
      <c r="Q328" s="58"/>
      <c r="R328" s="58"/>
      <c r="S328" s="58">
        <f t="shared" si="356"/>
        <v>0</v>
      </c>
      <c r="T328" s="58">
        <f t="shared" si="357"/>
        <v>0</v>
      </c>
      <c r="U328" s="58">
        <f t="shared" ref="U328:U373" si="363">H328+I328+N328+O328</f>
        <v>0</v>
      </c>
      <c r="V328" s="58">
        <f t="shared" si="358"/>
        <v>0</v>
      </c>
      <c r="W328" s="58">
        <f t="shared" si="359"/>
        <v>0</v>
      </c>
      <c r="X328" s="59">
        <f t="shared" ref="X328:X372" si="364">SUM(D328:R328)</f>
        <v>0</v>
      </c>
      <c r="Y328" s="59"/>
      <c r="Z328" s="1521"/>
      <c r="AA328" s="1521"/>
      <c r="AB328" s="1521"/>
      <c r="AC328" s="1521"/>
      <c r="AD328" s="1521"/>
      <c r="AE328" s="59"/>
      <c r="AF328" s="59"/>
      <c r="AG328" s="59">
        <f t="shared" si="360"/>
        <v>0</v>
      </c>
      <c r="AH328" s="59">
        <f t="shared" ref="AH328:AH373" si="365">Z328+AD328+AA328</f>
        <v>0</v>
      </c>
      <c r="AI328" s="59">
        <f t="shared" si="361"/>
        <v>0</v>
      </c>
      <c r="AJ328" s="59">
        <f t="shared" ref="AJ328:AJ373" si="366">AE328+AF328</f>
        <v>0</v>
      </c>
      <c r="AK328" s="59">
        <f t="shared" ref="AK328:AK373" si="367">SUM(Y328:AF328)</f>
        <v>0</v>
      </c>
      <c r="AL328" s="59">
        <f t="shared" si="362"/>
        <v>0</v>
      </c>
      <c r="AM328" s="1749"/>
    </row>
    <row r="329" spans="1:39" x14ac:dyDescent="0.2">
      <c r="A329" s="1052">
        <v>213</v>
      </c>
      <c r="B329" s="1053">
        <v>119</v>
      </c>
      <c r="C329" s="12"/>
      <c r="D329" s="58"/>
      <c r="E329" s="58">
        <f>180000-180000</f>
        <v>0</v>
      </c>
      <c r="F329" s="58">
        <f>730000-730000</f>
        <v>0</v>
      </c>
      <c r="G329" s="58"/>
      <c r="H329" s="58"/>
      <c r="I329" s="58"/>
      <c r="J329" s="58"/>
      <c r="K329" s="58"/>
      <c r="L329" s="58"/>
      <c r="M329" s="58"/>
      <c r="N329" s="58"/>
      <c r="O329" s="58"/>
      <c r="P329" s="58"/>
      <c r="Q329" s="58"/>
      <c r="R329" s="58"/>
      <c r="S329" s="58">
        <f t="shared" si="356"/>
        <v>0</v>
      </c>
      <c r="T329" s="58">
        <f t="shared" si="357"/>
        <v>0</v>
      </c>
      <c r="U329" s="58">
        <f t="shared" si="363"/>
        <v>0</v>
      </c>
      <c r="V329" s="58">
        <f t="shared" si="358"/>
        <v>0</v>
      </c>
      <c r="W329" s="58">
        <f t="shared" si="359"/>
        <v>0</v>
      </c>
      <c r="X329" s="59">
        <f t="shared" si="364"/>
        <v>0</v>
      </c>
      <c r="Y329" s="59"/>
      <c r="Z329" s="1521">
        <f>55000+9000-50000</f>
        <v>14000</v>
      </c>
      <c r="AA329" s="1521"/>
      <c r="AB329" s="1521">
        <f>30000</f>
        <v>30000</v>
      </c>
      <c r="AC329" s="1521"/>
      <c r="AD329" s="1521">
        <f>45000+7800</f>
        <v>52800</v>
      </c>
      <c r="AE329" s="59"/>
      <c r="AF329" s="59"/>
      <c r="AG329" s="59">
        <f t="shared" si="360"/>
        <v>0</v>
      </c>
      <c r="AH329" s="59">
        <f t="shared" si="365"/>
        <v>66800</v>
      </c>
      <c r="AI329" s="59">
        <f t="shared" si="361"/>
        <v>30000</v>
      </c>
      <c r="AJ329" s="59">
        <f t="shared" si="366"/>
        <v>0</v>
      </c>
      <c r="AK329" s="59">
        <f t="shared" si="367"/>
        <v>96800</v>
      </c>
      <c r="AL329" s="59">
        <f t="shared" si="362"/>
        <v>96800</v>
      </c>
      <c r="AM329" s="1749"/>
    </row>
    <row r="330" spans="1:39" x14ac:dyDescent="0.2">
      <c r="A330" s="1052">
        <v>214</v>
      </c>
      <c r="B330" s="1053">
        <v>112</v>
      </c>
      <c r="C330" s="12"/>
      <c r="D330" s="58"/>
      <c r="E330" s="58"/>
      <c r="F330" s="58"/>
      <c r="G330" s="58"/>
      <c r="H330" s="58"/>
      <c r="I330" s="58"/>
      <c r="J330" s="58"/>
      <c r="K330" s="58"/>
      <c r="L330" s="58"/>
      <c r="M330" s="58"/>
      <c r="N330" s="58"/>
      <c r="O330" s="58"/>
      <c r="P330" s="58"/>
      <c r="Q330" s="58"/>
      <c r="R330" s="58"/>
      <c r="S330" s="58">
        <f t="shared" si="356"/>
        <v>0</v>
      </c>
      <c r="T330" s="58">
        <f t="shared" si="357"/>
        <v>0</v>
      </c>
      <c r="U330" s="58">
        <f t="shared" si="363"/>
        <v>0</v>
      </c>
      <c r="V330" s="58">
        <f t="shared" si="358"/>
        <v>0</v>
      </c>
      <c r="W330" s="58">
        <f t="shared" si="359"/>
        <v>0</v>
      </c>
      <c r="X330" s="59">
        <f t="shared" si="364"/>
        <v>0</v>
      </c>
      <c r="Y330" s="59"/>
      <c r="Z330" s="1521"/>
      <c r="AA330" s="1521"/>
      <c r="AB330" s="1521"/>
      <c r="AC330" s="1521"/>
      <c r="AD330" s="1521"/>
      <c r="AE330" s="59"/>
      <c r="AF330" s="59"/>
      <c r="AG330" s="59">
        <f t="shared" si="360"/>
        <v>0</v>
      </c>
      <c r="AH330" s="59">
        <f t="shared" si="365"/>
        <v>0</v>
      </c>
      <c r="AI330" s="59">
        <f t="shared" si="361"/>
        <v>0</v>
      </c>
      <c r="AJ330" s="59">
        <f t="shared" si="366"/>
        <v>0</v>
      </c>
      <c r="AK330" s="59">
        <f t="shared" si="367"/>
        <v>0</v>
      </c>
      <c r="AL330" s="59">
        <f t="shared" si="362"/>
        <v>0</v>
      </c>
      <c r="AM330" s="1749"/>
    </row>
    <row r="331" spans="1:39" x14ac:dyDescent="0.2">
      <c r="A331" s="1050">
        <v>221</v>
      </c>
      <c r="B331" s="1051">
        <v>244</v>
      </c>
      <c r="C331" s="11"/>
      <c r="D331" s="58"/>
      <c r="E331" s="58">
        <f>4000-4000</f>
        <v>0</v>
      </c>
      <c r="F331" s="58">
        <f>1000-1000</f>
        <v>0</v>
      </c>
      <c r="G331" s="58"/>
      <c r="H331" s="58"/>
      <c r="I331" s="58"/>
      <c r="J331" s="58"/>
      <c r="K331" s="58"/>
      <c r="L331" s="58"/>
      <c r="M331" s="58"/>
      <c r="N331" s="58"/>
      <c r="O331" s="58"/>
      <c r="P331" s="58"/>
      <c r="Q331" s="58"/>
      <c r="R331" s="58"/>
      <c r="S331" s="58">
        <f t="shared" si="356"/>
        <v>0</v>
      </c>
      <c r="T331" s="58">
        <f t="shared" si="357"/>
        <v>0</v>
      </c>
      <c r="U331" s="58">
        <f t="shared" si="363"/>
        <v>0</v>
      </c>
      <c r="V331" s="58">
        <f t="shared" si="358"/>
        <v>0</v>
      </c>
      <c r="W331" s="58">
        <f t="shared" si="359"/>
        <v>0</v>
      </c>
      <c r="X331" s="59">
        <f t="shared" si="364"/>
        <v>0</v>
      </c>
      <c r="Y331" s="59"/>
      <c r="Z331" s="1521"/>
      <c r="AA331" s="1521"/>
      <c r="AB331" s="1521"/>
      <c r="AC331" s="1521"/>
      <c r="AD331" s="1521"/>
      <c r="AE331" s="59"/>
      <c r="AF331" s="59"/>
      <c r="AG331" s="59">
        <f t="shared" si="360"/>
        <v>0</v>
      </c>
      <c r="AH331" s="59">
        <f t="shared" si="365"/>
        <v>0</v>
      </c>
      <c r="AI331" s="59">
        <f t="shared" si="361"/>
        <v>0</v>
      </c>
      <c r="AJ331" s="59">
        <f t="shared" si="366"/>
        <v>0</v>
      </c>
      <c r="AK331" s="59">
        <f t="shared" si="367"/>
        <v>0</v>
      </c>
      <c r="AL331" s="59">
        <f t="shared" si="362"/>
        <v>0</v>
      </c>
      <c r="AM331" s="1749"/>
    </row>
    <row r="332" spans="1:39" x14ac:dyDescent="0.2">
      <c r="A332" s="1052">
        <v>222</v>
      </c>
      <c r="B332" s="1053">
        <v>112</v>
      </c>
      <c r="C332" s="12"/>
      <c r="D332" s="58"/>
      <c r="E332" s="58"/>
      <c r="F332" s="58"/>
      <c r="G332" s="58"/>
      <c r="H332" s="58"/>
      <c r="I332" s="58"/>
      <c r="J332" s="58"/>
      <c r="K332" s="58"/>
      <c r="L332" s="58"/>
      <c r="M332" s="58"/>
      <c r="N332" s="58"/>
      <c r="O332" s="58"/>
      <c r="P332" s="58"/>
      <c r="Q332" s="58"/>
      <c r="R332" s="58"/>
      <c r="S332" s="58">
        <f t="shared" si="356"/>
        <v>0</v>
      </c>
      <c r="T332" s="58">
        <f t="shared" si="357"/>
        <v>0</v>
      </c>
      <c r="U332" s="58">
        <f t="shared" si="363"/>
        <v>0</v>
      </c>
      <c r="V332" s="58">
        <f t="shared" si="358"/>
        <v>0</v>
      </c>
      <c r="W332" s="58">
        <f t="shared" si="359"/>
        <v>0</v>
      </c>
      <c r="X332" s="59">
        <f t="shared" si="364"/>
        <v>0</v>
      </c>
      <c r="Y332" s="59"/>
      <c r="Z332" s="1521"/>
      <c r="AA332" s="1521"/>
      <c r="AB332" s="1521"/>
      <c r="AC332" s="1521"/>
      <c r="AD332" s="1521"/>
      <c r="AE332" s="59"/>
      <c r="AF332" s="59"/>
      <c r="AG332" s="59">
        <f t="shared" si="360"/>
        <v>0</v>
      </c>
      <c r="AH332" s="59">
        <f t="shared" si="365"/>
        <v>0</v>
      </c>
      <c r="AI332" s="59">
        <f t="shared" si="361"/>
        <v>0</v>
      </c>
      <c r="AJ332" s="59">
        <f t="shared" si="366"/>
        <v>0</v>
      </c>
      <c r="AK332" s="59">
        <f t="shared" si="367"/>
        <v>0</v>
      </c>
      <c r="AL332" s="59">
        <f t="shared" si="362"/>
        <v>0</v>
      </c>
      <c r="AM332" s="1749"/>
    </row>
    <row r="333" spans="1:39" x14ac:dyDescent="0.2">
      <c r="A333" s="1052">
        <v>222</v>
      </c>
      <c r="B333" s="1053">
        <v>244</v>
      </c>
      <c r="C333" s="12"/>
      <c r="D333" s="58"/>
      <c r="E333" s="58"/>
      <c r="F333" s="58"/>
      <c r="G333" s="58"/>
      <c r="H333" s="58"/>
      <c r="I333" s="58"/>
      <c r="J333" s="58"/>
      <c r="K333" s="58"/>
      <c r="L333" s="58"/>
      <c r="M333" s="58"/>
      <c r="N333" s="58"/>
      <c r="O333" s="58"/>
      <c r="P333" s="58"/>
      <c r="Q333" s="58"/>
      <c r="R333" s="58"/>
      <c r="S333" s="58">
        <f t="shared" si="356"/>
        <v>0</v>
      </c>
      <c r="T333" s="58">
        <f t="shared" si="357"/>
        <v>0</v>
      </c>
      <c r="U333" s="58">
        <f t="shared" si="363"/>
        <v>0</v>
      </c>
      <c r="V333" s="58">
        <f t="shared" si="358"/>
        <v>0</v>
      </c>
      <c r="W333" s="58">
        <f t="shared" si="359"/>
        <v>0</v>
      </c>
      <c r="X333" s="59">
        <f t="shared" si="364"/>
        <v>0</v>
      </c>
      <c r="Y333" s="59"/>
      <c r="Z333" s="1521"/>
      <c r="AA333" s="1521"/>
      <c r="AB333" s="1521"/>
      <c r="AC333" s="1521"/>
      <c r="AD333" s="1521"/>
      <c r="AE333" s="59"/>
      <c r="AF333" s="59"/>
      <c r="AG333" s="59">
        <f t="shared" si="360"/>
        <v>0</v>
      </c>
      <c r="AH333" s="59">
        <f t="shared" si="365"/>
        <v>0</v>
      </c>
      <c r="AI333" s="59">
        <f t="shared" si="361"/>
        <v>0</v>
      </c>
      <c r="AJ333" s="59">
        <f t="shared" si="366"/>
        <v>0</v>
      </c>
      <c r="AK333" s="59">
        <f t="shared" si="367"/>
        <v>0</v>
      </c>
      <c r="AL333" s="59">
        <f t="shared" si="362"/>
        <v>0</v>
      </c>
      <c r="AM333" s="1749"/>
    </row>
    <row r="334" spans="1:39" x14ac:dyDescent="0.2">
      <c r="A334" s="1054" t="s">
        <v>196</v>
      </c>
      <c r="B334" s="1053">
        <v>247</v>
      </c>
      <c r="C334" s="42"/>
      <c r="D334" s="58"/>
      <c r="E334" s="58"/>
      <c r="F334" s="58"/>
      <c r="G334" s="58"/>
      <c r="H334" s="58"/>
      <c r="I334" s="58"/>
      <c r="J334" s="58"/>
      <c r="K334" s="58"/>
      <c r="L334" s="58"/>
      <c r="M334" s="58"/>
      <c r="N334" s="58"/>
      <c r="O334" s="58"/>
      <c r="P334" s="58"/>
      <c r="Q334" s="58"/>
      <c r="R334" s="58"/>
      <c r="S334" s="58">
        <f t="shared" si="356"/>
        <v>0</v>
      </c>
      <c r="T334" s="58">
        <f t="shared" si="357"/>
        <v>0</v>
      </c>
      <c r="U334" s="58">
        <f t="shared" si="363"/>
        <v>0</v>
      </c>
      <c r="V334" s="58">
        <f t="shared" si="358"/>
        <v>0</v>
      </c>
      <c r="W334" s="58">
        <f t="shared" si="359"/>
        <v>0</v>
      </c>
      <c r="X334" s="59">
        <f t="shared" si="364"/>
        <v>0</v>
      </c>
      <c r="Y334" s="59"/>
      <c r="Z334" s="1521">
        <f>350000+100000-100000+105313</f>
        <v>455313</v>
      </c>
      <c r="AA334" s="1521"/>
      <c r="AB334" s="1521"/>
      <c r="AC334" s="1521"/>
      <c r="AD334" s="1521"/>
      <c r="AE334" s="59"/>
      <c r="AF334" s="59"/>
      <c r="AG334" s="59">
        <f t="shared" si="360"/>
        <v>0</v>
      </c>
      <c r="AH334" s="59">
        <f t="shared" si="365"/>
        <v>455313</v>
      </c>
      <c r="AI334" s="59">
        <f t="shared" si="361"/>
        <v>0</v>
      </c>
      <c r="AJ334" s="59">
        <f t="shared" si="366"/>
        <v>0</v>
      </c>
      <c r="AK334" s="59">
        <f t="shared" si="367"/>
        <v>455313</v>
      </c>
      <c r="AL334" s="59">
        <f t="shared" si="362"/>
        <v>455313</v>
      </c>
      <c r="AM334" s="1749"/>
    </row>
    <row r="335" spans="1:39" x14ac:dyDescent="0.2">
      <c r="A335" s="1054" t="s">
        <v>197</v>
      </c>
      <c r="B335" s="1053">
        <v>247</v>
      </c>
      <c r="C335" s="42"/>
      <c r="D335" s="58"/>
      <c r="E335" s="58"/>
      <c r="F335" s="58"/>
      <c r="G335" s="58"/>
      <c r="H335" s="58"/>
      <c r="I335" s="58"/>
      <c r="J335" s="58"/>
      <c r="K335" s="58"/>
      <c r="L335" s="58"/>
      <c r="M335" s="58"/>
      <c r="N335" s="58"/>
      <c r="O335" s="58"/>
      <c r="P335" s="58"/>
      <c r="Q335" s="58"/>
      <c r="R335" s="58"/>
      <c r="S335" s="58">
        <f t="shared" si="356"/>
        <v>0</v>
      </c>
      <c r="T335" s="58">
        <f t="shared" si="357"/>
        <v>0</v>
      </c>
      <c r="U335" s="58">
        <f t="shared" si="363"/>
        <v>0</v>
      </c>
      <c r="V335" s="58">
        <f t="shared" si="358"/>
        <v>0</v>
      </c>
      <c r="W335" s="58">
        <f t="shared" si="359"/>
        <v>0</v>
      </c>
      <c r="X335" s="59">
        <f t="shared" si="364"/>
        <v>0</v>
      </c>
      <c r="Y335" s="59"/>
      <c r="Z335" s="1521">
        <f>150000</f>
        <v>150000</v>
      </c>
      <c r="AA335" s="1521"/>
      <c r="AB335" s="1521"/>
      <c r="AC335" s="1521"/>
      <c r="AD335" s="1521"/>
      <c r="AE335" s="59"/>
      <c r="AF335" s="59"/>
      <c r="AG335" s="59">
        <f t="shared" si="360"/>
        <v>0</v>
      </c>
      <c r="AH335" s="59">
        <f t="shared" si="365"/>
        <v>150000</v>
      </c>
      <c r="AI335" s="59">
        <f t="shared" si="361"/>
        <v>0</v>
      </c>
      <c r="AJ335" s="59">
        <f t="shared" si="366"/>
        <v>0</v>
      </c>
      <c r="AK335" s="59">
        <f t="shared" si="367"/>
        <v>150000</v>
      </c>
      <c r="AL335" s="59">
        <f t="shared" si="362"/>
        <v>150000</v>
      </c>
      <c r="AM335" s="1749"/>
    </row>
    <row r="336" spans="1:39" x14ac:dyDescent="0.2">
      <c r="A336" s="1054" t="s">
        <v>198</v>
      </c>
      <c r="B336" s="1053">
        <v>244</v>
      </c>
      <c r="C336" s="42"/>
      <c r="D336" s="58"/>
      <c r="E336" s="58"/>
      <c r="F336" s="58"/>
      <c r="G336" s="58"/>
      <c r="H336" s="58"/>
      <c r="I336" s="58"/>
      <c r="J336" s="58"/>
      <c r="K336" s="58"/>
      <c r="L336" s="58"/>
      <c r="M336" s="58"/>
      <c r="N336" s="58"/>
      <c r="O336" s="58"/>
      <c r="P336" s="58"/>
      <c r="Q336" s="58"/>
      <c r="R336" s="58"/>
      <c r="S336" s="58">
        <f t="shared" si="356"/>
        <v>0</v>
      </c>
      <c r="T336" s="58">
        <f t="shared" si="357"/>
        <v>0</v>
      </c>
      <c r="U336" s="58">
        <f t="shared" si="363"/>
        <v>0</v>
      </c>
      <c r="V336" s="58">
        <f t="shared" si="358"/>
        <v>0</v>
      </c>
      <c r="W336" s="58">
        <f t="shared" si="359"/>
        <v>0</v>
      </c>
      <c r="X336" s="59">
        <f t="shared" si="364"/>
        <v>0</v>
      </c>
      <c r="Y336" s="59"/>
      <c r="Z336" s="1521">
        <f>18000+45000+9000-58709.26</f>
        <v>13290.739999999998</v>
      </c>
      <c r="AA336" s="1521"/>
      <c r="AB336" s="1521"/>
      <c r="AC336" s="1521"/>
      <c r="AD336" s="1521"/>
      <c r="AE336" s="59"/>
      <c r="AF336" s="59"/>
      <c r="AG336" s="59">
        <f t="shared" si="360"/>
        <v>0</v>
      </c>
      <c r="AH336" s="59">
        <f t="shared" si="365"/>
        <v>13290.739999999998</v>
      </c>
      <c r="AI336" s="59">
        <f t="shared" si="361"/>
        <v>0</v>
      </c>
      <c r="AJ336" s="59">
        <f t="shared" si="366"/>
        <v>0</v>
      </c>
      <c r="AK336" s="59">
        <f t="shared" si="367"/>
        <v>13290.739999999998</v>
      </c>
      <c r="AL336" s="59">
        <f t="shared" si="362"/>
        <v>13290.739999999998</v>
      </c>
      <c r="AM336" s="1749"/>
    </row>
    <row r="337" spans="1:39" x14ac:dyDescent="0.2">
      <c r="A337" s="1054" t="s">
        <v>878</v>
      </c>
      <c r="B337" s="1053">
        <v>244</v>
      </c>
      <c r="C337" s="42"/>
      <c r="D337" s="58"/>
      <c r="E337" s="58"/>
      <c r="F337" s="58"/>
      <c r="G337" s="58"/>
      <c r="H337" s="58"/>
      <c r="I337" s="58"/>
      <c r="J337" s="58"/>
      <c r="K337" s="58"/>
      <c r="L337" s="58"/>
      <c r="M337" s="58"/>
      <c r="N337" s="58"/>
      <c r="O337" s="58"/>
      <c r="P337" s="58"/>
      <c r="Q337" s="58"/>
      <c r="R337" s="58"/>
      <c r="S337" s="58">
        <f t="shared" si="356"/>
        <v>0</v>
      </c>
      <c r="T337" s="58">
        <f t="shared" si="357"/>
        <v>0</v>
      </c>
      <c r="U337" s="58">
        <f t="shared" si="363"/>
        <v>0</v>
      </c>
      <c r="V337" s="58">
        <f t="shared" si="358"/>
        <v>0</v>
      </c>
      <c r="W337" s="58">
        <f t="shared" si="359"/>
        <v>0</v>
      </c>
      <c r="X337" s="59">
        <f>SUM(D337:R337)</f>
        <v>0</v>
      </c>
      <c r="Y337" s="59"/>
      <c r="Z337" s="1521">
        <f>5598</f>
        <v>5598</v>
      </c>
      <c r="AA337" s="1521"/>
      <c r="AB337" s="1521"/>
      <c r="AC337" s="1521"/>
      <c r="AD337" s="1521"/>
      <c r="AE337" s="59"/>
      <c r="AF337" s="59"/>
      <c r="AG337" s="59">
        <f t="shared" si="360"/>
        <v>0</v>
      </c>
      <c r="AH337" s="59">
        <f t="shared" si="365"/>
        <v>5598</v>
      </c>
      <c r="AI337" s="59">
        <f t="shared" si="361"/>
        <v>0</v>
      </c>
      <c r="AJ337" s="59">
        <f t="shared" si="366"/>
        <v>0</v>
      </c>
      <c r="AK337" s="59">
        <f t="shared" si="367"/>
        <v>5598</v>
      </c>
      <c r="AL337" s="59">
        <f t="shared" si="362"/>
        <v>5598</v>
      </c>
      <c r="AM337" s="1749"/>
    </row>
    <row r="338" spans="1:39" x14ac:dyDescent="0.2">
      <c r="A338" s="1052">
        <v>224</v>
      </c>
      <c r="B338" s="1053">
        <v>244</v>
      </c>
      <c r="C338" s="12"/>
      <c r="D338" s="58"/>
      <c r="E338" s="58"/>
      <c r="F338" s="58"/>
      <c r="G338" s="58"/>
      <c r="H338" s="58"/>
      <c r="I338" s="58"/>
      <c r="J338" s="58"/>
      <c r="K338" s="58"/>
      <c r="L338" s="58"/>
      <c r="M338" s="58"/>
      <c r="N338" s="58"/>
      <c r="O338" s="58"/>
      <c r="P338" s="58"/>
      <c r="Q338" s="58"/>
      <c r="R338" s="58"/>
      <c r="S338" s="58">
        <f t="shared" si="356"/>
        <v>0</v>
      </c>
      <c r="T338" s="58">
        <f t="shared" si="357"/>
        <v>0</v>
      </c>
      <c r="U338" s="58">
        <f t="shared" si="363"/>
        <v>0</v>
      </c>
      <c r="V338" s="58">
        <f t="shared" si="358"/>
        <v>0</v>
      </c>
      <c r="W338" s="58">
        <f t="shared" si="359"/>
        <v>0</v>
      </c>
      <c r="X338" s="59">
        <f t="shared" si="364"/>
        <v>0</v>
      </c>
      <c r="Y338" s="59"/>
      <c r="Z338" s="1521">
        <f>1000</f>
        <v>1000</v>
      </c>
      <c r="AA338" s="1521"/>
      <c r="AB338" s="1521"/>
      <c r="AC338" s="1521"/>
      <c r="AD338" s="1521"/>
      <c r="AE338" s="59"/>
      <c r="AF338" s="59"/>
      <c r="AG338" s="59">
        <f t="shared" si="360"/>
        <v>0</v>
      </c>
      <c r="AH338" s="59">
        <f t="shared" si="365"/>
        <v>1000</v>
      </c>
      <c r="AI338" s="59">
        <f t="shared" si="361"/>
        <v>0</v>
      </c>
      <c r="AJ338" s="59">
        <f t="shared" si="366"/>
        <v>0</v>
      </c>
      <c r="AK338" s="59">
        <f t="shared" si="367"/>
        <v>1000</v>
      </c>
      <c r="AL338" s="59">
        <f t="shared" si="362"/>
        <v>1000</v>
      </c>
      <c r="AM338" s="1749"/>
    </row>
    <row r="339" spans="1:39" x14ac:dyDescent="0.2">
      <c r="A339" s="1055" t="s">
        <v>199</v>
      </c>
      <c r="B339" s="1057">
        <v>244</v>
      </c>
      <c r="C339" s="14"/>
      <c r="D339" s="58"/>
      <c r="E339" s="58"/>
      <c r="F339" s="58"/>
      <c r="G339" s="58"/>
      <c r="H339" s="58"/>
      <c r="I339" s="58"/>
      <c r="J339" s="58"/>
      <c r="K339" s="58"/>
      <c r="L339" s="58"/>
      <c r="M339" s="58"/>
      <c r="N339" s="58"/>
      <c r="O339" s="58"/>
      <c r="P339" s="58"/>
      <c r="Q339" s="58"/>
      <c r="R339" s="58"/>
      <c r="S339" s="58">
        <f t="shared" si="356"/>
        <v>0</v>
      </c>
      <c r="T339" s="58">
        <f t="shared" si="357"/>
        <v>0</v>
      </c>
      <c r="U339" s="58">
        <f t="shared" si="363"/>
        <v>0</v>
      </c>
      <c r="V339" s="58">
        <f t="shared" si="358"/>
        <v>0</v>
      </c>
      <c r="W339" s="58">
        <f t="shared" si="359"/>
        <v>0</v>
      </c>
      <c r="X339" s="59">
        <f t="shared" si="364"/>
        <v>0</v>
      </c>
      <c r="Y339" s="59"/>
      <c r="Z339" s="1521">
        <f>15000+30000-45000</f>
        <v>0</v>
      </c>
      <c r="AA339" s="1521"/>
      <c r="AB339" s="1521"/>
      <c r="AC339" s="1521"/>
      <c r="AD339" s="1521"/>
      <c r="AE339" s="59"/>
      <c r="AF339" s="59"/>
      <c r="AG339" s="59">
        <f t="shared" si="360"/>
        <v>0</v>
      </c>
      <c r="AH339" s="59">
        <f t="shared" si="365"/>
        <v>0</v>
      </c>
      <c r="AI339" s="59">
        <f t="shared" si="361"/>
        <v>0</v>
      </c>
      <c r="AJ339" s="59">
        <f t="shared" si="366"/>
        <v>0</v>
      </c>
      <c r="AK339" s="59">
        <f t="shared" si="367"/>
        <v>0</v>
      </c>
      <c r="AL339" s="59">
        <f t="shared" si="362"/>
        <v>0</v>
      </c>
      <c r="AM339" s="1749"/>
    </row>
    <row r="340" spans="1:39" x14ac:dyDescent="0.2">
      <c r="A340" s="1055" t="s">
        <v>200</v>
      </c>
      <c r="B340" s="1057">
        <v>244</v>
      </c>
      <c r="C340" s="14"/>
      <c r="D340" s="58"/>
      <c r="E340" s="58"/>
      <c r="F340" s="58"/>
      <c r="G340" s="58"/>
      <c r="H340" s="58"/>
      <c r="I340" s="58"/>
      <c r="J340" s="58"/>
      <c r="K340" s="58"/>
      <c r="L340" s="58"/>
      <c r="M340" s="58"/>
      <c r="N340" s="58"/>
      <c r="O340" s="58"/>
      <c r="P340" s="58"/>
      <c r="Q340" s="58"/>
      <c r="R340" s="58"/>
      <c r="S340" s="58">
        <f t="shared" si="356"/>
        <v>0</v>
      </c>
      <c r="T340" s="58">
        <f t="shared" si="357"/>
        <v>0</v>
      </c>
      <c r="U340" s="58">
        <f t="shared" si="363"/>
        <v>0</v>
      </c>
      <c r="V340" s="58">
        <f t="shared" si="358"/>
        <v>0</v>
      </c>
      <c r="W340" s="58">
        <f t="shared" si="359"/>
        <v>0</v>
      </c>
      <c r="X340" s="59">
        <f t="shared" si="364"/>
        <v>0</v>
      </c>
      <c r="Y340" s="59"/>
      <c r="Z340" s="1521"/>
      <c r="AA340" s="1521"/>
      <c r="AB340" s="1521"/>
      <c r="AC340" s="1521"/>
      <c r="AD340" s="1521"/>
      <c r="AE340" s="59"/>
      <c r="AF340" s="59"/>
      <c r="AG340" s="59">
        <f t="shared" si="360"/>
        <v>0</v>
      </c>
      <c r="AH340" s="59">
        <f t="shared" si="365"/>
        <v>0</v>
      </c>
      <c r="AI340" s="59">
        <f t="shared" si="361"/>
        <v>0</v>
      </c>
      <c r="AJ340" s="59">
        <f t="shared" si="366"/>
        <v>0</v>
      </c>
      <c r="AK340" s="59">
        <f t="shared" si="367"/>
        <v>0</v>
      </c>
      <c r="AL340" s="59">
        <f t="shared" si="362"/>
        <v>0</v>
      </c>
      <c r="AM340" s="1749"/>
    </row>
    <row r="341" spans="1:39" x14ac:dyDescent="0.2">
      <c r="A341" s="1055" t="s">
        <v>201</v>
      </c>
      <c r="B341" s="1057">
        <v>244</v>
      </c>
      <c r="C341" s="14"/>
      <c r="D341" s="58"/>
      <c r="E341" s="58">
        <f>7000-7000</f>
        <v>0</v>
      </c>
      <c r="F341" s="58">
        <f>7000-7000</f>
        <v>0</v>
      </c>
      <c r="G341" s="58"/>
      <c r="H341" s="58"/>
      <c r="I341" s="58"/>
      <c r="J341" s="58"/>
      <c r="K341" s="58"/>
      <c r="L341" s="58"/>
      <c r="M341" s="58"/>
      <c r="N341" s="58"/>
      <c r="O341" s="58"/>
      <c r="P341" s="58"/>
      <c r="Q341" s="58"/>
      <c r="R341" s="58"/>
      <c r="S341" s="58">
        <f t="shared" si="356"/>
        <v>0</v>
      </c>
      <c r="T341" s="58">
        <f t="shared" si="357"/>
        <v>0</v>
      </c>
      <c r="U341" s="58">
        <f t="shared" si="363"/>
        <v>0</v>
      </c>
      <c r="V341" s="58">
        <f t="shared" si="358"/>
        <v>0</v>
      </c>
      <c r="W341" s="58">
        <f t="shared" si="359"/>
        <v>0</v>
      </c>
      <c r="X341" s="59">
        <f t="shared" si="364"/>
        <v>0</v>
      </c>
      <c r="Y341" s="59"/>
      <c r="Z341" s="1521">
        <f>900+1400+3350</f>
        <v>5650</v>
      </c>
      <c r="AA341" s="1521"/>
      <c r="AB341" s="1521"/>
      <c r="AC341" s="1521"/>
      <c r="AD341" s="1521"/>
      <c r="AE341" s="59"/>
      <c r="AF341" s="59"/>
      <c r="AG341" s="59">
        <f t="shared" si="360"/>
        <v>0</v>
      </c>
      <c r="AH341" s="59">
        <f t="shared" si="365"/>
        <v>5650</v>
      </c>
      <c r="AI341" s="59">
        <f t="shared" si="361"/>
        <v>0</v>
      </c>
      <c r="AJ341" s="59">
        <f t="shared" si="366"/>
        <v>0</v>
      </c>
      <c r="AK341" s="59">
        <f t="shared" si="367"/>
        <v>5650</v>
      </c>
      <c r="AL341" s="59">
        <f t="shared" si="362"/>
        <v>5650</v>
      </c>
      <c r="AM341" s="1749"/>
    </row>
    <row r="342" spans="1:39" x14ac:dyDescent="0.2">
      <c r="A342" s="1055" t="s">
        <v>202</v>
      </c>
      <c r="B342" s="1057">
        <v>244</v>
      </c>
      <c r="C342" s="14"/>
      <c r="D342" s="58"/>
      <c r="E342" s="58"/>
      <c r="F342" s="58"/>
      <c r="G342" s="58"/>
      <c r="H342" s="58"/>
      <c r="I342" s="58"/>
      <c r="J342" s="58"/>
      <c r="K342" s="58"/>
      <c r="L342" s="58"/>
      <c r="M342" s="58"/>
      <c r="N342" s="58"/>
      <c r="O342" s="58"/>
      <c r="P342" s="58"/>
      <c r="Q342" s="58"/>
      <c r="R342" s="58"/>
      <c r="S342" s="58">
        <f t="shared" si="356"/>
        <v>0</v>
      </c>
      <c r="T342" s="58">
        <f t="shared" si="357"/>
        <v>0</v>
      </c>
      <c r="U342" s="58">
        <f t="shared" si="363"/>
        <v>0</v>
      </c>
      <c r="V342" s="58">
        <f t="shared" si="358"/>
        <v>0</v>
      </c>
      <c r="W342" s="58">
        <f t="shared" si="359"/>
        <v>0</v>
      </c>
      <c r="X342" s="59">
        <f t="shared" si="364"/>
        <v>0</v>
      </c>
      <c r="Y342" s="59"/>
      <c r="Z342" s="1521"/>
      <c r="AA342" s="1521"/>
      <c r="AB342" s="1521"/>
      <c r="AC342" s="1521"/>
      <c r="AD342" s="1521"/>
      <c r="AE342" s="59"/>
      <c r="AF342" s="59"/>
      <c r="AG342" s="59">
        <f t="shared" si="360"/>
        <v>0</v>
      </c>
      <c r="AH342" s="59">
        <f t="shared" si="365"/>
        <v>0</v>
      </c>
      <c r="AI342" s="59">
        <f t="shared" si="361"/>
        <v>0</v>
      </c>
      <c r="AJ342" s="59">
        <f t="shared" si="366"/>
        <v>0</v>
      </c>
      <c r="AK342" s="59">
        <f t="shared" si="367"/>
        <v>0</v>
      </c>
      <c r="AL342" s="59">
        <f t="shared" si="362"/>
        <v>0</v>
      </c>
      <c r="AM342" s="1749"/>
    </row>
    <row r="343" spans="1:39" x14ac:dyDescent="0.2">
      <c r="A343" s="1056" t="s">
        <v>246</v>
      </c>
      <c r="B343" s="1057">
        <v>244</v>
      </c>
      <c r="C343" s="15"/>
      <c r="D343" s="58"/>
      <c r="E343" s="58">
        <f>10000-10000</f>
        <v>0</v>
      </c>
      <c r="F343" s="58">
        <f>15000-15000</f>
        <v>0</v>
      </c>
      <c r="G343" s="58"/>
      <c r="H343" s="58"/>
      <c r="I343" s="58"/>
      <c r="J343" s="58"/>
      <c r="K343" s="58"/>
      <c r="L343" s="58"/>
      <c r="M343" s="58"/>
      <c r="N343" s="58"/>
      <c r="O343" s="58"/>
      <c r="P343" s="58"/>
      <c r="Q343" s="58"/>
      <c r="R343" s="58"/>
      <c r="S343" s="58">
        <f t="shared" si="356"/>
        <v>0</v>
      </c>
      <c r="T343" s="58">
        <f t="shared" si="357"/>
        <v>0</v>
      </c>
      <c r="U343" s="58">
        <f t="shared" si="363"/>
        <v>0</v>
      </c>
      <c r="V343" s="58">
        <f t="shared" si="358"/>
        <v>0</v>
      </c>
      <c r="W343" s="58">
        <f t="shared" si="359"/>
        <v>0</v>
      </c>
      <c r="X343" s="59">
        <f t="shared" si="364"/>
        <v>0</v>
      </c>
      <c r="Y343" s="59"/>
      <c r="Z343" s="1521">
        <f>1500+2426+8000+1200+20000+15000-9000</f>
        <v>39126</v>
      </c>
      <c r="AA343" s="1521"/>
      <c r="AB343" s="1521"/>
      <c r="AC343" s="1521"/>
      <c r="AD343" s="1521"/>
      <c r="AE343" s="59"/>
      <c r="AF343" s="59"/>
      <c r="AG343" s="59">
        <f t="shared" si="360"/>
        <v>0</v>
      </c>
      <c r="AH343" s="59">
        <f t="shared" si="365"/>
        <v>39126</v>
      </c>
      <c r="AI343" s="59">
        <f t="shared" si="361"/>
        <v>0</v>
      </c>
      <c r="AJ343" s="59">
        <f t="shared" si="366"/>
        <v>0</v>
      </c>
      <c r="AK343" s="59">
        <f t="shared" si="367"/>
        <v>39126</v>
      </c>
      <c r="AL343" s="59">
        <f t="shared" si="362"/>
        <v>39126</v>
      </c>
      <c r="AM343" s="1749"/>
    </row>
    <row r="344" spans="1:39" x14ac:dyDescent="0.2">
      <c r="A344" s="1056" t="s">
        <v>248</v>
      </c>
      <c r="B344" s="1057">
        <v>244</v>
      </c>
      <c r="C344" s="15"/>
      <c r="D344" s="58"/>
      <c r="E344" s="58"/>
      <c r="F344" s="58"/>
      <c r="G344" s="58"/>
      <c r="H344" s="58"/>
      <c r="I344" s="58"/>
      <c r="J344" s="58"/>
      <c r="K344" s="58"/>
      <c r="L344" s="58"/>
      <c r="M344" s="58"/>
      <c r="N344" s="58"/>
      <c r="O344" s="58"/>
      <c r="P344" s="58"/>
      <c r="Q344" s="58"/>
      <c r="R344" s="58"/>
      <c r="S344" s="58">
        <f t="shared" si="356"/>
        <v>0</v>
      </c>
      <c r="T344" s="58">
        <f t="shared" si="357"/>
        <v>0</v>
      </c>
      <c r="U344" s="58">
        <f t="shared" si="363"/>
        <v>0</v>
      </c>
      <c r="V344" s="58">
        <f t="shared" si="358"/>
        <v>0</v>
      </c>
      <c r="W344" s="58">
        <f t="shared" si="359"/>
        <v>0</v>
      </c>
      <c r="X344" s="59">
        <f t="shared" si="364"/>
        <v>0</v>
      </c>
      <c r="Y344" s="59"/>
      <c r="Z344" s="1521"/>
      <c r="AA344" s="1521"/>
      <c r="AB344" s="1521"/>
      <c r="AC344" s="1521"/>
      <c r="AD344" s="1521"/>
      <c r="AE344" s="59"/>
      <c r="AF344" s="59"/>
      <c r="AG344" s="59">
        <f t="shared" si="360"/>
        <v>0</v>
      </c>
      <c r="AH344" s="59">
        <f t="shared" si="365"/>
        <v>0</v>
      </c>
      <c r="AI344" s="59">
        <f t="shared" si="361"/>
        <v>0</v>
      </c>
      <c r="AJ344" s="59">
        <f t="shared" si="366"/>
        <v>0</v>
      </c>
      <c r="AK344" s="59">
        <f t="shared" si="367"/>
        <v>0</v>
      </c>
      <c r="AL344" s="59">
        <f t="shared" si="362"/>
        <v>0</v>
      </c>
      <c r="AM344" s="1749"/>
    </row>
    <row r="345" spans="1:39" x14ac:dyDescent="0.2">
      <c r="A345" s="1050">
        <v>227</v>
      </c>
      <c r="B345" s="1051">
        <v>244</v>
      </c>
      <c r="C345" s="11"/>
      <c r="D345" s="58"/>
      <c r="E345" s="58"/>
      <c r="F345" s="58"/>
      <c r="G345" s="58"/>
      <c r="H345" s="58"/>
      <c r="I345" s="58"/>
      <c r="J345" s="58"/>
      <c r="K345" s="58"/>
      <c r="L345" s="58"/>
      <c r="M345" s="58"/>
      <c r="N345" s="58"/>
      <c r="O345" s="58"/>
      <c r="P345" s="58"/>
      <c r="Q345" s="58"/>
      <c r="R345" s="58"/>
      <c r="S345" s="58">
        <f t="shared" si="356"/>
        <v>0</v>
      </c>
      <c r="T345" s="58">
        <f t="shared" si="357"/>
        <v>0</v>
      </c>
      <c r="U345" s="58">
        <f t="shared" si="363"/>
        <v>0</v>
      </c>
      <c r="V345" s="58">
        <f t="shared" si="358"/>
        <v>0</v>
      </c>
      <c r="W345" s="58">
        <f t="shared" si="359"/>
        <v>0</v>
      </c>
      <c r="X345" s="59">
        <f t="shared" si="364"/>
        <v>0</v>
      </c>
      <c r="Y345" s="59"/>
      <c r="Z345" s="1521"/>
      <c r="AA345" s="1521"/>
      <c r="AB345" s="1521"/>
      <c r="AC345" s="1521"/>
      <c r="AD345" s="1521"/>
      <c r="AE345" s="59"/>
      <c r="AF345" s="59"/>
      <c r="AG345" s="59">
        <f t="shared" si="360"/>
        <v>0</v>
      </c>
      <c r="AH345" s="59">
        <f t="shared" si="365"/>
        <v>0</v>
      </c>
      <c r="AI345" s="59">
        <f t="shared" si="361"/>
        <v>0</v>
      </c>
      <c r="AJ345" s="59">
        <f t="shared" si="366"/>
        <v>0</v>
      </c>
      <c r="AK345" s="59">
        <f t="shared" si="367"/>
        <v>0</v>
      </c>
      <c r="AL345" s="59">
        <f t="shared" si="362"/>
        <v>0</v>
      </c>
      <c r="AM345" s="1749"/>
    </row>
    <row r="346" spans="1:39" x14ac:dyDescent="0.2">
      <c r="A346" s="1056">
        <v>262</v>
      </c>
      <c r="B346" s="1049">
        <v>112</v>
      </c>
      <c r="C346" s="15"/>
      <c r="D346" s="58"/>
      <c r="E346" s="58"/>
      <c r="F346" s="58"/>
      <c r="G346" s="58"/>
      <c r="H346" s="58"/>
      <c r="I346" s="58"/>
      <c r="J346" s="58"/>
      <c r="K346" s="58"/>
      <c r="L346" s="58"/>
      <c r="M346" s="58"/>
      <c r="N346" s="58"/>
      <c r="O346" s="58"/>
      <c r="P346" s="58"/>
      <c r="Q346" s="58"/>
      <c r="R346" s="58"/>
      <c r="S346" s="58">
        <f t="shared" si="356"/>
        <v>0</v>
      </c>
      <c r="T346" s="58">
        <f t="shared" si="357"/>
        <v>0</v>
      </c>
      <c r="U346" s="58">
        <f t="shared" si="363"/>
        <v>0</v>
      </c>
      <c r="V346" s="58">
        <f t="shared" si="358"/>
        <v>0</v>
      </c>
      <c r="W346" s="58">
        <f t="shared" si="359"/>
        <v>0</v>
      </c>
      <c r="X346" s="59">
        <f t="shared" si="364"/>
        <v>0</v>
      </c>
      <c r="Y346" s="59"/>
      <c r="Z346" s="1521"/>
      <c r="AA346" s="1521"/>
      <c r="AB346" s="1521"/>
      <c r="AC346" s="1521"/>
      <c r="AD346" s="1521"/>
      <c r="AE346" s="59"/>
      <c r="AF346" s="59"/>
      <c r="AG346" s="59">
        <f t="shared" si="360"/>
        <v>0</v>
      </c>
      <c r="AH346" s="59">
        <f t="shared" si="365"/>
        <v>0</v>
      </c>
      <c r="AI346" s="59">
        <f t="shared" si="361"/>
        <v>0</v>
      </c>
      <c r="AJ346" s="59">
        <f t="shared" si="366"/>
        <v>0</v>
      </c>
      <c r="AK346" s="59">
        <f t="shared" si="367"/>
        <v>0</v>
      </c>
      <c r="AL346" s="59">
        <f t="shared" si="362"/>
        <v>0</v>
      </c>
      <c r="AM346" s="1749"/>
    </row>
    <row r="347" spans="1:39" x14ac:dyDescent="0.2">
      <c r="A347" s="1056">
        <v>262</v>
      </c>
      <c r="B347" s="1049">
        <v>119</v>
      </c>
      <c r="C347" s="15"/>
      <c r="D347" s="58"/>
      <c r="E347" s="58"/>
      <c r="F347" s="58"/>
      <c r="G347" s="58"/>
      <c r="H347" s="58"/>
      <c r="I347" s="58"/>
      <c r="J347" s="58"/>
      <c r="K347" s="58"/>
      <c r="L347" s="58"/>
      <c r="M347" s="58"/>
      <c r="N347" s="58"/>
      <c r="O347" s="58"/>
      <c r="P347" s="58"/>
      <c r="Q347" s="58"/>
      <c r="R347" s="58"/>
      <c r="S347" s="58">
        <f t="shared" si="356"/>
        <v>0</v>
      </c>
      <c r="T347" s="58">
        <f t="shared" si="357"/>
        <v>0</v>
      </c>
      <c r="U347" s="58">
        <f t="shared" si="363"/>
        <v>0</v>
      </c>
      <c r="V347" s="58">
        <f t="shared" si="358"/>
        <v>0</v>
      </c>
      <c r="W347" s="58">
        <f t="shared" si="359"/>
        <v>0</v>
      </c>
      <c r="X347" s="59">
        <f t="shared" si="364"/>
        <v>0</v>
      </c>
      <c r="Y347" s="59"/>
      <c r="Z347" s="1521"/>
      <c r="AA347" s="1521"/>
      <c r="AB347" s="1521"/>
      <c r="AC347" s="1521"/>
      <c r="AD347" s="1521"/>
      <c r="AE347" s="59"/>
      <c r="AF347" s="59"/>
      <c r="AG347" s="59">
        <f t="shared" si="360"/>
        <v>0</v>
      </c>
      <c r="AH347" s="59">
        <f t="shared" si="365"/>
        <v>0</v>
      </c>
      <c r="AI347" s="59">
        <f t="shared" si="361"/>
        <v>0</v>
      </c>
      <c r="AJ347" s="59">
        <f t="shared" si="366"/>
        <v>0</v>
      </c>
      <c r="AK347" s="59">
        <f t="shared" si="367"/>
        <v>0</v>
      </c>
      <c r="AL347" s="59">
        <f t="shared" si="362"/>
        <v>0</v>
      </c>
      <c r="AM347" s="1749"/>
    </row>
    <row r="348" spans="1:39" x14ac:dyDescent="0.2">
      <c r="A348" s="1050">
        <v>266</v>
      </c>
      <c r="B348" s="1051">
        <v>111</v>
      </c>
      <c r="C348" s="11"/>
      <c r="D348" s="58"/>
      <c r="E348" s="58"/>
      <c r="F348" s="58"/>
      <c r="G348" s="58"/>
      <c r="H348" s="58"/>
      <c r="I348" s="58"/>
      <c r="J348" s="58"/>
      <c r="K348" s="58"/>
      <c r="L348" s="58"/>
      <c r="M348" s="58"/>
      <c r="N348" s="58"/>
      <c r="O348" s="58"/>
      <c r="P348" s="58"/>
      <c r="Q348" s="58"/>
      <c r="R348" s="58"/>
      <c r="S348" s="58">
        <f>D348+E348+J348+K348</f>
        <v>0</v>
      </c>
      <c r="T348" s="58">
        <f>F348+G348+L348+M348</f>
        <v>0</v>
      </c>
      <c r="U348" s="58">
        <f>H348+I348+N348+O348</f>
        <v>0</v>
      </c>
      <c r="V348" s="58">
        <f>P348</f>
        <v>0</v>
      </c>
      <c r="W348" s="58">
        <f t="shared" si="359"/>
        <v>0</v>
      </c>
      <c r="X348" s="59">
        <f t="shared" si="364"/>
        <v>0</v>
      </c>
      <c r="Y348" s="59"/>
      <c r="Z348" s="1521"/>
      <c r="AA348" s="1521"/>
      <c r="AB348" s="1521"/>
      <c r="AC348" s="1521"/>
      <c r="AD348" s="1521"/>
      <c r="AE348" s="59"/>
      <c r="AF348" s="59"/>
      <c r="AG348" s="59">
        <f t="shared" si="360"/>
        <v>0</v>
      </c>
      <c r="AH348" s="59">
        <f t="shared" si="365"/>
        <v>0</v>
      </c>
      <c r="AI348" s="59">
        <f t="shared" si="361"/>
        <v>0</v>
      </c>
      <c r="AJ348" s="59">
        <f t="shared" si="366"/>
        <v>0</v>
      </c>
      <c r="AK348" s="59">
        <f t="shared" si="367"/>
        <v>0</v>
      </c>
      <c r="AL348" s="59">
        <f t="shared" si="362"/>
        <v>0</v>
      </c>
      <c r="AM348" s="1749"/>
    </row>
    <row r="349" spans="1:39" x14ac:dyDescent="0.2">
      <c r="A349" s="1050">
        <v>266</v>
      </c>
      <c r="B349" s="1051">
        <v>112</v>
      </c>
      <c r="C349" s="11"/>
      <c r="D349" s="58"/>
      <c r="E349" s="58"/>
      <c r="F349" s="58"/>
      <c r="G349" s="58"/>
      <c r="H349" s="58"/>
      <c r="I349" s="58"/>
      <c r="J349" s="58"/>
      <c r="K349" s="58"/>
      <c r="L349" s="58"/>
      <c r="M349" s="58"/>
      <c r="N349" s="58"/>
      <c r="O349" s="58"/>
      <c r="P349" s="58"/>
      <c r="Q349" s="58"/>
      <c r="R349" s="58"/>
      <c r="S349" s="58">
        <f>D349+E349+J349+K349</f>
        <v>0</v>
      </c>
      <c r="T349" s="58">
        <f>F349+G349+L349+M349</f>
        <v>0</v>
      </c>
      <c r="U349" s="58">
        <f>H349+I349+N349+O349</f>
        <v>0</v>
      </c>
      <c r="V349" s="58">
        <f>P349</f>
        <v>0</v>
      </c>
      <c r="W349" s="58">
        <f t="shared" si="359"/>
        <v>0</v>
      </c>
      <c r="X349" s="59">
        <f t="shared" si="364"/>
        <v>0</v>
      </c>
      <c r="Y349" s="59"/>
      <c r="Z349" s="1521"/>
      <c r="AA349" s="1521"/>
      <c r="AB349" s="1521"/>
      <c r="AC349" s="1521"/>
      <c r="AD349" s="1521"/>
      <c r="AE349" s="59"/>
      <c r="AF349" s="59"/>
      <c r="AG349" s="59">
        <f t="shared" si="360"/>
        <v>0</v>
      </c>
      <c r="AH349" s="59">
        <f t="shared" si="365"/>
        <v>0</v>
      </c>
      <c r="AI349" s="59">
        <f t="shared" si="361"/>
        <v>0</v>
      </c>
      <c r="AJ349" s="59">
        <f t="shared" si="366"/>
        <v>0</v>
      </c>
      <c r="AK349" s="59">
        <f t="shared" si="367"/>
        <v>0</v>
      </c>
      <c r="AL349" s="59">
        <f t="shared" si="362"/>
        <v>0</v>
      </c>
      <c r="AM349" s="1749"/>
    </row>
    <row r="350" spans="1:39" x14ac:dyDescent="0.2">
      <c r="A350" s="1050">
        <v>266</v>
      </c>
      <c r="B350" s="1051">
        <v>119</v>
      </c>
      <c r="C350" s="11"/>
      <c r="D350" s="58"/>
      <c r="E350" s="58"/>
      <c r="F350" s="58"/>
      <c r="G350" s="58"/>
      <c r="H350" s="58"/>
      <c r="I350" s="58"/>
      <c r="J350" s="58"/>
      <c r="K350" s="58"/>
      <c r="L350" s="58"/>
      <c r="M350" s="58"/>
      <c r="N350" s="58"/>
      <c r="O350" s="58"/>
      <c r="P350" s="58"/>
      <c r="Q350" s="58"/>
      <c r="R350" s="58"/>
      <c r="S350" s="58">
        <f>D350+E350+J350+K350</f>
        <v>0</v>
      </c>
      <c r="T350" s="58">
        <f>F350+G350+L350+M350</f>
        <v>0</v>
      </c>
      <c r="U350" s="58">
        <f>H350+I350+N350+O350</f>
        <v>0</v>
      </c>
      <c r="V350" s="58">
        <f>P350</f>
        <v>0</v>
      </c>
      <c r="W350" s="58">
        <f t="shared" si="359"/>
        <v>0</v>
      </c>
      <c r="X350" s="59">
        <f t="shared" si="364"/>
        <v>0</v>
      </c>
      <c r="Y350" s="59"/>
      <c r="Z350" s="1521"/>
      <c r="AA350" s="1521"/>
      <c r="AB350" s="1521"/>
      <c r="AC350" s="1521"/>
      <c r="AD350" s="1521"/>
      <c r="AE350" s="59"/>
      <c r="AF350" s="59"/>
      <c r="AG350" s="59">
        <f t="shared" si="360"/>
        <v>0</v>
      </c>
      <c r="AH350" s="59">
        <f t="shared" si="365"/>
        <v>0</v>
      </c>
      <c r="AI350" s="59">
        <f t="shared" si="361"/>
        <v>0</v>
      </c>
      <c r="AJ350" s="59">
        <f t="shared" si="366"/>
        <v>0</v>
      </c>
      <c r="AK350" s="59">
        <f t="shared" si="367"/>
        <v>0</v>
      </c>
      <c r="AL350" s="59">
        <f t="shared" si="362"/>
        <v>0</v>
      </c>
      <c r="AM350" s="1749"/>
    </row>
    <row r="351" spans="1:39" hidden="1" x14ac:dyDescent="0.2">
      <c r="A351" s="1050">
        <v>267</v>
      </c>
      <c r="B351" s="1051">
        <v>112</v>
      </c>
      <c r="C351" s="11"/>
      <c r="D351" s="58"/>
      <c r="E351" s="58"/>
      <c r="F351" s="58"/>
      <c r="G351" s="58"/>
      <c r="H351" s="58"/>
      <c r="I351" s="58"/>
      <c r="J351" s="58"/>
      <c r="K351" s="58"/>
      <c r="L351" s="58"/>
      <c r="M351" s="58"/>
      <c r="N351" s="58"/>
      <c r="O351" s="58"/>
      <c r="P351" s="58"/>
      <c r="Q351" s="58"/>
      <c r="R351" s="58"/>
      <c r="S351" s="58">
        <f>D351+E351+J351+K351</f>
        <v>0</v>
      </c>
      <c r="T351" s="58">
        <f>F351+G351+L351+M351</f>
        <v>0</v>
      </c>
      <c r="U351" s="58">
        <f>H351+I351+N351+O351</f>
        <v>0</v>
      </c>
      <c r="V351" s="58">
        <f>P351</f>
        <v>0</v>
      </c>
      <c r="W351" s="58">
        <f t="shared" si="359"/>
        <v>0</v>
      </c>
      <c r="X351" s="59">
        <f t="shared" si="364"/>
        <v>0</v>
      </c>
      <c r="Y351" s="59"/>
      <c r="Z351" s="1521"/>
      <c r="AA351" s="1521"/>
      <c r="AB351" s="1521"/>
      <c r="AC351" s="1521"/>
      <c r="AD351" s="1521"/>
      <c r="AE351" s="59"/>
      <c r="AF351" s="59"/>
      <c r="AG351" s="59">
        <f t="shared" si="360"/>
        <v>0</v>
      </c>
      <c r="AH351" s="59">
        <f t="shared" si="365"/>
        <v>0</v>
      </c>
      <c r="AI351" s="59">
        <f t="shared" si="361"/>
        <v>0</v>
      </c>
      <c r="AJ351" s="59">
        <f t="shared" si="366"/>
        <v>0</v>
      </c>
      <c r="AK351" s="59">
        <f t="shared" si="367"/>
        <v>0</v>
      </c>
      <c r="AL351" s="59">
        <f t="shared" si="362"/>
        <v>0</v>
      </c>
      <c r="AM351" s="1749"/>
    </row>
    <row r="352" spans="1:39" x14ac:dyDescent="0.2">
      <c r="A352" s="1056">
        <v>291</v>
      </c>
      <c r="B352" s="1147">
        <v>851</v>
      </c>
      <c r="C352" s="15"/>
      <c r="D352" s="58"/>
      <c r="E352" s="58"/>
      <c r="F352" s="58"/>
      <c r="G352" s="58"/>
      <c r="H352" s="58"/>
      <c r="I352" s="58"/>
      <c r="J352" s="58"/>
      <c r="K352" s="58"/>
      <c r="L352" s="58"/>
      <c r="M352" s="58"/>
      <c r="N352" s="58"/>
      <c r="O352" s="58"/>
      <c r="P352" s="58"/>
      <c r="Q352" s="58"/>
      <c r="R352" s="58"/>
      <c r="S352" s="58">
        <f t="shared" si="356"/>
        <v>0</v>
      </c>
      <c r="T352" s="58">
        <f t="shared" si="357"/>
        <v>0</v>
      </c>
      <c r="U352" s="58">
        <f t="shared" si="363"/>
        <v>0</v>
      </c>
      <c r="V352" s="58">
        <f t="shared" si="358"/>
        <v>0</v>
      </c>
      <c r="W352" s="58">
        <f t="shared" si="359"/>
        <v>0</v>
      </c>
      <c r="X352" s="59">
        <f t="shared" si="364"/>
        <v>0</v>
      </c>
      <c r="Y352" s="59"/>
      <c r="Z352" s="1521">
        <f>60000</f>
        <v>60000</v>
      </c>
      <c r="AA352" s="1521"/>
      <c r="AB352" s="1521"/>
      <c r="AC352" s="1521"/>
      <c r="AD352" s="1521"/>
      <c r="AE352" s="59"/>
      <c r="AF352" s="59"/>
      <c r="AG352" s="59">
        <f t="shared" si="360"/>
        <v>0</v>
      </c>
      <c r="AH352" s="59">
        <f t="shared" si="365"/>
        <v>60000</v>
      </c>
      <c r="AI352" s="59">
        <f t="shared" si="361"/>
        <v>0</v>
      </c>
      <c r="AJ352" s="59">
        <f t="shared" si="366"/>
        <v>0</v>
      </c>
      <c r="AK352" s="59">
        <f t="shared" si="367"/>
        <v>60000</v>
      </c>
      <c r="AL352" s="59">
        <f t="shared" si="362"/>
        <v>60000</v>
      </c>
      <c r="AM352" s="1749"/>
    </row>
    <row r="353" spans="1:39" x14ac:dyDescent="0.2">
      <c r="A353" s="1056">
        <v>291</v>
      </c>
      <c r="B353" s="1147">
        <v>851</v>
      </c>
      <c r="C353" s="15"/>
      <c r="D353" s="58"/>
      <c r="E353" s="58"/>
      <c r="F353" s="58"/>
      <c r="G353" s="58"/>
      <c r="H353" s="58"/>
      <c r="I353" s="58"/>
      <c r="J353" s="58"/>
      <c r="K353" s="58"/>
      <c r="L353" s="58"/>
      <c r="M353" s="58"/>
      <c r="N353" s="58"/>
      <c r="O353" s="58"/>
      <c r="P353" s="58"/>
      <c r="Q353" s="58"/>
      <c r="R353" s="58"/>
      <c r="S353" s="58">
        <f t="shared" si="356"/>
        <v>0</v>
      </c>
      <c r="T353" s="58">
        <f t="shared" si="357"/>
        <v>0</v>
      </c>
      <c r="U353" s="58">
        <f t="shared" si="363"/>
        <v>0</v>
      </c>
      <c r="V353" s="58">
        <f t="shared" si="358"/>
        <v>0</v>
      </c>
      <c r="W353" s="58">
        <f t="shared" si="359"/>
        <v>0</v>
      </c>
      <c r="X353" s="59">
        <f t="shared" si="364"/>
        <v>0</v>
      </c>
      <c r="Y353" s="59"/>
      <c r="Z353" s="1521">
        <f>160000-105313</f>
        <v>54687</v>
      </c>
      <c r="AA353" s="1521"/>
      <c r="AB353" s="1521"/>
      <c r="AC353" s="1521"/>
      <c r="AD353" s="1521"/>
      <c r="AE353" s="59"/>
      <c r="AF353" s="59"/>
      <c r="AG353" s="59">
        <f t="shared" si="360"/>
        <v>0</v>
      </c>
      <c r="AH353" s="59">
        <f t="shared" si="365"/>
        <v>54687</v>
      </c>
      <c r="AI353" s="59">
        <f t="shared" si="361"/>
        <v>0</v>
      </c>
      <c r="AJ353" s="59">
        <f t="shared" si="366"/>
        <v>0</v>
      </c>
      <c r="AK353" s="59">
        <f t="shared" si="367"/>
        <v>54687</v>
      </c>
      <c r="AL353" s="59">
        <f t="shared" si="362"/>
        <v>54687</v>
      </c>
      <c r="AM353" s="1749"/>
    </row>
    <row r="354" spans="1:39" x14ac:dyDescent="0.2">
      <c r="A354" s="1056">
        <v>291</v>
      </c>
      <c r="B354" s="1049">
        <v>852</v>
      </c>
      <c r="C354" s="15"/>
      <c r="D354" s="58"/>
      <c r="E354" s="58"/>
      <c r="F354" s="58"/>
      <c r="G354" s="58"/>
      <c r="H354" s="58"/>
      <c r="I354" s="58"/>
      <c r="J354" s="58"/>
      <c r="K354" s="58"/>
      <c r="L354" s="58"/>
      <c r="M354" s="58"/>
      <c r="N354" s="58"/>
      <c r="O354" s="58"/>
      <c r="P354" s="58"/>
      <c r="Q354" s="58"/>
      <c r="R354" s="58"/>
      <c r="S354" s="58">
        <f t="shared" ref="S354:S359" si="368">D354+E354+J354+K354</f>
        <v>0</v>
      </c>
      <c r="T354" s="58">
        <f t="shared" ref="T354:T359" si="369">F354+G354+L354+M354</f>
        <v>0</v>
      </c>
      <c r="U354" s="58">
        <f t="shared" si="363"/>
        <v>0</v>
      </c>
      <c r="V354" s="58">
        <f t="shared" si="358"/>
        <v>0</v>
      </c>
      <c r="W354" s="58">
        <f t="shared" si="359"/>
        <v>0</v>
      </c>
      <c r="X354" s="59">
        <f t="shared" si="364"/>
        <v>0</v>
      </c>
      <c r="Y354" s="59"/>
      <c r="Z354" s="1521"/>
      <c r="AA354" s="1521"/>
      <c r="AB354" s="1521"/>
      <c r="AC354" s="1521"/>
      <c r="AD354" s="1521"/>
      <c r="AE354" s="59"/>
      <c r="AF354" s="59"/>
      <c r="AG354" s="59">
        <f t="shared" si="360"/>
        <v>0</v>
      </c>
      <c r="AH354" s="59">
        <f t="shared" si="365"/>
        <v>0</v>
      </c>
      <c r="AI354" s="59">
        <f t="shared" si="361"/>
        <v>0</v>
      </c>
      <c r="AJ354" s="59">
        <f t="shared" si="366"/>
        <v>0</v>
      </c>
      <c r="AK354" s="59">
        <f t="shared" si="367"/>
        <v>0</v>
      </c>
      <c r="AL354" s="59">
        <f t="shared" si="362"/>
        <v>0</v>
      </c>
      <c r="AM354" s="1749"/>
    </row>
    <row r="355" spans="1:39" x14ac:dyDescent="0.2">
      <c r="A355" s="1056">
        <v>291</v>
      </c>
      <c r="B355" s="1147">
        <v>853</v>
      </c>
      <c r="C355" s="15"/>
      <c r="D355" s="58"/>
      <c r="E355" s="58"/>
      <c r="F355" s="58"/>
      <c r="G355" s="58"/>
      <c r="H355" s="58"/>
      <c r="I355" s="58"/>
      <c r="J355" s="58"/>
      <c r="K355" s="58"/>
      <c r="L355" s="58"/>
      <c r="M355" s="58"/>
      <c r="N355" s="58"/>
      <c r="O355" s="58"/>
      <c r="P355" s="58"/>
      <c r="Q355" s="58"/>
      <c r="R355" s="58"/>
      <c r="S355" s="58">
        <f t="shared" si="368"/>
        <v>0</v>
      </c>
      <c r="T355" s="58">
        <f t="shared" si="369"/>
        <v>0</v>
      </c>
      <c r="U355" s="58">
        <f t="shared" si="363"/>
        <v>0</v>
      </c>
      <c r="V355" s="58">
        <f t="shared" si="358"/>
        <v>0</v>
      </c>
      <c r="W355" s="58">
        <f t="shared" si="359"/>
        <v>0</v>
      </c>
      <c r="X355" s="59">
        <f t="shared" si="364"/>
        <v>0</v>
      </c>
      <c r="Y355" s="59"/>
      <c r="Z355" s="1521"/>
      <c r="AA355" s="1521"/>
      <c r="AB355" s="1521"/>
      <c r="AC355" s="1521"/>
      <c r="AD355" s="1521"/>
      <c r="AE355" s="59"/>
      <c r="AF355" s="59"/>
      <c r="AG355" s="59">
        <f t="shared" si="360"/>
        <v>0</v>
      </c>
      <c r="AH355" s="59">
        <f t="shared" si="365"/>
        <v>0</v>
      </c>
      <c r="AI355" s="59">
        <f t="shared" si="361"/>
        <v>0</v>
      </c>
      <c r="AJ355" s="59">
        <f t="shared" si="366"/>
        <v>0</v>
      </c>
      <c r="AK355" s="59">
        <f t="shared" si="367"/>
        <v>0</v>
      </c>
      <c r="AL355" s="59">
        <f t="shared" si="362"/>
        <v>0</v>
      </c>
      <c r="AM355" s="1749"/>
    </row>
    <row r="356" spans="1:39" x14ac:dyDescent="0.2">
      <c r="A356" s="1056">
        <v>292</v>
      </c>
      <c r="B356" s="1049">
        <v>853</v>
      </c>
      <c r="C356" s="15"/>
      <c r="D356" s="58"/>
      <c r="E356" s="58"/>
      <c r="F356" s="58"/>
      <c r="G356" s="58"/>
      <c r="H356" s="58"/>
      <c r="I356" s="58"/>
      <c r="J356" s="58"/>
      <c r="K356" s="58"/>
      <c r="L356" s="58"/>
      <c r="M356" s="58"/>
      <c r="N356" s="58"/>
      <c r="O356" s="58"/>
      <c r="P356" s="58"/>
      <c r="Q356" s="58"/>
      <c r="R356" s="58"/>
      <c r="S356" s="58">
        <f t="shared" si="368"/>
        <v>0</v>
      </c>
      <c r="T356" s="58">
        <f t="shared" si="369"/>
        <v>0</v>
      </c>
      <c r="U356" s="58">
        <f t="shared" si="363"/>
        <v>0</v>
      </c>
      <c r="V356" s="58">
        <f t="shared" si="358"/>
        <v>0</v>
      </c>
      <c r="W356" s="58">
        <f t="shared" si="359"/>
        <v>0</v>
      </c>
      <c r="X356" s="59">
        <f t="shared" si="364"/>
        <v>0</v>
      </c>
      <c r="Y356" s="59"/>
      <c r="Z356" s="1521"/>
      <c r="AA356" s="1521"/>
      <c r="AB356" s="1521"/>
      <c r="AC356" s="1521"/>
      <c r="AD356" s="1521"/>
      <c r="AE356" s="59"/>
      <c r="AF356" s="59"/>
      <c r="AG356" s="59">
        <f t="shared" si="360"/>
        <v>0</v>
      </c>
      <c r="AH356" s="59">
        <f t="shared" si="365"/>
        <v>0</v>
      </c>
      <c r="AI356" s="59">
        <f t="shared" si="361"/>
        <v>0</v>
      </c>
      <c r="AJ356" s="59">
        <f t="shared" si="366"/>
        <v>0</v>
      </c>
      <c r="AK356" s="59">
        <f t="shared" si="367"/>
        <v>0</v>
      </c>
      <c r="AL356" s="59">
        <f t="shared" si="362"/>
        <v>0</v>
      </c>
      <c r="AM356" s="1749"/>
    </row>
    <row r="357" spans="1:39" x14ac:dyDescent="0.2">
      <c r="A357" s="1056">
        <v>293</v>
      </c>
      <c r="B357" s="1049">
        <v>851</v>
      </c>
      <c r="C357" s="15"/>
      <c r="D357" s="58"/>
      <c r="E357" s="58"/>
      <c r="F357" s="58"/>
      <c r="G357" s="58"/>
      <c r="H357" s="58"/>
      <c r="I357" s="58"/>
      <c r="J357" s="58"/>
      <c r="K357" s="58"/>
      <c r="L357" s="58"/>
      <c r="M357" s="58"/>
      <c r="N357" s="58"/>
      <c r="O357" s="58"/>
      <c r="P357" s="58"/>
      <c r="Q357" s="58"/>
      <c r="R357" s="58"/>
      <c r="S357" s="58">
        <f t="shared" si="368"/>
        <v>0</v>
      </c>
      <c r="T357" s="58">
        <f t="shared" si="369"/>
        <v>0</v>
      </c>
      <c r="U357" s="58">
        <f>H357+I357+N357+O357</f>
        <v>0</v>
      </c>
      <c r="V357" s="58">
        <f>P357</f>
        <v>0</v>
      </c>
      <c r="W357" s="58">
        <f t="shared" si="359"/>
        <v>0</v>
      </c>
      <c r="X357" s="59">
        <f t="shared" si="364"/>
        <v>0</v>
      </c>
      <c r="Y357" s="59"/>
      <c r="Z357" s="1521"/>
      <c r="AA357" s="1521"/>
      <c r="AB357" s="1521"/>
      <c r="AC357" s="1521"/>
      <c r="AD357" s="1521"/>
      <c r="AE357" s="59"/>
      <c r="AF357" s="59"/>
      <c r="AG357" s="59">
        <f t="shared" si="360"/>
        <v>0</v>
      </c>
      <c r="AH357" s="59">
        <f t="shared" si="365"/>
        <v>0</v>
      </c>
      <c r="AI357" s="59">
        <f t="shared" si="361"/>
        <v>0</v>
      </c>
      <c r="AJ357" s="59">
        <f t="shared" si="366"/>
        <v>0</v>
      </c>
      <c r="AK357" s="59">
        <f t="shared" si="367"/>
        <v>0</v>
      </c>
      <c r="AL357" s="59">
        <f t="shared" si="362"/>
        <v>0</v>
      </c>
      <c r="AM357" s="1749"/>
    </row>
    <row r="358" spans="1:39" x14ac:dyDescent="0.2">
      <c r="A358" s="1056">
        <v>293</v>
      </c>
      <c r="B358" s="1049">
        <v>853</v>
      </c>
      <c r="C358" s="15"/>
      <c r="D358" s="58"/>
      <c r="E358" s="58"/>
      <c r="F358" s="58"/>
      <c r="G358" s="58"/>
      <c r="H358" s="58"/>
      <c r="I358" s="58"/>
      <c r="J358" s="58"/>
      <c r="K358" s="58"/>
      <c r="L358" s="58"/>
      <c r="M358" s="58"/>
      <c r="N358" s="58"/>
      <c r="O358" s="58"/>
      <c r="P358" s="58"/>
      <c r="Q358" s="58"/>
      <c r="R358" s="58"/>
      <c r="S358" s="58">
        <f t="shared" si="368"/>
        <v>0</v>
      </c>
      <c r="T358" s="58">
        <f t="shared" si="369"/>
        <v>0</v>
      </c>
      <c r="U358" s="58">
        <f t="shared" si="363"/>
        <v>0</v>
      </c>
      <c r="V358" s="58">
        <f t="shared" si="358"/>
        <v>0</v>
      </c>
      <c r="W358" s="58">
        <f t="shared" si="359"/>
        <v>0</v>
      </c>
      <c r="X358" s="59">
        <f t="shared" si="364"/>
        <v>0</v>
      </c>
      <c r="Y358" s="59"/>
      <c r="Z358" s="1521"/>
      <c r="AA358" s="1521"/>
      <c r="AB358" s="1521"/>
      <c r="AC358" s="1521"/>
      <c r="AD358" s="1521"/>
      <c r="AE358" s="59"/>
      <c r="AF358" s="59"/>
      <c r="AG358" s="59">
        <f t="shared" si="360"/>
        <v>0</v>
      </c>
      <c r="AH358" s="59">
        <f t="shared" si="365"/>
        <v>0</v>
      </c>
      <c r="AI358" s="59">
        <f t="shared" si="361"/>
        <v>0</v>
      </c>
      <c r="AJ358" s="59">
        <f t="shared" si="366"/>
        <v>0</v>
      </c>
      <c r="AK358" s="59">
        <f t="shared" si="367"/>
        <v>0</v>
      </c>
      <c r="AL358" s="59">
        <f t="shared" si="362"/>
        <v>0</v>
      </c>
      <c r="AM358" s="1749"/>
    </row>
    <row r="359" spans="1:39" x14ac:dyDescent="0.2">
      <c r="A359" s="1056">
        <v>296</v>
      </c>
      <c r="B359" s="1049">
        <v>244</v>
      </c>
      <c r="C359" s="15"/>
      <c r="D359" s="58"/>
      <c r="E359" s="58"/>
      <c r="F359" s="58"/>
      <c r="G359" s="58"/>
      <c r="H359" s="58"/>
      <c r="I359" s="58"/>
      <c r="J359" s="58"/>
      <c r="K359" s="58"/>
      <c r="L359" s="58"/>
      <c r="M359" s="58"/>
      <c r="N359" s="58"/>
      <c r="O359" s="58"/>
      <c r="P359" s="58"/>
      <c r="Q359" s="58"/>
      <c r="R359" s="58"/>
      <c r="S359" s="58">
        <f t="shared" si="368"/>
        <v>0</v>
      </c>
      <c r="T359" s="58">
        <f t="shared" si="369"/>
        <v>0</v>
      </c>
      <c r="U359" s="58">
        <f t="shared" si="363"/>
        <v>0</v>
      </c>
      <c r="V359" s="58">
        <f t="shared" si="358"/>
        <v>0</v>
      </c>
      <c r="W359" s="58">
        <f t="shared" si="359"/>
        <v>0</v>
      </c>
      <c r="X359" s="59">
        <f t="shared" si="364"/>
        <v>0</v>
      </c>
      <c r="Y359" s="59"/>
      <c r="Z359" s="1521"/>
      <c r="AA359" s="1521"/>
      <c r="AB359" s="1521"/>
      <c r="AC359" s="1521"/>
      <c r="AD359" s="1521"/>
      <c r="AE359" s="59"/>
      <c r="AF359" s="59"/>
      <c r="AG359" s="59">
        <f t="shared" ref="AG359:AG375" si="370">Y359+AC359</f>
        <v>0</v>
      </c>
      <c r="AH359" s="59">
        <f t="shared" si="365"/>
        <v>0</v>
      </c>
      <c r="AI359" s="59">
        <f t="shared" si="361"/>
        <v>0</v>
      </c>
      <c r="AJ359" s="59">
        <f t="shared" si="366"/>
        <v>0</v>
      </c>
      <c r="AK359" s="59">
        <f t="shared" si="367"/>
        <v>0</v>
      </c>
      <c r="AL359" s="59">
        <f t="shared" ref="AL359:AL375" si="371">C359+X359+AK359</f>
        <v>0</v>
      </c>
      <c r="AM359" s="1749"/>
    </row>
    <row r="360" spans="1:39" x14ac:dyDescent="0.2">
      <c r="A360" s="1056">
        <v>296</v>
      </c>
      <c r="B360" s="1049">
        <v>340</v>
      </c>
      <c r="C360" s="15"/>
      <c r="D360" s="58"/>
      <c r="E360" s="58"/>
      <c r="F360" s="58"/>
      <c r="G360" s="58"/>
      <c r="H360" s="58"/>
      <c r="I360" s="58"/>
      <c r="J360" s="58"/>
      <c r="K360" s="58"/>
      <c r="L360" s="58"/>
      <c r="M360" s="58"/>
      <c r="N360" s="58"/>
      <c r="O360" s="58"/>
      <c r="P360" s="58"/>
      <c r="Q360" s="58"/>
      <c r="R360" s="58"/>
      <c r="S360" s="58">
        <f t="shared" si="356"/>
        <v>0</v>
      </c>
      <c r="T360" s="58">
        <f t="shared" si="357"/>
        <v>0</v>
      </c>
      <c r="U360" s="58">
        <f t="shared" si="363"/>
        <v>0</v>
      </c>
      <c r="V360" s="58">
        <f t="shared" si="358"/>
        <v>0</v>
      </c>
      <c r="W360" s="58">
        <f t="shared" si="359"/>
        <v>0</v>
      </c>
      <c r="X360" s="59">
        <f t="shared" si="364"/>
        <v>0</v>
      </c>
      <c r="Y360" s="59"/>
      <c r="Z360" s="1521"/>
      <c r="AA360" s="1521"/>
      <c r="AB360" s="1521"/>
      <c r="AC360" s="1521"/>
      <c r="AD360" s="1521"/>
      <c r="AE360" s="59"/>
      <c r="AF360" s="59"/>
      <c r="AG360" s="59">
        <f t="shared" si="370"/>
        <v>0</v>
      </c>
      <c r="AH360" s="59">
        <f t="shared" si="365"/>
        <v>0</v>
      </c>
      <c r="AI360" s="59">
        <f t="shared" si="361"/>
        <v>0</v>
      </c>
      <c r="AJ360" s="59">
        <f t="shared" si="366"/>
        <v>0</v>
      </c>
      <c r="AK360" s="59">
        <f t="shared" si="367"/>
        <v>0</v>
      </c>
      <c r="AL360" s="59">
        <f t="shared" si="371"/>
        <v>0</v>
      </c>
      <c r="AM360" s="1749"/>
    </row>
    <row r="361" spans="1:39" hidden="1" x14ac:dyDescent="0.2">
      <c r="A361" s="1056">
        <v>296</v>
      </c>
      <c r="B361" s="1049">
        <v>360</v>
      </c>
      <c r="C361" s="15"/>
      <c r="D361" s="58"/>
      <c r="E361" s="58"/>
      <c r="F361" s="58"/>
      <c r="G361" s="58"/>
      <c r="H361" s="58"/>
      <c r="I361" s="58"/>
      <c r="J361" s="58"/>
      <c r="K361" s="58"/>
      <c r="L361" s="58"/>
      <c r="M361" s="58"/>
      <c r="N361" s="58"/>
      <c r="O361" s="58"/>
      <c r="P361" s="58"/>
      <c r="Q361" s="58"/>
      <c r="R361" s="58"/>
      <c r="S361" s="58">
        <f>D361+E361+J361+K361</f>
        <v>0</v>
      </c>
      <c r="T361" s="58">
        <f>F361+G361+L361+M361</f>
        <v>0</v>
      </c>
      <c r="U361" s="58">
        <f>H361+I361+N361+O361</f>
        <v>0</v>
      </c>
      <c r="V361" s="58">
        <f>P361</f>
        <v>0</v>
      </c>
      <c r="W361" s="58">
        <f t="shared" si="359"/>
        <v>0</v>
      </c>
      <c r="X361" s="59">
        <f t="shared" si="364"/>
        <v>0</v>
      </c>
      <c r="Y361" s="59"/>
      <c r="Z361" s="1521"/>
      <c r="AA361" s="1521"/>
      <c r="AB361" s="1521"/>
      <c r="AC361" s="1521"/>
      <c r="AD361" s="1521"/>
      <c r="AE361" s="59"/>
      <c r="AF361" s="59"/>
      <c r="AG361" s="59">
        <f t="shared" si="370"/>
        <v>0</v>
      </c>
      <c r="AH361" s="59">
        <f t="shared" si="365"/>
        <v>0</v>
      </c>
      <c r="AI361" s="59">
        <f t="shared" si="361"/>
        <v>0</v>
      </c>
      <c r="AJ361" s="59">
        <f t="shared" si="366"/>
        <v>0</v>
      </c>
      <c r="AK361" s="59">
        <f t="shared" si="367"/>
        <v>0</v>
      </c>
      <c r="AL361" s="59">
        <f t="shared" si="371"/>
        <v>0</v>
      </c>
      <c r="AM361" s="1749"/>
    </row>
    <row r="362" spans="1:39" x14ac:dyDescent="0.2">
      <c r="A362" s="1056">
        <v>296</v>
      </c>
      <c r="B362" s="1049">
        <v>831</v>
      </c>
      <c r="C362" s="15"/>
      <c r="D362" s="58"/>
      <c r="E362" s="58"/>
      <c r="F362" s="58"/>
      <c r="G362" s="58"/>
      <c r="H362" s="58"/>
      <c r="I362" s="58"/>
      <c r="J362" s="58"/>
      <c r="K362" s="58"/>
      <c r="L362" s="58"/>
      <c r="M362" s="58"/>
      <c r="N362" s="58"/>
      <c r="O362" s="58"/>
      <c r="P362" s="58"/>
      <c r="Q362" s="58"/>
      <c r="R362" s="58"/>
      <c r="S362" s="58">
        <f>D362+E362+J362+K362</f>
        <v>0</v>
      </c>
      <c r="T362" s="58">
        <f>F362+G362+L362+M362</f>
        <v>0</v>
      </c>
      <c r="U362" s="58">
        <f>H362+I362+N362+O362</f>
        <v>0</v>
      </c>
      <c r="V362" s="58">
        <f>P362</f>
        <v>0</v>
      </c>
      <c r="W362" s="58">
        <f t="shared" si="359"/>
        <v>0</v>
      </c>
      <c r="X362" s="59">
        <f t="shared" si="364"/>
        <v>0</v>
      </c>
      <c r="Y362" s="59"/>
      <c r="Z362" s="1521"/>
      <c r="AA362" s="1521"/>
      <c r="AB362" s="1521"/>
      <c r="AC362" s="1521"/>
      <c r="AD362" s="1521"/>
      <c r="AE362" s="59"/>
      <c r="AF362" s="59"/>
      <c r="AG362" s="59">
        <f t="shared" si="370"/>
        <v>0</v>
      </c>
      <c r="AH362" s="59">
        <f t="shared" si="365"/>
        <v>0</v>
      </c>
      <c r="AI362" s="59">
        <f t="shared" si="361"/>
        <v>0</v>
      </c>
      <c r="AJ362" s="59">
        <f t="shared" si="366"/>
        <v>0</v>
      </c>
      <c r="AK362" s="59">
        <f t="shared" si="367"/>
        <v>0</v>
      </c>
      <c r="AL362" s="59">
        <f t="shared" si="371"/>
        <v>0</v>
      </c>
      <c r="AM362" s="1749"/>
    </row>
    <row r="363" spans="1:39" x14ac:dyDescent="0.2">
      <c r="A363" s="1056">
        <v>296</v>
      </c>
      <c r="B363" s="1049">
        <v>853</v>
      </c>
      <c r="C363" s="15"/>
      <c r="D363" s="58"/>
      <c r="E363" s="58"/>
      <c r="F363" s="58"/>
      <c r="G363" s="58"/>
      <c r="H363" s="58"/>
      <c r="I363" s="58"/>
      <c r="J363" s="58"/>
      <c r="K363" s="58"/>
      <c r="L363" s="58"/>
      <c r="M363" s="58"/>
      <c r="N363" s="58"/>
      <c r="O363" s="58"/>
      <c r="P363" s="58"/>
      <c r="Q363" s="58"/>
      <c r="R363" s="58"/>
      <c r="S363" s="58">
        <f>D363+E363+J363+K363</f>
        <v>0</v>
      </c>
      <c r="T363" s="58">
        <f>F363+G363+L363+M363</f>
        <v>0</v>
      </c>
      <c r="U363" s="58">
        <f t="shared" si="363"/>
        <v>0</v>
      </c>
      <c r="V363" s="58">
        <f t="shared" si="358"/>
        <v>0</v>
      </c>
      <c r="W363" s="58">
        <f t="shared" si="359"/>
        <v>0</v>
      </c>
      <c r="X363" s="59">
        <f t="shared" si="364"/>
        <v>0</v>
      </c>
      <c r="Y363" s="59"/>
      <c r="Z363" s="1521"/>
      <c r="AA363" s="1521"/>
      <c r="AB363" s="1521"/>
      <c r="AC363" s="1521"/>
      <c r="AD363" s="1521"/>
      <c r="AE363" s="59"/>
      <c r="AF363" s="59"/>
      <c r="AG363" s="59">
        <f t="shared" si="370"/>
        <v>0</v>
      </c>
      <c r="AH363" s="59">
        <f t="shared" si="365"/>
        <v>0</v>
      </c>
      <c r="AI363" s="59">
        <f t="shared" si="361"/>
        <v>0</v>
      </c>
      <c r="AJ363" s="59">
        <f t="shared" si="366"/>
        <v>0</v>
      </c>
      <c r="AK363" s="59">
        <f t="shared" si="367"/>
        <v>0</v>
      </c>
      <c r="AL363" s="59">
        <f t="shared" si="371"/>
        <v>0</v>
      </c>
      <c r="AM363" s="1749"/>
    </row>
    <row r="364" spans="1:39" x14ac:dyDescent="0.2">
      <c r="A364" s="1050">
        <v>310</v>
      </c>
      <c r="B364" s="1057">
        <v>244</v>
      </c>
      <c r="C364" s="11"/>
      <c r="D364" s="58"/>
      <c r="E364" s="58">
        <f>5000-5000</f>
        <v>0</v>
      </c>
      <c r="F364" s="58">
        <f>20000-20000</f>
        <v>0</v>
      </c>
      <c r="G364" s="58"/>
      <c r="H364" s="58"/>
      <c r="I364" s="58"/>
      <c r="J364" s="58"/>
      <c r="K364" s="58"/>
      <c r="L364" s="58"/>
      <c r="M364" s="58"/>
      <c r="N364" s="58"/>
      <c r="O364" s="58"/>
      <c r="P364" s="58"/>
      <c r="Q364" s="58"/>
      <c r="R364" s="58"/>
      <c r="S364" s="58">
        <f t="shared" si="356"/>
        <v>0</v>
      </c>
      <c r="T364" s="58">
        <f t="shared" si="357"/>
        <v>0</v>
      </c>
      <c r="U364" s="58">
        <f t="shared" si="363"/>
        <v>0</v>
      </c>
      <c r="V364" s="58">
        <f t="shared" si="358"/>
        <v>0</v>
      </c>
      <c r="W364" s="58">
        <f t="shared" si="359"/>
        <v>0</v>
      </c>
      <c r="X364" s="59">
        <f t="shared" si="364"/>
        <v>0</v>
      </c>
      <c r="Y364" s="59"/>
      <c r="Z364" s="1521"/>
      <c r="AA364" s="1521"/>
      <c r="AB364" s="1521"/>
      <c r="AC364" s="1521"/>
      <c r="AD364" s="1521"/>
      <c r="AE364" s="59"/>
      <c r="AF364" s="59"/>
      <c r="AG364" s="59">
        <f t="shared" si="370"/>
        <v>0</v>
      </c>
      <c r="AH364" s="59">
        <f t="shared" si="365"/>
        <v>0</v>
      </c>
      <c r="AI364" s="59">
        <f t="shared" si="361"/>
        <v>0</v>
      </c>
      <c r="AJ364" s="59">
        <f t="shared" si="366"/>
        <v>0</v>
      </c>
      <c r="AK364" s="59">
        <f t="shared" si="367"/>
        <v>0</v>
      </c>
      <c r="AL364" s="59">
        <f t="shared" si="371"/>
        <v>0</v>
      </c>
      <c r="AM364" s="1749"/>
    </row>
    <row r="365" spans="1:39" hidden="1" x14ac:dyDescent="0.2">
      <c r="A365" s="1062">
        <v>320</v>
      </c>
      <c r="B365" s="1045">
        <v>244</v>
      </c>
      <c r="C365" s="11"/>
      <c r="D365" s="58"/>
      <c r="E365" s="58"/>
      <c r="F365" s="58"/>
      <c r="G365" s="58"/>
      <c r="H365" s="58"/>
      <c r="I365" s="58"/>
      <c r="J365" s="58"/>
      <c r="K365" s="58"/>
      <c r="L365" s="58"/>
      <c r="M365" s="58"/>
      <c r="N365" s="58"/>
      <c r="O365" s="58"/>
      <c r="P365" s="58"/>
      <c r="Q365" s="58"/>
      <c r="R365" s="58"/>
      <c r="S365" s="58">
        <f t="shared" si="356"/>
        <v>0</v>
      </c>
      <c r="T365" s="58">
        <f t="shared" si="357"/>
        <v>0</v>
      </c>
      <c r="U365" s="58">
        <f t="shared" si="363"/>
        <v>0</v>
      </c>
      <c r="V365" s="58">
        <f t="shared" si="358"/>
        <v>0</v>
      </c>
      <c r="W365" s="58">
        <f t="shared" si="359"/>
        <v>0</v>
      </c>
      <c r="X365" s="59">
        <f t="shared" si="364"/>
        <v>0</v>
      </c>
      <c r="Y365" s="59"/>
      <c r="Z365" s="1521"/>
      <c r="AA365" s="1521"/>
      <c r="AB365" s="1521"/>
      <c r="AC365" s="1521"/>
      <c r="AD365" s="1521"/>
      <c r="AE365" s="59"/>
      <c r="AF365" s="59"/>
      <c r="AG365" s="59">
        <f t="shared" si="370"/>
        <v>0</v>
      </c>
      <c r="AH365" s="59">
        <f t="shared" si="365"/>
        <v>0</v>
      </c>
      <c r="AI365" s="59">
        <f t="shared" si="361"/>
        <v>0</v>
      </c>
      <c r="AJ365" s="59">
        <f t="shared" si="366"/>
        <v>0</v>
      </c>
      <c r="AK365" s="59">
        <f t="shared" si="367"/>
        <v>0</v>
      </c>
      <c r="AL365" s="59">
        <f t="shared" si="371"/>
        <v>0</v>
      </c>
      <c r="AM365" s="1749"/>
    </row>
    <row r="366" spans="1:39" hidden="1" x14ac:dyDescent="0.2">
      <c r="A366" s="1050">
        <v>340</v>
      </c>
      <c r="B366" s="1057">
        <v>244</v>
      </c>
      <c r="C366" s="11"/>
      <c r="D366" s="58"/>
      <c r="E366" s="58"/>
      <c r="F366" s="58"/>
      <c r="G366" s="58"/>
      <c r="H366" s="58"/>
      <c r="I366" s="58"/>
      <c r="J366" s="58"/>
      <c r="K366" s="58"/>
      <c r="L366" s="58"/>
      <c r="M366" s="58"/>
      <c r="N366" s="58"/>
      <c r="O366" s="58"/>
      <c r="P366" s="58"/>
      <c r="Q366" s="58"/>
      <c r="R366" s="58"/>
      <c r="S366" s="58">
        <f t="shared" si="356"/>
        <v>0</v>
      </c>
      <c r="T366" s="58">
        <f t="shared" si="357"/>
        <v>0</v>
      </c>
      <c r="U366" s="58">
        <f t="shared" si="363"/>
        <v>0</v>
      </c>
      <c r="V366" s="58">
        <f t="shared" si="358"/>
        <v>0</v>
      </c>
      <c r="W366" s="58">
        <f t="shared" si="359"/>
        <v>0</v>
      </c>
      <c r="X366" s="59">
        <f t="shared" si="364"/>
        <v>0</v>
      </c>
      <c r="Y366" s="59"/>
      <c r="Z366" s="1521"/>
      <c r="AA366" s="1521"/>
      <c r="AB366" s="1521"/>
      <c r="AC366" s="1521"/>
      <c r="AD366" s="1521"/>
      <c r="AE366" s="59"/>
      <c r="AF366" s="59"/>
      <c r="AG366" s="59">
        <f t="shared" si="370"/>
        <v>0</v>
      </c>
      <c r="AH366" s="59">
        <f t="shared" si="365"/>
        <v>0</v>
      </c>
      <c r="AI366" s="59">
        <f t="shared" si="361"/>
        <v>0</v>
      </c>
      <c r="AJ366" s="59">
        <f t="shared" si="366"/>
        <v>0</v>
      </c>
      <c r="AK366" s="59">
        <f t="shared" si="367"/>
        <v>0</v>
      </c>
      <c r="AL366" s="59">
        <f t="shared" si="371"/>
        <v>0</v>
      </c>
      <c r="AM366" s="1749"/>
    </row>
    <row r="367" spans="1:39" x14ac:dyDescent="0.2">
      <c r="A367" s="1050">
        <v>341</v>
      </c>
      <c r="B367" s="1057">
        <v>244</v>
      </c>
      <c r="C367" s="11"/>
      <c r="D367" s="58"/>
      <c r="E367" s="58"/>
      <c r="F367" s="58"/>
      <c r="G367" s="58"/>
      <c r="H367" s="58"/>
      <c r="I367" s="58"/>
      <c r="J367" s="58"/>
      <c r="K367" s="58"/>
      <c r="L367" s="58"/>
      <c r="M367" s="58"/>
      <c r="N367" s="58"/>
      <c r="O367" s="58"/>
      <c r="P367" s="58"/>
      <c r="Q367" s="58"/>
      <c r="R367" s="58"/>
      <c r="S367" s="58">
        <f t="shared" si="356"/>
        <v>0</v>
      </c>
      <c r="T367" s="58">
        <f t="shared" si="357"/>
        <v>0</v>
      </c>
      <c r="U367" s="58">
        <f t="shared" si="363"/>
        <v>0</v>
      </c>
      <c r="V367" s="58">
        <f t="shared" si="358"/>
        <v>0</v>
      </c>
      <c r="W367" s="58">
        <f t="shared" si="359"/>
        <v>0</v>
      </c>
      <c r="X367" s="59">
        <f t="shared" si="364"/>
        <v>0</v>
      </c>
      <c r="Y367" s="59"/>
      <c r="Z367" s="1521"/>
      <c r="AA367" s="1521"/>
      <c r="AB367" s="1521"/>
      <c r="AC367" s="1521"/>
      <c r="AD367" s="1521"/>
      <c r="AE367" s="59"/>
      <c r="AF367" s="59"/>
      <c r="AG367" s="59">
        <f t="shared" si="370"/>
        <v>0</v>
      </c>
      <c r="AH367" s="59">
        <f t="shared" si="365"/>
        <v>0</v>
      </c>
      <c r="AI367" s="59">
        <f t="shared" si="361"/>
        <v>0</v>
      </c>
      <c r="AJ367" s="59">
        <f t="shared" si="366"/>
        <v>0</v>
      </c>
      <c r="AK367" s="59">
        <f t="shared" si="367"/>
        <v>0</v>
      </c>
      <c r="AL367" s="59">
        <f t="shared" si="371"/>
        <v>0</v>
      </c>
      <c r="AM367" s="1749"/>
    </row>
    <row r="368" spans="1:39" x14ac:dyDescent="0.2">
      <c r="A368" s="1050">
        <v>342</v>
      </c>
      <c r="B368" s="1057">
        <v>244</v>
      </c>
      <c r="C368" s="11"/>
      <c r="D368" s="58"/>
      <c r="E368" s="58"/>
      <c r="F368" s="58"/>
      <c r="G368" s="58"/>
      <c r="H368" s="58"/>
      <c r="I368" s="58"/>
      <c r="J368" s="58"/>
      <c r="K368" s="58"/>
      <c r="L368" s="58"/>
      <c r="M368" s="58"/>
      <c r="N368" s="58"/>
      <c r="O368" s="58"/>
      <c r="P368" s="58"/>
      <c r="Q368" s="58"/>
      <c r="R368" s="58"/>
      <c r="S368" s="58">
        <f t="shared" si="356"/>
        <v>0</v>
      </c>
      <c r="T368" s="58">
        <f t="shared" si="357"/>
        <v>0</v>
      </c>
      <c r="U368" s="58">
        <f t="shared" si="363"/>
        <v>0</v>
      </c>
      <c r="V368" s="58">
        <f t="shared" si="358"/>
        <v>0</v>
      </c>
      <c r="W368" s="58">
        <f t="shared" si="359"/>
        <v>0</v>
      </c>
      <c r="X368" s="59">
        <f t="shared" si="364"/>
        <v>0</v>
      </c>
      <c r="Y368" s="59"/>
      <c r="Z368" s="1521"/>
      <c r="AA368" s="1521"/>
      <c r="AB368" s="1521"/>
      <c r="AC368" s="1521"/>
      <c r="AD368" s="1521"/>
      <c r="AE368" s="59"/>
      <c r="AF368" s="59"/>
      <c r="AG368" s="59">
        <f t="shared" si="370"/>
        <v>0</v>
      </c>
      <c r="AH368" s="59">
        <f t="shared" si="365"/>
        <v>0</v>
      </c>
      <c r="AI368" s="59">
        <f t="shared" si="361"/>
        <v>0</v>
      </c>
      <c r="AJ368" s="59">
        <f t="shared" si="366"/>
        <v>0</v>
      </c>
      <c r="AK368" s="59">
        <f t="shared" si="367"/>
        <v>0</v>
      </c>
      <c r="AL368" s="59">
        <f t="shared" si="371"/>
        <v>0</v>
      </c>
      <c r="AM368" s="1749"/>
    </row>
    <row r="369" spans="1:39" x14ac:dyDescent="0.2">
      <c r="A369" s="1050">
        <v>343</v>
      </c>
      <c r="B369" s="1057">
        <v>244</v>
      </c>
      <c r="C369" s="11"/>
      <c r="D369" s="58"/>
      <c r="E369" s="58"/>
      <c r="F369" s="58"/>
      <c r="G369" s="58"/>
      <c r="H369" s="58"/>
      <c r="I369" s="58"/>
      <c r="J369" s="58"/>
      <c r="K369" s="58"/>
      <c r="L369" s="58"/>
      <c r="M369" s="58"/>
      <c r="N369" s="58"/>
      <c r="O369" s="58"/>
      <c r="P369" s="58"/>
      <c r="Q369" s="58"/>
      <c r="R369" s="58"/>
      <c r="S369" s="58">
        <f t="shared" si="356"/>
        <v>0</v>
      </c>
      <c r="T369" s="58">
        <f t="shared" si="357"/>
        <v>0</v>
      </c>
      <c r="U369" s="58">
        <f t="shared" si="363"/>
        <v>0</v>
      </c>
      <c r="V369" s="58">
        <f t="shared" si="358"/>
        <v>0</v>
      </c>
      <c r="W369" s="58">
        <f t="shared" si="359"/>
        <v>0</v>
      </c>
      <c r="X369" s="59">
        <f t="shared" si="364"/>
        <v>0</v>
      </c>
      <c r="Y369" s="59"/>
      <c r="Z369" s="1521"/>
      <c r="AA369" s="1521"/>
      <c r="AB369" s="1521"/>
      <c r="AC369" s="1521"/>
      <c r="AD369" s="1521"/>
      <c r="AE369" s="59"/>
      <c r="AF369" s="59"/>
      <c r="AG369" s="59">
        <f t="shared" si="370"/>
        <v>0</v>
      </c>
      <c r="AH369" s="59">
        <f t="shared" si="365"/>
        <v>0</v>
      </c>
      <c r="AI369" s="59">
        <f t="shared" si="361"/>
        <v>0</v>
      </c>
      <c r="AJ369" s="59">
        <f t="shared" si="366"/>
        <v>0</v>
      </c>
      <c r="AK369" s="59">
        <f t="shared" si="367"/>
        <v>0</v>
      </c>
      <c r="AL369" s="59">
        <f t="shared" si="371"/>
        <v>0</v>
      </c>
      <c r="AM369" s="1749"/>
    </row>
    <row r="370" spans="1:39" x14ac:dyDescent="0.2">
      <c r="A370" s="1050">
        <v>344</v>
      </c>
      <c r="B370" s="1057">
        <v>244</v>
      </c>
      <c r="C370" s="11"/>
      <c r="D370" s="58"/>
      <c r="E370" s="58">
        <f>5000-5000</f>
        <v>0</v>
      </c>
      <c r="F370" s="58">
        <f>5000-5000</f>
        <v>0</v>
      </c>
      <c r="G370" s="58"/>
      <c r="H370" s="58"/>
      <c r="I370" s="58"/>
      <c r="J370" s="58"/>
      <c r="K370" s="58"/>
      <c r="L370" s="58"/>
      <c r="M370" s="58"/>
      <c r="N370" s="58"/>
      <c r="O370" s="58"/>
      <c r="P370" s="58"/>
      <c r="Q370" s="58"/>
      <c r="R370" s="58"/>
      <c r="S370" s="58">
        <f t="shared" si="356"/>
        <v>0</v>
      </c>
      <c r="T370" s="58">
        <f t="shared" si="357"/>
        <v>0</v>
      </c>
      <c r="U370" s="58">
        <f t="shared" si="363"/>
        <v>0</v>
      </c>
      <c r="V370" s="58">
        <f t="shared" si="358"/>
        <v>0</v>
      </c>
      <c r="W370" s="58">
        <f t="shared" si="359"/>
        <v>0</v>
      </c>
      <c r="X370" s="59">
        <f t="shared" si="364"/>
        <v>0</v>
      </c>
      <c r="Y370" s="59"/>
      <c r="Z370" s="1521"/>
      <c r="AA370" s="1521"/>
      <c r="AB370" s="1521"/>
      <c r="AC370" s="1521"/>
      <c r="AD370" s="1521"/>
      <c r="AE370" s="59"/>
      <c r="AF370" s="59"/>
      <c r="AG370" s="59">
        <f t="shared" si="370"/>
        <v>0</v>
      </c>
      <c r="AH370" s="59">
        <f t="shared" si="365"/>
        <v>0</v>
      </c>
      <c r="AI370" s="59">
        <f t="shared" si="361"/>
        <v>0</v>
      </c>
      <c r="AJ370" s="59">
        <f t="shared" si="366"/>
        <v>0</v>
      </c>
      <c r="AK370" s="59">
        <f t="shared" si="367"/>
        <v>0</v>
      </c>
      <c r="AL370" s="59">
        <f t="shared" si="371"/>
        <v>0</v>
      </c>
      <c r="AM370" s="1749"/>
    </row>
    <row r="371" spans="1:39" x14ac:dyDescent="0.2">
      <c r="A371" s="1050">
        <v>345</v>
      </c>
      <c r="B371" s="1057">
        <v>244</v>
      </c>
      <c r="C371" s="11"/>
      <c r="D371" s="58"/>
      <c r="E371" s="58"/>
      <c r="F371" s="58"/>
      <c r="G371" s="58"/>
      <c r="H371" s="58"/>
      <c r="I371" s="58"/>
      <c r="J371" s="58"/>
      <c r="K371" s="58"/>
      <c r="L371" s="58"/>
      <c r="M371" s="58"/>
      <c r="N371" s="58"/>
      <c r="O371" s="58"/>
      <c r="P371" s="58"/>
      <c r="Q371" s="58"/>
      <c r="R371" s="58"/>
      <c r="S371" s="58">
        <f t="shared" si="356"/>
        <v>0</v>
      </c>
      <c r="T371" s="58">
        <f t="shared" si="357"/>
        <v>0</v>
      </c>
      <c r="U371" s="58">
        <f t="shared" si="363"/>
        <v>0</v>
      </c>
      <c r="V371" s="58">
        <f t="shared" si="358"/>
        <v>0</v>
      </c>
      <c r="W371" s="58">
        <f t="shared" si="359"/>
        <v>0</v>
      </c>
      <c r="X371" s="59">
        <f t="shared" si="364"/>
        <v>0</v>
      </c>
      <c r="Y371" s="59"/>
      <c r="Z371" s="1521"/>
      <c r="AA371" s="1521"/>
      <c r="AB371" s="1521"/>
      <c r="AC371" s="1521"/>
      <c r="AD371" s="1521"/>
      <c r="AE371" s="59"/>
      <c r="AF371" s="59"/>
      <c r="AG371" s="59">
        <f t="shared" si="370"/>
        <v>0</v>
      </c>
      <c r="AH371" s="59">
        <f t="shared" si="365"/>
        <v>0</v>
      </c>
      <c r="AI371" s="59">
        <f t="shared" si="361"/>
        <v>0</v>
      </c>
      <c r="AJ371" s="59">
        <f t="shared" si="366"/>
        <v>0</v>
      </c>
      <c r="AK371" s="59">
        <f t="shared" si="367"/>
        <v>0</v>
      </c>
      <c r="AL371" s="59">
        <f t="shared" si="371"/>
        <v>0</v>
      </c>
      <c r="AM371" s="1749"/>
    </row>
    <row r="372" spans="1:39" x14ac:dyDescent="0.2">
      <c r="A372" s="1050">
        <v>346</v>
      </c>
      <c r="B372" s="1057">
        <v>244</v>
      </c>
      <c r="C372" s="11"/>
      <c r="D372" s="58"/>
      <c r="E372" s="58">
        <f>20000-20000</f>
        <v>0</v>
      </c>
      <c r="F372" s="58">
        <f>25000-25000</f>
        <v>0</v>
      </c>
      <c r="G372" s="58"/>
      <c r="H372" s="58"/>
      <c r="I372" s="58"/>
      <c r="J372" s="58"/>
      <c r="K372" s="58"/>
      <c r="L372" s="58"/>
      <c r="M372" s="58"/>
      <c r="N372" s="58"/>
      <c r="O372" s="58"/>
      <c r="P372" s="58"/>
      <c r="Q372" s="58"/>
      <c r="R372" s="58"/>
      <c r="S372" s="58">
        <f t="shared" si="356"/>
        <v>0</v>
      </c>
      <c r="T372" s="58">
        <f t="shared" si="357"/>
        <v>0</v>
      </c>
      <c r="U372" s="58">
        <f t="shared" si="363"/>
        <v>0</v>
      </c>
      <c r="V372" s="58">
        <f t="shared" si="358"/>
        <v>0</v>
      </c>
      <c r="W372" s="58">
        <f t="shared" si="359"/>
        <v>0</v>
      </c>
      <c r="X372" s="59">
        <f t="shared" si="364"/>
        <v>0</v>
      </c>
      <c r="Y372" s="59"/>
      <c r="Z372" s="1521"/>
      <c r="AA372" s="1521"/>
      <c r="AB372" s="1521"/>
      <c r="AC372" s="1521"/>
      <c r="AD372" s="1521"/>
      <c r="AE372" s="59"/>
      <c r="AF372" s="59"/>
      <c r="AG372" s="59">
        <f t="shared" si="370"/>
        <v>0</v>
      </c>
      <c r="AH372" s="59">
        <f t="shared" si="365"/>
        <v>0</v>
      </c>
      <c r="AI372" s="59">
        <f t="shared" si="361"/>
        <v>0</v>
      </c>
      <c r="AJ372" s="59">
        <f t="shared" si="366"/>
        <v>0</v>
      </c>
      <c r="AK372" s="59">
        <f t="shared" si="367"/>
        <v>0</v>
      </c>
      <c r="AL372" s="59">
        <f t="shared" si="371"/>
        <v>0</v>
      </c>
      <c r="AM372" s="1749"/>
    </row>
    <row r="373" spans="1:39" x14ac:dyDescent="0.2">
      <c r="A373" s="1050">
        <v>349</v>
      </c>
      <c r="B373" s="1057">
        <v>244</v>
      </c>
      <c r="C373" s="11"/>
      <c r="D373" s="58"/>
      <c r="E373" s="58"/>
      <c r="F373" s="58"/>
      <c r="G373" s="58"/>
      <c r="H373" s="58"/>
      <c r="I373" s="58"/>
      <c r="J373" s="58"/>
      <c r="K373" s="58"/>
      <c r="L373" s="58"/>
      <c r="M373" s="58"/>
      <c r="N373" s="58"/>
      <c r="O373" s="58"/>
      <c r="P373" s="58"/>
      <c r="Q373" s="58"/>
      <c r="R373" s="58"/>
      <c r="S373" s="58">
        <f t="shared" si="356"/>
        <v>0</v>
      </c>
      <c r="T373" s="58">
        <f t="shared" si="357"/>
        <v>0</v>
      </c>
      <c r="U373" s="58">
        <f t="shared" si="363"/>
        <v>0</v>
      </c>
      <c r="V373" s="58">
        <f t="shared" si="358"/>
        <v>0</v>
      </c>
      <c r="W373" s="58">
        <f t="shared" si="359"/>
        <v>0</v>
      </c>
      <c r="X373" s="59">
        <f>SUM(D373:R373)</f>
        <v>0</v>
      </c>
      <c r="Y373" s="59"/>
      <c r="Z373" s="1521"/>
      <c r="AA373" s="1521"/>
      <c r="AB373" s="1521"/>
      <c r="AC373" s="1521"/>
      <c r="AD373" s="1521"/>
      <c r="AE373" s="59"/>
      <c r="AF373" s="59"/>
      <c r="AG373" s="59">
        <f t="shared" si="370"/>
        <v>0</v>
      </c>
      <c r="AH373" s="59">
        <f t="shared" si="365"/>
        <v>0</v>
      </c>
      <c r="AI373" s="59">
        <f t="shared" si="361"/>
        <v>0</v>
      </c>
      <c r="AJ373" s="59">
        <f t="shared" si="366"/>
        <v>0</v>
      </c>
      <c r="AK373" s="59">
        <f t="shared" si="367"/>
        <v>0</v>
      </c>
      <c r="AL373" s="59">
        <f t="shared" si="371"/>
        <v>0</v>
      </c>
      <c r="AM373" s="1749"/>
    </row>
    <row r="374" spans="1:39" x14ac:dyDescent="0.2">
      <c r="A374" s="11">
        <v>352</v>
      </c>
      <c r="B374" s="269">
        <v>244</v>
      </c>
      <c r="C374" s="11"/>
      <c r="D374" s="58"/>
      <c r="E374" s="58"/>
      <c r="F374" s="58"/>
      <c r="G374" s="58"/>
      <c r="H374" s="58"/>
      <c r="I374" s="58"/>
      <c r="J374" s="58"/>
      <c r="K374" s="58"/>
      <c r="L374" s="58"/>
      <c r="M374" s="58"/>
      <c r="N374" s="58"/>
      <c r="O374" s="58"/>
      <c r="P374" s="58"/>
      <c r="Q374" s="58"/>
      <c r="R374" s="58"/>
      <c r="S374" s="58">
        <f>D374+E374+J374+K374</f>
        <v>0</v>
      </c>
      <c r="T374" s="58">
        <f>F374+G374+L374+M374</f>
        <v>0</v>
      </c>
      <c r="U374" s="58">
        <f>H374+I374+N374+O374</f>
        <v>0</v>
      </c>
      <c r="V374" s="58">
        <f>P374</f>
        <v>0</v>
      </c>
      <c r="W374" s="58">
        <f>Q374</f>
        <v>0</v>
      </c>
      <c r="X374" s="59">
        <f>SUM(D374:P374)</f>
        <v>0</v>
      </c>
      <c r="Y374" s="59"/>
      <c r="Z374" s="1521"/>
      <c r="AA374" s="1521"/>
      <c r="AB374" s="1521"/>
      <c r="AC374" s="1521"/>
      <c r="AD374" s="1521"/>
      <c r="AE374" s="59"/>
      <c r="AF374" s="59"/>
      <c r="AG374" s="59">
        <f t="shared" si="370"/>
        <v>0</v>
      </c>
      <c r="AH374" s="59">
        <f>Z374+AD374</f>
        <v>0</v>
      </c>
      <c r="AI374" s="59">
        <f t="shared" si="361"/>
        <v>0</v>
      </c>
      <c r="AJ374" s="59">
        <f>AC374</f>
        <v>0</v>
      </c>
      <c r="AK374" s="59">
        <f>SUM(Y374:AD374)</f>
        <v>0</v>
      </c>
      <c r="AL374" s="59">
        <f t="shared" si="371"/>
        <v>0</v>
      </c>
      <c r="AM374" s="1749"/>
    </row>
    <row r="375" spans="1:39" x14ac:dyDescent="0.2">
      <c r="A375" s="11">
        <v>353</v>
      </c>
      <c r="B375" s="269">
        <v>244</v>
      </c>
      <c r="C375" s="11"/>
      <c r="D375" s="58"/>
      <c r="E375" s="58"/>
      <c r="F375" s="58"/>
      <c r="G375" s="58"/>
      <c r="H375" s="58"/>
      <c r="I375" s="58"/>
      <c r="J375" s="58"/>
      <c r="K375" s="58"/>
      <c r="L375" s="58"/>
      <c r="M375" s="58"/>
      <c r="N375" s="58"/>
      <c r="O375" s="58"/>
      <c r="P375" s="58"/>
      <c r="Q375" s="58"/>
      <c r="R375" s="58"/>
      <c r="S375" s="58">
        <f>D375+E375+J375+K375</f>
        <v>0</v>
      </c>
      <c r="T375" s="58">
        <f>F375+G375+L375+M375</f>
        <v>0</v>
      </c>
      <c r="U375" s="58">
        <f>H375+I375+N375+O375</f>
        <v>0</v>
      </c>
      <c r="V375" s="58">
        <f>P375</f>
        <v>0</v>
      </c>
      <c r="W375" s="58">
        <f>Q375</f>
        <v>0</v>
      </c>
      <c r="X375" s="59">
        <f>SUM(D375:P375)</f>
        <v>0</v>
      </c>
      <c r="Y375" s="59"/>
      <c r="Z375" s="1521"/>
      <c r="AA375" s="1521"/>
      <c r="AB375" s="1521"/>
      <c r="AC375" s="1521"/>
      <c r="AD375" s="1521"/>
      <c r="AE375" s="59"/>
      <c r="AF375" s="59"/>
      <c r="AG375" s="59">
        <f t="shared" si="370"/>
        <v>0</v>
      </c>
      <c r="AH375" s="59">
        <f>Z375+AD375</f>
        <v>0</v>
      </c>
      <c r="AI375" s="59">
        <f t="shared" si="361"/>
        <v>0</v>
      </c>
      <c r="AJ375" s="59">
        <f>AC375</f>
        <v>0</v>
      </c>
      <c r="AK375" s="59">
        <f>SUM(Y375:AD375)</f>
        <v>0</v>
      </c>
      <c r="AL375" s="59">
        <f t="shared" si="371"/>
        <v>0</v>
      </c>
      <c r="AM375" s="1749"/>
    </row>
    <row r="376" spans="1:39" x14ac:dyDescent="0.2">
      <c r="A376" s="1403" t="s">
        <v>1308</v>
      </c>
      <c r="B376" s="269"/>
      <c r="C376" s="1405">
        <f t="shared" ref="C376:D376" si="372">C327+C328+C329+C330+C346+C347+C348+C349+C350</f>
        <v>0</v>
      </c>
      <c r="D376" s="1405">
        <f t="shared" si="372"/>
        <v>0</v>
      </c>
      <c r="E376" s="1405">
        <f>E327+E328+E329+E330+E346+E347+E348+E349+E350</f>
        <v>0</v>
      </c>
      <c r="F376" s="1405">
        <f t="shared" ref="F376:AL376" si="373">F327+F328+F329+F330+F346+F347+F348+F349+F350</f>
        <v>0</v>
      </c>
      <c r="G376" s="1405">
        <f t="shared" si="373"/>
        <v>0</v>
      </c>
      <c r="H376" s="1405">
        <f t="shared" si="373"/>
        <v>0</v>
      </c>
      <c r="I376" s="1405">
        <f t="shared" si="373"/>
        <v>0</v>
      </c>
      <c r="J376" s="1405">
        <f t="shared" si="373"/>
        <v>0</v>
      </c>
      <c r="K376" s="1405">
        <f t="shared" si="373"/>
        <v>0</v>
      </c>
      <c r="L376" s="1405">
        <f t="shared" si="373"/>
        <v>0</v>
      </c>
      <c r="M376" s="1405">
        <f t="shared" si="373"/>
        <v>0</v>
      </c>
      <c r="N376" s="1405">
        <f t="shared" si="373"/>
        <v>0</v>
      </c>
      <c r="O376" s="1405">
        <f t="shared" si="373"/>
        <v>0</v>
      </c>
      <c r="P376" s="1405">
        <f t="shared" si="373"/>
        <v>0</v>
      </c>
      <c r="Q376" s="1405">
        <f t="shared" si="373"/>
        <v>0</v>
      </c>
      <c r="R376" s="1405">
        <f t="shared" si="373"/>
        <v>0</v>
      </c>
      <c r="S376" s="1405">
        <f t="shared" si="373"/>
        <v>0</v>
      </c>
      <c r="T376" s="1405">
        <f t="shared" si="373"/>
        <v>0</v>
      </c>
      <c r="U376" s="1405">
        <f t="shared" si="373"/>
        <v>0</v>
      </c>
      <c r="V376" s="1405">
        <f t="shared" si="373"/>
        <v>0</v>
      </c>
      <c r="W376" s="1405">
        <f t="shared" si="373"/>
        <v>0</v>
      </c>
      <c r="X376" s="1405">
        <f t="shared" si="373"/>
        <v>0</v>
      </c>
      <c r="Y376" s="1405">
        <f t="shared" si="373"/>
        <v>0</v>
      </c>
      <c r="Z376" s="1405">
        <f t="shared" si="373"/>
        <v>64000</v>
      </c>
      <c r="AA376" s="1405">
        <f t="shared" si="373"/>
        <v>0</v>
      </c>
      <c r="AB376" s="1405">
        <f t="shared" si="373"/>
        <v>60000</v>
      </c>
      <c r="AC376" s="1405">
        <f t="shared" si="373"/>
        <v>0</v>
      </c>
      <c r="AD376" s="1405">
        <f t="shared" si="373"/>
        <v>167800</v>
      </c>
      <c r="AE376" s="1405">
        <f t="shared" si="373"/>
        <v>0</v>
      </c>
      <c r="AF376" s="1405">
        <f t="shared" si="373"/>
        <v>0</v>
      </c>
      <c r="AG376" s="1405">
        <f t="shared" si="373"/>
        <v>0</v>
      </c>
      <c r="AH376" s="1405">
        <f t="shared" si="373"/>
        <v>231800</v>
      </c>
      <c r="AI376" s="1405">
        <f t="shared" si="373"/>
        <v>60000</v>
      </c>
      <c r="AJ376" s="1405">
        <f t="shared" si="373"/>
        <v>0</v>
      </c>
      <c r="AK376" s="1405">
        <f t="shared" si="373"/>
        <v>291800</v>
      </c>
      <c r="AL376" s="1405">
        <f t="shared" si="373"/>
        <v>291800</v>
      </c>
      <c r="AM376" s="1749"/>
    </row>
    <row r="377" spans="1:39" x14ac:dyDescent="0.2">
      <c r="A377" s="1404" t="s">
        <v>1309</v>
      </c>
      <c r="B377" s="269"/>
      <c r="C377" s="1406">
        <f t="shared" ref="C377:D377" si="374">C378-C376</f>
        <v>0</v>
      </c>
      <c r="D377" s="1406">
        <f t="shared" si="374"/>
        <v>0</v>
      </c>
      <c r="E377" s="1406">
        <f>E378-E376</f>
        <v>0</v>
      </c>
      <c r="F377" s="1406">
        <f t="shared" ref="F377" si="375">F378-F376</f>
        <v>0</v>
      </c>
      <c r="G377" s="1406">
        <f t="shared" ref="G377" si="376">G378-G376</f>
        <v>0</v>
      </c>
      <c r="H377" s="1406">
        <f t="shared" ref="H377" si="377">H378-H376</f>
        <v>0</v>
      </c>
      <c r="I377" s="1406">
        <f t="shared" ref="I377" si="378">I378-I376</f>
        <v>0</v>
      </c>
      <c r="J377" s="1406">
        <f t="shared" ref="J377" si="379">J378-J376</f>
        <v>0</v>
      </c>
      <c r="K377" s="1406">
        <f t="shared" ref="K377" si="380">K378-K376</f>
        <v>0</v>
      </c>
      <c r="L377" s="1406">
        <f t="shared" ref="L377" si="381">L378-L376</f>
        <v>0</v>
      </c>
      <c r="M377" s="1406">
        <f t="shared" ref="M377" si="382">M378-M376</f>
        <v>0</v>
      </c>
      <c r="N377" s="1406">
        <f t="shared" ref="N377" si="383">N378-N376</f>
        <v>0</v>
      </c>
      <c r="O377" s="1406">
        <f t="shared" ref="O377" si="384">O378-O376</f>
        <v>0</v>
      </c>
      <c r="P377" s="1406">
        <f t="shared" ref="P377" si="385">P378-P376</f>
        <v>0</v>
      </c>
      <c r="Q377" s="1406">
        <f t="shared" ref="Q377" si="386">Q378-Q376</f>
        <v>0</v>
      </c>
      <c r="R377" s="1406">
        <f t="shared" ref="R377" si="387">R378-R376</f>
        <v>0</v>
      </c>
      <c r="S377" s="1406">
        <f t="shared" ref="S377" si="388">S378-S376</f>
        <v>0</v>
      </c>
      <c r="T377" s="1406">
        <f t="shared" ref="T377" si="389">T378-T376</f>
        <v>0</v>
      </c>
      <c r="U377" s="1406">
        <f t="shared" ref="U377" si="390">U378-U376</f>
        <v>0</v>
      </c>
      <c r="V377" s="1406">
        <f t="shared" ref="V377" si="391">V378-V376</f>
        <v>0</v>
      </c>
      <c r="W377" s="1406">
        <f t="shared" ref="W377" si="392">W378-W376</f>
        <v>0</v>
      </c>
      <c r="X377" s="1406">
        <f t="shared" ref="X377" si="393">X378-X376</f>
        <v>0</v>
      </c>
      <c r="Y377" s="1406">
        <f t="shared" ref="Y377" si="394">Y378-Y376</f>
        <v>0</v>
      </c>
      <c r="Z377" s="1406">
        <f t="shared" ref="Z377" si="395">Z378-Z376</f>
        <v>784664.74</v>
      </c>
      <c r="AA377" s="1406">
        <f t="shared" ref="AA377" si="396">AA378-AA376</f>
        <v>0</v>
      </c>
      <c r="AB377" s="1406">
        <f t="shared" ref="AB377" si="397">AB378-AB376</f>
        <v>0</v>
      </c>
      <c r="AC377" s="1406">
        <f t="shared" ref="AC377" si="398">AC378-AC376</f>
        <v>0</v>
      </c>
      <c r="AD377" s="1406">
        <f t="shared" ref="AD377" si="399">AD378-AD376</f>
        <v>0</v>
      </c>
      <c r="AE377" s="1406">
        <f t="shared" ref="AE377" si="400">AE378-AE376</f>
        <v>0</v>
      </c>
      <c r="AF377" s="1406">
        <f t="shared" ref="AF377" si="401">AF378-AF376</f>
        <v>0</v>
      </c>
      <c r="AG377" s="1406">
        <f t="shared" ref="AG377" si="402">AG378-AG376</f>
        <v>0</v>
      </c>
      <c r="AH377" s="1406">
        <f t="shared" ref="AH377" si="403">AH378-AH376</f>
        <v>784664.74</v>
      </c>
      <c r="AI377" s="1406">
        <f t="shared" ref="AI377" si="404">AI378-AI376</f>
        <v>0</v>
      </c>
      <c r="AJ377" s="1406">
        <f t="shared" ref="AJ377" si="405">AJ378-AJ376</f>
        <v>0</v>
      </c>
      <c r="AK377" s="1406">
        <f t="shared" ref="AK377" si="406">AK378-AK376</f>
        <v>784664.74</v>
      </c>
      <c r="AL377" s="1406">
        <f t="shared" ref="AL377" si="407">AL378-AL376</f>
        <v>784664.74</v>
      </c>
      <c r="AM377" s="1749"/>
    </row>
    <row r="378" spans="1:39" x14ac:dyDescent="0.2">
      <c r="A378" s="34" t="s">
        <v>204</v>
      </c>
      <c r="B378" s="60"/>
      <c r="C378" s="60">
        <f>SUM(C327:C375)</f>
        <v>0</v>
      </c>
      <c r="D378" s="60">
        <f t="shared" ref="D378:AL378" si="408">SUM(D327:D375)</f>
        <v>0</v>
      </c>
      <c r="E378" s="60">
        <f t="shared" si="408"/>
        <v>0</v>
      </c>
      <c r="F378" s="60">
        <f t="shared" si="408"/>
        <v>0</v>
      </c>
      <c r="G378" s="60">
        <f t="shared" si="408"/>
        <v>0</v>
      </c>
      <c r="H378" s="60">
        <f t="shared" si="408"/>
        <v>0</v>
      </c>
      <c r="I378" s="60">
        <f t="shared" si="408"/>
        <v>0</v>
      </c>
      <c r="J378" s="60">
        <f t="shared" si="408"/>
        <v>0</v>
      </c>
      <c r="K378" s="60">
        <f t="shared" si="408"/>
        <v>0</v>
      </c>
      <c r="L378" s="60">
        <f t="shared" si="408"/>
        <v>0</v>
      </c>
      <c r="M378" s="60">
        <f t="shared" si="408"/>
        <v>0</v>
      </c>
      <c r="N378" s="60">
        <f t="shared" si="408"/>
        <v>0</v>
      </c>
      <c r="O378" s="60">
        <f t="shared" si="408"/>
        <v>0</v>
      </c>
      <c r="P378" s="60">
        <f t="shared" si="408"/>
        <v>0</v>
      </c>
      <c r="Q378" s="60">
        <f>SUM(Q327:Q375)</f>
        <v>0</v>
      </c>
      <c r="R378" s="60">
        <f>SUM(R327:R375)</f>
        <v>0</v>
      </c>
      <c r="S378" s="60">
        <f t="shared" si="408"/>
        <v>0</v>
      </c>
      <c r="T378" s="60">
        <f t="shared" si="408"/>
        <v>0</v>
      </c>
      <c r="U378" s="60">
        <f t="shared" si="408"/>
        <v>0</v>
      </c>
      <c r="V378" s="60">
        <f t="shared" si="408"/>
        <v>0</v>
      </c>
      <c r="W378" s="60">
        <f>SUM(W327:W375)</f>
        <v>0</v>
      </c>
      <c r="X378" s="60">
        <f t="shared" si="408"/>
        <v>0</v>
      </c>
      <c r="Y378" s="60">
        <f t="shared" si="408"/>
        <v>0</v>
      </c>
      <c r="Z378" s="60">
        <f t="shared" si="408"/>
        <v>848664.74</v>
      </c>
      <c r="AA378" s="60">
        <f>SUM(AA327:AA375)</f>
        <v>0</v>
      </c>
      <c r="AB378" s="60">
        <f t="shared" si="408"/>
        <v>60000</v>
      </c>
      <c r="AC378" s="60">
        <f t="shared" si="408"/>
        <v>0</v>
      </c>
      <c r="AD378" s="60">
        <f t="shared" si="408"/>
        <v>167800</v>
      </c>
      <c r="AE378" s="60">
        <f>SUM(AE327:AE375)</f>
        <v>0</v>
      </c>
      <c r="AF378" s="60">
        <f>SUM(AF327:AF375)</f>
        <v>0</v>
      </c>
      <c r="AG378" s="60">
        <f t="shared" si="408"/>
        <v>0</v>
      </c>
      <c r="AH378" s="60">
        <f t="shared" si="408"/>
        <v>1016464.74</v>
      </c>
      <c r="AI378" s="60">
        <f t="shared" si="408"/>
        <v>60000</v>
      </c>
      <c r="AJ378" s="60">
        <f>SUM(AJ327:AJ375)</f>
        <v>0</v>
      </c>
      <c r="AK378" s="60">
        <f t="shared" si="408"/>
        <v>1076464.74</v>
      </c>
      <c r="AL378" s="60">
        <f t="shared" si="408"/>
        <v>1076464.74</v>
      </c>
      <c r="AM378" s="1750"/>
    </row>
    <row r="379" spans="1:39" ht="11.25" customHeight="1" x14ac:dyDescent="0.2">
      <c r="A379" s="1050">
        <v>211</v>
      </c>
      <c r="B379" s="1051">
        <v>111</v>
      </c>
      <c r="C379" s="11"/>
      <c r="D379" s="58"/>
      <c r="E379" s="58">
        <f>300000-300000</f>
        <v>0</v>
      </c>
      <c r="F379" s="58">
        <f>800000</f>
        <v>800000</v>
      </c>
      <c r="G379" s="58"/>
      <c r="H379" s="58"/>
      <c r="I379" s="58"/>
      <c r="J379" s="58"/>
      <c r="K379" s="58"/>
      <c r="L379" s="58"/>
      <c r="M379" s="58"/>
      <c r="N379" s="58"/>
      <c r="O379" s="58"/>
      <c r="P379" s="58"/>
      <c r="Q379" s="58"/>
      <c r="R379" s="58"/>
      <c r="S379" s="58">
        <f t="shared" si="356"/>
        <v>0</v>
      </c>
      <c r="T379" s="58">
        <f t="shared" si="357"/>
        <v>800000</v>
      </c>
      <c r="U379" s="58">
        <f>H379+I379+N379+O379</f>
        <v>0</v>
      </c>
      <c r="V379" s="58">
        <f t="shared" ref="V379:V425" si="409">P379</f>
        <v>0</v>
      </c>
      <c r="W379" s="58">
        <f t="shared" ref="W379:W425" si="410">Q379+R379</f>
        <v>0</v>
      </c>
      <c r="X379" s="59">
        <f>SUM(D379:R379)</f>
        <v>800000</v>
      </c>
      <c r="Y379" s="59"/>
      <c r="Z379" s="1521">
        <f>50000+20000+6000</f>
        <v>76000</v>
      </c>
      <c r="AA379" s="1521"/>
      <c r="AB379" s="1521">
        <f>12000</f>
        <v>12000</v>
      </c>
      <c r="AC379" s="1521"/>
      <c r="AD379" s="1521">
        <f>65000</f>
        <v>65000</v>
      </c>
      <c r="AE379" s="59"/>
      <c r="AF379" s="59"/>
      <c r="AG379" s="59">
        <f t="shared" ref="AG379:AG410" si="411">Y379+AC379</f>
        <v>0</v>
      </c>
      <c r="AH379" s="59">
        <f>Z379+AD379+AA379</f>
        <v>141000</v>
      </c>
      <c r="AI379" s="59">
        <f t="shared" ref="AI379:AI405" si="412">AB379</f>
        <v>12000</v>
      </c>
      <c r="AJ379" s="59">
        <f>AE379+AF379</f>
        <v>0</v>
      </c>
      <c r="AK379" s="59">
        <f>SUM(Y379:AF379)</f>
        <v>153000</v>
      </c>
      <c r="AL379" s="59">
        <f t="shared" ref="AL379:AL410" si="413">C379+X379+AK379</f>
        <v>953000</v>
      </c>
      <c r="AM379" s="1748" t="s">
        <v>208</v>
      </c>
    </row>
    <row r="380" spans="1:39" x14ac:dyDescent="0.2">
      <c r="A380" s="1050">
        <v>212</v>
      </c>
      <c r="B380" s="1051">
        <v>112</v>
      </c>
      <c r="C380" s="11"/>
      <c r="D380" s="58"/>
      <c r="E380" s="58"/>
      <c r="F380" s="58"/>
      <c r="G380" s="58"/>
      <c r="H380" s="58"/>
      <c r="I380" s="58"/>
      <c r="J380" s="58"/>
      <c r="K380" s="58"/>
      <c r="L380" s="58"/>
      <c r="M380" s="58"/>
      <c r="N380" s="58"/>
      <c r="O380" s="58"/>
      <c r="P380" s="58"/>
      <c r="Q380" s="58"/>
      <c r="R380" s="58"/>
      <c r="S380" s="58">
        <f t="shared" si="356"/>
        <v>0</v>
      </c>
      <c r="T380" s="58">
        <f t="shared" si="357"/>
        <v>0</v>
      </c>
      <c r="U380" s="58">
        <f t="shared" ref="U380:U425" si="414">H380+I380+N380+O380</f>
        <v>0</v>
      </c>
      <c r="V380" s="58">
        <f t="shared" si="409"/>
        <v>0</v>
      </c>
      <c r="W380" s="58">
        <f t="shared" si="410"/>
        <v>0</v>
      </c>
      <c r="X380" s="59">
        <f t="shared" ref="X380:X424" si="415">SUM(D380:R380)</f>
        <v>0</v>
      </c>
      <c r="Y380" s="59"/>
      <c r="Z380" s="59"/>
      <c r="AA380" s="59"/>
      <c r="AB380" s="59"/>
      <c r="AC380" s="59"/>
      <c r="AD380" s="59"/>
      <c r="AE380" s="59"/>
      <c r="AF380" s="59"/>
      <c r="AG380" s="59">
        <f t="shared" si="411"/>
        <v>0</v>
      </c>
      <c r="AH380" s="59">
        <f t="shared" ref="AH380:AH425" si="416">Z380+AD380+AA380</f>
        <v>0</v>
      </c>
      <c r="AI380" s="59">
        <f t="shared" si="412"/>
        <v>0</v>
      </c>
      <c r="AJ380" s="59">
        <f t="shared" ref="AJ380:AJ425" si="417">AE380+AF380</f>
        <v>0</v>
      </c>
      <c r="AK380" s="59">
        <f t="shared" ref="AK380:AK425" si="418">SUM(Y380:AF380)</f>
        <v>0</v>
      </c>
      <c r="AL380" s="59">
        <f t="shared" si="413"/>
        <v>0</v>
      </c>
      <c r="AM380" s="1749"/>
    </row>
    <row r="381" spans="1:39" x14ac:dyDescent="0.2">
      <c r="A381" s="1052">
        <v>213</v>
      </c>
      <c r="B381" s="1053">
        <v>119</v>
      </c>
      <c r="C381" s="12"/>
      <c r="D381" s="58"/>
      <c r="E381" s="58"/>
      <c r="F381" s="58"/>
      <c r="G381" s="58"/>
      <c r="H381" s="58"/>
      <c r="I381" s="58"/>
      <c r="J381" s="58"/>
      <c r="K381" s="58"/>
      <c r="L381" s="58"/>
      <c r="M381" s="58"/>
      <c r="N381" s="58"/>
      <c r="O381" s="58"/>
      <c r="P381" s="58"/>
      <c r="Q381" s="58"/>
      <c r="R381" s="58"/>
      <c r="S381" s="58">
        <f t="shared" si="356"/>
        <v>0</v>
      </c>
      <c r="T381" s="58">
        <f t="shared" si="357"/>
        <v>0</v>
      </c>
      <c r="U381" s="58">
        <f t="shared" si="414"/>
        <v>0</v>
      </c>
      <c r="V381" s="58">
        <f t="shared" si="409"/>
        <v>0</v>
      </c>
      <c r="W381" s="58">
        <f t="shared" si="410"/>
        <v>0</v>
      </c>
      <c r="X381" s="59">
        <f t="shared" si="415"/>
        <v>0</v>
      </c>
      <c r="Y381" s="59"/>
      <c r="Z381" s="59"/>
      <c r="AA381" s="59"/>
      <c r="AB381" s="59"/>
      <c r="AC381" s="59"/>
      <c r="AD381" s="59"/>
      <c r="AE381" s="59"/>
      <c r="AF381" s="59"/>
      <c r="AG381" s="59">
        <f t="shared" si="411"/>
        <v>0</v>
      </c>
      <c r="AH381" s="59">
        <f t="shared" si="416"/>
        <v>0</v>
      </c>
      <c r="AI381" s="59">
        <f t="shared" si="412"/>
        <v>0</v>
      </c>
      <c r="AJ381" s="59">
        <f t="shared" si="417"/>
        <v>0</v>
      </c>
      <c r="AK381" s="59">
        <f t="shared" si="418"/>
        <v>0</v>
      </c>
      <c r="AL381" s="59">
        <f t="shared" si="413"/>
        <v>0</v>
      </c>
      <c r="AM381" s="1749"/>
    </row>
    <row r="382" spans="1:39" x14ac:dyDescent="0.2">
      <c r="A382" s="1052">
        <v>214</v>
      </c>
      <c r="B382" s="1053">
        <v>112</v>
      </c>
      <c r="C382" s="12"/>
      <c r="D382" s="58"/>
      <c r="E382" s="58"/>
      <c r="F382" s="58"/>
      <c r="G382" s="58"/>
      <c r="H382" s="58"/>
      <c r="I382" s="58"/>
      <c r="J382" s="58"/>
      <c r="K382" s="58"/>
      <c r="L382" s="58"/>
      <c r="M382" s="58"/>
      <c r="N382" s="58"/>
      <c r="O382" s="58"/>
      <c r="P382" s="58"/>
      <c r="Q382" s="58"/>
      <c r="R382" s="58"/>
      <c r="S382" s="58">
        <f>D382+E382+J382+K382</f>
        <v>0</v>
      </c>
      <c r="T382" s="58">
        <f>F382+G382+L382+M382</f>
        <v>0</v>
      </c>
      <c r="U382" s="58">
        <f t="shared" si="414"/>
        <v>0</v>
      </c>
      <c r="V382" s="58">
        <f t="shared" si="409"/>
        <v>0</v>
      </c>
      <c r="W382" s="58">
        <f t="shared" si="410"/>
        <v>0</v>
      </c>
      <c r="X382" s="59">
        <f t="shared" si="415"/>
        <v>0</v>
      </c>
      <c r="Y382" s="59"/>
      <c r="Z382" s="59"/>
      <c r="AA382" s="59"/>
      <c r="AB382" s="59"/>
      <c r="AC382" s="59"/>
      <c r="AD382" s="59"/>
      <c r="AE382" s="59"/>
      <c r="AF382" s="59"/>
      <c r="AG382" s="59">
        <f t="shared" si="411"/>
        <v>0</v>
      </c>
      <c r="AH382" s="59">
        <f t="shared" si="416"/>
        <v>0</v>
      </c>
      <c r="AI382" s="59">
        <f t="shared" si="412"/>
        <v>0</v>
      </c>
      <c r="AJ382" s="59">
        <f t="shared" si="417"/>
        <v>0</v>
      </c>
      <c r="AK382" s="59">
        <f t="shared" si="418"/>
        <v>0</v>
      </c>
      <c r="AL382" s="59">
        <f t="shared" si="413"/>
        <v>0</v>
      </c>
      <c r="AM382" s="1749"/>
    </row>
    <row r="383" spans="1:39" x14ac:dyDescent="0.2">
      <c r="A383" s="1050">
        <v>221</v>
      </c>
      <c r="B383" s="1051">
        <v>244</v>
      </c>
      <c r="C383" s="11"/>
      <c r="D383" s="58"/>
      <c r="E383" s="58"/>
      <c r="F383" s="58"/>
      <c r="G383" s="58"/>
      <c r="H383" s="58"/>
      <c r="I383" s="58"/>
      <c r="J383" s="58"/>
      <c r="K383" s="58"/>
      <c r="L383" s="58"/>
      <c r="M383" s="58"/>
      <c r="N383" s="58"/>
      <c r="O383" s="58"/>
      <c r="P383" s="58"/>
      <c r="Q383" s="58"/>
      <c r="R383" s="58"/>
      <c r="S383" s="58">
        <f t="shared" si="356"/>
        <v>0</v>
      </c>
      <c r="T383" s="58">
        <f t="shared" si="357"/>
        <v>0</v>
      </c>
      <c r="U383" s="58">
        <f t="shared" si="414"/>
        <v>0</v>
      </c>
      <c r="V383" s="58">
        <f t="shared" si="409"/>
        <v>0</v>
      </c>
      <c r="W383" s="58">
        <f t="shared" si="410"/>
        <v>0</v>
      </c>
      <c r="X383" s="59">
        <f t="shared" si="415"/>
        <v>0</v>
      </c>
      <c r="Y383" s="59"/>
      <c r="Z383" s="59"/>
      <c r="AA383" s="59"/>
      <c r="AB383" s="59"/>
      <c r="AC383" s="59"/>
      <c r="AD383" s="59"/>
      <c r="AE383" s="59"/>
      <c r="AF383" s="59"/>
      <c r="AG383" s="59">
        <f t="shared" si="411"/>
        <v>0</v>
      </c>
      <c r="AH383" s="59">
        <f t="shared" si="416"/>
        <v>0</v>
      </c>
      <c r="AI383" s="59">
        <f t="shared" si="412"/>
        <v>0</v>
      </c>
      <c r="AJ383" s="59">
        <f t="shared" si="417"/>
        <v>0</v>
      </c>
      <c r="AK383" s="59">
        <f t="shared" si="418"/>
        <v>0</v>
      </c>
      <c r="AL383" s="59">
        <f t="shared" si="413"/>
        <v>0</v>
      </c>
      <c r="AM383" s="1749"/>
    </row>
    <row r="384" spans="1:39" x14ac:dyDescent="0.2">
      <c r="A384" s="1052">
        <v>222</v>
      </c>
      <c r="B384" s="1053">
        <v>112</v>
      </c>
      <c r="C384" s="12"/>
      <c r="D384" s="58"/>
      <c r="E384" s="58"/>
      <c r="F384" s="58"/>
      <c r="G384" s="58"/>
      <c r="H384" s="58"/>
      <c r="I384" s="58"/>
      <c r="J384" s="58"/>
      <c r="K384" s="58"/>
      <c r="L384" s="58"/>
      <c r="M384" s="58"/>
      <c r="N384" s="58"/>
      <c r="O384" s="58"/>
      <c r="P384" s="58"/>
      <c r="Q384" s="58"/>
      <c r="R384" s="58"/>
      <c r="S384" s="58">
        <f>D384+E384+J384+K384</f>
        <v>0</v>
      </c>
      <c r="T384" s="58">
        <f>F384+G384+L384+M384</f>
        <v>0</v>
      </c>
      <c r="U384" s="58">
        <f t="shared" si="414"/>
        <v>0</v>
      </c>
      <c r="V384" s="58">
        <f t="shared" si="409"/>
        <v>0</v>
      </c>
      <c r="W384" s="58">
        <f t="shared" si="410"/>
        <v>0</v>
      </c>
      <c r="X384" s="59">
        <f t="shared" si="415"/>
        <v>0</v>
      </c>
      <c r="Y384" s="59"/>
      <c r="Z384" s="59"/>
      <c r="AA384" s="59"/>
      <c r="AB384" s="59"/>
      <c r="AC384" s="59"/>
      <c r="AD384" s="59"/>
      <c r="AE384" s="59"/>
      <c r="AF384" s="59"/>
      <c r="AG384" s="59">
        <f t="shared" si="411"/>
        <v>0</v>
      </c>
      <c r="AH384" s="59">
        <f t="shared" si="416"/>
        <v>0</v>
      </c>
      <c r="AI384" s="59">
        <f t="shared" si="412"/>
        <v>0</v>
      </c>
      <c r="AJ384" s="59">
        <f t="shared" si="417"/>
        <v>0</v>
      </c>
      <c r="AK384" s="59">
        <f t="shared" si="418"/>
        <v>0</v>
      </c>
      <c r="AL384" s="59">
        <f t="shared" si="413"/>
        <v>0</v>
      </c>
      <c r="AM384" s="1749"/>
    </row>
    <row r="385" spans="1:39" x14ac:dyDescent="0.2">
      <c r="A385" s="1052">
        <v>222</v>
      </c>
      <c r="B385" s="1053">
        <v>244</v>
      </c>
      <c r="C385" s="12"/>
      <c r="D385" s="58"/>
      <c r="E385" s="58"/>
      <c r="F385" s="58"/>
      <c r="G385" s="58"/>
      <c r="H385" s="58"/>
      <c r="I385" s="58"/>
      <c r="J385" s="58"/>
      <c r="K385" s="58"/>
      <c r="L385" s="58"/>
      <c r="M385" s="58"/>
      <c r="N385" s="58"/>
      <c r="O385" s="58"/>
      <c r="P385" s="58"/>
      <c r="Q385" s="58"/>
      <c r="R385" s="58"/>
      <c r="S385" s="58">
        <f t="shared" si="356"/>
        <v>0</v>
      </c>
      <c r="T385" s="58">
        <f t="shared" si="357"/>
        <v>0</v>
      </c>
      <c r="U385" s="58">
        <f t="shared" si="414"/>
        <v>0</v>
      </c>
      <c r="V385" s="58">
        <f t="shared" si="409"/>
        <v>0</v>
      </c>
      <c r="W385" s="58">
        <f t="shared" si="410"/>
        <v>0</v>
      </c>
      <c r="X385" s="59">
        <f t="shared" si="415"/>
        <v>0</v>
      </c>
      <c r="Y385" s="59"/>
      <c r="Z385" s="59"/>
      <c r="AA385" s="59"/>
      <c r="AB385" s="59"/>
      <c r="AC385" s="59"/>
      <c r="AD385" s="59"/>
      <c r="AE385" s="59"/>
      <c r="AF385" s="59"/>
      <c r="AG385" s="59">
        <f t="shared" si="411"/>
        <v>0</v>
      </c>
      <c r="AH385" s="59">
        <f t="shared" si="416"/>
        <v>0</v>
      </c>
      <c r="AI385" s="59">
        <f t="shared" si="412"/>
        <v>0</v>
      </c>
      <c r="AJ385" s="59">
        <f t="shared" si="417"/>
        <v>0</v>
      </c>
      <c r="AK385" s="59">
        <f t="shared" si="418"/>
        <v>0</v>
      </c>
      <c r="AL385" s="59">
        <f t="shared" si="413"/>
        <v>0</v>
      </c>
      <c r="AM385" s="1749"/>
    </row>
    <row r="386" spans="1:39" x14ac:dyDescent="0.2">
      <c r="A386" s="1054" t="s">
        <v>196</v>
      </c>
      <c r="B386" s="1053">
        <v>247</v>
      </c>
      <c r="C386" s="42"/>
      <c r="D386" s="58"/>
      <c r="E386" s="58"/>
      <c r="F386" s="58"/>
      <c r="G386" s="58"/>
      <c r="H386" s="58"/>
      <c r="I386" s="58"/>
      <c r="J386" s="58"/>
      <c r="K386" s="58"/>
      <c r="L386" s="58"/>
      <c r="M386" s="58"/>
      <c r="N386" s="58"/>
      <c r="O386" s="58"/>
      <c r="P386" s="58"/>
      <c r="Q386" s="58"/>
      <c r="R386" s="58"/>
      <c r="S386" s="58">
        <f t="shared" si="356"/>
        <v>0</v>
      </c>
      <c r="T386" s="58">
        <f t="shared" si="357"/>
        <v>0</v>
      </c>
      <c r="U386" s="58">
        <f t="shared" si="414"/>
        <v>0</v>
      </c>
      <c r="V386" s="58">
        <f t="shared" si="409"/>
        <v>0</v>
      </c>
      <c r="W386" s="58">
        <f t="shared" si="410"/>
        <v>0</v>
      </c>
      <c r="X386" s="59">
        <f t="shared" si="415"/>
        <v>0</v>
      </c>
      <c r="Y386" s="59"/>
      <c r="Z386" s="59"/>
      <c r="AA386" s="59"/>
      <c r="AB386" s="59"/>
      <c r="AC386" s="59"/>
      <c r="AD386" s="59"/>
      <c r="AE386" s="59"/>
      <c r="AF386" s="59"/>
      <c r="AG386" s="59">
        <f t="shared" si="411"/>
        <v>0</v>
      </c>
      <c r="AH386" s="59">
        <f t="shared" si="416"/>
        <v>0</v>
      </c>
      <c r="AI386" s="59">
        <f t="shared" si="412"/>
        <v>0</v>
      </c>
      <c r="AJ386" s="59">
        <f t="shared" si="417"/>
        <v>0</v>
      </c>
      <c r="AK386" s="59">
        <f t="shared" si="418"/>
        <v>0</v>
      </c>
      <c r="AL386" s="59">
        <f t="shared" si="413"/>
        <v>0</v>
      </c>
      <c r="AM386" s="1749"/>
    </row>
    <row r="387" spans="1:39" x14ac:dyDescent="0.2">
      <c r="A387" s="1054" t="s">
        <v>197</v>
      </c>
      <c r="B387" s="1053">
        <v>247</v>
      </c>
      <c r="C387" s="42"/>
      <c r="D387" s="58"/>
      <c r="E387" s="58"/>
      <c r="F387" s="58"/>
      <c r="G387" s="58"/>
      <c r="H387" s="58"/>
      <c r="I387" s="58"/>
      <c r="J387" s="58"/>
      <c r="K387" s="58"/>
      <c r="L387" s="58"/>
      <c r="M387" s="58"/>
      <c r="N387" s="58"/>
      <c r="O387" s="58"/>
      <c r="P387" s="58"/>
      <c r="Q387" s="58"/>
      <c r="R387" s="58"/>
      <c r="S387" s="58">
        <f t="shared" ref="S387:S502" si="419">D387+E387+J387+K387</f>
        <v>0</v>
      </c>
      <c r="T387" s="58">
        <f t="shared" ref="T387:T502" si="420">F387+G387+L387+M387</f>
        <v>0</v>
      </c>
      <c r="U387" s="58">
        <f t="shared" si="414"/>
        <v>0</v>
      </c>
      <c r="V387" s="58">
        <f t="shared" si="409"/>
        <v>0</v>
      </c>
      <c r="W387" s="58">
        <f t="shared" si="410"/>
        <v>0</v>
      </c>
      <c r="X387" s="59">
        <f t="shared" si="415"/>
        <v>0</v>
      </c>
      <c r="Y387" s="59"/>
      <c r="Z387" s="59"/>
      <c r="AA387" s="59"/>
      <c r="AB387" s="59"/>
      <c r="AC387" s="59"/>
      <c r="AD387" s="59"/>
      <c r="AE387" s="59"/>
      <c r="AF387" s="59"/>
      <c r="AG387" s="59">
        <f t="shared" si="411"/>
        <v>0</v>
      </c>
      <c r="AH387" s="59">
        <f t="shared" si="416"/>
        <v>0</v>
      </c>
      <c r="AI387" s="59">
        <f t="shared" si="412"/>
        <v>0</v>
      </c>
      <c r="AJ387" s="59">
        <f t="shared" si="417"/>
        <v>0</v>
      </c>
      <c r="AK387" s="59">
        <f t="shared" si="418"/>
        <v>0</v>
      </c>
      <c r="AL387" s="59">
        <f t="shared" si="413"/>
        <v>0</v>
      </c>
      <c r="AM387" s="1749"/>
    </row>
    <row r="388" spans="1:39" x14ac:dyDescent="0.2">
      <c r="A388" s="1054" t="s">
        <v>198</v>
      </c>
      <c r="B388" s="1053">
        <v>244</v>
      </c>
      <c r="C388" s="42"/>
      <c r="D388" s="58"/>
      <c r="E388" s="58"/>
      <c r="F388" s="58"/>
      <c r="G388" s="58"/>
      <c r="H388" s="58"/>
      <c r="I388" s="58"/>
      <c r="J388" s="58"/>
      <c r="K388" s="58"/>
      <c r="L388" s="58"/>
      <c r="M388" s="58"/>
      <c r="N388" s="58"/>
      <c r="O388" s="58"/>
      <c r="P388" s="58"/>
      <c r="Q388" s="58"/>
      <c r="R388" s="58"/>
      <c r="S388" s="58">
        <f t="shared" si="419"/>
        <v>0</v>
      </c>
      <c r="T388" s="58">
        <f t="shared" si="420"/>
        <v>0</v>
      </c>
      <c r="U388" s="58">
        <f t="shared" si="414"/>
        <v>0</v>
      </c>
      <c r="V388" s="58">
        <f t="shared" si="409"/>
        <v>0</v>
      </c>
      <c r="W388" s="58">
        <f t="shared" si="410"/>
        <v>0</v>
      </c>
      <c r="X388" s="59">
        <f t="shared" si="415"/>
        <v>0</v>
      </c>
      <c r="Y388" s="59"/>
      <c r="Z388" s="59"/>
      <c r="AA388" s="59"/>
      <c r="AB388" s="59"/>
      <c r="AC388" s="59"/>
      <c r="AD388" s="59"/>
      <c r="AE388" s="59"/>
      <c r="AF388" s="59"/>
      <c r="AG388" s="59">
        <f t="shared" si="411"/>
        <v>0</v>
      </c>
      <c r="AH388" s="59">
        <f t="shared" si="416"/>
        <v>0</v>
      </c>
      <c r="AI388" s="59">
        <f t="shared" si="412"/>
        <v>0</v>
      </c>
      <c r="AJ388" s="59">
        <f t="shared" si="417"/>
        <v>0</v>
      </c>
      <c r="AK388" s="59">
        <f t="shared" si="418"/>
        <v>0</v>
      </c>
      <c r="AL388" s="59">
        <f t="shared" si="413"/>
        <v>0</v>
      </c>
      <c r="AM388" s="1749"/>
    </row>
    <row r="389" spans="1:39" x14ac:dyDescent="0.2">
      <c r="A389" s="1054" t="s">
        <v>878</v>
      </c>
      <c r="B389" s="1053">
        <v>244</v>
      </c>
      <c r="C389" s="42"/>
      <c r="D389" s="58"/>
      <c r="E389" s="58"/>
      <c r="F389" s="58"/>
      <c r="G389" s="58"/>
      <c r="H389" s="58"/>
      <c r="I389" s="58"/>
      <c r="J389" s="58"/>
      <c r="K389" s="58"/>
      <c r="L389" s="58"/>
      <c r="M389" s="58"/>
      <c r="N389" s="58"/>
      <c r="O389" s="58"/>
      <c r="P389" s="58"/>
      <c r="Q389" s="58"/>
      <c r="R389" s="58"/>
      <c r="S389" s="58">
        <f t="shared" si="419"/>
        <v>0</v>
      </c>
      <c r="T389" s="58">
        <f t="shared" si="420"/>
        <v>0</v>
      </c>
      <c r="U389" s="58">
        <f t="shared" si="414"/>
        <v>0</v>
      </c>
      <c r="V389" s="58">
        <f t="shared" si="409"/>
        <v>0</v>
      </c>
      <c r="W389" s="58">
        <f t="shared" si="410"/>
        <v>0</v>
      </c>
      <c r="X389" s="59">
        <f>SUM(D389:R389)</f>
        <v>0</v>
      </c>
      <c r="Y389" s="59"/>
      <c r="Z389" s="59"/>
      <c r="AA389" s="59"/>
      <c r="AB389" s="59"/>
      <c r="AC389" s="59"/>
      <c r="AD389" s="59"/>
      <c r="AE389" s="59"/>
      <c r="AF389" s="59"/>
      <c r="AG389" s="59">
        <f t="shared" si="411"/>
        <v>0</v>
      </c>
      <c r="AH389" s="59">
        <f t="shared" si="416"/>
        <v>0</v>
      </c>
      <c r="AI389" s="59">
        <f t="shared" si="412"/>
        <v>0</v>
      </c>
      <c r="AJ389" s="59">
        <f t="shared" si="417"/>
        <v>0</v>
      </c>
      <c r="AK389" s="59">
        <f t="shared" si="418"/>
        <v>0</v>
      </c>
      <c r="AL389" s="59">
        <f t="shared" si="413"/>
        <v>0</v>
      </c>
      <c r="AM389" s="1749"/>
    </row>
    <row r="390" spans="1:39" x14ac:dyDescent="0.2">
      <c r="A390" s="1052">
        <v>224</v>
      </c>
      <c r="B390" s="1053">
        <v>244</v>
      </c>
      <c r="C390" s="12"/>
      <c r="D390" s="58"/>
      <c r="E390" s="58"/>
      <c r="F390" s="58"/>
      <c r="G390" s="58"/>
      <c r="H390" s="58"/>
      <c r="I390" s="58"/>
      <c r="J390" s="58"/>
      <c r="K390" s="58"/>
      <c r="L390" s="58"/>
      <c r="M390" s="58"/>
      <c r="N390" s="58"/>
      <c r="O390" s="58"/>
      <c r="P390" s="58"/>
      <c r="Q390" s="58"/>
      <c r="R390" s="58"/>
      <c r="S390" s="58">
        <f t="shared" si="419"/>
        <v>0</v>
      </c>
      <c r="T390" s="58">
        <f t="shared" si="420"/>
        <v>0</v>
      </c>
      <c r="U390" s="58">
        <f t="shared" si="414"/>
        <v>0</v>
      </c>
      <c r="V390" s="58">
        <f t="shared" si="409"/>
        <v>0</v>
      </c>
      <c r="W390" s="58">
        <f t="shared" si="410"/>
        <v>0</v>
      </c>
      <c r="X390" s="59">
        <f t="shared" si="415"/>
        <v>0</v>
      </c>
      <c r="Y390" s="59"/>
      <c r="Z390" s="59"/>
      <c r="AA390" s="59"/>
      <c r="AB390" s="59"/>
      <c r="AC390" s="59"/>
      <c r="AD390" s="59"/>
      <c r="AE390" s="59"/>
      <c r="AF390" s="59"/>
      <c r="AG390" s="59">
        <f t="shared" si="411"/>
        <v>0</v>
      </c>
      <c r="AH390" s="59">
        <f t="shared" si="416"/>
        <v>0</v>
      </c>
      <c r="AI390" s="59">
        <f t="shared" si="412"/>
        <v>0</v>
      </c>
      <c r="AJ390" s="59">
        <f t="shared" si="417"/>
        <v>0</v>
      </c>
      <c r="AK390" s="59">
        <f t="shared" si="418"/>
        <v>0</v>
      </c>
      <c r="AL390" s="59">
        <f t="shared" si="413"/>
        <v>0</v>
      </c>
      <c r="AM390" s="1749"/>
    </row>
    <row r="391" spans="1:39" x14ac:dyDescent="0.2">
      <c r="A391" s="1055" t="s">
        <v>199</v>
      </c>
      <c r="B391" s="1057">
        <v>244</v>
      </c>
      <c r="C391" s="14"/>
      <c r="D391" s="58"/>
      <c r="E391" s="58"/>
      <c r="F391" s="58"/>
      <c r="G391" s="58"/>
      <c r="H391" s="58"/>
      <c r="I391" s="58"/>
      <c r="J391" s="58"/>
      <c r="K391" s="58"/>
      <c r="L391" s="58"/>
      <c r="M391" s="58"/>
      <c r="N391" s="58"/>
      <c r="O391" s="58"/>
      <c r="P391" s="58"/>
      <c r="Q391" s="58"/>
      <c r="R391" s="58"/>
      <c r="S391" s="58">
        <f t="shared" si="419"/>
        <v>0</v>
      </c>
      <c r="T391" s="58">
        <f t="shared" si="420"/>
        <v>0</v>
      </c>
      <c r="U391" s="58">
        <f t="shared" si="414"/>
        <v>0</v>
      </c>
      <c r="V391" s="58">
        <f t="shared" si="409"/>
        <v>0</v>
      </c>
      <c r="W391" s="58">
        <f t="shared" si="410"/>
        <v>0</v>
      </c>
      <c r="X391" s="59">
        <f t="shared" si="415"/>
        <v>0</v>
      </c>
      <c r="Y391" s="59"/>
      <c r="Z391" s="59"/>
      <c r="AA391" s="59"/>
      <c r="AB391" s="59"/>
      <c r="AC391" s="59"/>
      <c r="AD391" s="59"/>
      <c r="AE391" s="59"/>
      <c r="AF391" s="59"/>
      <c r="AG391" s="59">
        <f t="shared" si="411"/>
        <v>0</v>
      </c>
      <c r="AH391" s="59">
        <f t="shared" si="416"/>
        <v>0</v>
      </c>
      <c r="AI391" s="59">
        <f t="shared" si="412"/>
        <v>0</v>
      </c>
      <c r="AJ391" s="59">
        <f t="shared" si="417"/>
        <v>0</v>
      </c>
      <c r="AK391" s="59">
        <f t="shared" si="418"/>
        <v>0</v>
      </c>
      <c r="AL391" s="59">
        <f t="shared" si="413"/>
        <v>0</v>
      </c>
      <c r="AM391" s="1749"/>
    </row>
    <row r="392" spans="1:39" x14ac:dyDescent="0.2">
      <c r="A392" s="1055" t="s">
        <v>200</v>
      </c>
      <c r="B392" s="1057">
        <v>244</v>
      </c>
      <c r="C392" s="14"/>
      <c r="D392" s="58"/>
      <c r="E392" s="58"/>
      <c r="F392" s="58"/>
      <c r="G392" s="58"/>
      <c r="H392" s="58"/>
      <c r="I392" s="58"/>
      <c r="J392" s="58"/>
      <c r="K392" s="58"/>
      <c r="L392" s="58"/>
      <c r="M392" s="58"/>
      <c r="N392" s="58"/>
      <c r="O392" s="58"/>
      <c r="P392" s="58"/>
      <c r="Q392" s="58"/>
      <c r="R392" s="58"/>
      <c r="S392" s="58">
        <f t="shared" si="419"/>
        <v>0</v>
      </c>
      <c r="T392" s="58">
        <f t="shared" si="420"/>
        <v>0</v>
      </c>
      <c r="U392" s="58">
        <f t="shared" si="414"/>
        <v>0</v>
      </c>
      <c r="V392" s="58">
        <f t="shared" si="409"/>
        <v>0</v>
      </c>
      <c r="W392" s="58">
        <f t="shared" si="410"/>
        <v>0</v>
      </c>
      <c r="X392" s="59">
        <f t="shared" si="415"/>
        <v>0</v>
      </c>
      <c r="Y392" s="59"/>
      <c r="Z392" s="59"/>
      <c r="AA392" s="59"/>
      <c r="AB392" s="59"/>
      <c r="AC392" s="59"/>
      <c r="AD392" s="59"/>
      <c r="AE392" s="59"/>
      <c r="AF392" s="59"/>
      <c r="AG392" s="59">
        <f t="shared" si="411"/>
        <v>0</v>
      </c>
      <c r="AH392" s="59">
        <f t="shared" si="416"/>
        <v>0</v>
      </c>
      <c r="AI392" s="59">
        <f t="shared" si="412"/>
        <v>0</v>
      </c>
      <c r="AJ392" s="59">
        <f t="shared" si="417"/>
        <v>0</v>
      </c>
      <c r="AK392" s="59">
        <f t="shared" si="418"/>
        <v>0</v>
      </c>
      <c r="AL392" s="59">
        <f t="shared" si="413"/>
        <v>0</v>
      </c>
      <c r="AM392" s="1749"/>
    </row>
    <row r="393" spans="1:39" x14ac:dyDescent="0.2">
      <c r="A393" s="1055" t="s">
        <v>201</v>
      </c>
      <c r="B393" s="1057">
        <v>244</v>
      </c>
      <c r="C393" s="14"/>
      <c r="D393" s="58"/>
      <c r="E393" s="58"/>
      <c r="F393" s="58"/>
      <c r="G393" s="58"/>
      <c r="H393" s="58"/>
      <c r="I393" s="58"/>
      <c r="J393" s="58"/>
      <c r="K393" s="58"/>
      <c r="L393" s="58"/>
      <c r="M393" s="58"/>
      <c r="N393" s="58"/>
      <c r="O393" s="58"/>
      <c r="P393" s="58"/>
      <c r="Q393" s="58"/>
      <c r="R393" s="58"/>
      <c r="S393" s="58">
        <f t="shared" si="419"/>
        <v>0</v>
      </c>
      <c r="T393" s="58">
        <f t="shared" si="420"/>
        <v>0</v>
      </c>
      <c r="U393" s="58">
        <f t="shared" si="414"/>
        <v>0</v>
      </c>
      <c r="V393" s="58">
        <f t="shared" si="409"/>
        <v>0</v>
      </c>
      <c r="W393" s="58">
        <f t="shared" si="410"/>
        <v>0</v>
      </c>
      <c r="X393" s="59">
        <f t="shared" si="415"/>
        <v>0</v>
      </c>
      <c r="Y393" s="59"/>
      <c r="Z393" s="59"/>
      <c r="AA393" s="59"/>
      <c r="AB393" s="59"/>
      <c r="AC393" s="59"/>
      <c r="AD393" s="59"/>
      <c r="AE393" s="59"/>
      <c r="AF393" s="59"/>
      <c r="AG393" s="59">
        <f t="shared" si="411"/>
        <v>0</v>
      </c>
      <c r="AH393" s="59">
        <f t="shared" si="416"/>
        <v>0</v>
      </c>
      <c r="AI393" s="59">
        <f t="shared" si="412"/>
        <v>0</v>
      </c>
      <c r="AJ393" s="59">
        <f t="shared" si="417"/>
        <v>0</v>
      </c>
      <c r="AK393" s="59">
        <f t="shared" si="418"/>
        <v>0</v>
      </c>
      <c r="AL393" s="59">
        <f t="shared" si="413"/>
        <v>0</v>
      </c>
      <c r="AM393" s="1749"/>
    </row>
    <row r="394" spans="1:39" x14ac:dyDescent="0.2">
      <c r="A394" s="1055" t="s">
        <v>202</v>
      </c>
      <c r="B394" s="1057">
        <v>244</v>
      </c>
      <c r="C394" s="14"/>
      <c r="D394" s="58"/>
      <c r="E394" s="58"/>
      <c r="F394" s="58"/>
      <c r="G394" s="58"/>
      <c r="H394" s="58"/>
      <c r="I394" s="58"/>
      <c r="J394" s="58"/>
      <c r="K394" s="58"/>
      <c r="L394" s="58"/>
      <c r="M394" s="58"/>
      <c r="N394" s="58"/>
      <c r="O394" s="58"/>
      <c r="P394" s="58"/>
      <c r="Q394" s="58"/>
      <c r="R394" s="58"/>
      <c r="S394" s="58">
        <f t="shared" si="419"/>
        <v>0</v>
      </c>
      <c r="T394" s="58">
        <f t="shared" si="420"/>
        <v>0</v>
      </c>
      <c r="U394" s="58">
        <f t="shared" si="414"/>
        <v>0</v>
      </c>
      <c r="V394" s="58">
        <f t="shared" si="409"/>
        <v>0</v>
      </c>
      <c r="W394" s="58">
        <f t="shared" si="410"/>
        <v>0</v>
      </c>
      <c r="X394" s="59">
        <f t="shared" si="415"/>
        <v>0</v>
      </c>
      <c r="Y394" s="59"/>
      <c r="Z394" s="59"/>
      <c r="AA394" s="59"/>
      <c r="AB394" s="59"/>
      <c r="AC394" s="59"/>
      <c r="AD394" s="59"/>
      <c r="AE394" s="59"/>
      <c r="AF394" s="59"/>
      <c r="AG394" s="59">
        <f t="shared" si="411"/>
        <v>0</v>
      </c>
      <c r="AH394" s="59">
        <f t="shared" si="416"/>
        <v>0</v>
      </c>
      <c r="AI394" s="59">
        <f t="shared" si="412"/>
        <v>0</v>
      </c>
      <c r="AJ394" s="59">
        <f t="shared" si="417"/>
        <v>0</v>
      </c>
      <c r="AK394" s="59">
        <f t="shared" si="418"/>
        <v>0</v>
      </c>
      <c r="AL394" s="59">
        <f t="shared" si="413"/>
        <v>0</v>
      </c>
      <c r="AM394" s="1749"/>
    </row>
    <row r="395" spans="1:39" x14ac:dyDescent="0.2">
      <c r="A395" s="1056" t="s">
        <v>246</v>
      </c>
      <c r="B395" s="1057">
        <v>244</v>
      </c>
      <c r="C395" s="15"/>
      <c r="D395" s="58"/>
      <c r="E395" s="58"/>
      <c r="F395" s="58"/>
      <c r="G395" s="58"/>
      <c r="H395" s="58"/>
      <c r="I395" s="58"/>
      <c r="J395" s="58"/>
      <c r="K395" s="58"/>
      <c r="L395" s="58"/>
      <c r="M395" s="58"/>
      <c r="N395" s="58"/>
      <c r="O395" s="58"/>
      <c r="P395" s="58"/>
      <c r="Q395" s="58"/>
      <c r="R395" s="58"/>
      <c r="S395" s="58">
        <f t="shared" si="419"/>
        <v>0</v>
      </c>
      <c r="T395" s="58">
        <f t="shared" si="420"/>
        <v>0</v>
      </c>
      <c r="U395" s="58">
        <f t="shared" si="414"/>
        <v>0</v>
      </c>
      <c r="V395" s="58">
        <f t="shared" si="409"/>
        <v>0</v>
      </c>
      <c r="W395" s="58">
        <f t="shared" si="410"/>
        <v>0</v>
      </c>
      <c r="X395" s="59">
        <f t="shared" si="415"/>
        <v>0</v>
      </c>
      <c r="Y395" s="59"/>
      <c r="Z395" s="59"/>
      <c r="AA395" s="59"/>
      <c r="AB395" s="59"/>
      <c r="AC395" s="59"/>
      <c r="AD395" s="59"/>
      <c r="AE395" s="59"/>
      <c r="AF395" s="59"/>
      <c r="AG395" s="59">
        <f t="shared" si="411"/>
        <v>0</v>
      </c>
      <c r="AH395" s="59">
        <f t="shared" si="416"/>
        <v>0</v>
      </c>
      <c r="AI395" s="59">
        <f t="shared" si="412"/>
        <v>0</v>
      </c>
      <c r="AJ395" s="59">
        <f t="shared" si="417"/>
        <v>0</v>
      </c>
      <c r="AK395" s="59">
        <f t="shared" si="418"/>
        <v>0</v>
      </c>
      <c r="AL395" s="59">
        <f t="shared" si="413"/>
        <v>0</v>
      </c>
      <c r="AM395" s="1749"/>
    </row>
    <row r="396" spans="1:39" x14ac:dyDescent="0.2">
      <c r="A396" s="1056" t="s">
        <v>248</v>
      </c>
      <c r="B396" s="1057">
        <v>244</v>
      </c>
      <c r="C396" s="15"/>
      <c r="D396" s="58"/>
      <c r="E396" s="58"/>
      <c r="F396" s="58"/>
      <c r="G396" s="58"/>
      <c r="H396" s="58"/>
      <c r="I396" s="58"/>
      <c r="J396" s="58"/>
      <c r="K396" s="58"/>
      <c r="L396" s="58"/>
      <c r="M396" s="58"/>
      <c r="N396" s="58"/>
      <c r="O396" s="58"/>
      <c r="P396" s="58"/>
      <c r="Q396" s="58"/>
      <c r="R396" s="58"/>
      <c r="S396" s="58">
        <f t="shared" si="419"/>
        <v>0</v>
      </c>
      <c r="T396" s="58">
        <f t="shared" si="420"/>
        <v>0</v>
      </c>
      <c r="U396" s="58">
        <f t="shared" si="414"/>
        <v>0</v>
      </c>
      <c r="V396" s="58">
        <f t="shared" si="409"/>
        <v>0</v>
      </c>
      <c r="W396" s="58">
        <f t="shared" si="410"/>
        <v>0</v>
      </c>
      <c r="X396" s="59">
        <f t="shared" si="415"/>
        <v>0</v>
      </c>
      <c r="Y396" s="59"/>
      <c r="Z396" s="59"/>
      <c r="AA396" s="59"/>
      <c r="AB396" s="59"/>
      <c r="AC396" s="59"/>
      <c r="AD396" s="59"/>
      <c r="AE396" s="59"/>
      <c r="AF396" s="59"/>
      <c r="AG396" s="59">
        <f t="shared" si="411"/>
        <v>0</v>
      </c>
      <c r="AH396" s="59">
        <f t="shared" si="416"/>
        <v>0</v>
      </c>
      <c r="AI396" s="59">
        <f t="shared" si="412"/>
        <v>0</v>
      </c>
      <c r="AJ396" s="59">
        <f t="shared" si="417"/>
        <v>0</v>
      </c>
      <c r="AK396" s="59">
        <f t="shared" si="418"/>
        <v>0</v>
      </c>
      <c r="AL396" s="59">
        <f t="shared" si="413"/>
        <v>0</v>
      </c>
      <c r="AM396" s="1749"/>
    </row>
    <row r="397" spans="1:39" x14ac:dyDescent="0.2">
      <c r="A397" s="1050">
        <v>227</v>
      </c>
      <c r="B397" s="1051">
        <v>244</v>
      </c>
      <c r="C397" s="11"/>
      <c r="D397" s="58"/>
      <c r="E397" s="58"/>
      <c r="F397" s="58"/>
      <c r="G397" s="58"/>
      <c r="H397" s="58"/>
      <c r="I397" s="58"/>
      <c r="J397" s="58"/>
      <c r="K397" s="58"/>
      <c r="L397" s="58"/>
      <c r="M397" s="58"/>
      <c r="N397" s="58"/>
      <c r="O397" s="58"/>
      <c r="P397" s="58"/>
      <c r="Q397" s="58"/>
      <c r="R397" s="58"/>
      <c r="S397" s="58">
        <f t="shared" si="419"/>
        <v>0</v>
      </c>
      <c r="T397" s="58">
        <f t="shared" si="420"/>
        <v>0</v>
      </c>
      <c r="U397" s="58">
        <f t="shared" si="414"/>
        <v>0</v>
      </c>
      <c r="V397" s="58">
        <f t="shared" si="409"/>
        <v>0</v>
      </c>
      <c r="W397" s="58">
        <f t="shared" si="410"/>
        <v>0</v>
      </c>
      <c r="X397" s="59">
        <f t="shared" si="415"/>
        <v>0</v>
      </c>
      <c r="Y397" s="59"/>
      <c r="Z397" s="59"/>
      <c r="AA397" s="59"/>
      <c r="AB397" s="59"/>
      <c r="AC397" s="59"/>
      <c r="AD397" s="59"/>
      <c r="AE397" s="59"/>
      <c r="AF397" s="59"/>
      <c r="AG397" s="59">
        <f t="shared" si="411"/>
        <v>0</v>
      </c>
      <c r="AH397" s="59">
        <f t="shared" si="416"/>
        <v>0</v>
      </c>
      <c r="AI397" s="59">
        <f t="shared" si="412"/>
        <v>0</v>
      </c>
      <c r="AJ397" s="59">
        <f t="shared" si="417"/>
        <v>0</v>
      </c>
      <c r="AK397" s="59">
        <f t="shared" si="418"/>
        <v>0</v>
      </c>
      <c r="AL397" s="59">
        <f t="shared" si="413"/>
        <v>0</v>
      </c>
      <c r="AM397" s="1749"/>
    </row>
    <row r="398" spans="1:39" x14ac:dyDescent="0.2">
      <c r="A398" s="1056">
        <v>262</v>
      </c>
      <c r="B398" s="1049">
        <v>112</v>
      </c>
      <c r="C398" s="15"/>
      <c r="D398" s="58"/>
      <c r="E398" s="58"/>
      <c r="F398" s="58"/>
      <c r="G398" s="58"/>
      <c r="H398" s="58"/>
      <c r="I398" s="58"/>
      <c r="J398" s="58"/>
      <c r="K398" s="58"/>
      <c r="L398" s="58"/>
      <c r="M398" s="58"/>
      <c r="N398" s="58"/>
      <c r="O398" s="58"/>
      <c r="P398" s="58"/>
      <c r="Q398" s="58"/>
      <c r="R398" s="58"/>
      <c r="S398" s="58">
        <f t="shared" si="419"/>
        <v>0</v>
      </c>
      <c r="T398" s="58">
        <f t="shared" si="420"/>
        <v>0</v>
      </c>
      <c r="U398" s="58">
        <f t="shared" si="414"/>
        <v>0</v>
      </c>
      <c r="V398" s="58">
        <f t="shared" si="409"/>
        <v>0</v>
      </c>
      <c r="W398" s="58">
        <f t="shared" si="410"/>
        <v>0</v>
      </c>
      <c r="X398" s="59">
        <f t="shared" si="415"/>
        <v>0</v>
      </c>
      <c r="Y398" s="59"/>
      <c r="Z398" s="59"/>
      <c r="AA398" s="59"/>
      <c r="AB398" s="59"/>
      <c r="AC398" s="59"/>
      <c r="AD398" s="59"/>
      <c r="AE398" s="59"/>
      <c r="AF398" s="59"/>
      <c r="AG398" s="59">
        <f t="shared" si="411"/>
        <v>0</v>
      </c>
      <c r="AH398" s="59">
        <f t="shared" si="416"/>
        <v>0</v>
      </c>
      <c r="AI398" s="59">
        <f t="shared" si="412"/>
        <v>0</v>
      </c>
      <c r="AJ398" s="59">
        <f t="shared" si="417"/>
        <v>0</v>
      </c>
      <c r="AK398" s="59">
        <f t="shared" si="418"/>
        <v>0</v>
      </c>
      <c r="AL398" s="59">
        <f t="shared" si="413"/>
        <v>0</v>
      </c>
      <c r="AM398" s="1749"/>
    </row>
    <row r="399" spans="1:39" x14ac:dyDescent="0.2">
      <c r="A399" s="1056">
        <v>262</v>
      </c>
      <c r="B399" s="1049">
        <v>119</v>
      </c>
      <c r="C399" s="15"/>
      <c r="D399" s="58"/>
      <c r="E399" s="58"/>
      <c r="F399" s="58"/>
      <c r="G399" s="58"/>
      <c r="H399" s="58"/>
      <c r="I399" s="58"/>
      <c r="J399" s="58"/>
      <c r="K399" s="58"/>
      <c r="L399" s="58"/>
      <c r="M399" s="58"/>
      <c r="N399" s="58"/>
      <c r="O399" s="58"/>
      <c r="P399" s="58"/>
      <c r="Q399" s="58"/>
      <c r="R399" s="58"/>
      <c r="S399" s="58">
        <f t="shared" si="419"/>
        <v>0</v>
      </c>
      <c r="T399" s="58">
        <f t="shared" si="420"/>
        <v>0</v>
      </c>
      <c r="U399" s="58">
        <f t="shared" si="414"/>
        <v>0</v>
      </c>
      <c r="V399" s="58">
        <f t="shared" si="409"/>
        <v>0</v>
      </c>
      <c r="W399" s="58">
        <f t="shared" si="410"/>
        <v>0</v>
      </c>
      <c r="X399" s="59">
        <f t="shared" si="415"/>
        <v>0</v>
      </c>
      <c r="Y399" s="59"/>
      <c r="Z399" s="59"/>
      <c r="AA399" s="59"/>
      <c r="AB399" s="59"/>
      <c r="AC399" s="59"/>
      <c r="AD399" s="59"/>
      <c r="AE399" s="59"/>
      <c r="AF399" s="59"/>
      <c r="AG399" s="59">
        <f t="shared" si="411"/>
        <v>0</v>
      </c>
      <c r="AH399" s="59">
        <f t="shared" si="416"/>
        <v>0</v>
      </c>
      <c r="AI399" s="59">
        <f t="shared" si="412"/>
        <v>0</v>
      </c>
      <c r="AJ399" s="59">
        <f t="shared" si="417"/>
        <v>0</v>
      </c>
      <c r="AK399" s="59">
        <f t="shared" si="418"/>
        <v>0</v>
      </c>
      <c r="AL399" s="59">
        <f t="shared" si="413"/>
        <v>0</v>
      </c>
      <c r="AM399" s="1749"/>
    </row>
    <row r="400" spans="1:39" x14ac:dyDescent="0.2">
      <c r="A400" s="1050">
        <v>266</v>
      </c>
      <c r="B400" s="1051">
        <v>111</v>
      </c>
      <c r="C400" s="11"/>
      <c r="D400" s="58"/>
      <c r="E400" s="58"/>
      <c r="F400" s="58"/>
      <c r="G400" s="58"/>
      <c r="H400" s="58"/>
      <c r="I400" s="58"/>
      <c r="J400" s="58"/>
      <c r="K400" s="58"/>
      <c r="L400" s="58"/>
      <c r="M400" s="58"/>
      <c r="N400" s="58"/>
      <c r="O400" s="58"/>
      <c r="P400" s="58"/>
      <c r="Q400" s="58"/>
      <c r="R400" s="58"/>
      <c r="S400" s="58">
        <f>D400+E400+J400+K400</f>
        <v>0</v>
      </c>
      <c r="T400" s="58">
        <f>F400+G400+L400+M400</f>
        <v>0</v>
      </c>
      <c r="U400" s="58">
        <f>H400+I400+N400+O400</f>
        <v>0</v>
      </c>
      <c r="V400" s="58">
        <f>P400</f>
        <v>0</v>
      </c>
      <c r="W400" s="58">
        <f t="shared" si="410"/>
        <v>0</v>
      </c>
      <c r="X400" s="59">
        <f t="shared" si="415"/>
        <v>0</v>
      </c>
      <c r="Y400" s="59"/>
      <c r="Z400" s="59"/>
      <c r="AA400" s="59"/>
      <c r="AB400" s="59"/>
      <c r="AC400" s="59"/>
      <c r="AD400" s="59"/>
      <c r="AE400" s="59"/>
      <c r="AF400" s="59"/>
      <c r="AG400" s="59">
        <f t="shared" si="411"/>
        <v>0</v>
      </c>
      <c r="AH400" s="59">
        <f t="shared" si="416"/>
        <v>0</v>
      </c>
      <c r="AI400" s="59">
        <f t="shared" si="412"/>
        <v>0</v>
      </c>
      <c r="AJ400" s="59">
        <f t="shared" si="417"/>
        <v>0</v>
      </c>
      <c r="AK400" s="59">
        <f t="shared" si="418"/>
        <v>0</v>
      </c>
      <c r="AL400" s="59">
        <f t="shared" si="413"/>
        <v>0</v>
      </c>
      <c r="AM400" s="1749"/>
    </row>
    <row r="401" spans="1:39" x14ac:dyDescent="0.2">
      <c r="A401" s="1050">
        <v>266</v>
      </c>
      <c r="B401" s="1051">
        <v>112</v>
      </c>
      <c r="C401" s="11"/>
      <c r="D401" s="58"/>
      <c r="E401" s="58"/>
      <c r="F401" s="58"/>
      <c r="G401" s="58"/>
      <c r="H401" s="58"/>
      <c r="I401" s="58"/>
      <c r="J401" s="58"/>
      <c r="K401" s="58"/>
      <c r="L401" s="58"/>
      <c r="M401" s="58"/>
      <c r="N401" s="58"/>
      <c r="O401" s="58"/>
      <c r="P401" s="58"/>
      <c r="Q401" s="58"/>
      <c r="R401" s="58"/>
      <c r="S401" s="58">
        <f>D401+E401+J401+K401</f>
        <v>0</v>
      </c>
      <c r="T401" s="58">
        <f>F401+G401+L401+M401</f>
        <v>0</v>
      </c>
      <c r="U401" s="58">
        <f>H401+I401+N401+O401</f>
        <v>0</v>
      </c>
      <c r="V401" s="58">
        <f>P401</f>
        <v>0</v>
      </c>
      <c r="W401" s="58">
        <f t="shared" si="410"/>
        <v>0</v>
      </c>
      <c r="X401" s="59">
        <f t="shared" si="415"/>
        <v>0</v>
      </c>
      <c r="Y401" s="59"/>
      <c r="Z401" s="59"/>
      <c r="AA401" s="59"/>
      <c r="AB401" s="59"/>
      <c r="AC401" s="59"/>
      <c r="AD401" s="59"/>
      <c r="AE401" s="59"/>
      <c r="AF401" s="59"/>
      <c r="AG401" s="59">
        <f t="shared" si="411"/>
        <v>0</v>
      </c>
      <c r="AH401" s="59">
        <f t="shared" si="416"/>
        <v>0</v>
      </c>
      <c r="AI401" s="59">
        <f t="shared" si="412"/>
        <v>0</v>
      </c>
      <c r="AJ401" s="59">
        <f t="shared" si="417"/>
        <v>0</v>
      </c>
      <c r="AK401" s="59">
        <f t="shared" si="418"/>
        <v>0</v>
      </c>
      <c r="AL401" s="59">
        <f t="shared" si="413"/>
        <v>0</v>
      </c>
      <c r="AM401" s="1749"/>
    </row>
    <row r="402" spans="1:39" x14ac:dyDescent="0.2">
      <c r="A402" s="1050">
        <v>266</v>
      </c>
      <c r="B402" s="1051">
        <v>119</v>
      </c>
      <c r="C402" s="11"/>
      <c r="D402" s="58"/>
      <c r="E402" s="58"/>
      <c r="F402" s="58"/>
      <c r="G402" s="58"/>
      <c r="H402" s="58"/>
      <c r="I402" s="58"/>
      <c r="J402" s="58"/>
      <c r="K402" s="58"/>
      <c r="L402" s="58"/>
      <c r="M402" s="58"/>
      <c r="N402" s="58"/>
      <c r="O402" s="58"/>
      <c r="P402" s="58"/>
      <c r="Q402" s="58"/>
      <c r="R402" s="58"/>
      <c r="S402" s="58">
        <f>D402+E402+J402+K402</f>
        <v>0</v>
      </c>
      <c r="T402" s="58">
        <f>F402+G402+L402+M402</f>
        <v>0</v>
      </c>
      <c r="U402" s="58">
        <f>H402+I402+N402+O402</f>
        <v>0</v>
      </c>
      <c r="V402" s="58">
        <f>P402</f>
        <v>0</v>
      </c>
      <c r="W402" s="58">
        <f t="shared" si="410"/>
        <v>0</v>
      </c>
      <c r="X402" s="59">
        <f t="shared" si="415"/>
        <v>0</v>
      </c>
      <c r="Y402" s="59"/>
      <c r="Z402" s="59"/>
      <c r="AA402" s="59"/>
      <c r="AB402" s="59"/>
      <c r="AC402" s="59"/>
      <c r="AD402" s="59"/>
      <c r="AE402" s="59"/>
      <c r="AF402" s="59"/>
      <c r="AG402" s="59">
        <f t="shared" si="411"/>
        <v>0</v>
      </c>
      <c r="AH402" s="59">
        <f t="shared" si="416"/>
        <v>0</v>
      </c>
      <c r="AI402" s="59">
        <f t="shared" si="412"/>
        <v>0</v>
      </c>
      <c r="AJ402" s="59">
        <f t="shared" si="417"/>
        <v>0</v>
      </c>
      <c r="AK402" s="59">
        <f t="shared" si="418"/>
        <v>0</v>
      </c>
      <c r="AL402" s="59">
        <f t="shared" si="413"/>
        <v>0</v>
      </c>
      <c r="AM402" s="1749"/>
    </row>
    <row r="403" spans="1:39" ht="11.25" hidden="1" customHeight="1" x14ac:dyDescent="0.2">
      <c r="A403" s="1050">
        <v>267</v>
      </c>
      <c r="B403" s="1051">
        <v>112</v>
      </c>
      <c r="C403" s="11"/>
      <c r="D403" s="58"/>
      <c r="E403" s="58"/>
      <c r="F403" s="58"/>
      <c r="G403" s="58"/>
      <c r="H403" s="58"/>
      <c r="I403" s="58"/>
      <c r="J403" s="58"/>
      <c r="K403" s="58"/>
      <c r="L403" s="58"/>
      <c r="M403" s="58"/>
      <c r="N403" s="58"/>
      <c r="O403" s="58"/>
      <c r="P403" s="58"/>
      <c r="Q403" s="58"/>
      <c r="R403" s="58"/>
      <c r="S403" s="58">
        <f>D403+E403+J403+K403</f>
        <v>0</v>
      </c>
      <c r="T403" s="58">
        <f>F403+G403+L403+M403</f>
        <v>0</v>
      </c>
      <c r="U403" s="58">
        <f>H403+I403+N403+O403</f>
        <v>0</v>
      </c>
      <c r="V403" s="58">
        <f>P403</f>
        <v>0</v>
      </c>
      <c r="W403" s="58">
        <f t="shared" si="410"/>
        <v>0</v>
      </c>
      <c r="X403" s="59">
        <f t="shared" si="415"/>
        <v>0</v>
      </c>
      <c r="Y403" s="59"/>
      <c r="Z403" s="59"/>
      <c r="AA403" s="59"/>
      <c r="AB403" s="59"/>
      <c r="AC403" s="59"/>
      <c r="AD403" s="59"/>
      <c r="AE403" s="59"/>
      <c r="AF403" s="59"/>
      <c r="AG403" s="59">
        <f t="shared" si="411"/>
        <v>0</v>
      </c>
      <c r="AH403" s="59">
        <f t="shared" si="416"/>
        <v>0</v>
      </c>
      <c r="AI403" s="59">
        <f t="shared" si="412"/>
        <v>0</v>
      </c>
      <c r="AJ403" s="59">
        <f t="shared" si="417"/>
        <v>0</v>
      </c>
      <c r="AK403" s="59">
        <f t="shared" si="418"/>
        <v>0</v>
      </c>
      <c r="AL403" s="59">
        <f t="shared" si="413"/>
        <v>0</v>
      </c>
      <c r="AM403" s="1749"/>
    </row>
    <row r="404" spans="1:39" x14ac:dyDescent="0.2">
      <c r="A404" s="1056">
        <v>291</v>
      </c>
      <c r="B404" s="1147">
        <v>851</v>
      </c>
      <c r="C404" s="15"/>
      <c r="D404" s="58"/>
      <c r="E404" s="58"/>
      <c r="F404" s="58"/>
      <c r="G404" s="58"/>
      <c r="H404" s="58"/>
      <c r="I404" s="58"/>
      <c r="J404" s="58"/>
      <c r="K404" s="58"/>
      <c r="L404" s="58"/>
      <c r="M404" s="58"/>
      <c r="N404" s="58"/>
      <c r="O404" s="58"/>
      <c r="P404" s="58"/>
      <c r="Q404" s="58"/>
      <c r="R404" s="58"/>
      <c r="S404" s="58">
        <f t="shared" si="419"/>
        <v>0</v>
      </c>
      <c r="T404" s="58">
        <f t="shared" si="420"/>
        <v>0</v>
      </c>
      <c r="U404" s="58">
        <f t="shared" si="414"/>
        <v>0</v>
      </c>
      <c r="V404" s="58">
        <f t="shared" si="409"/>
        <v>0</v>
      </c>
      <c r="W404" s="58">
        <f t="shared" si="410"/>
        <v>0</v>
      </c>
      <c r="X404" s="59">
        <f t="shared" si="415"/>
        <v>0</v>
      </c>
      <c r="Y404" s="59"/>
      <c r="Z404" s="59"/>
      <c r="AA404" s="59"/>
      <c r="AB404" s="59"/>
      <c r="AC404" s="59"/>
      <c r="AD404" s="59"/>
      <c r="AE404" s="59"/>
      <c r="AF404" s="59"/>
      <c r="AG404" s="59">
        <f t="shared" si="411"/>
        <v>0</v>
      </c>
      <c r="AH404" s="59">
        <f t="shared" si="416"/>
        <v>0</v>
      </c>
      <c r="AI404" s="59">
        <f t="shared" si="412"/>
        <v>0</v>
      </c>
      <c r="AJ404" s="59">
        <f t="shared" si="417"/>
        <v>0</v>
      </c>
      <c r="AK404" s="59">
        <f t="shared" si="418"/>
        <v>0</v>
      </c>
      <c r="AL404" s="59">
        <f t="shared" si="413"/>
        <v>0</v>
      </c>
      <c r="AM404" s="1749"/>
    </row>
    <row r="405" spans="1:39" x14ac:dyDescent="0.2">
      <c r="A405" s="1056">
        <v>291</v>
      </c>
      <c r="B405" s="1147">
        <v>851</v>
      </c>
      <c r="C405" s="15"/>
      <c r="D405" s="58"/>
      <c r="E405" s="58"/>
      <c r="F405" s="58"/>
      <c r="G405" s="58"/>
      <c r="H405" s="58"/>
      <c r="I405" s="58"/>
      <c r="J405" s="58"/>
      <c r="K405" s="58"/>
      <c r="L405" s="58"/>
      <c r="M405" s="58"/>
      <c r="N405" s="58"/>
      <c r="O405" s="58"/>
      <c r="P405" s="58"/>
      <c r="Q405" s="58"/>
      <c r="R405" s="58"/>
      <c r="S405" s="58">
        <f t="shared" si="419"/>
        <v>0</v>
      </c>
      <c r="T405" s="58">
        <f t="shared" si="420"/>
        <v>0</v>
      </c>
      <c r="U405" s="58">
        <f t="shared" si="414"/>
        <v>0</v>
      </c>
      <c r="V405" s="58">
        <f t="shared" si="409"/>
        <v>0</v>
      </c>
      <c r="W405" s="58">
        <f t="shared" si="410"/>
        <v>0</v>
      </c>
      <c r="X405" s="59">
        <f t="shared" si="415"/>
        <v>0</v>
      </c>
      <c r="Y405" s="59"/>
      <c r="Z405" s="59"/>
      <c r="AA405" s="59"/>
      <c r="AB405" s="59"/>
      <c r="AC405" s="59"/>
      <c r="AD405" s="59"/>
      <c r="AE405" s="59"/>
      <c r="AF405" s="59"/>
      <c r="AG405" s="59">
        <f t="shared" si="411"/>
        <v>0</v>
      </c>
      <c r="AH405" s="59">
        <f t="shared" si="416"/>
        <v>0</v>
      </c>
      <c r="AI405" s="59">
        <f t="shared" si="412"/>
        <v>0</v>
      </c>
      <c r="AJ405" s="59">
        <f t="shared" si="417"/>
        <v>0</v>
      </c>
      <c r="AK405" s="59">
        <f t="shared" si="418"/>
        <v>0</v>
      </c>
      <c r="AL405" s="59">
        <f t="shared" si="413"/>
        <v>0</v>
      </c>
      <c r="AM405" s="1749"/>
    </row>
    <row r="406" spans="1:39" x14ac:dyDescent="0.2">
      <c r="A406" s="1056">
        <v>291</v>
      </c>
      <c r="B406" s="1049">
        <v>852</v>
      </c>
      <c r="C406" s="15"/>
      <c r="D406" s="58"/>
      <c r="E406" s="58"/>
      <c r="F406" s="58"/>
      <c r="G406" s="58"/>
      <c r="H406" s="58"/>
      <c r="I406" s="58"/>
      <c r="J406" s="58"/>
      <c r="K406" s="58"/>
      <c r="L406" s="58"/>
      <c r="M406" s="58"/>
      <c r="N406" s="58"/>
      <c r="O406" s="58"/>
      <c r="P406" s="58"/>
      <c r="Q406" s="58"/>
      <c r="R406" s="58"/>
      <c r="S406" s="58">
        <f t="shared" ref="S406:S411" si="421">D406+E406+J406+K406</f>
        <v>0</v>
      </c>
      <c r="T406" s="58">
        <f t="shared" ref="T406:T411" si="422">F406+G406+L406+M406</f>
        <v>0</v>
      </c>
      <c r="U406" s="58">
        <f t="shared" si="414"/>
        <v>0</v>
      </c>
      <c r="V406" s="58">
        <f t="shared" si="409"/>
        <v>0</v>
      </c>
      <c r="W406" s="58">
        <f t="shared" si="410"/>
        <v>0</v>
      </c>
      <c r="X406" s="59">
        <f t="shared" si="415"/>
        <v>0</v>
      </c>
      <c r="Y406" s="59"/>
      <c r="Z406" s="59"/>
      <c r="AA406" s="59"/>
      <c r="AB406" s="59"/>
      <c r="AC406" s="59"/>
      <c r="AD406" s="59"/>
      <c r="AE406" s="59"/>
      <c r="AF406" s="59"/>
      <c r="AG406" s="59">
        <f t="shared" si="411"/>
        <v>0</v>
      </c>
      <c r="AH406" s="59">
        <f t="shared" si="416"/>
        <v>0</v>
      </c>
      <c r="AI406" s="59">
        <f t="shared" ref="AI406:AI411" si="423">AB406</f>
        <v>0</v>
      </c>
      <c r="AJ406" s="59">
        <f t="shared" si="417"/>
        <v>0</v>
      </c>
      <c r="AK406" s="59">
        <f t="shared" si="418"/>
        <v>0</v>
      </c>
      <c r="AL406" s="59">
        <f t="shared" si="413"/>
        <v>0</v>
      </c>
      <c r="AM406" s="1749"/>
    </row>
    <row r="407" spans="1:39" x14ac:dyDescent="0.2">
      <c r="A407" s="1056">
        <v>291</v>
      </c>
      <c r="B407" s="1147">
        <v>853</v>
      </c>
      <c r="C407" s="15"/>
      <c r="D407" s="58"/>
      <c r="E407" s="58"/>
      <c r="F407" s="58"/>
      <c r="G407" s="58"/>
      <c r="H407" s="58"/>
      <c r="I407" s="58"/>
      <c r="J407" s="58"/>
      <c r="K407" s="58"/>
      <c r="L407" s="58"/>
      <c r="M407" s="58"/>
      <c r="N407" s="58"/>
      <c r="O407" s="58"/>
      <c r="P407" s="58"/>
      <c r="Q407" s="58"/>
      <c r="R407" s="58"/>
      <c r="S407" s="58">
        <f t="shared" si="421"/>
        <v>0</v>
      </c>
      <c r="T407" s="58">
        <f t="shared" si="422"/>
        <v>0</v>
      </c>
      <c r="U407" s="58">
        <f t="shared" si="414"/>
        <v>0</v>
      </c>
      <c r="V407" s="58">
        <f t="shared" si="409"/>
        <v>0</v>
      </c>
      <c r="W407" s="58">
        <f t="shared" si="410"/>
        <v>0</v>
      </c>
      <c r="X407" s="59">
        <f t="shared" si="415"/>
        <v>0</v>
      </c>
      <c r="Y407" s="59"/>
      <c r="Z407" s="59"/>
      <c r="AA407" s="59"/>
      <c r="AB407" s="59"/>
      <c r="AC407" s="59"/>
      <c r="AD407" s="59"/>
      <c r="AE407" s="59"/>
      <c r="AF407" s="59"/>
      <c r="AG407" s="59">
        <f t="shared" si="411"/>
        <v>0</v>
      </c>
      <c r="AH407" s="59">
        <f t="shared" si="416"/>
        <v>0</v>
      </c>
      <c r="AI407" s="59">
        <f t="shared" si="423"/>
        <v>0</v>
      </c>
      <c r="AJ407" s="59">
        <f t="shared" si="417"/>
        <v>0</v>
      </c>
      <c r="AK407" s="59">
        <f t="shared" si="418"/>
        <v>0</v>
      </c>
      <c r="AL407" s="59">
        <f t="shared" si="413"/>
        <v>0</v>
      </c>
      <c r="AM407" s="1749"/>
    </row>
    <row r="408" spans="1:39" x14ac:dyDescent="0.2">
      <c r="A408" s="1056">
        <v>292</v>
      </c>
      <c r="B408" s="1049">
        <v>853</v>
      </c>
      <c r="C408" s="15"/>
      <c r="D408" s="58"/>
      <c r="E408" s="58"/>
      <c r="F408" s="58"/>
      <c r="G408" s="58"/>
      <c r="H408" s="58"/>
      <c r="I408" s="58"/>
      <c r="J408" s="58"/>
      <c r="K408" s="58"/>
      <c r="L408" s="58"/>
      <c r="M408" s="58"/>
      <c r="N408" s="58"/>
      <c r="O408" s="58"/>
      <c r="P408" s="58"/>
      <c r="Q408" s="58"/>
      <c r="R408" s="58"/>
      <c r="S408" s="58">
        <f t="shared" si="421"/>
        <v>0</v>
      </c>
      <c r="T408" s="58">
        <f t="shared" si="422"/>
        <v>0</v>
      </c>
      <c r="U408" s="58">
        <f t="shared" si="414"/>
        <v>0</v>
      </c>
      <c r="V408" s="58">
        <f t="shared" si="409"/>
        <v>0</v>
      </c>
      <c r="W408" s="58">
        <f t="shared" si="410"/>
        <v>0</v>
      </c>
      <c r="X408" s="59">
        <f t="shared" si="415"/>
        <v>0</v>
      </c>
      <c r="Y408" s="59"/>
      <c r="Z408" s="59"/>
      <c r="AA408" s="59"/>
      <c r="AB408" s="59"/>
      <c r="AC408" s="59"/>
      <c r="AD408" s="59"/>
      <c r="AE408" s="59"/>
      <c r="AF408" s="59"/>
      <c r="AG408" s="59">
        <f t="shared" si="411"/>
        <v>0</v>
      </c>
      <c r="AH408" s="59">
        <f t="shared" si="416"/>
        <v>0</v>
      </c>
      <c r="AI408" s="59">
        <f t="shared" si="423"/>
        <v>0</v>
      </c>
      <c r="AJ408" s="59">
        <f t="shared" si="417"/>
        <v>0</v>
      </c>
      <c r="AK408" s="59">
        <f t="shared" si="418"/>
        <v>0</v>
      </c>
      <c r="AL408" s="59">
        <f t="shared" si="413"/>
        <v>0</v>
      </c>
      <c r="AM408" s="1749"/>
    </row>
    <row r="409" spans="1:39" x14ac:dyDescent="0.2">
      <c r="A409" s="1056">
        <v>293</v>
      </c>
      <c r="B409" s="1049">
        <v>851</v>
      </c>
      <c r="C409" s="15"/>
      <c r="D409" s="58"/>
      <c r="E409" s="58"/>
      <c r="F409" s="58"/>
      <c r="G409" s="58"/>
      <c r="H409" s="58"/>
      <c r="I409" s="58"/>
      <c r="J409" s="58"/>
      <c r="K409" s="58"/>
      <c r="L409" s="58"/>
      <c r="M409" s="58"/>
      <c r="N409" s="58"/>
      <c r="O409" s="58"/>
      <c r="P409" s="58"/>
      <c r="Q409" s="58"/>
      <c r="R409" s="58"/>
      <c r="S409" s="58">
        <f t="shared" si="421"/>
        <v>0</v>
      </c>
      <c r="T409" s="58">
        <f t="shared" si="422"/>
        <v>0</v>
      </c>
      <c r="U409" s="58">
        <f>H409+I409+N409+O409</f>
        <v>0</v>
      </c>
      <c r="V409" s="58">
        <f>P409</f>
        <v>0</v>
      </c>
      <c r="W409" s="58">
        <f t="shared" si="410"/>
        <v>0</v>
      </c>
      <c r="X409" s="59">
        <f t="shared" si="415"/>
        <v>0</v>
      </c>
      <c r="Y409" s="59"/>
      <c r="Z409" s="59"/>
      <c r="AA409" s="59"/>
      <c r="AB409" s="59"/>
      <c r="AC409" s="59"/>
      <c r="AD409" s="59"/>
      <c r="AE409" s="59"/>
      <c r="AF409" s="59"/>
      <c r="AG409" s="59">
        <f t="shared" si="411"/>
        <v>0</v>
      </c>
      <c r="AH409" s="59">
        <f t="shared" si="416"/>
        <v>0</v>
      </c>
      <c r="AI409" s="59">
        <f t="shared" si="423"/>
        <v>0</v>
      </c>
      <c r="AJ409" s="59">
        <f t="shared" si="417"/>
        <v>0</v>
      </c>
      <c r="AK409" s="59">
        <f t="shared" si="418"/>
        <v>0</v>
      </c>
      <c r="AL409" s="59">
        <f t="shared" si="413"/>
        <v>0</v>
      </c>
      <c r="AM409" s="1749"/>
    </row>
    <row r="410" spans="1:39" x14ac:dyDescent="0.2">
      <c r="A410" s="1056">
        <v>293</v>
      </c>
      <c r="B410" s="1049">
        <v>853</v>
      </c>
      <c r="C410" s="15"/>
      <c r="D410" s="58"/>
      <c r="E410" s="58"/>
      <c r="F410" s="58"/>
      <c r="G410" s="58"/>
      <c r="H410" s="58"/>
      <c r="I410" s="58"/>
      <c r="J410" s="58"/>
      <c r="K410" s="58"/>
      <c r="L410" s="58"/>
      <c r="M410" s="58"/>
      <c r="N410" s="58"/>
      <c r="O410" s="58"/>
      <c r="P410" s="58"/>
      <c r="Q410" s="58"/>
      <c r="R410" s="58"/>
      <c r="S410" s="58">
        <f t="shared" si="421"/>
        <v>0</v>
      </c>
      <c r="T410" s="58">
        <f t="shared" si="422"/>
        <v>0</v>
      </c>
      <c r="U410" s="58">
        <f t="shared" si="414"/>
        <v>0</v>
      </c>
      <c r="V410" s="58">
        <f t="shared" si="409"/>
        <v>0</v>
      </c>
      <c r="W410" s="58">
        <f t="shared" si="410"/>
        <v>0</v>
      </c>
      <c r="X410" s="59">
        <f t="shared" si="415"/>
        <v>0</v>
      </c>
      <c r="Y410" s="59"/>
      <c r="Z410" s="59"/>
      <c r="AA410" s="59"/>
      <c r="AB410" s="59"/>
      <c r="AC410" s="59"/>
      <c r="AD410" s="59"/>
      <c r="AE410" s="59"/>
      <c r="AF410" s="59"/>
      <c r="AG410" s="59">
        <f t="shared" si="411"/>
        <v>0</v>
      </c>
      <c r="AH410" s="59">
        <f t="shared" si="416"/>
        <v>0</v>
      </c>
      <c r="AI410" s="59">
        <f t="shared" si="423"/>
        <v>0</v>
      </c>
      <c r="AJ410" s="59">
        <f t="shared" si="417"/>
        <v>0</v>
      </c>
      <c r="AK410" s="59">
        <f t="shared" si="418"/>
        <v>0</v>
      </c>
      <c r="AL410" s="59">
        <f t="shared" si="413"/>
        <v>0</v>
      </c>
      <c r="AM410" s="1749"/>
    </row>
    <row r="411" spans="1:39" x14ac:dyDescent="0.2">
      <c r="A411" s="1056">
        <v>296</v>
      </c>
      <c r="B411" s="1049">
        <v>244</v>
      </c>
      <c r="C411" s="15"/>
      <c r="D411" s="58"/>
      <c r="E411" s="58"/>
      <c r="F411" s="58"/>
      <c r="G411" s="58"/>
      <c r="H411" s="58"/>
      <c r="I411" s="58"/>
      <c r="J411" s="58"/>
      <c r="K411" s="58"/>
      <c r="L411" s="58"/>
      <c r="M411" s="58"/>
      <c r="N411" s="58"/>
      <c r="O411" s="58"/>
      <c r="P411" s="58"/>
      <c r="Q411" s="58"/>
      <c r="R411" s="58"/>
      <c r="S411" s="58">
        <f t="shared" si="421"/>
        <v>0</v>
      </c>
      <c r="T411" s="58">
        <f t="shared" si="422"/>
        <v>0</v>
      </c>
      <c r="U411" s="58">
        <f t="shared" si="414"/>
        <v>0</v>
      </c>
      <c r="V411" s="58">
        <f t="shared" si="409"/>
        <v>0</v>
      </c>
      <c r="W411" s="58">
        <f t="shared" si="410"/>
        <v>0</v>
      </c>
      <c r="X411" s="59">
        <f t="shared" si="415"/>
        <v>0</v>
      </c>
      <c r="Y411" s="59"/>
      <c r="Z411" s="59"/>
      <c r="AA411" s="59"/>
      <c r="AB411" s="59"/>
      <c r="AC411" s="59"/>
      <c r="AD411" s="59"/>
      <c r="AE411" s="59"/>
      <c r="AF411" s="59"/>
      <c r="AG411" s="59">
        <f t="shared" ref="AG411:AG427" si="424">Y411+AC411</f>
        <v>0</v>
      </c>
      <c r="AH411" s="59">
        <f t="shared" si="416"/>
        <v>0</v>
      </c>
      <c r="AI411" s="59">
        <f t="shared" si="423"/>
        <v>0</v>
      </c>
      <c r="AJ411" s="59">
        <f t="shared" si="417"/>
        <v>0</v>
      </c>
      <c r="AK411" s="59">
        <f t="shared" si="418"/>
        <v>0</v>
      </c>
      <c r="AL411" s="59">
        <f t="shared" ref="AL411:AL427" si="425">C411+X411+AK411</f>
        <v>0</v>
      </c>
      <c r="AM411" s="1749"/>
    </row>
    <row r="412" spans="1:39" x14ac:dyDescent="0.2">
      <c r="A412" s="1056">
        <v>296</v>
      </c>
      <c r="B412" s="1049">
        <v>340</v>
      </c>
      <c r="C412" s="15"/>
      <c r="D412" s="58"/>
      <c r="E412" s="58"/>
      <c r="F412" s="58"/>
      <c r="G412" s="58"/>
      <c r="H412" s="58"/>
      <c r="I412" s="58"/>
      <c r="J412" s="58"/>
      <c r="K412" s="58"/>
      <c r="L412" s="58"/>
      <c r="M412" s="58"/>
      <c r="N412" s="58"/>
      <c r="O412" s="58"/>
      <c r="P412" s="58"/>
      <c r="Q412" s="58"/>
      <c r="R412" s="58"/>
      <c r="S412" s="58">
        <f t="shared" si="419"/>
        <v>0</v>
      </c>
      <c r="T412" s="58">
        <f t="shared" si="420"/>
        <v>0</v>
      </c>
      <c r="U412" s="58">
        <f t="shared" si="414"/>
        <v>0</v>
      </c>
      <c r="V412" s="58">
        <f t="shared" si="409"/>
        <v>0</v>
      </c>
      <c r="W412" s="58">
        <f t="shared" si="410"/>
        <v>0</v>
      </c>
      <c r="X412" s="59">
        <f t="shared" si="415"/>
        <v>0</v>
      </c>
      <c r="Y412" s="59"/>
      <c r="Z412" s="59"/>
      <c r="AA412" s="59"/>
      <c r="AB412" s="59"/>
      <c r="AC412" s="59"/>
      <c r="AD412" s="59"/>
      <c r="AE412" s="59"/>
      <c r="AF412" s="59"/>
      <c r="AG412" s="59">
        <f t="shared" si="424"/>
        <v>0</v>
      </c>
      <c r="AH412" s="59">
        <f t="shared" si="416"/>
        <v>0</v>
      </c>
      <c r="AI412" s="59">
        <f t="shared" ref="AI412:AI427" si="426">AB412</f>
        <v>0</v>
      </c>
      <c r="AJ412" s="59">
        <f t="shared" si="417"/>
        <v>0</v>
      </c>
      <c r="AK412" s="59">
        <f t="shared" si="418"/>
        <v>0</v>
      </c>
      <c r="AL412" s="59">
        <f t="shared" si="425"/>
        <v>0</v>
      </c>
      <c r="AM412" s="1749"/>
    </row>
    <row r="413" spans="1:39" ht="11.25" hidden="1" customHeight="1" x14ac:dyDescent="0.2">
      <c r="A413" s="1056">
        <v>296</v>
      </c>
      <c r="B413" s="1049">
        <v>360</v>
      </c>
      <c r="C413" s="15"/>
      <c r="D413" s="58"/>
      <c r="E413" s="58"/>
      <c r="F413" s="58"/>
      <c r="G413" s="58"/>
      <c r="H413" s="58"/>
      <c r="I413" s="58"/>
      <c r="J413" s="58"/>
      <c r="K413" s="58"/>
      <c r="L413" s="58"/>
      <c r="M413" s="58"/>
      <c r="N413" s="58"/>
      <c r="O413" s="58"/>
      <c r="P413" s="58"/>
      <c r="Q413" s="58"/>
      <c r="R413" s="58"/>
      <c r="S413" s="58">
        <f>D413+E413+J413+K413</f>
        <v>0</v>
      </c>
      <c r="T413" s="58">
        <f>F413+G413+L413+M413</f>
        <v>0</v>
      </c>
      <c r="U413" s="58">
        <f>H413+I413+N413+O413</f>
        <v>0</v>
      </c>
      <c r="V413" s="58">
        <f>P413</f>
        <v>0</v>
      </c>
      <c r="W413" s="58">
        <f t="shared" si="410"/>
        <v>0</v>
      </c>
      <c r="X413" s="59">
        <f t="shared" si="415"/>
        <v>0</v>
      </c>
      <c r="Y413" s="59"/>
      <c r="Z413" s="59"/>
      <c r="AA413" s="59"/>
      <c r="AB413" s="59"/>
      <c r="AC413" s="59"/>
      <c r="AD413" s="59"/>
      <c r="AE413" s="59"/>
      <c r="AF413" s="59"/>
      <c r="AG413" s="59">
        <f t="shared" si="424"/>
        <v>0</v>
      </c>
      <c r="AH413" s="59">
        <f t="shared" si="416"/>
        <v>0</v>
      </c>
      <c r="AI413" s="59">
        <f t="shared" si="426"/>
        <v>0</v>
      </c>
      <c r="AJ413" s="59">
        <f t="shared" si="417"/>
        <v>0</v>
      </c>
      <c r="AK413" s="59">
        <f t="shared" si="418"/>
        <v>0</v>
      </c>
      <c r="AL413" s="59">
        <f t="shared" si="425"/>
        <v>0</v>
      </c>
      <c r="AM413" s="1749"/>
    </row>
    <row r="414" spans="1:39" x14ac:dyDescent="0.2">
      <c r="A414" s="1056">
        <v>296</v>
      </c>
      <c r="B414" s="1049">
        <v>831</v>
      </c>
      <c r="C414" s="15"/>
      <c r="D414" s="58"/>
      <c r="E414" s="58"/>
      <c r="F414" s="58"/>
      <c r="G414" s="58"/>
      <c r="H414" s="58"/>
      <c r="I414" s="58"/>
      <c r="J414" s="58"/>
      <c r="K414" s="58"/>
      <c r="L414" s="58"/>
      <c r="M414" s="58"/>
      <c r="N414" s="58"/>
      <c r="O414" s="58"/>
      <c r="P414" s="58"/>
      <c r="Q414" s="58"/>
      <c r="R414" s="58"/>
      <c r="S414" s="58">
        <f>D414+E414+J414+K414</f>
        <v>0</v>
      </c>
      <c r="T414" s="58">
        <f>F414+G414+L414+M414</f>
        <v>0</v>
      </c>
      <c r="U414" s="58">
        <f>H414+I414+N414+O414</f>
        <v>0</v>
      </c>
      <c r="V414" s="58">
        <f>P414</f>
        <v>0</v>
      </c>
      <c r="W414" s="58">
        <f t="shared" si="410"/>
        <v>0</v>
      </c>
      <c r="X414" s="59">
        <f t="shared" si="415"/>
        <v>0</v>
      </c>
      <c r="Y414" s="59"/>
      <c r="Z414" s="59"/>
      <c r="AA414" s="59"/>
      <c r="AB414" s="59"/>
      <c r="AC414" s="59"/>
      <c r="AD414" s="59"/>
      <c r="AE414" s="59"/>
      <c r="AF414" s="59"/>
      <c r="AG414" s="59">
        <f t="shared" si="424"/>
        <v>0</v>
      </c>
      <c r="AH414" s="59">
        <f t="shared" si="416"/>
        <v>0</v>
      </c>
      <c r="AI414" s="59">
        <f t="shared" si="426"/>
        <v>0</v>
      </c>
      <c r="AJ414" s="59">
        <f t="shared" si="417"/>
        <v>0</v>
      </c>
      <c r="AK414" s="59">
        <f t="shared" si="418"/>
        <v>0</v>
      </c>
      <c r="AL414" s="59">
        <f t="shared" si="425"/>
        <v>0</v>
      </c>
      <c r="AM414" s="1749"/>
    </row>
    <row r="415" spans="1:39" x14ac:dyDescent="0.2">
      <c r="A415" s="1056">
        <v>296</v>
      </c>
      <c r="B415" s="1049">
        <v>853</v>
      </c>
      <c r="C415" s="15"/>
      <c r="D415" s="58"/>
      <c r="E415" s="58"/>
      <c r="F415" s="58"/>
      <c r="G415" s="58"/>
      <c r="H415" s="58"/>
      <c r="I415" s="58"/>
      <c r="J415" s="58"/>
      <c r="K415" s="58"/>
      <c r="L415" s="58"/>
      <c r="M415" s="58"/>
      <c r="N415" s="58"/>
      <c r="O415" s="58"/>
      <c r="P415" s="58"/>
      <c r="Q415" s="58"/>
      <c r="R415" s="58"/>
      <c r="S415" s="58">
        <f>D415+E415+J415+K415</f>
        <v>0</v>
      </c>
      <c r="T415" s="58">
        <f>F415+G415+L415+M415</f>
        <v>0</v>
      </c>
      <c r="U415" s="58">
        <f t="shared" si="414"/>
        <v>0</v>
      </c>
      <c r="V415" s="58">
        <f t="shared" si="409"/>
        <v>0</v>
      </c>
      <c r="W415" s="58">
        <f t="shared" si="410"/>
        <v>0</v>
      </c>
      <c r="X415" s="59">
        <f t="shared" si="415"/>
        <v>0</v>
      </c>
      <c r="Y415" s="59"/>
      <c r="Z415" s="59"/>
      <c r="AA415" s="59"/>
      <c r="AB415" s="59"/>
      <c r="AC415" s="59"/>
      <c r="AD415" s="59"/>
      <c r="AE415" s="59"/>
      <c r="AF415" s="59"/>
      <c r="AG415" s="59">
        <f t="shared" si="424"/>
        <v>0</v>
      </c>
      <c r="AH415" s="59">
        <f t="shared" si="416"/>
        <v>0</v>
      </c>
      <c r="AI415" s="59">
        <f t="shared" si="426"/>
        <v>0</v>
      </c>
      <c r="AJ415" s="59">
        <f t="shared" si="417"/>
        <v>0</v>
      </c>
      <c r="AK415" s="59">
        <f t="shared" si="418"/>
        <v>0</v>
      </c>
      <c r="AL415" s="59">
        <f t="shared" si="425"/>
        <v>0</v>
      </c>
      <c r="AM415" s="1749"/>
    </row>
    <row r="416" spans="1:39" x14ac:dyDescent="0.2">
      <c r="A416" s="1050">
        <v>310</v>
      </c>
      <c r="B416" s="1057">
        <v>244</v>
      </c>
      <c r="C416" s="11"/>
      <c r="D416" s="58"/>
      <c r="E416" s="58"/>
      <c r="F416" s="58"/>
      <c r="G416" s="58"/>
      <c r="H416" s="58"/>
      <c r="I416" s="58"/>
      <c r="J416" s="58"/>
      <c r="K416" s="58"/>
      <c r="L416" s="58"/>
      <c r="M416" s="58"/>
      <c r="N416" s="58"/>
      <c r="O416" s="58"/>
      <c r="P416" s="58"/>
      <c r="Q416" s="58"/>
      <c r="R416" s="58"/>
      <c r="S416" s="58">
        <f t="shared" si="419"/>
        <v>0</v>
      </c>
      <c r="T416" s="58">
        <f t="shared" si="420"/>
        <v>0</v>
      </c>
      <c r="U416" s="58">
        <f t="shared" si="414"/>
        <v>0</v>
      </c>
      <c r="V416" s="58">
        <f t="shared" si="409"/>
        <v>0</v>
      </c>
      <c r="W416" s="58">
        <f t="shared" si="410"/>
        <v>0</v>
      </c>
      <c r="X416" s="59">
        <f t="shared" si="415"/>
        <v>0</v>
      </c>
      <c r="Y416" s="59"/>
      <c r="Z416" s="59"/>
      <c r="AA416" s="59"/>
      <c r="AB416" s="59"/>
      <c r="AC416" s="59"/>
      <c r="AD416" s="59"/>
      <c r="AE416" s="59"/>
      <c r="AF416" s="59"/>
      <c r="AG416" s="59">
        <f t="shared" si="424"/>
        <v>0</v>
      </c>
      <c r="AH416" s="59">
        <f t="shared" si="416"/>
        <v>0</v>
      </c>
      <c r="AI416" s="59">
        <f t="shared" si="426"/>
        <v>0</v>
      </c>
      <c r="AJ416" s="59">
        <f t="shared" si="417"/>
        <v>0</v>
      </c>
      <c r="AK416" s="59">
        <f t="shared" si="418"/>
        <v>0</v>
      </c>
      <c r="AL416" s="59">
        <f t="shared" si="425"/>
        <v>0</v>
      </c>
      <c r="AM416" s="1749"/>
    </row>
    <row r="417" spans="1:39" ht="11.25" hidden="1" customHeight="1" x14ac:dyDescent="0.2">
      <c r="A417" s="1062">
        <v>320</v>
      </c>
      <c r="B417" s="1045">
        <v>244</v>
      </c>
      <c r="C417" s="11"/>
      <c r="D417" s="58"/>
      <c r="E417" s="58"/>
      <c r="F417" s="58"/>
      <c r="G417" s="58"/>
      <c r="H417" s="58"/>
      <c r="I417" s="58"/>
      <c r="J417" s="58"/>
      <c r="K417" s="58"/>
      <c r="L417" s="58"/>
      <c r="M417" s="58"/>
      <c r="N417" s="58"/>
      <c r="O417" s="58"/>
      <c r="P417" s="58"/>
      <c r="Q417" s="58"/>
      <c r="R417" s="58"/>
      <c r="S417" s="58">
        <f t="shared" si="419"/>
        <v>0</v>
      </c>
      <c r="T417" s="58">
        <f t="shared" si="420"/>
        <v>0</v>
      </c>
      <c r="U417" s="58">
        <f t="shared" si="414"/>
        <v>0</v>
      </c>
      <c r="V417" s="58">
        <f t="shared" si="409"/>
        <v>0</v>
      </c>
      <c r="W417" s="58">
        <f t="shared" si="410"/>
        <v>0</v>
      </c>
      <c r="X417" s="59">
        <f t="shared" si="415"/>
        <v>0</v>
      </c>
      <c r="Y417" s="59"/>
      <c r="Z417" s="59"/>
      <c r="AA417" s="59"/>
      <c r="AB417" s="59"/>
      <c r="AC417" s="59"/>
      <c r="AD417" s="59"/>
      <c r="AE417" s="59"/>
      <c r="AF417" s="59"/>
      <c r="AG417" s="59">
        <f t="shared" si="424"/>
        <v>0</v>
      </c>
      <c r="AH417" s="59">
        <f t="shared" si="416"/>
        <v>0</v>
      </c>
      <c r="AI417" s="59">
        <f t="shared" si="426"/>
        <v>0</v>
      </c>
      <c r="AJ417" s="59">
        <f t="shared" si="417"/>
        <v>0</v>
      </c>
      <c r="AK417" s="59">
        <f t="shared" si="418"/>
        <v>0</v>
      </c>
      <c r="AL417" s="59">
        <f t="shared" si="425"/>
        <v>0</v>
      </c>
      <c r="AM417" s="1749"/>
    </row>
    <row r="418" spans="1:39" ht="11.25" hidden="1" customHeight="1" x14ac:dyDescent="0.2">
      <c r="A418" s="1050">
        <v>340</v>
      </c>
      <c r="B418" s="1057">
        <v>244</v>
      </c>
      <c r="C418" s="11"/>
      <c r="D418" s="58"/>
      <c r="E418" s="58"/>
      <c r="F418" s="58"/>
      <c r="G418" s="58"/>
      <c r="H418" s="58"/>
      <c r="I418" s="58"/>
      <c r="J418" s="58"/>
      <c r="K418" s="58"/>
      <c r="L418" s="58"/>
      <c r="M418" s="58"/>
      <c r="N418" s="58"/>
      <c r="O418" s="58"/>
      <c r="P418" s="58"/>
      <c r="Q418" s="58"/>
      <c r="R418" s="58"/>
      <c r="S418" s="58">
        <f t="shared" si="419"/>
        <v>0</v>
      </c>
      <c r="T418" s="58">
        <f t="shared" si="420"/>
        <v>0</v>
      </c>
      <c r="U418" s="58">
        <f t="shared" si="414"/>
        <v>0</v>
      </c>
      <c r="V418" s="58">
        <f t="shared" si="409"/>
        <v>0</v>
      </c>
      <c r="W418" s="58">
        <f t="shared" si="410"/>
        <v>0</v>
      </c>
      <c r="X418" s="59">
        <f t="shared" si="415"/>
        <v>0</v>
      </c>
      <c r="Y418" s="59"/>
      <c r="Z418" s="59"/>
      <c r="AA418" s="59"/>
      <c r="AB418" s="59"/>
      <c r="AC418" s="59"/>
      <c r="AD418" s="59"/>
      <c r="AE418" s="59"/>
      <c r="AF418" s="59"/>
      <c r="AG418" s="59">
        <f t="shared" si="424"/>
        <v>0</v>
      </c>
      <c r="AH418" s="59">
        <f t="shared" si="416"/>
        <v>0</v>
      </c>
      <c r="AI418" s="59">
        <f t="shared" si="426"/>
        <v>0</v>
      </c>
      <c r="AJ418" s="59">
        <f t="shared" si="417"/>
        <v>0</v>
      </c>
      <c r="AK418" s="59">
        <f t="shared" si="418"/>
        <v>0</v>
      </c>
      <c r="AL418" s="59">
        <f t="shared" si="425"/>
        <v>0</v>
      </c>
      <c r="AM418" s="1749"/>
    </row>
    <row r="419" spans="1:39" x14ac:dyDescent="0.2">
      <c r="A419" s="1050">
        <v>341</v>
      </c>
      <c r="B419" s="1057">
        <v>244</v>
      </c>
      <c r="C419" s="11"/>
      <c r="D419" s="58"/>
      <c r="E419" s="58"/>
      <c r="F419" s="58"/>
      <c r="G419" s="58"/>
      <c r="H419" s="58"/>
      <c r="I419" s="58"/>
      <c r="J419" s="58"/>
      <c r="K419" s="58"/>
      <c r="L419" s="58"/>
      <c r="M419" s="58"/>
      <c r="N419" s="58"/>
      <c r="O419" s="58"/>
      <c r="P419" s="58"/>
      <c r="Q419" s="58"/>
      <c r="R419" s="58"/>
      <c r="S419" s="58">
        <f t="shared" si="419"/>
        <v>0</v>
      </c>
      <c r="T419" s="58">
        <f t="shared" si="420"/>
        <v>0</v>
      </c>
      <c r="U419" s="58">
        <f t="shared" si="414"/>
        <v>0</v>
      </c>
      <c r="V419" s="58">
        <f t="shared" si="409"/>
        <v>0</v>
      </c>
      <c r="W419" s="58">
        <f t="shared" si="410"/>
        <v>0</v>
      </c>
      <c r="X419" s="59">
        <f t="shared" si="415"/>
        <v>0</v>
      </c>
      <c r="Y419" s="59"/>
      <c r="Z419" s="59"/>
      <c r="AA419" s="59"/>
      <c r="AB419" s="59"/>
      <c r="AC419" s="59"/>
      <c r="AD419" s="59"/>
      <c r="AE419" s="59"/>
      <c r="AF419" s="59"/>
      <c r="AG419" s="59">
        <f t="shared" si="424"/>
        <v>0</v>
      </c>
      <c r="AH419" s="59">
        <f t="shared" si="416"/>
        <v>0</v>
      </c>
      <c r="AI419" s="59">
        <f t="shared" si="426"/>
        <v>0</v>
      </c>
      <c r="AJ419" s="59">
        <f t="shared" si="417"/>
        <v>0</v>
      </c>
      <c r="AK419" s="59">
        <f t="shared" si="418"/>
        <v>0</v>
      </c>
      <c r="AL419" s="59">
        <f t="shared" si="425"/>
        <v>0</v>
      </c>
      <c r="AM419" s="1749"/>
    </row>
    <row r="420" spans="1:39" x14ac:dyDescent="0.2">
      <c r="A420" s="1050">
        <v>342</v>
      </c>
      <c r="B420" s="1057">
        <v>244</v>
      </c>
      <c r="C420" s="11"/>
      <c r="D420" s="58"/>
      <c r="E420" s="58"/>
      <c r="F420" s="58"/>
      <c r="G420" s="58"/>
      <c r="H420" s="58"/>
      <c r="I420" s="58"/>
      <c r="J420" s="58"/>
      <c r="K420" s="58"/>
      <c r="L420" s="58"/>
      <c r="M420" s="58"/>
      <c r="N420" s="58"/>
      <c r="O420" s="58"/>
      <c r="P420" s="58"/>
      <c r="Q420" s="58"/>
      <c r="R420" s="58"/>
      <c r="S420" s="58">
        <f t="shared" si="419"/>
        <v>0</v>
      </c>
      <c r="T420" s="58">
        <f t="shared" si="420"/>
        <v>0</v>
      </c>
      <c r="U420" s="58">
        <f t="shared" si="414"/>
        <v>0</v>
      </c>
      <c r="V420" s="58">
        <f t="shared" si="409"/>
        <v>0</v>
      </c>
      <c r="W420" s="58">
        <f t="shared" si="410"/>
        <v>0</v>
      </c>
      <c r="X420" s="59">
        <f t="shared" si="415"/>
        <v>0</v>
      </c>
      <c r="Y420" s="59"/>
      <c r="Z420" s="59"/>
      <c r="AA420" s="59"/>
      <c r="AB420" s="59"/>
      <c r="AC420" s="59"/>
      <c r="AD420" s="59"/>
      <c r="AE420" s="59"/>
      <c r="AF420" s="59"/>
      <c r="AG420" s="59">
        <f t="shared" si="424"/>
        <v>0</v>
      </c>
      <c r="AH420" s="59">
        <f t="shared" si="416"/>
        <v>0</v>
      </c>
      <c r="AI420" s="59">
        <f t="shared" si="426"/>
        <v>0</v>
      </c>
      <c r="AJ420" s="59">
        <f t="shared" si="417"/>
        <v>0</v>
      </c>
      <c r="AK420" s="59">
        <f t="shared" si="418"/>
        <v>0</v>
      </c>
      <c r="AL420" s="59">
        <f t="shared" si="425"/>
        <v>0</v>
      </c>
      <c r="AM420" s="1749"/>
    </row>
    <row r="421" spans="1:39" x14ac:dyDescent="0.2">
      <c r="A421" s="1050">
        <v>343</v>
      </c>
      <c r="B421" s="1057">
        <v>244</v>
      </c>
      <c r="C421" s="11"/>
      <c r="D421" s="58"/>
      <c r="E421" s="58"/>
      <c r="F421" s="58"/>
      <c r="G421" s="58"/>
      <c r="H421" s="58"/>
      <c r="I421" s="58"/>
      <c r="J421" s="58"/>
      <c r="K421" s="58"/>
      <c r="L421" s="58"/>
      <c r="M421" s="58"/>
      <c r="N421" s="58"/>
      <c r="O421" s="58"/>
      <c r="P421" s="58"/>
      <c r="Q421" s="58"/>
      <c r="R421" s="58"/>
      <c r="S421" s="58">
        <f t="shared" si="419"/>
        <v>0</v>
      </c>
      <c r="T421" s="58">
        <f t="shared" si="420"/>
        <v>0</v>
      </c>
      <c r="U421" s="58">
        <f t="shared" si="414"/>
        <v>0</v>
      </c>
      <c r="V421" s="58">
        <f t="shared" si="409"/>
        <v>0</v>
      </c>
      <c r="W421" s="58">
        <f t="shared" si="410"/>
        <v>0</v>
      </c>
      <c r="X421" s="59">
        <f t="shared" si="415"/>
        <v>0</v>
      </c>
      <c r="Y421" s="59"/>
      <c r="Z421" s="59"/>
      <c r="AA421" s="59"/>
      <c r="AB421" s="59"/>
      <c r="AC421" s="59"/>
      <c r="AD421" s="59"/>
      <c r="AE421" s="59"/>
      <c r="AF421" s="59"/>
      <c r="AG421" s="59">
        <f t="shared" si="424"/>
        <v>0</v>
      </c>
      <c r="AH421" s="59">
        <f t="shared" si="416"/>
        <v>0</v>
      </c>
      <c r="AI421" s="59">
        <f t="shared" si="426"/>
        <v>0</v>
      </c>
      <c r="AJ421" s="59">
        <f t="shared" si="417"/>
        <v>0</v>
      </c>
      <c r="AK421" s="59">
        <f t="shared" si="418"/>
        <v>0</v>
      </c>
      <c r="AL421" s="59">
        <f t="shared" si="425"/>
        <v>0</v>
      </c>
      <c r="AM421" s="1749"/>
    </row>
    <row r="422" spans="1:39" x14ac:dyDescent="0.2">
      <c r="A422" s="1050">
        <v>344</v>
      </c>
      <c r="B422" s="1057">
        <v>244</v>
      </c>
      <c r="C422" s="11"/>
      <c r="D422" s="58"/>
      <c r="E422" s="58"/>
      <c r="F422" s="58"/>
      <c r="G422" s="58"/>
      <c r="H422" s="58"/>
      <c r="I422" s="58"/>
      <c r="J422" s="58"/>
      <c r="K422" s="58"/>
      <c r="L422" s="58"/>
      <c r="M422" s="58"/>
      <c r="N422" s="58"/>
      <c r="O422" s="58"/>
      <c r="P422" s="58"/>
      <c r="Q422" s="58"/>
      <c r="R422" s="58"/>
      <c r="S422" s="58">
        <f t="shared" si="419"/>
        <v>0</v>
      </c>
      <c r="T422" s="58">
        <f t="shared" si="420"/>
        <v>0</v>
      </c>
      <c r="U422" s="58">
        <f t="shared" si="414"/>
        <v>0</v>
      </c>
      <c r="V422" s="58">
        <f t="shared" si="409"/>
        <v>0</v>
      </c>
      <c r="W422" s="58">
        <f t="shared" si="410"/>
        <v>0</v>
      </c>
      <c r="X422" s="59">
        <f t="shared" si="415"/>
        <v>0</v>
      </c>
      <c r="Y422" s="59"/>
      <c r="Z422" s="59"/>
      <c r="AA422" s="59"/>
      <c r="AB422" s="59"/>
      <c r="AC422" s="59"/>
      <c r="AD422" s="59"/>
      <c r="AE422" s="59"/>
      <c r="AF422" s="59"/>
      <c r="AG422" s="59">
        <f t="shared" si="424"/>
        <v>0</v>
      </c>
      <c r="AH422" s="59">
        <f t="shared" si="416"/>
        <v>0</v>
      </c>
      <c r="AI422" s="59">
        <f t="shared" si="426"/>
        <v>0</v>
      </c>
      <c r="AJ422" s="59">
        <f t="shared" si="417"/>
        <v>0</v>
      </c>
      <c r="AK422" s="59">
        <f t="shared" si="418"/>
        <v>0</v>
      </c>
      <c r="AL422" s="59">
        <f t="shared" si="425"/>
        <v>0</v>
      </c>
      <c r="AM422" s="1749"/>
    </row>
    <row r="423" spans="1:39" x14ac:dyDescent="0.2">
      <c r="A423" s="1050">
        <v>345</v>
      </c>
      <c r="B423" s="1057">
        <v>244</v>
      </c>
      <c r="C423" s="11"/>
      <c r="D423" s="58"/>
      <c r="E423" s="58"/>
      <c r="F423" s="58"/>
      <c r="G423" s="58"/>
      <c r="H423" s="58"/>
      <c r="I423" s="58"/>
      <c r="J423" s="58"/>
      <c r="K423" s="58"/>
      <c r="L423" s="58"/>
      <c r="M423" s="58"/>
      <c r="N423" s="58"/>
      <c r="O423" s="58"/>
      <c r="P423" s="58"/>
      <c r="Q423" s="58"/>
      <c r="R423" s="58"/>
      <c r="S423" s="58">
        <f t="shared" si="419"/>
        <v>0</v>
      </c>
      <c r="T423" s="58">
        <f t="shared" si="420"/>
        <v>0</v>
      </c>
      <c r="U423" s="58">
        <f t="shared" si="414"/>
        <v>0</v>
      </c>
      <c r="V423" s="58">
        <f t="shared" si="409"/>
        <v>0</v>
      </c>
      <c r="W423" s="58">
        <f t="shared" si="410"/>
        <v>0</v>
      </c>
      <c r="X423" s="59">
        <f t="shared" si="415"/>
        <v>0</v>
      </c>
      <c r="Y423" s="59"/>
      <c r="Z423" s="59"/>
      <c r="AA423" s="59"/>
      <c r="AB423" s="59"/>
      <c r="AC423" s="59"/>
      <c r="AD423" s="59"/>
      <c r="AE423" s="59"/>
      <c r="AF423" s="59"/>
      <c r="AG423" s="59">
        <f t="shared" si="424"/>
        <v>0</v>
      </c>
      <c r="AH423" s="59">
        <f t="shared" si="416"/>
        <v>0</v>
      </c>
      <c r="AI423" s="59">
        <f t="shared" si="426"/>
        <v>0</v>
      </c>
      <c r="AJ423" s="59">
        <f t="shared" si="417"/>
        <v>0</v>
      </c>
      <c r="AK423" s="59">
        <f t="shared" si="418"/>
        <v>0</v>
      </c>
      <c r="AL423" s="59">
        <f t="shared" si="425"/>
        <v>0</v>
      </c>
      <c r="AM423" s="1749"/>
    </row>
    <row r="424" spans="1:39" x14ac:dyDescent="0.2">
      <c r="A424" s="1050">
        <v>346</v>
      </c>
      <c r="B424" s="1057">
        <v>244</v>
      </c>
      <c r="C424" s="11"/>
      <c r="D424" s="58"/>
      <c r="E424" s="58"/>
      <c r="F424" s="58"/>
      <c r="G424" s="58"/>
      <c r="H424" s="58"/>
      <c r="I424" s="58"/>
      <c r="J424" s="58"/>
      <c r="K424" s="58"/>
      <c r="L424" s="58"/>
      <c r="M424" s="58"/>
      <c r="N424" s="58"/>
      <c r="O424" s="58"/>
      <c r="P424" s="58"/>
      <c r="Q424" s="58"/>
      <c r="R424" s="58"/>
      <c r="S424" s="58">
        <f t="shared" si="419"/>
        <v>0</v>
      </c>
      <c r="T424" s="58">
        <f t="shared" si="420"/>
        <v>0</v>
      </c>
      <c r="U424" s="58">
        <f t="shared" si="414"/>
        <v>0</v>
      </c>
      <c r="V424" s="58">
        <f t="shared" si="409"/>
        <v>0</v>
      </c>
      <c r="W424" s="58">
        <f t="shared" si="410"/>
        <v>0</v>
      </c>
      <c r="X424" s="59">
        <f t="shared" si="415"/>
        <v>0</v>
      </c>
      <c r="Y424" s="59"/>
      <c r="Z424" s="59"/>
      <c r="AA424" s="59"/>
      <c r="AB424" s="59"/>
      <c r="AC424" s="59"/>
      <c r="AD424" s="59"/>
      <c r="AE424" s="59"/>
      <c r="AF424" s="59"/>
      <c r="AG424" s="59">
        <f t="shared" si="424"/>
        <v>0</v>
      </c>
      <c r="AH424" s="59">
        <f t="shared" si="416"/>
        <v>0</v>
      </c>
      <c r="AI424" s="59">
        <f t="shared" si="426"/>
        <v>0</v>
      </c>
      <c r="AJ424" s="59">
        <f t="shared" si="417"/>
        <v>0</v>
      </c>
      <c r="AK424" s="59">
        <f t="shared" si="418"/>
        <v>0</v>
      </c>
      <c r="AL424" s="59">
        <f t="shared" si="425"/>
        <v>0</v>
      </c>
      <c r="AM424" s="1749"/>
    </row>
    <row r="425" spans="1:39" x14ac:dyDescent="0.2">
      <c r="A425" s="1050">
        <v>349</v>
      </c>
      <c r="B425" s="1057">
        <v>244</v>
      </c>
      <c r="C425" s="11"/>
      <c r="D425" s="58"/>
      <c r="E425" s="58"/>
      <c r="F425" s="58"/>
      <c r="G425" s="58"/>
      <c r="H425" s="58"/>
      <c r="I425" s="58"/>
      <c r="J425" s="58"/>
      <c r="K425" s="58"/>
      <c r="L425" s="58"/>
      <c r="M425" s="58"/>
      <c r="N425" s="58"/>
      <c r="O425" s="58"/>
      <c r="P425" s="58"/>
      <c r="Q425" s="58"/>
      <c r="R425" s="58"/>
      <c r="S425" s="58">
        <f t="shared" si="419"/>
        <v>0</v>
      </c>
      <c r="T425" s="58">
        <f t="shared" si="420"/>
        <v>0</v>
      </c>
      <c r="U425" s="58">
        <f t="shared" si="414"/>
        <v>0</v>
      </c>
      <c r="V425" s="58">
        <f t="shared" si="409"/>
        <v>0</v>
      </c>
      <c r="W425" s="58">
        <f t="shared" si="410"/>
        <v>0</v>
      </c>
      <c r="X425" s="59">
        <f>SUM(D425:R425)</f>
        <v>0</v>
      </c>
      <c r="Y425" s="59"/>
      <c r="Z425" s="59"/>
      <c r="AA425" s="59"/>
      <c r="AB425" s="59"/>
      <c r="AC425" s="59"/>
      <c r="AD425" s="59"/>
      <c r="AE425" s="59"/>
      <c r="AF425" s="59"/>
      <c r="AG425" s="59">
        <f t="shared" si="424"/>
        <v>0</v>
      </c>
      <c r="AH425" s="59">
        <f t="shared" si="416"/>
        <v>0</v>
      </c>
      <c r="AI425" s="59">
        <f t="shared" si="426"/>
        <v>0</v>
      </c>
      <c r="AJ425" s="59">
        <f t="shared" si="417"/>
        <v>0</v>
      </c>
      <c r="AK425" s="59">
        <f t="shared" si="418"/>
        <v>0</v>
      </c>
      <c r="AL425" s="59">
        <f t="shared" si="425"/>
        <v>0</v>
      </c>
      <c r="AM425" s="1749"/>
    </row>
    <row r="426" spans="1:39" x14ac:dyDescent="0.2">
      <c r="A426" s="11">
        <v>352</v>
      </c>
      <c r="B426" s="269">
        <v>244</v>
      </c>
      <c r="C426" s="11"/>
      <c r="D426" s="58"/>
      <c r="E426" s="58"/>
      <c r="F426" s="58"/>
      <c r="G426" s="58"/>
      <c r="H426" s="58"/>
      <c r="I426" s="58"/>
      <c r="J426" s="58"/>
      <c r="K426" s="58"/>
      <c r="L426" s="58"/>
      <c r="M426" s="58"/>
      <c r="N426" s="58"/>
      <c r="O426" s="58"/>
      <c r="P426" s="58"/>
      <c r="Q426" s="58"/>
      <c r="R426" s="58"/>
      <c r="S426" s="58">
        <f>D426+E426+J426+K426</f>
        <v>0</v>
      </c>
      <c r="T426" s="58">
        <f>F426+G426+L426+M426</f>
        <v>0</v>
      </c>
      <c r="U426" s="58">
        <f>H426+I426+N426+O426</f>
        <v>0</v>
      </c>
      <c r="V426" s="58">
        <f>P426</f>
        <v>0</v>
      </c>
      <c r="W426" s="58">
        <f>Q426</f>
        <v>0</v>
      </c>
      <c r="X426" s="59">
        <f>SUM(D426:P426)</f>
        <v>0</v>
      </c>
      <c r="Y426" s="59"/>
      <c r="Z426" s="59"/>
      <c r="AA426" s="59"/>
      <c r="AB426" s="59"/>
      <c r="AC426" s="59"/>
      <c r="AD426" s="59"/>
      <c r="AE426" s="59"/>
      <c r="AF426" s="59"/>
      <c r="AG426" s="59">
        <f t="shared" si="424"/>
        <v>0</v>
      </c>
      <c r="AH426" s="59">
        <f>Z426+AD426</f>
        <v>0</v>
      </c>
      <c r="AI426" s="59">
        <f t="shared" si="426"/>
        <v>0</v>
      </c>
      <c r="AJ426" s="59">
        <f>AC426</f>
        <v>0</v>
      </c>
      <c r="AK426" s="59">
        <f>SUM(Y426:AD426)</f>
        <v>0</v>
      </c>
      <c r="AL426" s="59">
        <f t="shared" si="425"/>
        <v>0</v>
      </c>
      <c r="AM426" s="1749"/>
    </row>
    <row r="427" spans="1:39" x14ac:dyDescent="0.2">
      <c r="A427" s="11">
        <v>353</v>
      </c>
      <c r="B427" s="269">
        <v>244</v>
      </c>
      <c r="C427" s="11"/>
      <c r="D427" s="58"/>
      <c r="E427" s="58"/>
      <c r="F427" s="58"/>
      <c r="G427" s="58"/>
      <c r="H427" s="58"/>
      <c r="I427" s="58"/>
      <c r="J427" s="58"/>
      <c r="K427" s="58"/>
      <c r="L427" s="58"/>
      <c r="M427" s="58"/>
      <c r="N427" s="58"/>
      <c r="O427" s="58"/>
      <c r="P427" s="58"/>
      <c r="Q427" s="58"/>
      <c r="R427" s="58"/>
      <c r="S427" s="58">
        <f>D427+E427+J427+K427</f>
        <v>0</v>
      </c>
      <c r="T427" s="58">
        <f>F427+G427+L427+M427</f>
        <v>0</v>
      </c>
      <c r="U427" s="58">
        <f>H427+I427+N427+O427</f>
        <v>0</v>
      </c>
      <c r="V427" s="58">
        <f>P427</f>
        <v>0</v>
      </c>
      <c r="W427" s="58">
        <f>Q427</f>
        <v>0</v>
      </c>
      <c r="X427" s="59">
        <f>SUM(D427:P427)</f>
        <v>0</v>
      </c>
      <c r="Y427" s="59"/>
      <c r="Z427" s="59"/>
      <c r="AA427" s="59"/>
      <c r="AB427" s="59"/>
      <c r="AC427" s="59"/>
      <c r="AD427" s="59"/>
      <c r="AE427" s="59"/>
      <c r="AF427" s="59"/>
      <c r="AG427" s="59">
        <f t="shared" si="424"/>
        <v>0</v>
      </c>
      <c r="AH427" s="59">
        <f>Z427+AD427</f>
        <v>0</v>
      </c>
      <c r="AI427" s="59">
        <f t="shared" si="426"/>
        <v>0</v>
      </c>
      <c r="AJ427" s="59">
        <f>AC427</f>
        <v>0</v>
      </c>
      <c r="AK427" s="59">
        <f>SUM(Y427:AD427)</f>
        <v>0</v>
      </c>
      <c r="AL427" s="59">
        <f t="shared" si="425"/>
        <v>0</v>
      </c>
      <c r="AM427" s="1749"/>
    </row>
    <row r="428" spans="1:39" x14ac:dyDescent="0.2">
      <c r="A428" s="1403" t="s">
        <v>1308</v>
      </c>
      <c r="B428" s="269"/>
      <c r="C428" s="1405">
        <f t="shared" ref="C428:D428" si="427">C379+C380+C381+C382+C398+C399+C400+C401+C402</f>
        <v>0</v>
      </c>
      <c r="D428" s="1405">
        <f t="shared" si="427"/>
        <v>0</v>
      </c>
      <c r="E428" s="1405">
        <f>E379+E380+E381+E382+E398+E399+E400+E401+E402</f>
        <v>0</v>
      </c>
      <c r="F428" s="1405">
        <f t="shared" ref="F428:AL428" si="428">F379+F380+F381+F382+F398+F399+F400+F401+F402</f>
        <v>800000</v>
      </c>
      <c r="G428" s="1405">
        <f t="shared" si="428"/>
        <v>0</v>
      </c>
      <c r="H428" s="1405">
        <f t="shared" si="428"/>
        <v>0</v>
      </c>
      <c r="I428" s="1405">
        <f t="shared" si="428"/>
        <v>0</v>
      </c>
      <c r="J428" s="1405">
        <f t="shared" si="428"/>
        <v>0</v>
      </c>
      <c r="K428" s="1405">
        <f t="shared" si="428"/>
        <v>0</v>
      </c>
      <c r="L428" s="1405">
        <f t="shared" si="428"/>
        <v>0</v>
      </c>
      <c r="M428" s="1405">
        <f t="shared" si="428"/>
        <v>0</v>
      </c>
      <c r="N428" s="1405">
        <f t="shared" si="428"/>
        <v>0</v>
      </c>
      <c r="O428" s="1405">
        <f t="shared" si="428"/>
        <v>0</v>
      </c>
      <c r="P428" s="1405">
        <f t="shared" si="428"/>
        <v>0</v>
      </c>
      <c r="Q428" s="1405">
        <f t="shared" si="428"/>
        <v>0</v>
      </c>
      <c r="R428" s="1405">
        <f t="shared" si="428"/>
        <v>0</v>
      </c>
      <c r="S428" s="1405">
        <f t="shared" si="428"/>
        <v>0</v>
      </c>
      <c r="T428" s="1405">
        <f t="shared" si="428"/>
        <v>800000</v>
      </c>
      <c r="U428" s="1405">
        <f t="shared" si="428"/>
        <v>0</v>
      </c>
      <c r="V428" s="1405">
        <f t="shared" si="428"/>
        <v>0</v>
      </c>
      <c r="W428" s="1405">
        <f t="shared" si="428"/>
        <v>0</v>
      </c>
      <c r="X428" s="1405">
        <f t="shared" si="428"/>
        <v>800000</v>
      </c>
      <c r="Y428" s="1405">
        <f t="shared" si="428"/>
        <v>0</v>
      </c>
      <c r="Z428" s="1405">
        <f t="shared" si="428"/>
        <v>76000</v>
      </c>
      <c r="AA428" s="1405">
        <f t="shared" si="428"/>
        <v>0</v>
      </c>
      <c r="AB428" s="1405">
        <f t="shared" si="428"/>
        <v>12000</v>
      </c>
      <c r="AC428" s="1405">
        <f t="shared" si="428"/>
        <v>0</v>
      </c>
      <c r="AD428" s="1405">
        <f t="shared" si="428"/>
        <v>65000</v>
      </c>
      <c r="AE428" s="1405">
        <f t="shared" si="428"/>
        <v>0</v>
      </c>
      <c r="AF428" s="1405">
        <f t="shared" si="428"/>
        <v>0</v>
      </c>
      <c r="AG428" s="1405">
        <f t="shared" si="428"/>
        <v>0</v>
      </c>
      <c r="AH428" s="1405">
        <f t="shared" si="428"/>
        <v>141000</v>
      </c>
      <c r="AI428" s="1405">
        <f t="shared" si="428"/>
        <v>12000</v>
      </c>
      <c r="AJ428" s="1405">
        <f t="shared" si="428"/>
        <v>0</v>
      </c>
      <c r="AK428" s="1405">
        <f t="shared" si="428"/>
        <v>153000</v>
      </c>
      <c r="AL428" s="1405">
        <f t="shared" si="428"/>
        <v>953000</v>
      </c>
      <c r="AM428" s="1749"/>
    </row>
    <row r="429" spans="1:39" x14ac:dyDescent="0.2">
      <c r="A429" s="1404" t="s">
        <v>1309</v>
      </c>
      <c r="B429" s="269"/>
      <c r="C429" s="1406">
        <f t="shared" ref="C429:D429" si="429">C430-C428</f>
        <v>0</v>
      </c>
      <c r="D429" s="1406">
        <f t="shared" si="429"/>
        <v>0</v>
      </c>
      <c r="E429" s="1406">
        <f>E430-E428</f>
        <v>0</v>
      </c>
      <c r="F429" s="1406">
        <f t="shared" ref="F429" si="430">F430-F428</f>
        <v>0</v>
      </c>
      <c r="G429" s="1406">
        <f t="shared" ref="G429" si="431">G430-G428</f>
        <v>0</v>
      </c>
      <c r="H429" s="1406">
        <f t="shared" ref="H429" si="432">H430-H428</f>
        <v>0</v>
      </c>
      <c r="I429" s="1406">
        <f t="shared" ref="I429" si="433">I430-I428</f>
        <v>0</v>
      </c>
      <c r="J429" s="1406">
        <f t="shared" ref="J429" si="434">J430-J428</f>
        <v>0</v>
      </c>
      <c r="K429" s="1406">
        <f t="shared" ref="K429" si="435">K430-K428</f>
        <v>0</v>
      </c>
      <c r="L429" s="1406">
        <f t="shared" ref="L429" si="436">L430-L428</f>
        <v>0</v>
      </c>
      <c r="M429" s="1406">
        <f t="shared" ref="M429" si="437">M430-M428</f>
        <v>0</v>
      </c>
      <c r="N429" s="1406">
        <f t="shared" ref="N429" si="438">N430-N428</f>
        <v>0</v>
      </c>
      <c r="O429" s="1406">
        <f t="shared" ref="O429" si="439">O430-O428</f>
        <v>0</v>
      </c>
      <c r="P429" s="1406">
        <f t="shared" ref="P429" si="440">P430-P428</f>
        <v>0</v>
      </c>
      <c r="Q429" s="1406">
        <f t="shared" ref="Q429" si="441">Q430-Q428</f>
        <v>0</v>
      </c>
      <c r="R429" s="1406">
        <f t="shared" ref="R429" si="442">R430-R428</f>
        <v>0</v>
      </c>
      <c r="S429" s="1406">
        <f t="shared" ref="S429" si="443">S430-S428</f>
        <v>0</v>
      </c>
      <c r="T429" s="1406">
        <f t="shared" ref="T429" si="444">T430-T428</f>
        <v>0</v>
      </c>
      <c r="U429" s="1406">
        <f t="shared" ref="U429" si="445">U430-U428</f>
        <v>0</v>
      </c>
      <c r="V429" s="1406">
        <f t="shared" ref="V429" si="446">V430-V428</f>
        <v>0</v>
      </c>
      <c r="W429" s="1406">
        <f t="shared" ref="W429" si="447">W430-W428</f>
        <v>0</v>
      </c>
      <c r="X429" s="1406">
        <f t="shared" ref="X429" si="448">X430-X428</f>
        <v>0</v>
      </c>
      <c r="Y429" s="1406">
        <f t="shared" ref="Y429" si="449">Y430-Y428</f>
        <v>0</v>
      </c>
      <c r="Z429" s="1406">
        <f t="shared" ref="Z429" si="450">Z430-Z428</f>
        <v>0</v>
      </c>
      <c r="AA429" s="1406">
        <f t="shared" ref="AA429" si="451">AA430-AA428</f>
        <v>0</v>
      </c>
      <c r="AB429" s="1406">
        <f t="shared" ref="AB429" si="452">AB430-AB428</f>
        <v>0</v>
      </c>
      <c r="AC429" s="1406">
        <f t="shared" ref="AC429" si="453">AC430-AC428</f>
        <v>0</v>
      </c>
      <c r="AD429" s="1406">
        <f t="shared" ref="AD429" si="454">AD430-AD428</f>
        <v>0</v>
      </c>
      <c r="AE429" s="1406">
        <f t="shared" ref="AE429" si="455">AE430-AE428</f>
        <v>0</v>
      </c>
      <c r="AF429" s="1406">
        <f t="shared" ref="AF429" si="456">AF430-AF428</f>
        <v>0</v>
      </c>
      <c r="AG429" s="1406">
        <f t="shared" ref="AG429" si="457">AG430-AG428</f>
        <v>0</v>
      </c>
      <c r="AH429" s="1406">
        <f t="shared" ref="AH429" si="458">AH430-AH428</f>
        <v>0</v>
      </c>
      <c r="AI429" s="1406">
        <f t="shared" ref="AI429" si="459">AI430-AI428</f>
        <v>0</v>
      </c>
      <c r="AJ429" s="1406">
        <f t="shared" ref="AJ429" si="460">AJ430-AJ428</f>
        <v>0</v>
      </c>
      <c r="AK429" s="1406">
        <f t="shared" ref="AK429" si="461">AK430-AK428</f>
        <v>0</v>
      </c>
      <c r="AL429" s="1406">
        <f t="shared" ref="AL429" si="462">AL430-AL428</f>
        <v>0</v>
      </c>
      <c r="AM429" s="1749"/>
    </row>
    <row r="430" spans="1:39" x14ac:dyDescent="0.2">
      <c r="A430" s="34" t="s">
        <v>204</v>
      </c>
      <c r="B430" s="60"/>
      <c r="C430" s="60">
        <f>SUM(C379:C427)</f>
        <v>0</v>
      </c>
      <c r="D430" s="60">
        <f t="shared" ref="D430:AL430" si="463">SUM(D379:D427)</f>
        <v>0</v>
      </c>
      <c r="E430" s="60">
        <f t="shared" si="463"/>
        <v>0</v>
      </c>
      <c r="F430" s="60">
        <f t="shared" si="463"/>
        <v>800000</v>
      </c>
      <c r="G430" s="60">
        <f t="shared" si="463"/>
        <v>0</v>
      </c>
      <c r="H430" s="60">
        <f t="shared" si="463"/>
        <v>0</v>
      </c>
      <c r="I430" s="60">
        <f t="shared" si="463"/>
        <v>0</v>
      </c>
      <c r="J430" s="60">
        <f t="shared" si="463"/>
        <v>0</v>
      </c>
      <c r="K430" s="60">
        <f t="shared" si="463"/>
        <v>0</v>
      </c>
      <c r="L430" s="60">
        <f t="shared" si="463"/>
        <v>0</v>
      </c>
      <c r="M430" s="60">
        <f t="shared" si="463"/>
        <v>0</v>
      </c>
      <c r="N430" s="60">
        <f t="shared" si="463"/>
        <v>0</v>
      </c>
      <c r="O430" s="60">
        <f t="shared" si="463"/>
        <v>0</v>
      </c>
      <c r="P430" s="60">
        <f t="shared" si="463"/>
        <v>0</v>
      </c>
      <c r="Q430" s="60">
        <f>SUM(Q379:Q427)</f>
        <v>0</v>
      </c>
      <c r="R430" s="60">
        <f>SUM(R379:R427)</f>
        <v>0</v>
      </c>
      <c r="S430" s="60">
        <f t="shared" si="463"/>
        <v>0</v>
      </c>
      <c r="T430" s="60">
        <f t="shared" si="463"/>
        <v>800000</v>
      </c>
      <c r="U430" s="60">
        <f t="shared" si="463"/>
        <v>0</v>
      </c>
      <c r="V430" s="60">
        <f t="shared" si="463"/>
        <v>0</v>
      </c>
      <c r="W430" s="60">
        <f>SUM(W379:W427)</f>
        <v>0</v>
      </c>
      <c r="X430" s="60">
        <f t="shared" si="463"/>
        <v>800000</v>
      </c>
      <c r="Y430" s="60">
        <f t="shared" si="463"/>
        <v>0</v>
      </c>
      <c r="Z430" s="60">
        <f t="shared" si="463"/>
        <v>76000</v>
      </c>
      <c r="AA430" s="60">
        <f>SUM(AA379:AA427)</f>
        <v>0</v>
      </c>
      <c r="AB430" s="60">
        <f t="shared" si="463"/>
        <v>12000</v>
      </c>
      <c r="AC430" s="60">
        <f t="shared" si="463"/>
        <v>0</v>
      </c>
      <c r="AD430" s="60">
        <f t="shared" si="463"/>
        <v>65000</v>
      </c>
      <c r="AE430" s="60">
        <f>SUM(AE379:AE427)</f>
        <v>0</v>
      </c>
      <c r="AF430" s="60">
        <f>SUM(AF379:AF427)</f>
        <v>0</v>
      </c>
      <c r="AG430" s="60">
        <f t="shared" si="463"/>
        <v>0</v>
      </c>
      <c r="AH430" s="60">
        <f t="shared" si="463"/>
        <v>141000</v>
      </c>
      <c r="AI430" s="60">
        <f t="shared" si="463"/>
        <v>12000</v>
      </c>
      <c r="AJ430" s="60">
        <f>SUM(AJ379:AJ427)</f>
        <v>0</v>
      </c>
      <c r="AK430" s="60">
        <f t="shared" si="463"/>
        <v>153000</v>
      </c>
      <c r="AL430" s="60">
        <f t="shared" si="463"/>
        <v>953000</v>
      </c>
      <c r="AM430" s="1750"/>
    </row>
    <row r="431" spans="1:39" ht="11.25" customHeight="1" x14ac:dyDescent="0.2">
      <c r="A431" s="1050">
        <v>211</v>
      </c>
      <c r="B431" s="1051">
        <v>111</v>
      </c>
      <c r="C431" s="11"/>
      <c r="D431" s="58"/>
      <c r="E431" s="58">
        <f>550000+7000</f>
        <v>557000</v>
      </c>
      <c r="F431" s="58">
        <f>1500000</f>
        <v>1500000</v>
      </c>
      <c r="G431" s="58"/>
      <c r="H431" s="58"/>
      <c r="I431" s="58"/>
      <c r="J431" s="58"/>
      <c r="K431" s="58"/>
      <c r="L431" s="58"/>
      <c r="M431" s="58"/>
      <c r="N431" s="58"/>
      <c r="O431" s="58"/>
      <c r="P431" s="58"/>
      <c r="Q431" s="58"/>
      <c r="R431" s="58"/>
      <c r="S431" s="58">
        <f t="shared" si="419"/>
        <v>557000</v>
      </c>
      <c r="T431" s="58">
        <f t="shared" si="420"/>
        <v>1500000</v>
      </c>
      <c r="U431" s="58">
        <f>H431+I431+N431+O431</f>
        <v>0</v>
      </c>
      <c r="V431" s="58">
        <f t="shared" ref="V431:V477" si="464">P431</f>
        <v>0</v>
      </c>
      <c r="W431" s="58">
        <f t="shared" ref="W431:W477" si="465">Q431+R431</f>
        <v>0</v>
      </c>
      <c r="X431" s="59">
        <f>SUM(D431:R431)</f>
        <v>2057000</v>
      </c>
      <c r="Y431" s="59"/>
      <c r="Z431" s="1521">
        <f>100000+30000+20000+20000+50000-57500</f>
        <v>162500</v>
      </c>
      <c r="AA431" s="1521"/>
      <c r="AB431" s="1521">
        <f>45000</f>
        <v>45000</v>
      </c>
      <c r="AC431" s="1521"/>
      <c r="AD431" s="1521">
        <f>90000+25000</f>
        <v>115000</v>
      </c>
      <c r="AE431" s="59"/>
      <c r="AF431" s="59"/>
      <c r="AG431" s="59">
        <f t="shared" ref="AG431:AG462" si="466">Y431+AC431</f>
        <v>0</v>
      </c>
      <c r="AH431" s="59">
        <f>Z431+AD431+AA431</f>
        <v>277500</v>
      </c>
      <c r="AI431" s="59">
        <f t="shared" ref="AI431:AI457" si="467">AB431</f>
        <v>45000</v>
      </c>
      <c r="AJ431" s="59">
        <f>AE431+AF431</f>
        <v>0</v>
      </c>
      <c r="AK431" s="59">
        <f>SUM(Y431:AF431)</f>
        <v>322500</v>
      </c>
      <c r="AL431" s="59">
        <f t="shared" ref="AL431:AL462" si="468">C431+X431+AK431</f>
        <v>2379500</v>
      </c>
      <c r="AM431" s="1748" t="s">
        <v>209</v>
      </c>
    </row>
    <row r="432" spans="1:39" ht="11.25" customHeight="1" x14ac:dyDescent="0.2">
      <c r="A432" s="1050">
        <v>212</v>
      </c>
      <c r="B432" s="1051">
        <v>112</v>
      </c>
      <c r="C432" s="11"/>
      <c r="D432" s="58"/>
      <c r="E432" s="58"/>
      <c r="F432" s="58"/>
      <c r="G432" s="58"/>
      <c r="H432" s="58"/>
      <c r="I432" s="58"/>
      <c r="J432" s="58"/>
      <c r="K432" s="58"/>
      <c r="L432" s="58"/>
      <c r="M432" s="58"/>
      <c r="N432" s="58"/>
      <c r="O432" s="58"/>
      <c r="P432" s="58"/>
      <c r="Q432" s="58"/>
      <c r="R432" s="58"/>
      <c r="S432" s="58">
        <f t="shared" si="419"/>
        <v>0</v>
      </c>
      <c r="T432" s="58">
        <f t="shared" si="420"/>
        <v>0</v>
      </c>
      <c r="U432" s="58">
        <f t="shared" ref="U432:U477" si="469">H432+I432+N432+O432</f>
        <v>0</v>
      </c>
      <c r="V432" s="58">
        <f t="shared" si="464"/>
        <v>0</v>
      </c>
      <c r="W432" s="58">
        <f t="shared" si="465"/>
        <v>0</v>
      </c>
      <c r="X432" s="59">
        <f t="shared" ref="X432:X476" si="470">SUM(D432:R432)</f>
        <v>0</v>
      </c>
      <c r="Y432" s="59"/>
      <c r="Z432" s="1521"/>
      <c r="AA432" s="1521"/>
      <c r="AB432" s="1521"/>
      <c r="AC432" s="1521"/>
      <c r="AD432" s="1521"/>
      <c r="AE432" s="59"/>
      <c r="AF432" s="59"/>
      <c r="AG432" s="59">
        <f t="shared" si="466"/>
        <v>0</v>
      </c>
      <c r="AH432" s="59">
        <f t="shared" ref="AH432:AH477" si="471">Z432+AD432+AA432</f>
        <v>0</v>
      </c>
      <c r="AI432" s="59">
        <f t="shared" si="467"/>
        <v>0</v>
      </c>
      <c r="AJ432" s="59">
        <f t="shared" ref="AJ432:AJ477" si="472">AE432+AF432</f>
        <v>0</v>
      </c>
      <c r="AK432" s="59">
        <f t="shared" ref="AK432:AK477" si="473">SUM(Y432:AF432)</f>
        <v>0</v>
      </c>
      <c r="AL432" s="59">
        <f t="shared" si="468"/>
        <v>0</v>
      </c>
      <c r="AM432" s="1749"/>
    </row>
    <row r="433" spans="1:39" x14ac:dyDescent="0.2">
      <c r="A433" s="1052">
        <v>213</v>
      </c>
      <c r="B433" s="1053">
        <v>119</v>
      </c>
      <c r="C433" s="12"/>
      <c r="D433" s="58"/>
      <c r="E433" s="58">
        <f>180000</f>
        <v>180000</v>
      </c>
      <c r="F433" s="58">
        <f>730000-90000</f>
        <v>640000</v>
      </c>
      <c r="G433" s="58"/>
      <c r="H433" s="58"/>
      <c r="I433" s="58"/>
      <c r="J433" s="58"/>
      <c r="K433" s="58"/>
      <c r="L433" s="58"/>
      <c r="M433" s="58"/>
      <c r="N433" s="58"/>
      <c r="O433" s="58"/>
      <c r="P433" s="58"/>
      <c r="Q433" s="58"/>
      <c r="R433" s="58"/>
      <c r="S433" s="58">
        <f t="shared" si="419"/>
        <v>180000</v>
      </c>
      <c r="T433" s="58">
        <f t="shared" si="420"/>
        <v>640000</v>
      </c>
      <c r="U433" s="58">
        <f t="shared" si="469"/>
        <v>0</v>
      </c>
      <c r="V433" s="58">
        <f t="shared" si="464"/>
        <v>0</v>
      </c>
      <c r="W433" s="58">
        <f t="shared" si="465"/>
        <v>0</v>
      </c>
      <c r="X433" s="59">
        <f t="shared" si="470"/>
        <v>820000</v>
      </c>
      <c r="Y433" s="59"/>
      <c r="Z433" s="1521">
        <f>55000+9000+50000</f>
        <v>114000</v>
      </c>
      <c r="AA433" s="1521"/>
      <c r="AB433" s="1521">
        <f>8000</f>
        <v>8000</v>
      </c>
      <c r="AC433" s="1521"/>
      <c r="AD433" s="1521">
        <f>50000+7800</f>
        <v>57800</v>
      </c>
      <c r="AE433" s="59"/>
      <c r="AF433" s="59"/>
      <c r="AG433" s="59">
        <f t="shared" si="466"/>
        <v>0</v>
      </c>
      <c r="AH433" s="59">
        <f t="shared" si="471"/>
        <v>171800</v>
      </c>
      <c r="AI433" s="59">
        <f t="shared" si="467"/>
        <v>8000</v>
      </c>
      <c r="AJ433" s="59">
        <f t="shared" si="472"/>
        <v>0</v>
      </c>
      <c r="AK433" s="59">
        <f t="shared" si="473"/>
        <v>179800</v>
      </c>
      <c r="AL433" s="59">
        <f t="shared" si="468"/>
        <v>999800</v>
      </c>
      <c r="AM433" s="1749"/>
    </row>
    <row r="434" spans="1:39" x14ac:dyDescent="0.2">
      <c r="A434" s="1052">
        <v>214</v>
      </c>
      <c r="B434" s="1053">
        <v>112</v>
      </c>
      <c r="C434" s="12"/>
      <c r="D434" s="58"/>
      <c r="E434" s="58"/>
      <c r="F434" s="58"/>
      <c r="G434" s="58"/>
      <c r="H434" s="58"/>
      <c r="I434" s="58"/>
      <c r="J434" s="58"/>
      <c r="K434" s="58"/>
      <c r="L434" s="58"/>
      <c r="M434" s="58"/>
      <c r="N434" s="58"/>
      <c r="O434" s="58"/>
      <c r="P434" s="58"/>
      <c r="Q434" s="58"/>
      <c r="R434" s="58"/>
      <c r="S434" s="58">
        <f t="shared" si="419"/>
        <v>0</v>
      </c>
      <c r="T434" s="58">
        <f t="shared" si="420"/>
        <v>0</v>
      </c>
      <c r="U434" s="58">
        <f t="shared" si="469"/>
        <v>0</v>
      </c>
      <c r="V434" s="58">
        <f t="shared" si="464"/>
        <v>0</v>
      </c>
      <c r="W434" s="58">
        <f t="shared" si="465"/>
        <v>0</v>
      </c>
      <c r="X434" s="59">
        <f t="shared" si="470"/>
        <v>0</v>
      </c>
      <c r="Y434" s="59"/>
      <c r="Z434" s="1521"/>
      <c r="AA434" s="1521"/>
      <c r="AB434" s="1521"/>
      <c r="AC434" s="1521"/>
      <c r="AD434" s="1521"/>
      <c r="AE434" s="59"/>
      <c r="AF434" s="59"/>
      <c r="AG434" s="59">
        <f t="shared" si="466"/>
        <v>0</v>
      </c>
      <c r="AH434" s="59">
        <f t="shared" si="471"/>
        <v>0</v>
      </c>
      <c r="AI434" s="59">
        <f t="shared" si="467"/>
        <v>0</v>
      </c>
      <c r="AJ434" s="59">
        <f t="shared" si="472"/>
        <v>0</v>
      </c>
      <c r="AK434" s="59">
        <f t="shared" si="473"/>
        <v>0</v>
      </c>
      <c r="AL434" s="59">
        <f t="shared" si="468"/>
        <v>0</v>
      </c>
      <c r="AM434" s="1749"/>
    </row>
    <row r="435" spans="1:39" x14ac:dyDescent="0.2">
      <c r="A435" s="1050">
        <v>221</v>
      </c>
      <c r="B435" s="1051">
        <v>244</v>
      </c>
      <c r="C435" s="11"/>
      <c r="D435" s="58"/>
      <c r="E435" s="58">
        <f>4000</f>
        <v>4000</v>
      </c>
      <c r="F435" s="58">
        <f>1000</f>
        <v>1000</v>
      </c>
      <c r="G435" s="58"/>
      <c r="H435" s="58"/>
      <c r="I435" s="58"/>
      <c r="J435" s="58"/>
      <c r="K435" s="58"/>
      <c r="L435" s="58"/>
      <c r="M435" s="58"/>
      <c r="N435" s="58"/>
      <c r="O435" s="58"/>
      <c r="P435" s="58"/>
      <c r="Q435" s="58"/>
      <c r="R435" s="58"/>
      <c r="S435" s="58">
        <f t="shared" si="419"/>
        <v>4000</v>
      </c>
      <c r="T435" s="58">
        <f t="shared" si="420"/>
        <v>1000</v>
      </c>
      <c r="U435" s="58">
        <f t="shared" si="469"/>
        <v>0</v>
      </c>
      <c r="V435" s="58">
        <f t="shared" si="464"/>
        <v>0</v>
      </c>
      <c r="W435" s="58">
        <f t="shared" si="465"/>
        <v>0</v>
      </c>
      <c r="X435" s="59">
        <f t="shared" si="470"/>
        <v>5000</v>
      </c>
      <c r="Y435" s="59"/>
      <c r="Z435" s="1521"/>
      <c r="AA435" s="1521"/>
      <c r="AB435" s="1521"/>
      <c r="AC435" s="1521"/>
      <c r="AD435" s="1521"/>
      <c r="AE435" s="59"/>
      <c r="AF435" s="59"/>
      <c r="AG435" s="59">
        <f t="shared" si="466"/>
        <v>0</v>
      </c>
      <c r="AH435" s="59">
        <f t="shared" si="471"/>
        <v>0</v>
      </c>
      <c r="AI435" s="59">
        <f t="shared" si="467"/>
        <v>0</v>
      </c>
      <c r="AJ435" s="59">
        <f t="shared" si="472"/>
        <v>0</v>
      </c>
      <c r="AK435" s="59">
        <f t="shared" si="473"/>
        <v>0</v>
      </c>
      <c r="AL435" s="59">
        <f t="shared" si="468"/>
        <v>5000</v>
      </c>
      <c r="AM435" s="1749"/>
    </row>
    <row r="436" spans="1:39" x14ac:dyDescent="0.2">
      <c r="A436" s="1052">
        <v>222</v>
      </c>
      <c r="B436" s="1053">
        <v>112</v>
      </c>
      <c r="C436" s="12"/>
      <c r="D436" s="58"/>
      <c r="E436" s="58"/>
      <c r="F436" s="58"/>
      <c r="G436" s="58"/>
      <c r="H436" s="58"/>
      <c r="I436" s="58"/>
      <c r="J436" s="58"/>
      <c r="K436" s="58"/>
      <c r="L436" s="58"/>
      <c r="M436" s="58"/>
      <c r="N436" s="58"/>
      <c r="O436" s="58"/>
      <c r="P436" s="58"/>
      <c r="Q436" s="58"/>
      <c r="R436" s="58"/>
      <c r="S436" s="58">
        <f t="shared" si="419"/>
        <v>0</v>
      </c>
      <c r="T436" s="58">
        <f t="shared" si="420"/>
        <v>0</v>
      </c>
      <c r="U436" s="58">
        <f t="shared" si="469"/>
        <v>0</v>
      </c>
      <c r="V436" s="58">
        <f t="shared" si="464"/>
        <v>0</v>
      </c>
      <c r="W436" s="58">
        <f t="shared" si="465"/>
        <v>0</v>
      </c>
      <c r="X436" s="59">
        <f t="shared" si="470"/>
        <v>0</v>
      </c>
      <c r="Y436" s="59"/>
      <c r="Z436" s="1521"/>
      <c r="AA436" s="1521"/>
      <c r="AB436" s="1521"/>
      <c r="AC436" s="1521"/>
      <c r="AD436" s="1521"/>
      <c r="AE436" s="59"/>
      <c r="AF436" s="59"/>
      <c r="AG436" s="59">
        <f t="shared" si="466"/>
        <v>0</v>
      </c>
      <c r="AH436" s="59">
        <f t="shared" si="471"/>
        <v>0</v>
      </c>
      <c r="AI436" s="59">
        <f t="shared" si="467"/>
        <v>0</v>
      </c>
      <c r="AJ436" s="59">
        <f t="shared" si="472"/>
        <v>0</v>
      </c>
      <c r="AK436" s="59">
        <f t="shared" si="473"/>
        <v>0</v>
      </c>
      <c r="AL436" s="59">
        <f t="shared" si="468"/>
        <v>0</v>
      </c>
      <c r="AM436" s="1749"/>
    </row>
    <row r="437" spans="1:39" x14ac:dyDescent="0.2">
      <c r="A437" s="1052">
        <v>222</v>
      </c>
      <c r="B437" s="1053">
        <v>244</v>
      </c>
      <c r="C437" s="12"/>
      <c r="D437" s="58"/>
      <c r="E437" s="58"/>
      <c r="F437" s="58"/>
      <c r="G437" s="58"/>
      <c r="H437" s="58"/>
      <c r="I437" s="58"/>
      <c r="J437" s="58"/>
      <c r="K437" s="58"/>
      <c r="L437" s="58"/>
      <c r="M437" s="58"/>
      <c r="N437" s="58"/>
      <c r="O437" s="58"/>
      <c r="P437" s="58"/>
      <c r="Q437" s="58"/>
      <c r="R437" s="58"/>
      <c r="S437" s="58">
        <f t="shared" si="419"/>
        <v>0</v>
      </c>
      <c r="T437" s="58">
        <f t="shared" si="420"/>
        <v>0</v>
      </c>
      <c r="U437" s="58">
        <f t="shared" si="469"/>
        <v>0</v>
      </c>
      <c r="V437" s="58">
        <f t="shared" si="464"/>
        <v>0</v>
      </c>
      <c r="W437" s="58">
        <f t="shared" si="465"/>
        <v>0</v>
      </c>
      <c r="X437" s="59">
        <f t="shared" si="470"/>
        <v>0</v>
      </c>
      <c r="Y437" s="59"/>
      <c r="Z437" s="1521"/>
      <c r="AA437" s="1521"/>
      <c r="AB437" s="1521"/>
      <c r="AC437" s="1521"/>
      <c r="AD437" s="1521"/>
      <c r="AE437" s="59"/>
      <c r="AF437" s="59"/>
      <c r="AG437" s="59">
        <f t="shared" si="466"/>
        <v>0</v>
      </c>
      <c r="AH437" s="59">
        <f t="shared" si="471"/>
        <v>0</v>
      </c>
      <c r="AI437" s="59">
        <f t="shared" si="467"/>
        <v>0</v>
      </c>
      <c r="AJ437" s="59">
        <f t="shared" si="472"/>
        <v>0</v>
      </c>
      <c r="AK437" s="59">
        <f t="shared" si="473"/>
        <v>0</v>
      </c>
      <c r="AL437" s="59">
        <f t="shared" si="468"/>
        <v>0</v>
      </c>
      <c r="AM437" s="1749"/>
    </row>
    <row r="438" spans="1:39" x14ac:dyDescent="0.2">
      <c r="A438" s="1054" t="s">
        <v>196</v>
      </c>
      <c r="B438" s="1053">
        <v>247</v>
      </c>
      <c r="C438" s="42"/>
      <c r="D438" s="58"/>
      <c r="E438" s="58"/>
      <c r="F438" s="58"/>
      <c r="G438" s="58"/>
      <c r="H438" s="58"/>
      <c r="I438" s="58"/>
      <c r="J438" s="58"/>
      <c r="K438" s="58"/>
      <c r="L438" s="58"/>
      <c r="M438" s="58"/>
      <c r="N438" s="58"/>
      <c r="O438" s="58"/>
      <c r="P438" s="58"/>
      <c r="Q438" s="58"/>
      <c r="R438" s="58"/>
      <c r="S438" s="58">
        <f t="shared" si="419"/>
        <v>0</v>
      </c>
      <c r="T438" s="58">
        <f t="shared" si="420"/>
        <v>0</v>
      </c>
      <c r="U438" s="58">
        <f t="shared" si="469"/>
        <v>0</v>
      </c>
      <c r="V438" s="58">
        <f t="shared" si="464"/>
        <v>0</v>
      </c>
      <c r="W438" s="58">
        <f t="shared" si="465"/>
        <v>0</v>
      </c>
      <c r="X438" s="59">
        <f t="shared" si="470"/>
        <v>0</v>
      </c>
      <c r="Y438" s="59"/>
      <c r="Z438" s="1521">
        <f>300000-40000+100000</f>
        <v>360000</v>
      </c>
      <c r="AA438" s="1521"/>
      <c r="AB438" s="1521"/>
      <c r="AC438" s="1521"/>
      <c r="AD438" s="1521"/>
      <c r="AE438" s="59"/>
      <c r="AF438" s="59"/>
      <c r="AG438" s="59">
        <f t="shared" si="466"/>
        <v>0</v>
      </c>
      <c r="AH438" s="59">
        <f t="shared" si="471"/>
        <v>360000</v>
      </c>
      <c r="AI438" s="59">
        <f t="shared" si="467"/>
        <v>0</v>
      </c>
      <c r="AJ438" s="59">
        <f t="shared" si="472"/>
        <v>0</v>
      </c>
      <c r="AK438" s="59">
        <f t="shared" si="473"/>
        <v>360000</v>
      </c>
      <c r="AL438" s="59">
        <f t="shared" si="468"/>
        <v>360000</v>
      </c>
      <c r="AM438" s="1749"/>
    </row>
    <row r="439" spans="1:39" x14ac:dyDescent="0.2">
      <c r="A439" s="1054" t="s">
        <v>197</v>
      </c>
      <c r="B439" s="1053">
        <v>247</v>
      </c>
      <c r="C439" s="42"/>
      <c r="D439" s="58"/>
      <c r="E439" s="58"/>
      <c r="F439" s="58"/>
      <c r="G439" s="58"/>
      <c r="H439" s="58"/>
      <c r="I439" s="58"/>
      <c r="J439" s="58"/>
      <c r="K439" s="58"/>
      <c r="L439" s="58"/>
      <c r="M439" s="58"/>
      <c r="N439" s="58"/>
      <c r="O439" s="58"/>
      <c r="P439" s="58"/>
      <c r="Q439" s="58"/>
      <c r="R439" s="58"/>
      <c r="S439" s="58">
        <f t="shared" si="419"/>
        <v>0</v>
      </c>
      <c r="T439" s="58">
        <f t="shared" si="420"/>
        <v>0</v>
      </c>
      <c r="U439" s="58">
        <f t="shared" si="469"/>
        <v>0</v>
      </c>
      <c r="V439" s="58">
        <f t="shared" si="464"/>
        <v>0</v>
      </c>
      <c r="W439" s="58">
        <f t="shared" si="465"/>
        <v>0</v>
      </c>
      <c r="X439" s="59">
        <f t="shared" si="470"/>
        <v>0</v>
      </c>
      <c r="Y439" s="59"/>
      <c r="Z439" s="1521">
        <f>130000</f>
        <v>130000</v>
      </c>
      <c r="AA439" s="1521"/>
      <c r="AB439" s="1521"/>
      <c r="AC439" s="1521"/>
      <c r="AD439" s="1521"/>
      <c r="AE439" s="59"/>
      <c r="AF439" s="59"/>
      <c r="AG439" s="59">
        <f t="shared" si="466"/>
        <v>0</v>
      </c>
      <c r="AH439" s="59">
        <f t="shared" si="471"/>
        <v>130000</v>
      </c>
      <c r="AI439" s="59">
        <f t="shared" si="467"/>
        <v>0</v>
      </c>
      <c r="AJ439" s="59">
        <f t="shared" si="472"/>
        <v>0</v>
      </c>
      <c r="AK439" s="59">
        <f t="shared" si="473"/>
        <v>130000</v>
      </c>
      <c r="AL439" s="59">
        <f t="shared" si="468"/>
        <v>130000</v>
      </c>
      <c r="AM439" s="1749"/>
    </row>
    <row r="440" spans="1:39" x14ac:dyDescent="0.2">
      <c r="A440" s="1054" t="s">
        <v>198</v>
      </c>
      <c r="B440" s="1053">
        <v>244</v>
      </c>
      <c r="C440" s="42"/>
      <c r="D440" s="58"/>
      <c r="E440" s="58"/>
      <c r="F440" s="58"/>
      <c r="G440" s="58"/>
      <c r="H440" s="58"/>
      <c r="I440" s="58"/>
      <c r="J440" s="58"/>
      <c r="K440" s="58"/>
      <c r="L440" s="58"/>
      <c r="M440" s="58"/>
      <c r="N440" s="58"/>
      <c r="O440" s="58"/>
      <c r="P440" s="58"/>
      <c r="Q440" s="58"/>
      <c r="R440" s="58"/>
      <c r="S440" s="58">
        <f t="shared" si="419"/>
        <v>0</v>
      </c>
      <c r="T440" s="58">
        <f t="shared" si="420"/>
        <v>0</v>
      </c>
      <c r="U440" s="58">
        <f t="shared" si="469"/>
        <v>0</v>
      </c>
      <c r="V440" s="58">
        <f t="shared" si="464"/>
        <v>0</v>
      </c>
      <c r="W440" s="58">
        <f t="shared" si="465"/>
        <v>0</v>
      </c>
      <c r="X440" s="59">
        <f t="shared" si="470"/>
        <v>0</v>
      </c>
      <c r="Y440" s="59"/>
      <c r="Z440" s="1521">
        <f>18000</f>
        <v>18000</v>
      </c>
      <c r="AA440" s="1521"/>
      <c r="AB440" s="1521"/>
      <c r="AC440" s="1521"/>
      <c r="AD440" s="1521"/>
      <c r="AE440" s="59"/>
      <c r="AF440" s="59"/>
      <c r="AG440" s="59">
        <f t="shared" si="466"/>
        <v>0</v>
      </c>
      <c r="AH440" s="59">
        <f t="shared" si="471"/>
        <v>18000</v>
      </c>
      <c r="AI440" s="59">
        <f t="shared" si="467"/>
        <v>0</v>
      </c>
      <c r="AJ440" s="59">
        <f t="shared" si="472"/>
        <v>0</v>
      </c>
      <c r="AK440" s="59">
        <f t="shared" si="473"/>
        <v>18000</v>
      </c>
      <c r="AL440" s="59">
        <f t="shared" si="468"/>
        <v>18000</v>
      </c>
      <c r="AM440" s="1749"/>
    </row>
    <row r="441" spans="1:39" x14ac:dyDescent="0.2">
      <c r="A441" s="1054" t="s">
        <v>878</v>
      </c>
      <c r="B441" s="1053">
        <v>244</v>
      </c>
      <c r="C441" s="42"/>
      <c r="D441" s="58"/>
      <c r="E441" s="58"/>
      <c r="F441" s="58"/>
      <c r="G441" s="58"/>
      <c r="H441" s="58"/>
      <c r="I441" s="58"/>
      <c r="J441" s="58"/>
      <c r="K441" s="58"/>
      <c r="L441" s="58"/>
      <c r="M441" s="58"/>
      <c r="N441" s="58"/>
      <c r="O441" s="58"/>
      <c r="P441" s="58"/>
      <c r="Q441" s="58"/>
      <c r="R441" s="58"/>
      <c r="S441" s="58">
        <f>D441+E441+J441+K441</f>
        <v>0</v>
      </c>
      <c r="T441" s="58">
        <f>F441+G441+L441+M441</f>
        <v>0</v>
      </c>
      <c r="U441" s="58">
        <f t="shared" si="469"/>
        <v>0</v>
      </c>
      <c r="V441" s="58">
        <f t="shared" si="464"/>
        <v>0</v>
      </c>
      <c r="W441" s="58">
        <f t="shared" si="465"/>
        <v>0</v>
      </c>
      <c r="X441" s="59">
        <f>SUM(D441:R441)</f>
        <v>0</v>
      </c>
      <c r="Y441" s="59"/>
      <c r="Z441" s="1521">
        <f>5598+10000</f>
        <v>15598</v>
      </c>
      <c r="AA441" s="1521"/>
      <c r="AB441" s="1521"/>
      <c r="AC441" s="1521"/>
      <c r="AD441" s="1521"/>
      <c r="AE441" s="59"/>
      <c r="AF441" s="59"/>
      <c r="AG441" s="59">
        <f t="shared" si="466"/>
        <v>0</v>
      </c>
      <c r="AH441" s="59">
        <f t="shared" si="471"/>
        <v>15598</v>
      </c>
      <c r="AI441" s="59">
        <f t="shared" si="467"/>
        <v>0</v>
      </c>
      <c r="AJ441" s="59">
        <f t="shared" si="472"/>
        <v>0</v>
      </c>
      <c r="AK441" s="59">
        <f t="shared" si="473"/>
        <v>15598</v>
      </c>
      <c r="AL441" s="59">
        <f t="shared" si="468"/>
        <v>15598</v>
      </c>
      <c r="AM441" s="1749"/>
    </row>
    <row r="442" spans="1:39" x14ac:dyDescent="0.2">
      <c r="A442" s="1052">
        <v>224</v>
      </c>
      <c r="B442" s="1053">
        <v>244</v>
      </c>
      <c r="C442" s="12"/>
      <c r="D442" s="58"/>
      <c r="E442" s="58"/>
      <c r="F442" s="58"/>
      <c r="G442" s="58"/>
      <c r="H442" s="58"/>
      <c r="I442" s="58"/>
      <c r="J442" s="58"/>
      <c r="K442" s="58"/>
      <c r="L442" s="58"/>
      <c r="M442" s="58"/>
      <c r="N442" s="58"/>
      <c r="O442" s="58"/>
      <c r="P442" s="58"/>
      <c r="Q442" s="58"/>
      <c r="R442" s="58"/>
      <c r="S442" s="58">
        <f t="shared" si="419"/>
        <v>0</v>
      </c>
      <c r="T442" s="58">
        <f t="shared" si="420"/>
        <v>0</v>
      </c>
      <c r="U442" s="58">
        <f t="shared" si="469"/>
        <v>0</v>
      </c>
      <c r="V442" s="58">
        <f t="shared" si="464"/>
        <v>0</v>
      </c>
      <c r="W442" s="58">
        <f t="shared" si="465"/>
        <v>0</v>
      </c>
      <c r="X442" s="59">
        <f t="shared" si="470"/>
        <v>0</v>
      </c>
      <c r="Y442" s="59"/>
      <c r="Z442" s="1521">
        <f>1000</f>
        <v>1000</v>
      </c>
      <c r="AA442" s="1521"/>
      <c r="AB442" s="1521"/>
      <c r="AC442" s="1521"/>
      <c r="AD442" s="1521"/>
      <c r="AE442" s="59"/>
      <c r="AF442" s="59"/>
      <c r="AG442" s="59">
        <f t="shared" si="466"/>
        <v>0</v>
      </c>
      <c r="AH442" s="59">
        <f t="shared" si="471"/>
        <v>1000</v>
      </c>
      <c r="AI442" s="59">
        <f t="shared" si="467"/>
        <v>0</v>
      </c>
      <c r="AJ442" s="59">
        <f t="shared" si="472"/>
        <v>0</v>
      </c>
      <c r="AK442" s="59">
        <f t="shared" si="473"/>
        <v>1000</v>
      </c>
      <c r="AL442" s="59">
        <f t="shared" si="468"/>
        <v>1000</v>
      </c>
      <c r="AM442" s="1749"/>
    </row>
    <row r="443" spans="1:39" x14ac:dyDescent="0.2">
      <c r="A443" s="1055" t="s">
        <v>199</v>
      </c>
      <c r="B443" s="1057">
        <v>244</v>
      </c>
      <c r="C443" s="14"/>
      <c r="D443" s="58"/>
      <c r="E443" s="58"/>
      <c r="F443" s="58"/>
      <c r="G443" s="58"/>
      <c r="H443" s="58"/>
      <c r="I443" s="58"/>
      <c r="J443" s="58"/>
      <c r="K443" s="58"/>
      <c r="L443" s="58"/>
      <c r="M443" s="58"/>
      <c r="N443" s="58"/>
      <c r="O443" s="58"/>
      <c r="P443" s="58"/>
      <c r="Q443" s="58"/>
      <c r="R443" s="58"/>
      <c r="S443" s="58">
        <f t="shared" si="419"/>
        <v>0</v>
      </c>
      <c r="T443" s="58">
        <f t="shared" si="420"/>
        <v>0</v>
      </c>
      <c r="U443" s="58">
        <f t="shared" si="469"/>
        <v>0</v>
      </c>
      <c r="V443" s="58">
        <f t="shared" si="464"/>
        <v>0</v>
      </c>
      <c r="W443" s="58">
        <f t="shared" si="465"/>
        <v>0</v>
      </c>
      <c r="X443" s="59">
        <f t="shared" si="470"/>
        <v>0</v>
      </c>
      <c r="Y443" s="59"/>
      <c r="Z443" s="1521">
        <f>16000</f>
        <v>16000</v>
      </c>
      <c r="AA443" s="1521"/>
      <c r="AB443" s="1521"/>
      <c r="AC443" s="1521"/>
      <c r="AD443" s="1521"/>
      <c r="AE443" s="59"/>
      <c r="AF443" s="59"/>
      <c r="AG443" s="59">
        <f t="shared" si="466"/>
        <v>0</v>
      </c>
      <c r="AH443" s="59">
        <f t="shared" si="471"/>
        <v>16000</v>
      </c>
      <c r="AI443" s="59">
        <f t="shared" si="467"/>
        <v>0</v>
      </c>
      <c r="AJ443" s="59">
        <f t="shared" si="472"/>
        <v>0</v>
      </c>
      <c r="AK443" s="59">
        <f t="shared" si="473"/>
        <v>16000</v>
      </c>
      <c r="AL443" s="59">
        <f t="shared" si="468"/>
        <v>16000</v>
      </c>
      <c r="AM443" s="1749"/>
    </row>
    <row r="444" spans="1:39" x14ac:dyDescent="0.2">
      <c r="A444" s="1055" t="s">
        <v>200</v>
      </c>
      <c r="B444" s="1057">
        <v>244</v>
      </c>
      <c r="C444" s="14"/>
      <c r="D444" s="58"/>
      <c r="E444" s="58"/>
      <c r="F444" s="58"/>
      <c r="G444" s="58"/>
      <c r="H444" s="58"/>
      <c r="I444" s="58"/>
      <c r="J444" s="58"/>
      <c r="K444" s="58"/>
      <c r="L444" s="58"/>
      <c r="M444" s="58"/>
      <c r="N444" s="58"/>
      <c r="O444" s="58"/>
      <c r="P444" s="58"/>
      <c r="Q444" s="58"/>
      <c r="R444" s="58"/>
      <c r="S444" s="58">
        <f t="shared" si="419"/>
        <v>0</v>
      </c>
      <c r="T444" s="58">
        <f t="shared" si="420"/>
        <v>0</v>
      </c>
      <c r="U444" s="58">
        <f t="shared" si="469"/>
        <v>0</v>
      </c>
      <c r="V444" s="58">
        <f t="shared" si="464"/>
        <v>0</v>
      </c>
      <c r="W444" s="58">
        <f t="shared" si="465"/>
        <v>0</v>
      </c>
      <c r="X444" s="59">
        <f t="shared" si="470"/>
        <v>0</v>
      </c>
      <c r="Y444" s="59"/>
      <c r="Z444" s="1521"/>
      <c r="AA444" s="1521"/>
      <c r="AB444" s="1521"/>
      <c r="AC444" s="1521"/>
      <c r="AD444" s="1521"/>
      <c r="AE444" s="59"/>
      <c r="AF444" s="59"/>
      <c r="AG444" s="59">
        <f t="shared" si="466"/>
        <v>0</v>
      </c>
      <c r="AH444" s="59">
        <f t="shared" si="471"/>
        <v>0</v>
      </c>
      <c r="AI444" s="59">
        <f t="shared" si="467"/>
        <v>0</v>
      </c>
      <c r="AJ444" s="59">
        <f t="shared" si="472"/>
        <v>0</v>
      </c>
      <c r="AK444" s="59">
        <f t="shared" si="473"/>
        <v>0</v>
      </c>
      <c r="AL444" s="59">
        <f t="shared" si="468"/>
        <v>0</v>
      </c>
      <c r="AM444" s="1749"/>
    </row>
    <row r="445" spans="1:39" x14ac:dyDescent="0.2">
      <c r="A445" s="1055" t="s">
        <v>201</v>
      </c>
      <c r="B445" s="1057">
        <v>244</v>
      </c>
      <c r="C445" s="14"/>
      <c r="D445" s="58"/>
      <c r="E445" s="58"/>
      <c r="F445" s="58">
        <f>7000</f>
        <v>7000</v>
      </c>
      <c r="G445" s="58"/>
      <c r="H445" s="58"/>
      <c r="I445" s="58"/>
      <c r="J445" s="58"/>
      <c r="K445" s="58"/>
      <c r="L445" s="58"/>
      <c r="M445" s="58"/>
      <c r="N445" s="58"/>
      <c r="O445" s="58"/>
      <c r="P445" s="58"/>
      <c r="Q445" s="58"/>
      <c r="R445" s="58"/>
      <c r="S445" s="58">
        <f t="shared" si="419"/>
        <v>0</v>
      </c>
      <c r="T445" s="58">
        <f t="shared" si="420"/>
        <v>7000</v>
      </c>
      <c r="U445" s="58">
        <f t="shared" si="469"/>
        <v>0</v>
      </c>
      <c r="V445" s="58">
        <f t="shared" si="464"/>
        <v>0</v>
      </c>
      <c r="W445" s="58">
        <f t="shared" si="465"/>
        <v>0</v>
      </c>
      <c r="X445" s="59">
        <f t="shared" si="470"/>
        <v>7000</v>
      </c>
      <c r="Y445" s="59"/>
      <c r="Z445" s="1521">
        <f>900+1400+3350+41500</f>
        <v>47150</v>
      </c>
      <c r="AA445" s="1521"/>
      <c r="AB445" s="1521"/>
      <c r="AC445" s="1521"/>
      <c r="AD445" s="1521"/>
      <c r="AE445" s="59"/>
      <c r="AF445" s="59"/>
      <c r="AG445" s="59">
        <f t="shared" si="466"/>
        <v>0</v>
      </c>
      <c r="AH445" s="59">
        <f t="shared" si="471"/>
        <v>47150</v>
      </c>
      <c r="AI445" s="59">
        <f t="shared" si="467"/>
        <v>0</v>
      </c>
      <c r="AJ445" s="59">
        <f t="shared" si="472"/>
        <v>0</v>
      </c>
      <c r="AK445" s="59">
        <f t="shared" si="473"/>
        <v>47150</v>
      </c>
      <c r="AL445" s="59">
        <f t="shared" si="468"/>
        <v>54150</v>
      </c>
      <c r="AM445" s="1749"/>
    </row>
    <row r="446" spans="1:39" x14ac:dyDescent="0.2">
      <c r="A446" s="1055" t="s">
        <v>202</v>
      </c>
      <c r="B446" s="1057">
        <v>244</v>
      </c>
      <c r="C446" s="14"/>
      <c r="D446" s="58"/>
      <c r="E446" s="58"/>
      <c r="F446" s="58"/>
      <c r="G446" s="58"/>
      <c r="H446" s="58"/>
      <c r="I446" s="58"/>
      <c r="J446" s="58"/>
      <c r="K446" s="58"/>
      <c r="L446" s="58"/>
      <c r="M446" s="58"/>
      <c r="N446" s="58"/>
      <c r="O446" s="58"/>
      <c r="P446" s="58"/>
      <c r="Q446" s="58"/>
      <c r="R446" s="58"/>
      <c r="S446" s="58">
        <f t="shared" si="419"/>
        <v>0</v>
      </c>
      <c r="T446" s="58">
        <f t="shared" si="420"/>
        <v>0</v>
      </c>
      <c r="U446" s="58">
        <f t="shared" si="469"/>
        <v>0</v>
      </c>
      <c r="V446" s="58">
        <f t="shared" si="464"/>
        <v>0</v>
      </c>
      <c r="W446" s="58">
        <f t="shared" si="465"/>
        <v>0</v>
      </c>
      <c r="X446" s="59">
        <f t="shared" si="470"/>
        <v>0</v>
      </c>
      <c r="Y446" s="59"/>
      <c r="Z446" s="1521"/>
      <c r="AA446" s="1521"/>
      <c r="AB446" s="1521"/>
      <c r="AC446" s="1521"/>
      <c r="AD446" s="1521"/>
      <c r="AE446" s="59"/>
      <c r="AF446" s="59"/>
      <c r="AG446" s="59">
        <f t="shared" si="466"/>
        <v>0</v>
      </c>
      <c r="AH446" s="59">
        <f t="shared" si="471"/>
        <v>0</v>
      </c>
      <c r="AI446" s="59">
        <f t="shared" si="467"/>
        <v>0</v>
      </c>
      <c r="AJ446" s="59">
        <f t="shared" si="472"/>
        <v>0</v>
      </c>
      <c r="AK446" s="59">
        <f t="shared" si="473"/>
        <v>0</v>
      </c>
      <c r="AL446" s="59">
        <f t="shared" si="468"/>
        <v>0</v>
      </c>
      <c r="AM446" s="1749"/>
    </row>
    <row r="447" spans="1:39" x14ac:dyDescent="0.2">
      <c r="A447" s="1056" t="s">
        <v>246</v>
      </c>
      <c r="B447" s="1057">
        <v>244</v>
      </c>
      <c r="C447" s="15"/>
      <c r="D447" s="58"/>
      <c r="E447" s="58">
        <f>20000</f>
        <v>20000</v>
      </c>
      <c r="F447" s="58">
        <f>10000+30000</f>
        <v>40000</v>
      </c>
      <c r="G447" s="58"/>
      <c r="H447" s="58"/>
      <c r="I447" s="58"/>
      <c r="J447" s="58"/>
      <c r="K447" s="58"/>
      <c r="L447" s="58"/>
      <c r="M447" s="58"/>
      <c r="N447" s="58"/>
      <c r="O447" s="58"/>
      <c r="P447" s="58"/>
      <c r="Q447" s="58"/>
      <c r="R447" s="58"/>
      <c r="S447" s="58">
        <f t="shared" si="419"/>
        <v>20000</v>
      </c>
      <c r="T447" s="58">
        <f t="shared" si="420"/>
        <v>40000</v>
      </c>
      <c r="U447" s="58">
        <f t="shared" si="469"/>
        <v>0</v>
      </c>
      <c r="V447" s="58">
        <f t="shared" si="464"/>
        <v>0</v>
      </c>
      <c r="W447" s="58">
        <f t="shared" si="465"/>
        <v>0</v>
      </c>
      <c r="X447" s="59">
        <f t="shared" si="470"/>
        <v>60000</v>
      </c>
      <c r="Y447" s="59"/>
      <c r="Z447" s="1521">
        <f>1500+2426+8000+1200+6000</f>
        <v>19126</v>
      </c>
      <c r="AA447" s="1521"/>
      <c r="AB447" s="1521"/>
      <c r="AC447" s="1521"/>
      <c r="AD447" s="1521"/>
      <c r="AE447" s="59"/>
      <c r="AF447" s="59"/>
      <c r="AG447" s="59">
        <f t="shared" si="466"/>
        <v>0</v>
      </c>
      <c r="AH447" s="59">
        <f t="shared" si="471"/>
        <v>19126</v>
      </c>
      <c r="AI447" s="59">
        <f t="shared" si="467"/>
        <v>0</v>
      </c>
      <c r="AJ447" s="59">
        <f t="shared" si="472"/>
        <v>0</v>
      </c>
      <c r="AK447" s="59">
        <f t="shared" si="473"/>
        <v>19126</v>
      </c>
      <c r="AL447" s="59">
        <f t="shared" si="468"/>
        <v>79126</v>
      </c>
      <c r="AM447" s="1749"/>
    </row>
    <row r="448" spans="1:39" x14ac:dyDescent="0.2">
      <c r="A448" s="1056" t="s">
        <v>248</v>
      </c>
      <c r="B448" s="1057">
        <v>244</v>
      </c>
      <c r="C448" s="15"/>
      <c r="D448" s="58"/>
      <c r="E448" s="58"/>
      <c r="F448" s="58"/>
      <c r="G448" s="58"/>
      <c r="H448" s="58"/>
      <c r="I448" s="58"/>
      <c r="J448" s="58"/>
      <c r="K448" s="58"/>
      <c r="L448" s="58"/>
      <c r="M448" s="58"/>
      <c r="N448" s="58"/>
      <c r="O448" s="58"/>
      <c r="P448" s="58"/>
      <c r="Q448" s="58"/>
      <c r="R448" s="58"/>
      <c r="S448" s="58">
        <f t="shared" si="419"/>
        <v>0</v>
      </c>
      <c r="T448" s="58">
        <f t="shared" si="420"/>
        <v>0</v>
      </c>
      <c r="U448" s="58">
        <f t="shared" si="469"/>
        <v>0</v>
      </c>
      <c r="V448" s="58">
        <f t="shared" si="464"/>
        <v>0</v>
      </c>
      <c r="W448" s="58">
        <f t="shared" si="465"/>
        <v>0</v>
      </c>
      <c r="X448" s="59">
        <f t="shared" si="470"/>
        <v>0</v>
      </c>
      <c r="Y448" s="59"/>
      <c r="Z448" s="1521"/>
      <c r="AA448" s="1521"/>
      <c r="AB448" s="1521"/>
      <c r="AC448" s="1521"/>
      <c r="AD448" s="1521"/>
      <c r="AE448" s="59"/>
      <c r="AF448" s="59"/>
      <c r="AG448" s="59">
        <f t="shared" si="466"/>
        <v>0</v>
      </c>
      <c r="AH448" s="59">
        <f t="shared" si="471"/>
        <v>0</v>
      </c>
      <c r="AI448" s="59">
        <f t="shared" si="467"/>
        <v>0</v>
      </c>
      <c r="AJ448" s="59">
        <f t="shared" si="472"/>
        <v>0</v>
      </c>
      <c r="AK448" s="59">
        <f t="shared" si="473"/>
        <v>0</v>
      </c>
      <c r="AL448" s="59">
        <f t="shared" si="468"/>
        <v>0</v>
      </c>
      <c r="AM448" s="1749"/>
    </row>
    <row r="449" spans="1:39" x14ac:dyDescent="0.2">
      <c r="A449" s="1050">
        <v>227</v>
      </c>
      <c r="B449" s="1051">
        <v>244</v>
      </c>
      <c r="C449" s="11"/>
      <c r="D449" s="58"/>
      <c r="E449" s="58"/>
      <c r="F449" s="58"/>
      <c r="G449" s="58"/>
      <c r="H449" s="58"/>
      <c r="I449" s="58"/>
      <c r="J449" s="58"/>
      <c r="K449" s="58"/>
      <c r="L449" s="58"/>
      <c r="M449" s="58"/>
      <c r="N449" s="58"/>
      <c r="O449" s="58"/>
      <c r="P449" s="58"/>
      <c r="Q449" s="58"/>
      <c r="R449" s="58"/>
      <c r="S449" s="58">
        <f>D449+E449+J449+K449</f>
        <v>0</v>
      </c>
      <c r="T449" s="58">
        <f>F449+G449+L449+M449</f>
        <v>0</v>
      </c>
      <c r="U449" s="58">
        <f t="shared" si="469"/>
        <v>0</v>
      </c>
      <c r="V449" s="58">
        <f t="shared" si="464"/>
        <v>0</v>
      </c>
      <c r="W449" s="58">
        <f t="shared" si="465"/>
        <v>0</v>
      </c>
      <c r="X449" s="59">
        <f t="shared" si="470"/>
        <v>0</v>
      </c>
      <c r="Y449" s="59"/>
      <c r="Z449" s="1521"/>
      <c r="AA449" s="1521"/>
      <c r="AB449" s="1521"/>
      <c r="AC449" s="1521"/>
      <c r="AD449" s="1521"/>
      <c r="AE449" s="59"/>
      <c r="AF449" s="59"/>
      <c r="AG449" s="59">
        <f t="shared" si="466"/>
        <v>0</v>
      </c>
      <c r="AH449" s="59">
        <f t="shared" si="471"/>
        <v>0</v>
      </c>
      <c r="AI449" s="59">
        <f t="shared" si="467"/>
        <v>0</v>
      </c>
      <c r="AJ449" s="59">
        <f t="shared" si="472"/>
        <v>0</v>
      </c>
      <c r="AK449" s="59">
        <f t="shared" si="473"/>
        <v>0</v>
      </c>
      <c r="AL449" s="59">
        <f t="shared" si="468"/>
        <v>0</v>
      </c>
      <c r="AM449" s="1749"/>
    </row>
    <row r="450" spans="1:39" x14ac:dyDescent="0.2">
      <c r="A450" s="1056">
        <v>262</v>
      </c>
      <c r="B450" s="1049">
        <v>112</v>
      </c>
      <c r="C450" s="15"/>
      <c r="D450" s="58"/>
      <c r="E450" s="58"/>
      <c r="F450" s="58"/>
      <c r="G450" s="58"/>
      <c r="H450" s="58"/>
      <c r="I450" s="58"/>
      <c r="J450" s="58"/>
      <c r="K450" s="58"/>
      <c r="L450" s="58"/>
      <c r="M450" s="58"/>
      <c r="N450" s="58"/>
      <c r="O450" s="58"/>
      <c r="P450" s="58"/>
      <c r="Q450" s="58"/>
      <c r="R450" s="58"/>
      <c r="S450" s="58">
        <f t="shared" si="419"/>
        <v>0</v>
      </c>
      <c r="T450" s="58">
        <f t="shared" si="420"/>
        <v>0</v>
      </c>
      <c r="U450" s="58">
        <f t="shared" si="469"/>
        <v>0</v>
      </c>
      <c r="V450" s="58">
        <f t="shared" si="464"/>
        <v>0</v>
      </c>
      <c r="W450" s="58">
        <f t="shared" si="465"/>
        <v>0</v>
      </c>
      <c r="X450" s="59">
        <f t="shared" si="470"/>
        <v>0</v>
      </c>
      <c r="Y450" s="59"/>
      <c r="Z450" s="1521"/>
      <c r="AA450" s="1521"/>
      <c r="AB450" s="1521"/>
      <c r="AC450" s="1521"/>
      <c r="AD450" s="1521"/>
      <c r="AE450" s="59"/>
      <c r="AF450" s="59"/>
      <c r="AG450" s="59">
        <f t="shared" si="466"/>
        <v>0</v>
      </c>
      <c r="AH450" s="59">
        <f t="shared" si="471"/>
        <v>0</v>
      </c>
      <c r="AI450" s="59">
        <f t="shared" si="467"/>
        <v>0</v>
      </c>
      <c r="AJ450" s="59">
        <f t="shared" si="472"/>
        <v>0</v>
      </c>
      <c r="AK450" s="59">
        <f t="shared" si="473"/>
        <v>0</v>
      </c>
      <c r="AL450" s="59">
        <f t="shared" si="468"/>
        <v>0</v>
      </c>
      <c r="AM450" s="1749"/>
    </row>
    <row r="451" spans="1:39" x14ac:dyDescent="0.2">
      <c r="A451" s="1056">
        <v>262</v>
      </c>
      <c r="B451" s="1049">
        <v>119</v>
      </c>
      <c r="C451" s="15"/>
      <c r="D451" s="58"/>
      <c r="E451" s="58"/>
      <c r="F451" s="58"/>
      <c r="G451" s="58"/>
      <c r="H451" s="58"/>
      <c r="I451" s="58"/>
      <c r="J451" s="58"/>
      <c r="K451" s="58"/>
      <c r="L451" s="58"/>
      <c r="M451" s="58"/>
      <c r="N451" s="58"/>
      <c r="O451" s="58"/>
      <c r="P451" s="58"/>
      <c r="Q451" s="58"/>
      <c r="R451" s="58"/>
      <c r="S451" s="58">
        <f t="shared" si="419"/>
        <v>0</v>
      </c>
      <c r="T451" s="58">
        <f t="shared" si="420"/>
        <v>0</v>
      </c>
      <c r="U451" s="58">
        <f t="shared" si="469"/>
        <v>0</v>
      </c>
      <c r="V451" s="58">
        <f t="shared" si="464"/>
        <v>0</v>
      </c>
      <c r="W451" s="58">
        <f t="shared" si="465"/>
        <v>0</v>
      </c>
      <c r="X451" s="59">
        <f t="shared" si="470"/>
        <v>0</v>
      </c>
      <c r="Y451" s="59"/>
      <c r="Z451" s="1521"/>
      <c r="AA451" s="1521"/>
      <c r="AB451" s="1521"/>
      <c r="AC451" s="1521"/>
      <c r="AD451" s="1521"/>
      <c r="AE451" s="59"/>
      <c r="AF451" s="59"/>
      <c r="AG451" s="59">
        <f t="shared" si="466"/>
        <v>0</v>
      </c>
      <c r="AH451" s="59">
        <f t="shared" si="471"/>
        <v>0</v>
      </c>
      <c r="AI451" s="59">
        <f t="shared" si="467"/>
        <v>0</v>
      </c>
      <c r="AJ451" s="59">
        <f t="shared" si="472"/>
        <v>0</v>
      </c>
      <c r="AK451" s="59">
        <f t="shared" si="473"/>
        <v>0</v>
      </c>
      <c r="AL451" s="59">
        <f t="shared" si="468"/>
        <v>0</v>
      </c>
      <c r="AM451" s="1749"/>
    </row>
    <row r="452" spans="1:39" x14ac:dyDescent="0.2">
      <c r="A452" s="1050">
        <v>266</v>
      </c>
      <c r="B452" s="1051">
        <v>111</v>
      </c>
      <c r="C452" s="11"/>
      <c r="D452" s="58"/>
      <c r="E452" s="58"/>
      <c r="F452" s="58"/>
      <c r="G452" s="58"/>
      <c r="H452" s="58"/>
      <c r="I452" s="58"/>
      <c r="J452" s="58"/>
      <c r="K452" s="58"/>
      <c r="L452" s="58"/>
      <c r="M452" s="58"/>
      <c r="N452" s="58"/>
      <c r="O452" s="58"/>
      <c r="P452" s="58"/>
      <c r="Q452" s="58"/>
      <c r="R452" s="58"/>
      <c r="S452" s="58">
        <f>D452+E452+J452+K452</f>
        <v>0</v>
      </c>
      <c r="T452" s="58">
        <f>F452+G452+L452+M452</f>
        <v>0</v>
      </c>
      <c r="U452" s="58">
        <f>H452+I452+N452+O452</f>
        <v>0</v>
      </c>
      <c r="V452" s="58">
        <f>P452</f>
        <v>0</v>
      </c>
      <c r="W452" s="58">
        <f t="shared" si="465"/>
        <v>0</v>
      </c>
      <c r="X452" s="59">
        <f t="shared" si="470"/>
        <v>0</v>
      </c>
      <c r="Y452" s="59"/>
      <c r="Z452" s="1521"/>
      <c r="AA452" s="1521"/>
      <c r="AB452" s="1521"/>
      <c r="AC452" s="1521"/>
      <c r="AD452" s="1521"/>
      <c r="AE452" s="59"/>
      <c r="AF452" s="59"/>
      <c r="AG452" s="59">
        <f t="shared" si="466"/>
        <v>0</v>
      </c>
      <c r="AH452" s="59">
        <f t="shared" si="471"/>
        <v>0</v>
      </c>
      <c r="AI452" s="59">
        <f t="shared" si="467"/>
        <v>0</v>
      </c>
      <c r="AJ452" s="59">
        <f t="shared" si="472"/>
        <v>0</v>
      </c>
      <c r="AK452" s="59">
        <f t="shared" si="473"/>
        <v>0</v>
      </c>
      <c r="AL452" s="59">
        <f t="shared" si="468"/>
        <v>0</v>
      </c>
      <c r="AM452" s="1749"/>
    </row>
    <row r="453" spans="1:39" x14ac:dyDescent="0.2">
      <c r="A453" s="1050">
        <v>266</v>
      </c>
      <c r="B453" s="1051">
        <v>112</v>
      </c>
      <c r="C453" s="11"/>
      <c r="D453" s="58"/>
      <c r="E453" s="58"/>
      <c r="F453" s="58"/>
      <c r="G453" s="58"/>
      <c r="H453" s="58"/>
      <c r="I453" s="58"/>
      <c r="J453" s="58"/>
      <c r="K453" s="58"/>
      <c r="L453" s="58"/>
      <c r="M453" s="58"/>
      <c r="N453" s="58"/>
      <c r="O453" s="58"/>
      <c r="P453" s="58"/>
      <c r="Q453" s="58"/>
      <c r="R453" s="58"/>
      <c r="S453" s="58">
        <f>D453+E453+J453+K453</f>
        <v>0</v>
      </c>
      <c r="T453" s="58">
        <f>F453+G453+L453+M453</f>
        <v>0</v>
      </c>
      <c r="U453" s="58">
        <f>H453+I453+N453+O453</f>
        <v>0</v>
      </c>
      <c r="V453" s="58">
        <f>P453</f>
        <v>0</v>
      </c>
      <c r="W453" s="58">
        <f t="shared" si="465"/>
        <v>0</v>
      </c>
      <c r="X453" s="59">
        <f t="shared" si="470"/>
        <v>0</v>
      </c>
      <c r="Y453" s="59"/>
      <c r="Z453" s="1521"/>
      <c r="AA453" s="1521"/>
      <c r="AB453" s="1521"/>
      <c r="AC453" s="1521"/>
      <c r="AD453" s="1521"/>
      <c r="AE453" s="59"/>
      <c r="AF453" s="59"/>
      <c r="AG453" s="59">
        <f t="shared" si="466"/>
        <v>0</v>
      </c>
      <c r="AH453" s="59">
        <f t="shared" si="471"/>
        <v>0</v>
      </c>
      <c r="AI453" s="59">
        <f t="shared" si="467"/>
        <v>0</v>
      </c>
      <c r="AJ453" s="59">
        <f t="shared" si="472"/>
        <v>0</v>
      </c>
      <c r="AK453" s="59">
        <f t="shared" si="473"/>
        <v>0</v>
      </c>
      <c r="AL453" s="59">
        <f t="shared" si="468"/>
        <v>0</v>
      </c>
      <c r="AM453" s="1749"/>
    </row>
    <row r="454" spans="1:39" x14ac:dyDescent="0.2">
      <c r="A454" s="1050">
        <v>266</v>
      </c>
      <c r="B454" s="1051">
        <v>119</v>
      </c>
      <c r="C454" s="11"/>
      <c r="D454" s="58"/>
      <c r="E454" s="58"/>
      <c r="F454" s="58"/>
      <c r="G454" s="58"/>
      <c r="H454" s="58"/>
      <c r="I454" s="58"/>
      <c r="J454" s="58"/>
      <c r="K454" s="58"/>
      <c r="L454" s="58"/>
      <c r="M454" s="58"/>
      <c r="N454" s="58"/>
      <c r="O454" s="58"/>
      <c r="P454" s="58"/>
      <c r="Q454" s="58"/>
      <c r="R454" s="58"/>
      <c r="S454" s="58">
        <f>D454+E454+J454+K454</f>
        <v>0</v>
      </c>
      <c r="T454" s="58">
        <f>F454+G454+L454+M454</f>
        <v>0</v>
      </c>
      <c r="U454" s="58">
        <f>H454+I454+N454+O454</f>
        <v>0</v>
      </c>
      <c r="V454" s="58">
        <f>P454</f>
        <v>0</v>
      </c>
      <c r="W454" s="58">
        <f t="shared" si="465"/>
        <v>0</v>
      </c>
      <c r="X454" s="59">
        <f t="shared" si="470"/>
        <v>0</v>
      </c>
      <c r="Y454" s="59"/>
      <c r="Z454" s="1521"/>
      <c r="AA454" s="1521"/>
      <c r="AB454" s="1521"/>
      <c r="AC454" s="1521"/>
      <c r="AD454" s="1521"/>
      <c r="AE454" s="59"/>
      <c r="AF454" s="59"/>
      <c r="AG454" s="59">
        <f t="shared" si="466"/>
        <v>0</v>
      </c>
      <c r="AH454" s="59">
        <f t="shared" si="471"/>
        <v>0</v>
      </c>
      <c r="AI454" s="59">
        <f t="shared" si="467"/>
        <v>0</v>
      </c>
      <c r="AJ454" s="59">
        <f t="shared" si="472"/>
        <v>0</v>
      </c>
      <c r="AK454" s="59">
        <f t="shared" si="473"/>
        <v>0</v>
      </c>
      <c r="AL454" s="59">
        <f t="shared" si="468"/>
        <v>0</v>
      </c>
      <c r="AM454" s="1749"/>
    </row>
    <row r="455" spans="1:39" hidden="1" x14ac:dyDescent="0.2">
      <c r="A455" s="1050">
        <v>267</v>
      </c>
      <c r="B455" s="1051">
        <v>112</v>
      </c>
      <c r="C455" s="11"/>
      <c r="D455" s="58"/>
      <c r="E455" s="58"/>
      <c r="F455" s="58"/>
      <c r="G455" s="58"/>
      <c r="H455" s="58"/>
      <c r="I455" s="58"/>
      <c r="J455" s="58"/>
      <c r="K455" s="58"/>
      <c r="L455" s="58"/>
      <c r="M455" s="58"/>
      <c r="N455" s="58"/>
      <c r="O455" s="58"/>
      <c r="P455" s="58"/>
      <c r="Q455" s="58"/>
      <c r="R455" s="58"/>
      <c r="S455" s="58">
        <f>D455+E455+J455+K455</f>
        <v>0</v>
      </c>
      <c r="T455" s="58">
        <f>F455+G455+L455+M455</f>
        <v>0</v>
      </c>
      <c r="U455" s="58">
        <f>H455+I455+N455+O455</f>
        <v>0</v>
      </c>
      <c r="V455" s="58">
        <f>P455</f>
        <v>0</v>
      </c>
      <c r="W455" s="58">
        <f t="shared" si="465"/>
        <v>0</v>
      </c>
      <c r="X455" s="59">
        <f t="shared" si="470"/>
        <v>0</v>
      </c>
      <c r="Y455" s="59"/>
      <c r="Z455" s="1521"/>
      <c r="AA455" s="1521"/>
      <c r="AB455" s="1521"/>
      <c r="AC455" s="1521"/>
      <c r="AD455" s="1521"/>
      <c r="AE455" s="59"/>
      <c r="AF455" s="59"/>
      <c r="AG455" s="59">
        <f t="shared" si="466"/>
        <v>0</v>
      </c>
      <c r="AH455" s="59">
        <f t="shared" si="471"/>
        <v>0</v>
      </c>
      <c r="AI455" s="59">
        <f t="shared" si="467"/>
        <v>0</v>
      </c>
      <c r="AJ455" s="59">
        <f t="shared" si="472"/>
        <v>0</v>
      </c>
      <c r="AK455" s="59">
        <f t="shared" si="473"/>
        <v>0</v>
      </c>
      <c r="AL455" s="59">
        <f t="shared" si="468"/>
        <v>0</v>
      </c>
      <c r="AM455" s="1749"/>
    </row>
    <row r="456" spans="1:39" x14ac:dyDescent="0.2">
      <c r="A456" s="1056">
        <v>291</v>
      </c>
      <c r="B456" s="1147">
        <v>851</v>
      </c>
      <c r="C456" s="15"/>
      <c r="D456" s="58"/>
      <c r="E456" s="58"/>
      <c r="F456" s="58"/>
      <c r="G456" s="58"/>
      <c r="H456" s="58"/>
      <c r="I456" s="58"/>
      <c r="J456" s="58"/>
      <c r="K456" s="58"/>
      <c r="L456" s="58"/>
      <c r="M456" s="58"/>
      <c r="N456" s="58"/>
      <c r="O456" s="58"/>
      <c r="P456" s="58"/>
      <c r="Q456" s="58"/>
      <c r="R456" s="58"/>
      <c r="S456" s="58">
        <f t="shared" si="419"/>
        <v>0</v>
      </c>
      <c r="T456" s="58">
        <f t="shared" si="420"/>
        <v>0</v>
      </c>
      <c r="U456" s="58">
        <f t="shared" si="469"/>
        <v>0</v>
      </c>
      <c r="V456" s="58">
        <f t="shared" si="464"/>
        <v>0</v>
      </c>
      <c r="W456" s="58">
        <f t="shared" si="465"/>
        <v>0</v>
      </c>
      <c r="X456" s="59">
        <f t="shared" si="470"/>
        <v>0</v>
      </c>
      <c r="Y456" s="59"/>
      <c r="Z456" s="1521"/>
      <c r="AA456" s="1521"/>
      <c r="AB456" s="1521"/>
      <c r="AC456" s="1521"/>
      <c r="AD456" s="1521"/>
      <c r="AE456" s="59"/>
      <c r="AF456" s="59"/>
      <c r="AG456" s="59">
        <f t="shared" si="466"/>
        <v>0</v>
      </c>
      <c r="AH456" s="59">
        <f t="shared" si="471"/>
        <v>0</v>
      </c>
      <c r="AI456" s="59">
        <f t="shared" si="467"/>
        <v>0</v>
      </c>
      <c r="AJ456" s="59">
        <f t="shared" si="472"/>
        <v>0</v>
      </c>
      <c r="AK456" s="59">
        <f t="shared" si="473"/>
        <v>0</v>
      </c>
      <c r="AL456" s="59">
        <f t="shared" si="468"/>
        <v>0</v>
      </c>
      <c r="AM456" s="1749"/>
    </row>
    <row r="457" spans="1:39" x14ac:dyDescent="0.2">
      <c r="A457" s="1056">
        <v>291</v>
      </c>
      <c r="B457" s="1147">
        <v>851</v>
      </c>
      <c r="C457" s="15"/>
      <c r="D457" s="58"/>
      <c r="E457" s="58"/>
      <c r="F457" s="58"/>
      <c r="G457" s="58"/>
      <c r="H457" s="58"/>
      <c r="I457" s="58"/>
      <c r="J457" s="58"/>
      <c r="K457" s="58"/>
      <c r="L457" s="58"/>
      <c r="M457" s="58"/>
      <c r="N457" s="58"/>
      <c r="O457" s="58"/>
      <c r="P457" s="58"/>
      <c r="Q457" s="58"/>
      <c r="R457" s="58"/>
      <c r="S457" s="58">
        <f t="shared" si="419"/>
        <v>0</v>
      </c>
      <c r="T457" s="58">
        <f t="shared" si="420"/>
        <v>0</v>
      </c>
      <c r="U457" s="58">
        <f t="shared" si="469"/>
        <v>0</v>
      </c>
      <c r="V457" s="58">
        <f t="shared" si="464"/>
        <v>0</v>
      </c>
      <c r="W457" s="58">
        <f t="shared" si="465"/>
        <v>0</v>
      </c>
      <c r="X457" s="59">
        <f t="shared" si="470"/>
        <v>0</v>
      </c>
      <c r="Y457" s="59"/>
      <c r="Z457" s="1521"/>
      <c r="AA457" s="1521"/>
      <c r="AB457" s="1521"/>
      <c r="AC457" s="1521"/>
      <c r="AD457" s="1521"/>
      <c r="AE457" s="59"/>
      <c r="AF457" s="59"/>
      <c r="AG457" s="59">
        <f t="shared" si="466"/>
        <v>0</v>
      </c>
      <c r="AH457" s="59">
        <f t="shared" si="471"/>
        <v>0</v>
      </c>
      <c r="AI457" s="59">
        <f t="shared" si="467"/>
        <v>0</v>
      </c>
      <c r="AJ457" s="59">
        <f t="shared" si="472"/>
        <v>0</v>
      </c>
      <c r="AK457" s="59">
        <f t="shared" si="473"/>
        <v>0</v>
      </c>
      <c r="AL457" s="59">
        <f t="shared" si="468"/>
        <v>0</v>
      </c>
      <c r="AM457" s="1749"/>
    </row>
    <row r="458" spans="1:39" x14ac:dyDescent="0.2">
      <c r="A458" s="1056">
        <v>291</v>
      </c>
      <c r="B458" s="1049">
        <v>852</v>
      </c>
      <c r="C458" s="15"/>
      <c r="D458" s="58"/>
      <c r="E458" s="58"/>
      <c r="F458" s="58"/>
      <c r="G458" s="58"/>
      <c r="H458" s="58"/>
      <c r="I458" s="58"/>
      <c r="J458" s="58"/>
      <c r="K458" s="58"/>
      <c r="L458" s="58"/>
      <c r="M458" s="58"/>
      <c r="N458" s="58"/>
      <c r="O458" s="58"/>
      <c r="P458" s="58"/>
      <c r="Q458" s="58"/>
      <c r="R458" s="58"/>
      <c r="S458" s="58">
        <f t="shared" ref="S458:S463" si="474">D458+E458+J458+K458</f>
        <v>0</v>
      </c>
      <c r="T458" s="58">
        <f t="shared" ref="T458:T463" si="475">F458+G458+L458+M458</f>
        <v>0</v>
      </c>
      <c r="U458" s="58">
        <f t="shared" si="469"/>
        <v>0</v>
      </c>
      <c r="V458" s="58">
        <f t="shared" si="464"/>
        <v>0</v>
      </c>
      <c r="W458" s="58">
        <f t="shared" si="465"/>
        <v>0</v>
      </c>
      <c r="X458" s="59">
        <f t="shared" si="470"/>
        <v>0</v>
      </c>
      <c r="Y458" s="59"/>
      <c r="Z458" s="1521"/>
      <c r="AA458" s="1521"/>
      <c r="AB458" s="1521"/>
      <c r="AC458" s="1521"/>
      <c r="AD458" s="1521"/>
      <c r="AE458" s="59"/>
      <c r="AF458" s="59"/>
      <c r="AG458" s="59">
        <f t="shared" si="466"/>
        <v>0</v>
      </c>
      <c r="AH458" s="59">
        <f t="shared" si="471"/>
        <v>0</v>
      </c>
      <c r="AI458" s="59">
        <f t="shared" ref="AI458:AI463" si="476">AB458</f>
        <v>0</v>
      </c>
      <c r="AJ458" s="59">
        <f t="shared" si="472"/>
        <v>0</v>
      </c>
      <c r="AK458" s="59">
        <f t="shared" si="473"/>
        <v>0</v>
      </c>
      <c r="AL458" s="59">
        <f t="shared" si="468"/>
        <v>0</v>
      </c>
      <c r="AM458" s="1749"/>
    </row>
    <row r="459" spans="1:39" x14ac:dyDescent="0.2">
      <c r="A459" s="1056">
        <v>291</v>
      </c>
      <c r="B459" s="1147">
        <v>853</v>
      </c>
      <c r="C459" s="15"/>
      <c r="D459" s="58"/>
      <c r="E459" s="58"/>
      <c r="F459" s="58"/>
      <c r="G459" s="58"/>
      <c r="H459" s="58"/>
      <c r="I459" s="58"/>
      <c r="J459" s="58"/>
      <c r="K459" s="58"/>
      <c r="L459" s="58"/>
      <c r="M459" s="58"/>
      <c r="N459" s="58"/>
      <c r="O459" s="58"/>
      <c r="P459" s="58"/>
      <c r="Q459" s="58"/>
      <c r="R459" s="58"/>
      <c r="S459" s="58">
        <f t="shared" si="474"/>
        <v>0</v>
      </c>
      <c r="T459" s="58">
        <f t="shared" si="475"/>
        <v>0</v>
      </c>
      <c r="U459" s="58">
        <f t="shared" si="469"/>
        <v>0</v>
      </c>
      <c r="V459" s="58">
        <f t="shared" si="464"/>
        <v>0</v>
      </c>
      <c r="W459" s="58">
        <f t="shared" si="465"/>
        <v>0</v>
      </c>
      <c r="X459" s="59">
        <f t="shared" si="470"/>
        <v>0</v>
      </c>
      <c r="Y459" s="59"/>
      <c r="Z459" s="1521"/>
      <c r="AA459" s="1521"/>
      <c r="AB459" s="1521"/>
      <c r="AC459" s="1521"/>
      <c r="AD459" s="1521"/>
      <c r="AE459" s="59"/>
      <c r="AF459" s="59"/>
      <c r="AG459" s="59">
        <f t="shared" si="466"/>
        <v>0</v>
      </c>
      <c r="AH459" s="59">
        <f t="shared" si="471"/>
        <v>0</v>
      </c>
      <c r="AI459" s="59">
        <f t="shared" si="476"/>
        <v>0</v>
      </c>
      <c r="AJ459" s="59">
        <f t="shared" si="472"/>
        <v>0</v>
      </c>
      <c r="AK459" s="59">
        <f t="shared" si="473"/>
        <v>0</v>
      </c>
      <c r="AL459" s="59">
        <f t="shared" si="468"/>
        <v>0</v>
      </c>
      <c r="AM459" s="1749"/>
    </row>
    <row r="460" spans="1:39" x14ac:dyDescent="0.2">
      <c r="A460" s="1056">
        <v>292</v>
      </c>
      <c r="B460" s="1049">
        <v>853</v>
      </c>
      <c r="C460" s="15"/>
      <c r="D460" s="58"/>
      <c r="E460" s="58"/>
      <c r="F460" s="58"/>
      <c r="G460" s="58"/>
      <c r="H460" s="58"/>
      <c r="I460" s="58"/>
      <c r="J460" s="58"/>
      <c r="K460" s="58"/>
      <c r="L460" s="58"/>
      <c r="M460" s="58"/>
      <c r="N460" s="58"/>
      <c r="O460" s="58"/>
      <c r="P460" s="58"/>
      <c r="Q460" s="58"/>
      <c r="R460" s="58"/>
      <c r="S460" s="58">
        <f t="shared" si="474"/>
        <v>0</v>
      </c>
      <c r="T460" s="58">
        <f t="shared" si="475"/>
        <v>0</v>
      </c>
      <c r="U460" s="58">
        <f t="shared" si="469"/>
        <v>0</v>
      </c>
      <c r="V460" s="58">
        <f t="shared" si="464"/>
        <v>0</v>
      </c>
      <c r="W460" s="58">
        <f t="shared" si="465"/>
        <v>0</v>
      </c>
      <c r="X460" s="59">
        <f t="shared" si="470"/>
        <v>0</v>
      </c>
      <c r="Y460" s="59"/>
      <c r="Z460" s="1521"/>
      <c r="AA460" s="1521"/>
      <c r="AB460" s="1521"/>
      <c r="AC460" s="1521"/>
      <c r="AD460" s="1521"/>
      <c r="AE460" s="59"/>
      <c r="AF460" s="59"/>
      <c r="AG460" s="59">
        <f t="shared" si="466"/>
        <v>0</v>
      </c>
      <c r="AH460" s="59">
        <f t="shared" si="471"/>
        <v>0</v>
      </c>
      <c r="AI460" s="59">
        <f t="shared" si="476"/>
        <v>0</v>
      </c>
      <c r="AJ460" s="59">
        <f t="shared" si="472"/>
        <v>0</v>
      </c>
      <c r="AK460" s="59">
        <f t="shared" si="473"/>
        <v>0</v>
      </c>
      <c r="AL460" s="59">
        <f t="shared" si="468"/>
        <v>0</v>
      </c>
      <c r="AM460" s="1749"/>
    </row>
    <row r="461" spans="1:39" x14ac:dyDescent="0.2">
      <c r="A461" s="1056">
        <v>293</v>
      </c>
      <c r="B461" s="1049">
        <v>851</v>
      </c>
      <c r="C461" s="15"/>
      <c r="D461" s="58"/>
      <c r="E461" s="58"/>
      <c r="F461" s="58"/>
      <c r="G461" s="58"/>
      <c r="H461" s="58"/>
      <c r="I461" s="58"/>
      <c r="J461" s="58"/>
      <c r="K461" s="58"/>
      <c r="L461" s="58"/>
      <c r="M461" s="58"/>
      <c r="N461" s="58"/>
      <c r="O461" s="58"/>
      <c r="P461" s="58"/>
      <c r="Q461" s="58"/>
      <c r="R461" s="58"/>
      <c r="S461" s="58">
        <f t="shared" si="474"/>
        <v>0</v>
      </c>
      <c r="T461" s="58">
        <f t="shared" si="475"/>
        <v>0</v>
      </c>
      <c r="U461" s="58">
        <f>H461+I461+N461+O461</f>
        <v>0</v>
      </c>
      <c r="V461" s="58">
        <f>P461</f>
        <v>0</v>
      </c>
      <c r="W461" s="58">
        <f t="shared" si="465"/>
        <v>0</v>
      </c>
      <c r="X461" s="59">
        <f t="shared" si="470"/>
        <v>0</v>
      </c>
      <c r="Y461" s="59"/>
      <c r="Z461" s="1521"/>
      <c r="AA461" s="1521"/>
      <c r="AB461" s="1521"/>
      <c r="AC461" s="1521"/>
      <c r="AD461" s="1521"/>
      <c r="AE461" s="59"/>
      <c r="AF461" s="59"/>
      <c r="AG461" s="59">
        <f t="shared" si="466"/>
        <v>0</v>
      </c>
      <c r="AH461" s="59">
        <f t="shared" si="471"/>
        <v>0</v>
      </c>
      <c r="AI461" s="59">
        <f t="shared" si="476"/>
        <v>0</v>
      </c>
      <c r="AJ461" s="59">
        <f t="shared" si="472"/>
        <v>0</v>
      </c>
      <c r="AK461" s="59">
        <f t="shared" si="473"/>
        <v>0</v>
      </c>
      <c r="AL461" s="59">
        <f t="shared" si="468"/>
        <v>0</v>
      </c>
      <c r="AM461" s="1749"/>
    </row>
    <row r="462" spans="1:39" x14ac:dyDescent="0.2">
      <c r="A462" s="1056">
        <v>293</v>
      </c>
      <c r="B462" s="1049">
        <v>853</v>
      </c>
      <c r="C462" s="15"/>
      <c r="D462" s="58"/>
      <c r="E462" s="58"/>
      <c r="F462" s="58"/>
      <c r="G462" s="58"/>
      <c r="H462" s="58"/>
      <c r="I462" s="58"/>
      <c r="J462" s="58"/>
      <c r="K462" s="58"/>
      <c r="L462" s="58"/>
      <c r="M462" s="58"/>
      <c r="N462" s="58"/>
      <c r="O462" s="58"/>
      <c r="P462" s="58"/>
      <c r="Q462" s="58"/>
      <c r="R462" s="58"/>
      <c r="S462" s="58">
        <f t="shared" si="474"/>
        <v>0</v>
      </c>
      <c r="T462" s="58">
        <f t="shared" si="475"/>
        <v>0</v>
      </c>
      <c r="U462" s="58">
        <f t="shared" si="469"/>
        <v>0</v>
      </c>
      <c r="V462" s="58">
        <f t="shared" si="464"/>
        <v>0</v>
      </c>
      <c r="W462" s="58">
        <f t="shared" si="465"/>
        <v>0</v>
      </c>
      <c r="X462" s="59">
        <f t="shared" si="470"/>
        <v>0</v>
      </c>
      <c r="Y462" s="59"/>
      <c r="Z462" s="1521"/>
      <c r="AA462" s="1521"/>
      <c r="AB462" s="1521"/>
      <c r="AC462" s="1521"/>
      <c r="AD462" s="1521"/>
      <c r="AE462" s="59"/>
      <c r="AF462" s="59"/>
      <c r="AG462" s="59">
        <f t="shared" si="466"/>
        <v>0</v>
      </c>
      <c r="AH462" s="59">
        <f t="shared" si="471"/>
        <v>0</v>
      </c>
      <c r="AI462" s="59">
        <f t="shared" si="476"/>
        <v>0</v>
      </c>
      <c r="AJ462" s="59">
        <f t="shared" si="472"/>
        <v>0</v>
      </c>
      <c r="AK462" s="59">
        <f t="shared" si="473"/>
        <v>0</v>
      </c>
      <c r="AL462" s="59">
        <f t="shared" si="468"/>
        <v>0</v>
      </c>
      <c r="AM462" s="1749"/>
    </row>
    <row r="463" spans="1:39" x14ac:dyDescent="0.2">
      <c r="A463" s="1056">
        <v>296</v>
      </c>
      <c r="B463" s="1049">
        <v>244</v>
      </c>
      <c r="C463" s="15"/>
      <c r="D463" s="58"/>
      <c r="E463" s="58"/>
      <c r="F463" s="58"/>
      <c r="G463" s="58"/>
      <c r="H463" s="58"/>
      <c r="I463" s="58"/>
      <c r="J463" s="58"/>
      <c r="K463" s="58"/>
      <c r="L463" s="58"/>
      <c r="M463" s="58"/>
      <c r="N463" s="58"/>
      <c r="O463" s="58"/>
      <c r="P463" s="58"/>
      <c r="Q463" s="58"/>
      <c r="R463" s="58"/>
      <c r="S463" s="58">
        <f t="shared" si="474"/>
        <v>0</v>
      </c>
      <c r="T463" s="58">
        <f t="shared" si="475"/>
        <v>0</v>
      </c>
      <c r="U463" s="58">
        <f t="shared" si="469"/>
        <v>0</v>
      </c>
      <c r="V463" s="58">
        <f t="shared" si="464"/>
        <v>0</v>
      </c>
      <c r="W463" s="58">
        <f t="shared" si="465"/>
        <v>0</v>
      </c>
      <c r="X463" s="59">
        <f t="shared" si="470"/>
        <v>0</v>
      </c>
      <c r="Y463" s="59"/>
      <c r="Z463" s="1521"/>
      <c r="AA463" s="1521"/>
      <c r="AB463" s="1521"/>
      <c r="AC463" s="1521"/>
      <c r="AD463" s="1521"/>
      <c r="AE463" s="59"/>
      <c r="AF463" s="59"/>
      <c r="AG463" s="59">
        <f t="shared" ref="AG463:AG479" si="477">Y463+AC463</f>
        <v>0</v>
      </c>
      <c r="AH463" s="59">
        <f t="shared" si="471"/>
        <v>0</v>
      </c>
      <c r="AI463" s="59">
        <f t="shared" si="476"/>
        <v>0</v>
      </c>
      <c r="AJ463" s="59">
        <f t="shared" si="472"/>
        <v>0</v>
      </c>
      <c r="AK463" s="59">
        <f t="shared" si="473"/>
        <v>0</v>
      </c>
      <c r="AL463" s="59">
        <f t="shared" ref="AL463:AL479" si="478">C463+X463+AK463</f>
        <v>0</v>
      </c>
      <c r="AM463" s="1749"/>
    </row>
    <row r="464" spans="1:39" x14ac:dyDescent="0.2">
      <c r="A464" s="1056">
        <v>296</v>
      </c>
      <c r="B464" s="1049">
        <v>340</v>
      </c>
      <c r="C464" s="15"/>
      <c r="D464" s="58"/>
      <c r="E464" s="58"/>
      <c r="F464" s="58"/>
      <c r="G464" s="58"/>
      <c r="H464" s="58"/>
      <c r="I464" s="58"/>
      <c r="J464" s="58"/>
      <c r="K464" s="58"/>
      <c r="L464" s="58"/>
      <c r="M464" s="58"/>
      <c r="N464" s="58"/>
      <c r="O464" s="58"/>
      <c r="P464" s="58"/>
      <c r="Q464" s="58"/>
      <c r="R464" s="58"/>
      <c r="S464" s="58">
        <f t="shared" si="419"/>
        <v>0</v>
      </c>
      <c r="T464" s="58">
        <f t="shared" si="420"/>
        <v>0</v>
      </c>
      <c r="U464" s="58">
        <f t="shared" si="469"/>
        <v>0</v>
      </c>
      <c r="V464" s="58">
        <f t="shared" si="464"/>
        <v>0</v>
      </c>
      <c r="W464" s="58">
        <f t="shared" si="465"/>
        <v>0</v>
      </c>
      <c r="X464" s="59">
        <f t="shared" si="470"/>
        <v>0</v>
      </c>
      <c r="Y464" s="59"/>
      <c r="Z464" s="1521"/>
      <c r="AA464" s="1521"/>
      <c r="AB464" s="1521"/>
      <c r="AC464" s="1521"/>
      <c r="AD464" s="1521"/>
      <c r="AE464" s="59"/>
      <c r="AF464" s="59"/>
      <c r="AG464" s="59">
        <f t="shared" si="477"/>
        <v>0</v>
      </c>
      <c r="AH464" s="59">
        <f t="shared" si="471"/>
        <v>0</v>
      </c>
      <c r="AI464" s="59">
        <f t="shared" ref="AI464:AI470" si="479">AB464</f>
        <v>0</v>
      </c>
      <c r="AJ464" s="59">
        <f t="shared" si="472"/>
        <v>0</v>
      </c>
      <c r="AK464" s="59">
        <f t="shared" si="473"/>
        <v>0</v>
      </c>
      <c r="AL464" s="59">
        <f t="shared" si="478"/>
        <v>0</v>
      </c>
      <c r="AM464" s="1749"/>
    </row>
    <row r="465" spans="1:39" hidden="1" x14ac:dyDescent="0.2">
      <c r="A465" s="1056">
        <v>296</v>
      </c>
      <c r="B465" s="1049">
        <v>360</v>
      </c>
      <c r="C465" s="15"/>
      <c r="D465" s="58"/>
      <c r="E465" s="58"/>
      <c r="F465" s="58"/>
      <c r="G465" s="58"/>
      <c r="H465" s="58"/>
      <c r="I465" s="58"/>
      <c r="J465" s="58"/>
      <c r="K465" s="58"/>
      <c r="L465" s="58"/>
      <c r="M465" s="58"/>
      <c r="N465" s="58"/>
      <c r="O465" s="58"/>
      <c r="P465" s="58"/>
      <c r="Q465" s="58"/>
      <c r="R465" s="58"/>
      <c r="S465" s="58">
        <f>D465+E465+J465+K465</f>
        <v>0</v>
      </c>
      <c r="T465" s="58">
        <f>F465+G465+L465+M465</f>
        <v>0</v>
      </c>
      <c r="U465" s="58">
        <f>H465+I465+N465+O465</f>
        <v>0</v>
      </c>
      <c r="V465" s="58">
        <f>P465</f>
        <v>0</v>
      </c>
      <c r="W465" s="58">
        <f t="shared" si="465"/>
        <v>0</v>
      </c>
      <c r="X465" s="59">
        <f t="shared" si="470"/>
        <v>0</v>
      </c>
      <c r="Y465" s="59"/>
      <c r="Z465" s="1521"/>
      <c r="AA465" s="1521"/>
      <c r="AB465" s="1521"/>
      <c r="AC465" s="1521"/>
      <c r="AD465" s="1521"/>
      <c r="AE465" s="59"/>
      <c r="AF465" s="59"/>
      <c r="AG465" s="59">
        <f t="shared" si="477"/>
        <v>0</v>
      </c>
      <c r="AH465" s="59">
        <f t="shared" si="471"/>
        <v>0</v>
      </c>
      <c r="AI465" s="59">
        <f t="shared" si="479"/>
        <v>0</v>
      </c>
      <c r="AJ465" s="59">
        <f t="shared" si="472"/>
        <v>0</v>
      </c>
      <c r="AK465" s="59">
        <f t="shared" si="473"/>
        <v>0</v>
      </c>
      <c r="AL465" s="59">
        <f t="shared" si="478"/>
        <v>0</v>
      </c>
      <c r="AM465" s="1749"/>
    </row>
    <row r="466" spans="1:39" x14ac:dyDescent="0.2">
      <c r="A466" s="1056">
        <v>296</v>
      </c>
      <c r="B466" s="1049">
        <v>831</v>
      </c>
      <c r="C466" s="15"/>
      <c r="D466" s="58"/>
      <c r="E466" s="58"/>
      <c r="F466" s="58"/>
      <c r="G466" s="58"/>
      <c r="H466" s="58"/>
      <c r="I466" s="58"/>
      <c r="J466" s="58"/>
      <c r="K466" s="58"/>
      <c r="L466" s="58"/>
      <c r="M466" s="58"/>
      <c r="N466" s="58"/>
      <c r="O466" s="58"/>
      <c r="P466" s="58"/>
      <c r="Q466" s="58"/>
      <c r="R466" s="58"/>
      <c r="S466" s="58">
        <f>D466+E466+J466+K466</f>
        <v>0</v>
      </c>
      <c r="T466" s="58">
        <f>F466+G466+L466+M466</f>
        <v>0</v>
      </c>
      <c r="U466" s="58">
        <f>H466+I466+N466+O466</f>
        <v>0</v>
      </c>
      <c r="V466" s="58">
        <f>P466</f>
        <v>0</v>
      </c>
      <c r="W466" s="58">
        <f t="shared" si="465"/>
        <v>0</v>
      </c>
      <c r="X466" s="59">
        <f t="shared" si="470"/>
        <v>0</v>
      </c>
      <c r="Y466" s="59"/>
      <c r="Z466" s="1521"/>
      <c r="AA466" s="1521"/>
      <c r="AB466" s="1521"/>
      <c r="AC466" s="1521"/>
      <c r="AD466" s="1521"/>
      <c r="AE466" s="59"/>
      <c r="AF466" s="59"/>
      <c r="AG466" s="59">
        <f t="shared" si="477"/>
        <v>0</v>
      </c>
      <c r="AH466" s="59">
        <f t="shared" si="471"/>
        <v>0</v>
      </c>
      <c r="AI466" s="59">
        <f t="shared" si="479"/>
        <v>0</v>
      </c>
      <c r="AJ466" s="59">
        <f t="shared" si="472"/>
        <v>0</v>
      </c>
      <c r="AK466" s="59">
        <f t="shared" si="473"/>
        <v>0</v>
      </c>
      <c r="AL466" s="59">
        <f t="shared" si="478"/>
        <v>0</v>
      </c>
      <c r="AM466" s="1749"/>
    </row>
    <row r="467" spans="1:39" x14ac:dyDescent="0.2">
      <c r="A467" s="1056">
        <v>296</v>
      </c>
      <c r="B467" s="1049">
        <v>853</v>
      </c>
      <c r="C467" s="15"/>
      <c r="D467" s="58"/>
      <c r="E467" s="58"/>
      <c r="F467" s="58"/>
      <c r="G467" s="58"/>
      <c r="H467" s="58"/>
      <c r="I467" s="58"/>
      <c r="J467" s="58"/>
      <c r="K467" s="58"/>
      <c r="L467" s="58"/>
      <c r="M467" s="58"/>
      <c r="N467" s="58"/>
      <c r="O467" s="58"/>
      <c r="P467" s="58"/>
      <c r="Q467" s="58"/>
      <c r="R467" s="58"/>
      <c r="S467" s="58">
        <f>D467+E467+J467+K467</f>
        <v>0</v>
      </c>
      <c r="T467" s="58">
        <f>F467+G467+L467+M467</f>
        <v>0</v>
      </c>
      <c r="U467" s="58">
        <f t="shared" si="469"/>
        <v>0</v>
      </c>
      <c r="V467" s="58">
        <f t="shared" si="464"/>
        <v>0</v>
      </c>
      <c r="W467" s="58">
        <f t="shared" si="465"/>
        <v>0</v>
      </c>
      <c r="X467" s="59">
        <f t="shared" si="470"/>
        <v>0</v>
      </c>
      <c r="Y467" s="59"/>
      <c r="Z467" s="1521"/>
      <c r="AA467" s="1521"/>
      <c r="AB467" s="1521"/>
      <c r="AC467" s="1521"/>
      <c r="AD467" s="1521"/>
      <c r="AE467" s="59"/>
      <c r="AF467" s="59"/>
      <c r="AG467" s="59">
        <f t="shared" si="477"/>
        <v>0</v>
      </c>
      <c r="AH467" s="59">
        <f t="shared" si="471"/>
        <v>0</v>
      </c>
      <c r="AI467" s="59">
        <f t="shared" si="479"/>
        <v>0</v>
      </c>
      <c r="AJ467" s="59">
        <f t="shared" si="472"/>
        <v>0</v>
      </c>
      <c r="AK467" s="59">
        <f t="shared" si="473"/>
        <v>0</v>
      </c>
      <c r="AL467" s="59">
        <f t="shared" si="478"/>
        <v>0</v>
      </c>
      <c r="AM467" s="1749"/>
    </row>
    <row r="468" spans="1:39" x14ac:dyDescent="0.2">
      <c r="A468" s="1050">
        <v>310</v>
      </c>
      <c r="B468" s="1057">
        <v>244</v>
      </c>
      <c r="C468" s="11"/>
      <c r="D468" s="58"/>
      <c r="E468" s="58"/>
      <c r="F468" s="58"/>
      <c r="G468" s="58"/>
      <c r="H468" s="58"/>
      <c r="I468" s="58"/>
      <c r="J468" s="58"/>
      <c r="K468" s="58"/>
      <c r="L468" s="58"/>
      <c r="M468" s="58"/>
      <c r="N468" s="58"/>
      <c r="O468" s="58"/>
      <c r="P468" s="58"/>
      <c r="Q468" s="58"/>
      <c r="R468" s="58"/>
      <c r="S468" s="58">
        <f t="shared" si="419"/>
        <v>0</v>
      </c>
      <c r="T468" s="58">
        <f t="shared" si="420"/>
        <v>0</v>
      </c>
      <c r="U468" s="58">
        <f t="shared" si="469"/>
        <v>0</v>
      </c>
      <c r="V468" s="58">
        <f t="shared" si="464"/>
        <v>0</v>
      </c>
      <c r="W468" s="58">
        <f t="shared" si="465"/>
        <v>0</v>
      </c>
      <c r="X468" s="59">
        <f t="shared" si="470"/>
        <v>0</v>
      </c>
      <c r="Y468" s="59"/>
      <c r="Z468" s="1521"/>
      <c r="AA468" s="1521"/>
      <c r="AB468" s="1521"/>
      <c r="AC468" s="1521"/>
      <c r="AD468" s="1521"/>
      <c r="AE468" s="59"/>
      <c r="AF468" s="59"/>
      <c r="AG468" s="59">
        <f t="shared" si="477"/>
        <v>0</v>
      </c>
      <c r="AH468" s="59">
        <f t="shared" si="471"/>
        <v>0</v>
      </c>
      <c r="AI468" s="59">
        <f t="shared" si="479"/>
        <v>0</v>
      </c>
      <c r="AJ468" s="59">
        <f t="shared" si="472"/>
        <v>0</v>
      </c>
      <c r="AK468" s="59">
        <f t="shared" si="473"/>
        <v>0</v>
      </c>
      <c r="AL468" s="59">
        <f t="shared" si="478"/>
        <v>0</v>
      </c>
      <c r="AM468" s="1749"/>
    </row>
    <row r="469" spans="1:39" hidden="1" x14ac:dyDescent="0.2">
      <c r="A469" s="1062">
        <v>320</v>
      </c>
      <c r="B469" s="1045">
        <v>244</v>
      </c>
      <c r="C469" s="11"/>
      <c r="D469" s="58"/>
      <c r="E469" s="58"/>
      <c r="F469" s="58"/>
      <c r="G469" s="58"/>
      <c r="H469" s="58"/>
      <c r="I469" s="58"/>
      <c r="J469" s="58"/>
      <c r="K469" s="58"/>
      <c r="L469" s="58"/>
      <c r="M469" s="58"/>
      <c r="N469" s="58"/>
      <c r="O469" s="58"/>
      <c r="P469" s="58"/>
      <c r="Q469" s="58"/>
      <c r="R469" s="58"/>
      <c r="S469" s="58">
        <f>D469+E469+J469+K469</f>
        <v>0</v>
      </c>
      <c r="T469" s="58">
        <f>F469+G469+L469+M469</f>
        <v>0</v>
      </c>
      <c r="U469" s="58">
        <f t="shared" si="469"/>
        <v>0</v>
      </c>
      <c r="V469" s="58">
        <f t="shared" si="464"/>
        <v>0</v>
      </c>
      <c r="W469" s="58">
        <f t="shared" si="465"/>
        <v>0</v>
      </c>
      <c r="X469" s="59">
        <f t="shared" si="470"/>
        <v>0</v>
      </c>
      <c r="Y469" s="59"/>
      <c r="Z469" s="1521"/>
      <c r="AA469" s="1521"/>
      <c r="AB469" s="1521"/>
      <c r="AC469" s="1521"/>
      <c r="AD469" s="1521"/>
      <c r="AE469" s="59"/>
      <c r="AF469" s="59"/>
      <c r="AG469" s="59">
        <f t="shared" si="477"/>
        <v>0</v>
      </c>
      <c r="AH469" s="59">
        <f t="shared" si="471"/>
        <v>0</v>
      </c>
      <c r="AI469" s="59">
        <f t="shared" si="479"/>
        <v>0</v>
      </c>
      <c r="AJ469" s="59">
        <f t="shared" si="472"/>
        <v>0</v>
      </c>
      <c r="AK469" s="59">
        <f t="shared" si="473"/>
        <v>0</v>
      </c>
      <c r="AL469" s="59">
        <f t="shared" si="478"/>
        <v>0</v>
      </c>
      <c r="AM469" s="1749"/>
    </row>
    <row r="470" spans="1:39" hidden="1" x14ac:dyDescent="0.2">
      <c r="A470" s="1050">
        <v>340</v>
      </c>
      <c r="B470" s="1057">
        <v>244</v>
      </c>
      <c r="C470" s="11"/>
      <c r="D470" s="58"/>
      <c r="E470" s="58"/>
      <c r="F470" s="58"/>
      <c r="G470" s="58"/>
      <c r="H470" s="58"/>
      <c r="I470" s="58"/>
      <c r="J470" s="58"/>
      <c r="K470" s="58"/>
      <c r="L470" s="58"/>
      <c r="M470" s="58"/>
      <c r="N470" s="58"/>
      <c r="O470" s="58"/>
      <c r="P470" s="58"/>
      <c r="Q470" s="58"/>
      <c r="R470" s="58"/>
      <c r="S470" s="58">
        <f t="shared" si="419"/>
        <v>0</v>
      </c>
      <c r="T470" s="58">
        <f t="shared" si="420"/>
        <v>0</v>
      </c>
      <c r="U470" s="58">
        <f t="shared" si="469"/>
        <v>0</v>
      </c>
      <c r="V470" s="58">
        <f t="shared" si="464"/>
        <v>0</v>
      </c>
      <c r="W470" s="58">
        <f t="shared" si="465"/>
        <v>0</v>
      </c>
      <c r="X470" s="59">
        <f t="shared" si="470"/>
        <v>0</v>
      </c>
      <c r="Y470" s="59"/>
      <c r="Z470" s="1521"/>
      <c r="AA470" s="1521"/>
      <c r="AB470" s="1521"/>
      <c r="AC470" s="1521"/>
      <c r="AD470" s="1521"/>
      <c r="AE470" s="59"/>
      <c r="AF470" s="59"/>
      <c r="AG470" s="59">
        <f t="shared" si="477"/>
        <v>0</v>
      </c>
      <c r="AH470" s="59">
        <f t="shared" si="471"/>
        <v>0</v>
      </c>
      <c r="AI470" s="59">
        <f t="shared" si="479"/>
        <v>0</v>
      </c>
      <c r="AJ470" s="59">
        <f t="shared" si="472"/>
        <v>0</v>
      </c>
      <c r="AK470" s="59">
        <f t="shared" si="473"/>
        <v>0</v>
      </c>
      <c r="AL470" s="59">
        <f t="shared" si="478"/>
        <v>0</v>
      </c>
      <c r="AM470" s="1749"/>
    </row>
    <row r="471" spans="1:39" x14ac:dyDescent="0.2">
      <c r="A471" s="1050">
        <v>341</v>
      </c>
      <c r="B471" s="1057">
        <v>244</v>
      </c>
      <c r="C471" s="11"/>
      <c r="D471" s="58"/>
      <c r="E471" s="58"/>
      <c r="F471" s="58"/>
      <c r="G471" s="58"/>
      <c r="H471" s="58"/>
      <c r="I471" s="58"/>
      <c r="J471" s="58"/>
      <c r="K471" s="58"/>
      <c r="L471" s="58"/>
      <c r="M471" s="58"/>
      <c r="N471" s="58"/>
      <c r="O471" s="58"/>
      <c r="P471" s="58"/>
      <c r="Q471" s="58"/>
      <c r="R471" s="58"/>
      <c r="S471" s="58">
        <f t="shared" ref="S471:S477" si="480">D471+E471+J471+K471</f>
        <v>0</v>
      </c>
      <c r="T471" s="58">
        <f t="shared" ref="T471:T477" si="481">F471+G471+L471+M471</f>
        <v>0</v>
      </c>
      <c r="U471" s="58">
        <f t="shared" si="469"/>
        <v>0</v>
      </c>
      <c r="V471" s="58">
        <f t="shared" si="464"/>
        <v>0</v>
      </c>
      <c r="W471" s="58">
        <f t="shared" si="465"/>
        <v>0</v>
      </c>
      <c r="X471" s="59">
        <f t="shared" si="470"/>
        <v>0</v>
      </c>
      <c r="Y471" s="59"/>
      <c r="Z471" s="1521"/>
      <c r="AA471" s="1521"/>
      <c r="AB471" s="1521"/>
      <c r="AC471" s="1521"/>
      <c r="AD471" s="1521"/>
      <c r="AE471" s="59"/>
      <c r="AF471" s="59"/>
      <c r="AG471" s="59">
        <f t="shared" si="477"/>
        <v>0</v>
      </c>
      <c r="AH471" s="59">
        <f t="shared" si="471"/>
        <v>0</v>
      </c>
      <c r="AI471" s="59">
        <f t="shared" ref="AI471:AI477" si="482">AB471</f>
        <v>0</v>
      </c>
      <c r="AJ471" s="59">
        <f t="shared" si="472"/>
        <v>0</v>
      </c>
      <c r="AK471" s="59">
        <f t="shared" si="473"/>
        <v>0</v>
      </c>
      <c r="AL471" s="59">
        <f t="shared" si="478"/>
        <v>0</v>
      </c>
      <c r="AM471" s="1749"/>
    </row>
    <row r="472" spans="1:39" x14ac:dyDescent="0.2">
      <c r="A472" s="1050">
        <v>342</v>
      </c>
      <c r="B472" s="1057">
        <v>244</v>
      </c>
      <c r="C472" s="11"/>
      <c r="D472" s="58"/>
      <c r="E472" s="58"/>
      <c r="F472" s="58"/>
      <c r="G472" s="58"/>
      <c r="H472" s="58"/>
      <c r="I472" s="58"/>
      <c r="J472" s="58"/>
      <c r="K472" s="58"/>
      <c r="L472" s="58"/>
      <c r="M472" s="58"/>
      <c r="N472" s="58"/>
      <c r="O472" s="58"/>
      <c r="P472" s="58"/>
      <c r="Q472" s="58"/>
      <c r="R472" s="58"/>
      <c r="S472" s="58">
        <f t="shared" si="480"/>
        <v>0</v>
      </c>
      <c r="T472" s="58">
        <f t="shared" si="481"/>
        <v>0</v>
      </c>
      <c r="U472" s="58">
        <f t="shared" si="469"/>
        <v>0</v>
      </c>
      <c r="V472" s="58">
        <f t="shared" si="464"/>
        <v>0</v>
      </c>
      <c r="W472" s="58">
        <f t="shared" si="465"/>
        <v>0</v>
      </c>
      <c r="X472" s="59">
        <f t="shared" si="470"/>
        <v>0</v>
      </c>
      <c r="Y472" s="59"/>
      <c r="Z472" s="1521"/>
      <c r="AA472" s="1521"/>
      <c r="AB472" s="1521"/>
      <c r="AC472" s="1521"/>
      <c r="AD472" s="1521"/>
      <c r="AE472" s="59"/>
      <c r="AF472" s="59"/>
      <c r="AG472" s="59">
        <f t="shared" si="477"/>
        <v>0</v>
      </c>
      <c r="AH472" s="59">
        <f t="shared" si="471"/>
        <v>0</v>
      </c>
      <c r="AI472" s="59">
        <f t="shared" si="482"/>
        <v>0</v>
      </c>
      <c r="AJ472" s="59">
        <f t="shared" si="472"/>
        <v>0</v>
      </c>
      <c r="AK472" s="59">
        <f t="shared" si="473"/>
        <v>0</v>
      </c>
      <c r="AL472" s="59">
        <f t="shared" si="478"/>
        <v>0</v>
      </c>
      <c r="AM472" s="1749"/>
    </row>
    <row r="473" spans="1:39" x14ac:dyDescent="0.2">
      <c r="A473" s="1050">
        <v>343</v>
      </c>
      <c r="B473" s="1057">
        <v>244</v>
      </c>
      <c r="C473" s="11"/>
      <c r="D473" s="58"/>
      <c r="E473" s="58"/>
      <c r="F473" s="58"/>
      <c r="G473" s="58"/>
      <c r="H473" s="58"/>
      <c r="I473" s="58"/>
      <c r="J473" s="58"/>
      <c r="K473" s="58"/>
      <c r="L473" s="58"/>
      <c r="M473" s="58"/>
      <c r="N473" s="58"/>
      <c r="O473" s="58"/>
      <c r="P473" s="58"/>
      <c r="Q473" s="58"/>
      <c r="R473" s="58"/>
      <c r="S473" s="58">
        <f t="shared" si="480"/>
        <v>0</v>
      </c>
      <c r="T473" s="58">
        <f t="shared" si="481"/>
        <v>0</v>
      </c>
      <c r="U473" s="58">
        <f t="shared" si="469"/>
        <v>0</v>
      </c>
      <c r="V473" s="58">
        <f t="shared" si="464"/>
        <v>0</v>
      </c>
      <c r="W473" s="58">
        <f t="shared" si="465"/>
        <v>0</v>
      </c>
      <c r="X473" s="59">
        <f t="shared" si="470"/>
        <v>0</v>
      </c>
      <c r="Y473" s="59"/>
      <c r="Z473" s="1521"/>
      <c r="AA473" s="1521"/>
      <c r="AB473" s="1521"/>
      <c r="AC473" s="1521"/>
      <c r="AD473" s="1521"/>
      <c r="AE473" s="59"/>
      <c r="AF473" s="59"/>
      <c r="AG473" s="59">
        <f t="shared" si="477"/>
        <v>0</v>
      </c>
      <c r="AH473" s="59">
        <f t="shared" si="471"/>
        <v>0</v>
      </c>
      <c r="AI473" s="59">
        <f t="shared" si="482"/>
        <v>0</v>
      </c>
      <c r="AJ473" s="59">
        <f t="shared" si="472"/>
        <v>0</v>
      </c>
      <c r="AK473" s="59">
        <f t="shared" si="473"/>
        <v>0</v>
      </c>
      <c r="AL473" s="59">
        <f t="shared" si="478"/>
        <v>0</v>
      </c>
      <c r="AM473" s="1749"/>
    </row>
    <row r="474" spans="1:39" x14ac:dyDescent="0.2">
      <c r="A474" s="1050">
        <v>344</v>
      </c>
      <c r="B474" s="1057">
        <v>244</v>
      </c>
      <c r="C474" s="11"/>
      <c r="D474" s="58"/>
      <c r="E474" s="58"/>
      <c r="F474" s="58">
        <f>5000</f>
        <v>5000</v>
      </c>
      <c r="G474" s="58"/>
      <c r="H474" s="58"/>
      <c r="I474" s="58"/>
      <c r="J474" s="58"/>
      <c r="K474" s="58"/>
      <c r="L474" s="58"/>
      <c r="M474" s="58"/>
      <c r="N474" s="58"/>
      <c r="O474" s="58"/>
      <c r="P474" s="58"/>
      <c r="Q474" s="58"/>
      <c r="R474" s="58"/>
      <c r="S474" s="58">
        <f t="shared" si="480"/>
        <v>0</v>
      </c>
      <c r="T474" s="58">
        <f t="shared" si="481"/>
        <v>5000</v>
      </c>
      <c r="U474" s="58">
        <f t="shared" si="469"/>
        <v>0</v>
      </c>
      <c r="V474" s="58">
        <f t="shared" si="464"/>
        <v>0</v>
      </c>
      <c r="W474" s="58">
        <f t="shared" si="465"/>
        <v>0</v>
      </c>
      <c r="X474" s="59">
        <f t="shared" si="470"/>
        <v>5000</v>
      </c>
      <c r="Y474" s="59"/>
      <c r="Z474" s="1521"/>
      <c r="AA474" s="1521"/>
      <c r="AB474" s="1521"/>
      <c r="AC474" s="1521"/>
      <c r="AD474" s="1521"/>
      <c r="AE474" s="59"/>
      <c r="AF474" s="59"/>
      <c r="AG474" s="59">
        <f t="shared" si="477"/>
        <v>0</v>
      </c>
      <c r="AH474" s="59">
        <f t="shared" si="471"/>
        <v>0</v>
      </c>
      <c r="AI474" s="59">
        <f t="shared" si="482"/>
        <v>0</v>
      </c>
      <c r="AJ474" s="59">
        <f t="shared" si="472"/>
        <v>0</v>
      </c>
      <c r="AK474" s="59">
        <f t="shared" si="473"/>
        <v>0</v>
      </c>
      <c r="AL474" s="59">
        <f t="shared" si="478"/>
        <v>5000</v>
      </c>
      <c r="AM474" s="1749"/>
    </row>
    <row r="475" spans="1:39" x14ac:dyDescent="0.2">
      <c r="A475" s="1050">
        <v>345</v>
      </c>
      <c r="B475" s="1057">
        <v>244</v>
      </c>
      <c r="C475" s="11"/>
      <c r="D475" s="58"/>
      <c r="E475" s="58"/>
      <c r="F475" s="58"/>
      <c r="G475" s="58"/>
      <c r="H475" s="58"/>
      <c r="I475" s="58"/>
      <c r="J475" s="58"/>
      <c r="K475" s="58"/>
      <c r="L475" s="58"/>
      <c r="M475" s="58"/>
      <c r="N475" s="58"/>
      <c r="O475" s="58"/>
      <c r="P475" s="58"/>
      <c r="Q475" s="58"/>
      <c r="R475" s="58"/>
      <c r="S475" s="58">
        <f t="shared" si="480"/>
        <v>0</v>
      </c>
      <c r="T475" s="58">
        <f t="shared" si="481"/>
        <v>0</v>
      </c>
      <c r="U475" s="58">
        <f t="shared" si="469"/>
        <v>0</v>
      </c>
      <c r="V475" s="58">
        <f t="shared" si="464"/>
        <v>0</v>
      </c>
      <c r="W475" s="58">
        <f t="shared" si="465"/>
        <v>0</v>
      </c>
      <c r="X475" s="59">
        <f t="shared" si="470"/>
        <v>0</v>
      </c>
      <c r="Y475" s="59"/>
      <c r="Z475" s="1521"/>
      <c r="AA475" s="1521"/>
      <c r="AB475" s="1521"/>
      <c r="AC475" s="1521"/>
      <c r="AD475" s="1521"/>
      <c r="AE475" s="59"/>
      <c r="AF475" s="59"/>
      <c r="AG475" s="59">
        <f t="shared" si="477"/>
        <v>0</v>
      </c>
      <c r="AH475" s="59">
        <f t="shared" si="471"/>
        <v>0</v>
      </c>
      <c r="AI475" s="59">
        <f t="shared" si="482"/>
        <v>0</v>
      </c>
      <c r="AJ475" s="59">
        <f t="shared" si="472"/>
        <v>0</v>
      </c>
      <c r="AK475" s="59">
        <f t="shared" si="473"/>
        <v>0</v>
      </c>
      <c r="AL475" s="59">
        <f t="shared" si="478"/>
        <v>0</v>
      </c>
      <c r="AM475" s="1749"/>
    </row>
    <row r="476" spans="1:39" x14ac:dyDescent="0.2">
      <c r="A476" s="1050">
        <v>346</v>
      </c>
      <c r="B476" s="1057">
        <v>244</v>
      </c>
      <c r="C476" s="11"/>
      <c r="D476" s="58"/>
      <c r="E476" s="58">
        <f>25000</f>
        <v>25000</v>
      </c>
      <c r="F476" s="58">
        <f>25000+50000</f>
        <v>75000</v>
      </c>
      <c r="G476" s="58"/>
      <c r="H476" s="58"/>
      <c r="I476" s="58"/>
      <c r="J476" s="58"/>
      <c r="K476" s="58"/>
      <c r="L476" s="58"/>
      <c r="M476" s="58"/>
      <c r="N476" s="58"/>
      <c r="O476" s="58"/>
      <c r="P476" s="58"/>
      <c r="Q476" s="58"/>
      <c r="R476" s="58"/>
      <c r="S476" s="58">
        <f t="shared" si="480"/>
        <v>25000</v>
      </c>
      <c r="T476" s="58">
        <f t="shared" si="481"/>
        <v>75000</v>
      </c>
      <c r="U476" s="58">
        <f t="shared" si="469"/>
        <v>0</v>
      </c>
      <c r="V476" s="58">
        <f t="shared" si="464"/>
        <v>0</v>
      </c>
      <c r="W476" s="58">
        <f t="shared" si="465"/>
        <v>0</v>
      </c>
      <c r="X476" s="59">
        <f t="shared" si="470"/>
        <v>100000</v>
      </c>
      <c r="Y476" s="59"/>
      <c r="Z476" s="1521"/>
      <c r="AA476" s="1521"/>
      <c r="AB476" s="1521"/>
      <c r="AC476" s="1521"/>
      <c r="AD476" s="1521"/>
      <c r="AE476" s="59"/>
      <c r="AF476" s="59"/>
      <c r="AG476" s="59">
        <f t="shared" si="477"/>
        <v>0</v>
      </c>
      <c r="AH476" s="59">
        <f t="shared" si="471"/>
        <v>0</v>
      </c>
      <c r="AI476" s="59">
        <f t="shared" si="482"/>
        <v>0</v>
      </c>
      <c r="AJ476" s="59">
        <f t="shared" si="472"/>
        <v>0</v>
      </c>
      <c r="AK476" s="59">
        <f t="shared" si="473"/>
        <v>0</v>
      </c>
      <c r="AL476" s="59">
        <f t="shared" si="478"/>
        <v>100000</v>
      </c>
      <c r="AM476" s="1749"/>
    </row>
    <row r="477" spans="1:39" x14ac:dyDescent="0.2">
      <c r="A477" s="1050">
        <v>349</v>
      </c>
      <c r="B477" s="1057">
        <v>244</v>
      </c>
      <c r="C477" s="11"/>
      <c r="D477" s="58"/>
      <c r="E477" s="58"/>
      <c r="F477" s="58">
        <f>10000</f>
        <v>10000</v>
      </c>
      <c r="G477" s="58"/>
      <c r="H477" s="58"/>
      <c r="I477" s="58"/>
      <c r="J477" s="58"/>
      <c r="K477" s="58"/>
      <c r="L477" s="58"/>
      <c r="M477" s="58"/>
      <c r="N477" s="58"/>
      <c r="O477" s="58"/>
      <c r="P477" s="58"/>
      <c r="Q477" s="58"/>
      <c r="R477" s="58"/>
      <c r="S477" s="58">
        <f t="shared" si="480"/>
        <v>0</v>
      </c>
      <c r="T477" s="58">
        <f t="shared" si="481"/>
        <v>10000</v>
      </c>
      <c r="U477" s="58">
        <f t="shared" si="469"/>
        <v>0</v>
      </c>
      <c r="V477" s="58">
        <f t="shared" si="464"/>
        <v>0</v>
      </c>
      <c r="W477" s="58">
        <f t="shared" si="465"/>
        <v>0</v>
      </c>
      <c r="X477" s="59">
        <f>SUM(D477:R477)</f>
        <v>10000</v>
      </c>
      <c r="Y477" s="59"/>
      <c r="Z477" s="1521"/>
      <c r="AA477" s="1521"/>
      <c r="AB477" s="1521"/>
      <c r="AC477" s="1521"/>
      <c r="AD477" s="1521"/>
      <c r="AE477" s="59"/>
      <c r="AF477" s="59"/>
      <c r="AG477" s="59">
        <f t="shared" si="477"/>
        <v>0</v>
      </c>
      <c r="AH477" s="59">
        <f t="shared" si="471"/>
        <v>0</v>
      </c>
      <c r="AI477" s="59">
        <f t="shared" si="482"/>
        <v>0</v>
      </c>
      <c r="AJ477" s="59">
        <f t="shared" si="472"/>
        <v>0</v>
      </c>
      <c r="AK477" s="59">
        <f t="shared" si="473"/>
        <v>0</v>
      </c>
      <c r="AL477" s="59">
        <f t="shared" si="478"/>
        <v>10000</v>
      </c>
      <c r="AM477" s="1749"/>
    </row>
    <row r="478" spans="1:39" x14ac:dyDescent="0.2">
      <c r="A478" s="11">
        <v>352</v>
      </c>
      <c r="B478" s="269">
        <v>244</v>
      </c>
      <c r="C478" s="11"/>
      <c r="D478" s="58"/>
      <c r="E478" s="58"/>
      <c r="F478" s="58"/>
      <c r="G478" s="58"/>
      <c r="H478" s="58"/>
      <c r="I478" s="58"/>
      <c r="J478" s="58"/>
      <c r="K478" s="58"/>
      <c r="L478" s="58"/>
      <c r="M478" s="58"/>
      <c r="N478" s="58"/>
      <c r="O478" s="58"/>
      <c r="P478" s="58"/>
      <c r="Q478" s="58"/>
      <c r="R478" s="58"/>
      <c r="S478" s="58">
        <f>D478+E478+J478+K478</f>
        <v>0</v>
      </c>
      <c r="T478" s="58">
        <f>F478+G478+L478+M478</f>
        <v>0</v>
      </c>
      <c r="U478" s="58">
        <f>H478+I478+N478+O478</f>
        <v>0</v>
      </c>
      <c r="V478" s="58">
        <f>P478</f>
        <v>0</v>
      </c>
      <c r="W478" s="58">
        <f>Q478</f>
        <v>0</v>
      </c>
      <c r="X478" s="59">
        <f>SUM(D478:P478)</f>
        <v>0</v>
      </c>
      <c r="Y478" s="59"/>
      <c r="Z478" s="1521"/>
      <c r="AA478" s="1521"/>
      <c r="AB478" s="1521"/>
      <c r="AC478" s="1521"/>
      <c r="AD478" s="1521"/>
      <c r="AE478" s="59"/>
      <c r="AF478" s="59"/>
      <c r="AG478" s="59">
        <f t="shared" si="477"/>
        <v>0</v>
      </c>
      <c r="AH478" s="59">
        <f>Z478+AD478</f>
        <v>0</v>
      </c>
      <c r="AI478" s="59">
        <f>AB478</f>
        <v>0</v>
      </c>
      <c r="AJ478" s="59">
        <f>AC478</f>
        <v>0</v>
      </c>
      <c r="AK478" s="59">
        <f>SUM(Y478:AD478)</f>
        <v>0</v>
      </c>
      <c r="AL478" s="59">
        <f t="shared" si="478"/>
        <v>0</v>
      </c>
      <c r="AM478" s="1749"/>
    </row>
    <row r="479" spans="1:39" x14ac:dyDescent="0.2">
      <c r="A479" s="11">
        <v>353</v>
      </c>
      <c r="B479" s="269">
        <v>244</v>
      </c>
      <c r="C479" s="11"/>
      <c r="D479" s="58"/>
      <c r="E479" s="58"/>
      <c r="F479" s="58"/>
      <c r="G479" s="58"/>
      <c r="H479" s="58"/>
      <c r="I479" s="58"/>
      <c r="J479" s="58"/>
      <c r="K479" s="58"/>
      <c r="L479" s="58"/>
      <c r="M479" s="58"/>
      <c r="N479" s="58"/>
      <c r="O479" s="58"/>
      <c r="P479" s="58"/>
      <c r="Q479" s="58"/>
      <c r="R479" s="58"/>
      <c r="S479" s="58">
        <f>D479+E479+J479+K479</f>
        <v>0</v>
      </c>
      <c r="T479" s="58">
        <f>F479+G479+L479+M479</f>
        <v>0</v>
      </c>
      <c r="U479" s="58">
        <f>H479+I479+N479+O479</f>
        <v>0</v>
      </c>
      <c r="V479" s="58">
        <f>P479</f>
        <v>0</v>
      </c>
      <c r="W479" s="58">
        <f>Q479</f>
        <v>0</v>
      </c>
      <c r="X479" s="59">
        <f>SUM(D479:P479)</f>
        <v>0</v>
      </c>
      <c r="Y479" s="59"/>
      <c r="Z479" s="1521"/>
      <c r="AA479" s="1521"/>
      <c r="AB479" s="1521"/>
      <c r="AC479" s="1521"/>
      <c r="AD479" s="1521"/>
      <c r="AE479" s="59"/>
      <c r="AF479" s="59"/>
      <c r="AG479" s="59">
        <f t="shared" si="477"/>
        <v>0</v>
      </c>
      <c r="AH479" s="59">
        <f>Z479+AD479</f>
        <v>0</v>
      </c>
      <c r="AI479" s="59">
        <f>AB479</f>
        <v>0</v>
      </c>
      <c r="AJ479" s="59">
        <f>AC479</f>
        <v>0</v>
      </c>
      <c r="AK479" s="59">
        <f>SUM(Y479:AD479)</f>
        <v>0</v>
      </c>
      <c r="AL479" s="59">
        <f t="shared" si="478"/>
        <v>0</v>
      </c>
      <c r="AM479" s="1749"/>
    </row>
    <row r="480" spans="1:39" x14ac:dyDescent="0.2">
      <c r="A480" s="1403" t="s">
        <v>1308</v>
      </c>
      <c r="B480" s="269"/>
      <c r="C480" s="1405">
        <f t="shared" ref="C480:D480" si="483">C431+C432+C433+C434+C450+C451+C452+C453+C454</f>
        <v>0</v>
      </c>
      <c r="D480" s="1405">
        <f t="shared" si="483"/>
        <v>0</v>
      </c>
      <c r="E480" s="1405">
        <f>E431+E432+E433+E434+E450+E451+E452+E453+E454</f>
        <v>737000</v>
      </c>
      <c r="F480" s="1405">
        <f t="shared" ref="F480:AL480" si="484">F431+F432+F433+F434+F450+F451+F452+F453+F454</f>
        <v>2140000</v>
      </c>
      <c r="G480" s="1405">
        <f t="shared" si="484"/>
        <v>0</v>
      </c>
      <c r="H480" s="1405">
        <f t="shared" si="484"/>
        <v>0</v>
      </c>
      <c r="I480" s="1405">
        <f t="shared" si="484"/>
        <v>0</v>
      </c>
      <c r="J480" s="1405">
        <f t="shared" si="484"/>
        <v>0</v>
      </c>
      <c r="K480" s="1405">
        <f t="shared" si="484"/>
        <v>0</v>
      </c>
      <c r="L480" s="1405">
        <f t="shared" si="484"/>
        <v>0</v>
      </c>
      <c r="M480" s="1405">
        <f t="shared" si="484"/>
        <v>0</v>
      </c>
      <c r="N480" s="1405">
        <f t="shared" si="484"/>
        <v>0</v>
      </c>
      <c r="O480" s="1405">
        <f t="shared" si="484"/>
        <v>0</v>
      </c>
      <c r="P480" s="1405">
        <f t="shared" si="484"/>
        <v>0</v>
      </c>
      <c r="Q480" s="1405">
        <f t="shared" si="484"/>
        <v>0</v>
      </c>
      <c r="R480" s="1405">
        <f t="shared" si="484"/>
        <v>0</v>
      </c>
      <c r="S480" s="1405">
        <f t="shared" si="484"/>
        <v>737000</v>
      </c>
      <c r="T480" s="1405">
        <f t="shared" si="484"/>
        <v>2140000</v>
      </c>
      <c r="U480" s="1405">
        <f t="shared" si="484"/>
        <v>0</v>
      </c>
      <c r="V480" s="1405">
        <f t="shared" si="484"/>
        <v>0</v>
      </c>
      <c r="W480" s="1405">
        <f t="shared" si="484"/>
        <v>0</v>
      </c>
      <c r="X480" s="1405">
        <f t="shared" si="484"/>
        <v>2877000</v>
      </c>
      <c r="Y480" s="1405">
        <f t="shared" si="484"/>
        <v>0</v>
      </c>
      <c r="Z480" s="1405">
        <f t="shared" si="484"/>
        <v>276500</v>
      </c>
      <c r="AA480" s="1405">
        <f t="shared" si="484"/>
        <v>0</v>
      </c>
      <c r="AB480" s="1405">
        <f t="shared" si="484"/>
        <v>53000</v>
      </c>
      <c r="AC480" s="1405">
        <f t="shared" si="484"/>
        <v>0</v>
      </c>
      <c r="AD480" s="1405">
        <f t="shared" si="484"/>
        <v>172800</v>
      </c>
      <c r="AE480" s="1405">
        <f t="shared" si="484"/>
        <v>0</v>
      </c>
      <c r="AF480" s="1405">
        <f t="shared" si="484"/>
        <v>0</v>
      </c>
      <c r="AG480" s="1405">
        <f t="shared" si="484"/>
        <v>0</v>
      </c>
      <c r="AH480" s="1405">
        <f t="shared" si="484"/>
        <v>449300</v>
      </c>
      <c r="AI480" s="1405">
        <f t="shared" si="484"/>
        <v>53000</v>
      </c>
      <c r="AJ480" s="1405">
        <f t="shared" si="484"/>
        <v>0</v>
      </c>
      <c r="AK480" s="1405">
        <f t="shared" si="484"/>
        <v>502300</v>
      </c>
      <c r="AL480" s="1405">
        <f t="shared" si="484"/>
        <v>3379300</v>
      </c>
      <c r="AM480" s="1749"/>
    </row>
    <row r="481" spans="1:39" x14ac:dyDescent="0.2">
      <c r="A481" s="1404" t="s">
        <v>1309</v>
      </c>
      <c r="B481" s="269"/>
      <c r="C481" s="1406">
        <f t="shared" ref="C481:D481" si="485">C482-C480</f>
        <v>0</v>
      </c>
      <c r="D481" s="1406">
        <f t="shared" si="485"/>
        <v>0</v>
      </c>
      <c r="E481" s="1406">
        <f>E482-E480</f>
        <v>49000</v>
      </c>
      <c r="F481" s="1406">
        <f t="shared" ref="F481" si="486">F482-F480</f>
        <v>138000</v>
      </c>
      <c r="G481" s="1406">
        <f t="shared" ref="G481" si="487">G482-G480</f>
        <v>0</v>
      </c>
      <c r="H481" s="1406">
        <f t="shared" ref="H481" si="488">H482-H480</f>
        <v>0</v>
      </c>
      <c r="I481" s="1406">
        <f t="shared" ref="I481" si="489">I482-I480</f>
        <v>0</v>
      </c>
      <c r="J481" s="1406">
        <f t="shared" ref="J481" si="490">J482-J480</f>
        <v>0</v>
      </c>
      <c r="K481" s="1406">
        <f t="shared" ref="K481" si="491">K482-K480</f>
        <v>0</v>
      </c>
      <c r="L481" s="1406">
        <f t="shared" ref="L481" si="492">L482-L480</f>
        <v>0</v>
      </c>
      <c r="M481" s="1406">
        <f t="shared" ref="M481" si="493">M482-M480</f>
        <v>0</v>
      </c>
      <c r="N481" s="1406">
        <f t="shared" ref="N481" si="494">N482-N480</f>
        <v>0</v>
      </c>
      <c r="O481" s="1406">
        <f t="shared" ref="O481" si="495">O482-O480</f>
        <v>0</v>
      </c>
      <c r="P481" s="1406">
        <f t="shared" ref="P481" si="496">P482-P480</f>
        <v>0</v>
      </c>
      <c r="Q481" s="1406">
        <f t="shared" ref="Q481" si="497">Q482-Q480</f>
        <v>0</v>
      </c>
      <c r="R481" s="1406">
        <f t="shared" ref="R481" si="498">R482-R480</f>
        <v>0</v>
      </c>
      <c r="S481" s="1406">
        <f t="shared" ref="S481" si="499">S482-S480</f>
        <v>49000</v>
      </c>
      <c r="T481" s="1406">
        <f t="shared" ref="T481" si="500">T482-T480</f>
        <v>138000</v>
      </c>
      <c r="U481" s="1406">
        <f t="shared" ref="U481" si="501">U482-U480</f>
        <v>0</v>
      </c>
      <c r="V481" s="1406">
        <f t="shared" ref="V481" si="502">V482-V480</f>
        <v>0</v>
      </c>
      <c r="W481" s="1406">
        <f t="shared" ref="W481" si="503">W482-W480</f>
        <v>0</v>
      </c>
      <c r="X481" s="1406">
        <f t="shared" ref="X481" si="504">X482-X480</f>
        <v>187000</v>
      </c>
      <c r="Y481" s="1406">
        <f t="shared" ref="Y481" si="505">Y482-Y480</f>
        <v>0</v>
      </c>
      <c r="Z481" s="1406">
        <f t="shared" ref="Z481" si="506">Z482-Z480</f>
        <v>606874</v>
      </c>
      <c r="AA481" s="1406">
        <f t="shared" ref="AA481" si="507">AA482-AA480</f>
        <v>0</v>
      </c>
      <c r="AB481" s="1406">
        <f t="shared" ref="AB481" si="508">AB482-AB480</f>
        <v>0</v>
      </c>
      <c r="AC481" s="1406">
        <f t="shared" ref="AC481" si="509">AC482-AC480</f>
        <v>0</v>
      </c>
      <c r="AD481" s="1406">
        <f t="shared" ref="AD481" si="510">AD482-AD480</f>
        <v>0</v>
      </c>
      <c r="AE481" s="1406">
        <f t="shared" ref="AE481" si="511">AE482-AE480</f>
        <v>0</v>
      </c>
      <c r="AF481" s="1406">
        <f t="shared" ref="AF481" si="512">AF482-AF480</f>
        <v>0</v>
      </c>
      <c r="AG481" s="1406">
        <f t="shared" ref="AG481" si="513">AG482-AG480</f>
        <v>0</v>
      </c>
      <c r="AH481" s="1406">
        <f t="shared" ref="AH481" si="514">AH482-AH480</f>
        <v>606874</v>
      </c>
      <c r="AI481" s="1406">
        <f t="shared" ref="AI481" si="515">AI482-AI480</f>
        <v>0</v>
      </c>
      <c r="AJ481" s="1406">
        <f t="shared" ref="AJ481" si="516">AJ482-AJ480</f>
        <v>0</v>
      </c>
      <c r="AK481" s="1406">
        <f t="shared" ref="AK481" si="517">AK482-AK480</f>
        <v>606874</v>
      </c>
      <c r="AL481" s="1406">
        <f t="shared" ref="AL481" si="518">AL482-AL480</f>
        <v>793874</v>
      </c>
      <c r="AM481" s="1749"/>
    </row>
    <row r="482" spans="1:39" x14ac:dyDescent="0.2">
      <c r="A482" s="34" t="s">
        <v>204</v>
      </c>
      <c r="B482" s="60"/>
      <c r="C482" s="60">
        <f>SUM(C431:C479)</f>
        <v>0</v>
      </c>
      <c r="D482" s="60">
        <f t="shared" ref="D482:AL482" si="519">SUM(D431:D479)</f>
        <v>0</v>
      </c>
      <c r="E482" s="60">
        <f t="shared" si="519"/>
        <v>786000</v>
      </c>
      <c r="F482" s="60">
        <f t="shared" si="519"/>
        <v>2278000</v>
      </c>
      <c r="G482" s="60">
        <f t="shared" si="519"/>
        <v>0</v>
      </c>
      <c r="H482" s="60">
        <f t="shared" si="519"/>
        <v>0</v>
      </c>
      <c r="I482" s="60">
        <f t="shared" si="519"/>
        <v>0</v>
      </c>
      <c r="J482" s="60">
        <f t="shared" si="519"/>
        <v>0</v>
      </c>
      <c r="K482" s="60">
        <f t="shared" si="519"/>
        <v>0</v>
      </c>
      <c r="L482" s="60">
        <f t="shared" si="519"/>
        <v>0</v>
      </c>
      <c r="M482" s="60">
        <f t="shared" si="519"/>
        <v>0</v>
      </c>
      <c r="N482" s="60">
        <f t="shared" si="519"/>
        <v>0</v>
      </c>
      <c r="O482" s="60">
        <f t="shared" si="519"/>
        <v>0</v>
      </c>
      <c r="P482" s="60">
        <f t="shared" si="519"/>
        <v>0</v>
      </c>
      <c r="Q482" s="60">
        <f>SUM(Q431:Q479)</f>
        <v>0</v>
      </c>
      <c r="R482" s="60">
        <f>SUM(R431:R479)</f>
        <v>0</v>
      </c>
      <c r="S482" s="60">
        <f t="shared" si="519"/>
        <v>786000</v>
      </c>
      <c r="T482" s="60">
        <f t="shared" si="519"/>
        <v>2278000</v>
      </c>
      <c r="U482" s="60">
        <f t="shared" si="519"/>
        <v>0</v>
      </c>
      <c r="V482" s="60">
        <f t="shared" si="519"/>
        <v>0</v>
      </c>
      <c r="W482" s="60">
        <f>SUM(W431:W479)</f>
        <v>0</v>
      </c>
      <c r="X482" s="60">
        <f t="shared" si="519"/>
        <v>3064000</v>
      </c>
      <c r="Y482" s="60">
        <f t="shared" si="519"/>
        <v>0</v>
      </c>
      <c r="Z482" s="60">
        <f t="shared" si="519"/>
        <v>883374</v>
      </c>
      <c r="AA482" s="60">
        <f>SUM(AA431:AA479)</f>
        <v>0</v>
      </c>
      <c r="AB482" s="60">
        <f t="shared" si="519"/>
        <v>53000</v>
      </c>
      <c r="AC482" s="60">
        <f t="shared" si="519"/>
        <v>0</v>
      </c>
      <c r="AD482" s="60">
        <f t="shared" si="519"/>
        <v>172800</v>
      </c>
      <c r="AE482" s="60">
        <f>SUM(AE431:AE479)</f>
        <v>0</v>
      </c>
      <c r="AF482" s="60">
        <f>SUM(AF431:AF479)</f>
        <v>0</v>
      </c>
      <c r="AG482" s="60">
        <f t="shared" si="519"/>
        <v>0</v>
      </c>
      <c r="AH482" s="60">
        <f t="shared" si="519"/>
        <v>1056174</v>
      </c>
      <c r="AI482" s="60">
        <f t="shared" si="519"/>
        <v>53000</v>
      </c>
      <c r="AJ482" s="60">
        <f>SUM(AJ431:AJ479)</f>
        <v>0</v>
      </c>
      <c r="AK482" s="60">
        <f t="shared" si="519"/>
        <v>1109174</v>
      </c>
      <c r="AL482" s="60">
        <f t="shared" si="519"/>
        <v>4173174</v>
      </c>
      <c r="AM482" s="1750"/>
    </row>
    <row r="483" spans="1:39" ht="11.25" customHeight="1" x14ac:dyDescent="0.2">
      <c r="A483" s="1050">
        <v>211</v>
      </c>
      <c r="B483" s="1051">
        <v>111</v>
      </c>
      <c r="C483" s="11"/>
      <c r="D483" s="58"/>
      <c r="E483" s="58">
        <f>600000</f>
        <v>600000</v>
      </c>
      <c r="F483" s="58">
        <f>2200000</f>
        <v>2200000</v>
      </c>
      <c r="G483" s="58"/>
      <c r="H483" s="58"/>
      <c r="I483" s="58"/>
      <c r="J483" s="58"/>
      <c r="K483" s="58"/>
      <c r="L483" s="58"/>
      <c r="M483" s="58"/>
      <c r="N483" s="58"/>
      <c r="O483" s="58"/>
      <c r="P483" s="58"/>
      <c r="Q483" s="58"/>
      <c r="R483" s="58"/>
      <c r="S483" s="58">
        <f t="shared" si="419"/>
        <v>600000</v>
      </c>
      <c r="T483" s="58">
        <f t="shared" si="420"/>
        <v>2200000</v>
      </c>
      <c r="U483" s="58">
        <f>H483+I483+N483+O483</f>
        <v>0</v>
      </c>
      <c r="V483" s="58">
        <f t="shared" ref="V483:V529" si="520">P483</f>
        <v>0</v>
      </c>
      <c r="W483" s="58">
        <f t="shared" ref="W483:W529" si="521">Q483+R483</f>
        <v>0</v>
      </c>
      <c r="X483" s="59">
        <f>SUM(D483:R483)</f>
        <v>2800000</v>
      </c>
      <c r="Y483" s="59"/>
      <c r="Z483" s="1521">
        <f>50000+20000+6000+50000</f>
        <v>126000</v>
      </c>
      <c r="AA483" s="1521"/>
      <c r="AB483" s="1521">
        <f>65000</f>
        <v>65000</v>
      </c>
      <c r="AC483" s="1521"/>
      <c r="AD483" s="1521">
        <f>65000</f>
        <v>65000</v>
      </c>
      <c r="AE483" s="59"/>
      <c r="AF483" s="59"/>
      <c r="AG483" s="59">
        <f t="shared" ref="AG483:AG514" si="522">Y483+AC483</f>
        <v>0</v>
      </c>
      <c r="AH483" s="59">
        <f>Z483+AD483+AA483</f>
        <v>191000</v>
      </c>
      <c r="AI483" s="59">
        <f t="shared" ref="AI483:AI509" si="523">AB483</f>
        <v>65000</v>
      </c>
      <c r="AJ483" s="59">
        <f>AE483+AF483</f>
        <v>0</v>
      </c>
      <c r="AK483" s="59">
        <f>SUM(Y483:AF483)</f>
        <v>256000</v>
      </c>
      <c r="AL483" s="59">
        <f t="shared" ref="AL483:AL514" si="524">C483+X483+AK483</f>
        <v>3056000</v>
      </c>
      <c r="AM483" s="1748" t="s">
        <v>209</v>
      </c>
    </row>
    <row r="484" spans="1:39" x14ac:dyDescent="0.2">
      <c r="A484" s="1050">
        <v>212</v>
      </c>
      <c r="B484" s="1051">
        <v>112</v>
      </c>
      <c r="C484" s="11"/>
      <c r="D484" s="58"/>
      <c r="E484" s="58"/>
      <c r="F484" s="58"/>
      <c r="G484" s="58"/>
      <c r="H484" s="58"/>
      <c r="I484" s="58"/>
      <c r="J484" s="58"/>
      <c r="K484" s="58"/>
      <c r="L484" s="58"/>
      <c r="M484" s="58"/>
      <c r="N484" s="58"/>
      <c r="O484" s="58"/>
      <c r="P484" s="58"/>
      <c r="Q484" s="58"/>
      <c r="R484" s="58"/>
      <c r="S484" s="58">
        <f t="shared" si="419"/>
        <v>0</v>
      </c>
      <c r="T484" s="58">
        <f t="shared" si="420"/>
        <v>0</v>
      </c>
      <c r="U484" s="58">
        <f t="shared" ref="U484:U529" si="525">H484+I484+N484+O484</f>
        <v>0</v>
      </c>
      <c r="V484" s="58">
        <f t="shared" si="520"/>
        <v>0</v>
      </c>
      <c r="W484" s="58">
        <f t="shared" si="521"/>
        <v>0</v>
      </c>
      <c r="X484" s="59">
        <f t="shared" ref="X484:X528" si="526">SUM(D484:R484)</f>
        <v>0</v>
      </c>
      <c r="Y484" s="59"/>
      <c r="Z484" s="59"/>
      <c r="AA484" s="59"/>
      <c r="AB484" s="59"/>
      <c r="AC484" s="59"/>
      <c r="AD484" s="59"/>
      <c r="AE484" s="59"/>
      <c r="AF484" s="59"/>
      <c r="AG484" s="59">
        <f t="shared" si="522"/>
        <v>0</v>
      </c>
      <c r="AH484" s="59">
        <f t="shared" ref="AH484:AH529" si="527">Z484+AD484+AA484</f>
        <v>0</v>
      </c>
      <c r="AI484" s="59">
        <f t="shared" si="523"/>
        <v>0</v>
      </c>
      <c r="AJ484" s="59">
        <f t="shared" ref="AJ484:AJ529" si="528">AE484+AF484</f>
        <v>0</v>
      </c>
      <c r="AK484" s="59">
        <f t="shared" ref="AK484:AK529" si="529">SUM(Y484:AF484)</f>
        <v>0</v>
      </c>
      <c r="AL484" s="59">
        <f t="shared" si="524"/>
        <v>0</v>
      </c>
      <c r="AM484" s="1749"/>
    </row>
    <row r="485" spans="1:39" ht="11.25" customHeight="1" x14ac:dyDescent="0.2">
      <c r="A485" s="1052">
        <v>213</v>
      </c>
      <c r="B485" s="1053">
        <v>119</v>
      </c>
      <c r="C485" s="12"/>
      <c r="D485" s="58"/>
      <c r="E485" s="58"/>
      <c r="F485" s="58"/>
      <c r="G485" s="58"/>
      <c r="H485" s="58"/>
      <c r="I485" s="58"/>
      <c r="J485" s="58"/>
      <c r="K485" s="58"/>
      <c r="L485" s="58"/>
      <c r="M485" s="58"/>
      <c r="N485" s="58"/>
      <c r="O485" s="58"/>
      <c r="P485" s="58"/>
      <c r="Q485" s="58"/>
      <c r="R485" s="58"/>
      <c r="S485" s="58">
        <f t="shared" si="419"/>
        <v>0</v>
      </c>
      <c r="T485" s="58">
        <f t="shared" si="420"/>
        <v>0</v>
      </c>
      <c r="U485" s="58">
        <f t="shared" si="525"/>
        <v>0</v>
      </c>
      <c r="V485" s="58">
        <f t="shared" si="520"/>
        <v>0</v>
      </c>
      <c r="W485" s="58">
        <f t="shared" si="521"/>
        <v>0</v>
      </c>
      <c r="X485" s="59">
        <f t="shared" si="526"/>
        <v>0</v>
      </c>
      <c r="Y485" s="59"/>
      <c r="Z485" s="59"/>
      <c r="AA485" s="59"/>
      <c r="AB485" s="59"/>
      <c r="AC485" s="59"/>
      <c r="AD485" s="59"/>
      <c r="AE485" s="59"/>
      <c r="AF485" s="59"/>
      <c r="AG485" s="59">
        <f t="shared" si="522"/>
        <v>0</v>
      </c>
      <c r="AH485" s="59">
        <f t="shared" si="527"/>
        <v>0</v>
      </c>
      <c r="AI485" s="59">
        <f t="shared" si="523"/>
        <v>0</v>
      </c>
      <c r="AJ485" s="59">
        <f t="shared" si="528"/>
        <v>0</v>
      </c>
      <c r="AK485" s="59">
        <f t="shared" si="529"/>
        <v>0</v>
      </c>
      <c r="AL485" s="59">
        <f t="shared" si="524"/>
        <v>0</v>
      </c>
      <c r="AM485" s="1749"/>
    </row>
    <row r="486" spans="1:39" x14ac:dyDescent="0.2">
      <c r="A486" s="1052">
        <v>214</v>
      </c>
      <c r="B486" s="1053">
        <v>112</v>
      </c>
      <c r="C486" s="12"/>
      <c r="D486" s="58"/>
      <c r="E486" s="58"/>
      <c r="F486" s="58"/>
      <c r="G486" s="58"/>
      <c r="H486" s="58"/>
      <c r="I486" s="58"/>
      <c r="J486" s="58"/>
      <c r="K486" s="58"/>
      <c r="L486" s="58"/>
      <c r="M486" s="58"/>
      <c r="N486" s="58"/>
      <c r="O486" s="58"/>
      <c r="P486" s="58"/>
      <c r="Q486" s="58"/>
      <c r="R486" s="58"/>
      <c r="S486" s="58">
        <f>D486+E486+J486+K486</f>
        <v>0</v>
      </c>
      <c r="T486" s="58">
        <f>F486+G486+L486+M486</f>
        <v>0</v>
      </c>
      <c r="U486" s="58">
        <f t="shared" si="525"/>
        <v>0</v>
      </c>
      <c r="V486" s="58">
        <f t="shared" si="520"/>
        <v>0</v>
      </c>
      <c r="W486" s="58">
        <f t="shared" si="521"/>
        <v>0</v>
      </c>
      <c r="X486" s="59">
        <f t="shared" si="526"/>
        <v>0</v>
      </c>
      <c r="Y486" s="59"/>
      <c r="Z486" s="59"/>
      <c r="AA486" s="59"/>
      <c r="AB486" s="59"/>
      <c r="AC486" s="59"/>
      <c r="AD486" s="59"/>
      <c r="AE486" s="59"/>
      <c r="AF486" s="59"/>
      <c r="AG486" s="59">
        <f t="shared" si="522"/>
        <v>0</v>
      </c>
      <c r="AH486" s="59">
        <f t="shared" si="527"/>
        <v>0</v>
      </c>
      <c r="AI486" s="59">
        <f t="shared" si="523"/>
        <v>0</v>
      </c>
      <c r="AJ486" s="59">
        <f t="shared" si="528"/>
        <v>0</v>
      </c>
      <c r="AK486" s="59">
        <f t="shared" si="529"/>
        <v>0</v>
      </c>
      <c r="AL486" s="59">
        <f t="shared" si="524"/>
        <v>0</v>
      </c>
      <c r="AM486" s="1749"/>
    </row>
    <row r="487" spans="1:39" x14ac:dyDescent="0.2">
      <c r="A487" s="1050">
        <v>221</v>
      </c>
      <c r="B487" s="1051">
        <v>244</v>
      </c>
      <c r="C487" s="11"/>
      <c r="D487" s="58"/>
      <c r="E487" s="58"/>
      <c r="F487" s="58"/>
      <c r="G487" s="58"/>
      <c r="H487" s="58"/>
      <c r="I487" s="58"/>
      <c r="J487" s="58"/>
      <c r="K487" s="58"/>
      <c r="L487" s="58"/>
      <c r="M487" s="58"/>
      <c r="N487" s="58"/>
      <c r="O487" s="58"/>
      <c r="P487" s="58"/>
      <c r="Q487" s="58"/>
      <c r="R487" s="58"/>
      <c r="S487" s="58">
        <f t="shared" si="419"/>
        <v>0</v>
      </c>
      <c r="T487" s="58">
        <f t="shared" si="420"/>
        <v>0</v>
      </c>
      <c r="U487" s="58">
        <f t="shared" si="525"/>
        <v>0</v>
      </c>
      <c r="V487" s="58">
        <f t="shared" si="520"/>
        <v>0</v>
      </c>
      <c r="W487" s="58">
        <f t="shared" si="521"/>
        <v>0</v>
      </c>
      <c r="X487" s="59">
        <f t="shared" si="526"/>
        <v>0</v>
      </c>
      <c r="Y487" s="59"/>
      <c r="Z487" s="59"/>
      <c r="AA487" s="59"/>
      <c r="AB487" s="59"/>
      <c r="AC487" s="59"/>
      <c r="AD487" s="59"/>
      <c r="AE487" s="59"/>
      <c r="AF487" s="59"/>
      <c r="AG487" s="59">
        <f t="shared" si="522"/>
        <v>0</v>
      </c>
      <c r="AH487" s="59">
        <f t="shared" si="527"/>
        <v>0</v>
      </c>
      <c r="AI487" s="59">
        <f t="shared" si="523"/>
        <v>0</v>
      </c>
      <c r="AJ487" s="59">
        <f t="shared" si="528"/>
        <v>0</v>
      </c>
      <c r="AK487" s="59">
        <f t="shared" si="529"/>
        <v>0</v>
      </c>
      <c r="AL487" s="59">
        <f t="shared" si="524"/>
        <v>0</v>
      </c>
      <c r="AM487" s="1749"/>
    </row>
    <row r="488" spans="1:39" x14ac:dyDescent="0.2">
      <c r="A488" s="1052">
        <v>222</v>
      </c>
      <c r="B488" s="1053">
        <v>112</v>
      </c>
      <c r="C488" s="12"/>
      <c r="D488" s="58"/>
      <c r="E488" s="58"/>
      <c r="F488" s="58"/>
      <c r="G488" s="58"/>
      <c r="H488" s="58"/>
      <c r="I488" s="58"/>
      <c r="J488" s="58"/>
      <c r="K488" s="58"/>
      <c r="L488" s="58"/>
      <c r="M488" s="58"/>
      <c r="N488" s="58"/>
      <c r="O488" s="58"/>
      <c r="P488" s="58"/>
      <c r="Q488" s="58"/>
      <c r="R488" s="58"/>
      <c r="S488" s="58">
        <f>D488+E488+J488+K488</f>
        <v>0</v>
      </c>
      <c r="T488" s="58">
        <f>F488+G488+L488+M488</f>
        <v>0</v>
      </c>
      <c r="U488" s="58">
        <f t="shared" si="525"/>
        <v>0</v>
      </c>
      <c r="V488" s="58">
        <f t="shared" si="520"/>
        <v>0</v>
      </c>
      <c r="W488" s="58">
        <f t="shared" si="521"/>
        <v>0</v>
      </c>
      <c r="X488" s="59">
        <f t="shared" si="526"/>
        <v>0</v>
      </c>
      <c r="Y488" s="59"/>
      <c r="Z488" s="59"/>
      <c r="AA488" s="59"/>
      <c r="AB488" s="59"/>
      <c r="AC488" s="59"/>
      <c r="AD488" s="59"/>
      <c r="AE488" s="59"/>
      <c r="AF488" s="59"/>
      <c r="AG488" s="59">
        <f t="shared" si="522"/>
        <v>0</v>
      </c>
      <c r="AH488" s="59">
        <f t="shared" si="527"/>
        <v>0</v>
      </c>
      <c r="AI488" s="59">
        <f t="shared" si="523"/>
        <v>0</v>
      </c>
      <c r="AJ488" s="59">
        <f t="shared" si="528"/>
        <v>0</v>
      </c>
      <c r="AK488" s="59">
        <f t="shared" si="529"/>
        <v>0</v>
      </c>
      <c r="AL488" s="59">
        <f t="shared" si="524"/>
        <v>0</v>
      </c>
      <c r="AM488" s="1749"/>
    </row>
    <row r="489" spans="1:39" x14ac:dyDescent="0.2">
      <c r="A489" s="1052">
        <v>222</v>
      </c>
      <c r="B489" s="1053">
        <v>244</v>
      </c>
      <c r="C489" s="12"/>
      <c r="D489" s="58"/>
      <c r="E489" s="58"/>
      <c r="F489" s="58"/>
      <c r="G489" s="58"/>
      <c r="H489" s="58"/>
      <c r="I489" s="58"/>
      <c r="J489" s="58"/>
      <c r="K489" s="58"/>
      <c r="L489" s="58"/>
      <c r="M489" s="58"/>
      <c r="N489" s="58"/>
      <c r="O489" s="58"/>
      <c r="P489" s="58"/>
      <c r="Q489" s="58"/>
      <c r="R489" s="58"/>
      <c r="S489" s="58">
        <f t="shared" si="419"/>
        <v>0</v>
      </c>
      <c r="T489" s="58">
        <f t="shared" si="420"/>
        <v>0</v>
      </c>
      <c r="U489" s="58">
        <f t="shared" si="525"/>
        <v>0</v>
      </c>
      <c r="V489" s="58">
        <f t="shared" si="520"/>
        <v>0</v>
      </c>
      <c r="W489" s="58">
        <f t="shared" si="521"/>
        <v>0</v>
      </c>
      <c r="X489" s="59">
        <f t="shared" si="526"/>
        <v>0</v>
      </c>
      <c r="Y489" s="59"/>
      <c r="Z489" s="59"/>
      <c r="AA489" s="59"/>
      <c r="AB489" s="59"/>
      <c r="AC489" s="59"/>
      <c r="AD489" s="59"/>
      <c r="AE489" s="59"/>
      <c r="AF489" s="59"/>
      <c r="AG489" s="59">
        <f t="shared" si="522"/>
        <v>0</v>
      </c>
      <c r="AH489" s="59">
        <f t="shared" si="527"/>
        <v>0</v>
      </c>
      <c r="AI489" s="59">
        <f t="shared" si="523"/>
        <v>0</v>
      </c>
      <c r="AJ489" s="59">
        <f t="shared" si="528"/>
        <v>0</v>
      </c>
      <c r="AK489" s="59">
        <f t="shared" si="529"/>
        <v>0</v>
      </c>
      <c r="AL489" s="59">
        <f t="shared" si="524"/>
        <v>0</v>
      </c>
      <c r="AM489" s="1749"/>
    </row>
    <row r="490" spans="1:39" x14ac:dyDescent="0.2">
      <c r="A490" s="1054" t="s">
        <v>196</v>
      </c>
      <c r="B490" s="1053">
        <v>247</v>
      </c>
      <c r="C490" s="42"/>
      <c r="D490" s="58"/>
      <c r="E490" s="58"/>
      <c r="F490" s="58"/>
      <c r="G490" s="58"/>
      <c r="H490" s="58"/>
      <c r="I490" s="58"/>
      <c r="J490" s="58"/>
      <c r="K490" s="58"/>
      <c r="L490" s="58"/>
      <c r="M490" s="58"/>
      <c r="N490" s="58"/>
      <c r="O490" s="58"/>
      <c r="P490" s="58"/>
      <c r="Q490" s="58"/>
      <c r="R490" s="58"/>
      <c r="S490" s="58">
        <f t="shared" si="419"/>
        <v>0</v>
      </c>
      <c r="T490" s="58">
        <f t="shared" si="420"/>
        <v>0</v>
      </c>
      <c r="U490" s="58">
        <f t="shared" si="525"/>
        <v>0</v>
      </c>
      <c r="V490" s="58">
        <f t="shared" si="520"/>
        <v>0</v>
      </c>
      <c r="W490" s="58">
        <f t="shared" si="521"/>
        <v>0</v>
      </c>
      <c r="X490" s="59">
        <f t="shared" si="526"/>
        <v>0</v>
      </c>
      <c r="Y490" s="59"/>
      <c r="Z490" s="59"/>
      <c r="AA490" s="59"/>
      <c r="AB490" s="59"/>
      <c r="AC490" s="59"/>
      <c r="AD490" s="59"/>
      <c r="AE490" s="59"/>
      <c r="AF490" s="59"/>
      <c r="AG490" s="59">
        <f t="shared" si="522"/>
        <v>0</v>
      </c>
      <c r="AH490" s="59">
        <f t="shared" si="527"/>
        <v>0</v>
      </c>
      <c r="AI490" s="59">
        <f t="shared" si="523"/>
        <v>0</v>
      </c>
      <c r="AJ490" s="59">
        <f t="shared" si="528"/>
        <v>0</v>
      </c>
      <c r="AK490" s="59">
        <f t="shared" si="529"/>
        <v>0</v>
      </c>
      <c r="AL490" s="59">
        <f t="shared" si="524"/>
        <v>0</v>
      </c>
      <c r="AM490" s="1749"/>
    </row>
    <row r="491" spans="1:39" x14ac:dyDescent="0.2">
      <c r="A491" s="1054" t="s">
        <v>197</v>
      </c>
      <c r="B491" s="1053">
        <v>247</v>
      </c>
      <c r="C491" s="42"/>
      <c r="D491" s="58"/>
      <c r="E491" s="58"/>
      <c r="F491" s="58"/>
      <c r="G491" s="58"/>
      <c r="H491" s="58"/>
      <c r="I491" s="58"/>
      <c r="J491" s="58"/>
      <c r="K491" s="58"/>
      <c r="L491" s="58"/>
      <c r="M491" s="58"/>
      <c r="N491" s="58"/>
      <c r="O491" s="58"/>
      <c r="P491" s="58"/>
      <c r="Q491" s="58"/>
      <c r="R491" s="58"/>
      <c r="S491" s="58">
        <f t="shared" si="419"/>
        <v>0</v>
      </c>
      <c r="T491" s="58">
        <f t="shared" si="420"/>
        <v>0</v>
      </c>
      <c r="U491" s="58">
        <f t="shared" si="525"/>
        <v>0</v>
      </c>
      <c r="V491" s="58">
        <f t="shared" si="520"/>
        <v>0</v>
      </c>
      <c r="W491" s="58">
        <f t="shared" si="521"/>
        <v>0</v>
      </c>
      <c r="X491" s="59">
        <f t="shared" si="526"/>
        <v>0</v>
      </c>
      <c r="Y491" s="59"/>
      <c r="Z491" s="59"/>
      <c r="AA491" s="59"/>
      <c r="AB491" s="59"/>
      <c r="AC491" s="59"/>
      <c r="AD491" s="59"/>
      <c r="AE491" s="59"/>
      <c r="AF491" s="59"/>
      <c r="AG491" s="59">
        <f t="shared" si="522"/>
        <v>0</v>
      </c>
      <c r="AH491" s="59">
        <f t="shared" si="527"/>
        <v>0</v>
      </c>
      <c r="AI491" s="59">
        <f t="shared" si="523"/>
        <v>0</v>
      </c>
      <c r="AJ491" s="59">
        <f t="shared" si="528"/>
        <v>0</v>
      </c>
      <c r="AK491" s="59">
        <f t="shared" si="529"/>
        <v>0</v>
      </c>
      <c r="AL491" s="59">
        <f t="shared" si="524"/>
        <v>0</v>
      </c>
      <c r="AM491" s="1749"/>
    </row>
    <row r="492" spans="1:39" x14ac:dyDescent="0.2">
      <c r="A492" s="1054" t="s">
        <v>198</v>
      </c>
      <c r="B492" s="1053">
        <v>244</v>
      </c>
      <c r="C492" s="42"/>
      <c r="D492" s="58"/>
      <c r="E492" s="58"/>
      <c r="F492" s="58"/>
      <c r="G492" s="58"/>
      <c r="H492" s="58"/>
      <c r="I492" s="58"/>
      <c r="J492" s="58"/>
      <c r="K492" s="58"/>
      <c r="L492" s="58"/>
      <c r="M492" s="58"/>
      <c r="N492" s="58"/>
      <c r="O492" s="58"/>
      <c r="P492" s="58"/>
      <c r="Q492" s="58"/>
      <c r="R492" s="58"/>
      <c r="S492" s="58">
        <f t="shared" si="419"/>
        <v>0</v>
      </c>
      <c r="T492" s="58">
        <f t="shared" si="420"/>
        <v>0</v>
      </c>
      <c r="U492" s="58">
        <f t="shared" si="525"/>
        <v>0</v>
      </c>
      <c r="V492" s="58">
        <f t="shared" si="520"/>
        <v>0</v>
      </c>
      <c r="W492" s="58">
        <f t="shared" si="521"/>
        <v>0</v>
      </c>
      <c r="X492" s="59">
        <f t="shared" si="526"/>
        <v>0</v>
      </c>
      <c r="Y492" s="59"/>
      <c r="Z492" s="59"/>
      <c r="AA492" s="59"/>
      <c r="AB492" s="59"/>
      <c r="AC492" s="59"/>
      <c r="AD492" s="59"/>
      <c r="AE492" s="59"/>
      <c r="AF492" s="59"/>
      <c r="AG492" s="59">
        <f t="shared" si="522"/>
        <v>0</v>
      </c>
      <c r="AH492" s="59">
        <f t="shared" si="527"/>
        <v>0</v>
      </c>
      <c r="AI492" s="59">
        <f t="shared" si="523"/>
        <v>0</v>
      </c>
      <c r="AJ492" s="59">
        <f t="shared" si="528"/>
        <v>0</v>
      </c>
      <c r="AK492" s="59">
        <f t="shared" si="529"/>
        <v>0</v>
      </c>
      <c r="AL492" s="59">
        <f t="shared" si="524"/>
        <v>0</v>
      </c>
      <c r="AM492" s="1749"/>
    </row>
    <row r="493" spans="1:39" x14ac:dyDescent="0.2">
      <c r="A493" s="1054" t="s">
        <v>878</v>
      </c>
      <c r="B493" s="1053">
        <v>244</v>
      </c>
      <c r="C493" s="42"/>
      <c r="D493" s="58"/>
      <c r="E493" s="58"/>
      <c r="F493" s="58"/>
      <c r="G493" s="58"/>
      <c r="H493" s="58"/>
      <c r="I493" s="58"/>
      <c r="J493" s="58"/>
      <c r="K493" s="58"/>
      <c r="L493" s="58"/>
      <c r="M493" s="58"/>
      <c r="N493" s="58"/>
      <c r="O493" s="58"/>
      <c r="P493" s="58"/>
      <c r="Q493" s="58"/>
      <c r="R493" s="58"/>
      <c r="S493" s="58">
        <f t="shared" si="419"/>
        <v>0</v>
      </c>
      <c r="T493" s="58">
        <f t="shared" si="420"/>
        <v>0</v>
      </c>
      <c r="U493" s="58">
        <f t="shared" si="525"/>
        <v>0</v>
      </c>
      <c r="V493" s="58">
        <f t="shared" si="520"/>
        <v>0</v>
      </c>
      <c r="W493" s="58">
        <f t="shared" si="521"/>
        <v>0</v>
      </c>
      <c r="X493" s="59">
        <f>SUM(D493:R493)</f>
        <v>0</v>
      </c>
      <c r="Y493" s="59"/>
      <c r="Z493" s="59"/>
      <c r="AA493" s="59"/>
      <c r="AB493" s="59"/>
      <c r="AC493" s="59"/>
      <c r="AD493" s="59"/>
      <c r="AE493" s="59"/>
      <c r="AF493" s="59"/>
      <c r="AG493" s="59">
        <f t="shared" si="522"/>
        <v>0</v>
      </c>
      <c r="AH493" s="59">
        <f t="shared" si="527"/>
        <v>0</v>
      </c>
      <c r="AI493" s="59">
        <f t="shared" si="523"/>
        <v>0</v>
      </c>
      <c r="AJ493" s="59">
        <f t="shared" si="528"/>
        <v>0</v>
      </c>
      <c r="AK493" s="59">
        <f t="shared" si="529"/>
        <v>0</v>
      </c>
      <c r="AL493" s="59">
        <f t="shared" si="524"/>
        <v>0</v>
      </c>
      <c r="AM493" s="1749"/>
    </row>
    <row r="494" spans="1:39" x14ac:dyDescent="0.2">
      <c r="A494" s="1052">
        <v>224</v>
      </c>
      <c r="B494" s="1053">
        <v>244</v>
      </c>
      <c r="C494" s="12"/>
      <c r="D494" s="58"/>
      <c r="E494" s="58"/>
      <c r="F494" s="58"/>
      <c r="G494" s="58"/>
      <c r="H494" s="58"/>
      <c r="I494" s="58"/>
      <c r="J494" s="58"/>
      <c r="K494" s="58"/>
      <c r="L494" s="58"/>
      <c r="M494" s="58"/>
      <c r="N494" s="58"/>
      <c r="O494" s="58"/>
      <c r="P494" s="58"/>
      <c r="Q494" s="58"/>
      <c r="R494" s="58"/>
      <c r="S494" s="58">
        <f t="shared" si="419"/>
        <v>0</v>
      </c>
      <c r="T494" s="58">
        <f t="shared" si="420"/>
        <v>0</v>
      </c>
      <c r="U494" s="58">
        <f t="shared" si="525"/>
        <v>0</v>
      </c>
      <c r="V494" s="58">
        <f t="shared" si="520"/>
        <v>0</v>
      </c>
      <c r="W494" s="58">
        <f t="shared" si="521"/>
        <v>0</v>
      </c>
      <c r="X494" s="59">
        <f t="shared" si="526"/>
        <v>0</v>
      </c>
      <c r="Y494" s="59"/>
      <c r="Z494" s="59"/>
      <c r="AA494" s="59"/>
      <c r="AB494" s="59"/>
      <c r="AC494" s="59"/>
      <c r="AD494" s="59"/>
      <c r="AE494" s="59"/>
      <c r="AF494" s="59"/>
      <c r="AG494" s="59">
        <f t="shared" si="522"/>
        <v>0</v>
      </c>
      <c r="AH494" s="59">
        <f t="shared" si="527"/>
        <v>0</v>
      </c>
      <c r="AI494" s="59">
        <f t="shared" si="523"/>
        <v>0</v>
      </c>
      <c r="AJ494" s="59">
        <f t="shared" si="528"/>
        <v>0</v>
      </c>
      <c r="AK494" s="59">
        <f t="shared" si="529"/>
        <v>0</v>
      </c>
      <c r="AL494" s="59">
        <f t="shared" si="524"/>
        <v>0</v>
      </c>
      <c r="AM494" s="1749"/>
    </row>
    <row r="495" spans="1:39" x14ac:dyDescent="0.2">
      <c r="A495" s="1055" t="s">
        <v>199</v>
      </c>
      <c r="B495" s="1057">
        <v>244</v>
      </c>
      <c r="C495" s="14"/>
      <c r="D495" s="58"/>
      <c r="E495" s="58"/>
      <c r="F495" s="58"/>
      <c r="G495" s="58"/>
      <c r="H495" s="58"/>
      <c r="I495" s="58"/>
      <c r="J495" s="58"/>
      <c r="K495" s="58"/>
      <c r="L495" s="58"/>
      <c r="M495" s="58"/>
      <c r="N495" s="58"/>
      <c r="O495" s="58"/>
      <c r="P495" s="58"/>
      <c r="Q495" s="58"/>
      <c r="R495" s="58"/>
      <c r="S495" s="58">
        <f t="shared" si="419"/>
        <v>0</v>
      </c>
      <c r="T495" s="58">
        <f t="shared" si="420"/>
        <v>0</v>
      </c>
      <c r="U495" s="58">
        <f t="shared" si="525"/>
        <v>0</v>
      </c>
      <c r="V495" s="58">
        <f t="shared" si="520"/>
        <v>0</v>
      </c>
      <c r="W495" s="58">
        <f t="shared" si="521"/>
        <v>0</v>
      </c>
      <c r="X495" s="59">
        <f t="shared" si="526"/>
        <v>0</v>
      </c>
      <c r="Y495" s="59"/>
      <c r="Z495" s="59"/>
      <c r="AA495" s="59"/>
      <c r="AB495" s="59"/>
      <c r="AC495" s="59"/>
      <c r="AD495" s="59"/>
      <c r="AE495" s="59"/>
      <c r="AF495" s="59"/>
      <c r="AG495" s="59">
        <f t="shared" si="522"/>
        <v>0</v>
      </c>
      <c r="AH495" s="59">
        <f t="shared" si="527"/>
        <v>0</v>
      </c>
      <c r="AI495" s="59">
        <f t="shared" si="523"/>
        <v>0</v>
      </c>
      <c r="AJ495" s="59">
        <f t="shared" si="528"/>
        <v>0</v>
      </c>
      <c r="AK495" s="59">
        <f t="shared" si="529"/>
        <v>0</v>
      </c>
      <c r="AL495" s="59">
        <f t="shared" si="524"/>
        <v>0</v>
      </c>
      <c r="AM495" s="1749"/>
    </row>
    <row r="496" spans="1:39" x14ac:dyDescent="0.2">
      <c r="A496" s="1055" t="s">
        <v>200</v>
      </c>
      <c r="B496" s="1057">
        <v>244</v>
      </c>
      <c r="C496" s="14"/>
      <c r="D496" s="58"/>
      <c r="E496" s="58"/>
      <c r="F496" s="58"/>
      <c r="G496" s="58"/>
      <c r="H496" s="58"/>
      <c r="I496" s="58"/>
      <c r="J496" s="58"/>
      <c r="K496" s="58"/>
      <c r="L496" s="58"/>
      <c r="M496" s="58"/>
      <c r="N496" s="58"/>
      <c r="O496" s="58"/>
      <c r="P496" s="58"/>
      <c r="Q496" s="58"/>
      <c r="R496" s="58"/>
      <c r="S496" s="58">
        <f t="shared" si="419"/>
        <v>0</v>
      </c>
      <c r="T496" s="58">
        <f t="shared" si="420"/>
        <v>0</v>
      </c>
      <c r="U496" s="58">
        <f t="shared" si="525"/>
        <v>0</v>
      </c>
      <c r="V496" s="58">
        <f t="shared" si="520"/>
        <v>0</v>
      </c>
      <c r="W496" s="58">
        <f t="shared" si="521"/>
        <v>0</v>
      </c>
      <c r="X496" s="59">
        <f t="shared" si="526"/>
        <v>0</v>
      </c>
      <c r="Y496" s="59"/>
      <c r="Z496" s="59"/>
      <c r="AA496" s="59"/>
      <c r="AB496" s="59"/>
      <c r="AC496" s="59"/>
      <c r="AD496" s="59"/>
      <c r="AE496" s="59"/>
      <c r="AF496" s="59"/>
      <c r="AG496" s="59">
        <f t="shared" si="522"/>
        <v>0</v>
      </c>
      <c r="AH496" s="59">
        <f t="shared" si="527"/>
        <v>0</v>
      </c>
      <c r="AI496" s="59">
        <f t="shared" si="523"/>
        <v>0</v>
      </c>
      <c r="AJ496" s="59">
        <f t="shared" si="528"/>
        <v>0</v>
      </c>
      <c r="AK496" s="59">
        <f t="shared" si="529"/>
        <v>0</v>
      </c>
      <c r="AL496" s="59">
        <f t="shared" si="524"/>
        <v>0</v>
      </c>
      <c r="AM496" s="1749"/>
    </row>
    <row r="497" spans="1:39" x14ac:dyDescent="0.2">
      <c r="A497" s="1055" t="s">
        <v>201</v>
      </c>
      <c r="B497" s="1057">
        <v>244</v>
      </c>
      <c r="C497" s="14"/>
      <c r="D497" s="58"/>
      <c r="E497" s="58"/>
      <c r="F497" s="58"/>
      <c r="G497" s="58"/>
      <c r="H497" s="58"/>
      <c r="I497" s="58"/>
      <c r="J497" s="58"/>
      <c r="K497" s="58"/>
      <c r="L497" s="58"/>
      <c r="M497" s="58"/>
      <c r="N497" s="58"/>
      <c r="O497" s="58"/>
      <c r="P497" s="58"/>
      <c r="Q497" s="58"/>
      <c r="R497" s="58"/>
      <c r="S497" s="58">
        <f t="shared" si="419"/>
        <v>0</v>
      </c>
      <c r="T497" s="58">
        <f t="shared" si="420"/>
        <v>0</v>
      </c>
      <c r="U497" s="58">
        <f t="shared" si="525"/>
        <v>0</v>
      </c>
      <c r="V497" s="58">
        <f t="shared" si="520"/>
        <v>0</v>
      </c>
      <c r="W497" s="58">
        <f t="shared" si="521"/>
        <v>0</v>
      </c>
      <c r="X497" s="59">
        <f t="shared" si="526"/>
        <v>0</v>
      </c>
      <c r="Y497" s="59"/>
      <c r="Z497" s="59"/>
      <c r="AA497" s="59"/>
      <c r="AB497" s="59"/>
      <c r="AC497" s="59"/>
      <c r="AD497" s="59"/>
      <c r="AE497" s="59"/>
      <c r="AF497" s="59"/>
      <c r="AG497" s="59">
        <f t="shared" si="522"/>
        <v>0</v>
      </c>
      <c r="AH497" s="59">
        <f t="shared" si="527"/>
        <v>0</v>
      </c>
      <c r="AI497" s="59">
        <f t="shared" si="523"/>
        <v>0</v>
      </c>
      <c r="AJ497" s="59">
        <f t="shared" si="528"/>
        <v>0</v>
      </c>
      <c r="AK497" s="59">
        <f t="shared" si="529"/>
        <v>0</v>
      </c>
      <c r="AL497" s="59">
        <f t="shared" si="524"/>
        <v>0</v>
      </c>
      <c r="AM497" s="1749"/>
    </row>
    <row r="498" spans="1:39" x14ac:dyDescent="0.2">
      <c r="A498" s="1055" t="s">
        <v>202</v>
      </c>
      <c r="B498" s="1057">
        <v>244</v>
      </c>
      <c r="C498" s="14"/>
      <c r="D498" s="58"/>
      <c r="E498" s="58"/>
      <c r="F498" s="58"/>
      <c r="G498" s="58"/>
      <c r="H498" s="58"/>
      <c r="I498" s="58"/>
      <c r="J498" s="58"/>
      <c r="K498" s="58"/>
      <c r="L498" s="58"/>
      <c r="M498" s="58"/>
      <c r="N498" s="58"/>
      <c r="O498" s="58"/>
      <c r="P498" s="58"/>
      <c r="Q498" s="58"/>
      <c r="R498" s="58"/>
      <c r="S498" s="58">
        <f t="shared" si="419"/>
        <v>0</v>
      </c>
      <c r="T498" s="58">
        <f t="shared" si="420"/>
        <v>0</v>
      </c>
      <c r="U498" s="58">
        <f t="shared" si="525"/>
        <v>0</v>
      </c>
      <c r="V498" s="58">
        <f t="shared" si="520"/>
        <v>0</v>
      </c>
      <c r="W498" s="58">
        <f t="shared" si="521"/>
        <v>0</v>
      </c>
      <c r="X498" s="59">
        <f t="shared" si="526"/>
        <v>0</v>
      </c>
      <c r="Y498" s="59"/>
      <c r="Z498" s="59"/>
      <c r="AA498" s="59"/>
      <c r="AB498" s="59"/>
      <c r="AC498" s="59"/>
      <c r="AD498" s="59"/>
      <c r="AE498" s="59"/>
      <c r="AF498" s="59"/>
      <c r="AG498" s="59">
        <f t="shared" si="522"/>
        <v>0</v>
      </c>
      <c r="AH498" s="59">
        <f t="shared" si="527"/>
        <v>0</v>
      </c>
      <c r="AI498" s="59">
        <f t="shared" si="523"/>
        <v>0</v>
      </c>
      <c r="AJ498" s="59">
        <f t="shared" si="528"/>
        <v>0</v>
      </c>
      <c r="AK498" s="59">
        <f t="shared" si="529"/>
        <v>0</v>
      </c>
      <c r="AL498" s="59">
        <f t="shared" si="524"/>
        <v>0</v>
      </c>
      <c r="AM498" s="1749"/>
    </row>
    <row r="499" spans="1:39" x14ac:dyDescent="0.2">
      <c r="A499" s="1056" t="s">
        <v>246</v>
      </c>
      <c r="B499" s="1057">
        <v>244</v>
      </c>
      <c r="C499" s="15"/>
      <c r="D499" s="58"/>
      <c r="E499" s="58"/>
      <c r="F499" s="58"/>
      <c r="G499" s="58"/>
      <c r="H499" s="58"/>
      <c r="I499" s="58"/>
      <c r="J499" s="58"/>
      <c r="K499" s="58"/>
      <c r="L499" s="58"/>
      <c r="M499" s="58"/>
      <c r="N499" s="58"/>
      <c r="O499" s="58"/>
      <c r="P499" s="58"/>
      <c r="Q499" s="58"/>
      <c r="R499" s="58"/>
      <c r="S499" s="58">
        <f t="shared" si="419"/>
        <v>0</v>
      </c>
      <c r="T499" s="58">
        <f t="shared" si="420"/>
        <v>0</v>
      </c>
      <c r="U499" s="58">
        <f t="shared" si="525"/>
        <v>0</v>
      </c>
      <c r="V499" s="58">
        <f t="shared" si="520"/>
        <v>0</v>
      </c>
      <c r="W499" s="58">
        <f t="shared" si="521"/>
        <v>0</v>
      </c>
      <c r="X499" s="59">
        <f t="shared" si="526"/>
        <v>0</v>
      </c>
      <c r="Y499" s="59"/>
      <c r="Z499" s="59"/>
      <c r="AA499" s="59"/>
      <c r="AB499" s="59"/>
      <c r="AC499" s="59"/>
      <c r="AD499" s="59"/>
      <c r="AE499" s="59"/>
      <c r="AF499" s="59"/>
      <c r="AG499" s="59">
        <f t="shared" si="522"/>
        <v>0</v>
      </c>
      <c r="AH499" s="59">
        <f t="shared" si="527"/>
        <v>0</v>
      </c>
      <c r="AI499" s="59">
        <f t="shared" si="523"/>
        <v>0</v>
      </c>
      <c r="AJ499" s="59">
        <f t="shared" si="528"/>
        <v>0</v>
      </c>
      <c r="AK499" s="59">
        <f t="shared" si="529"/>
        <v>0</v>
      </c>
      <c r="AL499" s="59">
        <f t="shared" si="524"/>
        <v>0</v>
      </c>
      <c r="AM499" s="1749"/>
    </row>
    <row r="500" spans="1:39" x14ac:dyDescent="0.2">
      <c r="A500" s="1056" t="s">
        <v>248</v>
      </c>
      <c r="B500" s="1057">
        <v>244</v>
      </c>
      <c r="C500" s="15"/>
      <c r="D500" s="58"/>
      <c r="E500" s="58"/>
      <c r="F500" s="58"/>
      <c r="G500" s="58"/>
      <c r="H500" s="58"/>
      <c r="I500" s="58"/>
      <c r="J500" s="58"/>
      <c r="K500" s="58"/>
      <c r="L500" s="58"/>
      <c r="M500" s="58"/>
      <c r="N500" s="58"/>
      <c r="O500" s="58"/>
      <c r="P500" s="58"/>
      <c r="Q500" s="58"/>
      <c r="R500" s="58"/>
      <c r="S500" s="58">
        <f t="shared" si="419"/>
        <v>0</v>
      </c>
      <c r="T500" s="58">
        <f t="shared" si="420"/>
        <v>0</v>
      </c>
      <c r="U500" s="58">
        <f t="shared" si="525"/>
        <v>0</v>
      </c>
      <c r="V500" s="58">
        <f t="shared" si="520"/>
        <v>0</v>
      </c>
      <c r="W500" s="58">
        <f t="shared" si="521"/>
        <v>0</v>
      </c>
      <c r="X500" s="59">
        <f t="shared" si="526"/>
        <v>0</v>
      </c>
      <c r="Y500" s="59"/>
      <c r="Z500" s="59"/>
      <c r="AA500" s="59"/>
      <c r="AB500" s="59"/>
      <c r="AC500" s="59"/>
      <c r="AD500" s="59"/>
      <c r="AE500" s="59"/>
      <c r="AF500" s="59"/>
      <c r="AG500" s="59">
        <f t="shared" si="522"/>
        <v>0</v>
      </c>
      <c r="AH500" s="59">
        <f t="shared" si="527"/>
        <v>0</v>
      </c>
      <c r="AI500" s="59">
        <f t="shared" si="523"/>
        <v>0</v>
      </c>
      <c r="AJ500" s="59">
        <f t="shared" si="528"/>
        <v>0</v>
      </c>
      <c r="AK500" s="59">
        <f t="shared" si="529"/>
        <v>0</v>
      </c>
      <c r="AL500" s="59">
        <f t="shared" si="524"/>
        <v>0</v>
      </c>
      <c r="AM500" s="1749"/>
    </row>
    <row r="501" spans="1:39" x14ac:dyDescent="0.2">
      <c r="A501" s="1050">
        <v>227</v>
      </c>
      <c r="B501" s="1051">
        <v>244</v>
      </c>
      <c r="C501" s="11"/>
      <c r="D501" s="58"/>
      <c r="E501" s="58"/>
      <c r="F501" s="58"/>
      <c r="G501" s="58"/>
      <c r="H501" s="58"/>
      <c r="I501" s="58"/>
      <c r="J501" s="58"/>
      <c r="K501" s="58"/>
      <c r="L501" s="58"/>
      <c r="M501" s="58"/>
      <c r="N501" s="58"/>
      <c r="O501" s="58"/>
      <c r="P501" s="58"/>
      <c r="Q501" s="58"/>
      <c r="R501" s="58"/>
      <c r="S501" s="58">
        <f t="shared" si="419"/>
        <v>0</v>
      </c>
      <c r="T501" s="58">
        <f t="shared" si="420"/>
        <v>0</v>
      </c>
      <c r="U501" s="58">
        <f t="shared" si="525"/>
        <v>0</v>
      </c>
      <c r="V501" s="58">
        <f t="shared" si="520"/>
        <v>0</v>
      </c>
      <c r="W501" s="58">
        <f t="shared" si="521"/>
        <v>0</v>
      </c>
      <c r="X501" s="59">
        <f t="shared" si="526"/>
        <v>0</v>
      </c>
      <c r="Y501" s="59"/>
      <c r="Z501" s="59"/>
      <c r="AA501" s="59"/>
      <c r="AB501" s="59"/>
      <c r="AC501" s="59"/>
      <c r="AD501" s="59"/>
      <c r="AE501" s="59"/>
      <c r="AF501" s="59"/>
      <c r="AG501" s="59">
        <f t="shared" si="522"/>
        <v>0</v>
      </c>
      <c r="AH501" s="59">
        <f t="shared" si="527"/>
        <v>0</v>
      </c>
      <c r="AI501" s="59">
        <f t="shared" si="523"/>
        <v>0</v>
      </c>
      <c r="AJ501" s="59">
        <f t="shared" si="528"/>
        <v>0</v>
      </c>
      <c r="AK501" s="59">
        <f t="shared" si="529"/>
        <v>0</v>
      </c>
      <c r="AL501" s="59">
        <f t="shared" si="524"/>
        <v>0</v>
      </c>
      <c r="AM501" s="1749"/>
    </row>
    <row r="502" spans="1:39" x14ac:dyDescent="0.2">
      <c r="A502" s="1056">
        <v>262</v>
      </c>
      <c r="B502" s="1049">
        <v>112</v>
      </c>
      <c r="C502" s="15"/>
      <c r="D502" s="58"/>
      <c r="E502" s="58"/>
      <c r="F502" s="58"/>
      <c r="G502" s="58"/>
      <c r="H502" s="58"/>
      <c r="I502" s="58"/>
      <c r="J502" s="58"/>
      <c r="K502" s="58"/>
      <c r="L502" s="58"/>
      <c r="M502" s="58"/>
      <c r="N502" s="58"/>
      <c r="O502" s="58"/>
      <c r="P502" s="58"/>
      <c r="Q502" s="58"/>
      <c r="R502" s="58"/>
      <c r="S502" s="58">
        <f t="shared" si="419"/>
        <v>0</v>
      </c>
      <c r="T502" s="58">
        <f t="shared" si="420"/>
        <v>0</v>
      </c>
      <c r="U502" s="58">
        <f t="shared" si="525"/>
        <v>0</v>
      </c>
      <c r="V502" s="58">
        <f t="shared" si="520"/>
        <v>0</v>
      </c>
      <c r="W502" s="58">
        <f t="shared" si="521"/>
        <v>0</v>
      </c>
      <c r="X502" s="59">
        <f t="shared" si="526"/>
        <v>0</v>
      </c>
      <c r="Y502" s="59"/>
      <c r="Z502" s="59"/>
      <c r="AA502" s="59"/>
      <c r="AB502" s="59"/>
      <c r="AC502" s="59"/>
      <c r="AD502" s="59"/>
      <c r="AE502" s="59"/>
      <c r="AF502" s="59"/>
      <c r="AG502" s="59">
        <f t="shared" si="522"/>
        <v>0</v>
      </c>
      <c r="AH502" s="59">
        <f t="shared" si="527"/>
        <v>0</v>
      </c>
      <c r="AI502" s="59">
        <f t="shared" si="523"/>
        <v>0</v>
      </c>
      <c r="AJ502" s="59">
        <f t="shared" si="528"/>
        <v>0</v>
      </c>
      <c r="AK502" s="59">
        <f t="shared" si="529"/>
        <v>0</v>
      </c>
      <c r="AL502" s="59">
        <f t="shared" si="524"/>
        <v>0</v>
      </c>
      <c r="AM502" s="1749"/>
    </row>
    <row r="503" spans="1:39" x14ac:dyDescent="0.2">
      <c r="A503" s="1056">
        <v>262</v>
      </c>
      <c r="B503" s="1049">
        <v>119</v>
      </c>
      <c r="C503" s="15"/>
      <c r="D503" s="58"/>
      <c r="E503" s="58"/>
      <c r="F503" s="58"/>
      <c r="G503" s="58"/>
      <c r="H503" s="58"/>
      <c r="I503" s="58"/>
      <c r="J503" s="58"/>
      <c r="K503" s="58"/>
      <c r="L503" s="58"/>
      <c r="M503" s="58"/>
      <c r="N503" s="58"/>
      <c r="O503" s="58"/>
      <c r="P503" s="58"/>
      <c r="Q503" s="58"/>
      <c r="R503" s="58"/>
      <c r="S503" s="58">
        <f t="shared" ref="S503:S626" si="530">D503+E503+J503+K503</f>
        <v>0</v>
      </c>
      <c r="T503" s="58">
        <f t="shared" ref="T503:T626" si="531">F503+G503+L503+M503</f>
        <v>0</v>
      </c>
      <c r="U503" s="58">
        <f t="shared" si="525"/>
        <v>0</v>
      </c>
      <c r="V503" s="58">
        <f t="shared" si="520"/>
        <v>0</v>
      </c>
      <c r="W503" s="58">
        <f t="shared" si="521"/>
        <v>0</v>
      </c>
      <c r="X503" s="59">
        <f t="shared" si="526"/>
        <v>0</v>
      </c>
      <c r="Y503" s="59"/>
      <c r="Z503" s="59"/>
      <c r="AA503" s="59"/>
      <c r="AB503" s="59"/>
      <c r="AC503" s="59"/>
      <c r="AD503" s="59"/>
      <c r="AE503" s="59"/>
      <c r="AF503" s="59"/>
      <c r="AG503" s="59">
        <f t="shared" si="522"/>
        <v>0</v>
      </c>
      <c r="AH503" s="59">
        <f t="shared" si="527"/>
        <v>0</v>
      </c>
      <c r="AI503" s="59">
        <f t="shared" si="523"/>
        <v>0</v>
      </c>
      <c r="AJ503" s="59">
        <f t="shared" si="528"/>
        <v>0</v>
      </c>
      <c r="AK503" s="59">
        <f t="shared" si="529"/>
        <v>0</v>
      </c>
      <c r="AL503" s="59">
        <f t="shared" si="524"/>
        <v>0</v>
      </c>
      <c r="AM503" s="1749"/>
    </row>
    <row r="504" spans="1:39" x14ac:dyDescent="0.2">
      <c r="A504" s="1050">
        <v>266</v>
      </c>
      <c r="B504" s="1051">
        <v>111</v>
      </c>
      <c r="C504" s="11"/>
      <c r="D504" s="58"/>
      <c r="E504" s="58"/>
      <c r="F504" s="58"/>
      <c r="G504" s="58"/>
      <c r="H504" s="58"/>
      <c r="I504" s="58"/>
      <c r="J504" s="58"/>
      <c r="K504" s="58"/>
      <c r="L504" s="58"/>
      <c r="M504" s="58"/>
      <c r="N504" s="58"/>
      <c r="O504" s="58"/>
      <c r="P504" s="58"/>
      <c r="Q504" s="58"/>
      <c r="R504" s="58"/>
      <c r="S504" s="58">
        <f>D504+E504+J504+K504</f>
        <v>0</v>
      </c>
      <c r="T504" s="58">
        <f>F504+G504+L504+M504</f>
        <v>0</v>
      </c>
      <c r="U504" s="58">
        <f>H504+I504+N504+O504</f>
        <v>0</v>
      </c>
      <c r="V504" s="58">
        <f>P504</f>
        <v>0</v>
      </c>
      <c r="W504" s="58">
        <f t="shared" si="521"/>
        <v>0</v>
      </c>
      <c r="X504" s="59">
        <f t="shared" si="526"/>
        <v>0</v>
      </c>
      <c r="Y504" s="59"/>
      <c r="Z504" s="59"/>
      <c r="AA504" s="59"/>
      <c r="AB504" s="59"/>
      <c r="AC504" s="59"/>
      <c r="AD504" s="59"/>
      <c r="AE504" s="59"/>
      <c r="AF504" s="59"/>
      <c r="AG504" s="59">
        <f t="shared" si="522"/>
        <v>0</v>
      </c>
      <c r="AH504" s="59">
        <f t="shared" si="527"/>
        <v>0</v>
      </c>
      <c r="AI504" s="59">
        <f t="shared" si="523"/>
        <v>0</v>
      </c>
      <c r="AJ504" s="59">
        <f t="shared" si="528"/>
        <v>0</v>
      </c>
      <c r="AK504" s="59">
        <f t="shared" si="529"/>
        <v>0</v>
      </c>
      <c r="AL504" s="59">
        <f t="shared" si="524"/>
        <v>0</v>
      </c>
      <c r="AM504" s="1749"/>
    </row>
    <row r="505" spans="1:39" x14ac:dyDescent="0.2">
      <c r="A505" s="1050">
        <v>266</v>
      </c>
      <c r="B505" s="1051">
        <v>112</v>
      </c>
      <c r="C505" s="11"/>
      <c r="D505" s="58"/>
      <c r="E505" s="58"/>
      <c r="F505" s="58"/>
      <c r="G505" s="58"/>
      <c r="H505" s="58"/>
      <c r="I505" s="58"/>
      <c r="J505" s="58"/>
      <c r="K505" s="58"/>
      <c r="L505" s="58"/>
      <c r="M505" s="58"/>
      <c r="N505" s="58"/>
      <c r="O505" s="58"/>
      <c r="P505" s="58"/>
      <c r="Q505" s="58"/>
      <c r="R505" s="58"/>
      <c r="S505" s="58">
        <f>D505+E505+J505+K505</f>
        <v>0</v>
      </c>
      <c r="T505" s="58">
        <f>F505+G505+L505+M505</f>
        <v>0</v>
      </c>
      <c r="U505" s="58">
        <f>H505+I505+N505+O505</f>
        <v>0</v>
      </c>
      <c r="V505" s="58">
        <f>P505</f>
        <v>0</v>
      </c>
      <c r="W505" s="58">
        <f t="shared" si="521"/>
        <v>0</v>
      </c>
      <c r="X505" s="59">
        <f t="shared" si="526"/>
        <v>0</v>
      </c>
      <c r="Y505" s="59"/>
      <c r="Z505" s="59"/>
      <c r="AA505" s="59"/>
      <c r="AB505" s="59"/>
      <c r="AC505" s="59"/>
      <c r="AD505" s="59"/>
      <c r="AE505" s="59"/>
      <c r="AF505" s="59"/>
      <c r="AG505" s="59">
        <f t="shared" si="522"/>
        <v>0</v>
      </c>
      <c r="AH505" s="59">
        <f t="shared" si="527"/>
        <v>0</v>
      </c>
      <c r="AI505" s="59">
        <f t="shared" si="523"/>
        <v>0</v>
      </c>
      <c r="AJ505" s="59">
        <f t="shared" si="528"/>
        <v>0</v>
      </c>
      <c r="AK505" s="59">
        <f t="shared" si="529"/>
        <v>0</v>
      </c>
      <c r="AL505" s="59">
        <f t="shared" si="524"/>
        <v>0</v>
      </c>
      <c r="AM505" s="1749"/>
    </row>
    <row r="506" spans="1:39" x14ac:dyDescent="0.2">
      <c r="A506" s="1050">
        <v>266</v>
      </c>
      <c r="B506" s="1051">
        <v>119</v>
      </c>
      <c r="C506" s="11"/>
      <c r="D506" s="58"/>
      <c r="E506" s="58"/>
      <c r="F506" s="58"/>
      <c r="G506" s="58"/>
      <c r="H506" s="58"/>
      <c r="I506" s="58"/>
      <c r="J506" s="58"/>
      <c r="K506" s="58"/>
      <c r="L506" s="58"/>
      <c r="M506" s="58"/>
      <c r="N506" s="58"/>
      <c r="O506" s="58"/>
      <c r="P506" s="58"/>
      <c r="Q506" s="58"/>
      <c r="R506" s="58"/>
      <c r="S506" s="58">
        <f>D506+E506+J506+K506</f>
        <v>0</v>
      </c>
      <c r="T506" s="58">
        <f>F506+G506+L506+M506</f>
        <v>0</v>
      </c>
      <c r="U506" s="58">
        <f>H506+I506+N506+O506</f>
        <v>0</v>
      </c>
      <c r="V506" s="58">
        <f>P506</f>
        <v>0</v>
      </c>
      <c r="W506" s="58">
        <f t="shared" si="521"/>
        <v>0</v>
      </c>
      <c r="X506" s="59">
        <f t="shared" si="526"/>
        <v>0</v>
      </c>
      <c r="Y506" s="59"/>
      <c r="Z506" s="59"/>
      <c r="AA506" s="59"/>
      <c r="AB506" s="59"/>
      <c r="AC506" s="59"/>
      <c r="AD506" s="59"/>
      <c r="AE506" s="59"/>
      <c r="AF506" s="59"/>
      <c r="AG506" s="59">
        <f t="shared" si="522"/>
        <v>0</v>
      </c>
      <c r="AH506" s="59">
        <f t="shared" si="527"/>
        <v>0</v>
      </c>
      <c r="AI506" s="59">
        <f t="shared" si="523"/>
        <v>0</v>
      </c>
      <c r="AJ506" s="59">
        <f t="shared" si="528"/>
        <v>0</v>
      </c>
      <c r="AK506" s="59">
        <f t="shared" si="529"/>
        <v>0</v>
      </c>
      <c r="AL506" s="59">
        <f t="shared" si="524"/>
        <v>0</v>
      </c>
      <c r="AM506" s="1749"/>
    </row>
    <row r="507" spans="1:39" hidden="1" x14ac:dyDescent="0.2">
      <c r="A507" s="1050">
        <v>267</v>
      </c>
      <c r="B507" s="1051">
        <v>112</v>
      </c>
      <c r="C507" s="11"/>
      <c r="D507" s="58"/>
      <c r="E507" s="58"/>
      <c r="F507" s="58"/>
      <c r="G507" s="58"/>
      <c r="H507" s="58"/>
      <c r="I507" s="58"/>
      <c r="J507" s="58"/>
      <c r="K507" s="58"/>
      <c r="L507" s="58"/>
      <c r="M507" s="58"/>
      <c r="N507" s="58"/>
      <c r="O507" s="58"/>
      <c r="P507" s="58"/>
      <c r="Q507" s="58"/>
      <c r="R507" s="58"/>
      <c r="S507" s="58">
        <f>D507+E507+J507+K507</f>
        <v>0</v>
      </c>
      <c r="T507" s="58">
        <f>F507+G507+L507+M507</f>
        <v>0</v>
      </c>
      <c r="U507" s="58">
        <f>H507+I507+N507+O507</f>
        <v>0</v>
      </c>
      <c r="V507" s="58">
        <f>P507</f>
        <v>0</v>
      </c>
      <c r="W507" s="58">
        <f t="shared" si="521"/>
        <v>0</v>
      </c>
      <c r="X507" s="59">
        <f t="shared" si="526"/>
        <v>0</v>
      </c>
      <c r="Y507" s="59"/>
      <c r="Z507" s="59"/>
      <c r="AA507" s="59"/>
      <c r="AB507" s="59"/>
      <c r="AC507" s="59"/>
      <c r="AD507" s="59"/>
      <c r="AE507" s="59"/>
      <c r="AF507" s="59"/>
      <c r="AG507" s="59">
        <f t="shared" si="522"/>
        <v>0</v>
      </c>
      <c r="AH507" s="59">
        <f t="shared" si="527"/>
        <v>0</v>
      </c>
      <c r="AI507" s="59">
        <f t="shared" si="523"/>
        <v>0</v>
      </c>
      <c r="AJ507" s="59">
        <f t="shared" si="528"/>
        <v>0</v>
      </c>
      <c r="AK507" s="59">
        <f t="shared" si="529"/>
        <v>0</v>
      </c>
      <c r="AL507" s="59">
        <f t="shared" si="524"/>
        <v>0</v>
      </c>
      <c r="AM507" s="1749"/>
    </row>
    <row r="508" spans="1:39" x14ac:dyDescent="0.2">
      <c r="A508" s="1056">
        <v>291</v>
      </c>
      <c r="B508" s="1147">
        <v>851</v>
      </c>
      <c r="C508" s="15"/>
      <c r="D508" s="58"/>
      <c r="E508" s="58"/>
      <c r="F508" s="58"/>
      <c r="G508" s="58"/>
      <c r="H508" s="58"/>
      <c r="I508" s="58"/>
      <c r="J508" s="58"/>
      <c r="K508" s="58"/>
      <c r="L508" s="58"/>
      <c r="M508" s="58"/>
      <c r="N508" s="58"/>
      <c r="O508" s="58"/>
      <c r="P508" s="58"/>
      <c r="Q508" s="58"/>
      <c r="R508" s="58"/>
      <c r="S508" s="58">
        <f t="shared" si="530"/>
        <v>0</v>
      </c>
      <c r="T508" s="58">
        <f t="shared" si="531"/>
        <v>0</v>
      </c>
      <c r="U508" s="58">
        <f t="shared" si="525"/>
        <v>0</v>
      </c>
      <c r="V508" s="58">
        <f t="shared" si="520"/>
        <v>0</v>
      </c>
      <c r="W508" s="58">
        <f t="shared" si="521"/>
        <v>0</v>
      </c>
      <c r="X508" s="59">
        <f t="shared" si="526"/>
        <v>0</v>
      </c>
      <c r="Y508" s="59"/>
      <c r="Z508" s="59"/>
      <c r="AA508" s="59"/>
      <c r="AB508" s="59"/>
      <c r="AC508" s="59"/>
      <c r="AD508" s="59"/>
      <c r="AE508" s="59"/>
      <c r="AF508" s="59"/>
      <c r="AG508" s="59">
        <f t="shared" si="522"/>
        <v>0</v>
      </c>
      <c r="AH508" s="59">
        <f t="shared" si="527"/>
        <v>0</v>
      </c>
      <c r="AI508" s="59">
        <f t="shared" si="523"/>
        <v>0</v>
      </c>
      <c r="AJ508" s="59">
        <f t="shared" si="528"/>
        <v>0</v>
      </c>
      <c r="AK508" s="59">
        <f t="shared" si="529"/>
        <v>0</v>
      </c>
      <c r="AL508" s="59">
        <f t="shared" si="524"/>
        <v>0</v>
      </c>
      <c r="AM508" s="1749"/>
    </row>
    <row r="509" spans="1:39" x14ac:dyDescent="0.2">
      <c r="A509" s="1056">
        <v>291</v>
      </c>
      <c r="B509" s="1147">
        <v>851</v>
      </c>
      <c r="C509" s="15"/>
      <c r="D509" s="58"/>
      <c r="E509" s="58"/>
      <c r="F509" s="58"/>
      <c r="G509" s="58"/>
      <c r="H509" s="58"/>
      <c r="I509" s="58"/>
      <c r="J509" s="58"/>
      <c r="K509" s="58"/>
      <c r="L509" s="58"/>
      <c r="M509" s="58"/>
      <c r="N509" s="58"/>
      <c r="O509" s="58"/>
      <c r="P509" s="58"/>
      <c r="Q509" s="58"/>
      <c r="R509" s="58"/>
      <c r="S509" s="58">
        <f t="shared" si="530"/>
        <v>0</v>
      </c>
      <c r="T509" s="58">
        <f t="shared" si="531"/>
        <v>0</v>
      </c>
      <c r="U509" s="58">
        <f t="shared" si="525"/>
        <v>0</v>
      </c>
      <c r="V509" s="58">
        <f t="shared" si="520"/>
        <v>0</v>
      </c>
      <c r="W509" s="58">
        <f t="shared" si="521"/>
        <v>0</v>
      </c>
      <c r="X509" s="59">
        <f t="shared" si="526"/>
        <v>0</v>
      </c>
      <c r="Y509" s="59"/>
      <c r="Z509" s="59"/>
      <c r="AA509" s="59"/>
      <c r="AB509" s="59"/>
      <c r="AC509" s="59"/>
      <c r="AD509" s="59"/>
      <c r="AE509" s="59"/>
      <c r="AF509" s="59"/>
      <c r="AG509" s="59">
        <f t="shared" si="522"/>
        <v>0</v>
      </c>
      <c r="AH509" s="59">
        <f t="shared" si="527"/>
        <v>0</v>
      </c>
      <c r="AI509" s="59">
        <f t="shared" si="523"/>
        <v>0</v>
      </c>
      <c r="AJ509" s="59">
        <f t="shared" si="528"/>
        <v>0</v>
      </c>
      <c r="AK509" s="59">
        <f t="shared" si="529"/>
        <v>0</v>
      </c>
      <c r="AL509" s="59">
        <f t="shared" si="524"/>
        <v>0</v>
      </c>
      <c r="AM509" s="1749"/>
    </row>
    <row r="510" spans="1:39" x14ac:dyDescent="0.2">
      <c r="A510" s="1056">
        <v>291</v>
      </c>
      <c r="B510" s="1049">
        <v>852</v>
      </c>
      <c r="C510" s="15"/>
      <c r="D510" s="58"/>
      <c r="E510" s="58"/>
      <c r="F510" s="58"/>
      <c r="G510" s="58"/>
      <c r="H510" s="58"/>
      <c r="I510" s="58"/>
      <c r="J510" s="58"/>
      <c r="K510" s="58"/>
      <c r="L510" s="58"/>
      <c r="M510" s="58"/>
      <c r="N510" s="58"/>
      <c r="O510" s="58"/>
      <c r="P510" s="58"/>
      <c r="Q510" s="58"/>
      <c r="R510" s="58"/>
      <c r="S510" s="58">
        <f t="shared" ref="S510:S515" si="532">D510+E510+J510+K510</f>
        <v>0</v>
      </c>
      <c r="T510" s="58">
        <f t="shared" ref="T510:T515" si="533">F510+G510+L510+M510</f>
        <v>0</v>
      </c>
      <c r="U510" s="58">
        <f t="shared" si="525"/>
        <v>0</v>
      </c>
      <c r="V510" s="58">
        <f t="shared" si="520"/>
        <v>0</v>
      </c>
      <c r="W510" s="58">
        <f t="shared" si="521"/>
        <v>0</v>
      </c>
      <c r="X510" s="59">
        <f t="shared" si="526"/>
        <v>0</v>
      </c>
      <c r="Y510" s="59"/>
      <c r="Z510" s="59"/>
      <c r="AA510" s="59"/>
      <c r="AB510" s="59"/>
      <c r="AC510" s="59"/>
      <c r="AD510" s="59"/>
      <c r="AE510" s="59"/>
      <c r="AF510" s="59"/>
      <c r="AG510" s="59">
        <f t="shared" si="522"/>
        <v>0</v>
      </c>
      <c r="AH510" s="59">
        <f t="shared" si="527"/>
        <v>0</v>
      </c>
      <c r="AI510" s="59">
        <f t="shared" ref="AI510:AI515" si="534">AB510</f>
        <v>0</v>
      </c>
      <c r="AJ510" s="59">
        <f t="shared" si="528"/>
        <v>0</v>
      </c>
      <c r="AK510" s="59">
        <f t="shared" si="529"/>
        <v>0</v>
      </c>
      <c r="AL510" s="59">
        <f t="shared" si="524"/>
        <v>0</v>
      </c>
      <c r="AM510" s="1749"/>
    </row>
    <row r="511" spans="1:39" x14ac:dyDescent="0.2">
      <c r="A511" s="1056">
        <v>291</v>
      </c>
      <c r="B511" s="1147">
        <v>853</v>
      </c>
      <c r="C511" s="15"/>
      <c r="D511" s="58"/>
      <c r="E511" s="58"/>
      <c r="F511" s="58"/>
      <c r="G511" s="58"/>
      <c r="H511" s="58"/>
      <c r="I511" s="58"/>
      <c r="J511" s="58"/>
      <c r="K511" s="58"/>
      <c r="L511" s="58"/>
      <c r="M511" s="58"/>
      <c r="N511" s="58"/>
      <c r="O511" s="58"/>
      <c r="P511" s="58"/>
      <c r="Q511" s="58"/>
      <c r="R511" s="58"/>
      <c r="S511" s="58">
        <f t="shared" si="532"/>
        <v>0</v>
      </c>
      <c r="T511" s="58">
        <f t="shared" si="533"/>
        <v>0</v>
      </c>
      <c r="U511" s="58">
        <f t="shared" si="525"/>
        <v>0</v>
      </c>
      <c r="V511" s="58">
        <f t="shared" si="520"/>
        <v>0</v>
      </c>
      <c r="W511" s="58">
        <f t="shared" si="521"/>
        <v>0</v>
      </c>
      <c r="X511" s="59">
        <f t="shared" si="526"/>
        <v>0</v>
      </c>
      <c r="Y511" s="59"/>
      <c r="Z511" s="59"/>
      <c r="AA511" s="59"/>
      <c r="AB511" s="59"/>
      <c r="AC511" s="59"/>
      <c r="AD511" s="59"/>
      <c r="AE511" s="59"/>
      <c r="AF511" s="59"/>
      <c r="AG511" s="59">
        <f t="shared" si="522"/>
        <v>0</v>
      </c>
      <c r="AH511" s="59">
        <f t="shared" si="527"/>
        <v>0</v>
      </c>
      <c r="AI511" s="59">
        <f t="shared" si="534"/>
        <v>0</v>
      </c>
      <c r="AJ511" s="59">
        <f t="shared" si="528"/>
        <v>0</v>
      </c>
      <c r="AK511" s="59">
        <f t="shared" si="529"/>
        <v>0</v>
      </c>
      <c r="AL511" s="59">
        <f t="shared" si="524"/>
        <v>0</v>
      </c>
      <c r="AM511" s="1749"/>
    </row>
    <row r="512" spans="1:39" x14ac:dyDescent="0.2">
      <c r="A512" s="1056">
        <v>292</v>
      </c>
      <c r="B512" s="1049">
        <v>853</v>
      </c>
      <c r="C512" s="15"/>
      <c r="D512" s="58"/>
      <c r="E512" s="58"/>
      <c r="F512" s="58"/>
      <c r="G512" s="58"/>
      <c r="H512" s="58"/>
      <c r="I512" s="58"/>
      <c r="J512" s="58"/>
      <c r="K512" s="58"/>
      <c r="L512" s="58"/>
      <c r="M512" s="58"/>
      <c r="N512" s="58"/>
      <c r="O512" s="58"/>
      <c r="P512" s="58"/>
      <c r="Q512" s="58"/>
      <c r="R512" s="58"/>
      <c r="S512" s="58">
        <f t="shared" si="532"/>
        <v>0</v>
      </c>
      <c r="T512" s="58">
        <f t="shared" si="533"/>
        <v>0</v>
      </c>
      <c r="U512" s="58">
        <f t="shared" si="525"/>
        <v>0</v>
      </c>
      <c r="V512" s="58">
        <f t="shared" si="520"/>
        <v>0</v>
      </c>
      <c r="W512" s="58">
        <f t="shared" si="521"/>
        <v>0</v>
      </c>
      <c r="X512" s="59">
        <f t="shared" si="526"/>
        <v>0</v>
      </c>
      <c r="Y512" s="59"/>
      <c r="Z512" s="59"/>
      <c r="AA512" s="59"/>
      <c r="AB512" s="59"/>
      <c r="AC512" s="59"/>
      <c r="AD512" s="59"/>
      <c r="AE512" s="59"/>
      <c r="AF512" s="59"/>
      <c r="AG512" s="59">
        <f t="shared" si="522"/>
        <v>0</v>
      </c>
      <c r="AH512" s="59">
        <f t="shared" si="527"/>
        <v>0</v>
      </c>
      <c r="AI512" s="59">
        <f t="shared" si="534"/>
        <v>0</v>
      </c>
      <c r="AJ512" s="59">
        <f t="shared" si="528"/>
        <v>0</v>
      </c>
      <c r="AK512" s="59">
        <f t="shared" si="529"/>
        <v>0</v>
      </c>
      <c r="AL512" s="59">
        <f t="shared" si="524"/>
        <v>0</v>
      </c>
      <c r="AM512" s="1749"/>
    </row>
    <row r="513" spans="1:39" x14ac:dyDescent="0.2">
      <c r="A513" s="1056">
        <v>293</v>
      </c>
      <c r="B513" s="1049">
        <v>851</v>
      </c>
      <c r="C513" s="15"/>
      <c r="D513" s="58"/>
      <c r="E513" s="58"/>
      <c r="F513" s="58"/>
      <c r="G513" s="58"/>
      <c r="H513" s="58"/>
      <c r="I513" s="58"/>
      <c r="J513" s="58"/>
      <c r="K513" s="58"/>
      <c r="L513" s="58"/>
      <c r="M513" s="58"/>
      <c r="N513" s="58"/>
      <c r="O513" s="58"/>
      <c r="P513" s="58"/>
      <c r="Q513" s="58"/>
      <c r="R513" s="58"/>
      <c r="S513" s="58">
        <f t="shared" si="532"/>
        <v>0</v>
      </c>
      <c r="T513" s="58">
        <f t="shared" si="533"/>
        <v>0</v>
      </c>
      <c r="U513" s="58">
        <f>H513+I513+N513+O513</f>
        <v>0</v>
      </c>
      <c r="V513" s="58">
        <f>P513</f>
        <v>0</v>
      </c>
      <c r="W513" s="58">
        <f t="shared" si="521"/>
        <v>0</v>
      </c>
      <c r="X513" s="59">
        <f t="shared" si="526"/>
        <v>0</v>
      </c>
      <c r="Y513" s="59"/>
      <c r="Z513" s="59"/>
      <c r="AA513" s="59"/>
      <c r="AB513" s="59"/>
      <c r="AC513" s="59"/>
      <c r="AD513" s="59"/>
      <c r="AE513" s="59"/>
      <c r="AF513" s="59"/>
      <c r="AG513" s="59">
        <f t="shared" si="522"/>
        <v>0</v>
      </c>
      <c r="AH513" s="59">
        <f t="shared" si="527"/>
        <v>0</v>
      </c>
      <c r="AI513" s="59">
        <f t="shared" si="534"/>
        <v>0</v>
      </c>
      <c r="AJ513" s="59">
        <f t="shared" si="528"/>
        <v>0</v>
      </c>
      <c r="AK513" s="59">
        <f t="shared" si="529"/>
        <v>0</v>
      </c>
      <c r="AL513" s="59">
        <f t="shared" si="524"/>
        <v>0</v>
      </c>
      <c r="AM513" s="1749"/>
    </row>
    <row r="514" spans="1:39" x14ac:dyDescent="0.2">
      <c r="A514" s="1056">
        <v>293</v>
      </c>
      <c r="B514" s="1049">
        <v>853</v>
      </c>
      <c r="C514" s="15"/>
      <c r="D514" s="58"/>
      <c r="E514" s="58"/>
      <c r="F514" s="58"/>
      <c r="G514" s="58"/>
      <c r="H514" s="58"/>
      <c r="I514" s="58"/>
      <c r="J514" s="58"/>
      <c r="K514" s="58"/>
      <c r="L514" s="58"/>
      <c r="M514" s="58"/>
      <c r="N514" s="58"/>
      <c r="O514" s="58"/>
      <c r="P514" s="58"/>
      <c r="Q514" s="58"/>
      <c r="R514" s="58"/>
      <c r="S514" s="58">
        <f t="shared" si="532"/>
        <v>0</v>
      </c>
      <c r="T514" s="58">
        <f t="shared" si="533"/>
        <v>0</v>
      </c>
      <c r="U514" s="58">
        <f t="shared" si="525"/>
        <v>0</v>
      </c>
      <c r="V514" s="58">
        <f t="shared" si="520"/>
        <v>0</v>
      </c>
      <c r="W514" s="58">
        <f t="shared" si="521"/>
        <v>0</v>
      </c>
      <c r="X514" s="59">
        <f t="shared" si="526"/>
        <v>0</v>
      </c>
      <c r="Y514" s="59"/>
      <c r="Z514" s="59"/>
      <c r="AA514" s="59"/>
      <c r="AB514" s="59"/>
      <c r="AC514" s="59"/>
      <c r="AD514" s="59"/>
      <c r="AE514" s="59"/>
      <c r="AF514" s="59"/>
      <c r="AG514" s="59">
        <f t="shared" si="522"/>
        <v>0</v>
      </c>
      <c r="AH514" s="59">
        <f t="shared" si="527"/>
        <v>0</v>
      </c>
      <c r="AI514" s="59">
        <f t="shared" si="534"/>
        <v>0</v>
      </c>
      <c r="AJ514" s="59">
        <f t="shared" si="528"/>
        <v>0</v>
      </c>
      <c r="AK514" s="59">
        <f t="shared" si="529"/>
        <v>0</v>
      </c>
      <c r="AL514" s="59">
        <f t="shared" si="524"/>
        <v>0</v>
      </c>
      <c r="AM514" s="1749"/>
    </row>
    <row r="515" spans="1:39" x14ac:dyDescent="0.2">
      <c r="A515" s="1056">
        <v>296</v>
      </c>
      <c r="B515" s="1049">
        <v>244</v>
      </c>
      <c r="C515" s="15"/>
      <c r="D515" s="58"/>
      <c r="E515" s="58"/>
      <c r="F515" s="58"/>
      <c r="G515" s="58"/>
      <c r="H515" s="58"/>
      <c r="I515" s="58"/>
      <c r="J515" s="58"/>
      <c r="K515" s="58"/>
      <c r="L515" s="58"/>
      <c r="M515" s="58"/>
      <c r="N515" s="58"/>
      <c r="O515" s="58"/>
      <c r="P515" s="58"/>
      <c r="Q515" s="58"/>
      <c r="R515" s="58"/>
      <c r="S515" s="58">
        <f t="shared" si="532"/>
        <v>0</v>
      </c>
      <c r="T515" s="58">
        <f t="shared" si="533"/>
        <v>0</v>
      </c>
      <c r="U515" s="58">
        <f t="shared" si="525"/>
        <v>0</v>
      </c>
      <c r="V515" s="58">
        <f t="shared" si="520"/>
        <v>0</v>
      </c>
      <c r="W515" s="58">
        <f t="shared" si="521"/>
        <v>0</v>
      </c>
      <c r="X515" s="59">
        <f t="shared" si="526"/>
        <v>0</v>
      </c>
      <c r="Y515" s="59"/>
      <c r="Z515" s="59"/>
      <c r="AA515" s="59"/>
      <c r="AB515" s="59"/>
      <c r="AC515" s="59"/>
      <c r="AD515" s="59"/>
      <c r="AE515" s="59"/>
      <c r="AF515" s="59"/>
      <c r="AG515" s="59">
        <f t="shared" ref="AG515:AG531" si="535">Y515+AC515</f>
        <v>0</v>
      </c>
      <c r="AH515" s="59">
        <f t="shared" si="527"/>
        <v>0</v>
      </c>
      <c r="AI515" s="59">
        <f t="shared" si="534"/>
        <v>0</v>
      </c>
      <c r="AJ515" s="59">
        <f t="shared" si="528"/>
        <v>0</v>
      </c>
      <c r="AK515" s="59">
        <f t="shared" si="529"/>
        <v>0</v>
      </c>
      <c r="AL515" s="59">
        <f t="shared" ref="AL515:AL531" si="536">C515+X515+AK515</f>
        <v>0</v>
      </c>
      <c r="AM515" s="1749"/>
    </row>
    <row r="516" spans="1:39" x14ac:dyDescent="0.2">
      <c r="A516" s="1056">
        <v>296</v>
      </c>
      <c r="B516" s="1049">
        <v>340</v>
      </c>
      <c r="C516" s="15"/>
      <c r="D516" s="58"/>
      <c r="E516" s="58"/>
      <c r="F516" s="58"/>
      <c r="G516" s="58"/>
      <c r="H516" s="58"/>
      <c r="I516" s="58"/>
      <c r="J516" s="58"/>
      <c r="K516" s="58"/>
      <c r="L516" s="58"/>
      <c r="M516" s="58"/>
      <c r="N516" s="58"/>
      <c r="O516" s="58"/>
      <c r="P516" s="58"/>
      <c r="Q516" s="58"/>
      <c r="R516" s="58"/>
      <c r="S516" s="58">
        <f t="shared" si="530"/>
        <v>0</v>
      </c>
      <c r="T516" s="58">
        <f t="shared" si="531"/>
        <v>0</v>
      </c>
      <c r="U516" s="58">
        <f t="shared" si="525"/>
        <v>0</v>
      </c>
      <c r="V516" s="58">
        <f t="shared" si="520"/>
        <v>0</v>
      </c>
      <c r="W516" s="58">
        <f t="shared" si="521"/>
        <v>0</v>
      </c>
      <c r="X516" s="59">
        <f t="shared" si="526"/>
        <v>0</v>
      </c>
      <c r="Y516" s="59"/>
      <c r="Z516" s="59"/>
      <c r="AA516" s="59"/>
      <c r="AB516" s="59"/>
      <c r="AC516" s="59"/>
      <c r="AD516" s="59"/>
      <c r="AE516" s="59"/>
      <c r="AF516" s="59"/>
      <c r="AG516" s="59">
        <f t="shared" si="535"/>
        <v>0</v>
      </c>
      <c r="AH516" s="59">
        <f t="shared" si="527"/>
        <v>0</v>
      </c>
      <c r="AI516" s="59">
        <f t="shared" ref="AI516:AI531" si="537">AB516</f>
        <v>0</v>
      </c>
      <c r="AJ516" s="59">
        <f t="shared" si="528"/>
        <v>0</v>
      </c>
      <c r="AK516" s="59">
        <f t="shared" si="529"/>
        <v>0</v>
      </c>
      <c r="AL516" s="59">
        <f t="shared" si="536"/>
        <v>0</v>
      </c>
      <c r="AM516" s="1749"/>
    </row>
    <row r="517" spans="1:39" hidden="1" x14ac:dyDescent="0.2">
      <c r="A517" s="1056">
        <v>296</v>
      </c>
      <c r="B517" s="1049">
        <v>360</v>
      </c>
      <c r="C517" s="15"/>
      <c r="D517" s="58"/>
      <c r="E517" s="58"/>
      <c r="F517" s="58"/>
      <c r="G517" s="58"/>
      <c r="H517" s="58"/>
      <c r="I517" s="58"/>
      <c r="J517" s="58"/>
      <c r="K517" s="58"/>
      <c r="L517" s="58"/>
      <c r="M517" s="58"/>
      <c r="N517" s="58"/>
      <c r="O517" s="58"/>
      <c r="P517" s="58"/>
      <c r="Q517" s="58"/>
      <c r="R517" s="58"/>
      <c r="S517" s="58">
        <f>D517+E517+J517+K517</f>
        <v>0</v>
      </c>
      <c r="T517" s="58">
        <f>F517+G517+L517+M517</f>
        <v>0</v>
      </c>
      <c r="U517" s="58">
        <f>H517+I517+N517+O517</f>
        <v>0</v>
      </c>
      <c r="V517" s="58">
        <f>P517</f>
        <v>0</v>
      </c>
      <c r="W517" s="58">
        <f t="shared" si="521"/>
        <v>0</v>
      </c>
      <c r="X517" s="59">
        <f t="shared" si="526"/>
        <v>0</v>
      </c>
      <c r="Y517" s="59"/>
      <c r="Z517" s="59"/>
      <c r="AA517" s="59"/>
      <c r="AB517" s="59"/>
      <c r="AC517" s="59"/>
      <c r="AD517" s="59"/>
      <c r="AE517" s="59"/>
      <c r="AF517" s="59"/>
      <c r="AG517" s="59">
        <f t="shared" si="535"/>
        <v>0</v>
      </c>
      <c r="AH517" s="59">
        <f t="shared" si="527"/>
        <v>0</v>
      </c>
      <c r="AI517" s="59">
        <f t="shared" si="537"/>
        <v>0</v>
      </c>
      <c r="AJ517" s="59">
        <f t="shared" si="528"/>
        <v>0</v>
      </c>
      <c r="AK517" s="59">
        <f t="shared" si="529"/>
        <v>0</v>
      </c>
      <c r="AL517" s="59">
        <f t="shared" si="536"/>
        <v>0</v>
      </c>
      <c r="AM517" s="1749"/>
    </row>
    <row r="518" spans="1:39" x14ac:dyDescent="0.2">
      <c r="A518" s="1056">
        <v>296</v>
      </c>
      <c r="B518" s="1049">
        <v>831</v>
      </c>
      <c r="C518" s="15"/>
      <c r="D518" s="58"/>
      <c r="E518" s="58"/>
      <c r="F518" s="58"/>
      <c r="G518" s="58"/>
      <c r="H518" s="58"/>
      <c r="I518" s="58"/>
      <c r="J518" s="58"/>
      <c r="K518" s="58"/>
      <c r="L518" s="58"/>
      <c r="M518" s="58"/>
      <c r="N518" s="58"/>
      <c r="O518" s="58"/>
      <c r="P518" s="58"/>
      <c r="Q518" s="58"/>
      <c r="R518" s="58"/>
      <c r="S518" s="58">
        <f>D518+E518+J518+K518</f>
        <v>0</v>
      </c>
      <c r="T518" s="58">
        <f>F518+G518+L518+M518</f>
        <v>0</v>
      </c>
      <c r="U518" s="58">
        <f>H518+I518+N518+O518</f>
        <v>0</v>
      </c>
      <c r="V518" s="58">
        <f>P518</f>
        <v>0</v>
      </c>
      <c r="W518" s="58">
        <f t="shared" si="521"/>
        <v>0</v>
      </c>
      <c r="X518" s="59">
        <f t="shared" si="526"/>
        <v>0</v>
      </c>
      <c r="Y518" s="59"/>
      <c r="Z518" s="59"/>
      <c r="AA518" s="59"/>
      <c r="AB518" s="59"/>
      <c r="AC518" s="59"/>
      <c r="AD518" s="59"/>
      <c r="AE518" s="59"/>
      <c r="AF518" s="59"/>
      <c r="AG518" s="59">
        <f t="shared" si="535"/>
        <v>0</v>
      </c>
      <c r="AH518" s="59">
        <f t="shared" si="527"/>
        <v>0</v>
      </c>
      <c r="AI518" s="59">
        <f t="shared" si="537"/>
        <v>0</v>
      </c>
      <c r="AJ518" s="59">
        <f t="shared" si="528"/>
        <v>0</v>
      </c>
      <c r="AK518" s="59">
        <f t="shared" si="529"/>
        <v>0</v>
      </c>
      <c r="AL518" s="59">
        <f t="shared" si="536"/>
        <v>0</v>
      </c>
      <c r="AM518" s="1749"/>
    </row>
    <row r="519" spans="1:39" x14ac:dyDescent="0.2">
      <c r="A519" s="1056">
        <v>296</v>
      </c>
      <c r="B519" s="1049">
        <v>853</v>
      </c>
      <c r="C519" s="15"/>
      <c r="D519" s="58"/>
      <c r="E519" s="58"/>
      <c r="F519" s="58"/>
      <c r="G519" s="58"/>
      <c r="H519" s="58"/>
      <c r="I519" s="58"/>
      <c r="J519" s="58"/>
      <c r="K519" s="58"/>
      <c r="L519" s="58"/>
      <c r="M519" s="58"/>
      <c r="N519" s="58"/>
      <c r="O519" s="58"/>
      <c r="P519" s="58"/>
      <c r="Q519" s="58"/>
      <c r="R519" s="58"/>
      <c r="S519" s="58">
        <f>D519+E519+J519+K519</f>
        <v>0</v>
      </c>
      <c r="T519" s="58">
        <f>F519+G519+L519+M519</f>
        <v>0</v>
      </c>
      <c r="U519" s="58">
        <f t="shared" si="525"/>
        <v>0</v>
      </c>
      <c r="V519" s="58">
        <f t="shared" si="520"/>
        <v>0</v>
      </c>
      <c r="W519" s="58">
        <f t="shared" si="521"/>
        <v>0</v>
      </c>
      <c r="X519" s="59">
        <f t="shared" si="526"/>
        <v>0</v>
      </c>
      <c r="Y519" s="59"/>
      <c r="Z519" s="59"/>
      <c r="AA519" s="59"/>
      <c r="AB519" s="59"/>
      <c r="AC519" s="59"/>
      <c r="AD519" s="59"/>
      <c r="AE519" s="59"/>
      <c r="AF519" s="59"/>
      <c r="AG519" s="59">
        <f t="shared" si="535"/>
        <v>0</v>
      </c>
      <c r="AH519" s="59">
        <f t="shared" si="527"/>
        <v>0</v>
      </c>
      <c r="AI519" s="59">
        <f t="shared" si="537"/>
        <v>0</v>
      </c>
      <c r="AJ519" s="59">
        <f t="shared" si="528"/>
        <v>0</v>
      </c>
      <c r="AK519" s="59">
        <f t="shared" si="529"/>
        <v>0</v>
      </c>
      <c r="AL519" s="59">
        <f t="shared" si="536"/>
        <v>0</v>
      </c>
      <c r="AM519" s="1749"/>
    </row>
    <row r="520" spans="1:39" x14ac:dyDescent="0.2">
      <c r="A520" s="1050">
        <v>310</v>
      </c>
      <c r="B520" s="1057">
        <v>244</v>
      </c>
      <c r="C520" s="11"/>
      <c r="D520" s="58"/>
      <c r="E520" s="58"/>
      <c r="F520" s="58"/>
      <c r="G520" s="58"/>
      <c r="H520" s="58"/>
      <c r="I520" s="58"/>
      <c r="J520" s="58"/>
      <c r="K520" s="58"/>
      <c r="L520" s="58"/>
      <c r="M520" s="58"/>
      <c r="N520" s="58"/>
      <c r="O520" s="58"/>
      <c r="P520" s="58"/>
      <c r="Q520" s="58"/>
      <c r="R520" s="58"/>
      <c r="S520" s="58">
        <f t="shared" si="530"/>
        <v>0</v>
      </c>
      <c r="T520" s="58">
        <f t="shared" si="531"/>
        <v>0</v>
      </c>
      <c r="U520" s="58">
        <f t="shared" si="525"/>
        <v>0</v>
      </c>
      <c r="V520" s="58">
        <f t="shared" si="520"/>
        <v>0</v>
      </c>
      <c r="W520" s="58">
        <f t="shared" si="521"/>
        <v>0</v>
      </c>
      <c r="X520" s="59">
        <f t="shared" si="526"/>
        <v>0</v>
      </c>
      <c r="Y520" s="59"/>
      <c r="Z520" s="59"/>
      <c r="AA520" s="59"/>
      <c r="AB520" s="59"/>
      <c r="AC520" s="59"/>
      <c r="AD520" s="59"/>
      <c r="AE520" s="59"/>
      <c r="AF520" s="59"/>
      <c r="AG520" s="59">
        <f t="shared" si="535"/>
        <v>0</v>
      </c>
      <c r="AH520" s="59">
        <f t="shared" si="527"/>
        <v>0</v>
      </c>
      <c r="AI520" s="59">
        <f t="shared" si="537"/>
        <v>0</v>
      </c>
      <c r="AJ520" s="59">
        <f t="shared" si="528"/>
        <v>0</v>
      </c>
      <c r="AK520" s="59">
        <f t="shared" si="529"/>
        <v>0</v>
      </c>
      <c r="AL520" s="59">
        <f t="shared" si="536"/>
        <v>0</v>
      </c>
      <c r="AM520" s="1749"/>
    </row>
    <row r="521" spans="1:39" hidden="1" x14ac:dyDescent="0.2">
      <c r="A521" s="1062">
        <v>320</v>
      </c>
      <c r="B521" s="1045">
        <v>244</v>
      </c>
      <c r="C521" s="11"/>
      <c r="D521" s="58"/>
      <c r="E521" s="58"/>
      <c r="F521" s="58"/>
      <c r="G521" s="58"/>
      <c r="H521" s="58"/>
      <c r="I521" s="58"/>
      <c r="J521" s="58"/>
      <c r="K521" s="58"/>
      <c r="L521" s="58"/>
      <c r="M521" s="58"/>
      <c r="N521" s="58"/>
      <c r="O521" s="58"/>
      <c r="P521" s="58"/>
      <c r="Q521" s="58"/>
      <c r="R521" s="58"/>
      <c r="S521" s="58">
        <f t="shared" si="530"/>
        <v>0</v>
      </c>
      <c r="T521" s="58">
        <f t="shared" si="531"/>
        <v>0</v>
      </c>
      <c r="U521" s="58">
        <f t="shared" si="525"/>
        <v>0</v>
      </c>
      <c r="V521" s="58">
        <f t="shared" si="520"/>
        <v>0</v>
      </c>
      <c r="W521" s="58">
        <f t="shared" si="521"/>
        <v>0</v>
      </c>
      <c r="X521" s="59">
        <f t="shared" si="526"/>
        <v>0</v>
      </c>
      <c r="Y521" s="59"/>
      <c r="Z521" s="59"/>
      <c r="AA521" s="59"/>
      <c r="AB521" s="59"/>
      <c r="AC521" s="59"/>
      <c r="AD521" s="59"/>
      <c r="AE521" s="59"/>
      <c r="AF521" s="59"/>
      <c r="AG521" s="59">
        <f t="shared" si="535"/>
        <v>0</v>
      </c>
      <c r="AH521" s="59">
        <f t="shared" si="527"/>
        <v>0</v>
      </c>
      <c r="AI521" s="59">
        <f t="shared" si="537"/>
        <v>0</v>
      </c>
      <c r="AJ521" s="59">
        <f t="shared" si="528"/>
        <v>0</v>
      </c>
      <c r="AK521" s="59">
        <f t="shared" si="529"/>
        <v>0</v>
      </c>
      <c r="AL521" s="59">
        <f t="shared" si="536"/>
        <v>0</v>
      </c>
      <c r="AM521" s="1749"/>
    </row>
    <row r="522" spans="1:39" hidden="1" x14ac:dyDescent="0.2">
      <c r="A522" s="1050">
        <v>340</v>
      </c>
      <c r="B522" s="1057">
        <v>244</v>
      </c>
      <c r="C522" s="11"/>
      <c r="D522" s="58"/>
      <c r="E522" s="58"/>
      <c r="F522" s="58"/>
      <c r="G522" s="58"/>
      <c r="H522" s="58"/>
      <c r="I522" s="58"/>
      <c r="J522" s="58"/>
      <c r="K522" s="58"/>
      <c r="L522" s="58"/>
      <c r="M522" s="58"/>
      <c r="N522" s="58"/>
      <c r="O522" s="58"/>
      <c r="P522" s="58"/>
      <c r="Q522" s="58"/>
      <c r="R522" s="58"/>
      <c r="S522" s="58">
        <f t="shared" si="530"/>
        <v>0</v>
      </c>
      <c r="T522" s="58">
        <f t="shared" si="531"/>
        <v>0</v>
      </c>
      <c r="U522" s="58">
        <f t="shared" si="525"/>
        <v>0</v>
      </c>
      <c r="V522" s="58">
        <f t="shared" si="520"/>
        <v>0</v>
      </c>
      <c r="W522" s="58">
        <f t="shared" si="521"/>
        <v>0</v>
      </c>
      <c r="X522" s="59">
        <f t="shared" si="526"/>
        <v>0</v>
      </c>
      <c r="Y522" s="59"/>
      <c r="Z522" s="59"/>
      <c r="AA522" s="59"/>
      <c r="AB522" s="59"/>
      <c r="AC522" s="59"/>
      <c r="AD522" s="59"/>
      <c r="AE522" s="59"/>
      <c r="AF522" s="59"/>
      <c r="AG522" s="59">
        <f t="shared" si="535"/>
        <v>0</v>
      </c>
      <c r="AH522" s="59">
        <f t="shared" si="527"/>
        <v>0</v>
      </c>
      <c r="AI522" s="59">
        <f t="shared" si="537"/>
        <v>0</v>
      </c>
      <c r="AJ522" s="59">
        <f t="shared" si="528"/>
        <v>0</v>
      </c>
      <c r="AK522" s="59">
        <f t="shared" si="529"/>
        <v>0</v>
      </c>
      <c r="AL522" s="59">
        <f t="shared" si="536"/>
        <v>0</v>
      </c>
      <c r="AM522" s="1749"/>
    </row>
    <row r="523" spans="1:39" x14ac:dyDescent="0.2">
      <c r="A523" s="1050">
        <v>341</v>
      </c>
      <c r="B523" s="1057">
        <v>244</v>
      </c>
      <c r="C523" s="11"/>
      <c r="D523" s="58"/>
      <c r="E523" s="58"/>
      <c r="F523" s="58"/>
      <c r="G523" s="58"/>
      <c r="H523" s="58"/>
      <c r="I523" s="58"/>
      <c r="J523" s="58"/>
      <c r="K523" s="58"/>
      <c r="L523" s="58"/>
      <c r="M523" s="58"/>
      <c r="N523" s="58"/>
      <c r="O523" s="58"/>
      <c r="P523" s="58"/>
      <c r="Q523" s="58"/>
      <c r="R523" s="58"/>
      <c r="S523" s="58">
        <f t="shared" si="530"/>
        <v>0</v>
      </c>
      <c r="T523" s="58">
        <f t="shared" si="531"/>
        <v>0</v>
      </c>
      <c r="U523" s="58">
        <f t="shared" si="525"/>
        <v>0</v>
      </c>
      <c r="V523" s="58">
        <f t="shared" si="520"/>
        <v>0</v>
      </c>
      <c r="W523" s="58">
        <f t="shared" si="521"/>
        <v>0</v>
      </c>
      <c r="X523" s="59">
        <f t="shared" si="526"/>
        <v>0</v>
      </c>
      <c r="Y523" s="59"/>
      <c r="Z523" s="59"/>
      <c r="AA523" s="59"/>
      <c r="AB523" s="59"/>
      <c r="AC523" s="59"/>
      <c r="AD523" s="59"/>
      <c r="AE523" s="59"/>
      <c r="AF523" s="59"/>
      <c r="AG523" s="59">
        <f t="shared" si="535"/>
        <v>0</v>
      </c>
      <c r="AH523" s="59">
        <f t="shared" si="527"/>
        <v>0</v>
      </c>
      <c r="AI523" s="59">
        <f t="shared" si="537"/>
        <v>0</v>
      </c>
      <c r="AJ523" s="59">
        <f t="shared" si="528"/>
        <v>0</v>
      </c>
      <c r="AK523" s="59">
        <f t="shared" si="529"/>
        <v>0</v>
      </c>
      <c r="AL523" s="59">
        <f t="shared" si="536"/>
        <v>0</v>
      </c>
      <c r="AM523" s="1749"/>
    </row>
    <row r="524" spans="1:39" x14ac:dyDescent="0.2">
      <c r="A524" s="1050">
        <v>342</v>
      </c>
      <c r="B524" s="1057">
        <v>244</v>
      </c>
      <c r="C524" s="11"/>
      <c r="D524" s="58"/>
      <c r="E524" s="58"/>
      <c r="F524" s="58"/>
      <c r="G524" s="58"/>
      <c r="H524" s="58"/>
      <c r="I524" s="58"/>
      <c r="J524" s="58"/>
      <c r="K524" s="58"/>
      <c r="L524" s="58"/>
      <c r="M524" s="58"/>
      <c r="N524" s="58"/>
      <c r="O524" s="58"/>
      <c r="P524" s="58"/>
      <c r="Q524" s="58"/>
      <c r="R524" s="58"/>
      <c r="S524" s="58">
        <f t="shared" si="530"/>
        <v>0</v>
      </c>
      <c r="T524" s="58">
        <f t="shared" si="531"/>
        <v>0</v>
      </c>
      <c r="U524" s="58">
        <f t="shared" si="525"/>
        <v>0</v>
      </c>
      <c r="V524" s="58">
        <f t="shared" si="520"/>
        <v>0</v>
      </c>
      <c r="W524" s="58">
        <f t="shared" si="521"/>
        <v>0</v>
      </c>
      <c r="X524" s="59">
        <f t="shared" si="526"/>
        <v>0</v>
      </c>
      <c r="Y524" s="59"/>
      <c r="Z524" s="59"/>
      <c r="AA524" s="59"/>
      <c r="AB524" s="59"/>
      <c r="AC524" s="59"/>
      <c r="AD524" s="59"/>
      <c r="AE524" s="59"/>
      <c r="AF524" s="59"/>
      <c r="AG524" s="59">
        <f t="shared" si="535"/>
        <v>0</v>
      </c>
      <c r="AH524" s="59">
        <f t="shared" si="527"/>
        <v>0</v>
      </c>
      <c r="AI524" s="59">
        <f t="shared" si="537"/>
        <v>0</v>
      </c>
      <c r="AJ524" s="59">
        <f t="shared" si="528"/>
        <v>0</v>
      </c>
      <c r="AK524" s="59">
        <f t="shared" si="529"/>
        <v>0</v>
      </c>
      <c r="AL524" s="59">
        <f t="shared" si="536"/>
        <v>0</v>
      </c>
      <c r="AM524" s="1749"/>
    </row>
    <row r="525" spans="1:39" x14ac:dyDescent="0.2">
      <c r="A525" s="1050">
        <v>343</v>
      </c>
      <c r="B525" s="1057">
        <v>244</v>
      </c>
      <c r="C525" s="11"/>
      <c r="D525" s="58"/>
      <c r="E525" s="58"/>
      <c r="F525" s="58"/>
      <c r="G525" s="58"/>
      <c r="H525" s="58"/>
      <c r="I525" s="58"/>
      <c r="J525" s="58"/>
      <c r="K525" s="58"/>
      <c r="L525" s="58"/>
      <c r="M525" s="58"/>
      <c r="N525" s="58"/>
      <c r="O525" s="58"/>
      <c r="P525" s="58"/>
      <c r="Q525" s="58"/>
      <c r="R525" s="58"/>
      <c r="S525" s="58">
        <f t="shared" si="530"/>
        <v>0</v>
      </c>
      <c r="T525" s="58">
        <f t="shared" si="531"/>
        <v>0</v>
      </c>
      <c r="U525" s="58">
        <f t="shared" si="525"/>
        <v>0</v>
      </c>
      <c r="V525" s="58">
        <f t="shared" si="520"/>
        <v>0</v>
      </c>
      <c r="W525" s="58">
        <f t="shared" si="521"/>
        <v>0</v>
      </c>
      <c r="X525" s="59">
        <f t="shared" si="526"/>
        <v>0</v>
      </c>
      <c r="Y525" s="59"/>
      <c r="Z525" s="59"/>
      <c r="AA525" s="59"/>
      <c r="AB525" s="59"/>
      <c r="AC525" s="59"/>
      <c r="AD525" s="59"/>
      <c r="AE525" s="59"/>
      <c r="AF525" s="59"/>
      <c r="AG525" s="59">
        <f t="shared" si="535"/>
        <v>0</v>
      </c>
      <c r="AH525" s="59">
        <f t="shared" si="527"/>
        <v>0</v>
      </c>
      <c r="AI525" s="59">
        <f t="shared" si="537"/>
        <v>0</v>
      </c>
      <c r="AJ525" s="59">
        <f t="shared" si="528"/>
        <v>0</v>
      </c>
      <c r="AK525" s="59">
        <f t="shared" si="529"/>
        <v>0</v>
      </c>
      <c r="AL525" s="59">
        <f t="shared" si="536"/>
        <v>0</v>
      </c>
      <c r="AM525" s="1749"/>
    </row>
    <row r="526" spans="1:39" x14ac:dyDescent="0.2">
      <c r="A526" s="1050">
        <v>344</v>
      </c>
      <c r="B526" s="1057">
        <v>244</v>
      </c>
      <c r="C526" s="11"/>
      <c r="D526" s="58"/>
      <c r="E526" s="58"/>
      <c r="F526" s="58"/>
      <c r="G526" s="58"/>
      <c r="H526" s="58"/>
      <c r="I526" s="58"/>
      <c r="J526" s="58"/>
      <c r="K526" s="58"/>
      <c r="L526" s="58"/>
      <c r="M526" s="58"/>
      <c r="N526" s="58"/>
      <c r="O526" s="58"/>
      <c r="P526" s="58"/>
      <c r="Q526" s="58"/>
      <c r="R526" s="58"/>
      <c r="S526" s="58">
        <f t="shared" si="530"/>
        <v>0</v>
      </c>
      <c r="T526" s="58">
        <f t="shared" si="531"/>
        <v>0</v>
      </c>
      <c r="U526" s="58">
        <f t="shared" si="525"/>
        <v>0</v>
      </c>
      <c r="V526" s="58">
        <f t="shared" si="520"/>
        <v>0</v>
      </c>
      <c r="W526" s="58">
        <f t="shared" si="521"/>
        <v>0</v>
      </c>
      <c r="X526" s="59">
        <f t="shared" si="526"/>
        <v>0</v>
      </c>
      <c r="Y526" s="59"/>
      <c r="Z526" s="59"/>
      <c r="AA526" s="59"/>
      <c r="AB526" s="59"/>
      <c r="AC526" s="59"/>
      <c r="AD526" s="59"/>
      <c r="AE526" s="59"/>
      <c r="AF526" s="59"/>
      <c r="AG526" s="59">
        <f t="shared" si="535"/>
        <v>0</v>
      </c>
      <c r="AH526" s="59">
        <f t="shared" si="527"/>
        <v>0</v>
      </c>
      <c r="AI526" s="59">
        <f t="shared" si="537"/>
        <v>0</v>
      </c>
      <c r="AJ526" s="59">
        <f t="shared" si="528"/>
        <v>0</v>
      </c>
      <c r="AK526" s="59">
        <f t="shared" si="529"/>
        <v>0</v>
      </c>
      <c r="AL526" s="59">
        <f t="shared" si="536"/>
        <v>0</v>
      </c>
      <c r="AM526" s="1749"/>
    </row>
    <row r="527" spans="1:39" x14ac:dyDescent="0.2">
      <c r="A527" s="1050">
        <v>345</v>
      </c>
      <c r="B527" s="1057">
        <v>244</v>
      </c>
      <c r="C527" s="11"/>
      <c r="D527" s="58"/>
      <c r="E527" s="58"/>
      <c r="F527" s="58"/>
      <c r="G527" s="58"/>
      <c r="H527" s="58"/>
      <c r="I527" s="58"/>
      <c r="J527" s="58"/>
      <c r="K527" s="58"/>
      <c r="L527" s="58"/>
      <c r="M527" s="58"/>
      <c r="N527" s="58"/>
      <c r="O527" s="58"/>
      <c r="P527" s="58"/>
      <c r="Q527" s="58"/>
      <c r="R527" s="58"/>
      <c r="S527" s="58">
        <f t="shared" si="530"/>
        <v>0</v>
      </c>
      <c r="T527" s="58">
        <f t="shared" si="531"/>
        <v>0</v>
      </c>
      <c r="U527" s="58">
        <f t="shared" si="525"/>
        <v>0</v>
      </c>
      <c r="V527" s="58">
        <f t="shared" si="520"/>
        <v>0</v>
      </c>
      <c r="W527" s="58">
        <f t="shared" si="521"/>
        <v>0</v>
      </c>
      <c r="X527" s="59">
        <f t="shared" si="526"/>
        <v>0</v>
      </c>
      <c r="Y527" s="59"/>
      <c r="Z527" s="59"/>
      <c r="AA527" s="59"/>
      <c r="AB527" s="59"/>
      <c r="AC527" s="59"/>
      <c r="AD527" s="59"/>
      <c r="AE527" s="59"/>
      <c r="AF527" s="59"/>
      <c r="AG527" s="59">
        <f t="shared" si="535"/>
        <v>0</v>
      </c>
      <c r="AH527" s="59">
        <f t="shared" si="527"/>
        <v>0</v>
      </c>
      <c r="AI527" s="59">
        <f t="shared" si="537"/>
        <v>0</v>
      </c>
      <c r="AJ527" s="59">
        <f t="shared" si="528"/>
        <v>0</v>
      </c>
      <c r="AK527" s="59">
        <f t="shared" si="529"/>
        <v>0</v>
      </c>
      <c r="AL527" s="59">
        <f t="shared" si="536"/>
        <v>0</v>
      </c>
      <c r="AM527" s="1749"/>
    </row>
    <row r="528" spans="1:39" x14ac:dyDescent="0.2">
      <c r="A528" s="1050">
        <v>346</v>
      </c>
      <c r="B528" s="1057">
        <v>244</v>
      </c>
      <c r="C528" s="11"/>
      <c r="D528" s="58"/>
      <c r="E528" s="58"/>
      <c r="F528" s="58"/>
      <c r="G528" s="58"/>
      <c r="H528" s="58"/>
      <c r="I528" s="58"/>
      <c r="J528" s="58"/>
      <c r="K528" s="58"/>
      <c r="L528" s="58"/>
      <c r="M528" s="58"/>
      <c r="N528" s="58"/>
      <c r="O528" s="58"/>
      <c r="P528" s="58"/>
      <c r="Q528" s="58"/>
      <c r="R528" s="58"/>
      <c r="S528" s="58">
        <f t="shared" si="530"/>
        <v>0</v>
      </c>
      <c r="T528" s="58">
        <f t="shared" si="531"/>
        <v>0</v>
      </c>
      <c r="U528" s="58">
        <f t="shared" si="525"/>
        <v>0</v>
      </c>
      <c r="V528" s="58">
        <f t="shared" si="520"/>
        <v>0</v>
      </c>
      <c r="W528" s="58">
        <f t="shared" si="521"/>
        <v>0</v>
      </c>
      <c r="X528" s="59">
        <f t="shared" si="526"/>
        <v>0</v>
      </c>
      <c r="Y528" s="59"/>
      <c r="Z528" s="59"/>
      <c r="AA528" s="59"/>
      <c r="AB528" s="59"/>
      <c r="AC528" s="59"/>
      <c r="AD528" s="59"/>
      <c r="AE528" s="59"/>
      <c r="AF528" s="59"/>
      <c r="AG528" s="59">
        <f t="shared" si="535"/>
        <v>0</v>
      </c>
      <c r="AH528" s="59">
        <f t="shared" si="527"/>
        <v>0</v>
      </c>
      <c r="AI528" s="59">
        <f t="shared" si="537"/>
        <v>0</v>
      </c>
      <c r="AJ528" s="59">
        <f t="shared" si="528"/>
        <v>0</v>
      </c>
      <c r="AK528" s="59">
        <f t="shared" si="529"/>
        <v>0</v>
      </c>
      <c r="AL528" s="59">
        <f t="shared" si="536"/>
        <v>0</v>
      </c>
      <c r="AM528" s="1749"/>
    </row>
    <row r="529" spans="1:39" x14ac:dyDescent="0.2">
      <c r="A529" s="1050">
        <v>349</v>
      </c>
      <c r="B529" s="1057">
        <v>244</v>
      </c>
      <c r="C529" s="11"/>
      <c r="D529" s="58"/>
      <c r="E529" s="58"/>
      <c r="F529" s="58"/>
      <c r="G529" s="58"/>
      <c r="H529" s="58"/>
      <c r="I529" s="58"/>
      <c r="J529" s="58"/>
      <c r="K529" s="58"/>
      <c r="L529" s="58"/>
      <c r="M529" s="58"/>
      <c r="N529" s="58"/>
      <c r="O529" s="58"/>
      <c r="P529" s="58"/>
      <c r="Q529" s="58"/>
      <c r="R529" s="58"/>
      <c r="S529" s="58">
        <f t="shared" si="530"/>
        <v>0</v>
      </c>
      <c r="T529" s="58">
        <f t="shared" si="531"/>
        <v>0</v>
      </c>
      <c r="U529" s="58">
        <f t="shared" si="525"/>
        <v>0</v>
      </c>
      <c r="V529" s="58">
        <f t="shared" si="520"/>
        <v>0</v>
      </c>
      <c r="W529" s="58">
        <f t="shared" si="521"/>
        <v>0</v>
      </c>
      <c r="X529" s="59">
        <f>SUM(D529:R529)</f>
        <v>0</v>
      </c>
      <c r="Y529" s="59"/>
      <c r="Z529" s="59"/>
      <c r="AA529" s="59"/>
      <c r="AB529" s="59"/>
      <c r="AC529" s="59"/>
      <c r="AD529" s="59"/>
      <c r="AE529" s="59"/>
      <c r="AF529" s="59"/>
      <c r="AG529" s="59">
        <f t="shared" si="535"/>
        <v>0</v>
      </c>
      <c r="AH529" s="59">
        <f t="shared" si="527"/>
        <v>0</v>
      </c>
      <c r="AI529" s="59">
        <f t="shared" si="537"/>
        <v>0</v>
      </c>
      <c r="AJ529" s="59">
        <f t="shared" si="528"/>
        <v>0</v>
      </c>
      <c r="AK529" s="59">
        <f t="shared" si="529"/>
        <v>0</v>
      </c>
      <c r="AL529" s="59">
        <f t="shared" si="536"/>
        <v>0</v>
      </c>
      <c r="AM529" s="1749"/>
    </row>
    <row r="530" spans="1:39" x14ac:dyDescent="0.2">
      <c r="A530" s="11">
        <v>352</v>
      </c>
      <c r="B530" s="269">
        <v>244</v>
      </c>
      <c r="C530" s="11"/>
      <c r="D530" s="58"/>
      <c r="E530" s="58"/>
      <c r="F530" s="58"/>
      <c r="G530" s="58"/>
      <c r="H530" s="58"/>
      <c r="I530" s="58"/>
      <c r="J530" s="58"/>
      <c r="K530" s="58"/>
      <c r="L530" s="58"/>
      <c r="M530" s="58"/>
      <c r="N530" s="58"/>
      <c r="O530" s="58"/>
      <c r="P530" s="58"/>
      <c r="Q530" s="58"/>
      <c r="R530" s="58"/>
      <c r="S530" s="58">
        <f>D530+E530+J530+K530</f>
        <v>0</v>
      </c>
      <c r="T530" s="58">
        <f>F530+G530+L530+M530</f>
        <v>0</v>
      </c>
      <c r="U530" s="58">
        <f>H530+I530+N530+O530</f>
        <v>0</v>
      </c>
      <c r="V530" s="58">
        <f>P530</f>
        <v>0</v>
      </c>
      <c r="W530" s="58">
        <f>Q530</f>
        <v>0</v>
      </c>
      <c r="X530" s="59">
        <f>SUM(D530:P530)</f>
        <v>0</v>
      </c>
      <c r="Y530" s="59"/>
      <c r="Z530" s="59"/>
      <c r="AA530" s="59"/>
      <c r="AB530" s="59"/>
      <c r="AC530" s="59"/>
      <c r="AD530" s="59"/>
      <c r="AE530" s="59"/>
      <c r="AF530" s="59"/>
      <c r="AG530" s="59">
        <f t="shared" si="535"/>
        <v>0</v>
      </c>
      <c r="AH530" s="59">
        <f>Z530+AD530</f>
        <v>0</v>
      </c>
      <c r="AI530" s="59">
        <f t="shared" si="537"/>
        <v>0</v>
      </c>
      <c r="AJ530" s="59">
        <f>AC530</f>
        <v>0</v>
      </c>
      <c r="AK530" s="59">
        <f>SUM(Y530:AD530)</f>
        <v>0</v>
      </c>
      <c r="AL530" s="59">
        <f t="shared" si="536"/>
        <v>0</v>
      </c>
      <c r="AM530" s="1749"/>
    </row>
    <row r="531" spans="1:39" x14ac:dyDescent="0.2">
      <c r="A531" s="11">
        <v>353</v>
      </c>
      <c r="B531" s="269">
        <v>244</v>
      </c>
      <c r="C531" s="11"/>
      <c r="D531" s="58"/>
      <c r="E531" s="58"/>
      <c r="F531" s="58"/>
      <c r="G531" s="58"/>
      <c r="H531" s="58"/>
      <c r="I531" s="58"/>
      <c r="J531" s="58"/>
      <c r="K531" s="58"/>
      <c r="L531" s="58"/>
      <c r="M531" s="58"/>
      <c r="N531" s="58"/>
      <c r="O531" s="58"/>
      <c r="P531" s="58"/>
      <c r="Q531" s="58"/>
      <c r="R531" s="58"/>
      <c r="S531" s="58">
        <f>D531+E531+J531+K531</f>
        <v>0</v>
      </c>
      <c r="T531" s="58">
        <f>F531+G531+L531+M531</f>
        <v>0</v>
      </c>
      <c r="U531" s="58">
        <f>H531+I531+N531+O531</f>
        <v>0</v>
      </c>
      <c r="V531" s="58">
        <f>P531</f>
        <v>0</v>
      </c>
      <c r="W531" s="58">
        <f>Q531</f>
        <v>0</v>
      </c>
      <c r="X531" s="59">
        <f>SUM(D531:P531)</f>
        <v>0</v>
      </c>
      <c r="Y531" s="59"/>
      <c r="Z531" s="59"/>
      <c r="AA531" s="59"/>
      <c r="AB531" s="59"/>
      <c r="AC531" s="59"/>
      <c r="AD531" s="59"/>
      <c r="AE531" s="59"/>
      <c r="AF531" s="59"/>
      <c r="AG531" s="59">
        <f t="shared" si="535"/>
        <v>0</v>
      </c>
      <c r="AH531" s="59">
        <f>Z531+AD531</f>
        <v>0</v>
      </c>
      <c r="AI531" s="59">
        <f t="shared" si="537"/>
        <v>0</v>
      </c>
      <c r="AJ531" s="59">
        <f>AC531</f>
        <v>0</v>
      </c>
      <c r="AK531" s="59">
        <f>SUM(Y531:AD531)</f>
        <v>0</v>
      </c>
      <c r="AL531" s="59">
        <f t="shared" si="536"/>
        <v>0</v>
      </c>
      <c r="AM531" s="1749"/>
    </row>
    <row r="532" spans="1:39" x14ac:dyDescent="0.2">
      <c r="A532" s="1403" t="s">
        <v>1308</v>
      </c>
      <c r="B532" s="269"/>
      <c r="C532" s="1405">
        <f t="shared" ref="C532:D532" si="538">C483+C484+C485+C486+C502+C503+C504+C505+C506</f>
        <v>0</v>
      </c>
      <c r="D532" s="1405">
        <f t="shared" si="538"/>
        <v>0</v>
      </c>
      <c r="E532" s="1405">
        <f>E483+E484+E485+E486+E502+E503+E504+E505+E506</f>
        <v>600000</v>
      </c>
      <c r="F532" s="1405">
        <f t="shared" ref="F532:AL532" si="539">F483+F484+F485+F486+F502+F503+F504+F505+F506</f>
        <v>2200000</v>
      </c>
      <c r="G532" s="1405">
        <f t="shared" si="539"/>
        <v>0</v>
      </c>
      <c r="H532" s="1405">
        <f t="shared" si="539"/>
        <v>0</v>
      </c>
      <c r="I532" s="1405">
        <f t="shared" si="539"/>
        <v>0</v>
      </c>
      <c r="J532" s="1405">
        <f t="shared" si="539"/>
        <v>0</v>
      </c>
      <c r="K532" s="1405">
        <f t="shared" si="539"/>
        <v>0</v>
      </c>
      <c r="L532" s="1405">
        <f t="shared" si="539"/>
        <v>0</v>
      </c>
      <c r="M532" s="1405">
        <f t="shared" si="539"/>
        <v>0</v>
      </c>
      <c r="N532" s="1405">
        <f t="shared" si="539"/>
        <v>0</v>
      </c>
      <c r="O532" s="1405">
        <f t="shared" si="539"/>
        <v>0</v>
      </c>
      <c r="P532" s="1405">
        <f t="shared" si="539"/>
        <v>0</v>
      </c>
      <c r="Q532" s="1405">
        <f t="shared" si="539"/>
        <v>0</v>
      </c>
      <c r="R532" s="1405">
        <f t="shared" si="539"/>
        <v>0</v>
      </c>
      <c r="S532" s="1405">
        <f t="shared" si="539"/>
        <v>600000</v>
      </c>
      <c r="T532" s="1405">
        <f t="shared" si="539"/>
        <v>2200000</v>
      </c>
      <c r="U532" s="1405">
        <f t="shared" si="539"/>
        <v>0</v>
      </c>
      <c r="V532" s="1405">
        <f t="shared" si="539"/>
        <v>0</v>
      </c>
      <c r="W532" s="1405">
        <f t="shared" si="539"/>
        <v>0</v>
      </c>
      <c r="X532" s="1405">
        <f t="shared" si="539"/>
        <v>2800000</v>
      </c>
      <c r="Y532" s="1405">
        <f t="shared" si="539"/>
        <v>0</v>
      </c>
      <c r="Z532" s="1405">
        <f t="shared" si="539"/>
        <v>126000</v>
      </c>
      <c r="AA532" s="1405">
        <f t="shared" si="539"/>
        <v>0</v>
      </c>
      <c r="AB532" s="1405">
        <f t="shared" si="539"/>
        <v>65000</v>
      </c>
      <c r="AC532" s="1405">
        <f t="shared" si="539"/>
        <v>0</v>
      </c>
      <c r="AD532" s="1405">
        <f t="shared" si="539"/>
        <v>65000</v>
      </c>
      <c r="AE532" s="1405">
        <f t="shared" si="539"/>
        <v>0</v>
      </c>
      <c r="AF532" s="1405">
        <f t="shared" si="539"/>
        <v>0</v>
      </c>
      <c r="AG532" s="1405">
        <f t="shared" si="539"/>
        <v>0</v>
      </c>
      <c r="AH532" s="1405">
        <f t="shared" si="539"/>
        <v>191000</v>
      </c>
      <c r="AI532" s="1405">
        <f t="shared" si="539"/>
        <v>65000</v>
      </c>
      <c r="AJ532" s="1405">
        <f t="shared" si="539"/>
        <v>0</v>
      </c>
      <c r="AK532" s="1405">
        <f t="shared" si="539"/>
        <v>256000</v>
      </c>
      <c r="AL532" s="1405">
        <f t="shared" si="539"/>
        <v>3056000</v>
      </c>
      <c r="AM532" s="1749"/>
    </row>
    <row r="533" spans="1:39" x14ac:dyDescent="0.2">
      <c r="A533" s="1404" t="s">
        <v>1309</v>
      </c>
      <c r="B533" s="269"/>
      <c r="C533" s="1406">
        <f t="shared" ref="C533:D533" si="540">C534-C532</f>
        <v>0</v>
      </c>
      <c r="D533" s="1406">
        <f t="shared" si="540"/>
        <v>0</v>
      </c>
      <c r="E533" s="1406">
        <f>E534-E532</f>
        <v>0</v>
      </c>
      <c r="F533" s="1406">
        <f t="shared" ref="F533" si="541">F534-F532</f>
        <v>0</v>
      </c>
      <c r="G533" s="1406">
        <f t="shared" ref="G533" si="542">G534-G532</f>
        <v>0</v>
      </c>
      <c r="H533" s="1406">
        <f t="shared" ref="H533" si="543">H534-H532</f>
        <v>0</v>
      </c>
      <c r="I533" s="1406">
        <f t="shared" ref="I533" si="544">I534-I532</f>
        <v>0</v>
      </c>
      <c r="J533" s="1406">
        <f t="shared" ref="J533" si="545">J534-J532</f>
        <v>0</v>
      </c>
      <c r="K533" s="1406">
        <f t="shared" ref="K533" si="546">K534-K532</f>
        <v>0</v>
      </c>
      <c r="L533" s="1406">
        <f t="shared" ref="L533" si="547">L534-L532</f>
        <v>0</v>
      </c>
      <c r="M533" s="1406">
        <f t="shared" ref="M533" si="548">M534-M532</f>
        <v>0</v>
      </c>
      <c r="N533" s="1406">
        <f t="shared" ref="N533" si="549">N534-N532</f>
        <v>0</v>
      </c>
      <c r="O533" s="1406">
        <f t="shared" ref="O533" si="550">O534-O532</f>
        <v>0</v>
      </c>
      <c r="P533" s="1406">
        <f t="shared" ref="P533" si="551">P534-P532</f>
        <v>0</v>
      </c>
      <c r="Q533" s="1406">
        <f t="shared" ref="Q533" si="552">Q534-Q532</f>
        <v>0</v>
      </c>
      <c r="R533" s="1406">
        <f t="shared" ref="R533" si="553">R534-R532</f>
        <v>0</v>
      </c>
      <c r="S533" s="1406">
        <f t="shared" ref="S533" si="554">S534-S532</f>
        <v>0</v>
      </c>
      <c r="T533" s="1406">
        <f t="shared" ref="T533" si="555">T534-T532</f>
        <v>0</v>
      </c>
      <c r="U533" s="1406">
        <f t="shared" ref="U533" si="556">U534-U532</f>
        <v>0</v>
      </c>
      <c r="V533" s="1406">
        <f t="shared" ref="V533" si="557">V534-V532</f>
        <v>0</v>
      </c>
      <c r="W533" s="1406">
        <f t="shared" ref="W533" si="558">W534-W532</f>
        <v>0</v>
      </c>
      <c r="X533" s="1406">
        <f t="shared" ref="X533" si="559">X534-X532</f>
        <v>0</v>
      </c>
      <c r="Y533" s="1406">
        <f t="shared" ref="Y533" si="560">Y534-Y532</f>
        <v>0</v>
      </c>
      <c r="Z533" s="1406">
        <f t="shared" ref="Z533" si="561">Z534-Z532</f>
        <v>0</v>
      </c>
      <c r="AA533" s="1406">
        <f t="shared" ref="AA533" si="562">AA534-AA532</f>
        <v>0</v>
      </c>
      <c r="AB533" s="1406">
        <f t="shared" ref="AB533" si="563">AB534-AB532</f>
        <v>0</v>
      </c>
      <c r="AC533" s="1406">
        <f t="shared" ref="AC533" si="564">AC534-AC532</f>
        <v>0</v>
      </c>
      <c r="AD533" s="1406">
        <f t="shared" ref="AD533" si="565">AD534-AD532</f>
        <v>0</v>
      </c>
      <c r="AE533" s="1406">
        <f t="shared" ref="AE533" si="566">AE534-AE532</f>
        <v>0</v>
      </c>
      <c r="AF533" s="1406">
        <f t="shared" ref="AF533" si="567">AF534-AF532</f>
        <v>0</v>
      </c>
      <c r="AG533" s="1406">
        <f t="shared" ref="AG533" si="568">AG534-AG532</f>
        <v>0</v>
      </c>
      <c r="AH533" s="1406">
        <f t="shared" ref="AH533" si="569">AH534-AH532</f>
        <v>0</v>
      </c>
      <c r="AI533" s="1406">
        <f t="shared" ref="AI533" si="570">AI534-AI532</f>
        <v>0</v>
      </c>
      <c r="AJ533" s="1406">
        <f t="shared" ref="AJ533" si="571">AJ534-AJ532</f>
        <v>0</v>
      </c>
      <c r="AK533" s="1406">
        <f t="shared" ref="AK533" si="572">AK534-AK532</f>
        <v>0</v>
      </c>
      <c r="AL533" s="1406">
        <f t="shared" ref="AL533" si="573">AL534-AL532</f>
        <v>0</v>
      </c>
      <c r="AM533" s="1749"/>
    </row>
    <row r="534" spans="1:39" x14ac:dyDescent="0.2">
      <c r="A534" s="34" t="s">
        <v>204</v>
      </c>
      <c r="B534" s="60"/>
      <c r="C534" s="60">
        <f>SUM(C483:C531)</f>
        <v>0</v>
      </c>
      <c r="D534" s="60">
        <f t="shared" ref="D534:AL534" si="574">SUM(D483:D531)</f>
        <v>0</v>
      </c>
      <c r="E534" s="60">
        <f t="shared" si="574"/>
        <v>600000</v>
      </c>
      <c r="F534" s="60">
        <f t="shared" si="574"/>
        <v>2200000</v>
      </c>
      <c r="G534" s="60">
        <f t="shared" si="574"/>
        <v>0</v>
      </c>
      <c r="H534" s="60">
        <f t="shared" si="574"/>
        <v>0</v>
      </c>
      <c r="I534" s="60">
        <f t="shared" si="574"/>
        <v>0</v>
      </c>
      <c r="J534" s="60">
        <f t="shared" si="574"/>
        <v>0</v>
      </c>
      <c r="K534" s="60">
        <f t="shared" si="574"/>
        <v>0</v>
      </c>
      <c r="L534" s="60">
        <f t="shared" si="574"/>
        <v>0</v>
      </c>
      <c r="M534" s="60">
        <f t="shared" si="574"/>
        <v>0</v>
      </c>
      <c r="N534" s="60">
        <f t="shared" si="574"/>
        <v>0</v>
      </c>
      <c r="O534" s="60">
        <f t="shared" si="574"/>
        <v>0</v>
      </c>
      <c r="P534" s="60">
        <f t="shared" si="574"/>
        <v>0</v>
      </c>
      <c r="Q534" s="60">
        <f>SUM(Q483:Q531)</f>
        <v>0</v>
      </c>
      <c r="R534" s="60">
        <f>SUM(R483:R531)</f>
        <v>0</v>
      </c>
      <c r="S534" s="60">
        <f t="shared" si="574"/>
        <v>600000</v>
      </c>
      <c r="T534" s="60">
        <f t="shared" si="574"/>
        <v>2200000</v>
      </c>
      <c r="U534" s="60">
        <f t="shared" si="574"/>
        <v>0</v>
      </c>
      <c r="V534" s="60">
        <f t="shared" si="574"/>
        <v>0</v>
      </c>
      <c r="W534" s="60">
        <f>SUM(W483:W531)</f>
        <v>0</v>
      </c>
      <c r="X534" s="60">
        <f t="shared" si="574"/>
        <v>2800000</v>
      </c>
      <c r="Y534" s="60">
        <f t="shared" si="574"/>
        <v>0</v>
      </c>
      <c r="Z534" s="60">
        <f t="shared" si="574"/>
        <v>126000</v>
      </c>
      <c r="AA534" s="60">
        <f>SUM(AA483:AA531)</f>
        <v>0</v>
      </c>
      <c r="AB534" s="60">
        <f t="shared" si="574"/>
        <v>65000</v>
      </c>
      <c r="AC534" s="60">
        <f t="shared" si="574"/>
        <v>0</v>
      </c>
      <c r="AD534" s="60">
        <f t="shared" si="574"/>
        <v>65000</v>
      </c>
      <c r="AE534" s="60">
        <f>SUM(AE483:AE531)</f>
        <v>0</v>
      </c>
      <c r="AF534" s="60">
        <f>SUM(AF483:AF531)</f>
        <v>0</v>
      </c>
      <c r="AG534" s="60">
        <f t="shared" si="574"/>
        <v>0</v>
      </c>
      <c r="AH534" s="60">
        <f t="shared" si="574"/>
        <v>191000</v>
      </c>
      <c r="AI534" s="60">
        <f t="shared" si="574"/>
        <v>65000</v>
      </c>
      <c r="AJ534" s="60">
        <f>SUM(AJ483:AJ531)</f>
        <v>0</v>
      </c>
      <c r="AK534" s="60">
        <f t="shared" si="574"/>
        <v>256000</v>
      </c>
      <c r="AL534" s="60">
        <f t="shared" si="574"/>
        <v>3056000</v>
      </c>
      <c r="AM534" s="1750"/>
    </row>
    <row r="535" spans="1:39" ht="11.25" customHeight="1" x14ac:dyDescent="0.2">
      <c r="A535" s="1050">
        <v>211</v>
      </c>
      <c r="B535" s="1051">
        <v>111</v>
      </c>
      <c r="C535" s="11"/>
      <c r="D535" s="58"/>
      <c r="E535" s="58">
        <f>650000+7000+16713+35085.3</f>
        <v>708798.3</v>
      </c>
      <c r="F535" s="58">
        <f>1700000+700000-300000-220000+5920</f>
        <v>1885920</v>
      </c>
      <c r="G535" s="58"/>
      <c r="H535" s="58"/>
      <c r="I535" s="58"/>
      <c r="J535" s="58"/>
      <c r="K535" s="58"/>
      <c r="L535" s="58"/>
      <c r="M535" s="58"/>
      <c r="N535" s="58"/>
      <c r="O535" s="58"/>
      <c r="P535" s="58"/>
      <c r="Q535" s="58"/>
      <c r="R535" s="58"/>
      <c r="S535" s="58">
        <f t="shared" si="530"/>
        <v>708798.3</v>
      </c>
      <c r="T535" s="58">
        <f t="shared" si="531"/>
        <v>1885920</v>
      </c>
      <c r="U535" s="58">
        <f>H535+I535+N535+O535</f>
        <v>0</v>
      </c>
      <c r="V535" s="58">
        <f t="shared" ref="V535:V581" si="575">P535</f>
        <v>0</v>
      </c>
      <c r="W535" s="58">
        <f t="shared" ref="W535:W581" si="576">Q535+R535</f>
        <v>0</v>
      </c>
      <c r="X535" s="59">
        <f>SUM(D535:R535)</f>
        <v>2594718.2999999998</v>
      </c>
      <c r="Y535" s="59"/>
      <c r="Z535" s="1521">
        <f>100000+60000+20000</f>
        <v>180000</v>
      </c>
      <c r="AA535" s="1521"/>
      <c r="AB535" s="1521"/>
      <c r="AC535" s="1521"/>
      <c r="AD535" s="1521">
        <f>90000+17250+25000</f>
        <v>132250</v>
      </c>
      <c r="AE535" s="59"/>
      <c r="AF535" s="59"/>
      <c r="AG535" s="59">
        <f t="shared" ref="AG535:AG566" si="577">Y535+AC535</f>
        <v>0</v>
      </c>
      <c r="AH535" s="59">
        <f>Z535+AD535+AA535</f>
        <v>312250</v>
      </c>
      <c r="AI535" s="59">
        <f t="shared" ref="AI535:AI561" si="578">AB535</f>
        <v>0</v>
      </c>
      <c r="AJ535" s="59">
        <f>AE535+AF535</f>
        <v>0</v>
      </c>
      <c r="AK535" s="59">
        <f>SUM(Y535:AF535)</f>
        <v>312250</v>
      </c>
      <c r="AL535" s="59">
        <f t="shared" ref="AL535:AL566" si="579">C535+X535+AK535</f>
        <v>2906968.3</v>
      </c>
      <c r="AM535" s="1748" t="s">
        <v>210</v>
      </c>
    </row>
    <row r="536" spans="1:39" x14ac:dyDescent="0.2">
      <c r="A536" s="1050">
        <v>212</v>
      </c>
      <c r="B536" s="1051">
        <v>112</v>
      </c>
      <c r="C536" s="11"/>
      <c r="D536" s="58"/>
      <c r="E536" s="58"/>
      <c r="F536" s="58"/>
      <c r="G536" s="58"/>
      <c r="H536" s="58"/>
      <c r="I536" s="58"/>
      <c r="J536" s="58"/>
      <c r="K536" s="58"/>
      <c r="L536" s="58"/>
      <c r="M536" s="58"/>
      <c r="N536" s="58"/>
      <c r="O536" s="58"/>
      <c r="P536" s="58"/>
      <c r="Q536" s="58"/>
      <c r="R536" s="58"/>
      <c r="S536" s="58">
        <f t="shared" si="530"/>
        <v>0</v>
      </c>
      <c r="T536" s="58">
        <f t="shared" si="531"/>
        <v>0</v>
      </c>
      <c r="U536" s="58">
        <f t="shared" ref="U536:U581" si="580">H536+I536+N536+O536</f>
        <v>0</v>
      </c>
      <c r="V536" s="58">
        <f t="shared" si="575"/>
        <v>0</v>
      </c>
      <c r="W536" s="58">
        <f t="shared" si="576"/>
        <v>0</v>
      </c>
      <c r="X536" s="59">
        <f t="shared" ref="X536:X580" si="581">SUM(D536:R536)</f>
        <v>0</v>
      </c>
      <c r="Y536" s="59"/>
      <c r="Z536" s="1521"/>
      <c r="AA536" s="1521"/>
      <c r="AB536" s="1521"/>
      <c r="AC536" s="1521"/>
      <c r="AD536" s="1521"/>
      <c r="AE536" s="59"/>
      <c r="AF536" s="59"/>
      <c r="AG536" s="59">
        <f t="shared" si="577"/>
        <v>0</v>
      </c>
      <c r="AH536" s="59">
        <f t="shared" ref="AH536:AH581" si="582">Z536+AD536+AA536</f>
        <v>0</v>
      </c>
      <c r="AI536" s="59">
        <f t="shared" si="578"/>
        <v>0</v>
      </c>
      <c r="AJ536" s="59">
        <f t="shared" ref="AJ536:AJ581" si="583">AE536+AF536</f>
        <v>0</v>
      </c>
      <c r="AK536" s="59">
        <f t="shared" ref="AK536:AK581" si="584">SUM(Y536:AF536)</f>
        <v>0</v>
      </c>
      <c r="AL536" s="59">
        <f t="shared" si="579"/>
        <v>0</v>
      </c>
      <c r="AM536" s="1749"/>
    </row>
    <row r="537" spans="1:39" x14ac:dyDescent="0.2">
      <c r="A537" s="1052">
        <v>213</v>
      </c>
      <c r="B537" s="1053">
        <v>119</v>
      </c>
      <c r="C537" s="12"/>
      <c r="D537" s="58"/>
      <c r="E537" s="58">
        <f>250000-20000-50000</f>
        <v>180000</v>
      </c>
      <c r="F537" s="58">
        <f>860000+200000-50000</f>
        <v>1010000</v>
      </c>
      <c r="G537" s="58"/>
      <c r="H537" s="58"/>
      <c r="I537" s="58"/>
      <c r="J537" s="58"/>
      <c r="K537" s="58"/>
      <c r="L537" s="58"/>
      <c r="M537" s="58"/>
      <c r="N537" s="58"/>
      <c r="O537" s="58"/>
      <c r="P537" s="58"/>
      <c r="Q537" s="58"/>
      <c r="R537" s="58"/>
      <c r="S537" s="58">
        <f t="shared" si="530"/>
        <v>180000</v>
      </c>
      <c r="T537" s="58">
        <f t="shared" si="531"/>
        <v>1010000</v>
      </c>
      <c r="U537" s="58">
        <f t="shared" si="580"/>
        <v>0</v>
      </c>
      <c r="V537" s="58">
        <f t="shared" si="575"/>
        <v>0</v>
      </c>
      <c r="W537" s="58">
        <f t="shared" si="576"/>
        <v>0</v>
      </c>
      <c r="X537" s="59">
        <f t="shared" si="581"/>
        <v>1190000</v>
      </c>
      <c r="Y537" s="59"/>
      <c r="Z537" s="1521">
        <f>55000+9000</f>
        <v>64000</v>
      </c>
      <c r="AA537" s="1521"/>
      <c r="AB537" s="1521">
        <f>25000-5360-9000</f>
        <v>10640</v>
      </c>
      <c r="AC537" s="1521"/>
      <c r="AD537" s="1521">
        <f>50000+7800</f>
        <v>57800</v>
      </c>
      <c r="AE537" s="59"/>
      <c r="AF537" s="59"/>
      <c r="AG537" s="59">
        <f t="shared" si="577"/>
        <v>0</v>
      </c>
      <c r="AH537" s="59">
        <f t="shared" si="582"/>
        <v>121800</v>
      </c>
      <c r="AI537" s="59">
        <f t="shared" si="578"/>
        <v>10640</v>
      </c>
      <c r="AJ537" s="59">
        <f t="shared" si="583"/>
        <v>0</v>
      </c>
      <c r="AK537" s="59">
        <f t="shared" si="584"/>
        <v>132440</v>
      </c>
      <c r="AL537" s="59">
        <f t="shared" si="579"/>
        <v>1322440</v>
      </c>
      <c r="AM537" s="1749"/>
    </row>
    <row r="538" spans="1:39" x14ac:dyDescent="0.2">
      <c r="A538" s="1052">
        <v>214</v>
      </c>
      <c r="B538" s="1053">
        <v>112</v>
      </c>
      <c r="C538" s="12"/>
      <c r="D538" s="58"/>
      <c r="E538" s="58"/>
      <c r="F538" s="58"/>
      <c r="G538" s="58"/>
      <c r="H538" s="58"/>
      <c r="I538" s="58"/>
      <c r="J538" s="58"/>
      <c r="K538" s="58"/>
      <c r="L538" s="58"/>
      <c r="M538" s="58"/>
      <c r="N538" s="58"/>
      <c r="O538" s="58"/>
      <c r="P538" s="58"/>
      <c r="Q538" s="58"/>
      <c r="R538" s="58"/>
      <c r="S538" s="58">
        <f t="shared" si="530"/>
        <v>0</v>
      </c>
      <c r="T538" s="58">
        <f t="shared" si="531"/>
        <v>0</v>
      </c>
      <c r="U538" s="58">
        <f t="shared" si="580"/>
        <v>0</v>
      </c>
      <c r="V538" s="58">
        <f t="shared" si="575"/>
        <v>0</v>
      </c>
      <c r="W538" s="58">
        <f t="shared" si="576"/>
        <v>0</v>
      </c>
      <c r="X538" s="59">
        <f t="shared" si="581"/>
        <v>0</v>
      </c>
      <c r="Y538" s="59"/>
      <c r="Z538" s="1521"/>
      <c r="AA538" s="1521"/>
      <c r="AB538" s="1521"/>
      <c r="AC538" s="1521"/>
      <c r="AD538" s="1521"/>
      <c r="AE538" s="59"/>
      <c r="AF538" s="59"/>
      <c r="AG538" s="59">
        <f t="shared" si="577"/>
        <v>0</v>
      </c>
      <c r="AH538" s="59">
        <f t="shared" si="582"/>
        <v>0</v>
      </c>
      <c r="AI538" s="59">
        <f t="shared" si="578"/>
        <v>0</v>
      </c>
      <c r="AJ538" s="59">
        <f t="shared" si="583"/>
        <v>0</v>
      </c>
      <c r="AK538" s="59">
        <f t="shared" si="584"/>
        <v>0</v>
      </c>
      <c r="AL538" s="59">
        <f t="shared" si="579"/>
        <v>0</v>
      </c>
      <c r="AM538" s="1749"/>
    </row>
    <row r="539" spans="1:39" ht="11.25" customHeight="1" x14ac:dyDescent="0.2">
      <c r="A539" s="1050">
        <v>221</v>
      </c>
      <c r="B539" s="1051">
        <v>244</v>
      </c>
      <c r="C539" s="11"/>
      <c r="D539" s="58"/>
      <c r="E539" s="58">
        <f>4000</f>
        <v>4000</v>
      </c>
      <c r="F539" s="58">
        <f>1000</f>
        <v>1000</v>
      </c>
      <c r="G539" s="58"/>
      <c r="H539" s="58"/>
      <c r="I539" s="58"/>
      <c r="J539" s="58"/>
      <c r="K539" s="58"/>
      <c r="L539" s="58"/>
      <c r="M539" s="58"/>
      <c r="N539" s="58"/>
      <c r="O539" s="58"/>
      <c r="P539" s="58"/>
      <c r="Q539" s="58"/>
      <c r="R539" s="58"/>
      <c r="S539" s="58">
        <f t="shared" si="530"/>
        <v>4000</v>
      </c>
      <c r="T539" s="58">
        <f t="shared" si="531"/>
        <v>1000</v>
      </c>
      <c r="U539" s="58">
        <f t="shared" si="580"/>
        <v>0</v>
      </c>
      <c r="V539" s="58">
        <f t="shared" si="575"/>
        <v>0</v>
      </c>
      <c r="W539" s="58">
        <f t="shared" si="576"/>
        <v>0</v>
      </c>
      <c r="X539" s="59">
        <f t="shared" si="581"/>
        <v>5000</v>
      </c>
      <c r="Y539" s="59"/>
      <c r="Z539" s="1521"/>
      <c r="AA539" s="1521"/>
      <c r="AB539" s="1521"/>
      <c r="AC539" s="1521"/>
      <c r="AD539" s="1521"/>
      <c r="AE539" s="59"/>
      <c r="AF539" s="59"/>
      <c r="AG539" s="59">
        <f t="shared" si="577"/>
        <v>0</v>
      </c>
      <c r="AH539" s="59">
        <f t="shared" si="582"/>
        <v>0</v>
      </c>
      <c r="AI539" s="59">
        <f t="shared" si="578"/>
        <v>0</v>
      </c>
      <c r="AJ539" s="59">
        <f t="shared" si="583"/>
        <v>0</v>
      </c>
      <c r="AK539" s="59">
        <f t="shared" si="584"/>
        <v>0</v>
      </c>
      <c r="AL539" s="59">
        <f t="shared" si="579"/>
        <v>5000</v>
      </c>
      <c r="AM539" s="1749"/>
    </row>
    <row r="540" spans="1:39" x14ac:dyDescent="0.2">
      <c r="A540" s="1052">
        <v>222</v>
      </c>
      <c r="B540" s="1053">
        <v>112</v>
      </c>
      <c r="C540" s="12"/>
      <c r="D540" s="58"/>
      <c r="E540" s="58"/>
      <c r="F540" s="58"/>
      <c r="G540" s="58"/>
      <c r="H540" s="58"/>
      <c r="I540" s="58"/>
      <c r="J540" s="58"/>
      <c r="K540" s="58"/>
      <c r="L540" s="58"/>
      <c r="M540" s="58"/>
      <c r="N540" s="58"/>
      <c r="O540" s="58"/>
      <c r="P540" s="58"/>
      <c r="Q540" s="58"/>
      <c r="R540" s="58"/>
      <c r="S540" s="58">
        <f t="shared" si="530"/>
        <v>0</v>
      </c>
      <c r="T540" s="58">
        <f t="shared" si="531"/>
        <v>0</v>
      </c>
      <c r="U540" s="58">
        <f t="shared" si="580"/>
        <v>0</v>
      </c>
      <c r="V540" s="58">
        <f t="shared" si="575"/>
        <v>0</v>
      </c>
      <c r="W540" s="58">
        <f t="shared" si="576"/>
        <v>0</v>
      </c>
      <c r="X540" s="59">
        <f t="shared" si="581"/>
        <v>0</v>
      </c>
      <c r="Y540" s="59"/>
      <c r="Z540" s="1521"/>
      <c r="AA540" s="1521"/>
      <c r="AB540" s="1521"/>
      <c r="AC540" s="1521"/>
      <c r="AD540" s="1521"/>
      <c r="AE540" s="59"/>
      <c r="AF540" s="59"/>
      <c r="AG540" s="59">
        <f t="shared" si="577"/>
        <v>0</v>
      </c>
      <c r="AH540" s="59">
        <f t="shared" si="582"/>
        <v>0</v>
      </c>
      <c r="AI540" s="59">
        <f t="shared" si="578"/>
        <v>0</v>
      </c>
      <c r="AJ540" s="59">
        <f t="shared" si="583"/>
        <v>0</v>
      </c>
      <c r="AK540" s="59">
        <f t="shared" si="584"/>
        <v>0</v>
      </c>
      <c r="AL540" s="59">
        <f t="shared" si="579"/>
        <v>0</v>
      </c>
      <c r="AM540" s="1749"/>
    </row>
    <row r="541" spans="1:39" x14ac:dyDescent="0.2">
      <c r="A541" s="1052">
        <v>222</v>
      </c>
      <c r="B541" s="1053">
        <v>244</v>
      </c>
      <c r="C541" s="12"/>
      <c r="D541" s="58"/>
      <c r="E541" s="58"/>
      <c r="F541" s="58"/>
      <c r="G541" s="58"/>
      <c r="H541" s="58"/>
      <c r="I541" s="58"/>
      <c r="J541" s="58"/>
      <c r="K541" s="58"/>
      <c r="L541" s="58"/>
      <c r="M541" s="58"/>
      <c r="N541" s="58"/>
      <c r="O541" s="58"/>
      <c r="P541" s="58"/>
      <c r="Q541" s="58"/>
      <c r="R541" s="58"/>
      <c r="S541" s="58">
        <f t="shared" si="530"/>
        <v>0</v>
      </c>
      <c r="T541" s="58">
        <f t="shared" si="531"/>
        <v>0</v>
      </c>
      <c r="U541" s="58">
        <f t="shared" si="580"/>
        <v>0</v>
      </c>
      <c r="V541" s="58">
        <f t="shared" si="575"/>
        <v>0</v>
      </c>
      <c r="W541" s="58">
        <f t="shared" si="576"/>
        <v>0</v>
      </c>
      <c r="X541" s="59">
        <f t="shared" si="581"/>
        <v>0</v>
      </c>
      <c r="Y541" s="59"/>
      <c r="Z541" s="1521"/>
      <c r="AA541" s="1521"/>
      <c r="AB541" s="1521"/>
      <c r="AC541" s="1521"/>
      <c r="AD541" s="1521"/>
      <c r="AE541" s="59"/>
      <c r="AF541" s="59"/>
      <c r="AG541" s="59">
        <f t="shared" si="577"/>
        <v>0</v>
      </c>
      <c r="AH541" s="59">
        <f t="shared" si="582"/>
        <v>0</v>
      </c>
      <c r="AI541" s="59">
        <f t="shared" si="578"/>
        <v>0</v>
      </c>
      <c r="AJ541" s="59">
        <f t="shared" si="583"/>
        <v>0</v>
      </c>
      <c r="AK541" s="59">
        <f t="shared" si="584"/>
        <v>0</v>
      </c>
      <c r="AL541" s="59">
        <f t="shared" si="579"/>
        <v>0</v>
      </c>
      <c r="AM541" s="1749"/>
    </row>
    <row r="542" spans="1:39" x14ac:dyDescent="0.2">
      <c r="A542" s="1054" t="s">
        <v>196</v>
      </c>
      <c r="B542" s="1053">
        <v>247</v>
      </c>
      <c r="C542" s="42"/>
      <c r="D542" s="58"/>
      <c r="E542" s="58"/>
      <c r="F542" s="58"/>
      <c r="G542" s="58"/>
      <c r="H542" s="58"/>
      <c r="I542" s="58"/>
      <c r="J542" s="58"/>
      <c r="K542" s="58"/>
      <c r="L542" s="58"/>
      <c r="M542" s="58"/>
      <c r="N542" s="58"/>
      <c r="O542" s="58"/>
      <c r="P542" s="58"/>
      <c r="Q542" s="58"/>
      <c r="R542" s="58"/>
      <c r="S542" s="58">
        <f t="shared" si="530"/>
        <v>0</v>
      </c>
      <c r="T542" s="58">
        <f t="shared" si="531"/>
        <v>0</v>
      </c>
      <c r="U542" s="58">
        <f t="shared" si="580"/>
        <v>0</v>
      </c>
      <c r="V542" s="58">
        <f t="shared" si="575"/>
        <v>0</v>
      </c>
      <c r="W542" s="58">
        <f t="shared" si="576"/>
        <v>0</v>
      </c>
      <c r="X542" s="59">
        <f t="shared" si="581"/>
        <v>0</v>
      </c>
      <c r="Y542" s="59"/>
      <c r="Z542" s="1521"/>
      <c r="AA542" s="1521"/>
      <c r="AB542" s="1521"/>
      <c r="AC542" s="1521"/>
      <c r="AD542" s="1521"/>
      <c r="AE542" s="59"/>
      <c r="AF542" s="59"/>
      <c r="AG542" s="59">
        <f t="shared" si="577"/>
        <v>0</v>
      </c>
      <c r="AH542" s="59">
        <f t="shared" si="582"/>
        <v>0</v>
      </c>
      <c r="AI542" s="59">
        <f t="shared" si="578"/>
        <v>0</v>
      </c>
      <c r="AJ542" s="59">
        <f t="shared" si="583"/>
        <v>0</v>
      </c>
      <c r="AK542" s="59">
        <f t="shared" si="584"/>
        <v>0</v>
      </c>
      <c r="AL542" s="59">
        <f t="shared" si="579"/>
        <v>0</v>
      </c>
      <c r="AM542" s="1749"/>
    </row>
    <row r="543" spans="1:39" x14ac:dyDescent="0.2">
      <c r="A543" s="1054" t="s">
        <v>197</v>
      </c>
      <c r="B543" s="1053">
        <v>247</v>
      </c>
      <c r="C543" s="42"/>
      <c r="D543" s="58"/>
      <c r="E543" s="58"/>
      <c r="F543" s="58"/>
      <c r="G543" s="58"/>
      <c r="H543" s="58"/>
      <c r="I543" s="58"/>
      <c r="J543" s="58"/>
      <c r="K543" s="58"/>
      <c r="L543" s="58"/>
      <c r="M543" s="58"/>
      <c r="N543" s="58"/>
      <c r="O543" s="58"/>
      <c r="P543" s="58"/>
      <c r="Q543" s="58"/>
      <c r="R543" s="58"/>
      <c r="S543" s="58">
        <f t="shared" si="530"/>
        <v>0</v>
      </c>
      <c r="T543" s="58">
        <f t="shared" si="531"/>
        <v>0</v>
      </c>
      <c r="U543" s="58">
        <f t="shared" si="580"/>
        <v>0</v>
      </c>
      <c r="V543" s="58">
        <f t="shared" si="575"/>
        <v>0</v>
      </c>
      <c r="W543" s="58">
        <f t="shared" si="576"/>
        <v>0</v>
      </c>
      <c r="X543" s="59">
        <f t="shared" si="581"/>
        <v>0</v>
      </c>
      <c r="Y543" s="59"/>
      <c r="Z543" s="1521">
        <f>110000-110000</f>
        <v>0</v>
      </c>
      <c r="AA543" s="1521"/>
      <c r="AB543" s="1521"/>
      <c r="AC543" s="1521"/>
      <c r="AD543" s="1521"/>
      <c r="AE543" s="59"/>
      <c r="AF543" s="59"/>
      <c r="AG543" s="59">
        <f t="shared" si="577"/>
        <v>0</v>
      </c>
      <c r="AH543" s="59">
        <f t="shared" si="582"/>
        <v>0</v>
      </c>
      <c r="AI543" s="59">
        <f t="shared" si="578"/>
        <v>0</v>
      </c>
      <c r="AJ543" s="59">
        <f t="shared" si="583"/>
        <v>0</v>
      </c>
      <c r="AK543" s="59">
        <f t="shared" si="584"/>
        <v>0</v>
      </c>
      <c r="AL543" s="59">
        <f t="shared" si="579"/>
        <v>0</v>
      </c>
      <c r="AM543" s="1749"/>
    </row>
    <row r="544" spans="1:39" x14ac:dyDescent="0.2">
      <c r="A544" s="1054" t="s">
        <v>198</v>
      </c>
      <c r="B544" s="1053">
        <v>244</v>
      </c>
      <c r="C544" s="42"/>
      <c r="D544" s="58"/>
      <c r="E544" s="58"/>
      <c r="F544" s="58"/>
      <c r="G544" s="58"/>
      <c r="H544" s="58"/>
      <c r="I544" s="58"/>
      <c r="J544" s="58"/>
      <c r="K544" s="58"/>
      <c r="L544" s="58"/>
      <c r="M544" s="58"/>
      <c r="N544" s="58"/>
      <c r="O544" s="58"/>
      <c r="P544" s="58"/>
      <c r="Q544" s="58"/>
      <c r="R544" s="58"/>
      <c r="S544" s="58">
        <f t="shared" si="530"/>
        <v>0</v>
      </c>
      <c r="T544" s="58">
        <f t="shared" si="531"/>
        <v>0</v>
      </c>
      <c r="U544" s="58">
        <f t="shared" si="580"/>
        <v>0</v>
      </c>
      <c r="V544" s="58">
        <f t="shared" si="575"/>
        <v>0</v>
      </c>
      <c r="W544" s="58">
        <f t="shared" si="576"/>
        <v>0</v>
      </c>
      <c r="X544" s="59">
        <f t="shared" si="581"/>
        <v>0</v>
      </c>
      <c r="Y544" s="59"/>
      <c r="Z544" s="1521">
        <f>15000-15000</f>
        <v>0</v>
      </c>
      <c r="AA544" s="1521"/>
      <c r="AB544" s="1521"/>
      <c r="AC544" s="1521"/>
      <c r="AD544" s="1521"/>
      <c r="AE544" s="59"/>
      <c r="AF544" s="59"/>
      <c r="AG544" s="59">
        <f t="shared" si="577"/>
        <v>0</v>
      </c>
      <c r="AH544" s="59">
        <f t="shared" si="582"/>
        <v>0</v>
      </c>
      <c r="AI544" s="59">
        <f t="shared" si="578"/>
        <v>0</v>
      </c>
      <c r="AJ544" s="59">
        <f t="shared" si="583"/>
        <v>0</v>
      </c>
      <c r="AK544" s="59">
        <f t="shared" si="584"/>
        <v>0</v>
      </c>
      <c r="AL544" s="59">
        <f t="shared" si="579"/>
        <v>0</v>
      </c>
      <c r="AM544" s="1749"/>
    </row>
    <row r="545" spans="1:39" x14ac:dyDescent="0.2">
      <c r="A545" s="1054" t="s">
        <v>878</v>
      </c>
      <c r="B545" s="1053">
        <v>244</v>
      </c>
      <c r="C545" s="42"/>
      <c r="D545" s="58"/>
      <c r="E545" s="58"/>
      <c r="F545" s="58"/>
      <c r="G545" s="58"/>
      <c r="H545" s="58"/>
      <c r="I545" s="58"/>
      <c r="J545" s="58"/>
      <c r="K545" s="58"/>
      <c r="L545" s="58"/>
      <c r="M545" s="58"/>
      <c r="N545" s="58"/>
      <c r="O545" s="58"/>
      <c r="P545" s="58"/>
      <c r="Q545" s="58"/>
      <c r="R545" s="58"/>
      <c r="S545" s="58">
        <f t="shared" si="530"/>
        <v>0</v>
      </c>
      <c r="T545" s="58">
        <f t="shared" si="531"/>
        <v>0</v>
      </c>
      <c r="U545" s="58">
        <f t="shared" si="580"/>
        <v>0</v>
      </c>
      <c r="V545" s="58">
        <f t="shared" si="575"/>
        <v>0</v>
      </c>
      <c r="W545" s="58">
        <f t="shared" si="576"/>
        <v>0</v>
      </c>
      <c r="X545" s="59">
        <f>SUM(D545:R545)</f>
        <v>0</v>
      </c>
      <c r="Y545" s="59"/>
      <c r="Z545" s="1521">
        <f>5598-5598</f>
        <v>0</v>
      </c>
      <c r="AA545" s="1521"/>
      <c r="AB545" s="1521"/>
      <c r="AC545" s="1521"/>
      <c r="AD545" s="1521"/>
      <c r="AE545" s="59"/>
      <c r="AF545" s="59"/>
      <c r="AG545" s="59">
        <f t="shared" si="577"/>
        <v>0</v>
      </c>
      <c r="AH545" s="59">
        <f t="shared" si="582"/>
        <v>0</v>
      </c>
      <c r="AI545" s="59">
        <f t="shared" si="578"/>
        <v>0</v>
      </c>
      <c r="AJ545" s="59">
        <f t="shared" si="583"/>
        <v>0</v>
      </c>
      <c r="AK545" s="59">
        <f t="shared" si="584"/>
        <v>0</v>
      </c>
      <c r="AL545" s="59">
        <f t="shared" si="579"/>
        <v>0</v>
      </c>
      <c r="AM545" s="1749"/>
    </row>
    <row r="546" spans="1:39" x14ac:dyDescent="0.2">
      <c r="A546" s="1052">
        <v>224</v>
      </c>
      <c r="B546" s="1053">
        <v>244</v>
      </c>
      <c r="C546" s="12"/>
      <c r="D546" s="58"/>
      <c r="E546" s="58"/>
      <c r="F546" s="58"/>
      <c r="G546" s="58"/>
      <c r="H546" s="58"/>
      <c r="I546" s="58"/>
      <c r="J546" s="58"/>
      <c r="K546" s="58"/>
      <c r="L546" s="58"/>
      <c r="M546" s="58"/>
      <c r="N546" s="58"/>
      <c r="O546" s="58"/>
      <c r="P546" s="58"/>
      <c r="Q546" s="58"/>
      <c r="R546" s="58"/>
      <c r="S546" s="58">
        <f t="shared" si="530"/>
        <v>0</v>
      </c>
      <c r="T546" s="58">
        <f t="shared" si="531"/>
        <v>0</v>
      </c>
      <c r="U546" s="58">
        <f t="shared" si="580"/>
        <v>0</v>
      </c>
      <c r="V546" s="58">
        <f t="shared" si="575"/>
        <v>0</v>
      </c>
      <c r="W546" s="58">
        <f t="shared" si="576"/>
        <v>0</v>
      </c>
      <c r="X546" s="59">
        <f t="shared" si="581"/>
        <v>0</v>
      </c>
      <c r="Y546" s="59"/>
      <c r="Z546" s="1521">
        <f>1000-1000</f>
        <v>0</v>
      </c>
      <c r="AA546" s="1521"/>
      <c r="AB546" s="1521"/>
      <c r="AC546" s="1521"/>
      <c r="AD546" s="1521"/>
      <c r="AE546" s="59"/>
      <c r="AF546" s="59"/>
      <c r="AG546" s="59">
        <f t="shared" si="577"/>
        <v>0</v>
      </c>
      <c r="AH546" s="59">
        <f t="shared" si="582"/>
        <v>0</v>
      </c>
      <c r="AI546" s="59">
        <f t="shared" si="578"/>
        <v>0</v>
      </c>
      <c r="AJ546" s="59">
        <f t="shared" si="583"/>
        <v>0</v>
      </c>
      <c r="AK546" s="59">
        <f t="shared" si="584"/>
        <v>0</v>
      </c>
      <c r="AL546" s="59">
        <f t="shared" si="579"/>
        <v>0</v>
      </c>
      <c r="AM546" s="1749"/>
    </row>
    <row r="547" spans="1:39" x14ac:dyDescent="0.2">
      <c r="A547" s="1055" t="s">
        <v>199</v>
      </c>
      <c r="B547" s="1057">
        <v>244</v>
      </c>
      <c r="C547" s="14"/>
      <c r="D547" s="58"/>
      <c r="E547" s="58"/>
      <c r="F547" s="58"/>
      <c r="G547" s="58"/>
      <c r="H547" s="58"/>
      <c r="I547" s="58"/>
      <c r="J547" s="58"/>
      <c r="K547" s="58"/>
      <c r="L547" s="58"/>
      <c r="M547" s="58"/>
      <c r="N547" s="58"/>
      <c r="O547" s="58"/>
      <c r="P547" s="58"/>
      <c r="Q547" s="58"/>
      <c r="R547" s="58"/>
      <c r="S547" s="58">
        <f t="shared" si="530"/>
        <v>0</v>
      </c>
      <c r="T547" s="58">
        <f t="shared" si="531"/>
        <v>0</v>
      </c>
      <c r="U547" s="58">
        <f t="shared" si="580"/>
        <v>0</v>
      </c>
      <c r="V547" s="58">
        <f t="shared" si="575"/>
        <v>0</v>
      </c>
      <c r="W547" s="58">
        <f t="shared" si="576"/>
        <v>0</v>
      </c>
      <c r="X547" s="59">
        <f t="shared" si="581"/>
        <v>0</v>
      </c>
      <c r="Y547" s="59"/>
      <c r="Z547" s="1521">
        <f>18000-18000</f>
        <v>0</v>
      </c>
      <c r="AA547" s="1521"/>
      <c r="AB547" s="1521"/>
      <c r="AC547" s="1521"/>
      <c r="AD547" s="1521"/>
      <c r="AE547" s="59"/>
      <c r="AF547" s="59"/>
      <c r="AG547" s="59">
        <f t="shared" si="577"/>
        <v>0</v>
      </c>
      <c r="AH547" s="59">
        <f t="shared" si="582"/>
        <v>0</v>
      </c>
      <c r="AI547" s="59">
        <f t="shared" si="578"/>
        <v>0</v>
      </c>
      <c r="AJ547" s="59">
        <f t="shared" si="583"/>
        <v>0</v>
      </c>
      <c r="AK547" s="59">
        <f t="shared" si="584"/>
        <v>0</v>
      </c>
      <c r="AL547" s="59">
        <f t="shared" si="579"/>
        <v>0</v>
      </c>
      <c r="AM547" s="1749"/>
    </row>
    <row r="548" spans="1:39" x14ac:dyDescent="0.2">
      <c r="A548" s="1055" t="s">
        <v>200</v>
      </c>
      <c r="B548" s="1057">
        <v>244</v>
      </c>
      <c r="C548" s="14"/>
      <c r="D548" s="58"/>
      <c r="E548" s="58"/>
      <c r="F548" s="58"/>
      <c r="G548" s="58"/>
      <c r="H548" s="58"/>
      <c r="I548" s="58"/>
      <c r="J548" s="58"/>
      <c r="K548" s="58"/>
      <c r="L548" s="58"/>
      <c r="M548" s="58"/>
      <c r="N548" s="58"/>
      <c r="O548" s="58"/>
      <c r="P548" s="58"/>
      <c r="Q548" s="58"/>
      <c r="R548" s="58"/>
      <c r="S548" s="58">
        <f t="shared" si="530"/>
        <v>0</v>
      </c>
      <c r="T548" s="58">
        <f t="shared" si="531"/>
        <v>0</v>
      </c>
      <c r="U548" s="58">
        <f t="shared" si="580"/>
        <v>0</v>
      </c>
      <c r="V548" s="58">
        <f t="shared" si="575"/>
        <v>0</v>
      </c>
      <c r="W548" s="58">
        <f t="shared" si="576"/>
        <v>0</v>
      </c>
      <c r="X548" s="59">
        <f t="shared" si="581"/>
        <v>0</v>
      </c>
      <c r="Y548" s="59"/>
      <c r="Z548" s="1521"/>
      <c r="AA548" s="1521"/>
      <c r="AB548" s="1521"/>
      <c r="AC548" s="1521"/>
      <c r="AD548" s="1521"/>
      <c r="AE548" s="59"/>
      <c r="AF548" s="59"/>
      <c r="AG548" s="59">
        <f t="shared" si="577"/>
        <v>0</v>
      </c>
      <c r="AH548" s="59">
        <f t="shared" si="582"/>
        <v>0</v>
      </c>
      <c r="AI548" s="59">
        <f t="shared" si="578"/>
        <v>0</v>
      </c>
      <c r="AJ548" s="59">
        <f t="shared" si="583"/>
        <v>0</v>
      </c>
      <c r="AK548" s="59">
        <f t="shared" si="584"/>
        <v>0</v>
      </c>
      <c r="AL548" s="59">
        <f t="shared" si="579"/>
        <v>0</v>
      </c>
      <c r="AM548" s="1749"/>
    </row>
    <row r="549" spans="1:39" x14ac:dyDescent="0.2">
      <c r="A549" s="1055" t="s">
        <v>201</v>
      </c>
      <c r="B549" s="1057">
        <v>244</v>
      </c>
      <c r="C549" s="14"/>
      <c r="D549" s="58"/>
      <c r="E549" s="58"/>
      <c r="F549" s="58">
        <f>7000</f>
        <v>7000</v>
      </c>
      <c r="G549" s="58"/>
      <c r="H549" s="58"/>
      <c r="I549" s="58"/>
      <c r="J549" s="58"/>
      <c r="K549" s="58"/>
      <c r="L549" s="58"/>
      <c r="M549" s="58"/>
      <c r="N549" s="58"/>
      <c r="O549" s="58"/>
      <c r="P549" s="58"/>
      <c r="Q549" s="58"/>
      <c r="R549" s="58"/>
      <c r="S549" s="58">
        <f t="shared" si="530"/>
        <v>0</v>
      </c>
      <c r="T549" s="58">
        <f t="shared" si="531"/>
        <v>7000</v>
      </c>
      <c r="U549" s="58">
        <f t="shared" si="580"/>
        <v>0</v>
      </c>
      <c r="V549" s="58">
        <f t="shared" si="575"/>
        <v>0</v>
      </c>
      <c r="W549" s="58">
        <f t="shared" si="576"/>
        <v>0</v>
      </c>
      <c r="X549" s="59">
        <f t="shared" si="581"/>
        <v>7000</v>
      </c>
      <c r="Y549" s="59"/>
      <c r="Z549" s="1521">
        <f>900+1400+3350-5650</f>
        <v>0</v>
      </c>
      <c r="AA549" s="1521"/>
      <c r="AB549" s="1521"/>
      <c r="AC549" s="1521"/>
      <c r="AD549" s="1521"/>
      <c r="AE549" s="59"/>
      <c r="AF549" s="59"/>
      <c r="AG549" s="59">
        <f t="shared" si="577"/>
        <v>0</v>
      </c>
      <c r="AH549" s="59">
        <f t="shared" si="582"/>
        <v>0</v>
      </c>
      <c r="AI549" s="59">
        <f t="shared" si="578"/>
        <v>0</v>
      </c>
      <c r="AJ549" s="59">
        <f t="shared" si="583"/>
        <v>0</v>
      </c>
      <c r="AK549" s="59">
        <f t="shared" si="584"/>
        <v>0</v>
      </c>
      <c r="AL549" s="59">
        <f t="shared" si="579"/>
        <v>7000</v>
      </c>
      <c r="AM549" s="1749"/>
    </row>
    <row r="550" spans="1:39" x14ac:dyDescent="0.2">
      <c r="A550" s="1055" t="s">
        <v>202</v>
      </c>
      <c r="B550" s="1057">
        <v>244</v>
      </c>
      <c r="C550" s="14"/>
      <c r="D550" s="58"/>
      <c r="E550" s="58"/>
      <c r="F550" s="58"/>
      <c r="G550" s="58"/>
      <c r="H550" s="58"/>
      <c r="I550" s="58"/>
      <c r="J550" s="58"/>
      <c r="K550" s="58"/>
      <c r="L550" s="58"/>
      <c r="M550" s="58"/>
      <c r="N550" s="58"/>
      <c r="O550" s="58"/>
      <c r="P550" s="58"/>
      <c r="Q550" s="58"/>
      <c r="R550" s="58"/>
      <c r="S550" s="58">
        <f t="shared" si="530"/>
        <v>0</v>
      </c>
      <c r="T550" s="58">
        <f t="shared" si="531"/>
        <v>0</v>
      </c>
      <c r="U550" s="58">
        <f t="shared" si="580"/>
        <v>0</v>
      </c>
      <c r="V550" s="58">
        <f t="shared" si="575"/>
        <v>0</v>
      </c>
      <c r="W550" s="58">
        <f t="shared" si="576"/>
        <v>0</v>
      </c>
      <c r="X550" s="59">
        <f t="shared" si="581"/>
        <v>0</v>
      </c>
      <c r="Y550" s="59"/>
      <c r="Z550" s="1521"/>
      <c r="AA550" s="1521"/>
      <c r="AB550" s="1521"/>
      <c r="AC550" s="1521"/>
      <c r="AD550" s="1521"/>
      <c r="AE550" s="59"/>
      <c r="AF550" s="59"/>
      <c r="AG550" s="59">
        <f t="shared" si="577"/>
        <v>0</v>
      </c>
      <c r="AH550" s="59">
        <f t="shared" si="582"/>
        <v>0</v>
      </c>
      <c r="AI550" s="59">
        <f t="shared" si="578"/>
        <v>0</v>
      </c>
      <c r="AJ550" s="59">
        <f t="shared" si="583"/>
        <v>0</v>
      </c>
      <c r="AK550" s="59">
        <f t="shared" si="584"/>
        <v>0</v>
      </c>
      <c r="AL550" s="59">
        <f t="shared" si="579"/>
        <v>0</v>
      </c>
      <c r="AM550" s="1749"/>
    </row>
    <row r="551" spans="1:39" x14ac:dyDescent="0.2">
      <c r="A551" s="1056" t="s">
        <v>246</v>
      </c>
      <c r="B551" s="1057">
        <v>244</v>
      </c>
      <c r="C551" s="15"/>
      <c r="D551" s="58"/>
      <c r="E551" s="58">
        <f>20000</f>
        <v>20000</v>
      </c>
      <c r="F551" s="58">
        <f>10000+60000+60000</f>
        <v>130000</v>
      </c>
      <c r="G551" s="58"/>
      <c r="H551" s="58"/>
      <c r="I551" s="58"/>
      <c r="J551" s="58"/>
      <c r="K551" s="58"/>
      <c r="L551" s="58"/>
      <c r="M551" s="58"/>
      <c r="N551" s="58"/>
      <c r="O551" s="58"/>
      <c r="P551" s="58"/>
      <c r="Q551" s="58"/>
      <c r="R551" s="58"/>
      <c r="S551" s="58">
        <f t="shared" si="530"/>
        <v>20000</v>
      </c>
      <c r="T551" s="58">
        <f t="shared" si="531"/>
        <v>130000</v>
      </c>
      <c r="U551" s="58">
        <f t="shared" si="580"/>
        <v>0</v>
      </c>
      <c r="V551" s="58">
        <f t="shared" si="575"/>
        <v>0</v>
      </c>
      <c r="W551" s="58">
        <f t="shared" si="576"/>
        <v>0</v>
      </c>
      <c r="X551" s="59">
        <f t="shared" si="581"/>
        <v>150000</v>
      </c>
      <c r="Y551" s="59"/>
      <c r="Z551" s="1521">
        <f>2426+8000+1200-11626</f>
        <v>0</v>
      </c>
      <c r="AA551" s="1521"/>
      <c r="AB551" s="1521"/>
      <c r="AC551" s="1521"/>
      <c r="AD551" s="1521"/>
      <c r="AE551" s="59"/>
      <c r="AF551" s="59"/>
      <c r="AG551" s="59">
        <f t="shared" si="577"/>
        <v>0</v>
      </c>
      <c r="AH551" s="59">
        <f t="shared" si="582"/>
        <v>0</v>
      </c>
      <c r="AI551" s="59">
        <f t="shared" si="578"/>
        <v>0</v>
      </c>
      <c r="AJ551" s="59">
        <f t="shared" si="583"/>
        <v>0</v>
      </c>
      <c r="AK551" s="59">
        <f t="shared" si="584"/>
        <v>0</v>
      </c>
      <c r="AL551" s="59">
        <f t="shared" si="579"/>
        <v>150000</v>
      </c>
      <c r="AM551" s="1749"/>
    </row>
    <row r="552" spans="1:39" x14ac:dyDescent="0.2">
      <c r="A552" s="1056" t="s">
        <v>248</v>
      </c>
      <c r="B552" s="1057">
        <v>244</v>
      </c>
      <c r="C552" s="15"/>
      <c r="D552" s="58"/>
      <c r="E552" s="58"/>
      <c r="F552" s="58"/>
      <c r="G552" s="58"/>
      <c r="H552" s="58"/>
      <c r="I552" s="58"/>
      <c r="J552" s="58"/>
      <c r="K552" s="58"/>
      <c r="L552" s="58"/>
      <c r="M552" s="58"/>
      <c r="N552" s="58"/>
      <c r="O552" s="58"/>
      <c r="P552" s="58"/>
      <c r="Q552" s="58"/>
      <c r="R552" s="58"/>
      <c r="S552" s="58">
        <f t="shared" si="530"/>
        <v>0</v>
      </c>
      <c r="T552" s="58">
        <f t="shared" si="531"/>
        <v>0</v>
      </c>
      <c r="U552" s="58">
        <f t="shared" si="580"/>
        <v>0</v>
      </c>
      <c r="V552" s="58">
        <f t="shared" si="575"/>
        <v>0</v>
      </c>
      <c r="W552" s="58">
        <f t="shared" si="576"/>
        <v>0</v>
      </c>
      <c r="X552" s="59">
        <f t="shared" si="581"/>
        <v>0</v>
      </c>
      <c r="Y552" s="59"/>
      <c r="Z552" s="1521"/>
      <c r="AA552" s="1521"/>
      <c r="AB552" s="1521"/>
      <c r="AC552" s="1521"/>
      <c r="AD552" s="1521"/>
      <c r="AE552" s="59"/>
      <c r="AF552" s="59"/>
      <c r="AG552" s="59">
        <f t="shared" si="577"/>
        <v>0</v>
      </c>
      <c r="AH552" s="59">
        <f t="shared" si="582"/>
        <v>0</v>
      </c>
      <c r="AI552" s="59">
        <f t="shared" si="578"/>
        <v>0</v>
      </c>
      <c r="AJ552" s="59">
        <f t="shared" si="583"/>
        <v>0</v>
      </c>
      <c r="AK552" s="59">
        <f t="shared" si="584"/>
        <v>0</v>
      </c>
      <c r="AL552" s="59">
        <f t="shared" si="579"/>
        <v>0</v>
      </c>
      <c r="AM552" s="1749"/>
    </row>
    <row r="553" spans="1:39" x14ac:dyDescent="0.2">
      <c r="A553" s="1050">
        <v>227</v>
      </c>
      <c r="B553" s="1051">
        <v>244</v>
      </c>
      <c r="C553" s="11"/>
      <c r="D553" s="58"/>
      <c r="E553" s="58"/>
      <c r="F553" s="58"/>
      <c r="G553" s="58"/>
      <c r="H553" s="58"/>
      <c r="I553" s="58"/>
      <c r="J553" s="58"/>
      <c r="K553" s="58"/>
      <c r="L553" s="58"/>
      <c r="M553" s="58"/>
      <c r="N553" s="58"/>
      <c r="O553" s="58"/>
      <c r="P553" s="58"/>
      <c r="Q553" s="58"/>
      <c r="R553" s="58"/>
      <c r="S553" s="58">
        <f t="shared" si="530"/>
        <v>0</v>
      </c>
      <c r="T553" s="58">
        <f t="shared" si="531"/>
        <v>0</v>
      </c>
      <c r="U553" s="58">
        <f t="shared" si="580"/>
        <v>0</v>
      </c>
      <c r="V553" s="58">
        <f t="shared" si="575"/>
        <v>0</v>
      </c>
      <c r="W553" s="58">
        <f t="shared" si="576"/>
        <v>0</v>
      </c>
      <c r="X553" s="59">
        <f t="shared" si="581"/>
        <v>0</v>
      </c>
      <c r="Y553" s="59"/>
      <c r="Z553" s="1521"/>
      <c r="AA553" s="1521"/>
      <c r="AB553" s="1521"/>
      <c r="AC553" s="1521"/>
      <c r="AD553" s="1521"/>
      <c r="AE553" s="59"/>
      <c r="AF553" s="59"/>
      <c r="AG553" s="59">
        <f t="shared" si="577"/>
        <v>0</v>
      </c>
      <c r="AH553" s="59">
        <f t="shared" si="582"/>
        <v>0</v>
      </c>
      <c r="AI553" s="59">
        <f t="shared" si="578"/>
        <v>0</v>
      </c>
      <c r="AJ553" s="59">
        <f t="shared" si="583"/>
        <v>0</v>
      </c>
      <c r="AK553" s="59">
        <f t="shared" si="584"/>
        <v>0</v>
      </c>
      <c r="AL553" s="59">
        <f t="shared" si="579"/>
        <v>0</v>
      </c>
      <c r="AM553" s="1749"/>
    </row>
    <row r="554" spans="1:39" x14ac:dyDescent="0.2">
      <c r="A554" s="1056">
        <v>262</v>
      </c>
      <c r="B554" s="1049">
        <v>112</v>
      </c>
      <c r="C554" s="15"/>
      <c r="D554" s="58"/>
      <c r="E554" s="58"/>
      <c r="F554" s="58"/>
      <c r="G554" s="58"/>
      <c r="H554" s="58"/>
      <c r="I554" s="58"/>
      <c r="J554" s="58"/>
      <c r="K554" s="58"/>
      <c r="L554" s="58"/>
      <c r="M554" s="58"/>
      <c r="N554" s="58"/>
      <c r="O554" s="58"/>
      <c r="P554" s="58"/>
      <c r="Q554" s="58"/>
      <c r="R554" s="58"/>
      <c r="S554" s="58">
        <f t="shared" si="530"/>
        <v>0</v>
      </c>
      <c r="T554" s="58">
        <f t="shared" si="531"/>
        <v>0</v>
      </c>
      <c r="U554" s="58">
        <f t="shared" si="580"/>
        <v>0</v>
      </c>
      <c r="V554" s="58">
        <f t="shared" si="575"/>
        <v>0</v>
      </c>
      <c r="W554" s="58">
        <f t="shared" si="576"/>
        <v>0</v>
      </c>
      <c r="X554" s="59">
        <f t="shared" si="581"/>
        <v>0</v>
      </c>
      <c r="Y554" s="59"/>
      <c r="Z554" s="1521"/>
      <c r="AA554" s="1521"/>
      <c r="AB554" s="1521"/>
      <c r="AC554" s="1521"/>
      <c r="AD554" s="1521"/>
      <c r="AE554" s="59"/>
      <c r="AF554" s="59"/>
      <c r="AG554" s="59">
        <f t="shared" si="577"/>
        <v>0</v>
      </c>
      <c r="AH554" s="59">
        <f t="shared" si="582"/>
        <v>0</v>
      </c>
      <c r="AI554" s="59">
        <f t="shared" si="578"/>
        <v>0</v>
      </c>
      <c r="AJ554" s="59">
        <f t="shared" si="583"/>
        <v>0</v>
      </c>
      <c r="AK554" s="59">
        <f t="shared" si="584"/>
        <v>0</v>
      </c>
      <c r="AL554" s="59">
        <f t="shared" si="579"/>
        <v>0</v>
      </c>
      <c r="AM554" s="1749"/>
    </row>
    <row r="555" spans="1:39" x14ac:dyDescent="0.2">
      <c r="A555" s="1056">
        <v>262</v>
      </c>
      <c r="B555" s="1049">
        <v>119</v>
      </c>
      <c r="C555" s="15"/>
      <c r="D555" s="58"/>
      <c r="E555" s="58"/>
      <c r="F555" s="58"/>
      <c r="G555" s="58"/>
      <c r="H555" s="58"/>
      <c r="I555" s="58"/>
      <c r="J555" s="58"/>
      <c r="K555" s="58"/>
      <c r="L555" s="58"/>
      <c r="M555" s="58"/>
      <c r="N555" s="58"/>
      <c r="O555" s="58"/>
      <c r="P555" s="58"/>
      <c r="Q555" s="58"/>
      <c r="R555" s="58"/>
      <c r="S555" s="58">
        <f t="shared" si="530"/>
        <v>0</v>
      </c>
      <c r="T555" s="58">
        <f t="shared" si="531"/>
        <v>0</v>
      </c>
      <c r="U555" s="58">
        <f t="shared" si="580"/>
        <v>0</v>
      </c>
      <c r="V555" s="58">
        <f t="shared" si="575"/>
        <v>0</v>
      </c>
      <c r="W555" s="58">
        <f t="shared" si="576"/>
        <v>0</v>
      </c>
      <c r="X555" s="59">
        <f t="shared" si="581"/>
        <v>0</v>
      </c>
      <c r="Y555" s="59"/>
      <c r="Z555" s="1521"/>
      <c r="AA555" s="1521"/>
      <c r="AB555" s="1521"/>
      <c r="AC555" s="1521"/>
      <c r="AD555" s="1521"/>
      <c r="AE555" s="59"/>
      <c r="AF555" s="59"/>
      <c r="AG555" s="59">
        <f t="shared" si="577"/>
        <v>0</v>
      </c>
      <c r="AH555" s="59">
        <f t="shared" si="582"/>
        <v>0</v>
      </c>
      <c r="AI555" s="59">
        <f t="shared" si="578"/>
        <v>0</v>
      </c>
      <c r="AJ555" s="59">
        <f t="shared" si="583"/>
        <v>0</v>
      </c>
      <c r="AK555" s="59">
        <f t="shared" si="584"/>
        <v>0</v>
      </c>
      <c r="AL555" s="59">
        <f t="shared" si="579"/>
        <v>0</v>
      </c>
      <c r="AM555" s="1749"/>
    </row>
    <row r="556" spans="1:39" x14ac:dyDescent="0.2">
      <c r="A556" s="1050">
        <v>266</v>
      </c>
      <c r="B556" s="1051">
        <v>111</v>
      </c>
      <c r="C556" s="11"/>
      <c r="D556" s="58"/>
      <c r="E556" s="58"/>
      <c r="F556" s="58">
        <f>70000</f>
        <v>70000</v>
      </c>
      <c r="G556" s="58"/>
      <c r="H556" s="58"/>
      <c r="I556" s="58"/>
      <c r="J556" s="58"/>
      <c r="K556" s="58"/>
      <c r="L556" s="58"/>
      <c r="M556" s="58"/>
      <c r="N556" s="58"/>
      <c r="O556" s="58"/>
      <c r="P556" s="58"/>
      <c r="Q556" s="58"/>
      <c r="R556" s="58"/>
      <c r="S556" s="58">
        <f>D556+E556+J556+K556</f>
        <v>0</v>
      </c>
      <c r="T556" s="58">
        <f>F556+G556+L556+M556</f>
        <v>70000</v>
      </c>
      <c r="U556" s="58">
        <f>H556+I556+N556+O556</f>
        <v>0</v>
      </c>
      <c r="V556" s="58">
        <f>P556</f>
        <v>0</v>
      </c>
      <c r="W556" s="58">
        <f t="shared" si="576"/>
        <v>0</v>
      </c>
      <c r="X556" s="59">
        <f t="shared" si="581"/>
        <v>70000</v>
      </c>
      <c r="Y556" s="59"/>
      <c r="Z556" s="1521"/>
      <c r="AA556" s="1521"/>
      <c r="AB556" s="1521"/>
      <c r="AC556" s="1521"/>
      <c r="AD556" s="1521"/>
      <c r="AE556" s="59"/>
      <c r="AF556" s="59"/>
      <c r="AG556" s="59">
        <f t="shared" si="577"/>
        <v>0</v>
      </c>
      <c r="AH556" s="59">
        <f t="shared" si="582"/>
        <v>0</v>
      </c>
      <c r="AI556" s="59">
        <f t="shared" si="578"/>
        <v>0</v>
      </c>
      <c r="AJ556" s="59">
        <f t="shared" si="583"/>
        <v>0</v>
      </c>
      <c r="AK556" s="59">
        <f t="shared" si="584"/>
        <v>0</v>
      </c>
      <c r="AL556" s="59">
        <f t="shared" si="579"/>
        <v>70000</v>
      </c>
      <c r="AM556" s="1749"/>
    </row>
    <row r="557" spans="1:39" x14ac:dyDescent="0.2">
      <c r="A557" s="1050">
        <v>266</v>
      </c>
      <c r="B557" s="1051">
        <v>112</v>
      </c>
      <c r="C557" s="11"/>
      <c r="D557" s="58"/>
      <c r="E557" s="58"/>
      <c r="F557" s="58"/>
      <c r="G557" s="58"/>
      <c r="H557" s="58"/>
      <c r="I557" s="58"/>
      <c r="J557" s="58"/>
      <c r="K557" s="58"/>
      <c r="L557" s="58"/>
      <c r="M557" s="58"/>
      <c r="N557" s="58"/>
      <c r="O557" s="58"/>
      <c r="P557" s="58"/>
      <c r="Q557" s="58"/>
      <c r="R557" s="58"/>
      <c r="S557" s="58">
        <f>D557+E557+J557+K557</f>
        <v>0</v>
      </c>
      <c r="T557" s="58">
        <f>F557+G557+L557+M557</f>
        <v>0</v>
      </c>
      <c r="U557" s="58">
        <f>H557+I557+N557+O557</f>
        <v>0</v>
      </c>
      <c r="V557" s="58">
        <f>P557</f>
        <v>0</v>
      </c>
      <c r="W557" s="58">
        <f t="shared" si="576"/>
        <v>0</v>
      </c>
      <c r="X557" s="59">
        <f t="shared" si="581"/>
        <v>0</v>
      </c>
      <c r="Y557" s="59"/>
      <c r="Z557" s="1521"/>
      <c r="AA557" s="1521"/>
      <c r="AB557" s="1521"/>
      <c r="AC557" s="1521"/>
      <c r="AD557" s="1521"/>
      <c r="AE557" s="59"/>
      <c r="AF557" s="59"/>
      <c r="AG557" s="59">
        <f t="shared" si="577"/>
        <v>0</v>
      </c>
      <c r="AH557" s="59">
        <f t="shared" si="582"/>
        <v>0</v>
      </c>
      <c r="AI557" s="59">
        <f t="shared" si="578"/>
        <v>0</v>
      </c>
      <c r="AJ557" s="59">
        <f t="shared" si="583"/>
        <v>0</v>
      </c>
      <c r="AK557" s="59">
        <f t="shared" si="584"/>
        <v>0</v>
      </c>
      <c r="AL557" s="59">
        <f t="shared" si="579"/>
        <v>0</v>
      </c>
      <c r="AM557" s="1749"/>
    </row>
    <row r="558" spans="1:39" x14ac:dyDescent="0.2">
      <c r="A558" s="1050">
        <v>266</v>
      </c>
      <c r="B558" s="1051">
        <v>119</v>
      </c>
      <c r="C558" s="11"/>
      <c r="D558" s="58"/>
      <c r="E558" s="58"/>
      <c r="F558" s="58"/>
      <c r="G558" s="58"/>
      <c r="H558" s="58"/>
      <c r="I558" s="58"/>
      <c r="J558" s="58"/>
      <c r="K558" s="58"/>
      <c r="L558" s="58"/>
      <c r="M558" s="58"/>
      <c r="N558" s="58"/>
      <c r="O558" s="58"/>
      <c r="P558" s="58"/>
      <c r="Q558" s="58"/>
      <c r="R558" s="58"/>
      <c r="S558" s="58">
        <f>D558+E558+J558+K558</f>
        <v>0</v>
      </c>
      <c r="T558" s="58">
        <f>F558+G558+L558+M558</f>
        <v>0</v>
      </c>
      <c r="U558" s="58">
        <f>H558+I558+N558+O558</f>
        <v>0</v>
      </c>
      <c r="V558" s="58">
        <f>P558</f>
        <v>0</v>
      </c>
      <c r="W558" s="58">
        <f t="shared" si="576"/>
        <v>0</v>
      </c>
      <c r="X558" s="59">
        <f t="shared" si="581"/>
        <v>0</v>
      </c>
      <c r="Y558" s="59"/>
      <c r="Z558" s="1521"/>
      <c r="AA558" s="1521"/>
      <c r="AB558" s="1521"/>
      <c r="AC558" s="1521"/>
      <c r="AD558" s="1521"/>
      <c r="AE558" s="59"/>
      <c r="AF558" s="59"/>
      <c r="AG558" s="59">
        <f t="shared" si="577"/>
        <v>0</v>
      </c>
      <c r="AH558" s="59">
        <f t="shared" si="582"/>
        <v>0</v>
      </c>
      <c r="AI558" s="59">
        <f t="shared" si="578"/>
        <v>0</v>
      </c>
      <c r="AJ558" s="59">
        <f t="shared" si="583"/>
        <v>0</v>
      </c>
      <c r="AK558" s="59">
        <f t="shared" si="584"/>
        <v>0</v>
      </c>
      <c r="AL558" s="59">
        <f t="shared" si="579"/>
        <v>0</v>
      </c>
      <c r="AM558" s="1749"/>
    </row>
    <row r="559" spans="1:39" hidden="1" x14ac:dyDescent="0.2">
      <c r="A559" s="1050">
        <v>267</v>
      </c>
      <c r="B559" s="1051">
        <v>112</v>
      </c>
      <c r="C559" s="11"/>
      <c r="D559" s="58"/>
      <c r="E559" s="58"/>
      <c r="F559" s="58"/>
      <c r="G559" s="58"/>
      <c r="H559" s="58"/>
      <c r="I559" s="58"/>
      <c r="J559" s="58"/>
      <c r="K559" s="58"/>
      <c r="L559" s="58"/>
      <c r="M559" s="58"/>
      <c r="N559" s="58"/>
      <c r="O559" s="58"/>
      <c r="P559" s="58"/>
      <c r="Q559" s="58"/>
      <c r="R559" s="58"/>
      <c r="S559" s="58">
        <f>D559+E559+J559+K559</f>
        <v>0</v>
      </c>
      <c r="T559" s="58">
        <f>F559+G559+L559+M559</f>
        <v>0</v>
      </c>
      <c r="U559" s="58">
        <f>H559+I559+N559+O559</f>
        <v>0</v>
      </c>
      <c r="V559" s="58">
        <f>P559</f>
        <v>0</v>
      </c>
      <c r="W559" s="58">
        <f t="shared" si="576"/>
        <v>0</v>
      </c>
      <c r="X559" s="59">
        <f t="shared" si="581"/>
        <v>0</v>
      </c>
      <c r="Y559" s="59"/>
      <c r="Z559" s="1521"/>
      <c r="AA559" s="1521"/>
      <c r="AB559" s="1521"/>
      <c r="AC559" s="1521"/>
      <c r="AD559" s="1521"/>
      <c r="AE559" s="59"/>
      <c r="AF559" s="59"/>
      <c r="AG559" s="59">
        <f t="shared" si="577"/>
        <v>0</v>
      </c>
      <c r="AH559" s="59">
        <f t="shared" si="582"/>
        <v>0</v>
      </c>
      <c r="AI559" s="59">
        <f t="shared" si="578"/>
        <v>0</v>
      </c>
      <c r="AJ559" s="59">
        <f t="shared" si="583"/>
        <v>0</v>
      </c>
      <c r="AK559" s="59">
        <f t="shared" si="584"/>
        <v>0</v>
      </c>
      <c r="AL559" s="59">
        <f t="shared" si="579"/>
        <v>0</v>
      </c>
      <c r="AM559" s="1749"/>
    </row>
    <row r="560" spans="1:39" x14ac:dyDescent="0.2">
      <c r="A560" s="1056">
        <v>291</v>
      </c>
      <c r="B560" s="1147">
        <v>851</v>
      </c>
      <c r="C560" s="15"/>
      <c r="D560" s="58"/>
      <c r="E560" s="58"/>
      <c r="F560" s="58"/>
      <c r="G560" s="58"/>
      <c r="H560" s="58"/>
      <c r="I560" s="58"/>
      <c r="J560" s="58"/>
      <c r="K560" s="58"/>
      <c r="L560" s="58"/>
      <c r="M560" s="58"/>
      <c r="N560" s="58"/>
      <c r="O560" s="58"/>
      <c r="P560" s="58"/>
      <c r="Q560" s="58"/>
      <c r="R560" s="58"/>
      <c r="S560" s="58">
        <f t="shared" si="530"/>
        <v>0</v>
      </c>
      <c r="T560" s="58">
        <f t="shared" si="531"/>
        <v>0</v>
      </c>
      <c r="U560" s="58">
        <f t="shared" si="580"/>
        <v>0</v>
      </c>
      <c r="V560" s="58">
        <f t="shared" si="575"/>
        <v>0</v>
      </c>
      <c r="W560" s="58">
        <f t="shared" si="576"/>
        <v>0</v>
      </c>
      <c r="X560" s="59">
        <f t="shared" si="581"/>
        <v>0</v>
      </c>
      <c r="Y560" s="59"/>
      <c r="Z560" s="1521"/>
      <c r="AA560" s="1521"/>
      <c r="AB560" s="1521"/>
      <c r="AC560" s="1521"/>
      <c r="AD560" s="1521"/>
      <c r="AE560" s="59"/>
      <c r="AF560" s="59"/>
      <c r="AG560" s="59">
        <f t="shared" si="577"/>
        <v>0</v>
      </c>
      <c r="AH560" s="59">
        <f t="shared" si="582"/>
        <v>0</v>
      </c>
      <c r="AI560" s="59">
        <f t="shared" si="578"/>
        <v>0</v>
      </c>
      <c r="AJ560" s="59">
        <f t="shared" si="583"/>
        <v>0</v>
      </c>
      <c r="AK560" s="59">
        <f t="shared" si="584"/>
        <v>0</v>
      </c>
      <c r="AL560" s="59">
        <f t="shared" si="579"/>
        <v>0</v>
      </c>
      <c r="AM560" s="1749"/>
    </row>
    <row r="561" spans="1:39" x14ac:dyDescent="0.2">
      <c r="A561" s="1056">
        <v>291</v>
      </c>
      <c r="B561" s="1147">
        <v>851</v>
      </c>
      <c r="C561" s="15"/>
      <c r="D561" s="58"/>
      <c r="E561" s="58"/>
      <c r="F561" s="58"/>
      <c r="G561" s="58"/>
      <c r="H561" s="58"/>
      <c r="I561" s="58"/>
      <c r="J561" s="58"/>
      <c r="K561" s="58"/>
      <c r="L561" s="58"/>
      <c r="M561" s="58"/>
      <c r="N561" s="58"/>
      <c r="O561" s="58"/>
      <c r="P561" s="58"/>
      <c r="Q561" s="58"/>
      <c r="R561" s="58"/>
      <c r="S561" s="58">
        <f t="shared" si="530"/>
        <v>0</v>
      </c>
      <c r="T561" s="58">
        <f t="shared" si="531"/>
        <v>0</v>
      </c>
      <c r="U561" s="58">
        <f t="shared" si="580"/>
        <v>0</v>
      </c>
      <c r="V561" s="58">
        <f t="shared" si="575"/>
        <v>0</v>
      </c>
      <c r="W561" s="58">
        <f t="shared" si="576"/>
        <v>0</v>
      </c>
      <c r="X561" s="59">
        <f t="shared" si="581"/>
        <v>0</v>
      </c>
      <c r="Y561" s="59"/>
      <c r="Z561" s="1521"/>
      <c r="AA561" s="1521"/>
      <c r="AB561" s="1521"/>
      <c r="AC561" s="1521"/>
      <c r="AD561" s="1521"/>
      <c r="AE561" s="59"/>
      <c r="AF561" s="59"/>
      <c r="AG561" s="59">
        <f t="shared" si="577"/>
        <v>0</v>
      </c>
      <c r="AH561" s="59">
        <f t="shared" si="582"/>
        <v>0</v>
      </c>
      <c r="AI561" s="59">
        <f t="shared" si="578"/>
        <v>0</v>
      </c>
      <c r="AJ561" s="59">
        <f t="shared" si="583"/>
        <v>0</v>
      </c>
      <c r="AK561" s="59">
        <f t="shared" si="584"/>
        <v>0</v>
      </c>
      <c r="AL561" s="59">
        <f t="shared" si="579"/>
        <v>0</v>
      </c>
      <c r="AM561" s="1749"/>
    </row>
    <row r="562" spans="1:39" x14ac:dyDescent="0.2">
      <c r="A562" s="1056">
        <v>291</v>
      </c>
      <c r="B562" s="1049">
        <v>852</v>
      </c>
      <c r="C562" s="15"/>
      <c r="D562" s="58"/>
      <c r="E562" s="58"/>
      <c r="F562" s="58"/>
      <c r="G562" s="58"/>
      <c r="H562" s="58"/>
      <c r="I562" s="58"/>
      <c r="J562" s="58"/>
      <c r="K562" s="58"/>
      <c r="L562" s="58"/>
      <c r="M562" s="58"/>
      <c r="N562" s="58"/>
      <c r="O562" s="58"/>
      <c r="P562" s="58"/>
      <c r="Q562" s="58"/>
      <c r="R562" s="58"/>
      <c r="S562" s="58">
        <f t="shared" ref="S562:S567" si="585">D562+E562+J562+K562</f>
        <v>0</v>
      </c>
      <c r="T562" s="58">
        <f t="shared" ref="T562:T567" si="586">F562+G562+L562+M562</f>
        <v>0</v>
      </c>
      <c r="U562" s="58">
        <f t="shared" si="580"/>
        <v>0</v>
      </c>
      <c r="V562" s="58">
        <f t="shared" si="575"/>
        <v>0</v>
      </c>
      <c r="W562" s="58">
        <f t="shared" si="576"/>
        <v>0</v>
      </c>
      <c r="X562" s="59">
        <f t="shared" si="581"/>
        <v>0</v>
      </c>
      <c r="Y562" s="59"/>
      <c r="Z562" s="1521"/>
      <c r="AA562" s="1521"/>
      <c r="AB562" s="1521"/>
      <c r="AC562" s="1521"/>
      <c r="AD562" s="1521"/>
      <c r="AE562" s="59"/>
      <c r="AF562" s="59"/>
      <c r="AG562" s="59">
        <f t="shared" si="577"/>
        <v>0</v>
      </c>
      <c r="AH562" s="59">
        <f t="shared" si="582"/>
        <v>0</v>
      </c>
      <c r="AI562" s="59">
        <f t="shared" ref="AI562:AI567" si="587">AB562</f>
        <v>0</v>
      </c>
      <c r="AJ562" s="59">
        <f t="shared" si="583"/>
        <v>0</v>
      </c>
      <c r="AK562" s="59">
        <f t="shared" si="584"/>
        <v>0</v>
      </c>
      <c r="AL562" s="59">
        <f t="shared" si="579"/>
        <v>0</v>
      </c>
      <c r="AM562" s="1749"/>
    </row>
    <row r="563" spans="1:39" x14ac:dyDescent="0.2">
      <c r="A563" s="1056">
        <v>291</v>
      </c>
      <c r="B563" s="1147">
        <v>853</v>
      </c>
      <c r="C563" s="15"/>
      <c r="D563" s="58"/>
      <c r="E563" s="58"/>
      <c r="F563" s="58"/>
      <c r="G563" s="58"/>
      <c r="H563" s="58"/>
      <c r="I563" s="58"/>
      <c r="J563" s="58"/>
      <c r="K563" s="58"/>
      <c r="L563" s="58"/>
      <c r="M563" s="58"/>
      <c r="N563" s="58"/>
      <c r="O563" s="58"/>
      <c r="P563" s="58"/>
      <c r="Q563" s="58"/>
      <c r="R563" s="58"/>
      <c r="S563" s="58">
        <f t="shared" si="585"/>
        <v>0</v>
      </c>
      <c r="T563" s="58">
        <f t="shared" si="586"/>
        <v>0</v>
      </c>
      <c r="U563" s="58">
        <f t="shared" si="580"/>
        <v>0</v>
      </c>
      <c r="V563" s="58">
        <f t="shared" si="575"/>
        <v>0</v>
      </c>
      <c r="W563" s="58">
        <f t="shared" si="576"/>
        <v>0</v>
      </c>
      <c r="X563" s="59">
        <f t="shared" si="581"/>
        <v>0</v>
      </c>
      <c r="Y563" s="59"/>
      <c r="Z563" s="1521"/>
      <c r="AA563" s="1521"/>
      <c r="AB563" s="1521"/>
      <c r="AC563" s="1521"/>
      <c r="AD563" s="1521"/>
      <c r="AE563" s="59"/>
      <c r="AF563" s="59"/>
      <c r="AG563" s="59">
        <f t="shared" si="577"/>
        <v>0</v>
      </c>
      <c r="AH563" s="59">
        <f t="shared" si="582"/>
        <v>0</v>
      </c>
      <c r="AI563" s="59">
        <f t="shared" si="587"/>
        <v>0</v>
      </c>
      <c r="AJ563" s="59">
        <f t="shared" si="583"/>
        <v>0</v>
      </c>
      <c r="AK563" s="59">
        <f t="shared" si="584"/>
        <v>0</v>
      </c>
      <c r="AL563" s="59">
        <f t="shared" si="579"/>
        <v>0</v>
      </c>
      <c r="AM563" s="1749"/>
    </row>
    <row r="564" spans="1:39" x14ac:dyDescent="0.2">
      <c r="A564" s="1056">
        <v>292</v>
      </c>
      <c r="B564" s="1049">
        <v>853</v>
      </c>
      <c r="C564" s="15"/>
      <c r="D564" s="58"/>
      <c r="E564" s="58"/>
      <c r="F564" s="58"/>
      <c r="G564" s="58"/>
      <c r="H564" s="58"/>
      <c r="I564" s="58"/>
      <c r="J564" s="58"/>
      <c r="K564" s="58"/>
      <c r="L564" s="58"/>
      <c r="M564" s="58"/>
      <c r="N564" s="58"/>
      <c r="O564" s="58"/>
      <c r="P564" s="58"/>
      <c r="Q564" s="58"/>
      <c r="R564" s="58"/>
      <c r="S564" s="58">
        <f t="shared" si="585"/>
        <v>0</v>
      </c>
      <c r="T564" s="58">
        <f t="shared" si="586"/>
        <v>0</v>
      </c>
      <c r="U564" s="58">
        <f t="shared" si="580"/>
        <v>0</v>
      </c>
      <c r="V564" s="58">
        <f t="shared" si="575"/>
        <v>0</v>
      </c>
      <c r="W564" s="58">
        <f t="shared" si="576"/>
        <v>0</v>
      </c>
      <c r="X564" s="59">
        <f t="shared" si="581"/>
        <v>0</v>
      </c>
      <c r="Y564" s="59"/>
      <c r="Z564" s="1521"/>
      <c r="AA564" s="1521"/>
      <c r="AB564" s="1521"/>
      <c r="AC564" s="1521"/>
      <c r="AD564" s="1521"/>
      <c r="AE564" s="59"/>
      <c r="AF564" s="59"/>
      <c r="AG564" s="59">
        <f t="shared" si="577"/>
        <v>0</v>
      </c>
      <c r="AH564" s="59">
        <f t="shared" si="582"/>
        <v>0</v>
      </c>
      <c r="AI564" s="59">
        <f t="shared" si="587"/>
        <v>0</v>
      </c>
      <c r="AJ564" s="59">
        <f t="shared" si="583"/>
        <v>0</v>
      </c>
      <c r="AK564" s="59">
        <f t="shared" si="584"/>
        <v>0</v>
      </c>
      <c r="AL564" s="59">
        <f t="shared" si="579"/>
        <v>0</v>
      </c>
      <c r="AM564" s="1749"/>
    </row>
    <row r="565" spans="1:39" x14ac:dyDescent="0.2">
      <c r="A565" s="1056">
        <v>293</v>
      </c>
      <c r="B565" s="1049">
        <v>851</v>
      </c>
      <c r="C565" s="15"/>
      <c r="D565" s="58"/>
      <c r="E565" s="58"/>
      <c r="F565" s="58"/>
      <c r="G565" s="58"/>
      <c r="H565" s="58"/>
      <c r="I565" s="58"/>
      <c r="J565" s="58"/>
      <c r="K565" s="58"/>
      <c r="L565" s="58"/>
      <c r="M565" s="58"/>
      <c r="N565" s="58"/>
      <c r="O565" s="58"/>
      <c r="P565" s="58"/>
      <c r="Q565" s="58"/>
      <c r="R565" s="58"/>
      <c r="S565" s="58">
        <f t="shared" si="585"/>
        <v>0</v>
      </c>
      <c r="T565" s="58">
        <f t="shared" si="586"/>
        <v>0</v>
      </c>
      <c r="U565" s="58">
        <f>H565+I565+N565+O565</f>
        <v>0</v>
      </c>
      <c r="V565" s="58">
        <f>P565</f>
        <v>0</v>
      </c>
      <c r="W565" s="58">
        <f t="shared" si="576"/>
        <v>0</v>
      </c>
      <c r="X565" s="59">
        <f t="shared" si="581"/>
        <v>0</v>
      </c>
      <c r="Y565" s="59"/>
      <c r="Z565" s="1521"/>
      <c r="AA565" s="1521"/>
      <c r="AB565" s="1521"/>
      <c r="AC565" s="1521"/>
      <c r="AD565" s="1521"/>
      <c r="AE565" s="59"/>
      <c r="AF565" s="59"/>
      <c r="AG565" s="59">
        <f t="shared" si="577"/>
        <v>0</v>
      </c>
      <c r="AH565" s="59">
        <f t="shared" si="582"/>
        <v>0</v>
      </c>
      <c r="AI565" s="59">
        <f t="shared" si="587"/>
        <v>0</v>
      </c>
      <c r="AJ565" s="59">
        <f t="shared" si="583"/>
        <v>0</v>
      </c>
      <c r="AK565" s="59">
        <f t="shared" si="584"/>
        <v>0</v>
      </c>
      <c r="AL565" s="59">
        <f t="shared" si="579"/>
        <v>0</v>
      </c>
      <c r="AM565" s="1749"/>
    </row>
    <row r="566" spans="1:39" x14ac:dyDescent="0.2">
      <c r="A566" s="1056">
        <v>293</v>
      </c>
      <c r="B566" s="1049">
        <v>853</v>
      </c>
      <c r="C566" s="15"/>
      <c r="D566" s="58"/>
      <c r="E566" s="58"/>
      <c r="F566" s="58"/>
      <c r="G566" s="58"/>
      <c r="H566" s="58"/>
      <c r="I566" s="58"/>
      <c r="J566" s="58"/>
      <c r="K566" s="58"/>
      <c r="L566" s="58"/>
      <c r="M566" s="58"/>
      <c r="N566" s="58"/>
      <c r="O566" s="58"/>
      <c r="P566" s="58"/>
      <c r="Q566" s="58"/>
      <c r="R566" s="58"/>
      <c r="S566" s="58">
        <f t="shared" si="585"/>
        <v>0</v>
      </c>
      <c r="T566" s="58">
        <f t="shared" si="586"/>
        <v>0</v>
      </c>
      <c r="U566" s="58">
        <f t="shared" si="580"/>
        <v>0</v>
      </c>
      <c r="V566" s="58">
        <f t="shared" si="575"/>
        <v>0</v>
      </c>
      <c r="W566" s="58">
        <f t="shared" si="576"/>
        <v>0</v>
      </c>
      <c r="X566" s="59">
        <f t="shared" si="581"/>
        <v>0</v>
      </c>
      <c r="Y566" s="59"/>
      <c r="Z566" s="1521"/>
      <c r="AA566" s="1521"/>
      <c r="AB566" s="1521"/>
      <c r="AC566" s="1521"/>
      <c r="AD566" s="1521"/>
      <c r="AE566" s="59"/>
      <c r="AF566" s="59"/>
      <c r="AG566" s="59">
        <f t="shared" si="577"/>
        <v>0</v>
      </c>
      <c r="AH566" s="59">
        <f t="shared" si="582"/>
        <v>0</v>
      </c>
      <c r="AI566" s="59">
        <f t="shared" si="587"/>
        <v>0</v>
      </c>
      <c r="AJ566" s="59">
        <f t="shared" si="583"/>
        <v>0</v>
      </c>
      <c r="AK566" s="59">
        <f t="shared" si="584"/>
        <v>0</v>
      </c>
      <c r="AL566" s="59">
        <f t="shared" si="579"/>
        <v>0</v>
      </c>
      <c r="AM566" s="1749"/>
    </row>
    <row r="567" spans="1:39" x14ac:dyDescent="0.2">
      <c r="A567" s="1056">
        <v>296</v>
      </c>
      <c r="B567" s="1049">
        <v>244</v>
      </c>
      <c r="C567" s="15"/>
      <c r="D567" s="58"/>
      <c r="E567" s="58"/>
      <c r="F567" s="58"/>
      <c r="G567" s="58"/>
      <c r="H567" s="58"/>
      <c r="I567" s="58"/>
      <c r="J567" s="58"/>
      <c r="K567" s="58"/>
      <c r="L567" s="58"/>
      <c r="M567" s="58"/>
      <c r="N567" s="58"/>
      <c r="O567" s="58"/>
      <c r="P567" s="58"/>
      <c r="Q567" s="58"/>
      <c r="R567" s="58"/>
      <c r="S567" s="58">
        <f t="shared" si="585"/>
        <v>0</v>
      </c>
      <c r="T567" s="58">
        <f t="shared" si="586"/>
        <v>0</v>
      </c>
      <c r="U567" s="58">
        <f t="shared" si="580"/>
        <v>0</v>
      </c>
      <c r="V567" s="58">
        <f t="shared" si="575"/>
        <v>0</v>
      </c>
      <c r="W567" s="58">
        <f t="shared" si="576"/>
        <v>0</v>
      </c>
      <c r="X567" s="59">
        <f t="shared" si="581"/>
        <v>0</v>
      </c>
      <c r="Y567" s="59"/>
      <c r="Z567" s="1521"/>
      <c r="AA567" s="1521"/>
      <c r="AB567" s="1521"/>
      <c r="AC567" s="1521"/>
      <c r="AD567" s="1521"/>
      <c r="AE567" s="59"/>
      <c r="AF567" s="59"/>
      <c r="AG567" s="59">
        <f t="shared" ref="AG567:AG583" si="588">Y567+AC567</f>
        <v>0</v>
      </c>
      <c r="AH567" s="59">
        <f t="shared" si="582"/>
        <v>0</v>
      </c>
      <c r="AI567" s="59">
        <f t="shared" si="587"/>
        <v>0</v>
      </c>
      <c r="AJ567" s="59">
        <f t="shared" si="583"/>
        <v>0</v>
      </c>
      <c r="AK567" s="59">
        <f t="shared" si="584"/>
        <v>0</v>
      </c>
      <c r="AL567" s="59">
        <f t="shared" ref="AL567:AL583" si="589">C567+X567+AK567</f>
        <v>0</v>
      </c>
      <c r="AM567" s="1749"/>
    </row>
    <row r="568" spans="1:39" x14ac:dyDescent="0.2">
      <c r="A568" s="1056">
        <v>296</v>
      </c>
      <c r="B568" s="1049">
        <v>340</v>
      </c>
      <c r="C568" s="15"/>
      <c r="D568" s="58"/>
      <c r="E568" s="58"/>
      <c r="F568" s="58"/>
      <c r="G568" s="58"/>
      <c r="H568" s="58"/>
      <c r="I568" s="58"/>
      <c r="J568" s="58"/>
      <c r="K568" s="58"/>
      <c r="L568" s="58"/>
      <c r="M568" s="58"/>
      <c r="N568" s="58"/>
      <c r="O568" s="58"/>
      <c r="P568" s="58"/>
      <c r="Q568" s="58"/>
      <c r="R568" s="58"/>
      <c r="S568" s="58">
        <f t="shared" si="530"/>
        <v>0</v>
      </c>
      <c r="T568" s="58">
        <f t="shared" si="531"/>
        <v>0</v>
      </c>
      <c r="U568" s="58">
        <f t="shared" si="580"/>
        <v>0</v>
      </c>
      <c r="V568" s="58">
        <f t="shared" si="575"/>
        <v>0</v>
      </c>
      <c r="W568" s="58">
        <f t="shared" si="576"/>
        <v>0</v>
      </c>
      <c r="X568" s="59">
        <f t="shared" si="581"/>
        <v>0</v>
      </c>
      <c r="Y568" s="59"/>
      <c r="Z568" s="1521"/>
      <c r="AA568" s="1521"/>
      <c r="AB568" s="1521"/>
      <c r="AC568" s="1521"/>
      <c r="AD568" s="1521"/>
      <c r="AE568" s="59"/>
      <c r="AF568" s="59"/>
      <c r="AG568" s="59">
        <f t="shared" si="588"/>
        <v>0</v>
      </c>
      <c r="AH568" s="59">
        <f t="shared" si="582"/>
        <v>0</v>
      </c>
      <c r="AI568" s="59">
        <f t="shared" ref="AI568:AI574" si="590">AB568</f>
        <v>0</v>
      </c>
      <c r="AJ568" s="59">
        <f t="shared" si="583"/>
        <v>0</v>
      </c>
      <c r="AK568" s="59">
        <f t="shared" si="584"/>
        <v>0</v>
      </c>
      <c r="AL568" s="59">
        <f t="shared" si="589"/>
        <v>0</v>
      </c>
      <c r="AM568" s="1749"/>
    </row>
    <row r="569" spans="1:39" hidden="1" x14ac:dyDescent="0.2">
      <c r="A569" s="1056">
        <v>296</v>
      </c>
      <c r="B569" s="1049">
        <v>360</v>
      </c>
      <c r="C569" s="15"/>
      <c r="D569" s="58"/>
      <c r="E569" s="58"/>
      <c r="F569" s="58"/>
      <c r="G569" s="58"/>
      <c r="H569" s="58"/>
      <c r="I569" s="58"/>
      <c r="J569" s="58"/>
      <c r="K569" s="58"/>
      <c r="L569" s="58"/>
      <c r="M569" s="58"/>
      <c r="N569" s="58"/>
      <c r="O569" s="58"/>
      <c r="P569" s="58"/>
      <c r="Q569" s="58"/>
      <c r="R569" s="58"/>
      <c r="S569" s="58">
        <f>D569+E569+J569+K569</f>
        <v>0</v>
      </c>
      <c r="T569" s="58">
        <f>F569+G569+L569+M569</f>
        <v>0</v>
      </c>
      <c r="U569" s="58">
        <f>H569+I569+N569+O569</f>
        <v>0</v>
      </c>
      <c r="V569" s="58">
        <f>P569</f>
        <v>0</v>
      </c>
      <c r="W569" s="58">
        <f t="shared" si="576"/>
        <v>0</v>
      </c>
      <c r="X569" s="59">
        <f t="shared" si="581"/>
        <v>0</v>
      </c>
      <c r="Y569" s="59"/>
      <c r="Z569" s="1521"/>
      <c r="AA569" s="1521"/>
      <c r="AB569" s="1521"/>
      <c r="AC569" s="1521"/>
      <c r="AD569" s="1521"/>
      <c r="AE569" s="59"/>
      <c r="AF569" s="59"/>
      <c r="AG569" s="59">
        <f t="shared" si="588"/>
        <v>0</v>
      </c>
      <c r="AH569" s="59">
        <f t="shared" si="582"/>
        <v>0</v>
      </c>
      <c r="AI569" s="59">
        <f t="shared" si="590"/>
        <v>0</v>
      </c>
      <c r="AJ569" s="59">
        <f t="shared" si="583"/>
        <v>0</v>
      </c>
      <c r="AK569" s="59">
        <f t="shared" si="584"/>
        <v>0</v>
      </c>
      <c r="AL569" s="59">
        <f t="shared" si="589"/>
        <v>0</v>
      </c>
      <c r="AM569" s="1749"/>
    </row>
    <row r="570" spans="1:39" x14ac:dyDescent="0.2">
      <c r="A570" s="1056">
        <v>296</v>
      </c>
      <c r="B570" s="1049">
        <v>831</v>
      </c>
      <c r="C570" s="15"/>
      <c r="D570" s="58"/>
      <c r="E570" s="58"/>
      <c r="F570" s="58"/>
      <c r="G570" s="58"/>
      <c r="H570" s="58"/>
      <c r="I570" s="58"/>
      <c r="J570" s="58"/>
      <c r="K570" s="58"/>
      <c r="L570" s="58"/>
      <c r="M570" s="58"/>
      <c r="N570" s="58"/>
      <c r="O570" s="58"/>
      <c r="P570" s="58"/>
      <c r="Q570" s="58"/>
      <c r="R570" s="58"/>
      <c r="S570" s="58">
        <f>D570+E570+J570+K570</f>
        <v>0</v>
      </c>
      <c r="T570" s="58">
        <f>F570+G570+L570+M570</f>
        <v>0</v>
      </c>
      <c r="U570" s="58">
        <f>H570+I570+N570+O570</f>
        <v>0</v>
      </c>
      <c r="V570" s="58">
        <f>P570</f>
        <v>0</v>
      </c>
      <c r="W570" s="58">
        <f t="shared" si="576"/>
        <v>0</v>
      </c>
      <c r="X570" s="59">
        <f t="shared" si="581"/>
        <v>0</v>
      </c>
      <c r="Y570" s="59"/>
      <c r="Z570" s="1521"/>
      <c r="AA570" s="1521"/>
      <c r="AB570" s="1521"/>
      <c r="AC570" s="1521"/>
      <c r="AD570" s="1521"/>
      <c r="AE570" s="59"/>
      <c r="AF570" s="59"/>
      <c r="AG570" s="59">
        <f t="shared" si="588"/>
        <v>0</v>
      </c>
      <c r="AH570" s="59">
        <f t="shared" si="582"/>
        <v>0</v>
      </c>
      <c r="AI570" s="59">
        <f t="shared" si="590"/>
        <v>0</v>
      </c>
      <c r="AJ570" s="59">
        <f t="shared" si="583"/>
        <v>0</v>
      </c>
      <c r="AK570" s="59">
        <f t="shared" si="584"/>
        <v>0</v>
      </c>
      <c r="AL570" s="59">
        <f t="shared" si="589"/>
        <v>0</v>
      </c>
      <c r="AM570" s="1749"/>
    </row>
    <row r="571" spans="1:39" x14ac:dyDescent="0.2">
      <c r="A571" s="1056">
        <v>296</v>
      </c>
      <c r="B571" s="1049">
        <v>853</v>
      </c>
      <c r="C571" s="15"/>
      <c r="D571" s="58"/>
      <c r="E571" s="58"/>
      <c r="F571" s="58"/>
      <c r="G571" s="58"/>
      <c r="H571" s="58"/>
      <c r="I571" s="58"/>
      <c r="J571" s="58"/>
      <c r="K571" s="58"/>
      <c r="L571" s="58"/>
      <c r="M571" s="58"/>
      <c r="N571" s="58"/>
      <c r="O571" s="58"/>
      <c r="P571" s="58"/>
      <c r="Q571" s="58"/>
      <c r="R571" s="58"/>
      <c r="S571" s="58">
        <f>D571+E571+J571+K571</f>
        <v>0</v>
      </c>
      <c r="T571" s="58">
        <f>F571+G571+L571+M571</f>
        <v>0</v>
      </c>
      <c r="U571" s="58">
        <f t="shared" si="580"/>
        <v>0</v>
      </c>
      <c r="V571" s="58">
        <f t="shared" si="575"/>
        <v>0</v>
      </c>
      <c r="W571" s="58">
        <f t="shared" si="576"/>
        <v>0</v>
      </c>
      <c r="X571" s="59">
        <f t="shared" si="581"/>
        <v>0</v>
      </c>
      <c r="Y571" s="59"/>
      <c r="Z571" s="1521"/>
      <c r="AA571" s="1521"/>
      <c r="AB571" s="1521"/>
      <c r="AC571" s="1521"/>
      <c r="AD571" s="1521"/>
      <c r="AE571" s="59"/>
      <c r="AF571" s="59"/>
      <c r="AG571" s="59">
        <f t="shared" si="588"/>
        <v>0</v>
      </c>
      <c r="AH571" s="59">
        <f t="shared" si="582"/>
        <v>0</v>
      </c>
      <c r="AI571" s="59">
        <f t="shared" si="590"/>
        <v>0</v>
      </c>
      <c r="AJ571" s="59">
        <f t="shared" si="583"/>
        <v>0</v>
      </c>
      <c r="AK571" s="59">
        <f t="shared" si="584"/>
        <v>0</v>
      </c>
      <c r="AL571" s="59">
        <f t="shared" si="589"/>
        <v>0</v>
      </c>
      <c r="AM571" s="1749"/>
    </row>
    <row r="572" spans="1:39" x14ac:dyDescent="0.2">
      <c r="A572" s="1050">
        <v>310</v>
      </c>
      <c r="B572" s="1057">
        <v>244</v>
      </c>
      <c r="C572" s="11"/>
      <c r="D572" s="58"/>
      <c r="E572" s="58">
        <f>5000</f>
        <v>5000</v>
      </c>
      <c r="F572" s="58">
        <f>20000+50000+100000</f>
        <v>170000</v>
      </c>
      <c r="G572" s="58"/>
      <c r="H572" s="58"/>
      <c r="I572" s="58"/>
      <c r="J572" s="58"/>
      <c r="K572" s="58"/>
      <c r="L572" s="58"/>
      <c r="M572" s="58"/>
      <c r="N572" s="58"/>
      <c r="O572" s="58"/>
      <c r="P572" s="58"/>
      <c r="Q572" s="58"/>
      <c r="R572" s="58"/>
      <c r="S572" s="58">
        <f t="shared" si="530"/>
        <v>5000</v>
      </c>
      <c r="T572" s="58">
        <f t="shared" si="531"/>
        <v>170000</v>
      </c>
      <c r="U572" s="58">
        <f t="shared" si="580"/>
        <v>0</v>
      </c>
      <c r="V572" s="58">
        <f t="shared" si="575"/>
        <v>0</v>
      </c>
      <c r="W572" s="58">
        <f t="shared" si="576"/>
        <v>0</v>
      </c>
      <c r="X572" s="59">
        <f t="shared" si="581"/>
        <v>175000</v>
      </c>
      <c r="Y572" s="59"/>
      <c r="Z572" s="1521"/>
      <c r="AA572" s="1521"/>
      <c r="AB572" s="1521"/>
      <c r="AC572" s="1521"/>
      <c r="AD572" s="1521"/>
      <c r="AE572" s="59"/>
      <c r="AF572" s="59"/>
      <c r="AG572" s="59">
        <f t="shared" si="588"/>
        <v>0</v>
      </c>
      <c r="AH572" s="59">
        <f t="shared" si="582"/>
        <v>0</v>
      </c>
      <c r="AI572" s="59">
        <f t="shared" si="590"/>
        <v>0</v>
      </c>
      <c r="AJ572" s="59">
        <f t="shared" si="583"/>
        <v>0</v>
      </c>
      <c r="AK572" s="59">
        <f t="shared" si="584"/>
        <v>0</v>
      </c>
      <c r="AL572" s="59">
        <f t="shared" si="589"/>
        <v>175000</v>
      </c>
      <c r="AM572" s="1749"/>
    </row>
    <row r="573" spans="1:39" hidden="1" x14ac:dyDescent="0.2">
      <c r="A573" s="1062">
        <v>320</v>
      </c>
      <c r="B573" s="1045">
        <v>244</v>
      </c>
      <c r="C573" s="11"/>
      <c r="D573" s="58"/>
      <c r="E573" s="58"/>
      <c r="F573" s="58"/>
      <c r="G573" s="58"/>
      <c r="H573" s="58"/>
      <c r="I573" s="58"/>
      <c r="J573" s="58"/>
      <c r="K573" s="58"/>
      <c r="L573" s="58"/>
      <c r="M573" s="58"/>
      <c r="N573" s="58"/>
      <c r="O573" s="58"/>
      <c r="P573" s="58"/>
      <c r="Q573" s="58"/>
      <c r="R573" s="58"/>
      <c r="S573" s="58">
        <f>D573+E573+J573+K573</f>
        <v>0</v>
      </c>
      <c r="T573" s="58">
        <f>F573+G573+L573+M573</f>
        <v>0</v>
      </c>
      <c r="U573" s="58">
        <f t="shared" si="580"/>
        <v>0</v>
      </c>
      <c r="V573" s="58">
        <f t="shared" si="575"/>
        <v>0</v>
      </c>
      <c r="W573" s="58">
        <f t="shared" si="576"/>
        <v>0</v>
      </c>
      <c r="X573" s="59">
        <f t="shared" si="581"/>
        <v>0</v>
      </c>
      <c r="Y573" s="59"/>
      <c r="Z573" s="1521"/>
      <c r="AA573" s="1521"/>
      <c r="AB573" s="1521"/>
      <c r="AC573" s="1521"/>
      <c r="AD573" s="1521"/>
      <c r="AE573" s="59"/>
      <c r="AF573" s="59"/>
      <c r="AG573" s="59">
        <f t="shared" si="588"/>
        <v>0</v>
      </c>
      <c r="AH573" s="59">
        <f t="shared" si="582"/>
        <v>0</v>
      </c>
      <c r="AI573" s="59">
        <f t="shared" si="590"/>
        <v>0</v>
      </c>
      <c r="AJ573" s="59">
        <f t="shared" si="583"/>
        <v>0</v>
      </c>
      <c r="AK573" s="59">
        <f t="shared" si="584"/>
        <v>0</v>
      </c>
      <c r="AL573" s="59">
        <f t="shared" si="589"/>
        <v>0</v>
      </c>
      <c r="AM573" s="1749"/>
    </row>
    <row r="574" spans="1:39" hidden="1" x14ac:dyDescent="0.2">
      <c r="A574" s="1050">
        <v>340</v>
      </c>
      <c r="B574" s="1057">
        <v>244</v>
      </c>
      <c r="C574" s="11"/>
      <c r="D574" s="58"/>
      <c r="E574" s="58"/>
      <c r="F574" s="58"/>
      <c r="G574" s="58"/>
      <c r="H574" s="58"/>
      <c r="I574" s="58"/>
      <c r="J574" s="58"/>
      <c r="K574" s="58"/>
      <c r="L574" s="58"/>
      <c r="M574" s="58"/>
      <c r="N574" s="58"/>
      <c r="O574" s="58"/>
      <c r="P574" s="58"/>
      <c r="Q574" s="58"/>
      <c r="R574" s="58"/>
      <c r="S574" s="58">
        <f t="shared" si="530"/>
        <v>0</v>
      </c>
      <c r="T574" s="58">
        <f t="shared" si="531"/>
        <v>0</v>
      </c>
      <c r="U574" s="58">
        <f t="shared" si="580"/>
        <v>0</v>
      </c>
      <c r="V574" s="58">
        <f t="shared" si="575"/>
        <v>0</v>
      </c>
      <c r="W574" s="58">
        <f t="shared" si="576"/>
        <v>0</v>
      </c>
      <c r="X574" s="59">
        <f t="shared" si="581"/>
        <v>0</v>
      </c>
      <c r="Y574" s="59"/>
      <c r="Z574" s="1521"/>
      <c r="AA574" s="1521"/>
      <c r="AB574" s="1521"/>
      <c r="AC574" s="1521"/>
      <c r="AD574" s="1521"/>
      <c r="AE574" s="59"/>
      <c r="AF574" s="59"/>
      <c r="AG574" s="59">
        <f t="shared" si="588"/>
        <v>0</v>
      </c>
      <c r="AH574" s="59">
        <f t="shared" si="582"/>
        <v>0</v>
      </c>
      <c r="AI574" s="59">
        <f t="shared" si="590"/>
        <v>0</v>
      </c>
      <c r="AJ574" s="59">
        <f t="shared" si="583"/>
        <v>0</v>
      </c>
      <c r="AK574" s="59">
        <f t="shared" si="584"/>
        <v>0</v>
      </c>
      <c r="AL574" s="59">
        <f t="shared" si="589"/>
        <v>0</v>
      </c>
      <c r="AM574" s="1749"/>
    </row>
    <row r="575" spans="1:39" x14ac:dyDescent="0.2">
      <c r="A575" s="1050">
        <v>341</v>
      </c>
      <c r="B575" s="1057">
        <v>244</v>
      </c>
      <c r="C575" s="11"/>
      <c r="D575" s="58"/>
      <c r="E575" s="58"/>
      <c r="F575" s="58"/>
      <c r="G575" s="58"/>
      <c r="H575" s="58"/>
      <c r="I575" s="58"/>
      <c r="J575" s="58"/>
      <c r="K575" s="58"/>
      <c r="L575" s="58"/>
      <c r="M575" s="58"/>
      <c r="N575" s="58"/>
      <c r="O575" s="58"/>
      <c r="P575" s="58"/>
      <c r="Q575" s="58"/>
      <c r="R575" s="58"/>
      <c r="S575" s="58">
        <f t="shared" ref="S575:S581" si="591">D575+E575+J575+K575</f>
        <v>0</v>
      </c>
      <c r="T575" s="58">
        <f t="shared" ref="T575:T581" si="592">F575+G575+L575+M575</f>
        <v>0</v>
      </c>
      <c r="U575" s="58">
        <f t="shared" si="580"/>
        <v>0</v>
      </c>
      <c r="V575" s="58">
        <f t="shared" si="575"/>
        <v>0</v>
      </c>
      <c r="W575" s="58">
        <f t="shared" si="576"/>
        <v>0</v>
      </c>
      <c r="X575" s="59">
        <f t="shared" si="581"/>
        <v>0</v>
      </c>
      <c r="Y575" s="59"/>
      <c r="Z575" s="1521"/>
      <c r="AA575" s="1521"/>
      <c r="AB575" s="1521"/>
      <c r="AC575" s="1521"/>
      <c r="AD575" s="1521"/>
      <c r="AE575" s="59"/>
      <c r="AF575" s="59"/>
      <c r="AG575" s="59">
        <f t="shared" si="588"/>
        <v>0</v>
      </c>
      <c r="AH575" s="59">
        <f t="shared" si="582"/>
        <v>0</v>
      </c>
      <c r="AI575" s="59">
        <f t="shared" ref="AI575:AI581" si="593">AB575</f>
        <v>0</v>
      </c>
      <c r="AJ575" s="59">
        <f t="shared" si="583"/>
        <v>0</v>
      </c>
      <c r="AK575" s="59">
        <f t="shared" si="584"/>
        <v>0</v>
      </c>
      <c r="AL575" s="59">
        <f t="shared" si="589"/>
        <v>0</v>
      </c>
      <c r="AM575" s="1749"/>
    </row>
    <row r="576" spans="1:39" x14ac:dyDescent="0.2">
      <c r="A576" s="1050">
        <v>342</v>
      </c>
      <c r="B576" s="1057">
        <v>244</v>
      </c>
      <c r="C576" s="11"/>
      <c r="D576" s="58"/>
      <c r="E576" s="58"/>
      <c r="F576" s="58"/>
      <c r="G576" s="58"/>
      <c r="H576" s="58"/>
      <c r="I576" s="58"/>
      <c r="J576" s="58"/>
      <c r="K576" s="58"/>
      <c r="L576" s="58"/>
      <c r="M576" s="58"/>
      <c r="N576" s="58"/>
      <c r="O576" s="58"/>
      <c r="P576" s="58"/>
      <c r="Q576" s="58"/>
      <c r="R576" s="58"/>
      <c r="S576" s="58">
        <f t="shared" si="591"/>
        <v>0</v>
      </c>
      <c r="T576" s="58">
        <f t="shared" si="592"/>
        <v>0</v>
      </c>
      <c r="U576" s="58">
        <f t="shared" si="580"/>
        <v>0</v>
      </c>
      <c r="V576" s="58">
        <f t="shared" si="575"/>
        <v>0</v>
      </c>
      <c r="W576" s="58">
        <f t="shared" si="576"/>
        <v>0</v>
      </c>
      <c r="X576" s="59">
        <f t="shared" si="581"/>
        <v>0</v>
      </c>
      <c r="Y576" s="59"/>
      <c r="Z576" s="1521"/>
      <c r="AA576" s="1521"/>
      <c r="AB576" s="1521"/>
      <c r="AC576" s="1521"/>
      <c r="AD576" s="1521"/>
      <c r="AE576" s="59"/>
      <c r="AF576" s="59"/>
      <c r="AG576" s="59">
        <f t="shared" si="588"/>
        <v>0</v>
      </c>
      <c r="AH576" s="59">
        <f t="shared" si="582"/>
        <v>0</v>
      </c>
      <c r="AI576" s="59">
        <f t="shared" si="593"/>
        <v>0</v>
      </c>
      <c r="AJ576" s="59">
        <f t="shared" si="583"/>
        <v>0</v>
      </c>
      <c r="AK576" s="59">
        <f t="shared" si="584"/>
        <v>0</v>
      </c>
      <c r="AL576" s="59">
        <f t="shared" si="589"/>
        <v>0</v>
      </c>
      <c r="AM576" s="1749"/>
    </row>
    <row r="577" spans="1:39" x14ac:dyDescent="0.2">
      <c r="A577" s="1050">
        <v>343</v>
      </c>
      <c r="B577" s="1057">
        <v>244</v>
      </c>
      <c r="C577" s="11"/>
      <c r="D577" s="58"/>
      <c r="E577" s="58"/>
      <c r="F577" s="58"/>
      <c r="G577" s="58"/>
      <c r="H577" s="58"/>
      <c r="I577" s="58"/>
      <c r="J577" s="58"/>
      <c r="K577" s="58"/>
      <c r="L577" s="58"/>
      <c r="M577" s="58"/>
      <c r="N577" s="58"/>
      <c r="O577" s="58"/>
      <c r="P577" s="58"/>
      <c r="Q577" s="58"/>
      <c r="R577" s="58"/>
      <c r="S577" s="58">
        <f t="shared" si="591"/>
        <v>0</v>
      </c>
      <c r="T577" s="58">
        <f t="shared" si="592"/>
        <v>0</v>
      </c>
      <c r="U577" s="58">
        <f t="shared" si="580"/>
        <v>0</v>
      </c>
      <c r="V577" s="58">
        <f t="shared" si="575"/>
        <v>0</v>
      </c>
      <c r="W577" s="58">
        <f t="shared" si="576"/>
        <v>0</v>
      </c>
      <c r="X577" s="59">
        <f t="shared" si="581"/>
        <v>0</v>
      </c>
      <c r="Y577" s="59"/>
      <c r="Z577" s="1521"/>
      <c r="AA577" s="1521"/>
      <c r="AB577" s="1521"/>
      <c r="AC577" s="1521"/>
      <c r="AD577" s="1521"/>
      <c r="AE577" s="59"/>
      <c r="AF577" s="59"/>
      <c r="AG577" s="59">
        <f t="shared" si="588"/>
        <v>0</v>
      </c>
      <c r="AH577" s="59">
        <f t="shared" si="582"/>
        <v>0</v>
      </c>
      <c r="AI577" s="59">
        <f t="shared" si="593"/>
        <v>0</v>
      </c>
      <c r="AJ577" s="59">
        <f t="shared" si="583"/>
        <v>0</v>
      </c>
      <c r="AK577" s="59">
        <f t="shared" si="584"/>
        <v>0</v>
      </c>
      <c r="AL577" s="59">
        <f t="shared" si="589"/>
        <v>0</v>
      </c>
      <c r="AM577" s="1749"/>
    </row>
    <row r="578" spans="1:39" x14ac:dyDescent="0.2">
      <c r="A578" s="1050">
        <v>344</v>
      </c>
      <c r="B578" s="1057">
        <v>244</v>
      </c>
      <c r="C578" s="11"/>
      <c r="D578" s="58"/>
      <c r="E578" s="58">
        <f>3000+20000-16713</f>
        <v>6287</v>
      </c>
      <c r="F578" s="58">
        <f>20000-5920</f>
        <v>14080</v>
      </c>
      <c r="G578" s="58"/>
      <c r="H578" s="58"/>
      <c r="I578" s="58"/>
      <c r="J578" s="58"/>
      <c r="K578" s="58"/>
      <c r="L578" s="58"/>
      <c r="M578" s="58"/>
      <c r="N578" s="58"/>
      <c r="O578" s="58"/>
      <c r="P578" s="58"/>
      <c r="Q578" s="58"/>
      <c r="R578" s="58"/>
      <c r="S578" s="58">
        <f t="shared" si="591"/>
        <v>6287</v>
      </c>
      <c r="T578" s="58">
        <f t="shared" si="592"/>
        <v>14080</v>
      </c>
      <c r="U578" s="58">
        <f t="shared" si="580"/>
        <v>0</v>
      </c>
      <c r="V578" s="58">
        <f t="shared" si="575"/>
        <v>0</v>
      </c>
      <c r="W578" s="58">
        <f t="shared" si="576"/>
        <v>0</v>
      </c>
      <c r="X578" s="59">
        <f t="shared" si="581"/>
        <v>20367</v>
      </c>
      <c r="Y578" s="59"/>
      <c r="Z578" s="1521"/>
      <c r="AA578" s="1521"/>
      <c r="AB578" s="1521"/>
      <c r="AC578" s="1521"/>
      <c r="AD578" s="1521"/>
      <c r="AE578" s="59"/>
      <c r="AF578" s="59"/>
      <c r="AG578" s="59">
        <f t="shared" si="588"/>
        <v>0</v>
      </c>
      <c r="AH578" s="59">
        <f t="shared" si="582"/>
        <v>0</v>
      </c>
      <c r="AI578" s="59">
        <f t="shared" si="593"/>
        <v>0</v>
      </c>
      <c r="AJ578" s="59">
        <f t="shared" si="583"/>
        <v>0</v>
      </c>
      <c r="AK578" s="59">
        <f t="shared" si="584"/>
        <v>0</v>
      </c>
      <c r="AL578" s="59">
        <f t="shared" si="589"/>
        <v>20367</v>
      </c>
      <c r="AM578" s="1749"/>
    </row>
    <row r="579" spans="1:39" x14ac:dyDescent="0.2">
      <c r="A579" s="1050">
        <v>345</v>
      </c>
      <c r="B579" s="1057">
        <v>244</v>
      </c>
      <c r="C579" s="11"/>
      <c r="D579" s="58"/>
      <c r="E579" s="58"/>
      <c r="F579" s="58"/>
      <c r="G579" s="58"/>
      <c r="H579" s="58"/>
      <c r="I579" s="58"/>
      <c r="J579" s="58"/>
      <c r="K579" s="58"/>
      <c r="L579" s="58"/>
      <c r="M579" s="58"/>
      <c r="N579" s="58"/>
      <c r="O579" s="58"/>
      <c r="P579" s="58"/>
      <c r="Q579" s="58"/>
      <c r="R579" s="58"/>
      <c r="S579" s="58">
        <f t="shared" si="591"/>
        <v>0</v>
      </c>
      <c r="T579" s="58">
        <f t="shared" si="592"/>
        <v>0</v>
      </c>
      <c r="U579" s="58">
        <f t="shared" si="580"/>
        <v>0</v>
      </c>
      <c r="V579" s="58">
        <f t="shared" si="575"/>
        <v>0</v>
      </c>
      <c r="W579" s="58">
        <f t="shared" si="576"/>
        <v>0</v>
      </c>
      <c r="X579" s="59">
        <f t="shared" si="581"/>
        <v>0</v>
      </c>
      <c r="Y579" s="59"/>
      <c r="Z579" s="1521"/>
      <c r="AA579" s="1521"/>
      <c r="AB579" s="1521"/>
      <c r="AC579" s="1521"/>
      <c r="AD579" s="1521"/>
      <c r="AE579" s="59"/>
      <c r="AF579" s="59"/>
      <c r="AG579" s="59">
        <f t="shared" si="588"/>
        <v>0</v>
      </c>
      <c r="AH579" s="59">
        <f t="shared" si="582"/>
        <v>0</v>
      </c>
      <c r="AI579" s="59">
        <f t="shared" si="593"/>
        <v>0</v>
      </c>
      <c r="AJ579" s="59">
        <f t="shared" si="583"/>
        <v>0</v>
      </c>
      <c r="AK579" s="59">
        <f t="shared" si="584"/>
        <v>0</v>
      </c>
      <c r="AL579" s="59">
        <f t="shared" si="589"/>
        <v>0</v>
      </c>
      <c r="AM579" s="1749"/>
    </row>
    <row r="580" spans="1:39" x14ac:dyDescent="0.2">
      <c r="A580" s="1050">
        <v>346</v>
      </c>
      <c r="B580" s="1057">
        <v>244</v>
      </c>
      <c r="C580" s="11"/>
      <c r="D580" s="58"/>
      <c r="E580" s="58">
        <f>25000+50000-35085.3</f>
        <v>39914.699999999997</v>
      </c>
      <c r="F580" s="58">
        <f>25000+80000+60000</f>
        <v>165000</v>
      </c>
      <c r="G580" s="58"/>
      <c r="H580" s="58"/>
      <c r="I580" s="58"/>
      <c r="J580" s="58"/>
      <c r="K580" s="58"/>
      <c r="L580" s="58"/>
      <c r="M580" s="58"/>
      <c r="N580" s="58"/>
      <c r="O580" s="58"/>
      <c r="P580" s="58"/>
      <c r="Q580" s="58"/>
      <c r="R580" s="58"/>
      <c r="S580" s="58">
        <f t="shared" si="591"/>
        <v>39914.699999999997</v>
      </c>
      <c r="T580" s="58">
        <f t="shared" si="592"/>
        <v>165000</v>
      </c>
      <c r="U580" s="58">
        <f t="shared" si="580"/>
        <v>0</v>
      </c>
      <c r="V580" s="58">
        <f t="shared" si="575"/>
        <v>0</v>
      </c>
      <c r="W580" s="58">
        <f t="shared" si="576"/>
        <v>0</v>
      </c>
      <c r="X580" s="59">
        <f t="shared" si="581"/>
        <v>204914.7</v>
      </c>
      <c r="Y580" s="59"/>
      <c r="Z580" s="1521"/>
      <c r="AA580" s="1521"/>
      <c r="AB580" s="1521"/>
      <c r="AC580" s="1521"/>
      <c r="AD580" s="1521"/>
      <c r="AE580" s="59"/>
      <c r="AF580" s="59"/>
      <c r="AG580" s="59">
        <f t="shared" si="588"/>
        <v>0</v>
      </c>
      <c r="AH580" s="59">
        <f t="shared" si="582"/>
        <v>0</v>
      </c>
      <c r="AI580" s="59">
        <f t="shared" si="593"/>
        <v>0</v>
      </c>
      <c r="AJ580" s="59">
        <f t="shared" si="583"/>
        <v>0</v>
      </c>
      <c r="AK580" s="59">
        <f t="shared" si="584"/>
        <v>0</v>
      </c>
      <c r="AL580" s="59">
        <f t="shared" si="589"/>
        <v>204914.7</v>
      </c>
      <c r="AM580" s="1749"/>
    </row>
    <row r="581" spans="1:39" x14ac:dyDescent="0.2">
      <c r="A581" s="1050">
        <v>349</v>
      </c>
      <c r="B581" s="1057">
        <v>244</v>
      </c>
      <c r="C581" s="11"/>
      <c r="D581" s="58"/>
      <c r="E581" s="58"/>
      <c r="F581" s="58">
        <f>10000+20000</f>
        <v>30000</v>
      </c>
      <c r="G581" s="58"/>
      <c r="H581" s="58"/>
      <c r="I581" s="58"/>
      <c r="J581" s="58"/>
      <c r="K581" s="58"/>
      <c r="L581" s="58"/>
      <c r="M581" s="58"/>
      <c r="N581" s="58"/>
      <c r="O581" s="58"/>
      <c r="P581" s="58"/>
      <c r="Q581" s="58"/>
      <c r="R581" s="58"/>
      <c r="S581" s="58">
        <f t="shared" si="591"/>
        <v>0</v>
      </c>
      <c r="T581" s="58">
        <f t="shared" si="592"/>
        <v>30000</v>
      </c>
      <c r="U581" s="58">
        <f t="shared" si="580"/>
        <v>0</v>
      </c>
      <c r="V581" s="58">
        <f t="shared" si="575"/>
        <v>0</v>
      </c>
      <c r="W581" s="58">
        <f t="shared" si="576"/>
        <v>0</v>
      </c>
      <c r="X581" s="59">
        <f>SUM(D581:R581)</f>
        <v>30000</v>
      </c>
      <c r="Y581" s="59"/>
      <c r="Z581" s="1521"/>
      <c r="AA581" s="1521"/>
      <c r="AB581" s="1521"/>
      <c r="AC581" s="1521"/>
      <c r="AD581" s="1521"/>
      <c r="AE581" s="59"/>
      <c r="AF581" s="59"/>
      <c r="AG581" s="59">
        <f t="shared" si="588"/>
        <v>0</v>
      </c>
      <c r="AH581" s="59">
        <f t="shared" si="582"/>
        <v>0</v>
      </c>
      <c r="AI581" s="59">
        <f t="shared" si="593"/>
        <v>0</v>
      </c>
      <c r="AJ581" s="59">
        <f t="shared" si="583"/>
        <v>0</v>
      </c>
      <c r="AK581" s="59">
        <f t="shared" si="584"/>
        <v>0</v>
      </c>
      <c r="AL581" s="59">
        <f t="shared" si="589"/>
        <v>30000</v>
      </c>
      <c r="AM581" s="1749"/>
    </row>
    <row r="582" spans="1:39" x14ac:dyDescent="0.2">
      <c r="A582" s="11">
        <v>352</v>
      </c>
      <c r="B582" s="269">
        <v>244</v>
      </c>
      <c r="C582" s="11"/>
      <c r="D582" s="58"/>
      <c r="E582" s="58"/>
      <c r="F582" s="58"/>
      <c r="G582" s="58"/>
      <c r="H582" s="58"/>
      <c r="I582" s="58"/>
      <c r="J582" s="58"/>
      <c r="K582" s="58"/>
      <c r="L582" s="58"/>
      <c r="M582" s="58"/>
      <c r="N582" s="58"/>
      <c r="O582" s="58"/>
      <c r="P582" s="58"/>
      <c r="Q582" s="58"/>
      <c r="R582" s="58"/>
      <c r="S582" s="58">
        <f>D582+E582+J582+K582</f>
        <v>0</v>
      </c>
      <c r="T582" s="58">
        <f>F582+G582+L582+M582</f>
        <v>0</v>
      </c>
      <c r="U582" s="58">
        <f>H582+I582+N582+O582</f>
        <v>0</v>
      </c>
      <c r="V582" s="58">
        <f>P582</f>
        <v>0</v>
      </c>
      <c r="W582" s="58">
        <f>Q582</f>
        <v>0</v>
      </c>
      <c r="X582" s="59">
        <f>SUM(D582:P582)</f>
        <v>0</v>
      </c>
      <c r="Y582" s="59"/>
      <c r="Z582" s="1521"/>
      <c r="AA582" s="1521"/>
      <c r="AB582" s="1521"/>
      <c r="AC582" s="1521"/>
      <c r="AD582" s="1521"/>
      <c r="AE582" s="59"/>
      <c r="AF582" s="59"/>
      <c r="AG582" s="59">
        <f t="shared" si="588"/>
        <v>0</v>
      </c>
      <c r="AH582" s="59">
        <f>Z582+AD582</f>
        <v>0</v>
      </c>
      <c r="AI582" s="59">
        <f>AB582</f>
        <v>0</v>
      </c>
      <c r="AJ582" s="59">
        <f>AC582</f>
        <v>0</v>
      </c>
      <c r="AK582" s="59">
        <f>SUM(Y582:AD582)</f>
        <v>0</v>
      </c>
      <c r="AL582" s="59">
        <f t="shared" si="589"/>
        <v>0</v>
      </c>
      <c r="AM582" s="1749"/>
    </row>
    <row r="583" spans="1:39" x14ac:dyDescent="0.2">
      <c r="A583" s="11">
        <v>353</v>
      </c>
      <c r="B583" s="269">
        <v>244</v>
      </c>
      <c r="C583" s="11"/>
      <c r="D583" s="58"/>
      <c r="E583" s="58"/>
      <c r="F583" s="58"/>
      <c r="G583" s="58"/>
      <c r="H583" s="58"/>
      <c r="I583" s="58"/>
      <c r="J583" s="58"/>
      <c r="K583" s="58"/>
      <c r="L583" s="58"/>
      <c r="M583" s="58"/>
      <c r="N583" s="58"/>
      <c r="O583" s="58"/>
      <c r="P583" s="58"/>
      <c r="Q583" s="58"/>
      <c r="R583" s="58"/>
      <c r="S583" s="58">
        <f>D583+E583+J583+K583</f>
        <v>0</v>
      </c>
      <c r="T583" s="58">
        <f>F583+G583+L583+M583</f>
        <v>0</v>
      </c>
      <c r="U583" s="58">
        <f>H583+I583+N583+O583</f>
        <v>0</v>
      </c>
      <c r="V583" s="58">
        <f>P583</f>
        <v>0</v>
      </c>
      <c r="W583" s="58">
        <f>Q583</f>
        <v>0</v>
      </c>
      <c r="X583" s="59">
        <f>SUM(D583:P583)</f>
        <v>0</v>
      </c>
      <c r="Y583" s="59"/>
      <c r="Z583" s="1521"/>
      <c r="AA583" s="1521"/>
      <c r="AB583" s="1521"/>
      <c r="AC583" s="1521"/>
      <c r="AD583" s="1521"/>
      <c r="AE583" s="59"/>
      <c r="AF583" s="59"/>
      <c r="AG583" s="59">
        <f t="shared" si="588"/>
        <v>0</v>
      </c>
      <c r="AH583" s="59">
        <f>Z583+AD583</f>
        <v>0</v>
      </c>
      <c r="AI583" s="59">
        <f>AB583</f>
        <v>0</v>
      </c>
      <c r="AJ583" s="59">
        <f>AC583</f>
        <v>0</v>
      </c>
      <c r="AK583" s="59">
        <f>SUM(Y583:AD583)</f>
        <v>0</v>
      </c>
      <c r="AL583" s="59">
        <f t="shared" si="589"/>
        <v>0</v>
      </c>
      <c r="AM583" s="1749"/>
    </row>
    <row r="584" spans="1:39" x14ac:dyDescent="0.2">
      <c r="A584" s="1403" t="s">
        <v>1308</v>
      </c>
      <c r="B584" s="269"/>
      <c r="C584" s="1405">
        <f t="shared" ref="C584:D584" si="594">C535+C536+C537+C538+C554+C555+C556+C557+C558</f>
        <v>0</v>
      </c>
      <c r="D584" s="1405">
        <f t="shared" si="594"/>
        <v>0</v>
      </c>
      <c r="E584" s="1405">
        <f>E535+E536+E537+E538+E554+E555+E556+E557+E558</f>
        <v>888798.3</v>
      </c>
      <c r="F584" s="1405">
        <f t="shared" ref="F584:AL584" si="595">F535+F536+F537+F538+F554+F555+F556+F557+F558</f>
        <v>2965920</v>
      </c>
      <c r="G584" s="1405">
        <f t="shared" si="595"/>
        <v>0</v>
      </c>
      <c r="H584" s="1405">
        <f t="shared" si="595"/>
        <v>0</v>
      </c>
      <c r="I584" s="1405">
        <f t="shared" si="595"/>
        <v>0</v>
      </c>
      <c r="J584" s="1405">
        <f t="shared" si="595"/>
        <v>0</v>
      </c>
      <c r="K584" s="1405">
        <f t="shared" si="595"/>
        <v>0</v>
      </c>
      <c r="L584" s="1405">
        <f t="shared" si="595"/>
        <v>0</v>
      </c>
      <c r="M584" s="1405">
        <f t="shared" si="595"/>
        <v>0</v>
      </c>
      <c r="N584" s="1405">
        <f t="shared" si="595"/>
        <v>0</v>
      </c>
      <c r="O584" s="1405">
        <f t="shared" si="595"/>
        <v>0</v>
      </c>
      <c r="P584" s="1405">
        <f t="shared" si="595"/>
        <v>0</v>
      </c>
      <c r="Q584" s="1405">
        <f t="shared" si="595"/>
        <v>0</v>
      </c>
      <c r="R584" s="1405">
        <f t="shared" si="595"/>
        <v>0</v>
      </c>
      <c r="S584" s="1405">
        <f t="shared" si="595"/>
        <v>888798.3</v>
      </c>
      <c r="T584" s="1405">
        <f t="shared" si="595"/>
        <v>2965920</v>
      </c>
      <c r="U584" s="1405">
        <f t="shared" si="595"/>
        <v>0</v>
      </c>
      <c r="V584" s="1405">
        <f t="shared" si="595"/>
        <v>0</v>
      </c>
      <c r="W584" s="1405">
        <f t="shared" si="595"/>
        <v>0</v>
      </c>
      <c r="X584" s="1405">
        <f t="shared" si="595"/>
        <v>3854718.3</v>
      </c>
      <c r="Y584" s="1405">
        <f t="shared" si="595"/>
        <v>0</v>
      </c>
      <c r="Z584" s="1405">
        <f t="shared" si="595"/>
        <v>244000</v>
      </c>
      <c r="AA584" s="1405">
        <f t="shared" si="595"/>
        <v>0</v>
      </c>
      <c r="AB584" s="1405">
        <f t="shared" si="595"/>
        <v>10640</v>
      </c>
      <c r="AC584" s="1405">
        <f t="shared" si="595"/>
        <v>0</v>
      </c>
      <c r="AD584" s="1405">
        <f t="shared" si="595"/>
        <v>190050</v>
      </c>
      <c r="AE584" s="1405">
        <f t="shared" si="595"/>
        <v>0</v>
      </c>
      <c r="AF584" s="1405">
        <f t="shared" si="595"/>
        <v>0</v>
      </c>
      <c r="AG584" s="1405">
        <f t="shared" si="595"/>
        <v>0</v>
      </c>
      <c r="AH584" s="1405">
        <f t="shared" si="595"/>
        <v>434050</v>
      </c>
      <c r="AI584" s="1405">
        <f t="shared" si="595"/>
        <v>10640</v>
      </c>
      <c r="AJ584" s="1405">
        <f t="shared" si="595"/>
        <v>0</v>
      </c>
      <c r="AK584" s="1405">
        <f t="shared" si="595"/>
        <v>444690</v>
      </c>
      <c r="AL584" s="1405">
        <f t="shared" si="595"/>
        <v>4299408.3</v>
      </c>
      <c r="AM584" s="1749"/>
    </row>
    <row r="585" spans="1:39" x14ac:dyDescent="0.2">
      <c r="A585" s="1404" t="s">
        <v>1309</v>
      </c>
      <c r="B585" s="269"/>
      <c r="C585" s="1406">
        <f t="shared" ref="C585:D585" si="596">C586-C584</f>
        <v>0</v>
      </c>
      <c r="D585" s="1406">
        <f t="shared" si="596"/>
        <v>0</v>
      </c>
      <c r="E585" s="1406">
        <f>E586-E584</f>
        <v>75201.699999999953</v>
      </c>
      <c r="F585" s="1406">
        <f t="shared" ref="F585" si="597">F586-F584</f>
        <v>517080</v>
      </c>
      <c r="G585" s="1406">
        <f t="shared" ref="G585" si="598">G586-G584</f>
        <v>0</v>
      </c>
      <c r="H585" s="1406">
        <f t="shared" ref="H585" si="599">H586-H584</f>
        <v>0</v>
      </c>
      <c r="I585" s="1406">
        <f t="shared" ref="I585" si="600">I586-I584</f>
        <v>0</v>
      </c>
      <c r="J585" s="1406">
        <f t="shared" ref="J585" si="601">J586-J584</f>
        <v>0</v>
      </c>
      <c r="K585" s="1406">
        <f t="shared" ref="K585" si="602">K586-K584</f>
        <v>0</v>
      </c>
      <c r="L585" s="1406">
        <f t="shared" ref="L585" si="603">L586-L584</f>
        <v>0</v>
      </c>
      <c r="M585" s="1406">
        <f t="shared" ref="M585" si="604">M586-M584</f>
        <v>0</v>
      </c>
      <c r="N585" s="1406">
        <f t="shared" ref="N585" si="605">N586-N584</f>
        <v>0</v>
      </c>
      <c r="O585" s="1406">
        <f t="shared" ref="O585" si="606">O586-O584</f>
        <v>0</v>
      </c>
      <c r="P585" s="1406">
        <f t="shared" ref="P585" si="607">P586-P584</f>
        <v>0</v>
      </c>
      <c r="Q585" s="1406">
        <f t="shared" ref="Q585" si="608">Q586-Q584</f>
        <v>0</v>
      </c>
      <c r="R585" s="1406">
        <f t="shared" ref="R585" si="609">R586-R584</f>
        <v>0</v>
      </c>
      <c r="S585" s="1406">
        <f t="shared" ref="S585" si="610">S586-S584</f>
        <v>75201.699999999953</v>
      </c>
      <c r="T585" s="1406">
        <f t="shared" ref="T585" si="611">T586-T584</f>
        <v>517080</v>
      </c>
      <c r="U585" s="1406">
        <f t="shared" ref="U585" si="612">U586-U584</f>
        <v>0</v>
      </c>
      <c r="V585" s="1406">
        <f t="shared" ref="V585" si="613">V586-V584</f>
        <v>0</v>
      </c>
      <c r="W585" s="1406">
        <f t="shared" ref="W585" si="614">W586-W584</f>
        <v>0</v>
      </c>
      <c r="X585" s="1406">
        <f t="shared" ref="X585" si="615">X586-X584</f>
        <v>592281.70000000019</v>
      </c>
      <c r="Y585" s="1406">
        <f t="shared" ref="Y585" si="616">Y586-Y584</f>
        <v>0</v>
      </c>
      <c r="Z585" s="1406">
        <f t="shared" ref="Z585" si="617">Z586-Z584</f>
        <v>0</v>
      </c>
      <c r="AA585" s="1406">
        <f t="shared" ref="AA585" si="618">AA586-AA584</f>
        <v>0</v>
      </c>
      <c r="AB585" s="1406">
        <f t="shared" ref="AB585" si="619">AB586-AB584</f>
        <v>0</v>
      </c>
      <c r="AC585" s="1406">
        <f t="shared" ref="AC585" si="620">AC586-AC584</f>
        <v>0</v>
      </c>
      <c r="AD585" s="1406">
        <f t="shared" ref="AD585" si="621">AD586-AD584</f>
        <v>0</v>
      </c>
      <c r="AE585" s="1406">
        <f t="shared" ref="AE585" si="622">AE586-AE584</f>
        <v>0</v>
      </c>
      <c r="AF585" s="1406">
        <f t="shared" ref="AF585" si="623">AF586-AF584</f>
        <v>0</v>
      </c>
      <c r="AG585" s="1406">
        <f t="shared" ref="AG585" si="624">AG586-AG584</f>
        <v>0</v>
      </c>
      <c r="AH585" s="1406">
        <f t="shared" ref="AH585" si="625">AH586-AH584</f>
        <v>0</v>
      </c>
      <c r="AI585" s="1406">
        <f t="shared" ref="AI585" si="626">AI586-AI584</f>
        <v>0</v>
      </c>
      <c r="AJ585" s="1406">
        <f t="shared" ref="AJ585" si="627">AJ586-AJ584</f>
        <v>0</v>
      </c>
      <c r="AK585" s="1406">
        <f t="shared" ref="AK585" si="628">AK586-AK584</f>
        <v>0</v>
      </c>
      <c r="AL585" s="1406">
        <f t="shared" ref="AL585" si="629">AL586-AL584</f>
        <v>592281.70000000019</v>
      </c>
      <c r="AM585" s="1749"/>
    </row>
    <row r="586" spans="1:39" x14ac:dyDescent="0.2">
      <c r="A586" s="34" t="s">
        <v>204</v>
      </c>
      <c r="B586" s="60"/>
      <c r="C586" s="60">
        <f>SUM(C535:C583)</f>
        <v>0</v>
      </c>
      <c r="D586" s="60">
        <f t="shared" ref="D586:AL586" si="630">SUM(D535:D583)</f>
        <v>0</v>
      </c>
      <c r="E586" s="60">
        <f t="shared" si="630"/>
        <v>964000</v>
      </c>
      <c r="F586" s="60">
        <f t="shared" si="630"/>
        <v>3483000</v>
      </c>
      <c r="G586" s="60">
        <f t="shared" si="630"/>
        <v>0</v>
      </c>
      <c r="H586" s="60">
        <f t="shared" si="630"/>
        <v>0</v>
      </c>
      <c r="I586" s="60">
        <f t="shared" si="630"/>
        <v>0</v>
      </c>
      <c r="J586" s="60">
        <f t="shared" si="630"/>
        <v>0</v>
      </c>
      <c r="K586" s="60">
        <f t="shared" si="630"/>
        <v>0</v>
      </c>
      <c r="L586" s="60">
        <f t="shared" si="630"/>
        <v>0</v>
      </c>
      <c r="M586" s="60">
        <f t="shared" si="630"/>
        <v>0</v>
      </c>
      <c r="N586" s="60">
        <f t="shared" si="630"/>
        <v>0</v>
      </c>
      <c r="O586" s="60">
        <f t="shared" si="630"/>
        <v>0</v>
      </c>
      <c r="P586" s="60">
        <f t="shared" si="630"/>
        <v>0</v>
      </c>
      <c r="Q586" s="60">
        <f>SUM(Q535:Q583)</f>
        <v>0</v>
      </c>
      <c r="R586" s="60">
        <f>SUM(R535:R583)</f>
        <v>0</v>
      </c>
      <c r="S586" s="60">
        <f t="shared" si="630"/>
        <v>964000</v>
      </c>
      <c r="T586" s="60">
        <f t="shared" si="630"/>
        <v>3483000</v>
      </c>
      <c r="U586" s="60">
        <f t="shared" si="630"/>
        <v>0</v>
      </c>
      <c r="V586" s="60">
        <f t="shared" si="630"/>
        <v>0</v>
      </c>
      <c r="W586" s="60">
        <f>SUM(W535:W583)</f>
        <v>0</v>
      </c>
      <c r="X586" s="60">
        <f t="shared" si="630"/>
        <v>4447000</v>
      </c>
      <c r="Y586" s="60">
        <f t="shared" si="630"/>
        <v>0</v>
      </c>
      <c r="Z586" s="60">
        <f t="shared" si="630"/>
        <v>244000</v>
      </c>
      <c r="AA586" s="60">
        <f>SUM(AA535:AA583)</f>
        <v>0</v>
      </c>
      <c r="AB586" s="60">
        <f t="shared" si="630"/>
        <v>10640</v>
      </c>
      <c r="AC586" s="60">
        <f t="shared" si="630"/>
        <v>0</v>
      </c>
      <c r="AD586" s="60">
        <f t="shared" si="630"/>
        <v>190050</v>
      </c>
      <c r="AE586" s="60">
        <f>SUM(AE535:AE583)</f>
        <v>0</v>
      </c>
      <c r="AF586" s="60">
        <f>SUM(AF535:AF583)</f>
        <v>0</v>
      </c>
      <c r="AG586" s="60">
        <f t="shared" si="630"/>
        <v>0</v>
      </c>
      <c r="AH586" s="60">
        <f t="shared" si="630"/>
        <v>434050</v>
      </c>
      <c r="AI586" s="60">
        <f t="shared" si="630"/>
        <v>10640</v>
      </c>
      <c r="AJ586" s="60">
        <f>SUM(AJ535:AJ583)</f>
        <v>0</v>
      </c>
      <c r="AK586" s="60">
        <f t="shared" si="630"/>
        <v>444690</v>
      </c>
      <c r="AL586" s="60">
        <f t="shared" si="630"/>
        <v>4891690</v>
      </c>
      <c r="AM586" s="1750"/>
    </row>
    <row r="587" spans="1:39" ht="11.25" customHeight="1" x14ac:dyDescent="0.2">
      <c r="A587" s="1050">
        <v>211</v>
      </c>
      <c r="B587" s="1051">
        <v>111</v>
      </c>
      <c r="C587" s="11"/>
      <c r="D587" s="58"/>
      <c r="E587" s="58">
        <f>600000</f>
        <v>600000</v>
      </c>
      <c r="F587" s="58">
        <f>600000+73240</f>
        <v>673240</v>
      </c>
      <c r="G587" s="58"/>
      <c r="H587" s="58"/>
      <c r="I587" s="58"/>
      <c r="J587" s="58"/>
      <c r="K587" s="58"/>
      <c r="L587" s="58"/>
      <c r="M587" s="58"/>
      <c r="N587" s="58"/>
      <c r="O587" s="58"/>
      <c r="P587" s="58"/>
      <c r="Q587" s="58"/>
      <c r="R587" s="58"/>
      <c r="S587" s="58">
        <f t="shared" si="530"/>
        <v>600000</v>
      </c>
      <c r="T587" s="58">
        <f t="shared" si="531"/>
        <v>673240</v>
      </c>
      <c r="U587" s="58">
        <f>H587+I587+N587+O587</f>
        <v>0</v>
      </c>
      <c r="V587" s="58">
        <f t="shared" ref="V587:V633" si="631">P587</f>
        <v>0</v>
      </c>
      <c r="W587" s="58">
        <f t="shared" ref="W587:W633" si="632">Q587+R587</f>
        <v>0</v>
      </c>
      <c r="X587" s="59">
        <f>SUM(D587:R587)</f>
        <v>1273240</v>
      </c>
      <c r="Y587" s="59"/>
      <c r="Z587" s="1521">
        <f>50000+20000+6000-76000</f>
        <v>0</v>
      </c>
      <c r="AA587" s="1521"/>
      <c r="AB587" s="1521"/>
      <c r="AC587" s="1521"/>
      <c r="AD587" s="1521">
        <f>80000-80000</f>
        <v>0</v>
      </c>
      <c r="AE587" s="59"/>
      <c r="AF587" s="59"/>
      <c r="AG587" s="59">
        <f t="shared" ref="AG587:AG618" si="633">Y587+AC587</f>
        <v>0</v>
      </c>
      <c r="AH587" s="59">
        <f>Z587+AD587+AA587</f>
        <v>0</v>
      </c>
      <c r="AI587" s="59">
        <f t="shared" ref="AI587:AI613" si="634">AB587</f>
        <v>0</v>
      </c>
      <c r="AJ587" s="59">
        <f>AE587+AF587</f>
        <v>0</v>
      </c>
      <c r="AK587" s="59">
        <f>SUM(Y587:AF587)</f>
        <v>0</v>
      </c>
      <c r="AL587" s="59">
        <f t="shared" ref="AL587:AL618" si="635">C587+X587+AK587</f>
        <v>1273240</v>
      </c>
      <c r="AM587" s="1748" t="s">
        <v>210</v>
      </c>
    </row>
    <row r="588" spans="1:39" x14ac:dyDescent="0.2">
      <c r="A588" s="1050">
        <v>212</v>
      </c>
      <c r="B588" s="1051">
        <v>112</v>
      </c>
      <c r="C588" s="11"/>
      <c r="D588" s="58"/>
      <c r="E588" s="58"/>
      <c r="F588" s="58"/>
      <c r="G588" s="58"/>
      <c r="H588" s="58"/>
      <c r="I588" s="58"/>
      <c r="J588" s="58"/>
      <c r="K588" s="58"/>
      <c r="L588" s="58"/>
      <c r="M588" s="58"/>
      <c r="N588" s="58"/>
      <c r="O588" s="58"/>
      <c r="P588" s="58"/>
      <c r="Q588" s="58"/>
      <c r="R588" s="58"/>
      <c r="S588" s="58">
        <f t="shared" si="530"/>
        <v>0</v>
      </c>
      <c r="T588" s="58">
        <f t="shared" si="531"/>
        <v>0</v>
      </c>
      <c r="U588" s="58">
        <f t="shared" ref="U588:U633" si="636">H588+I588+N588+O588</f>
        <v>0</v>
      </c>
      <c r="V588" s="58">
        <f t="shared" si="631"/>
        <v>0</v>
      </c>
      <c r="W588" s="58">
        <f t="shared" si="632"/>
        <v>0</v>
      </c>
      <c r="X588" s="59">
        <f t="shared" ref="X588:X632" si="637">SUM(D588:R588)</f>
        <v>0</v>
      </c>
      <c r="Y588" s="59"/>
      <c r="Z588" s="1521"/>
      <c r="AA588" s="1521"/>
      <c r="AB588" s="1521"/>
      <c r="AC588" s="1521"/>
      <c r="AD588" s="1521"/>
      <c r="AE588" s="59"/>
      <c r="AF588" s="59"/>
      <c r="AG588" s="59">
        <f t="shared" si="633"/>
        <v>0</v>
      </c>
      <c r="AH588" s="59">
        <f t="shared" ref="AH588:AH633" si="638">Z588+AD588+AA588</f>
        <v>0</v>
      </c>
      <c r="AI588" s="59">
        <f t="shared" si="634"/>
        <v>0</v>
      </c>
      <c r="AJ588" s="59">
        <f t="shared" ref="AJ588:AJ633" si="639">AE588+AF588</f>
        <v>0</v>
      </c>
      <c r="AK588" s="59">
        <f t="shared" ref="AK588:AK633" si="640">SUM(Y588:AF588)</f>
        <v>0</v>
      </c>
      <c r="AL588" s="59">
        <f t="shared" si="635"/>
        <v>0</v>
      </c>
      <c r="AM588" s="1749"/>
    </row>
    <row r="589" spans="1:39" x14ac:dyDescent="0.2">
      <c r="A589" s="1052">
        <v>213</v>
      </c>
      <c r="B589" s="1053">
        <v>119</v>
      </c>
      <c r="C589" s="12"/>
      <c r="D589" s="58"/>
      <c r="E589" s="58"/>
      <c r="F589" s="58"/>
      <c r="G589" s="58"/>
      <c r="H589" s="58"/>
      <c r="I589" s="58"/>
      <c r="J589" s="58"/>
      <c r="K589" s="58"/>
      <c r="L589" s="58"/>
      <c r="M589" s="58"/>
      <c r="N589" s="58"/>
      <c r="O589" s="58"/>
      <c r="P589" s="58"/>
      <c r="Q589" s="58"/>
      <c r="R589" s="58"/>
      <c r="S589" s="58">
        <f t="shared" si="530"/>
        <v>0</v>
      </c>
      <c r="T589" s="58">
        <f t="shared" si="531"/>
        <v>0</v>
      </c>
      <c r="U589" s="58">
        <f t="shared" si="636"/>
        <v>0</v>
      </c>
      <c r="V589" s="58">
        <f t="shared" si="631"/>
        <v>0</v>
      </c>
      <c r="W589" s="58">
        <f t="shared" si="632"/>
        <v>0</v>
      </c>
      <c r="X589" s="59">
        <f t="shared" si="637"/>
        <v>0</v>
      </c>
      <c r="Y589" s="59"/>
      <c r="Z589" s="59"/>
      <c r="AA589" s="59"/>
      <c r="AB589" s="59"/>
      <c r="AC589" s="59"/>
      <c r="AD589" s="59"/>
      <c r="AE589" s="59"/>
      <c r="AF589" s="59"/>
      <c r="AG589" s="59">
        <f t="shared" si="633"/>
        <v>0</v>
      </c>
      <c r="AH589" s="59">
        <f t="shared" si="638"/>
        <v>0</v>
      </c>
      <c r="AI589" s="59">
        <f t="shared" si="634"/>
        <v>0</v>
      </c>
      <c r="AJ589" s="59">
        <f t="shared" si="639"/>
        <v>0</v>
      </c>
      <c r="AK589" s="59">
        <f t="shared" si="640"/>
        <v>0</v>
      </c>
      <c r="AL589" s="59">
        <f t="shared" si="635"/>
        <v>0</v>
      </c>
      <c r="AM589" s="1749"/>
    </row>
    <row r="590" spans="1:39" x14ac:dyDescent="0.2">
      <c r="A590" s="1052">
        <v>214</v>
      </c>
      <c r="B590" s="1053">
        <v>112</v>
      </c>
      <c r="C590" s="12"/>
      <c r="D590" s="58"/>
      <c r="E590" s="58"/>
      <c r="F590" s="58"/>
      <c r="G590" s="58"/>
      <c r="H590" s="58"/>
      <c r="I590" s="58"/>
      <c r="J590" s="58"/>
      <c r="K590" s="58"/>
      <c r="L590" s="58"/>
      <c r="M590" s="58"/>
      <c r="N590" s="58"/>
      <c r="O590" s="58"/>
      <c r="P590" s="58"/>
      <c r="Q590" s="58"/>
      <c r="R590" s="58"/>
      <c r="S590" s="58">
        <f>D590+E590+J590+K590</f>
        <v>0</v>
      </c>
      <c r="T590" s="58">
        <f>F590+G590+L590+M590</f>
        <v>0</v>
      </c>
      <c r="U590" s="58">
        <f t="shared" si="636"/>
        <v>0</v>
      </c>
      <c r="V590" s="58">
        <f t="shared" si="631"/>
        <v>0</v>
      </c>
      <c r="W590" s="58">
        <f t="shared" si="632"/>
        <v>0</v>
      </c>
      <c r="X590" s="59">
        <f t="shared" si="637"/>
        <v>0</v>
      </c>
      <c r="Y590" s="59"/>
      <c r="Z590" s="59"/>
      <c r="AA590" s="59"/>
      <c r="AB590" s="59"/>
      <c r="AC590" s="59"/>
      <c r="AD590" s="59"/>
      <c r="AE590" s="59"/>
      <c r="AF590" s="59"/>
      <c r="AG590" s="59">
        <f t="shared" si="633"/>
        <v>0</v>
      </c>
      <c r="AH590" s="59">
        <f t="shared" si="638"/>
        <v>0</v>
      </c>
      <c r="AI590" s="59">
        <f t="shared" si="634"/>
        <v>0</v>
      </c>
      <c r="AJ590" s="59">
        <f t="shared" si="639"/>
        <v>0</v>
      </c>
      <c r="AK590" s="59">
        <f t="shared" si="640"/>
        <v>0</v>
      </c>
      <c r="AL590" s="59">
        <f t="shared" si="635"/>
        <v>0</v>
      </c>
      <c r="AM590" s="1749"/>
    </row>
    <row r="591" spans="1:39" ht="11.25" customHeight="1" x14ac:dyDescent="0.2">
      <c r="A591" s="1050">
        <v>221</v>
      </c>
      <c r="B591" s="1051">
        <v>244</v>
      </c>
      <c r="C591" s="11"/>
      <c r="D591" s="58"/>
      <c r="E591" s="58"/>
      <c r="F591" s="58"/>
      <c r="G591" s="58"/>
      <c r="H591" s="58"/>
      <c r="I591" s="58"/>
      <c r="J591" s="58"/>
      <c r="K591" s="58"/>
      <c r="L591" s="58"/>
      <c r="M591" s="58"/>
      <c r="N591" s="58"/>
      <c r="O591" s="58"/>
      <c r="P591" s="58"/>
      <c r="Q591" s="58"/>
      <c r="R591" s="58"/>
      <c r="S591" s="58">
        <f t="shared" si="530"/>
        <v>0</v>
      </c>
      <c r="T591" s="58">
        <f t="shared" si="531"/>
        <v>0</v>
      </c>
      <c r="U591" s="58">
        <f t="shared" si="636"/>
        <v>0</v>
      </c>
      <c r="V591" s="58">
        <f t="shared" si="631"/>
        <v>0</v>
      </c>
      <c r="W591" s="58">
        <f t="shared" si="632"/>
        <v>0</v>
      </c>
      <c r="X591" s="59">
        <f t="shared" si="637"/>
        <v>0</v>
      </c>
      <c r="Y591" s="59"/>
      <c r="Z591" s="59"/>
      <c r="AA591" s="59"/>
      <c r="AB591" s="59"/>
      <c r="AC591" s="59"/>
      <c r="AD591" s="59"/>
      <c r="AE591" s="59"/>
      <c r="AF591" s="59"/>
      <c r="AG591" s="59">
        <f t="shared" si="633"/>
        <v>0</v>
      </c>
      <c r="AH591" s="59">
        <f t="shared" si="638"/>
        <v>0</v>
      </c>
      <c r="AI591" s="59">
        <f t="shared" si="634"/>
        <v>0</v>
      </c>
      <c r="AJ591" s="59">
        <f t="shared" si="639"/>
        <v>0</v>
      </c>
      <c r="AK591" s="59">
        <f t="shared" si="640"/>
        <v>0</v>
      </c>
      <c r="AL591" s="59">
        <f t="shared" si="635"/>
        <v>0</v>
      </c>
      <c r="AM591" s="1749"/>
    </row>
    <row r="592" spans="1:39" x14ac:dyDescent="0.2">
      <c r="A592" s="1052">
        <v>222</v>
      </c>
      <c r="B592" s="1053">
        <v>112</v>
      </c>
      <c r="C592" s="12"/>
      <c r="D592" s="58"/>
      <c r="E592" s="58"/>
      <c r="F592" s="58"/>
      <c r="G592" s="58"/>
      <c r="H592" s="58"/>
      <c r="I592" s="58"/>
      <c r="J592" s="58"/>
      <c r="K592" s="58"/>
      <c r="L592" s="58"/>
      <c r="M592" s="58"/>
      <c r="N592" s="58"/>
      <c r="O592" s="58"/>
      <c r="P592" s="58"/>
      <c r="Q592" s="58"/>
      <c r="R592" s="58"/>
      <c r="S592" s="58">
        <f>D592+E592+J592+K592</f>
        <v>0</v>
      </c>
      <c r="T592" s="58">
        <f>F592+G592+L592+M592</f>
        <v>0</v>
      </c>
      <c r="U592" s="58">
        <f t="shared" si="636"/>
        <v>0</v>
      </c>
      <c r="V592" s="58">
        <f t="shared" si="631"/>
        <v>0</v>
      </c>
      <c r="W592" s="58">
        <f t="shared" si="632"/>
        <v>0</v>
      </c>
      <c r="X592" s="59">
        <f t="shared" si="637"/>
        <v>0</v>
      </c>
      <c r="Y592" s="59"/>
      <c r="Z592" s="59"/>
      <c r="AA592" s="59"/>
      <c r="AB592" s="59"/>
      <c r="AC592" s="59"/>
      <c r="AD592" s="59"/>
      <c r="AE592" s="59"/>
      <c r="AF592" s="59"/>
      <c r="AG592" s="59">
        <f t="shared" si="633"/>
        <v>0</v>
      </c>
      <c r="AH592" s="59">
        <f t="shared" si="638"/>
        <v>0</v>
      </c>
      <c r="AI592" s="59">
        <f t="shared" si="634"/>
        <v>0</v>
      </c>
      <c r="AJ592" s="59">
        <f t="shared" si="639"/>
        <v>0</v>
      </c>
      <c r="AK592" s="59">
        <f t="shared" si="640"/>
        <v>0</v>
      </c>
      <c r="AL592" s="59">
        <f t="shared" si="635"/>
        <v>0</v>
      </c>
      <c r="AM592" s="1749"/>
    </row>
    <row r="593" spans="1:39" x14ac:dyDescent="0.2">
      <c r="A593" s="1052">
        <v>222</v>
      </c>
      <c r="B593" s="1053">
        <v>244</v>
      </c>
      <c r="C593" s="12"/>
      <c r="D593" s="58"/>
      <c r="E593" s="58"/>
      <c r="F593" s="58"/>
      <c r="G593" s="58"/>
      <c r="H593" s="58"/>
      <c r="I593" s="58"/>
      <c r="J593" s="58"/>
      <c r="K593" s="58"/>
      <c r="L593" s="58"/>
      <c r="M593" s="58"/>
      <c r="N593" s="58"/>
      <c r="O593" s="58"/>
      <c r="P593" s="58"/>
      <c r="Q593" s="58"/>
      <c r="R593" s="58"/>
      <c r="S593" s="58">
        <f t="shared" si="530"/>
        <v>0</v>
      </c>
      <c r="T593" s="58">
        <f t="shared" si="531"/>
        <v>0</v>
      </c>
      <c r="U593" s="58">
        <f t="shared" si="636"/>
        <v>0</v>
      </c>
      <c r="V593" s="58">
        <f t="shared" si="631"/>
        <v>0</v>
      </c>
      <c r="W593" s="58">
        <f t="shared" si="632"/>
        <v>0</v>
      </c>
      <c r="X593" s="59">
        <f t="shared" si="637"/>
        <v>0</v>
      </c>
      <c r="Y593" s="59"/>
      <c r="Z593" s="59"/>
      <c r="AA593" s="59"/>
      <c r="AB593" s="59"/>
      <c r="AC593" s="59"/>
      <c r="AD593" s="59"/>
      <c r="AE593" s="59"/>
      <c r="AF593" s="59"/>
      <c r="AG593" s="59">
        <f t="shared" si="633"/>
        <v>0</v>
      </c>
      <c r="AH593" s="59">
        <f t="shared" si="638"/>
        <v>0</v>
      </c>
      <c r="AI593" s="59">
        <f t="shared" si="634"/>
        <v>0</v>
      </c>
      <c r="AJ593" s="59">
        <f t="shared" si="639"/>
        <v>0</v>
      </c>
      <c r="AK593" s="59">
        <f t="shared" si="640"/>
        <v>0</v>
      </c>
      <c r="AL593" s="59">
        <f t="shared" si="635"/>
        <v>0</v>
      </c>
      <c r="AM593" s="1749"/>
    </row>
    <row r="594" spans="1:39" x14ac:dyDescent="0.2">
      <c r="A594" s="1054" t="s">
        <v>196</v>
      </c>
      <c r="B594" s="1053">
        <v>247</v>
      </c>
      <c r="C594" s="42"/>
      <c r="D594" s="58"/>
      <c r="E594" s="58"/>
      <c r="F594" s="58"/>
      <c r="G594" s="58"/>
      <c r="H594" s="58"/>
      <c r="I594" s="58"/>
      <c r="J594" s="58"/>
      <c r="K594" s="58"/>
      <c r="L594" s="58"/>
      <c r="M594" s="58"/>
      <c r="N594" s="58"/>
      <c r="O594" s="58"/>
      <c r="P594" s="58"/>
      <c r="Q594" s="58"/>
      <c r="R594" s="58"/>
      <c r="S594" s="58">
        <f t="shared" si="530"/>
        <v>0</v>
      </c>
      <c r="T594" s="58">
        <f t="shared" si="531"/>
        <v>0</v>
      </c>
      <c r="U594" s="58">
        <f t="shared" si="636"/>
        <v>0</v>
      </c>
      <c r="V594" s="58">
        <f t="shared" si="631"/>
        <v>0</v>
      </c>
      <c r="W594" s="58">
        <f t="shared" si="632"/>
        <v>0</v>
      </c>
      <c r="X594" s="59">
        <f t="shared" si="637"/>
        <v>0</v>
      </c>
      <c r="Y594" s="59"/>
      <c r="Z594" s="59"/>
      <c r="AA594" s="59"/>
      <c r="AB594" s="59"/>
      <c r="AC594" s="59"/>
      <c r="AD594" s="59"/>
      <c r="AE594" s="59"/>
      <c r="AF594" s="59"/>
      <c r="AG594" s="59">
        <f t="shared" si="633"/>
        <v>0</v>
      </c>
      <c r="AH594" s="59">
        <f t="shared" si="638"/>
        <v>0</v>
      </c>
      <c r="AI594" s="59">
        <f t="shared" si="634"/>
        <v>0</v>
      </c>
      <c r="AJ594" s="59">
        <f t="shared" si="639"/>
        <v>0</v>
      </c>
      <c r="AK594" s="59">
        <f t="shared" si="640"/>
        <v>0</v>
      </c>
      <c r="AL594" s="59">
        <f t="shared" si="635"/>
        <v>0</v>
      </c>
      <c r="AM594" s="1749"/>
    </row>
    <row r="595" spans="1:39" x14ac:dyDescent="0.2">
      <c r="A595" s="1054" t="s">
        <v>197</v>
      </c>
      <c r="B595" s="1053">
        <v>247</v>
      </c>
      <c r="C595" s="42"/>
      <c r="D595" s="58"/>
      <c r="E595" s="58"/>
      <c r="F595" s="58"/>
      <c r="G595" s="58"/>
      <c r="H595" s="58"/>
      <c r="I595" s="58"/>
      <c r="J595" s="58"/>
      <c r="K595" s="58"/>
      <c r="L595" s="58"/>
      <c r="M595" s="58"/>
      <c r="N595" s="58"/>
      <c r="O595" s="58"/>
      <c r="P595" s="58"/>
      <c r="Q595" s="58"/>
      <c r="R595" s="58"/>
      <c r="S595" s="58">
        <f t="shared" si="530"/>
        <v>0</v>
      </c>
      <c r="T595" s="58">
        <f t="shared" si="531"/>
        <v>0</v>
      </c>
      <c r="U595" s="58">
        <f t="shared" si="636"/>
        <v>0</v>
      </c>
      <c r="V595" s="58">
        <f t="shared" si="631"/>
        <v>0</v>
      </c>
      <c r="W595" s="58">
        <f t="shared" si="632"/>
        <v>0</v>
      </c>
      <c r="X595" s="59">
        <f t="shared" si="637"/>
        <v>0</v>
      </c>
      <c r="Y595" s="59"/>
      <c r="Z595" s="59"/>
      <c r="AA595" s="59"/>
      <c r="AB595" s="59"/>
      <c r="AC595" s="59"/>
      <c r="AD595" s="59"/>
      <c r="AE595" s="59"/>
      <c r="AF595" s="59"/>
      <c r="AG595" s="59">
        <f t="shared" si="633"/>
        <v>0</v>
      </c>
      <c r="AH595" s="59">
        <f t="shared" si="638"/>
        <v>0</v>
      </c>
      <c r="AI595" s="59">
        <f t="shared" si="634"/>
        <v>0</v>
      </c>
      <c r="AJ595" s="59">
        <f t="shared" si="639"/>
        <v>0</v>
      </c>
      <c r="AK595" s="59">
        <f t="shared" si="640"/>
        <v>0</v>
      </c>
      <c r="AL595" s="59">
        <f t="shared" si="635"/>
        <v>0</v>
      </c>
      <c r="AM595" s="1749"/>
    </row>
    <row r="596" spans="1:39" x14ac:dyDescent="0.2">
      <c r="A596" s="1054" t="s">
        <v>198</v>
      </c>
      <c r="B596" s="1053">
        <v>244</v>
      </c>
      <c r="C596" s="42"/>
      <c r="D596" s="58"/>
      <c r="E596" s="58"/>
      <c r="F596" s="58"/>
      <c r="G596" s="58"/>
      <c r="H596" s="58"/>
      <c r="I596" s="58"/>
      <c r="J596" s="58"/>
      <c r="K596" s="58"/>
      <c r="L596" s="58"/>
      <c r="M596" s="58"/>
      <c r="N596" s="58"/>
      <c r="O596" s="58"/>
      <c r="P596" s="58"/>
      <c r="Q596" s="58"/>
      <c r="R596" s="58"/>
      <c r="S596" s="58">
        <f t="shared" si="530"/>
        <v>0</v>
      </c>
      <c r="T596" s="58">
        <f t="shared" si="531"/>
        <v>0</v>
      </c>
      <c r="U596" s="58">
        <f t="shared" si="636"/>
        <v>0</v>
      </c>
      <c r="V596" s="58">
        <f t="shared" si="631"/>
        <v>0</v>
      </c>
      <c r="W596" s="58">
        <f t="shared" si="632"/>
        <v>0</v>
      </c>
      <c r="X596" s="59">
        <f t="shared" si="637"/>
        <v>0</v>
      </c>
      <c r="Y596" s="59"/>
      <c r="Z596" s="59"/>
      <c r="AA596" s="59"/>
      <c r="AB596" s="59"/>
      <c r="AC596" s="59"/>
      <c r="AD596" s="59"/>
      <c r="AE596" s="59"/>
      <c r="AF596" s="59"/>
      <c r="AG596" s="59">
        <f t="shared" si="633"/>
        <v>0</v>
      </c>
      <c r="AH596" s="59">
        <f t="shared" si="638"/>
        <v>0</v>
      </c>
      <c r="AI596" s="59">
        <f t="shared" si="634"/>
        <v>0</v>
      </c>
      <c r="AJ596" s="59">
        <f t="shared" si="639"/>
        <v>0</v>
      </c>
      <c r="AK596" s="59">
        <f t="shared" si="640"/>
        <v>0</v>
      </c>
      <c r="AL596" s="59">
        <f t="shared" si="635"/>
        <v>0</v>
      </c>
      <c r="AM596" s="1749"/>
    </row>
    <row r="597" spans="1:39" x14ac:dyDescent="0.2">
      <c r="A597" s="1054" t="s">
        <v>878</v>
      </c>
      <c r="B597" s="1053">
        <v>244</v>
      </c>
      <c r="C597" s="42"/>
      <c r="D597" s="58"/>
      <c r="E597" s="58"/>
      <c r="F597" s="58"/>
      <c r="G597" s="58"/>
      <c r="H597" s="58"/>
      <c r="I597" s="58"/>
      <c r="J597" s="58"/>
      <c r="K597" s="58"/>
      <c r="L597" s="58"/>
      <c r="M597" s="58"/>
      <c r="N597" s="58"/>
      <c r="O597" s="58"/>
      <c r="P597" s="58"/>
      <c r="Q597" s="58"/>
      <c r="R597" s="58"/>
      <c r="S597" s="58">
        <f>D597+E597+J597+K597</f>
        <v>0</v>
      </c>
      <c r="T597" s="58">
        <f>F597+G597+L597+M597</f>
        <v>0</v>
      </c>
      <c r="U597" s="58">
        <f t="shared" si="636"/>
        <v>0</v>
      </c>
      <c r="V597" s="58">
        <f t="shared" si="631"/>
        <v>0</v>
      </c>
      <c r="W597" s="58">
        <f t="shared" si="632"/>
        <v>0</v>
      </c>
      <c r="X597" s="59">
        <f>SUM(D597:R597)</f>
        <v>0</v>
      </c>
      <c r="Y597" s="59"/>
      <c r="Z597" s="59"/>
      <c r="AA597" s="59"/>
      <c r="AB597" s="59"/>
      <c r="AC597" s="59"/>
      <c r="AD597" s="59"/>
      <c r="AE597" s="59"/>
      <c r="AF597" s="59"/>
      <c r="AG597" s="59">
        <f t="shared" si="633"/>
        <v>0</v>
      </c>
      <c r="AH597" s="59">
        <f t="shared" si="638"/>
        <v>0</v>
      </c>
      <c r="AI597" s="59">
        <f t="shared" si="634"/>
        <v>0</v>
      </c>
      <c r="AJ597" s="59">
        <f t="shared" si="639"/>
        <v>0</v>
      </c>
      <c r="AK597" s="59">
        <f t="shared" si="640"/>
        <v>0</v>
      </c>
      <c r="AL597" s="59">
        <f t="shared" si="635"/>
        <v>0</v>
      </c>
      <c r="AM597" s="1749"/>
    </row>
    <row r="598" spans="1:39" x14ac:dyDescent="0.2">
      <c r="A598" s="1052">
        <v>224</v>
      </c>
      <c r="B598" s="1053">
        <v>244</v>
      </c>
      <c r="C598" s="12"/>
      <c r="D598" s="58"/>
      <c r="E598" s="58"/>
      <c r="F598" s="58"/>
      <c r="G598" s="58"/>
      <c r="H598" s="58"/>
      <c r="I598" s="58"/>
      <c r="J598" s="58"/>
      <c r="K598" s="58"/>
      <c r="L598" s="58"/>
      <c r="M598" s="58"/>
      <c r="N598" s="58"/>
      <c r="O598" s="58"/>
      <c r="P598" s="58"/>
      <c r="Q598" s="58"/>
      <c r="R598" s="58"/>
      <c r="S598" s="58">
        <f t="shared" si="530"/>
        <v>0</v>
      </c>
      <c r="T598" s="58">
        <f t="shared" si="531"/>
        <v>0</v>
      </c>
      <c r="U598" s="58">
        <f t="shared" si="636"/>
        <v>0</v>
      </c>
      <c r="V598" s="58">
        <f t="shared" si="631"/>
        <v>0</v>
      </c>
      <c r="W598" s="58">
        <f t="shared" si="632"/>
        <v>0</v>
      </c>
      <c r="X598" s="59">
        <f t="shared" si="637"/>
        <v>0</v>
      </c>
      <c r="Y598" s="59"/>
      <c r="Z598" s="59"/>
      <c r="AA598" s="59"/>
      <c r="AB598" s="59"/>
      <c r="AC598" s="59"/>
      <c r="AD598" s="59"/>
      <c r="AE598" s="59"/>
      <c r="AF598" s="59"/>
      <c r="AG598" s="59">
        <f t="shared" si="633"/>
        <v>0</v>
      </c>
      <c r="AH598" s="59">
        <f t="shared" si="638"/>
        <v>0</v>
      </c>
      <c r="AI598" s="59">
        <f t="shared" si="634"/>
        <v>0</v>
      </c>
      <c r="AJ598" s="59">
        <f t="shared" si="639"/>
        <v>0</v>
      </c>
      <c r="AK598" s="59">
        <f t="shared" si="640"/>
        <v>0</v>
      </c>
      <c r="AL598" s="59">
        <f t="shared" si="635"/>
        <v>0</v>
      </c>
      <c r="AM598" s="1749"/>
    </row>
    <row r="599" spans="1:39" x14ac:dyDescent="0.2">
      <c r="A599" s="1055" t="s">
        <v>199</v>
      </c>
      <c r="B599" s="1057">
        <v>244</v>
      </c>
      <c r="C599" s="14"/>
      <c r="D599" s="58"/>
      <c r="E599" s="58"/>
      <c r="F599" s="58"/>
      <c r="G599" s="58"/>
      <c r="H599" s="58"/>
      <c r="I599" s="58"/>
      <c r="J599" s="58"/>
      <c r="K599" s="58"/>
      <c r="L599" s="58"/>
      <c r="M599" s="58"/>
      <c r="N599" s="58"/>
      <c r="O599" s="58"/>
      <c r="P599" s="58"/>
      <c r="Q599" s="58"/>
      <c r="R599" s="58"/>
      <c r="S599" s="58">
        <f t="shared" si="530"/>
        <v>0</v>
      </c>
      <c r="T599" s="58">
        <f t="shared" si="531"/>
        <v>0</v>
      </c>
      <c r="U599" s="58">
        <f t="shared" si="636"/>
        <v>0</v>
      </c>
      <c r="V599" s="58">
        <f t="shared" si="631"/>
        <v>0</v>
      </c>
      <c r="W599" s="58">
        <f t="shared" si="632"/>
        <v>0</v>
      </c>
      <c r="X599" s="59">
        <f t="shared" si="637"/>
        <v>0</v>
      </c>
      <c r="Y599" s="59"/>
      <c r="Z599" s="59"/>
      <c r="AA599" s="59"/>
      <c r="AB599" s="59"/>
      <c r="AC599" s="59"/>
      <c r="AD599" s="59"/>
      <c r="AE599" s="59"/>
      <c r="AF599" s="59"/>
      <c r="AG599" s="59">
        <f t="shared" si="633"/>
        <v>0</v>
      </c>
      <c r="AH599" s="59">
        <f t="shared" si="638"/>
        <v>0</v>
      </c>
      <c r="AI599" s="59">
        <f t="shared" si="634"/>
        <v>0</v>
      </c>
      <c r="AJ599" s="59">
        <f t="shared" si="639"/>
        <v>0</v>
      </c>
      <c r="AK599" s="59">
        <f t="shared" si="640"/>
        <v>0</v>
      </c>
      <c r="AL599" s="59">
        <f t="shared" si="635"/>
        <v>0</v>
      </c>
      <c r="AM599" s="1749"/>
    </row>
    <row r="600" spans="1:39" x14ac:dyDescent="0.2">
      <c r="A600" s="1055" t="s">
        <v>200</v>
      </c>
      <c r="B600" s="1057">
        <v>244</v>
      </c>
      <c r="C600" s="14"/>
      <c r="D600" s="58"/>
      <c r="E600" s="58"/>
      <c r="F600" s="58"/>
      <c r="G600" s="58"/>
      <c r="H600" s="58"/>
      <c r="I600" s="58"/>
      <c r="J600" s="58"/>
      <c r="K600" s="58"/>
      <c r="L600" s="58"/>
      <c r="M600" s="58"/>
      <c r="N600" s="58"/>
      <c r="O600" s="58"/>
      <c r="P600" s="58"/>
      <c r="Q600" s="58"/>
      <c r="R600" s="58"/>
      <c r="S600" s="58">
        <f t="shared" si="530"/>
        <v>0</v>
      </c>
      <c r="T600" s="58">
        <f t="shared" si="531"/>
        <v>0</v>
      </c>
      <c r="U600" s="58">
        <f t="shared" si="636"/>
        <v>0</v>
      </c>
      <c r="V600" s="58">
        <f t="shared" si="631"/>
        <v>0</v>
      </c>
      <c r="W600" s="58">
        <f t="shared" si="632"/>
        <v>0</v>
      </c>
      <c r="X600" s="59">
        <f t="shared" si="637"/>
        <v>0</v>
      </c>
      <c r="Y600" s="59"/>
      <c r="Z600" s="59"/>
      <c r="AA600" s="59"/>
      <c r="AB600" s="59"/>
      <c r="AC600" s="59"/>
      <c r="AD600" s="59"/>
      <c r="AE600" s="59"/>
      <c r="AF600" s="59"/>
      <c r="AG600" s="59">
        <f t="shared" si="633"/>
        <v>0</v>
      </c>
      <c r="AH600" s="59">
        <f t="shared" si="638"/>
        <v>0</v>
      </c>
      <c r="AI600" s="59">
        <f t="shared" si="634"/>
        <v>0</v>
      </c>
      <c r="AJ600" s="59">
        <f t="shared" si="639"/>
        <v>0</v>
      </c>
      <c r="AK600" s="59">
        <f t="shared" si="640"/>
        <v>0</v>
      </c>
      <c r="AL600" s="59">
        <f t="shared" si="635"/>
        <v>0</v>
      </c>
      <c r="AM600" s="1749"/>
    </row>
    <row r="601" spans="1:39" x14ac:dyDescent="0.2">
      <c r="A601" s="1055" t="s">
        <v>201</v>
      </c>
      <c r="B601" s="1057">
        <v>244</v>
      </c>
      <c r="C601" s="14"/>
      <c r="D601" s="58"/>
      <c r="E601" s="58"/>
      <c r="F601" s="58"/>
      <c r="G601" s="58"/>
      <c r="H601" s="58"/>
      <c r="I601" s="58"/>
      <c r="J601" s="58"/>
      <c r="K601" s="58"/>
      <c r="L601" s="58"/>
      <c r="M601" s="58"/>
      <c r="N601" s="58"/>
      <c r="O601" s="58"/>
      <c r="P601" s="58"/>
      <c r="Q601" s="58"/>
      <c r="R601" s="58"/>
      <c r="S601" s="58">
        <f t="shared" si="530"/>
        <v>0</v>
      </c>
      <c r="T601" s="58">
        <f t="shared" si="531"/>
        <v>0</v>
      </c>
      <c r="U601" s="58">
        <f t="shared" si="636"/>
        <v>0</v>
      </c>
      <c r="V601" s="58">
        <f t="shared" si="631"/>
        <v>0</v>
      </c>
      <c r="W601" s="58">
        <f t="shared" si="632"/>
        <v>0</v>
      </c>
      <c r="X601" s="59">
        <f t="shared" si="637"/>
        <v>0</v>
      </c>
      <c r="Y601" s="59"/>
      <c r="Z601" s="59"/>
      <c r="AA601" s="59"/>
      <c r="AB601" s="59"/>
      <c r="AC601" s="59"/>
      <c r="AD601" s="59"/>
      <c r="AE601" s="59"/>
      <c r="AF601" s="59"/>
      <c r="AG601" s="59">
        <f t="shared" si="633"/>
        <v>0</v>
      </c>
      <c r="AH601" s="59">
        <f t="shared" si="638"/>
        <v>0</v>
      </c>
      <c r="AI601" s="59">
        <f t="shared" si="634"/>
        <v>0</v>
      </c>
      <c r="AJ601" s="59">
        <f t="shared" si="639"/>
        <v>0</v>
      </c>
      <c r="AK601" s="59">
        <f t="shared" si="640"/>
        <v>0</v>
      </c>
      <c r="AL601" s="59">
        <f t="shared" si="635"/>
        <v>0</v>
      </c>
      <c r="AM601" s="1749"/>
    </row>
    <row r="602" spans="1:39" x14ac:dyDescent="0.2">
      <c r="A602" s="1055" t="s">
        <v>202</v>
      </c>
      <c r="B602" s="1057">
        <v>244</v>
      </c>
      <c r="C602" s="14"/>
      <c r="D602" s="58"/>
      <c r="E602" s="58"/>
      <c r="F602" s="58"/>
      <c r="G602" s="58"/>
      <c r="H602" s="58"/>
      <c r="I602" s="58"/>
      <c r="J602" s="58"/>
      <c r="K602" s="58"/>
      <c r="L602" s="58"/>
      <c r="M602" s="58"/>
      <c r="N602" s="58"/>
      <c r="O602" s="58"/>
      <c r="P602" s="58"/>
      <c r="Q602" s="58"/>
      <c r="R602" s="58"/>
      <c r="S602" s="58">
        <f t="shared" si="530"/>
        <v>0</v>
      </c>
      <c r="T602" s="58">
        <f t="shared" si="531"/>
        <v>0</v>
      </c>
      <c r="U602" s="58">
        <f t="shared" si="636"/>
        <v>0</v>
      </c>
      <c r="V602" s="58">
        <f t="shared" si="631"/>
        <v>0</v>
      </c>
      <c r="W602" s="58">
        <f t="shared" si="632"/>
        <v>0</v>
      </c>
      <c r="X602" s="59">
        <f t="shared" si="637"/>
        <v>0</v>
      </c>
      <c r="Y602" s="59"/>
      <c r="Z602" s="59"/>
      <c r="AA602" s="59"/>
      <c r="AB602" s="59"/>
      <c r="AC602" s="59"/>
      <c r="AD602" s="59"/>
      <c r="AE602" s="59"/>
      <c r="AF602" s="59"/>
      <c r="AG602" s="59">
        <f t="shared" si="633"/>
        <v>0</v>
      </c>
      <c r="AH602" s="59">
        <f t="shared" si="638"/>
        <v>0</v>
      </c>
      <c r="AI602" s="59">
        <f t="shared" si="634"/>
        <v>0</v>
      </c>
      <c r="AJ602" s="59">
        <f t="shared" si="639"/>
        <v>0</v>
      </c>
      <c r="AK602" s="59">
        <f t="shared" si="640"/>
        <v>0</v>
      </c>
      <c r="AL602" s="59">
        <f t="shared" si="635"/>
        <v>0</v>
      </c>
      <c r="AM602" s="1749"/>
    </row>
    <row r="603" spans="1:39" x14ac:dyDescent="0.2">
      <c r="A603" s="1056" t="s">
        <v>246</v>
      </c>
      <c r="B603" s="1057">
        <v>244</v>
      </c>
      <c r="C603" s="15"/>
      <c r="D603" s="58"/>
      <c r="E603" s="58"/>
      <c r="F603" s="58"/>
      <c r="G603" s="58"/>
      <c r="H603" s="58"/>
      <c r="I603" s="58"/>
      <c r="J603" s="58"/>
      <c r="K603" s="58"/>
      <c r="L603" s="58"/>
      <c r="M603" s="58"/>
      <c r="N603" s="58"/>
      <c r="O603" s="58"/>
      <c r="P603" s="58"/>
      <c r="Q603" s="58"/>
      <c r="R603" s="58"/>
      <c r="S603" s="58">
        <f t="shared" si="530"/>
        <v>0</v>
      </c>
      <c r="T603" s="58">
        <f t="shared" si="531"/>
        <v>0</v>
      </c>
      <c r="U603" s="58">
        <f t="shared" si="636"/>
        <v>0</v>
      </c>
      <c r="V603" s="58">
        <f t="shared" si="631"/>
        <v>0</v>
      </c>
      <c r="W603" s="58">
        <f t="shared" si="632"/>
        <v>0</v>
      </c>
      <c r="X603" s="59">
        <f t="shared" si="637"/>
        <v>0</v>
      </c>
      <c r="Y603" s="59"/>
      <c r="Z603" s="59"/>
      <c r="AA603" s="59"/>
      <c r="AB603" s="59"/>
      <c r="AC603" s="59"/>
      <c r="AD603" s="59"/>
      <c r="AE603" s="59"/>
      <c r="AF603" s="59"/>
      <c r="AG603" s="59">
        <f t="shared" si="633"/>
        <v>0</v>
      </c>
      <c r="AH603" s="59">
        <f t="shared" si="638"/>
        <v>0</v>
      </c>
      <c r="AI603" s="59">
        <f t="shared" si="634"/>
        <v>0</v>
      </c>
      <c r="AJ603" s="59">
        <f t="shared" si="639"/>
        <v>0</v>
      </c>
      <c r="AK603" s="59">
        <f t="shared" si="640"/>
        <v>0</v>
      </c>
      <c r="AL603" s="59">
        <f t="shared" si="635"/>
        <v>0</v>
      </c>
      <c r="AM603" s="1749"/>
    </row>
    <row r="604" spans="1:39" x14ac:dyDescent="0.2">
      <c r="A604" s="1056" t="s">
        <v>248</v>
      </c>
      <c r="B604" s="1057">
        <v>244</v>
      </c>
      <c r="C604" s="15"/>
      <c r="D604" s="58"/>
      <c r="E604" s="58"/>
      <c r="F604" s="58"/>
      <c r="G604" s="58"/>
      <c r="H604" s="58"/>
      <c r="I604" s="58"/>
      <c r="J604" s="58"/>
      <c r="K604" s="58"/>
      <c r="L604" s="58"/>
      <c r="M604" s="58"/>
      <c r="N604" s="58"/>
      <c r="O604" s="58"/>
      <c r="P604" s="58"/>
      <c r="Q604" s="58"/>
      <c r="R604" s="58"/>
      <c r="S604" s="58">
        <f t="shared" si="530"/>
        <v>0</v>
      </c>
      <c r="T604" s="58">
        <f t="shared" si="531"/>
        <v>0</v>
      </c>
      <c r="U604" s="58">
        <f t="shared" si="636"/>
        <v>0</v>
      </c>
      <c r="V604" s="58">
        <f t="shared" si="631"/>
        <v>0</v>
      </c>
      <c r="W604" s="58">
        <f t="shared" si="632"/>
        <v>0</v>
      </c>
      <c r="X604" s="59">
        <f t="shared" si="637"/>
        <v>0</v>
      </c>
      <c r="Y604" s="59"/>
      <c r="Z604" s="59"/>
      <c r="AA604" s="59"/>
      <c r="AB604" s="59"/>
      <c r="AC604" s="59"/>
      <c r="AD604" s="59"/>
      <c r="AE604" s="59"/>
      <c r="AF604" s="59"/>
      <c r="AG604" s="59">
        <f t="shared" si="633"/>
        <v>0</v>
      </c>
      <c r="AH604" s="59">
        <f t="shared" si="638"/>
        <v>0</v>
      </c>
      <c r="AI604" s="59">
        <f t="shared" si="634"/>
        <v>0</v>
      </c>
      <c r="AJ604" s="59">
        <f t="shared" si="639"/>
        <v>0</v>
      </c>
      <c r="AK604" s="59">
        <f t="shared" si="640"/>
        <v>0</v>
      </c>
      <c r="AL604" s="59">
        <f t="shared" si="635"/>
        <v>0</v>
      </c>
      <c r="AM604" s="1749"/>
    </row>
    <row r="605" spans="1:39" x14ac:dyDescent="0.2">
      <c r="A605" s="1050">
        <v>227</v>
      </c>
      <c r="B605" s="1051">
        <v>244</v>
      </c>
      <c r="C605" s="11"/>
      <c r="D605" s="58"/>
      <c r="E605" s="58"/>
      <c r="F605" s="58"/>
      <c r="G605" s="58"/>
      <c r="H605" s="58"/>
      <c r="I605" s="58"/>
      <c r="J605" s="58"/>
      <c r="K605" s="58"/>
      <c r="L605" s="58"/>
      <c r="M605" s="58"/>
      <c r="N605" s="58"/>
      <c r="O605" s="58"/>
      <c r="P605" s="58"/>
      <c r="Q605" s="58"/>
      <c r="R605" s="58"/>
      <c r="S605" s="58">
        <f>D605+E605+J605+K605</f>
        <v>0</v>
      </c>
      <c r="T605" s="58">
        <f>F605+G605+L605+M605</f>
        <v>0</v>
      </c>
      <c r="U605" s="58">
        <f t="shared" si="636"/>
        <v>0</v>
      </c>
      <c r="V605" s="58">
        <f t="shared" si="631"/>
        <v>0</v>
      </c>
      <c r="W605" s="58">
        <f t="shared" si="632"/>
        <v>0</v>
      </c>
      <c r="X605" s="59">
        <f t="shared" si="637"/>
        <v>0</v>
      </c>
      <c r="Y605" s="59"/>
      <c r="Z605" s="59"/>
      <c r="AA605" s="59"/>
      <c r="AB605" s="59"/>
      <c r="AC605" s="59"/>
      <c r="AD605" s="59"/>
      <c r="AE605" s="59"/>
      <c r="AF605" s="59"/>
      <c r="AG605" s="59">
        <f t="shared" si="633"/>
        <v>0</v>
      </c>
      <c r="AH605" s="59">
        <f t="shared" si="638"/>
        <v>0</v>
      </c>
      <c r="AI605" s="59">
        <f t="shared" si="634"/>
        <v>0</v>
      </c>
      <c r="AJ605" s="59">
        <f t="shared" si="639"/>
        <v>0</v>
      </c>
      <c r="AK605" s="59">
        <f t="shared" si="640"/>
        <v>0</v>
      </c>
      <c r="AL605" s="59">
        <f t="shared" si="635"/>
        <v>0</v>
      </c>
      <c r="AM605" s="1749"/>
    </row>
    <row r="606" spans="1:39" x14ac:dyDescent="0.2">
      <c r="A606" s="1056">
        <v>262</v>
      </c>
      <c r="B606" s="1049">
        <v>112</v>
      </c>
      <c r="C606" s="15"/>
      <c r="D606" s="58"/>
      <c r="E606" s="58"/>
      <c r="F606" s="58"/>
      <c r="G606" s="58"/>
      <c r="H606" s="58"/>
      <c r="I606" s="58"/>
      <c r="J606" s="58"/>
      <c r="K606" s="58"/>
      <c r="L606" s="58"/>
      <c r="M606" s="58"/>
      <c r="N606" s="58"/>
      <c r="O606" s="58"/>
      <c r="P606" s="58"/>
      <c r="Q606" s="58"/>
      <c r="R606" s="58"/>
      <c r="S606" s="58">
        <f t="shared" si="530"/>
        <v>0</v>
      </c>
      <c r="T606" s="58">
        <f t="shared" si="531"/>
        <v>0</v>
      </c>
      <c r="U606" s="58">
        <f t="shared" si="636"/>
        <v>0</v>
      </c>
      <c r="V606" s="58">
        <f t="shared" si="631"/>
        <v>0</v>
      </c>
      <c r="W606" s="58">
        <f t="shared" si="632"/>
        <v>0</v>
      </c>
      <c r="X606" s="59">
        <f t="shared" si="637"/>
        <v>0</v>
      </c>
      <c r="Y606" s="59"/>
      <c r="Z606" s="59"/>
      <c r="AA606" s="59"/>
      <c r="AB606" s="59"/>
      <c r="AC606" s="59"/>
      <c r="AD606" s="59"/>
      <c r="AE606" s="59"/>
      <c r="AF606" s="59"/>
      <c r="AG606" s="59">
        <f t="shared" si="633"/>
        <v>0</v>
      </c>
      <c r="AH606" s="59">
        <f t="shared" si="638"/>
        <v>0</v>
      </c>
      <c r="AI606" s="59">
        <f t="shared" si="634"/>
        <v>0</v>
      </c>
      <c r="AJ606" s="59">
        <f t="shared" si="639"/>
        <v>0</v>
      </c>
      <c r="AK606" s="59">
        <f t="shared" si="640"/>
        <v>0</v>
      </c>
      <c r="AL606" s="59">
        <f t="shared" si="635"/>
        <v>0</v>
      </c>
      <c r="AM606" s="1749"/>
    </row>
    <row r="607" spans="1:39" x14ac:dyDescent="0.2">
      <c r="A607" s="1056">
        <v>262</v>
      </c>
      <c r="B607" s="1049">
        <v>119</v>
      </c>
      <c r="C607" s="15"/>
      <c r="D607" s="58"/>
      <c r="E607" s="58"/>
      <c r="F607" s="58"/>
      <c r="G607" s="58"/>
      <c r="H607" s="58"/>
      <c r="I607" s="58"/>
      <c r="J607" s="58"/>
      <c r="K607" s="58"/>
      <c r="L607" s="58"/>
      <c r="M607" s="58"/>
      <c r="N607" s="58"/>
      <c r="O607" s="58"/>
      <c r="P607" s="58"/>
      <c r="Q607" s="58"/>
      <c r="R607" s="58"/>
      <c r="S607" s="58">
        <f t="shared" si="530"/>
        <v>0</v>
      </c>
      <c r="T607" s="58">
        <f t="shared" si="531"/>
        <v>0</v>
      </c>
      <c r="U607" s="58">
        <f t="shared" si="636"/>
        <v>0</v>
      </c>
      <c r="V607" s="58">
        <f t="shared" si="631"/>
        <v>0</v>
      </c>
      <c r="W607" s="58">
        <f t="shared" si="632"/>
        <v>0</v>
      </c>
      <c r="X607" s="59">
        <f t="shared" si="637"/>
        <v>0</v>
      </c>
      <c r="Y607" s="59"/>
      <c r="Z607" s="59"/>
      <c r="AA607" s="59"/>
      <c r="AB607" s="59"/>
      <c r="AC607" s="59"/>
      <c r="AD607" s="59"/>
      <c r="AE607" s="59"/>
      <c r="AF607" s="59"/>
      <c r="AG607" s="59">
        <f t="shared" si="633"/>
        <v>0</v>
      </c>
      <c r="AH607" s="59">
        <f t="shared" si="638"/>
        <v>0</v>
      </c>
      <c r="AI607" s="59">
        <f t="shared" si="634"/>
        <v>0</v>
      </c>
      <c r="AJ607" s="59">
        <f t="shared" si="639"/>
        <v>0</v>
      </c>
      <c r="AK607" s="59">
        <f t="shared" si="640"/>
        <v>0</v>
      </c>
      <c r="AL607" s="59">
        <f t="shared" si="635"/>
        <v>0</v>
      </c>
      <c r="AM607" s="1749"/>
    </row>
    <row r="608" spans="1:39" x14ac:dyDescent="0.2">
      <c r="A608" s="1050">
        <v>266</v>
      </c>
      <c r="B608" s="1051">
        <v>111</v>
      </c>
      <c r="C608" s="11"/>
      <c r="D608" s="58"/>
      <c r="E608" s="58"/>
      <c r="F608" s="58"/>
      <c r="G608" s="58"/>
      <c r="H608" s="58"/>
      <c r="I608" s="58"/>
      <c r="J608" s="58"/>
      <c r="K608" s="58"/>
      <c r="L608" s="58"/>
      <c r="M608" s="58"/>
      <c r="N608" s="58"/>
      <c r="O608" s="58"/>
      <c r="P608" s="58"/>
      <c r="Q608" s="58"/>
      <c r="R608" s="58"/>
      <c r="S608" s="58">
        <f>D608+E608+J608+K608</f>
        <v>0</v>
      </c>
      <c r="T608" s="58">
        <f>F608+G608+L608+M608</f>
        <v>0</v>
      </c>
      <c r="U608" s="58">
        <f>H608+I608+N608+O608</f>
        <v>0</v>
      </c>
      <c r="V608" s="58">
        <f>P608</f>
        <v>0</v>
      </c>
      <c r="W608" s="58">
        <f t="shared" si="632"/>
        <v>0</v>
      </c>
      <c r="X608" s="59">
        <f t="shared" si="637"/>
        <v>0</v>
      </c>
      <c r="Y608" s="59"/>
      <c r="Z608" s="59"/>
      <c r="AA608" s="59"/>
      <c r="AB608" s="59"/>
      <c r="AC608" s="59"/>
      <c r="AD608" s="59"/>
      <c r="AE608" s="59"/>
      <c r="AF608" s="59"/>
      <c r="AG608" s="59">
        <f t="shared" si="633"/>
        <v>0</v>
      </c>
      <c r="AH608" s="59">
        <f t="shared" si="638"/>
        <v>0</v>
      </c>
      <c r="AI608" s="59">
        <f t="shared" si="634"/>
        <v>0</v>
      </c>
      <c r="AJ608" s="59">
        <f t="shared" si="639"/>
        <v>0</v>
      </c>
      <c r="AK608" s="59">
        <f t="shared" si="640"/>
        <v>0</v>
      </c>
      <c r="AL608" s="59">
        <f t="shared" si="635"/>
        <v>0</v>
      </c>
      <c r="AM608" s="1749"/>
    </row>
    <row r="609" spans="1:39" x14ac:dyDescent="0.2">
      <c r="A609" s="1050">
        <v>266</v>
      </c>
      <c r="B609" s="1051">
        <v>112</v>
      </c>
      <c r="C609" s="11"/>
      <c r="D609" s="58"/>
      <c r="E609" s="58"/>
      <c r="F609" s="58"/>
      <c r="G609" s="58"/>
      <c r="H609" s="58"/>
      <c r="I609" s="58"/>
      <c r="J609" s="58"/>
      <c r="K609" s="58"/>
      <c r="L609" s="58"/>
      <c r="M609" s="58"/>
      <c r="N609" s="58"/>
      <c r="O609" s="58"/>
      <c r="P609" s="58"/>
      <c r="Q609" s="58"/>
      <c r="R609" s="58"/>
      <c r="S609" s="58">
        <f>D609+E609+J609+K609</f>
        <v>0</v>
      </c>
      <c r="T609" s="58">
        <f>F609+G609+L609+M609</f>
        <v>0</v>
      </c>
      <c r="U609" s="58">
        <f>H609+I609+N609+O609</f>
        <v>0</v>
      </c>
      <c r="V609" s="58">
        <f>P609</f>
        <v>0</v>
      </c>
      <c r="W609" s="58">
        <f t="shared" si="632"/>
        <v>0</v>
      </c>
      <c r="X609" s="59">
        <f t="shared" si="637"/>
        <v>0</v>
      </c>
      <c r="Y609" s="59"/>
      <c r="Z609" s="59"/>
      <c r="AA609" s="59"/>
      <c r="AB609" s="59"/>
      <c r="AC609" s="59"/>
      <c r="AD609" s="59"/>
      <c r="AE609" s="59"/>
      <c r="AF609" s="59"/>
      <c r="AG609" s="59">
        <f t="shared" si="633"/>
        <v>0</v>
      </c>
      <c r="AH609" s="59">
        <f t="shared" si="638"/>
        <v>0</v>
      </c>
      <c r="AI609" s="59">
        <f t="shared" si="634"/>
        <v>0</v>
      </c>
      <c r="AJ609" s="59">
        <f t="shared" si="639"/>
        <v>0</v>
      </c>
      <c r="AK609" s="59">
        <f t="shared" si="640"/>
        <v>0</v>
      </c>
      <c r="AL609" s="59">
        <f t="shared" si="635"/>
        <v>0</v>
      </c>
      <c r="AM609" s="1749"/>
    </row>
    <row r="610" spans="1:39" x14ac:dyDescent="0.2">
      <c r="A610" s="1050">
        <v>266</v>
      </c>
      <c r="B610" s="1051">
        <v>119</v>
      </c>
      <c r="C610" s="11"/>
      <c r="D610" s="58"/>
      <c r="E610" s="58"/>
      <c r="F610" s="58"/>
      <c r="G610" s="58"/>
      <c r="H610" s="58"/>
      <c r="I610" s="58"/>
      <c r="J610" s="58"/>
      <c r="K610" s="58"/>
      <c r="L610" s="58"/>
      <c r="M610" s="58"/>
      <c r="N610" s="58"/>
      <c r="O610" s="58"/>
      <c r="P610" s="58"/>
      <c r="Q610" s="58"/>
      <c r="R610" s="58"/>
      <c r="S610" s="58">
        <f>D610+E610+J610+K610</f>
        <v>0</v>
      </c>
      <c r="T610" s="58">
        <f>F610+G610+L610+M610</f>
        <v>0</v>
      </c>
      <c r="U610" s="58">
        <f>H610+I610+N610+O610</f>
        <v>0</v>
      </c>
      <c r="V610" s="58">
        <f>P610</f>
        <v>0</v>
      </c>
      <c r="W610" s="58">
        <f t="shared" si="632"/>
        <v>0</v>
      </c>
      <c r="X610" s="59">
        <f t="shared" si="637"/>
        <v>0</v>
      </c>
      <c r="Y610" s="59"/>
      <c r="Z610" s="59"/>
      <c r="AA610" s="59"/>
      <c r="AB610" s="59"/>
      <c r="AC610" s="59"/>
      <c r="AD610" s="59"/>
      <c r="AE610" s="59"/>
      <c r="AF610" s="59"/>
      <c r="AG610" s="59">
        <f t="shared" si="633"/>
        <v>0</v>
      </c>
      <c r="AH610" s="59">
        <f t="shared" si="638"/>
        <v>0</v>
      </c>
      <c r="AI610" s="59">
        <f t="shared" si="634"/>
        <v>0</v>
      </c>
      <c r="AJ610" s="59">
        <f t="shared" si="639"/>
        <v>0</v>
      </c>
      <c r="AK610" s="59">
        <f t="shared" si="640"/>
        <v>0</v>
      </c>
      <c r="AL610" s="59">
        <f t="shared" si="635"/>
        <v>0</v>
      </c>
      <c r="AM610" s="1749"/>
    </row>
    <row r="611" spans="1:39" ht="11.25" hidden="1" customHeight="1" x14ac:dyDescent="0.2">
      <c r="A611" s="1050">
        <v>267</v>
      </c>
      <c r="B611" s="1051">
        <v>112</v>
      </c>
      <c r="C611" s="11"/>
      <c r="D611" s="58"/>
      <c r="E611" s="58"/>
      <c r="F611" s="58"/>
      <c r="G611" s="58"/>
      <c r="H611" s="58"/>
      <c r="I611" s="58"/>
      <c r="J611" s="58"/>
      <c r="K611" s="58"/>
      <c r="L611" s="58"/>
      <c r="M611" s="58"/>
      <c r="N611" s="58"/>
      <c r="O611" s="58"/>
      <c r="P611" s="58"/>
      <c r="Q611" s="58"/>
      <c r="R611" s="58"/>
      <c r="S611" s="58">
        <f>D611+E611+J611+K611</f>
        <v>0</v>
      </c>
      <c r="T611" s="58">
        <f>F611+G611+L611+M611</f>
        <v>0</v>
      </c>
      <c r="U611" s="58">
        <f>H611+I611+N611+O611</f>
        <v>0</v>
      </c>
      <c r="V611" s="58">
        <f>P611</f>
        <v>0</v>
      </c>
      <c r="W611" s="58">
        <f t="shared" si="632"/>
        <v>0</v>
      </c>
      <c r="X611" s="59">
        <f t="shared" si="637"/>
        <v>0</v>
      </c>
      <c r="Y611" s="59"/>
      <c r="Z611" s="59"/>
      <c r="AA611" s="59"/>
      <c r="AB611" s="59"/>
      <c r="AC611" s="59"/>
      <c r="AD611" s="59"/>
      <c r="AE611" s="59"/>
      <c r="AF611" s="59"/>
      <c r="AG611" s="59">
        <f t="shared" si="633"/>
        <v>0</v>
      </c>
      <c r="AH611" s="59">
        <f t="shared" si="638"/>
        <v>0</v>
      </c>
      <c r="AI611" s="59">
        <f t="shared" si="634"/>
        <v>0</v>
      </c>
      <c r="AJ611" s="59">
        <f t="shared" si="639"/>
        <v>0</v>
      </c>
      <c r="AK611" s="59">
        <f t="shared" si="640"/>
        <v>0</v>
      </c>
      <c r="AL611" s="59">
        <f t="shared" si="635"/>
        <v>0</v>
      </c>
      <c r="AM611" s="1749"/>
    </row>
    <row r="612" spans="1:39" x14ac:dyDescent="0.2">
      <c r="A612" s="1056">
        <v>291</v>
      </c>
      <c r="B612" s="1147">
        <v>851</v>
      </c>
      <c r="C612" s="15"/>
      <c r="D612" s="58"/>
      <c r="E612" s="58"/>
      <c r="F612" s="58"/>
      <c r="G612" s="58"/>
      <c r="H612" s="58"/>
      <c r="I612" s="58"/>
      <c r="J612" s="58"/>
      <c r="K612" s="58"/>
      <c r="L612" s="58"/>
      <c r="M612" s="58"/>
      <c r="N612" s="58"/>
      <c r="O612" s="58"/>
      <c r="P612" s="58"/>
      <c r="Q612" s="58"/>
      <c r="R612" s="58"/>
      <c r="S612" s="58">
        <f t="shared" si="530"/>
        <v>0</v>
      </c>
      <c r="T612" s="58">
        <f t="shared" si="531"/>
        <v>0</v>
      </c>
      <c r="U612" s="58">
        <f t="shared" si="636"/>
        <v>0</v>
      </c>
      <c r="V612" s="58">
        <f t="shared" si="631"/>
        <v>0</v>
      </c>
      <c r="W612" s="58">
        <f t="shared" si="632"/>
        <v>0</v>
      </c>
      <c r="X612" s="59">
        <f t="shared" si="637"/>
        <v>0</v>
      </c>
      <c r="Y612" s="59"/>
      <c r="Z612" s="59"/>
      <c r="AA612" s="59"/>
      <c r="AB612" s="59"/>
      <c r="AC612" s="59"/>
      <c r="AD612" s="59"/>
      <c r="AE612" s="59"/>
      <c r="AF612" s="59"/>
      <c r="AG612" s="59">
        <f t="shared" si="633"/>
        <v>0</v>
      </c>
      <c r="AH612" s="59">
        <f t="shared" si="638"/>
        <v>0</v>
      </c>
      <c r="AI612" s="59">
        <f t="shared" si="634"/>
        <v>0</v>
      </c>
      <c r="AJ612" s="59">
        <f t="shared" si="639"/>
        <v>0</v>
      </c>
      <c r="AK612" s="59">
        <f t="shared" si="640"/>
        <v>0</v>
      </c>
      <c r="AL612" s="59">
        <f t="shared" si="635"/>
        <v>0</v>
      </c>
      <c r="AM612" s="1749"/>
    </row>
    <row r="613" spans="1:39" x14ac:dyDescent="0.2">
      <c r="A613" s="1056">
        <v>291</v>
      </c>
      <c r="B613" s="1147">
        <v>851</v>
      </c>
      <c r="C613" s="15"/>
      <c r="D613" s="58"/>
      <c r="E613" s="58"/>
      <c r="F613" s="58"/>
      <c r="G613" s="58"/>
      <c r="H613" s="58"/>
      <c r="I613" s="58"/>
      <c r="J613" s="58"/>
      <c r="K613" s="58"/>
      <c r="L613" s="58"/>
      <c r="M613" s="58"/>
      <c r="N613" s="58"/>
      <c r="O613" s="58"/>
      <c r="P613" s="58"/>
      <c r="Q613" s="58"/>
      <c r="R613" s="58"/>
      <c r="S613" s="58">
        <f t="shared" si="530"/>
        <v>0</v>
      </c>
      <c r="T613" s="58">
        <f t="shared" si="531"/>
        <v>0</v>
      </c>
      <c r="U613" s="58">
        <f t="shared" si="636"/>
        <v>0</v>
      </c>
      <c r="V613" s="58">
        <f t="shared" si="631"/>
        <v>0</v>
      </c>
      <c r="W613" s="58">
        <f t="shared" si="632"/>
        <v>0</v>
      </c>
      <c r="X613" s="59">
        <f t="shared" si="637"/>
        <v>0</v>
      </c>
      <c r="Y613" s="59"/>
      <c r="Z613" s="59"/>
      <c r="AA613" s="59"/>
      <c r="AB613" s="59"/>
      <c r="AC613" s="59"/>
      <c r="AD613" s="59"/>
      <c r="AE613" s="59"/>
      <c r="AF613" s="59"/>
      <c r="AG613" s="59">
        <f t="shared" si="633"/>
        <v>0</v>
      </c>
      <c r="AH613" s="59">
        <f t="shared" si="638"/>
        <v>0</v>
      </c>
      <c r="AI613" s="59">
        <f t="shared" si="634"/>
        <v>0</v>
      </c>
      <c r="AJ613" s="59">
        <f t="shared" si="639"/>
        <v>0</v>
      </c>
      <c r="AK613" s="59">
        <f t="shared" si="640"/>
        <v>0</v>
      </c>
      <c r="AL613" s="59">
        <f t="shared" si="635"/>
        <v>0</v>
      </c>
      <c r="AM613" s="1749"/>
    </row>
    <row r="614" spans="1:39" x14ac:dyDescent="0.2">
      <c r="A614" s="1056">
        <v>291</v>
      </c>
      <c r="B614" s="1049">
        <v>852</v>
      </c>
      <c r="C614" s="15"/>
      <c r="D614" s="58"/>
      <c r="E614" s="58"/>
      <c r="F614" s="58"/>
      <c r="G614" s="58"/>
      <c r="H614" s="58"/>
      <c r="I614" s="58"/>
      <c r="J614" s="58"/>
      <c r="K614" s="58"/>
      <c r="L614" s="58"/>
      <c r="M614" s="58"/>
      <c r="N614" s="58"/>
      <c r="O614" s="58"/>
      <c r="P614" s="58"/>
      <c r="Q614" s="58"/>
      <c r="R614" s="58"/>
      <c r="S614" s="58">
        <f t="shared" ref="S614:S619" si="641">D614+E614+J614+K614</f>
        <v>0</v>
      </c>
      <c r="T614" s="58">
        <f t="shared" ref="T614:T619" si="642">F614+G614+L614+M614</f>
        <v>0</v>
      </c>
      <c r="U614" s="58">
        <f t="shared" si="636"/>
        <v>0</v>
      </c>
      <c r="V614" s="58">
        <f t="shared" si="631"/>
        <v>0</v>
      </c>
      <c r="W614" s="58">
        <f t="shared" si="632"/>
        <v>0</v>
      </c>
      <c r="X614" s="59">
        <f t="shared" si="637"/>
        <v>0</v>
      </c>
      <c r="Y614" s="59"/>
      <c r="Z614" s="59"/>
      <c r="AA614" s="59"/>
      <c r="AB614" s="59"/>
      <c r="AC614" s="59"/>
      <c r="AD614" s="59"/>
      <c r="AE614" s="59"/>
      <c r="AF614" s="59"/>
      <c r="AG614" s="59">
        <f t="shared" si="633"/>
        <v>0</v>
      </c>
      <c r="AH614" s="59">
        <f t="shared" si="638"/>
        <v>0</v>
      </c>
      <c r="AI614" s="59">
        <f t="shared" ref="AI614:AJ635" si="643">AB614</f>
        <v>0</v>
      </c>
      <c r="AJ614" s="59">
        <f t="shared" si="639"/>
        <v>0</v>
      </c>
      <c r="AK614" s="59">
        <f t="shared" si="640"/>
        <v>0</v>
      </c>
      <c r="AL614" s="59">
        <f t="shared" si="635"/>
        <v>0</v>
      </c>
      <c r="AM614" s="1749"/>
    </row>
    <row r="615" spans="1:39" x14ac:dyDescent="0.2">
      <c r="A615" s="1056">
        <v>291</v>
      </c>
      <c r="B615" s="1147">
        <v>853</v>
      </c>
      <c r="C615" s="15"/>
      <c r="D615" s="58"/>
      <c r="E615" s="58"/>
      <c r="F615" s="58"/>
      <c r="G615" s="58"/>
      <c r="H615" s="58"/>
      <c r="I615" s="58"/>
      <c r="J615" s="58"/>
      <c r="K615" s="58"/>
      <c r="L615" s="58"/>
      <c r="M615" s="58"/>
      <c r="N615" s="58"/>
      <c r="O615" s="58"/>
      <c r="P615" s="58"/>
      <c r="Q615" s="58"/>
      <c r="R615" s="58"/>
      <c r="S615" s="58">
        <f t="shared" si="641"/>
        <v>0</v>
      </c>
      <c r="T615" s="58">
        <f t="shared" si="642"/>
        <v>0</v>
      </c>
      <c r="U615" s="58">
        <f t="shared" si="636"/>
        <v>0</v>
      </c>
      <c r="V615" s="58">
        <f t="shared" si="631"/>
        <v>0</v>
      </c>
      <c r="W615" s="58">
        <f t="shared" si="632"/>
        <v>0</v>
      </c>
      <c r="X615" s="59">
        <f t="shared" si="637"/>
        <v>0</v>
      </c>
      <c r="Y615" s="59"/>
      <c r="Z615" s="59"/>
      <c r="AA615" s="59"/>
      <c r="AB615" s="59"/>
      <c r="AC615" s="59"/>
      <c r="AD615" s="59"/>
      <c r="AE615" s="59"/>
      <c r="AF615" s="59"/>
      <c r="AG615" s="59">
        <f t="shared" si="633"/>
        <v>0</v>
      </c>
      <c r="AH615" s="59">
        <f t="shared" si="638"/>
        <v>0</v>
      </c>
      <c r="AI615" s="59">
        <f t="shared" si="643"/>
        <v>0</v>
      </c>
      <c r="AJ615" s="59">
        <f t="shared" si="639"/>
        <v>0</v>
      </c>
      <c r="AK615" s="59">
        <f t="shared" si="640"/>
        <v>0</v>
      </c>
      <c r="AL615" s="59">
        <f t="shared" si="635"/>
        <v>0</v>
      </c>
      <c r="AM615" s="1749"/>
    </row>
    <row r="616" spans="1:39" x14ac:dyDescent="0.2">
      <c r="A616" s="1056">
        <v>292</v>
      </c>
      <c r="B616" s="1049">
        <v>853</v>
      </c>
      <c r="C616" s="15"/>
      <c r="D616" s="58"/>
      <c r="E616" s="58"/>
      <c r="F616" s="58"/>
      <c r="G616" s="58"/>
      <c r="H616" s="58"/>
      <c r="I616" s="58"/>
      <c r="J616" s="58"/>
      <c r="K616" s="58"/>
      <c r="L616" s="58"/>
      <c r="M616" s="58"/>
      <c r="N616" s="58"/>
      <c r="O616" s="58"/>
      <c r="P616" s="58"/>
      <c r="Q616" s="58"/>
      <c r="R616" s="58"/>
      <c r="S616" s="58">
        <f t="shared" si="641"/>
        <v>0</v>
      </c>
      <c r="T616" s="58">
        <f t="shared" si="642"/>
        <v>0</v>
      </c>
      <c r="U616" s="58">
        <f t="shared" si="636"/>
        <v>0</v>
      </c>
      <c r="V616" s="58">
        <f t="shared" si="631"/>
        <v>0</v>
      </c>
      <c r="W616" s="58">
        <f t="shared" si="632"/>
        <v>0</v>
      </c>
      <c r="X616" s="59">
        <f t="shared" si="637"/>
        <v>0</v>
      </c>
      <c r="Y616" s="59"/>
      <c r="Z616" s="59"/>
      <c r="AA616" s="59"/>
      <c r="AB616" s="59"/>
      <c r="AC616" s="59"/>
      <c r="AD616" s="59"/>
      <c r="AE616" s="59"/>
      <c r="AF616" s="59"/>
      <c r="AG616" s="59">
        <f t="shared" si="633"/>
        <v>0</v>
      </c>
      <c r="AH616" s="59">
        <f t="shared" si="638"/>
        <v>0</v>
      </c>
      <c r="AI616" s="59">
        <f t="shared" si="643"/>
        <v>0</v>
      </c>
      <c r="AJ616" s="59">
        <f t="shared" si="639"/>
        <v>0</v>
      </c>
      <c r="AK616" s="59">
        <f t="shared" si="640"/>
        <v>0</v>
      </c>
      <c r="AL616" s="59">
        <f t="shared" si="635"/>
        <v>0</v>
      </c>
      <c r="AM616" s="1749"/>
    </row>
    <row r="617" spans="1:39" x14ac:dyDescent="0.2">
      <c r="A617" s="1056">
        <v>293</v>
      </c>
      <c r="B617" s="1049">
        <v>851</v>
      </c>
      <c r="C617" s="15"/>
      <c r="D617" s="58"/>
      <c r="E617" s="58"/>
      <c r="F617" s="58"/>
      <c r="G617" s="58"/>
      <c r="H617" s="58"/>
      <c r="I617" s="58"/>
      <c r="J617" s="58"/>
      <c r="K617" s="58"/>
      <c r="L617" s="58"/>
      <c r="M617" s="58"/>
      <c r="N617" s="58"/>
      <c r="O617" s="58"/>
      <c r="P617" s="58"/>
      <c r="Q617" s="58"/>
      <c r="R617" s="58"/>
      <c r="S617" s="58">
        <f t="shared" si="641"/>
        <v>0</v>
      </c>
      <c r="T617" s="58">
        <f t="shared" si="642"/>
        <v>0</v>
      </c>
      <c r="U617" s="58">
        <f>H617+I617+N617+O617</f>
        <v>0</v>
      </c>
      <c r="V617" s="58">
        <f>P617</f>
        <v>0</v>
      </c>
      <c r="W617" s="58">
        <f t="shared" si="632"/>
        <v>0</v>
      </c>
      <c r="X617" s="59">
        <f t="shared" si="637"/>
        <v>0</v>
      </c>
      <c r="Y617" s="59"/>
      <c r="Z617" s="59"/>
      <c r="AA617" s="59"/>
      <c r="AB617" s="59"/>
      <c r="AC617" s="59"/>
      <c r="AD617" s="59"/>
      <c r="AE617" s="59"/>
      <c r="AF617" s="59"/>
      <c r="AG617" s="59">
        <f t="shared" si="633"/>
        <v>0</v>
      </c>
      <c r="AH617" s="59">
        <f t="shared" si="638"/>
        <v>0</v>
      </c>
      <c r="AI617" s="59">
        <f t="shared" si="643"/>
        <v>0</v>
      </c>
      <c r="AJ617" s="59">
        <f t="shared" si="639"/>
        <v>0</v>
      </c>
      <c r="AK617" s="59">
        <f t="shared" si="640"/>
        <v>0</v>
      </c>
      <c r="AL617" s="59">
        <f t="shared" si="635"/>
        <v>0</v>
      </c>
      <c r="AM617" s="1749"/>
    </row>
    <row r="618" spans="1:39" x14ac:dyDescent="0.2">
      <c r="A618" s="1056">
        <v>293</v>
      </c>
      <c r="B618" s="1049">
        <v>853</v>
      </c>
      <c r="C618" s="15"/>
      <c r="D618" s="58"/>
      <c r="E618" s="58"/>
      <c r="F618" s="58"/>
      <c r="G618" s="58"/>
      <c r="H618" s="58"/>
      <c r="I618" s="58"/>
      <c r="J618" s="58"/>
      <c r="K618" s="58"/>
      <c r="L618" s="58"/>
      <c r="M618" s="58"/>
      <c r="N618" s="58"/>
      <c r="O618" s="58"/>
      <c r="P618" s="58"/>
      <c r="Q618" s="58"/>
      <c r="R618" s="58"/>
      <c r="S618" s="58">
        <f t="shared" si="641"/>
        <v>0</v>
      </c>
      <c r="T618" s="58">
        <f t="shared" si="642"/>
        <v>0</v>
      </c>
      <c r="U618" s="58">
        <f t="shared" si="636"/>
        <v>0</v>
      </c>
      <c r="V618" s="58">
        <f t="shared" si="631"/>
        <v>0</v>
      </c>
      <c r="W618" s="58">
        <f t="shared" si="632"/>
        <v>0</v>
      </c>
      <c r="X618" s="59">
        <f t="shared" si="637"/>
        <v>0</v>
      </c>
      <c r="Y618" s="59"/>
      <c r="Z618" s="59"/>
      <c r="AA618" s="59"/>
      <c r="AB618" s="59"/>
      <c r="AC618" s="59"/>
      <c r="AD618" s="59"/>
      <c r="AE618" s="59"/>
      <c r="AF618" s="59"/>
      <c r="AG618" s="59">
        <f t="shared" si="633"/>
        <v>0</v>
      </c>
      <c r="AH618" s="59">
        <f t="shared" si="638"/>
        <v>0</v>
      </c>
      <c r="AI618" s="59">
        <f t="shared" si="643"/>
        <v>0</v>
      </c>
      <c r="AJ618" s="59">
        <f t="shared" si="639"/>
        <v>0</v>
      </c>
      <c r="AK618" s="59">
        <f t="shared" si="640"/>
        <v>0</v>
      </c>
      <c r="AL618" s="59">
        <f t="shared" si="635"/>
        <v>0</v>
      </c>
      <c r="AM618" s="1749"/>
    </row>
    <row r="619" spans="1:39" x14ac:dyDescent="0.2">
      <c r="A619" s="1056">
        <v>296</v>
      </c>
      <c r="B619" s="1049">
        <v>244</v>
      </c>
      <c r="C619" s="15"/>
      <c r="D619" s="58"/>
      <c r="E619" s="58"/>
      <c r="F619" s="58"/>
      <c r="G619" s="58"/>
      <c r="H619" s="58"/>
      <c r="I619" s="58"/>
      <c r="J619" s="58"/>
      <c r="K619" s="58"/>
      <c r="L619" s="58"/>
      <c r="M619" s="58"/>
      <c r="N619" s="58"/>
      <c r="O619" s="58"/>
      <c r="P619" s="58"/>
      <c r="Q619" s="58"/>
      <c r="R619" s="58"/>
      <c r="S619" s="58">
        <f t="shared" si="641"/>
        <v>0</v>
      </c>
      <c r="T619" s="58">
        <f t="shared" si="642"/>
        <v>0</v>
      </c>
      <c r="U619" s="58">
        <f t="shared" si="636"/>
        <v>0</v>
      </c>
      <c r="V619" s="58">
        <f t="shared" si="631"/>
        <v>0</v>
      </c>
      <c r="W619" s="58">
        <f t="shared" si="632"/>
        <v>0</v>
      </c>
      <c r="X619" s="59">
        <f t="shared" si="637"/>
        <v>0</v>
      </c>
      <c r="Y619" s="59"/>
      <c r="Z619" s="59"/>
      <c r="AA619" s="59"/>
      <c r="AB619" s="59"/>
      <c r="AC619" s="59"/>
      <c r="AD619" s="59"/>
      <c r="AE619" s="59"/>
      <c r="AF619" s="59"/>
      <c r="AG619" s="59">
        <f t="shared" ref="AG619:AG635" si="644">Y619+AC619</f>
        <v>0</v>
      </c>
      <c r="AH619" s="59">
        <f t="shared" si="638"/>
        <v>0</v>
      </c>
      <c r="AI619" s="59">
        <f t="shared" si="643"/>
        <v>0</v>
      </c>
      <c r="AJ619" s="59">
        <f t="shared" si="639"/>
        <v>0</v>
      </c>
      <c r="AK619" s="59">
        <f t="shared" si="640"/>
        <v>0</v>
      </c>
      <c r="AL619" s="59">
        <f t="shared" ref="AL619:AL635" si="645">C619+X619+AK619</f>
        <v>0</v>
      </c>
      <c r="AM619" s="1749"/>
    </row>
    <row r="620" spans="1:39" x14ac:dyDescent="0.2">
      <c r="A620" s="1056">
        <v>296</v>
      </c>
      <c r="B620" s="1049">
        <v>340</v>
      </c>
      <c r="C620" s="15"/>
      <c r="D620" s="58"/>
      <c r="E620" s="58"/>
      <c r="F620" s="58"/>
      <c r="G620" s="58"/>
      <c r="H620" s="58"/>
      <c r="I620" s="58"/>
      <c r="J620" s="58"/>
      <c r="K620" s="58"/>
      <c r="L620" s="58"/>
      <c r="M620" s="58"/>
      <c r="N620" s="58"/>
      <c r="O620" s="58"/>
      <c r="P620" s="58"/>
      <c r="Q620" s="58"/>
      <c r="R620" s="58"/>
      <c r="S620" s="58">
        <f t="shared" si="530"/>
        <v>0</v>
      </c>
      <c r="T620" s="58">
        <f t="shared" si="531"/>
        <v>0</v>
      </c>
      <c r="U620" s="58">
        <f t="shared" si="636"/>
        <v>0</v>
      </c>
      <c r="V620" s="58">
        <f t="shared" si="631"/>
        <v>0</v>
      </c>
      <c r="W620" s="58">
        <f t="shared" si="632"/>
        <v>0</v>
      </c>
      <c r="X620" s="59">
        <f t="shared" si="637"/>
        <v>0</v>
      </c>
      <c r="Y620" s="59"/>
      <c r="Z620" s="59"/>
      <c r="AA620" s="59"/>
      <c r="AB620" s="59"/>
      <c r="AC620" s="59"/>
      <c r="AD620" s="59"/>
      <c r="AE620" s="59"/>
      <c r="AF620" s="59"/>
      <c r="AG620" s="59">
        <f t="shared" si="644"/>
        <v>0</v>
      </c>
      <c r="AH620" s="59">
        <f t="shared" si="638"/>
        <v>0</v>
      </c>
      <c r="AI620" s="59">
        <f t="shared" si="643"/>
        <v>0</v>
      </c>
      <c r="AJ620" s="59">
        <f t="shared" si="639"/>
        <v>0</v>
      </c>
      <c r="AK620" s="59">
        <f t="shared" si="640"/>
        <v>0</v>
      </c>
      <c r="AL620" s="59">
        <f t="shared" si="645"/>
        <v>0</v>
      </c>
      <c r="AM620" s="1749"/>
    </row>
    <row r="621" spans="1:39" ht="11.25" hidden="1" customHeight="1" x14ac:dyDescent="0.2">
      <c r="A621" s="1056">
        <v>296</v>
      </c>
      <c r="B621" s="1049">
        <v>360</v>
      </c>
      <c r="C621" s="15"/>
      <c r="D621" s="58"/>
      <c r="E621" s="58"/>
      <c r="F621" s="58"/>
      <c r="G621" s="58"/>
      <c r="H621" s="58"/>
      <c r="I621" s="58"/>
      <c r="J621" s="58"/>
      <c r="K621" s="58"/>
      <c r="L621" s="58"/>
      <c r="M621" s="58"/>
      <c r="N621" s="58"/>
      <c r="O621" s="58"/>
      <c r="P621" s="58"/>
      <c r="Q621" s="58"/>
      <c r="R621" s="58"/>
      <c r="S621" s="58">
        <f>D621+E621+J621+K621</f>
        <v>0</v>
      </c>
      <c r="T621" s="58">
        <f>F621+G621+L621+M621</f>
        <v>0</v>
      </c>
      <c r="U621" s="58">
        <f>H621+I621+N621+O621</f>
        <v>0</v>
      </c>
      <c r="V621" s="58">
        <f>P621</f>
        <v>0</v>
      </c>
      <c r="W621" s="58">
        <f t="shared" si="632"/>
        <v>0</v>
      </c>
      <c r="X621" s="59">
        <f t="shared" si="637"/>
        <v>0</v>
      </c>
      <c r="Y621" s="59"/>
      <c r="Z621" s="59"/>
      <c r="AA621" s="59"/>
      <c r="AB621" s="59"/>
      <c r="AC621" s="59"/>
      <c r="AD621" s="59"/>
      <c r="AE621" s="59"/>
      <c r="AF621" s="59"/>
      <c r="AG621" s="59">
        <f t="shared" si="644"/>
        <v>0</v>
      </c>
      <c r="AH621" s="59">
        <f t="shared" si="638"/>
        <v>0</v>
      </c>
      <c r="AI621" s="59">
        <f t="shared" si="643"/>
        <v>0</v>
      </c>
      <c r="AJ621" s="59">
        <f t="shared" si="639"/>
        <v>0</v>
      </c>
      <c r="AK621" s="59">
        <f t="shared" si="640"/>
        <v>0</v>
      </c>
      <c r="AL621" s="59">
        <f t="shared" si="645"/>
        <v>0</v>
      </c>
      <c r="AM621" s="1749"/>
    </row>
    <row r="622" spans="1:39" x14ac:dyDescent="0.2">
      <c r="A622" s="1056">
        <v>296</v>
      </c>
      <c r="B622" s="1049">
        <v>831</v>
      </c>
      <c r="C622" s="15"/>
      <c r="D622" s="58"/>
      <c r="E622" s="58"/>
      <c r="F622" s="58"/>
      <c r="G622" s="58"/>
      <c r="H622" s="58"/>
      <c r="I622" s="58"/>
      <c r="J622" s="58"/>
      <c r="K622" s="58"/>
      <c r="L622" s="58"/>
      <c r="M622" s="58"/>
      <c r="N622" s="58"/>
      <c r="O622" s="58"/>
      <c r="P622" s="58"/>
      <c r="Q622" s="58"/>
      <c r="R622" s="58"/>
      <c r="S622" s="58">
        <f>D622+E622+J622+K622</f>
        <v>0</v>
      </c>
      <c r="T622" s="58">
        <f>F622+G622+L622+M622</f>
        <v>0</v>
      </c>
      <c r="U622" s="58">
        <f>H622+I622+N622+O622</f>
        <v>0</v>
      </c>
      <c r="V622" s="58">
        <f>P622</f>
        <v>0</v>
      </c>
      <c r="W622" s="58">
        <f t="shared" si="632"/>
        <v>0</v>
      </c>
      <c r="X622" s="59">
        <f t="shared" si="637"/>
        <v>0</v>
      </c>
      <c r="Y622" s="59"/>
      <c r="Z622" s="59"/>
      <c r="AA622" s="59"/>
      <c r="AB622" s="59"/>
      <c r="AC622" s="59"/>
      <c r="AD622" s="59"/>
      <c r="AE622" s="59"/>
      <c r="AF622" s="59"/>
      <c r="AG622" s="59">
        <f t="shared" si="644"/>
        <v>0</v>
      </c>
      <c r="AH622" s="59">
        <f t="shared" si="638"/>
        <v>0</v>
      </c>
      <c r="AI622" s="59">
        <f t="shared" si="643"/>
        <v>0</v>
      </c>
      <c r="AJ622" s="59">
        <f t="shared" si="639"/>
        <v>0</v>
      </c>
      <c r="AK622" s="59">
        <f t="shared" si="640"/>
        <v>0</v>
      </c>
      <c r="AL622" s="59">
        <f t="shared" si="645"/>
        <v>0</v>
      </c>
      <c r="AM622" s="1749"/>
    </row>
    <row r="623" spans="1:39" x14ac:dyDescent="0.2">
      <c r="A623" s="1056">
        <v>296</v>
      </c>
      <c r="B623" s="1049">
        <v>853</v>
      </c>
      <c r="C623" s="15"/>
      <c r="D623" s="58"/>
      <c r="E623" s="58"/>
      <c r="F623" s="58"/>
      <c r="G623" s="58"/>
      <c r="H623" s="58"/>
      <c r="I623" s="58"/>
      <c r="J623" s="58"/>
      <c r="K623" s="58"/>
      <c r="L623" s="58"/>
      <c r="M623" s="58"/>
      <c r="N623" s="58"/>
      <c r="O623" s="58"/>
      <c r="P623" s="58"/>
      <c r="Q623" s="58"/>
      <c r="R623" s="58"/>
      <c r="S623" s="58">
        <f>D623+E623+J623+K623</f>
        <v>0</v>
      </c>
      <c r="T623" s="58">
        <f>F623+G623+L623+M623</f>
        <v>0</v>
      </c>
      <c r="U623" s="58">
        <f t="shared" si="636"/>
        <v>0</v>
      </c>
      <c r="V623" s="58">
        <f t="shared" si="631"/>
        <v>0</v>
      </c>
      <c r="W623" s="58">
        <f t="shared" si="632"/>
        <v>0</v>
      </c>
      <c r="X623" s="59">
        <f t="shared" si="637"/>
        <v>0</v>
      </c>
      <c r="Y623" s="59"/>
      <c r="Z623" s="59"/>
      <c r="AA623" s="59"/>
      <c r="AB623" s="59"/>
      <c r="AC623" s="59"/>
      <c r="AD623" s="59"/>
      <c r="AE623" s="59"/>
      <c r="AF623" s="59"/>
      <c r="AG623" s="59">
        <f t="shared" si="644"/>
        <v>0</v>
      </c>
      <c r="AH623" s="59">
        <f t="shared" si="638"/>
        <v>0</v>
      </c>
      <c r="AI623" s="59">
        <f t="shared" si="643"/>
        <v>0</v>
      </c>
      <c r="AJ623" s="59">
        <f t="shared" si="639"/>
        <v>0</v>
      </c>
      <c r="AK623" s="59">
        <f t="shared" si="640"/>
        <v>0</v>
      </c>
      <c r="AL623" s="59">
        <f t="shared" si="645"/>
        <v>0</v>
      </c>
      <c r="AM623" s="1749"/>
    </row>
    <row r="624" spans="1:39" x14ac:dyDescent="0.2">
      <c r="A624" s="1050">
        <v>310</v>
      </c>
      <c r="B624" s="1057">
        <v>244</v>
      </c>
      <c r="C624" s="11"/>
      <c r="D624" s="58"/>
      <c r="E624" s="58"/>
      <c r="F624" s="58"/>
      <c r="G624" s="58"/>
      <c r="H624" s="58"/>
      <c r="I624" s="58"/>
      <c r="J624" s="58"/>
      <c r="K624" s="58"/>
      <c r="L624" s="58"/>
      <c r="M624" s="58"/>
      <c r="N624" s="58"/>
      <c r="O624" s="58"/>
      <c r="P624" s="58"/>
      <c r="Q624" s="58"/>
      <c r="R624" s="58"/>
      <c r="S624" s="58">
        <f t="shared" si="530"/>
        <v>0</v>
      </c>
      <c r="T624" s="58">
        <f t="shared" si="531"/>
        <v>0</v>
      </c>
      <c r="U624" s="58">
        <f t="shared" si="636"/>
        <v>0</v>
      </c>
      <c r="V624" s="58">
        <f t="shared" si="631"/>
        <v>0</v>
      </c>
      <c r="W624" s="58">
        <f t="shared" si="632"/>
        <v>0</v>
      </c>
      <c r="X624" s="59">
        <f t="shared" si="637"/>
        <v>0</v>
      </c>
      <c r="Y624" s="59"/>
      <c r="Z624" s="59"/>
      <c r="AA624" s="59"/>
      <c r="AB624" s="59"/>
      <c r="AC624" s="59"/>
      <c r="AD624" s="59"/>
      <c r="AE624" s="59"/>
      <c r="AF624" s="59"/>
      <c r="AG624" s="59">
        <f t="shared" si="644"/>
        <v>0</v>
      </c>
      <c r="AH624" s="59">
        <f t="shared" si="638"/>
        <v>0</v>
      </c>
      <c r="AI624" s="59">
        <f t="shared" si="643"/>
        <v>0</v>
      </c>
      <c r="AJ624" s="59">
        <f t="shared" si="639"/>
        <v>0</v>
      </c>
      <c r="AK624" s="59">
        <f t="shared" si="640"/>
        <v>0</v>
      </c>
      <c r="AL624" s="59">
        <f t="shared" si="645"/>
        <v>0</v>
      </c>
      <c r="AM624" s="1749"/>
    </row>
    <row r="625" spans="1:39" ht="11.25" hidden="1" customHeight="1" x14ac:dyDescent="0.2">
      <c r="A625" s="1062">
        <v>320</v>
      </c>
      <c r="B625" s="1045">
        <v>244</v>
      </c>
      <c r="C625" s="11"/>
      <c r="D625" s="58"/>
      <c r="E625" s="58"/>
      <c r="F625" s="58"/>
      <c r="G625" s="58"/>
      <c r="H625" s="58"/>
      <c r="I625" s="58"/>
      <c r="J625" s="58"/>
      <c r="K625" s="58"/>
      <c r="L625" s="58"/>
      <c r="M625" s="58"/>
      <c r="N625" s="58"/>
      <c r="O625" s="58"/>
      <c r="P625" s="58"/>
      <c r="Q625" s="58"/>
      <c r="R625" s="58"/>
      <c r="S625" s="58">
        <f t="shared" si="530"/>
        <v>0</v>
      </c>
      <c r="T625" s="58">
        <f t="shared" si="531"/>
        <v>0</v>
      </c>
      <c r="U625" s="58">
        <f t="shared" si="636"/>
        <v>0</v>
      </c>
      <c r="V625" s="58">
        <f t="shared" si="631"/>
        <v>0</v>
      </c>
      <c r="W625" s="58">
        <f t="shared" si="632"/>
        <v>0</v>
      </c>
      <c r="X625" s="59">
        <f t="shared" si="637"/>
        <v>0</v>
      </c>
      <c r="Y625" s="59"/>
      <c r="Z625" s="59"/>
      <c r="AA625" s="59"/>
      <c r="AB625" s="59"/>
      <c r="AC625" s="59"/>
      <c r="AD625" s="59"/>
      <c r="AE625" s="59"/>
      <c r="AF625" s="59"/>
      <c r="AG625" s="59">
        <f t="shared" si="644"/>
        <v>0</v>
      </c>
      <c r="AH625" s="59">
        <f t="shared" si="638"/>
        <v>0</v>
      </c>
      <c r="AI625" s="59">
        <f t="shared" si="643"/>
        <v>0</v>
      </c>
      <c r="AJ625" s="59">
        <f t="shared" si="639"/>
        <v>0</v>
      </c>
      <c r="AK625" s="59">
        <f t="shared" si="640"/>
        <v>0</v>
      </c>
      <c r="AL625" s="59">
        <f t="shared" si="645"/>
        <v>0</v>
      </c>
      <c r="AM625" s="1749"/>
    </row>
    <row r="626" spans="1:39" ht="11.25" hidden="1" customHeight="1" x14ac:dyDescent="0.2">
      <c r="A626" s="1050">
        <v>340</v>
      </c>
      <c r="B626" s="1057">
        <v>244</v>
      </c>
      <c r="C626" s="11"/>
      <c r="D626" s="58"/>
      <c r="E626" s="58"/>
      <c r="F626" s="58"/>
      <c r="G626" s="58"/>
      <c r="H626" s="58"/>
      <c r="I626" s="58"/>
      <c r="J626" s="58"/>
      <c r="K626" s="58"/>
      <c r="L626" s="58"/>
      <c r="M626" s="58"/>
      <c r="N626" s="58"/>
      <c r="O626" s="58"/>
      <c r="P626" s="58"/>
      <c r="Q626" s="58"/>
      <c r="R626" s="58"/>
      <c r="S626" s="58">
        <f t="shared" si="530"/>
        <v>0</v>
      </c>
      <c r="T626" s="58">
        <f t="shared" si="531"/>
        <v>0</v>
      </c>
      <c r="U626" s="58">
        <f t="shared" si="636"/>
        <v>0</v>
      </c>
      <c r="V626" s="58">
        <f t="shared" si="631"/>
        <v>0</v>
      </c>
      <c r="W626" s="58">
        <f t="shared" si="632"/>
        <v>0</v>
      </c>
      <c r="X626" s="59">
        <f t="shared" si="637"/>
        <v>0</v>
      </c>
      <c r="Y626" s="59"/>
      <c r="Z626" s="59"/>
      <c r="AA626" s="59"/>
      <c r="AB626" s="59"/>
      <c r="AC626" s="59"/>
      <c r="AD626" s="59"/>
      <c r="AE626" s="59"/>
      <c r="AF626" s="59"/>
      <c r="AG626" s="59">
        <f t="shared" si="644"/>
        <v>0</v>
      </c>
      <c r="AH626" s="59">
        <f t="shared" si="638"/>
        <v>0</v>
      </c>
      <c r="AI626" s="59">
        <f t="shared" si="643"/>
        <v>0</v>
      </c>
      <c r="AJ626" s="59">
        <f t="shared" si="639"/>
        <v>0</v>
      </c>
      <c r="AK626" s="59">
        <f t="shared" si="640"/>
        <v>0</v>
      </c>
      <c r="AL626" s="59">
        <f t="shared" si="645"/>
        <v>0</v>
      </c>
      <c r="AM626" s="1749"/>
    </row>
    <row r="627" spans="1:39" x14ac:dyDescent="0.2">
      <c r="A627" s="1050">
        <v>341</v>
      </c>
      <c r="B627" s="1057">
        <v>244</v>
      </c>
      <c r="C627" s="11"/>
      <c r="D627" s="58"/>
      <c r="E627" s="58"/>
      <c r="F627" s="58"/>
      <c r="G627" s="58"/>
      <c r="H627" s="58"/>
      <c r="I627" s="58"/>
      <c r="J627" s="58"/>
      <c r="K627" s="58"/>
      <c r="L627" s="58"/>
      <c r="M627" s="58"/>
      <c r="N627" s="58"/>
      <c r="O627" s="58"/>
      <c r="P627" s="58"/>
      <c r="Q627" s="58"/>
      <c r="R627" s="58"/>
      <c r="S627" s="58">
        <f t="shared" ref="S627:S633" si="646">D627+E627+J627+K627</f>
        <v>0</v>
      </c>
      <c r="T627" s="58">
        <f t="shared" ref="T627:T633" si="647">F627+G627+L627+M627</f>
        <v>0</v>
      </c>
      <c r="U627" s="58">
        <f t="shared" si="636"/>
        <v>0</v>
      </c>
      <c r="V627" s="58">
        <f t="shared" si="631"/>
        <v>0</v>
      </c>
      <c r="W627" s="58">
        <f t="shared" si="632"/>
        <v>0</v>
      </c>
      <c r="X627" s="59">
        <f t="shared" si="637"/>
        <v>0</v>
      </c>
      <c r="Y627" s="59"/>
      <c r="Z627" s="59"/>
      <c r="AA627" s="59"/>
      <c r="AB627" s="59"/>
      <c r="AC627" s="59"/>
      <c r="AD627" s="59"/>
      <c r="AE627" s="59"/>
      <c r="AF627" s="59"/>
      <c r="AG627" s="59">
        <f t="shared" si="644"/>
        <v>0</v>
      </c>
      <c r="AH627" s="59">
        <f t="shared" si="638"/>
        <v>0</v>
      </c>
      <c r="AI627" s="59">
        <f t="shared" si="643"/>
        <v>0</v>
      </c>
      <c r="AJ627" s="59">
        <f t="shared" si="639"/>
        <v>0</v>
      </c>
      <c r="AK627" s="59">
        <f t="shared" si="640"/>
        <v>0</v>
      </c>
      <c r="AL627" s="59">
        <f t="shared" si="645"/>
        <v>0</v>
      </c>
      <c r="AM627" s="1749"/>
    </row>
    <row r="628" spans="1:39" x14ac:dyDescent="0.2">
      <c r="A628" s="1050">
        <v>342</v>
      </c>
      <c r="B628" s="1057">
        <v>244</v>
      </c>
      <c r="C628" s="11"/>
      <c r="D628" s="58"/>
      <c r="E628" s="58"/>
      <c r="F628" s="58"/>
      <c r="G628" s="58"/>
      <c r="H628" s="58"/>
      <c r="I628" s="58"/>
      <c r="J628" s="58"/>
      <c r="K628" s="58"/>
      <c r="L628" s="58"/>
      <c r="M628" s="58"/>
      <c r="N628" s="58"/>
      <c r="O628" s="58"/>
      <c r="P628" s="58"/>
      <c r="Q628" s="58"/>
      <c r="R628" s="58"/>
      <c r="S628" s="58">
        <f t="shared" si="646"/>
        <v>0</v>
      </c>
      <c r="T628" s="58">
        <f t="shared" si="647"/>
        <v>0</v>
      </c>
      <c r="U628" s="58">
        <f t="shared" si="636"/>
        <v>0</v>
      </c>
      <c r="V628" s="58">
        <f t="shared" si="631"/>
        <v>0</v>
      </c>
      <c r="W628" s="58">
        <f t="shared" si="632"/>
        <v>0</v>
      </c>
      <c r="X628" s="59">
        <f t="shared" si="637"/>
        <v>0</v>
      </c>
      <c r="Y628" s="59"/>
      <c r="Z628" s="59"/>
      <c r="AA628" s="59"/>
      <c r="AB628" s="59"/>
      <c r="AC628" s="59"/>
      <c r="AD628" s="59"/>
      <c r="AE628" s="59"/>
      <c r="AF628" s="59"/>
      <c r="AG628" s="59">
        <f t="shared" si="644"/>
        <v>0</v>
      </c>
      <c r="AH628" s="59">
        <f t="shared" si="638"/>
        <v>0</v>
      </c>
      <c r="AI628" s="59">
        <f t="shared" si="643"/>
        <v>0</v>
      </c>
      <c r="AJ628" s="59">
        <f t="shared" si="639"/>
        <v>0</v>
      </c>
      <c r="AK628" s="59">
        <f t="shared" si="640"/>
        <v>0</v>
      </c>
      <c r="AL628" s="59">
        <f t="shared" si="645"/>
        <v>0</v>
      </c>
      <c r="AM628" s="1749"/>
    </row>
    <row r="629" spans="1:39" x14ac:dyDescent="0.2">
      <c r="A629" s="1050">
        <v>343</v>
      </c>
      <c r="B629" s="1057">
        <v>244</v>
      </c>
      <c r="C629" s="11"/>
      <c r="D629" s="58"/>
      <c r="E629" s="58"/>
      <c r="F629" s="58"/>
      <c r="G629" s="58"/>
      <c r="H629" s="58"/>
      <c r="I629" s="58"/>
      <c r="J629" s="58"/>
      <c r="K629" s="58"/>
      <c r="L629" s="58"/>
      <c r="M629" s="58"/>
      <c r="N629" s="58"/>
      <c r="O629" s="58"/>
      <c r="P629" s="58"/>
      <c r="Q629" s="58"/>
      <c r="R629" s="58"/>
      <c r="S629" s="58">
        <f t="shared" si="646"/>
        <v>0</v>
      </c>
      <c r="T629" s="58">
        <f t="shared" si="647"/>
        <v>0</v>
      </c>
      <c r="U629" s="58">
        <f t="shared" si="636"/>
        <v>0</v>
      </c>
      <c r="V629" s="58">
        <f t="shared" si="631"/>
        <v>0</v>
      </c>
      <c r="W629" s="58">
        <f t="shared" si="632"/>
        <v>0</v>
      </c>
      <c r="X629" s="59">
        <f t="shared" si="637"/>
        <v>0</v>
      </c>
      <c r="Y629" s="59"/>
      <c r="Z629" s="59"/>
      <c r="AA629" s="59"/>
      <c r="AB629" s="59"/>
      <c r="AC629" s="59"/>
      <c r="AD629" s="59"/>
      <c r="AE629" s="59"/>
      <c r="AF629" s="59"/>
      <c r="AG629" s="59">
        <f t="shared" si="644"/>
        <v>0</v>
      </c>
      <c r="AH629" s="59">
        <f t="shared" si="638"/>
        <v>0</v>
      </c>
      <c r="AI629" s="59">
        <f t="shared" si="643"/>
        <v>0</v>
      </c>
      <c r="AJ629" s="59">
        <f t="shared" si="639"/>
        <v>0</v>
      </c>
      <c r="AK629" s="59">
        <f t="shared" si="640"/>
        <v>0</v>
      </c>
      <c r="AL629" s="59">
        <f t="shared" si="645"/>
        <v>0</v>
      </c>
      <c r="AM629" s="1749"/>
    </row>
    <row r="630" spans="1:39" x14ac:dyDescent="0.2">
      <c r="A630" s="1050">
        <v>344</v>
      </c>
      <c r="B630" s="1057">
        <v>244</v>
      </c>
      <c r="C630" s="11"/>
      <c r="D630" s="58"/>
      <c r="E630" s="58"/>
      <c r="F630" s="58"/>
      <c r="G630" s="58"/>
      <c r="H630" s="58"/>
      <c r="I630" s="58"/>
      <c r="J630" s="58"/>
      <c r="K630" s="58"/>
      <c r="L630" s="58"/>
      <c r="M630" s="58"/>
      <c r="N630" s="58"/>
      <c r="O630" s="58"/>
      <c r="P630" s="58"/>
      <c r="Q630" s="58"/>
      <c r="R630" s="58"/>
      <c r="S630" s="58">
        <f t="shared" si="646"/>
        <v>0</v>
      </c>
      <c r="T630" s="58">
        <f t="shared" si="647"/>
        <v>0</v>
      </c>
      <c r="U630" s="58">
        <f t="shared" si="636"/>
        <v>0</v>
      </c>
      <c r="V630" s="58">
        <f t="shared" si="631"/>
        <v>0</v>
      </c>
      <c r="W630" s="58">
        <f t="shared" si="632"/>
        <v>0</v>
      </c>
      <c r="X630" s="59">
        <f t="shared" si="637"/>
        <v>0</v>
      </c>
      <c r="Y630" s="59"/>
      <c r="Z630" s="59"/>
      <c r="AA630" s="59"/>
      <c r="AB630" s="59"/>
      <c r="AC630" s="59"/>
      <c r="AD630" s="59"/>
      <c r="AE630" s="59"/>
      <c r="AF630" s="59"/>
      <c r="AG630" s="59">
        <f t="shared" si="644"/>
        <v>0</v>
      </c>
      <c r="AH630" s="59">
        <f t="shared" si="638"/>
        <v>0</v>
      </c>
      <c r="AI630" s="59">
        <f t="shared" si="643"/>
        <v>0</v>
      </c>
      <c r="AJ630" s="59">
        <f t="shared" si="639"/>
        <v>0</v>
      </c>
      <c r="AK630" s="59">
        <f t="shared" si="640"/>
        <v>0</v>
      </c>
      <c r="AL630" s="59">
        <f t="shared" si="645"/>
        <v>0</v>
      </c>
      <c r="AM630" s="1749"/>
    </row>
    <row r="631" spans="1:39" x14ac:dyDescent="0.2">
      <c r="A631" s="1050">
        <v>345</v>
      </c>
      <c r="B631" s="1057">
        <v>244</v>
      </c>
      <c r="C631" s="11"/>
      <c r="D631" s="58"/>
      <c r="E631" s="58"/>
      <c r="F631" s="58"/>
      <c r="G631" s="58"/>
      <c r="H631" s="58"/>
      <c r="I631" s="58"/>
      <c r="J631" s="58"/>
      <c r="K631" s="58"/>
      <c r="L631" s="58"/>
      <c r="M631" s="58"/>
      <c r="N631" s="58"/>
      <c r="O631" s="58"/>
      <c r="P631" s="58"/>
      <c r="Q631" s="58"/>
      <c r="R631" s="58"/>
      <c r="S631" s="58">
        <f t="shared" si="646"/>
        <v>0</v>
      </c>
      <c r="T631" s="58">
        <f t="shared" si="647"/>
        <v>0</v>
      </c>
      <c r="U631" s="58">
        <f t="shared" si="636"/>
        <v>0</v>
      </c>
      <c r="V631" s="58">
        <f t="shared" si="631"/>
        <v>0</v>
      </c>
      <c r="W631" s="58">
        <f t="shared" si="632"/>
        <v>0</v>
      </c>
      <c r="X631" s="59">
        <f t="shared" si="637"/>
        <v>0</v>
      </c>
      <c r="Y631" s="59"/>
      <c r="Z631" s="59"/>
      <c r="AA631" s="59"/>
      <c r="AB631" s="59"/>
      <c r="AC631" s="59"/>
      <c r="AD631" s="59"/>
      <c r="AE631" s="59"/>
      <c r="AF631" s="59"/>
      <c r="AG631" s="59">
        <f t="shared" si="644"/>
        <v>0</v>
      </c>
      <c r="AH631" s="59">
        <f t="shared" si="638"/>
        <v>0</v>
      </c>
      <c r="AI631" s="59">
        <f t="shared" si="643"/>
        <v>0</v>
      </c>
      <c r="AJ631" s="59">
        <f t="shared" si="639"/>
        <v>0</v>
      </c>
      <c r="AK631" s="59">
        <f t="shared" si="640"/>
        <v>0</v>
      </c>
      <c r="AL631" s="59">
        <f t="shared" si="645"/>
        <v>0</v>
      </c>
      <c r="AM631" s="1749"/>
    </row>
    <row r="632" spans="1:39" x14ac:dyDescent="0.2">
      <c r="A632" s="1050">
        <v>346</v>
      </c>
      <c r="B632" s="1057">
        <v>244</v>
      </c>
      <c r="C632" s="11"/>
      <c r="D632" s="58"/>
      <c r="E632" s="58"/>
      <c r="F632" s="58"/>
      <c r="G632" s="58"/>
      <c r="H632" s="58"/>
      <c r="I632" s="58"/>
      <c r="J632" s="58"/>
      <c r="K632" s="58"/>
      <c r="L632" s="58"/>
      <c r="M632" s="58"/>
      <c r="N632" s="58"/>
      <c r="O632" s="58"/>
      <c r="P632" s="58"/>
      <c r="Q632" s="58"/>
      <c r="R632" s="58"/>
      <c r="S632" s="58">
        <f t="shared" si="646"/>
        <v>0</v>
      </c>
      <c r="T632" s="58">
        <f t="shared" si="647"/>
        <v>0</v>
      </c>
      <c r="U632" s="58">
        <f t="shared" si="636"/>
        <v>0</v>
      </c>
      <c r="V632" s="58">
        <f t="shared" si="631"/>
        <v>0</v>
      </c>
      <c r="W632" s="58">
        <f t="shared" si="632"/>
        <v>0</v>
      </c>
      <c r="X632" s="59">
        <f t="shared" si="637"/>
        <v>0</v>
      </c>
      <c r="Y632" s="59"/>
      <c r="Z632" s="59"/>
      <c r="AA632" s="59"/>
      <c r="AB632" s="59"/>
      <c r="AC632" s="59"/>
      <c r="AD632" s="59"/>
      <c r="AE632" s="59"/>
      <c r="AF632" s="59"/>
      <c r="AG632" s="59">
        <f t="shared" si="644"/>
        <v>0</v>
      </c>
      <c r="AH632" s="59">
        <f t="shared" si="638"/>
        <v>0</v>
      </c>
      <c r="AI632" s="59">
        <f t="shared" si="643"/>
        <v>0</v>
      </c>
      <c r="AJ632" s="59">
        <f t="shared" si="639"/>
        <v>0</v>
      </c>
      <c r="AK632" s="59">
        <f t="shared" si="640"/>
        <v>0</v>
      </c>
      <c r="AL632" s="59">
        <f t="shared" si="645"/>
        <v>0</v>
      </c>
      <c r="AM632" s="1749"/>
    </row>
    <row r="633" spans="1:39" x14ac:dyDescent="0.2">
      <c r="A633" s="1050">
        <v>349</v>
      </c>
      <c r="B633" s="1057">
        <v>244</v>
      </c>
      <c r="C633" s="11"/>
      <c r="D633" s="58"/>
      <c r="E633" s="58"/>
      <c r="F633" s="58"/>
      <c r="G633" s="58"/>
      <c r="H633" s="58"/>
      <c r="I633" s="58"/>
      <c r="J633" s="58"/>
      <c r="K633" s="58"/>
      <c r="L633" s="58"/>
      <c r="M633" s="58"/>
      <c r="N633" s="58"/>
      <c r="O633" s="58"/>
      <c r="P633" s="58"/>
      <c r="Q633" s="58"/>
      <c r="R633" s="58"/>
      <c r="S633" s="58">
        <f t="shared" si="646"/>
        <v>0</v>
      </c>
      <c r="T633" s="58">
        <f t="shared" si="647"/>
        <v>0</v>
      </c>
      <c r="U633" s="58">
        <f t="shared" si="636"/>
        <v>0</v>
      </c>
      <c r="V633" s="58">
        <f t="shared" si="631"/>
        <v>0</v>
      </c>
      <c r="W633" s="58">
        <f t="shared" si="632"/>
        <v>0</v>
      </c>
      <c r="X633" s="59">
        <f>SUM(D633:R633)</f>
        <v>0</v>
      </c>
      <c r="Y633" s="59"/>
      <c r="Z633" s="59"/>
      <c r="AA633" s="59"/>
      <c r="AB633" s="59"/>
      <c r="AC633" s="59"/>
      <c r="AD633" s="59"/>
      <c r="AE633" s="59"/>
      <c r="AF633" s="59"/>
      <c r="AG633" s="59">
        <f t="shared" si="644"/>
        <v>0</v>
      </c>
      <c r="AH633" s="59">
        <f t="shared" si="638"/>
        <v>0</v>
      </c>
      <c r="AI633" s="59">
        <f t="shared" si="643"/>
        <v>0</v>
      </c>
      <c r="AJ633" s="59">
        <f t="shared" si="639"/>
        <v>0</v>
      </c>
      <c r="AK633" s="59">
        <f t="shared" si="640"/>
        <v>0</v>
      </c>
      <c r="AL633" s="59">
        <f t="shared" si="645"/>
        <v>0</v>
      </c>
      <c r="AM633" s="1749"/>
    </row>
    <row r="634" spans="1:39" x14ac:dyDescent="0.2">
      <c r="A634" s="11">
        <v>352</v>
      </c>
      <c r="B634" s="269">
        <v>244</v>
      </c>
      <c r="C634" s="11"/>
      <c r="D634" s="58"/>
      <c r="E634" s="58"/>
      <c r="F634" s="58"/>
      <c r="G634" s="58"/>
      <c r="H634" s="58"/>
      <c r="I634" s="58"/>
      <c r="J634" s="58"/>
      <c r="K634" s="58"/>
      <c r="L634" s="58"/>
      <c r="M634" s="58"/>
      <c r="N634" s="58"/>
      <c r="O634" s="58"/>
      <c r="P634" s="58"/>
      <c r="Q634" s="58"/>
      <c r="R634" s="58"/>
      <c r="S634" s="58">
        <f>D634+E634+J634+K634</f>
        <v>0</v>
      </c>
      <c r="T634" s="58">
        <f>F634+G634+L634+M634</f>
        <v>0</v>
      </c>
      <c r="U634" s="58">
        <f>H634+I634+N634+O634</f>
        <v>0</v>
      </c>
      <c r="V634" s="58">
        <f>P634</f>
        <v>0</v>
      </c>
      <c r="W634" s="58">
        <f>Q634</f>
        <v>0</v>
      </c>
      <c r="X634" s="59">
        <f>SUM(D634:P634)</f>
        <v>0</v>
      </c>
      <c r="Y634" s="59"/>
      <c r="Z634" s="59"/>
      <c r="AA634" s="59"/>
      <c r="AB634" s="59"/>
      <c r="AC634" s="59"/>
      <c r="AD634" s="59"/>
      <c r="AE634" s="59"/>
      <c r="AF634" s="59"/>
      <c r="AG634" s="59">
        <f t="shared" si="644"/>
        <v>0</v>
      </c>
      <c r="AH634" s="59">
        <f>Z634+AD634</f>
        <v>0</v>
      </c>
      <c r="AI634" s="59">
        <f t="shared" si="643"/>
        <v>0</v>
      </c>
      <c r="AJ634" s="59">
        <f t="shared" si="643"/>
        <v>0</v>
      </c>
      <c r="AK634" s="59">
        <f>SUM(Y634:AD634)</f>
        <v>0</v>
      </c>
      <c r="AL634" s="59">
        <f t="shared" si="645"/>
        <v>0</v>
      </c>
      <c r="AM634" s="1749"/>
    </row>
    <row r="635" spans="1:39" x14ac:dyDescent="0.2">
      <c r="A635" s="11">
        <v>353</v>
      </c>
      <c r="B635" s="269">
        <v>244</v>
      </c>
      <c r="C635" s="11"/>
      <c r="D635" s="58"/>
      <c r="E635" s="58"/>
      <c r="F635" s="58"/>
      <c r="G635" s="58"/>
      <c r="H635" s="58"/>
      <c r="I635" s="58"/>
      <c r="J635" s="58"/>
      <c r="K635" s="58"/>
      <c r="L635" s="58"/>
      <c r="M635" s="58"/>
      <c r="N635" s="58"/>
      <c r="O635" s="58"/>
      <c r="P635" s="58"/>
      <c r="Q635" s="58"/>
      <c r="R635" s="58"/>
      <c r="S635" s="58">
        <f>D635+E635+J635+K635</f>
        <v>0</v>
      </c>
      <c r="T635" s="58">
        <f>F635+G635+L635+M635</f>
        <v>0</v>
      </c>
      <c r="U635" s="58">
        <f>H635+I635+N635+O635</f>
        <v>0</v>
      </c>
      <c r="V635" s="58">
        <f>P635</f>
        <v>0</v>
      </c>
      <c r="W635" s="58">
        <f>Q635</f>
        <v>0</v>
      </c>
      <c r="X635" s="59">
        <f>SUM(D635:P635)</f>
        <v>0</v>
      </c>
      <c r="Y635" s="59"/>
      <c r="Z635" s="59"/>
      <c r="AA635" s="59"/>
      <c r="AB635" s="59"/>
      <c r="AC635" s="59"/>
      <c r="AD635" s="59"/>
      <c r="AE635" s="59"/>
      <c r="AF635" s="59"/>
      <c r="AG635" s="59">
        <f t="shared" si="644"/>
        <v>0</v>
      </c>
      <c r="AH635" s="59">
        <f>Z635+AD635</f>
        <v>0</v>
      </c>
      <c r="AI635" s="59">
        <f t="shared" si="643"/>
        <v>0</v>
      </c>
      <c r="AJ635" s="59">
        <f t="shared" si="643"/>
        <v>0</v>
      </c>
      <c r="AK635" s="59">
        <f>SUM(Y635:AD635)</f>
        <v>0</v>
      </c>
      <c r="AL635" s="59">
        <f t="shared" si="645"/>
        <v>0</v>
      </c>
      <c r="AM635" s="1749"/>
    </row>
    <row r="636" spans="1:39" x14ac:dyDescent="0.2">
      <c r="A636" s="1403" t="s">
        <v>1308</v>
      </c>
      <c r="B636" s="269"/>
      <c r="C636" s="1405">
        <f t="shared" ref="C636:D636" si="648">C587+C588+C589+C590+C606+C607+C608+C609+C610</f>
        <v>0</v>
      </c>
      <c r="D636" s="1405">
        <f t="shared" si="648"/>
        <v>0</v>
      </c>
      <c r="E636" s="1405">
        <f>E587+E588+E589+E590+E606+E607+E608+E609+E610</f>
        <v>600000</v>
      </c>
      <c r="F636" s="1405">
        <f t="shared" ref="F636:AL636" si="649">F587+F588+F589+F590+F606+F607+F608+F609+F610</f>
        <v>673240</v>
      </c>
      <c r="G636" s="1405">
        <f t="shared" si="649"/>
        <v>0</v>
      </c>
      <c r="H636" s="1405">
        <f t="shared" si="649"/>
        <v>0</v>
      </c>
      <c r="I636" s="1405">
        <f t="shared" si="649"/>
        <v>0</v>
      </c>
      <c r="J636" s="1405">
        <f t="shared" si="649"/>
        <v>0</v>
      </c>
      <c r="K636" s="1405">
        <f t="shared" si="649"/>
        <v>0</v>
      </c>
      <c r="L636" s="1405">
        <f t="shared" si="649"/>
        <v>0</v>
      </c>
      <c r="M636" s="1405">
        <f t="shared" si="649"/>
        <v>0</v>
      </c>
      <c r="N636" s="1405">
        <f t="shared" si="649"/>
        <v>0</v>
      </c>
      <c r="O636" s="1405">
        <f t="shared" si="649"/>
        <v>0</v>
      </c>
      <c r="P636" s="1405">
        <f t="shared" si="649"/>
        <v>0</v>
      </c>
      <c r="Q636" s="1405">
        <f t="shared" si="649"/>
        <v>0</v>
      </c>
      <c r="R636" s="1405">
        <f t="shared" si="649"/>
        <v>0</v>
      </c>
      <c r="S636" s="1405">
        <f t="shared" si="649"/>
        <v>600000</v>
      </c>
      <c r="T636" s="1405">
        <f t="shared" si="649"/>
        <v>673240</v>
      </c>
      <c r="U636" s="1405">
        <f t="shared" si="649"/>
        <v>0</v>
      </c>
      <c r="V636" s="1405">
        <f t="shared" si="649"/>
        <v>0</v>
      </c>
      <c r="W636" s="1405">
        <f t="shared" si="649"/>
        <v>0</v>
      </c>
      <c r="X636" s="1405">
        <f t="shared" si="649"/>
        <v>1273240</v>
      </c>
      <c r="Y636" s="1405">
        <f t="shared" si="649"/>
        <v>0</v>
      </c>
      <c r="Z636" s="1405">
        <f t="shared" si="649"/>
        <v>0</v>
      </c>
      <c r="AA636" s="1405">
        <f t="shared" si="649"/>
        <v>0</v>
      </c>
      <c r="AB636" s="1405">
        <f t="shared" si="649"/>
        <v>0</v>
      </c>
      <c r="AC636" s="1405">
        <f t="shared" si="649"/>
        <v>0</v>
      </c>
      <c r="AD636" s="1405">
        <f t="shared" si="649"/>
        <v>0</v>
      </c>
      <c r="AE636" s="1405">
        <f t="shared" si="649"/>
        <v>0</v>
      </c>
      <c r="AF636" s="1405">
        <f t="shared" si="649"/>
        <v>0</v>
      </c>
      <c r="AG636" s="1405">
        <f t="shared" si="649"/>
        <v>0</v>
      </c>
      <c r="AH636" s="1405">
        <f t="shared" si="649"/>
        <v>0</v>
      </c>
      <c r="AI636" s="1405">
        <f t="shared" si="649"/>
        <v>0</v>
      </c>
      <c r="AJ636" s="1405">
        <f t="shared" si="649"/>
        <v>0</v>
      </c>
      <c r="AK636" s="1405">
        <f t="shared" si="649"/>
        <v>0</v>
      </c>
      <c r="AL636" s="1405">
        <f t="shared" si="649"/>
        <v>1273240</v>
      </c>
      <c r="AM636" s="1749"/>
    </row>
    <row r="637" spans="1:39" x14ac:dyDescent="0.2">
      <c r="A637" s="1404" t="s">
        <v>1309</v>
      </c>
      <c r="B637" s="269"/>
      <c r="C637" s="1406">
        <f t="shared" ref="C637:D637" si="650">C638-C636</f>
        <v>0</v>
      </c>
      <c r="D637" s="1406">
        <f t="shared" si="650"/>
        <v>0</v>
      </c>
      <c r="E637" s="1406">
        <f>E638-E636</f>
        <v>0</v>
      </c>
      <c r="F637" s="1406">
        <f t="shared" ref="F637" si="651">F638-F636</f>
        <v>0</v>
      </c>
      <c r="G637" s="1406">
        <f t="shared" ref="G637" si="652">G638-G636</f>
        <v>0</v>
      </c>
      <c r="H637" s="1406">
        <f t="shared" ref="H637" si="653">H638-H636</f>
        <v>0</v>
      </c>
      <c r="I637" s="1406">
        <f t="shared" ref="I637" si="654">I638-I636</f>
        <v>0</v>
      </c>
      <c r="J637" s="1406">
        <f t="shared" ref="J637" si="655">J638-J636</f>
        <v>0</v>
      </c>
      <c r="K637" s="1406">
        <f t="shared" ref="K637" si="656">K638-K636</f>
        <v>0</v>
      </c>
      <c r="L637" s="1406">
        <f t="shared" ref="L637" si="657">L638-L636</f>
        <v>0</v>
      </c>
      <c r="M637" s="1406">
        <f t="shared" ref="M637" si="658">M638-M636</f>
        <v>0</v>
      </c>
      <c r="N637" s="1406">
        <f t="shared" ref="N637" si="659">N638-N636</f>
        <v>0</v>
      </c>
      <c r="O637" s="1406">
        <f t="shared" ref="O637" si="660">O638-O636</f>
        <v>0</v>
      </c>
      <c r="P637" s="1406">
        <f t="shared" ref="P637" si="661">P638-P636</f>
        <v>0</v>
      </c>
      <c r="Q637" s="1406">
        <f t="shared" ref="Q637" si="662">Q638-Q636</f>
        <v>0</v>
      </c>
      <c r="R637" s="1406">
        <f t="shared" ref="R637" si="663">R638-R636</f>
        <v>0</v>
      </c>
      <c r="S637" s="1406">
        <f t="shared" ref="S637" si="664">S638-S636</f>
        <v>0</v>
      </c>
      <c r="T637" s="1406">
        <f t="shared" ref="T637" si="665">T638-T636</f>
        <v>0</v>
      </c>
      <c r="U637" s="1406">
        <f t="shared" ref="U637" si="666">U638-U636</f>
        <v>0</v>
      </c>
      <c r="V637" s="1406">
        <f t="shared" ref="V637" si="667">V638-V636</f>
        <v>0</v>
      </c>
      <c r="W637" s="1406">
        <f t="shared" ref="W637" si="668">W638-W636</f>
        <v>0</v>
      </c>
      <c r="X637" s="1406">
        <f t="shared" ref="X637" si="669">X638-X636</f>
        <v>0</v>
      </c>
      <c r="Y637" s="1406">
        <f t="shared" ref="Y637" si="670">Y638-Y636</f>
        <v>0</v>
      </c>
      <c r="Z637" s="1406">
        <f t="shared" ref="Z637" si="671">Z638-Z636</f>
        <v>0</v>
      </c>
      <c r="AA637" s="1406">
        <f t="shared" ref="AA637" si="672">AA638-AA636</f>
        <v>0</v>
      </c>
      <c r="AB637" s="1406">
        <f t="shared" ref="AB637" si="673">AB638-AB636</f>
        <v>0</v>
      </c>
      <c r="AC637" s="1406">
        <f t="shared" ref="AC637" si="674">AC638-AC636</f>
        <v>0</v>
      </c>
      <c r="AD637" s="1406">
        <f t="shared" ref="AD637" si="675">AD638-AD636</f>
        <v>0</v>
      </c>
      <c r="AE637" s="1406">
        <f t="shared" ref="AE637" si="676">AE638-AE636</f>
        <v>0</v>
      </c>
      <c r="AF637" s="1406">
        <f t="shared" ref="AF637" si="677">AF638-AF636</f>
        <v>0</v>
      </c>
      <c r="AG637" s="1406">
        <f t="shared" ref="AG637" si="678">AG638-AG636</f>
        <v>0</v>
      </c>
      <c r="AH637" s="1406">
        <f t="shared" ref="AH637" si="679">AH638-AH636</f>
        <v>0</v>
      </c>
      <c r="AI637" s="1406">
        <f t="shared" ref="AI637" si="680">AI638-AI636</f>
        <v>0</v>
      </c>
      <c r="AJ637" s="1406">
        <f t="shared" ref="AJ637" si="681">AJ638-AJ636</f>
        <v>0</v>
      </c>
      <c r="AK637" s="1406">
        <f t="shared" ref="AK637" si="682">AK638-AK636</f>
        <v>0</v>
      </c>
      <c r="AL637" s="1406">
        <f t="shared" ref="AL637" si="683">AL638-AL636</f>
        <v>0</v>
      </c>
      <c r="AM637" s="1749"/>
    </row>
    <row r="638" spans="1:39" x14ac:dyDescent="0.2">
      <c r="A638" s="34" t="s">
        <v>204</v>
      </c>
      <c r="B638" s="60"/>
      <c r="C638" s="60">
        <f>SUM(C587:C635)</f>
        <v>0</v>
      </c>
      <c r="D638" s="60">
        <f t="shared" ref="D638:AL638" si="684">SUM(D587:D635)</f>
        <v>0</v>
      </c>
      <c r="E638" s="60">
        <f t="shared" si="684"/>
        <v>600000</v>
      </c>
      <c r="F638" s="60">
        <f t="shared" si="684"/>
        <v>673240</v>
      </c>
      <c r="G638" s="60">
        <f t="shared" si="684"/>
        <v>0</v>
      </c>
      <c r="H638" s="60">
        <f t="shared" si="684"/>
        <v>0</v>
      </c>
      <c r="I638" s="60">
        <f t="shared" si="684"/>
        <v>0</v>
      </c>
      <c r="J638" s="60">
        <f t="shared" si="684"/>
        <v>0</v>
      </c>
      <c r="K638" s="60">
        <f t="shared" si="684"/>
        <v>0</v>
      </c>
      <c r="L638" s="60">
        <f t="shared" si="684"/>
        <v>0</v>
      </c>
      <c r="M638" s="60">
        <f t="shared" si="684"/>
        <v>0</v>
      </c>
      <c r="N638" s="60">
        <f t="shared" si="684"/>
        <v>0</v>
      </c>
      <c r="O638" s="60">
        <f t="shared" si="684"/>
        <v>0</v>
      </c>
      <c r="P638" s="60">
        <f t="shared" si="684"/>
        <v>0</v>
      </c>
      <c r="Q638" s="60">
        <f>SUM(Q587:Q635)</f>
        <v>0</v>
      </c>
      <c r="R638" s="60">
        <f>SUM(R587:R635)</f>
        <v>0</v>
      </c>
      <c r="S638" s="60">
        <f t="shared" si="684"/>
        <v>600000</v>
      </c>
      <c r="T638" s="60">
        <f t="shared" si="684"/>
        <v>673240</v>
      </c>
      <c r="U638" s="60">
        <f t="shared" si="684"/>
        <v>0</v>
      </c>
      <c r="V638" s="60">
        <f t="shared" si="684"/>
        <v>0</v>
      </c>
      <c r="W638" s="60">
        <f>SUM(W587:W635)</f>
        <v>0</v>
      </c>
      <c r="X638" s="60">
        <f t="shared" si="684"/>
        <v>1273240</v>
      </c>
      <c r="Y638" s="60">
        <f t="shared" si="684"/>
        <v>0</v>
      </c>
      <c r="Z638" s="60">
        <f t="shared" si="684"/>
        <v>0</v>
      </c>
      <c r="AA638" s="60">
        <f>SUM(AA587:AA635)</f>
        <v>0</v>
      </c>
      <c r="AB638" s="60">
        <f t="shared" si="684"/>
        <v>0</v>
      </c>
      <c r="AC638" s="60">
        <f t="shared" si="684"/>
        <v>0</v>
      </c>
      <c r="AD638" s="60">
        <f t="shared" si="684"/>
        <v>0</v>
      </c>
      <c r="AE638" s="60">
        <f>SUM(AE587:AE635)</f>
        <v>0</v>
      </c>
      <c r="AF638" s="60">
        <f>SUM(AF587:AF635)</f>
        <v>0</v>
      </c>
      <c r="AG638" s="60">
        <f t="shared" si="684"/>
        <v>0</v>
      </c>
      <c r="AH638" s="60">
        <f t="shared" si="684"/>
        <v>0</v>
      </c>
      <c r="AI638" s="60">
        <f t="shared" si="684"/>
        <v>0</v>
      </c>
      <c r="AJ638" s="60">
        <f>SUM(AJ587:AJ635)</f>
        <v>0</v>
      </c>
      <c r="AK638" s="60">
        <f t="shared" si="684"/>
        <v>0</v>
      </c>
      <c r="AL638" s="60">
        <f t="shared" si="684"/>
        <v>1273240</v>
      </c>
      <c r="AM638" s="1750"/>
    </row>
    <row r="639" spans="1:39" ht="11.25" customHeight="1" x14ac:dyDescent="0.2">
      <c r="A639" s="122" t="s">
        <v>832</v>
      </c>
      <c r="B639" s="269">
        <v>111</v>
      </c>
      <c r="C639" s="123">
        <f t="shared" ref="C639:AL639" si="685">C327+C379+C431+C483+C535+C587</f>
        <v>0</v>
      </c>
      <c r="D639" s="964">
        <f t="shared" si="685"/>
        <v>0</v>
      </c>
      <c r="E639" s="964">
        <f t="shared" si="685"/>
        <v>2465798.2999999998</v>
      </c>
      <c r="F639" s="964">
        <f t="shared" si="685"/>
        <v>7059160</v>
      </c>
      <c r="G639" s="964">
        <f t="shared" si="685"/>
        <v>0</v>
      </c>
      <c r="H639" s="964">
        <f t="shared" si="685"/>
        <v>0</v>
      </c>
      <c r="I639" s="964">
        <f t="shared" si="685"/>
        <v>0</v>
      </c>
      <c r="J639" s="964">
        <f t="shared" si="685"/>
        <v>0</v>
      </c>
      <c r="K639" s="964">
        <f t="shared" si="685"/>
        <v>0</v>
      </c>
      <c r="L639" s="964">
        <f t="shared" si="685"/>
        <v>0</v>
      </c>
      <c r="M639" s="964">
        <f t="shared" si="685"/>
        <v>0</v>
      </c>
      <c r="N639" s="964">
        <f t="shared" si="685"/>
        <v>0</v>
      </c>
      <c r="O639" s="964">
        <f t="shared" si="685"/>
        <v>0</v>
      </c>
      <c r="P639" s="964">
        <f t="shared" si="685"/>
        <v>0</v>
      </c>
      <c r="Q639" s="964">
        <f t="shared" si="685"/>
        <v>0</v>
      </c>
      <c r="R639" s="964">
        <f t="shared" si="685"/>
        <v>0</v>
      </c>
      <c r="S639" s="964">
        <f t="shared" si="685"/>
        <v>2465798.2999999998</v>
      </c>
      <c r="T639" s="964">
        <f t="shared" si="685"/>
        <v>7059160</v>
      </c>
      <c r="U639" s="964">
        <f t="shared" si="685"/>
        <v>0</v>
      </c>
      <c r="V639" s="964">
        <f t="shared" si="685"/>
        <v>0</v>
      </c>
      <c r="W639" s="964">
        <f t="shared" si="685"/>
        <v>0</v>
      </c>
      <c r="X639" s="964">
        <f t="shared" si="685"/>
        <v>9524958.3000000007</v>
      </c>
      <c r="Y639" s="964">
        <f t="shared" si="685"/>
        <v>0</v>
      </c>
      <c r="Z639" s="964">
        <f t="shared" si="685"/>
        <v>594500</v>
      </c>
      <c r="AA639" s="964">
        <f>AA327+AA379+AA431+AA483+AA535+AA587</f>
        <v>0</v>
      </c>
      <c r="AB639" s="964">
        <f t="shared" si="685"/>
        <v>152000</v>
      </c>
      <c r="AC639" s="964">
        <f t="shared" si="685"/>
        <v>0</v>
      </c>
      <c r="AD639" s="964">
        <f t="shared" si="685"/>
        <v>492250</v>
      </c>
      <c r="AE639" s="964">
        <f t="shared" si="685"/>
        <v>0</v>
      </c>
      <c r="AF639" s="964">
        <f t="shared" si="685"/>
        <v>0</v>
      </c>
      <c r="AG639" s="964">
        <f t="shared" si="685"/>
        <v>0</v>
      </c>
      <c r="AH639" s="964">
        <f>AH327+AH379+AH431+AH483+AH535+AH587</f>
        <v>1086750</v>
      </c>
      <c r="AI639" s="964">
        <f t="shared" si="685"/>
        <v>152000</v>
      </c>
      <c r="AJ639" s="964">
        <f t="shared" si="685"/>
        <v>0</v>
      </c>
      <c r="AK639" s="964">
        <f t="shared" si="685"/>
        <v>1238750</v>
      </c>
      <c r="AL639" s="964">
        <f t="shared" si="685"/>
        <v>10763708.300000001</v>
      </c>
      <c r="AM639" s="1745" t="s">
        <v>259</v>
      </c>
    </row>
    <row r="640" spans="1:39" x14ac:dyDescent="0.2">
      <c r="A640" s="122" t="s">
        <v>833</v>
      </c>
      <c r="B640" s="269">
        <v>112</v>
      </c>
      <c r="C640" s="123">
        <f t="shared" ref="C640:AL640" si="686">C328+C380+C432+C484+C536+C588</f>
        <v>0</v>
      </c>
      <c r="D640" s="964">
        <f t="shared" si="686"/>
        <v>0</v>
      </c>
      <c r="E640" s="964">
        <f t="shared" si="686"/>
        <v>0</v>
      </c>
      <c r="F640" s="964">
        <f t="shared" si="686"/>
        <v>0</v>
      </c>
      <c r="G640" s="964">
        <f t="shared" si="686"/>
        <v>0</v>
      </c>
      <c r="H640" s="964">
        <f t="shared" si="686"/>
        <v>0</v>
      </c>
      <c r="I640" s="964">
        <f t="shared" si="686"/>
        <v>0</v>
      </c>
      <c r="J640" s="964">
        <f t="shared" si="686"/>
        <v>0</v>
      </c>
      <c r="K640" s="964">
        <f t="shared" si="686"/>
        <v>0</v>
      </c>
      <c r="L640" s="964">
        <f t="shared" si="686"/>
        <v>0</v>
      </c>
      <c r="M640" s="964">
        <f t="shared" si="686"/>
        <v>0</v>
      </c>
      <c r="N640" s="964">
        <f t="shared" si="686"/>
        <v>0</v>
      </c>
      <c r="O640" s="964">
        <f t="shared" si="686"/>
        <v>0</v>
      </c>
      <c r="P640" s="964">
        <f t="shared" si="686"/>
        <v>0</v>
      </c>
      <c r="Q640" s="964">
        <f t="shared" si="686"/>
        <v>0</v>
      </c>
      <c r="R640" s="964">
        <f t="shared" si="686"/>
        <v>0</v>
      </c>
      <c r="S640" s="964">
        <f t="shared" si="686"/>
        <v>0</v>
      </c>
      <c r="T640" s="964">
        <f t="shared" si="686"/>
        <v>0</v>
      </c>
      <c r="U640" s="964">
        <f t="shared" si="686"/>
        <v>0</v>
      </c>
      <c r="V640" s="964">
        <f t="shared" si="686"/>
        <v>0</v>
      </c>
      <c r="W640" s="964">
        <f t="shared" si="686"/>
        <v>0</v>
      </c>
      <c r="X640" s="964">
        <f t="shared" si="686"/>
        <v>0</v>
      </c>
      <c r="Y640" s="964">
        <f t="shared" si="686"/>
        <v>0</v>
      </c>
      <c r="Z640" s="964">
        <f t="shared" si="686"/>
        <v>0</v>
      </c>
      <c r="AA640" s="964">
        <f>AA328+AA380+AA432+AA484+AA536+AA588</f>
        <v>0</v>
      </c>
      <c r="AB640" s="964">
        <f t="shared" si="686"/>
        <v>0</v>
      </c>
      <c r="AC640" s="964">
        <f t="shared" si="686"/>
        <v>0</v>
      </c>
      <c r="AD640" s="964">
        <f t="shared" si="686"/>
        <v>0</v>
      </c>
      <c r="AE640" s="964">
        <f t="shared" si="686"/>
        <v>0</v>
      </c>
      <c r="AF640" s="964">
        <f t="shared" si="686"/>
        <v>0</v>
      </c>
      <c r="AG640" s="964">
        <f t="shared" si="686"/>
        <v>0</v>
      </c>
      <c r="AH640" s="964">
        <f t="shared" si="686"/>
        <v>0</v>
      </c>
      <c r="AI640" s="964">
        <f t="shared" si="686"/>
        <v>0</v>
      </c>
      <c r="AJ640" s="964">
        <f t="shared" si="686"/>
        <v>0</v>
      </c>
      <c r="AK640" s="964">
        <f t="shared" si="686"/>
        <v>0</v>
      </c>
      <c r="AL640" s="964">
        <f t="shared" si="686"/>
        <v>0</v>
      </c>
      <c r="AM640" s="1746"/>
    </row>
    <row r="641" spans="1:39" x14ac:dyDescent="0.2">
      <c r="A641" s="124" t="s">
        <v>834</v>
      </c>
      <c r="B641" s="268">
        <v>119</v>
      </c>
      <c r="C641" s="123">
        <f t="shared" ref="C641:Z641" si="687">C329+C381+C433+C485+C537+C589</f>
        <v>0</v>
      </c>
      <c r="D641" s="964">
        <f t="shared" si="687"/>
        <v>0</v>
      </c>
      <c r="E641" s="964">
        <f t="shared" si="687"/>
        <v>360000</v>
      </c>
      <c r="F641" s="964">
        <f t="shared" si="687"/>
        <v>1650000</v>
      </c>
      <c r="G641" s="964">
        <f t="shared" si="687"/>
        <v>0</v>
      </c>
      <c r="H641" s="964">
        <f t="shared" si="687"/>
        <v>0</v>
      </c>
      <c r="I641" s="964">
        <f t="shared" si="687"/>
        <v>0</v>
      </c>
      <c r="J641" s="964">
        <f t="shared" si="687"/>
        <v>0</v>
      </c>
      <c r="K641" s="964">
        <f t="shared" si="687"/>
        <v>0</v>
      </c>
      <c r="L641" s="964">
        <f t="shared" si="687"/>
        <v>0</v>
      </c>
      <c r="M641" s="964">
        <f t="shared" si="687"/>
        <v>0</v>
      </c>
      <c r="N641" s="964">
        <f t="shared" si="687"/>
        <v>0</v>
      </c>
      <c r="O641" s="964">
        <f t="shared" si="687"/>
        <v>0</v>
      </c>
      <c r="P641" s="964">
        <f t="shared" si="687"/>
        <v>0</v>
      </c>
      <c r="Q641" s="964">
        <f t="shared" si="687"/>
        <v>0</v>
      </c>
      <c r="R641" s="964">
        <f t="shared" si="687"/>
        <v>0</v>
      </c>
      <c r="S641" s="964">
        <f t="shared" si="687"/>
        <v>360000</v>
      </c>
      <c r="T641" s="964">
        <f t="shared" si="687"/>
        <v>1650000</v>
      </c>
      <c r="U641" s="964">
        <f t="shared" si="687"/>
        <v>0</v>
      </c>
      <c r="V641" s="964">
        <f t="shared" si="687"/>
        <v>0</v>
      </c>
      <c r="W641" s="964">
        <f t="shared" si="687"/>
        <v>0</v>
      </c>
      <c r="X641" s="964">
        <f t="shared" si="687"/>
        <v>2010000</v>
      </c>
      <c r="Y641" s="964">
        <f t="shared" si="687"/>
        <v>0</v>
      </c>
      <c r="Z641" s="964">
        <f t="shared" si="687"/>
        <v>192000</v>
      </c>
      <c r="AA641" s="964">
        <f>AA329+AA381+AA433+AA485+AA537+AA589</f>
        <v>0</v>
      </c>
      <c r="AB641" s="964">
        <f t="shared" ref="AB641:AL641" si="688">AB329+AB381+AB433+AB485+AB537+AB589</f>
        <v>48640</v>
      </c>
      <c r="AC641" s="964">
        <f t="shared" si="688"/>
        <v>0</v>
      </c>
      <c r="AD641" s="964">
        <f t="shared" si="688"/>
        <v>168400</v>
      </c>
      <c r="AE641" s="964">
        <f t="shared" si="688"/>
        <v>0</v>
      </c>
      <c r="AF641" s="964">
        <f t="shared" si="688"/>
        <v>0</v>
      </c>
      <c r="AG641" s="964">
        <f t="shared" si="688"/>
        <v>0</v>
      </c>
      <c r="AH641" s="964">
        <f t="shared" si="688"/>
        <v>360400</v>
      </c>
      <c r="AI641" s="964">
        <f t="shared" si="688"/>
        <v>48640</v>
      </c>
      <c r="AJ641" s="964">
        <f t="shared" si="688"/>
        <v>0</v>
      </c>
      <c r="AK641" s="964">
        <f t="shared" si="688"/>
        <v>409040</v>
      </c>
      <c r="AL641" s="964">
        <f t="shared" si="688"/>
        <v>2419040</v>
      </c>
      <c r="AM641" s="1746"/>
    </row>
    <row r="642" spans="1:39" x14ac:dyDescent="0.2">
      <c r="A642" s="1165">
        <v>214</v>
      </c>
      <c r="B642" s="1053">
        <v>112</v>
      </c>
      <c r="C642" s="12"/>
      <c r="D642" s="964">
        <f t="shared" ref="D642:Z642" si="689">D330+D382+D434+D486+D538+D590</f>
        <v>0</v>
      </c>
      <c r="E642" s="964">
        <f t="shared" si="689"/>
        <v>0</v>
      </c>
      <c r="F642" s="964">
        <f t="shared" si="689"/>
        <v>0</v>
      </c>
      <c r="G642" s="964">
        <f t="shared" si="689"/>
        <v>0</v>
      </c>
      <c r="H642" s="964">
        <f t="shared" si="689"/>
        <v>0</v>
      </c>
      <c r="I642" s="964">
        <f t="shared" si="689"/>
        <v>0</v>
      </c>
      <c r="J642" s="964">
        <f t="shared" si="689"/>
        <v>0</v>
      </c>
      <c r="K642" s="964">
        <f t="shared" si="689"/>
        <v>0</v>
      </c>
      <c r="L642" s="964">
        <f t="shared" si="689"/>
        <v>0</v>
      </c>
      <c r="M642" s="964">
        <f t="shared" si="689"/>
        <v>0</v>
      </c>
      <c r="N642" s="964">
        <f t="shared" si="689"/>
        <v>0</v>
      </c>
      <c r="O642" s="964">
        <f t="shared" si="689"/>
        <v>0</v>
      </c>
      <c r="P642" s="964">
        <f t="shared" si="689"/>
        <v>0</v>
      </c>
      <c r="Q642" s="964">
        <f t="shared" si="689"/>
        <v>0</v>
      </c>
      <c r="R642" s="964">
        <f t="shared" si="689"/>
        <v>0</v>
      </c>
      <c r="S642" s="964">
        <f t="shared" si="689"/>
        <v>0</v>
      </c>
      <c r="T642" s="964">
        <f t="shared" si="689"/>
        <v>0</v>
      </c>
      <c r="U642" s="964">
        <f t="shared" si="689"/>
        <v>0</v>
      </c>
      <c r="V642" s="964">
        <f t="shared" si="689"/>
        <v>0</v>
      </c>
      <c r="W642" s="964">
        <f t="shared" si="689"/>
        <v>0</v>
      </c>
      <c r="X642" s="964">
        <f t="shared" si="689"/>
        <v>0</v>
      </c>
      <c r="Y642" s="964">
        <f t="shared" si="689"/>
        <v>0</v>
      </c>
      <c r="Z642" s="964">
        <f t="shared" si="689"/>
        <v>0</v>
      </c>
      <c r="AA642" s="964">
        <f>AA330+AA382+AA434+AA486+AA538+AA590</f>
        <v>0</v>
      </c>
      <c r="AB642" s="964">
        <f t="shared" ref="AB642:AL642" si="690">AB330+AB382+AB434+AB486+AB538+AB590</f>
        <v>0</v>
      </c>
      <c r="AC642" s="964">
        <f t="shared" si="690"/>
        <v>0</v>
      </c>
      <c r="AD642" s="964">
        <f t="shared" si="690"/>
        <v>0</v>
      </c>
      <c r="AE642" s="964">
        <f t="shared" si="690"/>
        <v>0</v>
      </c>
      <c r="AF642" s="964">
        <f t="shared" si="690"/>
        <v>0</v>
      </c>
      <c r="AG642" s="964">
        <f t="shared" si="690"/>
        <v>0</v>
      </c>
      <c r="AH642" s="964">
        <f t="shared" si="690"/>
        <v>0</v>
      </c>
      <c r="AI642" s="964">
        <f t="shared" si="690"/>
        <v>0</v>
      </c>
      <c r="AJ642" s="964">
        <f t="shared" si="690"/>
        <v>0</v>
      </c>
      <c r="AK642" s="964">
        <f t="shared" si="690"/>
        <v>0</v>
      </c>
      <c r="AL642" s="964">
        <f t="shared" si="690"/>
        <v>0</v>
      </c>
      <c r="AM642" s="1746"/>
    </row>
    <row r="643" spans="1:39" ht="11.25" customHeight="1" x14ac:dyDescent="0.2">
      <c r="A643" s="122" t="s">
        <v>835</v>
      </c>
      <c r="B643" s="269">
        <v>244</v>
      </c>
      <c r="C643" s="123">
        <f t="shared" ref="C643:AL643" si="691">C331+C383+C435+C487+C539+C591</f>
        <v>0</v>
      </c>
      <c r="D643" s="964">
        <f t="shared" si="691"/>
        <v>0</v>
      </c>
      <c r="E643" s="964">
        <f t="shared" si="691"/>
        <v>8000</v>
      </c>
      <c r="F643" s="964">
        <f t="shared" si="691"/>
        <v>2000</v>
      </c>
      <c r="G643" s="964">
        <f t="shared" si="691"/>
        <v>0</v>
      </c>
      <c r="H643" s="964">
        <f t="shared" si="691"/>
        <v>0</v>
      </c>
      <c r="I643" s="964">
        <f t="shared" si="691"/>
        <v>0</v>
      </c>
      <c r="J643" s="964">
        <f t="shared" si="691"/>
        <v>0</v>
      </c>
      <c r="K643" s="964">
        <f t="shared" si="691"/>
        <v>0</v>
      </c>
      <c r="L643" s="964">
        <f t="shared" si="691"/>
        <v>0</v>
      </c>
      <c r="M643" s="964">
        <f t="shared" si="691"/>
        <v>0</v>
      </c>
      <c r="N643" s="964">
        <f t="shared" si="691"/>
        <v>0</v>
      </c>
      <c r="O643" s="964">
        <f t="shared" si="691"/>
        <v>0</v>
      </c>
      <c r="P643" s="964">
        <f t="shared" si="691"/>
        <v>0</v>
      </c>
      <c r="Q643" s="964">
        <f t="shared" si="691"/>
        <v>0</v>
      </c>
      <c r="R643" s="964">
        <f t="shared" si="691"/>
        <v>0</v>
      </c>
      <c r="S643" s="964">
        <f t="shared" si="691"/>
        <v>8000</v>
      </c>
      <c r="T643" s="964">
        <f t="shared" si="691"/>
        <v>2000</v>
      </c>
      <c r="U643" s="964">
        <f t="shared" si="691"/>
        <v>0</v>
      </c>
      <c r="V643" s="964">
        <f t="shared" si="691"/>
        <v>0</v>
      </c>
      <c r="W643" s="964">
        <f t="shared" si="691"/>
        <v>0</v>
      </c>
      <c r="X643" s="964">
        <f t="shared" si="691"/>
        <v>10000</v>
      </c>
      <c r="Y643" s="964">
        <f t="shared" si="691"/>
        <v>0</v>
      </c>
      <c r="Z643" s="964">
        <f t="shared" si="691"/>
        <v>0</v>
      </c>
      <c r="AA643" s="964">
        <f>AA331+AA383+AA435+AA487+AA539+AA591</f>
        <v>0</v>
      </c>
      <c r="AB643" s="964">
        <f t="shared" si="691"/>
        <v>0</v>
      </c>
      <c r="AC643" s="964">
        <f t="shared" si="691"/>
        <v>0</v>
      </c>
      <c r="AD643" s="964">
        <f t="shared" si="691"/>
        <v>0</v>
      </c>
      <c r="AE643" s="964">
        <f t="shared" si="691"/>
        <v>0</v>
      </c>
      <c r="AF643" s="964">
        <f t="shared" si="691"/>
        <v>0</v>
      </c>
      <c r="AG643" s="964">
        <f t="shared" si="691"/>
        <v>0</v>
      </c>
      <c r="AH643" s="964">
        <f t="shared" si="691"/>
        <v>0</v>
      </c>
      <c r="AI643" s="964">
        <f t="shared" si="691"/>
        <v>0</v>
      </c>
      <c r="AJ643" s="964">
        <f t="shared" si="691"/>
        <v>0</v>
      </c>
      <c r="AK643" s="964">
        <f t="shared" si="691"/>
        <v>0</v>
      </c>
      <c r="AL643" s="964">
        <f t="shared" si="691"/>
        <v>10000</v>
      </c>
      <c r="AM643" s="1746"/>
    </row>
    <row r="644" spans="1:39" ht="12" customHeight="1" x14ac:dyDescent="0.2">
      <c r="A644" s="1058" t="s">
        <v>831</v>
      </c>
      <c r="B644" s="272"/>
      <c r="C644" s="1059">
        <f t="shared" ref="C644:AL644" si="692">C645+C646</f>
        <v>0</v>
      </c>
      <c r="D644" s="1059">
        <f t="shared" si="692"/>
        <v>0</v>
      </c>
      <c r="E644" s="1059">
        <f t="shared" si="692"/>
        <v>0</v>
      </c>
      <c r="F644" s="1059">
        <f t="shared" si="692"/>
        <v>0</v>
      </c>
      <c r="G644" s="1059">
        <f t="shared" si="692"/>
        <v>0</v>
      </c>
      <c r="H644" s="1059">
        <f t="shared" si="692"/>
        <v>0</v>
      </c>
      <c r="I644" s="1059">
        <f t="shared" si="692"/>
        <v>0</v>
      </c>
      <c r="J644" s="1059">
        <f t="shared" si="692"/>
        <v>0</v>
      </c>
      <c r="K644" s="1059">
        <f t="shared" si="692"/>
        <v>0</v>
      </c>
      <c r="L644" s="1059">
        <f t="shared" si="692"/>
        <v>0</v>
      </c>
      <c r="M644" s="1059">
        <f t="shared" si="692"/>
        <v>0</v>
      </c>
      <c r="N644" s="1059">
        <f t="shared" si="692"/>
        <v>0</v>
      </c>
      <c r="O644" s="1059">
        <f t="shared" si="692"/>
        <v>0</v>
      </c>
      <c r="P644" s="1059">
        <f t="shared" si="692"/>
        <v>0</v>
      </c>
      <c r="Q644" s="1059">
        <f>Q645+Q646</f>
        <v>0</v>
      </c>
      <c r="R644" s="1059">
        <f>R645+R646</f>
        <v>0</v>
      </c>
      <c r="S644" s="1059">
        <f t="shared" si="692"/>
        <v>0</v>
      </c>
      <c r="T644" s="1059">
        <f t="shared" si="692"/>
        <v>0</v>
      </c>
      <c r="U644" s="1059">
        <f t="shared" si="692"/>
        <v>0</v>
      </c>
      <c r="V644" s="1059">
        <f t="shared" si="692"/>
        <v>0</v>
      </c>
      <c r="W644" s="1059">
        <f>W645+W646</f>
        <v>0</v>
      </c>
      <c r="X644" s="1059">
        <f t="shared" si="692"/>
        <v>0</v>
      </c>
      <c r="Y644" s="1059">
        <f t="shared" si="692"/>
        <v>0</v>
      </c>
      <c r="Z644" s="1059">
        <f t="shared" si="692"/>
        <v>0</v>
      </c>
      <c r="AA644" s="1059">
        <f>AA645+AA646</f>
        <v>0</v>
      </c>
      <c r="AB644" s="1059">
        <f t="shared" si="692"/>
        <v>0</v>
      </c>
      <c r="AC644" s="1059">
        <f t="shared" si="692"/>
        <v>0</v>
      </c>
      <c r="AD644" s="1059">
        <f t="shared" si="692"/>
        <v>0</v>
      </c>
      <c r="AE644" s="1059">
        <f>AE645+AE646</f>
        <v>0</v>
      </c>
      <c r="AF644" s="1059">
        <f>AF645+AF646</f>
        <v>0</v>
      </c>
      <c r="AG644" s="1059">
        <f t="shared" si="692"/>
        <v>0</v>
      </c>
      <c r="AH644" s="1059">
        <f t="shared" si="692"/>
        <v>0</v>
      </c>
      <c r="AI644" s="1059">
        <f t="shared" si="692"/>
        <v>0</v>
      </c>
      <c r="AJ644" s="1059">
        <f>AJ645+AJ646</f>
        <v>0</v>
      </c>
      <c r="AK644" s="1059">
        <f t="shared" si="692"/>
        <v>0</v>
      </c>
      <c r="AL644" s="1059">
        <f t="shared" si="692"/>
        <v>0</v>
      </c>
      <c r="AM644" s="1746"/>
    </row>
    <row r="645" spans="1:39" x14ac:dyDescent="0.2">
      <c r="A645" s="1052">
        <v>222</v>
      </c>
      <c r="B645" s="1053">
        <v>112</v>
      </c>
      <c r="C645" s="123">
        <f t="shared" ref="C645:AL645" si="693">C332+C384+C436+C488+C540+C592</f>
        <v>0</v>
      </c>
      <c r="D645" s="964">
        <f t="shared" si="693"/>
        <v>0</v>
      </c>
      <c r="E645" s="964">
        <f t="shared" si="693"/>
        <v>0</v>
      </c>
      <c r="F645" s="964">
        <f t="shared" si="693"/>
        <v>0</v>
      </c>
      <c r="G645" s="964">
        <f t="shared" si="693"/>
        <v>0</v>
      </c>
      <c r="H645" s="964">
        <f t="shared" si="693"/>
        <v>0</v>
      </c>
      <c r="I645" s="964">
        <f t="shared" si="693"/>
        <v>0</v>
      </c>
      <c r="J645" s="964">
        <f t="shared" si="693"/>
        <v>0</v>
      </c>
      <c r="K645" s="964">
        <f t="shared" si="693"/>
        <v>0</v>
      </c>
      <c r="L645" s="964">
        <f t="shared" si="693"/>
        <v>0</v>
      </c>
      <c r="M645" s="964">
        <f t="shared" si="693"/>
        <v>0</v>
      </c>
      <c r="N645" s="964">
        <f t="shared" si="693"/>
        <v>0</v>
      </c>
      <c r="O645" s="964">
        <f t="shared" si="693"/>
        <v>0</v>
      </c>
      <c r="P645" s="964">
        <f t="shared" si="693"/>
        <v>0</v>
      </c>
      <c r="Q645" s="964">
        <f t="shared" si="693"/>
        <v>0</v>
      </c>
      <c r="R645" s="964">
        <f t="shared" si="693"/>
        <v>0</v>
      </c>
      <c r="S645" s="964">
        <f t="shared" si="693"/>
        <v>0</v>
      </c>
      <c r="T645" s="964">
        <f t="shared" si="693"/>
        <v>0</v>
      </c>
      <c r="U645" s="964">
        <f t="shared" si="693"/>
        <v>0</v>
      </c>
      <c r="V645" s="964">
        <f t="shared" si="693"/>
        <v>0</v>
      </c>
      <c r="W645" s="964">
        <f t="shared" si="693"/>
        <v>0</v>
      </c>
      <c r="X645" s="964">
        <f t="shared" si="693"/>
        <v>0</v>
      </c>
      <c r="Y645" s="964">
        <f t="shared" si="693"/>
        <v>0</v>
      </c>
      <c r="Z645" s="964">
        <f t="shared" si="693"/>
        <v>0</v>
      </c>
      <c r="AA645" s="964">
        <f>AA332+AA384+AA436+AA488+AA540+AA592</f>
        <v>0</v>
      </c>
      <c r="AB645" s="964">
        <f t="shared" si="693"/>
        <v>0</v>
      </c>
      <c r="AC645" s="964">
        <f t="shared" si="693"/>
        <v>0</v>
      </c>
      <c r="AD645" s="964">
        <f t="shared" si="693"/>
        <v>0</v>
      </c>
      <c r="AE645" s="964">
        <f t="shared" si="693"/>
        <v>0</v>
      </c>
      <c r="AF645" s="964">
        <f t="shared" si="693"/>
        <v>0</v>
      </c>
      <c r="AG645" s="964">
        <f t="shared" si="693"/>
        <v>0</v>
      </c>
      <c r="AH645" s="964">
        <f t="shared" si="693"/>
        <v>0</v>
      </c>
      <c r="AI645" s="964">
        <f t="shared" si="693"/>
        <v>0</v>
      </c>
      <c r="AJ645" s="964">
        <f t="shared" si="693"/>
        <v>0</v>
      </c>
      <c r="AK645" s="964">
        <f t="shared" si="693"/>
        <v>0</v>
      </c>
      <c r="AL645" s="964">
        <f t="shared" si="693"/>
        <v>0</v>
      </c>
      <c r="AM645" s="1746"/>
    </row>
    <row r="646" spans="1:39" x14ac:dyDescent="0.2">
      <c r="A646" s="1052">
        <v>222</v>
      </c>
      <c r="B646" s="1053">
        <v>244</v>
      </c>
      <c r="C646" s="123">
        <f t="shared" ref="C646:AL646" si="694">C333+C385+C437+C489+C541+C593</f>
        <v>0</v>
      </c>
      <c r="D646" s="964">
        <f t="shared" si="694"/>
        <v>0</v>
      </c>
      <c r="E646" s="964">
        <f t="shared" si="694"/>
        <v>0</v>
      </c>
      <c r="F646" s="964">
        <f t="shared" si="694"/>
        <v>0</v>
      </c>
      <c r="G646" s="964">
        <f t="shared" si="694"/>
        <v>0</v>
      </c>
      <c r="H646" s="964">
        <f t="shared" si="694"/>
        <v>0</v>
      </c>
      <c r="I646" s="964">
        <f t="shared" si="694"/>
        <v>0</v>
      </c>
      <c r="J646" s="964">
        <f t="shared" si="694"/>
        <v>0</v>
      </c>
      <c r="K646" s="964">
        <f t="shared" si="694"/>
        <v>0</v>
      </c>
      <c r="L646" s="964">
        <f t="shared" si="694"/>
        <v>0</v>
      </c>
      <c r="M646" s="964">
        <f t="shared" si="694"/>
        <v>0</v>
      </c>
      <c r="N646" s="964">
        <f t="shared" si="694"/>
        <v>0</v>
      </c>
      <c r="O646" s="964">
        <f t="shared" si="694"/>
        <v>0</v>
      </c>
      <c r="P646" s="964">
        <f t="shared" si="694"/>
        <v>0</v>
      </c>
      <c r="Q646" s="964">
        <f t="shared" si="694"/>
        <v>0</v>
      </c>
      <c r="R646" s="964">
        <f t="shared" si="694"/>
        <v>0</v>
      </c>
      <c r="S646" s="964">
        <f t="shared" si="694"/>
        <v>0</v>
      </c>
      <c r="T646" s="964">
        <f t="shared" si="694"/>
        <v>0</v>
      </c>
      <c r="U646" s="964">
        <f t="shared" si="694"/>
        <v>0</v>
      </c>
      <c r="V646" s="964">
        <f t="shared" si="694"/>
        <v>0</v>
      </c>
      <c r="W646" s="964">
        <f t="shared" si="694"/>
        <v>0</v>
      </c>
      <c r="X646" s="964">
        <f t="shared" si="694"/>
        <v>0</v>
      </c>
      <c r="Y646" s="964">
        <f t="shared" si="694"/>
        <v>0</v>
      </c>
      <c r="Z646" s="964">
        <f t="shared" si="694"/>
        <v>0</v>
      </c>
      <c r="AA646" s="964">
        <f>AA333+AA385+AA437+AA489+AA541+AA593</f>
        <v>0</v>
      </c>
      <c r="AB646" s="964">
        <f t="shared" si="694"/>
        <v>0</v>
      </c>
      <c r="AC646" s="964">
        <f t="shared" si="694"/>
        <v>0</v>
      </c>
      <c r="AD646" s="964">
        <f t="shared" si="694"/>
        <v>0</v>
      </c>
      <c r="AE646" s="964">
        <f t="shared" si="694"/>
        <v>0</v>
      </c>
      <c r="AF646" s="964">
        <f t="shared" si="694"/>
        <v>0</v>
      </c>
      <c r="AG646" s="964">
        <f t="shared" si="694"/>
        <v>0</v>
      </c>
      <c r="AH646" s="964">
        <f t="shared" si="694"/>
        <v>0</v>
      </c>
      <c r="AI646" s="964">
        <f t="shared" si="694"/>
        <v>0</v>
      </c>
      <c r="AJ646" s="964">
        <f t="shared" si="694"/>
        <v>0</v>
      </c>
      <c r="AK646" s="964">
        <f t="shared" si="694"/>
        <v>0</v>
      </c>
      <c r="AL646" s="964">
        <f t="shared" si="694"/>
        <v>0</v>
      </c>
      <c r="AM646" s="1746"/>
    </row>
    <row r="647" spans="1:39" x14ac:dyDescent="0.2">
      <c r="A647" s="125" t="s">
        <v>823</v>
      </c>
      <c r="B647" s="268"/>
      <c r="C647" s="1059">
        <f>C648+C649+C650</f>
        <v>0</v>
      </c>
      <c r="D647" s="1059">
        <f>D648+D649+D650+D651</f>
        <v>0</v>
      </c>
      <c r="E647" s="1059">
        <f t="shared" ref="E647:AL647" si="695">E648+E649+E650+E651</f>
        <v>0</v>
      </c>
      <c r="F647" s="1059">
        <f t="shared" si="695"/>
        <v>0</v>
      </c>
      <c r="G647" s="1059">
        <f t="shared" si="695"/>
        <v>0</v>
      </c>
      <c r="H647" s="1059">
        <f t="shared" si="695"/>
        <v>0</v>
      </c>
      <c r="I647" s="1059">
        <f t="shared" si="695"/>
        <v>0</v>
      </c>
      <c r="J647" s="1059">
        <f t="shared" si="695"/>
        <v>0</v>
      </c>
      <c r="K647" s="1059">
        <f t="shared" si="695"/>
        <v>0</v>
      </c>
      <c r="L647" s="1059">
        <f t="shared" si="695"/>
        <v>0</v>
      </c>
      <c r="M647" s="1059">
        <f t="shared" si="695"/>
        <v>0</v>
      </c>
      <c r="N647" s="1059">
        <f t="shared" si="695"/>
        <v>0</v>
      </c>
      <c r="O647" s="1059">
        <f t="shared" si="695"/>
        <v>0</v>
      </c>
      <c r="P647" s="1059">
        <f t="shared" si="695"/>
        <v>0</v>
      </c>
      <c r="Q647" s="1059">
        <f>Q648+Q649+Q650+Q651</f>
        <v>0</v>
      </c>
      <c r="R647" s="1059">
        <f>R648+R649+R650+R651</f>
        <v>0</v>
      </c>
      <c r="S647" s="1059">
        <f t="shared" si="695"/>
        <v>0</v>
      </c>
      <c r="T647" s="1059">
        <f t="shared" si="695"/>
        <v>0</v>
      </c>
      <c r="U647" s="1059">
        <f t="shared" si="695"/>
        <v>0</v>
      </c>
      <c r="V647" s="1059">
        <f t="shared" si="695"/>
        <v>0</v>
      </c>
      <c r="W647" s="1059">
        <f t="shared" si="695"/>
        <v>0</v>
      </c>
      <c r="X647" s="1059">
        <f t="shared" si="695"/>
        <v>0</v>
      </c>
      <c r="Y647" s="1059">
        <f t="shared" si="695"/>
        <v>0</v>
      </c>
      <c r="Z647" s="1059">
        <f t="shared" si="695"/>
        <v>1147799.74</v>
      </c>
      <c r="AA647" s="1059">
        <f>AA648+AA649+AA650+AA651</f>
        <v>0</v>
      </c>
      <c r="AB647" s="1059">
        <f t="shared" si="695"/>
        <v>0</v>
      </c>
      <c r="AC647" s="1059">
        <f t="shared" si="695"/>
        <v>0</v>
      </c>
      <c r="AD647" s="1059">
        <f t="shared" si="695"/>
        <v>0</v>
      </c>
      <c r="AE647" s="1059">
        <f t="shared" si="695"/>
        <v>0</v>
      </c>
      <c r="AF647" s="1059">
        <f t="shared" si="695"/>
        <v>0</v>
      </c>
      <c r="AG647" s="1059">
        <f t="shared" si="695"/>
        <v>0</v>
      </c>
      <c r="AH647" s="1059">
        <f t="shared" si="695"/>
        <v>1147799.74</v>
      </c>
      <c r="AI647" s="1059">
        <f t="shared" si="695"/>
        <v>0</v>
      </c>
      <c r="AJ647" s="1059">
        <f t="shared" si="695"/>
        <v>0</v>
      </c>
      <c r="AK647" s="1059">
        <f t="shared" si="695"/>
        <v>1147799.74</v>
      </c>
      <c r="AL647" s="1059">
        <f t="shared" si="695"/>
        <v>1147799.74</v>
      </c>
      <c r="AM647" s="1746"/>
    </row>
    <row r="648" spans="1:39" x14ac:dyDescent="0.2">
      <c r="A648" s="1054" t="s">
        <v>196</v>
      </c>
      <c r="B648" s="1053">
        <v>247</v>
      </c>
      <c r="C648" s="123">
        <f>C335+C387+C439+C491+C543+C595</f>
        <v>0</v>
      </c>
      <c r="D648" s="964">
        <f t="shared" ref="D648:AL648" si="696">D334+D386+D438+D490+D542+D594</f>
        <v>0</v>
      </c>
      <c r="E648" s="964">
        <f t="shared" si="696"/>
        <v>0</v>
      </c>
      <c r="F648" s="964">
        <f t="shared" si="696"/>
        <v>0</v>
      </c>
      <c r="G648" s="964">
        <f t="shared" si="696"/>
        <v>0</v>
      </c>
      <c r="H648" s="964">
        <f t="shared" si="696"/>
        <v>0</v>
      </c>
      <c r="I648" s="964">
        <f t="shared" si="696"/>
        <v>0</v>
      </c>
      <c r="J648" s="964">
        <f t="shared" si="696"/>
        <v>0</v>
      </c>
      <c r="K648" s="964">
        <f t="shared" si="696"/>
        <v>0</v>
      </c>
      <c r="L648" s="964">
        <f t="shared" si="696"/>
        <v>0</v>
      </c>
      <c r="M648" s="964">
        <f t="shared" si="696"/>
        <v>0</v>
      </c>
      <c r="N648" s="964">
        <f t="shared" si="696"/>
        <v>0</v>
      </c>
      <c r="O648" s="964">
        <f t="shared" si="696"/>
        <v>0</v>
      </c>
      <c r="P648" s="964">
        <f t="shared" si="696"/>
        <v>0</v>
      </c>
      <c r="Q648" s="964">
        <f t="shared" si="696"/>
        <v>0</v>
      </c>
      <c r="R648" s="964">
        <f t="shared" si="696"/>
        <v>0</v>
      </c>
      <c r="S648" s="964">
        <f t="shared" si="696"/>
        <v>0</v>
      </c>
      <c r="T648" s="964">
        <f t="shared" si="696"/>
        <v>0</v>
      </c>
      <c r="U648" s="964">
        <f t="shared" si="696"/>
        <v>0</v>
      </c>
      <c r="V648" s="964">
        <f t="shared" si="696"/>
        <v>0</v>
      </c>
      <c r="W648" s="964">
        <f t="shared" si="696"/>
        <v>0</v>
      </c>
      <c r="X648" s="964">
        <f t="shared" si="696"/>
        <v>0</v>
      </c>
      <c r="Y648" s="964">
        <f t="shared" si="696"/>
        <v>0</v>
      </c>
      <c r="Z648" s="964">
        <f t="shared" si="696"/>
        <v>815313</v>
      </c>
      <c r="AA648" s="964">
        <f>AA334+AA386+AA438+AA490+AA542+AA594</f>
        <v>0</v>
      </c>
      <c r="AB648" s="964">
        <f t="shared" si="696"/>
        <v>0</v>
      </c>
      <c r="AC648" s="964">
        <f t="shared" si="696"/>
        <v>0</v>
      </c>
      <c r="AD648" s="964">
        <f t="shared" si="696"/>
        <v>0</v>
      </c>
      <c r="AE648" s="964">
        <f t="shared" si="696"/>
        <v>0</v>
      </c>
      <c r="AF648" s="964">
        <f t="shared" si="696"/>
        <v>0</v>
      </c>
      <c r="AG648" s="964">
        <f t="shared" si="696"/>
        <v>0</v>
      </c>
      <c r="AH648" s="964">
        <f t="shared" si="696"/>
        <v>815313</v>
      </c>
      <c r="AI648" s="964">
        <f t="shared" si="696"/>
        <v>0</v>
      </c>
      <c r="AJ648" s="964">
        <f t="shared" si="696"/>
        <v>0</v>
      </c>
      <c r="AK648" s="964">
        <f t="shared" si="696"/>
        <v>815313</v>
      </c>
      <c r="AL648" s="964">
        <f t="shared" si="696"/>
        <v>815313</v>
      </c>
      <c r="AM648" s="1746"/>
    </row>
    <row r="649" spans="1:39" x14ac:dyDescent="0.2">
      <c r="A649" s="1054" t="s">
        <v>197</v>
      </c>
      <c r="B649" s="1053">
        <v>247</v>
      </c>
      <c r="C649" s="123">
        <f>C336+C388+C440+C492+C544+C596</f>
        <v>0</v>
      </c>
      <c r="D649" s="964">
        <f t="shared" ref="D649:AL649" si="697">D335+D387+D439+D491+D543+D595</f>
        <v>0</v>
      </c>
      <c r="E649" s="964">
        <f t="shared" si="697"/>
        <v>0</v>
      </c>
      <c r="F649" s="964">
        <f t="shared" si="697"/>
        <v>0</v>
      </c>
      <c r="G649" s="964">
        <f t="shared" si="697"/>
        <v>0</v>
      </c>
      <c r="H649" s="964">
        <f t="shared" si="697"/>
        <v>0</v>
      </c>
      <c r="I649" s="964">
        <f t="shared" si="697"/>
        <v>0</v>
      </c>
      <c r="J649" s="964">
        <f t="shared" si="697"/>
        <v>0</v>
      </c>
      <c r="K649" s="964">
        <f t="shared" si="697"/>
        <v>0</v>
      </c>
      <c r="L649" s="964">
        <f t="shared" si="697"/>
        <v>0</v>
      </c>
      <c r="M649" s="964">
        <f t="shared" si="697"/>
        <v>0</v>
      </c>
      <c r="N649" s="964">
        <f t="shared" si="697"/>
        <v>0</v>
      </c>
      <c r="O649" s="964">
        <f t="shared" si="697"/>
        <v>0</v>
      </c>
      <c r="P649" s="964">
        <f t="shared" si="697"/>
        <v>0</v>
      </c>
      <c r="Q649" s="964">
        <f t="shared" si="697"/>
        <v>0</v>
      </c>
      <c r="R649" s="964">
        <f t="shared" si="697"/>
        <v>0</v>
      </c>
      <c r="S649" s="964">
        <f t="shared" si="697"/>
        <v>0</v>
      </c>
      <c r="T649" s="964">
        <f t="shared" si="697"/>
        <v>0</v>
      </c>
      <c r="U649" s="964">
        <f t="shared" si="697"/>
        <v>0</v>
      </c>
      <c r="V649" s="964">
        <f t="shared" si="697"/>
        <v>0</v>
      </c>
      <c r="W649" s="964">
        <f t="shared" si="697"/>
        <v>0</v>
      </c>
      <c r="X649" s="964">
        <f t="shared" si="697"/>
        <v>0</v>
      </c>
      <c r="Y649" s="964">
        <f t="shared" si="697"/>
        <v>0</v>
      </c>
      <c r="Z649" s="964">
        <f t="shared" si="697"/>
        <v>280000</v>
      </c>
      <c r="AA649" s="964">
        <f>AA335+AA387+AA439+AA491+AA543+AA595</f>
        <v>0</v>
      </c>
      <c r="AB649" s="964">
        <f t="shared" si="697"/>
        <v>0</v>
      </c>
      <c r="AC649" s="964">
        <f t="shared" si="697"/>
        <v>0</v>
      </c>
      <c r="AD649" s="964">
        <f t="shared" si="697"/>
        <v>0</v>
      </c>
      <c r="AE649" s="964">
        <f t="shared" si="697"/>
        <v>0</v>
      </c>
      <c r="AF649" s="964">
        <f t="shared" si="697"/>
        <v>0</v>
      </c>
      <c r="AG649" s="964">
        <f t="shared" si="697"/>
        <v>0</v>
      </c>
      <c r="AH649" s="964">
        <f t="shared" si="697"/>
        <v>280000</v>
      </c>
      <c r="AI649" s="964">
        <f t="shared" si="697"/>
        <v>0</v>
      </c>
      <c r="AJ649" s="964">
        <f t="shared" si="697"/>
        <v>0</v>
      </c>
      <c r="AK649" s="964">
        <f t="shared" si="697"/>
        <v>280000</v>
      </c>
      <c r="AL649" s="964">
        <f t="shared" si="697"/>
        <v>280000</v>
      </c>
      <c r="AM649" s="1746"/>
    </row>
    <row r="650" spans="1:39" x14ac:dyDescent="0.2">
      <c r="A650" s="1054" t="s">
        <v>198</v>
      </c>
      <c r="B650" s="1053">
        <v>244</v>
      </c>
      <c r="C650" s="123">
        <f>C338+C390+C442+C494+C546+C598</f>
        <v>0</v>
      </c>
      <c r="D650" s="964">
        <f t="shared" ref="D650:AL650" si="698">D336+D388+D440+D492+D544+D596</f>
        <v>0</v>
      </c>
      <c r="E650" s="964">
        <f t="shared" si="698"/>
        <v>0</v>
      </c>
      <c r="F650" s="964">
        <f t="shared" si="698"/>
        <v>0</v>
      </c>
      <c r="G650" s="964">
        <f t="shared" si="698"/>
        <v>0</v>
      </c>
      <c r="H650" s="964">
        <f t="shared" si="698"/>
        <v>0</v>
      </c>
      <c r="I650" s="964">
        <f t="shared" si="698"/>
        <v>0</v>
      </c>
      <c r="J650" s="964">
        <f t="shared" si="698"/>
        <v>0</v>
      </c>
      <c r="K650" s="964">
        <f t="shared" si="698"/>
        <v>0</v>
      </c>
      <c r="L650" s="964">
        <f t="shared" si="698"/>
        <v>0</v>
      </c>
      <c r="M650" s="964">
        <f t="shared" si="698"/>
        <v>0</v>
      </c>
      <c r="N650" s="964">
        <f t="shared" si="698"/>
        <v>0</v>
      </c>
      <c r="O650" s="964">
        <f t="shared" si="698"/>
        <v>0</v>
      </c>
      <c r="P650" s="964">
        <f t="shared" si="698"/>
        <v>0</v>
      </c>
      <c r="Q650" s="964">
        <f t="shared" si="698"/>
        <v>0</v>
      </c>
      <c r="R650" s="964">
        <f t="shared" si="698"/>
        <v>0</v>
      </c>
      <c r="S650" s="964">
        <f t="shared" si="698"/>
        <v>0</v>
      </c>
      <c r="T650" s="964">
        <f t="shared" si="698"/>
        <v>0</v>
      </c>
      <c r="U650" s="964">
        <f t="shared" si="698"/>
        <v>0</v>
      </c>
      <c r="V650" s="964">
        <f t="shared" si="698"/>
        <v>0</v>
      </c>
      <c r="W650" s="964">
        <f t="shared" si="698"/>
        <v>0</v>
      </c>
      <c r="X650" s="964">
        <f t="shared" si="698"/>
        <v>0</v>
      </c>
      <c r="Y650" s="964">
        <f t="shared" si="698"/>
        <v>0</v>
      </c>
      <c r="Z650" s="964">
        <f t="shared" si="698"/>
        <v>31290.739999999998</v>
      </c>
      <c r="AA650" s="964">
        <f>AA336+AA388+AA440+AA492+AA544+AA596</f>
        <v>0</v>
      </c>
      <c r="AB650" s="964">
        <f t="shared" si="698"/>
        <v>0</v>
      </c>
      <c r="AC650" s="964">
        <f t="shared" si="698"/>
        <v>0</v>
      </c>
      <c r="AD650" s="964">
        <f t="shared" si="698"/>
        <v>0</v>
      </c>
      <c r="AE650" s="964">
        <f t="shared" si="698"/>
        <v>0</v>
      </c>
      <c r="AF650" s="964">
        <f t="shared" si="698"/>
        <v>0</v>
      </c>
      <c r="AG650" s="964">
        <f t="shared" si="698"/>
        <v>0</v>
      </c>
      <c r="AH650" s="964">
        <f t="shared" si="698"/>
        <v>31290.739999999998</v>
      </c>
      <c r="AI650" s="964">
        <f t="shared" si="698"/>
        <v>0</v>
      </c>
      <c r="AJ650" s="964">
        <f t="shared" si="698"/>
        <v>0</v>
      </c>
      <c r="AK650" s="964">
        <f t="shared" si="698"/>
        <v>31290.739999999998</v>
      </c>
      <c r="AL650" s="964">
        <f t="shared" si="698"/>
        <v>31290.739999999998</v>
      </c>
      <c r="AM650" s="1746"/>
    </row>
    <row r="651" spans="1:39" x14ac:dyDescent="0.2">
      <c r="A651" s="1054" t="s">
        <v>878</v>
      </c>
      <c r="B651" s="268">
        <v>244</v>
      </c>
      <c r="C651" s="42"/>
      <c r="D651" s="964">
        <f t="shared" ref="D651:AL651" si="699">D337+D389+D441+D493+D545+D597</f>
        <v>0</v>
      </c>
      <c r="E651" s="964">
        <f t="shared" si="699"/>
        <v>0</v>
      </c>
      <c r="F651" s="964">
        <f t="shared" si="699"/>
        <v>0</v>
      </c>
      <c r="G651" s="964">
        <f t="shared" si="699"/>
        <v>0</v>
      </c>
      <c r="H651" s="964">
        <f t="shared" si="699"/>
        <v>0</v>
      </c>
      <c r="I651" s="964">
        <f t="shared" si="699"/>
        <v>0</v>
      </c>
      <c r="J651" s="964">
        <f t="shared" si="699"/>
        <v>0</v>
      </c>
      <c r="K651" s="964">
        <f t="shared" si="699"/>
        <v>0</v>
      </c>
      <c r="L651" s="964">
        <f t="shared" si="699"/>
        <v>0</v>
      </c>
      <c r="M651" s="964">
        <f t="shared" si="699"/>
        <v>0</v>
      </c>
      <c r="N651" s="964">
        <f t="shared" si="699"/>
        <v>0</v>
      </c>
      <c r="O651" s="964">
        <f t="shared" si="699"/>
        <v>0</v>
      </c>
      <c r="P651" s="964">
        <f t="shared" si="699"/>
        <v>0</v>
      </c>
      <c r="Q651" s="964">
        <f t="shared" si="699"/>
        <v>0</v>
      </c>
      <c r="R651" s="964">
        <f t="shared" si="699"/>
        <v>0</v>
      </c>
      <c r="S651" s="964">
        <f t="shared" si="699"/>
        <v>0</v>
      </c>
      <c r="T651" s="964">
        <f t="shared" si="699"/>
        <v>0</v>
      </c>
      <c r="U651" s="964">
        <f t="shared" si="699"/>
        <v>0</v>
      </c>
      <c r="V651" s="964">
        <f t="shared" si="699"/>
        <v>0</v>
      </c>
      <c r="W651" s="964">
        <f t="shared" si="699"/>
        <v>0</v>
      </c>
      <c r="X651" s="964">
        <f t="shared" si="699"/>
        <v>0</v>
      </c>
      <c r="Y651" s="964">
        <f t="shared" si="699"/>
        <v>0</v>
      </c>
      <c r="Z651" s="964">
        <f t="shared" si="699"/>
        <v>21196</v>
      </c>
      <c r="AA651" s="964">
        <f>AA337+AA389+AA441+AA493+AA545+AA597</f>
        <v>0</v>
      </c>
      <c r="AB651" s="964">
        <f t="shared" si="699"/>
        <v>0</v>
      </c>
      <c r="AC651" s="964">
        <f t="shared" si="699"/>
        <v>0</v>
      </c>
      <c r="AD651" s="964">
        <f t="shared" si="699"/>
        <v>0</v>
      </c>
      <c r="AE651" s="964">
        <f t="shared" si="699"/>
        <v>0</v>
      </c>
      <c r="AF651" s="964">
        <f t="shared" si="699"/>
        <v>0</v>
      </c>
      <c r="AG651" s="964">
        <f t="shared" si="699"/>
        <v>0</v>
      </c>
      <c r="AH651" s="964">
        <f t="shared" si="699"/>
        <v>21196</v>
      </c>
      <c r="AI651" s="964">
        <f t="shared" si="699"/>
        <v>0</v>
      </c>
      <c r="AJ651" s="964">
        <f t="shared" si="699"/>
        <v>0</v>
      </c>
      <c r="AK651" s="964">
        <f t="shared" si="699"/>
        <v>21196</v>
      </c>
      <c r="AL651" s="964">
        <f t="shared" si="699"/>
        <v>21196</v>
      </c>
      <c r="AM651" s="1746"/>
    </row>
    <row r="652" spans="1:39" x14ac:dyDescent="0.2">
      <c r="A652" s="124" t="s">
        <v>821</v>
      </c>
      <c r="B652" s="268">
        <v>244</v>
      </c>
      <c r="C652" s="123">
        <f t="shared" ref="C652:C657" si="700">C339+C391+C443+C495+C547+C599</f>
        <v>0</v>
      </c>
      <c r="D652" s="964">
        <f t="shared" ref="D652:AL652" si="701">D338+D390+D442+D494+D546+D598</f>
        <v>0</v>
      </c>
      <c r="E652" s="964">
        <f t="shared" si="701"/>
        <v>0</v>
      </c>
      <c r="F652" s="964">
        <f t="shared" si="701"/>
        <v>0</v>
      </c>
      <c r="G652" s="964">
        <f t="shared" si="701"/>
        <v>0</v>
      </c>
      <c r="H652" s="964">
        <f t="shared" si="701"/>
        <v>0</v>
      </c>
      <c r="I652" s="964">
        <f t="shared" si="701"/>
        <v>0</v>
      </c>
      <c r="J652" s="964">
        <f t="shared" si="701"/>
        <v>0</v>
      </c>
      <c r="K652" s="964">
        <f t="shared" si="701"/>
        <v>0</v>
      </c>
      <c r="L652" s="964">
        <f t="shared" si="701"/>
        <v>0</v>
      </c>
      <c r="M652" s="964">
        <f t="shared" si="701"/>
        <v>0</v>
      </c>
      <c r="N652" s="964">
        <f t="shared" si="701"/>
        <v>0</v>
      </c>
      <c r="O652" s="964">
        <f t="shared" si="701"/>
        <v>0</v>
      </c>
      <c r="P652" s="964">
        <f t="shared" si="701"/>
        <v>0</v>
      </c>
      <c r="Q652" s="964">
        <f t="shared" si="701"/>
        <v>0</v>
      </c>
      <c r="R652" s="964">
        <f t="shared" si="701"/>
        <v>0</v>
      </c>
      <c r="S652" s="964">
        <f t="shared" si="701"/>
        <v>0</v>
      </c>
      <c r="T652" s="964">
        <f t="shared" si="701"/>
        <v>0</v>
      </c>
      <c r="U652" s="964">
        <f t="shared" si="701"/>
        <v>0</v>
      </c>
      <c r="V652" s="964">
        <f t="shared" si="701"/>
        <v>0</v>
      </c>
      <c r="W652" s="964">
        <f t="shared" si="701"/>
        <v>0</v>
      </c>
      <c r="X652" s="964">
        <f t="shared" si="701"/>
        <v>0</v>
      </c>
      <c r="Y652" s="964">
        <f t="shared" si="701"/>
        <v>0</v>
      </c>
      <c r="Z652" s="964">
        <f t="shared" si="701"/>
        <v>2000</v>
      </c>
      <c r="AA652" s="964">
        <f>AA338+AA390+AA442+AA494+AA546+AA598</f>
        <v>0</v>
      </c>
      <c r="AB652" s="964">
        <f t="shared" si="701"/>
        <v>0</v>
      </c>
      <c r="AC652" s="964">
        <f t="shared" si="701"/>
        <v>0</v>
      </c>
      <c r="AD652" s="964">
        <f t="shared" si="701"/>
        <v>0</v>
      </c>
      <c r="AE652" s="964">
        <f t="shared" si="701"/>
        <v>0</v>
      </c>
      <c r="AF652" s="964">
        <f t="shared" si="701"/>
        <v>0</v>
      </c>
      <c r="AG652" s="964">
        <f t="shared" si="701"/>
        <v>0</v>
      </c>
      <c r="AH652" s="964">
        <f t="shared" si="701"/>
        <v>2000</v>
      </c>
      <c r="AI652" s="964">
        <f t="shared" si="701"/>
        <v>0</v>
      </c>
      <c r="AJ652" s="964">
        <f t="shared" si="701"/>
        <v>0</v>
      </c>
      <c r="AK652" s="964">
        <f t="shared" si="701"/>
        <v>2000</v>
      </c>
      <c r="AL652" s="964">
        <f t="shared" si="701"/>
        <v>2000</v>
      </c>
      <c r="AM652" s="1746"/>
    </row>
    <row r="653" spans="1:39" x14ac:dyDescent="0.2">
      <c r="A653" s="126" t="s">
        <v>822</v>
      </c>
      <c r="B653" s="268">
        <v>244</v>
      </c>
      <c r="C653" s="1059">
        <f t="shared" si="700"/>
        <v>0</v>
      </c>
      <c r="D653" s="1059">
        <f>D654+D655+D656+D657</f>
        <v>0</v>
      </c>
      <c r="E653" s="1059">
        <f t="shared" ref="E653:AL653" si="702">E654+E655+E656+E657</f>
        <v>0</v>
      </c>
      <c r="F653" s="1059">
        <f t="shared" si="702"/>
        <v>14000</v>
      </c>
      <c r="G653" s="1059">
        <f t="shared" si="702"/>
        <v>0</v>
      </c>
      <c r="H653" s="1059">
        <f t="shared" si="702"/>
        <v>0</v>
      </c>
      <c r="I653" s="1059">
        <f t="shared" si="702"/>
        <v>0</v>
      </c>
      <c r="J653" s="1059">
        <f t="shared" si="702"/>
        <v>0</v>
      </c>
      <c r="K653" s="1059">
        <f t="shared" si="702"/>
        <v>0</v>
      </c>
      <c r="L653" s="1059">
        <f t="shared" si="702"/>
        <v>0</v>
      </c>
      <c r="M653" s="1059">
        <f t="shared" si="702"/>
        <v>0</v>
      </c>
      <c r="N653" s="1059">
        <f t="shared" si="702"/>
        <v>0</v>
      </c>
      <c r="O653" s="1059">
        <f t="shared" si="702"/>
        <v>0</v>
      </c>
      <c r="P653" s="1059">
        <f t="shared" si="702"/>
        <v>0</v>
      </c>
      <c r="Q653" s="1059">
        <f t="shared" ref="Q653:W653" si="703">Q654+Q655+Q656+Q657</f>
        <v>0</v>
      </c>
      <c r="R653" s="1059">
        <f t="shared" si="703"/>
        <v>0</v>
      </c>
      <c r="S653" s="1059">
        <f t="shared" si="703"/>
        <v>0</v>
      </c>
      <c r="T653" s="1059">
        <f t="shared" si="703"/>
        <v>14000</v>
      </c>
      <c r="U653" s="1059">
        <f t="shared" si="703"/>
        <v>0</v>
      </c>
      <c r="V653" s="1059">
        <f t="shared" si="703"/>
        <v>0</v>
      </c>
      <c r="W653" s="1059">
        <f t="shared" si="703"/>
        <v>0</v>
      </c>
      <c r="X653" s="1059">
        <f t="shared" si="702"/>
        <v>14000</v>
      </c>
      <c r="Y653" s="1059">
        <f t="shared" si="702"/>
        <v>0</v>
      </c>
      <c r="Z653" s="1059">
        <f t="shared" si="702"/>
        <v>68800</v>
      </c>
      <c r="AA653" s="1059">
        <f>AA654+AA655+AA656+AA657</f>
        <v>0</v>
      </c>
      <c r="AB653" s="1059">
        <f t="shared" si="702"/>
        <v>0</v>
      </c>
      <c r="AC653" s="1059">
        <f t="shared" si="702"/>
        <v>0</v>
      </c>
      <c r="AD653" s="1059">
        <f t="shared" si="702"/>
        <v>0</v>
      </c>
      <c r="AE653" s="1059">
        <f t="shared" ref="AE653:AJ653" si="704">AE654+AE655+AE656+AE657</f>
        <v>0</v>
      </c>
      <c r="AF653" s="1059">
        <f t="shared" si="704"/>
        <v>0</v>
      </c>
      <c r="AG653" s="1059">
        <f t="shared" si="704"/>
        <v>0</v>
      </c>
      <c r="AH653" s="1059">
        <f t="shared" si="704"/>
        <v>68800</v>
      </c>
      <c r="AI653" s="1059">
        <f t="shared" si="704"/>
        <v>0</v>
      </c>
      <c r="AJ653" s="1059">
        <f t="shared" si="704"/>
        <v>0</v>
      </c>
      <c r="AK653" s="1059">
        <f t="shared" si="702"/>
        <v>68800</v>
      </c>
      <c r="AL653" s="1059">
        <f t="shared" si="702"/>
        <v>82800</v>
      </c>
      <c r="AM653" s="1746"/>
    </row>
    <row r="654" spans="1:39" x14ac:dyDescent="0.2">
      <c r="A654" s="1055" t="s">
        <v>199</v>
      </c>
      <c r="B654" s="271">
        <v>244</v>
      </c>
      <c r="C654" s="123">
        <f t="shared" si="700"/>
        <v>0</v>
      </c>
      <c r="D654" s="964">
        <f t="shared" ref="D654:AL654" si="705">D339+D391+D443+D495+D547+D599</f>
        <v>0</v>
      </c>
      <c r="E654" s="964">
        <f t="shared" si="705"/>
        <v>0</v>
      </c>
      <c r="F654" s="964">
        <f t="shared" si="705"/>
        <v>0</v>
      </c>
      <c r="G654" s="964">
        <f t="shared" si="705"/>
        <v>0</v>
      </c>
      <c r="H654" s="964">
        <f t="shared" si="705"/>
        <v>0</v>
      </c>
      <c r="I654" s="964">
        <f t="shared" si="705"/>
        <v>0</v>
      </c>
      <c r="J654" s="964">
        <f t="shared" si="705"/>
        <v>0</v>
      </c>
      <c r="K654" s="964">
        <f t="shared" si="705"/>
        <v>0</v>
      </c>
      <c r="L654" s="964">
        <f t="shared" si="705"/>
        <v>0</v>
      </c>
      <c r="M654" s="964">
        <f t="shared" si="705"/>
        <v>0</v>
      </c>
      <c r="N654" s="964">
        <f t="shared" si="705"/>
        <v>0</v>
      </c>
      <c r="O654" s="964">
        <f t="shared" si="705"/>
        <v>0</v>
      </c>
      <c r="P654" s="964">
        <f t="shared" si="705"/>
        <v>0</v>
      </c>
      <c r="Q654" s="964">
        <f t="shared" si="705"/>
        <v>0</v>
      </c>
      <c r="R654" s="964">
        <f t="shared" si="705"/>
        <v>0</v>
      </c>
      <c r="S654" s="964">
        <f t="shared" si="705"/>
        <v>0</v>
      </c>
      <c r="T654" s="964">
        <f t="shared" si="705"/>
        <v>0</v>
      </c>
      <c r="U654" s="964">
        <f t="shared" si="705"/>
        <v>0</v>
      </c>
      <c r="V654" s="964">
        <f t="shared" si="705"/>
        <v>0</v>
      </c>
      <c r="W654" s="964">
        <f t="shared" si="705"/>
        <v>0</v>
      </c>
      <c r="X654" s="964">
        <f t="shared" si="705"/>
        <v>0</v>
      </c>
      <c r="Y654" s="964">
        <f t="shared" si="705"/>
        <v>0</v>
      </c>
      <c r="Z654" s="964">
        <f t="shared" si="705"/>
        <v>16000</v>
      </c>
      <c r="AA654" s="964">
        <f>AA339+AA391+AA443+AA495+AA547+AA599</f>
        <v>0</v>
      </c>
      <c r="AB654" s="964">
        <f t="shared" si="705"/>
        <v>0</v>
      </c>
      <c r="AC654" s="964">
        <f t="shared" si="705"/>
        <v>0</v>
      </c>
      <c r="AD654" s="964">
        <f t="shared" si="705"/>
        <v>0</v>
      </c>
      <c r="AE654" s="964">
        <f t="shared" si="705"/>
        <v>0</v>
      </c>
      <c r="AF654" s="964">
        <f t="shared" si="705"/>
        <v>0</v>
      </c>
      <c r="AG654" s="964">
        <f t="shared" si="705"/>
        <v>0</v>
      </c>
      <c r="AH654" s="964">
        <f t="shared" si="705"/>
        <v>16000</v>
      </c>
      <c r="AI654" s="964">
        <f t="shared" si="705"/>
        <v>0</v>
      </c>
      <c r="AJ654" s="964">
        <f t="shared" si="705"/>
        <v>0</v>
      </c>
      <c r="AK654" s="964">
        <f t="shared" si="705"/>
        <v>16000</v>
      </c>
      <c r="AL654" s="964">
        <f t="shared" si="705"/>
        <v>16000</v>
      </c>
      <c r="AM654" s="1746"/>
    </row>
    <row r="655" spans="1:39" x14ac:dyDescent="0.2">
      <c r="A655" s="1055" t="s">
        <v>200</v>
      </c>
      <c r="B655" s="271">
        <v>244</v>
      </c>
      <c r="C655" s="123">
        <f t="shared" si="700"/>
        <v>0</v>
      </c>
      <c r="D655" s="964">
        <f t="shared" ref="D655:AL655" si="706">D340+D392+D444+D496+D548+D600</f>
        <v>0</v>
      </c>
      <c r="E655" s="964">
        <f t="shared" si="706"/>
        <v>0</v>
      </c>
      <c r="F655" s="964">
        <f t="shared" si="706"/>
        <v>0</v>
      </c>
      <c r="G655" s="964">
        <f t="shared" si="706"/>
        <v>0</v>
      </c>
      <c r="H655" s="964">
        <f t="shared" si="706"/>
        <v>0</v>
      </c>
      <c r="I655" s="964">
        <f t="shared" si="706"/>
        <v>0</v>
      </c>
      <c r="J655" s="964">
        <f t="shared" si="706"/>
        <v>0</v>
      </c>
      <c r="K655" s="964">
        <f t="shared" si="706"/>
        <v>0</v>
      </c>
      <c r="L655" s="964">
        <f t="shared" si="706"/>
        <v>0</v>
      </c>
      <c r="M655" s="964">
        <f t="shared" si="706"/>
        <v>0</v>
      </c>
      <c r="N655" s="964">
        <f t="shared" si="706"/>
        <v>0</v>
      </c>
      <c r="O655" s="964">
        <f t="shared" si="706"/>
        <v>0</v>
      </c>
      <c r="P655" s="964">
        <f t="shared" si="706"/>
        <v>0</v>
      </c>
      <c r="Q655" s="964">
        <f t="shared" si="706"/>
        <v>0</v>
      </c>
      <c r="R655" s="964">
        <f t="shared" si="706"/>
        <v>0</v>
      </c>
      <c r="S655" s="964">
        <f t="shared" si="706"/>
        <v>0</v>
      </c>
      <c r="T655" s="964">
        <f t="shared" si="706"/>
        <v>0</v>
      </c>
      <c r="U655" s="964">
        <f t="shared" si="706"/>
        <v>0</v>
      </c>
      <c r="V655" s="964">
        <f t="shared" si="706"/>
        <v>0</v>
      </c>
      <c r="W655" s="964">
        <f t="shared" si="706"/>
        <v>0</v>
      </c>
      <c r="X655" s="964">
        <f t="shared" si="706"/>
        <v>0</v>
      </c>
      <c r="Y655" s="964">
        <f t="shared" si="706"/>
        <v>0</v>
      </c>
      <c r="Z655" s="964">
        <f t="shared" si="706"/>
        <v>0</v>
      </c>
      <c r="AA655" s="964">
        <f>AA340+AA392+AA444+AA496+AA548+AA600</f>
        <v>0</v>
      </c>
      <c r="AB655" s="964">
        <f t="shared" si="706"/>
        <v>0</v>
      </c>
      <c r="AC655" s="964">
        <f t="shared" si="706"/>
        <v>0</v>
      </c>
      <c r="AD655" s="964">
        <f t="shared" si="706"/>
        <v>0</v>
      </c>
      <c r="AE655" s="964">
        <f t="shared" si="706"/>
        <v>0</v>
      </c>
      <c r="AF655" s="964">
        <f t="shared" si="706"/>
        <v>0</v>
      </c>
      <c r="AG655" s="964">
        <f t="shared" si="706"/>
        <v>0</v>
      </c>
      <c r="AH655" s="964">
        <f t="shared" si="706"/>
        <v>0</v>
      </c>
      <c r="AI655" s="964">
        <f t="shared" si="706"/>
        <v>0</v>
      </c>
      <c r="AJ655" s="964">
        <f t="shared" si="706"/>
        <v>0</v>
      </c>
      <c r="AK655" s="964">
        <f t="shared" si="706"/>
        <v>0</v>
      </c>
      <c r="AL655" s="964">
        <f t="shared" si="706"/>
        <v>0</v>
      </c>
      <c r="AM655" s="1746"/>
    </row>
    <row r="656" spans="1:39" x14ac:dyDescent="0.2">
      <c r="A656" s="1055" t="s">
        <v>201</v>
      </c>
      <c r="B656" s="271">
        <v>244</v>
      </c>
      <c r="C656" s="123">
        <f t="shared" si="700"/>
        <v>0</v>
      </c>
      <c r="D656" s="964">
        <f t="shared" ref="D656:AL656" si="707">D341+D393+D445+D497+D549+D601</f>
        <v>0</v>
      </c>
      <c r="E656" s="964">
        <f t="shared" si="707"/>
        <v>0</v>
      </c>
      <c r="F656" s="964">
        <f t="shared" si="707"/>
        <v>14000</v>
      </c>
      <c r="G656" s="964">
        <f t="shared" si="707"/>
        <v>0</v>
      </c>
      <c r="H656" s="964">
        <f t="shared" si="707"/>
        <v>0</v>
      </c>
      <c r="I656" s="964">
        <f t="shared" si="707"/>
        <v>0</v>
      </c>
      <c r="J656" s="964">
        <f t="shared" si="707"/>
        <v>0</v>
      </c>
      <c r="K656" s="964">
        <f t="shared" si="707"/>
        <v>0</v>
      </c>
      <c r="L656" s="964">
        <f t="shared" si="707"/>
        <v>0</v>
      </c>
      <c r="M656" s="964">
        <f t="shared" si="707"/>
        <v>0</v>
      </c>
      <c r="N656" s="964">
        <f t="shared" si="707"/>
        <v>0</v>
      </c>
      <c r="O656" s="964">
        <f t="shared" si="707"/>
        <v>0</v>
      </c>
      <c r="P656" s="964">
        <f t="shared" si="707"/>
        <v>0</v>
      </c>
      <c r="Q656" s="964">
        <f t="shared" si="707"/>
        <v>0</v>
      </c>
      <c r="R656" s="964">
        <f t="shared" si="707"/>
        <v>0</v>
      </c>
      <c r="S656" s="964">
        <f t="shared" si="707"/>
        <v>0</v>
      </c>
      <c r="T656" s="964">
        <f t="shared" si="707"/>
        <v>14000</v>
      </c>
      <c r="U656" s="964">
        <f t="shared" si="707"/>
        <v>0</v>
      </c>
      <c r="V656" s="964">
        <f t="shared" si="707"/>
        <v>0</v>
      </c>
      <c r="W656" s="964">
        <f t="shared" si="707"/>
        <v>0</v>
      </c>
      <c r="X656" s="964">
        <f t="shared" si="707"/>
        <v>14000</v>
      </c>
      <c r="Y656" s="964">
        <f t="shared" si="707"/>
        <v>0</v>
      </c>
      <c r="Z656" s="964">
        <f t="shared" si="707"/>
        <v>52800</v>
      </c>
      <c r="AA656" s="964">
        <f>AA341+AA393+AA445+AA497+AA549+AA601</f>
        <v>0</v>
      </c>
      <c r="AB656" s="964">
        <f t="shared" si="707"/>
        <v>0</v>
      </c>
      <c r="AC656" s="964">
        <f t="shared" si="707"/>
        <v>0</v>
      </c>
      <c r="AD656" s="964">
        <f t="shared" si="707"/>
        <v>0</v>
      </c>
      <c r="AE656" s="964">
        <f t="shared" si="707"/>
        <v>0</v>
      </c>
      <c r="AF656" s="964">
        <f t="shared" si="707"/>
        <v>0</v>
      </c>
      <c r="AG656" s="964">
        <f t="shared" si="707"/>
        <v>0</v>
      </c>
      <c r="AH656" s="964">
        <f t="shared" si="707"/>
        <v>52800</v>
      </c>
      <c r="AI656" s="964">
        <f t="shared" si="707"/>
        <v>0</v>
      </c>
      <c r="AJ656" s="964">
        <f t="shared" si="707"/>
        <v>0</v>
      </c>
      <c r="AK656" s="964">
        <f t="shared" si="707"/>
        <v>52800</v>
      </c>
      <c r="AL656" s="964">
        <f t="shared" si="707"/>
        <v>66800</v>
      </c>
      <c r="AM656" s="1746"/>
    </row>
    <row r="657" spans="1:39" x14ac:dyDescent="0.2">
      <c r="A657" s="1055" t="s">
        <v>202</v>
      </c>
      <c r="B657" s="271">
        <v>244</v>
      </c>
      <c r="C657" s="123">
        <f t="shared" si="700"/>
        <v>0</v>
      </c>
      <c r="D657" s="964">
        <f t="shared" ref="D657:AL657" si="708">D342+D394+D446+D498+D550+D602</f>
        <v>0</v>
      </c>
      <c r="E657" s="964">
        <f t="shared" si="708"/>
        <v>0</v>
      </c>
      <c r="F657" s="964">
        <f t="shared" si="708"/>
        <v>0</v>
      </c>
      <c r="G657" s="964">
        <f t="shared" si="708"/>
        <v>0</v>
      </c>
      <c r="H657" s="964">
        <f t="shared" si="708"/>
        <v>0</v>
      </c>
      <c r="I657" s="964">
        <f t="shared" si="708"/>
        <v>0</v>
      </c>
      <c r="J657" s="964">
        <f t="shared" si="708"/>
        <v>0</v>
      </c>
      <c r="K657" s="964">
        <f t="shared" si="708"/>
        <v>0</v>
      </c>
      <c r="L657" s="964">
        <f t="shared" si="708"/>
        <v>0</v>
      </c>
      <c r="M657" s="964">
        <f t="shared" si="708"/>
        <v>0</v>
      </c>
      <c r="N657" s="964">
        <f t="shared" si="708"/>
        <v>0</v>
      </c>
      <c r="O657" s="964">
        <f t="shared" si="708"/>
        <v>0</v>
      </c>
      <c r="P657" s="964">
        <f t="shared" si="708"/>
        <v>0</v>
      </c>
      <c r="Q657" s="964">
        <f t="shared" si="708"/>
        <v>0</v>
      </c>
      <c r="R657" s="964">
        <f t="shared" si="708"/>
        <v>0</v>
      </c>
      <c r="S657" s="964">
        <f t="shared" si="708"/>
        <v>0</v>
      </c>
      <c r="T657" s="964">
        <f t="shared" si="708"/>
        <v>0</v>
      </c>
      <c r="U657" s="964">
        <f t="shared" si="708"/>
        <v>0</v>
      </c>
      <c r="V657" s="964">
        <f t="shared" si="708"/>
        <v>0</v>
      </c>
      <c r="W657" s="964">
        <f t="shared" si="708"/>
        <v>0</v>
      </c>
      <c r="X657" s="964">
        <f t="shared" si="708"/>
        <v>0</v>
      </c>
      <c r="Y657" s="964">
        <f t="shared" si="708"/>
        <v>0</v>
      </c>
      <c r="Z657" s="964">
        <f t="shared" si="708"/>
        <v>0</v>
      </c>
      <c r="AA657" s="964">
        <f>AA342+AA394+AA446+AA498+AA550+AA602</f>
        <v>0</v>
      </c>
      <c r="AB657" s="964">
        <f t="shared" si="708"/>
        <v>0</v>
      </c>
      <c r="AC657" s="964">
        <f t="shared" si="708"/>
        <v>0</v>
      </c>
      <c r="AD657" s="964">
        <f t="shared" si="708"/>
        <v>0</v>
      </c>
      <c r="AE657" s="964">
        <f t="shared" si="708"/>
        <v>0</v>
      </c>
      <c r="AF657" s="964">
        <f t="shared" si="708"/>
        <v>0</v>
      </c>
      <c r="AG657" s="964">
        <f t="shared" si="708"/>
        <v>0</v>
      </c>
      <c r="AH657" s="964">
        <f t="shared" si="708"/>
        <v>0</v>
      </c>
      <c r="AI657" s="964">
        <f t="shared" si="708"/>
        <v>0</v>
      </c>
      <c r="AJ657" s="964">
        <f t="shared" si="708"/>
        <v>0</v>
      </c>
      <c r="AK657" s="964">
        <f t="shared" si="708"/>
        <v>0</v>
      </c>
      <c r="AL657" s="964">
        <f t="shared" si="708"/>
        <v>0</v>
      </c>
      <c r="AM657" s="1746"/>
    </row>
    <row r="658" spans="1:39" s="228" customFormat="1" x14ac:dyDescent="0.2">
      <c r="A658" s="127" t="s">
        <v>836</v>
      </c>
      <c r="B658" s="271">
        <v>244</v>
      </c>
      <c r="C658" s="1059">
        <f>C346+C398+C450+C502+C554+C606</f>
        <v>0</v>
      </c>
      <c r="D658" s="1059">
        <f>D659+D660</f>
        <v>0</v>
      </c>
      <c r="E658" s="1059">
        <f t="shared" ref="E658:AL658" si="709">E659+E660</f>
        <v>40000</v>
      </c>
      <c r="F658" s="1059">
        <f t="shared" si="709"/>
        <v>170000</v>
      </c>
      <c r="G658" s="1059">
        <f t="shared" si="709"/>
        <v>0</v>
      </c>
      <c r="H658" s="1059">
        <f t="shared" si="709"/>
        <v>0</v>
      </c>
      <c r="I658" s="1059">
        <f t="shared" si="709"/>
        <v>0</v>
      </c>
      <c r="J658" s="1059">
        <f t="shared" si="709"/>
        <v>0</v>
      </c>
      <c r="K658" s="1059">
        <f t="shared" si="709"/>
        <v>0</v>
      </c>
      <c r="L658" s="1059">
        <f t="shared" si="709"/>
        <v>0</v>
      </c>
      <c r="M658" s="1059">
        <f t="shared" si="709"/>
        <v>0</v>
      </c>
      <c r="N658" s="1059">
        <f t="shared" si="709"/>
        <v>0</v>
      </c>
      <c r="O658" s="1059">
        <f t="shared" si="709"/>
        <v>0</v>
      </c>
      <c r="P658" s="1059">
        <f t="shared" si="709"/>
        <v>0</v>
      </c>
      <c r="Q658" s="1059">
        <f t="shared" ref="Q658:W658" si="710">Q659+Q660</f>
        <v>0</v>
      </c>
      <c r="R658" s="1059">
        <f t="shared" si="710"/>
        <v>0</v>
      </c>
      <c r="S658" s="1059">
        <f t="shared" si="710"/>
        <v>40000</v>
      </c>
      <c r="T658" s="1059">
        <f t="shared" si="710"/>
        <v>170000</v>
      </c>
      <c r="U658" s="1059">
        <f t="shared" si="710"/>
        <v>0</v>
      </c>
      <c r="V658" s="1059">
        <f t="shared" si="710"/>
        <v>0</v>
      </c>
      <c r="W658" s="1059">
        <f t="shared" si="710"/>
        <v>0</v>
      </c>
      <c r="X658" s="1059">
        <f t="shared" si="709"/>
        <v>210000</v>
      </c>
      <c r="Y658" s="1059">
        <f t="shared" si="709"/>
        <v>0</v>
      </c>
      <c r="Z658" s="1059">
        <f t="shared" si="709"/>
        <v>58252</v>
      </c>
      <c r="AA658" s="1059">
        <f>AA659+AA660</f>
        <v>0</v>
      </c>
      <c r="AB658" s="1059">
        <f t="shared" si="709"/>
        <v>0</v>
      </c>
      <c r="AC658" s="1059">
        <f t="shared" si="709"/>
        <v>0</v>
      </c>
      <c r="AD658" s="1059">
        <f t="shared" si="709"/>
        <v>0</v>
      </c>
      <c r="AE658" s="1059">
        <f t="shared" ref="AE658:AJ658" si="711">AE659+AE660</f>
        <v>0</v>
      </c>
      <c r="AF658" s="1059">
        <f t="shared" si="711"/>
        <v>0</v>
      </c>
      <c r="AG658" s="1059">
        <f t="shared" si="711"/>
        <v>0</v>
      </c>
      <c r="AH658" s="1059">
        <f t="shared" si="711"/>
        <v>58252</v>
      </c>
      <c r="AI658" s="1059">
        <f t="shared" si="711"/>
        <v>0</v>
      </c>
      <c r="AJ658" s="1059">
        <f t="shared" si="711"/>
        <v>0</v>
      </c>
      <c r="AK658" s="1059">
        <f t="shared" si="709"/>
        <v>58252</v>
      </c>
      <c r="AL658" s="1059">
        <f t="shared" si="709"/>
        <v>268252</v>
      </c>
      <c r="AM658" s="1746"/>
    </row>
    <row r="659" spans="1:39" x14ac:dyDescent="0.2">
      <c r="A659" s="1056" t="s">
        <v>246</v>
      </c>
      <c r="B659" s="272">
        <v>244</v>
      </c>
      <c r="C659" s="123">
        <f t="shared" ref="C659:AL659" si="712">C343+C395+C447+C499+C551+C603</f>
        <v>0</v>
      </c>
      <c r="D659" s="964">
        <f t="shared" si="712"/>
        <v>0</v>
      </c>
      <c r="E659" s="964">
        <f t="shared" si="712"/>
        <v>40000</v>
      </c>
      <c r="F659" s="964">
        <f t="shared" si="712"/>
        <v>170000</v>
      </c>
      <c r="G659" s="964">
        <f t="shared" si="712"/>
        <v>0</v>
      </c>
      <c r="H659" s="964">
        <f t="shared" si="712"/>
        <v>0</v>
      </c>
      <c r="I659" s="964">
        <f t="shared" si="712"/>
        <v>0</v>
      </c>
      <c r="J659" s="964">
        <f t="shared" si="712"/>
        <v>0</v>
      </c>
      <c r="K659" s="964">
        <f t="shared" si="712"/>
        <v>0</v>
      </c>
      <c r="L659" s="964">
        <f t="shared" si="712"/>
        <v>0</v>
      </c>
      <c r="M659" s="964">
        <f t="shared" si="712"/>
        <v>0</v>
      </c>
      <c r="N659" s="964">
        <f t="shared" si="712"/>
        <v>0</v>
      </c>
      <c r="O659" s="964">
        <f t="shared" si="712"/>
        <v>0</v>
      </c>
      <c r="P659" s="964">
        <f t="shared" si="712"/>
        <v>0</v>
      </c>
      <c r="Q659" s="964">
        <f t="shared" si="712"/>
        <v>0</v>
      </c>
      <c r="R659" s="964">
        <f t="shared" si="712"/>
        <v>0</v>
      </c>
      <c r="S659" s="964">
        <f t="shared" si="712"/>
        <v>40000</v>
      </c>
      <c r="T659" s="964">
        <f t="shared" si="712"/>
        <v>170000</v>
      </c>
      <c r="U659" s="964">
        <f t="shared" si="712"/>
        <v>0</v>
      </c>
      <c r="V659" s="964">
        <f t="shared" si="712"/>
        <v>0</v>
      </c>
      <c r="W659" s="964">
        <f t="shared" si="712"/>
        <v>0</v>
      </c>
      <c r="X659" s="964">
        <f t="shared" si="712"/>
        <v>210000</v>
      </c>
      <c r="Y659" s="964">
        <f t="shared" si="712"/>
        <v>0</v>
      </c>
      <c r="Z659" s="964">
        <f t="shared" si="712"/>
        <v>58252</v>
      </c>
      <c r="AA659" s="964">
        <f>AA343+AA395+AA447+AA499+AA551+AA603</f>
        <v>0</v>
      </c>
      <c r="AB659" s="964">
        <f t="shared" si="712"/>
        <v>0</v>
      </c>
      <c r="AC659" s="964">
        <f t="shared" si="712"/>
        <v>0</v>
      </c>
      <c r="AD659" s="964">
        <f t="shared" si="712"/>
        <v>0</v>
      </c>
      <c r="AE659" s="964">
        <f t="shared" si="712"/>
        <v>0</v>
      </c>
      <c r="AF659" s="964">
        <f t="shared" si="712"/>
        <v>0</v>
      </c>
      <c r="AG659" s="964">
        <f t="shared" si="712"/>
        <v>0</v>
      </c>
      <c r="AH659" s="964">
        <f t="shared" si="712"/>
        <v>58252</v>
      </c>
      <c r="AI659" s="964">
        <f t="shared" si="712"/>
        <v>0</v>
      </c>
      <c r="AJ659" s="964">
        <f t="shared" si="712"/>
        <v>0</v>
      </c>
      <c r="AK659" s="964">
        <f t="shared" si="712"/>
        <v>58252</v>
      </c>
      <c r="AL659" s="964">
        <f t="shared" si="712"/>
        <v>268252</v>
      </c>
      <c r="AM659" s="1746"/>
    </row>
    <row r="660" spans="1:39" x14ac:dyDescent="0.2">
      <c r="A660" s="1056" t="s">
        <v>248</v>
      </c>
      <c r="B660" s="1049">
        <v>244</v>
      </c>
      <c r="C660" s="123">
        <f t="shared" ref="C660:AL660" si="713">C344+C396+C448+C500+C552+C604</f>
        <v>0</v>
      </c>
      <c r="D660" s="964">
        <f t="shared" si="713"/>
        <v>0</v>
      </c>
      <c r="E660" s="964">
        <f t="shared" si="713"/>
        <v>0</v>
      </c>
      <c r="F660" s="964">
        <f t="shared" si="713"/>
        <v>0</v>
      </c>
      <c r="G660" s="964">
        <f t="shared" si="713"/>
        <v>0</v>
      </c>
      <c r="H660" s="964">
        <f t="shared" si="713"/>
        <v>0</v>
      </c>
      <c r="I660" s="964">
        <f t="shared" si="713"/>
        <v>0</v>
      </c>
      <c r="J660" s="964">
        <f t="shared" si="713"/>
        <v>0</v>
      </c>
      <c r="K660" s="964">
        <f t="shared" si="713"/>
        <v>0</v>
      </c>
      <c r="L660" s="964">
        <f t="shared" si="713"/>
        <v>0</v>
      </c>
      <c r="M660" s="964">
        <f t="shared" si="713"/>
        <v>0</v>
      </c>
      <c r="N660" s="964">
        <f t="shared" si="713"/>
        <v>0</v>
      </c>
      <c r="O660" s="964">
        <f t="shared" si="713"/>
        <v>0</v>
      </c>
      <c r="P660" s="964">
        <f t="shared" si="713"/>
        <v>0</v>
      </c>
      <c r="Q660" s="964">
        <f t="shared" si="713"/>
        <v>0</v>
      </c>
      <c r="R660" s="964">
        <f t="shared" si="713"/>
        <v>0</v>
      </c>
      <c r="S660" s="964">
        <f t="shared" si="713"/>
        <v>0</v>
      </c>
      <c r="T660" s="964">
        <f t="shared" si="713"/>
        <v>0</v>
      </c>
      <c r="U660" s="964">
        <f t="shared" si="713"/>
        <v>0</v>
      </c>
      <c r="V660" s="964">
        <f t="shared" si="713"/>
        <v>0</v>
      </c>
      <c r="W660" s="964">
        <f t="shared" si="713"/>
        <v>0</v>
      </c>
      <c r="X660" s="964">
        <f t="shared" si="713"/>
        <v>0</v>
      </c>
      <c r="Y660" s="964">
        <f t="shared" si="713"/>
        <v>0</v>
      </c>
      <c r="Z660" s="964">
        <f t="shared" si="713"/>
        <v>0</v>
      </c>
      <c r="AA660" s="964">
        <f>AA344+AA396+AA448+AA500+AA552+AA604</f>
        <v>0</v>
      </c>
      <c r="AB660" s="964">
        <f t="shared" si="713"/>
        <v>0</v>
      </c>
      <c r="AC660" s="964">
        <f t="shared" si="713"/>
        <v>0</v>
      </c>
      <c r="AD660" s="964">
        <f t="shared" si="713"/>
        <v>0</v>
      </c>
      <c r="AE660" s="964">
        <f t="shared" si="713"/>
        <v>0</v>
      </c>
      <c r="AF660" s="964">
        <f t="shared" si="713"/>
        <v>0</v>
      </c>
      <c r="AG660" s="964">
        <f t="shared" si="713"/>
        <v>0</v>
      </c>
      <c r="AH660" s="964">
        <f t="shared" si="713"/>
        <v>0</v>
      </c>
      <c r="AI660" s="964">
        <f t="shared" si="713"/>
        <v>0</v>
      </c>
      <c r="AJ660" s="964">
        <f t="shared" si="713"/>
        <v>0</v>
      </c>
      <c r="AK660" s="964">
        <f t="shared" si="713"/>
        <v>0</v>
      </c>
      <c r="AL660" s="964">
        <f t="shared" si="713"/>
        <v>0</v>
      </c>
      <c r="AM660" s="1746"/>
    </row>
    <row r="661" spans="1:39" x14ac:dyDescent="0.2">
      <c r="A661" s="1166">
        <v>227</v>
      </c>
      <c r="B661" s="1051">
        <v>244</v>
      </c>
      <c r="C661" s="123">
        <f t="shared" ref="C661:AL661" si="714">C345+C397+C449+C501+C553+C605</f>
        <v>0</v>
      </c>
      <c r="D661" s="964">
        <f t="shared" si="714"/>
        <v>0</v>
      </c>
      <c r="E661" s="964">
        <f t="shared" si="714"/>
        <v>0</v>
      </c>
      <c r="F661" s="964">
        <f t="shared" si="714"/>
        <v>0</v>
      </c>
      <c r="G661" s="964">
        <f t="shared" si="714"/>
        <v>0</v>
      </c>
      <c r="H661" s="964">
        <f t="shared" si="714"/>
        <v>0</v>
      </c>
      <c r="I661" s="964">
        <f t="shared" si="714"/>
        <v>0</v>
      </c>
      <c r="J661" s="964">
        <f t="shared" si="714"/>
        <v>0</v>
      </c>
      <c r="K661" s="964">
        <f t="shared" si="714"/>
        <v>0</v>
      </c>
      <c r="L661" s="964">
        <f t="shared" si="714"/>
        <v>0</v>
      </c>
      <c r="M661" s="964">
        <f t="shared" si="714"/>
        <v>0</v>
      </c>
      <c r="N661" s="964">
        <f t="shared" si="714"/>
        <v>0</v>
      </c>
      <c r="O661" s="964">
        <f t="shared" si="714"/>
        <v>0</v>
      </c>
      <c r="P661" s="964">
        <f t="shared" si="714"/>
        <v>0</v>
      </c>
      <c r="Q661" s="964">
        <f t="shared" si="714"/>
        <v>0</v>
      </c>
      <c r="R661" s="964">
        <f t="shared" si="714"/>
        <v>0</v>
      </c>
      <c r="S661" s="964">
        <f t="shared" si="714"/>
        <v>0</v>
      </c>
      <c r="T661" s="964">
        <f t="shared" si="714"/>
        <v>0</v>
      </c>
      <c r="U661" s="964">
        <f t="shared" si="714"/>
        <v>0</v>
      </c>
      <c r="V661" s="964">
        <f t="shared" si="714"/>
        <v>0</v>
      </c>
      <c r="W661" s="964">
        <f t="shared" si="714"/>
        <v>0</v>
      </c>
      <c r="X661" s="964">
        <f t="shared" si="714"/>
        <v>0</v>
      </c>
      <c r="Y661" s="964">
        <f t="shared" si="714"/>
        <v>0</v>
      </c>
      <c r="Z661" s="964">
        <f t="shared" si="714"/>
        <v>0</v>
      </c>
      <c r="AA661" s="964">
        <f>AA345+AA397+AA449+AA501+AA553+AA605</f>
        <v>0</v>
      </c>
      <c r="AB661" s="964">
        <f t="shared" si="714"/>
        <v>0</v>
      </c>
      <c r="AC661" s="964">
        <f t="shared" si="714"/>
        <v>0</v>
      </c>
      <c r="AD661" s="964">
        <f t="shared" si="714"/>
        <v>0</v>
      </c>
      <c r="AE661" s="964">
        <f t="shared" si="714"/>
        <v>0</v>
      </c>
      <c r="AF661" s="964">
        <f t="shared" si="714"/>
        <v>0</v>
      </c>
      <c r="AG661" s="964">
        <f t="shared" si="714"/>
        <v>0</v>
      </c>
      <c r="AH661" s="964">
        <f t="shared" si="714"/>
        <v>0</v>
      </c>
      <c r="AI661" s="964">
        <f t="shared" si="714"/>
        <v>0</v>
      </c>
      <c r="AJ661" s="964">
        <f t="shared" si="714"/>
        <v>0</v>
      </c>
      <c r="AK661" s="964">
        <f t="shared" si="714"/>
        <v>0</v>
      </c>
      <c r="AL661" s="964">
        <f t="shared" si="714"/>
        <v>0</v>
      </c>
      <c r="AM661" s="1746"/>
    </row>
    <row r="662" spans="1:39" x14ac:dyDescent="0.2">
      <c r="A662" s="127" t="s">
        <v>825</v>
      </c>
      <c r="B662" s="1049">
        <v>112</v>
      </c>
      <c r="C662" s="123">
        <f t="shared" ref="C662:AL662" si="715">C346+C398+C450+C502+C554+C606</f>
        <v>0</v>
      </c>
      <c r="D662" s="964">
        <f t="shared" si="715"/>
        <v>0</v>
      </c>
      <c r="E662" s="964">
        <f t="shared" si="715"/>
        <v>0</v>
      </c>
      <c r="F662" s="964">
        <f t="shared" si="715"/>
        <v>0</v>
      </c>
      <c r="G662" s="964">
        <f t="shared" si="715"/>
        <v>0</v>
      </c>
      <c r="H662" s="964">
        <f t="shared" si="715"/>
        <v>0</v>
      </c>
      <c r="I662" s="964">
        <f t="shared" si="715"/>
        <v>0</v>
      </c>
      <c r="J662" s="964">
        <f t="shared" si="715"/>
        <v>0</v>
      </c>
      <c r="K662" s="964">
        <f t="shared" si="715"/>
        <v>0</v>
      </c>
      <c r="L662" s="964">
        <f t="shared" si="715"/>
        <v>0</v>
      </c>
      <c r="M662" s="964">
        <f t="shared" si="715"/>
        <v>0</v>
      </c>
      <c r="N662" s="964">
        <f t="shared" si="715"/>
        <v>0</v>
      </c>
      <c r="O662" s="964">
        <f t="shared" si="715"/>
        <v>0</v>
      </c>
      <c r="P662" s="964">
        <f t="shared" si="715"/>
        <v>0</v>
      </c>
      <c r="Q662" s="964">
        <f t="shared" si="715"/>
        <v>0</v>
      </c>
      <c r="R662" s="964">
        <f t="shared" si="715"/>
        <v>0</v>
      </c>
      <c r="S662" s="964">
        <f t="shared" si="715"/>
        <v>0</v>
      </c>
      <c r="T662" s="964">
        <f t="shared" si="715"/>
        <v>0</v>
      </c>
      <c r="U662" s="964">
        <f t="shared" si="715"/>
        <v>0</v>
      </c>
      <c r="V662" s="964">
        <f t="shared" si="715"/>
        <v>0</v>
      </c>
      <c r="W662" s="964">
        <f t="shared" si="715"/>
        <v>0</v>
      </c>
      <c r="X662" s="964">
        <f t="shared" si="715"/>
        <v>0</v>
      </c>
      <c r="Y662" s="964">
        <f t="shared" si="715"/>
        <v>0</v>
      </c>
      <c r="Z662" s="964">
        <f t="shared" si="715"/>
        <v>0</v>
      </c>
      <c r="AA662" s="964">
        <f>AA346+AA398+AA450+AA502+AA554+AA606</f>
        <v>0</v>
      </c>
      <c r="AB662" s="964">
        <f t="shared" si="715"/>
        <v>0</v>
      </c>
      <c r="AC662" s="964">
        <f t="shared" si="715"/>
        <v>0</v>
      </c>
      <c r="AD662" s="964">
        <f t="shared" si="715"/>
        <v>0</v>
      </c>
      <c r="AE662" s="964">
        <f t="shared" si="715"/>
        <v>0</v>
      </c>
      <c r="AF662" s="964">
        <f t="shared" si="715"/>
        <v>0</v>
      </c>
      <c r="AG662" s="964">
        <f t="shared" si="715"/>
        <v>0</v>
      </c>
      <c r="AH662" s="964">
        <f t="shared" si="715"/>
        <v>0</v>
      </c>
      <c r="AI662" s="964">
        <f t="shared" si="715"/>
        <v>0</v>
      </c>
      <c r="AJ662" s="964">
        <f t="shared" si="715"/>
        <v>0</v>
      </c>
      <c r="AK662" s="964">
        <f t="shared" si="715"/>
        <v>0</v>
      </c>
      <c r="AL662" s="964">
        <f t="shared" si="715"/>
        <v>0</v>
      </c>
      <c r="AM662" s="1746"/>
    </row>
    <row r="663" spans="1:39" ht="12.75" customHeight="1" x14ac:dyDescent="0.2">
      <c r="A663" s="1058" t="s">
        <v>46</v>
      </c>
      <c r="B663" s="1049">
        <v>119</v>
      </c>
      <c r="C663" s="123">
        <f t="shared" ref="C663:AL663" si="716">C347+C399+C451+C503+C555+C607</f>
        <v>0</v>
      </c>
      <c r="D663" s="964">
        <f t="shared" si="716"/>
        <v>0</v>
      </c>
      <c r="E663" s="964">
        <f t="shared" si="716"/>
        <v>0</v>
      </c>
      <c r="F663" s="964">
        <f t="shared" si="716"/>
        <v>0</v>
      </c>
      <c r="G663" s="964">
        <f t="shared" si="716"/>
        <v>0</v>
      </c>
      <c r="H663" s="964">
        <f t="shared" si="716"/>
        <v>0</v>
      </c>
      <c r="I663" s="964">
        <f t="shared" si="716"/>
        <v>0</v>
      </c>
      <c r="J663" s="964">
        <f t="shared" si="716"/>
        <v>0</v>
      </c>
      <c r="K663" s="964">
        <f t="shared" si="716"/>
        <v>0</v>
      </c>
      <c r="L663" s="964">
        <f t="shared" si="716"/>
        <v>0</v>
      </c>
      <c r="M663" s="964">
        <f t="shared" si="716"/>
        <v>0</v>
      </c>
      <c r="N663" s="964">
        <f t="shared" si="716"/>
        <v>0</v>
      </c>
      <c r="O663" s="964">
        <f t="shared" si="716"/>
        <v>0</v>
      </c>
      <c r="P663" s="964">
        <f t="shared" si="716"/>
        <v>0</v>
      </c>
      <c r="Q663" s="964">
        <f t="shared" si="716"/>
        <v>0</v>
      </c>
      <c r="R663" s="964">
        <f t="shared" si="716"/>
        <v>0</v>
      </c>
      <c r="S663" s="964">
        <f t="shared" si="716"/>
        <v>0</v>
      </c>
      <c r="T663" s="964">
        <f t="shared" si="716"/>
        <v>0</v>
      </c>
      <c r="U663" s="964">
        <f t="shared" si="716"/>
        <v>0</v>
      </c>
      <c r="V663" s="964">
        <f t="shared" si="716"/>
        <v>0</v>
      </c>
      <c r="W663" s="964">
        <f t="shared" si="716"/>
        <v>0</v>
      </c>
      <c r="X663" s="964">
        <f t="shared" si="716"/>
        <v>0</v>
      </c>
      <c r="Y663" s="964">
        <f t="shared" si="716"/>
        <v>0</v>
      </c>
      <c r="Z663" s="964">
        <f t="shared" si="716"/>
        <v>0</v>
      </c>
      <c r="AA663" s="964">
        <f>AA347+AA399+AA451+AA503+AA555+AA607</f>
        <v>0</v>
      </c>
      <c r="AB663" s="964">
        <f t="shared" si="716"/>
        <v>0</v>
      </c>
      <c r="AC663" s="964">
        <f t="shared" si="716"/>
        <v>0</v>
      </c>
      <c r="AD663" s="964">
        <f t="shared" si="716"/>
        <v>0</v>
      </c>
      <c r="AE663" s="964">
        <f t="shared" si="716"/>
        <v>0</v>
      </c>
      <c r="AF663" s="964">
        <f t="shared" si="716"/>
        <v>0</v>
      </c>
      <c r="AG663" s="964">
        <f t="shared" si="716"/>
        <v>0</v>
      </c>
      <c r="AH663" s="964">
        <f t="shared" si="716"/>
        <v>0</v>
      </c>
      <c r="AI663" s="964">
        <f t="shared" si="716"/>
        <v>0</v>
      </c>
      <c r="AJ663" s="964">
        <f t="shared" si="716"/>
        <v>0</v>
      </c>
      <c r="AK663" s="964">
        <f t="shared" si="716"/>
        <v>0</v>
      </c>
      <c r="AL663" s="964">
        <f t="shared" si="716"/>
        <v>0</v>
      </c>
      <c r="AM663" s="1746"/>
    </row>
    <row r="664" spans="1:39" ht="12" customHeight="1" x14ac:dyDescent="0.2">
      <c r="A664" s="1056" t="s">
        <v>824</v>
      </c>
      <c r="B664" s="1049"/>
      <c r="C664" s="1059">
        <f t="shared" ref="C664:AL664" si="717">C665+C666+C667</f>
        <v>0</v>
      </c>
      <c r="D664" s="1059">
        <f t="shared" si="717"/>
        <v>0</v>
      </c>
      <c r="E664" s="1059">
        <f t="shared" si="717"/>
        <v>0</v>
      </c>
      <c r="F664" s="1059">
        <f t="shared" si="717"/>
        <v>70000</v>
      </c>
      <c r="G664" s="1059">
        <f t="shared" si="717"/>
        <v>0</v>
      </c>
      <c r="H664" s="1059">
        <f t="shared" si="717"/>
        <v>0</v>
      </c>
      <c r="I664" s="1059">
        <f t="shared" si="717"/>
        <v>0</v>
      </c>
      <c r="J664" s="1059">
        <f t="shared" si="717"/>
        <v>0</v>
      </c>
      <c r="K664" s="1059">
        <f t="shared" si="717"/>
        <v>0</v>
      </c>
      <c r="L664" s="1059">
        <f t="shared" si="717"/>
        <v>0</v>
      </c>
      <c r="M664" s="1059">
        <f t="shared" si="717"/>
        <v>0</v>
      </c>
      <c r="N664" s="1059">
        <f t="shared" si="717"/>
        <v>0</v>
      </c>
      <c r="O664" s="1059">
        <f t="shared" si="717"/>
        <v>0</v>
      </c>
      <c r="P664" s="1059">
        <f t="shared" si="717"/>
        <v>0</v>
      </c>
      <c r="Q664" s="1059">
        <f>Q665+Q666+Q667</f>
        <v>0</v>
      </c>
      <c r="R664" s="1059">
        <f>R665+R666+R667</f>
        <v>0</v>
      </c>
      <c r="S664" s="1059">
        <f t="shared" si="717"/>
        <v>0</v>
      </c>
      <c r="T664" s="1059">
        <f t="shared" si="717"/>
        <v>70000</v>
      </c>
      <c r="U664" s="1059">
        <f t="shared" si="717"/>
        <v>0</v>
      </c>
      <c r="V664" s="1059">
        <f t="shared" si="717"/>
        <v>0</v>
      </c>
      <c r="W664" s="1059">
        <f>W665+W666+W667</f>
        <v>0</v>
      </c>
      <c r="X664" s="1059">
        <f t="shared" si="717"/>
        <v>70000</v>
      </c>
      <c r="Y664" s="1059">
        <f t="shared" si="717"/>
        <v>0</v>
      </c>
      <c r="Z664" s="1059">
        <f t="shared" si="717"/>
        <v>0</v>
      </c>
      <c r="AA664" s="1059">
        <f>AA665+AA666+AA667</f>
        <v>0</v>
      </c>
      <c r="AB664" s="1059">
        <f t="shared" si="717"/>
        <v>0</v>
      </c>
      <c r="AC664" s="1059">
        <f t="shared" si="717"/>
        <v>0</v>
      </c>
      <c r="AD664" s="1059">
        <f t="shared" si="717"/>
        <v>0</v>
      </c>
      <c r="AE664" s="1059">
        <f>AE665+AE666+AE667</f>
        <v>0</v>
      </c>
      <c r="AF664" s="1059">
        <f>AF665+AF666+AF667</f>
        <v>0</v>
      </c>
      <c r="AG664" s="1059">
        <f t="shared" si="717"/>
        <v>0</v>
      </c>
      <c r="AH664" s="1059">
        <f t="shared" si="717"/>
        <v>0</v>
      </c>
      <c r="AI664" s="1059">
        <f t="shared" si="717"/>
        <v>0</v>
      </c>
      <c r="AJ664" s="1059">
        <f>AJ665+AJ666+AJ667</f>
        <v>0</v>
      </c>
      <c r="AK664" s="1059">
        <f t="shared" si="717"/>
        <v>0</v>
      </c>
      <c r="AL664" s="1059">
        <f t="shared" si="717"/>
        <v>70000</v>
      </c>
      <c r="AM664" s="1746"/>
    </row>
    <row r="665" spans="1:39" x14ac:dyDescent="0.2">
      <c r="A665" s="1230">
        <v>266</v>
      </c>
      <c r="B665" s="1051">
        <v>111</v>
      </c>
      <c r="C665" s="123">
        <f t="shared" ref="C665:AL665" si="718">C348+C400+C452+C504+C556+C608</f>
        <v>0</v>
      </c>
      <c r="D665" s="964">
        <f t="shared" si="718"/>
        <v>0</v>
      </c>
      <c r="E665" s="964">
        <f t="shared" si="718"/>
        <v>0</v>
      </c>
      <c r="F665" s="964">
        <f t="shared" si="718"/>
        <v>70000</v>
      </c>
      <c r="G665" s="964">
        <f t="shared" si="718"/>
        <v>0</v>
      </c>
      <c r="H665" s="964">
        <f t="shared" si="718"/>
        <v>0</v>
      </c>
      <c r="I665" s="964">
        <f t="shared" si="718"/>
        <v>0</v>
      </c>
      <c r="J665" s="964">
        <f t="shared" si="718"/>
        <v>0</v>
      </c>
      <c r="K665" s="964">
        <f t="shared" si="718"/>
        <v>0</v>
      </c>
      <c r="L665" s="964">
        <f t="shared" si="718"/>
        <v>0</v>
      </c>
      <c r="M665" s="964">
        <f t="shared" si="718"/>
        <v>0</v>
      </c>
      <c r="N665" s="964">
        <f t="shared" si="718"/>
        <v>0</v>
      </c>
      <c r="O665" s="964">
        <f t="shared" si="718"/>
        <v>0</v>
      </c>
      <c r="P665" s="964">
        <f t="shared" si="718"/>
        <v>0</v>
      </c>
      <c r="Q665" s="964">
        <f t="shared" si="718"/>
        <v>0</v>
      </c>
      <c r="R665" s="964">
        <f t="shared" si="718"/>
        <v>0</v>
      </c>
      <c r="S665" s="964">
        <f t="shared" si="718"/>
        <v>0</v>
      </c>
      <c r="T665" s="964">
        <f t="shared" si="718"/>
        <v>70000</v>
      </c>
      <c r="U665" s="964">
        <f t="shared" si="718"/>
        <v>0</v>
      </c>
      <c r="V665" s="964">
        <f t="shared" si="718"/>
        <v>0</v>
      </c>
      <c r="W665" s="964">
        <f t="shared" si="718"/>
        <v>0</v>
      </c>
      <c r="X665" s="964">
        <f t="shared" si="718"/>
        <v>70000</v>
      </c>
      <c r="Y665" s="964">
        <f t="shared" si="718"/>
        <v>0</v>
      </c>
      <c r="Z665" s="964">
        <f t="shared" si="718"/>
        <v>0</v>
      </c>
      <c r="AA665" s="964">
        <f>AA348+AA400+AA452+AA504+AA556+AA608</f>
        <v>0</v>
      </c>
      <c r="AB665" s="964">
        <f t="shared" si="718"/>
        <v>0</v>
      </c>
      <c r="AC665" s="964">
        <f t="shared" si="718"/>
        <v>0</v>
      </c>
      <c r="AD665" s="964">
        <f t="shared" si="718"/>
        <v>0</v>
      </c>
      <c r="AE665" s="964">
        <f t="shared" si="718"/>
        <v>0</v>
      </c>
      <c r="AF665" s="964">
        <f t="shared" si="718"/>
        <v>0</v>
      </c>
      <c r="AG665" s="964">
        <f t="shared" si="718"/>
        <v>0</v>
      </c>
      <c r="AH665" s="964">
        <f t="shared" si="718"/>
        <v>0</v>
      </c>
      <c r="AI665" s="964">
        <f t="shared" si="718"/>
        <v>0</v>
      </c>
      <c r="AJ665" s="964">
        <f t="shared" si="718"/>
        <v>0</v>
      </c>
      <c r="AK665" s="964">
        <f t="shared" si="718"/>
        <v>0</v>
      </c>
      <c r="AL665" s="964">
        <f t="shared" si="718"/>
        <v>70000</v>
      </c>
      <c r="AM665" s="1746"/>
    </row>
    <row r="666" spans="1:39" x14ac:dyDescent="0.2">
      <c r="A666" s="1230">
        <v>266</v>
      </c>
      <c r="B666" s="1051">
        <v>112</v>
      </c>
      <c r="C666" s="123">
        <f t="shared" ref="C666:AL666" si="719">C349+C401+C453+C505+C557+C609</f>
        <v>0</v>
      </c>
      <c r="D666" s="964">
        <f t="shared" si="719"/>
        <v>0</v>
      </c>
      <c r="E666" s="964">
        <f t="shared" si="719"/>
        <v>0</v>
      </c>
      <c r="F666" s="964">
        <f t="shared" si="719"/>
        <v>0</v>
      </c>
      <c r="G666" s="964">
        <f t="shared" si="719"/>
        <v>0</v>
      </c>
      <c r="H666" s="964">
        <f t="shared" si="719"/>
        <v>0</v>
      </c>
      <c r="I666" s="964">
        <f t="shared" si="719"/>
        <v>0</v>
      </c>
      <c r="J666" s="964">
        <f t="shared" si="719"/>
        <v>0</v>
      </c>
      <c r="K666" s="964">
        <f t="shared" si="719"/>
        <v>0</v>
      </c>
      <c r="L666" s="964">
        <f t="shared" si="719"/>
        <v>0</v>
      </c>
      <c r="M666" s="964">
        <f t="shared" si="719"/>
        <v>0</v>
      </c>
      <c r="N666" s="964">
        <f t="shared" si="719"/>
        <v>0</v>
      </c>
      <c r="O666" s="964">
        <f t="shared" si="719"/>
        <v>0</v>
      </c>
      <c r="P666" s="964">
        <f t="shared" si="719"/>
        <v>0</v>
      </c>
      <c r="Q666" s="964">
        <f t="shared" si="719"/>
        <v>0</v>
      </c>
      <c r="R666" s="964">
        <f t="shared" si="719"/>
        <v>0</v>
      </c>
      <c r="S666" s="964">
        <f t="shared" si="719"/>
        <v>0</v>
      </c>
      <c r="T666" s="964">
        <f t="shared" si="719"/>
        <v>0</v>
      </c>
      <c r="U666" s="964">
        <f t="shared" si="719"/>
        <v>0</v>
      </c>
      <c r="V666" s="964">
        <f t="shared" si="719"/>
        <v>0</v>
      </c>
      <c r="W666" s="964">
        <f t="shared" si="719"/>
        <v>0</v>
      </c>
      <c r="X666" s="964">
        <f t="shared" si="719"/>
        <v>0</v>
      </c>
      <c r="Y666" s="964">
        <f t="shared" si="719"/>
        <v>0</v>
      </c>
      <c r="Z666" s="964">
        <f t="shared" si="719"/>
        <v>0</v>
      </c>
      <c r="AA666" s="964">
        <f>AA349+AA401+AA453+AA505+AA557+AA609</f>
        <v>0</v>
      </c>
      <c r="AB666" s="964">
        <f t="shared" si="719"/>
        <v>0</v>
      </c>
      <c r="AC666" s="964">
        <f t="shared" si="719"/>
        <v>0</v>
      </c>
      <c r="AD666" s="964">
        <f t="shared" si="719"/>
        <v>0</v>
      </c>
      <c r="AE666" s="964">
        <f t="shared" si="719"/>
        <v>0</v>
      </c>
      <c r="AF666" s="964">
        <f t="shared" si="719"/>
        <v>0</v>
      </c>
      <c r="AG666" s="964">
        <f t="shared" si="719"/>
        <v>0</v>
      </c>
      <c r="AH666" s="964">
        <f t="shared" si="719"/>
        <v>0</v>
      </c>
      <c r="AI666" s="964">
        <f t="shared" si="719"/>
        <v>0</v>
      </c>
      <c r="AJ666" s="964">
        <f t="shared" si="719"/>
        <v>0</v>
      </c>
      <c r="AK666" s="964">
        <f t="shared" si="719"/>
        <v>0</v>
      </c>
      <c r="AL666" s="964">
        <f t="shared" si="719"/>
        <v>0</v>
      </c>
      <c r="AM666" s="1746"/>
    </row>
    <row r="667" spans="1:39" ht="12" customHeight="1" x14ac:dyDescent="0.2">
      <c r="A667" s="1230">
        <v>266</v>
      </c>
      <c r="B667" s="1051">
        <v>119</v>
      </c>
      <c r="C667" s="123">
        <f t="shared" ref="C667:AL667" si="720">C350+C402+C454+C506+C558+C610</f>
        <v>0</v>
      </c>
      <c r="D667" s="964">
        <f t="shared" si="720"/>
        <v>0</v>
      </c>
      <c r="E667" s="964">
        <f t="shared" si="720"/>
        <v>0</v>
      </c>
      <c r="F667" s="964">
        <f t="shared" si="720"/>
        <v>0</v>
      </c>
      <c r="G667" s="964">
        <f t="shared" si="720"/>
        <v>0</v>
      </c>
      <c r="H667" s="964">
        <f t="shared" si="720"/>
        <v>0</v>
      </c>
      <c r="I667" s="964">
        <f t="shared" si="720"/>
        <v>0</v>
      </c>
      <c r="J667" s="964">
        <f t="shared" si="720"/>
        <v>0</v>
      </c>
      <c r="K667" s="964">
        <f t="shared" si="720"/>
        <v>0</v>
      </c>
      <c r="L667" s="964">
        <f t="shared" si="720"/>
        <v>0</v>
      </c>
      <c r="M667" s="964">
        <f t="shared" si="720"/>
        <v>0</v>
      </c>
      <c r="N667" s="964">
        <f t="shared" si="720"/>
        <v>0</v>
      </c>
      <c r="O667" s="964">
        <f t="shared" si="720"/>
        <v>0</v>
      </c>
      <c r="P667" s="964">
        <f t="shared" si="720"/>
        <v>0</v>
      </c>
      <c r="Q667" s="964">
        <f t="shared" si="720"/>
        <v>0</v>
      </c>
      <c r="R667" s="964">
        <f t="shared" si="720"/>
        <v>0</v>
      </c>
      <c r="S667" s="964">
        <f t="shared" si="720"/>
        <v>0</v>
      </c>
      <c r="T667" s="964">
        <f t="shared" si="720"/>
        <v>0</v>
      </c>
      <c r="U667" s="964">
        <f t="shared" si="720"/>
        <v>0</v>
      </c>
      <c r="V667" s="964">
        <f t="shared" si="720"/>
        <v>0</v>
      </c>
      <c r="W667" s="964">
        <f t="shared" si="720"/>
        <v>0</v>
      </c>
      <c r="X667" s="964">
        <f t="shared" si="720"/>
        <v>0</v>
      </c>
      <c r="Y667" s="964">
        <f t="shared" si="720"/>
        <v>0</v>
      </c>
      <c r="Z667" s="964">
        <f t="shared" si="720"/>
        <v>0</v>
      </c>
      <c r="AA667" s="964">
        <f>AA350+AA402+AA454+AA506+AA558+AA610</f>
        <v>0</v>
      </c>
      <c r="AB667" s="964">
        <f t="shared" si="720"/>
        <v>0</v>
      </c>
      <c r="AC667" s="964">
        <f t="shared" si="720"/>
        <v>0</v>
      </c>
      <c r="AD667" s="964">
        <f t="shared" si="720"/>
        <v>0</v>
      </c>
      <c r="AE667" s="964">
        <f t="shared" si="720"/>
        <v>0</v>
      </c>
      <c r="AF667" s="964">
        <f t="shared" si="720"/>
        <v>0</v>
      </c>
      <c r="AG667" s="964">
        <f t="shared" si="720"/>
        <v>0</v>
      </c>
      <c r="AH667" s="964">
        <f t="shared" si="720"/>
        <v>0</v>
      </c>
      <c r="AI667" s="964">
        <f t="shared" si="720"/>
        <v>0</v>
      </c>
      <c r="AJ667" s="964">
        <f t="shared" si="720"/>
        <v>0</v>
      </c>
      <c r="AK667" s="964">
        <f t="shared" si="720"/>
        <v>0</v>
      </c>
      <c r="AL667" s="964">
        <f t="shared" si="720"/>
        <v>0</v>
      </c>
      <c r="AM667" s="1746"/>
    </row>
    <row r="668" spans="1:39" hidden="1" x14ac:dyDescent="0.2">
      <c r="A668" s="1166">
        <v>267</v>
      </c>
      <c r="B668" s="1051">
        <v>112</v>
      </c>
      <c r="C668" s="11"/>
      <c r="D668" s="964">
        <f t="shared" ref="D668:AL668" si="721">D351+D403+D455+D507+D559+D611</f>
        <v>0</v>
      </c>
      <c r="E668" s="964">
        <f t="shared" si="721"/>
        <v>0</v>
      </c>
      <c r="F668" s="964">
        <f t="shared" si="721"/>
        <v>0</v>
      </c>
      <c r="G668" s="964">
        <f t="shared" si="721"/>
        <v>0</v>
      </c>
      <c r="H668" s="964">
        <f t="shared" si="721"/>
        <v>0</v>
      </c>
      <c r="I668" s="964">
        <f t="shared" si="721"/>
        <v>0</v>
      </c>
      <c r="J668" s="964">
        <f t="shared" si="721"/>
        <v>0</v>
      </c>
      <c r="K668" s="964">
        <f t="shared" si="721"/>
        <v>0</v>
      </c>
      <c r="L668" s="964">
        <f t="shared" si="721"/>
        <v>0</v>
      </c>
      <c r="M668" s="964">
        <f t="shared" si="721"/>
        <v>0</v>
      </c>
      <c r="N668" s="964">
        <f t="shared" si="721"/>
        <v>0</v>
      </c>
      <c r="O668" s="964">
        <f t="shared" si="721"/>
        <v>0</v>
      </c>
      <c r="P668" s="964">
        <f t="shared" si="721"/>
        <v>0</v>
      </c>
      <c r="Q668" s="964">
        <f t="shared" si="721"/>
        <v>0</v>
      </c>
      <c r="R668" s="964">
        <f t="shared" si="721"/>
        <v>0</v>
      </c>
      <c r="S668" s="964">
        <f t="shared" si="721"/>
        <v>0</v>
      </c>
      <c r="T668" s="964">
        <f t="shared" si="721"/>
        <v>0</v>
      </c>
      <c r="U668" s="964">
        <f t="shared" si="721"/>
        <v>0</v>
      </c>
      <c r="V668" s="964">
        <f t="shared" si="721"/>
        <v>0</v>
      </c>
      <c r="W668" s="964">
        <f t="shared" si="721"/>
        <v>0</v>
      </c>
      <c r="X668" s="964">
        <f t="shared" si="721"/>
        <v>0</v>
      </c>
      <c r="Y668" s="964">
        <f t="shared" si="721"/>
        <v>0</v>
      </c>
      <c r="Z668" s="964">
        <f t="shared" si="721"/>
        <v>0</v>
      </c>
      <c r="AA668" s="964">
        <f>AA351+AA403+AA455+AA507+AA559+AA611</f>
        <v>0</v>
      </c>
      <c r="AB668" s="964">
        <f t="shared" si="721"/>
        <v>0</v>
      </c>
      <c r="AC668" s="964">
        <f t="shared" si="721"/>
        <v>0</v>
      </c>
      <c r="AD668" s="964">
        <f t="shared" si="721"/>
        <v>0</v>
      </c>
      <c r="AE668" s="964">
        <f t="shared" si="721"/>
        <v>0</v>
      </c>
      <c r="AF668" s="964">
        <f t="shared" si="721"/>
        <v>0</v>
      </c>
      <c r="AG668" s="964">
        <f t="shared" si="721"/>
        <v>0</v>
      </c>
      <c r="AH668" s="964">
        <f t="shared" si="721"/>
        <v>0</v>
      </c>
      <c r="AI668" s="964">
        <f t="shared" si="721"/>
        <v>0</v>
      </c>
      <c r="AJ668" s="964">
        <f t="shared" si="721"/>
        <v>0</v>
      </c>
      <c r="AK668" s="964">
        <f t="shared" si="721"/>
        <v>0</v>
      </c>
      <c r="AL668" s="964">
        <f t="shared" si="721"/>
        <v>0</v>
      </c>
      <c r="AM668" s="1746"/>
    </row>
    <row r="669" spans="1:39" x14ac:dyDescent="0.2">
      <c r="A669" s="127" t="s">
        <v>837</v>
      </c>
      <c r="B669" s="1049"/>
      <c r="C669" s="1059">
        <f>C670+C671+C672+C673+C674+C675+C676+C677+C678+C679+C680+C681</f>
        <v>0</v>
      </c>
      <c r="D669" s="1059">
        <f t="shared" ref="D669:AL669" si="722">D670+D671+D672+D673+D674+D675+D676+D677+D678+D679+D680+D681</f>
        <v>0</v>
      </c>
      <c r="E669" s="1059">
        <f t="shared" si="722"/>
        <v>0</v>
      </c>
      <c r="F669" s="1059">
        <f t="shared" si="722"/>
        <v>0</v>
      </c>
      <c r="G669" s="1059">
        <f t="shared" si="722"/>
        <v>0</v>
      </c>
      <c r="H669" s="1059">
        <f t="shared" si="722"/>
        <v>0</v>
      </c>
      <c r="I669" s="1059">
        <f t="shared" si="722"/>
        <v>0</v>
      </c>
      <c r="J669" s="1059">
        <f t="shared" si="722"/>
        <v>0</v>
      </c>
      <c r="K669" s="1059">
        <f t="shared" si="722"/>
        <v>0</v>
      </c>
      <c r="L669" s="1059">
        <f t="shared" si="722"/>
        <v>0</v>
      </c>
      <c r="M669" s="1059">
        <f t="shared" si="722"/>
        <v>0</v>
      </c>
      <c r="N669" s="1059">
        <f t="shared" si="722"/>
        <v>0</v>
      </c>
      <c r="O669" s="1059">
        <f t="shared" si="722"/>
        <v>0</v>
      </c>
      <c r="P669" s="1059">
        <f t="shared" si="722"/>
        <v>0</v>
      </c>
      <c r="Q669" s="1059">
        <f>Q670+Q671+Q672+Q673+Q674+Q675+Q676+Q677+Q678+Q679+Q680+Q681</f>
        <v>0</v>
      </c>
      <c r="R669" s="1059">
        <f>R670+R671+R672+R673+R674+R675+R676+R677+R678+R679+R680+R681</f>
        <v>0</v>
      </c>
      <c r="S669" s="1059">
        <f t="shared" si="722"/>
        <v>0</v>
      </c>
      <c r="T669" s="1059">
        <f t="shared" si="722"/>
        <v>0</v>
      </c>
      <c r="U669" s="1059">
        <f t="shared" si="722"/>
        <v>0</v>
      </c>
      <c r="V669" s="1059">
        <f t="shared" si="722"/>
        <v>0</v>
      </c>
      <c r="W669" s="1059">
        <f>W670+W671+W672+W673+W674+W675+W676+W677+W678+W679+W680+W681</f>
        <v>0</v>
      </c>
      <c r="X669" s="1059">
        <f t="shared" si="722"/>
        <v>0</v>
      </c>
      <c r="Y669" s="1059">
        <f t="shared" si="722"/>
        <v>0</v>
      </c>
      <c r="Z669" s="1059">
        <f t="shared" si="722"/>
        <v>114687</v>
      </c>
      <c r="AA669" s="1059">
        <f>AA670+AA671+AA672+AA673+AA674+AA675+AA676+AA677+AA678+AA679+AA680+AA681</f>
        <v>0</v>
      </c>
      <c r="AB669" s="1059">
        <f t="shared" si="722"/>
        <v>0</v>
      </c>
      <c r="AC669" s="1059">
        <f t="shared" si="722"/>
        <v>0</v>
      </c>
      <c r="AD669" s="1059">
        <f t="shared" si="722"/>
        <v>0</v>
      </c>
      <c r="AE669" s="1059">
        <f>AE670+AE671+AE672+AE673+AE674+AE675+AE676+AE677+AE678+AE679+AE680+AE681</f>
        <v>0</v>
      </c>
      <c r="AF669" s="1059">
        <f>AF670+AF671+AF672+AF673+AF674+AF675+AF676+AF677+AF678+AF679+AF680+AF681</f>
        <v>0</v>
      </c>
      <c r="AG669" s="1059">
        <f t="shared" si="722"/>
        <v>0</v>
      </c>
      <c r="AH669" s="1059">
        <f t="shared" si="722"/>
        <v>114687</v>
      </c>
      <c r="AI669" s="1059">
        <f t="shared" si="722"/>
        <v>0</v>
      </c>
      <c r="AJ669" s="1059">
        <f>AJ670+AJ671+AJ672+AJ673+AJ674+AJ675+AJ676+AJ677+AJ678+AJ679+AJ680+AJ681</f>
        <v>0</v>
      </c>
      <c r="AK669" s="1059">
        <f t="shared" si="722"/>
        <v>114687</v>
      </c>
      <c r="AL669" s="1059">
        <f t="shared" si="722"/>
        <v>114687</v>
      </c>
      <c r="AM669" s="1746"/>
    </row>
    <row r="670" spans="1:39" x14ac:dyDescent="0.2">
      <c r="A670" s="1229">
        <v>291</v>
      </c>
      <c r="B670" s="1147">
        <v>851</v>
      </c>
      <c r="C670" s="123">
        <f t="shared" ref="C670:AL670" si="723">C352+C404+C456+C508+C560+C612</f>
        <v>0</v>
      </c>
      <c r="D670" s="964">
        <f t="shared" si="723"/>
        <v>0</v>
      </c>
      <c r="E670" s="964">
        <f t="shared" si="723"/>
        <v>0</v>
      </c>
      <c r="F670" s="964">
        <f t="shared" si="723"/>
        <v>0</v>
      </c>
      <c r="G670" s="964">
        <f t="shared" si="723"/>
        <v>0</v>
      </c>
      <c r="H670" s="964">
        <f t="shared" si="723"/>
        <v>0</v>
      </c>
      <c r="I670" s="964">
        <f t="shared" si="723"/>
        <v>0</v>
      </c>
      <c r="J670" s="964">
        <f t="shared" si="723"/>
        <v>0</v>
      </c>
      <c r="K670" s="964">
        <f t="shared" si="723"/>
        <v>0</v>
      </c>
      <c r="L670" s="964">
        <f t="shared" si="723"/>
        <v>0</v>
      </c>
      <c r="M670" s="964">
        <f t="shared" si="723"/>
        <v>0</v>
      </c>
      <c r="N670" s="964">
        <f t="shared" si="723"/>
        <v>0</v>
      </c>
      <c r="O670" s="964">
        <f t="shared" si="723"/>
        <v>0</v>
      </c>
      <c r="P670" s="964">
        <f t="shared" si="723"/>
        <v>0</v>
      </c>
      <c r="Q670" s="964">
        <f t="shared" si="723"/>
        <v>0</v>
      </c>
      <c r="R670" s="964">
        <f t="shared" si="723"/>
        <v>0</v>
      </c>
      <c r="S670" s="964">
        <f t="shared" si="723"/>
        <v>0</v>
      </c>
      <c r="T670" s="964">
        <f t="shared" si="723"/>
        <v>0</v>
      </c>
      <c r="U670" s="964">
        <f t="shared" si="723"/>
        <v>0</v>
      </c>
      <c r="V670" s="964">
        <f t="shared" si="723"/>
        <v>0</v>
      </c>
      <c r="W670" s="964">
        <f t="shared" si="723"/>
        <v>0</v>
      </c>
      <c r="X670" s="964">
        <f t="shared" si="723"/>
        <v>0</v>
      </c>
      <c r="Y670" s="964">
        <f t="shared" si="723"/>
        <v>0</v>
      </c>
      <c r="Z670" s="964">
        <f t="shared" si="723"/>
        <v>60000</v>
      </c>
      <c r="AA670" s="964">
        <f t="shared" ref="AA670:AA683" si="724">AA352+AA404+AA456+AA508+AA560+AA612</f>
        <v>0</v>
      </c>
      <c r="AB670" s="964">
        <f t="shared" si="723"/>
        <v>0</v>
      </c>
      <c r="AC670" s="964">
        <f t="shared" si="723"/>
        <v>0</v>
      </c>
      <c r="AD670" s="964">
        <f t="shared" si="723"/>
        <v>0</v>
      </c>
      <c r="AE670" s="964">
        <f t="shared" si="723"/>
        <v>0</v>
      </c>
      <c r="AF670" s="964">
        <f t="shared" si="723"/>
        <v>0</v>
      </c>
      <c r="AG670" s="964">
        <f t="shared" si="723"/>
        <v>0</v>
      </c>
      <c r="AH670" s="964">
        <f t="shared" si="723"/>
        <v>60000</v>
      </c>
      <c r="AI670" s="964">
        <f t="shared" si="723"/>
        <v>0</v>
      </c>
      <c r="AJ670" s="964">
        <f t="shared" si="723"/>
        <v>0</v>
      </c>
      <c r="AK670" s="964">
        <f t="shared" si="723"/>
        <v>60000</v>
      </c>
      <c r="AL670" s="964">
        <f t="shared" si="723"/>
        <v>60000</v>
      </c>
      <c r="AM670" s="1746"/>
    </row>
    <row r="671" spans="1:39" x14ac:dyDescent="0.2">
      <c r="A671" s="1229">
        <v>291</v>
      </c>
      <c r="B671" s="1147">
        <v>851</v>
      </c>
      <c r="C671" s="123">
        <f t="shared" ref="C671:AL671" si="725">C353+C405+C457+C509+C561+C613</f>
        <v>0</v>
      </c>
      <c r="D671" s="964">
        <f t="shared" si="725"/>
        <v>0</v>
      </c>
      <c r="E671" s="964">
        <f t="shared" si="725"/>
        <v>0</v>
      </c>
      <c r="F671" s="964">
        <f t="shared" si="725"/>
        <v>0</v>
      </c>
      <c r="G671" s="964">
        <f t="shared" si="725"/>
        <v>0</v>
      </c>
      <c r="H671" s="964">
        <f t="shared" si="725"/>
        <v>0</v>
      </c>
      <c r="I671" s="964">
        <f t="shared" si="725"/>
        <v>0</v>
      </c>
      <c r="J671" s="964">
        <f t="shared" si="725"/>
        <v>0</v>
      </c>
      <c r="K671" s="964">
        <f t="shared" si="725"/>
        <v>0</v>
      </c>
      <c r="L671" s="964">
        <f t="shared" si="725"/>
        <v>0</v>
      </c>
      <c r="M671" s="964">
        <f t="shared" si="725"/>
        <v>0</v>
      </c>
      <c r="N671" s="964">
        <f t="shared" si="725"/>
        <v>0</v>
      </c>
      <c r="O671" s="964">
        <f t="shared" si="725"/>
        <v>0</v>
      </c>
      <c r="P671" s="964">
        <f t="shared" si="725"/>
        <v>0</v>
      </c>
      <c r="Q671" s="964">
        <f t="shared" si="725"/>
        <v>0</v>
      </c>
      <c r="R671" s="964">
        <f t="shared" si="725"/>
        <v>0</v>
      </c>
      <c r="S671" s="964">
        <f t="shared" si="725"/>
        <v>0</v>
      </c>
      <c r="T671" s="964">
        <f t="shared" si="725"/>
        <v>0</v>
      </c>
      <c r="U671" s="964">
        <f t="shared" si="725"/>
        <v>0</v>
      </c>
      <c r="V671" s="964">
        <f t="shared" si="725"/>
        <v>0</v>
      </c>
      <c r="W671" s="964">
        <f t="shared" si="725"/>
        <v>0</v>
      </c>
      <c r="X671" s="964">
        <f t="shared" si="725"/>
        <v>0</v>
      </c>
      <c r="Y671" s="964">
        <f t="shared" si="725"/>
        <v>0</v>
      </c>
      <c r="Z671" s="964">
        <f t="shared" si="725"/>
        <v>54687</v>
      </c>
      <c r="AA671" s="964">
        <f t="shared" si="724"/>
        <v>0</v>
      </c>
      <c r="AB671" s="964">
        <f t="shared" si="725"/>
        <v>0</v>
      </c>
      <c r="AC671" s="964">
        <f t="shared" si="725"/>
        <v>0</v>
      </c>
      <c r="AD671" s="964">
        <f t="shared" si="725"/>
        <v>0</v>
      </c>
      <c r="AE671" s="964">
        <f t="shared" si="725"/>
        <v>0</v>
      </c>
      <c r="AF671" s="964">
        <f t="shared" si="725"/>
        <v>0</v>
      </c>
      <c r="AG671" s="964">
        <f t="shared" si="725"/>
        <v>0</v>
      </c>
      <c r="AH671" s="964">
        <f t="shared" si="725"/>
        <v>54687</v>
      </c>
      <c r="AI671" s="964">
        <f t="shared" si="725"/>
        <v>0</v>
      </c>
      <c r="AJ671" s="964">
        <f t="shared" si="725"/>
        <v>0</v>
      </c>
      <c r="AK671" s="964">
        <f t="shared" si="725"/>
        <v>54687</v>
      </c>
      <c r="AL671" s="964">
        <f t="shared" si="725"/>
        <v>54687</v>
      </c>
      <c r="AM671" s="1746"/>
    </row>
    <row r="672" spans="1:39" x14ac:dyDescent="0.2">
      <c r="A672" s="1229">
        <v>291</v>
      </c>
      <c r="B672" s="1049">
        <v>852</v>
      </c>
      <c r="C672" s="123">
        <f t="shared" ref="C672:AL672" si="726">C354+C406+C458+C510+C562+C614</f>
        <v>0</v>
      </c>
      <c r="D672" s="964">
        <f t="shared" si="726"/>
        <v>0</v>
      </c>
      <c r="E672" s="964">
        <f t="shared" si="726"/>
        <v>0</v>
      </c>
      <c r="F672" s="964">
        <f t="shared" si="726"/>
        <v>0</v>
      </c>
      <c r="G672" s="964">
        <f t="shared" si="726"/>
        <v>0</v>
      </c>
      <c r="H672" s="964">
        <f t="shared" si="726"/>
        <v>0</v>
      </c>
      <c r="I672" s="964">
        <f t="shared" si="726"/>
        <v>0</v>
      </c>
      <c r="J672" s="964">
        <f t="shared" si="726"/>
        <v>0</v>
      </c>
      <c r="K672" s="964">
        <f t="shared" si="726"/>
        <v>0</v>
      </c>
      <c r="L672" s="964">
        <f t="shared" si="726"/>
        <v>0</v>
      </c>
      <c r="M672" s="964">
        <f t="shared" si="726"/>
        <v>0</v>
      </c>
      <c r="N672" s="964">
        <f t="shared" si="726"/>
        <v>0</v>
      </c>
      <c r="O672" s="964">
        <f t="shared" si="726"/>
        <v>0</v>
      </c>
      <c r="P672" s="964">
        <f t="shared" si="726"/>
        <v>0</v>
      </c>
      <c r="Q672" s="964">
        <f t="shared" si="726"/>
        <v>0</v>
      </c>
      <c r="R672" s="964">
        <f t="shared" si="726"/>
        <v>0</v>
      </c>
      <c r="S672" s="964">
        <f t="shared" si="726"/>
        <v>0</v>
      </c>
      <c r="T672" s="964">
        <f t="shared" si="726"/>
        <v>0</v>
      </c>
      <c r="U672" s="964">
        <f t="shared" si="726"/>
        <v>0</v>
      </c>
      <c r="V672" s="964">
        <f t="shared" si="726"/>
        <v>0</v>
      </c>
      <c r="W672" s="964">
        <f t="shared" si="726"/>
        <v>0</v>
      </c>
      <c r="X672" s="964">
        <f t="shared" si="726"/>
        <v>0</v>
      </c>
      <c r="Y672" s="964">
        <f t="shared" si="726"/>
        <v>0</v>
      </c>
      <c r="Z672" s="964">
        <f t="shared" si="726"/>
        <v>0</v>
      </c>
      <c r="AA672" s="964">
        <f t="shared" si="724"/>
        <v>0</v>
      </c>
      <c r="AB672" s="964">
        <f t="shared" si="726"/>
        <v>0</v>
      </c>
      <c r="AC672" s="964">
        <f t="shared" si="726"/>
        <v>0</v>
      </c>
      <c r="AD672" s="964">
        <f t="shared" si="726"/>
        <v>0</v>
      </c>
      <c r="AE672" s="964">
        <f t="shared" si="726"/>
        <v>0</v>
      </c>
      <c r="AF672" s="964">
        <f t="shared" si="726"/>
        <v>0</v>
      </c>
      <c r="AG672" s="964">
        <f t="shared" si="726"/>
        <v>0</v>
      </c>
      <c r="AH672" s="964">
        <f t="shared" si="726"/>
        <v>0</v>
      </c>
      <c r="AI672" s="964">
        <f t="shared" si="726"/>
        <v>0</v>
      </c>
      <c r="AJ672" s="964">
        <f t="shared" si="726"/>
        <v>0</v>
      </c>
      <c r="AK672" s="964">
        <f t="shared" si="726"/>
        <v>0</v>
      </c>
      <c r="AL672" s="964">
        <f t="shared" si="726"/>
        <v>0</v>
      </c>
      <c r="AM672" s="1746"/>
    </row>
    <row r="673" spans="1:39" x14ac:dyDescent="0.2">
      <c r="A673" s="1229">
        <v>291</v>
      </c>
      <c r="B673" s="1147">
        <v>853</v>
      </c>
      <c r="C673" s="123">
        <f t="shared" ref="C673:AL673" si="727">C355+C407+C459+C511+C563+C615</f>
        <v>0</v>
      </c>
      <c r="D673" s="964">
        <f t="shared" si="727"/>
        <v>0</v>
      </c>
      <c r="E673" s="964">
        <f t="shared" si="727"/>
        <v>0</v>
      </c>
      <c r="F673" s="964">
        <f t="shared" si="727"/>
        <v>0</v>
      </c>
      <c r="G673" s="964">
        <f t="shared" si="727"/>
        <v>0</v>
      </c>
      <c r="H673" s="964">
        <f t="shared" si="727"/>
        <v>0</v>
      </c>
      <c r="I673" s="964">
        <f t="shared" si="727"/>
        <v>0</v>
      </c>
      <c r="J673" s="964">
        <f t="shared" si="727"/>
        <v>0</v>
      </c>
      <c r="K673" s="964">
        <f t="shared" si="727"/>
        <v>0</v>
      </c>
      <c r="L673" s="964">
        <f t="shared" si="727"/>
        <v>0</v>
      </c>
      <c r="M673" s="964">
        <f t="shared" si="727"/>
        <v>0</v>
      </c>
      <c r="N673" s="964">
        <f t="shared" si="727"/>
        <v>0</v>
      </c>
      <c r="O673" s="964">
        <f t="shared" si="727"/>
        <v>0</v>
      </c>
      <c r="P673" s="964">
        <f t="shared" si="727"/>
        <v>0</v>
      </c>
      <c r="Q673" s="964">
        <f t="shared" si="727"/>
        <v>0</v>
      </c>
      <c r="R673" s="964">
        <f t="shared" si="727"/>
        <v>0</v>
      </c>
      <c r="S673" s="964">
        <f t="shared" si="727"/>
        <v>0</v>
      </c>
      <c r="T673" s="964">
        <f t="shared" si="727"/>
        <v>0</v>
      </c>
      <c r="U673" s="964">
        <f t="shared" si="727"/>
        <v>0</v>
      </c>
      <c r="V673" s="964">
        <f t="shared" si="727"/>
        <v>0</v>
      </c>
      <c r="W673" s="964">
        <f t="shared" si="727"/>
        <v>0</v>
      </c>
      <c r="X673" s="964">
        <f t="shared" si="727"/>
        <v>0</v>
      </c>
      <c r="Y673" s="964">
        <f t="shared" si="727"/>
        <v>0</v>
      </c>
      <c r="Z673" s="964">
        <f t="shared" si="727"/>
        <v>0</v>
      </c>
      <c r="AA673" s="964">
        <f t="shared" si="724"/>
        <v>0</v>
      </c>
      <c r="AB673" s="964">
        <f t="shared" si="727"/>
        <v>0</v>
      </c>
      <c r="AC673" s="964">
        <f t="shared" si="727"/>
        <v>0</v>
      </c>
      <c r="AD673" s="964">
        <f t="shared" si="727"/>
        <v>0</v>
      </c>
      <c r="AE673" s="964">
        <f t="shared" si="727"/>
        <v>0</v>
      </c>
      <c r="AF673" s="964">
        <f t="shared" si="727"/>
        <v>0</v>
      </c>
      <c r="AG673" s="964">
        <f t="shared" si="727"/>
        <v>0</v>
      </c>
      <c r="AH673" s="964">
        <f t="shared" si="727"/>
        <v>0</v>
      </c>
      <c r="AI673" s="964">
        <f t="shared" si="727"/>
        <v>0</v>
      </c>
      <c r="AJ673" s="964">
        <f t="shared" si="727"/>
        <v>0</v>
      </c>
      <c r="AK673" s="964">
        <f t="shared" si="727"/>
        <v>0</v>
      </c>
      <c r="AL673" s="964">
        <f t="shared" si="727"/>
        <v>0</v>
      </c>
      <c r="AM673" s="1746"/>
    </row>
    <row r="674" spans="1:39" x14ac:dyDescent="0.2">
      <c r="A674" s="1229">
        <v>292</v>
      </c>
      <c r="B674" s="1049">
        <v>853</v>
      </c>
      <c r="C674" s="123">
        <f t="shared" ref="C674:AL674" si="728">C356+C408+C460+C512+C564+C616</f>
        <v>0</v>
      </c>
      <c r="D674" s="964">
        <f t="shared" si="728"/>
        <v>0</v>
      </c>
      <c r="E674" s="964">
        <f t="shared" si="728"/>
        <v>0</v>
      </c>
      <c r="F674" s="964">
        <f t="shared" si="728"/>
        <v>0</v>
      </c>
      <c r="G674" s="964">
        <f t="shared" si="728"/>
        <v>0</v>
      </c>
      <c r="H674" s="964">
        <f t="shared" si="728"/>
        <v>0</v>
      </c>
      <c r="I674" s="964">
        <f t="shared" si="728"/>
        <v>0</v>
      </c>
      <c r="J674" s="964">
        <f t="shared" si="728"/>
        <v>0</v>
      </c>
      <c r="K674" s="964">
        <f t="shared" si="728"/>
        <v>0</v>
      </c>
      <c r="L674" s="964">
        <f t="shared" si="728"/>
        <v>0</v>
      </c>
      <c r="M674" s="964">
        <f t="shared" si="728"/>
        <v>0</v>
      </c>
      <c r="N674" s="964">
        <f t="shared" si="728"/>
        <v>0</v>
      </c>
      <c r="O674" s="964">
        <f t="shared" si="728"/>
        <v>0</v>
      </c>
      <c r="P674" s="964">
        <f t="shared" si="728"/>
        <v>0</v>
      </c>
      <c r="Q674" s="964">
        <f t="shared" si="728"/>
        <v>0</v>
      </c>
      <c r="R674" s="964">
        <f t="shared" si="728"/>
        <v>0</v>
      </c>
      <c r="S674" s="964">
        <f t="shared" si="728"/>
        <v>0</v>
      </c>
      <c r="T674" s="964">
        <f t="shared" si="728"/>
        <v>0</v>
      </c>
      <c r="U674" s="964">
        <f t="shared" si="728"/>
        <v>0</v>
      </c>
      <c r="V674" s="964">
        <f t="shared" si="728"/>
        <v>0</v>
      </c>
      <c r="W674" s="964">
        <f t="shared" si="728"/>
        <v>0</v>
      </c>
      <c r="X674" s="964">
        <f t="shared" si="728"/>
        <v>0</v>
      </c>
      <c r="Y674" s="964">
        <f t="shared" si="728"/>
        <v>0</v>
      </c>
      <c r="Z674" s="964">
        <f t="shared" si="728"/>
        <v>0</v>
      </c>
      <c r="AA674" s="964">
        <f t="shared" si="724"/>
        <v>0</v>
      </c>
      <c r="AB674" s="964">
        <f t="shared" si="728"/>
        <v>0</v>
      </c>
      <c r="AC674" s="964">
        <f t="shared" si="728"/>
        <v>0</v>
      </c>
      <c r="AD674" s="964">
        <f t="shared" si="728"/>
        <v>0</v>
      </c>
      <c r="AE674" s="964">
        <f t="shared" si="728"/>
        <v>0</v>
      </c>
      <c r="AF674" s="964">
        <f t="shared" si="728"/>
        <v>0</v>
      </c>
      <c r="AG674" s="964">
        <f t="shared" si="728"/>
        <v>0</v>
      </c>
      <c r="AH674" s="964">
        <f t="shared" si="728"/>
        <v>0</v>
      </c>
      <c r="AI674" s="964">
        <f t="shared" si="728"/>
        <v>0</v>
      </c>
      <c r="AJ674" s="964">
        <f t="shared" si="728"/>
        <v>0</v>
      </c>
      <c r="AK674" s="964">
        <f t="shared" si="728"/>
        <v>0</v>
      </c>
      <c r="AL674" s="964">
        <f t="shared" si="728"/>
        <v>0</v>
      </c>
      <c r="AM674" s="1746"/>
    </row>
    <row r="675" spans="1:39" x14ac:dyDescent="0.2">
      <c r="A675" s="1229">
        <v>293</v>
      </c>
      <c r="B675" s="1049">
        <v>851</v>
      </c>
      <c r="C675" s="123">
        <f t="shared" ref="C675:AL675" si="729">C357+C409+C461+C513+C565+C617</f>
        <v>0</v>
      </c>
      <c r="D675" s="964">
        <f t="shared" si="729"/>
        <v>0</v>
      </c>
      <c r="E675" s="964">
        <f t="shared" si="729"/>
        <v>0</v>
      </c>
      <c r="F675" s="964">
        <f t="shared" si="729"/>
        <v>0</v>
      </c>
      <c r="G675" s="964">
        <f t="shared" si="729"/>
        <v>0</v>
      </c>
      <c r="H675" s="964">
        <f t="shared" si="729"/>
        <v>0</v>
      </c>
      <c r="I675" s="964">
        <f t="shared" si="729"/>
        <v>0</v>
      </c>
      <c r="J675" s="964">
        <f t="shared" si="729"/>
        <v>0</v>
      </c>
      <c r="K675" s="964">
        <f t="shared" si="729"/>
        <v>0</v>
      </c>
      <c r="L675" s="964">
        <f t="shared" si="729"/>
        <v>0</v>
      </c>
      <c r="M675" s="964">
        <f t="shared" si="729"/>
        <v>0</v>
      </c>
      <c r="N675" s="964">
        <f t="shared" si="729"/>
        <v>0</v>
      </c>
      <c r="O675" s="964">
        <f t="shared" si="729"/>
        <v>0</v>
      </c>
      <c r="P675" s="964">
        <f t="shared" si="729"/>
        <v>0</v>
      </c>
      <c r="Q675" s="964">
        <f t="shared" si="729"/>
        <v>0</v>
      </c>
      <c r="R675" s="964">
        <f t="shared" si="729"/>
        <v>0</v>
      </c>
      <c r="S675" s="964">
        <f t="shared" si="729"/>
        <v>0</v>
      </c>
      <c r="T675" s="964">
        <f t="shared" si="729"/>
        <v>0</v>
      </c>
      <c r="U675" s="964">
        <f t="shared" si="729"/>
        <v>0</v>
      </c>
      <c r="V675" s="964">
        <f t="shared" si="729"/>
        <v>0</v>
      </c>
      <c r="W675" s="964">
        <f t="shared" si="729"/>
        <v>0</v>
      </c>
      <c r="X675" s="964">
        <f t="shared" si="729"/>
        <v>0</v>
      </c>
      <c r="Y675" s="964">
        <f t="shared" si="729"/>
        <v>0</v>
      </c>
      <c r="Z675" s="964">
        <f t="shared" si="729"/>
        <v>0</v>
      </c>
      <c r="AA675" s="964">
        <f t="shared" si="724"/>
        <v>0</v>
      </c>
      <c r="AB675" s="964">
        <f t="shared" si="729"/>
        <v>0</v>
      </c>
      <c r="AC675" s="964">
        <f t="shared" si="729"/>
        <v>0</v>
      </c>
      <c r="AD675" s="964">
        <f t="shared" si="729"/>
        <v>0</v>
      </c>
      <c r="AE675" s="964">
        <f t="shared" si="729"/>
        <v>0</v>
      </c>
      <c r="AF675" s="964">
        <f t="shared" si="729"/>
        <v>0</v>
      </c>
      <c r="AG675" s="964">
        <f t="shared" si="729"/>
        <v>0</v>
      </c>
      <c r="AH675" s="964">
        <f t="shared" si="729"/>
        <v>0</v>
      </c>
      <c r="AI675" s="964">
        <f t="shared" si="729"/>
        <v>0</v>
      </c>
      <c r="AJ675" s="964">
        <f t="shared" si="729"/>
        <v>0</v>
      </c>
      <c r="AK675" s="964">
        <f t="shared" si="729"/>
        <v>0</v>
      </c>
      <c r="AL675" s="964">
        <f t="shared" si="729"/>
        <v>0</v>
      </c>
      <c r="AM675" s="1746"/>
    </row>
    <row r="676" spans="1:39" x14ac:dyDescent="0.2">
      <c r="A676" s="1229">
        <v>293</v>
      </c>
      <c r="B676" s="1049">
        <v>853</v>
      </c>
      <c r="C676" s="123">
        <f t="shared" ref="C676:AL676" si="730">C358+C410+C462+C514+C566+C618</f>
        <v>0</v>
      </c>
      <c r="D676" s="964">
        <f t="shared" si="730"/>
        <v>0</v>
      </c>
      <c r="E676" s="964">
        <f t="shared" si="730"/>
        <v>0</v>
      </c>
      <c r="F676" s="964">
        <f t="shared" si="730"/>
        <v>0</v>
      </c>
      <c r="G676" s="964">
        <f t="shared" si="730"/>
        <v>0</v>
      </c>
      <c r="H676" s="964">
        <f t="shared" si="730"/>
        <v>0</v>
      </c>
      <c r="I676" s="964">
        <f t="shared" si="730"/>
        <v>0</v>
      </c>
      <c r="J676" s="964">
        <f t="shared" si="730"/>
        <v>0</v>
      </c>
      <c r="K676" s="964">
        <f t="shared" si="730"/>
        <v>0</v>
      </c>
      <c r="L676" s="964">
        <f t="shared" si="730"/>
        <v>0</v>
      </c>
      <c r="M676" s="964">
        <f t="shared" si="730"/>
        <v>0</v>
      </c>
      <c r="N676" s="964">
        <f t="shared" si="730"/>
        <v>0</v>
      </c>
      <c r="O676" s="964">
        <f t="shared" si="730"/>
        <v>0</v>
      </c>
      <c r="P676" s="964">
        <f t="shared" si="730"/>
        <v>0</v>
      </c>
      <c r="Q676" s="964">
        <f t="shared" si="730"/>
        <v>0</v>
      </c>
      <c r="R676" s="964">
        <f t="shared" si="730"/>
        <v>0</v>
      </c>
      <c r="S676" s="964">
        <f t="shared" si="730"/>
        <v>0</v>
      </c>
      <c r="T676" s="964">
        <f t="shared" si="730"/>
        <v>0</v>
      </c>
      <c r="U676" s="964">
        <f t="shared" si="730"/>
        <v>0</v>
      </c>
      <c r="V676" s="964">
        <f t="shared" si="730"/>
        <v>0</v>
      </c>
      <c r="W676" s="964">
        <f t="shared" si="730"/>
        <v>0</v>
      </c>
      <c r="X676" s="964">
        <f t="shared" si="730"/>
        <v>0</v>
      </c>
      <c r="Y676" s="964">
        <f t="shared" si="730"/>
        <v>0</v>
      </c>
      <c r="Z676" s="964">
        <f t="shared" si="730"/>
        <v>0</v>
      </c>
      <c r="AA676" s="964">
        <f t="shared" si="724"/>
        <v>0</v>
      </c>
      <c r="AB676" s="964">
        <f t="shared" si="730"/>
        <v>0</v>
      </c>
      <c r="AC676" s="964">
        <f t="shared" si="730"/>
        <v>0</v>
      </c>
      <c r="AD676" s="964">
        <f t="shared" si="730"/>
        <v>0</v>
      </c>
      <c r="AE676" s="964">
        <f t="shared" si="730"/>
        <v>0</v>
      </c>
      <c r="AF676" s="964">
        <f t="shared" si="730"/>
        <v>0</v>
      </c>
      <c r="AG676" s="964">
        <f t="shared" si="730"/>
        <v>0</v>
      </c>
      <c r="AH676" s="964">
        <f t="shared" si="730"/>
        <v>0</v>
      </c>
      <c r="AI676" s="964">
        <f t="shared" si="730"/>
        <v>0</v>
      </c>
      <c r="AJ676" s="964">
        <f t="shared" si="730"/>
        <v>0</v>
      </c>
      <c r="AK676" s="964">
        <f t="shared" si="730"/>
        <v>0</v>
      </c>
      <c r="AL676" s="964">
        <f t="shared" si="730"/>
        <v>0</v>
      </c>
      <c r="AM676" s="1746"/>
    </row>
    <row r="677" spans="1:39" x14ac:dyDescent="0.2">
      <c r="A677" s="1229">
        <v>296</v>
      </c>
      <c r="B677" s="1049">
        <v>244</v>
      </c>
      <c r="C677" s="123">
        <f t="shared" ref="C677:AL677" si="731">C359+C411+C463+C515+C567+C619</f>
        <v>0</v>
      </c>
      <c r="D677" s="964">
        <f t="shared" si="731"/>
        <v>0</v>
      </c>
      <c r="E677" s="964">
        <f t="shared" si="731"/>
        <v>0</v>
      </c>
      <c r="F677" s="964">
        <f t="shared" si="731"/>
        <v>0</v>
      </c>
      <c r="G677" s="964">
        <f t="shared" si="731"/>
        <v>0</v>
      </c>
      <c r="H677" s="964">
        <f t="shared" si="731"/>
        <v>0</v>
      </c>
      <c r="I677" s="964">
        <f t="shared" si="731"/>
        <v>0</v>
      </c>
      <c r="J677" s="964">
        <f t="shared" si="731"/>
        <v>0</v>
      </c>
      <c r="K677" s="964">
        <f t="shared" si="731"/>
        <v>0</v>
      </c>
      <c r="L677" s="964">
        <f t="shared" si="731"/>
        <v>0</v>
      </c>
      <c r="M677" s="964">
        <f t="shared" si="731"/>
        <v>0</v>
      </c>
      <c r="N677" s="964">
        <f t="shared" si="731"/>
        <v>0</v>
      </c>
      <c r="O677" s="964">
        <f t="shared" si="731"/>
        <v>0</v>
      </c>
      <c r="P677" s="964">
        <f t="shared" si="731"/>
        <v>0</v>
      </c>
      <c r="Q677" s="964">
        <f t="shared" si="731"/>
        <v>0</v>
      </c>
      <c r="R677" s="964">
        <f t="shared" si="731"/>
        <v>0</v>
      </c>
      <c r="S677" s="964">
        <f t="shared" si="731"/>
        <v>0</v>
      </c>
      <c r="T677" s="964">
        <f t="shared" si="731"/>
        <v>0</v>
      </c>
      <c r="U677" s="964">
        <f t="shared" si="731"/>
        <v>0</v>
      </c>
      <c r="V677" s="964">
        <f t="shared" si="731"/>
        <v>0</v>
      </c>
      <c r="W677" s="964">
        <f t="shared" si="731"/>
        <v>0</v>
      </c>
      <c r="X677" s="964">
        <f t="shared" si="731"/>
        <v>0</v>
      </c>
      <c r="Y677" s="964">
        <f t="shared" si="731"/>
        <v>0</v>
      </c>
      <c r="Z677" s="964">
        <f t="shared" si="731"/>
        <v>0</v>
      </c>
      <c r="AA677" s="964">
        <f t="shared" si="724"/>
        <v>0</v>
      </c>
      <c r="AB677" s="964">
        <f t="shared" si="731"/>
        <v>0</v>
      </c>
      <c r="AC677" s="964">
        <f t="shared" si="731"/>
        <v>0</v>
      </c>
      <c r="AD677" s="964">
        <f t="shared" si="731"/>
        <v>0</v>
      </c>
      <c r="AE677" s="964">
        <f t="shared" si="731"/>
        <v>0</v>
      </c>
      <c r="AF677" s="964">
        <f t="shared" si="731"/>
        <v>0</v>
      </c>
      <c r="AG677" s="964">
        <f t="shared" si="731"/>
        <v>0</v>
      </c>
      <c r="AH677" s="964">
        <f t="shared" si="731"/>
        <v>0</v>
      </c>
      <c r="AI677" s="964">
        <f t="shared" si="731"/>
        <v>0</v>
      </c>
      <c r="AJ677" s="964">
        <f t="shared" si="731"/>
        <v>0</v>
      </c>
      <c r="AK677" s="964">
        <f t="shared" si="731"/>
        <v>0</v>
      </c>
      <c r="AL677" s="964">
        <f t="shared" si="731"/>
        <v>0</v>
      </c>
      <c r="AM677" s="1746"/>
    </row>
    <row r="678" spans="1:39" x14ac:dyDescent="0.2">
      <c r="A678" s="1229">
        <v>296</v>
      </c>
      <c r="B678" s="1049">
        <v>340</v>
      </c>
      <c r="C678" s="123">
        <f t="shared" ref="C678:AL678" si="732">C360+C412+C464+C516+C568+C620</f>
        <v>0</v>
      </c>
      <c r="D678" s="964">
        <f t="shared" si="732"/>
        <v>0</v>
      </c>
      <c r="E678" s="964">
        <f t="shared" si="732"/>
        <v>0</v>
      </c>
      <c r="F678" s="964">
        <f t="shared" si="732"/>
        <v>0</v>
      </c>
      <c r="G678" s="964">
        <f t="shared" si="732"/>
        <v>0</v>
      </c>
      <c r="H678" s="964">
        <f t="shared" si="732"/>
        <v>0</v>
      </c>
      <c r="I678" s="964">
        <f t="shared" si="732"/>
        <v>0</v>
      </c>
      <c r="J678" s="964">
        <f t="shared" si="732"/>
        <v>0</v>
      </c>
      <c r="K678" s="964">
        <f t="shared" si="732"/>
        <v>0</v>
      </c>
      <c r="L678" s="964">
        <f t="shared" si="732"/>
        <v>0</v>
      </c>
      <c r="M678" s="964">
        <f t="shared" si="732"/>
        <v>0</v>
      </c>
      <c r="N678" s="964">
        <f t="shared" si="732"/>
        <v>0</v>
      </c>
      <c r="O678" s="964">
        <f t="shared" si="732"/>
        <v>0</v>
      </c>
      <c r="P678" s="964">
        <f t="shared" si="732"/>
        <v>0</v>
      </c>
      <c r="Q678" s="964">
        <f t="shared" si="732"/>
        <v>0</v>
      </c>
      <c r="R678" s="964">
        <f t="shared" si="732"/>
        <v>0</v>
      </c>
      <c r="S678" s="964">
        <f t="shared" si="732"/>
        <v>0</v>
      </c>
      <c r="T678" s="964">
        <f t="shared" si="732"/>
        <v>0</v>
      </c>
      <c r="U678" s="964">
        <f t="shared" si="732"/>
        <v>0</v>
      </c>
      <c r="V678" s="964">
        <f t="shared" si="732"/>
        <v>0</v>
      </c>
      <c r="W678" s="964">
        <f t="shared" si="732"/>
        <v>0</v>
      </c>
      <c r="X678" s="964">
        <f t="shared" si="732"/>
        <v>0</v>
      </c>
      <c r="Y678" s="964">
        <f t="shared" si="732"/>
        <v>0</v>
      </c>
      <c r="Z678" s="964">
        <f t="shared" si="732"/>
        <v>0</v>
      </c>
      <c r="AA678" s="964">
        <f t="shared" si="724"/>
        <v>0</v>
      </c>
      <c r="AB678" s="964">
        <f t="shared" si="732"/>
        <v>0</v>
      </c>
      <c r="AC678" s="964">
        <f t="shared" si="732"/>
        <v>0</v>
      </c>
      <c r="AD678" s="964">
        <f t="shared" si="732"/>
        <v>0</v>
      </c>
      <c r="AE678" s="964">
        <f t="shared" si="732"/>
        <v>0</v>
      </c>
      <c r="AF678" s="964">
        <f t="shared" si="732"/>
        <v>0</v>
      </c>
      <c r="AG678" s="964">
        <f t="shared" si="732"/>
        <v>0</v>
      </c>
      <c r="AH678" s="964">
        <f t="shared" si="732"/>
        <v>0</v>
      </c>
      <c r="AI678" s="964">
        <f t="shared" si="732"/>
        <v>0</v>
      </c>
      <c r="AJ678" s="964">
        <f t="shared" si="732"/>
        <v>0</v>
      </c>
      <c r="AK678" s="964">
        <f t="shared" si="732"/>
        <v>0</v>
      </c>
      <c r="AL678" s="964">
        <f t="shared" si="732"/>
        <v>0</v>
      </c>
      <c r="AM678" s="1746"/>
    </row>
    <row r="679" spans="1:39" hidden="1" x14ac:dyDescent="0.2">
      <c r="A679" s="1229">
        <v>296</v>
      </c>
      <c r="B679" s="1049">
        <v>360</v>
      </c>
      <c r="C679" s="123">
        <f t="shared" ref="C679:AL679" si="733">C361+C413+C465+C517+C569+C621</f>
        <v>0</v>
      </c>
      <c r="D679" s="964">
        <f t="shared" si="733"/>
        <v>0</v>
      </c>
      <c r="E679" s="964">
        <f t="shared" si="733"/>
        <v>0</v>
      </c>
      <c r="F679" s="964">
        <f t="shared" si="733"/>
        <v>0</v>
      </c>
      <c r="G679" s="964">
        <f t="shared" si="733"/>
        <v>0</v>
      </c>
      <c r="H679" s="964">
        <f t="shared" si="733"/>
        <v>0</v>
      </c>
      <c r="I679" s="964">
        <f t="shared" si="733"/>
        <v>0</v>
      </c>
      <c r="J679" s="964">
        <f t="shared" si="733"/>
        <v>0</v>
      </c>
      <c r="K679" s="964">
        <f t="shared" si="733"/>
        <v>0</v>
      </c>
      <c r="L679" s="964">
        <f t="shared" si="733"/>
        <v>0</v>
      </c>
      <c r="M679" s="964">
        <f t="shared" si="733"/>
        <v>0</v>
      </c>
      <c r="N679" s="964">
        <f t="shared" si="733"/>
        <v>0</v>
      </c>
      <c r="O679" s="964">
        <f t="shared" si="733"/>
        <v>0</v>
      </c>
      <c r="P679" s="964">
        <f t="shared" si="733"/>
        <v>0</v>
      </c>
      <c r="Q679" s="964">
        <f t="shared" si="733"/>
        <v>0</v>
      </c>
      <c r="R679" s="964">
        <f t="shared" si="733"/>
        <v>0</v>
      </c>
      <c r="S679" s="964">
        <f t="shared" si="733"/>
        <v>0</v>
      </c>
      <c r="T679" s="964">
        <f t="shared" si="733"/>
        <v>0</v>
      </c>
      <c r="U679" s="964">
        <f t="shared" si="733"/>
        <v>0</v>
      </c>
      <c r="V679" s="964">
        <f t="shared" si="733"/>
        <v>0</v>
      </c>
      <c r="W679" s="964">
        <f t="shared" si="733"/>
        <v>0</v>
      </c>
      <c r="X679" s="964">
        <f t="shared" si="733"/>
        <v>0</v>
      </c>
      <c r="Y679" s="964">
        <f t="shared" si="733"/>
        <v>0</v>
      </c>
      <c r="Z679" s="964">
        <f t="shared" si="733"/>
        <v>0</v>
      </c>
      <c r="AA679" s="964">
        <f t="shared" si="724"/>
        <v>0</v>
      </c>
      <c r="AB679" s="964">
        <f t="shared" si="733"/>
        <v>0</v>
      </c>
      <c r="AC679" s="964">
        <f t="shared" si="733"/>
        <v>0</v>
      </c>
      <c r="AD679" s="964">
        <f t="shared" si="733"/>
        <v>0</v>
      </c>
      <c r="AE679" s="964">
        <f t="shared" si="733"/>
        <v>0</v>
      </c>
      <c r="AF679" s="964">
        <f t="shared" si="733"/>
        <v>0</v>
      </c>
      <c r="AG679" s="964">
        <f t="shared" si="733"/>
        <v>0</v>
      </c>
      <c r="AH679" s="964">
        <f t="shared" si="733"/>
        <v>0</v>
      </c>
      <c r="AI679" s="964">
        <f t="shared" si="733"/>
        <v>0</v>
      </c>
      <c r="AJ679" s="964">
        <f t="shared" si="733"/>
        <v>0</v>
      </c>
      <c r="AK679" s="964">
        <f t="shared" si="733"/>
        <v>0</v>
      </c>
      <c r="AL679" s="964">
        <f t="shared" si="733"/>
        <v>0</v>
      </c>
      <c r="AM679" s="1746"/>
    </row>
    <row r="680" spans="1:39" x14ac:dyDescent="0.2">
      <c r="A680" s="1229">
        <v>296</v>
      </c>
      <c r="B680" s="1049">
        <v>831</v>
      </c>
      <c r="C680" s="123">
        <f t="shared" ref="C680:AL680" si="734">C362+C414+C466+C518+C570+C622</f>
        <v>0</v>
      </c>
      <c r="D680" s="964">
        <f t="shared" si="734"/>
        <v>0</v>
      </c>
      <c r="E680" s="964">
        <f t="shared" si="734"/>
        <v>0</v>
      </c>
      <c r="F680" s="964">
        <f t="shared" si="734"/>
        <v>0</v>
      </c>
      <c r="G680" s="964">
        <f t="shared" si="734"/>
        <v>0</v>
      </c>
      <c r="H680" s="964">
        <f t="shared" si="734"/>
        <v>0</v>
      </c>
      <c r="I680" s="964">
        <f t="shared" si="734"/>
        <v>0</v>
      </c>
      <c r="J680" s="964">
        <f t="shared" si="734"/>
        <v>0</v>
      </c>
      <c r="K680" s="964">
        <f t="shared" si="734"/>
        <v>0</v>
      </c>
      <c r="L680" s="964">
        <f t="shared" si="734"/>
        <v>0</v>
      </c>
      <c r="M680" s="964">
        <f t="shared" si="734"/>
        <v>0</v>
      </c>
      <c r="N680" s="964">
        <f t="shared" si="734"/>
        <v>0</v>
      </c>
      <c r="O680" s="964">
        <f t="shared" si="734"/>
        <v>0</v>
      </c>
      <c r="P680" s="964">
        <f t="shared" si="734"/>
        <v>0</v>
      </c>
      <c r="Q680" s="964">
        <f t="shared" si="734"/>
        <v>0</v>
      </c>
      <c r="R680" s="964">
        <f t="shared" si="734"/>
        <v>0</v>
      </c>
      <c r="S680" s="964">
        <f t="shared" si="734"/>
        <v>0</v>
      </c>
      <c r="T680" s="964">
        <f t="shared" si="734"/>
        <v>0</v>
      </c>
      <c r="U680" s="964">
        <f t="shared" si="734"/>
        <v>0</v>
      </c>
      <c r="V680" s="964">
        <f t="shared" si="734"/>
        <v>0</v>
      </c>
      <c r="W680" s="964">
        <f t="shared" si="734"/>
        <v>0</v>
      </c>
      <c r="X680" s="964">
        <f t="shared" si="734"/>
        <v>0</v>
      </c>
      <c r="Y680" s="964">
        <f t="shared" si="734"/>
        <v>0</v>
      </c>
      <c r="Z680" s="964">
        <f t="shared" si="734"/>
        <v>0</v>
      </c>
      <c r="AA680" s="964">
        <f t="shared" si="724"/>
        <v>0</v>
      </c>
      <c r="AB680" s="964">
        <f t="shared" si="734"/>
        <v>0</v>
      </c>
      <c r="AC680" s="964">
        <f t="shared" si="734"/>
        <v>0</v>
      </c>
      <c r="AD680" s="964">
        <f t="shared" si="734"/>
        <v>0</v>
      </c>
      <c r="AE680" s="964">
        <f t="shared" si="734"/>
        <v>0</v>
      </c>
      <c r="AF680" s="964">
        <f t="shared" si="734"/>
        <v>0</v>
      </c>
      <c r="AG680" s="964">
        <f t="shared" si="734"/>
        <v>0</v>
      </c>
      <c r="AH680" s="964">
        <f t="shared" si="734"/>
        <v>0</v>
      </c>
      <c r="AI680" s="964">
        <f t="shared" si="734"/>
        <v>0</v>
      </c>
      <c r="AJ680" s="964">
        <f t="shared" si="734"/>
        <v>0</v>
      </c>
      <c r="AK680" s="964">
        <f t="shared" si="734"/>
        <v>0</v>
      </c>
      <c r="AL680" s="964">
        <f t="shared" si="734"/>
        <v>0</v>
      </c>
      <c r="AM680" s="1746"/>
    </row>
    <row r="681" spans="1:39" x14ac:dyDescent="0.2">
      <c r="A681" s="1229">
        <v>296</v>
      </c>
      <c r="B681" s="1049">
        <v>853</v>
      </c>
      <c r="C681" s="123">
        <f t="shared" ref="C681:AL681" si="735">C363+C415+C467+C519+C571+C623</f>
        <v>0</v>
      </c>
      <c r="D681" s="964">
        <f t="shared" si="735"/>
        <v>0</v>
      </c>
      <c r="E681" s="964">
        <f t="shared" si="735"/>
        <v>0</v>
      </c>
      <c r="F681" s="964">
        <f t="shared" si="735"/>
        <v>0</v>
      </c>
      <c r="G681" s="964">
        <f t="shared" si="735"/>
        <v>0</v>
      </c>
      <c r="H681" s="964">
        <f t="shared" si="735"/>
        <v>0</v>
      </c>
      <c r="I681" s="964">
        <f t="shared" si="735"/>
        <v>0</v>
      </c>
      <c r="J681" s="964">
        <f t="shared" si="735"/>
        <v>0</v>
      </c>
      <c r="K681" s="964">
        <f t="shared" si="735"/>
        <v>0</v>
      </c>
      <c r="L681" s="964">
        <f t="shared" si="735"/>
        <v>0</v>
      </c>
      <c r="M681" s="964">
        <f t="shared" si="735"/>
        <v>0</v>
      </c>
      <c r="N681" s="964">
        <f t="shared" si="735"/>
        <v>0</v>
      </c>
      <c r="O681" s="964">
        <f t="shared" si="735"/>
        <v>0</v>
      </c>
      <c r="P681" s="964">
        <f t="shared" si="735"/>
        <v>0</v>
      </c>
      <c r="Q681" s="964">
        <f t="shared" si="735"/>
        <v>0</v>
      </c>
      <c r="R681" s="964">
        <f t="shared" si="735"/>
        <v>0</v>
      </c>
      <c r="S681" s="964">
        <f t="shared" si="735"/>
        <v>0</v>
      </c>
      <c r="T681" s="964">
        <f t="shared" si="735"/>
        <v>0</v>
      </c>
      <c r="U681" s="964">
        <f t="shared" si="735"/>
        <v>0</v>
      </c>
      <c r="V681" s="964">
        <f t="shared" si="735"/>
        <v>0</v>
      </c>
      <c r="W681" s="964">
        <f t="shared" si="735"/>
        <v>0</v>
      </c>
      <c r="X681" s="964">
        <f t="shared" si="735"/>
        <v>0</v>
      </c>
      <c r="Y681" s="964">
        <f t="shared" si="735"/>
        <v>0</v>
      </c>
      <c r="Z681" s="964">
        <f t="shared" si="735"/>
        <v>0</v>
      </c>
      <c r="AA681" s="964">
        <f t="shared" si="724"/>
        <v>0</v>
      </c>
      <c r="AB681" s="964">
        <f t="shared" si="735"/>
        <v>0</v>
      </c>
      <c r="AC681" s="964">
        <f t="shared" si="735"/>
        <v>0</v>
      </c>
      <c r="AD681" s="964">
        <f t="shared" si="735"/>
        <v>0</v>
      </c>
      <c r="AE681" s="964">
        <f t="shared" si="735"/>
        <v>0</v>
      </c>
      <c r="AF681" s="964">
        <f t="shared" si="735"/>
        <v>0</v>
      </c>
      <c r="AG681" s="964">
        <f t="shared" si="735"/>
        <v>0</v>
      </c>
      <c r="AH681" s="964">
        <f t="shared" si="735"/>
        <v>0</v>
      </c>
      <c r="AI681" s="964">
        <f t="shared" si="735"/>
        <v>0</v>
      </c>
      <c r="AJ681" s="964">
        <f t="shared" si="735"/>
        <v>0</v>
      </c>
      <c r="AK681" s="964">
        <f t="shared" si="735"/>
        <v>0</v>
      </c>
      <c r="AL681" s="964">
        <f t="shared" si="735"/>
        <v>0</v>
      </c>
      <c r="AM681" s="1746"/>
    </row>
    <row r="682" spans="1:39" x14ac:dyDescent="0.2">
      <c r="A682" s="122" t="s">
        <v>826</v>
      </c>
      <c r="B682" s="1057">
        <v>244</v>
      </c>
      <c r="C682" s="123">
        <f t="shared" ref="C682:AL682" si="736">C364+C416+C468+C520+C572+C624</f>
        <v>0</v>
      </c>
      <c r="D682" s="964">
        <f t="shared" si="736"/>
        <v>0</v>
      </c>
      <c r="E682" s="964">
        <f t="shared" si="736"/>
        <v>5000</v>
      </c>
      <c r="F682" s="964">
        <f t="shared" si="736"/>
        <v>170000</v>
      </c>
      <c r="G682" s="964">
        <f t="shared" si="736"/>
        <v>0</v>
      </c>
      <c r="H682" s="964">
        <f t="shared" si="736"/>
        <v>0</v>
      </c>
      <c r="I682" s="964">
        <f t="shared" si="736"/>
        <v>0</v>
      </c>
      <c r="J682" s="964">
        <f t="shared" si="736"/>
        <v>0</v>
      </c>
      <c r="K682" s="964">
        <f t="shared" si="736"/>
        <v>0</v>
      </c>
      <c r="L682" s="964">
        <f t="shared" si="736"/>
        <v>0</v>
      </c>
      <c r="M682" s="964">
        <f t="shared" si="736"/>
        <v>0</v>
      </c>
      <c r="N682" s="964">
        <f t="shared" si="736"/>
        <v>0</v>
      </c>
      <c r="O682" s="964">
        <f t="shared" si="736"/>
        <v>0</v>
      </c>
      <c r="P682" s="964">
        <f t="shared" si="736"/>
        <v>0</v>
      </c>
      <c r="Q682" s="964">
        <f t="shared" si="736"/>
        <v>0</v>
      </c>
      <c r="R682" s="964">
        <f t="shared" si="736"/>
        <v>0</v>
      </c>
      <c r="S682" s="964">
        <f t="shared" si="736"/>
        <v>5000</v>
      </c>
      <c r="T682" s="964">
        <f t="shared" si="736"/>
        <v>170000</v>
      </c>
      <c r="U682" s="964">
        <f t="shared" si="736"/>
        <v>0</v>
      </c>
      <c r="V682" s="964">
        <f t="shared" si="736"/>
        <v>0</v>
      </c>
      <c r="W682" s="964">
        <f t="shared" si="736"/>
        <v>0</v>
      </c>
      <c r="X682" s="964">
        <f t="shared" si="736"/>
        <v>175000</v>
      </c>
      <c r="Y682" s="964">
        <f t="shared" si="736"/>
        <v>0</v>
      </c>
      <c r="Z682" s="964">
        <f t="shared" si="736"/>
        <v>0</v>
      </c>
      <c r="AA682" s="964">
        <f t="shared" si="724"/>
        <v>0</v>
      </c>
      <c r="AB682" s="964">
        <f t="shared" si="736"/>
        <v>0</v>
      </c>
      <c r="AC682" s="964">
        <f t="shared" si="736"/>
        <v>0</v>
      </c>
      <c r="AD682" s="964">
        <f t="shared" si="736"/>
        <v>0</v>
      </c>
      <c r="AE682" s="964">
        <f t="shared" si="736"/>
        <v>0</v>
      </c>
      <c r="AF682" s="964">
        <f t="shared" si="736"/>
        <v>0</v>
      </c>
      <c r="AG682" s="964">
        <f t="shared" si="736"/>
        <v>0</v>
      </c>
      <c r="AH682" s="964">
        <f t="shared" si="736"/>
        <v>0</v>
      </c>
      <c r="AI682" s="964">
        <f t="shared" si="736"/>
        <v>0</v>
      </c>
      <c r="AJ682" s="964">
        <f t="shared" si="736"/>
        <v>0</v>
      </c>
      <c r="AK682" s="964">
        <f t="shared" si="736"/>
        <v>0</v>
      </c>
      <c r="AL682" s="964">
        <f t="shared" si="736"/>
        <v>175000</v>
      </c>
      <c r="AM682" s="1746"/>
    </row>
    <row r="683" spans="1:39" hidden="1" x14ac:dyDescent="0.2">
      <c r="A683" s="1062" t="s">
        <v>828</v>
      </c>
      <c r="B683" s="1045">
        <v>244</v>
      </c>
      <c r="C683" s="123">
        <f t="shared" ref="C683:AL683" si="737">C365+C417+C469+C521+C573+C625</f>
        <v>0</v>
      </c>
      <c r="D683" s="964">
        <f t="shared" si="737"/>
        <v>0</v>
      </c>
      <c r="E683" s="964">
        <f t="shared" si="737"/>
        <v>0</v>
      </c>
      <c r="F683" s="964">
        <f t="shared" si="737"/>
        <v>0</v>
      </c>
      <c r="G683" s="964">
        <f t="shared" si="737"/>
        <v>0</v>
      </c>
      <c r="H683" s="964">
        <f t="shared" si="737"/>
        <v>0</v>
      </c>
      <c r="I683" s="964">
        <f t="shared" si="737"/>
        <v>0</v>
      </c>
      <c r="J683" s="964">
        <f t="shared" si="737"/>
        <v>0</v>
      </c>
      <c r="K683" s="964">
        <f t="shared" si="737"/>
        <v>0</v>
      </c>
      <c r="L683" s="964">
        <f t="shared" si="737"/>
        <v>0</v>
      </c>
      <c r="M683" s="964">
        <f t="shared" si="737"/>
        <v>0</v>
      </c>
      <c r="N683" s="964">
        <f t="shared" si="737"/>
        <v>0</v>
      </c>
      <c r="O683" s="964">
        <f t="shared" si="737"/>
        <v>0</v>
      </c>
      <c r="P683" s="964">
        <f t="shared" si="737"/>
        <v>0</v>
      </c>
      <c r="Q683" s="964">
        <f t="shared" si="737"/>
        <v>0</v>
      </c>
      <c r="R683" s="964">
        <f t="shared" si="737"/>
        <v>0</v>
      </c>
      <c r="S683" s="964">
        <f t="shared" si="737"/>
        <v>0</v>
      </c>
      <c r="T683" s="964">
        <f t="shared" si="737"/>
        <v>0</v>
      </c>
      <c r="U683" s="964">
        <f t="shared" si="737"/>
        <v>0</v>
      </c>
      <c r="V683" s="964">
        <f t="shared" si="737"/>
        <v>0</v>
      </c>
      <c r="W683" s="964">
        <f t="shared" si="737"/>
        <v>0</v>
      </c>
      <c r="X683" s="964">
        <f t="shared" si="737"/>
        <v>0</v>
      </c>
      <c r="Y683" s="964">
        <f t="shared" si="737"/>
        <v>0</v>
      </c>
      <c r="Z683" s="964">
        <f t="shared" si="737"/>
        <v>0</v>
      </c>
      <c r="AA683" s="964">
        <f t="shared" si="724"/>
        <v>0</v>
      </c>
      <c r="AB683" s="964">
        <f t="shared" si="737"/>
        <v>0</v>
      </c>
      <c r="AC683" s="964">
        <f t="shared" si="737"/>
        <v>0</v>
      </c>
      <c r="AD683" s="964">
        <f t="shared" si="737"/>
        <v>0</v>
      </c>
      <c r="AE683" s="964">
        <f t="shared" si="737"/>
        <v>0</v>
      </c>
      <c r="AF683" s="964">
        <f t="shared" si="737"/>
        <v>0</v>
      </c>
      <c r="AG683" s="964">
        <f t="shared" si="737"/>
        <v>0</v>
      </c>
      <c r="AH683" s="964">
        <f t="shared" si="737"/>
        <v>0</v>
      </c>
      <c r="AI683" s="964">
        <f t="shared" si="737"/>
        <v>0</v>
      </c>
      <c r="AJ683" s="964">
        <f t="shared" si="737"/>
        <v>0</v>
      </c>
      <c r="AK683" s="964">
        <f t="shared" si="737"/>
        <v>0</v>
      </c>
      <c r="AL683" s="964">
        <f t="shared" si="737"/>
        <v>0</v>
      </c>
      <c r="AM683" s="1746"/>
    </row>
    <row r="684" spans="1:39" x14ac:dyDescent="0.2">
      <c r="A684" s="122" t="s">
        <v>827</v>
      </c>
      <c r="B684" s="271">
        <v>244</v>
      </c>
      <c r="C684" s="123">
        <f>C366+C418+C470+C522+C574+C626</f>
        <v>0</v>
      </c>
      <c r="D684" s="1059">
        <f>D685+D686+D687+D688+D689+D690+D691</f>
        <v>0</v>
      </c>
      <c r="E684" s="1059">
        <f t="shared" ref="E684:AL684" si="738">E685+E686+E687+E688+E689+E690+E691</f>
        <v>71201.7</v>
      </c>
      <c r="F684" s="1059">
        <f t="shared" si="738"/>
        <v>299080</v>
      </c>
      <c r="G684" s="1059">
        <f t="shared" si="738"/>
        <v>0</v>
      </c>
      <c r="H684" s="1059">
        <f t="shared" si="738"/>
        <v>0</v>
      </c>
      <c r="I684" s="1059">
        <f t="shared" si="738"/>
        <v>0</v>
      </c>
      <c r="J684" s="1059">
        <f t="shared" si="738"/>
        <v>0</v>
      </c>
      <c r="K684" s="1059">
        <f t="shared" si="738"/>
        <v>0</v>
      </c>
      <c r="L684" s="1059">
        <f t="shared" si="738"/>
        <v>0</v>
      </c>
      <c r="M684" s="1059">
        <f t="shared" si="738"/>
        <v>0</v>
      </c>
      <c r="N684" s="1059">
        <f t="shared" si="738"/>
        <v>0</v>
      </c>
      <c r="O684" s="1059">
        <f t="shared" si="738"/>
        <v>0</v>
      </c>
      <c r="P684" s="1059">
        <f t="shared" si="738"/>
        <v>0</v>
      </c>
      <c r="Q684" s="1059">
        <f>Q685+Q686+Q687+Q688+Q689+Q690+Q691</f>
        <v>0</v>
      </c>
      <c r="R684" s="1059">
        <f>R685+R686+R687+R688+R689+R690+R691</f>
        <v>0</v>
      </c>
      <c r="S684" s="1059">
        <f t="shared" si="738"/>
        <v>71201.7</v>
      </c>
      <c r="T684" s="1059">
        <f t="shared" si="738"/>
        <v>299080</v>
      </c>
      <c r="U684" s="1059">
        <f t="shared" si="738"/>
        <v>0</v>
      </c>
      <c r="V684" s="1059">
        <f t="shared" si="738"/>
        <v>0</v>
      </c>
      <c r="W684" s="1059">
        <f>W685+W686+W687+W688+W689+W690+W691</f>
        <v>0</v>
      </c>
      <c r="X684" s="1059">
        <f t="shared" si="738"/>
        <v>370281.7</v>
      </c>
      <c r="Y684" s="1059">
        <f t="shared" si="738"/>
        <v>0</v>
      </c>
      <c r="Z684" s="1059">
        <f t="shared" si="738"/>
        <v>0</v>
      </c>
      <c r="AA684" s="1059">
        <f>AA685+AA686+AA687+AA688+AA689+AA690+AA691</f>
        <v>0</v>
      </c>
      <c r="AB684" s="1059">
        <f t="shared" si="738"/>
        <v>0</v>
      </c>
      <c r="AC684" s="1059">
        <f t="shared" si="738"/>
        <v>0</v>
      </c>
      <c r="AD684" s="1059">
        <f t="shared" si="738"/>
        <v>0</v>
      </c>
      <c r="AE684" s="1059">
        <f>AE685+AE686+AE687+AE688+AE689+AE690+AE691</f>
        <v>0</v>
      </c>
      <c r="AF684" s="1059">
        <f>AF685+AF686+AF687+AF688+AF689+AF690+AF691</f>
        <v>0</v>
      </c>
      <c r="AG684" s="1059">
        <f t="shared" si="738"/>
        <v>0</v>
      </c>
      <c r="AH684" s="1059">
        <f t="shared" si="738"/>
        <v>0</v>
      </c>
      <c r="AI684" s="1059">
        <f t="shared" si="738"/>
        <v>0</v>
      </c>
      <c r="AJ684" s="1059">
        <f>AJ685+AJ686+AJ687+AJ688+AJ689+AJ690+AJ691</f>
        <v>0</v>
      </c>
      <c r="AK684" s="1059">
        <f t="shared" si="738"/>
        <v>0</v>
      </c>
      <c r="AL684" s="1059">
        <f t="shared" si="738"/>
        <v>370281.7</v>
      </c>
      <c r="AM684" s="1746"/>
    </row>
    <row r="685" spans="1:39" x14ac:dyDescent="0.2">
      <c r="A685" s="1230">
        <v>341</v>
      </c>
      <c r="B685" s="1057">
        <v>244</v>
      </c>
      <c r="C685" s="11"/>
      <c r="D685" s="964">
        <f t="shared" ref="D685:AL685" si="739">D367+D419+D471+D523+D575+D627</f>
        <v>0</v>
      </c>
      <c r="E685" s="964">
        <f t="shared" si="739"/>
        <v>0</v>
      </c>
      <c r="F685" s="964">
        <f t="shared" si="739"/>
        <v>0</v>
      </c>
      <c r="G685" s="964">
        <f t="shared" si="739"/>
        <v>0</v>
      </c>
      <c r="H685" s="964">
        <f t="shared" si="739"/>
        <v>0</v>
      </c>
      <c r="I685" s="964">
        <f t="shared" si="739"/>
        <v>0</v>
      </c>
      <c r="J685" s="964">
        <f t="shared" si="739"/>
        <v>0</v>
      </c>
      <c r="K685" s="964">
        <f t="shared" si="739"/>
        <v>0</v>
      </c>
      <c r="L685" s="964">
        <f t="shared" si="739"/>
        <v>0</v>
      </c>
      <c r="M685" s="964">
        <f t="shared" si="739"/>
        <v>0</v>
      </c>
      <c r="N685" s="964">
        <f t="shared" si="739"/>
        <v>0</v>
      </c>
      <c r="O685" s="964">
        <f t="shared" si="739"/>
        <v>0</v>
      </c>
      <c r="P685" s="964">
        <f t="shared" si="739"/>
        <v>0</v>
      </c>
      <c r="Q685" s="964">
        <f t="shared" si="739"/>
        <v>0</v>
      </c>
      <c r="R685" s="964">
        <f t="shared" si="739"/>
        <v>0</v>
      </c>
      <c r="S685" s="964">
        <f t="shared" si="739"/>
        <v>0</v>
      </c>
      <c r="T685" s="964">
        <f t="shared" si="739"/>
        <v>0</v>
      </c>
      <c r="U685" s="964">
        <f t="shared" si="739"/>
        <v>0</v>
      </c>
      <c r="V685" s="964">
        <f t="shared" si="739"/>
        <v>0</v>
      </c>
      <c r="W685" s="964">
        <f t="shared" si="739"/>
        <v>0</v>
      </c>
      <c r="X685" s="964">
        <f t="shared" si="739"/>
        <v>0</v>
      </c>
      <c r="Y685" s="964">
        <f t="shared" si="739"/>
        <v>0</v>
      </c>
      <c r="Z685" s="964">
        <f t="shared" si="739"/>
        <v>0</v>
      </c>
      <c r="AA685" s="964">
        <f t="shared" ref="AA685:AA693" si="740">AA367+AA419+AA471+AA523+AA575+AA627</f>
        <v>0</v>
      </c>
      <c r="AB685" s="964">
        <f t="shared" si="739"/>
        <v>0</v>
      </c>
      <c r="AC685" s="964">
        <f t="shared" si="739"/>
        <v>0</v>
      </c>
      <c r="AD685" s="964">
        <f t="shared" si="739"/>
        <v>0</v>
      </c>
      <c r="AE685" s="964">
        <f t="shared" si="739"/>
        <v>0</v>
      </c>
      <c r="AF685" s="964">
        <f t="shared" si="739"/>
        <v>0</v>
      </c>
      <c r="AG685" s="964">
        <f t="shared" si="739"/>
        <v>0</v>
      </c>
      <c r="AH685" s="964">
        <f t="shared" si="739"/>
        <v>0</v>
      </c>
      <c r="AI685" s="964">
        <f t="shared" si="739"/>
        <v>0</v>
      </c>
      <c r="AJ685" s="964">
        <f t="shared" si="739"/>
        <v>0</v>
      </c>
      <c r="AK685" s="964">
        <f t="shared" si="739"/>
        <v>0</v>
      </c>
      <c r="AL685" s="964">
        <f t="shared" si="739"/>
        <v>0</v>
      </c>
      <c r="AM685" s="1746"/>
    </row>
    <row r="686" spans="1:39" x14ac:dyDescent="0.2">
      <c r="A686" s="1230">
        <v>342</v>
      </c>
      <c r="B686" s="1057">
        <v>244</v>
      </c>
      <c r="C686" s="11"/>
      <c r="D686" s="964">
        <f t="shared" ref="D686:AL686" si="741">D368+D420+D472+D524+D576+D628</f>
        <v>0</v>
      </c>
      <c r="E686" s="964">
        <f t="shared" si="741"/>
        <v>0</v>
      </c>
      <c r="F686" s="964">
        <f t="shared" si="741"/>
        <v>0</v>
      </c>
      <c r="G686" s="964">
        <f t="shared" si="741"/>
        <v>0</v>
      </c>
      <c r="H686" s="964">
        <f t="shared" si="741"/>
        <v>0</v>
      </c>
      <c r="I686" s="964">
        <f t="shared" si="741"/>
        <v>0</v>
      </c>
      <c r="J686" s="964">
        <f t="shared" si="741"/>
        <v>0</v>
      </c>
      <c r="K686" s="964">
        <f t="shared" si="741"/>
        <v>0</v>
      </c>
      <c r="L686" s="964">
        <f t="shared" si="741"/>
        <v>0</v>
      </c>
      <c r="M686" s="964">
        <f t="shared" si="741"/>
        <v>0</v>
      </c>
      <c r="N686" s="964">
        <f t="shared" si="741"/>
        <v>0</v>
      </c>
      <c r="O686" s="964">
        <f t="shared" si="741"/>
        <v>0</v>
      </c>
      <c r="P686" s="964">
        <f t="shared" si="741"/>
        <v>0</v>
      </c>
      <c r="Q686" s="964">
        <f t="shared" si="741"/>
        <v>0</v>
      </c>
      <c r="R686" s="964">
        <f t="shared" si="741"/>
        <v>0</v>
      </c>
      <c r="S686" s="964">
        <f t="shared" si="741"/>
        <v>0</v>
      </c>
      <c r="T686" s="964">
        <f t="shared" si="741"/>
        <v>0</v>
      </c>
      <c r="U686" s="964">
        <f t="shared" si="741"/>
        <v>0</v>
      </c>
      <c r="V686" s="964">
        <f t="shared" si="741"/>
        <v>0</v>
      </c>
      <c r="W686" s="964">
        <f t="shared" si="741"/>
        <v>0</v>
      </c>
      <c r="X686" s="964">
        <f t="shared" si="741"/>
        <v>0</v>
      </c>
      <c r="Y686" s="964">
        <f t="shared" si="741"/>
        <v>0</v>
      </c>
      <c r="Z686" s="964">
        <f t="shared" si="741"/>
        <v>0</v>
      </c>
      <c r="AA686" s="964">
        <f t="shared" si="740"/>
        <v>0</v>
      </c>
      <c r="AB686" s="964">
        <f t="shared" si="741"/>
        <v>0</v>
      </c>
      <c r="AC686" s="964">
        <f t="shared" si="741"/>
        <v>0</v>
      </c>
      <c r="AD686" s="964">
        <f t="shared" si="741"/>
        <v>0</v>
      </c>
      <c r="AE686" s="964">
        <f t="shared" si="741"/>
        <v>0</v>
      </c>
      <c r="AF686" s="964">
        <f t="shared" si="741"/>
        <v>0</v>
      </c>
      <c r="AG686" s="964">
        <f t="shared" si="741"/>
        <v>0</v>
      </c>
      <c r="AH686" s="964">
        <f t="shared" si="741"/>
        <v>0</v>
      </c>
      <c r="AI686" s="964">
        <f t="shared" si="741"/>
        <v>0</v>
      </c>
      <c r="AJ686" s="964">
        <f t="shared" si="741"/>
        <v>0</v>
      </c>
      <c r="AK686" s="964">
        <f t="shared" si="741"/>
        <v>0</v>
      </c>
      <c r="AL686" s="964">
        <f t="shared" si="741"/>
        <v>0</v>
      </c>
      <c r="AM686" s="1746"/>
    </row>
    <row r="687" spans="1:39" x14ac:dyDescent="0.2">
      <c r="A687" s="1230">
        <v>343</v>
      </c>
      <c r="B687" s="1057">
        <v>244</v>
      </c>
      <c r="C687" s="11"/>
      <c r="D687" s="964">
        <f t="shared" ref="D687:AL687" si="742">D369+D421+D473+D525+D577+D629</f>
        <v>0</v>
      </c>
      <c r="E687" s="964">
        <f t="shared" si="742"/>
        <v>0</v>
      </c>
      <c r="F687" s="964">
        <f t="shared" si="742"/>
        <v>0</v>
      </c>
      <c r="G687" s="964">
        <f t="shared" si="742"/>
        <v>0</v>
      </c>
      <c r="H687" s="964">
        <f t="shared" si="742"/>
        <v>0</v>
      </c>
      <c r="I687" s="964">
        <f t="shared" si="742"/>
        <v>0</v>
      </c>
      <c r="J687" s="964">
        <f t="shared" si="742"/>
        <v>0</v>
      </c>
      <c r="K687" s="964">
        <f t="shared" si="742"/>
        <v>0</v>
      </c>
      <c r="L687" s="964">
        <f t="shared" si="742"/>
        <v>0</v>
      </c>
      <c r="M687" s="964">
        <f t="shared" si="742"/>
        <v>0</v>
      </c>
      <c r="N687" s="964">
        <f t="shared" si="742"/>
        <v>0</v>
      </c>
      <c r="O687" s="964">
        <f t="shared" si="742"/>
        <v>0</v>
      </c>
      <c r="P687" s="964">
        <f t="shared" si="742"/>
        <v>0</v>
      </c>
      <c r="Q687" s="964">
        <f t="shared" si="742"/>
        <v>0</v>
      </c>
      <c r="R687" s="964">
        <f t="shared" si="742"/>
        <v>0</v>
      </c>
      <c r="S687" s="964">
        <f t="shared" si="742"/>
        <v>0</v>
      </c>
      <c r="T687" s="964">
        <f t="shared" si="742"/>
        <v>0</v>
      </c>
      <c r="U687" s="964">
        <f t="shared" si="742"/>
        <v>0</v>
      </c>
      <c r="V687" s="964">
        <f t="shared" si="742"/>
        <v>0</v>
      </c>
      <c r="W687" s="964">
        <f t="shared" si="742"/>
        <v>0</v>
      </c>
      <c r="X687" s="964">
        <f t="shared" si="742"/>
        <v>0</v>
      </c>
      <c r="Y687" s="964">
        <f t="shared" si="742"/>
        <v>0</v>
      </c>
      <c r="Z687" s="964">
        <f t="shared" si="742"/>
        <v>0</v>
      </c>
      <c r="AA687" s="964">
        <f t="shared" si="740"/>
        <v>0</v>
      </c>
      <c r="AB687" s="964">
        <f t="shared" si="742"/>
        <v>0</v>
      </c>
      <c r="AC687" s="964">
        <f t="shared" si="742"/>
        <v>0</v>
      </c>
      <c r="AD687" s="964">
        <f t="shared" si="742"/>
        <v>0</v>
      </c>
      <c r="AE687" s="964">
        <f t="shared" si="742"/>
        <v>0</v>
      </c>
      <c r="AF687" s="964">
        <f t="shared" si="742"/>
        <v>0</v>
      </c>
      <c r="AG687" s="964">
        <f t="shared" si="742"/>
        <v>0</v>
      </c>
      <c r="AH687" s="964">
        <f t="shared" si="742"/>
        <v>0</v>
      </c>
      <c r="AI687" s="964">
        <f t="shared" si="742"/>
        <v>0</v>
      </c>
      <c r="AJ687" s="964">
        <f t="shared" si="742"/>
        <v>0</v>
      </c>
      <c r="AK687" s="964">
        <f t="shared" si="742"/>
        <v>0</v>
      </c>
      <c r="AL687" s="964">
        <f t="shared" si="742"/>
        <v>0</v>
      </c>
      <c r="AM687" s="1746"/>
    </row>
    <row r="688" spans="1:39" x14ac:dyDescent="0.2">
      <c r="A688" s="1230">
        <v>344</v>
      </c>
      <c r="B688" s="1057">
        <v>244</v>
      </c>
      <c r="C688" s="11"/>
      <c r="D688" s="964">
        <f t="shared" ref="D688:AL688" si="743">D370+D422+D474+D526+D578+D630</f>
        <v>0</v>
      </c>
      <c r="E688" s="964">
        <f t="shared" si="743"/>
        <v>6287</v>
      </c>
      <c r="F688" s="964">
        <f t="shared" si="743"/>
        <v>19080</v>
      </c>
      <c r="G688" s="964">
        <f t="shared" si="743"/>
        <v>0</v>
      </c>
      <c r="H688" s="964">
        <f t="shared" si="743"/>
        <v>0</v>
      </c>
      <c r="I688" s="964">
        <f t="shared" si="743"/>
        <v>0</v>
      </c>
      <c r="J688" s="964">
        <f t="shared" si="743"/>
        <v>0</v>
      </c>
      <c r="K688" s="964">
        <f t="shared" si="743"/>
        <v>0</v>
      </c>
      <c r="L688" s="964">
        <f t="shared" si="743"/>
        <v>0</v>
      </c>
      <c r="M688" s="964">
        <f t="shared" si="743"/>
        <v>0</v>
      </c>
      <c r="N688" s="964">
        <f t="shared" si="743"/>
        <v>0</v>
      </c>
      <c r="O688" s="964">
        <f t="shared" si="743"/>
        <v>0</v>
      </c>
      <c r="P688" s="964">
        <f t="shared" si="743"/>
        <v>0</v>
      </c>
      <c r="Q688" s="964">
        <f t="shared" si="743"/>
        <v>0</v>
      </c>
      <c r="R688" s="964">
        <f t="shared" si="743"/>
        <v>0</v>
      </c>
      <c r="S688" s="964">
        <f t="shared" si="743"/>
        <v>6287</v>
      </c>
      <c r="T688" s="964">
        <f t="shared" si="743"/>
        <v>19080</v>
      </c>
      <c r="U688" s="964">
        <f t="shared" si="743"/>
        <v>0</v>
      </c>
      <c r="V688" s="964">
        <f t="shared" si="743"/>
        <v>0</v>
      </c>
      <c r="W688" s="964">
        <f t="shared" si="743"/>
        <v>0</v>
      </c>
      <c r="X688" s="964">
        <f t="shared" si="743"/>
        <v>25367</v>
      </c>
      <c r="Y688" s="964">
        <f t="shared" si="743"/>
        <v>0</v>
      </c>
      <c r="Z688" s="964">
        <f t="shared" si="743"/>
        <v>0</v>
      </c>
      <c r="AA688" s="964">
        <f t="shared" si="740"/>
        <v>0</v>
      </c>
      <c r="AB688" s="964">
        <f t="shared" si="743"/>
        <v>0</v>
      </c>
      <c r="AC688" s="964">
        <f t="shared" si="743"/>
        <v>0</v>
      </c>
      <c r="AD688" s="964">
        <f t="shared" si="743"/>
        <v>0</v>
      </c>
      <c r="AE688" s="964">
        <f t="shared" si="743"/>
        <v>0</v>
      </c>
      <c r="AF688" s="964">
        <f t="shared" si="743"/>
        <v>0</v>
      </c>
      <c r="AG688" s="964">
        <f t="shared" si="743"/>
        <v>0</v>
      </c>
      <c r="AH688" s="964">
        <f t="shared" si="743"/>
        <v>0</v>
      </c>
      <c r="AI688" s="964">
        <f t="shared" si="743"/>
        <v>0</v>
      </c>
      <c r="AJ688" s="964">
        <f t="shared" si="743"/>
        <v>0</v>
      </c>
      <c r="AK688" s="964">
        <f t="shared" si="743"/>
        <v>0</v>
      </c>
      <c r="AL688" s="964">
        <f t="shared" si="743"/>
        <v>25367</v>
      </c>
      <c r="AM688" s="1746"/>
    </row>
    <row r="689" spans="1:39" x14ac:dyDescent="0.2">
      <c r="A689" s="1230">
        <v>345</v>
      </c>
      <c r="B689" s="1057">
        <v>244</v>
      </c>
      <c r="C689" s="11"/>
      <c r="D689" s="964">
        <f t="shared" ref="D689:AL689" si="744">D371+D423+D475+D527+D579+D631</f>
        <v>0</v>
      </c>
      <c r="E689" s="964">
        <f t="shared" si="744"/>
        <v>0</v>
      </c>
      <c r="F689" s="964">
        <f t="shared" si="744"/>
        <v>0</v>
      </c>
      <c r="G689" s="964">
        <f t="shared" si="744"/>
        <v>0</v>
      </c>
      <c r="H689" s="964">
        <f t="shared" si="744"/>
        <v>0</v>
      </c>
      <c r="I689" s="964">
        <f t="shared" si="744"/>
        <v>0</v>
      </c>
      <c r="J689" s="964">
        <f t="shared" si="744"/>
        <v>0</v>
      </c>
      <c r="K689" s="964">
        <f t="shared" si="744"/>
        <v>0</v>
      </c>
      <c r="L689" s="964">
        <f t="shared" si="744"/>
        <v>0</v>
      </c>
      <c r="M689" s="964">
        <f t="shared" si="744"/>
        <v>0</v>
      </c>
      <c r="N689" s="964">
        <f t="shared" si="744"/>
        <v>0</v>
      </c>
      <c r="O689" s="964">
        <f t="shared" si="744"/>
        <v>0</v>
      </c>
      <c r="P689" s="964">
        <f t="shared" si="744"/>
        <v>0</v>
      </c>
      <c r="Q689" s="964">
        <f t="shared" si="744"/>
        <v>0</v>
      </c>
      <c r="R689" s="964">
        <f t="shared" si="744"/>
        <v>0</v>
      </c>
      <c r="S689" s="964">
        <f t="shared" si="744"/>
        <v>0</v>
      </c>
      <c r="T689" s="964">
        <f t="shared" si="744"/>
        <v>0</v>
      </c>
      <c r="U689" s="964">
        <f t="shared" si="744"/>
        <v>0</v>
      </c>
      <c r="V689" s="964">
        <f t="shared" si="744"/>
        <v>0</v>
      </c>
      <c r="W689" s="964">
        <f t="shared" si="744"/>
        <v>0</v>
      </c>
      <c r="X689" s="964">
        <f t="shared" si="744"/>
        <v>0</v>
      </c>
      <c r="Y689" s="964">
        <f t="shared" si="744"/>
        <v>0</v>
      </c>
      <c r="Z689" s="964">
        <f t="shared" si="744"/>
        <v>0</v>
      </c>
      <c r="AA689" s="964">
        <f t="shared" si="740"/>
        <v>0</v>
      </c>
      <c r="AB689" s="964">
        <f t="shared" si="744"/>
        <v>0</v>
      </c>
      <c r="AC689" s="964">
        <f t="shared" si="744"/>
        <v>0</v>
      </c>
      <c r="AD689" s="964">
        <f t="shared" si="744"/>
        <v>0</v>
      </c>
      <c r="AE689" s="964">
        <f t="shared" si="744"/>
        <v>0</v>
      </c>
      <c r="AF689" s="964">
        <f t="shared" si="744"/>
        <v>0</v>
      </c>
      <c r="AG689" s="964">
        <f t="shared" si="744"/>
        <v>0</v>
      </c>
      <c r="AH689" s="964">
        <f t="shared" si="744"/>
        <v>0</v>
      </c>
      <c r="AI689" s="964">
        <f t="shared" si="744"/>
        <v>0</v>
      </c>
      <c r="AJ689" s="964">
        <f t="shared" si="744"/>
        <v>0</v>
      </c>
      <c r="AK689" s="964">
        <f t="shared" si="744"/>
        <v>0</v>
      </c>
      <c r="AL689" s="964">
        <f t="shared" si="744"/>
        <v>0</v>
      </c>
      <c r="AM689" s="1746"/>
    </row>
    <row r="690" spans="1:39" x14ac:dyDescent="0.2">
      <c r="A690" s="1230">
        <v>346</v>
      </c>
      <c r="B690" s="1057">
        <v>244</v>
      </c>
      <c r="C690" s="11"/>
      <c r="D690" s="964">
        <f t="shared" ref="D690:AL690" si="745">D372+D424+D476+D528+D580+D632</f>
        <v>0</v>
      </c>
      <c r="E690" s="964">
        <f t="shared" si="745"/>
        <v>64914.7</v>
      </c>
      <c r="F690" s="964">
        <f t="shared" si="745"/>
        <v>240000</v>
      </c>
      <c r="G690" s="964">
        <f t="shared" si="745"/>
        <v>0</v>
      </c>
      <c r="H690" s="964">
        <f t="shared" si="745"/>
        <v>0</v>
      </c>
      <c r="I690" s="964">
        <f t="shared" si="745"/>
        <v>0</v>
      </c>
      <c r="J690" s="964">
        <f t="shared" si="745"/>
        <v>0</v>
      </c>
      <c r="K690" s="964">
        <f t="shared" si="745"/>
        <v>0</v>
      </c>
      <c r="L690" s="964">
        <f t="shared" si="745"/>
        <v>0</v>
      </c>
      <c r="M690" s="964">
        <f t="shared" si="745"/>
        <v>0</v>
      </c>
      <c r="N690" s="964">
        <f t="shared" si="745"/>
        <v>0</v>
      </c>
      <c r="O690" s="964">
        <f t="shared" si="745"/>
        <v>0</v>
      </c>
      <c r="P690" s="964">
        <f t="shared" si="745"/>
        <v>0</v>
      </c>
      <c r="Q690" s="964">
        <f t="shared" si="745"/>
        <v>0</v>
      </c>
      <c r="R690" s="964">
        <f t="shared" si="745"/>
        <v>0</v>
      </c>
      <c r="S690" s="964">
        <f t="shared" si="745"/>
        <v>64914.7</v>
      </c>
      <c r="T690" s="964">
        <f t="shared" si="745"/>
        <v>240000</v>
      </c>
      <c r="U690" s="964">
        <f t="shared" si="745"/>
        <v>0</v>
      </c>
      <c r="V690" s="964">
        <f t="shared" si="745"/>
        <v>0</v>
      </c>
      <c r="W690" s="964">
        <f t="shared" si="745"/>
        <v>0</v>
      </c>
      <c r="X690" s="964">
        <f t="shared" si="745"/>
        <v>304914.7</v>
      </c>
      <c r="Y690" s="964">
        <f t="shared" si="745"/>
        <v>0</v>
      </c>
      <c r="Z690" s="964">
        <f t="shared" si="745"/>
        <v>0</v>
      </c>
      <c r="AA690" s="964">
        <f t="shared" si="740"/>
        <v>0</v>
      </c>
      <c r="AB690" s="964">
        <f t="shared" si="745"/>
        <v>0</v>
      </c>
      <c r="AC690" s="964">
        <f t="shared" si="745"/>
        <v>0</v>
      </c>
      <c r="AD690" s="964">
        <f t="shared" si="745"/>
        <v>0</v>
      </c>
      <c r="AE690" s="964">
        <f t="shared" si="745"/>
        <v>0</v>
      </c>
      <c r="AF690" s="964">
        <f t="shared" si="745"/>
        <v>0</v>
      </c>
      <c r="AG690" s="964">
        <f t="shared" si="745"/>
        <v>0</v>
      </c>
      <c r="AH690" s="964">
        <f t="shared" si="745"/>
        <v>0</v>
      </c>
      <c r="AI690" s="964">
        <f t="shared" si="745"/>
        <v>0</v>
      </c>
      <c r="AJ690" s="964">
        <f t="shared" si="745"/>
        <v>0</v>
      </c>
      <c r="AK690" s="964">
        <f t="shared" si="745"/>
        <v>0</v>
      </c>
      <c r="AL690" s="964">
        <f t="shared" si="745"/>
        <v>304914.7</v>
      </c>
      <c r="AM690" s="1746"/>
    </row>
    <row r="691" spans="1:39" x14ac:dyDescent="0.2">
      <c r="A691" s="1230">
        <v>349</v>
      </c>
      <c r="B691" s="1057">
        <v>244</v>
      </c>
      <c r="C691" s="11"/>
      <c r="D691" s="964">
        <f t="shared" ref="D691:AL691" si="746">D373+D425+D477+D529+D581+D633</f>
        <v>0</v>
      </c>
      <c r="E691" s="964">
        <f t="shared" si="746"/>
        <v>0</v>
      </c>
      <c r="F691" s="964">
        <f t="shared" si="746"/>
        <v>40000</v>
      </c>
      <c r="G691" s="964">
        <f t="shared" si="746"/>
        <v>0</v>
      </c>
      <c r="H691" s="964">
        <f t="shared" si="746"/>
        <v>0</v>
      </c>
      <c r="I691" s="964">
        <f t="shared" si="746"/>
        <v>0</v>
      </c>
      <c r="J691" s="964">
        <f t="shared" si="746"/>
        <v>0</v>
      </c>
      <c r="K691" s="964">
        <f t="shared" si="746"/>
        <v>0</v>
      </c>
      <c r="L691" s="964">
        <f t="shared" si="746"/>
        <v>0</v>
      </c>
      <c r="M691" s="964">
        <f t="shared" si="746"/>
        <v>0</v>
      </c>
      <c r="N691" s="964">
        <f t="shared" si="746"/>
        <v>0</v>
      </c>
      <c r="O691" s="964">
        <f t="shared" si="746"/>
        <v>0</v>
      </c>
      <c r="P691" s="964">
        <f t="shared" si="746"/>
        <v>0</v>
      </c>
      <c r="Q691" s="964">
        <f t="shared" si="746"/>
        <v>0</v>
      </c>
      <c r="R691" s="964">
        <f t="shared" si="746"/>
        <v>0</v>
      </c>
      <c r="S691" s="964">
        <f t="shared" si="746"/>
        <v>0</v>
      </c>
      <c r="T691" s="964">
        <f t="shared" si="746"/>
        <v>40000</v>
      </c>
      <c r="U691" s="964">
        <f t="shared" si="746"/>
        <v>0</v>
      </c>
      <c r="V691" s="964">
        <f t="shared" si="746"/>
        <v>0</v>
      </c>
      <c r="W691" s="964">
        <f t="shared" si="746"/>
        <v>0</v>
      </c>
      <c r="X691" s="964">
        <f t="shared" si="746"/>
        <v>40000</v>
      </c>
      <c r="Y691" s="964">
        <f t="shared" si="746"/>
        <v>0</v>
      </c>
      <c r="Z691" s="964">
        <f t="shared" si="746"/>
        <v>0</v>
      </c>
      <c r="AA691" s="964">
        <f t="shared" si="740"/>
        <v>0</v>
      </c>
      <c r="AB691" s="964">
        <f t="shared" si="746"/>
        <v>0</v>
      </c>
      <c r="AC691" s="964">
        <f t="shared" si="746"/>
        <v>0</v>
      </c>
      <c r="AD691" s="964">
        <f t="shared" si="746"/>
        <v>0</v>
      </c>
      <c r="AE691" s="964">
        <f t="shared" si="746"/>
        <v>0</v>
      </c>
      <c r="AF691" s="964">
        <f t="shared" si="746"/>
        <v>0</v>
      </c>
      <c r="AG691" s="964">
        <f t="shared" si="746"/>
        <v>0</v>
      </c>
      <c r="AH691" s="964">
        <f t="shared" si="746"/>
        <v>0</v>
      </c>
      <c r="AI691" s="964">
        <f t="shared" si="746"/>
        <v>0</v>
      </c>
      <c r="AJ691" s="964">
        <f t="shared" si="746"/>
        <v>0</v>
      </c>
      <c r="AK691" s="964">
        <f t="shared" si="746"/>
        <v>0</v>
      </c>
      <c r="AL691" s="964">
        <f t="shared" si="746"/>
        <v>40000</v>
      </c>
      <c r="AM691" s="1746"/>
    </row>
    <row r="692" spans="1:39" x14ac:dyDescent="0.2">
      <c r="A692" s="11" t="s">
        <v>829</v>
      </c>
      <c r="B692" s="269">
        <v>244</v>
      </c>
      <c r="C692" s="123">
        <f>C374+C426+C478+C530+C582+C634</f>
        <v>0</v>
      </c>
      <c r="D692" s="964">
        <f t="shared" ref="D692:AL692" si="747">D374+D426+D478+D530+D582+D634</f>
        <v>0</v>
      </c>
      <c r="E692" s="964">
        <f t="shared" si="747"/>
        <v>0</v>
      </c>
      <c r="F692" s="964">
        <f t="shared" si="747"/>
        <v>0</v>
      </c>
      <c r="G692" s="964">
        <f t="shared" si="747"/>
        <v>0</v>
      </c>
      <c r="H692" s="964">
        <f t="shared" si="747"/>
        <v>0</v>
      </c>
      <c r="I692" s="964">
        <f t="shared" si="747"/>
        <v>0</v>
      </c>
      <c r="J692" s="964">
        <f t="shared" si="747"/>
        <v>0</v>
      </c>
      <c r="K692" s="964">
        <f t="shared" si="747"/>
        <v>0</v>
      </c>
      <c r="L692" s="964">
        <f t="shared" si="747"/>
        <v>0</v>
      </c>
      <c r="M692" s="964">
        <f t="shared" si="747"/>
        <v>0</v>
      </c>
      <c r="N692" s="964">
        <f t="shared" si="747"/>
        <v>0</v>
      </c>
      <c r="O692" s="964">
        <f t="shared" si="747"/>
        <v>0</v>
      </c>
      <c r="P692" s="964">
        <f t="shared" si="747"/>
        <v>0</v>
      </c>
      <c r="Q692" s="964">
        <f t="shared" si="747"/>
        <v>0</v>
      </c>
      <c r="R692" s="964">
        <f t="shared" si="747"/>
        <v>0</v>
      </c>
      <c r="S692" s="964">
        <f t="shared" si="747"/>
        <v>0</v>
      </c>
      <c r="T692" s="964">
        <f t="shared" si="747"/>
        <v>0</v>
      </c>
      <c r="U692" s="964">
        <f t="shared" si="747"/>
        <v>0</v>
      </c>
      <c r="V692" s="964">
        <f t="shared" si="747"/>
        <v>0</v>
      </c>
      <c r="W692" s="964">
        <f t="shared" si="747"/>
        <v>0</v>
      </c>
      <c r="X692" s="964">
        <f t="shared" si="747"/>
        <v>0</v>
      </c>
      <c r="Y692" s="964">
        <f t="shared" si="747"/>
        <v>0</v>
      </c>
      <c r="Z692" s="964">
        <f t="shared" si="747"/>
        <v>0</v>
      </c>
      <c r="AA692" s="964">
        <f t="shared" si="740"/>
        <v>0</v>
      </c>
      <c r="AB692" s="964">
        <f t="shared" si="747"/>
        <v>0</v>
      </c>
      <c r="AC692" s="964">
        <f t="shared" si="747"/>
        <v>0</v>
      </c>
      <c r="AD692" s="964">
        <f t="shared" si="747"/>
        <v>0</v>
      </c>
      <c r="AE692" s="964">
        <f t="shared" si="747"/>
        <v>0</v>
      </c>
      <c r="AF692" s="964">
        <f t="shared" si="747"/>
        <v>0</v>
      </c>
      <c r="AG692" s="964">
        <f t="shared" si="747"/>
        <v>0</v>
      </c>
      <c r="AH692" s="964">
        <f t="shared" si="747"/>
        <v>0</v>
      </c>
      <c r="AI692" s="964">
        <f t="shared" si="747"/>
        <v>0</v>
      </c>
      <c r="AJ692" s="964">
        <f t="shared" si="747"/>
        <v>0</v>
      </c>
      <c r="AK692" s="964">
        <f t="shared" si="747"/>
        <v>0</v>
      </c>
      <c r="AL692" s="964">
        <f t="shared" si="747"/>
        <v>0</v>
      </c>
      <c r="AM692" s="1746"/>
    </row>
    <row r="693" spans="1:39" x14ac:dyDescent="0.2">
      <c r="A693" s="11" t="s">
        <v>830</v>
      </c>
      <c r="B693" s="269">
        <v>244</v>
      </c>
      <c r="C693" s="123">
        <f>C375+C427+C479+C531+C583+C635</f>
        <v>0</v>
      </c>
      <c r="D693" s="964">
        <f t="shared" ref="D693:AL693" si="748">D375+D427+D479+D531+D583+D635</f>
        <v>0</v>
      </c>
      <c r="E693" s="964">
        <f t="shared" si="748"/>
        <v>0</v>
      </c>
      <c r="F693" s="964">
        <f t="shared" si="748"/>
        <v>0</v>
      </c>
      <c r="G693" s="964">
        <f t="shared" si="748"/>
        <v>0</v>
      </c>
      <c r="H693" s="964">
        <f t="shared" si="748"/>
        <v>0</v>
      </c>
      <c r="I693" s="964">
        <f t="shared" si="748"/>
        <v>0</v>
      </c>
      <c r="J693" s="964">
        <f t="shared" si="748"/>
        <v>0</v>
      </c>
      <c r="K693" s="964">
        <f t="shared" si="748"/>
        <v>0</v>
      </c>
      <c r="L693" s="964">
        <f t="shared" si="748"/>
        <v>0</v>
      </c>
      <c r="M693" s="964">
        <f t="shared" si="748"/>
        <v>0</v>
      </c>
      <c r="N693" s="964">
        <f t="shared" si="748"/>
        <v>0</v>
      </c>
      <c r="O693" s="964">
        <f t="shared" si="748"/>
        <v>0</v>
      </c>
      <c r="P693" s="964">
        <f t="shared" si="748"/>
        <v>0</v>
      </c>
      <c r="Q693" s="964">
        <f t="shared" si="748"/>
        <v>0</v>
      </c>
      <c r="R693" s="964">
        <f t="shared" si="748"/>
        <v>0</v>
      </c>
      <c r="S693" s="964">
        <f t="shared" si="748"/>
        <v>0</v>
      </c>
      <c r="T693" s="964">
        <f t="shared" si="748"/>
        <v>0</v>
      </c>
      <c r="U693" s="964">
        <f t="shared" si="748"/>
        <v>0</v>
      </c>
      <c r="V693" s="964">
        <f t="shared" si="748"/>
        <v>0</v>
      </c>
      <c r="W693" s="964">
        <f t="shared" si="748"/>
        <v>0</v>
      </c>
      <c r="X693" s="964">
        <f t="shared" si="748"/>
        <v>0</v>
      </c>
      <c r="Y693" s="964">
        <f t="shared" si="748"/>
        <v>0</v>
      </c>
      <c r="Z693" s="964">
        <f t="shared" si="748"/>
        <v>0</v>
      </c>
      <c r="AA693" s="964">
        <f t="shared" si="740"/>
        <v>0</v>
      </c>
      <c r="AB693" s="964">
        <f t="shared" si="748"/>
        <v>0</v>
      </c>
      <c r="AC693" s="964">
        <f t="shared" si="748"/>
        <v>0</v>
      </c>
      <c r="AD693" s="964">
        <f t="shared" si="748"/>
        <v>0</v>
      </c>
      <c r="AE693" s="964">
        <f t="shared" si="748"/>
        <v>0</v>
      </c>
      <c r="AF693" s="964">
        <f t="shared" si="748"/>
        <v>0</v>
      </c>
      <c r="AG693" s="964">
        <f t="shared" si="748"/>
        <v>0</v>
      </c>
      <c r="AH693" s="964">
        <f t="shared" si="748"/>
        <v>0</v>
      </c>
      <c r="AI693" s="964">
        <f t="shared" si="748"/>
        <v>0</v>
      </c>
      <c r="AJ693" s="964">
        <f t="shared" si="748"/>
        <v>0</v>
      </c>
      <c r="AK693" s="964">
        <f t="shared" si="748"/>
        <v>0</v>
      </c>
      <c r="AL693" s="964">
        <f t="shared" si="748"/>
        <v>0</v>
      </c>
      <c r="AM693" s="1746"/>
    </row>
    <row r="694" spans="1:39" x14ac:dyDescent="0.2">
      <c r="A694" s="128" t="s">
        <v>204</v>
      </c>
      <c r="B694" s="433"/>
      <c r="C694" s="1059">
        <f>C639+C640+C641+C643+C644+C647+C652+C653+C658+C662+C663+C664+C669+C682+C683+C684+C692+C693</f>
        <v>0</v>
      </c>
      <c r="D694" s="1059">
        <f>D639+D640+D641+D643+D644+D647+D652+D653+D658+D662+D663+D664+D669+D682+D683+D684+D692+D693+D668+D661+D642</f>
        <v>0</v>
      </c>
      <c r="E694" s="1059">
        <f t="shared" ref="E694:AL694" si="749">E639+E640+E641+E643+E644+E647+E652+E653+E658+E662+E663+E664+E669+E682+E683+E684+E692+E693+E668+E661+E642</f>
        <v>2950000</v>
      </c>
      <c r="F694" s="1059">
        <f t="shared" si="749"/>
        <v>9434240</v>
      </c>
      <c r="G694" s="1059">
        <f t="shared" si="749"/>
        <v>0</v>
      </c>
      <c r="H694" s="1059">
        <f t="shared" si="749"/>
        <v>0</v>
      </c>
      <c r="I694" s="1059">
        <f t="shared" si="749"/>
        <v>0</v>
      </c>
      <c r="J694" s="1059">
        <f t="shared" si="749"/>
        <v>0</v>
      </c>
      <c r="K694" s="1059">
        <f t="shared" si="749"/>
        <v>0</v>
      </c>
      <c r="L694" s="1059">
        <f t="shared" si="749"/>
        <v>0</v>
      </c>
      <c r="M694" s="1059">
        <f t="shared" si="749"/>
        <v>0</v>
      </c>
      <c r="N694" s="1059">
        <f t="shared" si="749"/>
        <v>0</v>
      </c>
      <c r="O694" s="1059">
        <f t="shared" si="749"/>
        <v>0</v>
      </c>
      <c r="P694" s="1059">
        <f t="shared" si="749"/>
        <v>0</v>
      </c>
      <c r="Q694" s="1059">
        <f t="shared" si="749"/>
        <v>0</v>
      </c>
      <c r="R694" s="1059">
        <f t="shared" si="749"/>
        <v>0</v>
      </c>
      <c r="S694" s="1059">
        <f t="shared" si="749"/>
        <v>2950000</v>
      </c>
      <c r="T694" s="1059">
        <f t="shared" si="749"/>
        <v>9434240</v>
      </c>
      <c r="U694" s="1059">
        <f t="shared" si="749"/>
        <v>0</v>
      </c>
      <c r="V694" s="1059">
        <f t="shared" si="749"/>
        <v>0</v>
      </c>
      <c r="W694" s="1059">
        <f t="shared" si="749"/>
        <v>0</v>
      </c>
      <c r="X694" s="1059">
        <f t="shared" si="749"/>
        <v>12384240</v>
      </c>
      <c r="Y694" s="1059">
        <f t="shared" si="749"/>
        <v>0</v>
      </c>
      <c r="Z694" s="1059">
        <f t="shared" si="749"/>
        <v>2178038.7400000002</v>
      </c>
      <c r="AA694" s="1059">
        <f>AA639+AA640+AA641+AA643+AA644+AA647+AA652+AA653+AA658+AA662+AA663+AA664+AA669+AA682+AA683+AA684+AA692+AA693+AA668+AA661+AA642</f>
        <v>0</v>
      </c>
      <c r="AB694" s="1059">
        <f t="shared" si="749"/>
        <v>200640</v>
      </c>
      <c r="AC694" s="1059">
        <f t="shared" si="749"/>
        <v>0</v>
      </c>
      <c r="AD694" s="1059">
        <f t="shared" si="749"/>
        <v>660650</v>
      </c>
      <c r="AE694" s="1059">
        <f t="shared" si="749"/>
        <v>0</v>
      </c>
      <c r="AF694" s="1059">
        <f t="shared" si="749"/>
        <v>0</v>
      </c>
      <c r="AG694" s="1059">
        <f t="shared" si="749"/>
        <v>0</v>
      </c>
      <c r="AH694" s="1059">
        <f t="shared" si="749"/>
        <v>2838688.74</v>
      </c>
      <c r="AI694" s="1059">
        <f t="shared" si="749"/>
        <v>200640</v>
      </c>
      <c r="AJ694" s="1059">
        <f t="shared" si="749"/>
        <v>0</v>
      </c>
      <c r="AK694" s="1059">
        <f t="shared" si="749"/>
        <v>3039328.74</v>
      </c>
      <c r="AL694" s="1059">
        <f t="shared" si="749"/>
        <v>15423568.74</v>
      </c>
      <c r="AM694" s="1747"/>
    </row>
    <row r="695" spans="1:39" ht="11.25" customHeight="1" x14ac:dyDescent="0.2">
      <c r="A695" s="1050">
        <v>211</v>
      </c>
      <c r="B695" s="1051">
        <v>111</v>
      </c>
      <c r="C695" s="11"/>
      <c r="D695" s="58"/>
      <c r="E695" s="58">
        <f>400000</f>
        <v>400000</v>
      </c>
      <c r="F695" s="58">
        <f>600000+645854+1095046.45</f>
        <v>2340900.4500000002</v>
      </c>
      <c r="G695" s="58"/>
      <c r="H695" s="58"/>
      <c r="I695" s="58"/>
      <c r="J695" s="58"/>
      <c r="K695" s="58"/>
      <c r="L695" s="58"/>
      <c r="M695" s="58"/>
      <c r="N695" s="58"/>
      <c r="O695" s="58"/>
      <c r="P695" s="58"/>
      <c r="Q695" s="58"/>
      <c r="R695" s="58"/>
      <c r="S695" s="58">
        <f t="shared" ref="S695:S753" si="750">D695+E695+J695+K695</f>
        <v>400000</v>
      </c>
      <c r="T695" s="58">
        <f t="shared" ref="T695:T753" si="751">F695+G695+L695+M695</f>
        <v>2340900.4500000002</v>
      </c>
      <c r="U695" s="58">
        <f>H695+I695+N695+O695</f>
        <v>0</v>
      </c>
      <c r="V695" s="58">
        <f t="shared" ref="V695:V741" si="752">P695</f>
        <v>0</v>
      </c>
      <c r="W695" s="58">
        <f t="shared" ref="W695:W741" si="753">Q695+R695</f>
        <v>0</v>
      </c>
      <c r="X695" s="59">
        <f>SUM(D695:R695)</f>
        <v>2740900.45</v>
      </c>
      <c r="Y695" s="59"/>
      <c r="Z695" s="1521">
        <f>100000+50000+20000-170000</f>
        <v>0</v>
      </c>
      <c r="AA695" s="1521"/>
      <c r="AB695" s="1521"/>
      <c r="AC695" s="1521"/>
      <c r="AD695" s="1521">
        <f>90000+25000-115000</f>
        <v>0</v>
      </c>
      <c r="AE695" s="59"/>
      <c r="AF695" s="59"/>
      <c r="AG695" s="59">
        <f t="shared" ref="AG695:AG726" si="754">Y695+AC695</f>
        <v>0</v>
      </c>
      <c r="AH695" s="59">
        <f>Z695+AD695+AA695</f>
        <v>0</v>
      </c>
      <c r="AI695" s="59">
        <f t="shared" ref="AI695:AI743" si="755">AB695</f>
        <v>0</v>
      </c>
      <c r="AJ695" s="59">
        <f>AE695+AF695</f>
        <v>0</v>
      </c>
      <c r="AK695" s="59">
        <f>SUM(Y695:AF695)</f>
        <v>0</v>
      </c>
      <c r="AL695" s="59">
        <f t="shared" ref="AL695:AL726" si="756">C695+X695+AK695</f>
        <v>2740900.45</v>
      </c>
      <c r="AM695" s="1742" t="s">
        <v>211</v>
      </c>
    </row>
    <row r="696" spans="1:39" x14ac:dyDescent="0.2">
      <c r="A696" s="1050">
        <v>212</v>
      </c>
      <c r="B696" s="1051">
        <v>112</v>
      </c>
      <c r="C696" s="11"/>
      <c r="D696" s="58"/>
      <c r="E696" s="58"/>
      <c r="F696" s="58"/>
      <c r="G696" s="58"/>
      <c r="H696" s="58"/>
      <c r="I696" s="58"/>
      <c r="J696" s="58"/>
      <c r="K696" s="58"/>
      <c r="L696" s="58"/>
      <c r="M696" s="58"/>
      <c r="N696" s="58"/>
      <c r="O696" s="58"/>
      <c r="P696" s="58"/>
      <c r="Q696" s="58"/>
      <c r="R696" s="58"/>
      <c r="S696" s="58">
        <f t="shared" si="750"/>
        <v>0</v>
      </c>
      <c r="T696" s="58">
        <f t="shared" si="751"/>
        <v>0</v>
      </c>
      <c r="U696" s="58">
        <f t="shared" ref="U696:U741" si="757">H696+I696+N696+O696</f>
        <v>0</v>
      </c>
      <c r="V696" s="58">
        <f t="shared" si="752"/>
        <v>0</v>
      </c>
      <c r="W696" s="58">
        <f t="shared" si="753"/>
        <v>0</v>
      </c>
      <c r="X696" s="59">
        <f t="shared" ref="X696:X740" si="758">SUM(D696:R696)</f>
        <v>0</v>
      </c>
      <c r="Y696" s="59"/>
      <c r="Z696" s="1521"/>
      <c r="AA696" s="1521"/>
      <c r="AB696" s="1521"/>
      <c r="AC696" s="1521"/>
      <c r="AD696" s="1521"/>
      <c r="AE696" s="59"/>
      <c r="AF696" s="59"/>
      <c r="AG696" s="59">
        <f t="shared" si="754"/>
        <v>0</v>
      </c>
      <c r="AH696" s="59">
        <f t="shared" ref="AH696:AH741" si="759">Z696+AD696+AA696</f>
        <v>0</v>
      </c>
      <c r="AI696" s="59">
        <f t="shared" si="755"/>
        <v>0</v>
      </c>
      <c r="AJ696" s="59">
        <f t="shared" ref="AJ696:AJ741" si="760">AE696+AF696</f>
        <v>0</v>
      </c>
      <c r="AK696" s="59">
        <f t="shared" ref="AK696:AK741" si="761">SUM(Y696:AF696)</f>
        <v>0</v>
      </c>
      <c r="AL696" s="59">
        <f t="shared" si="756"/>
        <v>0</v>
      </c>
      <c r="AM696" s="1743"/>
    </row>
    <row r="697" spans="1:39" x14ac:dyDescent="0.2">
      <c r="A697" s="1052">
        <v>213</v>
      </c>
      <c r="B697" s="1053">
        <v>119</v>
      </c>
      <c r="C697" s="12"/>
      <c r="D697" s="58"/>
      <c r="E697" s="58">
        <f>350000</f>
        <v>350000</v>
      </c>
      <c r="F697" s="58">
        <f>420000+1000000-1095046.45</f>
        <v>324953.55000000005</v>
      </c>
      <c r="G697" s="58"/>
      <c r="H697" s="58"/>
      <c r="I697" s="58"/>
      <c r="J697" s="58"/>
      <c r="K697" s="58"/>
      <c r="L697" s="58"/>
      <c r="M697" s="58"/>
      <c r="N697" s="58"/>
      <c r="O697" s="58"/>
      <c r="P697" s="58"/>
      <c r="Q697" s="58"/>
      <c r="R697" s="58"/>
      <c r="S697" s="58">
        <f t="shared" si="750"/>
        <v>350000</v>
      </c>
      <c r="T697" s="58">
        <f t="shared" si="751"/>
        <v>324953.55000000005</v>
      </c>
      <c r="U697" s="58">
        <f t="shared" si="757"/>
        <v>0</v>
      </c>
      <c r="V697" s="58">
        <f t="shared" si="752"/>
        <v>0</v>
      </c>
      <c r="W697" s="58">
        <f t="shared" si="753"/>
        <v>0</v>
      </c>
      <c r="X697" s="59">
        <f t="shared" si="758"/>
        <v>674953.55</v>
      </c>
      <c r="Y697" s="59"/>
      <c r="Z697" s="1521">
        <f>70000+9000-79000</f>
        <v>0</v>
      </c>
      <c r="AA697" s="1521"/>
      <c r="AB697" s="1521"/>
      <c r="AC697" s="1521"/>
      <c r="AD697" s="1521">
        <f>50000+7800-57800</f>
        <v>0</v>
      </c>
      <c r="AE697" s="59"/>
      <c r="AF697" s="59"/>
      <c r="AG697" s="59">
        <f t="shared" si="754"/>
        <v>0</v>
      </c>
      <c r="AH697" s="59">
        <f t="shared" si="759"/>
        <v>0</v>
      </c>
      <c r="AI697" s="59">
        <f t="shared" si="755"/>
        <v>0</v>
      </c>
      <c r="AJ697" s="59">
        <f t="shared" si="760"/>
        <v>0</v>
      </c>
      <c r="AK697" s="59">
        <f t="shared" si="761"/>
        <v>0</v>
      </c>
      <c r="AL697" s="59">
        <f t="shared" si="756"/>
        <v>674953.55</v>
      </c>
      <c r="AM697" s="1743"/>
    </row>
    <row r="698" spans="1:39" x14ac:dyDescent="0.2">
      <c r="A698" s="1052">
        <v>214</v>
      </c>
      <c r="B698" s="1053">
        <v>112</v>
      </c>
      <c r="C698" s="12"/>
      <c r="D698" s="58"/>
      <c r="E698" s="58"/>
      <c r="F698" s="58"/>
      <c r="G698" s="58"/>
      <c r="H698" s="58"/>
      <c r="I698" s="58"/>
      <c r="J698" s="58"/>
      <c r="K698" s="58"/>
      <c r="L698" s="58"/>
      <c r="M698" s="58"/>
      <c r="N698" s="58"/>
      <c r="O698" s="58"/>
      <c r="P698" s="58"/>
      <c r="Q698" s="58"/>
      <c r="R698" s="58"/>
      <c r="S698" s="58">
        <f t="shared" si="750"/>
        <v>0</v>
      </c>
      <c r="T698" s="58">
        <f t="shared" si="751"/>
        <v>0</v>
      </c>
      <c r="U698" s="58">
        <f t="shared" si="757"/>
        <v>0</v>
      </c>
      <c r="V698" s="58">
        <f t="shared" si="752"/>
        <v>0</v>
      </c>
      <c r="W698" s="58">
        <f t="shared" si="753"/>
        <v>0</v>
      </c>
      <c r="X698" s="59">
        <f t="shared" si="758"/>
        <v>0</v>
      </c>
      <c r="Y698" s="59"/>
      <c r="Z698" s="1521"/>
      <c r="AA698" s="1521"/>
      <c r="AB698" s="1521"/>
      <c r="AC698" s="1521"/>
      <c r="AD698" s="1521"/>
      <c r="AE698" s="59"/>
      <c r="AF698" s="59"/>
      <c r="AG698" s="59">
        <f t="shared" si="754"/>
        <v>0</v>
      </c>
      <c r="AH698" s="59">
        <f t="shared" si="759"/>
        <v>0</v>
      </c>
      <c r="AI698" s="59">
        <f t="shared" si="755"/>
        <v>0</v>
      </c>
      <c r="AJ698" s="59">
        <f t="shared" si="760"/>
        <v>0</v>
      </c>
      <c r="AK698" s="59">
        <f t="shared" si="761"/>
        <v>0</v>
      </c>
      <c r="AL698" s="59">
        <f t="shared" si="756"/>
        <v>0</v>
      </c>
      <c r="AM698" s="1743"/>
    </row>
    <row r="699" spans="1:39" x14ac:dyDescent="0.2">
      <c r="A699" s="1050">
        <v>221</v>
      </c>
      <c r="B699" s="1051">
        <v>244</v>
      </c>
      <c r="C699" s="11"/>
      <c r="D699" s="58"/>
      <c r="E699" s="58">
        <f>4000</f>
        <v>4000</v>
      </c>
      <c r="F699" s="58">
        <f>1000</f>
        <v>1000</v>
      </c>
      <c r="G699" s="58"/>
      <c r="H699" s="58"/>
      <c r="I699" s="58"/>
      <c r="J699" s="58"/>
      <c r="K699" s="58"/>
      <c r="L699" s="58"/>
      <c r="M699" s="58"/>
      <c r="N699" s="58"/>
      <c r="O699" s="58"/>
      <c r="P699" s="58"/>
      <c r="Q699" s="58"/>
      <c r="R699" s="58"/>
      <c r="S699" s="58">
        <f t="shared" si="750"/>
        <v>4000</v>
      </c>
      <c r="T699" s="58">
        <f t="shared" si="751"/>
        <v>1000</v>
      </c>
      <c r="U699" s="58">
        <f t="shared" si="757"/>
        <v>0</v>
      </c>
      <c r="V699" s="58">
        <f t="shared" si="752"/>
        <v>0</v>
      </c>
      <c r="W699" s="58">
        <f t="shared" si="753"/>
        <v>0</v>
      </c>
      <c r="X699" s="59">
        <f t="shared" si="758"/>
        <v>5000</v>
      </c>
      <c r="Y699" s="59"/>
      <c r="Z699" s="1521"/>
      <c r="AA699" s="1521"/>
      <c r="AB699" s="1521"/>
      <c r="AC699" s="1521"/>
      <c r="AD699" s="1521"/>
      <c r="AE699" s="59"/>
      <c r="AF699" s="59"/>
      <c r="AG699" s="59">
        <f t="shared" si="754"/>
        <v>0</v>
      </c>
      <c r="AH699" s="59">
        <f t="shared" si="759"/>
        <v>0</v>
      </c>
      <c r="AI699" s="59">
        <f t="shared" si="755"/>
        <v>0</v>
      </c>
      <c r="AJ699" s="59">
        <f t="shared" si="760"/>
        <v>0</v>
      </c>
      <c r="AK699" s="59">
        <f t="shared" si="761"/>
        <v>0</v>
      </c>
      <c r="AL699" s="59">
        <f t="shared" si="756"/>
        <v>5000</v>
      </c>
      <c r="AM699" s="1743"/>
    </row>
    <row r="700" spans="1:39" x14ac:dyDescent="0.2">
      <c r="A700" s="1052">
        <v>222</v>
      </c>
      <c r="B700" s="1053">
        <v>112</v>
      </c>
      <c r="C700" s="12"/>
      <c r="D700" s="58"/>
      <c r="E700" s="58"/>
      <c r="F700" s="58"/>
      <c r="G700" s="58"/>
      <c r="H700" s="58"/>
      <c r="I700" s="58"/>
      <c r="J700" s="58"/>
      <c r="K700" s="58"/>
      <c r="L700" s="58"/>
      <c r="M700" s="58"/>
      <c r="N700" s="58"/>
      <c r="O700" s="58"/>
      <c r="P700" s="58"/>
      <c r="Q700" s="58"/>
      <c r="R700" s="58"/>
      <c r="S700" s="58">
        <f t="shared" si="750"/>
        <v>0</v>
      </c>
      <c r="T700" s="58">
        <f t="shared" si="751"/>
        <v>0</v>
      </c>
      <c r="U700" s="58">
        <f t="shared" si="757"/>
        <v>0</v>
      </c>
      <c r="V700" s="58">
        <f t="shared" si="752"/>
        <v>0</v>
      </c>
      <c r="W700" s="58">
        <f t="shared" si="753"/>
        <v>0</v>
      </c>
      <c r="X700" s="59">
        <f t="shared" si="758"/>
        <v>0</v>
      </c>
      <c r="Y700" s="59"/>
      <c r="Z700" s="1521"/>
      <c r="AA700" s="1521"/>
      <c r="AB700" s="1521"/>
      <c r="AC700" s="1521"/>
      <c r="AD700" s="1521"/>
      <c r="AE700" s="59"/>
      <c r="AF700" s="59"/>
      <c r="AG700" s="59">
        <f t="shared" si="754"/>
        <v>0</v>
      </c>
      <c r="AH700" s="59">
        <f t="shared" si="759"/>
        <v>0</v>
      </c>
      <c r="AI700" s="59">
        <f t="shared" si="755"/>
        <v>0</v>
      </c>
      <c r="AJ700" s="59">
        <f t="shared" si="760"/>
        <v>0</v>
      </c>
      <c r="AK700" s="59">
        <f t="shared" si="761"/>
        <v>0</v>
      </c>
      <c r="AL700" s="59">
        <f t="shared" si="756"/>
        <v>0</v>
      </c>
      <c r="AM700" s="1743"/>
    </row>
    <row r="701" spans="1:39" x14ac:dyDescent="0.2">
      <c r="A701" s="1052">
        <v>222</v>
      </c>
      <c r="B701" s="1053">
        <v>244</v>
      </c>
      <c r="C701" s="12"/>
      <c r="D701" s="58"/>
      <c r="E701" s="58"/>
      <c r="F701" s="58"/>
      <c r="G701" s="58"/>
      <c r="H701" s="58"/>
      <c r="I701" s="58"/>
      <c r="J701" s="58"/>
      <c r="K701" s="58"/>
      <c r="L701" s="58"/>
      <c r="M701" s="58"/>
      <c r="N701" s="58"/>
      <c r="O701" s="58"/>
      <c r="P701" s="58"/>
      <c r="Q701" s="58"/>
      <c r="R701" s="58"/>
      <c r="S701" s="58">
        <f t="shared" si="750"/>
        <v>0</v>
      </c>
      <c r="T701" s="58">
        <f t="shared" si="751"/>
        <v>0</v>
      </c>
      <c r="U701" s="58">
        <f t="shared" si="757"/>
        <v>0</v>
      </c>
      <c r="V701" s="58">
        <f t="shared" si="752"/>
        <v>0</v>
      </c>
      <c r="W701" s="58">
        <f t="shared" si="753"/>
        <v>0</v>
      </c>
      <c r="X701" s="59">
        <f t="shared" si="758"/>
        <v>0</v>
      </c>
      <c r="Y701" s="59"/>
      <c r="Z701" s="1521"/>
      <c r="AA701" s="1521"/>
      <c r="AB701" s="1521"/>
      <c r="AC701" s="1521"/>
      <c r="AD701" s="1521"/>
      <c r="AE701" s="59"/>
      <c r="AF701" s="59"/>
      <c r="AG701" s="59">
        <f t="shared" si="754"/>
        <v>0</v>
      </c>
      <c r="AH701" s="59">
        <f t="shared" si="759"/>
        <v>0</v>
      </c>
      <c r="AI701" s="59">
        <f t="shared" si="755"/>
        <v>0</v>
      </c>
      <c r="AJ701" s="59">
        <f t="shared" si="760"/>
        <v>0</v>
      </c>
      <c r="AK701" s="59">
        <f t="shared" si="761"/>
        <v>0</v>
      </c>
      <c r="AL701" s="59">
        <f t="shared" si="756"/>
        <v>0</v>
      </c>
      <c r="AM701" s="1743"/>
    </row>
    <row r="702" spans="1:39" x14ac:dyDescent="0.2">
      <c r="A702" s="1054" t="s">
        <v>196</v>
      </c>
      <c r="B702" s="1053">
        <v>247</v>
      </c>
      <c r="C702" s="42"/>
      <c r="D702" s="58"/>
      <c r="E702" s="58"/>
      <c r="F702" s="58"/>
      <c r="G702" s="58"/>
      <c r="H702" s="58"/>
      <c r="I702" s="58"/>
      <c r="J702" s="58"/>
      <c r="K702" s="58"/>
      <c r="L702" s="58"/>
      <c r="M702" s="58"/>
      <c r="N702" s="58"/>
      <c r="O702" s="58"/>
      <c r="P702" s="58"/>
      <c r="Q702" s="58"/>
      <c r="R702" s="58"/>
      <c r="S702" s="58">
        <f t="shared" si="750"/>
        <v>0</v>
      </c>
      <c r="T702" s="58">
        <f t="shared" si="751"/>
        <v>0</v>
      </c>
      <c r="U702" s="58">
        <f t="shared" si="757"/>
        <v>0</v>
      </c>
      <c r="V702" s="58">
        <f t="shared" si="752"/>
        <v>0</v>
      </c>
      <c r="W702" s="58">
        <f t="shared" si="753"/>
        <v>0</v>
      </c>
      <c r="X702" s="59">
        <f t="shared" si="758"/>
        <v>0</v>
      </c>
      <c r="Y702" s="59"/>
      <c r="Z702" s="1521"/>
      <c r="AA702" s="1521"/>
      <c r="AB702" s="1521"/>
      <c r="AC702" s="1521"/>
      <c r="AD702" s="1521"/>
      <c r="AE702" s="59"/>
      <c r="AF702" s="59"/>
      <c r="AG702" s="59">
        <f t="shared" si="754"/>
        <v>0</v>
      </c>
      <c r="AH702" s="59">
        <f t="shared" si="759"/>
        <v>0</v>
      </c>
      <c r="AI702" s="59">
        <f t="shared" si="755"/>
        <v>0</v>
      </c>
      <c r="AJ702" s="59">
        <f t="shared" si="760"/>
        <v>0</v>
      </c>
      <c r="AK702" s="59">
        <f t="shared" si="761"/>
        <v>0</v>
      </c>
      <c r="AL702" s="59">
        <f t="shared" si="756"/>
        <v>0</v>
      </c>
      <c r="AM702" s="1743"/>
    </row>
    <row r="703" spans="1:39" x14ac:dyDescent="0.2">
      <c r="A703" s="1054" t="s">
        <v>197</v>
      </c>
      <c r="B703" s="1053">
        <v>247</v>
      </c>
      <c r="C703" s="42"/>
      <c r="D703" s="58"/>
      <c r="E703" s="58"/>
      <c r="F703" s="58"/>
      <c r="G703" s="58"/>
      <c r="H703" s="58"/>
      <c r="I703" s="58"/>
      <c r="J703" s="58"/>
      <c r="K703" s="58"/>
      <c r="L703" s="58"/>
      <c r="M703" s="58"/>
      <c r="N703" s="58"/>
      <c r="O703" s="58"/>
      <c r="P703" s="58"/>
      <c r="Q703" s="58"/>
      <c r="R703" s="58"/>
      <c r="S703" s="58">
        <f t="shared" si="750"/>
        <v>0</v>
      </c>
      <c r="T703" s="58">
        <f t="shared" si="751"/>
        <v>0</v>
      </c>
      <c r="U703" s="58">
        <f t="shared" si="757"/>
        <v>0</v>
      </c>
      <c r="V703" s="58">
        <f t="shared" si="752"/>
        <v>0</v>
      </c>
      <c r="W703" s="58">
        <f t="shared" si="753"/>
        <v>0</v>
      </c>
      <c r="X703" s="59">
        <f t="shared" si="758"/>
        <v>0</v>
      </c>
      <c r="Y703" s="59"/>
      <c r="Z703" s="1521">
        <f>70000</f>
        <v>70000</v>
      </c>
      <c r="AA703" s="1521"/>
      <c r="AB703" s="1521"/>
      <c r="AC703" s="1521"/>
      <c r="AD703" s="1521"/>
      <c r="AE703" s="59"/>
      <c r="AF703" s="59"/>
      <c r="AG703" s="59">
        <f t="shared" si="754"/>
        <v>0</v>
      </c>
      <c r="AH703" s="59">
        <f t="shared" si="759"/>
        <v>70000</v>
      </c>
      <c r="AI703" s="59">
        <f t="shared" si="755"/>
        <v>0</v>
      </c>
      <c r="AJ703" s="59">
        <f t="shared" si="760"/>
        <v>0</v>
      </c>
      <c r="AK703" s="59">
        <f t="shared" si="761"/>
        <v>70000</v>
      </c>
      <c r="AL703" s="59">
        <f t="shared" si="756"/>
        <v>70000</v>
      </c>
      <c r="AM703" s="1743"/>
    </row>
    <row r="704" spans="1:39" x14ac:dyDescent="0.2">
      <c r="A704" s="1054" t="s">
        <v>198</v>
      </c>
      <c r="B704" s="1053">
        <v>244</v>
      </c>
      <c r="C704" s="42"/>
      <c r="D704" s="58"/>
      <c r="E704" s="58"/>
      <c r="F704" s="58"/>
      <c r="G704" s="58"/>
      <c r="H704" s="58"/>
      <c r="I704" s="58"/>
      <c r="J704" s="58"/>
      <c r="K704" s="58"/>
      <c r="L704" s="58"/>
      <c r="M704" s="58"/>
      <c r="N704" s="58"/>
      <c r="O704" s="58"/>
      <c r="P704" s="58"/>
      <c r="Q704" s="58"/>
      <c r="R704" s="58"/>
      <c r="S704" s="58">
        <f t="shared" si="750"/>
        <v>0</v>
      </c>
      <c r="T704" s="58">
        <f t="shared" si="751"/>
        <v>0</v>
      </c>
      <c r="U704" s="58">
        <f t="shared" si="757"/>
        <v>0</v>
      </c>
      <c r="V704" s="58">
        <f t="shared" si="752"/>
        <v>0</v>
      </c>
      <c r="W704" s="58">
        <f t="shared" si="753"/>
        <v>0</v>
      </c>
      <c r="X704" s="59">
        <f t="shared" si="758"/>
        <v>0</v>
      </c>
      <c r="Y704" s="59"/>
      <c r="Z704" s="1521">
        <f>13000</f>
        <v>13000</v>
      </c>
      <c r="AA704" s="1521"/>
      <c r="AB704" s="1521"/>
      <c r="AC704" s="1521"/>
      <c r="AD704" s="1521"/>
      <c r="AE704" s="59"/>
      <c r="AF704" s="59"/>
      <c r="AG704" s="59">
        <f t="shared" si="754"/>
        <v>0</v>
      </c>
      <c r="AH704" s="59">
        <f t="shared" si="759"/>
        <v>13000</v>
      </c>
      <c r="AI704" s="59">
        <f t="shared" si="755"/>
        <v>0</v>
      </c>
      <c r="AJ704" s="59">
        <f t="shared" si="760"/>
        <v>0</v>
      </c>
      <c r="AK704" s="59">
        <f t="shared" si="761"/>
        <v>13000</v>
      </c>
      <c r="AL704" s="59">
        <f t="shared" si="756"/>
        <v>13000</v>
      </c>
      <c r="AM704" s="1743"/>
    </row>
    <row r="705" spans="1:39" x14ac:dyDescent="0.2">
      <c r="A705" s="1054" t="s">
        <v>878</v>
      </c>
      <c r="B705" s="1053">
        <v>244</v>
      </c>
      <c r="C705" s="42"/>
      <c r="D705" s="58"/>
      <c r="E705" s="58"/>
      <c r="F705" s="58"/>
      <c r="G705" s="58"/>
      <c r="H705" s="58"/>
      <c r="I705" s="58"/>
      <c r="J705" s="58"/>
      <c r="K705" s="58"/>
      <c r="L705" s="58"/>
      <c r="M705" s="58"/>
      <c r="N705" s="58"/>
      <c r="O705" s="58"/>
      <c r="P705" s="58"/>
      <c r="Q705" s="58"/>
      <c r="R705" s="58"/>
      <c r="S705" s="58">
        <f t="shared" si="750"/>
        <v>0</v>
      </c>
      <c r="T705" s="58">
        <f t="shared" si="751"/>
        <v>0</v>
      </c>
      <c r="U705" s="58">
        <f t="shared" si="757"/>
        <v>0</v>
      </c>
      <c r="V705" s="58">
        <f t="shared" si="752"/>
        <v>0</v>
      </c>
      <c r="W705" s="58">
        <f t="shared" si="753"/>
        <v>0</v>
      </c>
      <c r="X705" s="59">
        <f>SUM(D705:R705)</f>
        <v>0</v>
      </c>
      <c r="Y705" s="59"/>
      <c r="Z705" s="1521">
        <f>5598</f>
        <v>5598</v>
      </c>
      <c r="AA705" s="1521"/>
      <c r="AB705" s="1521"/>
      <c r="AC705" s="1521"/>
      <c r="AD705" s="1521"/>
      <c r="AE705" s="59"/>
      <c r="AF705" s="59"/>
      <c r="AG705" s="59">
        <f t="shared" si="754"/>
        <v>0</v>
      </c>
      <c r="AH705" s="59">
        <f t="shared" si="759"/>
        <v>5598</v>
      </c>
      <c r="AI705" s="59">
        <f t="shared" si="755"/>
        <v>0</v>
      </c>
      <c r="AJ705" s="59">
        <f t="shared" si="760"/>
        <v>0</v>
      </c>
      <c r="AK705" s="59">
        <f t="shared" si="761"/>
        <v>5598</v>
      </c>
      <c r="AL705" s="59">
        <f t="shared" si="756"/>
        <v>5598</v>
      </c>
      <c r="AM705" s="1743"/>
    </row>
    <row r="706" spans="1:39" x14ac:dyDescent="0.2">
      <c r="A706" s="1052">
        <v>224</v>
      </c>
      <c r="B706" s="1053">
        <v>244</v>
      </c>
      <c r="C706" s="12"/>
      <c r="D706" s="58"/>
      <c r="E706" s="58"/>
      <c r="F706" s="58"/>
      <c r="G706" s="58"/>
      <c r="H706" s="58"/>
      <c r="I706" s="58"/>
      <c r="J706" s="58"/>
      <c r="K706" s="58"/>
      <c r="L706" s="58"/>
      <c r="M706" s="58"/>
      <c r="N706" s="58"/>
      <c r="O706" s="58"/>
      <c r="P706" s="58"/>
      <c r="Q706" s="58"/>
      <c r="R706" s="58"/>
      <c r="S706" s="58">
        <f t="shared" si="750"/>
        <v>0</v>
      </c>
      <c r="T706" s="58">
        <f t="shared" si="751"/>
        <v>0</v>
      </c>
      <c r="U706" s="58">
        <f t="shared" si="757"/>
        <v>0</v>
      </c>
      <c r="V706" s="58">
        <f t="shared" si="752"/>
        <v>0</v>
      </c>
      <c r="W706" s="58">
        <f t="shared" si="753"/>
        <v>0</v>
      </c>
      <c r="X706" s="59">
        <f t="shared" si="758"/>
        <v>0</v>
      </c>
      <c r="Y706" s="59"/>
      <c r="Z706" s="1521">
        <f>1000</f>
        <v>1000</v>
      </c>
      <c r="AA706" s="1521"/>
      <c r="AB706" s="1521"/>
      <c r="AC706" s="1521"/>
      <c r="AD706" s="1521"/>
      <c r="AE706" s="59"/>
      <c r="AF706" s="59"/>
      <c r="AG706" s="59">
        <f t="shared" si="754"/>
        <v>0</v>
      </c>
      <c r="AH706" s="59">
        <f t="shared" si="759"/>
        <v>1000</v>
      </c>
      <c r="AI706" s="59">
        <f t="shared" si="755"/>
        <v>0</v>
      </c>
      <c r="AJ706" s="59">
        <f t="shared" si="760"/>
        <v>0</v>
      </c>
      <c r="AK706" s="59">
        <f t="shared" si="761"/>
        <v>1000</v>
      </c>
      <c r="AL706" s="59">
        <f t="shared" si="756"/>
        <v>1000</v>
      </c>
      <c r="AM706" s="1743"/>
    </row>
    <row r="707" spans="1:39" x14ac:dyDescent="0.2">
      <c r="A707" s="1055" t="s">
        <v>199</v>
      </c>
      <c r="B707" s="1057">
        <v>244</v>
      </c>
      <c r="C707" s="14"/>
      <c r="D707" s="58"/>
      <c r="E707" s="58"/>
      <c r="F707" s="58"/>
      <c r="G707" s="58"/>
      <c r="H707" s="58"/>
      <c r="I707" s="58"/>
      <c r="J707" s="58"/>
      <c r="K707" s="58"/>
      <c r="L707" s="58"/>
      <c r="M707" s="58"/>
      <c r="N707" s="58"/>
      <c r="O707" s="58"/>
      <c r="P707" s="58"/>
      <c r="Q707" s="58"/>
      <c r="R707" s="58"/>
      <c r="S707" s="58">
        <f t="shared" si="750"/>
        <v>0</v>
      </c>
      <c r="T707" s="58">
        <f t="shared" si="751"/>
        <v>0</v>
      </c>
      <c r="U707" s="58">
        <f t="shared" si="757"/>
        <v>0</v>
      </c>
      <c r="V707" s="58">
        <f t="shared" si="752"/>
        <v>0</v>
      </c>
      <c r="W707" s="58">
        <f t="shared" si="753"/>
        <v>0</v>
      </c>
      <c r="X707" s="59">
        <f t="shared" si="758"/>
        <v>0</v>
      </c>
      <c r="Y707" s="59"/>
      <c r="Z707" s="1521">
        <f>17000</f>
        <v>17000</v>
      </c>
      <c r="AA707" s="1521"/>
      <c r="AB707" s="1521"/>
      <c r="AC707" s="1521"/>
      <c r="AD707" s="1521"/>
      <c r="AE707" s="59"/>
      <c r="AF707" s="59"/>
      <c r="AG707" s="59">
        <f t="shared" si="754"/>
        <v>0</v>
      </c>
      <c r="AH707" s="59">
        <f t="shared" si="759"/>
        <v>17000</v>
      </c>
      <c r="AI707" s="59">
        <f t="shared" si="755"/>
        <v>0</v>
      </c>
      <c r="AJ707" s="59">
        <f t="shared" si="760"/>
        <v>0</v>
      </c>
      <c r="AK707" s="59">
        <f t="shared" si="761"/>
        <v>17000</v>
      </c>
      <c r="AL707" s="59">
        <f t="shared" si="756"/>
        <v>17000</v>
      </c>
      <c r="AM707" s="1743"/>
    </row>
    <row r="708" spans="1:39" x14ac:dyDescent="0.2">
      <c r="A708" s="1055" t="s">
        <v>200</v>
      </c>
      <c r="B708" s="1057">
        <v>244</v>
      </c>
      <c r="C708" s="14"/>
      <c r="D708" s="58"/>
      <c r="E708" s="58"/>
      <c r="F708" s="58"/>
      <c r="G708" s="58"/>
      <c r="H708" s="58"/>
      <c r="I708" s="58"/>
      <c r="J708" s="58"/>
      <c r="K708" s="58"/>
      <c r="L708" s="58"/>
      <c r="M708" s="58"/>
      <c r="N708" s="58"/>
      <c r="O708" s="58"/>
      <c r="P708" s="58"/>
      <c r="Q708" s="58"/>
      <c r="R708" s="58"/>
      <c r="S708" s="58">
        <f t="shared" si="750"/>
        <v>0</v>
      </c>
      <c r="T708" s="58">
        <f t="shared" si="751"/>
        <v>0</v>
      </c>
      <c r="U708" s="58">
        <f t="shared" si="757"/>
        <v>0</v>
      </c>
      <c r="V708" s="58">
        <f t="shared" si="752"/>
        <v>0</v>
      </c>
      <c r="W708" s="58">
        <f t="shared" si="753"/>
        <v>0</v>
      </c>
      <c r="X708" s="59">
        <f t="shared" si="758"/>
        <v>0</v>
      </c>
      <c r="Y708" s="59"/>
      <c r="Z708" s="1521"/>
      <c r="AA708" s="1521"/>
      <c r="AB708" s="1521"/>
      <c r="AC708" s="1521"/>
      <c r="AD708" s="1521"/>
      <c r="AE708" s="59"/>
      <c r="AF708" s="59"/>
      <c r="AG708" s="59">
        <f t="shared" si="754"/>
        <v>0</v>
      </c>
      <c r="AH708" s="59">
        <f t="shared" si="759"/>
        <v>0</v>
      </c>
      <c r="AI708" s="59">
        <f t="shared" si="755"/>
        <v>0</v>
      </c>
      <c r="AJ708" s="59">
        <f t="shared" si="760"/>
        <v>0</v>
      </c>
      <c r="AK708" s="59">
        <f t="shared" si="761"/>
        <v>0</v>
      </c>
      <c r="AL708" s="59">
        <f t="shared" si="756"/>
        <v>0</v>
      </c>
      <c r="AM708" s="1743"/>
    </row>
    <row r="709" spans="1:39" x14ac:dyDescent="0.2">
      <c r="A709" s="1055" t="s">
        <v>201</v>
      </c>
      <c r="B709" s="1057">
        <v>244</v>
      </c>
      <c r="C709" s="14"/>
      <c r="D709" s="58"/>
      <c r="E709" s="58">
        <f>7000</f>
        <v>7000</v>
      </c>
      <c r="F709" s="58">
        <f>7000</f>
        <v>7000</v>
      </c>
      <c r="G709" s="58"/>
      <c r="H709" s="58"/>
      <c r="I709" s="58"/>
      <c r="J709" s="58"/>
      <c r="K709" s="58"/>
      <c r="L709" s="58"/>
      <c r="M709" s="58"/>
      <c r="N709" s="58"/>
      <c r="O709" s="58"/>
      <c r="P709" s="58"/>
      <c r="Q709" s="58"/>
      <c r="R709" s="58"/>
      <c r="S709" s="58">
        <f t="shared" si="750"/>
        <v>7000</v>
      </c>
      <c r="T709" s="58">
        <f t="shared" si="751"/>
        <v>7000</v>
      </c>
      <c r="U709" s="58">
        <f t="shared" si="757"/>
        <v>0</v>
      </c>
      <c r="V709" s="58">
        <f t="shared" si="752"/>
        <v>0</v>
      </c>
      <c r="W709" s="58">
        <f t="shared" si="753"/>
        <v>0</v>
      </c>
      <c r="X709" s="59">
        <f t="shared" si="758"/>
        <v>14000</v>
      </c>
      <c r="Y709" s="59"/>
      <c r="Z709" s="1521">
        <f>900+1400+3350</f>
        <v>5650</v>
      </c>
      <c r="AA709" s="1521"/>
      <c r="AB709" s="1521"/>
      <c r="AC709" s="1521"/>
      <c r="AD709" s="1521"/>
      <c r="AE709" s="59"/>
      <c r="AF709" s="59"/>
      <c r="AG709" s="59">
        <f t="shared" si="754"/>
        <v>0</v>
      </c>
      <c r="AH709" s="59">
        <f t="shared" si="759"/>
        <v>5650</v>
      </c>
      <c r="AI709" s="59">
        <f t="shared" si="755"/>
        <v>0</v>
      </c>
      <c r="AJ709" s="59">
        <f t="shared" si="760"/>
        <v>0</v>
      </c>
      <c r="AK709" s="59">
        <f t="shared" si="761"/>
        <v>5650</v>
      </c>
      <c r="AL709" s="59">
        <f t="shared" si="756"/>
        <v>19650</v>
      </c>
      <c r="AM709" s="1743"/>
    </row>
    <row r="710" spans="1:39" x14ac:dyDescent="0.2">
      <c r="A710" s="1055" t="s">
        <v>202</v>
      </c>
      <c r="B710" s="1057">
        <v>244</v>
      </c>
      <c r="C710" s="14"/>
      <c r="D710" s="58"/>
      <c r="E710" s="58"/>
      <c r="F710" s="58"/>
      <c r="G710" s="58"/>
      <c r="H710" s="58"/>
      <c r="I710" s="58"/>
      <c r="J710" s="58"/>
      <c r="K710" s="58"/>
      <c r="L710" s="58"/>
      <c r="M710" s="58"/>
      <c r="N710" s="58"/>
      <c r="O710" s="58"/>
      <c r="P710" s="58"/>
      <c r="Q710" s="58"/>
      <c r="R710" s="58"/>
      <c r="S710" s="58">
        <f t="shared" si="750"/>
        <v>0</v>
      </c>
      <c r="T710" s="58">
        <f t="shared" si="751"/>
        <v>0</v>
      </c>
      <c r="U710" s="58">
        <f t="shared" si="757"/>
        <v>0</v>
      </c>
      <c r="V710" s="58">
        <f t="shared" si="752"/>
        <v>0</v>
      </c>
      <c r="W710" s="58">
        <f t="shared" si="753"/>
        <v>0</v>
      </c>
      <c r="X710" s="59">
        <f t="shared" si="758"/>
        <v>0</v>
      </c>
      <c r="Y710" s="59"/>
      <c r="Z710" s="1521"/>
      <c r="AA710" s="1521"/>
      <c r="AB710" s="1521"/>
      <c r="AC710" s="1521"/>
      <c r="AD710" s="1521"/>
      <c r="AE710" s="59"/>
      <c r="AF710" s="59"/>
      <c r="AG710" s="59">
        <f t="shared" si="754"/>
        <v>0</v>
      </c>
      <c r="AH710" s="59">
        <f t="shared" si="759"/>
        <v>0</v>
      </c>
      <c r="AI710" s="59">
        <f t="shared" si="755"/>
        <v>0</v>
      </c>
      <c r="AJ710" s="59">
        <f t="shared" si="760"/>
        <v>0</v>
      </c>
      <c r="AK710" s="59">
        <f t="shared" si="761"/>
        <v>0</v>
      </c>
      <c r="AL710" s="59">
        <f t="shared" si="756"/>
        <v>0</v>
      </c>
      <c r="AM710" s="1743"/>
    </row>
    <row r="711" spans="1:39" x14ac:dyDescent="0.2">
      <c r="A711" s="1056" t="s">
        <v>246</v>
      </c>
      <c r="B711" s="1057">
        <v>244</v>
      </c>
      <c r="C711" s="15"/>
      <c r="D711" s="58"/>
      <c r="E711" s="58">
        <f>20000</f>
        <v>20000</v>
      </c>
      <c r="F711" s="58">
        <f>10000</f>
        <v>10000</v>
      </c>
      <c r="G711" s="58"/>
      <c r="H711" s="58"/>
      <c r="I711" s="58"/>
      <c r="J711" s="58"/>
      <c r="K711" s="58"/>
      <c r="L711" s="58"/>
      <c r="M711" s="58"/>
      <c r="N711" s="58"/>
      <c r="O711" s="58"/>
      <c r="P711" s="58"/>
      <c r="Q711" s="58"/>
      <c r="R711" s="58"/>
      <c r="S711" s="58">
        <f t="shared" si="750"/>
        <v>20000</v>
      </c>
      <c r="T711" s="58">
        <f t="shared" si="751"/>
        <v>10000</v>
      </c>
      <c r="U711" s="58">
        <f t="shared" si="757"/>
        <v>0</v>
      </c>
      <c r="V711" s="58">
        <f t="shared" si="752"/>
        <v>0</v>
      </c>
      <c r="W711" s="58">
        <f t="shared" si="753"/>
        <v>0</v>
      </c>
      <c r="X711" s="59">
        <f t="shared" si="758"/>
        <v>30000</v>
      </c>
      <c r="Y711" s="59"/>
      <c r="Z711" s="1521">
        <f>2426+8000+1200</f>
        <v>11626</v>
      </c>
      <c r="AA711" s="1521"/>
      <c r="AB711" s="1521"/>
      <c r="AC711" s="1521"/>
      <c r="AD711" s="1521"/>
      <c r="AE711" s="59"/>
      <c r="AF711" s="59"/>
      <c r="AG711" s="59">
        <f t="shared" si="754"/>
        <v>0</v>
      </c>
      <c r="AH711" s="59">
        <f t="shared" si="759"/>
        <v>11626</v>
      </c>
      <c r="AI711" s="59">
        <f t="shared" si="755"/>
        <v>0</v>
      </c>
      <c r="AJ711" s="59">
        <f t="shared" si="760"/>
        <v>0</v>
      </c>
      <c r="AK711" s="59">
        <f t="shared" si="761"/>
        <v>11626</v>
      </c>
      <c r="AL711" s="59">
        <f t="shared" si="756"/>
        <v>41626</v>
      </c>
      <c r="AM711" s="1743"/>
    </row>
    <row r="712" spans="1:39" x14ac:dyDescent="0.2">
      <c r="A712" s="1056" t="s">
        <v>248</v>
      </c>
      <c r="B712" s="1057">
        <v>244</v>
      </c>
      <c r="C712" s="15"/>
      <c r="D712" s="58"/>
      <c r="E712" s="58"/>
      <c r="F712" s="58"/>
      <c r="G712" s="58"/>
      <c r="H712" s="58"/>
      <c r="I712" s="58"/>
      <c r="J712" s="58"/>
      <c r="K712" s="58"/>
      <c r="L712" s="58"/>
      <c r="M712" s="58"/>
      <c r="N712" s="58"/>
      <c r="O712" s="58"/>
      <c r="P712" s="58"/>
      <c r="Q712" s="58"/>
      <c r="R712" s="58"/>
      <c r="S712" s="58">
        <f t="shared" si="750"/>
        <v>0</v>
      </c>
      <c r="T712" s="58">
        <f t="shared" si="751"/>
        <v>0</v>
      </c>
      <c r="U712" s="58">
        <f t="shared" si="757"/>
        <v>0</v>
      </c>
      <c r="V712" s="58">
        <f t="shared" si="752"/>
        <v>0</v>
      </c>
      <c r="W712" s="58">
        <f t="shared" si="753"/>
        <v>0</v>
      </c>
      <c r="X712" s="59">
        <f t="shared" si="758"/>
        <v>0</v>
      </c>
      <c r="Y712" s="59"/>
      <c r="Z712" s="1521"/>
      <c r="AA712" s="1521"/>
      <c r="AB712" s="1521"/>
      <c r="AC712" s="1521"/>
      <c r="AD712" s="1521"/>
      <c r="AE712" s="59"/>
      <c r="AF712" s="59"/>
      <c r="AG712" s="59">
        <f t="shared" si="754"/>
        <v>0</v>
      </c>
      <c r="AH712" s="59">
        <f t="shared" si="759"/>
        <v>0</v>
      </c>
      <c r="AI712" s="59">
        <f t="shared" si="755"/>
        <v>0</v>
      </c>
      <c r="AJ712" s="59">
        <f t="shared" si="760"/>
        <v>0</v>
      </c>
      <c r="AK712" s="59">
        <f t="shared" si="761"/>
        <v>0</v>
      </c>
      <c r="AL712" s="59">
        <f t="shared" si="756"/>
        <v>0</v>
      </c>
      <c r="AM712" s="1743"/>
    </row>
    <row r="713" spans="1:39" x14ac:dyDescent="0.2">
      <c r="A713" s="1050">
        <v>227</v>
      </c>
      <c r="B713" s="1051">
        <v>244</v>
      </c>
      <c r="C713" s="11"/>
      <c r="D713" s="58"/>
      <c r="E713" s="58"/>
      <c r="F713" s="58"/>
      <c r="G713" s="58"/>
      <c r="H713" s="58"/>
      <c r="I713" s="58"/>
      <c r="J713" s="58"/>
      <c r="K713" s="58"/>
      <c r="L713" s="58"/>
      <c r="M713" s="58"/>
      <c r="N713" s="58"/>
      <c r="O713" s="58"/>
      <c r="P713" s="58"/>
      <c r="Q713" s="58"/>
      <c r="R713" s="58"/>
      <c r="S713" s="58">
        <f t="shared" si="750"/>
        <v>0</v>
      </c>
      <c r="T713" s="58">
        <f t="shared" si="751"/>
        <v>0</v>
      </c>
      <c r="U713" s="58">
        <f t="shared" si="757"/>
        <v>0</v>
      </c>
      <c r="V713" s="58">
        <f t="shared" si="752"/>
        <v>0</v>
      </c>
      <c r="W713" s="58">
        <f t="shared" si="753"/>
        <v>0</v>
      </c>
      <c r="X713" s="59">
        <f t="shared" si="758"/>
        <v>0</v>
      </c>
      <c r="Y713" s="59"/>
      <c r="Z713" s="1521"/>
      <c r="AA713" s="1521"/>
      <c r="AB713" s="1521"/>
      <c r="AC713" s="1521"/>
      <c r="AD713" s="1521"/>
      <c r="AE713" s="59"/>
      <c r="AF713" s="59"/>
      <c r="AG713" s="59">
        <f t="shared" si="754"/>
        <v>0</v>
      </c>
      <c r="AH713" s="59">
        <f t="shared" si="759"/>
        <v>0</v>
      </c>
      <c r="AI713" s="59">
        <f t="shared" si="755"/>
        <v>0</v>
      </c>
      <c r="AJ713" s="59">
        <f t="shared" si="760"/>
        <v>0</v>
      </c>
      <c r="AK713" s="59">
        <f t="shared" si="761"/>
        <v>0</v>
      </c>
      <c r="AL713" s="59">
        <f t="shared" si="756"/>
        <v>0</v>
      </c>
      <c r="AM713" s="1743"/>
    </row>
    <row r="714" spans="1:39" x14ac:dyDescent="0.2">
      <c r="A714" s="1056">
        <v>262</v>
      </c>
      <c r="B714" s="1049">
        <v>112</v>
      </c>
      <c r="C714" s="15"/>
      <c r="D714" s="58"/>
      <c r="E714" s="58"/>
      <c r="F714" s="58"/>
      <c r="G714" s="58"/>
      <c r="H714" s="58"/>
      <c r="I714" s="58"/>
      <c r="J714" s="58"/>
      <c r="K714" s="58"/>
      <c r="L714" s="58"/>
      <c r="M714" s="58"/>
      <c r="N714" s="58"/>
      <c r="O714" s="58"/>
      <c r="P714" s="58"/>
      <c r="Q714" s="58"/>
      <c r="R714" s="58"/>
      <c r="S714" s="58">
        <f t="shared" si="750"/>
        <v>0</v>
      </c>
      <c r="T714" s="58">
        <f t="shared" si="751"/>
        <v>0</v>
      </c>
      <c r="U714" s="58">
        <f t="shared" si="757"/>
        <v>0</v>
      </c>
      <c r="V714" s="58">
        <f t="shared" si="752"/>
        <v>0</v>
      </c>
      <c r="W714" s="58">
        <f t="shared" si="753"/>
        <v>0</v>
      </c>
      <c r="X714" s="59">
        <f t="shared" si="758"/>
        <v>0</v>
      </c>
      <c r="Y714" s="59"/>
      <c r="Z714" s="1521"/>
      <c r="AA714" s="1521"/>
      <c r="AB714" s="1521"/>
      <c r="AC714" s="1521"/>
      <c r="AD714" s="1521"/>
      <c r="AE714" s="59"/>
      <c r="AF714" s="59"/>
      <c r="AG714" s="59">
        <f t="shared" si="754"/>
        <v>0</v>
      </c>
      <c r="AH714" s="59">
        <f t="shared" si="759"/>
        <v>0</v>
      </c>
      <c r="AI714" s="59">
        <f t="shared" si="755"/>
        <v>0</v>
      </c>
      <c r="AJ714" s="59">
        <f t="shared" si="760"/>
        <v>0</v>
      </c>
      <c r="AK714" s="59">
        <f t="shared" si="761"/>
        <v>0</v>
      </c>
      <c r="AL714" s="59">
        <f t="shared" si="756"/>
        <v>0</v>
      </c>
      <c r="AM714" s="1743"/>
    </row>
    <row r="715" spans="1:39" x14ac:dyDescent="0.2">
      <c r="A715" s="1056">
        <v>262</v>
      </c>
      <c r="B715" s="1049">
        <v>119</v>
      </c>
      <c r="C715" s="15"/>
      <c r="D715" s="58"/>
      <c r="E715" s="58"/>
      <c r="F715" s="58"/>
      <c r="G715" s="58"/>
      <c r="H715" s="58"/>
      <c r="I715" s="58"/>
      <c r="J715" s="58"/>
      <c r="K715" s="58"/>
      <c r="L715" s="58"/>
      <c r="M715" s="58"/>
      <c r="N715" s="58"/>
      <c r="O715" s="58"/>
      <c r="P715" s="58"/>
      <c r="Q715" s="58"/>
      <c r="R715" s="58"/>
      <c r="S715" s="58">
        <f t="shared" si="750"/>
        <v>0</v>
      </c>
      <c r="T715" s="58">
        <f t="shared" si="751"/>
        <v>0</v>
      </c>
      <c r="U715" s="58">
        <f t="shared" si="757"/>
        <v>0</v>
      </c>
      <c r="V715" s="58">
        <f t="shared" si="752"/>
        <v>0</v>
      </c>
      <c r="W715" s="58">
        <f t="shared" si="753"/>
        <v>0</v>
      </c>
      <c r="X715" s="59">
        <f t="shared" si="758"/>
        <v>0</v>
      </c>
      <c r="Y715" s="59"/>
      <c r="Z715" s="1521"/>
      <c r="AA715" s="1521"/>
      <c r="AB715" s="1521"/>
      <c r="AC715" s="1521"/>
      <c r="AD715" s="1521"/>
      <c r="AE715" s="59"/>
      <c r="AF715" s="59"/>
      <c r="AG715" s="59">
        <f t="shared" si="754"/>
        <v>0</v>
      </c>
      <c r="AH715" s="59">
        <f t="shared" si="759"/>
        <v>0</v>
      </c>
      <c r="AI715" s="59">
        <f t="shared" si="755"/>
        <v>0</v>
      </c>
      <c r="AJ715" s="59">
        <f t="shared" si="760"/>
        <v>0</v>
      </c>
      <c r="AK715" s="59">
        <f t="shared" si="761"/>
        <v>0</v>
      </c>
      <c r="AL715" s="59">
        <f t="shared" si="756"/>
        <v>0</v>
      </c>
      <c r="AM715" s="1743"/>
    </row>
    <row r="716" spans="1:39" x14ac:dyDescent="0.2">
      <c r="A716" s="1050">
        <v>266</v>
      </c>
      <c r="B716" s="1051">
        <v>111</v>
      </c>
      <c r="C716" s="11"/>
      <c r="D716" s="58"/>
      <c r="E716" s="58"/>
      <c r="F716" s="58"/>
      <c r="G716" s="58"/>
      <c r="H716" s="58"/>
      <c r="I716" s="58"/>
      <c r="J716" s="58"/>
      <c r="K716" s="58"/>
      <c r="L716" s="58"/>
      <c r="M716" s="58"/>
      <c r="N716" s="58"/>
      <c r="O716" s="58"/>
      <c r="P716" s="58"/>
      <c r="Q716" s="58"/>
      <c r="R716" s="58"/>
      <c r="S716" s="58">
        <f>D716+E716+J716+K716</f>
        <v>0</v>
      </c>
      <c r="T716" s="58">
        <f>F716+G716+L716+M716</f>
        <v>0</v>
      </c>
      <c r="U716" s="58">
        <f>H716+I716+N716+O716</f>
        <v>0</v>
      </c>
      <c r="V716" s="58">
        <f>P716</f>
        <v>0</v>
      </c>
      <c r="W716" s="58">
        <f t="shared" si="753"/>
        <v>0</v>
      </c>
      <c r="X716" s="59">
        <f t="shared" si="758"/>
        <v>0</v>
      </c>
      <c r="Y716" s="59"/>
      <c r="Z716" s="1521"/>
      <c r="AA716" s="1521"/>
      <c r="AB716" s="1521"/>
      <c r="AC716" s="1521"/>
      <c r="AD716" s="1521"/>
      <c r="AE716" s="59"/>
      <c r="AF716" s="59"/>
      <c r="AG716" s="59">
        <f t="shared" si="754"/>
        <v>0</v>
      </c>
      <c r="AH716" s="59">
        <f t="shared" si="759"/>
        <v>0</v>
      </c>
      <c r="AI716" s="59">
        <f t="shared" si="755"/>
        <v>0</v>
      </c>
      <c r="AJ716" s="59">
        <f t="shared" si="760"/>
        <v>0</v>
      </c>
      <c r="AK716" s="59">
        <f t="shared" si="761"/>
        <v>0</v>
      </c>
      <c r="AL716" s="59">
        <f t="shared" si="756"/>
        <v>0</v>
      </c>
      <c r="AM716" s="1743"/>
    </row>
    <row r="717" spans="1:39" x14ac:dyDescent="0.2">
      <c r="A717" s="1050">
        <v>266</v>
      </c>
      <c r="B717" s="1051">
        <v>112</v>
      </c>
      <c r="C717" s="11"/>
      <c r="D717" s="58"/>
      <c r="E717" s="58"/>
      <c r="F717" s="58"/>
      <c r="G717" s="58"/>
      <c r="H717" s="58"/>
      <c r="I717" s="58"/>
      <c r="J717" s="58"/>
      <c r="K717" s="58"/>
      <c r="L717" s="58"/>
      <c r="M717" s="58"/>
      <c r="N717" s="58"/>
      <c r="O717" s="58"/>
      <c r="P717" s="58"/>
      <c r="Q717" s="58"/>
      <c r="R717" s="58"/>
      <c r="S717" s="58">
        <f>D717+E717+J717+K717</f>
        <v>0</v>
      </c>
      <c r="T717" s="58">
        <f>F717+G717+L717+M717</f>
        <v>0</v>
      </c>
      <c r="U717" s="58">
        <f>H717+I717+N717+O717</f>
        <v>0</v>
      </c>
      <c r="V717" s="58">
        <f>P717</f>
        <v>0</v>
      </c>
      <c r="W717" s="58">
        <f t="shared" si="753"/>
        <v>0</v>
      </c>
      <c r="X717" s="59">
        <f t="shared" si="758"/>
        <v>0</v>
      </c>
      <c r="Y717" s="59"/>
      <c r="Z717" s="1521"/>
      <c r="AA717" s="1521"/>
      <c r="AB717" s="1521"/>
      <c r="AC717" s="1521"/>
      <c r="AD717" s="1521"/>
      <c r="AE717" s="59"/>
      <c r="AF717" s="59"/>
      <c r="AG717" s="59">
        <f t="shared" si="754"/>
        <v>0</v>
      </c>
      <c r="AH717" s="59">
        <f t="shared" si="759"/>
        <v>0</v>
      </c>
      <c r="AI717" s="59">
        <f t="shared" si="755"/>
        <v>0</v>
      </c>
      <c r="AJ717" s="59">
        <f t="shared" si="760"/>
        <v>0</v>
      </c>
      <c r="AK717" s="59">
        <f t="shared" si="761"/>
        <v>0</v>
      </c>
      <c r="AL717" s="59">
        <f t="shared" si="756"/>
        <v>0</v>
      </c>
      <c r="AM717" s="1743"/>
    </row>
    <row r="718" spans="1:39" x14ac:dyDescent="0.2">
      <c r="A718" s="1050">
        <v>266</v>
      </c>
      <c r="B718" s="1051">
        <v>119</v>
      </c>
      <c r="C718" s="11"/>
      <c r="D718" s="58"/>
      <c r="E718" s="58"/>
      <c r="F718" s="58"/>
      <c r="G718" s="58"/>
      <c r="H718" s="58"/>
      <c r="I718" s="58"/>
      <c r="J718" s="58"/>
      <c r="K718" s="58"/>
      <c r="L718" s="58"/>
      <c r="M718" s="58"/>
      <c r="N718" s="58"/>
      <c r="O718" s="58"/>
      <c r="P718" s="58"/>
      <c r="Q718" s="58"/>
      <c r="R718" s="58"/>
      <c r="S718" s="58">
        <f>D718+E718+J718+K718</f>
        <v>0</v>
      </c>
      <c r="T718" s="58">
        <f>F718+G718+L718+M718</f>
        <v>0</v>
      </c>
      <c r="U718" s="58">
        <f>H718+I718+N718+O718</f>
        <v>0</v>
      </c>
      <c r="V718" s="58">
        <f>P718</f>
        <v>0</v>
      </c>
      <c r="W718" s="58">
        <f t="shared" si="753"/>
        <v>0</v>
      </c>
      <c r="X718" s="59">
        <f t="shared" si="758"/>
        <v>0</v>
      </c>
      <c r="Y718" s="59"/>
      <c r="Z718" s="1521"/>
      <c r="AA718" s="1521"/>
      <c r="AB718" s="1521"/>
      <c r="AC718" s="1521"/>
      <c r="AD718" s="1521"/>
      <c r="AE718" s="59"/>
      <c r="AF718" s="59"/>
      <c r="AG718" s="59">
        <f t="shared" si="754"/>
        <v>0</v>
      </c>
      <c r="AH718" s="59">
        <f t="shared" si="759"/>
        <v>0</v>
      </c>
      <c r="AI718" s="59">
        <f t="shared" si="755"/>
        <v>0</v>
      </c>
      <c r="AJ718" s="59">
        <f t="shared" si="760"/>
        <v>0</v>
      </c>
      <c r="AK718" s="59">
        <f t="shared" si="761"/>
        <v>0</v>
      </c>
      <c r="AL718" s="59">
        <f t="shared" si="756"/>
        <v>0</v>
      </c>
      <c r="AM718" s="1743"/>
    </row>
    <row r="719" spans="1:39" hidden="1" x14ac:dyDescent="0.2">
      <c r="A719" s="1050">
        <v>267</v>
      </c>
      <c r="B719" s="1051">
        <v>112</v>
      </c>
      <c r="C719" s="11"/>
      <c r="D719" s="58"/>
      <c r="E719" s="58"/>
      <c r="F719" s="58"/>
      <c r="G719" s="58"/>
      <c r="H719" s="58"/>
      <c r="I719" s="58"/>
      <c r="J719" s="58"/>
      <c r="K719" s="58"/>
      <c r="L719" s="58"/>
      <c r="M719" s="58"/>
      <c r="N719" s="58"/>
      <c r="O719" s="58"/>
      <c r="P719" s="58"/>
      <c r="Q719" s="58"/>
      <c r="R719" s="58"/>
      <c r="S719" s="58">
        <f>D719+E719+J719+K719</f>
        <v>0</v>
      </c>
      <c r="T719" s="58">
        <f>F719+G719+L719+M719</f>
        <v>0</v>
      </c>
      <c r="U719" s="58">
        <f>H719+I719+N719+O719</f>
        <v>0</v>
      </c>
      <c r="V719" s="58">
        <f>P719</f>
        <v>0</v>
      </c>
      <c r="W719" s="58">
        <f t="shared" si="753"/>
        <v>0</v>
      </c>
      <c r="X719" s="59">
        <f t="shared" si="758"/>
        <v>0</v>
      </c>
      <c r="Y719" s="59"/>
      <c r="Z719" s="1521"/>
      <c r="AA719" s="1521"/>
      <c r="AB719" s="1521"/>
      <c r="AC719" s="1521"/>
      <c r="AD719" s="1521"/>
      <c r="AE719" s="59"/>
      <c r="AF719" s="59"/>
      <c r="AG719" s="59">
        <f t="shared" si="754"/>
        <v>0</v>
      </c>
      <c r="AH719" s="59">
        <f t="shared" si="759"/>
        <v>0</v>
      </c>
      <c r="AI719" s="59">
        <f t="shared" si="755"/>
        <v>0</v>
      </c>
      <c r="AJ719" s="59">
        <f t="shared" si="760"/>
        <v>0</v>
      </c>
      <c r="AK719" s="59">
        <f t="shared" si="761"/>
        <v>0</v>
      </c>
      <c r="AL719" s="59">
        <f t="shared" si="756"/>
        <v>0</v>
      </c>
      <c r="AM719" s="1743"/>
    </row>
    <row r="720" spans="1:39" x14ac:dyDescent="0.2">
      <c r="A720" s="1056">
        <v>291</v>
      </c>
      <c r="B720" s="1147">
        <v>851</v>
      </c>
      <c r="C720" s="15"/>
      <c r="D720" s="58"/>
      <c r="E720" s="58"/>
      <c r="F720" s="58"/>
      <c r="G720" s="58"/>
      <c r="H720" s="58"/>
      <c r="I720" s="58"/>
      <c r="J720" s="58"/>
      <c r="K720" s="58"/>
      <c r="L720" s="58"/>
      <c r="M720" s="58"/>
      <c r="N720" s="58"/>
      <c r="O720" s="58"/>
      <c r="P720" s="58"/>
      <c r="Q720" s="58"/>
      <c r="R720" s="58"/>
      <c r="S720" s="58">
        <f t="shared" si="750"/>
        <v>0</v>
      </c>
      <c r="T720" s="58">
        <f t="shared" si="751"/>
        <v>0</v>
      </c>
      <c r="U720" s="58">
        <f t="shared" si="757"/>
        <v>0</v>
      </c>
      <c r="V720" s="58">
        <f t="shared" si="752"/>
        <v>0</v>
      </c>
      <c r="W720" s="58">
        <f t="shared" si="753"/>
        <v>0</v>
      </c>
      <c r="X720" s="59">
        <f t="shared" si="758"/>
        <v>0</v>
      </c>
      <c r="Y720" s="59"/>
      <c r="Z720" s="1521">
        <f>60000-50000</f>
        <v>10000</v>
      </c>
      <c r="AA720" s="1521"/>
      <c r="AB720" s="1521"/>
      <c r="AC720" s="1521"/>
      <c r="AD720" s="1521"/>
      <c r="AE720" s="59"/>
      <c r="AF720" s="59"/>
      <c r="AG720" s="59">
        <f t="shared" si="754"/>
        <v>0</v>
      </c>
      <c r="AH720" s="59">
        <f t="shared" si="759"/>
        <v>10000</v>
      </c>
      <c r="AI720" s="59">
        <f t="shared" si="755"/>
        <v>0</v>
      </c>
      <c r="AJ720" s="59">
        <f t="shared" si="760"/>
        <v>0</v>
      </c>
      <c r="AK720" s="59">
        <f t="shared" si="761"/>
        <v>10000</v>
      </c>
      <c r="AL720" s="59">
        <f t="shared" si="756"/>
        <v>10000</v>
      </c>
      <c r="AM720" s="1743"/>
    </row>
    <row r="721" spans="1:39" x14ac:dyDescent="0.2">
      <c r="A721" s="1056">
        <v>291</v>
      </c>
      <c r="B721" s="1147">
        <v>851</v>
      </c>
      <c r="C721" s="15"/>
      <c r="D721" s="58"/>
      <c r="E721" s="58"/>
      <c r="F721" s="58"/>
      <c r="G721" s="58"/>
      <c r="H721" s="58"/>
      <c r="I721" s="58"/>
      <c r="J721" s="58"/>
      <c r="K721" s="58"/>
      <c r="L721" s="58"/>
      <c r="M721" s="58"/>
      <c r="N721" s="58"/>
      <c r="O721" s="58"/>
      <c r="P721" s="58"/>
      <c r="Q721" s="58"/>
      <c r="R721" s="58"/>
      <c r="S721" s="58">
        <f t="shared" si="750"/>
        <v>0</v>
      </c>
      <c r="T721" s="58">
        <f t="shared" si="751"/>
        <v>0</v>
      </c>
      <c r="U721" s="58">
        <f t="shared" si="757"/>
        <v>0</v>
      </c>
      <c r="V721" s="58">
        <f t="shared" si="752"/>
        <v>0</v>
      </c>
      <c r="W721" s="58">
        <f t="shared" si="753"/>
        <v>0</v>
      </c>
      <c r="X721" s="59">
        <f t="shared" si="758"/>
        <v>0</v>
      </c>
      <c r="Y721" s="59"/>
      <c r="Z721" s="1521">
        <f>160000</f>
        <v>160000</v>
      </c>
      <c r="AA721" s="1521"/>
      <c r="AB721" s="1521"/>
      <c r="AC721" s="1521"/>
      <c r="AD721" s="1521"/>
      <c r="AE721" s="59"/>
      <c r="AF721" s="59"/>
      <c r="AG721" s="59">
        <f t="shared" si="754"/>
        <v>0</v>
      </c>
      <c r="AH721" s="59">
        <f t="shared" si="759"/>
        <v>160000</v>
      </c>
      <c r="AI721" s="59">
        <f t="shared" si="755"/>
        <v>0</v>
      </c>
      <c r="AJ721" s="59">
        <f t="shared" si="760"/>
        <v>0</v>
      </c>
      <c r="AK721" s="59">
        <f t="shared" si="761"/>
        <v>160000</v>
      </c>
      <c r="AL721" s="59">
        <f t="shared" si="756"/>
        <v>160000</v>
      </c>
      <c r="AM721" s="1743"/>
    </row>
    <row r="722" spans="1:39" x14ac:dyDescent="0.2">
      <c r="A722" s="1056">
        <v>291</v>
      </c>
      <c r="B722" s="1049">
        <v>852</v>
      </c>
      <c r="C722" s="15"/>
      <c r="D722" s="58"/>
      <c r="E722" s="58"/>
      <c r="F722" s="58"/>
      <c r="G722" s="58"/>
      <c r="H722" s="58"/>
      <c r="I722" s="58"/>
      <c r="J722" s="58"/>
      <c r="K722" s="58"/>
      <c r="L722" s="58"/>
      <c r="M722" s="58"/>
      <c r="N722" s="58"/>
      <c r="O722" s="58"/>
      <c r="P722" s="58"/>
      <c r="Q722" s="58"/>
      <c r="R722" s="58"/>
      <c r="S722" s="58">
        <f t="shared" ref="S722:S727" si="762">D722+E722+J722+K722</f>
        <v>0</v>
      </c>
      <c r="T722" s="58">
        <f t="shared" ref="T722:T727" si="763">F722+G722+L722+M722</f>
        <v>0</v>
      </c>
      <c r="U722" s="58">
        <f t="shared" si="757"/>
        <v>0</v>
      </c>
      <c r="V722" s="58">
        <f t="shared" si="752"/>
        <v>0</v>
      </c>
      <c r="W722" s="58">
        <f t="shared" si="753"/>
        <v>0</v>
      </c>
      <c r="X722" s="59">
        <f t="shared" si="758"/>
        <v>0</v>
      </c>
      <c r="Y722" s="59"/>
      <c r="Z722" s="1521"/>
      <c r="AA722" s="1521"/>
      <c r="AB722" s="1521"/>
      <c r="AC722" s="1521"/>
      <c r="AD722" s="1521"/>
      <c r="AE722" s="59"/>
      <c r="AF722" s="59"/>
      <c r="AG722" s="59">
        <f t="shared" si="754"/>
        <v>0</v>
      </c>
      <c r="AH722" s="59">
        <f t="shared" si="759"/>
        <v>0</v>
      </c>
      <c r="AI722" s="59">
        <f t="shared" si="755"/>
        <v>0</v>
      </c>
      <c r="AJ722" s="59">
        <f t="shared" si="760"/>
        <v>0</v>
      </c>
      <c r="AK722" s="59">
        <f t="shared" si="761"/>
        <v>0</v>
      </c>
      <c r="AL722" s="59">
        <f t="shared" si="756"/>
        <v>0</v>
      </c>
      <c r="AM722" s="1743"/>
    </row>
    <row r="723" spans="1:39" x14ac:dyDescent="0.2">
      <c r="A723" s="1056">
        <v>291</v>
      </c>
      <c r="B723" s="1147">
        <v>853</v>
      </c>
      <c r="C723" s="15"/>
      <c r="D723" s="58"/>
      <c r="E723" s="58"/>
      <c r="F723" s="58"/>
      <c r="G723" s="58"/>
      <c r="H723" s="58"/>
      <c r="I723" s="58"/>
      <c r="J723" s="58"/>
      <c r="K723" s="58"/>
      <c r="L723" s="58"/>
      <c r="M723" s="58"/>
      <c r="N723" s="58"/>
      <c r="O723" s="58"/>
      <c r="P723" s="58"/>
      <c r="Q723" s="58"/>
      <c r="R723" s="58"/>
      <c r="S723" s="58">
        <f t="shared" si="762"/>
        <v>0</v>
      </c>
      <c r="T723" s="58">
        <f t="shared" si="763"/>
        <v>0</v>
      </c>
      <c r="U723" s="58">
        <f t="shared" si="757"/>
        <v>0</v>
      </c>
      <c r="V723" s="58">
        <f t="shared" si="752"/>
        <v>0</v>
      </c>
      <c r="W723" s="58">
        <f t="shared" si="753"/>
        <v>0</v>
      </c>
      <c r="X723" s="59">
        <f t="shared" si="758"/>
        <v>0</v>
      </c>
      <c r="Y723" s="59"/>
      <c r="Z723" s="1521"/>
      <c r="AA723" s="1521"/>
      <c r="AB723" s="1521"/>
      <c r="AC723" s="1521"/>
      <c r="AD723" s="1521"/>
      <c r="AE723" s="59"/>
      <c r="AF723" s="59"/>
      <c r="AG723" s="59">
        <f t="shared" si="754"/>
        <v>0</v>
      </c>
      <c r="AH723" s="59">
        <f t="shared" si="759"/>
        <v>0</v>
      </c>
      <c r="AI723" s="59">
        <f t="shared" si="755"/>
        <v>0</v>
      </c>
      <c r="AJ723" s="59">
        <f t="shared" si="760"/>
        <v>0</v>
      </c>
      <c r="AK723" s="59">
        <f t="shared" si="761"/>
        <v>0</v>
      </c>
      <c r="AL723" s="59">
        <f t="shared" si="756"/>
        <v>0</v>
      </c>
      <c r="AM723" s="1743"/>
    </row>
    <row r="724" spans="1:39" x14ac:dyDescent="0.2">
      <c r="A724" s="1056">
        <v>292</v>
      </c>
      <c r="B724" s="1049">
        <v>853</v>
      </c>
      <c r="C724" s="15"/>
      <c r="D724" s="58"/>
      <c r="E724" s="58"/>
      <c r="F724" s="58"/>
      <c r="G724" s="58"/>
      <c r="H724" s="58"/>
      <c r="I724" s="58"/>
      <c r="J724" s="58"/>
      <c r="K724" s="58"/>
      <c r="L724" s="58"/>
      <c r="M724" s="58"/>
      <c r="N724" s="58"/>
      <c r="O724" s="58"/>
      <c r="P724" s="58"/>
      <c r="Q724" s="58"/>
      <c r="R724" s="58"/>
      <c r="S724" s="58">
        <f t="shared" si="762"/>
        <v>0</v>
      </c>
      <c r="T724" s="58">
        <f t="shared" si="763"/>
        <v>0</v>
      </c>
      <c r="U724" s="58">
        <f t="shared" si="757"/>
        <v>0</v>
      </c>
      <c r="V724" s="58">
        <f t="shared" si="752"/>
        <v>0</v>
      </c>
      <c r="W724" s="58">
        <f t="shared" si="753"/>
        <v>0</v>
      </c>
      <c r="X724" s="59">
        <f t="shared" si="758"/>
        <v>0</v>
      </c>
      <c r="Y724" s="59"/>
      <c r="Z724" s="1521"/>
      <c r="AA724" s="1521"/>
      <c r="AB724" s="1521"/>
      <c r="AC724" s="1521"/>
      <c r="AD724" s="1521"/>
      <c r="AE724" s="59"/>
      <c r="AF724" s="59"/>
      <c r="AG724" s="59">
        <f t="shared" si="754"/>
        <v>0</v>
      </c>
      <c r="AH724" s="59">
        <f t="shared" si="759"/>
        <v>0</v>
      </c>
      <c r="AI724" s="59">
        <f t="shared" si="755"/>
        <v>0</v>
      </c>
      <c r="AJ724" s="59">
        <f t="shared" si="760"/>
        <v>0</v>
      </c>
      <c r="AK724" s="59">
        <f t="shared" si="761"/>
        <v>0</v>
      </c>
      <c r="AL724" s="59">
        <f t="shared" si="756"/>
        <v>0</v>
      </c>
      <c r="AM724" s="1743"/>
    </row>
    <row r="725" spans="1:39" x14ac:dyDescent="0.2">
      <c r="A725" s="1056">
        <v>293</v>
      </c>
      <c r="B725" s="1049">
        <v>851</v>
      </c>
      <c r="C725" s="15"/>
      <c r="D725" s="58"/>
      <c r="E725" s="58"/>
      <c r="F725" s="58"/>
      <c r="G725" s="58"/>
      <c r="H725" s="58"/>
      <c r="I725" s="58"/>
      <c r="J725" s="58"/>
      <c r="K725" s="58"/>
      <c r="L725" s="58"/>
      <c r="M725" s="58"/>
      <c r="N725" s="58"/>
      <c r="O725" s="58"/>
      <c r="P725" s="58"/>
      <c r="Q725" s="58"/>
      <c r="R725" s="58"/>
      <c r="S725" s="58">
        <f t="shared" si="762"/>
        <v>0</v>
      </c>
      <c r="T725" s="58">
        <f t="shared" si="763"/>
        <v>0</v>
      </c>
      <c r="U725" s="58">
        <f>H725+I725+N725+O725</f>
        <v>0</v>
      </c>
      <c r="V725" s="58">
        <f>P725</f>
        <v>0</v>
      </c>
      <c r="W725" s="58">
        <f t="shared" si="753"/>
        <v>0</v>
      </c>
      <c r="X725" s="59">
        <f t="shared" si="758"/>
        <v>0</v>
      </c>
      <c r="Y725" s="59"/>
      <c r="Z725" s="1521"/>
      <c r="AA725" s="1521"/>
      <c r="AB725" s="1521"/>
      <c r="AC725" s="1521"/>
      <c r="AD725" s="1521"/>
      <c r="AE725" s="59"/>
      <c r="AF725" s="59"/>
      <c r="AG725" s="59">
        <f t="shared" si="754"/>
        <v>0</v>
      </c>
      <c r="AH725" s="59">
        <f t="shared" si="759"/>
        <v>0</v>
      </c>
      <c r="AI725" s="59">
        <f t="shared" si="755"/>
        <v>0</v>
      </c>
      <c r="AJ725" s="59">
        <f t="shared" si="760"/>
        <v>0</v>
      </c>
      <c r="AK725" s="59">
        <f t="shared" si="761"/>
        <v>0</v>
      </c>
      <c r="AL725" s="59">
        <f t="shared" si="756"/>
        <v>0</v>
      </c>
      <c r="AM725" s="1743"/>
    </row>
    <row r="726" spans="1:39" x14ac:dyDescent="0.2">
      <c r="A726" s="1056">
        <v>293</v>
      </c>
      <c r="B726" s="1049">
        <v>853</v>
      </c>
      <c r="C726" s="15"/>
      <c r="D726" s="58"/>
      <c r="E726" s="58"/>
      <c r="F726" s="58"/>
      <c r="G726" s="58"/>
      <c r="H726" s="58"/>
      <c r="I726" s="58"/>
      <c r="J726" s="58"/>
      <c r="K726" s="58"/>
      <c r="L726" s="58"/>
      <c r="M726" s="58"/>
      <c r="N726" s="58"/>
      <c r="O726" s="58"/>
      <c r="P726" s="58"/>
      <c r="Q726" s="58"/>
      <c r="R726" s="58"/>
      <c r="S726" s="58">
        <f t="shared" si="762"/>
        <v>0</v>
      </c>
      <c r="T726" s="58">
        <f t="shared" si="763"/>
        <v>0</v>
      </c>
      <c r="U726" s="58">
        <f t="shared" si="757"/>
        <v>0</v>
      </c>
      <c r="V726" s="58">
        <f t="shared" si="752"/>
        <v>0</v>
      </c>
      <c r="W726" s="58">
        <f t="shared" si="753"/>
        <v>0</v>
      </c>
      <c r="X726" s="59">
        <f t="shared" si="758"/>
        <v>0</v>
      </c>
      <c r="Y726" s="59"/>
      <c r="Z726" s="1521"/>
      <c r="AA726" s="1521"/>
      <c r="AB726" s="1521"/>
      <c r="AC726" s="1521"/>
      <c r="AD726" s="1521"/>
      <c r="AE726" s="59"/>
      <c r="AF726" s="59"/>
      <c r="AG726" s="59">
        <f t="shared" si="754"/>
        <v>0</v>
      </c>
      <c r="AH726" s="59">
        <f t="shared" si="759"/>
        <v>0</v>
      </c>
      <c r="AI726" s="59">
        <f t="shared" si="755"/>
        <v>0</v>
      </c>
      <c r="AJ726" s="59">
        <f t="shared" si="760"/>
        <v>0</v>
      </c>
      <c r="AK726" s="59">
        <f t="shared" si="761"/>
        <v>0</v>
      </c>
      <c r="AL726" s="59">
        <f t="shared" si="756"/>
        <v>0</v>
      </c>
      <c r="AM726" s="1743"/>
    </row>
    <row r="727" spans="1:39" x14ac:dyDescent="0.2">
      <c r="A727" s="1056">
        <v>296</v>
      </c>
      <c r="B727" s="1049">
        <v>244</v>
      </c>
      <c r="C727" s="15"/>
      <c r="D727" s="58"/>
      <c r="E727" s="58"/>
      <c r="F727" s="58"/>
      <c r="G727" s="58"/>
      <c r="H727" s="58"/>
      <c r="I727" s="58"/>
      <c r="J727" s="58"/>
      <c r="K727" s="58"/>
      <c r="L727" s="58"/>
      <c r="M727" s="58"/>
      <c r="N727" s="58"/>
      <c r="O727" s="58"/>
      <c r="P727" s="58"/>
      <c r="Q727" s="58"/>
      <c r="R727" s="58"/>
      <c r="S727" s="58">
        <f t="shared" si="762"/>
        <v>0</v>
      </c>
      <c r="T727" s="58">
        <f t="shared" si="763"/>
        <v>0</v>
      </c>
      <c r="U727" s="58">
        <f t="shared" si="757"/>
        <v>0</v>
      </c>
      <c r="V727" s="58">
        <f t="shared" si="752"/>
        <v>0</v>
      </c>
      <c r="W727" s="58">
        <f t="shared" si="753"/>
        <v>0</v>
      </c>
      <c r="X727" s="59">
        <f t="shared" si="758"/>
        <v>0</v>
      </c>
      <c r="Y727" s="59"/>
      <c r="Z727" s="1521"/>
      <c r="AA727" s="1521"/>
      <c r="AB727" s="1521"/>
      <c r="AC727" s="1521"/>
      <c r="AD727" s="1521"/>
      <c r="AE727" s="59"/>
      <c r="AF727" s="59"/>
      <c r="AG727" s="59">
        <f t="shared" ref="AG727:AG743" si="764">Y727+AC727</f>
        <v>0</v>
      </c>
      <c r="AH727" s="59">
        <f t="shared" si="759"/>
        <v>0</v>
      </c>
      <c r="AI727" s="59">
        <f t="shared" si="755"/>
        <v>0</v>
      </c>
      <c r="AJ727" s="59">
        <f t="shared" si="760"/>
        <v>0</v>
      </c>
      <c r="AK727" s="59">
        <f t="shared" si="761"/>
        <v>0</v>
      </c>
      <c r="AL727" s="59">
        <f t="shared" ref="AL727:AL743" si="765">C727+X727+AK727</f>
        <v>0</v>
      </c>
      <c r="AM727" s="1743"/>
    </row>
    <row r="728" spans="1:39" x14ac:dyDescent="0.2">
      <c r="A728" s="1056">
        <v>296</v>
      </c>
      <c r="B728" s="1049">
        <v>340</v>
      </c>
      <c r="C728" s="15"/>
      <c r="D728" s="58"/>
      <c r="E728" s="58"/>
      <c r="F728" s="58"/>
      <c r="G728" s="58"/>
      <c r="H728" s="58"/>
      <c r="I728" s="58"/>
      <c r="J728" s="58"/>
      <c r="K728" s="58"/>
      <c r="L728" s="58"/>
      <c r="M728" s="58"/>
      <c r="N728" s="58"/>
      <c r="O728" s="58"/>
      <c r="P728" s="58"/>
      <c r="Q728" s="58"/>
      <c r="R728" s="58"/>
      <c r="S728" s="58">
        <f t="shared" si="750"/>
        <v>0</v>
      </c>
      <c r="T728" s="58">
        <f t="shared" si="751"/>
        <v>0</v>
      </c>
      <c r="U728" s="58">
        <f t="shared" si="757"/>
        <v>0</v>
      </c>
      <c r="V728" s="58">
        <f t="shared" si="752"/>
        <v>0</v>
      </c>
      <c r="W728" s="58">
        <f t="shared" si="753"/>
        <v>0</v>
      </c>
      <c r="X728" s="59">
        <f t="shared" si="758"/>
        <v>0</v>
      </c>
      <c r="Y728" s="59"/>
      <c r="Z728" s="1521"/>
      <c r="AA728" s="1521"/>
      <c r="AB728" s="1521"/>
      <c r="AC728" s="1521"/>
      <c r="AD728" s="1521"/>
      <c r="AE728" s="59"/>
      <c r="AF728" s="59"/>
      <c r="AG728" s="59">
        <f t="shared" si="764"/>
        <v>0</v>
      </c>
      <c r="AH728" s="59">
        <f t="shared" si="759"/>
        <v>0</v>
      </c>
      <c r="AI728" s="59">
        <f t="shared" si="755"/>
        <v>0</v>
      </c>
      <c r="AJ728" s="59">
        <f t="shared" si="760"/>
        <v>0</v>
      </c>
      <c r="AK728" s="59">
        <f t="shared" si="761"/>
        <v>0</v>
      </c>
      <c r="AL728" s="59">
        <f t="shared" si="765"/>
        <v>0</v>
      </c>
      <c r="AM728" s="1743"/>
    </row>
    <row r="729" spans="1:39" hidden="1" x14ac:dyDescent="0.2">
      <c r="A729" s="1056">
        <v>296</v>
      </c>
      <c r="B729" s="1049">
        <v>360</v>
      </c>
      <c r="C729" s="15"/>
      <c r="D729" s="58"/>
      <c r="E729" s="58"/>
      <c r="F729" s="58"/>
      <c r="G729" s="58"/>
      <c r="H729" s="58"/>
      <c r="I729" s="58"/>
      <c r="J729" s="58"/>
      <c r="K729" s="58"/>
      <c r="L729" s="58"/>
      <c r="M729" s="58"/>
      <c r="N729" s="58"/>
      <c r="O729" s="58"/>
      <c r="P729" s="58"/>
      <c r="Q729" s="58"/>
      <c r="R729" s="58"/>
      <c r="S729" s="58">
        <f>D729+E729+J729+K729</f>
        <v>0</v>
      </c>
      <c r="T729" s="58">
        <f>F729+G729+L729+M729</f>
        <v>0</v>
      </c>
      <c r="U729" s="58">
        <f>H729+I729+N729+O729</f>
        <v>0</v>
      </c>
      <c r="V729" s="58">
        <f>P729</f>
        <v>0</v>
      </c>
      <c r="W729" s="58">
        <f t="shared" si="753"/>
        <v>0</v>
      </c>
      <c r="X729" s="59">
        <f t="shared" si="758"/>
        <v>0</v>
      </c>
      <c r="Y729" s="59"/>
      <c r="Z729" s="1521"/>
      <c r="AA729" s="1521"/>
      <c r="AB729" s="1521"/>
      <c r="AC729" s="1521"/>
      <c r="AD729" s="1521"/>
      <c r="AE729" s="59"/>
      <c r="AF729" s="59"/>
      <c r="AG729" s="59">
        <f t="shared" si="764"/>
        <v>0</v>
      </c>
      <c r="AH729" s="59">
        <f t="shared" si="759"/>
        <v>0</v>
      </c>
      <c r="AI729" s="59">
        <f t="shared" si="755"/>
        <v>0</v>
      </c>
      <c r="AJ729" s="59">
        <f t="shared" si="760"/>
        <v>0</v>
      </c>
      <c r="AK729" s="59">
        <f t="shared" si="761"/>
        <v>0</v>
      </c>
      <c r="AL729" s="59">
        <f t="shared" si="765"/>
        <v>0</v>
      </c>
      <c r="AM729" s="1743"/>
    </row>
    <row r="730" spans="1:39" x14ac:dyDescent="0.2">
      <c r="A730" s="1056">
        <v>296</v>
      </c>
      <c r="B730" s="1049">
        <v>831</v>
      </c>
      <c r="C730" s="15"/>
      <c r="D730" s="58"/>
      <c r="E730" s="58"/>
      <c r="F730" s="58"/>
      <c r="G730" s="58"/>
      <c r="H730" s="58"/>
      <c r="I730" s="58"/>
      <c r="J730" s="58"/>
      <c r="K730" s="58"/>
      <c r="L730" s="58"/>
      <c r="M730" s="58"/>
      <c r="N730" s="58"/>
      <c r="O730" s="58"/>
      <c r="P730" s="58"/>
      <c r="Q730" s="58"/>
      <c r="R730" s="58"/>
      <c r="S730" s="58">
        <f>D730+E730+J730+K730</f>
        <v>0</v>
      </c>
      <c r="T730" s="58">
        <f>F730+G730+L730+M730</f>
        <v>0</v>
      </c>
      <c r="U730" s="58">
        <f>H730+I730+N730+O730</f>
        <v>0</v>
      </c>
      <c r="V730" s="58">
        <f>P730</f>
        <v>0</v>
      </c>
      <c r="W730" s="58">
        <f t="shared" si="753"/>
        <v>0</v>
      </c>
      <c r="X730" s="59">
        <f t="shared" si="758"/>
        <v>0</v>
      </c>
      <c r="Y730" s="59"/>
      <c r="Z730" s="1521"/>
      <c r="AA730" s="1521"/>
      <c r="AB730" s="1521"/>
      <c r="AC730" s="1521"/>
      <c r="AD730" s="1521"/>
      <c r="AE730" s="59"/>
      <c r="AF730" s="59"/>
      <c r="AG730" s="59">
        <f t="shared" si="764"/>
        <v>0</v>
      </c>
      <c r="AH730" s="59">
        <f t="shared" si="759"/>
        <v>0</v>
      </c>
      <c r="AI730" s="59">
        <f t="shared" si="755"/>
        <v>0</v>
      </c>
      <c r="AJ730" s="59">
        <f t="shared" si="760"/>
        <v>0</v>
      </c>
      <c r="AK730" s="59">
        <f t="shared" si="761"/>
        <v>0</v>
      </c>
      <c r="AL730" s="59">
        <f t="shared" si="765"/>
        <v>0</v>
      </c>
      <c r="AM730" s="1743"/>
    </row>
    <row r="731" spans="1:39" x14ac:dyDescent="0.2">
      <c r="A731" s="1056">
        <v>296</v>
      </c>
      <c r="B731" s="1049">
        <v>853</v>
      </c>
      <c r="C731" s="15"/>
      <c r="D731" s="58"/>
      <c r="E731" s="58"/>
      <c r="F731" s="58"/>
      <c r="G731" s="58"/>
      <c r="H731" s="58"/>
      <c r="I731" s="58"/>
      <c r="J731" s="58"/>
      <c r="K731" s="58"/>
      <c r="L731" s="58"/>
      <c r="M731" s="58"/>
      <c r="N731" s="58"/>
      <c r="O731" s="58"/>
      <c r="P731" s="58"/>
      <c r="Q731" s="58"/>
      <c r="R731" s="58"/>
      <c r="S731" s="58">
        <f>D731+E731+J731+K731</f>
        <v>0</v>
      </c>
      <c r="T731" s="58">
        <f>F731+G731+L731+M731</f>
        <v>0</v>
      </c>
      <c r="U731" s="58">
        <f t="shared" si="757"/>
        <v>0</v>
      </c>
      <c r="V731" s="58">
        <f t="shared" si="752"/>
        <v>0</v>
      </c>
      <c r="W731" s="58">
        <f t="shared" si="753"/>
        <v>0</v>
      </c>
      <c r="X731" s="59">
        <f t="shared" si="758"/>
        <v>0</v>
      </c>
      <c r="Y731" s="59"/>
      <c r="Z731" s="1521"/>
      <c r="AA731" s="1521"/>
      <c r="AB731" s="1521"/>
      <c r="AC731" s="1521"/>
      <c r="AD731" s="1521"/>
      <c r="AE731" s="59"/>
      <c r="AF731" s="59"/>
      <c r="AG731" s="59">
        <f t="shared" si="764"/>
        <v>0</v>
      </c>
      <c r="AH731" s="59">
        <f t="shared" si="759"/>
        <v>0</v>
      </c>
      <c r="AI731" s="59">
        <f t="shared" si="755"/>
        <v>0</v>
      </c>
      <c r="AJ731" s="59">
        <f t="shared" si="760"/>
        <v>0</v>
      </c>
      <c r="AK731" s="59">
        <f t="shared" si="761"/>
        <v>0</v>
      </c>
      <c r="AL731" s="59">
        <f t="shared" si="765"/>
        <v>0</v>
      </c>
      <c r="AM731" s="1743"/>
    </row>
    <row r="732" spans="1:39" x14ac:dyDescent="0.2">
      <c r="A732" s="1050">
        <v>310</v>
      </c>
      <c r="B732" s="1057">
        <v>244</v>
      </c>
      <c r="C732" s="11"/>
      <c r="D732" s="58"/>
      <c r="E732" s="58">
        <f>5000</f>
        <v>5000</v>
      </c>
      <c r="F732" s="58"/>
      <c r="G732" s="58"/>
      <c r="H732" s="58"/>
      <c r="I732" s="58"/>
      <c r="J732" s="58"/>
      <c r="K732" s="58"/>
      <c r="L732" s="58"/>
      <c r="M732" s="58"/>
      <c r="N732" s="58"/>
      <c r="O732" s="58"/>
      <c r="P732" s="58"/>
      <c r="Q732" s="58"/>
      <c r="R732" s="58"/>
      <c r="S732" s="58">
        <f t="shared" si="750"/>
        <v>5000</v>
      </c>
      <c r="T732" s="58">
        <f t="shared" si="751"/>
        <v>0</v>
      </c>
      <c r="U732" s="58">
        <f t="shared" si="757"/>
        <v>0</v>
      </c>
      <c r="V732" s="58">
        <f t="shared" si="752"/>
        <v>0</v>
      </c>
      <c r="W732" s="58">
        <f t="shared" si="753"/>
        <v>0</v>
      </c>
      <c r="X732" s="59">
        <f t="shared" si="758"/>
        <v>5000</v>
      </c>
      <c r="Y732" s="59"/>
      <c r="Z732" s="1521"/>
      <c r="AA732" s="1521"/>
      <c r="AB732" s="1521"/>
      <c r="AC732" s="1521"/>
      <c r="AD732" s="1521"/>
      <c r="AE732" s="59"/>
      <c r="AF732" s="59"/>
      <c r="AG732" s="59">
        <f t="shared" si="764"/>
        <v>0</v>
      </c>
      <c r="AH732" s="59">
        <f t="shared" si="759"/>
        <v>0</v>
      </c>
      <c r="AI732" s="59">
        <f t="shared" si="755"/>
        <v>0</v>
      </c>
      <c r="AJ732" s="59">
        <f t="shared" si="760"/>
        <v>0</v>
      </c>
      <c r="AK732" s="59">
        <f t="shared" si="761"/>
        <v>0</v>
      </c>
      <c r="AL732" s="59">
        <f t="shared" si="765"/>
        <v>5000</v>
      </c>
      <c r="AM732" s="1743"/>
    </row>
    <row r="733" spans="1:39" hidden="1" x14ac:dyDescent="0.2">
      <c r="A733" s="1062">
        <v>320</v>
      </c>
      <c r="B733" s="1045">
        <v>244</v>
      </c>
      <c r="C733" s="11"/>
      <c r="D733" s="58"/>
      <c r="E733" s="58"/>
      <c r="F733" s="58"/>
      <c r="G733" s="58"/>
      <c r="H733" s="58"/>
      <c r="I733" s="58"/>
      <c r="J733" s="58"/>
      <c r="K733" s="58"/>
      <c r="L733" s="58"/>
      <c r="M733" s="58"/>
      <c r="N733" s="58"/>
      <c r="O733" s="58"/>
      <c r="P733" s="58"/>
      <c r="Q733" s="58"/>
      <c r="R733" s="58"/>
      <c r="S733" s="58">
        <f t="shared" si="750"/>
        <v>0</v>
      </c>
      <c r="T733" s="58">
        <f t="shared" si="751"/>
        <v>0</v>
      </c>
      <c r="U733" s="58">
        <f t="shared" si="757"/>
        <v>0</v>
      </c>
      <c r="V733" s="58">
        <f t="shared" si="752"/>
        <v>0</v>
      </c>
      <c r="W733" s="58">
        <f t="shared" si="753"/>
        <v>0</v>
      </c>
      <c r="X733" s="59">
        <f t="shared" si="758"/>
        <v>0</v>
      </c>
      <c r="Y733" s="59"/>
      <c r="Z733" s="1521"/>
      <c r="AA733" s="1521"/>
      <c r="AB733" s="1521"/>
      <c r="AC733" s="1521"/>
      <c r="AD733" s="1521"/>
      <c r="AE733" s="59"/>
      <c r="AF733" s="59"/>
      <c r="AG733" s="59">
        <f t="shared" si="764"/>
        <v>0</v>
      </c>
      <c r="AH733" s="59">
        <f t="shared" si="759"/>
        <v>0</v>
      </c>
      <c r="AI733" s="59">
        <f t="shared" si="755"/>
        <v>0</v>
      </c>
      <c r="AJ733" s="59">
        <f t="shared" si="760"/>
        <v>0</v>
      </c>
      <c r="AK733" s="59">
        <f t="shared" si="761"/>
        <v>0</v>
      </c>
      <c r="AL733" s="59">
        <f t="shared" si="765"/>
        <v>0</v>
      </c>
      <c r="AM733" s="1743"/>
    </row>
    <row r="734" spans="1:39" hidden="1" x14ac:dyDescent="0.2">
      <c r="A734" s="1050">
        <v>340</v>
      </c>
      <c r="B734" s="1057">
        <v>244</v>
      </c>
      <c r="C734" s="11"/>
      <c r="D734" s="58"/>
      <c r="E734" s="58"/>
      <c r="F734" s="58"/>
      <c r="G734" s="58"/>
      <c r="H734" s="58"/>
      <c r="I734" s="58"/>
      <c r="J734" s="58"/>
      <c r="K734" s="58"/>
      <c r="L734" s="58"/>
      <c r="M734" s="58"/>
      <c r="N734" s="58"/>
      <c r="O734" s="58"/>
      <c r="P734" s="58"/>
      <c r="Q734" s="58"/>
      <c r="R734" s="58"/>
      <c r="S734" s="58">
        <f t="shared" si="750"/>
        <v>0</v>
      </c>
      <c r="T734" s="58">
        <f t="shared" si="751"/>
        <v>0</v>
      </c>
      <c r="U734" s="58">
        <f t="shared" si="757"/>
        <v>0</v>
      </c>
      <c r="V734" s="58">
        <f t="shared" si="752"/>
        <v>0</v>
      </c>
      <c r="W734" s="58">
        <f t="shared" si="753"/>
        <v>0</v>
      </c>
      <c r="X734" s="59">
        <f t="shared" si="758"/>
        <v>0</v>
      </c>
      <c r="Y734" s="59"/>
      <c r="Z734" s="1521"/>
      <c r="AA734" s="1521"/>
      <c r="AB734" s="1521"/>
      <c r="AC734" s="1521"/>
      <c r="AD734" s="1521"/>
      <c r="AE734" s="59"/>
      <c r="AF734" s="59"/>
      <c r="AG734" s="59">
        <f t="shared" si="764"/>
        <v>0</v>
      </c>
      <c r="AH734" s="59">
        <f t="shared" si="759"/>
        <v>0</v>
      </c>
      <c r="AI734" s="59">
        <f t="shared" si="755"/>
        <v>0</v>
      </c>
      <c r="AJ734" s="59">
        <f t="shared" si="760"/>
        <v>0</v>
      </c>
      <c r="AK734" s="59">
        <f t="shared" si="761"/>
        <v>0</v>
      </c>
      <c r="AL734" s="59">
        <f t="shared" si="765"/>
        <v>0</v>
      </c>
      <c r="AM734" s="1743"/>
    </row>
    <row r="735" spans="1:39" x14ac:dyDescent="0.2">
      <c r="A735" s="1050">
        <v>341</v>
      </c>
      <c r="B735" s="1057">
        <v>244</v>
      </c>
      <c r="C735" s="11"/>
      <c r="D735" s="58"/>
      <c r="E735" s="58"/>
      <c r="F735" s="58"/>
      <c r="G735" s="58"/>
      <c r="H735" s="58"/>
      <c r="I735" s="58"/>
      <c r="J735" s="58"/>
      <c r="K735" s="58"/>
      <c r="L735" s="58"/>
      <c r="M735" s="58"/>
      <c r="N735" s="58"/>
      <c r="O735" s="58"/>
      <c r="P735" s="58"/>
      <c r="Q735" s="58"/>
      <c r="R735" s="58"/>
      <c r="S735" s="58">
        <f t="shared" si="750"/>
        <v>0</v>
      </c>
      <c r="T735" s="58">
        <f t="shared" si="751"/>
        <v>0</v>
      </c>
      <c r="U735" s="58">
        <f t="shared" si="757"/>
        <v>0</v>
      </c>
      <c r="V735" s="58">
        <f t="shared" si="752"/>
        <v>0</v>
      </c>
      <c r="W735" s="58">
        <f t="shared" si="753"/>
        <v>0</v>
      </c>
      <c r="X735" s="59">
        <f t="shared" si="758"/>
        <v>0</v>
      </c>
      <c r="Y735" s="59"/>
      <c r="Z735" s="1521"/>
      <c r="AA735" s="1521"/>
      <c r="AB735" s="1521"/>
      <c r="AC735" s="1521"/>
      <c r="AD735" s="1521"/>
      <c r="AE735" s="59"/>
      <c r="AF735" s="59"/>
      <c r="AG735" s="59">
        <f t="shared" si="764"/>
        <v>0</v>
      </c>
      <c r="AH735" s="59">
        <f t="shared" si="759"/>
        <v>0</v>
      </c>
      <c r="AI735" s="59">
        <f t="shared" si="755"/>
        <v>0</v>
      </c>
      <c r="AJ735" s="59">
        <f t="shared" si="760"/>
        <v>0</v>
      </c>
      <c r="AK735" s="59">
        <f t="shared" si="761"/>
        <v>0</v>
      </c>
      <c r="AL735" s="59">
        <f t="shared" si="765"/>
        <v>0</v>
      </c>
      <c r="AM735" s="1743"/>
    </row>
    <row r="736" spans="1:39" x14ac:dyDescent="0.2">
      <c r="A736" s="1050">
        <v>342</v>
      </c>
      <c r="B736" s="1057">
        <v>244</v>
      </c>
      <c r="C736" s="11"/>
      <c r="D736" s="58"/>
      <c r="E736" s="58"/>
      <c r="F736" s="58"/>
      <c r="G736" s="58"/>
      <c r="H736" s="58"/>
      <c r="I736" s="58"/>
      <c r="J736" s="58"/>
      <c r="K736" s="58"/>
      <c r="L736" s="58"/>
      <c r="M736" s="58"/>
      <c r="N736" s="58"/>
      <c r="O736" s="58"/>
      <c r="P736" s="58"/>
      <c r="Q736" s="58"/>
      <c r="R736" s="58"/>
      <c r="S736" s="58">
        <f t="shared" si="750"/>
        <v>0</v>
      </c>
      <c r="T736" s="58">
        <f t="shared" si="751"/>
        <v>0</v>
      </c>
      <c r="U736" s="58">
        <f t="shared" si="757"/>
        <v>0</v>
      </c>
      <c r="V736" s="58">
        <f t="shared" si="752"/>
        <v>0</v>
      </c>
      <c r="W736" s="58">
        <f t="shared" si="753"/>
        <v>0</v>
      </c>
      <c r="X736" s="59">
        <f t="shared" si="758"/>
        <v>0</v>
      </c>
      <c r="Y736" s="59"/>
      <c r="Z736" s="1521"/>
      <c r="AA736" s="1521"/>
      <c r="AB736" s="1521"/>
      <c r="AC736" s="1521"/>
      <c r="AD736" s="1521"/>
      <c r="AE736" s="59"/>
      <c r="AF736" s="59"/>
      <c r="AG736" s="59">
        <f t="shared" si="764"/>
        <v>0</v>
      </c>
      <c r="AH736" s="59">
        <f t="shared" si="759"/>
        <v>0</v>
      </c>
      <c r="AI736" s="59">
        <f t="shared" si="755"/>
        <v>0</v>
      </c>
      <c r="AJ736" s="59">
        <f t="shared" si="760"/>
        <v>0</v>
      </c>
      <c r="AK736" s="59">
        <f t="shared" si="761"/>
        <v>0</v>
      </c>
      <c r="AL736" s="59">
        <f t="shared" si="765"/>
        <v>0</v>
      </c>
      <c r="AM736" s="1743"/>
    </row>
    <row r="737" spans="1:39" x14ac:dyDescent="0.2">
      <c r="A737" s="1050">
        <v>343</v>
      </c>
      <c r="B737" s="1057">
        <v>244</v>
      </c>
      <c r="C737" s="11"/>
      <c r="D737" s="58"/>
      <c r="E737" s="58"/>
      <c r="F737" s="58"/>
      <c r="G737" s="58"/>
      <c r="H737" s="58"/>
      <c r="I737" s="58"/>
      <c r="J737" s="58"/>
      <c r="K737" s="58"/>
      <c r="L737" s="58"/>
      <c r="M737" s="58"/>
      <c r="N737" s="58"/>
      <c r="O737" s="58"/>
      <c r="P737" s="58"/>
      <c r="Q737" s="58"/>
      <c r="R737" s="58"/>
      <c r="S737" s="58">
        <f t="shared" si="750"/>
        <v>0</v>
      </c>
      <c r="T737" s="58">
        <f t="shared" si="751"/>
        <v>0</v>
      </c>
      <c r="U737" s="58">
        <f t="shared" si="757"/>
        <v>0</v>
      </c>
      <c r="V737" s="58">
        <f t="shared" si="752"/>
        <v>0</v>
      </c>
      <c r="W737" s="58">
        <f t="shared" si="753"/>
        <v>0</v>
      </c>
      <c r="X737" s="59">
        <f t="shared" si="758"/>
        <v>0</v>
      </c>
      <c r="Y737" s="59"/>
      <c r="Z737" s="1521"/>
      <c r="AA737" s="1521"/>
      <c r="AB737" s="1521"/>
      <c r="AC737" s="1521"/>
      <c r="AD737" s="1521"/>
      <c r="AE737" s="59"/>
      <c r="AF737" s="59"/>
      <c r="AG737" s="59">
        <f t="shared" si="764"/>
        <v>0</v>
      </c>
      <c r="AH737" s="59">
        <f t="shared" si="759"/>
        <v>0</v>
      </c>
      <c r="AI737" s="59">
        <f t="shared" si="755"/>
        <v>0</v>
      </c>
      <c r="AJ737" s="59">
        <f t="shared" si="760"/>
        <v>0</v>
      </c>
      <c r="AK737" s="59">
        <f t="shared" si="761"/>
        <v>0</v>
      </c>
      <c r="AL737" s="59">
        <f t="shared" si="765"/>
        <v>0</v>
      </c>
      <c r="AM737" s="1743"/>
    </row>
    <row r="738" spans="1:39" x14ac:dyDescent="0.2">
      <c r="A738" s="1050">
        <v>344</v>
      </c>
      <c r="B738" s="1057">
        <v>244</v>
      </c>
      <c r="C738" s="11"/>
      <c r="D738" s="58"/>
      <c r="E738" s="58">
        <f>5000</f>
        <v>5000</v>
      </c>
      <c r="F738" s="58">
        <f>5000</f>
        <v>5000</v>
      </c>
      <c r="G738" s="58"/>
      <c r="H738" s="58"/>
      <c r="I738" s="58"/>
      <c r="J738" s="58"/>
      <c r="K738" s="58"/>
      <c r="L738" s="58"/>
      <c r="M738" s="58"/>
      <c r="N738" s="58"/>
      <c r="O738" s="58"/>
      <c r="P738" s="58"/>
      <c r="Q738" s="58"/>
      <c r="R738" s="58"/>
      <c r="S738" s="58">
        <f t="shared" si="750"/>
        <v>5000</v>
      </c>
      <c r="T738" s="58">
        <f t="shared" si="751"/>
        <v>5000</v>
      </c>
      <c r="U738" s="58">
        <f t="shared" si="757"/>
        <v>0</v>
      </c>
      <c r="V738" s="58">
        <f t="shared" si="752"/>
        <v>0</v>
      </c>
      <c r="W738" s="58">
        <f t="shared" si="753"/>
        <v>0</v>
      </c>
      <c r="X738" s="59">
        <f t="shared" si="758"/>
        <v>10000</v>
      </c>
      <c r="Y738" s="59"/>
      <c r="Z738" s="1521"/>
      <c r="AA738" s="1521"/>
      <c r="AB738" s="1521"/>
      <c r="AC738" s="1521"/>
      <c r="AD738" s="1521"/>
      <c r="AE738" s="59"/>
      <c r="AF738" s="59"/>
      <c r="AG738" s="59">
        <f t="shared" si="764"/>
        <v>0</v>
      </c>
      <c r="AH738" s="59">
        <f t="shared" si="759"/>
        <v>0</v>
      </c>
      <c r="AI738" s="59">
        <f t="shared" si="755"/>
        <v>0</v>
      </c>
      <c r="AJ738" s="59">
        <f t="shared" si="760"/>
        <v>0</v>
      </c>
      <c r="AK738" s="59">
        <f t="shared" si="761"/>
        <v>0</v>
      </c>
      <c r="AL738" s="59">
        <f t="shared" si="765"/>
        <v>10000</v>
      </c>
      <c r="AM738" s="1743"/>
    </row>
    <row r="739" spans="1:39" x14ac:dyDescent="0.2">
      <c r="A739" s="1050">
        <v>345</v>
      </c>
      <c r="B739" s="1057">
        <v>244</v>
      </c>
      <c r="C739" s="11"/>
      <c r="D739" s="58"/>
      <c r="E739" s="58"/>
      <c r="F739" s="58"/>
      <c r="G739" s="58"/>
      <c r="H739" s="58"/>
      <c r="I739" s="58"/>
      <c r="J739" s="58"/>
      <c r="K739" s="58"/>
      <c r="L739" s="58"/>
      <c r="M739" s="58"/>
      <c r="N739" s="58"/>
      <c r="O739" s="58"/>
      <c r="P739" s="58"/>
      <c r="Q739" s="58"/>
      <c r="R739" s="58"/>
      <c r="S739" s="58">
        <f t="shared" si="750"/>
        <v>0</v>
      </c>
      <c r="T739" s="58">
        <f t="shared" si="751"/>
        <v>0</v>
      </c>
      <c r="U739" s="58">
        <f t="shared" si="757"/>
        <v>0</v>
      </c>
      <c r="V739" s="58">
        <f t="shared" si="752"/>
        <v>0</v>
      </c>
      <c r="W739" s="58">
        <f t="shared" si="753"/>
        <v>0</v>
      </c>
      <c r="X739" s="59">
        <f t="shared" si="758"/>
        <v>0</v>
      </c>
      <c r="Y739" s="59"/>
      <c r="Z739" s="1521"/>
      <c r="AA739" s="1521"/>
      <c r="AB739" s="1521"/>
      <c r="AC739" s="1521"/>
      <c r="AD739" s="1521"/>
      <c r="AE739" s="59"/>
      <c r="AF739" s="59"/>
      <c r="AG739" s="59">
        <f t="shared" si="764"/>
        <v>0</v>
      </c>
      <c r="AH739" s="59">
        <f t="shared" si="759"/>
        <v>0</v>
      </c>
      <c r="AI739" s="59">
        <f t="shared" si="755"/>
        <v>0</v>
      </c>
      <c r="AJ739" s="59">
        <f t="shared" si="760"/>
        <v>0</v>
      </c>
      <c r="AK739" s="59">
        <f t="shared" si="761"/>
        <v>0</v>
      </c>
      <c r="AL739" s="59">
        <f t="shared" si="765"/>
        <v>0</v>
      </c>
      <c r="AM739" s="1743"/>
    </row>
    <row r="740" spans="1:39" x14ac:dyDescent="0.2">
      <c r="A740" s="1050">
        <v>346</v>
      </c>
      <c r="B740" s="1057">
        <v>244</v>
      </c>
      <c r="C740" s="11"/>
      <c r="D740" s="58"/>
      <c r="E740" s="58">
        <f>20000</f>
        <v>20000</v>
      </c>
      <c r="F740" s="58">
        <f>25000</f>
        <v>25000</v>
      </c>
      <c r="G740" s="58"/>
      <c r="H740" s="58"/>
      <c r="I740" s="58"/>
      <c r="J740" s="58"/>
      <c r="K740" s="58"/>
      <c r="L740" s="58"/>
      <c r="M740" s="58"/>
      <c r="N740" s="58"/>
      <c r="O740" s="58"/>
      <c r="P740" s="58"/>
      <c r="Q740" s="58"/>
      <c r="R740" s="58"/>
      <c r="S740" s="58">
        <f t="shared" si="750"/>
        <v>20000</v>
      </c>
      <c r="T740" s="58">
        <f t="shared" si="751"/>
        <v>25000</v>
      </c>
      <c r="U740" s="58">
        <f t="shared" si="757"/>
        <v>0</v>
      </c>
      <c r="V740" s="58">
        <f t="shared" si="752"/>
        <v>0</v>
      </c>
      <c r="W740" s="58">
        <f t="shared" si="753"/>
        <v>0</v>
      </c>
      <c r="X740" s="59">
        <f t="shared" si="758"/>
        <v>45000</v>
      </c>
      <c r="Y740" s="59"/>
      <c r="Z740" s="1521"/>
      <c r="AA740" s="1521"/>
      <c r="AB740" s="1521"/>
      <c r="AC740" s="1521"/>
      <c r="AD740" s="1521"/>
      <c r="AE740" s="59"/>
      <c r="AF740" s="59"/>
      <c r="AG740" s="59">
        <f t="shared" si="764"/>
        <v>0</v>
      </c>
      <c r="AH740" s="59">
        <f t="shared" si="759"/>
        <v>0</v>
      </c>
      <c r="AI740" s="59">
        <f t="shared" si="755"/>
        <v>0</v>
      </c>
      <c r="AJ740" s="59">
        <f t="shared" si="760"/>
        <v>0</v>
      </c>
      <c r="AK740" s="59">
        <f t="shared" si="761"/>
        <v>0</v>
      </c>
      <c r="AL740" s="59">
        <f t="shared" si="765"/>
        <v>45000</v>
      </c>
      <c r="AM740" s="1743"/>
    </row>
    <row r="741" spans="1:39" x14ac:dyDescent="0.2">
      <c r="A741" s="1050">
        <v>349</v>
      </c>
      <c r="B741" s="1057">
        <v>244</v>
      </c>
      <c r="C741" s="11"/>
      <c r="D741" s="58"/>
      <c r="E741" s="58"/>
      <c r="F741" s="58"/>
      <c r="G741" s="58"/>
      <c r="H741" s="58"/>
      <c r="I741" s="58"/>
      <c r="J741" s="58"/>
      <c r="K741" s="58"/>
      <c r="L741" s="58"/>
      <c r="M741" s="58"/>
      <c r="N741" s="58"/>
      <c r="O741" s="58"/>
      <c r="P741" s="58"/>
      <c r="Q741" s="58"/>
      <c r="R741" s="58"/>
      <c r="S741" s="58">
        <f t="shared" si="750"/>
        <v>0</v>
      </c>
      <c r="T741" s="58">
        <f t="shared" si="751"/>
        <v>0</v>
      </c>
      <c r="U741" s="58">
        <f t="shared" si="757"/>
        <v>0</v>
      </c>
      <c r="V741" s="58">
        <f t="shared" si="752"/>
        <v>0</v>
      </c>
      <c r="W741" s="58">
        <f t="shared" si="753"/>
        <v>0</v>
      </c>
      <c r="X741" s="59">
        <f>SUM(D741:R741)</f>
        <v>0</v>
      </c>
      <c r="Y741" s="59"/>
      <c r="Z741" s="1521"/>
      <c r="AA741" s="1521"/>
      <c r="AB741" s="1521"/>
      <c r="AC741" s="1521"/>
      <c r="AD741" s="1521"/>
      <c r="AE741" s="59"/>
      <c r="AF741" s="59"/>
      <c r="AG741" s="59">
        <f t="shared" si="764"/>
        <v>0</v>
      </c>
      <c r="AH741" s="59">
        <f t="shared" si="759"/>
        <v>0</v>
      </c>
      <c r="AI741" s="59">
        <f t="shared" si="755"/>
        <v>0</v>
      </c>
      <c r="AJ741" s="59">
        <f t="shared" si="760"/>
        <v>0</v>
      </c>
      <c r="AK741" s="59">
        <f t="shared" si="761"/>
        <v>0</v>
      </c>
      <c r="AL741" s="59">
        <f t="shared" si="765"/>
        <v>0</v>
      </c>
      <c r="AM741" s="1743"/>
    </row>
    <row r="742" spans="1:39" x14ac:dyDescent="0.2">
      <c r="A742" s="11">
        <v>352</v>
      </c>
      <c r="B742" s="269">
        <v>244</v>
      </c>
      <c r="C742" s="11"/>
      <c r="D742" s="58"/>
      <c r="E742" s="58"/>
      <c r="F742" s="58"/>
      <c r="G742" s="58"/>
      <c r="H742" s="58"/>
      <c r="I742" s="58"/>
      <c r="J742" s="58"/>
      <c r="K742" s="58"/>
      <c r="L742" s="58"/>
      <c r="M742" s="58"/>
      <c r="N742" s="58"/>
      <c r="O742" s="58"/>
      <c r="P742" s="58"/>
      <c r="Q742" s="58"/>
      <c r="R742" s="58"/>
      <c r="S742" s="58">
        <f>D742+E742+J742+K742</f>
        <v>0</v>
      </c>
      <c r="T742" s="58">
        <f>F742+G742+L742+M742</f>
        <v>0</v>
      </c>
      <c r="U742" s="58">
        <f>H742+I742+N742+O742</f>
        <v>0</v>
      </c>
      <c r="V742" s="58">
        <f>P742</f>
        <v>0</v>
      </c>
      <c r="W742" s="58">
        <f>Q742</f>
        <v>0</v>
      </c>
      <c r="X742" s="59">
        <f>SUM(D742:P742)</f>
        <v>0</v>
      </c>
      <c r="Y742" s="59"/>
      <c r="Z742" s="1521"/>
      <c r="AA742" s="1521"/>
      <c r="AB742" s="1521"/>
      <c r="AC742" s="1521"/>
      <c r="AD742" s="1521"/>
      <c r="AE742" s="59"/>
      <c r="AF742" s="59"/>
      <c r="AG742" s="59">
        <f t="shared" si="764"/>
        <v>0</v>
      </c>
      <c r="AH742" s="59">
        <f>Z742+AD742</f>
        <v>0</v>
      </c>
      <c r="AI742" s="59">
        <f t="shared" si="755"/>
        <v>0</v>
      </c>
      <c r="AJ742" s="59">
        <f>AC742</f>
        <v>0</v>
      </c>
      <c r="AK742" s="59">
        <f>SUM(Y742:AD742)</f>
        <v>0</v>
      </c>
      <c r="AL742" s="59">
        <f t="shared" si="765"/>
        <v>0</v>
      </c>
      <c r="AM742" s="1743"/>
    </row>
    <row r="743" spans="1:39" x14ac:dyDescent="0.2">
      <c r="A743" s="11">
        <v>353</v>
      </c>
      <c r="B743" s="269">
        <v>244</v>
      </c>
      <c r="C743" s="11"/>
      <c r="D743" s="58"/>
      <c r="E743" s="58"/>
      <c r="F743" s="58"/>
      <c r="G743" s="58"/>
      <c r="H743" s="58"/>
      <c r="I743" s="58"/>
      <c r="J743" s="58"/>
      <c r="K743" s="58"/>
      <c r="L743" s="58"/>
      <c r="M743" s="58"/>
      <c r="N743" s="58"/>
      <c r="O743" s="58"/>
      <c r="P743" s="58"/>
      <c r="Q743" s="58"/>
      <c r="R743" s="58"/>
      <c r="S743" s="58">
        <f>D743+E743+J743+K743</f>
        <v>0</v>
      </c>
      <c r="T743" s="58">
        <f>F743+G743+L743+M743</f>
        <v>0</v>
      </c>
      <c r="U743" s="58">
        <f>H743+I743+N743+O743</f>
        <v>0</v>
      </c>
      <c r="V743" s="58">
        <f>P743</f>
        <v>0</v>
      </c>
      <c r="W743" s="58">
        <f>Q743</f>
        <v>0</v>
      </c>
      <c r="X743" s="59">
        <f>SUM(D743:P743)</f>
        <v>0</v>
      </c>
      <c r="Y743" s="59"/>
      <c r="Z743" s="1521"/>
      <c r="AA743" s="1521"/>
      <c r="AB743" s="1521"/>
      <c r="AC743" s="1521"/>
      <c r="AD743" s="1521"/>
      <c r="AE743" s="59"/>
      <c r="AF743" s="59"/>
      <c r="AG743" s="59">
        <f t="shared" si="764"/>
        <v>0</v>
      </c>
      <c r="AH743" s="59">
        <f>Z743+AD743</f>
        <v>0</v>
      </c>
      <c r="AI743" s="59">
        <f t="shared" si="755"/>
        <v>0</v>
      </c>
      <c r="AJ743" s="59">
        <f>AC743</f>
        <v>0</v>
      </c>
      <c r="AK743" s="59">
        <f>SUM(Y743:AD743)</f>
        <v>0</v>
      </c>
      <c r="AL743" s="59">
        <f t="shared" si="765"/>
        <v>0</v>
      </c>
      <c r="AM743" s="1743"/>
    </row>
    <row r="744" spans="1:39" x14ac:dyDescent="0.2">
      <c r="A744" s="1403" t="s">
        <v>1308</v>
      </c>
      <c r="B744" s="269"/>
      <c r="C744" s="1405">
        <f t="shared" ref="C744:D744" si="766">C695+C696+C697+C698+C714+C715+C716+C717+C718</f>
        <v>0</v>
      </c>
      <c r="D744" s="1405">
        <f t="shared" si="766"/>
        <v>0</v>
      </c>
      <c r="E744" s="1405">
        <f>E695+E696+E697+E698+E714+E715+E716+E717+E718</f>
        <v>750000</v>
      </c>
      <c r="F744" s="1405">
        <f t="shared" ref="F744:AL744" si="767">F695+F696+F697+F698+F714+F715+F716+F717+F718</f>
        <v>2665854</v>
      </c>
      <c r="G744" s="1405">
        <f t="shared" si="767"/>
        <v>0</v>
      </c>
      <c r="H744" s="1405">
        <f t="shared" si="767"/>
        <v>0</v>
      </c>
      <c r="I744" s="1405">
        <f t="shared" si="767"/>
        <v>0</v>
      </c>
      <c r="J744" s="1405">
        <f t="shared" si="767"/>
        <v>0</v>
      </c>
      <c r="K744" s="1405">
        <f t="shared" si="767"/>
        <v>0</v>
      </c>
      <c r="L744" s="1405">
        <f t="shared" si="767"/>
        <v>0</v>
      </c>
      <c r="M744" s="1405">
        <f t="shared" si="767"/>
        <v>0</v>
      </c>
      <c r="N744" s="1405">
        <f t="shared" si="767"/>
        <v>0</v>
      </c>
      <c r="O744" s="1405">
        <f t="shared" si="767"/>
        <v>0</v>
      </c>
      <c r="P744" s="1405">
        <f t="shared" si="767"/>
        <v>0</v>
      </c>
      <c r="Q744" s="1405">
        <f t="shared" si="767"/>
        <v>0</v>
      </c>
      <c r="R744" s="1405">
        <f t="shared" si="767"/>
        <v>0</v>
      </c>
      <c r="S744" s="1405">
        <f t="shared" si="767"/>
        <v>750000</v>
      </c>
      <c r="T744" s="1405">
        <f t="shared" si="767"/>
        <v>2665854</v>
      </c>
      <c r="U744" s="1405">
        <f t="shared" si="767"/>
        <v>0</v>
      </c>
      <c r="V744" s="1405">
        <f t="shared" si="767"/>
        <v>0</v>
      </c>
      <c r="W744" s="1405">
        <f t="shared" si="767"/>
        <v>0</v>
      </c>
      <c r="X744" s="1405">
        <f t="shared" si="767"/>
        <v>3415854</v>
      </c>
      <c r="Y744" s="1405">
        <f t="shared" si="767"/>
        <v>0</v>
      </c>
      <c r="Z744" s="1405">
        <f t="shared" si="767"/>
        <v>0</v>
      </c>
      <c r="AA744" s="1405">
        <f t="shared" si="767"/>
        <v>0</v>
      </c>
      <c r="AB744" s="1405">
        <f t="shared" si="767"/>
        <v>0</v>
      </c>
      <c r="AC744" s="1405">
        <f t="shared" si="767"/>
        <v>0</v>
      </c>
      <c r="AD744" s="1405">
        <f t="shared" si="767"/>
        <v>0</v>
      </c>
      <c r="AE744" s="1405">
        <f t="shared" si="767"/>
        <v>0</v>
      </c>
      <c r="AF744" s="1405">
        <f t="shared" si="767"/>
        <v>0</v>
      </c>
      <c r="AG744" s="1405">
        <f t="shared" si="767"/>
        <v>0</v>
      </c>
      <c r="AH744" s="1405">
        <f t="shared" si="767"/>
        <v>0</v>
      </c>
      <c r="AI744" s="1405">
        <f t="shared" si="767"/>
        <v>0</v>
      </c>
      <c r="AJ744" s="1405">
        <f t="shared" si="767"/>
        <v>0</v>
      </c>
      <c r="AK744" s="1405">
        <f t="shared" si="767"/>
        <v>0</v>
      </c>
      <c r="AL744" s="1405">
        <f t="shared" si="767"/>
        <v>3415854</v>
      </c>
      <c r="AM744" s="1743"/>
    </row>
    <row r="745" spans="1:39" x14ac:dyDescent="0.2">
      <c r="A745" s="1404" t="s">
        <v>1309</v>
      </c>
      <c r="B745" s="269"/>
      <c r="C745" s="1406">
        <f t="shared" ref="C745:D745" si="768">C746-C744</f>
        <v>0</v>
      </c>
      <c r="D745" s="1406">
        <f t="shared" si="768"/>
        <v>0</v>
      </c>
      <c r="E745" s="1406">
        <f>E746-E744</f>
        <v>61000</v>
      </c>
      <c r="F745" s="1406">
        <f t="shared" ref="F745" si="769">F746-F744</f>
        <v>48000</v>
      </c>
      <c r="G745" s="1406">
        <f t="shared" ref="G745" si="770">G746-G744</f>
        <v>0</v>
      </c>
      <c r="H745" s="1406">
        <f t="shared" ref="H745" si="771">H746-H744</f>
        <v>0</v>
      </c>
      <c r="I745" s="1406">
        <f t="shared" ref="I745" si="772">I746-I744</f>
        <v>0</v>
      </c>
      <c r="J745" s="1406">
        <f t="shared" ref="J745" si="773">J746-J744</f>
        <v>0</v>
      </c>
      <c r="K745" s="1406">
        <f t="shared" ref="K745" si="774">K746-K744</f>
        <v>0</v>
      </c>
      <c r="L745" s="1406">
        <f t="shared" ref="L745" si="775">L746-L744</f>
        <v>0</v>
      </c>
      <c r="M745" s="1406">
        <f t="shared" ref="M745" si="776">M746-M744</f>
        <v>0</v>
      </c>
      <c r="N745" s="1406">
        <f t="shared" ref="N745" si="777">N746-N744</f>
        <v>0</v>
      </c>
      <c r="O745" s="1406">
        <f t="shared" ref="O745" si="778">O746-O744</f>
        <v>0</v>
      </c>
      <c r="P745" s="1406">
        <f t="shared" ref="P745" si="779">P746-P744</f>
        <v>0</v>
      </c>
      <c r="Q745" s="1406">
        <f t="shared" ref="Q745" si="780">Q746-Q744</f>
        <v>0</v>
      </c>
      <c r="R745" s="1406">
        <f t="shared" ref="R745" si="781">R746-R744</f>
        <v>0</v>
      </c>
      <c r="S745" s="1406">
        <f t="shared" ref="S745" si="782">S746-S744</f>
        <v>61000</v>
      </c>
      <c r="T745" s="1406">
        <f t="shared" ref="T745" si="783">T746-T744</f>
        <v>48000</v>
      </c>
      <c r="U745" s="1406">
        <f t="shared" ref="U745" si="784">U746-U744</f>
        <v>0</v>
      </c>
      <c r="V745" s="1406">
        <f t="shared" ref="V745" si="785">V746-V744</f>
        <v>0</v>
      </c>
      <c r="W745" s="1406">
        <f t="shared" ref="W745" si="786">W746-W744</f>
        <v>0</v>
      </c>
      <c r="X745" s="1406">
        <f t="shared" ref="X745" si="787">X746-X744</f>
        <v>109000</v>
      </c>
      <c r="Y745" s="1406">
        <f t="shared" ref="Y745" si="788">Y746-Y744</f>
        <v>0</v>
      </c>
      <c r="Z745" s="1406">
        <f t="shared" ref="Z745" si="789">Z746-Z744</f>
        <v>293874</v>
      </c>
      <c r="AA745" s="1406">
        <f t="shared" ref="AA745" si="790">AA746-AA744</f>
        <v>0</v>
      </c>
      <c r="AB745" s="1406">
        <f t="shared" ref="AB745" si="791">AB746-AB744</f>
        <v>0</v>
      </c>
      <c r="AC745" s="1406">
        <f t="shared" ref="AC745" si="792">AC746-AC744</f>
        <v>0</v>
      </c>
      <c r="AD745" s="1406">
        <f t="shared" ref="AD745" si="793">AD746-AD744</f>
        <v>0</v>
      </c>
      <c r="AE745" s="1406">
        <f t="shared" ref="AE745" si="794">AE746-AE744</f>
        <v>0</v>
      </c>
      <c r="AF745" s="1406">
        <f t="shared" ref="AF745" si="795">AF746-AF744</f>
        <v>0</v>
      </c>
      <c r="AG745" s="1406">
        <f t="shared" ref="AG745" si="796">AG746-AG744</f>
        <v>0</v>
      </c>
      <c r="AH745" s="1406">
        <f t="shared" ref="AH745" si="797">AH746-AH744</f>
        <v>293874</v>
      </c>
      <c r="AI745" s="1406">
        <f t="shared" ref="AI745" si="798">AI746-AI744</f>
        <v>0</v>
      </c>
      <c r="AJ745" s="1406">
        <f t="shared" ref="AJ745" si="799">AJ746-AJ744</f>
        <v>0</v>
      </c>
      <c r="AK745" s="1406">
        <f t="shared" ref="AK745" si="800">AK746-AK744</f>
        <v>293874</v>
      </c>
      <c r="AL745" s="1406">
        <f t="shared" ref="AL745" si="801">AL746-AL744</f>
        <v>402874</v>
      </c>
      <c r="AM745" s="1743"/>
    </row>
    <row r="746" spans="1:39" x14ac:dyDescent="0.2">
      <c r="A746" s="34" t="s">
        <v>204</v>
      </c>
      <c r="B746" s="60"/>
      <c r="C746" s="60">
        <f>SUM(C695:C743)</f>
        <v>0</v>
      </c>
      <c r="D746" s="60">
        <f t="shared" ref="D746:AL746" si="802">SUM(D695:D743)</f>
        <v>0</v>
      </c>
      <c r="E746" s="60">
        <f t="shared" si="802"/>
        <v>811000</v>
      </c>
      <c r="F746" s="60">
        <f t="shared" si="802"/>
        <v>2713854</v>
      </c>
      <c r="G746" s="60">
        <f t="shared" si="802"/>
        <v>0</v>
      </c>
      <c r="H746" s="60">
        <f t="shared" si="802"/>
        <v>0</v>
      </c>
      <c r="I746" s="60">
        <f t="shared" si="802"/>
        <v>0</v>
      </c>
      <c r="J746" s="60">
        <f t="shared" si="802"/>
        <v>0</v>
      </c>
      <c r="K746" s="60">
        <f t="shared" si="802"/>
        <v>0</v>
      </c>
      <c r="L746" s="60">
        <f t="shared" si="802"/>
        <v>0</v>
      </c>
      <c r="M746" s="60">
        <f t="shared" si="802"/>
        <v>0</v>
      </c>
      <c r="N746" s="60">
        <f t="shared" si="802"/>
        <v>0</v>
      </c>
      <c r="O746" s="60">
        <f t="shared" si="802"/>
        <v>0</v>
      </c>
      <c r="P746" s="60">
        <f t="shared" si="802"/>
        <v>0</v>
      </c>
      <c r="Q746" s="60">
        <f>SUM(Q695:Q743)</f>
        <v>0</v>
      </c>
      <c r="R746" s="60">
        <f>SUM(R695:R743)</f>
        <v>0</v>
      </c>
      <c r="S746" s="60">
        <f t="shared" si="802"/>
        <v>811000</v>
      </c>
      <c r="T746" s="60">
        <f t="shared" si="802"/>
        <v>2713854</v>
      </c>
      <c r="U746" s="60">
        <f t="shared" si="802"/>
        <v>0</v>
      </c>
      <c r="V746" s="60">
        <f t="shared" si="802"/>
        <v>0</v>
      </c>
      <c r="W746" s="60">
        <f>SUM(W695:W743)</f>
        <v>0</v>
      </c>
      <c r="X746" s="60">
        <f t="shared" si="802"/>
        <v>3524854</v>
      </c>
      <c r="Y746" s="60">
        <f t="shared" si="802"/>
        <v>0</v>
      </c>
      <c r="Z746" s="60">
        <f t="shared" si="802"/>
        <v>293874</v>
      </c>
      <c r="AA746" s="60">
        <f>SUM(AA695:AA743)</f>
        <v>0</v>
      </c>
      <c r="AB746" s="60">
        <f t="shared" si="802"/>
        <v>0</v>
      </c>
      <c r="AC746" s="60">
        <f t="shared" si="802"/>
        <v>0</v>
      </c>
      <c r="AD746" s="60">
        <f t="shared" si="802"/>
        <v>0</v>
      </c>
      <c r="AE746" s="60">
        <f>SUM(AE695:AE743)</f>
        <v>0</v>
      </c>
      <c r="AF746" s="60">
        <f>SUM(AF695:AF743)</f>
        <v>0</v>
      </c>
      <c r="AG746" s="60">
        <f t="shared" si="802"/>
        <v>0</v>
      </c>
      <c r="AH746" s="60">
        <f t="shared" si="802"/>
        <v>293874</v>
      </c>
      <c r="AI746" s="60">
        <f t="shared" si="802"/>
        <v>0</v>
      </c>
      <c r="AJ746" s="60">
        <f>SUM(AJ695:AJ743)</f>
        <v>0</v>
      </c>
      <c r="AK746" s="60">
        <f t="shared" si="802"/>
        <v>293874</v>
      </c>
      <c r="AL746" s="60">
        <f t="shared" si="802"/>
        <v>3818728</v>
      </c>
      <c r="AM746" s="1744"/>
    </row>
    <row r="747" spans="1:39" ht="11.25" customHeight="1" x14ac:dyDescent="0.2">
      <c r="A747" s="1050">
        <v>211</v>
      </c>
      <c r="B747" s="1051">
        <v>111</v>
      </c>
      <c r="C747" s="11"/>
      <c r="D747" s="58"/>
      <c r="E747" s="58">
        <f>400000</f>
        <v>400000</v>
      </c>
      <c r="F747" s="58">
        <f>300000</f>
        <v>300000</v>
      </c>
      <c r="G747" s="58"/>
      <c r="H747" s="58"/>
      <c r="I747" s="58"/>
      <c r="J747" s="58"/>
      <c r="K747" s="58"/>
      <c r="L747" s="58"/>
      <c r="M747" s="58"/>
      <c r="N747" s="58"/>
      <c r="O747" s="58"/>
      <c r="P747" s="58"/>
      <c r="Q747" s="58"/>
      <c r="R747" s="58"/>
      <c r="S747" s="58">
        <f t="shared" si="750"/>
        <v>400000</v>
      </c>
      <c r="T747" s="58">
        <f t="shared" si="751"/>
        <v>300000</v>
      </c>
      <c r="U747" s="58">
        <f>H747+I747+N747+O747</f>
        <v>0</v>
      </c>
      <c r="V747" s="58">
        <f t="shared" ref="V747:V793" si="803">P747</f>
        <v>0</v>
      </c>
      <c r="W747" s="58">
        <f t="shared" ref="W747:W793" si="804">Q747+R747</f>
        <v>0</v>
      </c>
      <c r="X747" s="59">
        <f>SUM(D747:R747)</f>
        <v>700000</v>
      </c>
      <c r="Y747" s="59"/>
      <c r="Z747" s="1521">
        <f>50000+30000+6000-50000</f>
        <v>36000</v>
      </c>
      <c r="AA747" s="1521"/>
      <c r="AB747" s="1521"/>
      <c r="AC747" s="1521"/>
      <c r="AD747" s="1521">
        <f>80000-80000</f>
        <v>0</v>
      </c>
      <c r="AE747" s="59"/>
      <c r="AF747" s="59"/>
      <c r="AG747" s="59">
        <f t="shared" ref="AG747:AG778" si="805">Y747+AC747</f>
        <v>0</v>
      </c>
      <c r="AH747" s="59">
        <f>Z747+AD747+AA747</f>
        <v>36000</v>
      </c>
      <c r="AI747" s="59">
        <f t="shared" ref="AI747:AI773" si="806">AB747</f>
        <v>0</v>
      </c>
      <c r="AJ747" s="59">
        <f>AE747+AF747</f>
        <v>0</v>
      </c>
      <c r="AK747" s="59">
        <f>SUM(Y747:AF747)</f>
        <v>36000</v>
      </c>
      <c r="AL747" s="59">
        <f t="shared" ref="AL747:AL778" si="807">C747+X747+AK747</f>
        <v>736000</v>
      </c>
      <c r="AM747" s="1742" t="s">
        <v>211</v>
      </c>
    </row>
    <row r="748" spans="1:39" x14ac:dyDescent="0.2">
      <c r="A748" s="1050">
        <v>212</v>
      </c>
      <c r="B748" s="1051">
        <v>112</v>
      </c>
      <c r="C748" s="11"/>
      <c r="D748" s="58"/>
      <c r="E748" s="58"/>
      <c r="F748" s="58"/>
      <c r="G748" s="58"/>
      <c r="H748" s="58"/>
      <c r="I748" s="58"/>
      <c r="J748" s="58"/>
      <c r="K748" s="58"/>
      <c r="L748" s="58"/>
      <c r="M748" s="58"/>
      <c r="N748" s="58"/>
      <c r="O748" s="58"/>
      <c r="P748" s="58"/>
      <c r="Q748" s="58"/>
      <c r="R748" s="58"/>
      <c r="S748" s="58">
        <f t="shared" si="750"/>
        <v>0</v>
      </c>
      <c r="T748" s="58">
        <f t="shared" si="751"/>
        <v>0</v>
      </c>
      <c r="U748" s="58">
        <f t="shared" ref="U748:U793" si="808">H748+I748+N748+O748</f>
        <v>0</v>
      </c>
      <c r="V748" s="58">
        <f t="shared" si="803"/>
        <v>0</v>
      </c>
      <c r="W748" s="58">
        <f t="shared" si="804"/>
        <v>0</v>
      </c>
      <c r="X748" s="59">
        <f t="shared" ref="X748:X792" si="809">SUM(D748:R748)</f>
        <v>0</v>
      </c>
      <c r="Y748" s="59"/>
      <c r="Z748" s="59"/>
      <c r="AA748" s="59"/>
      <c r="AB748" s="59"/>
      <c r="AC748" s="59"/>
      <c r="AD748" s="59"/>
      <c r="AE748" s="59"/>
      <c r="AF748" s="59"/>
      <c r="AG748" s="59">
        <f t="shared" si="805"/>
        <v>0</v>
      </c>
      <c r="AH748" s="59">
        <f t="shared" ref="AH748:AH793" si="810">Z748+AD748+AA748</f>
        <v>0</v>
      </c>
      <c r="AI748" s="59">
        <f t="shared" si="806"/>
        <v>0</v>
      </c>
      <c r="AJ748" s="59">
        <f t="shared" ref="AJ748:AJ793" si="811">AE748+AF748</f>
        <v>0</v>
      </c>
      <c r="AK748" s="59">
        <f t="shared" ref="AK748:AK793" si="812">SUM(Y748:AF748)</f>
        <v>0</v>
      </c>
      <c r="AL748" s="59">
        <f t="shared" si="807"/>
        <v>0</v>
      </c>
      <c r="AM748" s="1743"/>
    </row>
    <row r="749" spans="1:39" x14ac:dyDescent="0.2">
      <c r="A749" s="1052">
        <v>213</v>
      </c>
      <c r="B749" s="1053">
        <v>119</v>
      </c>
      <c r="C749" s="12"/>
      <c r="D749" s="58"/>
      <c r="E749" s="58"/>
      <c r="F749" s="58"/>
      <c r="G749" s="58"/>
      <c r="H749" s="58"/>
      <c r="I749" s="58"/>
      <c r="J749" s="58"/>
      <c r="K749" s="58"/>
      <c r="L749" s="58"/>
      <c r="M749" s="58"/>
      <c r="N749" s="58"/>
      <c r="O749" s="58"/>
      <c r="P749" s="58"/>
      <c r="Q749" s="58"/>
      <c r="R749" s="58"/>
      <c r="S749" s="58">
        <f t="shared" si="750"/>
        <v>0</v>
      </c>
      <c r="T749" s="58">
        <f t="shared" si="751"/>
        <v>0</v>
      </c>
      <c r="U749" s="58">
        <f t="shared" si="808"/>
        <v>0</v>
      </c>
      <c r="V749" s="58">
        <f t="shared" si="803"/>
        <v>0</v>
      </c>
      <c r="W749" s="58">
        <f t="shared" si="804"/>
        <v>0</v>
      </c>
      <c r="X749" s="59">
        <f t="shared" si="809"/>
        <v>0</v>
      </c>
      <c r="Y749" s="59"/>
      <c r="Z749" s="59"/>
      <c r="AA749" s="59"/>
      <c r="AB749" s="59"/>
      <c r="AC749" s="59"/>
      <c r="AD749" s="59"/>
      <c r="AE749" s="59"/>
      <c r="AF749" s="59"/>
      <c r="AG749" s="59">
        <f t="shared" si="805"/>
        <v>0</v>
      </c>
      <c r="AH749" s="59">
        <f t="shared" si="810"/>
        <v>0</v>
      </c>
      <c r="AI749" s="59">
        <f t="shared" si="806"/>
        <v>0</v>
      </c>
      <c r="AJ749" s="59">
        <f t="shared" si="811"/>
        <v>0</v>
      </c>
      <c r="AK749" s="59">
        <f t="shared" si="812"/>
        <v>0</v>
      </c>
      <c r="AL749" s="59">
        <f t="shared" si="807"/>
        <v>0</v>
      </c>
      <c r="AM749" s="1743"/>
    </row>
    <row r="750" spans="1:39" x14ac:dyDescent="0.2">
      <c r="A750" s="1052">
        <v>214</v>
      </c>
      <c r="B750" s="1053">
        <v>112</v>
      </c>
      <c r="C750" s="12"/>
      <c r="D750" s="58"/>
      <c r="E750" s="58"/>
      <c r="F750" s="58"/>
      <c r="G750" s="58"/>
      <c r="H750" s="58"/>
      <c r="I750" s="58"/>
      <c r="J750" s="58"/>
      <c r="K750" s="58"/>
      <c r="L750" s="58"/>
      <c r="M750" s="58"/>
      <c r="N750" s="58"/>
      <c r="O750" s="58"/>
      <c r="P750" s="58"/>
      <c r="Q750" s="58"/>
      <c r="R750" s="58"/>
      <c r="S750" s="58">
        <f>D750+E750+J750+K750</f>
        <v>0</v>
      </c>
      <c r="T750" s="58">
        <f>F750+G750+L750+M750</f>
        <v>0</v>
      </c>
      <c r="U750" s="58">
        <f t="shared" si="808"/>
        <v>0</v>
      </c>
      <c r="V750" s="58">
        <f t="shared" si="803"/>
        <v>0</v>
      </c>
      <c r="W750" s="58">
        <f t="shared" si="804"/>
        <v>0</v>
      </c>
      <c r="X750" s="59">
        <f t="shared" si="809"/>
        <v>0</v>
      </c>
      <c r="Y750" s="59"/>
      <c r="Z750" s="59"/>
      <c r="AA750" s="59"/>
      <c r="AB750" s="59"/>
      <c r="AC750" s="59"/>
      <c r="AD750" s="59"/>
      <c r="AE750" s="59"/>
      <c r="AF750" s="59"/>
      <c r="AG750" s="59">
        <f t="shared" si="805"/>
        <v>0</v>
      </c>
      <c r="AH750" s="59">
        <f t="shared" si="810"/>
        <v>0</v>
      </c>
      <c r="AI750" s="59">
        <f t="shared" si="806"/>
        <v>0</v>
      </c>
      <c r="AJ750" s="59">
        <f t="shared" si="811"/>
        <v>0</v>
      </c>
      <c r="AK750" s="59">
        <f t="shared" si="812"/>
        <v>0</v>
      </c>
      <c r="AL750" s="59">
        <f t="shared" si="807"/>
        <v>0</v>
      </c>
      <c r="AM750" s="1743"/>
    </row>
    <row r="751" spans="1:39" x14ac:dyDescent="0.2">
      <c r="A751" s="1050">
        <v>221</v>
      </c>
      <c r="B751" s="1051">
        <v>244</v>
      </c>
      <c r="C751" s="11"/>
      <c r="D751" s="58"/>
      <c r="E751" s="58"/>
      <c r="F751" s="58"/>
      <c r="G751" s="58"/>
      <c r="H751" s="58"/>
      <c r="I751" s="58"/>
      <c r="J751" s="58"/>
      <c r="K751" s="58"/>
      <c r="L751" s="58"/>
      <c r="M751" s="58"/>
      <c r="N751" s="58"/>
      <c r="O751" s="58"/>
      <c r="P751" s="58"/>
      <c r="Q751" s="58"/>
      <c r="R751" s="58"/>
      <c r="S751" s="58">
        <f t="shared" si="750"/>
        <v>0</v>
      </c>
      <c r="T751" s="58">
        <f t="shared" si="751"/>
        <v>0</v>
      </c>
      <c r="U751" s="58">
        <f t="shared" si="808"/>
        <v>0</v>
      </c>
      <c r="V751" s="58">
        <f t="shared" si="803"/>
        <v>0</v>
      </c>
      <c r="W751" s="58">
        <f t="shared" si="804"/>
        <v>0</v>
      </c>
      <c r="X751" s="59">
        <f t="shared" si="809"/>
        <v>0</v>
      </c>
      <c r="Y751" s="59"/>
      <c r="Z751" s="59"/>
      <c r="AA751" s="59"/>
      <c r="AB751" s="59"/>
      <c r="AC751" s="59"/>
      <c r="AD751" s="59"/>
      <c r="AE751" s="59"/>
      <c r="AF751" s="59"/>
      <c r="AG751" s="59">
        <f t="shared" si="805"/>
        <v>0</v>
      </c>
      <c r="AH751" s="59">
        <f t="shared" si="810"/>
        <v>0</v>
      </c>
      <c r="AI751" s="59">
        <f t="shared" si="806"/>
        <v>0</v>
      </c>
      <c r="AJ751" s="59">
        <f t="shared" si="811"/>
        <v>0</v>
      </c>
      <c r="AK751" s="59">
        <f t="shared" si="812"/>
        <v>0</v>
      </c>
      <c r="AL751" s="59">
        <f t="shared" si="807"/>
        <v>0</v>
      </c>
      <c r="AM751" s="1743"/>
    </row>
    <row r="752" spans="1:39" x14ac:dyDescent="0.2">
      <c r="A752" s="1052">
        <v>222</v>
      </c>
      <c r="B752" s="1053">
        <v>112</v>
      </c>
      <c r="C752" s="12"/>
      <c r="D752" s="58"/>
      <c r="E752" s="58"/>
      <c r="F752" s="58"/>
      <c r="G752" s="58"/>
      <c r="H752" s="58"/>
      <c r="I752" s="58"/>
      <c r="J752" s="58"/>
      <c r="K752" s="58"/>
      <c r="L752" s="58"/>
      <c r="M752" s="58"/>
      <c r="N752" s="58"/>
      <c r="O752" s="58"/>
      <c r="P752" s="58"/>
      <c r="Q752" s="58"/>
      <c r="R752" s="58"/>
      <c r="S752" s="58">
        <f>D752+E752+J752+K752</f>
        <v>0</v>
      </c>
      <c r="T752" s="58">
        <f>F752+G752+L752+M752</f>
        <v>0</v>
      </c>
      <c r="U752" s="58">
        <f t="shared" si="808"/>
        <v>0</v>
      </c>
      <c r="V752" s="58">
        <f t="shared" si="803"/>
        <v>0</v>
      </c>
      <c r="W752" s="58">
        <f t="shared" si="804"/>
        <v>0</v>
      </c>
      <c r="X752" s="59">
        <f t="shared" si="809"/>
        <v>0</v>
      </c>
      <c r="Y752" s="59"/>
      <c r="Z752" s="59"/>
      <c r="AA752" s="59"/>
      <c r="AB752" s="59"/>
      <c r="AC752" s="59"/>
      <c r="AD752" s="59"/>
      <c r="AE752" s="59"/>
      <c r="AF752" s="59"/>
      <c r="AG752" s="59">
        <f t="shared" si="805"/>
        <v>0</v>
      </c>
      <c r="AH752" s="59">
        <f t="shared" si="810"/>
        <v>0</v>
      </c>
      <c r="AI752" s="59">
        <f t="shared" si="806"/>
        <v>0</v>
      </c>
      <c r="AJ752" s="59">
        <f t="shared" si="811"/>
        <v>0</v>
      </c>
      <c r="AK752" s="59">
        <f t="shared" si="812"/>
        <v>0</v>
      </c>
      <c r="AL752" s="59">
        <f t="shared" si="807"/>
        <v>0</v>
      </c>
      <c r="AM752" s="1743"/>
    </row>
    <row r="753" spans="1:39" x14ac:dyDescent="0.2">
      <c r="A753" s="1052">
        <v>222</v>
      </c>
      <c r="B753" s="1053">
        <v>244</v>
      </c>
      <c r="C753" s="12"/>
      <c r="D753" s="58"/>
      <c r="E753" s="58"/>
      <c r="F753" s="58"/>
      <c r="G753" s="58"/>
      <c r="H753" s="58"/>
      <c r="I753" s="58"/>
      <c r="J753" s="58"/>
      <c r="K753" s="58"/>
      <c r="L753" s="58"/>
      <c r="M753" s="58"/>
      <c r="N753" s="58"/>
      <c r="O753" s="58"/>
      <c r="P753" s="58"/>
      <c r="Q753" s="58"/>
      <c r="R753" s="58"/>
      <c r="S753" s="58">
        <f t="shared" si="750"/>
        <v>0</v>
      </c>
      <c r="T753" s="58">
        <f t="shared" si="751"/>
        <v>0</v>
      </c>
      <c r="U753" s="58">
        <f t="shared" si="808"/>
        <v>0</v>
      </c>
      <c r="V753" s="58">
        <f t="shared" si="803"/>
        <v>0</v>
      </c>
      <c r="W753" s="58">
        <f t="shared" si="804"/>
        <v>0</v>
      </c>
      <c r="X753" s="59">
        <f t="shared" si="809"/>
        <v>0</v>
      </c>
      <c r="Y753" s="59"/>
      <c r="Z753" s="59"/>
      <c r="AA753" s="59"/>
      <c r="AB753" s="59"/>
      <c r="AC753" s="59"/>
      <c r="AD753" s="59"/>
      <c r="AE753" s="59"/>
      <c r="AF753" s="59"/>
      <c r="AG753" s="59">
        <f t="shared" si="805"/>
        <v>0</v>
      </c>
      <c r="AH753" s="59">
        <f t="shared" si="810"/>
        <v>0</v>
      </c>
      <c r="AI753" s="59">
        <f t="shared" si="806"/>
        <v>0</v>
      </c>
      <c r="AJ753" s="59">
        <f t="shared" si="811"/>
        <v>0</v>
      </c>
      <c r="AK753" s="59">
        <f t="shared" si="812"/>
        <v>0</v>
      </c>
      <c r="AL753" s="59">
        <f t="shared" si="807"/>
        <v>0</v>
      </c>
      <c r="AM753" s="1743"/>
    </row>
    <row r="754" spans="1:39" x14ac:dyDescent="0.2">
      <c r="A754" s="1054" t="s">
        <v>196</v>
      </c>
      <c r="B754" s="1053">
        <v>247</v>
      </c>
      <c r="C754" s="42"/>
      <c r="D754" s="58"/>
      <c r="E754" s="58"/>
      <c r="F754" s="58"/>
      <c r="G754" s="58"/>
      <c r="H754" s="58"/>
      <c r="I754" s="58"/>
      <c r="J754" s="58"/>
      <c r="K754" s="58"/>
      <c r="L754" s="58"/>
      <c r="M754" s="58"/>
      <c r="N754" s="58"/>
      <c r="O754" s="58"/>
      <c r="P754" s="58"/>
      <c r="Q754" s="58"/>
      <c r="R754" s="58"/>
      <c r="S754" s="58">
        <f t="shared" ref="S754:S868" si="813">D754+E754+J754+K754</f>
        <v>0</v>
      </c>
      <c r="T754" s="58">
        <f t="shared" ref="T754:T868" si="814">F754+G754+L754+M754</f>
        <v>0</v>
      </c>
      <c r="U754" s="58">
        <f t="shared" si="808"/>
        <v>0</v>
      </c>
      <c r="V754" s="58">
        <f t="shared" si="803"/>
        <v>0</v>
      </c>
      <c r="W754" s="58">
        <f t="shared" si="804"/>
        <v>0</v>
      </c>
      <c r="X754" s="59">
        <f t="shared" si="809"/>
        <v>0</v>
      </c>
      <c r="Y754" s="59"/>
      <c r="Z754" s="59"/>
      <c r="AA754" s="59"/>
      <c r="AB754" s="59"/>
      <c r="AC754" s="59"/>
      <c r="AD754" s="59"/>
      <c r="AE754" s="59"/>
      <c r="AF754" s="59"/>
      <c r="AG754" s="59">
        <f t="shared" si="805"/>
        <v>0</v>
      </c>
      <c r="AH754" s="59">
        <f t="shared" si="810"/>
        <v>0</v>
      </c>
      <c r="AI754" s="59">
        <f t="shared" si="806"/>
        <v>0</v>
      </c>
      <c r="AJ754" s="59">
        <f t="shared" si="811"/>
        <v>0</v>
      </c>
      <c r="AK754" s="59">
        <f t="shared" si="812"/>
        <v>0</v>
      </c>
      <c r="AL754" s="59">
        <f t="shared" si="807"/>
        <v>0</v>
      </c>
      <c r="AM754" s="1743"/>
    </row>
    <row r="755" spans="1:39" x14ac:dyDescent="0.2">
      <c r="A755" s="1054" t="s">
        <v>197</v>
      </c>
      <c r="B755" s="1053">
        <v>247</v>
      </c>
      <c r="C755" s="42"/>
      <c r="D755" s="58"/>
      <c r="E755" s="58"/>
      <c r="F755" s="58"/>
      <c r="G755" s="58"/>
      <c r="H755" s="58"/>
      <c r="I755" s="58"/>
      <c r="J755" s="58"/>
      <c r="K755" s="58"/>
      <c r="L755" s="58"/>
      <c r="M755" s="58"/>
      <c r="N755" s="58"/>
      <c r="O755" s="58"/>
      <c r="P755" s="58"/>
      <c r="Q755" s="58"/>
      <c r="R755" s="58"/>
      <c r="S755" s="58">
        <f t="shared" si="813"/>
        <v>0</v>
      </c>
      <c r="T755" s="58">
        <f t="shared" si="814"/>
        <v>0</v>
      </c>
      <c r="U755" s="58">
        <f t="shared" si="808"/>
        <v>0</v>
      </c>
      <c r="V755" s="58">
        <f t="shared" si="803"/>
        <v>0</v>
      </c>
      <c r="W755" s="58">
        <f t="shared" si="804"/>
        <v>0</v>
      </c>
      <c r="X755" s="59">
        <f t="shared" si="809"/>
        <v>0</v>
      </c>
      <c r="Y755" s="59"/>
      <c r="Z755" s="59"/>
      <c r="AA755" s="59"/>
      <c r="AB755" s="59"/>
      <c r="AC755" s="59"/>
      <c r="AD755" s="59"/>
      <c r="AE755" s="59"/>
      <c r="AF755" s="59"/>
      <c r="AG755" s="59">
        <f t="shared" si="805"/>
        <v>0</v>
      </c>
      <c r="AH755" s="59">
        <f t="shared" si="810"/>
        <v>0</v>
      </c>
      <c r="AI755" s="59">
        <f t="shared" si="806"/>
        <v>0</v>
      </c>
      <c r="AJ755" s="59">
        <f t="shared" si="811"/>
        <v>0</v>
      </c>
      <c r="AK755" s="59">
        <f t="shared" si="812"/>
        <v>0</v>
      </c>
      <c r="AL755" s="59">
        <f t="shared" si="807"/>
        <v>0</v>
      </c>
      <c r="AM755" s="1743"/>
    </row>
    <row r="756" spans="1:39" x14ac:dyDescent="0.2">
      <c r="A756" s="1054" t="s">
        <v>198</v>
      </c>
      <c r="B756" s="1053">
        <v>244</v>
      </c>
      <c r="C756" s="42"/>
      <c r="D756" s="58"/>
      <c r="E756" s="58"/>
      <c r="F756" s="58"/>
      <c r="G756" s="58"/>
      <c r="H756" s="58"/>
      <c r="I756" s="58"/>
      <c r="J756" s="58"/>
      <c r="K756" s="58"/>
      <c r="L756" s="58"/>
      <c r="M756" s="58"/>
      <c r="N756" s="58"/>
      <c r="O756" s="58"/>
      <c r="P756" s="58"/>
      <c r="Q756" s="58"/>
      <c r="R756" s="58"/>
      <c r="S756" s="58">
        <f t="shared" si="813"/>
        <v>0</v>
      </c>
      <c r="T756" s="58">
        <f t="shared" si="814"/>
        <v>0</v>
      </c>
      <c r="U756" s="58">
        <f t="shared" si="808"/>
        <v>0</v>
      </c>
      <c r="V756" s="58">
        <f t="shared" si="803"/>
        <v>0</v>
      </c>
      <c r="W756" s="58">
        <f t="shared" si="804"/>
        <v>0</v>
      </c>
      <c r="X756" s="59">
        <f t="shared" si="809"/>
        <v>0</v>
      </c>
      <c r="Y756" s="59"/>
      <c r="Z756" s="59"/>
      <c r="AA756" s="59"/>
      <c r="AB756" s="59"/>
      <c r="AC756" s="59"/>
      <c r="AD756" s="59"/>
      <c r="AE756" s="59"/>
      <c r="AF756" s="59"/>
      <c r="AG756" s="59">
        <f t="shared" si="805"/>
        <v>0</v>
      </c>
      <c r="AH756" s="59">
        <f t="shared" si="810"/>
        <v>0</v>
      </c>
      <c r="AI756" s="59">
        <f t="shared" si="806"/>
        <v>0</v>
      </c>
      <c r="AJ756" s="59">
        <f t="shared" si="811"/>
        <v>0</v>
      </c>
      <c r="AK756" s="59">
        <f t="shared" si="812"/>
        <v>0</v>
      </c>
      <c r="AL756" s="59">
        <f t="shared" si="807"/>
        <v>0</v>
      </c>
      <c r="AM756" s="1743"/>
    </row>
    <row r="757" spans="1:39" x14ac:dyDescent="0.2">
      <c r="A757" s="1054" t="s">
        <v>878</v>
      </c>
      <c r="B757" s="1053">
        <v>244</v>
      </c>
      <c r="C757" s="42"/>
      <c r="D757" s="58"/>
      <c r="E757" s="58"/>
      <c r="F757" s="58"/>
      <c r="G757" s="58"/>
      <c r="H757" s="58"/>
      <c r="I757" s="58"/>
      <c r="J757" s="58"/>
      <c r="K757" s="58"/>
      <c r="L757" s="58"/>
      <c r="M757" s="58"/>
      <c r="N757" s="58"/>
      <c r="O757" s="58"/>
      <c r="P757" s="58"/>
      <c r="Q757" s="58"/>
      <c r="R757" s="58"/>
      <c r="S757" s="58">
        <f t="shared" si="813"/>
        <v>0</v>
      </c>
      <c r="T757" s="58">
        <f t="shared" si="814"/>
        <v>0</v>
      </c>
      <c r="U757" s="58">
        <f t="shared" si="808"/>
        <v>0</v>
      </c>
      <c r="V757" s="58">
        <f t="shared" si="803"/>
        <v>0</v>
      </c>
      <c r="W757" s="58">
        <f t="shared" si="804"/>
        <v>0</v>
      </c>
      <c r="X757" s="59">
        <f>SUM(D757:R757)</f>
        <v>0</v>
      </c>
      <c r="Y757" s="59"/>
      <c r="Z757" s="59"/>
      <c r="AA757" s="59"/>
      <c r="AB757" s="59"/>
      <c r="AC757" s="59"/>
      <c r="AD757" s="59"/>
      <c r="AE757" s="59"/>
      <c r="AF757" s="59"/>
      <c r="AG757" s="59">
        <f t="shared" si="805"/>
        <v>0</v>
      </c>
      <c r="AH757" s="59">
        <f t="shared" si="810"/>
        <v>0</v>
      </c>
      <c r="AI757" s="59">
        <f t="shared" si="806"/>
        <v>0</v>
      </c>
      <c r="AJ757" s="59">
        <f t="shared" si="811"/>
        <v>0</v>
      </c>
      <c r="AK757" s="59">
        <f t="shared" si="812"/>
        <v>0</v>
      </c>
      <c r="AL757" s="59">
        <f t="shared" si="807"/>
        <v>0</v>
      </c>
      <c r="AM757" s="1743"/>
    </row>
    <row r="758" spans="1:39" x14ac:dyDescent="0.2">
      <c r="A758" s="1052">
        <v>224</v>
      </c>
      <c r="B758" s="1053">
        <v>244</v>
      </c>
      <c r="C758" s="12"/>
      <c r="D758" s="58"/>
      <c r="E758" s="58"/>
      <c r="F758" s="58"/>
      <c r="G758" s="58"/>
      <c r="H758" s="58"/>
      <c r="I758" s="58"/>
      <c r="J758" s="58"/>
      <c r="K758" s="58"/>
      <c r="L758" s="58"/>
      <c r="M758" s="58"/>
      <c r="N758" s="58"/>
      <c r="O758" s="58"/>
      <c r="P758" s="58"/>
      <c r="Q758" s="58"/>
      <c r="R758" s="58"/>
      <c r="S758" s="58">
        <f t="shared" si="813"/>
        <v>0</v>
      </c>
      <c r="T758" s="58">
        <f t="shared" si="814"/>
        <v>0</v>
      </c>
      <c r="U758" s="58">
        <f t="shared" si="808"/>
        <v>0</v>
      </c>
      <c r="V758" s="58">
        <f t="shared" si="803"/>
        <v>0</v>
      </c>
      <c r="W758" s="58">
        <f t="shared" si="804"/>
        <v>0</v>
      </c>
      <c r="X758" s="59">
        <f t="shared" si="809"/>
        <v>0</v>
      </c>
      <c r="Y758" s="59"/>
      <c r="Z758" s="59"/>
      <c r="AA758" s="59"/>
      <c r="AB758" s="59"/>
      <c r="AC758" s="59"/>
      <c r="AD758" s="59"/>
      <c r="AE758" s="59"/>
      <c r="AF758" s="59"/>
      <c r="AG758" s="59">
        <f t="shared" si="805"/>
        <v>0</v>
      </c>
      <c r="AH758" s="59">
        <f t="shared" si="810"/>
        <v>0</v>
      </c>
      <c r="AI758" s="59">
        <f t="shared" si="806"/>
        <v>0</v>
      </c>
      <c r="AJ758" s="59">
        <f t="shared" si="811"/>
        <v>0</v>
      </c>
      <c r="AK758" s="59">
        <f t="shared" si="812"/>
        <v>0</v>
      </c>
      <c r="AL758" s="59">
        <f t="shared" si="807"/>
        <v>0</v>
      </c>
      <c r="AM758" s="1743"/>
    </row>
    <row r="759" spans="1:39" x14ac:dyDescent="0.2">
      <c r="A759" s="1055" t="s">
        <v>199</v>
      </c>
      <c r="B759" s="1057">
        <v>244</v>
      </c>
      <c r="C759" s="14"/>
      <c r="D759" s="58"/>
      <c r="E759" s="58"/>
      <c r="F759" s="58"/>
      <c r="G759" s="58"/>
      <c r="H759" s="58"/>
      <c r="I759" s="58"/>
      <c r="J759" s="58"/>
      <c r="K759" s="58"/>
      <c r="L759" s="58"/>
      <c r="M759" s="58"/>
      <c r="N759" s="58"/>
      <c r="O759" s="58"/>
      <c r="P759" s="58"/>
      <c r="Q759" s="58"/>
      <c r="R759" s="58"/>
      <c r="S759" s="58">
        <f t="shared" si="813"/>
        <v>0</v>
      </c>
      <c r="T759" s="58">
        <f t="shared" si="814"/>
        <v>0</v>
      </c>
      <c r="U759" s="58">
        <f t="shared" si="808"/>
        <v>0</v>
      </c>
      <c r="V759" s="58">
        <f t="shared" si="803"/>
        <v>0</v>
      </c>
      <c r="W759" s="58">
        <f t="shared" si="804"/>
        <v>0</v>
      </c>
      <c r="X759" s="59">
        <f t="shared" si="809"/>
        <v>0</v>
      </c>
      <c r="Y759" s="59"/>
      <c r="Z759" s="59"/>
      <c r="AA759" s="59"/>
      <c r="AB759" s="59"/>
      <c r="AC759" s="59"/>
      <c r="AD759" s="59"/>
      <c r="AE759" s="59"/>
      <c r="AF759" s="59"/>
      <c r="AG759" s="59">
        <f t="shared" si="805"/>
        <v>0</v>
      </c>
      <c r="AH759" s="59">
        <f t="shared" si="810"/>
        <v>0</v>
      </c>
      <c r="AI759" s="59">
        <f t="shared" si="806"/>
        <v>0</v>
      </c>
      <c r="AJ759" s="59">
        <f t="shared" si="811"/>
        <v>0</v>
      </c>
      <c r="AK759" s="59">
        <f t="shared" si="812"/>
        <v>0</v>
      </c>
      <c r="AL759" s="59">
        <f t="shared" si="807"/>
        <v>0</v>
      </c>
      <c r="AM759" s="1743"/>
    </row>
    <row r="760" spans="1:39" x14ac:dyDescent="0.2">
      <c r="A760" s="1055" t="s">
        <v>200</v>
      </c>
      <c r="B760" s="1057">
        <v>244</v>
      </c>
      <c r="C760" s="14"/>
      <c r="D760" s="58"/>
      <c r="E760" s="58"/>
      <c r="F760" s="58"/>
      <c r="G760" s="58"/>
      <c r="H760" s="58"/>
      <c r="I760" s="58"/>
      <c r="J760" s="58"/>
      <c r="K760" s="58"/>
      <c r="L760" s="58"/>
      <c r="M760" s="58"/>
      <c r="N760" s="58"/>
      <c r="O760" s="58"/>
      <c r="P760" s="58"/>
      <c r="Q760" s="58"/>
      <c r="R760" s="58"/>
      <c r="S760" s="58">
        <f t="shared" si="813"/>
        <v>0</v>
      </c>
      <c r="T760" s="58">
        <f t="shared" si="814"/>
        <v>0</v>
      </c>
      <c r="U760" s="58">
        <f t="shared" si="808"/>
        <v>0</v>
      </c>
      <c r="V760" s="58">
        <f t="shared" si="803"/>
        <v>0</v>
      </c>
      <c r="W760" s="58">
        <f t="shared" si="804"/>
        <v>0</v>
      </c>
      <c r="X760" s="59">
        <f t="shared" si="809"/>
        <v>0</v>
      </c>
      <c r="Y760" s="59"/>
      <c r="Z760" s="59"/>
      <c r="AA760" s="59"/>
      <c r="AB760" s="59"/>
      <c r="AC760" s="59"/>
      <c r="AD760" s="59"/>
      <c r="AE760" s="59"/>
      <c r="AF760" s="59"/>
      <c r="AG760" s="59">
        <f t="shared" si="805"/>
        <v>0</v>
      </c>
      <c r="AH760" s="59">
        <f t="shared" si="810"/>
        <v>0</v>
      </c>
      <c r="AI760" s="59">
        <f t="shared" si="806"/>
        <v>0</v>
      </c>
      <c r="AJ760" s="59">
        <f t="shared" si="811"/>
        <v>0</v>
      </c>
      <c r="AK760" s="59">
        <f t="shared" si="812"/>
        <v>0</v>
      </c>
      <c r="AL760" s="59">
        <f t="shared" si="807"/>
        <v>0</v>
      </c>
      <c r="AM760" s="1743"/>
    </row>
    <row r="761" spans="1:39" x14ac:dyDescent="0.2">
      <c r="A761" s="1055" t="s">
        <v>201</v>
      </c>
      <c r="B761" s="1057">
        <v>244</v>
      </c>
      <c r="C761" s="14"/>
      <c r="D761" s="58"/>
      <c r="E761" s="58"/>
      <c r="F761" s="58"/>
      <c r="G761" s="58"/>
      <c r="H761" s="58"/>
      <c r="I761" s="58"/>
      <c r="J761" s="58"/>
      <c r="K761" s="58"/>
      <c r="L761" s="58"/>
      <c r="M761" s="58"/>
      <c r="N761" s="58"/>
      <c r="O761" s="58"/>
      <c r="P761" s="58"/>
      <c r="Q761" s="58"/>
      <c r="R761" s="58"/>
      <c r="S761" s="58">
        <f t="shared" si="813"/>
        <v>0</v>
      </c>
      <c r="T761" s="58">
        <f t="shared" si="814"/>
        <v>0</v>
      </c>
      <c r="U761" s="58">
        <f t="shared" si="808"/>
        <v>0</v>
      </c>
      <c r="V761" s="58">
        <f t="shared" si="803"/>
        <v>0</v>
      </c>
      <c r="W761" s="58">
        <f t="shared" si="804"/>
        <v>0</v>
      </c>
      <c r="X761" s="59">
        <f t="shared" si="809"/>
        <v>0</v>
      </c>
      <c r="Y761" s="59"/>
      <c r="Z761" s="59"/>
      <c r="AA761" s="59"/>
      <c r="AB761" s="59"/>
      <c r="AC761" s="59"/>
      <c r="AD761" s="59"/>
      <c r="AE761" s="59"/>
      <c r="AF761" s="59"/>
      <c r="AG761" s="59">
        <f t="shared" si="805"/>
        <v>0</v>
      </c>
      <c r="AH761" s="59">
        <f t="shared" si="810"/>
        <v>0</v>
      </c>
      <c r="AI761" s="59">
        <f t="shared" si="806"/>
        <v>0</v>
      </c>
      <c r="AJ761" s="59">
        <f t="shared" si="811"/>
        <v>0</v>
      </c>
      <c r="AK761" s="59">
        <f t="shared" si="812"/>
        <v>0</v>
      </c>
      <c r="AL761" s="59">
        <f t="shared" si="807"/>
        <v>0</v>
      </c>
      <c r="AM761" s="1743"/>
    </row>
    <row r="762" spans="1:39" x14ac:dyDescent="0.2">
      <c r="A762" s="1055" t="s">
        <v>202</v>
      </c>
      <c r="B762" s="1057">
        <v>244</v>
      </c>
      <c r="C762" s="14"/>
      <c r="D762" s="58"/>
      <c r="E762" s="58"/>
      <c r="F762" s="58"/>
      <c r="G762" s="58"/>
      <c r="H762" s="58"/>
      <c r="I762" s="58"/>
      <c r="J762" s="58"/>
      <c r="K762" s="58"/>
      <c r="L762" s="58"/>
      <c r="M762" s="58"/>
      <c r="N762" s="58"/>
      <c r="O762" s="58"/>
      <c r="P762" s="58"/>
      <c r="Q762" s="58"/>
      <c r="R762" s="58"/>
      <c r="S762" s="58">
        <f t="shared" si="813"/>
        <v>0</v>
      </c>
      <c r="T762" s="58">
        <f t="shared" si="814"/>
        <v>0</v>
      </c>
      <c r="U762" s="58">
        <f t="shared" si="808"/>
        <v>0</v>
      </c>
      <c r="V762" s="58">
        <f t="shared" si="803"/>
        <v>0</v>
      </c>
      <c r="W762" s="58">
        <f t="shared" si="804"/>
        <v>0</v>
      </c>
      <c r="X762" s="59">
        <f t="shared" si="809"/>
        <v>0</v>
      </c>
      <c r="Y762" s="59"/>
      <c r="Z762" s="59"/>
      <c r="AA762" s="59"/>
      <c r="AB762" s="59"/>
      <c r="AC762" s="59"/>
      <c r="AD762" s="59"/>
      <c r="AE762" s="59"/>
      <c r="AF762" s="59"/>
      <c r="AG762" s="59">
        <f t="shared" si="805"/>
        <v>0</v>
      </c>
      <c r="AH762" s="59">
        <f t="shared" si="810"/>
        <v>0</v>
      </c>
      <c r="AI762" s="59">
        <f t="shared" si="806"/>
        <v>0</v>
      </c>
      <c r="AJ762" s="59">
        <f t="shared" si="811"/>
        <v>0</v>
      </c>
      <c r="AK762" s="59">
        <f t="shared" si="812"/>
        <v>0</v>
      </c>
      <c r="AL762" s="59">
        <f t="shared" si="807"/>
        <v>0</v>
      </c>
      <c r="AM762" s="1743"/>
    </row>
    <row r="763" spans="1:39" x14ac:dyDescent="0.2">
      <c r="A763" s="1056" t="s">
        <v>246</v>
      </c>
      <c r="B763" s="1057">
        <v>244</v>
      </c>
      <c r="C763" s="15"/>
      <c r="D763" s="58"/>
      <c r="E763" s="58"/>
      <c r="F763" s="58"/>
      <c r="G763" s="58"/>
      <c r="H763" s="58"/>
      <c r="I763" s="58"/>
      <c r="J763" s="58"/>
      <c r="K763" s="58"/>
      <c r="L763" s="58"/>
      <c r="M763" s="58"/>
      <c r="N763" s="58"/>
      <c r="O763" s="58"/>
      <c r="P763" s="58"/>
      <c r="Q763" s="58"/>
      <c r="R763" s="58"/>
      <c r="S763" s="58">
        <f t="shared" si="813"/>
        <v>0</v>
      </c>
      <c r="T763" s="58">
        <f t="shared" si="814"/>
        <v>0</v>
      </c>
      <c r="U763" s="58">
        <f t="shared" si="808"/>
        <v>0</v>
      </c>
      <c r="V763" s="58">
        <f t="shared" si="803"/>
        <v>0</v>
      </c>
      <c r="W763" s="58">
        <f t="shared" si="804"/>
        <v>0</v>
      </c>
      <c r="X763" s="59">
        <f t="shared" si="809"/>
        <v>0</v>
      </c>
      <c r="Y763" s="59"/>
      <c r="Z763" s="59"/>
      <c r="AA763" s="59"/>
      <c r="AB763" s="59"/>
      <c r="AC763" s="59"/>
      <c r="AD763" s="59"/>
      <c r="AE763" s="59"/>
      <c r="AF763" s="59"/>
      <c r="AG763" s="59">
        <f t="shared" si="805"/>
        <v>0</v>
      </c>
      <c r="AH763" s="59">
        <f t="shared" si="810"/>
        <v>0</v>
      </c>
      <c r="AI763" s="59">
        <f t="shared" si="806"/>
        <v>0</v>
      </c>
      <c r="AJ763" s="59">
        <f t="shared" si="811"/>
        <v>0</v>
      </c>
      <c r="AK763" s="59">
        <f t="shared" si="812"/>
        <v>0</v>
      </c>
      <c r="AL763" s="59">
        <f t="shared" si="807"/>
        <v>0</v>
      </c>
      <c r="AM763" s="1743"/>
    </row>
    <row r="764" spans="1:39" x14ac:dyDescent="0.2">
      <c r="A764" s="1056" t="s">
        <v>248</v>
      </c>
      <c r="B764" s="1057">
        <v>244</v>
      </c>
      <c r="C764" s="15"/>
      <c r="D764" s="58"/>
      <c r="E764" s="58"/>
      <c r="F764" s="58"/>
      <c r="G764" s="58"/>
      <c r="H764" s="58"/>
      <c r="I764" s="58"/>
      <c r="J764" s="58"/>
      <c r="K764" s="58"/>
      <c r="L764" s="58"/>
      <c r="M764" s="58"/>
      <c r="N764" s="58"/>
      <c r="O764" s="58"/>
      <c r="P764" s="58"/>
      <c r="Q764" s="58"/>
      <c r="R764" s="58"/>
      <c r="S764" s="58">
        <f t="shared" si="813"/>
        <v>0</v>
      </c>
      <c r="T764" s="58">
        <f t="shared" si="814"/>
        <v>0</v>
      </c>
      <c r="U764" s="58">
        <f t="shared" si="808"/>
        <v>0</v>
      </c>
      <c r="V764" s="58">
        <f t="shared" si="803"/>
        <v>0</v>
      </c>
      <c r="W764" s="58">
        <f t="shared" si="804"/>
        <v>0</v>
      </c>
      <c r="X764" s="59">
        <f t="shared" si="809"/>
        <v>0</v>
      </c>
      <c r="Y764" s="59"/>
      <c r="Z764" s="59"/>
      <c r="AA764" s="59"/>
      <c r="AB764" s="59"/>
      <c r="AC764" s="59"/>
      <c r="AD764" s="59"/>
      <c r="AE764" s="59"/>
      <c r="AF764" s="59"/>
      <c r="AG764" s="59">
        <f t="shared" si="805"/>
        <v>0</v>
      </c>
      <c r="AH764" s="59">
        <f t="shared" si="810"/>
        <v>0</v>
      </c>
      <c r="AI764" s="59">
        <f t="shared" si="806"/>
        <v>0</v>
      </c>
      <c r="AJ764" s="59">
        <f t="shared" si="811"/>
        <v>0</v>
      </c>
      <c r="AK764" s="59">
        <f t="shared" si="812"/>
        <v>0</v>
      </c>
      <c r="AL764" s="59">
        <f t="shared" si="807"/>
        <v>0</v>
      </c>
      <c r="AM764" s="1743"/>
    </row>
    <row r="765" spans="1:39" x14ac:dyDescent="0.2">
      <c r="A765" s="1050">
        <v>227</v>
      </c>
      <c r="B765" s="1051">
        <v>244</v>
      </c>
      <c r="C765" s="11"/>
      <c r="D765" s="58"/>
      <c r="E765" s="58"/>
      <c r="F765" s="58"/>
      <c r="G765" s="58"/>
      <c r="H765" s="58"/>
      <c r="I765" s="58"/>
      <c r="J765" s="58"/>
      <c r="K765" s="58"/>
      <c r="L765" s="58"/>
      <c r="M765" s="58"/>
      <c r="N765" s="58"/>
      <c r="O765" s="58"/>
      <c r="P765" s="58"/>
      <c r="Q765" s="58"/>
      <c r="R765" s="58"/>
      <c r="S765" s="58">
        <f t="shared" si="813"/>
        <v>0</v>
      </c>
      <c r="T765" s="58">
        <f t="shared" si="814"/>
        <v>0</v>
      </c>
      <c r="U765" s="58">
        <f t="shared" si="808"/>
        <v>0</v>
      </c>
      <c r="V765" s="58">
        <f t="shared" si="803"/>
        <v>0</v>
      </c>
      <c r="W765" s="58">
        <f t="shared" si="804"/>
        <v>0</v>
      </c>
      <c r="X765" s="59">
        <f t="shared" si="809"/>
        <v>0</v>
      </c>
      <c r="Y765" s="59"/>
      <c r="Z765" s="59"/>
      <c r="AA765" s="59"/>
      <c r="AB765" s="59"/>
      <c r="AC765" s="59"/>
      <c r="AD765" s="59"/>
      <c r="AE765" s="59"/>
      <c r="AF765" s="59"/>
      <c r="AG765" s="59">
        <f t="shared" si="805"/>
        <v>0</v>
      </c>
      <c r="AH765" s="59">
        <f t="shared" si="810"/>
        <v>0</v>
      </c>
      <c r="AI765" s="59">
        <f t="shared" si="806"/>
        <v>0</v>
      </c>
      <c r="AJ765" s="59">
        <f t="shared" si="811"/>
        <v>0</v>
      </c>
      <c r="AK765" s="59">
        <f t="shared" si="812"/>
        <v>0</v>
      </c>
      <c r="AL765" s="59">
        <f t="shared" si="807"/>
        <v>0</v>
      </c>
      <c r="AM765" s="1743"/>
    </row>
    <row r="766" spans="1:39" x14ac:dyDescent="0.2">
      <c r="A766" s="1056">
        <v>262</v>
      </c>
      <c r="B766" s="1049">
        <v>112</v>
      </c>
      <c r="C766" s="15"/>
      <c r="D766" s="58"/>
      <c r="E766" s="58"/>
      <c r="F766" s="58"/>
      <c r="G766" s="58"/>
      <c r="H766" s="58"/>
      <c r="I766" s="58"/>
      <c r="J766" s="58"/>
      <c r="K766" s="58"/>
      <c r="L766" s="58"/>
      <c r="M766" s="58"/>
      <c r="N766" s="58"/>
      <c r="O766" s="58"/>
      <c r="P766" s="58"/>
      <c r="Q766" s="58"/>
      <c r="R766" s="58"/>
      <c r="S766" s="58">
        <f t="shared" si="813"/>
        <v>0</v>
      </c>
      <c r="T766" s="58">
        <f t="shared" si="814"/>
        <v>0</v>
      </c>
      <c r="U766" s="58">
        <f t="shared" si="808"/>
        <v>0</v>
      </c>
      <c r="V766" s="58">
        <f t="shared" si="803"/>
        <v>0</v>
      </c>
      <c r="W766" s="58">
        <f t="shared" si="804"/>
        <v>0</v>
      </c>
      <c r="X766" s="59">
        <f t="shared" si="809"/>
        <v>0</v>
      </c>
      <c r="Y766" s="59"/>
      <c r="Z766" s="59"/>
      <c r="AA766" s="59"/>
      <c r="AB766" s="59"/>
      <c r="AC766" s="59"/>
      <c r="AD766" s="59"/>
      <c r="AE766" s="59"/>
      <c r="AF766" s="59"/>
      <c r="AG766" s="59">
        <f t="shared" si="805"/>
        <v>0</v>
      </c>
      <c r="AH766" s="59">
        <f t="shared" si="810"/>
        <v>0</v>
      </c>
      <c r="AI766" s="59">
        <f t="shared" si="806"/>
        <v>0</v>
      </c>
      <c r="AJ766" s="59">
        <f t="shared" si="811"/>
        <v>0</v>
      </c>
      <c r="AK766" s="59">
        <f t="shared" si="812"/>
        <v>0</v>
      </c>
      <c r="AL766" s="59">
        <f t="shared" si="807"/>
        <v>0</v>
      </c>
      <c r="AM766" s="1743"/>
    </row>
    <row r="767" spans="1:39" x14ac:dyDescent="0.2">
      <c r="A767" s="1056">
        <v>262</v>
      </c>
      <c r="B767" s="1049">
        <v>119</v>
      </c>
      <c r="C767" s="15"/>
      <c r="D767" s="58"/>
      <c r="E767" s="58"/>
      <c r="F767" s="58"/>
      <c r="G767" s="58"/>
      <c r="H767" s="58"/>
      <c r="I767" s="58"/>
      <c r="J767" s="58"/>
      <c r="K767" s="58"/>
      <c r="L767" s="58"/>
      <c r="M767" s="58"/>
      <c r="N767" s="58"/>
      <c r="O767" s="58"/>
      <c r="P767" s="58"/>
      <c r="Q767" s="58"/>
      <c r="R767" s="58"/>
      <c r="S767" s="58">
        <f t="shared" si="813"/>
        <v>0</v>
      </c>
      <c r="T767" s="58">
        <f t="shared" si="814"/>
        <v>0</v>
      </c>
      <c r="U767" s="58">
        <f t="shared" si="808"/>
        <v>0</v>
      </c>
      <c r="V767" s="58">
        <f t="shared" si="803"/>
        <v>0</v>
      </c>
      <c r="W767" s="58">
        <f t="shared" si="804"/>
        <v>0</v>
      </c>
      <c r="X767" s="59">
        <f t="shared" si="809"/>
        <v>0</v>
      </c>
      <c r="Y767" s="59"/>
      <c r="Z767" s="59"/>
      <c r="AA767" s="59"/>
      <c r="AB767" s="59"/>
      <c r="AC767" s="59"/>
      <c r="AD767" s="59"/>
      <c r="AE767" s="59"/>
      <c r="AF767" s="59"/>
      <c r="AG767" s="59">
        <f t="shared" si="805"/>
        <v>0</v>
      </c>
      <c r="AH767" s="59">
        <f t="shared" si="810"/>
        <v>0</v>
      </c>
      <c r="AI767" s="59">
        <f t="shared" si="806"/>
        <v>0</v>
      </c>
      <c r="AJ767" s="59">
        <f t="shared" si="811"/>
        <v>0</v>
      </c>
      <c r="AK767" s="59">
        <f t="shared" si="812"/>
        <v>0</v>
      </c>
      <c r="AL767" s="59">
        <f t="shared" si="807"/>
        <v>0</v>
      </c>
      <c r="AM767" s="1743"/>
    </row>
    <row r="768" spans="1:39" x14ac:dyDescent="0.2">
      <c r="A768" s="1050">
        <v>266</v>
      </c>
      <c r="B768" s="1051">
        <v>111</v>
      </c>
      <c r="C768" s="11"/>
      <c r="D768" s="58"/>
      <c r="E768" s="58"/>
      <c r="F768" s="58"/>
      <c r="G768" s="58"/>
      <c r="H768" s="58"/>
      <c r="I768" s="58"/>
      <c r="J768" s="58"/>
      <c r="K768" s="58"/>
      <c r="L768" s="58"/>
      <c r="M768" s="58"/>
      <c r="N768" s="58"/>
      <c r="O768" s="58"/>
      <c r="P768" s="58"/>
      <c r="Q768" s="58"/>
      <c r="R768" s="58"/>
      <c r="S768" s="58">
        <f>D768+E768+J768+K768</f>
        <v>0</v>
      </c>
      <c r="T768" s="58">
        <f>F768+G768+L768+M768</f>
        <v>0</v>
      </c>
      <c r="U768" s="58">
        <f>H768+I768+N768+O768</f>
        <v>0</v>
      </c>
      <c r="V768" s="58">
        <f>P768</f>
        <v>0</v>
      </c>
      <c r="W768" s="58">
        <f t="shared" si="804"/>
        <v>0</v>
      </c>
      <c r="X768" s="59">
        <f t="shared" si="809"/>
        <v>0</v>
      </c>
      <c r="Y768" s="59"/>
      <c r="Z768" s="59"/>
      <c r="AA768" s="59"/>
      <c r="AB768" s="59"/>
      <c r="AC768" s="59"/>
      <c r="AD768" s="59"/>
      <c r="AE768" s="59"/>
      <c r="AF768" s="59"/>
      <c r="AG768" s="59">
        <f t="shared" si="805"/>
        <v>0</v>
      </c>
      <c r="AH768" s="59">
        <f t="shared" si="810"/>
        <v>0</v>
      </c>
      <c r="AI768" s="59">
        <f t="shared" si="806"/>
        <v>0</v>
      </c>
      <c r="AJ768" s="59">
        <f t="shared" si="811"/>
        <v>0</v>
      </c>
      <c r="AK768" s="59">
        <f t="shared" si="812"/>
        <v>0</v>
      </c>
      <c r="AL768" s="59">
        <f t="shared" si="807"/>
        <v>0</v>
      </c>
      <c r="AM768" s="1743"/>
    </row>
    <row r="769" spans="1:39" x14ac:dyDescent="0.2">
      <c r="A769" s="1050">
        <v>266</v>
      </c>
      <c r="B769" s="1051">
        <v>112</v>
      </c>
      <c r="C769" s="11"/>
      <c r="D769" s="58"/>
      <c r="E769" s="58"/>
      <c r="F769" s="58"/>
      <c r="G769" s="58"/>
      <c r="H769" s="58"/>
      <c r="I769" s="58"/>
      <c r="J769" s="58"/>
      <c r="K769" s="58"/>
      <c r="L769" s="58"/>
      <c r="M769" s="58"/>
      <c r="N769" s="58"/>
      <c r="O769" s="58"/>
      <c r="P769" s="58"/>
      <c r="Q769" s="58"/>
      <c r="R769" s="58"/>
      <c r="S769" s="58">
        <f>D769+E769+J769+K769</f>
        <v>0</v>
      </c>
      <c r="T769" s="58">
        <f>F769+G769+L769+M769</f>
        <v>0</v>
      </c>
      <c r="U769" s="58">
        <f>H769+I769+N769+O769</f>
        <v>0</v>
      </c>
      <c r="V769" s="58">
        <f>P769</f>
        <v>0</v>
      </c>
      <c r="W769" s="58">
        <f t="shared" si="804"/>
        <v>0</v>
      </c>
      <c r="X769" s="59">
        <f t="shared" si="809"/>
        <v>0</v>
      </c>
      <c r="Y769" s="59"/>
      <c r="Z769" s="59"/>
      <c r="AA769" s="59"/>
      <c r="AB769" s="59"/>
      <c r="AC769" s="59"/>
      <c r="AD769" s="59"/>
      <c r="AE769" s="59"/>
      <c r="AF769" s="59"/>
      <c r="AG769" s="59">
        <f t="shared" si="805"/>
        <v>0</v>
      </c>
      <c r="AH769" s="59">
        <f t="shared" si="810"/>
        <v>0</v>
      </c>
      <c r="AI769" s="59">
        <f t="shared" si="806"/>
        <v>0</v>
      </c>
      <c r="AJ769" s="59">
        <f t="shared" si="811"/>
        <v>0</v>
      </c>
      <c r="AK769" s="59">
        <f t="shared" si="812"/>
        <v>0</v>
      </c>
      <c r="AL769" s="59">
        <f t="shared" si="807"/>
        <v>0</v>
      </c>
      <c r="AM769" s="1743"/>
    </row>
    <row r="770" spans="1:39" x14ac:dyDescent="0.2">
      <c r="A770" s="1050">
        <v>266</v>
      </c>
      <c r="B770" s="1051">
        <v>119</v>
      </c>
      <c r="C770" s="11"/>
      <c r="D770" s="58"/>
      <c r="E770" s="58"/>
      <c r="F770" s="58"/>
      <c r="G770" s="58"/>
      <c r="H770" s="58"/>
      <c r="I770" s="58"/>
      <c r="J770" s="58"/>
      <c r="K770" s="58"/>
      <c r="L770" s="58"/>
      <c r="M770" s="58"/>
      <c r="N770" s="58"/>
      <c r="O770" s="58"/>
      <c r="P770" s="58"/>
      <c r="Q770" s="58"/>
      <c r="R770" s="58"/>
      <c r="S770" s="58">
        <f>D770+E770+J770+K770</f>
        <v>0</v>
      </c>
      <c r="T770" s="58">
        <f>F770+G770+L770+M770</f>
        <v>0</v>
      </c>
      <c r="U770" s="58">
        <f>H770+I770+N770+O770</f>
        <v>0</v>
      </c>
      <c r="V770" s="58">
        <f>P770</f>
        <v>0</v>
      </c>
      <c r="W770" s="58">
        <f t="shared" si="804"/>
        <v>0</v>
      </c>
      <c r="X770" s="59">
        <f t="shared" si="809"/>
        <v>0</v>
      </c>
      <c r="Y770" s="59"/>
      <c r="Z770" s="59"/>
      <c r="AA770" s="59"/>
      <c r="AB770" s="59"/>
      <c r="AC770" s="59"/>
      <c r="AD770" s="59"/>
      <c r="AE770" s="59"/>
      <c r="AF770" s="59"/>
      <c r="AG770" s="59">
        <f t="shared" si="805"/>
        <v>0</v>
      </c>
      <c r="AH770" s="59">
        <f t="shared" si="810"/>
        <v>0</v>
      </c>
      <c r="AI770" s="59">
        <f t="shared" si="806"/>
        <v>0</v>
      </c>
      <c r="AJ770" s="59">
        <f t="shared" si="811"/>
        <v>0</v>
      </c>
      <c r="AK770" s="59">
        <f t="shared" si="812"/>
        <v>0</v>
      </c>
      <c r="AL770" s="59">
        <f t="shared" si="807"/>
        <v>0</v>
      </c>
      <c r="AM770" s="1743"/>
    </row>
    <row r="771" spans="1:39" hidden="1" x14ac:dyDescent="0.2">
      <c r="A771" s="1050">
        <v>267</v>
      </c>
      <c r="B771" s="1051">
        <v>112</v>
      </c>
      <c r="C771" s="11"/>
      <c r="D771" s="58"/>
      <c r="E771" s="58"/>
      <c r="F771" s="58"/>
      <c r="G771" s="58"/>
      <c r="H771" s="58"/>
      <c r="I771" s="58"/>
      <c r="J771" s="58"/>
      <c r="K771" s="58"/>
      <c r="L771" s="58"/>
      <c r="M771" s="58"/>
      <c r="N771" s="58"/>
      <c r="O771" s="58"/>
      <c r="P771" s="58"/>
      <c r="Q771" s="58"/>
      <c r="R771" s="58"/>
      <c r="S771" s="58">
        <f>D771+E771+J771+K771</f>
        <v>0</v>
      </c>
      <c r="T771" s="58">
        <f>F771+G771+L771+M771</f>
        <v>0</v>
      </c>
      <c r="U771" s="58">
        <f>H771+I771+N771+O771</f>
        <v>0</v>
      </c>
      <c r="V771" s="58">
        <f>P771</f>
        <v>0</v>
      </c>
      <c r="W771" s="58">
        <f t="shared" si="804"/>
        <v>0</v>
      </c>
      <c r="X771" s="59">
        <f t="shared" si="809"/>
        <v>0</v>
      </c>
      <c r="Y771" s="59"/>
      <c r="Z771" s="59"/>
      <c r="AA771" s="59"/>
      <c r="AB771" s="59"/>
      <c r="AC771" s="59"/>
      <c r="AD771" s="59"/>
      <c r="AE771" s="59"/>
      <c r="AF771" s="59"/>
      <c r="AG771" s="59">
        <f t="shared" si="805"/>
        <v>0</v>
      </c>
      <c r="AH771" s="59">
        <f t="shared" si="810"/>
        <v>0</v>
      </c>
      <c r="AI771" s="59">
        <f t="shared" si="806"/>
        <v>0</v>
      </c>
      <c r="AJ771" s="59">
        <f t="shared" si="811"/>
        <v>0</v>
      </c>
      <c r="AK771" s="59">
        <f t="shared" si="812"/>
        <v>0</v>
      </c>
      <c r="AL771" s="59">
        <f t="shared" si="807"/>
        <v>0</v>
      </c>
      <c r="AM771" s="1743"/>
    </row>
    <row r="772" spans="1:39" x14ac:dyDescent="0.2">
      <c r="A772" s="1056">
        <v>291</v>
      </c>
      <c r="B772" s="1147">
        <v>851</v>
      </c>
      <c r="C772" s="15"/>
      <c r="D772" s="58"/>
      <c r="E772" s="58"/>
      <c r="F772" s="58"/>
      <c r="G772" s="58"/>
      <c r="H772" s="58"/>
      <c r="I772" s="58"/>
      <c r="J772" s="58"/>
      <c r="K772" s="58"/>
      <c r="L772" s="58"/>
      <c r="M772" s="58"/>
      <c r="N772" s="58"/>
      <c r="O772" s="58"/>
      <c r="P772" s="58"/>
      <c r="Q772" s="58"/>
      <c r="R772" s="58"/>
      <c r="S772" s="58">
        <f t="shared" si="813"/>
        <v>0</v>
      </c>
      <c r="T772" s="58">
        <f t="shared" si="814"/>
        <v>0</v>
      </c>
      <c r="U772" s="58">
        <f t="shared" si="808"/>
        <v>0</v>
      </c>
      <c r="V772" s="58">
        <f t="shared" si="803"/>
        <v>0</v>
      </c>
      <c r="W772" s="58">
        <f t="shared" si="804"/>
        <v>0</v>
      </c>
      <c r="X772" s="59">
        <f t="shared" si="809"/>
        <v>0</v>
      </c>
      <c r="Y772" s="59"/>
      <c r="Z772" s="59"/>
      <c r="AA772" s="59"/>
      <c r="AB772" s="59"/>
      <c r="AC772" s="59"/>
      <c r="AD772" s="59"/>
      <c r="AE772" s="59"/>
      <c r="AF772" s="59"/>
      <c r="AG772" s="59">
        <f t="shared" si="805"/>
        <v>0</v>
      </c>
      <c r="AH772" s="59">
        <f t="shared" si="810"/>
        <v>0</v>
      </c>
      <c r="AI772" s="59">
        <f t="shared" si="806"/>
        <v>0</v>
      </c>
      <c r="AJ772" s="59">
        <f t="shared" si="811"/>
        <v>0</v>
      </c>
      <c r="AK772" s="59">
        <f t="shared" si="812"/>
        <v>0</v>
      </c>
      <c r="AL772" s="59">
        <f t="shared" si="807"/>
        <v>0</v>
      </c>
      <c r="AM772" s="1743"/>
    </row>
    <row r="773" spans="1:39" x14ac:dyDescent="0.2">
      <c r="A773" s="1056">
        <v>291</v>
      </c>
      <c r="B773" s="1147">
        <v>851</v>
      </c>
      <c r="C773" s="15"/>
      <c r="D773" s="58"/>
      <c r="E773" s="58"/>
      <c r="F773" s="58"/>
      <c r="G773" s="58"/>
      <c r="H773" s="58"/>
      <c r="I773" s="58"/>
      <c r="J773" s="58"/>
      <c r="K773" s="58"/>
      <c r="L773" s="58"/>
      <c r="M773" s="58"/>
      <c r="N773" s="58"/>
      <c r="O773" s="58"/>
      <c r="P773" s="58"/>
      <c r="Q773" s="58"/>
      <c r="R773" s="58"/>
      <c r="S773" s="58">
        <f t="shared" si="813"/>
        <v>0</v>
      </c>
      <c r="T773" s="58">
        <f t="shared" si="814"/>
        <v>0</v>
      </c>
      <c r="U773" s="58">
        <f t="shared" si="808"/>
        <v>0</v>
      </c>
      <c r="V773" s="58">
        <f t="shared" si="803"/>
        <v>0</v>
      </c>
      <c r="W773" s="58">
        <f t="shared" si="804"/>
        <v>0</v>
      </c>
      <c r="X773" s="59">
        <f t="shared" si="809"/>
        <v>0</v>
      </c>
      <c r="Y773" s="59"/>
      <c r="Z773" s="59"/>
      <c r="AA773" s="59"/>
      <c r="AB773" s="59"/>
      <c r="AC773" s="59"/>
      <c r="AD773" s="59"/>
      <c r="AE773" s="59"/>
      <c r="AF773" s="59"/>
      <c r="AG773" s="59">
        <f t="shared" si="805"/>
        <v>0</v>
      </c>
      <c r="AH773" s="59">
        <f t="shared" si="810"/>
        <v>0</v>
      </c>
      <c r="AI773" s="59">
        <f t="shared" si="806"/>
        <v>0</v>
      </c>
      <c r="AJ773" s="59">
        <f t="shared" si="811"/>
        <v>0</v>
      </c>
      <c r="AK773" s="59">
        <f t="shared" si="812"/>
        <v>0</v>
      </c>
      <c r="AL773" s="59">
        <f t="shared" si="807"/>
        <v>0</v>
      </c>
      <c r="AM773" s="1743"/>
    </row>
    <row r="774" spans="1:39" x14ac:dyDescent="0.2">
      <c r="A774" s="1056">
        <v>291</v>
      </c>
      <c r="B774" s="1049">
        <v>852</v>
      </c>
      <c r="C774" s="15"/>
      <c r="D774" s="58"/>
      <c r="E774" s="58"/>
      <c r="F774" s="58"/>
      <c r="G774" s="58"/>
      <c r="H774" s="58"/>
      <c r="I774" s="58"/>
      <c r="J774" s="58"/>
      <c r="K774" s="58"/>
      <c r="L774" s="58"/>
      <c r="M774" s="58"/>
      <c r="N774" s="58"/>
      <c r="O774" s="58"/>
      <c r="P774" s="58"/>
      <c r="Q774" s="58"/>
      <c r="R774" s="58"/>
      <c r="S774" s="58">
        <f t="shared" ref="S774:S779" si="815">D774+E774+J774+K774</f>
        <v>0</v>
      </c>
      <c r="T774" s="58">
        <f t="shared" ref="T774:T779" si="816">F774+G774+L774+M774</f>
        <v>0</v>
      </c>
      <c r="U774" s="58">
        <f t="shared" si="808"/>
        <v>0</v>
      </c>
      <c r="V774" s="58">
        <f t="shared" si="803"/>
        <v>0</v>
      </c>
      <c r="W774" s="58">
        <f t="shared" si="804"/>
        <v>0</v>
      </c>
      <c r="X774" s="59">
        <f t="shared" si="809"/>
        <v>0</v>
      </c>
      <c r="Y774" s="59"/>
      <c r="Z774" s="59"/>
      <c r="AA774" s="59"/>
      <c r="AB774" s="59"/>
      <c r="AC774" s="59"/>
      <c r="AD774" s="59"/>
      <c r="AE774" s="59"/>
      <c r="AF774" s="59"/>
      <c r="AG774" s="59">
        <f t="shared" si="805"/>
        <v>0</v>
      </c>
      <c r="AH774" s="59">
        <f t="shared" si="810"/>
        <v>0</v>
      </c>
      <c r="AI774" s="59">
        <f t="shared" ref="AI774:AI779" si="817">AB774</f>
        <v>0</v>
      </c>
      <c r="AJ774" s="59">
        <f t="shared" si="811"/>
        <v>0</v>
      </c>
      <c r="AK774" s="59">
        <f t="shared" si="812"/>
        <v>0</v>
      </c>
      <c r="AL774" s="59">
        <f t="shared" si="807"/>
        <v>0</v>
      </c>
      <c r="AM774" s="1743"/>
    </row>
    <row r="775" spans="1:39" x14ac:dyDescent="0.2">
      <c r="A775" s="1056">
        <v>291</v>
      </c>
      <c r="B775" s="1147">
        <v>853</v>
      </c>
      <c r="C775" s="15"/>
      <c r="D775" s="58"/>
      <c r="E775" s="58"/>
      <c r="F775" s="58"/>
      <c r="G775" s="58"/>
      <c r="H775" s="58"/>
      <c r="I775" s="58"/>
      <c r="J775" s="58"/>
      <c r="K775" s="58"/>
      <c r="L775" s="58"/>
      <c r="M775" s="58"/>
      <c r="N775" s="58"/>
      <c r="O775" s="58"/>
      <c r="P775" s="58"/>
      <c r="Q775" s="58"/>
      <c r="R775" s="58"/>
      <c r="S775" s="58">
        <f t="shared" si="815"/>
        <v>0</v>
      </c>
      <c r="T775" s="58">
        <f t="shared" si="816"/>
        <v>0</v>
      </c>
      <c r="U775" s="58">
        <f t="shared" si="808"/>
        <v>0</v>
      </c>
      <c r="V775" s="58">
        <f t="shared" si="803"/>
        <v>0</v>
      </c>
      <c r="W775" s="58">
        <f t="shared" si="804"/>
        <v>0</v>
      </c>
      <c r="X775" s="59">
        <f t="shared" si="809"/>
        <v>0</v>
      </c>
      <c r="Y775" s="59"/>
      <c r="Z775" s="59"/>
      <c r="AA775" s="59"/>
      <c r="AB775" s="59"/>
      <c r="AC775" s="59"/>
      <c r="AD775" s="59"/>
      <c r="AE775" s="59"/>
      <c r="AF775" s="59"/>
      <c r="AG775" s="59">
        <f t="shared" si="805"/>
        <v>0</v>
      </c>
      <c r="AH775" s="59">
        <f t="shared" si="810"/>
        <v>0</v>
      </c>
      <c r="AI775" s="59">
        <f t="shared" si="817"/>
        <v>0</v>
      </c>
      <c r="AJ775" s="59">
        <f t="shared" si="811"/>
        <v>0</v>
      </c>
      <c r="AK775" s="59">
        <f t="shared" si="812"/>
        <v>0</v>
      </c>
      <c r="AL775" s="59">
        <f t="shared" si="807"/>
        <v>0</v>
      </c>
      <c r="AM775" s="1743"/>
    </row>
    <row r="776" spans="1:39" x14ac:dyDescent="0.2">
      <c r="A776" s="1056">
        <v>292</v>
      </c>
      <c r="B776" s="1049">
        <v>853</v>
      </c>
      <c r="C776" s="15"/>
      <c r="D776" s="58"/>
      <c r="E776" s="58"/>
      <c r="F776" s="58"/>
      <c r="G776" s="58"/>
      <c r="H776" s="58"/>
      <c r="I776" s="58"/>
      <c r="J776" s="58"/>
      <c r="K776" s="58"/>
      <c r="L776" s="58"/>
      <c r="M776" s="58"/>
      <c r="N776" s="58"/>
      <c r="O776" s="58"/>
      <c r="P776" s="58"/>
      <c r="Q776" s="58"/>
      <c r="R776" s="58"/>
      <c r="S776" s="58">
        <f t="shared" si="815"/>
        <v>0</v>
      </c>
      <c r="T776" s="58">
        <f t="shared" si="816"/>
        <v>0</v>
      </c>
      <c r="U776" s="58">
        <f t="shared" si="808"/>
        <v>0</v>
      </c>
      <c r="V776" s="58">
        <f t="shared" si="803"/>
        <v>0</v>
      </c>
      <c r="W776" s="58">
        <f t="shared" si="804"/>
        <v>0</v>
      </c>
      <c r="X776" s="59">
        <f t="shared" si="809"/>
        <v>0</v>
      </c>
      <c r="Y776" s="59"/>
      <c r="Z776" s="59"/>
      <c r="AA776" s="59"/>
      <c r="AB776" s="59"/>
      <c r="AC776" s="59"/>
      <c r="AD776" s="59"/>
      <c r="AE776" s="59"/>
      <c r="AF776" s="59"/>
      <c r="AG776" s="59">
        <f t="shared" si="805"/>
        <v>0</v>
      </c>
      <c r="AH776" s="59">
        <f t="shared" si="810"/>
        <v>0</v>
      </c>
      <c r="AI776" s="59">
        <f t="shared" si="817"/>
        <v>0</v>
      </c>
      <c r="AJ776" s="59">
        <f t="shared" si="811"/>
        <v>0</v>
      </c>
      <c r="AK776" s="59">
        <f t="shared" si="812"/>
        <v>0</v>
      </c>
      <c r="AL776" s="59">
        <f t="shared" si="807"/>
        <v>0</v>
      </c>
      <c r="AM776" s="1743"/>
    </row>
    <row r="777" spans="1:39" x14ac:dyDescent="0.2">
      <c r="A777" s="1056">
        <v>293</v>
      </c>
      <c r="B777" s="1049">
        <v>851</v>
      </c>
      <c r="C777" s="15"/>
      <c r="D777" s="58"/>
      <c r="E777" s="58"/>
      <c r="F777" s="58"/>
      <c r="G777" s="58"/>
      <c r="H777" s="58"/>
      <c r="I777" s="58"/>
      <c r="J777" s="58"/>
      <c r="K777" s="58"/>
      <c r="L777" s="58"/>
      <c r="M777" s="58"/>
      <c r="N777" s="58"/>
      <c r="O777" s="58"/>
      <c r="P777" s="58"/>
      <c r="Q777" s="58"/>
      <c r="R777" s="58"/>
      <c r="S777" s="58">
        <f t="shared" si="815"/>
        <v>0</v>
      </c>
      <c r="T777" s="58">
        <f t="shared" si="816"/>
        <v>0</v>
      </c>
      <c r="U777" s="58">
        <f>H777+I777+N777+O777</f>
        <v>0</v>
      </c>
      <c r="V777" s="58">
        <f>P777</f>
        <v>0</v>
      </c>
      <c r="W777" s="58">
        <f t="shared" si="804"/>
        <v>0</v>
      </c>
      <c r="X777" s="59">
        <f t="shared" si="809"/>
        <v>0</v>
      </c>
      <c r="Y777" s="59"/>
      <c r="Z777" s="59"/>
      <c r="AA777" s="59"/>
      <c r="AB777" s="59"/>
      <c r="AC777" s="59"/>
      <c r="AD777" s="59"/>
      <c r="AE777" s="59"/>
      <c r="AF777" s="59"/>
      <c r="AG777" s="59">
        <f t="shared" si="805"/>
        <v>0</v>
      </c>
      <c r="AH777" s="59">
        <f t="shared" si="810"/>
        <v>0</v>
      </c>
      <c r="AI777" s="59">
        <f t="shared" si="817"/>
        <v>0</v>
      </c>
      <c r="AJ777" s="59">
        <f t="shared" si="811"/>
        <v>0</v>
      </c>
      <c r="AK777" s="59">
        <f t="shared" si="812"/>
        <v>0</v>
      </c>
      <c r="AL777" s="59">
        <f t="shared" si="807"/>
        <v>0</v>
      </c>
      <c r="AM777" s="1743"/>
    </row>
    <row r="778" spans="1:39" x14ac:dyDescent="0.2">
      <c r="A778" s="1056">
        <v>293</v>
      </c>
      <c r="B778" s="1049">
        <v>853</v>
      </c>
      <c r="C778" s="15"/>
      <c r="D778" s="58"/>
      <c r="E778" s="58"/>
      <c r="F778" s="58"/>
      <c r="G778" s="58"/>
      <c r="H778" s="58"/>
      <c r="I778" s="58"/>
      <c r="J778" s="58"/>
      <c r="K778" s="58"/>
      <c r="L778" s="58"/>
      <c r="M778" s="58"/>
      <c r="N778" s="58"/>
      <c r="O778" s="58"/>
      <c r="P778" s="58"/>
      <c r="Q778" s="58"/>
      <c r="R778" s="58"/>
      <c r="S778" s="58">
        <f t="shared" si="815"/>
        <v>0</v>
      </c>
      <c r="T778" s="58">
        <f t="shared" si="816"/>
        <v>0</v>
      </c>
      <c r="U778" s="58">
        <f t="shared" si="808"/>
        <v>0</v>
      </c>
      <c r="V778" s="58">
        <f t="shared" si="803"/>
        <v>0</v>
      </c>
      <c r="W778" s="58">
        <f t="shared" si="804"/>
        <v>0</v>
      </c>
      <c r="X778" s="59">
        <f t="shared" si="809"/>
        <v>0</v>
      </c>
      <c r="Y778" s="59"/>
      <c r="Z778" s="59"/>
      <c r="AA778" s="59"/>
      <c r="AB778" s="59"/>
      <c r="AC778" s="59"/>
      <c r="AD778" s="59"/>
      <c r="AE778" s="59"/>
      <c r="AF778" s="59"/>
      <c r="AG778" s="59">
        <f t="shared" si="805"/>
        <v>0</v>
      </c>
      <c r="AH778" s="59">
        <f t="shared" si="810"/>
        <v>0</v>
      </c>
      <c r="AI778" s="59">
        <f t="shared" si="817"/>
        <v>0</v>
      </c>
      <c r="AJ778" s="59">
        <f t="shared" si="811"/>
        <v>0</v>
      </c>
      <c r="AK778" s="59">
        <f t="shared" si="812"/>
        <v>0</v>
      </c>
      <c r="AL778" s="59">
        <f t="shared" si="807"/>
        <v>0</v>
      </c>
      <c r="AM778" s="1743"/>
    </row>
    <row r="779" spans="1:39" x14ac:dyDescent="0.2">
      <c r="A779" s="1056">
        <v>296</v>
      </c>
      <c r="B779" s="1049">
        <v>244</v>
      </c>
      <c r="C779" s="15"/>
      <c r="D779" s="58"/>
      <c r="E779" s="58"/>
      <c r="F779" s="58"/>
      <c r="G779" s="58"/>
      <c r="H779" s="58"/>
      <c r="I779" s="58"/>
      <c r="J779" s="58"/>
      <c r="K779" s="58"/>
      <c r="L779" s="58"/>
      <c r="M779" s="58"/>
      <c r="N779" s="58"/>
      <c r="O779" s="58"/>
      <c r="P779" s="58"/>
      <c r="Q779" s="58"/>
      <c r="R779" s="58"/>
      <c r="S779" s="58">
        <f t="shared" si="815"/>
        <v>0</v>
      </c>
      <c r="T779" s="58">
        <f t="shared" si="816"/>
        <v>0</v>
      </c>
      <c r="U779" s="58">
        <f t="shared" si="808"/>
        <v>0</v>
      </c>
      <c r="V779" s="58">
        <f t="shared" si="803"/>
        <v>0</v>
      </c>
      <c r="W779" s="58">
        <f t="shared" si="804"/>
        <v>0</v>
      </c>
      <c r="X779" s="59">
        <f t="shared" si="809"/>
        <v>0</v>
      </c>
      <c r="Y779" s="59"/>
      <c r="Z779" s="59"/>
      <c r="AA779" s="59"/>
      <c r="AB779" s="59"/>
      <c r="AC779" s="59"/>
      <c r="AD779" s="59"/>
      <c r="AE779" s="59"/>
      <c r="AF779" s="59"/>
      <c r="AG779" s="59">
        <f t="shared" ref="AG779:AG795" si="818">Y779+AC779</f>
        <v>0</v>
      </c>
      <c r="AH779" s="59">
        <f t="shared" si="810"/>
        <v>0</v>
      </c>
      <c r="AI779" s="59">
        <f t="shared" si="817"/>
        <v>0</v>
      </c>
      <c r="AJ779" s="59">
        <f t="shared" si="811"/>
        <v>0</v>
      </c>
      <c r="AK779" s="59">
        <f t="shared" si="812"/>
        <v>0</v>
      </c>
      <c r="AL779" s="59">
        <f t="shared" ref="AL779:AL795" si="819">C779+X779+AK779</f>
        <v>0</v>
      </c>
      <c r="AM779" s="1743"/>
    </row>
    <row r="780" spans="1:39" x14ac:dyDescent="0.2">
      <c r="A780" s="1056">
        <v>296</v>
      </c>
      <c r="B780" s="1049">
        <v>340</v>
      </c>
      <c r="C780" s="15"/>
      <c r="D780" s="58"/>
      <c r="E780" s="58"/>
      <c r="F780" s="58"/>
      <c r="G780" s="58"/>
      <c r="H780" s="58"/>
      <c r="I780" s="58"/>
      <c r="J780" s="58"/>
      <c r="K780" s="58"/>
      <c r="L780" s="58"/>
      <c r="M780" s="58"/>
      <c r="N780" s="58"/>
      <c r="O780" s="58"/>
      <c r="P780" s="58"/>
      <c r="Q780" s="58"/>
      <c r="R780" s="58"/>
      <c r="S780" s="58">
        <f t="shared" si="813"/>
        <v>0</v>
      </c>
      <c r="T780" s="58">
        <f t="shared" si="814"/>
        <v>0</v>
      </c>
      <c r="U780" s="58">
        <f t="shared" si="808"/>
        <v>0</v>
      </c>
      <c r="V780" s="58">
        <f t="shared" si="803"/>
        <v>0</v>
      </c>
      <c r="W780" s="58">
        <f t="shared" si="804"/>
        <v>0</v>
      </c>
      <c r="X780" s="59">
        <f t="shared" si="809"/>
        <v>0</v>
      </c>
      <c r="Y780" s="59"/>
      <c r="Z780" s="59"/>
      <c r="AA780" s="59"/>
      <c r="AB780" s="59"/>
      <c r="AC780" s="59"/>
      <c r="AD780" s="59"/>
      <c r="AE780" s="59"/>
      <c r="AF780" s="59"/>
      <c r="AG780" s="59">
        <f t="shared" si="818"/>
        <v>0</v>
      </c>
      <c r="AH780" s="59">
        <f t="shared" si="810"/>
        <v>0</v>
      </c>
      <c r="AI780" s="59">
        <f t="shared" ref="AI780:AI795" si="820">AB780</f>
        <v>0</v>
      </c>
      <c r="AJ780" s="59">
        <f t="shared" si="811"/>
        <v>0</v>
      </c>
      <c r="AK780" s="59">
        <f t="shared" si="812"/>
        <v>0</v>
      </c>
      <c r="AL780" s="59">
        <f t="shared" si="819"/>
        <v>0</v>
      </c>
      <c r="AM780" s="1743"/>
    </row>
    <row r="781" spans="1:39" hidden="1" x14ac:dyDescent="0.2">
      <c r="A781" s="1056">
        <v>296</v>
      </c>
      <c r="B781" s="1049">
        <v>360</v>
      </c>
      <c r="C781" s="15"/>
      <c r="D781" s="58"/>
      <c r="E781" s="58"/>
      <c r="F781" s="58"/>
      <c r="G781" s="58"/>
      <c r="H781" s="58"/>
      <c r="I781" s="58"/>
      <c r="J781" s="58"/>
      <c r="K781" s="58"/>
      <c r="L781" s="58"/>
      <c r="M781" s="58"/>
      <c r="N781" s="58"/>
      <c r="O781" s="58"/>
      <c r="P781" s="58"/>
      <c r="Q781" s="58"/>
      <c r="R781" s="58"/>
      <c r="S781" s="58">
        <f>D781+E781+J781+K781</f>
        <v>0</v>
      </c>
      <c r="T781" s="58">
        <f>F781+G781+L781+M781</f>
        <v>0</v>
      </c>
      <c r="U781" s="58">
        <f>H781+I781+N781+O781</f>
        <v>0</v>
      </c>
      <c r="V781" s="58">
        <f>P781</f>
        <v>0</v>
      </c>
      <c r="W781" s="58">
        <f t="shared" si="804"/>
        <v>0</v>
      </c>
      <c r="X781" s="59">
        <f t="shared" si="809"/>
        <v>0</v>
      </c>
      <c r="Y781" s="59"/>
      <c r="Z781" s="59"/>
      <c r="AA781" s="59"/>
      <c r="AB781" s="59"/>
      <c r="AC781" s="59"/>
      <c r="AD781" s="59"/>
      <c r="AE781" s="59"/>
      <c r="AF781" s="59"/>
      <c r="AG781" s="59">
        <f t="shared" si="818"/>
        <v>0</v>
      </c>
      <c r="AH781" s="59">
        <f t="shared" si="810"/>
        <v>0</v>
      </c>
      <c r="AI781" s="59">
        <f t="shared" si="820"/>
        <v>0</v>
      </c>
      <c r="AJ781" s="59">
        <f t="shared" si="811"/>
        <v>0</v>
      </c>
      <c r="AK781" s="59">
        <f t="shared" si="812"/>
        <v>0</v>
      </c>
      <c r="AL781" s="59">
        <f t="shared" si="819"/>
        <v>0</v>
      </c>
      <c r="AM781" s="1743"/>
    </row>
    <row r="782" spans="1:39" x14ac:dyDescent="0.2">
      <c r="A782" s="1056">
        <v>296</v>
      </c>
      <c r="B782" s="1049">
        <v>831</v>
      </c>
      <c r="C782" s="15"/>
      <c r="D782" s="58"/>
      <c r="E782" s="58"/>
      <c r="F782" s="58"/>
      <c r="G782" s="58"/>
      <c r="H782" s="58"/>
      <c r="I782" s="58"/>
      <c r="J782" s="58"/>
      <c r="K782" s="58"/>
      <c r="L782" s="58"/>
      <c r="M782" s="58"/>
      <c r="N782" s="58"/>
      <c r="O782" s="58"/>
      <c r="P782" s="58"/>
      <c r="Q782" s="58"/>
      <c r="R782" s="58"/>
      <c r="S782" s="58">
        <f>D782+E782+J782+K782</f>
        <v>0</v>
      </c>
      <c r="T782" s="58">
        <f>F782+G782+L782+M782</f>
        <v>0</v>
      </c>
      <c r="U782" s="58">
        <f>H782+I782+N782+O782</f>
        <v>0</v>
      </c>
      <c r="V782" s="58">
        <f>P782</f>
        <v>0</v>
      </c>
      <c r="W782" s="58">
        <f t="shared" si="804"/>
        <v>0</v>
      </c>
      <c r="X782" s="59">
        <f t="shared" si="809"/>
        <v>0</v>
      </c>
      <c r="Y782" s="59"/>
      <c r="Z782" s="59"/>
      <c r="AA782" s="59"/>
      <c r="AB782" s="59"/>
      <c r="AC782" s="59"/>
      <c r="AD782" s="59"/>
      <c r="AE782" s="59"/>
      <c r="AF782" s="59"/>
      <c r="AG782" s="59">
        <f t="shared" si="818"/>
        <v>0</v>
      </c>
      <c r="AH782" s="59">
        <f t="shared" si="810"/>
        <v>0</v>
      </c>
      <c r="AI782" s="59">
        <f t="shared" si="820"/>
        <v>0</v>
      </c>
      <c r="AJ782" s="59">
        <f t="shared" si="811"/>
        <v>0</v>
      </c>
      <c r="AK782" s="59">
        <f t="shared" si="812"/>
        <v>0</v>
      </c>
      <c r="AL782" s="59">
        <f t="shared" si="819"/>
        <v>0</v>
      </c>
      <c r="AM782" s="1743"/>
    </row>
    <row r="783" spans="1:39" x14ac:dyDescent="0.2">
      <c r="A783" s="1056">
        <v>296</v>
      </c>
      <c r="B783" s="1049">
        <v>853</v>
      </c>
      <c r="C783" s="15"/>
      <c r="D783" s="58"/>
      <c r="E783" s="58"/>
      <c r="F783" s="58"/>
      <c r="G783" s="58"/>
      <c r="H783" s="58"/>
      <c r="I783" s="58"/>
      <c r="J783" s="58"/>
      <c r="K783" s="58"/>
      <c r="L783" s="58"/>
      <c r="M783" s="58"/>
      <c r="N783" s="58"/>
      <c r="O783" s="58"/>
      <c r="P783" s="58"/>
      <c r="Q783" s="58"/>
      <c r="R783" s="58"/>
      <c r="S783" s="58">
        <f>D783+E783+J783+K783</f>
        <v>0</v>
      </c>
      <c r="T783" s="58">
        <f>F783+G783+L783+M783</f>
        <v>0</v>
      </c>
      <c r="U783" s="58">
        <f t="shared" si="808"/>
        <v>0</v>
      </c>
      <c r="V783" s="58">
        <f t="shared" si="803"/>
        <v>0</v>
      </c>
      <c r="W783" s="58">
        <f t="shared" si="804"/>
        <v>0</v>
      </c>
      <c r="X783" s="59">
        <f t="shared" si="809"/>
        <v>0</v>
      </c>
      <c r="Y783" s="59"/>
      <c r="Z783" s="59"/>
      <c r="AA783" s="59"/>
      <c r="AB783" s="59"/>
      <c r="AC783" s="59"/>
      <c r="AD783" s="59"/>
      <c r="AE783" s="59"/>
      <c r="AF783" s="59"/>
      <c r="AG783" s="59">
        <f t="shared" si="818"/>
        <v>0</v>
      </c>
      <c r="AH783" s="59">
        <f t="shared" si="810"/>
        <v>0</v>
      </c>
      <c r="AI783" s="59">
        <f t="shared" si="820"/>
        <v>0</v>
      </c>
      <c r="AJ783" s="59">
        <f t="shared" si="811"/>
        <v>0</v>
      </c>
      <c r="AK783" s="59">
        <f t="shared" si="812"/>
        <v>0</v>
      </c>
      <c r="AL783" s="59">
        <f t="shared" si="819"/>
        <v>0</v>
      </c>
      <c r="AM783" s="1743"/>
    </row>
    <row r="784" spans="1:39" x14ac:dyDescent="0.2">
      <c r="A784" s="1050">
        <v>310</v>
      </c>
      <c r="B784" s="1057">
        <v>244</v>
      </c>
      <c r="C784" s="11"/>
      <c r="D784" s="58"/>
      <c r="E784" s="58"/>
      <c r="F784" s="58"/>
      <c r="G784" s="58"/>
      <c r="H784" s="58"/>
      <c r="I784" s="58"/>
      <c r="J784" s="58"/>
      <c r="K784" s="58"/>
      <c r="L784" s="58"/>
      <c r="M784" s="58"/>
      <c r="N784" s="58"/>
      <c r="O784" s="58"/>
      <c r="P784" s="58"/>
      <c r="Q784" s="58"/>
      <c r="R784" s="58"/>
      <c r="S784" s="58">
        <f t="shared" si="813"/>
        <v>0</v>
      </c>
      <c r="T784" s="58">
        <f t="shared" si="814"/>
        <v>0</v>
      </c>
      <c r="U784" s="58">
        <f t="shared" si="808"/>
        <v>0</v>
      </c>
      <c r="V784" s="58">
        <f t="shared" si="803"/>
        <v>0</v>
      </c>
      <c r="W784" s="58">
        <f t="shared" si="804"/>
        <v>0</v>
      </c>
      <c r="X784" s="59">
        <f t="shared" si="809"/>
        <v>0</v>
      </c>
      <c r="Y784" s="59"/>
      <c r="Z784" s="59"/>
      <c r="AA784" s="59"/>
      <c r="AB784" s="59"/>
      <c r="AC784" s="59"/>
      <c r="AD784" s="59"/>
      <c r="AE784" s="59"/>
      <c r="AF784" s="59"/>
      <c r="AG784" s="59">
        <f t="shared" si="818"/>
        <v>0</v>
      </c>
      <c r="AH784" s="59">
        <f t="shared" si="810"/>
        <v>0</v>
      </c>
      <c r="AI784" s="59">
        <f t="shared" si="820"/>
        <v>0</v>
      </c>
      <c r="AJ784" s="59">
        <f t="shared" si="811"/>
        <v>0</v>
      </c>
      <c r="AK784" s="59">
        <f t="shared" si="812"/>
        <v>0</v>
      </c>
      <c r="AL784" s="59">
        <f t="shared" si="819"/>
        <v>0</v>
      </c>
      <c r="AM784" s="1743"/>
    </row>
    <row r="785" spans="1:39" hidden="1" x14ac:dyDescent="0.2">
      <c r="A785" s="1062">
        <v>320</v>
      </c>
      <c r="B785" s="1045">
        <v>244</v>
      </c>
      <c r="C785" s="11"/>
      <c r="D785" s="58"/>
      <c r="E785" s="58"/>
      <c r="F785" s="58"/>
      <c r="G785" s="58"/>
      <c r="H785" s="58"/>
      <c r="I785" s="58"/>
      <c r="J785" s="58"/>
      <c r="K785" s="58"/>
      <c r="L785" s="58"/>
      <c r="M785" s="58"/>
      <c r="N785" s="58"/>
      <c r="O785" s="58"/>
      <c r="P785" s="58"/>
      <c r="Q785" s="58"/>
      <c r="R785" s="58"/>
      <c r="S785" s="58">
        <f t="shared" si="813"/>
        <v>0</v>
      </c>
      <c r="T785" s="58">
        <f t="shared" si="814"/>
        <v>0</v>
      </c>
      <c r="U785" s="58">
        <f t="shared" si="808"/>
        <v>0</v>
      </c>
      <c r="V785" s="58">
        <f t="shared" si="803"/>
        <v>0</v>
      </c>
      <c r="W785" s="58">
        <f t="shared" si="804"/>
        <v>0</v>
      </c>
      <c r="X785" s="59">
        <f t="shared" si="809"/>
        <v>0</v>
      </c>
      <c r="Y785" s="59"/>
      <c r="Z785" s="59"/>
      <c r="AA785" s="59"/>
      <c r="AB785" s="59"/>
      <c r="AC785" s="59"/>
      <c r="AD785" s="59"/>
      <c r="AE785" s="59"/>
      <c r="AF785" s="59"/>
      <c r="AG785" s="59">
        <f t="shared" si="818"/>
        <v>0</v>
      </c>
      <c r="AH785" s="59">
        <f t="shared" si="810"/>
        <v>0</v>
      </c>
      <c r="AI785" s="59">
        <f t="shared" si="820"/>
        <v>0</v>
      </c>
      <c r="AJ785" s="59">
        <f t="shared" si="811"/>
        <v>0</v>
      </c>
      <c r="AK785" s="59">
        <f t="shared" si="812"/>
        <v>0</v>
      </c>
      <c r="AL785" s="59">
        <f t="shared" si="819"/>
        <v>0</v>
      </c>
      <c r="AM785" s="1743"/>
    </row>
    <row r="786" spans="1:39" hidden="1" x14ac:dyDescent="0.2">
      <c r="A786" s="1050">
        <v>340</v>
      </c>
      <c r="B786" s="1057">
        <v>244</v>
      </c>
      <c r="C786" s="11"/>
      <c r="D786" s="58"/>
      <c r="E786" s="58"/>
      <c r="F786" s="58"/>
      <c r="G786" s="58"/>
      <c r="H786" s="58"/>
      <c r="I786" s="58"/>
      <c r="J786" s="58"/>
      <c r="K786" s="58"/>
      <c r="L786" s="58"/>
      <c r="M786" s="58"/>
      <c r="N786" s="58"/>
      <c r="O786" s="58"/>
      <c r="P786" s="58"/>
      <c r="Q786" s="58"/>
      <c r="R786" s="58"/>
      <c r="S786" s="58">
        <f t="shared" si="813"/>
        <v>0</v>
      </c>
      <c r="T786" s="58">
        <f t="shared" si="814"/>
        <v>0</v>
      </c>
      <c r="U786" s="58">
        <f t="shared" si="808"/>
        <v>0</v>
      </c>
      <c r="V786" s="58">
        <f t="shared" si="803"/>
        <v>0</v>
      </c>
      <c r="W786" s="58">
        <f t="shared" si="804"/>
        <v>0</v>
      </c>
      <c r="X786" s="59">
        <f t="shared" si="809"/>
        <v>0</v>
      </c>
      <c r="Y786" s="59"/>
      <c r="Z786" s="59"/>
      <c r="AA786" s="59"/>
      <c r="AB786" s="59"/>
      <c r="AC786" s="59"/>
      <c r="AD786" s="59"/>
      <c r="AE786" s="59"/>
      <c r="AF786" s="59"/>
      <c r="AG786" s="59">
        <f t="shared" si="818"/>
        <v>0</v>
      </c>
      <c r="AH786" s="59">
        <f t="shared" si="810"/>
        <v>0</v>
      </c>
      <c r="AI786" s="59">
        <f t="shared" si="820"/>
        <v>0</v>
      </c>
      <c r="AJ786" s="59">
        <f t="shared" si="811"/>
        <v>0</v>
      </c>
      <c r="AK786" s="59">
        <f t="shared" si="812"/>
        <v>0</v>
      </c>
      <c r="AL786" s="59">
        <f t="shared" si="819"/>
        <v>0</v>
      </c>
      <c r="AM786" s="1743"/>
    </row>
    <row r="787" spans="1:39" x14ac:dyDescent="0.2">
      <c r="A787" s="1050">
        <v>341</v>
      </c>
      <c r="B787" s="1057">
        <v>244</v>
      </c>
      <c r="C787" s="11"/>
      <c r="D787" s="58"/>
      <c r="E787" s="58"/>
      <c r="F787" s="58"/>
      <c r="G787" s="58"/>
      <c r="H787" s="58"/>
      <c r="I787" s="58"/>
      <c r="J787" s="58"/>
      <c r="K787" s="58"/>
      <c r="L787" s="58"/>
      <c r="M787" s="58"/>
      <c r="N787" s="58"/>
      <c r="O787" s="58"/>
      <c r="P787" s="58"/>
      <c r="Q787" s="58"/>
      <c r="R787" s="58"/>
      <c r="S787" s="58">
        <f t="shared" si="813"/>
        <v>0</v>
      </c>
      <c r="T787" s="58">
        <f t="shared" si="814"/>
        <v>0</v>
      </c>
      <c r="U787" s="58">
        <f t="shared" si="808"/>
        <v>0</v>
      </c>
      <c r="V787" s="58">
        <f t="shared" si="803"/>
        <v>0</v>
      </c>
      <c r="W787" s="58">
        <f t="shared" si="804"/>
        <v>0</v>
      </c>
      <c r="X787" s="59">
        <f t="shared" si="809"/>
        <v>0</v>
      </c>
      <c r="Y787" s="59"/>
      <c r="Z787" s="59"/>
      <c r="AA787" s="59"/>
      <c r="AB787" s="59"/>
      <c r="AC787" s="59"/>
      <c r="AD787" s="59"/>
      <c r="AE787" s="59"/>
      <c r="AF787" s="59"/>
      <c r="AG787" s="59">
        <f t="shared" si="818"/>
        <v>0</v>
      </c>
      <c r="AH787" s="59">
        <f t="shared" si="810"/>
        <v>0</v>
      </c>
      <c r="AI787" s="59">
        <f t="shared" si="820"/>
        <v>0</v>
      </c>
      <c r="AJ787" s="59">
        <f t="shared" si="811"/>
        <v>0</v>
      </c>
      <c r="AK787" s="59">
        <f t="shared" si="812"/>
        <v>0</v>
      </c>
      <c r="AL787" s="59">
        <f t="shared" si="819"/>
        <v>0</v>
      </c>
      <c r="AM787" s="1743"/>
    </row>
    <row r="788" spans="1:39" x14ac:dyDescent="0.2">
      <c r="A788" s="1050">
        <v>342</v>
      </c>
      <c r="B788" s="1057">
        <v>244</v>
      </c>
      <c r="C788" s="11"/>
      <c r="D788" s="58"/>
      <c r="E788" s="58"/>
      <c r="F788" s="58"/>
      <c r="G788" s="58"/>
      <c r="H788" s="58"/>
      <c r="I788" s="58"/>
      <c r="J788" s="58"/>
      <c r="K788" s="58"/>
      <c r="L788" s="58"/>
      <c r="M788" s="58"/>
      <c r="N788" s="58"/>
      <c r="O788" s="58"/>
      <c r="P788" s="58"/>
      <c r="Q788" s="58"/>
      <c r="R788" s="58"/>
      <c r="S788" s="58">
        <f t="shared" si="813"/>
        <v>0</v>
      </c>
      <c r="T788" s="58">
        <f t="shared" si="814"/>
        <v>0</v>
      </c>
      <c r="U788" s="58">
        <f t="shared" si="808"/>
        <v>0</v>
      </c>
      <c r="V788" s="58">
        <f t="shared" si="803"/>
        <v>0</v>
      </c>
      <c r="W788" s="58">
        <f t="shared" si="804"/>
        <v>0</v>
      </c>
      <c r="X788" s="59">
        <f t="shared" si="809"/>
        <v>0</v>
      </c>
      <c r="Y788" s="59"/>
      <c r="Z788" s="59"/>
      <c r="AA788" s="59"/>
      <c r="AB788" s="59"/>
      <c r="AC788" s="59"/>
      <c r="AD788" s="59"/>
      <c r="AE788" s="59"/>
      <c r="AF788" s="59"/>
      <c r="AG788" s="59">
        <f t="shared" si="818"/>
        <v>0</v>
      </c>
      <c r="AH788" s="59">
        <f t="shared" si="810"/>
        <v>0</v>
      </c>
      <c r="AI788" s="59">
        <f t="shared" si="820"/>
        <v>0</v>
      </c>
      <c r="AJ788" s="59">
        <f t="shared" si="811"/>
        <v>0</v>
      </c>
      <c r="AK788" s="59">
        <f t="shared" si="812"/>
        <v>0</v>
      </c>
      <c r="AL788" s="59">
        <f t="shared" si="819"/>
        <v>0</v>
      </c>
      <c r="AM788" s="1743"/>
    </row>
    <row r="789" spans="1:39" x14ac:dyDescent="0.2">
      <c r="A789" s="1050">
        <v>343</v>
      </c>
      <c r="B789" s="1057">
        <v>244</v>
      </c>
      <c r="C789" s="11"/>
      <c r="D789" s="58"/>
      <c r="E789" s="58"/>
      <c r="F789" s="58"/>
      <c r="G789" s="58"/>
      <c r="H789" s="58"/>
      <c r="I789" s="58"/>
      <c r="J789" s="58"/>
      <c r="K789" s="58"/>
      <c r="L789" s="58"/>
      <c r="M789" s="58"/>
      <c r="N789" s="58"/>
      <c r="O789" s="58"/>
      <c r="P789" s="58"/>
      <c r="Q789" s="58"/>
      <c r="R789" s="58"/>
      <c r="S789" s="58">
        <f t="shared" si="813"/>
        <v>0</v>
      </c>
      <c r="T789" s="58">
        <f t="shared" si="814"/>
        <v>0</v>
      </c>
      <c r="U789" s="58">
        <f t="shared" si="808"/>
        <v>0</v>
      </c>
      <c r="V789" s="58">
        <f t="shared" si="803"/>
        <v>0</v>
      </c>
      <c r="W789" s="58">
        <f t="shared" si="804"/>
        <v>0</v>
      </c>
      <c r="X789" s="59">
        <f t="shared" si="809"/>
        <v>0</v>
      </c>
      <c r="Y789" s="59"/>
      <c r="Z789" s="59"/>
      <c r="AA789" s="59"/>
      <c r="AB789" s="59"/>
      <c r="AC789" s="59"/>
      <c r="AD789" s="59"/>
      <c r="AE789" s="59"/>
      <c r="AF789" s="59"/>
      <c r="AG789" s="59">
        <f t="shared" si="818"/>
        <v>0</v>
      </c>
      <c r="AH789" s="59">
        <f t="shared" si="810"/>
        <v>0</v>
      </c>
      <c r="AI789" s="59">
        <f t="shared" si="820"/>
        <v>0</v>
      </c>
      <c r="AJ789" s="59">
        <f t="shared" si="811"/>
        <v>0</v>
      </c>
      <c r="AK789" s="59">
        <f t="shared" si="812"/>
        <v>0</v>
      </c>
      <c r="AL789" s="59">
        <f t="shared" si="819"/>
        <v>0</v>
      </c>
      <c r="AM789" s="1743"/>
    </row>
    <row r="790" spans="1:39" x14ac:dyDescent="0.2">
      <c r="A790" s="1050">
        <v>344</v>
      </c>
      <c r="B790" s="1057">
        <v>244</v>
      </c>
      <c r="C790" s="11"/>
      <c r="D790" s="58"/>
      <c r="E790" s="58"/>
      <c r="F790" s="58"/>
      <c r="G790" s="58"/>
      <c r="H790" s="58"/>
      <c r="I790" s="58"/>
      <c r="J790" s="58"/>
      <c r="K790" s="58"/>
      <c r="L790" s="58"/>
      <c r="M790" s="58"/>
      <c r="N790" s="58"/>
      <c r="O790" s="58"/>
      <c r="P790" s="58"/>
      <c r="Q790" s="58"/>
      <c r="R790" s="58"/>
      <c r="S790" s="58">
        <f t="shared" si="813"/>
        <v>0</v>
      </c>
      <c r="T790" s="58">
        <f t="shared" si="814"/>
        <v>0</v>
      </c>
      <c r="U790" s="58">
        <f t="shared" si="808"/>
        <v>0</v>
      </c>
      <c r="V790" s="58">
        <f t="shared" si="803"/>
        <v>0</v>
      </c>
      <c r="W790" s="58">
        <f t="shared" si="804"/>
        <v>0</v>
      </c>
      <c r="X790" s="59">
        <f t="shared" si="809"/>
        <v>0</v>
      </c>
      <c r="Y790" s="59"/>
      <c r="Z790" s="59"/>
      <c r="AA790" s="59"/>
      <c r="AB790" s="59"/>
      <c r="AC790" s="59"/>
      <c r="AD790" s="59"/>
      <c r="AE790" s="59"/>
      <c r="AF790" s="59"/>
      <c r="AG790" s="59">
        <f t="shared" si="818"/>
        <v>0</v>
      </c>
      <c r="AH790" s="59">
        <f t="shared" si="810"/>
        <v>0</v>
      </c>
      <c r="AI790" s="59">
        <f t="shared" si="820"/>
        <v>0</v>
      </c>
      <c r="AJ790" s="59">
        <f t="shared" si="811"/>
        <v>0</v>
      </c>
      <c r="AK790" s="59">
        <f t="shared" si="812"/>
        <v>0</v>
      </c>
      <c r="AL790" s="59">
        <f t="shared" si="819"/>
        <v>0</v>
      </c>
      <c r="AM790" s="1743"/>
    </row>
    <row r="791" spans="1:39" x14ac:dyDescent="0.2">
      <c r="A791" s="1050">
        <v>345</v>
      </c>
      <c r="B791" s="1057">
        <v>244</v>
      </c>
      <c r="C791" s="11"/>
      <c r="D791" s="58"/>
      <c r="E791" s="58"/>
      <c r="F791" s="58"/>
      <c r="G791" s="58"/>
      <c r="H791" s="58"/>
      <c r="I791" s="58"/>
      <c r="J791" s="58"/>
      <c r="K791" s="58"/>
      <c r="L791" s="58"/>
      <c r="M791" s="58"/>
      <c r="N791" s="58"/>
      <c r="O791" s="58"/>
      <c r="P791" s="58"/>
      <c r="Q791" s="58"/>
      <c r="R791" s="58"/>
      <c r="S791" s="58">
        <f t="shared" si="813"/>
        <v>0</v>
      </c>
      <c r="T791" s="58">
        <f t="shared" si="814"/>
        <v>0</v>
      </c>
      <c r="U791" s="58">
        <f t="shared" si="808"/>
        <v>0</v>
      </c>
      <c r="V791" s="58">
        <f t="shared" si="803"/>
        <v>0</v>
      </c>
      <c r="W791" s="58">
        <f t="shared" si="804"/>
        <v>0</v>
      </c>
      <c r="X791" s="59">
        <f t="shared" si="809"/>
        <v>0</v>
      </c>
      <c r="Y791" s="59"/>
      <c r="Z791" s="59"/>
      <c r="AA791" s="59"/>
      <c r="AB791" s="59"/>
      <c r="AC791" s="59"/>
      <c r="AD791" s="59"/>
      <c r="AE791" s="59"/>
      <c r="AF791" s="59"/>
      <c r="AG791" s="59">
        <f t="shared" si="818"/>
        <v>0</v>
      </c>
      <c r="AH791" s="59">
        <f t="shared" si="810"/>
        <v>0</v>
      </c>
      <c r="AI791" s="59">
        <f t="shared" si="820"/>
        <v>0</v>
      </c>
      <c r="AJ791" s="59">
        <f t="shared" si="811"/>
        <v>0</v>
      </c>
      <c r="AK791" s="59">
        <f t="shared" si="812"/>
        <v>0</v>
      </c>
      <c r="AL791" s="59">
        <f t="shared" si="819"/>
        <v>0</v>
      </c>
      <c r="AM791" s="1743"/>
    </row>
    <row r="792" spans="1:39" x14ac:dyDescent="0.2">
      <c r="A792" s="1050">
        <v>346</v>
      </c>
      <c r="B792" s="1057">
        <v>244</v>
      </c>
      <c r="C792" s="11"/>
      <c r="D792" s="58"/>
      <c r="E792" s="58"/>
      <c r="F792" s="58"/>
      <c r="G792" s="58"/>
      <c r="H792" s="58"/>
      <c r="I792" s="58"/>
      <c r="J792" s="58"/>
      <c r="K792" s="58"/>
      <c r="L792" s="58"/>
      <c r="M792" s="58"/>
      <c r="N792" s="58"/>
      <c r="O792" s="58"/>
      <c r="P792" s="58"/>
      <c r="Q792" s="58"/>
      <c r="R792" s="58"/>
      <c r="S792" s="58">
        <f t="shared" si="813"/>
        <v>0</v>
      </c>
      <c r="T792" s="58">
        <f t="shared" si="814"/>
        <v>0</v>
      </c>
      <c r="U792" s="58">
        <f t="shared" si="808"/>
        <v>0</v>
      </c>
      <c r="V792" s="58">
        <f t="shared" si="803"/>
        <v>0</v>
      </c>
      <c r="W792" s="58">
        <f t="shared" si="804"/>
        <v>0</v>
      </c>
      <c r="X792" s="59">
        <f t="shared" si="809"/>
        <v>0</v>
      </c>
      <c r="Y792" s="59"/>
      <c r="Z792" s="59"/>
      <c r="AA792" s="59"/>
      <c r="AB792" s="59"/>
      <c r="AC792" s="59"/>
      <c r="AD792" s="59"/>
      <c r="AE792" s="59"/>
      <c r="AF792" s="59"/>
      <c r="AG792" s="59">
        <f t="shared" si="818"/>
        <v>0</v>
      </c>
      <c r="AH792" s="59">
        <f t="shared" si="810"/>
        <v>0</v>
      </c>
      <c r="AI792" s="59">
        <f t="shared" si="820"/>
        <v>0</v>
      </c>
      <c r="AJ792" s="59">
        <f t="shared" si="811"/>
        <v>0</v>
      </c>
      <c r="AK792" s="59">
        <f t="shared" si="812"/>
        <v>0</v>
      </c>
      <c r="AL792" s="59">
        <f t="shared" si="819"/>
        <v>0</v>
      </c>
      <c r="AM792" s="1743"/>
    </row>
    <row r="793" spans="1:39" x14ac:dyDescent="0.2">
      <c r="A793" s="1050">
        <v>349</v>
      </c>
      <c r="B793" s="1057">
        <v>244</v>
      </c>
      <c r="C793" s="11"/>
      <c r="D793" s="58"/>
      <c r="E793" s="58"/>
      <c r="F793" s="58"/>
      <c r="G793" s="58"/>
      <c r="H793" s="58"/>
      <c r="I793" s="58"/>
      <c r="J793" s="58"/>
      <c r="K793" s="58"/>
      <c r="L793" s="58"/>
      <c r="M793" s="58"/>
      <c r="N793" s="58"/>
      <c r="O793" s="58"/>
      <c r="P793" s="58"/>
      <c r="Q793" s="58"/>
      <c r="R793" s="58"/>
      <c r="S793" s="58">
        <f t="shared" si="813"/>
        <v>0</v>
      </c>
      <c r="T793" s="58">
        <f t="shared" si="814"/>
        <v>0</v>
      </c>
      <c r="U793" s="58">
        <f t="shared" si="808"/>
        <v>0</v>
      </c>
      <c r="V793" s="58">
        <f t="shared" si="803"/>
        <v>0</v>
      </c>
      <c r="W793" s="58">
        <f t="shared" si="804"/>
        <v>0</v>
      </c>
      <c r="X793" s="59">
        <f>SUM(D793:R793)</f>
        <v>0</v>
      </c>
      <c r="Y793" s="59"/>
      <c r="Z793" s="59"/>
      <c r="AA793" s="59"/>
      <c r="AB793" s="59"/>
      <c r="AC793" s="59"/>
      <c r="AD793" s="59"/>
      <c r="AE793" s="59"/>
      <c r="AF793" s="59"/>
      <c r="AG793" s="59">
        <f t="shared" si="818"/>
        <v>0</v>
      </c>
      <c r="AH793" s="59">
        <f t="shared" si="810"/>
        <v>0</v>
      </c>
      <c r="AI793" s="59">
        <f t="shared" si="820"/>
        <v>0</v>
      </c>
      <c r="AJ793" s="59">
        <f t="shared" si="811"/>
        <v>0</v>
      </c>
      <c r="AK793" s="59">
        <f t="shared" si="812"/>
        <v>0</v>
      </c>
      <c r="AL793" s="59">
        <f t="shared" si="819"/>
        <v>0</v>
      </c>
      <c r="AM793" s="1743"/>
    </row>
    <row r="794" spans="1:39" x14ac:dyDescent="0.2">
      <c r="A794" s="11">
        <v>352</v>
      </c>
      <c r="B794" s="269">
        <v>244</v>
      </c>
      <c r="C794" s="11"/>
      <c r="D794" s="58"/>
      <c r="E794" s="58"/>
      <c r="F794" s="58"/>
      <c r="G794" s="58"/>
      <c r="H794" s="58"/>
      <c r="I794" s="58"/>
      <c r="J794" s="58"/>
      <c r="K794" s="58"/>
      <c r="L794" s="58"/>
      <c r="M794" s="58"/>
      <c r="N794" s="58"/>
      <c r="O794" s="58"/>
      <c r="P794" s="58"/>
      <c r="Q794" s="58"/>
      <c r="R794" s="58"/>
      <c r="S794" s="58">
        <f>D794+E794+J794+K794</f>
        <v>0</v>
      </c>
      <c r="T794" s="58">
        <f>F794+G794+L794+M794</f>
        <v>0</v>
      </c>
      <c r="U794" s="58">
        <f>H794+I794+N794+O794</f>
        <v>0</v>
      </c>
      <c r="V794" s="58">
        <f>P794</f>
        <v>0</v>
      </c>
      <c r="W794" s="58">
        <f>Q794</f>
        <v>0</v>
      </c>
      <c r="X794" s="59">
        <f>SUM(D794:P794)</f>
        <v>0</v>
      </c>
      <c r="Y794" s="59"/>
      <c r="Z794" s="59"/>
      <c r="AA794" s="59"/>
      <c r="AB794" s="59"/>
      <c r="AC794" s="59"/>
      <c r="AD794" s="59"/>
      <c r="AE794" s="59"/>
      <c r="AF794" s="59"/>
      <c r="AG794" s="59">
        <f t="shared" si="818"/>
        <v>0</v>
      </c>
      <c r="AH794" s="59">
        <f>Z794+AD794</f>
        <v>0</v>
      </c>
      <c r="AI794" s="59">
        <f t="shared" si="820"/>
        <v>0</v>
      </c>
      <c r="AJ794" s="59">
        <f>AC794</f>
        <v>0</v>
      </c>
      <c r="AK794" s="59">
        <f>SUM(Y794:AD794)</f>
        <v>0</v>
      </c>
      <c r="AL794" s="59">
        <f t="shared" si="819"/>
        <v>0</v>
      </c>
      <c r="AM794" s="1743"/>
    </row>
    <row r="795" spans="1:39" x14ac:dyDescent="0.2">
      <c r="A795" s="11">
        <v>353</v>
      </c>
      <c r="B795" s="269">
        <v>244</v>
      </c>
      <c r="C795" s="11"/>
      <c r="D795" s="58"/>
      <c r="E795" s="58"/>
      <c r="F795" s="58"/>
      <c r="G795" s="58"/>
      <c r="H795" s="58"/>
      <c r="I795" s="58"/>
      <c r="J795" s="58"/>
      <c r="K795" s="58"/>
      <c r="L795" s="58"/>
      <c r="M795" s="58"/>
      <c r="N795" s="58"/>
      <c r="O795" s="58"/>
      <c r="P795" s="58"/>
      <c r="Q795" s="58"/>
      <c r="R795" s="58"/>
      <c r="S795" s="58">
        <f>D795+E795+J795+K795</f>
        <v>0</v>
      </c>
      <c r="T795" s="58">
        <f>F795+G795+L795+M795</f>
        <v>0</v>
      </c>
      <c r="U795" s="58">
        <f>H795+I795+N795+O795</f>
        <v>0</v>
      </c>
      <c r="V795" s="58">
        <f>P795</f>
        <v>0</v>
      </c>
      <c r="W795" s="58">
        <f>Q795</f>
        <v>0</v>
      </c>
      <c r="X795" s="59">
        <f>SUM(D795:P795)</f>
        <v>0</v>
      </c>
      <c r="Y795" s="59"/>
      <c r="Z795" s="59"/>
      <c r="AA795" s="59"/>
      <c r="AB795" s="59"/>
      <c r="AC795" s="59"/>
      <c r="AD795" s="59"/>
      <c r="AE795" s="59"/>
      <c r="AF795" s="59"/>
      <c r="AG795" s="59">
        <f t="shared" si="818"/>
        <v>0</v>
      </c>
      <c r="AH795" s="59">
        <f>Z795+AD795</f>
        <v>0</v>
      </c>
      <c r="AI795" s="59">
        <f t="shared" si="820"/>
        <v>0</v>
      </c>
      <c r="AJ795" s="59">
        <f>AC795</f>
        <v>0</v>
      </c>
      <c r="AK795" s="59">
        <f>SUM(Y795:AD795)</f>
        <v>0</v>
      </c>
      <c r="AL795" s="59">
        <f t="shared" si="819"/>
        <v>0</v>
      </c>
      <c r="AM795" s="1743"/>
    </row>
    <row r="796" spans="1:39" x14ac:dyDescent="0.2">
      <c r="A796" s="1403" t="s">
        <v>1308</v>
      </c>
      <c r="B796" s="269"/>
      <c r="C796" s="1405">
        <f t="shared" ref="C796:D796" si="821">C747+C748+C749+C750+C766+C767+C768+C769+C770</f>
        <v>0</v>
      </c>
      <c r="D796" s="1405">
        <f t="shared" si="821"/>
        <v>0</v>
      </c>
      <c r="E796" s="1405">
        <f>E747+E748+E749+E750+E766+E767+E768+E769+E770</f>
        <v>400000</v>
      </c>
      <c r="F796" s="1405">
        <f t="shared" ref="F796:AL796" si="822">F747+F748+F749+F750+F766+F767+F768+F769+F770</f>
        <v>300000</v>
      </c>
      <c r="G796" s="1405">
        <f t="shared" si="822"/>
        <v>0</v>
      </c>
      <c r="H796" s="1405">
        <f t="shared" si="822"/>
        <v>0</v>
      </c>
      <c r="I796" s="1405">
        <f t="shared" si="822"/>
        <v>0</v>
      </c>
      <c r="J796" s="1405">
        <f t="shared" si="822"/>
        <v>0</v>
      </c>
      <c r="K796" s="1405">
        <f t="shared" si="822"/>
        <v>0</v>
      </c>
      <c r="L796" s="1405">
        <f t="shared" si="822"/>
        <v>0</v>
      </c>
      <c r="M796" s="1405">
        <f t="shared" si="822"/>
        <v>0</v>
      </c>
      <c r="N796" s="1405">
        <f t="shared" si="822"/>
        <v>0</v>
      </c>
      <c r="O796" s="1405">
        <f t="shared" si="822"/>
        <v>0</v>
      </c>
      <c r="P796" s="1405">
        <f t="shared" si="822"/>
        <v>0</v>
      </c>
      <c r="Q796" s="1405">
        <f t="shared" si="822"/>
        <v>0</v>
      </c>
      <c r="R796" s="1405">
        <f t="shared" si="822"/>
        <v>0</v>
      </c>
      <c r="S796" s="1405">
        <f t="shared" si="822"/>
        <v>400000</v>
      </c>
      <c r="T796" s="1405">
        <f t="shared" si="822"/>
        <v>300000</v>
      </c>
      <c r="U796" s="1405">
        <f t="shared" si="822"/>
        <v>0</v>
      </c>
      <c r="V796" s="1405">
        <f t="shared" si="822"/>
        <v>0</v>
      </c>
      <c r="W796" s="1405">
        <f t="shared" si="822"/>
        <v>0</v>
      </c>
      <c r="X796" s="1405">
        <f t="shared" si="822"/>
        <v>700000</v>
      </c>
      <c r="Y796" s="1405">
        <f t="shared" si="822"/>
        <v>0</v>
      </c>
      <c r="Z796" s="1405">
        <f t="shared" si="822"/>
        <v>36000</v>
      </c>
      <c r="AA796" s="1405">
        <f t="shared" si="822"/>
        <v>0</v>
      </c>
      <c r="AB796" s="1405">
        <f t="shared" si="822"/>
        <v>0</v>
      </c>
      <c r="AC796" s="1405">
        <f t="shared" si="822"/>
        <v>0</v>
      </c>
      <c r="AD796" s="1405">
        <f t="shared" si="822"/>
        <v>0</v>
      </c>
      <c r="AE796" s="1405">
        <f t="shared" si="822"/>
        <v>0</v>
      </c>
      <c r="AF796" s="1405">
        <f t="shared" si="822"/>
        <v>0</v>
      </c>
      <c r="AG796" s="1405">
        <f t="shared" si="822"/>
        <v>0</v>
      </c>
      <c r="AH796" s="1405">
        <f t="shared" si="822"/>
        <v>36000</v>
      </c>
      <c r="AI796" s="1405">
        <f t="shared" si="822"/>
        <v>0</v>
      </c>
      <c r="AJ796" s="1405">
        <f t="shared" si="822"/>
        <v>0</v>
      </c>
      <c r="AK796" s="1405">
        <f t="shared" si="822"/>
        <v>36000</v>
      </c>
      <c r="AL796" s="1405">
        <f t="shared" si="822"/>
        <v>736000</v>
      </c>
      <c r="AM796" s="1743"/>
    </row>
    <row r="797" spans="1:39" x14ac:dyDescent="0.2">
      <c r="A797" s="1404" t="s">
        <v>1309</v>
      </c>
      <c r="B797" s="269"/>
      <c r="C797" s="1406">
        <f t="shared" ref="C797:D797" si="823">C798-C796</f>
        <v>0</v>
      </c>
      <c r="D797" s="1406">
        <f t="shared" si="823"/>
        <v>0</v>
      </c>
      <c r="E797" s="1406">
        <f>E798-E796</f>
        <v>0</v>
      </c>
      <c r="F797" s="1406">
        <f t="shared" ref="F797" si="824">F798-F796</f>
        <v>0</v>
      </c>
      <c r="G797" s="1406">
        <f t="shared" ref="G797" si="825">G798-G796</f>
        <v>0</v>
      </c>
      <c r="H797" s="1406">
        <f t="shared" ref="H797" si="826">H798-H796</f>
        <v>0</v>
      </c>
      <c r="I797" s="1406">
        <f t="shared" ref="I797" si="827">I798-I796</f>
        <v>0</v>
      </c>
      <c r="J797" s="1406">
        <f t="shared" ref="J797" si="828">J798-J796</f>
        <v>0</v>
      </c>
      <c r="K797" s="1406">
        <f t="shared" ref="K797" si="829">K798-K796</f>
        <v>0</v>
      </c>
      <c r="L797" s="1406">
        <f t="shared" ref="L797" si="830">L798-L796</f>
        <v>0</v>
      </c>
      <c r="M797" s="1406">
        <f t="shared" ref="M797" si="831">M798-M796</f>
        <v>0</v>
      </c>
      <c r="N797" s="1406">
        <f t="shared" ref="N797" si="832">N798-N796</f>
        <v>0</v>
      </c>
      <c r="O797" s="1406">
        <f t="shared" ref="O797" si="833">O798-O796</f>
        <v>0</v>
      </c>
      <c r="P797" s="1406">
        <f t="shared" ref="P797" si="834">P798-P796</f>
        <v>0</v>
      </c>
      <c r="Q797" s="1406">
        <f t="shared" ref="Q797" si="835">Q798-Q796</f>
        <v>0</v>
      </c>
      <c r="R797" s="1406">
        <f t="shared" ref="R797" si="836">R798-R796</f>
        <v>0</v>
      </c>
      <c r="S797" s="1406">
        <f t="shared" ref="S797" si="837">S798-S796</f>
        <v>0</v>
      </c>
      <c r="T797" s="1406">
        <f t="shared" ref="T797" si="838">T798-T796</f>
        <v>0</v>
      </c>
      <c r="U797" s="1406">
        <f t="shared" ref="U797" si="839">U798-U796</f>
        <v>0</v>
      </c>
      <c r="V797" s="1406">
        <f t="shared" ref="V797" si="840">V798-V796</f>
        <v>0</v>
      </c>
      <c r="W797" s="1406">
        <f t="shared" ref="W797" si="841">W798-W796</f>
        <v>0</v>
      </c>
      <c r="X797" s="1406">
        <f t="shared" ref="X797" si="842">X798-X796</f>
        <v>0</v>
      </c>
      <c r="Y797" s="1406">
        <f t="shared" ref="Y797" si="843">Y798-Y796</f>
        <v>0</v>
      </c>
      <c r="Z797" s="1406">
        <f t="shared" ref="Z797" si="844">Z798-Z796</f>
        <v>0</v>
      </c>
      <c r="AA797" s="1406">
        <f t="shared" ref="AA797" si="845">AA798-AA796</f>
        <v>0</v>
      </c>
      <c r="AB797" s="1406">
        <f t="shared" ref="AB797" si="846">AB798-AB796</f>
        <v>0</v>
      </c>
      <c r="AC797" s="1406">
        <f t="shared" ref="AC797" si="847">AC798-AC796</f>
        <v>0</v>
      </c>
      <c r="AD797" s="1406">
        <f t="shared" ref="AD797" si="848">AD798-AD796</f>
        <v>0</v>
      </c>
      <c r="AE797" s="1406">
        <f t="shared" ref="AE797" si="849">AE798-AE796</f>
        <v>0</v>
      </c>
      <c r="AF797" s="1406">
        <f t="shared" ref="AF797" si="850">AF798-AF796</f>
        <v>0</v>
      </c>
      <c r="AG797" s="1406">
        <f t="shared" ref="AG797" si="851">AG798-AG796</f>
        <v>0</v>
      </c>
      <c r="AH797" s="1406">
        <f t="shared" ref="AH797" si="852">AH798-AH796</f>
        <v>0</v>
      </c>
      <c r="AI797" s="1406">
        <f t="shared" ref="AI797" si="853">AI798-AI796</f>
        <v>0</v>
      </c>
      <c r="AJ797" s="1406">
        <f t="shared" ref="AJ797" si="854">AJ798-AJ796</f>
        <v>0</v>
      </c>
      <c r="AK797" s="1406">
        <f t="shared" ref="AK797" si="855">AK798-AK796</f>
        <v>0</v>
      </c>
      <c r="AL797" s="1406">
        <f t="shared" ref="AL797" si="856">AL798-AL796</f>
        <v>0</v>
      </c>
      <c r="AM797" s="1743"/>
    </row>
    <row r="798" spans="1:39" x14ac:dyDescent="0.2">
      <c r="A798" s="34" t="s">
        <v>204</v>
      </c>
      <c r="B798" s="60"/>
      <c r="C798" s="60">
        <f>SUM(C747:C795)</f>
        <v>0</v>
      </c>
      <c r="D798" s="60">
        <f t="shared" ref="D798:AL798" si="857">SUM(D747:D795)</f>
        <v>0</v>
      </c>
      <c r="E798" s="60">
        <f t="shared" si="857"/>
        <v>400000</v>
      </c>
      <c r="F798" s="60">
        <f t="shared" si="857"/>
        <v>300000</v>
      </c>
      <c r="G798" s="60">
        <f t="shared" si="857"/>
        <v>0</v>
      </c>
      <c r="H798" s="60">
        <f t="shared" si="857"/>
        <v>0</v>
      </c>
      <c r="I798" s="60">
        <f t="shared" si="857"/>
        <v>0</v>
      </c>
      <c r="J798" s="60">
        <f t="shared" si="857"/>
        <v>0</v>
      </c>
      <c r="K798" s="60">
        <f t="shared" si="857"/>
        <v>0</v>
      </c>
      <c r="L798" s="60">
        <f t="shared" si="857"/>
        <v>0</v>
      </c>
      <c r="M798" s="60">
        <f t="shared" si="857"/>
        <v>0</v>
      </c>
      <c r="N798" s="60">
        <f t="shared" si="857"/>
        <v>0</v>
      </c>
      <c r="O798" s="60">
        <f t="shared" si="857"/>
        <v>0</v>
      </c>
      <c r="P798" s="60">
        <f t="shared" si="857"/>
        <v>0</v>
      </c>
      <c r="Q798" s="60">
        <f>SUM(Q747:Q795)</f>
        <v>0</v>
      </c>
      <c r="R798" s="60">
        <f>SUM(R747:R795)</f>
        <v>0</v>
      </c>
      <c r="S798" s="60">
        <f t="shared" si="857"/>
        <v>400000</v>
      </c>
      <c r="T798" s="60">
        <f t="shared" si="857"/>
        <v>300000</v>
      </c>
      <c r="U798" s="60">
        <f t="shared" si="857"/>
        <v>0</v>
      </c>
      <c r="V798" s="60">
        <f t="shared" si="857"/>
        <v>0</v>
      </c>
      <c r="W798" s="60">
        <f>SUM(W747:W795)</f>
        <v>0</v>
      </c>
      <c r="X798" s="60">
        <f t="shared" si="857"/>
        <v>700000</v>
      </c>
      <c r="Y798" s="60">
        <f t="shared" si="857"/>
        <v>0</v>
      </c>
      <c r="Z798" s="60">
        <f t="shared" si="857"/>
        <v>36000</v>
      </c>
      <c r="AA798" s="60">
        <f>SUM(AA747:AA795)</f>
        <v>0</v>
      </c>
      <c r="AB798" s="60">
        <f t="shared" si="857"/>
        <v>0</v>
      </c>
      <c r="AC798" s="60">
        <f t="shared" si="857"/>
        <v>0</v>
      </c>
      <c r="AD798" s="60">
        <f t="shared" si="857"/>
        <v>0</v>
      </c>
      <c r="AE798" s="60">
        <f>SUM(AE747:AE795)</f>
        <v>0</v>
      </c>
      <c r="AF798" s="60">
        <f>SUM(AF747:AF795)</f>
        <v>0</v>
      </c>
      <c r="AG798" s="60">
        <f t="shared" si="857"/>
        <v>0</v>
      </c>
      <c r="AH798" s="60">
        <f t="shared" si="857"/>
        <v>36000</v>
      </c>
      <c r="AI798" s="60">
        <f t="shared" si="857"/>
        <v>0</v>
      </c>
      <c r="AJ798" s="60">
        <f>SUM(AJ747:AJ795)</f>
        <v>0</v>
      </c>
      <c r="AK798" s="60">
        <f t="shared" si="857"/>
        <v>36000</v>
      </c>
      <c r="AL798" s="60">
        <f t="shared" si="857"/>
        <v>736000</v>
      </c>
      <c r="AM798" s="1744"/>
    </row>
    <row r="799" spans="1:39" ht="11.25" customHeight="1" x14ac:dyDescent="0.2">
      <c r="A799" s="1050">
        <v>211</v>
      </c>
      <c r="B799" s="1051">
        <v>111</v>
      </c>
      <c r="C799" s="11"/>
      <c r="D799" s="58"/>
      <c r="E799" s="58">
        <f>300000+7000+156615</f>
        <v>463615</v>
      </c>
      <c r="F799" s="58">
        <f>550000-5500</f>
        <v>544500</v>
      </c>
      <c r="G799" s="58"/>
      <c r="H799" s="58"/>
      <c r="I799" s="58"/>
      <c r="J799" s="58"/>
      <c r="K799" s="58"/>
      <c r="L799" s="58"/>
      <c r="M799" s="58"/>
      <c r="N799" s="58"/>
      <c r="O799" s="58"/>
      <c r="P799" s="58"/>
      <c r="Q799" s="58"/>
      <c r="R799" s="58"/>
      <c r="S799" s="58">
        <f t="shared" si="813"/>
        <v>463615</v>
      </c>
      <c r="T799" s="58">
        <f t="shared" si="814"/>
        <v>544500</v>
      </c>
      <c r="U799" s="58">
        <f>H799+I799+N799+O799</f>
        <v>0</v>
      </c>
      <c r="V799" s="58">
        <f t="shared" ref="V799:V845" si="858">P799</f>
        <v>0</v>
      </c>
      <c r="W799" s="58">
        <f t="shared" ref="W799:W845" si="859">Q799+R799</f>
        <v>0</v>
      </c>
      <c r="X799" s="59">
        <f>SUM(D799:R799)</f>
        <v>1008115</v>
      </c>
      <c r="Y799" s="59"/>
      <c r="Z799" s="1521">
        <f>100000+30000+20000</f>
        <v>150000</v>
      </c>
      <c r="AA799" s="1521"/>
      <c r="AB799" s="1521"/>
      <c r="AC799" s="1521"/>
      <c r="AD799" s="1521">
        <f>90000+25000</f>
        <v>115000</v>
      </c>
      <c r="AE799" s="59"/>
      <c r="AF799" s="59"/>
      <c r="AG799" s="59">
        <f t="shared" ref="AG799:AG830" si="860">Y799+AC799</f>
        <v>0</v>
      </c>
      <c r="AH799" s="59">
        <f>Z799+AD799+AA799</f>
        <v>265000</v>
      </c>
      <c r="AI799" s="59">
        <f t="shared" ref="AI799:AI825" si="861">AB799</f>
        <v>0</v>
      </c>
      <c r="AJ799" s="59">
        <f>AE799+AF799</f>
        <v>0</v>
      </c>
      <c r="AK799" s="59">
        <f>SUM(Y799:AF799)</f>
        <v>265000</v>
      </c>
      <c r="AL799" s="59">
        <f t="shared" ref="AL799:AL830" si="862">C799+X799+AK799</f>
        <v>1273115</v>
      </c>
      <c r="AM799" s="1742" t="s">
        <v>212</v>
      </c>
    </row>
    <row r="800" spans="1:39" x14ac:dyDescent="0.2">
      <c r="A800" s="1050">
        <v>212</v>
      </c>
      <c r="B800" s="1051">
        <v>112</v>
      </c>
      <c r="C800" s="11"/>
      <c r="D800" s="58"/>
      <c r="E800" s="58"/>
      <c r="F800" s="58">
        <f>5500</f>
        <v>5500</v>
      </c>
      <c r="G800" s="58"/>
      <c r="H800" s="58"/>
      <c r="I800" s="58"/>
      <c r="J800" s="58"/>
      <c r="K800" s="58"/>
      <c r="L800" s="58"/>
      <c r="M800" s="58"/>
      <c r="N800" s="58"/>
      <c r="O800" s="58"/>
      <c r="P800" s="58"/>
      <c r="Q800" s="58"/>
      <c r="R800" s="58"/>
      <c r="S800" s="58">
        <f t="shared" si="813"/>
        <v>0</v>
      </c>
      <c r="T800" s="58">
        <f t="shared" si="814"/>
        <v>5500</v>
      </c>
      <c r="U800" s="58">
        <f t="shared" ref="U800:U845" si="863">H800+I800+N800+O800</f>
        <v>0</v>
      </c>
      <c r="V800" s="58">
        <f t="shared" si="858"/>
        <v>0</v>
      </c>
      <c r="W800" s="58">
        <f t="shared" si="859"/>
        <v>0</v>
      </c>
      <c r="X800" s="59">
        <f t="shared" ref="X800:X844" si="864">SUM(D800:R800)</f>
        <v>5500</v>
      </c>
      <c r="Y800" s="59"/>
      <c r="Z800" s="1521"/>
      <c r="AA800" s="1521"/>
      <c r="AB800" s="1521"/>
      <c r="AC800" s="1521"/>
      <c r="AD800" s="1521"/>
      <c r="AE800" s="59"/>
      <c r="AF800" s="59"/>
      <c r="AG800" s="59">
        <f t="shared" si="860"/>
        <v>0</v>
      </c>
      <c r="AH800" s="59">
        <f t="shared" ref="AH800:AH845" si="865">Z800+AD800+AA800</f>
        <v>0</v>
      </c>
      <c r="AI800" s="59">
        <f t="shared" si="861"/>
        <v>0</v>
      </c>
      <c r="AJ800" s="59">
        <f t="shared" ref="AJ800:AJ845" si="866">AE800+AF800</f>
        <v>0</v>
      </c>
      <c r="AK800" s="59">
        <f t="shared" ref="AK800:AK845" si="867">SUM(Y800:AF800)</f>
        <v>0</v>
      </c>
      <c r="AL800" s="59">
        <f t="shared" si="862"/>
        <v>5500</v>
      </c>
      <c r="AM800" s="1743"/>
    </row>
    <row r="801" spans="1:39" x14ac:dyDescent="0.2">
      <c r="A801" s="1052">
        <v>213</v>
      </c>
      <c r="B801" s="1053">
        <v>119</v>
      </c>
      <c r="C801" s="12"/>
      <c r="D801" s="58"/>
      <c r="E801" s="58">
        <f>300000+100000-30000</f>
        <v>370000</v>
      </c>
      <c r="F801" s="58">
        <f>270000-40000</f>
        <v>230000</v>
      </c>
      <c r="G801" s="58"/>
      <c r="H801" s="58"/>
      <c r="I801" s="58"/>
      <c r="J801" s="58"/>
      <c r="K801" s="58"/>
      <c r="L801" s="58"/>
      <c r="M801" s="58"/>
      <c r="N801" s="58"/>
      <c r="O801" s="58"/>
      <c r="P801" s="58"/>
      <c r="Q801" s="58"/>
      <c r="R801" s="58"/>
      <c r="S801" s="58">
        <f t="shared" si="813"/>
        <v>370000</v>
      </c>
      <c r="T801" s="58">
        <f t="shared" si="814"/>
        <v>230000</v>
      </c>
      <c r="U801" s="58">
        <f t="shared" si="863"/>
        <v>0</v>
      </c>
      <c r="V801" s="58">
        <f t="shared" si="858"/>
        <v>0</v>
      </c>
      <c r="W801" s="58">
        <f t="shared" si="859"/>
        <v>0</v>
      </c>
      <c r="X801" s="59">
        <f t="shared" si="864"/>
        <v>600000</v>
      </c>
      <c r="Y801" s="59"/>
      <c r="Z801" s="1521">
        <f>60000+9000</f>
        <v>69000</v>
      </c>
      <c r="AA801" s="1521"/>
      <c r="AB801" s="1521"/>
      <c r="AC801" s="1521"/>
      <c r="AD801" s="1521">
        <f>45000+7800</f>
        <v>52800</v>
      </c>
      <c r="AE801" s="59"/>
      <c r="AF801" s="59"/>
      <c r="AG801" s="59">
        <f t="shared" si="860"/>
        <v>0</v>
      </c>
      <c r="AH801" s="59">
        <f t="shared" si="865"/>
        <v>121800</v>
      </c>
      <c r="AI801" s="59">
        <f t="shared" si="861"/>
        <v>0</v>
      </c>
      <c r="AJ801" s="59">
        <f t="shared" si="866"/>
        <v>0</v>
      </c>
      <c r="AK801" s="59">
        <f t="shared" si="867"/>
        <v>121800</v>
      </c>
      <c r="AL801" s="59">
        <f t="shared" si="862"/>
        <v>721800</v>
      </c>
      <c r="AM801" s="1743"/>
    </row>
    <row r="802" spans="1:39" x14ac:dyDescent="0.2">
      <c r="A802" s="1052">
        <v>214</v>
      </c>
      <c r="B802" s="1053">
        <v>112</v>
      </c>
      <c r="C802" s="12"/>
      <c r="D802" s="58"/>
      <c r="E802" s="58"/>
      <c r="F802" s="58"/>
      <c r="G802" s="58"/>
      <c r="H802" s="58"/>
      <c r="I802" s="58"/>
      <c r="J802" s="58"/>
      <c r="K802" s="58"/>
      <c r="L802" s="58"/>
      <c r="M802" s="58"/>
      <c r="N802" s="58"/>
      <c r="O802" s="58"/>
      <c r="P802" s="58"/>
      <c r="Q802" s="58"/>
      <c r="R802" s="58"/>
      <c r="S802" s="58">
        <f t="shared" si="813"/>
        <v>0</v>
      </c>
      <c r="T802" s="58">
        <f t="shared" si="814"/>
        <v>0</v>
      </c>
      <c r="U802" s="58">
        <f t="shared" si="863"/>
        <v>0</v>
      </c>
      <c r="V802" s="58">
        <f t="shared" si="858"/>
        <v>0</v>
      </c>
      <c r="W802" s="58">
        <f t="shared" si="859"/>
        <v>0</v>
      </c>
      <c r="X802" s="59">
        <f t="shared" si="864"/>
        <v>0</v>
      </c>
      <c r="Y802" s="59"/>
      <c r="Z802" s="1521"/>
      <c r="AA802" s="1521"/>
      <c r="AB802" s="1521"/>
      <c r="AC802" s="1521"/>
      <c r="AD802" s="1521"/>
      <c r="AE802" s="59"/>
      <c r="AF802" s="59"/>
      <c r="AG802" s="59">
        <f t="shared" si="860"/>
        <v>0</v>
      </c>
      <c r="AH802" s="59">
        <f t="shared" si="865"/>
        <v>0</v>
      </c>
      <c r="AI802" s="59">
        <f t="shared" si="861"/>
        <v>0</v>
      </c>
      <c r="AJ802" s="59">
        <f t="shared" si="866"/>
        <v>0</v>
      </c>
      <c r="AK802" s="59">
        <f t="shared" si="867"/>
        <v>0</v>
      </c>
      <c r="AL802" s="59">
        <f t="shared" si="862"/>
        <v>0</v>
      </c>
      <c r="AM802" s="1743"/>
    </row>
    <row r="803" spans="1:39" x14ac:dyDescent="0.2">
      <c r="A803" s="1050">
        <v>221</v>
      </c>
      <c r="B803" s="1051">
        <v>244</v>
      </c>
      <c r="C803" s="11"/>
      <c r="D803" s="58"/>
      <c r="E803" s="58">
        <f>4000</f>
        <v>4000</v>
      </c>
      <c r="F803" s="58">
        <f>1000</f>
        <v>1000</v>
      </c>
      <c r="G803" s="58"/>
      <c r="H803" s="58"/>
      <c r="I803" s="58"/>
      <c r="J803" s="58"/>
      <c r="K803" s="58"/>
      <c r="L803" s="58"/>
      <c r="M803" s="58"/>
      <c r="N803" s="58"/>
      <c r="O803" s="58"/>
      <c r="P803" s="58"/>
      <c r="Q803" s="58"/>
      <c r="R803" s="58"/>
      <c r="S803" s="58">
        <f t="shared" si="813"/>
        <v>4000</v>
      </c>
      <c r="T803" s="58">
        <f t="shared" si="814"/>
        <v>1000</v>
      </c>
      <c r="U803" s="58">
        <f t="shared" si="863"/>
        <v>0</v>
      </c>
      <c r="V803" s="58">
        <f t="shared" si="858"/>
        <v>0</v>
      </c>
      <c r="W803" s="58">
        <f t="shared" si="859"/>
        <v>0</v>
      </c>
      <c r="X803" s="59">
        <f t="shared" si="864"/>
        <v>5000</v>
      </c>
      <c r="Y803" s="59"/>
      <c r="Z803" s="1521"/>
      <c r="AA803" s="1521"/>
      <c r="AB803" s="1521"/>
      <c r="AC803" s="1521"/>
      <c r="AD803" s="1521"/>
      <c r="AE803" s="59"/>
      <c r="AF803" s="59"/>
      <c r="AG803" s="59">
        <f t="shared" si="860"/>
        <v>0</v>
      </c>
      <c r="AH803" s="59">
        <f t="shared" si="865"/>
        <v>0</v>
      </c>
      <c r="AI803" s="59">
        <f t="shared" si="861"/>
        <v>0</v>
      </c>
      <c r="AJ803" s="59">
        <f t="shared" si="866"/>
        <v>0</v>
      </c>
      <c r="AK803" s="59">
        <f t="shared" si="867"/>
        <v>0</v>
      </c>
      <c r="AL803" s="59">
        <f t="shared" si="862"/>
        <v>5000</v>
      </c>
      <c r="AM803" s="1743"/>
    </row>
    <row r="804" spans="1:39" x14ac:dyDescent="0.2">
      <c r="A804" s="1052">
        <v>222</v>
      </c>
      <c r="B804" s="1053">
        <v>112</v>
      </c>
      <c r="C804" s="12"/>
      <c r="D804" s="58"/>
      <c r="E804" s="58"/>
      <c r="F804" s="58"/>
      <c r="G804" s="58"/>
      <c r="H804" s="58"/>
      <c r="I804" s="58"/>
      <c r="J804" s="58"/>
      <c r="K804" s="58"/>
      <c r="L804" s="58"/>
      <c r="M804" s="58"/>
      <c r="N804" s="58"/>
      <c r="O804" s="58"/>
      <c r="P804" s="58"/>
      <c r="Q804" s="58"/>
      <c r="R804" s="58"/>
      <c r="S804" s="58">
        <f t="shared" si="813"/>
        <v>0</v>
      </c>
      <c r="T804" s="58">
        <f t="shared" si="814"/>
        <v>0</v>
      </c>
      <c r="U804" s="58">
        <f t="shared" si="863"/>
        <v>0</v>
      </c>
      <c r="V804" s="58">
        <f t="shared" si="858"/>
        <v>0</v>
      </c>
      <c r="W804" s="58">
        <f t="shared" si="859"/>
        <v>0</v>
      </c>
      <c r="X804" s="59">
        <f t="shared" si="864"/>
        <v>0</v>
      </c>
      <c r="Y804" s="59"/>
      <c r="Z804" s="1521"/>
      <c r="AA804" s="1521"/>
      <c r="AB804" s="1521"/>
      <c r="AC804" s="1521"/>
      <c r="AD804" s="1521"/>
      <c r="AE804" s="59"/>
      <c r="AF804" s="59"/>
      <c r="AG804" s="59">
        <f t="shared" si="860"/>
        <v>0</v>
      </c>
      <c r="AH804" s="59">
        <f t="shared" si="865"/>
        <v>0</v>
      </c>
      <c r="AI804" s="59">
        <f t="shared" si="861"/>
        <v>0</v>
      </c>
      <c r="AJ804" s="59">
        <f t="shared" si="866"/>
        <v>0</v>
      </c>
      <c r="AK804" s="59">
        <f t="shared" si="867"/>
        <v>0</v>
      </c>
      <c r="AL804" s="59">
        <f t="shared" si="862"/>
        <v>0</v>
      </c>
      <c r="AM804" s="1743"/>
    </row>
    <row r="805" spans="1:39" x14ac:dyDescent="0.2">
      <c r="A805" s="1052">
        <v>222</v>
      </c>
      <c r="B805" s="1053">
        <v>244</v>
      </c>
      <c r="C805" s="12"/>
      <c r="D805" s="58"/>
      <c r="E805" s="58"/>
      <c r="F805" s="58"/>
      <c r="G805" s="58"/>
      <c r="H805" s="58"/>
      <c r="I805" s="58"/>
      <c r="J805" s="58"/>
      <c r="K805" s="58"/>
      <c r="L805" s="58"/>
      <c r="M805" s="58"/>
      <c r="N805" s="58"/>
      <c r="O805" s="58"/>
      <c r="P805" s="58"/>
      <c r="Q805" s="58"/>
      <c r="R805" s="58"/>
      <c r="S805" s="58">
        <f t="shared" si="813"/>
        <v>0</v>
      </c>
      <c r="T805" s="58">
        <f t="shared" si="814"/>
        <v>0</v>
      </c>
      <c r="U805" s="58">
        <f t="shared" si="863"/>
        <v>0</v>
      </c>
      <c r="V805" s="58">
        <f t="shared" si="858"/>
        <v>0</v>
      </c>
      <c r="W805" s="58">
        <f t="shared" si="859"/>
        <v>0</v>
      </c>
      <c r="X805" s="59">
        <f t="shared" si="864"/>
        <v>0</v>
      </c>
      <c r="Y805" s="59"/>
      <c r="Z805" s="1521"/>
      <c r="AA805" s="1521"/>
      <c r="AB805" s="1521"/>
      <c r="AC805" s="1521"/>
      <c r="AD805" s="1521"/>
      <c r="AE805" s="59"/>
      <c r="AF805" s="59"/>
      <c r="AG805" s="59">
        <f t="shared" si="860"/>
        <v>0</v>
      </c>
      <c r="AH805" s="59">
        <f t="shared" si="865"/>
        <v>0</v>
      </c>
      <c r="AI805" s="59">
        <f t="shared" si="861"/>
        <v>0</v>
      </c>
      <c r="AJ805" s="59">
        <f t="shared" si="866"/>
        <v>0</v>
      </c>
      <c r="AK805" s="59">
        <f t="shared" si="867"/>
        <v>0</v>
      </c>
      <c r="AL805" s="59">
        <f t="shared" si="862"/>
        <v>0</v>
      </c>
      <c r="AM805" s="1743"/>
    </row>
    <row r="806" spans="1:39" x14ac:dyDescent="0.2">
      <c r="A806" s="1054" t="s">
        <v>196</v>
      </c>
      <c r="B806" s="1053">
        <v>247</v>
      </c>
      <c r="C806" s="42"/>
      <c r="D806" s="58"/>
      <c r="E806" s="58"/>
      <c r="F806" s="58"/>
      <c r="G806" s="58"/>
      <c r="H806" s="58"/>
      <c r="I806" s="58"/>
      <c r="J806" s="58"/>
      <c r="K806" s="58"/>
      <c r="L806" s="58"/>
      <c r="M806" s="58"/>
      <c r="N806" s="58"/>
      <c r="O806" s="58"/>
      <c r="P806" s="58"/>
      <c r="Q806" s="58"/>
      <c r="R806" s="58"/>
      <c r="S806" s="58">
        <f t="shared" si="813"/>
        <v>0</v>
      </c>
      <c r="T806" s="58">
        <f t="shared" si="814"/>
        <v>0</v>
      </c>
      <c r="U806" s="58">
        <f t="shared" si="863"/>
        <v>0</v>
      </c>
      <c r="V806" s="58">
        <f t="shared" si="858"/>
        <v>0</v>
      </c>
      <c r="W806" s="58">
        <f t="shared" si="859"/>
        <v>0</v>
      </c>
      <c r="X806" s="59">
        <f t="shared" si="864"/>
        <v>0</v>
      </c>
      <c r="Y806" s="59"/>
      <c r="Z806" s="1521"/>
      <c r="AA806" s="1521"/>
      <c r="AB806" s="1521"/>
      <c r="AC806" s="1521"/>
      <c r="AD806" s="1521"/>
      <c r="AE806" s="59"/>
      <c r="AF806" s="59"/>
      <c r="AG806" s="59">
        <f t="shared" si="860"/>
        <v>0</v>
      </c>
      <c r="AH806" s="59">
        <f t="shared" si="865"/>
        <v>0</v>
      </c>
      <c r="AI806" s="59">
        <f t="shared" si="861"/>
        <v>0</v>
      </c>
      <c r="AJ806" s="59">
        <f t="shared" si="866"/>
        <v>0</v>
      </c>
      <c r="AK806" s="59">
        <f t="shared" si="867"/>
        <v>0</v>
      </c>
      <c r="AL806" s="59">
        <f t="shared" si="862"/>
        <v>0</v>
      </c>
      <c r="AM806" s="1743"/>
    </row>
    <row r="807" spans="1:39" x14ac:dyDescent="0.2">
      <c r="A807" s="1054" t="s">
        <v>197</v>
      </c>
      <c r="B807" s="1053">
        <v>247</v>
      </c>
      <c r="C807" s="42"/>
      <c r="D807" s="58"/>
      <c r="E807" s="58"/>
      <c r="F807" s="58"/>
      <c r="G807" s="58"/>
      <c r="H807" s="58"/>
      <c r="I807" s="58"/>
      <c r="J807" s="58"/>
      <c r="K807" s="58"/>
      <c r="L807" s="58"/>
      <c r="M807" s="58"/>
      <c r="N807" s="58"/>
      <c r="O807" s="58"/>
      <c r="P807" s="58"/>
      <c r="Q807" s="58"/>
      <c r="R807" s="58"/>
      <c r="S807" s="58">
        <f t="shared" si="813"/>
        <v>0</v>
      </c>
      <c r="T807" s="58">
        <f t="shared" si="814"/>
        <v>0</v>
      </c>
      <c r="U807" s="58">
        <f t="shared" si="863"/>
        <v>0</v>
      </c>
      <c r="V807" s="58">
        <f t="shared" si="858"/>
        <v>0</v>
      </c>
      <c r="W807" s="58">
        <f t="shared" si="859"/>
        <v>0</v>
      </c>
      <c r="X807" s="59">
        <f t="shared" si="864"/>
        <v>0</v>
      </c>
      <c r="Y807" s="59"/>
      <c r="Z807" s="1521">
        <f>50000</f>
        <v>50000</v>
      </c>
      <c r="AA807" s="1521"/>
      <c r="AB807" s="1521"/>
      <c r="AC807" s="1521"/>
      <c r="AD807" s="1521"/>
      <c r="AE807" s="59"/>
      <c r="AF807" s="59"/>
      <c r="AG807" s="59">
        <f t="shared" si="860"/>
        <v>0</v>
      </c>
      <c r="AH807" s="59">
        <f t="shared" si="865"/>
        <v>50000</v>
      </c>
      <c r="AI807" s="59">
        <f t="shared" si="861"/>
        <v>0</v>
      </c>
      <c r="AJ807" s="59">
        <f t="shared" si="866"/>
        <v>0</v>
      </c>
      <c r="AK807" s="59">
        <f t="shared" si="867"/>
        <v>50000</v>
      </c>
      <c r="AL807" s="59">
        <f t="shared" si="862"/>
        <v>50000</v>
      </c>
      <c r="AM807" s="1743"/>
    </row>
    <row r="808" spans="1:39" x14ac:dyDescent="0.2">
      <c r="A808" s="1054" t="s">
        <v>198</v>
      </c>
      <c r="B808" s="1053">
        <v>244</v>
      </c>
      <c r="C808" s="42"/>
      <c r="D808" s="58"/>
      <c r="E808" s="58"/>
      <c r="F808" s="58"/>
      <c r="G808" s="58"/>
      <c r="H808" s="58"/>
      <c r="I808" s="58"/>
      <c r="J808" s="58"/>
      <c r="K808" s="58"/>
      <c r="L808" s="58"/>
      <c r="M808" s="58"/>
      <c r="N808" s="58"/>
      <c r="O808" s="58"/>
      <c r="P808" s="58"/>
      <c r="Q808" s="58"/>
      <c r="R808" s="58"/>
      <c r="S808" s="58">
        <f t="shared" si="813"/>
        <v>0</v>
      </c>
      <c r="T808" s="58">
        <f t="shared" si="814"/>
        <v>0</v>
      </c>
      <c r="U808" s="58">
        <f t="shared" si="863"/>
        <v>0</v>
      </c>
      <c r="V808" s="58">
        <f t="shared" si="858"/>
        <v>0</v>
      </c>
      <c r="W808" s="58">
        <f t="shared" si="859"/>
        <v>0</v>
      </c>
      <c r="X808" s="59">
        <f t="shared" si="864"/>
        <v>0</v>
      </c>
      <c r="Y808" s="59"/>
      <c r="Z808" s="1521">
        <f>12000</f>
        <v>12000</v>
      </c>
      <c r="AA808" s="1521"/>
      <c r="AB808" s="1521"/>
      <c r="AC808" s="1521"/>
      <c r="AD808" s="1521"/>
      <c r="AE808" s="59"/>
      <c r="AF808" s="59"/>
      <c r="AG808" s="59">
        <f t="shared" si="860"/>
        <v>0</v>
      </c>
      <c r="AH808" s="59">
        <f t="shared" si="865"/>
        <v>12000</v>
      </c>
      <c r="AI808" s="59">
        <f t="shared" si="861"/>
        <v>0</v>
      </c>
      <c r="AJ808" s="59">
        <f t="shared" si="866"/>
        <v>0</v>
      </c>
      <c r="AK808" s="59">
        <f t="shared" si="867"/>
        <v>12000</v>
      </c>
      <c r="AL808" s="59">
        <f t="shared" si="862"/>
        <v>12000</v>
      </c>
      <c r="AM808" s="1743"/>
    </row>
    <row r="809" spans="1:39" x14ac:dyDescent="0.2">
      <c r="A809" s="1054" t="s">
        <v>878</v>
      </c>
      <c r="B809" s="1053">
        <v>244</v>
      </c>
      <c r="C809" s="42"/>
      <c r="D809" s="58"/>
      <c r="E809" s="58"/>
      <c r="F809" s="58"/>
      <c r="G809" s="58"/>
      <c r="H809" s="58"/>
      <c r="I809" s="58"/>
      <c r="J809" s="58"/>
      <c r="K809" s="58"/>
      <c r="L809" s="58"/>
      <c r="M809" s="58"/>
      <c r="N809" s="58"/>
      <c r="O809" s="58"/>
      <c r="P809" s="58"/>
      <c r="Q809" s="58"/>
      <c r="R809" s="58"/>
      <c r="S809" s="58">
        <f>D809+E809+J809+K809</f>
        <v>0</v>
      </c>
      <c r="T809" s="58">
        <f>F809+G809+L809+M809</f>
        <v>0</v>
      </c>
      <c r="U809" s="58">
        <f t="shared" si="863"/>
        <v>0</v>
      </c>
      <c r="V809" s="58">
        <f t="shared" si="858"/>
        <v>0</v>
      </c>
      <c r="W809" s="58">
        <f t="shared" si="859"/>
        <v>0</v>
      </c>
      <c r="X809" s="59">
        <f>SUM(D809:R809)</f>
        <v>0</v>
      </c>
      <c r="Y809" s="59"/>
      <c r="Z809" s="1521">
        <f>5598</f>
        <v>5598</v>
      </c>
      <c r="AA809" s="1521"/>
      <c r="AB809" s="1521"/>
      <c r="AC809" s="1521"/>
      <c r="AD809" s="1521"/>
      <c r="AE809" s="59"/>
      <c r="AF809" s="59"/>
      <c r="AG809" s="59">
        <f t="shared" si="860"/>
        <v>0</v>
      </c>
      <c r="AH809" s="59">
        <f t="shared" si="865"/>
        <v>5598</v>
      </c>
      <c r="AI809" s="59">
        <f t="shared" si="861"/>
        <v>0</v>
      </c>
      <c r="AJ809" s="59">
        <f t="shared" si="866"/>
        <v>0</v>
      </c>
      <c r="AK809" s="59">
        <f t="shared" si="867"/>
        <v>5598</v>
      </c>
      <c r="AL809" s="59">
        <f t="shared" si="862"/>
        <v>5598</v>
      </c>
      <c r="AM809" s="1743"/>
    </row>
    <row r="810" spans="1:39" x14ac:dyDescent="0.2">
      <c r="A810" s="1052">
        <v>224</v>
      </c>
      <c r="B810" s="1053">
        <v>244</v>
      </c>
      <c r="C810" s="12"/>
      <c r="D810" s="58"/>
      <c r="E810" s="58"/>
      <c r="F810" s="58"/>
      <c r="G810" s="58"/>
      <c r="H810" s="58"/>
      <c r="I810" s="58"/>
      <c r="J810" s="58"/>
      <c r="K810" s="58"/>
      <c r="L810" s="58"/>
      <c r="M810" s="58"/>
      <c r="N810" s="58"/>
      <c r="O810" s="58"/>
      <c r="P810" s="58"/>
      <c r="Q810" s="58"/>
      <c r="R810" s="58"/>
      <c r="S810" s="58">
        <f t="shared" si="813"/>
        <v>0</v>
      </c>
      <c r="T810" s="58">
        <f t="shared" si="814"/>
        <v>0</v>
      </c>
      <c r="U810" s="58">
        <f t="shared" si="863"/>
        <v>0</v>
      </c>
      <c r="V810" s="58">
        <f t="shared" si="858"/>
        <v>0</v>
      </c>
      <c r="W810" s="58">
        <f t="shared" si="859"/>
        <v>0</v>
      </c>
      <c r="X810" s="59">
        <f t="shared" si="864"/>
        <v>0</v>
      </c>
      <c r="Y810" s="59"/>
      <c r="Z810" s="1521">
        <f>1000</f>
        <v>1000</v>
      </c>
      <c r="AA810" s="1521"/>
      <c r="AB810" s="1521"/>
      <c r="AC810" s="1521"/>
      <c r="AD810" s="1521"/>
      <c r="AE810" s="59"/>
      <c r="AF810" s="59"/>
      <c r="AG810" s="59">
        <f t="shared" si="860"/>
        <v>0</v>
      </c>
      <c r="AH810" s="59">
        <f t="shared" si="865"/>
        <v>1000</v>
      </c>
      <c r="AI810" s="59">
        <f t="shared" si="861"/>
        <v>0</v>
      </c>
      <c r="AJ810" s="59">
        <f t="shared" si="866"/>
        <v>0</v>
      </c>
      <c r="AK810" s="59">
        <f t="shared" si="867"/>
        <v>1000</v>
      </c>
      <c r="AL810" s="59">
        <f t="shared" si="862"/>
        <v>1000</v>
      </c>
      <c r="AM810" s="1743"/>
    </row>
    <row r="811" spans="1:39" x14ac:dyDescent="0.2">
      <c r="A811" s="1055" t="s">
        <v>199</v>
      </c>
      <c r="B811" s="1057">
        <v>244</v>
      </c>
      <c r="C811" s="14"/>
      <c r="D811" s="58"/>
      <c r="E811" s="58"/>
      <c r="F811" s="58"/>
      <c r="G811" s="58"/>
      <c r="H811" s="58"/>
      <c r="I811" s="58"/>
      <c r="J811" s="58"/>
      <c r="K811" s="58"/>
      <c r="L811" s="58"/>
      <c r="M811" s="58"/>
      <c r="N811" s="58"/>
      <c r="O811" s="58"/>
      <c r="P811" s="58"/>
      <c r="Q811" s="58"/>
      <c r="R811" s="58"/>
      <c r="S811" s="58">
        <f t="shared" si="813"/>
        <v>0</v>
      </c>
      <c r="T811" s="58">
        <f t="shared" si="814"/>
        <v>0</v>
      </c>
      <c r="U811" s="58">
        <f t="shared" si="863"/>
        <v>0</v>
      </c>
      <c r="V811" s="58">
        <f t="shared" si="858"/>
        <v>0</v>
      </c>
      <c r="W811" s="58">
        <f t="shared" si="859"/>
        <v>0</v>
      </c>
      <c r="X811" s="59">
        <f t="shared" si="864"/>
        <v>0</v>
      </c>
      <c r="Y811" s="59"/>
      <c r="Z811" s="1521">
        <f>15000</f>
        <v>15000</v>
      </c>
      <c r="AA811" s="1521"/>
      <c r="AB811" s="1521"/>
      <c r="AC811" s="1521"/>
      <c r="AD811" s="1521"/>
      <c r="AE811" s="59"/>
      <c r="AF811" s="59"/>
      <c r="AG811" s="59">
        <f t="shared" si="860"/>
        <v>0</v>
      </c>
      <c r="AH811" s="59">
        <f t="shared" si="865"/>
        <v>15000</v>
      </c>
      <c r="AI811" s="59">
        <f t="shared" si="861"/>
        <v>0</v>
      </c>
      <c r="AJ811" s="59">
        <f t="shared" si="866"/>
        <v>0</v>
      </c>
      <c r="AK811" s="59">
        <f t="shared" si="867"/>
        <v>15000</v>
      </c>
      <c r="AL811" s="59">
        <f t="shared" si="862"/>
        <v>15000</v>
      </c>
      <c r="AM811" s="1743"/>
    </row>
    <row r="812" spans="1:39" x14ac:dyDescent="0.2">
      <c r="A812" s="1055" t="s">
        <v>200</v>
      </c>
      <c r="B812" s="1057">
        <v>244</v>
      </c>
      <c r="C812" s="14"/>
      <c r="D812" s="58"/>
      <c r="E812" s="58"/>
      <c r="F812" s="58"/>
      <c r="G812" s="58"/>
      <c r="H812" s="58"/>
      <c r="I812" s="58"/>
      <c r="J812" s="58"/>
      <c r="K812" s="58"/>
      <c r="L812" s="58"/>
      <c r="M812" s="58"/>
      <c r="N812" s="58"/>
      <c r="O812" s="58"/>
      <c r="P812" s="58"/>
      <c r="Q812" s="58"/>
      <c r="R812" s="58"/>
      <c r="S812" s="58">
        <f t="shared" si="813"/>
        <v>0</v>
      </c>
      <c r="T812" s="58">
        <f t="shared" si="814"/>
        <v>0</v>
      </c>
      <c r="U812" s="58">
        <f t="shared" si="863"/>
        <v>0</v>
      </c>
      <c r="V812" s="58">
        <f t="shared" si="858"/>
        <v>0</v>
      </c>
      <c r="W812" s="58">
        <f t="shared" si="859"/>
        <v>0</v>
      </c>
      <c r="X812" s="59">
        <f t="shared" si="864"/>
        <v>0</v>
      </c>
      <c r="Y812" s="59"/>
      <c r="Z812" s="1521"/>
      <c r="AA812" s="1521"/>
      <c r="AB812" s="1521"/>
      <c r="AC812" s="1521"/>
      <c r="AD812" s="1521"/>
      <c r="AE812" s="59"/>
      <c r="AF812" s="59"/>
      <c r="AG812" s="59">
        <f t="shared" si="860"/>
        <v>0</v>
      </c>
      <c r="AH812" s="59">
        <f t="shared" si="865"/>
        <v>0</v>
      </c>
      <c r="AI812" s="59">
        <f t="shared" si="861"/>
        <v>0</v>
      </c>
      <c r="AJ812" s="59">
        <f t="shared" si="866"/>
        <v>0</v>
      </c>
      <c r="AK812" s="59">
        <f t="shared" si="867"/>
        <v>0</v>
      </c>
      <c r="AL812" s="59">
        <f t="shared" si="862"/>
        <v>0</v>
      </c>
      <c r="AM812" s="1743"/>
    </row>
    <row r="813" spans="1:39" x14ac:dyDescent="0.2">
      <c r="A813" s="1055" t="s">
        <v>201</v>
      </c>
      <c r="B813" s="1057">
        <v>244</v>
      </c>
      <c r="C813" s="14"/>
      <c r="D813" s="58"/>
      <c r="E813" s="58"/>
      <c r="F813" s="58">
        <f>7000</f>
        <v>7000</v>
      </c>
      <c r="G813" s="58"/>
      <c r="H813" s="58"/>
      <c r="I813" s="58"/>
      <c r="J813" s="58"/>
      <c r="K813" s="58"/>
      <c r="L813" s="58"/>
      <c r="M813" s="58"/>
      <c r="N813" s="58"/>
      <c r="O813" s="58"/>
      <c r="P813" s="58"/>
      <c r="Q813" s="58"/>
      <c r="R813" s="58"/>
      <c r="S813" s="58">
        <f t="shared" si="813"/>
        <v>0</v>
      </c>
      <c r="T813" s="58">
        <f t="shared" si="814"/>
        <v>7000</v>
      </c>
      <c r="U813" s="58">
        <f t="shared" si="863"/>
        <v>0</v>
      </c>
      <c r="V813" s="58">
        <f t="shared" si="858"/>
        <v>0</v>
      </c>
      <c r="W813" s="58">
        <f t="shared" si="859"/>
        <v>0</v>
      </c>
      <c r="X813" s="59">
        <f t="shared" si="864"/>
        <v>7000</v>
      </c>
      <c r="Y813" s="59"/>
      <c r="Z813" s="1521">
        <f>900+1400+3350</f>
        <v>5650</v>
      </c>
      <c r="AA813" s="1521"/>
      <c r="AB813" s="1521"/>
      <c r="AC813" s="1521"/>
      <c r="AD813" s="1521"/>
      <c r="AE813" s="59"/>
      <c r="AF813" s="59"/>
      <c r="AG813" s="59">
        <f t="shared" si="860"/>
        <v>0</v>
      </c>
      <c r="AH813" s="59">
        <f t="shared" si="865"/>
        <v>5650</v>
      </c>
      <c r="AI813" s="59">
        <f t="shared" si="861"/>
        <v>0</v>
      </c>
      <c r="AJ813" s="59">
        <f t="shared" si="866"/>
        <v>0</v>
      </c>
      <c r="AK813" s="59">
        <f t="shared" si="867"/>
        <v>5650</v>
      </c>
      <c r="AL813" s="59">
        <f t="shared" si="862"/>
        <v>12650</v>
      </c>
      <c r="AM813" s="1743"/>
    </row>
    <row r="814" spans="1:39" x14ac:dyDescent="0.2">
      <c r="A814" s="1055" t="s">
        <v>202</v>
      </c>
      <c r="B814" s="1057">
        <v>244</v>
      </c>
      <c r="C814" s="14"/>
      <c r="D814" s="58"/>
      <c r="E814" s="58"/>
      <c r="F814" s="58"/>
      <c r="G814" s="58"/>
      <c r="H814" s="58"/>
      <c r="I814" s="58"/>
      <c r="J814" s="58"/>
      <c r="K814" s="58"/>
      <c r="L814" s="58"/>
      <c r="M814" s="58"/>
      <c r="N814" s="58"/>
      <c r="O814" s="58"/>
      <c r="P814" s="58"/>
      <c r="Q814" s="58"/>
      <c r="R814" s="58"/>
      <c r="S814" s="58">
        <f t="shared" si="813"/>
        <v>0</v>
      </c>
      <c r="T814" s="58">
        <f t="shared" si="814"/>
        <v>0</v>
      </c>
      <c r="U814" s="58">
        <f t="shared" si="863"/>
        <v>0</v>
      </c>
      <c r="V814" s="58">
        <f t="shared" si="858"/>
        <v>0</v>
      </c>
      <c r="W814" s="58">
        <f t="shared" si="859"/>
        <v>0</v>
      </c>
      <c r="X814" s="59">
        <f t="shared" si="864"/>
        <v>0</v>
      </c>
      <c r="Y814" s="59"/>
      <c r="Z814" s="1521"/>
      <c r="AA814" s="1521"/>
      <c r="AB814" s="1521"/>
      <c r="AC814" s="1521"/>
      <c r="AD814" s="1521"/>
      <c r="AE814" s="59"/>
      <c r="AF814" s="59"/>
      <c r="AG814" s="59">
        <f t="shared" si="860"/>
        <v>0</v>
      </c>
      <c r="AH814" s="59">
        <f t="shared" si="865"/>
        <v>0</v>
      </c>
      <c r="AI814" s="59">
        <f t="shared" si="861"/>
        <v>0</v>
      </c>
      <c r="AJ814" s="59">
        <f t="shared" si="866"/>
        <v>0</v>
      </c>
      <c r="AK814" s="59">
        <f t="shared" si="867"/>
        <v>0</v>
      </c>
      <c r="AL814" s="59">
        <f t="shared" si="862"/>
        <v>0</v>
      </c>
      <c r="AM814" s="1743"/>
    </row>
    <row r="815" spans="1:39" x14ac:dyDescent="0.2">
      <c r="A815" s="1056" t="s">
        <v>246</v>
      </c>
      <c r="B815" s="1057">
        <v>244</v>
      </c>
      <c r="C815" s="15"/>
      <c r="D815" s="58"/>
      <c r="E815" s="58">
        <f>20000+30000</f>
        <v>50000</v>
      </c>
      <c r="F815" s="58">
        <f>15000+40000</f>
        <v>55000</v>
      </c>
      <c r="G815" s="58"/>
      <c r="H815" s="58"/>
      <c r="I815" s="58"/>
      <c r="J815" s="58"/>
      <c r="K815" s="58"/>
      <c r="L815" s="58"/>
      <c r="M815" s="58"/>
      <c r="N815" s="58"/>
      <c r="O815" s="58"/>
      <c r="P815" s="58"/>
      <c r="Q815" s="58"/>
      <c r="R815" s="58"/>
      <c r="S815" s="58">
        <f t="shared" si="813"/>
        <v>50000</v>
      </c>
      <c r="T815" s="58">
        <f t="shared" si="814"/>
        <v>55000</v>
      </c>
      <c r="U815" s="58">
        <f t="shared" si="863"/>
        <v>0</v>
      </c>
      <c r="V815" s="58">
        <f t="shared" si="858"/>
        <v>0</v>
      </c>
      <c r="W815" s="58">
        <f t="shared" si="859"/>
        <v>0</v>
      </c>
      <c r="X815" s="59">
        <f t="shared" si="864"/>
        <v>105000</v>
      </c>
      <c r="Y815" s="59"/>
      <c r="Z815" s="1521">
        <f>2426+8000+1200</f>
        <v>11626</v>
      </c>
      <c r="AA815" s="1521"/>
      <c r="AB815" s="1521"/>
      <c r="AC815" s="1521"/>
      <c r="AD815" s="1521"/>
      <c r="AE815" s="59"/>
      <c r="AF815" s="59"/>
      <c r="AG815" s="59">
        <f t="shared" si="860"/>
        <v>0</v>
      </c>
      <c r="AH815" s="59">
        <f t="shared" si="865"/>
        <v>11626</v>
      </c>
      <c r="AI815" s="59">
        <f t="shared" si="861"/>
        <v>0</v>
      </c>
      <c r="AJ815" s="59">
        <f t="shared" si="866"/>
        <v>0</v>
      </c>
      <c r="AK815" s="59">
        <f t="shared" si="867"/>
        <v>11626</v>
      </c>
      <c r="AL815" s="59">
        <f t="shared" si="862"/>
        <v>116626</v>
      </c>
      <c r="AM815" s="1743"/>
    </row>
    <row r="816" spans="1:39" x14ac:dyDescent="0.2">
      <c r="A816" s="1056" t="s">
        <v>248</v>
      </c>
      <c r="B816" s="1057">
        <v>244</v>
      </c>
      <c r="C816" s="15"/>
      <c r="D816" s="58"/>
      <c r="E816" s="58"/>
      <c r="F816" s="58"/>
      <c r="G816" s="58"/>
      <c r="H816" s="58"/>
      <c r="I816" s="58"/>
      <c r="J816" s="58"/>
      <c r="K816" s="58"/>
      <c r="L816" s="58"/>
      <c r="M816" s="58"/>
      <c r="N816" s="58"/>
      <c r="O816" s="58"/>
      <c r="P816" s="58"/>
      <c r="Q816" s="58"/>
      <c r="R816" s="58"/>
      <c r="S816" s="58">
        <f t="shared" si="813"/>
        <v>0</v>
      </c>
      <c r="T816" s="58">
        <f t="shared" si="814"/>
        <v>0</v>
      </c>
      <c r="U816" s="58">
        <f t="shared" si="863"/>
        <v>0</v>
      </c>
      <c r="V816" s="58">
        <f t="shared" si="858"/>
        <v>0</v>
      </c>
      <c r="W816" s="58">
        <f t="shared" si="859"/>
        <v>0</v>
      </c>
      <c r="X816" s="59">
        <f t="shared" si="864"/>
        <v>0</v>
      </c>
      <c r="Y816" s="59"/>
      <c r="Z816" s="1521"/>
      <c r="AA816" s="1521"/>
      <c r="AB816" s="1521"/>
      <c r="AC816" s="1521"/>
      <c r="AD816" s="1521"/>
      <c r="AE816" s="59"/>
      <c r="AF816" s="59"/>
      <c r="AG816" s="59">
        <f t="shared" si="860"/>
        <v>0</v>
      </c>
      <c r="AH816" s="59">
        <f t="shared" si="865"/>
        <v>0</v>
      </c>
      <c r="AI816" s="59">
        <f t="shared" si="861"/>
        <v>0</v>
      </c>
      <c r="AJ816" s="59">
        <f t="shared" si="866"/>
        <v>0</v>
      </c>
      <c r="AK816" s="59">
        <f t="shared" si="867"/>
        <v>0</v>
      </c>
      <c r="AL816" s="59">
        <f t="shared" si="862"/>
        <v>0</v>
      </c>
      <c r="AM816" s="1743"/>
    </row>
    <row r="817" spans="1:39" x14ac:dyDescent="0.2">
      <c r="A817" s="1050">
        <v>227</v>
      </c>
      <c r="B817" s="1051">
        <v>244</v>
      </c>
      <c r="C817" s="11"/>
      <c r="D817" s="58"/>
      <c r="E817" s="58"/>
      <c r="F817" s="58"/>
      <c r="G817" s="58"/>
      <c r="H817" s="58"/>
      <c r="I817" s="58"/>
      <c r="J817" s="58"/>
      <c r="K817" s="58"/>
      <c r="L817" s="58"/>
      <c r="M817" s="58"/>
      <c r="N817" s="58"/>
      <c r="O817" s="58"/>
      <c r="P817" s="58"/>
      <c r="Q817" s="58"/>
      <c r="R817" s="58"/>
      <c r="S817" s="58">
        <f>D817+E817+J817+K817</f>
        <v>0</v>
      </c>
      <c r="T817" s="58">
        <f>F817+G817+L817+M817</f>
        <v>0</v>
      </c>
      <c r="U817" s="58">
        <f t="shared" si="863"/>
        <v>0</v>
      </c>
      <c r="V817" s="58">
        <f t="shared" si="858"/>
        <v>0</v>
      </c>
      <c r="W817" s="58">
        <f t="shared" si="859"/>
        <v>0</v>
      </c>
      <c r="X817" s="59">
        <f t="shared" si="864"/>
        <v>0</v>
      </c>
      <c r="Y817" s="59"/>
      <c r="Z817" s="1521"/>
      <c r="AA817" s="1521"/>
      <c r="AB817" s="1521"/>
      <c r="AC817" s="1521"/>
      <c r="AD817" s="1521"/>
      <c r="AE817" s="59"/>
      <c r="AF817" s="59"/>
      <c r="AG817" s="59">
        <f t="shared" si="860"/>
        <v>0</v>
      </c>
      <c r="AH817" s="59">
        <f t="shared" si="865"/>
        <v>0</v>
      </c>
      <c r="AI817" s="59">
        <f t="shared" si="861"/>
        <v>0</v>
      </c>
      <c r="AJ817" s="59">
        <f t="shared" si="866"/>
        <v>0</v>
      </c>
      <c r="AK817" s="59">
        <f t="shared" si="867"/>
        <v>0</v>
      </c>
      <c r="AL817" s="59">
        <f t="shared" si="862"/>
        <v>0</v>
      </c>
      <c r="AM817" s="1743"/>
    </row>
    <row r="818" spans="1:39" x14ac:dyDescent="0.2">
      <c r="A818" s="1056">
        <v>262</v>
      </c>
      <c r="B818" s="1049">
        <v>112</v>
      </c>
      <c r="C818" s="15"/>
      <c r="D818" s="58"/>
      <c r="E818" s="58"/>
      <c r="F818" s="58"/>
      <c r="G818" s="58"/>
      <c r="H818" s="58"/>
      <c r="I818" s="58"/>
      <c r="J818" s="58"/>
      <c r="K818" s="58"/>
      <c r="L818" s="58"/>
      <c r="M818" s="58"/>
      <c r="N818" s="58"/>
      <c r="O818" s="58"/>
      <c r="P818" s="58"/>
      <c r="Q818" s="58"/>
      <c r="R818" s="58"/>
      <c r="S818" s="58">
        <f t="shared" si="813"/>
        <v>0</v>
      </c>
      <c r="T818" s="58">
        <f t="shared" si="814"/>
        <v>0</v>
      </c>
      <c r="U818" s="58">
        <f t="shared" si="863"/>
        <v>0</v>
      </c>
      <c r="V818" s="58">
        <f t="shared" si="858"/>
        <v>0</v>
      </c>
      <c r="W818" s="58">
        <f t="shared" si="859"/>
        <v>0</v>
      </c>
      <c r="X818" s="59">
        <f t="shared" si="864"/>
        <v>0</v>
      </c>
      <c r="Y818" s="59"/>
      <c r="Z818" s="1521"/>
      <c r="AA818" s="1521"/>
      <c r="AB818" s="1521"/>
      <c r="AC818" s="1521"/>
      <c r="AD818" s="1521"/>
      <c r="AE818" s="59"/>
      <c r="AF818" s="59"/>
      <c r="AG818" s="59">
        <f t="shared" si="860"/>
        <v>0</v>
      </c>
      <c r="AH818" s="59">
        <f t="shared" si="865"/>
        <v>0</v>
      </c>
      <c r="AI818" s="59">
        <f t="shared" si="861"/>
        <v>0</v>
      </c>
      <c r="AJ818" s="59">
        <f t="shared" si="866"/>
        <v>0</v>
      </c>
      <c r="AK818" s="59">
        <f t="shared" si="867"/>
        <v>0</v>
      </c>
      <c r="AL818" s="59">
        <f t="shared" si="862"/>
        <v>0</v>
      </c>
      <c r="AM818" s="1743"/>
    </row>
    <row r="819" spans="1:39" x14ac:dyDescent="0.2">
      <c r="A819" s="1056">
        <v>262</v>
      </c>
      <c r="B819" s="1049">
        <v>119</v>
      </c>
      <c r="C819" s="15"/>
      <c r="D819" s="58"/>
      <c r="E819" s="58"/>
      <c r="F819" s="58"/>
      <c r="G819" s="58"/>
      <c r="H819" s="58"/>
      <c r="I819" s="58"/>
      <c r="J819" s="58"/>
      <c r="K819" s="58"/>
      <c r="L819" s="58"/>
      <c r="M819" s="58"/>
      <c r="N819" s="58"/>
      <c r="O819" s="58"/>
      <c r="P819" s="58"/>
      <c r="Q819" s="58"/>
      <c r="R819" s="58"/>
      <c r="S819" s="58">
        <f t="shared" si="813"/>
        <v>0</v>
      </c>
      <c r="T819" s="58">
        <f t="shared" si="814"/>
        <v>0</v>
      </c>
      <c r="U819" s="58">
        <f t="shared" si="863"/>
        <v>0</v>
      </c>
      <c r="V819" s="58">
        <f t="shared" si="858"/>
        <v>0</v>
      </c>
      <c r="W819" s="58">
        <f t="shared" si="859"/>
        <v>0</v>
      </c>
      <c r="X819" s="59">
        <f t="shared" si="864"/>
        <v>0</v>
      </c>
      <c r="Y819" s="59"/>
      <c r="Z819" s="1521"/>
      <c r="AA819" s="1521"/>
      <c r="AB819" s="1521"/>
      <c r="AC819" s="1521"/>
      <c r="AD819" s="1521"/>
      <c r="AE819" s="59"/>
      <c r="AF819" s="59"/>
      <c r="AG819" s="59">
        <f t="shared" si="860"/>
        <v>0</v>
      </c>
      <c r="AH819" s="59">
        <f t="shared" si="865"/>
        <v>0</v>
      </c>
      <c r="AI819" s="59">
        <f t="shared" si="861"/>
        <v>0</v>
      </c>
      <c r="AJ819" s="59">
        <f t="shared" si="866"/>
        <v>0</v>
      </c>
      <c r="AK819" s="59">
        <f t="shared" si="867"/>
        <v>0</v>
      </c>
      <c r="AL819" s="59">
        <f t="shared" si="862"/>
        <v>0</v>
      </c>
      <c r="AM819" s="1743"/>
    </row>
    <row r="820" spans="1:39" x14ac:dyDescent="0.2">
      <c r="A820" s="1050">
        <v>266</v>
      </c>
      <c r="B820" s="1051">
        <v>111</v>
      </c>
      <c r="C820" s="11"/>
      <c r="D820" s="58"/>
      <c r="E820" s="58"/>
      <c r="F820" s="58"/>
      <c r="G820" s="58"/>
      <c r="H820" s="58"/>
      <c r="I820" s="58"/>
      <c r="J820" s="58"/>
      <c r="K820" s="58"/>
      <c r="L820" s="58"/>
      <c r="M820" s="58"/>
      <c r="N820" s="58"/>
      <c r="O820" s="58"/>
      <c r="P820" s="58"/>
      <c r="Q820" s="58"/>
      <c r="R820" s="58"/>
      <c r="S820" s="58">
        <f>D820+E820+J820+K820</f>
        <v>0</v>
      </c>
      <c r="T820" s="58">
        <f>F820+G820+L820+M820</f>
        <v>0</v>
      </c>
      <c r="U820" s="58">
        <f>H820+I820+N820+O820</f>
        <v>0</v>
      </c>
      <c r="V820" s="58">
        <f>P820</f>
        <v>0</v>
      </c>
      <c r="W820" s="58">
        <f t="shared" si="859"/>
        <v>0</v>
      </c>
      <c r="X820" s="59">
        <f t="shared" si="864"/>
        <v>0</v>
      </c>
      <c r="Y820" s="59"/>
      <c r="Z820" s="1521"/>
      <c r="AA820" s="1521"/>
      <c r="AB820" s="1521"/>
      <c r="AC820" s="1521"/>
      <c r="AD820" s="1521"/>
      <c r="AE820" s="59"/>
      <c r="AF820" s="59"/>
      <c r="AG820" s="59">
        <f t="shared" si="860"/>
        <v>0</v>
      </c>
      <c r="AH820" s="59">
        <f t="shared" si="865"/>
        <v>0</v>
      </c>
      <c r="AI820" s="59">
        <f t="shared" si="861"/>
        <v>0</v>
      </c>
      <c r="AJ820" s="59">
        <f t="shared" si="866"/>
        <v>0</v>
      </c>
      <c r="AK820" s="59">
        <f t="shared" si="867"/>
        <v>0</v>
      </c>
      <c r="AL820" s="59">
        <f t="shared" si="862"/>
        <v>0</v>
      </c>
      <c r="AM820" s="1743"/>
    </row>
    <row r="821" spans="1:39" x14ac:dyDescent="0.2">
      <c r="A821" s="1050">
        <v>266</v>
      </c>
      <c r="B821" s="1051">
        <v>112</v>
      </c>
      <c r="C821" s="11"/>
      <c r="D821" s="58"/>
      <c r="E821" s="58"/>
      <c r="F821" s="58"/>
      <c r="G821" s="58"/>
      <c r="H821" s="58"/>
      <c r="I821" s="58"/>
      <c r="J821" s="58"/>
      <c r="K821" s="58"/>
      <c r="L821" s="58"/>
      <c r="M821" s="58"/>
      <c r="N821" s="58"/>
      <c r="O821" s="58"/>
      <c r="P821" s="58"/>
      <c r="Q821" s="58"/>
      <c r="R821" s="58"/>
      <c r="S821" s="58">
        <f>D821+E821+J821+K821</f>
        <v>0</v>
      </c>
      <c r="T821" s="58">
        <f>F821+G821+L821+M821</f>
        <v>0</v>
      </c>
      <c r="U821" s="58">
        <f>H821+I821+N821+O821</f>
        <v>0</v>
      </c>
      <c r="V821" s="58">
        <f>P821</f>
        <v>0</v>
      </c>
      <c r="W821" s="58">
        <f t="shared" si="859"/>
        <v>0</v>
      </c>
      <c r="X821" s="59">
        <f t="shared" si="864"/>
        <v>0</v>
      </c>
      <c r="Y821" s="59"/>
      <c r="Z821" s="1521"/>
      <c r="AA821" s="1521"/>
      <c r="AB821" s="1521"/>
      <c r="AC821" s="1521"/>
      <c r="AD821" s="1521"/>
      <c r="AE821" s="59"/>
      <c r="AF821" s="59"/>
      <c r="AG821" s="59">
        <f t="shared" si="860"/>
        <v>0</v>
      </c>
      <c r="AH821" s="59">
        <f t="shared" si="865"/>
        <v>0</v>
      </c>
      <c r="AI821" s="59">
        <f t="shared" si="861"/>
        <v>0</v>
      </c>
      <c r="AJ821" s="59">
        <f t="shared" si="866"/>
        <v>0</v>
      </c>
      <c r="AK821" s="59">
        <f t="shared" si="867"/>
        <v>0</v>
      </c>
      <c r="AL821" s="59">
        <f t="shared" si="862"/>
        <v>0</v>
      </c>
      <c r="AM821" s="1743"/>
    </row>
    <row r="822" spans="1:39" ht="12" customHeight="1" x14ac:dyDescent="0.2">
      <c r="A822" s="1050">
        <v>266</v>
      </c>
      <c r="B822" s="1051">
        <v>119</v>
      </c>
      <c r="C822" s="11"/>
      <c r="D822" s="58"/>
      <c r="E822" s="58"/>
      <c r="F822" s="58"/>
      <c r="G822" s="58"/>
      <c r="H822" s="58"/>
      <c r="I822" s="58"/>
      <c r="J822" s="58"/>
      <c r="K822" s="58"/>
      <c r="L822" s="58"/>
      <c r="M822" s="58"/>
      <c r="N822" s="58"/>
      <c r="O822" s="58"/>
      <c r="P822" s="58"/>
      <c r="Q822" s="58"/>
      <c r="R822" s="58"/>
      <c r="S822" s="58">
        <f>D822+E822+J822+K822</f>
        <v>0</v>
      </c>
      <c r="T822" s="58">
        <f>F822+G822+L822+M822</f>
        <v>0</v>
      </c>
      <c r="U822" s="58">
        <f>H822+I822+N822+O822</f>
        <v>0</v>
      </c>
      <c r="V822" s="58">
        <f>P822</f>
        <v>0</v>
      </c>
      <c r="W822" s="58">
        <f t="shared" si="859"/>
        <v>0</v>
      </c>
      <c r="X822" s="59">
        <f t="shared" si="864"/>
        <v>0</v>
      </c>
      <c r="Y822" s="59"/>
      <c r="Z822" s="1521"/>
      <c r="AA822" s="1521"/>
      <c r="AB822" s="1521"/>
      <c r="AC822" s="1521"/>
      <c r="AD822" s="1521"/>
      <c r="AE822" s="59"/>
      <c r="AF822" s="59"/>
      <c r="AG822" s="59">
        <f t="shared" si="860"/>
        <v>0</v>
      </c>
      <c r="AH822" s="59">
        <f t="shared" si="865"/>
        <v>0</v>
      </c>
      <c r="AI822" s="59">
        <f t="shared" si="861"/>
        <v>0</v>
      </c>
      <c r="AJ822" s="59">
        <f t="shared" si="866"/>
        <v>0</v>
      </c>
      <c r="AK822" s="59">
        <f t="shared" si="867"/>
        <v>0</v>
      </c>
      <c r="AL822" s="59">
        <f t="shared" si="862"/>
        <v>0</v>
      </c>
      <c r="AM822" s="1743"/>
    </row>
    <row r="823" spans="1:39" hidden="1" x14ac:dyDescent="0.2">
      <c r="A823" s="1050">
        <v>267</v>
      </c>
      <c r="B823" s="1051">
        <v>112</v>
      </c>
      <c r="C823" s="11"/>
      <c r="D823" s="58"/>
      <c r="E823" s="58"/>
      <c r="F823" s="58"/>
      <c r="G823" s="58"/>
      <c r="H823" s="58"/>
      <c r="I823" s="58"/>
      <c r="J823" s="58"/>
      <c r="K823" s="58"/>
      <c r="L823" s="58"/>
      <c r="M823" s="58"/>
      <c r="N823" s="58"/>
      <c r="O823" s="58"/>
      <c r="P823" s="58"/>
      <c r="Q823" s="58"/>
      <c r="R823" s="58"/>
      <c r="S823" s="58">
        <f>D823+E823+J823+K823</f>
        <v>0</v>
      </c>
      <c r="T823" s="58">
        <f>F823+G823+L823+M823</f>
        <v>0</v>
      </c>
      <c r="U823" s="58">
        <f>H823+I823+N823+O823</f>
        <v>0</v>
      </c>
      <c r="V823" s="58">
        <f>P823</f>
        <v>0</v>
      </c>
      <c r="W823" s="58">
        <f t="shared" si="859"/>
        <v>0</v>
      </c>
      <c r="X823" s="59">
        <f t="shared" si="864"/>
        <v>0</v>
      </c>
      <c r="Y823" s="59"/>
      <c r="Z823" s="1521"/>
      <c r="AA823" s="1521"/>
      <c r="AB823" s="1521"/>
      <c r="AC823" s="1521"/>
      <c r="AD823" s="1521"/>
      <c r="AE823" s="59"/>
      <c r="AF823" s="59"/>
      <c r="AG823" s="59">
        <f t="shared" si="860"/>
        <v>0</v>
      </c>
      <c r="AH823" s="59">
        <f t="shared" si="865"/>
        <v>0</v>
      </c>
      <c r="AI823" s="59">
        <f t="shared" si="861"/>
        <v>0</v>
      </c>
      <c r="AJ823" s="59">
        <f t="shared" si="866"/>
        <v>0</v>
      </c>
      <c r="AK823" s="59">
        <f t="shared" si="867"/>
        <v>0</v>
      </c>
      <c r="AL823" s="59">
        <f t="shared" si="862"/>
        <v>0</v>
      </c>
      <c r="AM823" s="1743"/>
    </row>
    <row r="824" spans="1:39" x14ac:dyDescent="0.2">
      <c r="A824" s="1056">
        <v>291</v>
      </c>
      <c r="B824" s="1147">
        <v>851</v>
      </c>
      <c r="C824" s="15"/>
      <c r="D824" s="58"/>
      <c r="E824" s="58"/>
      <c r="F824" s="58"/>
      <c r="G824" s="58"/>
      <c r="H824" s="58"/>
      <c r="I824" s="58"/>
      <c r="J824" s="58"/>
      <c r="K824" s="58"/>
      <c r="L824" s="58"/>
      <c r="M824" s="58"/>
      <c r="N824" s="58"/>
      <c r="O824" s="58"/>
      <c r="P824" s="58"/>
      <c r="Q824" s="58"/>
      <c r="R824" s="58"/>
      <c r="S824" s="58">
        <f t="shared" si="813"/>
        <v>0</v>
      </c>
      <c r="T824" s="58">
        <f t="shared" si="814"/>
        <v>0</v>
      </c>
      <c r="U824" s="58">
        <f t="shared" si="863"/>
        <v>0</v>
      </c>
      <c r="V824" s="58">
        <f t="shared" si="858"/>
        <v>0</v>
      </c>
      <c r="W824" s="58">
        <f t="shared" si="859"/>
        <v>0</v>
      </c>
      <c r="X824" s="59">
        <f t="shared" si="864"/>
        <v>0</v>
      </c>
      <c r="Y824" s="59"/>
      <c r="Z824" s="1521"/>
      <c r="AA824" s="1521"/>
      <c r="AB824" s="1521"/>
      <c r="AC824" s="1521"/>
      <c r="AD824" s="1521"/>
      <c r="AE824" s="59"/>
      <c r="AF824" s="59"/>
      <c r="AG824" s="59">
        <f t="shared" si="860"/>
        <v>0</v>
      </c>
      <c r="AH824" s="59">
        <f t="shared" si="865"/>
        <v>0</v>
      </c>
      <c r="AI824" s="59">
        <f t="shared" si="861"/>
        <v>0</v>
      </c>
      <c r="AJ824" s="59">
        <f t="shared" si="866"/>
        <v>0</v>
      </c>
      <c r="AK824" s="59">
        <f t="shared" si="867"/>
        <v>0</v>
      </c>
      <c r="AL824" s="59">
        <f t="shared" si="862"/>
        <v>0</v>
      </c>
      <c r="AM824" s="1743"/>
    </row>
    <row r="825" spans="1:39" x14ac:dyDescent="0.2">
      <c r="A825" s="1056">
        <v>291</v>
      </c>
      <c r="B825" s="1147">
        <v>851</v>
      </c>
      <c r="C825" s="15"/>
      <c r="D825" s="58"/>
      <c r="E825" s="58"/>
      <c r="F825" s="58"/>
      <c r="G825" s="58"/>
      <c r="H825" s="58"/>
      <c r="I825" s="58"/>
      <c r="J825" s="58"/>
      <c r="K825" s="58"/>
      <c r="L825" s="58"/>
      <c r="M825" s="58"/>
      <c r="N825" s="58"/>
      <c r="O825" s="58"/>
      <c r="P825" s="58"/>
      <c r="Q825" s="58"/>
      <c r="R825" s="58"/>
      <c r="S825" s="58">
        <f t="shared" si="813"/>
        <v>0</v>
      </c>
      <c r="T825" s="58">
        <f t="shared" si="814"/>
        <v>0</v>
      </c>
      <c r="U825" s="58">
        <f t="shared" si="863"/>
        <v>0</v>
      </c>
      <c r="V825" s="58">
        <f t="shared" si="858"/>
        <v>0</v>
      </c>
      <c r="W825" s="58">
        <f t="shared" si="859"/>
        <v>0</v>
      </c>
      <c r="X825" s="59">
        <f t="shared" si="864"/>
        <v>0</v>
      </c>
      <c r="Y825" s="59"/>
      <c r="Z825" s="1521"/>
      <c r="AA825" s="1521"/>
      <c r="AB825" s="1521"/>
      <c r="AC825" s="1521"/>
      <c r="AD825" s="1521"/>
      <c r="AE825" s="59"/>
      <c r="AF825" s="59"/>
      <c r="AG825" s="59">
        <f t="shared" si="860"/>
        <v>0</v>
      </c>
      <c r="AH825" s="59">
        <f t="shared" si="865"/>
        <v>0</v>
      </c>
      <c r="AI825" s="59">
        <f t="shared" si="861"/>
        <v>0</v>
      </c>
      <c r="AJ825" s="59">
        <f t="shared" si="866"/>
        <v>0</v>
      </c>
      <c r="AK825" s="59">
        <f t="shared" si="867"/>
        <v>0</v>
      </c>
      <c r="AL825" s="59">
        <f t="shared" si="862"/>
        <v>0</v>
      </c>
      <c r="AM825" s="1743"/>
    </row>
    <row r="826" spans="1:39" x14ac:dyDescent="0.2">
      <c r="A826" s="1056">
        <v>291</v>
      </c>
      <c r="B826" s="1049">
        <v>852</v>
      </c>
      <c r="C826" s="15"/>
      <c r="D826" s="58"/>
      <c r="E826" s="58"/>
      <c r="F826" s="58"/>
      <c r="G826" s="58"/>
      <c r="H826" s="58"/>
      <c r="I826" s="58"/>
      <c r="J826" s="58"/>
      <c r="K826" s="58"/>
      <c r="L826" s="58"/>
      <c r="M826" s="58"/>
      <c r="N826" s="58"/>
      <c r="O826" s="58"/>
      <c r="P826" s="58"/>
      <c r="Q826" s="58"/>
      <c r="R826" s="58"/>
      <c r="S826" s="58">
        <f t="shared" ref="S826:S831" si="868">D826+E826+J826+K826</f>
        <v>0</v>
      </c>
      <c r="T826" s="58">
        <f t="shared" ref="T826:T831" si="869">F826+G826+L826+M826</f>
        <v>0</v>
      </c>
      <c r="U826" s="58">
        <f t="shared" si="863"/>
        <v>0</v>
      </c>
      <c r="V826" s="58">
        <f t="shared" si="858"/>
        <v>0</v>
      </c>
      <c r="W826" s="58">
        <f t="shared" si="859"/>
        <v>0</v>
      </c>
      <c r="X826" s="59">
        <f t="shared" si="864"/>
        <v>0</v>
      </c>
      <c r="Y826" s="59"/>
      <c r="Z826" s="1521"/>
      <c r="AA826" s="1521"/>
      <c r="AB826" s="1521"/>
      <c r="AC826" s="1521"/>
      <c r="AD826" s="1521"/>
      <c r="AE826" s="59"/>
      <c r="AF826" s="59"/>
      <c r="AG826" s="59">
        <f t="shared" si="860"/>
        <v>0</v>
      </c>
      <c r="AH826" s="59">
        <f t="shared" si="865"/>
        <v>0</v>
      </c>
      <c r="AI826" s="59">
        <f t="shared" ref="AI826:AI831" si="870">AB826</f>
        <v>0</v>
      </c>
      <c r="AJ826" s="59">
        <f t="shared" si="866"/>
        <v>0</v>
      </c>
      <c r="AK826" s="59">
        <f t="shared" si="867"/>
        <v>0</v>
      </c>
      <c r="AL826" s="59">
        <f t="shared" si="862"/>
        <v>0</v>
      </c>
      <c r="AM826" s="1743"/>
    </row>
    <row r="827" spans="1:39" x14ac:dyDescent="0.2">
      <c r="A827" s="1056">
        <v>291</v>
      </c>
      <c r="B827" s="1147">
        <v>853</v>
      </c>
      <c r="C827" s="15"/>
      <c r="D827" s="58"/>
      <c r="E827" s="58"/>
      <c r="F827" s="58"/>
      <c r="G827" s="58"/>
      <c r="H827" s="58"/>
      <c r="I827" s="58"/>
      <c r="J827" s="58"/>
      <c r="K827" s="58"/>
      <c r="L827" s="58"/>
      <c r="M827" s="58"/>
      <c r="N827" s="58"/>
      <c r="O827" s="58"/>
      <c r="P827" s="58"/>
      <c r="Q827" s="58"/>
      <c r="R827" s="58"/>
      <c r="S827" s="58">
        <f t="shared" si="868"/>
        <v>0</v>
      </c>
      <c r="T827" s="58">
        <f t="shared" si="869"/>
        <v>0</v>
      </c>
      <c r="U827" s="58">
        <f t="shared" si="863"/>
        <v>0</v>
      </c>
      <c r="V827" s="58">
        <f t="shared" si="858"/>
        <v>0</v>
      </c>
      <c r="W827" s="58">
        <f t="shared" si="859"/>
        <v>0</v>
      </c>
      <c r="X827" s="59">
        <f t="shared" si="864"/>
        <v>0</v>
      </c>
      <c r="Y827" s="59"/>
      <c r="Z827" s="1521"/>
      <c r="AA827" s="1521"/>
      <c r="AB827" s="1521"/>
      <c r="AC827" s="1521"/>
      <c r="AD827" s="1521"/>
      <c r="AE827" s="59"/>
      <c r="AF827" s="59"/>
      <c r="AG827" s="59">
        <f t="shared" si="860"/>
        <v>0</v>
      </c>
      <c r="AH827" s="59">
        <f t="shared" si="865"/>
        <v>0</v>
      </c>
      <c r="AI827" s="59">
        <f t="shared" si="870"/>
        <v>0</v>
      </c>
      <c r="AJ827" s="59">
        <f t="shared" si="866"/>
        <v>0</v>
      </c>
      <c r="AK827" s="59">
        <f t="shared" si="867"/>
        <v>0</v>
      </c>
      <c r="AL827" s="59">
        <f t="shared" si="862"/>
        <v>0</v>
      </c>
      <c r="AM827" s="1743"/>
    </row>
    <row r="828" spans="1:39" x14ac:dyDescent="0.2">
      <c r="A828" s="1056">
        <v>292</v>
      </c>
      <c r="B828" s="1049">
        <v>853</v>
      </c>
      <c r="C828" s="15"/>
      <c r="D828" s="58"/>
      <c r="E828" s="58"/>
      <c r="F828" s="58"/>
      <c r="G828" s="58"/>
      <c r="H828" s="58"/>
      <c r="I828" s="58"/>
      <c r="J828" s="58"/>
      <c r="K828" s="58"/>
      <c r="L828" s="58"/>
      <c r="M828" s="58"/>
      <c r="N828" s="58"/>
      <c r="O828" s="58"/>
      <c r="P828" s="58"/>
      <c r="Q828" s="58"/>
      <c r="R828" s="58"/>
      <c r="S828" s="58">
        <f t="shared" si="868"/>
        <v>0</v>
      </c>
      <c r="T828" s="58">
        <f t="shared" si="869"/>
        <v>0</v>
      </c>
      <c r="U828" s="58">
        <f t="shared" si="863"/>
        <v>0</v>
      </c>
      <c r="V828" s="58">
        <f t="shared" si="858"/>
        <v>0</v>
      </c>
      <c r="W828" s="58">
        <f t="shared" si="859"/>
        <v>0</v>
      </c>
      <c r="X828" s="59">
        <f t="shared" si="864"/>
        <v>0</v>
      </c>
      <c r="Y828" s="59"/>
      <c r="Z828" s="1521"/>
      <c r="AA828" s="1521"/>
      <c r="AB828" s="1521"/>
      <c r="AC828" s="1521"/>
      <c r="AD828" s="1521"/>
      <c r="AE828" s="59"/>
      <c r="AF828" s="59"/>
      <c r="AG828" s="59">
        <f t="shared" si="860"/>
        <v>0</v>
      </c>
      <c r="AH828" s="59">
        <f t="shared" si="865"/>
        <v>0</v>
      </c>
      <c r="AI828" s="59">
        <f t="shared" si="870"/>
        <v>0</v>
      </c>
      <c r="AJ828" s="59">
        <f t="shared" si="866"/>
        <v>0</v>
      </c>
      <c r="AK828" s="59">
        <f t="shared" si="867"/>
        <v>0</v>
      </c>
      <c r="AL828" s="59">
        <f t="shared" si="862"/>
        <v>0</v>
      </c>
      <c r="AM828" s="1743"/>
    </row>
    <row r="829" spans="1:39" x14ac:dyDescent="0.2">
      <c r="A829" s="1056">
        <v>293</v>
      </c>
      <c r="B829" s="1049">
        <v>851</v>
      </c>
      <c r="C829" s="15"/>
      <c r="D829" s="58"/>
      <c r="E829" s="58"/>
      <c r="F829" s="58"/>
      <c r="G829" s="58"/>
      <c r="H829" s="58"/>
      <c r="I829" s="58"/>
      <c r="J829" s="58"/>
      <c r="K829" s="58"/>
      <c r="L829" s="58"/>
      <c r="M829" s="58"/>
      <c r="N829" s="58"/>
      <c r="O829" s="58"/>
      <c r="P829" s="58"/>
      <c r="Q829" s="58"/>
      <c r="R829" s="58"/>
      <c r="S829" s="58">
        <f t="shared" si="868"/>
        <v>0</v>
      </c>
      <c r="T829" s="58">
        <f t="shared" si="869"/>
        <v>0</v>
      </c>
      <c r="U829" s="58">
        <f>H829+I829+N829+O829</f>
        <v>0</v>
      </c>
      <c r="V829" s="58">
        <f>P829</f>
        <v>0</v>
      </c>
      <c r="W829" s="58">
        <f t="shared" si="859"/>
        <v>0</v>
      </c>
      <c r="X829" s="59">
        <f t="shared" si="864"/>
        <v>0</v>
      </c>
      <c r="Y829" s="59"/>
      <c r="Z829" s="1521"/>
      <c r="AA829" s="1521"/>
      <c r="AB829" s="1521"/>
      <c r="AC829" s="1521"/>
      <c r="AD829" s="1521"/>
      <c r="AE829" s="59"/>
      <c r="AF829" s="59"/>
      <c r="AG829" s="59">
        <f t="shared" si="860"/>
        <v>0</v>
      </c>
      <c r="AH829" s="59">
        <f t="shared" si="865"/>
        <v>0</v>
      </c>
      <c r="AI829" s="59">
        <f t="shared" si="870"/>
        <v>0</v>
      </c>
      <c r="AJ829" s="59">
        <f t="shared" si="866"/>
        <v>0</v>
      </c>
      <c r="AK829" s="59">
        <f t="shared" si="867"/>
        <v>0</v>
      </c>
      <c r="AL829" s="59">
        <f t="shared" si="862"/>
        <v>0</v>
      </c>
      <c r="AM829" s="1743"/>
    </row>
    <row r="830" spans="1:39" x14ac:dyDescent="0.2">
      <c r="A830" s="1056">
        <v>293</v>
      </c>
      <c r="B830" s="1049">
        <v>853</v>
      </c>
      <c r="C830" s="15"/>
      <c r="D830" s="58"/>
      <c r="E830" s="58"/>
      <c r="F830" s="58"/>
      <c r="G830" s="58"/>
      <c r="H830" s="58"/>
      <c r="I830" s="58"/>
      <c r="J830" s="58"/>
      <c r="K830" s="58"/>
      <c r="L830" s="58"/>
      <c r="M830" s="58"/>
      <c r="N830" s="58"/>
      <c r="O830" s="58"/>
      <c r="P830" s="58"/>
      <c r="Q830" s="58"/>
      <c r="R830" s="58"/>
      <c r="S830" s="58">
        <f t="shared" si="868"/>
        <v>0</v>
      </c>
      <c r="T830" s="58">
        <f t="shared" si="869"/>
        <v>0</v>
      </c>
      <c r="U830" s="58">
        <f t="shared" si="863"/>
        <v>0</v>
      </c>
      <c r="V830" s="58">
        <f t="shared" si="858"/>
        <v>0</v>
      </c>
      <c r="W830" s="58">
        <f t="shared" si="859"/>
        <v>0</v>
      </c>
      <c r="X830" s="59">
        <f t="shared" si="864"/>
        <v>0</v>
      </c>
      <c r="Y830" s="59"/>
      <c r="Z830" s="1521"/>
      <c r="AA830" s="1521"/>
      <c r="AB830" s="1521"/>
      <c r="AC830" s="1521"/>
      <c r="AD830" s="1521"/>
      <c r="AE830" s="59"/>
      <c r="AF830" s="59"/>
      <c r="AG830" s="59">
        <f t="shared" si="860"/>
        <v>0</v>
      </c>
      <c r="AH830" s="59">
        <f t="shared" si="865"/>
        <v>0</v>
      </c>
      <c r="AI830" s="59">
        <f t="shared" si="870"/>
        <v>0</v>
      </c>
      <c r="AJ830" s="59">
        <f t="shared" si="866"/>
        <v>0</v>
      </c>
      <c r="AK830" s="59">
        <f t="shared" si="867"/>
        <v>0</v>
      </c>
      <c r="AL830" s="59">
        <f t="shared" si="862"/>
        <v>0</v>
      </c>
      <c r="AM830" s="1743"/>
    </row>
    <row r="831" spans="1:39" x14ac:dyDescent="0.2">
      <c r="A831" s="1056">
        <v>296</v>
      </c>
      <c r="B831" s="1049">
        <v>244</v>
      </c>
      <c r="C831" s="15"/>
      <c r="D831" s="58"/>
      <c r="E831" s="58"/>
      <c r="F831" s="58"/>
      <c r="G831" s="58"/>
      <c r="H831" s="58"/>
      <c r="I831" s="58"/>
      <c r="J831" s="58"/>
      <c r="K831" s="58"/>
      <c r="L831" s="58"/>
      <c r="M831" s="58"/>
      <c r="N831" s="58"/>
      <c r="O831" s="58"/>
      <c r="P831" s="58"/>
      <c r="Q831" s="58"/>
      <c r="R831" s="58"/>
      <c r="S831" s="58">
        <f t="shared" si="868"/>
        <v>0</v>
      </c>
      <c r="T831" s="58">
        <f t="shared" si="869"/>
        <v>0</v>
      </c>
      <c r="U831" s="58">
        <f t="shared" si="863"/>
        <v>0</v>
      </c>
      <c r="V831" s="58">
        <f t="shared" si="858"/>
        <v>0</v>
      </c>
      <c r="W831" s="58">
        <f t="shared" si="859"/>
        <v>0</v>
      </c>
      <c r="X831" s="59">
        <f t="shared" si="864"/>
        <v>0</v>
      </c>
      <c r="Y831" s="59"/>
      <c r="Z831" s="1521"/>
      <c r="AA831" s="1521"/>
      <c r="AB831" s="1521"/>
      <c r="AC831" s="1521"/>
      <c r="AD831" s="1521"/>
      <c r="AE831" s="59"/>
      <c r="AF831" s="59"/>
      <c r="AG831" s="59">
        <f t="shared" ref="AG831:AG847" si="871">Y831+AC831</f>
        <v>0</v>
      </c>
      <c r="AH831" s="59">
        <f t="shared" si="865"/>
        <v>0</v>
      </c>
      <c r="AI831" s="59">
        <f t="shared" si="870"/>
        <v>0</v>
      </c>
      <c r="AJ831" s="59">
        <f t="shared" si="866"/>
        <v>0</v>
      </c>
      <c r="AK831" s="59">
        <f t="shared" si="867"/>
        <v>0</v>
      </c>
      <c r="AL831" s="59">
        <f t="shared" ref="AL831:AL847" si="872">C831+X831+AK831</f>
        <v>0</v>
      </c>
      <c r="AM831" s="1743"/>
    </row>
    <row r="832" spans="1:39" x14ac:dyDescent="0.2">
      <c r="A832" s="1056">
        <v>296</v>
      </c>
      <c r="B832" s="1049">
        <v>340</v>
      </c>
      <c r="C832" s="15"/>
      <c r="D832" s="58"/>
      <c r="E832" s="58"/>
      <c r="F832" s="58"/>
      <c r="G832" s="58"/>
      <c r="H832" s="58"/>
      <c r="I832" s="58"/>
      <c r="J832" s="58"/>
      <c r="K832" s="58"/>
      <c r="L832" s="58"/>
      <c r="M832" s="58"/>
      <c r="N832" s="58"/>
      <c r="O832" s="58"/>
      <c r="P832" s="58"/>
      <c r="Q832" s="58"/>
      <c r="R832" s="58"/>
      <c r="S832" s="58">
        <f t="shared" si="813"/>
        <v>0</v>
      </c>
      <c r="T832" s="58">
        <f t="shared" si="814"/>
        <v>0</v>
      </c>
      <c r="U832" s="58">
        <f t="shared" si="863"/>
        <v>0</v>
      </c>
      <c r="V832" s="58">
        <f t="shared" si="858"/>
        <v>0</v>
      </c>
      <c r="W832" s="58">
        <f t="shared" si="859"/>
        <v>0</v>
      </c>
      <c r="X832" s="59">
        <f t="shared" si="864"/>
        <v>0</v>
      </c>
      <c r="Y832" s="59"/>
      <c r="Z832" s="1521"/>
      <c r="AA832" s="1521"/>
      <c r="AB832" s="1521"/>
      <c r="AC832" s="1521"/>
      <c r="AD832" s="1521"/>
      <c r="AE832" s="59"/>
      <c r="AF832" s="59"/>
      <c r="AG832" s="59">
        <f t="shared" si="871"/>
        <v>0</v>
      </c>
      <c r="AH832" s="59">
        <f t="shared" si="865"/>
        <v>0</v>
      </c>
      <c r="AI832" s="59">
        <f t="shared" ref="AI832:AI838" si="873">AB832</f>
        <v>0</v>
      </c>
      <c r="AJ832" s="59">
        <f t="shared" si="866"/>
        <v>0</v>
      </c>
      <c r="AK832" s="59">
        <f t="shared" si="867"/>
        <v>0</v>
      </c>
      <c r="AL832" s="59">
        <f t="shared" si="872"/>
        <v>0</v>
      </c>
      <c r="AM832" s="1743"/>
    </row>
    <row r="833" spans="1:39" hidden="1" x14ac:dyDescent="0.2">
      <c r="A833" s="1056">
        <v>296</v>
      </c>
      <c r="B833" s="1049">
        <v>360</v>
      </c>
      <c r="C833" s="15"/>
      <c r="D833" s="58"/>
      <c r="E833" s="58"/>
      <c r="F833" s="58"/>
      <c r="G833" s="58"/>
      <c r="H833" s="58"/>
      <c r="I833" s="58"/>
      <c r="J833" s="58"/>
      <c r="K833" s="58"/>
      <c r="L833" s="58"/>
      <c r="M833" s="58"/>
      <c r="N833" s="58"/>
      <c r="O833" s="58"/>
      <c r="P833" s="58"/>
      <c r="Q833" s="58"/>
      <c r="R833" s="58"/>
      <c r="S833" s="58">
        <f>D833+E833+J833+K833</f>
        <v>0</v>
      </c>
      <c r="T833" s="58">
        <f>F833+G833+L833+M833</f>
        <v>0</v>
      </c>
      <c r="U833" s="58">
        <f>H833+I833+N833+O833</f>
        <v>0</v>
      </c>
      <c r="V833" s="58">
        <f>P833</f>
        <v>0</v>
      </c>
      <c r="W833" s="58">
        <f t="shared" si="859"/>
        <v>0</v>
      </c>
      <c r="X833" s="59">
        <f t="shared" si="864"/>
        <v>0</v>
      </c>
      <c r="Y833" s="59"/>
      <c r="Z833" s="1521"/>
      <c r="AA833" s="1521"/>
      <c r="AB833" s="1521"/>
      <c r="AC833" s="1521"/>
      <c r="AD833" s="1521"/>
      <c r="AE833" s="59"/>
      <c r="AF833" s="59"/>
      <c r="AG833" s="59">
        <f t="shared" si="871"/>
        <v>0</v>
      </c>
      <c r="AH833" s="59">
        <f t="shared" si="865"/>
        <v>0</v>
      </c>
      <c r="AI833" s="59">
        <f t="shared" si="873"/>
        <v>0</v>
      </c>
      <c r="AJ833" s="59">
        <f t="shared" si="866"/>
        <v>0</v>
      </c>
      <c r="AK833" s="59">
        <f t="shared" si="867"/>
        <v>0</v>
      </c>
      <c r="AL833" s="59">
        <f t="shared" si="872"/>
        <v>0</v>
      </c>
      <c r="AM833" s="1743"/>
    </row>
    <row r="834" spans="1:39" x14ac:dyDescent="0.2">
      <c r="A834" s="1056">
        <v>296</v>
      </c>
      <c r="B834" s="1049">
        <v>831</v>
      </c>
      <c r="C834" s="15"/>
      <c r="D834" s="58"/>
      <c r="E834" s="58"/>
      <c r="F834" s="58"/>
      <c r="G834" s="58"/>
      <c r="H834" s="58"/>
      <c r="I834" s="58"/>
      <c r="J834" s="58"/>
      <c r="K834" s="58"/>
      <c r="L834" s="58"/>
      <c r="M834" s="58"/>
      <c r="N834" s="58"/>
      <c r="O834" s="58"/>
      <c r="P834" s="58"/>
      <c r="Q834" s="58"/>
      <c r="R834" s="58"/>
      <c r="S834" s="58">
        <f>D834+E834+J834+K834</f>
        <v>0</v>
      </c>
      <c r="T834" s="58">
        <f>F834+G834+L834+M834</f>
        <v>0</v>
      </c>
      <c r="U834" s="58">
        <f>H834+I834+N834+O834</f>
        <v>0</v>
      </c>
      <c r="V834" s="58">
        <f>P834</f>
        <v>0</v>
      </c>
      <c r="W834" s="58">
        <f t="shared" si="859"/>
        <v>0</v>
      </c>
      <c r="X834" s="59">
        <f t="shared" si="864"/>
        <v>0</v>
      </c>
      <c r="Y834" s="59"/>
      <c r="Z834" s="1521"/>
      <c r="AA834" s="1521"/>
      <c r="AB834" s="1521"/>
      <c r="AC834" s="1521"/>
      <c r="AD834" s="1521"/>
      <c r="AE834" s="59"/>
      <c r="AF834" s="59"/>
      <c r="AG834" s="59">
        <f t="shared" si="871"/>
        <v>0</v>
      </c>
      <c r="AH834" s="59">
        <f t="shared" si="865"/>
        <v>0</v>
      </c>
      <c r="AI834" s="59">
        <f t="shared" si="873"/>
        <v>0</v>
      </c>
      <c r="AJ834" s="59">
        <f t="shared" si="866"/>
        <v>0</v>
      </c>
      <c r="AK834" s="59">
        <f t="shared" si="867"/>
        <v>0</v>
      </c>
      <c r="AL834" s="59">
        <f t="shared" si="872"/>
        <v>0</v>
      </c>
      <c r="AM834" s="1743"/>
    </row>
    <row r="835" spans="1:39" x14ac:dyDescent="0.2">
      <c r="A835" s="1056">
        <v>296</v>
      </c>
      <c r="B835" s="1049">
        <v>853</v>
      </c>
      <c r="C835" s="15"/>
      <c r="D835" s="58"/>
      <c r="E835" s="58"/>
      <c r="F835" s="58"/>
      <c r="G835" s="58"/>
      <c r="H835" s="58"/>
      <c r="I835" s="58"/>
      <c r="J835" s="58"/>
      <c r="K835" s="58"/>
      <c r="L835" s="58"/>
      <c r="M835" s="58"/>
      <c r="N835" s="58"/>
      <c r="O835" s="58"/>
      <c r="P835" s="58"/>
      <c r="Q835" s="58"/>
      <c r="R835" s="58"/>
      <c r="S835" s="58">
        <f>D835+E835+J835+K835</f>
        <v>0</v>
      </c>
      <c r="T835" s="58">
        <f>F835+G835+L835+M835</f>
        <v>0</v>
      </c>
      <c r="U835" s="58">
        <f t="shared" si="863"/>
        <v>0</v>
      </c>
      <c r="V835" s="58">
        <f t="shared" si="858"/>
        <v>0</v>
      </c>
      <c r="W835" s="58">
        <f t="shared" si="859"/>
        <v>0</v>
      </c>
      <c r="X835" s="59">
        <f t="shared" si="864"/>
        <v>0</v>
      </c>
      <c r="Y835" s="59"/>
      <c r="Z835" s="1521"/>
      <c r="AA835" s="1521"/>
      <c r="AB835" s="1521"/>
      <c r="AC835" s="1521"/>
      <c r="AD835" s="1521"/>
      <c r="AE835" s="59"/>
      <c r="AF835" s="59"/>
      <c r="AG835" s="59">
        <f t="shared" si="871"/>
        <v>0</v>
      </c>
      <c r="AH835" s="59">
        <f t="shared" si="865"/>
        <v>0</v>
      </c>
      <c r="AI835" s="59">
        <f t="shared" si="873"/>
        <v>0</v>
      </c>
      <c r="AJ835" s="59">
        <f t="shared" si="866"/>
        <v>0</v>
      </c>
      <c r="AK835" s="59">
        <f t="shared" si="867"/>
        <v>0</v>
      </c>
      <c r="AL835" s="59">
        <f t="shared" si="872"/>
        <v>0</v>
      </c>
      <c r="AM835" s="1743"/>
    </row>
    <row r="836" spans="1:39" x14ac:dyDescent="0.2">
      <c r="A836" s="1050">
        <v>310</v>
      </c>
      <c r="B836" s="1057">
        <v>244</v>
      </c>
      <c r="C836" s="11"/>
      <c r="D836" s="58"/>
      <c r="E836" s="58"/>
      <c r="F836" s="58">
        <v>20000</v>
      </c>
      <c r="G836" s="58"/>
      <c r="H836" s="58"/>
      <c r="I836" s="58"/>
      <c r="J836" s="58"/>
      <c r="K836" s="58"/>
      <c r="L836" s="58"/>
      <c r="M836" s="58"/>
      <c r="N836" s="58"/>
      <c r="O836" s="58"/>
      <c r="P836" s="58"/>
      <c r="Q836" s="58"/>
      <c r="R836" s="58"/>
      <c r="S836" s="58">
        <f t="shared" si="813"/>
        <v>0</v>
      </c>
      <c r="T836" s="58">
        <f t="shared" si="814"/>
        <v>20000</v>
      </c>
      <c r="U836" s="58">
        <f t="shared" si="863"/>
        <v>0</v>
      </c>
      <c r="V836" s="58">
        <f t="shared" si="858"/>
        <v>0</v>
      </c>
      <c r="W836" s="58">
        <f t="shared" si="859"/>
        <v>0</v>
      </c>
      <c r="X836" s="59">
        <f t="shared" si="864"/>
        <v>20000</v>
      </c>
      <c r="Y836" s="59"/>
      <c r="Z836" s="1521"/>
      <c r="AA836" s="1521"/>
      <c r="AB836" s="1521"/>
      <c r="AC836" s="1521"/>
      <c r="AD836" s="1521"/>
      <c r="AE836" s="59"/>
      <c r="AF836" s="59"/>
      <c r="AG836" s="59">
        <f t="shared" si="871"/>
        <v>0</v>
      </c>
      <c r="AH836" s="59">
        <f t="shared" si="865"/>
        <v>0</v>
      </c>
      <c r="AI836" s="59">
        <f t="shared" si="873"/>
        <v>0</v>
      </c>
      <c r="AJ836" s="59">
        <f t="shared" si="866"/>
        <v>0</v>
      </c>
      <c r="AK836" s="59">
        <f t="shared" si="867"/>
        <v>0</v>
      </c>
      <c r="AL836" s="59">
        <f t="shared" si="872"/>
        <v>20000</v>
      </c>
      <c r="AM836" s="1743"/>
    </row>
    <row r="837" spans="1:39" hidden="1" x14ac:dyDescent="0.2">
      <c r="A837" s="1062">
        <v>320</v>
      </c>
      <c r="B837" s="1045">
        <v>244</v>
      </c>
      <c r="C837" s="11"/>
      <c r="D837" s="58"/>
      <c r="E837" s="58"/>
      <c r="F837" s="58"/>
      <c r="G837" s="58"/>
      <c r="H837" s="58"/>
      <c r="I837" s="58"/>
      <c r="J837" s="58"/>
      <c r="K837" s="58"/>
      <c r="L837" s="58"/>
      <c r="M837" s="58"/>
      <c r="N837" s="58"/>
      <c r="O837" s="58"/>
      <c r="P837" s="58"/>
      <c r="Q837" s="58"/>
      <c r="R837" s="58"/>
      <c r="S837" s="58">
        <f>D837+E837+J837+K837</f>
        <v>0</v>
      </c>
      <c r="T837" s="58">
        <f>F837+G837+L837+M837</f>
        <v>0</v>
      </c>
      <c r="U837" s="58">
        <f t="shared" si="863"/>
        <v>0</v>
      </c>
      <c r="V837" s="58">
        <f t="shared" si="858"/>
        <v>0</v>
      </c>
      <c r="W837" s="58">
        <f t="shared" si="859"/>
        <v>0</v>
      </c>
      <c r="X837" s="59">
        <f t="shared" si="864"/>
        <v>0</v>
      </c>
      <c r="Y837" s="59"/>
      <c r="Z837" s="1521"/>
      <c r="AA837" s="1521"/>
      <c r="AB837" s="1521"/>
      <c r="AC837" s="1521"/>
      <c r="AD837" s="1521"/>
      <c r="AE837" s="59"/>
      <c r="AF837" s="59"/>
      <c r="AG837" s="59">
        <f t="shared" si="871"/>
        <v>0</v>
      </c>
      <c r="AH837" s="59">
        <f t="shared" si="865"/>
        <v>0</v>
      </c>
      <c r="AI837" s="59">
        <f t="shared" si="873"/>
        <v>0</v>
      </c>
      <c r="AJ837" s="59">
        <f t="shared" si="866"/>
        <v>0</v>
      </c>
      <c r="AK837" s="59">
        <f t="shared" si="867"/>
        <v>0</v>
      </c>
      <c r="AL837" s="59">
        <f t="shared" si="872"/>
        <v>0</v>
      </c>
      <c r="AM837" s="1743"/>
    </row>
    <row r="838" spans="1:39" hidden="1" x14ac:dyDescent="0.2">
      <c r="A838" s="1050">
        <v>340</v>
      </c>
      <c r="B838" s="1057">
        <v>244</v>
      </c>
      <c r="C838" s="11"/>
      <c r="D838" s="58"/>
      <c r="E838" s="58"/>
      <c r="F838" s="58"/>
      <c r="G838" s="58"/>
      <c r="H838" s="58"/>
      <c r="I838" s="58"/>
      <c r="J838" s="58"/>
      <c r="K838" s="58"/>
      <c r="L838" s="58"/>
      <c r="M838" s="58"/>
      <c r="N838" s="58"/>
      <c r="O838" s="58"/>
      <c r="P838" s="58"/>
      <c r="Q838" s="58"/>
      <c r="R838" s="58"/>
      <c r="S838" s="58">
        <f t="shared" si="813"/>
        <v>0</v>
      </c>
      <c r="T838" s="58">
        <f t="shared" si="814"/>
        <v>0</v>
      </c>
      <c r="U838" s="58">
        <f t="shared" si="863"/>
        <v>0</v>
      </c>
      <c r="V838" s="58">
        <f t="shared" si="858"/>
        <v>0</v>
      </c>
      <c r="W838" s="58">
        <f t="shared" si="859"/>
        <v>0</v>
      </c>
      <c r="X838" s="59">
        <f t="shared" si="864"/>
        <v>0</v>
      </c>
      <c r="Y838" s="59"/>
      <c r="Z838" s="1521"/>
      <c r="AA838" s="1521"/>
      <c r="AB838" s="1521"/>
      <c r="AC838" s="1521"/>
      <c r="AD838" s="1521"/>
      <c r="AE838" s="59"/>
      <c r="AF838" s="59"/>
      <c r="AG838" s="59">
        <f t="shared" si="871"/>
        <v>0</v>
      </c>
      <c r="AH838" s="59">
        <f t="shared" si="865"/>
        <v>0</v>
      </c>
      <c r="AI838" s="59">
        <f t="shared" si="873"/>
        <v>0</v>
      </c>
      <c r="AJ838" s="59">
        <f t="shared" si="866"/>
        <v>0</v>
      </c>
      <c r="AK838" s="59">
        <f t="shared" si="867"/>
        <v>0</v>
      </c>
      <c r="AL838" s="59">
        <f t="shared" si="872"/>
        <v>0</v>
      </c>
      <c r="AM838" s="1743"/>
    </row>
    <row r="839" spans="1:39" x14ac:dyDescent="0.2">
      <c r="A839" s="1050">
        <v>341</v>
      </c>
      <c r="B839" s="1057">
        <v>244</v>
      </c>
      <c r="C839" s="11"/>
      <c r="D839" s="58"/>
      <c r="E839" s="58"/>
      <c r="F839" s="58"/>
      <c r="G839" s="58"/>
      <c r="H839" s="58"/>
      <c r="I839" s="58"/>
      <c r="J839" s="58"/>
      <c r="K839" s="58"/>
      <c r="L839" s="58"/>
      <c r="M839" s="58"/>
      <c r="N839" s="58"/>
      <c r="O839" s="58"/>
      <c r="P839" s="58"/>
      <c r="Q839" s="58"/>
      <c r="R839" s="58"/>
      <c r="S839" s="58">
        <f t="shared" ref="S839:S845" si="874">D839+E839+J839+K839</f>
        <v>0</v>
      </c>
      <c r="T839" s="58">
        <f t="shared" ref="T839:T845" si="875">F839+G839+L839+M839</f>
        <v>0</v>
      </c>
      <c r="U839" s="58">
        <f t="shared" si="863"/>
        <v>0</v>
      </c>
      <c r="V839" s="58">
        <f t="shared" si="858"/>
        <v>0</v>
      </c>
      <c r="W839" s="58">
        <f t="shared" si="859"/>
        <v>0</v>
      </c>
      <c r="X839" s="59">
        <f t="shared" si="864"/>
        <v>0</v>
      </c>
      <c r="Y839" s="59"/>
      <c r="Z839" s="1521"/>
      <c r="AA839" s="1521"/>
      <c r="AB839" s="1521"/>
      <c r="AC839" s="1521"/>
      <c r="AD839" s="1521"/>
      <c r="AE839" s="59"/>
      <c r="AF839" s="59"/>
      <c r="AG839" s="59">
        <f t="shared" si="871"/>
        <v>0</v>
      </c>
      <c r="AH839" s="59">
        <f t="shared" si="865"/>
        <v>0</v>
      </c>
      <c r="AI839" s="59">
        <f t="shared" ref="AI839:AI845" si="876">AB839</f>
        <v>0</v>
      </c>
      <c r="AJ839" s="59">
        <f t="shared" si="866"/>
        <v>0</v>
      </c>
      <c r="AK839" s="59">
        <f t="shared" si="867"/>
        <v>0</v>
      </c>
      <c r="AL839" s="59">
        <f t="shared" si="872"/>
        <v>0</v>
      </c>
      <c r="AM839" s="1743"/>
    </row>
    <row r="840" spans="1:39" x14ac:dyDescent="0.2">
      <c r="A840" s="1050">
        <v>342</v>
      </c>
      <c r="B840" s="1057">
        <v>244</v>
      </c>
      <c r="C840" s="11"/>
      <c r="D840" s="58"/>
      <c r="E840" s="58"/>
      <c r="F840" s="58"/>
      <c r="G840" s="58"/>
      <c r="H840" s="58"/>
      <c r="I840" s="58"/>
      <c r="J840" s="58"/>
      <c r="K840" s="58"/>
      <c r="L840" s="58"/>
      <c r="M840" s="58"/>
      <c r="N840" s="58"/>
      <c r="O840" s="58"/>
      <c r="P840" s="58"/>
      <c r="Q840" s="58"/>
      <c r="R840" s="58"/>
      <c r="S840" s="58">
        <f t="shared" si="874"/>
        <v>0</v>
      </c>
      <c r="T840" s="58">
        <f t="shared" si="875"/>
        <v>0</v>
      </c>
      <c r="U840" s="58">
        <f t="shared" si="863"/>
        <v>0</v>
      </c>
      <c r="V840" s="58">
        <f t="shared" si="858"/>
        <v>0</v>
      </c>
      <c r="W840" s="58">
        <f t="shared" si="859"/>
        <v>0</v>
      </c>
      <c r="X840" s="59">
        <f t="shared" si="864"/>
        <v>0</v>
      </c>
      <c r="Y840" s="59"/>
      <c r="Z840" s="1521"/>
      <c r="AA840" s="1521"/>
      <c r="AB840" s="1521"/>
      <c r="AC840" s="1521"/>
      <c r="AD840" s="1521"/>
      <c r="AE840" s="59"/>
      <c r="AF840" s="59"/>
      <c r="AG840" s="59">
        <f t="shared" si="871"/>
        <v>0</v>
      </c>
      <c r="AH840" s="59">
        <f t="shared" si="865"/>
        <v>0</v>
      </c>
      <c r="AI840" s="59">
        <f t="shared" si="876"/>
        <v>0</v>
      </c>
      <c r="AJ840" s="59">
        <f t="shared" si="866"/>
        <v>0</v>
      </c>
      <c r="AK840" s="59">
        <f t="shared" si="867"/>
        <v>0</v>
      </c>
      <c r="AL840" s="59">
        <f t="shared" si="872"/>
        <v>0</v>
      </c>
      <c r="AM840" s="1743"/>
    </row>
    <row r="841" spans="1:39" x14ac:dyDescent="0.2">
      <c r="A841" s="1050">
        <v>343</v>
      </c>
      <c r="B841" s="1057">
        <v>244</v>
      </c>
      <c r="C841" s="11"/>
      <c r="D841" s="58"/>
      <c r="E841" s="58"/>
      <c r="F841" s="58"/>
      <c r="G841" s="58"/>
      <c r="H841" s="58"/>
      <c r="I841" s="58"/>
      <c r="J841" s="58"/>
      <c r="K841" s="58"/>
      <c r="L841" s="58"/>
      <c r="M841" s="58"/>
      <c r="N841" s="58"/>
      <c r="O841" s="58"/>
      <c r="P841" s="58"/>
      <c r="Q841" s="58"/>
      <c r="R841" s="58"/>
      <c r="S841" s="58">
        <f t="shared" si="874"/>
        <v>0</v>
      </c>
      <c r="T841" s="58">
        <f t="shared" si="875"/>
        <v>0</v>
      </c>
      <c r="U841" s="58">
        <f t="shared" si="863"/>
        <v>0</v>
      </c>
      <c r="V841" s="58">
        <f t="shared" si="858"/>
        <v>0</v>
      </c>
      <c r="W841" s="58">
        <f t="shared" si="859"/>
        <v>0</v>
      </c>
      <c r="X841" s="59">
        <f t="shared" si="864"/>
        <v>0</v>
      </c>
      <c r="Y841" s="59"/>
      <c r="Z841" s="1521"/>
      <c r="AA841" s="1521"/>
      <c r="AB841" s="1521"/>
      <c r="AC841" s="1521"/>
      <c r="AD841" s="1521"/>
      <c r="AE841" s="59"/>
      <c r="AF841" s="59"/>
      <c r="AG841" s="59">
        <f t="shared" si="871"/>
        <v>0</v>
      </c>
      <c r="AH841" s="59">
        <f t="shared" si="865"/>
        <v>0</v>
      </c>
      <c r="AI841" s="59">
        <f t="shared" si="876"/>
        <v>0</v>
      </c>
      <c r="AJ841" s="59">
        <f t="shared" si="866"/>
        <v>0</v>
      </c>
      <c r="AK841" s="59">
        <f t="shared" si="867"/>
        <v>0</v>
      </c>
      <c r="AL841" s="59">
        <f t="shared" si="872"/>
        <v>0</v>
      </c>
      <c r="AM841" s="1743"/>
    </row>
    <row r="842" spans="1:39" x14ac:dyDescent="0.2">
      <c r="A842" s="1050">
        <v>344</v>
      </c>
      <c r="B842" s="1057">
        <v>244</v>
      </c>
      <c r="C842" s="11"/>
      <c r="D842" s="58"/>
      <c r="E842" s="58">
        <f>5000</f>
        <v>5000</v>
      </c>
      <c r="F842" s="58">
        <f>5000</f>
        <v>5000</v>
      </c>
      <c r="G842" s="58"/>
      <c r="H842" s="58"/>
      <c r="I842" s="58"/>
      <c r="J842" s="58"/>
      <c r="K842" s="58"/>
      <c r="L842" s="58"/>
      <c r="M842" s="58"/>
      <c r="N842" s="58"/>
      <c r="O842" s="58"/>
      <c r="P842" s="58"/>
      <c r="Q842" s="58"/>
      <c r="R842" s="58"/>
      <c r="S842" s="58">
        <f t="shared" si="874"/>
        <v>5000</v>
      </c>
      <c r="T842" s="58">
        <f t="shared" si="875"/>
        <v>5000</v>
      </c>
      <c r="U842" s="58">
        <f t="shared" si="863"/>
        <v>0</v>
      </c>
      <c r="V842" s="58">
        <f t="shared" si="858"/>
        <v>0</v>
      </c>
      <c r="W842" s="58">
        <f t="shared" si="859"/>
        <v>0</v>
      </c>
      <c r="X842" s="59">
        <f t="shared" si="864"/>
        <v>10000</v>
      </c>
      <c r="Y842" s="59"/>
      <c r="Z842" s="1521"/>
      <c r="AA842" s="1521"/>
      <c r="AB842" s="1521"/>
      <c r="AC842" s="1521"/>
      <c r="AD842" s="1521"/>
      <c r="AE842" s="59"/>
      <c r="AF842" s="59"/>
      <c r="AG842" s="59">
        <f t="shared" si="871"/>
        <v>0</v>
      </c>
      <c r="AH842" s="59">
        <f t="shared" si="865"/>
        <v>0</v>
      </c>
      <c r="AI842" s="59">
        <f t="shared" si="876"/>
        <v>0</v>
      </c>
      <c r="AJ842" s="59">
        <f t="shared" si="866"/>
        <v>0</v>
      </c>
      <c r="AK842" s="59">
        <f t="shared" si="867"/>
        <v>0</v>
      </c>
      <c r="AL842" s="59">
        <f t="shared" si="872"/>
        <v>10000</v>
      </c>
      <c r="AM842" s="1743"/>
    </row>
    <row r="843" spans="1:39" x14ac:dyDescent="0.2">
      <c r="A843" s="1050">
        <v>345</v>
      </c>
      <c r="B843" s="1057">
        <v>244</v>
      </c>
      <c r="C843" s="11"/>
      <c r="D843" s="58"/>
      <c r="E843" s="58"/>
      <c r="F843" s="58"/>
      <c r="G843" s="58"/>
      <c r="H843" s="58"/>
      <c r="I843" s="58"/>
      <c r="J843" s="58"/>
      <c r="K843" s="58"/>
      <c r="L843" s="58"/>
      <c r="M843" s="58"/>
      <c r="N843" s="58"/>
      <c r="O843" s="58"/>
      <c r="P843" s="58"/>
      <c r="Q843" s="58"/>
      <c r="R843" s="58"/>
      <c r="S843" s="58">
        <f t="shared" si="874"/>
        <v>0</v>
      </c>
      <c r="T843" s="58">
        <f t="shared" si="875"/>
        <v>0</v>
      </c>
      <c r="U843" s="58">
        <f t="shared" si="863"/>
        <v>0</v>
      </c>
      <c r="V843" s="58">
        <f t="shared" si="858"/>
        <v>0</v>
      </c>
      <c r="W843" s="58">
        <f t="shared" si="859"/>
        <v>0</v>
      </c>
      <c r="X843" s="59">
        <f t="shared" si="864"/>
        <v>0</v>
      </c>
      <c r="Y843" s="59"/>
      <c r="Z843" s="1521"/>
      <c r="AA843" s="1521"/>
      <c r="AB843" s="1521"/>
      <c r="AC843" s="1521"/>
      <c r="AD843" s="1521"/>
      <c r="AE843" s="59"/>
      <c r="AF843" s="59"/>
      <c r="AG843" s="59">
        <f t="shared" si="871"/>
        <v>0</v>
      </c>
      <c r="AH843" s="59">
        <f t="shared" si="865"/>
        <v>0</v>
      </c>
      <c r="AI843" s="59">
        <f t="shared" si="876"/>
        <v>0</v>
      </c>
      <c r="AJ843" s="59">
        <f t="shared" si="866"/>
        <v>0</v>
      </c>
      <c r="AK843" s="59">
        <f t="shared" si="867"/>
        <v>0</v>
      </c>
      <c r="AL843" s="59">
        <f t="shared" si="872"/>
        <v>0</v>
      </c>
      <c r="AM843" s="1743"/>
    </row>
    <row r="844" spans="1:39" x14ac:dyDescent="0.2">
      <c r="A844" s="1050">
        <v>346</v>
      </c>
      <c r="B844" s="1057">
        <v>244</v>
      </c>
      <c r="C844" s="11"/>
      <c r="D844" s="58"/>
      <c r="E844" s="58">
        <f>20000</f>
        <v>20000</v>
      </c>
      <c r="F844" s="58">
        <f>25000</f>
        <v>25000</v>
      </c>
      <c r="G844" s="58"/>
      <c r="H844" s="58"/>
      <c r="I844" s="58"/>
      <c r="J844" s="58"/>
      <c r="K844" s="58"/>
      <c r="L844" s="58"/>
      <c r="M844" s="58"/>
      <c r="N844" s="58"/>
      <c r="O844" s="58"/>
      <c r="P844" s="58"/>
      <c r="Q844" s="58"/>
      <c r="R844" s="58"/>
      <c r="S844" s="58">
        <f t="shared" si="874"/>
        <v>20000</v>
      </c>
      <c r="T844" s="58">
        <f t="shared" si="875"/>
        <v>25000</v>
      </c>
      <c r="U844" s="58">
        <f t="shared" si="863"/>
        <v>0</v>
      </c>
      <c r="V844" s="58">
        <f t="shared" si="858"/>
        <v>0</v>
      </c>
      <c r="W844" s="58">
        <f t="shared" si="859"/>
        <v>0</v>
      </c>
      <c r="X844" s="59">
        <f t="shared" si="864"/>
        <v>45000</v>
      </c>
      <c r="Y844" s="59"/>
      <c r="Z844" s="1521"/>
      <c r="AA844" s="1521"/>
      <c r="AB844" s="1521"/>
      <c r="AC844" s="1521"/>
      <c r="AD844" s="1521"/>
      <c r="AE844" s="59"/>
      <c r="AF844" s="59"/>
      <c r="AG844" s="59">
        <f t="shared" si="871"/>
        <v>0</v>
      </c>
      <c r="AH844" s="59">
        <f t="shared" si="865"/>
        <v>0</v>
      </c>
      <c r="AI844" s="59">
        <f t="shared" si="876"/>
        <v>0</v>
      </c>
      <c r="AJ844" s="59">
        <f t="shared" si="866"/>
        <v>0</v>
      </c>
      <c r="AK844" s="59">
        <f t="shared" si="867"/>
        <v>0</v>
      </c>
      <c r="AL844" s="59">
        <f t="shared" si="872"/>
        <v>45000</v>
      </c>
      <c r="AM844" s="1743"/>
    </row>
    <row r="845" spans="1:39" x14ac:dyDescent="0.2">
      <c r="A845" s="1050">
        <v>349</v>
      </c>
      <c r="B845" s="1057">
        <v>244</v>
      </c>
      <c r="C845" s="11"/>
      <c r="D845" s="58"/>
      <c r="E845" s="58"/>
      <c r="F845" s="58"/>
      <c r="G845" s="58"/>
      <c r="H845" s="58"/>
      <c r="I845" s="58"/>
      <c r="J845" s="58"/>
      <c r="K845" s="58"/>
      <c r="L845" s="58"/>
      <c r="M845" s="58"/>
      <c r="N845" s="58"/>
      <c r="O845" s="58"/>
      <c r="P845" s="58"/>
      <c r="Q845" s="58"/>
      <c r="R845" s="58"/>
      <c r="S845" s="58">
        <f t="shared" si="874"/>
        <v>0</v>
      </c>
      <c r="T845" s="58">
        <f t="shared" si="875"/>
        <v>0</v>
      </c>
      <c r="U845" s="58">
        <f t="shared" si="863"/>
        <v>0</v>
      </c>
      <c r="V845" s="58">
        <f t="shared" si="858"/>
        <v>0</v>
      </c>
      <c r="W845" s="58">
        <f t="shared" si="859"/>
        <v>0</v>
      </c>
      <c r="X845" s="59">
        <f>SUM(D845:R845)</f>
        <v>0</v>
      </c>
      <c r="Y845" s="59"/>
      <c r="Z845" s="1521"/>
      <c r="AA845" s="1521"/>
      <c r="AB845" s="1521"/>
      <c r="AC845" s="1521"/>
      <c r="AD845" s="1521"/>
      <c r="AE845" s="59"/>
      <c r="AF845" s="59"/>
      <c r="AG845" s="59">
        <f t="shared" si="871"/>
        <v>0</v>
      </c>
      <c r="AH845" s="59">
        <f t="shared" si="865"/>
        <v>0</v>
      </c>
      <c r="AI845" s="59">
        <f t="shared" si="876"/>
        <v>0</v>
      </c>
      <c r="AJ845" s="59">
        <f t="shared" si="866"/>
        <v>0</v>
      </c>
      <c r="AK845" s="59">
        <f t="shared" si="867"/>
        <v>0</v>
      </c>
      <c r="AL845" s="59">
        <f t="shared" si="872"/>
        <v>0</v>
      </c>
      <c r="AM845" s="1743"/>
    </row>
    <row r="846" spans="1:39" x14ac:dyDescent="0.2">
      <c r="A846" s="11">
        <v>352</v>
      </c>
      <c r="B846" s="269">
        <v>244</v>
      </c>
      <c r="C846" s="11"/>
      <c r="D846" s="58"/>
      <c r="E846" s="58"/>
      <c r="F846" s="58"/>
      <c r="G846" s="58"/>
      <c r="H846" s="58"/>
      <c r="I846" s="58"/>
      <c r="J846" s="58"/>
      <c r="K846" s="58"/>
      <c r="L846" s="58"/>
      <c r="M846" s="58"/>
      <c r="N846" s="58"/>
      <c r="O846" s="58"/>
      <c r="P846" s="58"/>
      <c r="Q846" s="58"/>
      <c r="R846" s="58"/>
      <c r="S846" s="58">
        <f>D846+E846+J846+K846</f>
        <v>0</v>
      </c>
      <c r="T846" s="58">
        <f>F846+G846+L846+M846</f>
        <v>0</v>
      </c>
      <c r="U846" s="58">
        <f>H846+I846+N846+O846</f>
        <v>0</v>
      </c>
      <c r="V846" s="58">
        <f>P846</f>
        <v>0</v>
      </c>
      <c r="W846" s="58">
        <f>Q846</f>
        <v>0</v>
      </c>
      <c r="X846" s="59">
        <f>SUM(D846:P846)</f>
        <v>0</v>
      </c>
      <c r="Y846" s="59"/>
      <c r="Z846" s="1521"/>
      <c r="AA846" s="1521"/>
      <c r="AB846" s="1521"/>
      <c r="AC846" s="1521"/>
      <c r="AD846" s="1521"/>
      <c r="AE846" s="59"/>
      <c r="AF846" s="59"/>
      <c r="AG846" s="59">
        <f t="shared" si="871"/>
        <v>0</v>
      </c>
      <c r="AH846" s="59">
        <f>Z846+AD846</f>
        <v>0</v>
      </c>
      <c r="AI846" s="59">
        <f>AB846</f>
        <v>0</v>
      </c>
      <c r="AJ846" s="59">
        <f>AC846</f>
        <v>0</v>
      </c>
      <c r="AK846" s="59">
        <f>SUM(Y846:AD846)</f>
        <v>0</v>
      </c>
      <c r="AL846" s="59">
        <f t="shared" si="872"/>
        <v>0</v>
      </c>
      <c r="AM846" s="1743"/>
    </row>
    <row r="847" spans="1:39" x14ac:dyDescent="0.2">
      <c r="A847" s="11">
        <v>353</v>
      </c>
      <c r="B847" s="269">
        <v>244</v>
      </c>
      <c r="C847" s="11"/>
      <c r="D847" s="58"/>
      <c r="E847" s="58"/>
      <c r="F847" s="58"/>
      <c r="G847" s="58"/>
      <c r="H847" s="58"/>
      <c r="I847" s="58"/>
      <c r="J847" s="58"/>
      <c r="K847" s="58"/>
      <c r="L847" s="58"/>
      <c r="M847" s="58"/>
      <c r="N847" s="58"/>
      <c r="O847" s="58"/>
      <c r="P847" s="58"/>
      <c r="Q847" s="58"/>
      <c r="R847" s="58"/>
      <c r="S847" s="58">
        <f>D847+E847+J847+K847</f>
        <v>0</v>
      </c>
      <c r="T847" s="58">
        <f>F847+G847+L847+M847</f>
        <v>0</v>
      </c>
      <c r="U847" s="58">
        <f>H847+I847+N847+O847</f>
        <v>0</v>
      </c>
      <c r="V847" s="58">
        <f>P847</f>
        <v>0</v>
      </c>
      <c r="W847" s="58">
        <f>Q847</f>
        <v>0</v>
      </c>
      <c r="X847" s="59">
        <f>SUM(D847:P847)</f>
        <v>0</v>
      </c>
      <c r="Y847" s="59"/>
      <c r="Z847" s="1521"/>
      <c r="AA847" s="1521"/>
      <c r="AB847" s="1521"/>
      <c r="AC847" s="1521"/>
      <c r="AD847" s="1521"/>
      <c r="AE847" s="59"/>
      <c r="AF847" s="59"/>
      <c r="AG847" s="59">
        <f t="shared" si="871"/>
        <v>0</v>
      </c>
      <c r="AH847" s="59">
        <f>Z847+AD847</f>
        <v>0</v>
      </c>
      <c r="AI847" s="59">
        <f>AB847</f>
        <v>0</v>
      </c>
      <c r="AJ847" s="59">
        <f>AC847</f>
        <v>0</v>
      </c>
      <c r="AK847" s="59">
        <f>SUM(Y847:AD847)</f>
        <v>0</v>
      </c>
      <c r="AL847" s="59">
        <f t="shared" si="872"/>
        <v>0</v>
      </c>
      <c r="AM847" s="1743"/>
    </row>
    <row r="848" spans="1:39" x14ac:dyDescent="0.2">
      <c r="A848" s="1403" t="s">
        <v>1308</v>
      </c>
      <c r="B848" s="269"/>
      <c r="C848" s="1405">
        <f t="shared" ref="C848:D848" si="877">C799+C800+C801+C802+C818+C819+C820+C821+C822</f>
        <v>0</v>
      </c>
      <c r="D848" s="1405">
        <f t="shared" si="877"/>
        <v>0</v>
      </c>
      <c r="E848" s="1405">
        <f>E799+E800+E801+E802+E818+E819+E820+E821+E822</f>
        <v>833615</v>
      </c>
      <c r="F848" s="1405">
        <f t="shared" ref="F848:AL848" si="878">F799+F800+F801+F802+F818+F819+F820+F821+F822</f>
        <v>780000</v>
      </c>
      <c r="G848" s="1405">
        <f t="shared" si="878"/>
        <v>0</v>
      </c>
      <c r="H848" s="1405">
        <f t="shared" si="878"/>
        <v>0</v>
      </c>
      <c r="I848" s="1405">
        <f t="shared" si="878"/>
        <v>0</v>
      </c>
      <c r="J848" s="1405">
        <f t="shared" si="878"/>
        <v>0</v>
      </c>
      <c r="K848" s="1405">
        <f t="shared" si="878"/>
        <v>0</v>
      </c>
      <c r="L848" s="1405">
        <f t="shared" si="878"/>
        <v>0</v>
      </c>
      <c r="M848" s="1405">
        <f t="shared" si="878"/>
        <v>0</v>
      </c>
      <c r="N848" s="1405">
        <f t="shared" si="878"/>
        <v>0</v>
      </c>
      <c r="O848" s="1405">
        <f t="shared" si="878"/>
        <v>0</v>
      </c>
      <c r="P848" s="1405">
        <f t="shared" si="878"/>
        <v>0</v>
      </c>
      <c r="Q848" s="1405">
        <f t="shared" si="878"/>
        <v>0</v>
      </c>
      <c r="R848" s="1405">
        <f t="shared" si="878"/>
        <v>0</v>
      </c>
      <c r="S848" s="1405">
        <f t="shared" si="878"/>
        <v>833615</v>
      </c>
      <c r="T848" s="1405">
        <f t="shared" si="878"/>
        <v>780000</v>
      </c>
      <c r="U848" s="1405">
        <f t="shared" si="878"/>
        <v>0</v>
      </c>
      <c r="V848" s="1405">
        <f t="shared" si="878"/>
        <v>0</v>
      </c>
      <c r="W848" s="1405">
        <f t="shared" si="878"/>
        <v>0</v>
      </c>
      <c r="X848" s="1405">
        <f t="shared" si="878"/>
        <v>1613615</v>
      </c>
      <c r="Y848" s="1405">
        <f t="shared" si="878"/>
        <v>0</v>
      </c>
      <c r="Z848" s="1405">
        <f t="shared" si="878"/>
        <v>219000</v>
      </c>
      <c r="AA848" s="1405">
        <f t="shared" si="878"/>
        <v>0</v>
      </c>
      <c r="AB848" s="1405">
        <f t="shared" si="878"/>
        <v>0</v>
      </c>
      <c r="AC848" s="1405">
        <f t="shared" si="878"/>
        <v>0</v>
      </c>
      <c r="AD848" s="1405">
        <f t="shared" si="878"/>
        <v>167800</v>
      </c>
      <c r="AE848" s="1405">
        <f t="shared" si="878"/>
        <v>0</v>
      </c>
      <c r="AF848" s="1405">
        <f t="shared" si="878"/>
        <v>0</v>
      </c>
      <c r="AG848" s="1405">
        <f t="shared" si="878"/>
        <v>0</v>
      </c>
      <c r="AH848" s="1405">
        <f t="shared" si="878"/>
        <v>386800</v>
      </c>
      <c r="AI848" s="1405">
        <f t="shared" si="878"/>
        <v>0</v>
      </c>
      <c r="AJ848" s="1405">
        <f t="shared" si="878"/>
        <v>0</v>
      </c>
      <c r="AK848" s="1405">
        <f t="shared" si="878"/>
        <v>386800</v>
      </c>
      <c r="AL848" s="1405">
        <f t="shared" si="878"/>
        <v>2000415</v>
      </c>
      <c r="AM848" s="1743"/>
    </row>
    <row r="849" spans="1:39" x14ac:dyDescent="0.2">
      <c r="A849" s="1404" t="s">
        <v>1309</v>
      </c>
      <c r="B849" s="269"/>
      <c r="C849" s="1406">
        <f t="shared" ref="C849:D849" si="879">C850-C848</f>
        <v>0</v>
      </c>
      <c r="D849" s="1406">
        <f t="shared" si="879"/>
        <v>0</v>
      </c>
      <c r="E849" s="1406">
        <f>E850-E848</f>
        <v>79000</v>
      </c>
      <c r="F849" s="1406">
        <f t="shared" ref="F849" si="880">F850-F848</f>
        <v>113000</v>
      </c>
      <c r="G849" s="1406">
        <f t="shared" ref="G849" si="881">G850-G848</f>
        <v>0</v>
      </c>
      <c r="H849" s="1406">
        <f t="shared" ref="H849" si="882">H850-H848</f>
        <v>0</v>
      </c>
      <c r="I849" s="1406">
        <f t="shared" ref="I849" si="883">I850-I848</f>
        <v>0</v>
      </c>
      <c r="J849" s="1406">
        <f t="shared" ref="J849" si="884">J850-J848</f>
        <v>0</v>
      </c>
      <c r="K849" s="1406">
        <f t="shared" ref="K849" si="885">K850-K848</f>
        <v>0</v>
      </c>
      <c r="L849" s="1406">
        <f t="shared" ref="L849" si="886">L850-L848</f>
        <v>0</v>
      </c>
      <c r="M849" s="1406">
        <f t="shared" ref="M849" si="887">M850-M848</f>
        <v>0</v>
      </c>
      <c r="N849" s="1406">
        <f t="shared" ref="N849" si="888">N850-N848</f>
        <v>0</v>
      </c>
      <c r="O849" s="1406">
        <f t="shared" ref="O849" si="889">O850-O848</f>
        <v>0</v>
      </c>
      <c r="P849" s="1406">
        <f t="shared" ref="P849" si="890">P850-P848</f>
        <v>0</v>
      </c>
      <c r="Q849" s="1406">
        <f t="shared" ref="Q849" si="891">Q850-Q848</f>
        <v>0</v>
      </c>
      <c r="R849" s="1406">
        <f t="shared" ref="R849" si="892">R850-R848</f>
        <v>0</v>
      </c>
      <c r="S849" s="1406">
        <f t="shared" ref="S849" si="893">S850-S848</f>
        <v>79000</v>
      </c>
      <c r="T849" s="1406">
        <f t="shared" ref="T849" si="894">T850-T848</f>
        <v>113000</v>
      </c>
      <c r="U849" s="1406">
        <f t="shared" ref="U849" si="895">U850-U848</f>
        <v>0</v>
      </c>
      <c r="V849" s="1406">
        <f t="shared" ref="V849" si="896">V850-V848</f>
        <v>0</v>
      </c>
      <c r="W849" s="1406">
        <f t="shared" ref="W849" si="897">W850-W848</f>
        <v>0</v>
      </c>
      <c r="X849" s="1406">
        <f t="shared" ref="X849" si="898">X850-X848</f>
        <v>192000</v>
      </c>
      <c r="Y849" s="1406">
        <f t="shared" ref="Y849" si="899">Y850-Y848</f>
        <v>0</v>
      </c>
      <c r="Z849" s="1406">
        <f t="shared" ref="Z849" si="900">Z850-Z848</f>
        <v>100874</v>
      </c>
      <c r="AA849" s="1406">
        <f t="shared" ref="AA849" si="901">AA850-AA848</f>
        <v>0</v>
      </c>
      <c r="AB849" s="1406">
        <f t="shared" ref="AB849" si="902">AB850-AB848</f>
        <v>0</v>
      </c>
      <c r="AC849" s="1406">
        <f t="shared" ref="AC849" si="903">AC850-AC848</f>
        <v>0</v>
      </c>
      <c r="AD849" s="1406">
        <f t="shared" ref="AD849" si="904">AD850-AD848</f>
        <v>0</v>
      </c>
      <c r="AE849" s="1406">
        <f t="shared" ref="AE849" si="905">AE850-AE848</f>
        <v>0</v>
      </c>
      <c r="AF849" s="1406">
        <f t="shared" ref="AF849" si="906">AF850-AF848</f>
        <v>0</v>
      </c>
      <c r="AG849" s="1406">
        <f t="shared" ref="AG849" si="907">AG850-AG848</f>
        <v>0</v>
      </c>
      <c r="AH849" s="1406">
        <f t="shared" ref="AH849" si="908">AH850-AH848</f>
        <v>100874</v>
      </c>
      <c r="AI849" s="1406">
        <f t="shared" ref="AI849" si="909">AI850-AI848</f>
        <v>0</v>
      </c>
      <c r="AJ849" s="1406">
        <f t="shared" ref="AJ849" si="910">AJ850-AJ848</f>
        <v>0</v>
      </c>
      <c r="AK849" s="1406">
        <f t="shared" ref="AK849" si="911">AK850-AK848</f>
        <v>100874</v>
      </c>
      <c r="AL849" s="1406">
        <f t="shared" ref="AL849" si="912">AL850-AL848</f>
        <v>292874</v>
      </c>
      <c r="AM849" s="1743"/>
    </row>
    <row r="850" spans="1:39" x14ac:dyDescent="0.2">
      <c r="A850" s="34" t="s">
        <v>204</v>
      </c>
      <c r="B850" s="60"/>
      <c r="C850" s="60">
        <f>SUM(C799:C847)</f>
        <v>0</v>
      </c>
      <c r="D850" s="60">
        <f t="shared" ref="D850:AL850" si="913">SUM(D799:D847)</f>
        <v>0</v>
      </c>
      <c r="E850" s="60">
        <f t="shared" si="913"/>
        <v>912615</v>
      </c>
      <c r="F850" s="60">
        <f t="shared" si="913"/>
        <v>893000</v>
      </c>
      <c r="G850" s="60">
        <f t="shared" si="913"/>
        <v>0</v>
      </c>
      <c r="H850" s="60">
        <f t="shared" si="913"/>
        <v>0</v>
      </c>
      <c r="I850" s="60">
        <f t="shared" si="913"/>
        <v>0</v>
      </c>
      <c r="J850" s="60">
        <f t="shared" si="913"/>
        <v>0</v>
      </c>
      <c r="K850" s="60">
        <f t="shared" si="913"/>
        <v>0</v>
      </c>
      <c r="L850" s="60">
        <f t="shared" si="913"/>
        <v>0</v>
      </c>
      <c r="M850" s="60">
        <f t="shared" si="913"/>
        <v>0</v>
      </c>
      <c r="N850" s="60">
        <f t="shared" si="913"/>
        <v>0</v>
      </c>
      <c r="O850" s="60">
        <f t="shared" si="913"/>
        <v>0</v>
      </c>
      <c r="P850" s="60">
        <f t="shared" si="913"/>
        <v>0</v>
      </c>
      <c r="Q850" s="60">
        <f>SUM(Q799:Q847)</f>
        <v>0</v>
      </c>
      <c r="R850" s="60">
        <f>SUM(R799:R847)</f>
        <v>0</v>
      </c>
      <c r="S850" s="60">
        <f t="shared" si="913"/>
        <v>912615</v>
      </c>
      <c r="T850" s="60">
        <f t="shared" si="913"/>
        <v>893000</v>
      </c>
      <c r="U850" s="60">
        <f t="shared" si="913"/>
        <v>0</v>
      </c>
      <c r="V850" s="60">
        <f t="shared" si="913"/>
        <v>0</v>
      </c>
      <c r="W850" s="60">
        <f>SUM(W799:W847)</f>
        <v>0</v>
      </c>
      <c r="X850" s="60">
        <f t="shared" si="913"/>
        <v>1805615</v>
      </c>
      <c r="Y850" s="60">
        <f t="shared" si="913"/>
        <v>0</v>
      </c>
      <c r="Z850" s="60">
        <f t="shared" si="913"/>
        <v>319874</v>
      </c>
      <c r="AA850" s="60">
        <f>SUM(AA799:AA847)</f>
        <v>0</v>
      </c>
      <c r="AB850" s="60">
        <f t="shared" si="913"/>
        <v>0</v>
      </c>
      <c r="AC850" s="60">
        <f t="shared" si="913"/>
        <v>0</v>
      </c>
      <c r="AD850" s="60">
        <f t="shared" si="913"/>
        <v>167800</v>
      </c>
      <c r="AE850" s="60">
        <f>SUM(AE799:AE847)</f>
        <v>0</v>
      </c>
      <c r="AF850" s="60">
        <f>SUM(AF799:AF847)</f>
        <v>0</v>
      </c>
      <c r="AG850" s="60">
        <f t="shared" si="913"/>
        <v>0</v>
      </c>
      <c r="AH850" s="60">
        <f t="shared" si="913"/>
        <v>487674</v>
      </c>
      <c r="AI850" s="60">
        <f t="shared" si="913"/>
        <v>0</v>
      </c>
      <c r="AJ850" s="60">
        <f>SUM(AJ799:AJ847)</f>
        <v>0</v>
      </c>
      <c r="AK850" s="60">
        <f t="shared" si="913"/>
        <v>487674</v>
      </c>
      <c r="AL850" s="60">
        <f t="shared" si="913"/>
        <v>2293289</v>
      </c>
      <c r="AM850" s="1744"/>
    </row>
    <row r="851" spans="1:39" ht="11.25" customHeight="1" x14ac:dyDescent="0.2">
      <c r="A851" s="1050">
        <v>211</v>
      </c>
      <c r="B851" s="1051">
        <v>111</v>
      </c>
      <c r="C851" s="11"/>
      <c r="D851" s="58"/>
      <c r="E851" s="58">
        <f>200000</f>
        <v>200000</v>
      </c>
      <c r="F851" s="58">
        <f>800000</f>
        <v>800000</v>
      </c>
      <c r="G851" s="58"/>
      <c r="H851" s="58"/>
      <c r="I851" s="58"/>
      <c r="J851" s="58"/>
      <c r="K851" s="58"/>
      <c r="L851" s="58"/>
      <c r="M851" s="58"/>
      <c r="N851" s="58"/>
      <c r="O851" s="58"/>
      <c r="P851" s="58"/>
      <c r="Q851" s="58"/>
      <c r="R851" s="58"/>
      <c r="S851" s="58">
        <f t="shared" si="813"/>
        <v>200000</v>
      </c>
      <c r="T851" s="58">
        <f t="shared" si="814"/>
        <v>800000</v>
      </c>
      <c r="U851" s="58">
        <f>H851+I851+N851+O851</f>
        <v>0</v>
      </c>
      <c r="V851" s="58">
        <f t="shared" ref="V851:V897" si="914">P851</f>
        <v>0</v>
      </c>
      <c r="W851" s="58">
        <f t="shared" ref="W851:W897" si="915">Q851+R851</f>
        <v>0</v>
      </c>
      <c r="X851" s="59">
        <f>SUM(D851:R851)</f>
        <v>1000000</v>
      </c>
      <c r="Y851" s="59"/>
      <c r="Z851" s="1521">
        <f>50000+20000+6000</f>
        <v>76000</v>
      </c>
      <c r="AA851" s="1521"/>
      <c r="AB851" s="1521"/>
      <c r="AC851" s="1521"/>
      <c r="AD851" s="1521">
        <f>60000</f>
        <v>60000</v>
      </c>
      <c r="AE851" s="59"/>
      <c r="AF851" s="59"/>
      <c r="AG851" s="59">
        <f t="shared" ref="AG851:AG882" si="916">Y851+AC851</f>
        <v>0</v>
      </c>
      <c r="AH851" s="59">
        <f>Z851+AD851+AA851</f>
        <v>136000</v>
      </c>
      <c r="AI851" s="59">
        <f t="shared" ref="AI851:AI877" si="917">AB851</f>
        <v>0</v>
      </c>
      <c r="AJ851" s="59">
        <f>AE851+AF851</f>
        <v>0</v>
      </c>
      <c r="AK851" s="59">
        <f>SUM(Y851:AF851)</f>
        <v>136000</v>
      </c>
      <c r="AL851" s="59">
        <f t="shared" ref="AL851:AL882" si="918">C851+X851+AK851</f>
        <v>1136000</v>
      </c>
      <c r="AM851" s="1742" t="s">
        <v>212</v>
      </c>
    </row>
    <row r="852" spans="1:39" x14ac:dyDescent="0.2">
      <c r="A852" s="1050">
        <v>212</v>
      </c>
      <c r="B852" s="1051">
        <v>112</v>
      </c>
      <c r="C852" s="11"/>
      <c r="D852" s="58"/>
      <c r="E852" s="58"/>
      <c r="F852" s="58"/>
      <c r="G852" s="58"/>
      <c r="H852" s="58"/>
      <c r="I852" s="58"/>
      <c r="J852" s="58"/>
      <c r="K852" s="58"/>
      <c r="L852" s="58"/>
      <c r="M852" s="58"/>
      <c r="N852" s="58"/>
      <c r="O852" s="58"/>
      <c r="P852" s="58"/>
      <c r="Q852" s="58"/>
      <c r="R852" s="58"/>
      <c r="S852" s="58">
        <f t="shared" si="813"/>
        <v>0</v>
      </c>
      <c r="T852" s="58">
        <f t="shared" si="814"/>
        <v>0</v>
      </c>
      <c r="U852" s="58">
        <f t="shared" ref="U852:U897" si="919">H852+I852+N852+O852</f>
        <v>0</v>
      </c>
      <c r="V852" s="58">
        <f t="shared" si="914"/>
        <v>0</v>
      </c>
      <c r="W852" s="58">
        <f t="shared" si="915"/>
        <v>0</v>
      </c>
      <c r="X852" s="59">
        <f t="shared" ref="X852:X896" si="920">SUM(D852:R852)</f>
        <v>0</v>
      </c>
      <c r="Y852" s="59"/>
      <c r="Z852" s="1521"/>
      <c r="AA852" s="1521"/>
      <c r="AB852" s="1521"/>
      <c r="AC852" s="1521"/>
      <c r="AD852" s="1521"/>
      <c r="AE852" s="59"/>
      <c r="AF852" s="59"/>
      <c r="AG852" s="59">
        <f t="shared" si="916"/>
        <v>0</v>
      </c>
      <c r="AH852" s="59">
        <f t="shared" ref="AH852:AH897" si="921">Z852+AD852+AA852</f>
        <v>0</v>
      </c>
      <c r="AI852" s="59">
        <f t="shared" si="917"/>
        <v>0</v>
      </c>
      <c r="AJ852" s="59">
        <f t="shared" ref="AJ852:AJ897" si="922">AE852+AF852</f>
        <v>0</v>
      </c>
      <c r="AK852" s="59">
        <f t="shared" ref="AK852:AK897" si="923">SUM(Y852:AF852)</f>
        <v>0</v>
      </c>
      <c r="AL852" s="59">
        <f t="shared" si="918"/>
        <v>0</v>
      </c>
      <c r="AM852" s="1743"/>
    </row>
    <row r="853" spans="1:39" x14ac:dyDescent="0.2">
      <c r="A853" s="1052">
        <v>213</v>
      </c>
      <c r="B853" s="1053">
        <v>119</v>
      </c>
      <c r="C853" s="12"/>
      <c r="D853" s="58"/>
      <c r="E853" s="58"/>
      <c r="F853" s="58"/>
      <c r="G853" s="58"/>
      <c r="H853" s="58"/>
      <c r="I853" s="58"/>
      <c r="J853" s="58"/>
      <c r="K853" s="58"/>
      <c r="L853" s="58"/>
      <c r="M853" s="58"/>
      <c r="N853" s="58"/>
      <c r="O853" s="58"/>
      <c r="P853" s="58"/>
      <c r="Q853" s="58"/>
      <c r="R853" s="58"/>
      <c r="S853" s="58">
        <f t="shared" si="813"/>
        <v>0</v>
      </c>
      <c r="T853" s="58">
        <f t="shared" si="814"/>
        <v>0</v>
      </c>
      <c r="U853" s="58">
        <f t="shared" si="919"/>
        <v>0</v>
      </c>
      <c r="V853" s="58">
        <f t="shared" si="914"/>
        <v>0</v>
      </c>
      <c r="W853" s="58">
        <f t="shared" si="915"/>
        <v>0</v>
      </c>
      <c r="X853" s="59">
        <f t="shared" si="920"/>
        <v>0</v>
      </c>
      <c r="Y853" s="59"/>
      <c r="Z853" s="59"/>
      <c r="AA853" s="59"/>
      <c r="AB853" s="59"/>
      <c r="AC853" s="59"/>
      <c r="AD853" s="59"/>
      <c r="AE853" s="59"/>
      <c r="AF853" s="59"/>
      <c r="AG853" s="59">
        <f t="shared" si="916"/>
        <v>0</v>
      </c>
      <c r="AH853" s="59">
        <f t="shared" si="921"/>
        <v>0</v>
      </c>
      <c r="AI853" s="59">
        <f t="shared" si="917"/>
        <v>0</v>
      </c>
      <c r="AJ853" s="59">
        <f t="shared" si="922"/>
        <v>0</v>
      </c>
      <c r="AK853" s="59">
        <f t="shared" si="923"/>
        <v>0</v>
      </c>
      <c r="AL853" s="59">
        <f t="shared" si="918"/>
        <v>0</v>
      </c>
      <c r="AM853" s="1743"/>
    </row>
    <row r="854" spans="1:39" x14ac:dyDescent="0.2">
      <c r="A854" s="1052">
        <v>214</v>
      </c>
      <c r="B854" s="1053">
        <v>112</v>
      </c>
      <c r="C854" s="12"/>
      <c r="D854" s="58"/>
      <c r="E854" s="58"/>
      <c r="F854" s="58"/>
      <c r="G854" s="58"/>
      <c r="H854" s="58"/>
      <c r="I854" s="58"/>
      <c r="J854" s="58"/>
      <c r="K854" s="58"/>
      <c r="L854" s="58"/>
      <c r="M854" s="58"/>
      <c r="N854" s="58"/>
      <c r="O854" s="58"/>
      <c r="P854" s="58"/>
      <c r="Q854" s="58"/>
      <c r="R854" s="58"/>
      <c r="S854" s="58">
        <f>D854+E854+J854+K854</f>
        <v>0</v>
      </c>
      <c r="T854" s="58">
        <f>F854+G854+L854+M854</f>
        <v>0</v>
      </c>
      <c r="U854" s="58">
        <f t="shared" si="919"/>
        <v>0</v>
      </c>
      <c r="V854" s="58">
        <f t="shared" si="914"/>
        <v>0</v>
      </c>
      <c r="W854" s="58">
        <f t="shared" si="915"/>
        <v>0</v>
      </c>
      <c r="X854" s="59">
        <f t="shared" si="920"/>
        <v>0</v>
      </c>
      <c r="Y854" s="59"/>
      <c r="Z854" s="59"/>
      <c r="AA854" s="59"/>
      <c r="AB854" s="59"/>
      <c r="AC854" s="59"/>
      <c r="AD854" s="59"/>
      <c r="AE854" s="59"/>
      <c r="AF854" s="59"/>
      <c r="AG854" s="59">
        <f t="shared" si="916"/>
        <v>0</v>
      </c>
      <c r="AH854" s="59">
        <f t="shared" si="921"/>
        <v>0</v>
      </c>
      <c r="AI854" s="59">
        <f t="shared" si="917"/>
        <v>0</v>
      </c>
      <c r="AJ854" s="59">
        <f t="shared" si="922"/>
        <v>0</v>
      </c>
      <c r="AK854" s="59">
        <f t="shared" si="923"/>
        <v>0</v>
      </c>
      <c r="AL854" s="59">
        <f t="shared" si="918"/>
        <v>0</v>
      </c>
      <c r="AM854" s="1743"/>
    </row>
    <row r="855" spans="1:39" x14ac:dyDescent="0.2">
      <c r="A855" s="1050">
        <v>221</v>
      </c>
      <c r="B855" s="1051">
        <v>244</v>
      </c>
      <c r="C855" s="11"/>
      <c r="D855" s="58"/>
      <c r="E855" s="58"/>
      <c r="F855" s="58"/>
      <c r="G855" s="58"/>
      <c r="H855" s="58"/>
      <c r="I855" s="58"/>
      <c r="J855" s="58"/>
      <c r="K855" s="58"/>
      <c r="L855" s="58"/>
      <c r="M855" s="58"/>
      <c r="N855" s="58"/>
      <c r="O855" s="58"/>
      <c r="P855" s="58"/>
      <c r="Q855" s="58"/>
      <c r="R855" s="58"/>
      <c r="S855" s="58">
        <f t="shared" si="813"/>
        <v>0</v>
      </c>
      <c r="T855" s="58">
        <f t="shared" si="814"/>
        <v>0</v>
      </c>
      <c r="U855" s="58">
        <f t="shared" si="919"/>
        <v>0</v>
      </c>
      <c r="V855" s="58">
        <f t="shared" si="914"/>
        <v>0</v>
      </c>
      <c r="W855" s="58">
        <f t="shared" si="915"/>
        <v>0</v>
      </c>
      <c r="X855" s="59">
        <f t="shared" si="920"/>
        <v>0</v>
      </c>
      <c r="Y855" s="59"/>
      <c r="Z855" s="59"/>
      <c r="AA855" s="59"/>
      <c r="AB855" s="59"/>
      <c r="AC855" s="59"/>
      <c r="AD855" s="59"/>
      <c r="AE855" s="59"/>
      <c r="AF855" s="59"/>
      <c r="AG855" s="59">
        <f t="shared" si="916"/>
        <v>0</v>
      </c>
      <c r="AH855" s="59">
        <f t="shared" si="921"/>
        <v>0</v>
      </c>
      <c r="AI855" s="59">
        <f t="shared" si="917"/>
        <v>0</v>
      </c>
      <c r="AJ855" s="59">
        <f t="shared" si="922"/>
        <v>0</v>
      </c>
      <c r="AK855" s="59">
        <f t="shared" si="923"/>
        <v>0</v>
      </c>
      <c r="AL855" s="59">
        <f t="shared" si="918"/>
        <v>0</v>
      </c>
      <c r="AM855" s="1743"/>
    </row>
    <row r="856" spans="1:39" x14ac:dyDescent="0.2">
      <c r="A856" s="1052">
        <v>222</v>
      </c>
      <c r="B856" s="1053">
        <v>112</v>
      </c>
      <c r="C856" s="12"/>
      <c r="D856" s="58"/>
      <c r="E856" s="58"/>
      <c r="F856" s="58"/>
      <c r="G856" s="58"/>
      <c r="H856" s="58"/>
      <c r="I856" s="58"/>
      <c r="J856" s="58"/>
      <c r="K856" s="58"/>
      <c r="L856" s="58"/>
      <c r="M856" s="58"/>
      <c r="N856" s="58"/>
      <c r="O856" s="58"/>
      <c r="P856" s="58"/>
      <c r="Q856" s="58"/>
      <c r="R856" s="58"/>
      <c r="S856" s="58">
        <f>D856+E856+J856+K856</f>
        <v>0</v>
      </c>
      <c r="T856" s="58">
        <f>F856+G856+L856+M856</f>
        <v>0</v>
      </c>
      <c r="U856" s="58">
        <f t="shared" si="919"/>
        <v>0</v>
      </c>
      <c r="V856" s="58">
        <f t="shared" si="914"/>
        <v>0</v>
      </c>
      <c r="W856" s="58">
        <f t="shared" si="915"/>
        <v>0</v>
      </c>
      <c r="X856" s="59">
        <f t="shared" si="920"/>
        <v>0</v>
      </c>
      <c r="Y856" s="59"/>
      <c r="Z856" s="59"/>
      <c r="AA856" s="59"/>
      <c r="AB856" s="59"/>
      <c r="AC856" s="59"/>
      <c r="AD856" s="59"/>
      <c r="AE856" s="59"/>
      <c r="AF856" s="59"/>
      <c r="AG856" s="59">
        <f t="shared" si="916"/>
        <v>0</v>
      </c>
      <c r="AH856" s="59">
        <f t="shared" si="921"/>
        <v>0</v>
      </c>
      <c r="AI856" s="59">
        <f t="shared" si="917"/>
        <v>0</v>
      </c>
      <c r="AJ856" s="59">
        <f t="shared" si="922"/>
        <v>0</v>
      </c>
      <c r="AK856" s="59">
        <f t="shared" si="923"/>
        <v>0</v>
      </c>
      <c r="AL856" s="59">
        <f t="shared" si="918"/>
        <v>0</v>
      </c>
      <c r="AM856" s="1743"/>
    </row>
    <row r="857" spans="1:39" x14ac:dyDescent="0.2">
      <c r="A857" s="1052">
        <v>222</v>
      </c>
      <c r="B857" s="1053">
        <v>244</v>
      </c>
      <c r="C857" s="12"/>
      <c r="D857" s="58"/>
      <c r="E857" s="58"/>
      <c r="F857" s="58"/>
      <c r="G857" s="58"/>
      <c r="H857" s="58"/>
      <c r="I857" s="58"/>
      <c r="J857" s="58"/>
      <c r="K857" s="58"/>
      <c r="L857" s="58"/>
      <c r="M857" s="58"/>
      <c r="N857" s="58"/>
      <c r="O857" s="58"/>
      <c r="P857" s="58"/>
      <c r="Q857" s="58"/>
      <c r="R857" s="58"/>
      <c r="S857" s="58">
        <f t="shared" si="813"/>
        <v>0</v>
      </c>
      <c r="T857" s="58">
        <f t="shared" si="814"/>
        <v>0</v>
      </c>
      <c r="U857" s="58">
        <f t="shared" si="919"/>
        <v>0</v>
      </c>
      <c r="V857" s="58">
        <f t="shared" si="914"/>
        <v>0</v>
      </c>
      <c r="W857" s="58">
        <f t="shared" si="915"/>
        <v>0</v>
      </c>
      <c r="X857" s="59">
        <f t="shared" si="920"/>
        <v>0</v>
      </c>
      <c r="Y857" s="59"/>
      <c r="Z857" s="59"/>
      <c r="AA857" s="59"/>
      <c r="AB857" s="59"/>
      <c r="AC857" s="59"/>
      <c r="AD857" s="59"/>
      <c r="AE857" s="59"/>
      <c r="AF857" s="59"/>
      <c r="AG857" s="59">
        <f t="shared" si="916"/>
        <v>0</v>
      </c>
      <c r="AH857" s="59">
        <f t="shared" si="921"/>
        <v>0</v>
      </c>
      <c r="AI857" s="59">
        <f t="shared" si="917"/>
        <v>0</v>
      </c>
      <c r="AJ857" s="59">
        <f t="shared" si="922"/>
        <v>0</v>
      </c>
      <c r="AK857" s="59">
        <f t="shared" si="923"/>
        <v>0</v>
      </c>
      <c r="AL857" s="59">
        <f t="shared" si="918"/>
        <v>0</v>
      </c>
      <c r="AM857" s="1743"/>
    </row>
    <row r="858" spans="1:39" x14ac:dyDescent="0.2">
      <c r="A858" s="1054" t="s">
        <v>196</v>
      </c>
      <c r="B858" s="1053">
        <v>247</v>
      </c>
      <c r="C858" s="42"/>
      <c r="D858" s="58"/>
      <c r="E858" s="58"/>
      <c r="F858" s="58"/>
      <c r="G858" s="58"/>
      <c r="H858" s="58"/>
      <c r="I858" s="58"/>
      <c r="J858" s="58"/>
      <c r="K858" s="58"/>
      <c r="L858" s="58"/>
      <c r="M858" s="58"/>
      <c r="N858" s="58"/>
      <c r="O858" s="58"/>
      <c r="P858" s="58"/>
      <c r="Q858" s="58"/>
      <c r="R858" s="58"/>
      <c r="S858" s="58">
        <f t="shared" si="813"/>
        <v>0</v>
      </c>
      <c r="T858" s="58">
        <f t="shared" si="814"/>
        <v>0</v>
      </c>
      <c r="U858" s="58">
        <f t="shared" si="919"/>
        <v>0</v>
      </c>
      <c r="V858" s="58">
        <f t="shared" si="914"/>
        <v>0</v>
      </c>
      <c r="W858" s="58">
        <f t="shared" si="915"/>
        <v>0</v>
      </c>
      <c r="X858" s="59">
        <f t="shared" si="920"/>
        <v>0</v>
      </c>
      <c r="Y858" s="59"/>
      <c r="Z858" s="59"/>
      <c r="AA858" s="59"/>
      <c r="AB858" s="59"/>
      <c r="AC858" s="59"/>
      <c r="AD858" s="59"/>
      <c r="AE858" s="59"/>
      <c r="AF858" s="59"/>
      <c r="AG858" s="59">
        <f t="shared" si="916"/>
        <v>0</v>
      </c>
      <c r="AH858" s="59">
        <f t="shared" si="921"/>
        <v>0</v>
      </c>
      <c r="AI858" s="59">
        <f t="shared" si="917"/>
        <v>0</v>
      </c>
      <c r="AJ858" s="59">
        <f t="shared" si="922"/>
        <v>0</v>
      </c>
      <c r="AK858" s="59">
        <f t="shared" si="923"/>
        <v>0</v>
      </c>
      <c r="AL858" s="59">
        <f t="shared" si="918"/>
        <v>0</v>
      </c>
      <c r="AM858" s="1743"/>
    </row>
    <row r="859" spans="1:39" x14ac:dyDescent="0.2">
      <c r="A859" s="1054" t="s">
        <v>197</v>
      </c>
      <c r="B859" s="1053">
        <v>247</v>
      </c>
      <c r="C859" s="42"/>
      <c r="D859" s="58"/>
      <c r="E859" s="58"/>
      <c r="F859" s="58"/>
      <c r="G859" s="58"/>
      <c r="H859" s="58"/>
      <c r="I859" s="58"/>
      <c r="J859" s="58"/>
      <c r="K859" s="58"/>
      <c r="L859" s="58"/>
      <c r="M859" s="58"/>
      <c r="N859" s="58"/>
      <c r="O859" s="58"/>
      <c r="P859" s="58"/>
      <c r="Q859" s="58"/>
      <c r="R859" s="58"/>
      <c r="S859" s="58">
        <f t="shared" si="813"/>
        <v>0</v>
      </c>
      <c r="T859" s="58">
        <f t="shared" si="814"/>
        <v>0</v>
      </c>
      <c r="U859" s="58">
        <f t="shared" si="919"/>
        <v>0</v>
      </c>
      <c r="V859" s="58">
        <f t="shared" si="914"/>
        <v>0</v>
      </c>
      <c r="W859" s="58">
        <f t="shared" si="915"/>
        <v>0</v>
      </c>
      <c r="X859" s="59">
        <f t="shared" si="920"/>
        <v>0</v>
      </c>
      <c r="Y859" s="59"/>
      <c r="Z859" s="59"/>
      <c r="AA859" s="59"/>
      <c r="AB859" s="59"/>
      <c r="AC859" s="59"/>
      <c r="AD859" s="59"/>
      <c r="AE859" s="59"/>
      <c r="AF859" s="59"/>
      <c r="AG859" s="59">
        <f t="shared" si="916"/>
        <v>0</v>
      </c>
      <c r="AH859" s="59">
        <f t="shared" si="921"/>
        <v>0</v>
      </c>
      <c r="AI859" s="59">
        <f t="shared" si="917"/>
        <v>0</v>
      </c>
      <c r="AJ859" s="59">
        <f t="shared" si="922"/>
        <v>0</v>
      </c>
      <c r="AK859" s="59">
        <f t="shared" si="923"/>
        <v>0</v>
      </c>
      <c r="AL859" s="59">
        <f t="shared" si="918"/>
        <v>0</v>
      </c>
      <c r="AM859" s="1743"/>
    </row>
    <row r="860" spans="1:39" x14ac:dyDescent="0.2">
      <c r="A860" s="1054" t="s">
        <v>198</v>
      </c>
      <c r="B860" s="1053">
        <v>244</v>
      </c>
      <c r="C860" s="42"/>
      <c r="D860" s="58"/>
      <c r="E860" s="58"/>
      <c r="F860" s="58"/>
      <c r="G860" s="58"/>
      <c r="H860" s="58"/>
      <c r="I860" s="58"/>
      <c r="J860" s="58"/>
      <c r="K860" s="58"/>
      <c r="L860" s="58"/>
      <c r="M860" s="58"/>
      <c r="N860" s="58"/>
      <c r="O860" s="58"/>
      <c r="P860" s="58"/>
      <c r="Q860" s="58"/>
      <c r="R860" s="58"/>
      <c r="S860" s="58">
        <f t="shared" si="813"/>
        <v>0</v>
      </c>
      <c r="T860" s="58">
        <f t="shared" si="814"/>
        <v>0</v>
      </c>
      <c r="U860" s="58">
        <f t="shared" si="919"/>
        <v>0</v>
      </c>
      <c r="V860" s="58">
        <f t="shared" si="914"/>
        <v>0</v>
      </c>
      <c r="W860" s="58">
        <f t="shared" si="915"/>
        <v>0</v>
      </c>
      <c r="X860" s="59">
        <f t="shared" si="920"/>
        <v>0</v>
      </c>
      <c r="Y860" s="59"/>
      <c r="Z860" s="59"/>
      <c r="AA860" s="59"/>
      <c r="AB860" s="59"/>
      <c r="AC860" s="59"/>
      <c r="AD860" s="59"/>
      <c r="AE860" s="59"/>
      <c r="AF860" s="59"/>
      <c r="AG860" s="59">
        <f t="shared" si="916"/>
        <v>0</v>
      </c>
      <c r="AH860" s="59">
        <f t="shared" si="921"/>
        <v>0</v>
      </c>
      <c r="AI860" s="59">
        <f t="shared" si="917"/>
        <v>0</v>
      </c>
      <c r="AJ860" s="59">
        <f t="shared" si="922"/>
        <v>0</v>
      </c>
      <c r="AK860" s="59">
        <f t="shared" si="923"/>
        <v>0</v>
      </c>
      <c r="AL860" s="59">
        <f t="shared" si="918"/>
        <v>0</v>
      </c>
      <c r="AM860" s="1743"/>
    </row>
    <row r="861" spans="1:39" x14ac:dyDescent="0.2">
      <c r="A861" s="1054" t="s">
        <v>878</v>
      </c>
      <c r="B861" s="1053">
        <v>244</v>
      </c>
      <c r="C861" s="42"/>
      <c r="D861" s="58"/>
      <c r="E861" s="58"/>
      <c r="F861" s="58"/>
      <c r="G861" s="58"/>
      <c r="H861" s="58"/>
      <c r="I861" s="58"/>
      <c r="J861" s="58"/>
      <c r="K861" s="58"/>
      <c r="L861" s="58"/>
      <c r="M861" s="58"/>
      <c r="N861" s="58"/>
      <c r="O861" s="58"/>
      <c r="P861" s="58"/>
      <c r="Q861" s="58"/>
      <c r="R861" s="58"/>
      <c r="S861" s="58">
        <f t="shared" si="813"/>
        <v>0</v>
      </c>
      <c r="T861" s="58">
        <f t="shared" si="814"/>
        <v>0</v>
      </c>
      <c r="U861" s="58">
        <f t="shared" si="919"/>
        <v>0</v>
      </c>
      <c r="V861" s="58">
        <f t="shared" si="914"/>
        <v>0</v>
      </c>
      <c r="W861" s="58">
        <f t="shared" si="915"/>
        <v>0</v>
      </c>
      <c r="X861" s="59">
        <f>SUM(D861:R861)</f>
        <v>0</v>
      </c>
      <c r="Y861" s="59"/>
      <c r="Z861" s="59"/>
      <c r="AA861" s="59"/>
      <c r="AB861" s="59"/>
      <c r="AC861" s="59"/>
      <c r="AD861" s="59"/>
      <c r="AE861" s="59"/>
      <c r="AF861" s="59"/>
      <c r="AG861" s="59">
        <f t="shared" si="916"/>
        <v>0</v>
      </c>
      <c r="AH861" s="59">
        <f t="shared" si="921"/>
        <v>0</v>
      </c>
      <c r="AI861" s="59">
        <f t="shared" si="917"/>
        <v>0</v>
      </c>
      <c r="AJ861" s="59">
        <f t="shared" si="922"/>
        <v>0</v>
      </c>
      <c r="AK861" s="59">
        <f t="shared" si="923"/>
        <v>0</v>
      </c>
      <c r="AL861" s="59">
        <f t="shared" si="918"/>
        <v>0</v>
      </c>
      <c r="AM861" s="1743"/>
    </row>
    <row r="862" spans="1:39" x14ac:dyDescent="0.2">
      <c r="A862" s="1052">
        <v>224</v>
      </c>
      <c r="B862" s="1053">
        <v>244</v>
      </c>
      <c r="C862" s="12"/>
      <c r="D862" s="58"/>
      <c r="E862" s="58"/>
      <c r="F862" s="58"/>
      <c r="G862" s="58"/>
      <c r="H862" s="58"/>
      <c r="I862" s="58"/>
      <c r="J862" s="58"/>
      <c r="K862" s="58"/>
      <c r="L862" s="58"/>
      <c r="M862" s="58"/>
      <c r="N862" s="58"/>
      <c r="O862" s="58"/>
      <c r="P862" s="58"/>
      <c r="Q862" s="58"/>
      <c r="R862" s="58"/>
      <c r="S862" s="58">
        <f t="shared" si="813"/>
        <v>0</v>
      </c>
      <c r="T862" s="58">
        <f t="shared" si="814"/>
        <v>0</v>
      </c>
      <c r="U862" s="58">
        <f t="shared" si="919"/>
        <v>0</v>
      </c>
      <c r="V862" s="58">
        <f t="shared" si="914"/>
        <v>0</v>
      </c>
      <c r="W862" s="58">
        <f t="shared" si="915"/>
        <v>0</v>
      </c>
      <c r="X862" s="59">
        <f t="shared" si="920"/>
        <v>0</v>
      </c>
      <c r="Y862" s="59"/>
      <c r="Z862" s="59"/>
      <c r="AA862" s="59"/>
      <c r="AB862" s="59"/>
      <c r="AC862" s="59"/>
      <c r="AD862" s="59"/>
      <c r="AE862" s="59"/>
      <c r="AF862" s="59"/>
      <c r="AG862" s="59">
        <f t="shared" si="916"/>
        <v>0</v>
      </c>
      <c r="AH862" s="59">
        <f t="shared" si="921"/>
        <v>0</v>
      </c>
      <c r="AI862" s="59">
        <f t="shared" si="917"/>
        <v>0</v>
      </c>
      <c r="AJ862" s="59">
        <f t="shared" si="922"/>
        <v>0</v>
      </c>
      <c r="AK862" s="59">
        <f t="shared" si="923"/>
        <v>0</v>
      </c>
      <c r="AL862" s="59">
        <f t="shared" si="918"/>
        <v>0</v>
      </c>
      <c r="AM862" s="1743"/>
    </row>
    <row r="863" spans="1:39" x14ac:dyDescent="0.2">
      <c r="A863" s="1055" t="s">
        <v>199</v>
      </c>
      <c r="B863" s="1057">
        <v>244</v>
      </c>
      <c r="C863" s="14"/>
      <c r="D863" s="58"/>
      <c r="E863" s="58"/>
      <c r="F863" s="58"/>
      <c r="G863" s="58"/>
      <c r="H863" s="58"/>
      <c r="I863" s="58"/>
      <c r="J863" s="58"/>
      <c r="K863" s="58"/>
      <c r="L863" s="58"/>
      <c r="M863" s="58"/>
      <c r="N863" s="58"/>
      <c r="O863" s="58"/>
      <c r="P863" s="58"/>
      <c r="Q863" s="58"/>
      <c r="R863" s="58"/>
      <c r="S863" s="58">
        <f t="shared" si="813"/>
        <v>0</v>
      </c>
      <c r="T863" s="58">
        <f t="shared" si="814"/>
        <v>0</v>
      </c>
      <c r="U863" s="58">
        <f t="shared" si="919"/>
        <v>0</v>
      </c>
      <c r="V863" s="58">
        <f t="shared" si="914"/>
        <v>0</v>
      </c>
      <c r="W863" s="58">
        <f t="shared" si="915"/>
        <v>0</v>
      </c>
      <c r="X863" s="59">
        <f t="shared" si="920"/>
        <v>0</v>
      </c>
      <c r="Y863" s="59"/>
      <c r="Z863" s="59"/>
      <c r="AA863" s="59"/>
      <c r="AB863" s="59"/>
      <c r="AC863" s="59"/>
      <c r="AD863" s="59"/>
      <c r="AE863" s="59"/>
      <c r="AF863" s="59"/>
      <c r="AG863" s="59">
        <f t="shared" si="916"/>
        <v>0</v>
      </c>
      <c r="AH863" s="59">
        <f t="shared" si="921"/>
        <v>0</v>
      </c>
      <c r="AI863" s="59">
        <f t="shared" si="917"/>
        <v>0</v>
      </c>
      <c r="AJ863" s="59">
        <f t="shared" si="922"/>
        <v>0</v>
      </c>
      <c r="AK863" s="59">
        <f t="shared" si="923"/>
        <v>0</v>
      </c>
      <c r="AL863" s="59">
        <f t="shared" si="918"/>
        <v>0</v>
      </c>
      <c r="AM863" s="1743"/>
    </row>
    <row r="864" spans="1:39" x14ac:dyDescent="0.2">
      <c r="A864" s="1055" t="s">
        <v>200</v>
      </c>
      <c r="B864" s="1057">
        <v>244</v>
      </c>
      <c r="C864" s="14"/>
      <c r="D864" s="58"/>
      <c r="E864" s="58"/>
      <c r="F864" s="58"/>
      <c r="G864" s="58"/>
      <c r="H864" s="58"/>
      <c r="I864" s="58"/>
      <c r="J864" s="58"/>
      <c r="K864" s="58"/>
      <c r="L864" s="58"/>
      <c r="M864" s="58"/>
      <c r="N864" s="58"/>
      <c r="O864" s="58"/>
      <c r="P864" s="58"/>
      <c r="Q864" s="58"/>
      <c r="R864" s="58"/>
      <c r="S864" s="58">
        <f t="shared" si="813"/>
        <v>0</v>
      </c>
      <c r="T864" s="58">
        <f t="shared" si="814"/>
        <v>0</v>
      </c>
      <c r="U864" s="58">
        <f t="shared" si="919"/>
        <v>0</v>
      </c>
      <c r="V864" s="58">
        <f t="shared" si="914"/>
        <v>0</v>
      </c>
      <c r="W864" s="58">
        <f t="shared" si="915"/>
        <v>0</v>
      </c>
      <c r="X864" s="59">
        <f t="shared" si="920"/>
        <v>0</v>
      </c>
      <c r="Y864" s="59"/>
      <c r="Z864" s="59"/>
      <c r="AA864" s="59"/>
      <c r="AB864" s="59"/>
      <c r="AC864" s="59"/>
      <c r="AD864" s="59"/>
      <c r="AE864" s="59"/>
      <c r="AF864" s="59"/>
      <c r="AG864" s="59">
        <f t="shared" si="916"/>
        <v>0</v>
      </c>
      <c r="AH864" s="59">
        <f t="shared" si="921"/>
        <v>0</v>
      </c>
      <c r="AI864" s="59">
        <f t="shared" si="917"/>
        <v>0</v>
      </c>
      <c r="AJ864" s="59">
        <f t="shared" si="922"/>
        <v>0</v>
      </c>
      <c r="AK864" s="59">
        <f t="shared" si="923"/>
        <v>0</v>
      </c>
      <c r="AL864" s="59">
        <f t="shared" si="918"/>
        <v>0</v>
      </c>
      <c r="AM864" s="1743"/>
    </row>
    <row r="865" spans="1:39" x14ac:dyDescent="0.2">
      <c r="A865" s="1055" t="s">
        <v>201</v>
      </c>
      <c r="B865" s="1057">
        <v>244</v>
      </c>
      <c r="C865" s="14"/>
      <c r="D865" s="58"/>
      <c r="E865" s="58"/>
      <c r="F865" s="58"/>
      <c r="G865" s="58"/>
      <c r="H865" s="58"/>
      <c r="I865" s="58"/>
      <c r="J865" s="58"/>
      <c r="K865" s="58"/>
      <c r="L865" s="58"/>
      <c r="M865" s="58"/>
      <c r="N865" s="58"/>
      <c r="O865" s="58"/>
      <c r="P865" s="58"/>
      <c r="Q865" s="58"/>
      <c r="R865" s="58"/>
      <c r="S865" s="58">
        <f t="shared" si="813"/>
        <v>0</v>
      </c>
      <c r="T865" s="58">
        <f t="shared" si="814"/>
        <v>0</v>
      </c>
      <c r="U865" s="58">
        <f t="shared" si="919"/>
        <v>0</v>
      </c>
      <c r="V865" s="58">
        <f t="shared" si="914"/>
        <v>0</v>
      </c>
      <c r="W865" s="58">
        <f t="shared" si="915"/>
        <v>0</v>
      </c>
      <c r="X865" s="59">
        <f t="shared" si="920"/>
        <v>0</v>
      </c>
      <c r="Y865" s="59"/>
      <c r="Z865" s="59"/>
      <c r="AA865" s="59"/>
      <c r="AB865" s="59"/>
      <c r="AC865" s="59"/>
      <c r="AD865" s="59"/>
      <c r="AE865" s="59"/>
      <c r="AF865" s="59"/>
      <c r="AG865" s="59">
        <f t="shared" si="916"/>
        <v>0</v>
      </c>
      <c r="AH865" s="59">
        <f t="shared" si="921"/>
        <v>0</v>
      </c>
      <c r="AI865" s="59">
        <f t="shared" si="917"/>
        <v>0</v>
      </c>
      <c r="AJ865" s="59">
        <f t="shared" si="922"/>
        <v>0</v>
      </c>
      <c r="AK865" s="59">
        <f t="shared" si="923"/>
        <v>0</v>
      </c>
      <c r="AL865" s="59">
        <f t="shared" si="918"/>
        <v>0</v>
      </c>
      <c r="AM865" s="1743"/>
    </row>
    <row r="866" spans="1:39" x14ac:dyDescent="0.2">
      <c r="A866" s="1055" t="s">
        <v>202</v>
      </c>
      <c r="B866" s="1057">
        <v>244</v>
      </c>
      <c r="C866" s="14"/>
      <c r="D866" s="58"/>
      <c r="E866" s="58"/>
      <c r="F866" s="58"/>
      <c r="G866" s="58"/>
      <c r="H866" s="58"/>
      <c r="I866" s="58"/>
      <c r="J866" s="58"/>
      <c r="K866" s="58"/>
      <c r="L866" s="58"/>
      <c r="M866" s="58"/>
      <c r="N866" s="58"/>
      <c r="O866" s="58"/>
      <c r="P866" s="58"/>
      <c r="Q866" s="58"/>
      <c r="R866" s="58"/>
      <c r="S866" s="58">
        <f t="shared" si="813"/>
        <v>0</v>
      </c>
      <c r="T866" s="58">
        <f t="shared" si="814"/>
        <v>0</v>
      </c>
      <c r="U866" s="58">
        <f t="shared" si="919"/>
        <v>0</v>
      </c>
      <c r="V866" s="58">
        <f t="shared" si="914"/>
        <v>0</v>
      </c>
      <c r="W866" s="58">
        <f t="shared" si="915"/>
        <v>0</v>
      </c>
      <c r="X866" s="59">
        <f t="shared" si="920"/>
        <v>0</v>
      </c>
      <c r="Y866" s="59"/>
      <c r="Z866" s="59"/>
      <c r="AA866" s="59"/>
      <c r="AB866" s="59"/>
      <c r="AC866" s="59"/>
      <c r="AD866" s="59"/>
      <c r="AE866" s="59"/>
      <c r="AF866" s="59"/>
      <c r="AG866" s="59">
        <f t="shared" si="916"/>
        <v>0</v>
      </c>
      <c r="AH866" s="59">
        <f t="shared" si="921"/>
        <v>0</v>
      </c>
      <c r="AI866" s="59">
        <f t="shared" si="917"/>
        <v>0</v>
      </c>
      <c r="AJ866" s="59">
        <f t="shared" si="922"/>
        <v>0</v>
      </c>
      <c r="AK866" s="59">
        <f t="shared" si="923"/>
        <v>0</v>
      </c>
      <c r="AL866" s="59">
        <f t="shared" si="918"/>
        <v>0</v>
      </c>
      <c r="AM866" s="1743"/>
    </row>
    <row r="867" spans="1:39" x14ac:dyDescent="0.2">
      <c r="A867" s="1056" t="s">
        <v>246</v>
      </c>
      <c r="B867" s="1057">
        <v>244</v>
      </c>
      <c r="C867" s="15"/>
      <c r="D867" s="58"/>
      <c r="E867" s="58"/>
      <c r="F867" s="58"/>
      <c r="G867" s="58"/>
      <c r="H867" s="58"/>
      <c r="I867" s="58"/>
      <c r="J867" s="58"/>
      <c r="K867" s="58"/>
      <c r="L867" s="58"/>
      <c r="M867" s="58"/>
      <c r="N867" s="58"/>
      <c r="O867" s="58"/>
      <c r="P867" s="58"/>
      <c r="Q867" s="58"/>
      <c r="R867" s="58"/>
      <c r="S867" s="58">
        <f t="shared" si="813"/>
        <v>0</v>
      </c>
      <c r="T867" s="58">
        <f t="shared" si="814"/>
        <v>0</v>
      </c>
      <c r="U867" s="58">
        <f t="shared" si="919"/>
        <v>0</v>
      </c>
      <c r="V867" s="58">
        <f t="shared" si="914"/>
        <v>0</v>
      </c>
      <c r="W867" s="58">
        <f t="shared" si="915"/>
        <v>0</v>
      </c>
      <c r="X867" s="59">
        <f t="shared" si="920"/>
        <v>0</v>
      </c>
      <c r="Y867" s="59"/>
      <c r="Z867" s="59"/>
      <c r="AA867" s="59"/>
      <c r="AB867" s="59"/>
      <c r="AC867" s="59"/>
      <c r="AD867" s="59"/>
      <c r="AE867" s="59"/>
      <c r="AF867" s="59"/>
      <c r="AG867" s="59">
        <f t="shared" si="916"/>
        <v>0</v>
      </c>
      <c r="AH867" s="59">
        <f t="shared" si="921"/>
        <v>0</v>
      </c>
      <c r="AI867" s="59">
        <f t="shared" si="917"/>
        <v>0</v>
      </c>
      <c r="AJ867" s="59">
        <f t="shared" si="922"/>
        <v>0</v>
      </c>
      <c r="AK867" s="59">
        <f t="shared" si="923"/>
        <v>0</v>
      </c>
      <c r="AL867" s="59">
        <f t="shared" si="918"/>
        <v>0</v>
      </c>
      <c r="AM867" s="1743"/>
    </row>
    <row r="868" spans="1:39" x14ac:dyDescent="0.2">
      <c r="A868" s="1056" t="s">
        <v>248</v>
      </c>
      <c r="B868" s="1057">
        <v>244</v>
      </c>
      <c r="C868" s="15"/>
      <c r="D868" s="58"/>
      <c r="E868" s="58"/>
      <c r="F868" s="58"/>
      <c r="G868" s="58"/>
      <c r="H868" s="58"/>
      <c r="I868" s="58"/>
      <c r="J868" s="58"/>
      <c r="K868" s="58"/>
      <c r="L868" s="58"/>
      <c r="M868" s="58"/>
      <c r="N868" s="58"/>
      <c r="O868" s="58"/>
      <c r="P868" s="58"/>
      <c r="Q868" s="58"/>
      <c r="R868" s="58"/>
      <c r="S868" s="58">
        <f t="shared" si="813"/>
        <v>0</v>
      </c>
      <c r="T868" s="58">
        <f t="shared" si="814"/>
        <v>0</v>
      </c>
      <c r="U868" s="58">
        <f t="shared" si="919"/>
        <v>0</v>
      </c>
      <c r="V868" s="58">
        <f t="shared" si="914"/>
        <v>0</v>
      </c>
      <c r="W868" s="58">
        <f t="shared" si="915"/>
        <v>0</v>
      </c>
      <c r="X868" s="59">
        <f t="shared" si="920"/>
        <v>0</v>
      </c>
      <c r="Y868" s="59"/>
      <c r="Z868" s="59"/>
      <c r="AA868" s="59"/>
      <c r="AB868" s="59"/>
      <c r="AC868" s="59"/>
      <c r="AD868" s="59"/>
      <c r="AE868" s="59"/>
      <c r="AF868" s="59"/>
      <c r="AG868" s="59">
        <f t="shared" si="916"/>
        <v>0</v>
      </c>
      <c r="AH868" s="59">
        <f t="shared" si="921"/>
        <v>0</v>
      </c>
      <c r="AI868" s="59">
        <f t="shared" si="917"/>
        <v>0</v>
      </c>
      <c r="AJ868" s="59">
        <f t="shared" si="922"/>
        <v>0</v>
      </c>
      <c r="AK868" s="59">
        <f t="shared" si="923"/>
        <v>0</v>
      </c>
      <c r="AL868" s="59">
        <f t="shared" si="918"/>
        <v>0</v>
      </c>
      <c r="AM868" s="1743"/>
    </row>
    <row r="869" spans="1:39" x14ac:dyDescent="0.2">
      <c r="A869" s="1050">
        <v>227</v>
      </c>
      <c r="B869" s="1051">
        <v>244</v>
      </c>
      <c r="C869" s="11"/>
      <c r="D869" s="58"/>
      <c r="E869" s="58"/>
      <c r="F869" s="58"/>
      <c r="G869" s="58"/>
      <c r="H869" s="58"/>
      <c r="I869" s="58"/>
      <c r="J869" s="58"/>
      <c r="K869" s="58"/>
      <c r="L869" s="58"/>
      <c r="M869" s="58"/>
      <c r="N869" s="58"/>
      <c r="O869" s="58"/>
      <c r="P869" s="58"/>
      <c r="Q869" s="58"/>
      <c r="R869" s="58"/>
      <c r="S869" s="58">
        <f>D869+E869+J869+K869</f>
        <v>0</v>
      </c>
      <c r="T869" s="58">
        <f>F869+G869+L869+M869</f>
        <v>0</v>
      </c>
      <c r="U869" s="58">
        <f t="shared" si="919"/>
        <v>0</v>
      </c>
      <c r="V869" s="58">
        <f t="shared" si="914"/>
        <v>0</v>
      </c>
      <c r="W869" s="58">
        <f t="shared" si="915"/>
        <v>0</v>
      </c>
      <c r="X869" s="59">
        <f t="shared" si="920"/>
        <v>0</v>
      </c>
      <c r="Y869" s="59"/>
      <c r="Z869" s="59"/>
      <c r="AA869" s="59"/>
      <c r="AB869" s="59"/>
      <c r="AC869" s="59"/>
      <c r="AD869" s="59"/>
      <c r="AE869" s="59"/>
      <c r="AF869" s="59"/>
      <c r="AG869" s="59">
        <f t="shared" si="916"/>
        <v>0</v>
      </c>
      <c r="AH869" s="59">
        <f t="shared" si="921"/>
        <v>0</v>
      </c>
      <c r="AI869" s="59">
        <f t="shared" si="917"/>
        <v>0</v>
      </c>
      <c r="AJ869" s="59">
        <f t="shared" si="922"/>
        <v>0</v>
      </c>
      <c r="AK869" s="59">
        <f t="shared" si="923"/>
        <v>0</v>
      </c>
      <c r="AL869" s="59">
        <f t="shared" si="918"/>
        <v>0</v>
      </c>
      <c r="AM869" s="1743"/>
    </row>
    <row r="870" spans="1:39" x14ac:dyDescent="0.2">
      <c r="A870" s="1056">
        <v>262</v>
      </c>
      <c r="B870" s="1049">
        <v>112</v>
      </c>
      <c r="C870" s="15"/>
      <c r="D870" s="58"/>
      <c r="E870" s="58"/>
      <c r="F870" s="58"/>
      <c r="G870" s="58"/>
      <c r="H870" s="58"/>
      <c r="I870" s="58"/>
      <c r="J870" s="58"/>
      <c r="K870" s="58"/>
      <c r="L870" s="58"/>
      <c r="M870" s="58"/>
      <c r="N870" s="58"/>
      <c r="O870" s="58"/>
      <c r="P870" s="58"/>
      <c r="Q870" s="58"/>
      <c r="R870" s="58"/>
      <c r="S870" s="58">
        <f t="shared" ref="S870:S992" si="924">D870+E870+J870+K870</f>
        <v>0</v>
      </c>
      <c r="T870" s="58">
        <f t="shared" ref="T870:T992" si="925">F870+G870+L870+M870</f>
        <v>0</v>
      </c>
      <c r="U870" s="58">
        <f t="shared" si="919"/>
        <v>0</v>
      </c>
      <c r="V870" s="58">
        <f t="shared" si="914"/>
        <v>0</v>
      </c>
      <c r="W870" s="58">
        <f t="shared" si="915"/>
        <v>0</v>
      </c>
      <c r="X870" s="59">
        <f t="shared" si="920"/>
        <v>0</v>
      </c>
      <c r="Y870" s="59"/>
      <c r="Z870" s="59"/>
      <c r="AA870" s="59"/>
      <c r="AB870" s="59"/>
      <c r="AC870" s="59"/>
      <c r="AD870" s="59"/>
      <c r="AE870" s="59"/>
      <c r="AF870" s="59"/>
      <c r="AG870" s="59">
        <f t="shared" si="916"/>
        <v>0</v>
      </c>
      <c r="AH870" s="59">
        <f t="shared" si="921"/>
        <v>0</v>
      </c>
      <c r="AI870" s="59">
        <f t="shared" si="917"/>
        <v>0</v>
      </c>
      <c r="AJ870" s="59">
        <f t="shared" si="922"/>
        <v>0</v>
      </c>
      <c r="AK870" s="59">
        <f t="shared" si="923"/>
        <v>0</v>
      </c>
      <c r="AL870" s="59">
        <f t="shared" si="918"/>
        <v>0</v>
      </c>
      <c r="AM870" s="1743"/>
    </row>
    <row r="871" spans="1:39" x14ac:dyDescent="0.2">
      <c r="A871" s="1056">
        <v>262</v>
      </c>
      <c r="B871" s="1049">
        <v>119</v>
      </c>
      <c r="C871" s="15"/>
      <c r="D871" s="58"/>
      <c r="E871" s="58"/>
      <c r="F871" s="58"/>
      <c r="G871" s="58"/>
      <c r="H871" s="58"/>
      <c r="I871" s="58"/>
      <c r="J871" s="58"/>
      <c r="K871" s="58"/>
      <c r="L871" s="58"/>
      <c r="M871" s="58"/>
      <c r="N871" s="58"/>
      <c r="O871" s="58"/>
      <c r="P871" s="58"/>
      <c r="Q871" s="58"/>
      <c r="R871" s="58"/>
      <c r="S871" s="58">
        <f t="shared" si="924"/>
        <v>0</v>
      </c>
      <c r="T871" s="58">
        <f t="shared" si="925"/>
        <v>0</v>
      </c>
      <c r="U871" s="58">
        <f t="shared" si="919"/>
        <v>0</v>
      </c>
      <c r="V871" s="58">
        <f t="shared" si="914"/>
        <v>0</v>
      </c>
      <c r="W871" s="58">
        <f t="shared" si="915"/>
        <v>0</v>
      </c>
      <c r="X871" s="59">
        <f t="shared" si="920"/>
        <v>0</v>
      </c>
      <c r="Y871" s="59"/>
      <c r="Z871" s="59"/>
      <c r="AA871" s="59"/>
      <c r="AB871" s="59"/>
      <c r="AC871" s="59"/>
      <c r="AD871" s="59"/>
      <c r="AE871" s="59"/>
      <c r="AF871" s="59"/>
      <c r="AG871" s="59">
        <f t="shared" si="916"/>
        <v>0</v>
      </c>
      <c r="AH871" s="59">
        <f t="shared" si="921"/>
        <v>0</v>
      </c>
      <c r="AI871" s="59">
        <f t="shared" si="917"/>
        <v>0</v>
      </c>
      <c r="AJ871" s="59">
        <f t="shared" si="922"/>
        <v>0</v>
      </c>
      <c r="AK871" s="59">
        <f t="shared" si="923"/>
        <v>0</v>
      </c>
      <c r="AL871" s="59">
        <f t="shared" si="918"/>
        <v>0</v>
      </c>
      <c r="AM871" s="1743"/>
    </row>
    <row r="872" spans="1:39" x14ac:dyDescent="0.2">
      <c r="A872" s="1050">
        <v>266</v>
      </c>
      <c r="B872" s="1051">
        <v>111</v>
      </c>
      <c r="C872" s="11"/>
      <c r="D872" s="58"/>
      <c r="E872" s="58"/>
      <c r="F872" s="58"/>
      <c r="G872" s="58"/>
      <c r="H872" s="58"/>
      <c r="I872" s="58"/>
      <c r="J872" s="58"/>
      <c r="K872" s="58"/>
      <c r="L872" s="58"/>
      <c r="M872" s="58"/>
      <c r="N872" s="58"/>
      <c r="O872" s="58"/>
      <c r="P872" s="58"/>
      <c r="Q872" s="58"/>
      <c r="R872" s="58"/>
      <c r="S872" s="58">
        <f>D872+E872+J872+K872</f>
        <v>0</v>
      </c>
      <c r="T872" s="58">
        <f>F872+G872+L872+M872</f>
        <v>0</v>
      </c>
      <c r="U872" s="58">
        <f>H872+I872+N872+O872</f>
        <v>0</v>
      </c>
      <c r="V872" s="58">
        <f>P872</f>
        <v>0</v>
      </c>
      <c r="W872" s="58">
        <f t="shared" si="915"/>
        <v>0</v>
      </c>
      <c r="X872" s="59">
        <f t="shared" si="920"/>
        <v>0</v>
      </c>
      <c r="Y872" s="59"/>
      <c r="Z872" s="59"/>
      <c r="AA872" s="59"/>
      <c r="AB872" s="59"/>
      <c r="AC872" s="59"/>
      <c r="AD872" s="59"/>
      <c r="AE872" s="59"/>
      <c r="AF872" s="59"/>
      <c r="AG872" s="59">
        <f t="shared" si="916"/>
        <v>0</v>
      </c>
      <c r="AH872" s="59">
        <f t="shared" si="921"/>
        <v>0</v>
      </c>
      <c r="AI872" s="59">
        <f t="shared" si="917"/>
        <v>0</v>
      </c>
      <c r="AJ872" s="59">
        <f t="shared" si="922"/>
        <v>0</v>
      </c>
      <c r="AK872" s="59">
        <f t="shared" si="923"/>
        <v>0</v>
      </c>
      <c r="AL872" s="59">
        <f t="shared" si="918"/>
        <v>0</v>
      </c>
      <c r="AM872" s="1743"/>
    </row>
    <row r="873" spans="1:39" x14ac:dyDescent="0.2">
      <c r="A873" s="1050">
        <v>266</v>
      </c>
      <c r="B873" s="1051">
        <v>112</v>
      </c>
      <c r="C873" s="11"/>
      <c r="D873" s="58"/>
      <c r="E873" s="58"/>
      <c r="F873" s="58"/>
      <c r="G873" s="58"/>
      <c r="H873" s="58"/>
      <c r="I873" s="58"/>
      <c r="J873" s="58"/>
      <c r="K873" s="58"/>
      <c r="L873" s="58"/>
      <c r="M873" s="58"/>
      <c r="N873" s="58"/>
      <c r="O873" s="58"/>
      <c r="P873" s="58"/>
      <c r="Q873" s="58"/>
      <c r="R873" s="58"/>
      <c r="S873" s="58">
        <f>D873+E873+J873+K873</f>
        <v>0</v>
      </c>
      <c r="T873" s="58">
        <f>F873+G873+L873+M873</f>
        <v>0</v>
      </c>
      <c r="U873" s="58">
        <f>H873+I873+N873+O873</f>
        <v>0</v>
      </c>
      <c r="V873" s="58">
        <f>P873</f>
        <v>0</v>
      </c>
      <c r="W873" s="58">
        <f t="shared" si="915"/>
        <v>0</v>
      </c>
      <c r="X873" s="59">
        <f t="shared" si="920"/>
        <v>0</v>
      </c>
      <c r="Y873" s="59"/>
      <c r="Z873" s="59"/>
      <c r="AA873" s="59"/>
      <c r="AB873" s="59"/>
      <c r="AC873" s="59"/>
      <c r="AD873" s="59"/>
      <c r="AE873" s="59"/>
      <c r="AF873" s="59"/>
      <c r="AG873" s="59">
        <f t="shared" si="916"/>
        <v>0</v>
      </c>
      <c r="AH873" s="59">
        <f t="shared" si="921"/>
        <v>0</v>
      </c>
      <c r="AI873" s="59">
        <f t="shared" si="917"/>
        <v>0</v>
      </c>
      <c r="AJ873" s="59">
        <f t="shared" si="922"/>
        <v>0</v>
      </c>
      <c r="AK873" s="59">
        <f t="shared" si="923"/>
        <v>0</v>
      </c>
      <c r="AL873" s="59">
        <f t="shared" si="918"/>
        <v>0</v>
      </c>
      <c r="AM873" s="1743"/>
    </row>
    <row r="874" spans="1:39" x14ac:dyDescent="0.2">
      <c r="A874" s="1050">
        <v>266</v>
      </c>
      <c r="B874" s="1051">
        <v>119</v>
      </c>
      <c r="C874" s="11"/>
      <c r="D874" s="58"/>
      <c r="E874" s="58"/>
      <c r="F874" s="58"/>
      <c r="G874" s="58"/>
      <c r="H874" s="58"/>
      <c r="I874" s="58"/>
      <c r="J874" s="58"/>
      <c r="K874" s="58"/>
      <c r="L874" s="58"/>
      <c r="M874" s="58"/>
      <c r="N874" s="58"/>
      <c r="O874" s="58"/>
      <c r="P874" s="58"/>
      <c r="Q874" s="58"/>
      <c r="R874" s="58"/>
      <c r="S874" s="58">
        <f>D874+E874+J874+K874</f>
        <v>0</v>
      </c>
      <c r="T874" s="58">
        <f>F874+G874+L874+M874</f>
        <v>0</v>
      </c>
      <c r="U874" s="58">
        <f>H874+I874+N874+O874</f>
        <v>0</v>
      </c>
      <c r="V874" s="58">
        <f>P874</f>
        <v>0</v>
      </c>
      <c r="W874" s="58">
        <f t="shared" si="915"/>
        <v>0</v>
      </c>
      <c r="X874" s="59">
        <f t="shared" si="920"/>
        <v>0</v>
      </c>
      <c r="Y874" s="59"/>
      <c r="Z874" s="59"/>
      <c r="AA874" s="59"/>
      <c r="AB874" s="59"/>
      <c r="AC874" s="59"/>
      <c r="AD874" s="59"/>
      <c r="AE874" s="59"/>
      <c r="AF874" s="59"/>
      <c r="AG874" s="59">
        <f t="shared" si="916"/>
        <v>0</v>
      </c>
      <c r="AH874" s="59">
        <f t="shared" si="921"/>
        <v>0</v>
      </c>
      <c r="AI874" s="59">
        <f t="shared" si="917"/>
        <v>0</v>
      </c>
      <c r="AJ874" s="59">
        <f t="shared" si="922"/>
        <v>0</v>
      </c>
      <c r="AK874" s="59">
        <f t="shared" si="923"/>
        <v>0</v>
      </c>
      <c r="AL874" s="59">
        <f t="shared" si="918"/>
        <v>0</v>
      </c>
      <c r="AM874" s="1743"/>
    </row>
    <row r="875" spans="1:39" hidden="1" x14ac:dyDescent="0.2">
      <c r="A875" s="1050">
        <v>267</v>
      </c>
      <c r="B875" s="1051">
        <v>112</v>
      </c>
      <c r="C875" s="11"/>
      <c r="D875" s="58"/>
      <c r="E875" s="58"/>
      <c r="F875" s="58"/>
      <c r="G875" s="58"/>
      <c r="H875" s="58"/>
      <c r="I875" s="58"/>
      <c r="J875" s="58"/>
      <c r="K875" s="58"/>
      <c r="L875" s="58"/>
      <c r="M875" s="58"/>
      <c r="N875" s="58"/>
      <c r="O875" s="58"/>
      <c r="P875" s="58"/>
      <c r="Q875" s="58"/>
      <c r="R875" s="58"/>
      <c r="S875" s="58">
        <f>D875+E875+J875+K875</f>
        <v>0</v>
      </c>
      <c r="T875" s="58">
        <f>F875+G875+L875+M875</f>
        <v>0</v>
      </c>
      <c r="U875" s="58">
        <f>H875+I875+N875+O875</f>
        <v>0</v>
      </c>
      <c r="V875" s="58">
        <f>P875</f>
        <v>0</v>
      </c>
      <c r="W875" s="58">
        <f t="shared" si="915"/>
        <v>0</v>
      </c>
      <c r="X875" s="59">
        <f t="shared" si="920"/>
        <v>0</v>
      </c>
      <c r="Y875" s="59"/>
      <c r="Z875" s="59"/>
      <c r="AA875" s="59"/>
      <c r="AB875" s="59"/>
      <c r="AC875" s="59"/>
      <c r="AD875" s="59"/>
      <c r="AE875" s="59"/>
      <c r="AF875" s="59"/>
      <c r="AG875" s="59">
        <f t="shared" si="916"/>
        <v>0</v>
      </c>
      <c r="AH875" s="59">
        <f t="shared" si="921"/>
        <v>0</v>
      </c>
      <c r="AI875" s="59">
        <f t="shared" si="917"/>
        <v>0</v>
      </c>
      <c r="AJ875" s="59">
        <f t="shared" si="922"/>
        <v>0</v>
      </c>
      <c r="AK875" s="59">
        <f t="shared" si="923"/>
        <v>0</v>
      </c>
      <c r="AL875" s="59">
        <f t="shared" si="918"/>
        <v>0</v>
      </c>
      <c r="AM875" s="1743"/>
    </row>
    <row r="876" spans="1:39" x14ac:dyDescent="0.2">
      <c r="A876" s="1056">
        <v>291</v>
      </c>
      <c r="B876" s="1147">
        <v>851</v>
      </c>
      <c r="C876" s="15"/>
      <c r="D876" s="58"/>
      <c r="E876" s="58"/>
      <c r="F876" s="58"/>
      <c r="G876" s="58"/>
      <c r="H876" s="58"/>
      <c r="I876" s="58"/>
      <c r="J876" s="58"/>
      <c r="K876" s="58"/>
      <c r="L876" s="58"/>
      <c r="M876" s="58"/>
      <c r="N876" s="58"/>
      <c r="O876" s="58"/>
      <c r="P876" s="58"/>
      <c r="Q876" s="58"/>
      <c r="R876" s="58"/>
      <c r="S876" s="58">
        <f t="shared" si="924"/>
        <v>0</v>
      </c>
      <c r="T876" s="58">
        <f t="shared" si="925"/>
        <v>0</v>
      </c>
      <c r="U876" s="58">
        <f t="shared" si="919"/>
        <v>0</v>
      </c>
      <c r="V876" s="58">
        <f t="shared" si="914"/>
        <v>0</v>
      </c>
      <c r="W876" s="58">
        <f t="shared" si="915"/>
        <v>0</v>
      </c>
      <c r="X876" s="59">
        <f t="shared" si="920"/>
        <v>0</v>
      </c>
      <c r="Y876" s="59"/>
      <c r="Z876" s="59"/>
      <c r="AA876" s="59"/>
      <c r="AB876" s="59"/>
      <c r="AC876" s="59"/>
      <c r="AD876" s="59"/>
      <c r="AE876" s="59"/>
      <c r="AF876" s="59"/>
      <c r="AG876" s="59">
        <f t="shared" si="916"/>
        <v>0</v>
      </c>
      <c r="AH876" s="59">
        <f t="shared" si="921"/>
        <v>0</v>
      </c>
      <c r="AI876" s="59">
        <f t="shared" si="917"/>
        <v>0</v>
      </c>
      <c r="AJ876" s="59">
        <f t="shared" si="922"/>
        <v>0</v>
      </c>
      <c r="AK876" s="59">
        <f t="shared" si="923"/>
        <v>0</v>
      </c>
      <c r="AL876" s="59">
        <f t="shared" si="918"/>
        <v>0</v>
      </c>
      <c r="AM876" s="1743"/>
    </row>
    <row r="877" spans="1:39" x14ac:dyDescent="0.2">
      <c r="A877" s="1056">
        <v>291</v>
      </c>
      <c r="B877" s="1147">
        <v>851</v>
      </c>
      <c r="C877" s="15"/>
      <c r="D877" s="58"/>
      <c r="E877" s="58"/>
      <c r="F877" s="58"/>
      <c r="G877" s="58"/>
      <c r="H877" s="58"/>
      <c r="I877" s="58"/>
      <c r="J877" s="58"/>
      <c r="K877" s="58"/>
      <c r="L877" s="58"/>
      <c r="M877" s="58"/>
      <c r="N877" s="58"/>
      <c r="O877" s="58"/>
      <c r="P877" s="58"/>
      <c r="Q877" s="58"/>
      <c r="R877" s="58"/>
      <c r="S877" s="58">
        <f t="shared" si="924"/>
        <v>0</v>
      </c>
      <c r="T877" s="58">
        <f t="shared" si="925"/>
        <v>0</v>
      </c>
      <c r="U877" s="58">
        <f t="shared" si="919"/>
        <v>0</v>
      </c>
      <c r="V877" s="58">
        <f t="shared" si="914"/>
        <v>0</v>
      </c>
      <c r="W877" s="58">
        <f t="shared" si="915"/>
        <v>0</v>
      </c>
      <c r="X877" s="59">
        <f t="shared" si="920"/>
        <v>0</v>
      </c>
      <c r="Y877" s="59"/>
      <c r="Z877" s="59"/>
      <c r="AA877" s="59"/>
      <c r="AB877" s="59"/>
      <c r="AC877" s="59"/>
      <c r="AD877" s="59"/>
      <c r="AE877" s="59"/>
      <c r="AF877" s="59"/>
      <c r="AG877" s="59">
        <f t="shared" si="916"/>
        <v>0</v>
      </c>
      <c r="AH877" s="59">
        <f t="shared" si="921"/>
        <v>0</v>
      </c>
      <c r="AI877" s="59">
        <f t="shared" si="917"/>
        <v>0</v>
      </c>
      <c r="AJ877" s="59">
        <f t="shared" si="922"/>
        <v>0</v>
      </c>
      <c r="AK877" s="59">
        <f t="shared" si="923"/>
        <v>0</v>
      </c>
      <c r="AL877" s="59">
        <f t="shared" si="918"/>
        <v>0</v>
      </c>
      <c r="AM877" s="1743"/>
    </row>
    <row r="878" spans="1:39" x14ac:dyDescent="0.2">
      <c r="A878" s="1056">
        <v>291</v>
      </c>
      <c r="B878" s="1049">
        <v>852</v>
      </c>
      <c r="C878" s="15"/>
      <c r="D878" s="58"/>
      <c r="E878" s="58"/>
      <c r="F878" s="58"/>
      <c r="G878" s="58"/>
      <c r="H878" s="58"/>
      <c r="I878" s="58"/>
      <c r="J878" s="58"/>
      <c r="K878" s="58"/>
      <c r="L878" s="58"/>
      <c r="M878" s="58"/>
      <c r="N878" s="58"/>
      <c r="O878" s="58"/>
      <c r="P878" s="58"/>
      <c r="Q878" s="58"/>
      <c r="R878" s="58"/>
      <c r="S878" s="58">
        <f t="shared" ref="S878:S883" si="926">D878+E878+J878+K878</f>
        <v>0</v>
      </c>
      <c r="T878" s="58">
        <f t="shared" ref="T878:T883" si="927">F878+G878+L878+M878</f>
        <v>0</v>
      </c>
      <c r="U878" s="58">
        <f t="shared" si="919"/>
        <v>0</v>
      </c>
      <c r="V878" s="58">
        <f t="shared" si="914"/>
        <v>0</v>
      </c>
      <c r="W878" s="58">
        <f t="shared" si="915"/>
        <v>0</v>
      </c>
      <c r="X878" s="59">
        <f t="shared" si="920"/>
        <v>0</v>
      </c>
      <c r="Y878" s="59"/>
      <c r="Z878" s="59"/>
      <c r="AA878" s="59"/>
      <c r="AB878" s="59"/>
      <c r="AC878" s="59"/>
      <c r="AD878" s="59"/>
      <c r="AE878" s="59"/>
      <c r="AF878" s="59"/>
      <c r="AG878" s="59">
        <f t="shared" si="916"/>
        <v>0</v>
      </c>
      <c r="AH878" s="59">
        <f t="shared" si="921"/>
        <v>0</v>
      </c>
      <c r="AI878" s="59">
        <f t="shared" ref="AI878:AI883" si="928">AB878</f>
        <v>0</v>
      </c>
      <c r="AJ878" s="59">
        <f t="shared" si="922"/>
        <v>0</v>
      </c>
      <c r="AK878" s="59">
        <f t="shared" si="923"/>
        <v>0</v>
      </c>
      <c r="AL878" s="59">
        <f t="shared" si="918"/>
        <v>0</v>
      </c>
      <c r="AM878" s="1743"/>
    </row>
    <row r="879" spans="1:39" x14ac:dyDescent="0.2">
      <c r="A879" s="1056">
        <v>291</v>
      </c>
      <c r="B879" s="1147">
        <v>853</v>
      </c>
      <c r="C879" s="15"/>
      <c r="D879" s="58"/>
      <c r="E879" s="58"/>
      <c r="F879" s="58"/>
      <c r="G879" s="58"/>
      <c r="H879" s="58"/>
      <c r="I879" s="58"/>
      <c r="J879" s="58"/>
      <c r="K879" s="58"/>
      <c r="L879" s="58"/>
      <c r="M879" s="58"/>
      <c r="N879" s="58"/>
      <c r="O879" s="58"/>
      <c r="P879" s="58"/>
      <c r="Q879" s="58"/>
      <c r="R879" s="58"/>
      <c r="S879" s="58">
        <f t="shared" si="926"/>
        <v>0</v>
      </c>
      <c r="T879" s="58">
        <f t="shared" si="927"/>
        <v>0</v>
      </c>
      <c r="U879" s="58">
        <f t="shared" si="919"/>
        <v>0</v>
      </c>
      <c r="V879" s="58">
        <f t="shared" si="914"/>
        <v>0</v>
      </c>
      <c r="W879" s="58">
        <f t="shared" si="915"/>
        <v>0</v>
      </c>
      <c r="X879" s="59">
        <f t="shared" si="920"/>
        <v>0</v>
      </c>
      <c r="Y879" s="59"/>
      <c r="Z879" s="59"/>
      <c r="AA879" s="59"/>
      <c r="AB879" s="59"/>
      <c r="AC879" s="59"/>
      <c r="AD879" s="59"/>
      <c r="AE879" s="59"/>
      <c r="AF879" s="59"/>
      <c r="AG879" s="59">
        <f t="shared" si="916"/>
        <v>0</v>
      </c>
      <c r="AH879" s="59">
        <f t="shared" si="921"/>
        <v>0</v>
      </c>
      <c r="AI879" s="59">
        <f t="shared" si="928"/>
        <v>0</v>
      </c>
      <c r="AJ879" s="59">
        <f t="shared" si="922"/>
        <v>0</v>
      </c>
      <c r="AK879" s="59">
        <f t="shared" si="923"/>
        <v>0</v>
      </c>
      <c r="AL879" s="59">
        <f t="shared" si="918"/>
        <v>0</v>
      </c>
      <c r="AM879" s="1743"/>
    </row>
    <row r="880" spans="1:39" x14ac:dyDescent="0.2">
      <c r="A880" s="1056">
        <v>292</v>
      </c>
      <c r="B880" s="1049">
        <v>853</v>
      </c>
      <c r="C880" s="15"/>
      <c r="D880" s="58"/>
      <c r="E880" s="58"/>
      <c r="F880" s="58"/>
      <c r="G880" s="58"/>
      <c r="H880" s="58"/>
      <c r="I880" s="58"/>
      <c r="J880" s="58"/>
      <c r="K880" s="58"/>
      <c r="L880" s="58"/>
      <c r="M880" s="58"/>
      <c r="N880" s="58"/>
      <c r="O880" s="58"/>
      <c r="P880" s="58"/>
      <c r="Q880" s="58"/>
      <c r="R880" s="58"/>
      <c r="S880" s="58">
        <f t="shared" si="926"/>
        <v>0</v>
      </c>
      <c r="T880" s="58">
        <f t="shared" si="927"/>
        <v>0</v>
      </c>
      <c r="U880" s="58">
        <f t="shared" si="919"/>
        <v>0</v>
      </c>
      <c r="V880" s="58">
        <f t="shared" si="914"/>
        <v>0</v>
      </c>
      <c r="W880" s="58">
        <f t="shared" si="915"/>
        <v>0</v>
      </c>
      <c r="X880" s="59">
        <f t="shared" si="920"/>
        <v>0</v>
      </c>
      <c r="Y880" s="59"/>
      <c r="Z880" s="59"/>
      <c r="AA880" s="59"/>
      <c r="AB880" s="59"/>
      <c r="AC880" s="59"/>
      <c r="AD880" s="59"/>
      <c r="AE880" s="59"/>
      <c r="AF880" s="59"/>
      <c r="AG880" s="59">
        <f t="shared" si="916"/>
        <v>0</v>
      </c>
      <c r="AH880" s="59">
        <f t="shared" si="921"/>
        <v>0</v>
      </c>
      <c r="AI880" s="59">
        <f t="shared" si="928"/>
        <v>0</v>
      </c>
      <c r="AJ880" s="59">
        <f t="shared" si="922"/>
        <v>0</v>
      </c>
      <c r="AK880" s="59">
        <f t="shared" si="923"/>
        <v>0</v>
      </c>
      <c r="AL880" s="59">
        <f t="shared" si="918"/>
        <v>0</v>
      </c>
      <c r="AM880" s="1743"/>
    </row>
    <row r="881" spans="1:39" x14ac:dyDescent="0.2">
      <c r="A881" s="1056">
        <v>293</v>
      </c>
      <c r="B881" s="1049">
        <v>851</v>
      </c>
      <c r="C881" s="15"/>
      <c r="D881" s="58"/>
      <c r="E881" s="58"/>
      <c r="F881" s="58"/>
      <c r="G881" s="58"/>
      <c r="H881" s="58"/>
      <c r="I881" s="58"/>
      <c r="J881" s="58"/>
      <c r="K881" s="58"/>
      <c r="L881" s="58"/>
      <c r="M881" s="58"/>
      <c r="N881" s="58"/>
      <c r="O881" s="58"/>
      <c r="P881" s="58"/>
      <c r="Q881" s="58"/>
      <c r="R881" s="58"/>
      <c r="S881" s="58">
        <f t="shared" si="926"/>
        <v>0</v>
      </c>
      <c r="T881" s="58">
        <f t="shared" si="927"/>
        <v>0</v>
      </c>
      <c r="U881" s="58">
        <f>H881+I881+N881+O881</f>
        <v>0</v>
      </c>
      <c r="V881" s="58">
        <f>P881</f>
        <v>0</v>
      </c>
      <c r="W881" s="58">
        <f t="shared" si="915"/>
        <v>0</v>
      </c>
      <c r="X881" s="59">
        <f t="shared" si="920"/>
        <v>0</v>
      </c>
      <c r="Y881" s="59"/>
      <c r="Z881" s="59"/>
      <c r="AA881" s="59"/>
      <c r="AB881" s="59"/>
      <c r="AC881" s="59"/>
      <c r="AD881" s="59"/>
      <c r="AE881" s="59"/>
      <c r="AF881" s="59"/>
      <c r="AG881" s="59">
        <f t="shared" si="916"/>
        <v>0</v>
      </c>
      <c r="AH881" s="59">
        <f t="shared" si="921"/>
        <v>0</v>
      </c>
      <c r="AI881" s="59">
        <f t="shared" si="928"/>
        <v>0</v>
      </c>
      <c r="AJ881" s="59">
        <f t="shared" si="922"/>
        <v>0</v>
      </c>
      <c r="AK881" s="59">
        <f t="shared" si="923"/>
        <v>0</v>
      </c>
      <c r="AL881" s="59">
        <f t="shared" si="918"/>
        <v>0</v>
      </c>
      <c r="AM881" s="1743"/>
    </row>
    <row r="882" spans="1:39" x14ac:dyDescent="0.2">
      <c r="A882" s="1056">
        <v>293</v>
      </c>
      <c r="B882" s="1049">
        <v>853</v>
      </c>
      <c r="C882" s="15"/>
      <c r="D882" s="58"/>
      <c r="E882" s="58"/>
      <c r="F882" s="58"/>
      <c r="G882" s="58"/>
      <c r="H882" s="58"/>
      <c r="I882" s="58"/>
      <c r="J882" s="58"/>
      <c r="K882" s="58"/>
      <c r="L882" s="58"/>
      <c r="M882" s="58"/>
      <c r="N882" s="58"/>
      <c r="O882" s="58"/>
      <c r="P882" s="58"/>
      <c r="Q882" s="58"/>
      <c r="R882" s="58"/>
      <c r="S882" s="58">
        <f t="shared" si="926"/>
        <v>0</v>
      </c>
      <c r="T882" s="58">
        <f t="shared" si="927"/>
        <v>0</v>
      </c>
      <c r="U882" s="58">
        <f t="shared" si="919"/>
        <v>0</v>
      </c>
      <c r="V882" s="58">
        <f t="shared" si="914"/>
        <v>0</v>
      </c>
      <c r="W882" s="58">
        <f t="shared" si="915"/>
        <v>0</v>
      </c>
      <c r="X882" s="59">
        <f t="shared" si="920"/>
        <v>0</v>
      </c>
      <c r="Y882" s="59"/>
      <c r="Z882" s="59"/>
      <c r="AA882" s="59"/>
      <c r="AB882" s="59"/>
      <c r="AC882" s="59"/>
      <c r="AD882" s="59"/>
      <c r="AE882" s="59"/>
      <c r="AF882" s="59"/>
      <c r="AG882" s="59">
        <f t="shared" si="916"/>
        <v>0</v>
      </c>
      <c r="AH882" s="59">
        <f t="shared" si="921"/>
        <v>0</v>
      </c>
      <c r="AI882" s="59">
        <f t="shared" si="928"/>
        <v>0</v>
      </c>
      <c r="AJ882" s="59">
        <f t="shared" si="922"/>
        <v>0</v>
      </c>
      <c r="AK882" s="59">
        <f t="shared" si="923"/>
        <v>0</v>
      </c>
      <c r="AL882" s="59">
        <f t="shared" si="918"/>
        <v>0</v>
      </c>
      <c r="AM882" s="1743"/>
    </row>
    <row r="883" spans="1:39" x14ac:dyDescent="0.2">
      <c r="A883" s="1056">
        <v>296</v>
      </c>
      <c r="B883" s="1049">
        <v>244</v>
      </c>
      <c r="C883" s="15"/>
      <c r="D883" s="58"/>
      <c r="E883" s="58"/>
      <c r="F883" s="58"/>
      <c r="G883" s="58"/>
      <c r="H883" s="58"/>
      <c r="I883" s="58"/>
      <c r="J883" s="58"/>
      <c r="K883" s="58"/>
      <c r="L883" s="58"/>
      <c r="M883" s="58"/>
      <c r="N883" s="58"/>
      <c r="O883" s="58"/>
      <c r="P883" s="58"/>
      <c r="Q883" s="58"/>
      <c r="R883" s="58"/>
      <c r="S883" s="58">
        <f t="shared" si="926"/>
        <v>0</v>
      </c>
      <c r="T883" s="58">
        <f t="shared" si="927"/>
        <v>0</v>
      </c>
      <c r="U883" s="58">
        <f t="shared" si="919"/>
        <v>0</v>
      </c>
      <c r="V883" s="58">
        <f t="shared" si="914"/>
        <v>0</v>
      </c>
      <c r="W883" s="58">
        <f t="shared" si="915"/>
        <v>0</v>
      </c>
      <c r="X883" s="59">
        <f t="shared" si="920"/>
        <v>0</v>
      </c>
      <c r="Y883" s="59"/>
      <c r="Z883" s="59"/>
      <c r="AA883" s="59"/>
      <c r="AB883" s="59"/>
      <c r="AC883" s="59"/>
      <c r="AD883" s="59"/>
      <c r="AE883" s="59"/>
      <c r="AF883" s="59"/>
      <c r="AG883" s="59">
        <f t="shared" ref="AG883:AG899" si="929">Y883+AC883</f>
        <v>0</v>
      </c>
      <c r="AH883" s="59">
        <f t="shared" si="921"/>
        <v>0</v>
      </c>
      <c r="AI883" s="59">
        <f t="shared" si="928"/>
        <v>0</v>
      </c>
      <c r="AJ883" s="59">
        <f t="shared" si="922"/>
        <v>0</v>
      </c>
      <c r="AK883" s="59">
        <f t="shared" si="923"/>
        <v>0</v>
      </c>
      <c r="AL883" s="59">
        <f t="shared" ref="AL883:AL899" si="930">C883+X883+AK883</f>
        <v>0</v>
      </c>
      <c r="AM883" s="1743"/>
    </row>
    <row r="884" spans="1:39" x14ac:dyDescent="0.2">
      <c r="A884" s="1056">
        <v>296</v>
      </c>
      <c r="B884" s="1049">
        <v>340</v>
      </c>
      <c r="C884" s="15"/>
      <c r="D884" s="58"/>
      <c r="E884" s="58"/>
      <c r="F884" s="58"/>
      <c r="G884" s="58"/>
      <c r="H884" s="58"/>
      <c r="I884" s="58"/>
      <c r="J884" s="58"/>
      <c r="K884" s="58"/>
      <c r="L884" s="58"/>
      <c r="M884" s="58"/>
      <c r="N884" s="58"/>
      <c r="O884" s="58"/>
      <c r="P884" s="58"/>
      <c r="Q884" s="58"/>
      <c r="R884" s="58"/>
      <c r="S884" s="58">
        <f t="shared" si="924"/>
        <v>0</v>
      </c>
      <c r="T884" s="58">
        <f t="shared" si="925"/>
        <v>0</v>
      </c>
      <c r="U884" s="58">
        <f t="shared" si="919"/>
        <v>0</v>
      </c>
      <c r="V884" s="58">
        <f t="shared" si="914"/>
        <v>0</v>
      </c>
      <c r="W884" s="58">
        <f t="shared" si="915"/>
        <v>0</v>
      </c>
      <c r="X884" s="59">
        <f t="shared" si="920"/>
        <v>0</v>
      </c>
      <c r="Y884" s="59"/>
      <c r="Z884" s="59"/>
      <c r="AA884" s="59"/>
      <c r="AB884" s="59"/>
      <c r="AC884" s="59"/>
      <c r="AD884" s="59"/>
      <c r="AE884" s="59"/>
      <c r="AF884" s="59"/>
      <c r="AG884" s="59">
        <f t="shared" si="929"/>
        <v>0</v>
      </c>
      <c r="AH884" s="59">
        <f t="shared" si="921"/>
        <v>0</v>
      </c>
      <c r="AI884" s="59">
        <f t="shared" ref="AI884:AI899" si="931">AB884</f>
        <v>0</v>
      </c>
      <c r="AJ884" s="59">
        <f t="shared" si="922"/>
        <v>0</v>
      </c>
      <c r="AK884" s="59">
        <f t="shared" si="923"/>
        <v>0</v>
      </c>
      <c r="AL884" s="59">
        <f t="shared" si="930"/>
        <v>0</v>
      </c>
      <c r="AM884" s="1743"/>
    </row>
    <row r="885" spans="1:39" hidden="1" x14ac:dyDescent="0.2">
      <c r="A885" s="1056">
        <v>296</v>
      </c>
      <c r="B885" s="1049">
        <v>360</v>
      </c>
      <c r="C885" s="15"/>
      <c r="D885" s="58"/>
      <c r="E885" s="58"/>
      <c r="F885" s="58"/>
      <c r="G885" s="58"/>
      <c r="H885" s="58"/>
      <c r="I885" s="58"/>
      <c r="J885" s="58"/>
      <c r="K885" s="58"/>
      <c r="L885" s="58"/>
      <c r="M885" s="58"/>
      <c r="N885" s="58"/>
      <c r="O885" s="58"/>
      <c r="P885" s="58"/>
      <c r="Q885" s="58"/>
      <c r="R885" s="58"/>
      <c r="S885" s="58">
        <f>D885+E885+J885+K885</f>
        <v>0</v>
      </c>
      <c r="T885" s="58">
        <f>F885+G885+L885+M885</f>
        <v>0</v>
      </c>
      <c r="U885" s="58">
        <f>H885+I885+N885+O885</f>
        <v>0</v>
      </c>
      <c r="V885" s="58">
        <f>P885</f>
        <v>0</v>
      </c>
      <c r="W885" s="58">
        <f t="shared" si="915"/>
        <v>0</v>
      </c>
      <c r="X885" s="59">
        <f t="shared" si="920"/>
        <v>0</v>
      </c>
      <c r="Y885" s="59"/>
      <c r="Z885" s="59"/>
      <c r="AA885" s="59"/>
      <c r="AB885" s="59"/>
      <c r="AC885" s="59"/>
      <c r="AD885" s="59"/>
      <c r="AE885" s="59"/>
      <c r="AF885" s="59"/>
      <c r="AG885" s="59">
        <f t="shared" si="929"/>
        <v>0</v>
      </c>
      <c r="AH885" s="59">
        <f t="shared" si="921"/>
        <v>0</v>
      </c>
      <c r="AI885" s="59">
        <f t="shared" si="931"/>
        <v>0</v>
      </c>
      <c r="AJ885" s="59">
        <f t="shared" si="922"/>
        <v>0</v>
      </c>
      <c r="AK885" s="59">
        <f t="shared" si="923"/>
        <v>0</v>
      </c>
      <c r="AL885" s="59">
        <f t="shared" si="930"/>
        <v>0</v>
      </c>
      <c r="AM885" s="1743"/>
    </row>
    <row r="886" spans="1:39" x14ac:dyDescent="0.2">
      <c r="A886" s="1056">
        <v>296</v>
      </c>
      <c r="B886" s="1049">
        <v>831</v>
      </c>
      <c r="C886" s="15"/>
      <c r="D886" s="58"/>
      <c r="E886" s="58"/>
      <c r="F886" s="58"/>
      <c r="G886" s="58"/>
      <c r="H886" s="58"/>
      <c r="I886" s="58"/>
      <c r="J886" s="58"/>
      <c r="K886" s="58"/>
      <c r="L886" s="58"/>
      <c r="M886" s="58"/>
      <c r="N886" s="58"/>
      <c r="O886" s="58"/>
      <c r="P886" s="58"/>
      <c r="Q886" s="58"/>
      <c r="R886" s="58"/>
      <c r="S886" s="58">
        <f>D886+E886+J886+K886</f>
        <v>0</v>
      </c>
      <c r="T886" s="58">
        <f>F886+G886+L886+M886</f>
        <v>0</v>
      </c>
      <c r="U886" s="58">
        <f>H886+I886+N886+O886</f>
        <v>0</v>
      </c>
      <c r="V886" s="58">
        <f>P886</f>
        <v>0</v>
      </c>
      <c r="W886" s="58">
        <f t="shared" si="915"/>
        <v>0</v>
      </c>
      <c r="X886" s="59">
        <f t="shared" si="920"/>
        <v>0</v>
      </c>
      <c r="Y886" s="59"/>
      <c r="Z886" s="59"/>
      <c r="AA886" s="59"/>
      <c r="AB886" s="59"/>
      <c r="AC886" s="59"/>
      <c r="AD886" s="59"/>
      <c r="AE886" s="59"/>
      <c r="AF886" s="59"/>
      <c r="AG886" s="59">
        <f t="shared" si="929"/>
        <v>0</v>
      </c>
      <c r="AH886" s="59">
        <f t="shared" si="921"/>
        <v>0</v>
      </c>
      <c r="AI886" s="59">
        <f t="shared" si="931"/>
        <v>0</v>
      </c>
      <c r="AJ886" s="59">
        <f t="shared" si="922"/>
        <v>0</v>
      </c>
      <c r="AK886" s="59">
        <f t="shared" si="923"/>
        <v>0</v>
      </c>
      <c r="AL886" s="59">
        <f t="shared" si="930"/>
        <v>0</v>
      </c>
      <c r="AM886" s="1743"/>
    </row>
    <row r="887" spans="1:39" x14ac:dyDescent="0.2">
      <c r="A887" s="1056">
        <v>296</v>
      </c>
      <c r="B887" s="1049">
        <v>853</v>
      </c>
      <c r="C887" s="15"/>
      <c r="D887" s="58"/>
      <c r="E887" s="58"/>
      <c r="F887" s="58"/>
      <c r="G887" s="58"/>
      <c r="H887" s="58"/>
      <c r="I887" s="58"/>
      <c r="J887" s="58"/>
      <c r="K887" s="58"/>
      <c r="L887" s="58"/>
      <c r="M887" s="58"/>
      <c r="N887" s="58"/>
      <c r="O887" s="58"/>
      <c r="P887" s="58"/>
      <c r="Q887" s="58"/>
      <c r="R887" s="58"/>
      <c r="S887" s="58">
        <f>D887+E887+J887+K887</f>
        <v>0</v>
      </c>
      <c r="T887" s="58">
        <f>F887+G887+L887+M887</f>
        <v>0</v>
      </c>
      <c r="U887" s="58">
        <f t="shared" si="919"/>
        <v>0</v>
      </c>
      <c r="V887" s="58">
        <f t="shared" si="914"/>
        <v>0</v>
      </c>
      <c r="W887" s="58">
        <f t="shared" si="915"/>
        <v>0</v>
      </c>
      <c r="X887" s="59">
        <f t="shared" si="920"/>
        <v>0</v>
      </c>
      <c r="Y887" s="59"/>
      <c r="Z887" s="59"/>
      <c r="AA887" s="59"/>
      <c r="AB887" s="59"/>
      <c r="AC887" s="59"/>
      <c r="AD887" s="59"/>
      <c r="AE887" s="59"/>
      <c r="AF887" s="59"/>
      <c r="AG887" s="59">
        <f t="shared" si="929"/>
        <v>0</v>
      </c>
      <c r="AH887" s="59">
        <f t="shared" si="921"/>
        <v>0</v>
      </c>
      <c r="AI887" s="59">
        <f t="shared" si="931"/>
        <v>0</v>
      </c>
      <c r="AJ887" s="59">
        <f t="shared" si="922"/>
        <v>0</v>
      </c>
      <c r="AK887" s="59">
        <f t="shared" si="923"/>
        <v>0</v>
      </c>
      <c r="AL887" s="59">
        <f t="shared" si="930"/>
        <v>0</v>
      </c>
      <c r="AM887" s="1743"/>
    </row>
    <row r="888" spans="1:39" x14ac:dyDescent="0.2">
      <c r="A888" s="1050">
        <v>310</v>
      </c>
      <c r="B888" s="1057">
        <v>244</v>
      </c>
      <c r="C888" s="11"/>
      <c r="D888" s="58"/>
      <c r="E888" s="58"/>
      <c r="F888" s="58"/>
      <c r="G888" s="58"/>
      <c r="H888" s="58"/>
      <c r="I888" s="58"/>
      <c r="J888" s="58"/>
      <c r="K888" s="58"/>
      <c r="L888" s="58"/>
      <c r="M888" s="58"/>
      <c r="N888" s="58"/>
      <c r="O888" s="58"/>
      <c r="P888" s="58"/>
      <c r="Q888" s="58"/>
      <c r="R888" s="58"/>
      <c r="S888" s="58">
        <f t="shared" si="924"/>
        <v>0</v>
      </c>
      <c r="T888" s="58">
        <f t="shared" si="925"/>
        <v>0</v>
      </c>
      <c r="U888" s="58">
        <f t="shared" si="919"/>
        <v>0</v>
      </c>
      <c r="V888" s="58">
        <f t="shared" si="914"/>
        <v>0</v>
      </c>
      <c r="W888" s="58">
        <f t="shared" si="915"/>
        <v>0</v>
      </c>
      <c r="X888" s="59">
        <f t="shared" si="920"/>
        <v>0</v>
      </c>
      <c r="Y888" s="59"/>
      <c r="Z888" s="59"/>
      <c r="AA888" s="59"/>
      <c r="AB888" s="59"/>
      <c r="AC888" s="59"/>
      <c r="AD888" s="59"/>
      <c r="AE888" s="59"/>
      <c r="AF888" s="59"/>
      <c r="AG888" s="59">
        <f t="shared" si="929"/>
        <v>0</v>
      </c>
      <c r="AH888" s="59">
        <f t="shared" si="921"/>
        <v>0</v>
      </c>
      <c r="AI888" s="59">
        <f t="shared" si="931"/>
        <v>0</v>
      </c>
      <c r="AJ888" s="59">
        <f t="shared" si="922"/>
        <v>0</v>
      </c>
      <c r="AK888" s="59">
        <f t="shared" si="923"/>
        <v>0</v>
      </c>
      <c r="AL888" s="59">
        <f t="shared" si="930"/>
        <v>0</v>
      </c>
      <c r="AM888" s="1743"/>
    </row>
    <row r="889" spans="1:39" hidden="1" x14ac:dyDescent="0.2">
      <c r="A889" s="1062">
        <v>320</v>
      </c>
      <c r="B889" s="1045">
        <v>244</v>
      </c>
      <c r="C889" s="11"/>
      <c r="D889" s="58"/>
      <c r="E889" s="58"/>
      <c r="F889" s="58"/>
      <c r="G889" s="58"/>
      <c r="H889" s="58"/>
      <c r="I889" s="58"/>
      <c r="J889" s="58"/>
      <c r="K889" s="58"/>
      <c r="L889" s="58"/>
      <c r="M889" s="58"/>
      <c r="N889" s="58"/>
      <c r="O889" s="58"/>
      <c r="P889" s="58"/>
      <c r="Q889" s="58"/>
      <c r="R889" s="58"/>
      <c r="S889" s="58">
        <f t="shared" si="924"/>
        <v>0</v>
      </c>
      <c r="T889" s="58">
        <f t="shared" si="925"/>
        <v>0</v>
      </c>
      <c r="U889" s="58">
        <f t="shared" si="919"/>
        <v>0</v>
      </c>
      <c r="V889" s="58">
        <f t="shared" si="914"/>
        <v>0</v>
      </c>
      <c r="W889" s="58">
        <f t="shared" si="915"/>
        <v>0</v>
      </c>
      <c r="X889" s="59">
        <f t="shared" si="920"/>
        <v>0</v>
      </c>
      <c r="Y889" s="59"/>
      <c r="Z889" s="59"/>
      <c r="AA889" s="59"/>
      <c r="AB889" s="59"/>
      <c r="AC889" s="59"/>
      <c r="AD889" s="59"/>
      <c r="AE889" s="59"/>
      <c r="AF889" s="59"/>
      <c r="AG889" s="59">
        <f t="shared" si="929"/>
        <v>0</v>
      </c>
      <c r="AH889" s="59">
        <f t="shared" si="921"/>
        <v>0</v>
      </c>
      <c r="AI889" s="59">
        <f t="shared" si="931"/>
        <v>0</v>
      </c>
      <c r="AJ889" s="59">
        <f t="shared" si="922"/>
        <v>0</v>
      </c>
      <c r="AK889" s="59">
        <f t="shared" si="923"/>
        <v>0</v>
      </c>
      <c r="AL889" s="59">
        <f t="shared" si="930"/>
        <v>0</v>
      </c>
      <c r="AM889" s="1743"/>
    </row>
    <row r="890" spans="1:39" hidden="1" x14ac:dyDescent="0.2">
      <c r="A890" s="1050">
        <v>340</v>
      </c>
      <c r="B890" s="1057">
        <v>244</v>
      </c>
      <c r="C890" s="11"/>
      <c r="D890" s="58"/>
      <c r="E890" s="58"/>
      <c r="F890" s="58"/>
      <c r="G890" s="58"/>
      <c r="H890" s="58"/>
      <c r="I890" s="58"/>
      <c r="J890" s="58"/>
      <c r="K890" s="58"/>
      <c r="L890" s="58"/>
      <c r="M890" s="58"/>
      <c r="N890" s="58"/>
      <c r="O890" s="58"/>
      <c r="P890" s="58"/>
      <c r="Q890" s="58"/>
      <c r="R890" s="58"/>
      <c r="S890" s="58">
        <f t="shared" si="924"/>
        <v>0</v>
      </c>
      <c r="T890" s="58">
        <f t="shared" si="925"/>
        <v>0</v>
      </c>
      <c r="U890" s="58">
        <f t="shared" si="919"/>
        <v>0</v>
      </c>
      <c r="V890" s="58">
        <f t="shared" si="914"/>
        <v>0</v>
      </c>
      <c r="W890" s="58">
        <f t="shared" si="915"/>
        <v>0</v>
      </c>
      <c r="X890" s="59">
        <f t="shared" si="920"/>
        <v>0</v>
      </c>
      <c r="Y890" s="59"/>
      <c r="Z890" s="59"/>
      <c r="AA890" s="59"/>
      <c r="AB890" s="59"/>
      <c r="AC890" s="59"/>
      <c r="AD890" s="59"/>
      <c r="AE890" s="59"/>
      <c r="AF890" s="59"/>
      <c r="AG890" s="59">
        <f t="shared" si="929"/>
        <v>0</v>
      </c>
      <c r="AH890" s="59">
        <f t="shared" si="921"/>
        <v>0</v>
      </c>
      <c r="AI890" s="59">
        <f t="shared" si="931"/>
        <v>0</v>
      </c>
      <c r="AJ890" s="59">
        <f t="shared" si="922"/>
        <v>0</v>
      </c>
      <c r="AK890" s="59">
        <f t="shared" si="923"/>
        <v>0</v>
      </c>
      <c r="AL890" s="59">
        <f t="shared" si="930"/>
        <v>0</v>
      </c>
      <c r="AM890" s="1743"/>
    </row>
    <row r="891" spans="1:39" x14ac:dyDescent="0.2">
      <c r="A891" s="1050">
        <v>341</v>
      </c>
      <c r="B891" s="1057">
        <v>244</v>
      </c>
      <c r="C891" s="11"/>
      <c r="D891" s="58"/>
      <c r="E891" s="58"/>
      <c r="F891" s="58"/>
      <c r="G891" s="58"/>
      <c r="H891" s="58"/>
      <c r="I891" s="58"/>
      <c r="J891" s="58"/>
      <c r="K891" s="58"/>
      <c r="L891" s="58"/>
      <c r="M891" s="58"/>
      <c r="N891" s="58"/>
      <c r="O891" s="58"/>
      <c r="P891" s="58"/>
      <c r="Q891" s="58"/>
      <c r="R891" s="58"/>
      <c r="S891" s="58">
        <f t="shared" si="924"/>
        <v>0</v>
      </c>
      <c r="T891" s="58">
        <f t="shared" si="925"/>
        <v>0</v>
      </c>
      <c r="U891" s="58">
        <f t="shared" si="919"/>
        <v>0</v>
      </c>
      <c r="V891" s="58">
        <f t="shared" si="914"/>
        <v>0</v>
      </c>
      <c r="W891" s="58">
        <f t="shared" si="915"/>
        <v>0</v>
      </c>
      <c r="X891" s="59">
        <f t="shared" si="920"/>
        <v>0</v>
      </c>
      <c r="Y891" s="59"/>
      <c r="Z891" s="59"/>
      <c r="AA891" s="59"/>
      <c r="AB891" s="59"/>
      <c r="AC891" s="59"/>
      <c r="AD891" s="59"/>
      <c r="AE891" s="59"/>
      <c r="AF891" s="59"/>
      <c r="AG891" s="59">
        <f t="shared" si="929"/>
        <v>0</v>
      </c>
      <c r="AH891" s="59">
        <f t="shared" si="921"/>
        <v>0</v>
      </c>
      <c r="AI891" s="59">
        <f t="shared" si="931"/>
        <v>0</v>
      </c>
      <c r="AJ891" s="59">
        <f t="shared" si="922"/>
        <v>0</v>
      </c>
      <c r="AK891" s="59">
        <f t="shared" si="923"/>
        <v>0</v>
      </c>
      <c r="AL891" s="59">
        <f t="shared" si="930"/>
        <v>0</v>
      </c>
      <c r="AM891" s="1743"/>
    </row>
    <row r="892" spans="1:39" x14ac:dyDescent="0.2">
      <c r="A892" s="1050">
        <v>342</v>
      </c>
      <c r="B892" s="1057">
        <v>244</v>
      </c>
      <c r="C892" s="11"/>
      <c r="D892" s="58"/>
      <c r="E892" s="58"/>
      <c r="F892" s="58"/>
      <c r="G892" s="58"/>
      <c r="H892" s="58"/>
      <c r="I892" s="58"/>
      <c r="J892" s="58"/>
      <c r="K892" s="58"/>
      <c r="L892" s="58"/>
      <c r="M892" s="58"/>
      <c r="N892" s="58"/>
      <c r="O892" s="58"/>
      <c r="P892" s="58"/>
      <c r="Q892" s="58"/>
      <c r="R892" s="58"/>
      <c r="S892" s="58">
        <f t="shared" si="924"/>
        <v>0</v>
      </c>
      <c r="T892" s="58">
        <f t="shared" si="925"/>
        <v>0</v>
      </c>
      <c r="U892" s="58">
        <f t="shared" si="919"/>
        <v>0</v>
      </c>
      <c r="V892" s="58">
        <f t="shared" si="914"/>
        <v>0</v>
      </c>
      <c r="W892" s="58">
        <f t="shared" si="915"/>
        <v>0</v>
      </c>
      <c r="X892" s="59">
        <f t="shared" si="920"/>
        <v>0</v>
      </c>
      <c r="Y892" s="59"/>
      <c r="Z892" s="59"/>
      <c r="AA892" s="59"/>
      <c r="AB892" s="59"/>
      <c r="AC892" s="59"/>
      <c r="AD892" s="59"/>
      <c r="AE892" s="59"/>
      <c r="AF892" s="59"/>
      <c r="AG892" s="59">
        <f t="shared" si="929"/>
        <v>0</v>
      </c>
      <c r="AH892" s="59">
        <f t="shared" si="921"/>
        <v>0</v>
      </c>
      <c r="AI892" s="59">
        <f t="shared" si="931"/>
        <v>0</v>
      </c>
      <c r="AJ892" s="59">
        <f t="shared" si="922"/>
        <v>0</v>
      </c>
      <c r="AK892" s="59">
        <f t="shared" si="923"/>
        <v>0</v>
      </c>
      <c r="AL892" s="59">
        <f t="shared" si="930"/>
        <v>0</v>
      </c>
      <c r="AM892" s="1743"/>
    </row>
    <row r="893" spans="1:39" x14ac:dyDescent="0.2">
      <c r="A893" s="1050">
        <v>343</v>
      </c>
      <c r="B893" s="1057">
        <v>244</v>
      </c>
      <c r="C893" s="11"/>
      <c r="D893" s="58"/>
      <c r="E893" s="58"/>
      <c r="F893" s="58"/>
      <c r="G893" s="58"/>
      <c r="H893" s="58"/>
      <c r="I893" s="58"/>
      <c r="J893" s="58"/>
      <c r="K893" s="58"/>
      <c r="L893" s="58"/>
      <c r="M893" s="58"/>
      <c r="N893" s="58"/>
      <c r="O893" s="58"/>
      <c r="P893" s="58"/>
      <c r="Q893" s="58"/>
      <c r="R893" s="58"/>
      <c r="S893" s="58">
        <f t="shared" si="924"/>
        <v>0</v>
      </c>
      <c r="T893" s="58">
        <f t="shared" si="925"/>
        <v>0</v>
      </c>
      <c r="U893" s="58">
        <f t="shared" si="919"/>
        <v>0</v>
      </c>
      <c r="V893" s="58">
        <f t="shared" si="914"/>
        <v>0</v>
      </c>
      <c r="W893" s="58">
        <f t="shared" si="915"/>
        <v>0</v>
      </c>
      <c r="X893" s="59">
        <f t="shared" si="920"/>
        <v>0</v>
      </c>
      <c r="Y893" s="59"/>
      <c r="Z893" s="59"/>
      <c r="AA893" s="59"/>
      <c r="AB893" s="59"/>
      <c r="AC893" s="59"/>
      <c r="AD893" s="59"/>
      <c r="AE893" s="59"/>
      <c r="AF893" s="59"/>
      <c r="AG893" s="59">
        <f t="shared" si="929"/>
        <v>0</v>
      </c>
      <c r="AH893" s="59">
        <f t="shared" si="921"/>
        <v>0</v>
      </c>
      <c r="AI893" s="59">
        <f t="shared" si="931"/>
        <v>0</v>
      </c>
      <c r="AJ893" s="59">
        <f t="shared" si="922"/>
        <v>0</v>
      </c>
      <c r="AK893" s="59">
        <f t="shared" si="923"/>
        <v>0</v>
      </c>
      <c r="AL893" s="59">
        <f t="shared" si="930"/>
        <v>0</v>
      </c>
      <c r="AM893" s="1743"/>
    </row>
    <row r="894" spans="1:39" x14ac:dyDescent="0.2">
      <c r="A894" s="1050">
        <v>344</v>
      </c>
      <c r="B894" s="1057">
        <v>244</v>
      </c>
      <c r="C894" s="11"/>
      <c r="D894" s="58"/>
      <c r="E894" s="58"/>
      <c r="F894" s="58"/>
      <c r="G894" s="58"/>
      <c r="H894" s="58"/>
      <c r="I894" s="58"/>
      <c r="J894" s="58"/>
      <c r="K894" s="58"/>
      <c r="L894" s="58"/>
      <c r="M894" s="58"/>
      <c r="N894" s="58"/>
      <c r="O894" s="58"/>
      <c r="P894" s="58"/>
      <c r="Q894" s="58"/>
      <c r="R894" s="58"/>
      <c r="S894" s="58">
        <f t="shared" si="924"/>
        <v>0</v>
      </c>
      <c r="T894" s="58">
        <f t="shared" si="925"/>
        <v>0</v>
      </c>
      <c r="U894" s="58">
        <f t="shared" si="919"/>
        <v>0</v>
      </c>
      <c r="V894" s="58">
        <f t="shared" si="914"/>
        <v>0</v>
      </c>
      <c r="W894" s="58">
        <f t="shared" si="915"/>
        <v>0</v>
      </c>
      <c r="X894" s="59">
        <f t="shared" si="920"/>
        <v>0</v>
      </c>
      <c r="Y894" s="59"/>
      <c r="Z894" s="59"/>
      <c r="AA894" s="59"/>
      <c r="AB894" s="59"/>
      <c r="AC894" s="59"/>
      <c r="AD894" s="59"/>
      <c r="AE894" s="59"/>
      <c r="AF894" s="59"/>
      <c r="AG894" s="59">
        <f t="shared" si="929"/>
        <v>0</v>
      </c>
      <c r="AH894" s="59">
        <f t="shared" si="921"/>
        <v>0</v>
      </c>
      <c r="AI894" s="59">
        <f t="shared" si="931"/>
        <v>0</v>
      </c>
      <c r="AJ894" s="59">
        <f t="shared" si="922"/>
        <v>0</v>
      </c>
      <c r="AK894" s="59">
        <f t="shared" si="923"/>
        <v>0</v>
      </c>
      <c r="AL894" s="59">
        <f t="shared" si="930"/>
        <v>0</v>
      </c>
      <c r="AM894" s="1743"/>
    </row>
    <row r="895" spans="1:39" x14ac:dyDescent="0.2">
      <c r="A895" s="1050">
        <v>345</v>
      </c>
      <c r="B895" s="1057">
        <v>244</v>
      </c>
      <c r="C895" s="11"/>
      <c r="D895" s="58"/>
      <c r="E895" s="58"/>
      <c r="F895" s="58"/>
      <c r="G895" s="58"/>
      <c r="H895" s="58"/>
      <c r="I895" s="58"/>
      <c r="J895" s="58"/>
      <c r="K895" s="58"/>
      <c r="L895" s="58"/>
      <c r="M895" s="58"/>
      <c r="N895" s="58"/>
      <c r="O895" s="58"/>
      <c r="P895" s="58"/>
      <c r="Q895" s="58"/>
      <c r="R895" s="58"/>
      <c r="S895" s="58">
        <f t="shared" si="924"/>
        <v>0</v>
      </c>
      <c r="T895" s="58">
        <f t="shared" si="925"/>
        <v>0</v>
      </c>
      <c r="U895" s="58">
        <f t="shared" si="919"/>
        <v>0</v>
      </c>
      <c r="V895" s="58">
        <f t="shared" si="914"/>
        <v>0</v>
      </c>
      <c r="W895" s="58">
        <f t="shared" si="915"/>
        <v>0</v>
      </c>
      <c r="X895" s="59">
        <f t="shared" si="920"/>
        <v>0</v>
      </c>
      <c r="Y895" s="59"/>
      <c r="Z895" s="59"/>
      <c r="AA895" s="59"/>
      <c r="AB895" s="59"/>
      <c r="AC895" s="59"/>
      <c r="AD895" s="59"/>
      <c r="AE895" s="59"/>
      <c r="AF895" s="59"/>
      <c r="AG895" s="59">
        <f t="shared" si="929"/>
        <v>0</v>
      </c>
      <c r="AH895" s="59">
        <f t="shared" si="921"/>
        <v>0</v>
      </c>
      <c r="AI895" s="59">
        <f t="shared" si="931"/>
        <v>0</v>
      </c>
      <c r="AJ895" s="59">
        <f t="shared" si="922"/>
        <v>0</v>
      </c>
      <c r="AK895" s="59">
        <f t="shared" si="923"/>
        <v>0</v>
      </c>
      <c r="AL895" s="59">
        <f t="shared" si="930"/>
        <v>0</v>
      </c>
      <c r="AM895" s="1743"/>
    </row>
    <row r="896" spans="1:39" x14ac:dyDescent="0.2">
      <c r="A896" s="1050">
        <v>346</v>
      </c>
      <c r="B896" s="1057">
        <v>244</v>
      </c>
      <c r="C896" s="11"/>
      <c r="D896" s="58"/>
      <c r="E896" s="58"/>
      <c r="F896" s="58"/>
      <c r="G896" s="58"/>
      <c r="H896" s="58"/>
      <c r="I896" s="58"/>
      <c r="J896" s="58"/>
      <c r="K896" s="58"/>
      <c r="L896" s="58"/>
      <c r="M896" s="58"/>
      <c r="N896" s="58"/>
      <c r="O896" s="58"/>
      <c r="P896" s="58"/>
      <c r="Q896" s="58"/>
      <c r="R896" s="58"/>
      <c r="S896" s="58">
        <f t="shared" si="924"/>
        <v>0</v>
      </c>
      <c r="T896" s="58">
        <f t="shared" si="925"/>
        <v>0</v>
      </c>
      <c r="U896" s="58">
        <f t="shared" si="919"/>
        <v>0</v>
      </c>
      <c r="V896" s="58">
        <f t="shared" si="914"/>
        <v>0</v>
      </c>
      <c r="W896" s="58">
        <f t="shared" si="915"/>
        <v>0</v>
      </c>
      <c r="X896" s="59">
        <f t="shared" si="920"/>
        <v>0</v>
      </c>
      <c r="Y896" s="59"/>
      <c r="Z896" s="59"/>
      <c r="AA896" s="59"/>
      <c r="AB896" s="59"/>
      <c r="AC896" s="59"/>
      <c r="AD896" s="59"/>
      <c r="AE896" s="59"/>
      <c r="AF896" s="59"/>
      <c r="AG896" s="59">
        <f t="shared" si="929"/>
        <v>0</v>
      </c>
      <c r="AH896" s="59">
        <f t="shared" si="921"/>
        <v>0</v>
      </c>
      <c r="AI896" s="59">
        <f t="shared" si="931"/>
        <v>0</v>
      </c>
      <c r="AJ896" s="59">
        <f t="shared" si="922"/>
        <v>0</v>
      </c>
      <c r="AK896" s="59">
        <f t="shared" si="923"/>
        <v>0</v>
      </c>
      <c r="AL896" s="59">
        <f t="shared" si="930"/>
        <v>0</v>
      </c>
      <c r="AM896" s="1743"/>
    </row>
    <row r="897" spans="1:39" x14ac:dyDescent="0.2">
      <c r="A897" s="1050">
        <v>349</v>
      </c>
      <c r="B897" s="1057">
        <v>244</v>
      </c>
      <c r="C897" s="11"/>
      <c r="D897" s="58"/>
      <c r="E897" s="58"/>
      <c r="F897" s="58"/>
      <c r="G897" s="58"/>
      <c r="H897" s="58"/>
      <c r="I897" s="58"/>
      <c r="J897" s="58"/>
      <c r="K897" s="58"/>
      <c r="L897" s="58"/>
      <c r="M897" s="58"/>
      <c r="N897" s="58"/>
      <c r="O897" s="58"/>
      <c r="P897" s="58"/>
      <c r="Q897" s="58"/>
      <c r="R897" s="58"/>
      <c r="S897" s="58">
        <f t="shared" si="924"/>
        <v>0</v>
      </c>
      <c r="T897" s="58">
        <f t="shared" si="925"/>
        <v>0</v>
      </c>
      <c r="U897" s="58">
        <f t="shared" si="919"/>
        <v>0</v>
      </c>
      <c r="V897" s="58">
        <f t="shared" si="914"/>
        <v>0</v>
      </c>
      <c r="W897" s="58">
        <f t="shared" si="915"/>
        <v>0</v>
      </c>
      <c r="X897" s="59">
        <f>SUM(D897:R897)</f>
        <v>0</v>
      </c>
      <c r="Y897" s="59"/>
      <c r="Z897" s="59"/>
      <c r="AA897" s="59"/>
      <c r="AB897" s="59"/>
      <c r="AC897" s="59"/>
      <c r="AD897" s="59"/>
      <c r="AE897" s="59"/>
      <c r="AF897" s="59"/>
      <c r="AG897" s="59">
        <f t="shared" si="929"/>
        <v>0</v>
      </c>
      <c r="AH897" s="59">
        <f t="shared" si="921"/>
        <v>0</v>
      </c>
      <c r="AI897" s="59">
        <f t="shared" si="931"/>
        <v>0</v>
      </c>
      <c r="AJ897" s="59">
        <f t="shared" si="922"/>
        <v>0</v>
      </c>
      <c r="AK897" s="59">
        <f t="shared" si="923"/>
        <v>0</v>
      </c>
      <c r="AL897" s="59">
        <f t="shared" si="930"/>
        <v>0</v>
      </c>
      <c r="AM897" s="1743"/>
    </row>
    <row r="898" spans="1:39" x14ac:dyDescent="0.2">
      <c r="A898" s="11">
        <v>352</v>
      </c>
      <c r="B898" s="269">
        <v>244</v>
      </c>
      <c r="C898" s="11"/>
      <c r="D898" s="58"/>
      <c r="E898" s="58"/>
      <c r="F898" s="58"/>
      <c r="G898" s="58"/>
      <c r="H898" s="58"/>
      <c r="I898" s="58"/>
      <c r="J898" s="58"/>
      <c r="K898" s="58"/>
      <c r="L898" s="58"/>
      <c r="M898" s="58"/>
      <c r="N898" s="58"/>
      <c r="O898" s="58"/>
      <c r="P898" s="58"/>
      <c r="Q898" s="58"/>
      <c r="R898" s="58"/>
      <c r="S898" s="58">
        <f>D898+E898+J898+K898</f>
        <v>0</v>
      </c>
      <c r="T898" s="58">
        <f>F898+G898+L898+M898</f>
        <v>0</v>
      </c>
      <c r="U898" s="58">
        <f>H898+I898+N898+O898</f>
        <v>0</v>
      </c>
      <c r="V898" s="58">
        <f>P898</f>
        <v>0</v>
      </c>
      <c r="W898" s="58">
        <f>Q898</f>
        <v>0</v>
      </c>
      <c r="X898" s="59">
        <f>SUM(D898:P898)</f>
        <v>0</v>
      </c>
      <c r="Y898" s="59"/>
      <c r="Z898" s="59"/>
      <c r="AA898" s="59"/>
      <c r="AB898" s="59"/>
      <c r="AC898" s="59"/>
      <c r="AD898" s="59"/>
      <c r="AE898" s="59"/>
      <c r="AF898" s="59"/>
      <c r="AG898" s="59">
        <f t="shared" si="929"/>
        <v>0</v>
      </c>
      <c r="AH898" s="59">
        <f>Z898+AD898</f>
        <v>0</v>
      </c>
      <c r="AI898" s="59">
        <f t="shared" si="931"/>
        <v>0</v>
      </c>
      <c r="AJ898" s="59">
        <f>AC898</f>
        <v>0</v>
      </c>
      <c r="AK898" s="59">
        <f>SUM(Y898:AD898)</f>
        <v>0</v>
      </c>
      <c r="AL898" s="59">
        <f t="shared" si="930"/>
        <v>0</v>
      </c>
      <c r="AM898" s="1743"/>
    </row>
    <row r="899" spans="1:39" x14ac:dyDescent="0.2">
      <c r="A899" s="11">
        <v>353</v>
      </c>
      <c r="B899" s="269">
        <v>244</v>
      </c>
      <c r="C899" s="11"/>
      <c r="D899" s="58"/>
      <c r="E899" s="58"/>
      <c r="F899" s="58"/>
      <c r="G899" s="58"/>
      <c r="H899" s="58"/>
      <c r="I899" s="58"/>
      <c r="J899" s="58"/>
      <c r="K899" s="58"/>
      <c r="L899" s="58"/>
      <c r="M899" s="58"/>
      <c r="N899" s="58"/>
      <c r="O899" s="58"/>
      <c r="P899" s="58"/>
      <c r="Q899" s="58"/>
      <c r="R899" s="58"/>
      <c r="S899" s="58">
        <f>D899+E899+J899+K899</f>
        <v>0</v>
      </c>
      <c r="T899" s="58">
        <f>F899+G899+L899+M899</f>
        <v>0</v>
      </c>
      <c r="U899" s="58">
        <f>H899+I899+N899+O899</f>
        <v>0</v>
      </c>
      <c r="V899" s="58">
        <f>P899</f>
        <v>0</v>
      </c>
      <c r="W899" s="58">
        <f>Q899</f>
        <v>0</v>
      </c>
      <c r="X899" s="59">
        <f>SUM(D899:P899)</f>
        <v>0</v>
      </c>
      <c r="Y899" s="59"/>
      <c r="Z899" s="59"/>
      <c r="AA899" s="59"/>
      <c r="AB899" s="59"/>
      <c r="AC899" s="59"/>
      <c r="AD899" s="59"/>
      <c r="AE899" s="59"/>
      <c r="AF899" s="59"/>
      <c r="AG899" s="59">
        <f t="shared" si="929"/>
        <v>0</v>
      </c>
      <c r="AH899" s="59">
        <f>Z899+AD899</f>
        <v>0</v>
      </c>
      <c r="AI899" s="59">
        <f t="shared" si="931"/>
        <v>0</v>
      </c>
      <c r="AJ899" s="59">
        <f>AC899</f>
        <v>0</v>
      </c>
      <c r="AK899" s="59">
        <f>SUM(Y899:AD899)</f>
        <v>0</v>
      </c>
      <c r="AL899" s="59">
        <f t="shared" si="930"/>
        <v>0</v>
      </c>
      <c r="AM899" s="1743"/>
    </row>
    <row r="900" spans="1:39" x14ac:dyDescent="0.2">
      <c r="A900" s="1403" t="s">
        <v>1308</v>
      </c>
      <c r="B900" s="269"/>
      <c r="C900" s="1405">
        <f t="shared" ref="C900:D900" si="932">C851+C852+C853+C854+C870+C871+C872+C873+C874</f>
        <v>0</v>
      </c>
      <c r="D900" s="1405">
        <f t="shared" si="932"/>
        <v>0</v>
      </c>
      <c r="E900" s="1405">
        <f>E851+E852+E853+E854+E870+E871+E872+E873+E874</f>
        <v>200000</v>
      </c>
      <c r="F900" s="1405">
        <f t="shared" ref="F900:AL900" si="933">F851+F852+F853+F854+F870+F871+F872+F873+F874</f>
        <v>800000</v>
      </c>
      <c r="G900" s="1405">
        <f t="shared" si="933"/>
        <v>0</v>
      </c>
      <c r="H900" s="1405">
        <f t="shared" si="933"/>
        <v>0</v>
      </c>
      <c r="I900" s="1405">
        <f t="shared" si="933"/>
        <v>0</v>
      </c>
      <c r="J900" s="1405">
        <f t="shared" si="933"/>
        <v>0</v>
      </c>
      <c r="K900" s="1405">
        <f t="shared" si="933"/>
        <v>0</v>
      </c>
      <c r="L900" s="1405">
        <f t="shared" si="933"/>
        <v>0</v>
      </c>
      <c r="M900" s="1405">
        <f t="shared" si="933"/>
        <v>0</v>
      </c>
      <c r="N900" s="1405">
        <f t="shared" si="933"/>
        <v>0</v>
      </c>
      <c r="O900" s="1405">
        <f t="shared" si="933"/>
        <v>0</v>
      </c>
      <c r="P900" s="1405">
        <f t="shared" si="933"/>
        <v>0</v>
      </c>
      <c r="Q900" s="1405">
        <f t="shared" si="933"/>
        <v>0</v>
      </c>
      <c r="R900" s="1405">
        <f t="shared" si="933"/>
        <v>0</v>
      </c>
      <c r="S900" s="1405">
        <f t="shared" si="933"/>
        <v>200000</v>
      </c>
      <c r="T900" s="1405">
        <f t="shared" si="933"/>
        <v>800000</v>
      </c>
      <c r="U900" s="1405">
        <f t="shared" si="933"/>
        <v>0</v>
      </c>
      <c r="V900" s="1405">
        <f t="shared" si="933"/>
        <v>0</v>
      </c>
      <c r="W900" s="1405">
        <f t="shared" si="933"/>
        <v>0</v>
      </c>
      <c r="X900" s="1405">
        <f t="shared" si="933"/>
        <v>1000000</v>
      </c>
      <c r="Y900" s="1405">
        <f t="shared" si="933"/>
        <v>0</v>
      </c>
      <c r="Z900" s="1405">
        <f t="shared" si="933"/>
        <v>76000</v>
      </c>
      <c r="AA900" s="1405">
        <f t="shared" si="933"/>
        <v>0</v>
      </c>
      <c r="AB900" s="1405">
        <f t="shared" si="933"/>
        <v>0</v>
      </c>
      <c r="AC900" s="1405">
        <f t="shared" si="933"/>
        <v>0</v>
      </c>
      <c r="AD900" s="1405">
        <f t="shared" si="933"/>
        <v>60000</v>
      </c>
      <c r="AE900" s="1405">
        <f t="shared" si="933"/>
        <v>0</v>
      </c>
      <c r="AF900" s="1405">
        <f t="shared" si="933"/>
        <v>0</v>
      </c>
      <c r="AG900" s="1405">
        <f t="shared" si="933"/>
        <v>0</v>
      </c>
      <c r="AH900" s="1405">
        <f t="shared" si="933"/>
        <v>136000</v>
      </c>
      <c r="AI900" s="1405">
        <f t="shared" si="933"/>
        <v>0</v>
      </c>
      <c r="AJ900" s="1405">
        <f t="shared" si="933"/>
        <v>0</v>
      </c>
      <c r="AK900" s="1405">
        <f t="shared" si="933"/>
        <v>136000</v>
      </c>
      <c r="AL900" s="1405">
        <f t="shared" si="933"/>
        <v>1136000</v>
      </c>
      <c r="AM900" s="1743"/>
    </row>
    <row r="901" spans="1:39" x14ac:dyDescent="0.2">
      <c r="A901" s="1404" t="s">
        <v>1309</v>
      </c>
      <c r="B901" s="269"/>
      <c r="C901" s="1406">
        <f t="shared" ref="C901:D901" si="934">C902-C900</f>
        <v>0</v>
      </c>
      <c r="D901" s="1406">
        <f t="shared" si="934"/>
        <v>0</v>
      </c>
      <c r="E901" s="1406">
        <f>E902-E900</f>
        <v>0</v>
      </c>
      <c r="F901" s="1406">
        <f t="shared" ref="F901" si="935">F902-F900</f>
        <v>0</v>
      </c>
      <c r="G901" s="1406">
        <f t="shared" ref="G901" si="936">G902-G900</f>
        <v>0</v>
      </c>
      <c r="H901" s="1406">
        <f t="shared" ref="H901" si="937">H902-H900</f>
        <v>0</v>
      </c>
      <c r="I901" s="1406">
        <f t="shared" ref="I901" si="938">I902-I900</f>
        <v>0</v>
      </c>
      <c r="J901" s="1406">
        <f t="shared" ref="J901" si="939">J902-J900</f>
        <v>0</v>
      </c>
      <c r="K901" s="1406">
        <f t="shared" ref="K901" si="940">K902-K900</f>
        <v>0</v>
      </c>
      <c r="L901" s="1406">
        <f t="shared" ref="L901" si="941">L902-L900</f>
        <v>0</v>
      </c>
      <c r="M901" s="1406">
        <f t="shared" ref="M901" si="942">M902-M900</f>
        <v>0</v>
      </c>
      <c r="N901" s="1406">
        <f t="shared" ref="N901" si="943">N902-N900</f>
        <v>0</v>
      </c>
      <c r="O901" s="1406">
        <f t="shared" ref="O901" si="944">O902-O900</f>
        <v>0</v>
      </c>
      <c r="P901" s="1406">
        <f t="shared" ref="P901" si="945">P902-P900</f>
        <v>0</v>
      </c>
      <c r="Q901" s="1406">
        <f t="shared" ref="Q901" si="946">Q902-Q900</f>
        <v>0</v>
      </c>
      <c r="R901" s="1406">
        <f t="shared" ref="R901" si="947">R902-R900</f>
        <v>0</v>
      </c>
      <c r="S901" s="1406">
        <f t="shared" ref="S901" si="948">S902-S900</f>
        <v>0</v>
      </c>
      <c r="T901" s="1406">
        <f t="shared" ref="T901" si="949">T902-T900</f>
        <v>0</v>
      </c>
      <c r="U901" s="1406">
        <f t="shared" ref="U901" si="950">U902-U900</f>
        <v>0</v>
      </c>
      <c r="V901" s="1406">
        <f t="shared" ref="V901" si="951">V902-V900</f>
        <v>0</v>
      </c>
      <c r="W901" s="1406">
        <f t="shared" ref="W901" si="952">W902-W900</f>
        <v>0</v>
      </c>
      <c r="X901" s="1406">
        <f t="shared" ref="X901" si="953">X902-X900</f>
        <v>0</v>
      </c>
      <c r="Y901" s="1406">
        <f t="shared" ref="Y901" si="954">Y902-Y900</f>
        <v>0</v>
      </c>
      <c r="Z901" s="1406">
        <f t="shared" ref="Z901" si="955">Z902-Z900</f>
        <v>0</v>
      </c>
      <c r="AA901" s="1406">
        <f t="shared" ref="AA901" si="956">AA902-AA900</f>
        <v>0</v>
      </c>
      <c r="AB901" s="1406">
        <f t="shared" ref="AB901" si="957">AB902-AB900</f>
        <v>0</v>
      </c>
      <c r="AC901" s="1406">
        <f t="shared" ref="AC901" si="958">AC902-AC900</f>
        <v>0</v>
      </c>
      <c r="AD901" s="1406">
        <f t="shared" ref="AD901" si="959">AD902-AD900</f>
        <v>0</v>
      </c>
      <c r="AE901" s="1406">
        <f t="shared" ref="AE901" si="960">AE902-AE900</f>
        <v>0</v>
      </c>
      <c r="AF901" s="1406">
        <f t="shared" ref="AF901" si="961">AF902-AF900</f>
        <v>0</v>
      </c>
      <c r="AG901" s="1406">
        <f t="shared" ref="AG901" si="962">AG902-AG900</f>
        <v>0</v>
      </c>
      <c r="AH901" s="1406">
        <f t="shared" ref="AH901" si="963">AH902-AH900</f>
        <v>0</v>
      </c>
      <c r="AI901" s="1406">
        <f t="shared" ref="AI901" si="964">AI902-AI900</f>
        <v>0</v>
      </c>
      <c r="AJ901" s="1406">
        <f t="shared" ref="AJ901" si="965">AJ902-AJ900</f>
        <v>0</v>
      </c>
      <c r="AK901" s="1406">
        <f t="shared" ref="AK901" si="966">AK902-AK900</f>
        <v>0</v>
      </c>
      <c r="AL901" s="1406">
        <f t="shared" ref="AL901" si="967">AL902-AL900</f>
        <v>0</v>
      </c>
      <c r="AM901" s="1743"/>
    </row>
    <row r="902" spans="1:39" x14ac:dyDescent="0.2">
      <c r="A902" s="34" t="s">
        <v>204</v>
      </c>
      <c r="B902" s="60"/>
      <c r="C902" s="60">
        <f>SUM(C851:C899)</f>
        <v>0</v>
      </c>
      <c r="D902" s="60">
        <f t="shared" ref="D902:AL902" si="968">SUM(D851:D899)</f>
        <v>0</v>
      </c>
      <c r="E902" s="60">
        <f t="shared" si="968"/>
        <v>200000</v>
      </c>
      <c r="F902" s="60">
        <f t="shared" si="968"/>
        <v>800000</v>
      </c>
      <c r="G902" s="60">
        <f t="shared" si="968"/>
        <v>0</v>
      </c>
      <c r="H902" s="60">
        <f t="shared" si="968"/>
        <v>0</v>
      </c>
      <c r="I902" s="60">
        <f t="shared" si="968"/>
        <v>0</v>
      </c>
      <c r="J902" s="60">
        <f t="shared" si="968"/>
        <v>0</v>
      </c>
      <c r="K902" s="60">
        <f t="shared" si="968"/>
        <v>0</v>
      </c>
      <c r="L902" s="60">
        <f t="shared" si="968"/>
        <v>0</v>
      </c>
      <c r="M902" s="60">
        <f t="shared" si="968"/>
        <v>0</v>
      </c>
      <c r="N902" s="60">
        <f t="shared" si="968"/>
        <v>0</v>
      </c>
      <c r="O902" s="60">
        <f t="shared" si="968"/>
        <v>0</v>
      </c>
      <c r="P902" s="60">
        <f t="shared" si="968"/>
        <v>0</v>
      </c>
      <c r="Q902" s="60">
        <f>SUM(Q851:Q899)</f>
        <v>0</v>
      </c>
      <c r="R902" s="60">
        <f>SUM(R851:R899)</f>
        <v>0</v>
      </c>
      <c r="S902" s="60">
        <f t="shared" si="968"/>
        <v>200000</v>
      </c>
      <c r="T902" s="60">
        <f t="shared" si="968"/>
        <v>800000</v>
      </c>
      <c r="U902" s="60">
        <f t="shared" si="968"/>
        <v>0</v>
      </c>
      <c r="V902" s="60">
        <f t="shared" si="968"/>
        <v>0</v>
      </c>
      <c r="W902" s="60">
        <f>SUM(W851:W899)</f>
        <v>0</v>
      </c>
      <c r="X902" s="60">
        <f t="shared" si="968"/>
        <v>1000000</v>
      </c>
      <c r="Y902" s="60">
        <f t="shared" si="968"/>
        <v>0</v>
      </c>
      <c r="Z902" s="60">
        <f t="shared" si="968"/>
        <v>76000</v>
      </c>
      <c r="AA902" s="60">
        <f>SUM(AA851:AA899)</f>
        <v>0</v>
      </c>
      <c r="AB902" s="60">
        <f t="shared" si="968"/>
        <v>0</v>
      </c>
      <c r="AC902" s="60">
        <f t="shared" si="968"/>
        <v>0</v>
      </c>
      <c r="AD902" s="60">
        <f t="shared" si="968"/>
        <v>60000</v>
      </c>
      <c r="AE902" s="60">
        <f>SUM(AE851:AE899)</f>
        <v>0</v>
      </c>
      <c r="AF902" s="60">
        <f>SUM(AF851:AF899)</f>
        <v>0</v>
      </c>
      <c r="AG902" s="60">
        <f t="shared" si="968"/>
        <v>0</v>
      </c>
      <c r="AH902" s="60">
        <f t="shared" si="968"/>
        <v>136000</v>
      </c>
      <c r="AI902" s="60">
        <f t="shared" si="968"/>
        <v>0</v>
      </c>
      <c r="AJ902" s="60">
        <f>SUM(AJ851:AJ899)</f>
        <v>0</v>
      </c>
      <c r="AK902" s="60">
        <f t="shared" si="968"/>
        <v>136000</v>
      </c>
      <c r="AL902" s="60">
        <f t="shared" si="968"/>
        <v>1136000</v>
      </c>
      <c r="AM902" s="1744"/>
    </row>
    <row r="903" spans="1:39" ht="11.25" customHeight="1" x14ac:dyDescent="0.2">
      <c r="A903" s="1050">
        <v>211</v>
      </c>
      <c r="B903" s="1051">
        <v>111</v>
      </c>
      <c r="C903" s="11"/>
      <c r="D903" s="58"/>
      <c r="E903" s="58">
        <f>350000</f>
        <v>350000</v>
      </c>
      <c r="F903" s="58">
        <f>1000000-100000+35770+200000-300000</f>
        <v>835770</v>
      </c>
      <c r="G903" s="58"/>
      <c r="H903" s="58"/>
      <c r="I903" s="58"/>
      <c r="J903" s="58"/>
      <c r="K903" s="58"/>
      <c r="L903" s="58"/>
      <c r="M903" s="58"/>
      <c r="N903" s="58"/>
      <c r="O903" s="58"/>
      <c r="P903" s="58"/>
      <c r="Q903" s="58"/>
      <c r="R903" s="58"/>
      <c r="S903" s="58">
        <f t="shared" si="924"/>
        <v>350000</v>
      </c>
      <c r="T903" s="58">
        <f t="shared" si="925"/>
        <v>835770</v>
      </c>
      <c r="U903" s="58">
        <f>H903+I903+N903+O903</f>
        <v>0</v>
      </c>
      <c r="V903" s="58">
        <f t="shared" ref="V903:V949" si="969">P903</f>
        <v>0</v>
      </c>
      <c r="W903" s="58">
        <f t="shared" ref="W903:W949" si="970">Q903+R903</f>
        <v>0</v>
      </c>
      <c r="X903" s="59">
        <f>SUM(D903:R903)</f>
        <v>1185770</v>
      </c>
      <c r="Y903" s="59"/>
      <c r="Z903" s="1521">
        <f>100000+40000+20000-160000</f>
        <v>0</v>
      </c>
      <c r="AA903" s="1521"/>
      <c r="AB903" s="1521"/>
      <c r="AC903" s="1521"/>
      <c r="AD903" s="1521">
        <f>90000+25000</f>
        <v>115000</v>
      </c>
      <c r="AE903" s="59"/>
      <c r="AF903" s="59"/>
      <c r="AG903" s="59">
        <f t="shared" ref="AG903:AG934" si="971">Y903+AC903</f>
        <v>0</v>
      </c>
      <c r="AH903" s="59">
        <f>Z903+AD903+AA903</f>
        <v>115000</v>
      </c>
      <c r="AI903" s="59">
        <f t="shared" ref="AI903:AI929" si="972">AB903</f>
        <v>0</v>
      </c>
      <c r="AJ903" s="59">
        <f>AE903+AF903</f>
        <v>0</v>
      </c>
      <c r="AK903" s="59">
        <f>SUM(Y903:AF903)</f>
        <v>115000</v>
      </c>
      <c r="AL903" s="59">
        <f t="shared" ref="AL903:AL934" si="973">C903+X903+AK903</f>
        <v>1300770</v>
      </c>
      <c r="AM903" s="1742" t="s">
        <v>213</v>
      </c>
    </row>
    <row r="904" spans="1:39" x14ac:dyDescent="0.2">
      <c r="A904" s="1050">
        <v>212</v>
      </c>
      <c r="B904" s="1051">
        <v>112</v>
      </c>
      <c r="C904" s="11"/>
      <c r="D904" s="58"/>
      <c r="E904" s="58"/>
      <c r="F904" s="58"/>
      <c r="G904" s="58"/>
      <c r="H904" s="58"/>
      <c r="I904" s="58"/>
      <c r="J904" s="58"/>
      <c r="K904" s="58"/>
      <c r="L904" s="58"/>
      <c r="M904" s="58"/>
      <c r="N904" s="58"/>
      <c r="O904" s="58"/>
      <c r="P904" s="58"/>
      <c r="Q904" s="58"/>
      <c r="R904" s="58"/>
      <c r="S904" s="58">
        <f t="shared" si="924"/>
        <v>0</v>
      </c>
      <c r="T904" s="58">
        <f t="shared" si="925"/>
        <v>0</v>
      </c>
      <c r="U904" s="58">
        <f t="shared" ref="U904:U949" si="974">H904+I904+N904+O904</f>
        <v>0</v>
      </c>
      <c r="V904" s="58">
        <f t="shared" si="969"/>
        <v>0</v>
      </c>
      <c r="W904" s="58">
        <f t="shared" si="970"/>
        <v>0</v>
      </c>
      <c r="X904" s="59">
        <f t="shared" ref="X904:X948" si="975">SUM(D904:R904)</f>
        <v>0</v>
      </c>
      <c r="Y904" s="59"/>
      <c r="Z904" s="1521"/>
      <c r="AA904" s="1521"/>
      <c r="AB904" s="1521"/>
      <c r="AC904" s="1521"/>
      <c r="AD904" s="1521"/>
      <c r="AE904" s="59"/>
      <c r="AF904" s="59"/>
      <c r="AG904" s="59">
        <f t="shared" si="971"/>
        <v>0</v>
      </c>
      <c r="AH904" s="59">
        <f t="shared" ref="AH904:AH949" si="976">Z904+AD904+AA904</f>
        <v>0</v>
      </c>
      <c r="AI904" s="59">
        <f t="shared" si="972"/>
        <v>0</v>
      </c>
      <c r="AJ904" s="59">
        <f t="shared" ref="AJ904:AJ949" si="977">AE904+AF904</f>
        <v>0</v>
      </c>
      <c r="AK904" s="59">
        <f t="shared" ref="AK904:AK949" si="978">SUM(Y904:AF904)</f>
        <v>0</v>
      </c>
      <c r="AL904" s="59">
        <f t="shared" si="973"/>
        <v>0</v>
      </c>
      <c r="AM904" s="1743"/>
    </row>
    <row r="905" spans="1:39" x14ac:dyDescent="0.2">
      <c r="A905" s="1052">
        <v>213</v>
      </c>
      <c r="B905" s="1053">
        <v>119</v>
      </c>
      <c r="C905" s="12"/>
      <c r="D905" s="58"/>
      <c r="E905" s="58">
        <f>300000+100000</f>
        <v>400000</v>
      </c>
      <c r="F905" s="58">
        <f>400000</f>
        <v>400000</v>
      </c>
      <c r="G905" s="58"/>
      <c r="H905" s="58"/>
      <c r="I905" s="58"/>
      <c r="J905" s="58"/>
      <c r="K905" s="58"/>
      <c r="L905" s="58"/>
      <c r="M905" s="58"/>
      <c r="N905" s="58"/>
      <c r="O905" s="58"/>
      <c r="P905" s="58"/>
      <c r="Q905" s="58"/>
      <c r="R905" s="58"/>
      <c r="S905" s="58">
        <f t="shared" si="924"/>
        <v>400000</v>
      </c>
      <c r="T905" s="58">
        <f t="shared" si="925"/>
        <v>400000</v>
      </c>
      <c r="U905" s="58">
        <f t="shared" si="974"/>
        <v>0</v>
      </c>
      <c r="V905" s="58">
        <f t="shared" si="969"/>
        <v>0</v>
      </c>
      <c r="W905" s="58">
        <f t="shared" si="970"/>
        <v>0</v>
      </c>
      <c r="X905" s="59">
        <f t="shared" si="975"/>
        <v>800000</v>
      </c>
      <c r="Y905" s="59"/>
      <c r="Z905" s="1521">
        <f>60000+9000-69000</f>
        <v>0</v>
      </c>
      <c r="AA905" s="1521"/>
      <c r="AB905" s="1521"/>
      <c r="AC905" s="1521"/>
      <c r="AD905" s="1521">
        <f>45000+7800</f>
        <v>52800</v>
      </c>
      <c r="AE905" s="59"/>
      <c r="AF905" s="59"/>
      <c r="AG905" s="59">
        <f t="shared" si="971"/>
        <v>0</v>
      </c>
      <c r="AH905" s="59">
        <f t="shared" si="976"/>
        <v>52800</v>
      </c>
      <c r="AI905" s="59">
        <f t="shared" si="972"/>
        <v>0</v>
      </c>
      <c r="AJ905" s="59">
        <f t="shared" si="977"/>
        <v>0</v>
      </c>
      <c r="AK905" s="59">
        <f t="shared" si="978"/>
        <v>52800</v>
      </c>
      <c r="AL905" s="59">
        <f t="shared" si="973"/>
        <v>852800</v>
      </c>
      <c r="AM905" s="1743"/>
    </row>
    <row r="906" spans="1:39" x14ac:dyDescent="0.2">
      <c r="A906" s="1052">
        <v>214</v>
      </c>
      <c r="B906" s="1053">
        <v>112</v>
      </c>
      <c r="C906" s="12"/>
      <c r="D906" s="58"/>
      <c r="E906" s="58"/>
      <c r="F906" s="58"/>
      <c r="G906" s="58"/>
      <c r="H906" s="58"/>
      <c r="I906" s="58"/>
      <c r="J906" s="58"/>
      <c r="K906" s="58"/>
      <c r="L906" s="58"/>
      <c r="M906" s="58"/>
      <c r="N906" s="58"/>
      <c r="O906" s="58"/>
      <c r="P906" s="58"/>
      <c r="Q906" s="58"/>
      <c r="R906" s="58"/>
      <c r="S906" s="58">
        <f t="shared" si="924"/>
        <v>0</v>
      </c>
      <c r="T906" s="58">
        <f t="shared" si="925"/>
        <v>0</v>
      </c>
      <c r="U906" s="58">
        <f t="shared" si="974"/>
        <v>0</v>
      </c>
      <c r="V906" s="58">
        <f t="shared" si="969"/>
        <v>0</v>
      </c>
      <c r="W906" s="58">
        <f t="shared" si="970"/>
        <v>0</v>
      </c>
      <c r="X906" s="59">
        <f t="shared" si="975"/>
        <v>0</v>
      </c>
      <c r="Y906" s="59"/>
      <c r="Z906" s="1521"/>
      <c r="AA906" s="1521"/>
      <c r="AB906" s="1521"/>
      <c r="AC906" s="1521"/>
      <c r="AD906" s="1521"/>
      <c r="AE906" s="59"/>
      <c r="AF906" s="59"/>
      <c r="AG906" s="59">
        <f t="shared" si="971"/>
        <v>0</v>
      </c>
      <c r="AH906" s="59">
        <f t="shared" si="976"/>
        <v>0</v>
      </c>
      <c r="AI906" s="59">
        <f t="shared" si="972"/>
        <v>0</v>
      </c>
      <c r="AJ906" s="59">
        <f t="shared" si="977"/>
        <v>0</v>
      </c>
      <c r="AK906" s="59">
        <f t="shared" si="978"/>
        <v>0</v>
      </c>
      <c r="AL906" s="59">
        <f t="shared" si="973"/>
        <v>0</v>
      </c>
      <c r="AM906" s="1743"/>
    </row>
    <row r="907" spans="1:39" x14ac:dyDescent="0.2">
      <c r="A907" s="1050">
        <v>221</v>
      </c>
      <c r="B907" s="1051">
        <v>244</v>
      </c>
      <c r="C907" s="11"/>
      <c r="D907" s="58"/>
      <c r="E907" s="58">
        <f>4000</f>
        <v>4000</v>
      </c>
      <c r="F907" s="58">
        <f>1000</f>
        <v>1000</v>
      </c>
      <c r="G907" s="58"/>
      <c r="H907" s="58"/>
      <c r="I907" s="58"/>
      <c r="J907" s="58"/>
      <c r="K907" s="58"/>
      <c r="L907" s="58"/>
      <c r="M907" s="58"/>
      <c r="N907" s="58"/>
      <c r="O907" s="58"/>
      <c r="P907" s="58"/>
      <c r="Q907" s="58"/>
      <c r="R907" s="58"/>
      <c r="S907" s="58">
        <f t="shared" si="924"/>
        <v>4000</v>
      </c>
      <c r="T907" s="58">
        <f t="shared" si="925"/>
        <v>1000</v>
      </c>
      <c r="U907" s="58">
        <f t="shared" si="974"/>
        <v>0</v>
      </c>
      <c r="V907" s="58">
        <f t="shared" si="969"/>
        <v>0</v>
      </c>
      <c r="W907" s="58">
        <f t="shared" si="970"/>
        <v>0</v>
      </c>
      <c r="X907" s="59">
        <f t="shared" si="975"/>
        <v>5000</v>
      </c>
      <c r="Y907" s="59"/>
      <c r="Z907" s="1521"/>
      <c r="AA907" s="1521"/>
      <c r="AB907" s="1521"/>
      <c r="AC907" s="1521"/>
      <c r="AD907" s="1521"/>
      <c r="AE907" s="59"/>
      <c r="AF907" s="59"/>
      <c r="AG907" s="59">
        <f t="shared" si="971"/>
        <v>0</v>
      </c>
      <c r="AH907" s="59">
        <f t="shared" si="976"/>
        <v>0</v>
      </c>
      <c r="AI907" s="59">
        <f t="shared" si="972"/>
        <v>0</v>
      </c>
      <c r="AJ907" s="59">
        <f t="shared" si="977"/>
        <v>0</v>
      </c>
      <c r="AK907" s="59">
        <f t="shared" si="978"/>
        <v>0</v>
      </c>
      <c r="AL907" s="59">
        <f t="shared" si="973"/>
        <v>5000</v>
      </c>
      <c r="AM907" s="1743"/>
    </row>
    <row r="908" spans="1:39" x14ac:dyDescent="0.2">
      <c r="A908" s="1052">
        <v>222</v>
      </c>
      <c r="B908" s="1053">
        <v>112</v>
      </c>
      <c r="C908" s="12"/>
      <c r="D908" s="58"/>
      <c r="E908" s="58"/>
      <c r="F908" s="58"/>
      <c r="G908" s="58"/>
      <c r="H908" s="58"/>
      <c r="I908" s="58"/>
      <c r="J908" s="58"/>
      <c r="K908" s="58"/>
      <c r="L908" s="58"/>
      <c r="M908" s="58"/>
      <c r="N908" s="58"/>
      <c r="O908" s="58"/>
      <c r="P908" s="58"/>
      <c r="Q908" s="58"/>
      <c r="R908" s="58"/>
      <c r="S908" s="58">
        <f t="shared" si="924"/>
        <v>0</v>
      </c>
      <c r="T908" s="58">
        <f t="shared" si="925"/>
        <v>0</v>
      </c>
      <c r="U908" s="58">
        <f t="shared" si="974"/>
        <v>0</v>
      </c>
      <c r="V908" s="58">
        <f t="shared" si="969"/>
        <v>0</v>
      </c>
      <c r="W908" s="58">
        <f t="shared" si="970"/>
        <v>0</v>
      </c>
      <c r="X908" s="59">
        <f t="shared" si="975"/>
        <v>0</v>
      </c>
      <c r="Y908" s="59"/>
      <c r="Z908" s="1521"/>
      <c r="AA908" s="1521"/>
      <c r="AB908" s="1521"/>
      <c r="AC908" s="1521"/>
      <c r="AD908" s="1521"/>
      <c r="AE908" s="59"/>
      <c r="AF908" s="59"/>
      <c r="AG908" s="59">
        <f t="shared" si="971"/>
        <v>0</v>
      </c>
      <c r="AH908" s="59">
        <f t="shared" si="976"/>
        <v>0</v>
      </c>
      <c r="AI908" s="59">
        <f t="shared" si="972"/>
        <v>0</v>
      </c>
      <c r="AJ908" s="59">
        <f t="shared" si="977"/>
        <v>0</v>
      </c>
      <c r="AK908" s="59">
        <f t="shared" si="978"/>
        <v>0</v>
      </c>
      <c r="AL908" s="59">
        <f t="shared" si="973"/>
        <v>0</v>
      </c>
      <c r="AM908" s="1743"/>
    </row>
    <row r="909" spans="1:39" x14ac:dyDescent="0.2">
      <c r="A909" s="1052">
        <v>222</v>
      </c>
      <c r="B909" s="1053">
        <v>244</v>
      </c>
      <c r="C909" s="12"/>
      <c r="D909" s="58"/>
      <c r="E909" s="58"/>
      <c r="F909" s="58"/>
      <c r="G909" s="58"/>
      <c r="H909" s="58"/>
      <c r="I909" s="58"/>
      <c r="J909" s="58"/>
      <c r="K909" s="58"/>
      <c r="L909" s="58"/>
      <c r="M909" s="58"/>
      <c r="N909" s="58"/>
      <c r="O909" s="58"/>
      <c r="P909" s="58"/>
      <c r="Q909" s="58"/>
      <c r="R909" s="58"/>
      <c r="S909" s="58">
        <f t="shared" si="924"/>
        <v>0</v>
      </c>
      <c r="T909" s="58">
        <f t="shared" si="925"/>
        <v>0</v>
      </c>
      <c r="U909" s="58">
        <f t="shared" si="974"/>
        <v>0</v>
      </c>
      <c r="V909" s="58">
        <f t="shared" si="969"/>
        <v>0</v>
      </c>
      <c r="W909" s="58">
        <f t="shared" si="970"/>
        <v>0</v>
      </c>
      <c r="X909" s="59">
        <f t="shared" si="975"/>
        <v>0</v>
      </c>
      <c r="Y909" s="59"/>
      <c r="Z909" s="1521"/>
      <c r="AA909" s="1521"/>
      <c r="AB909" s="1521"/>
      <c r="AC909" s="1521"/>
      <c r="AD909" s="1521"/>
      <c r="AE909" s="59"/>
      <c r="AF909" s="59"/>
      <c r="AG909" s="59">
        <f t="shared" si="971"/>
        <v>0</v>
      </c>
      <c r="AH909" s="59">
        <f t="shared" si="976"/>
        <v>0</v>
      </c>
      <c r="AI909" s="59">
        <f t="shared" si="972"/>
        <v>0</v>
      </c>
      <c r="AJ909" s="59">
        <f t="shared" si="977"/>
        <v>0</v>
      </c>
      <c r="AK909" s="59">
        <f t="shared" si="978"/>
        <v>0</v>
      </c>
      <c r="AL909" s="59">
        <f t="shared" si="973"/>
        <v>0</v>
      </c>
      <c r="AM909" s="1743"/>
    </row>
    <row r="910" spans="1:39" x14ac:dyDescent="0.2">
      <c r="A910" s="1054" t="s">
        <v>196</v>
      </c>
      <c r="B910" s="1053">
        <v>247</v>
      </c>
      <c r="C910" s="42"/>
      <c r="D910" s="58"/>
      <c r="E910" s="58"/>
      <c r="F910" s="58"/>
      <c r="G910" s="58"/>
      <c r="H910" s="58"/>
      <c r="I910" s="58"/>
      <c r="J910" s="58"/>
      <c r="K910" s="58"/>
      <c r="L910" s="58"/>
      <c r="M910" s="58"/>
      <c r="N910" s="58"/>
      <c r="O910" s="58"/>
      <c r="P910" s="58"/>
      <c r="Q910" s="58"/>
      <c r="R910" s="58"/>
      <c r="S910" s="58">
        <f t="shared" si="924"/>
        <v>0</v>
      </c>
      <c r="T910" s="58">
        <f t="shared" si="925"/>
        <v>0</v>
      </c>
      <c r="U910" s="58">
        <f t="shared" si="974"/>
        <v>0</v>
      </c>
      <c r="V910" s="58">
        <f t="shared" si="969"/>
        <v>0</v>
      </c>
      <c r="W910" s="58">
        <f t="shared" si="970"/>
        <v>0</v>
      </c>
      <c r="X910" s="59">
        <f t="shared" si="975"/>
        <v>0</v>
      </c>
      <c r="Y910" s="59"/>
      <c r="Z910" s="1521"/>
      <c r="AA910" s="1521"/>
      <c r="AB910" s="1521"/>
      <c r="AC910" s="1521"/>
      <c r="AD910" s="1521"/>
      <c r="AE910" s="59"/>
      <c r="AF910" s="59"/>
      <c r="AG910" s="59">
        <f t="shared" si="971"/>
        <v>0</v>
      </c>
      <c r="AH910" s="59">
        <f t="shared" si="976"/>
        <v>0</v>
      </c>
      <c r="AI910" s="59">
        <f t="shared" si="972"/>
        <v>0</v>
      </c>
      <c r="AJ910" s="59">
        <f t="shared" si="977"/>
        <v>0</v>
      </c>
      <c r="AK910" s="59">
        <f t="shared" si="978"/>
        <v>0</v>
      </c>
      <c r="AL910" s="59">
        <f t="shared" si="973"/>
        <v>0</v>
      </c>
      <c r="AM910" s="1743"/>
    </row>
    <row r="911" spans="1:39" x14ac:dyDescent="0.2">
      <c r="A911" s="1054" t="s">
        <v>197</v>
      </c>
      <c r="B911" s="1053">
        <v>247</v>
      </c>
      <c r="C911" s="42"/>
      <c r="D911" s="58"/>
      <c r="E911" s="58"/>
      <c r="F911" s="58"/>
      <c r="G911" s="58"/>
      <c r="H911" s="58"/>
      <c r="I911" s="58"/>
      <c r="J911" s="58"/>
      <c r="K911" s="58"/>
      <c r="L911" s="58"/>
      <c r="M911" s="58"/>
      <c r="N911" s="58"/>
      <c r="O911" s="58"/>
      <c r="P911" s="58"/>
      <c r="Q911" s="58"/>
      <c r="R911" s="58"/>
      <c r="S911" s="58">
        <f t="shared" si="924"/>
        <v>0</v>
      </c>
      <c r="T911" s="58">
        <f t="shared" si="925"/>
        <v>0</v>
      </c>
      <c r="U911" s="58">
        <f t="shared" si="974"/>
        <v>0</v>
      </c>
      <c r="V911" s="58">
        <f t="shared" si="969"/>
        <v>0</v>
      </c>
      <c r="W911" s="58">
        <f t="shared" si="970"/>
        <v>0</v>
      </c>
      <c r="X911" s="59">
        <f t="shared" si="975"/>
        <v>0</v>
      </c>
      <c r="Y911" s="59"/>
      <c r="Z911" s="1521">
        <f>50000</f>
        <v>50000</v>
      </c>
      <c r="AA911" s="1521"/>
      <c r="AB911" s="1521"/>
      <c r="AC911" s="1521"/>
      <c r="AD911" s="1521"/>
      <c r="AE911" s="59"/>
      <c r="AF911" s="59"/>
      <c r="AG911" s="59">
        <f t="shared" si="971"/>
        <v>0</v>
      </c>
      <c r="AH911" s="59">
        <f t="shared" si="976"/>
        <v>50000</v>
      </c>
      <c r="AI911" s="59">
        <f t="shared" si="972"/>
        <v>0</v>
      </c>
      <c r="AJ911" s="59">
        <f t="shared" si="977"/>
        <v>0</v>
      </c>
      <c r="AK911" s="59">
        <f t="shared" si="978"/>
        <v>50000</v>
      </c>
      <c r="AL911" s="59">
        <f t="shared" si="973"/>
        <v>50000</v>
      </c>
      <c r="AM911" s="1743"/>
    </row>
    <row r="912" spans="1:39" x14ac:dyDescent="0.2">
      <c r="A912" s="1054" t="s">
        <v>198</v>
      </c>
      <c r="B912" s="1053">
        <v>244</v>
      </c>
      <c r="C912" s="42"/>
      <c r="D912" s="58"/>
      <c r="E912" s="58"/>
      <c r="F912" s="58"/>
      <c r="G912" s="58"/>
      <c r="H912" s="58"/>
      <c r="I912" s="58"/>
      <c r="J912" s="58"/>
      <c r="K912" s="58"/>
      <c r="L912" s="58"/>
      <c r="M912" s="58"/>
      <c r="N912" s="58"/>
      <c r="O912" s="58"/>
      <c r="P912" s="58"/>
      <c r="Q912" s="58"/>
      <c r="R912" s="58"/>
      <c r="S912" s="58">
        <f t="shared" si="924"/>
        <v>0</v>
      </c>
      <c r="T912" s="58">
        <f t="shared" si="925"/>
        <v>0</v>
      </c>
      <c r="U912" s="58">
        <f t="shared" si="974"/>
        <v>0</v>
      </c>
      <c r="V912" s="58">
        <f t="shared" si="969"/>
        <v>0</v>
      </c>
      <c r="W912" s="58">
        <f t="shared" si="970"/>
        <v>0</v>
      </c>
      <c r="X912" s="59">
        <f t="shared" si="975"/>
        <v>0</v>
      </c>
      <c r="Y912" s="59"/>
      <c r="Z912" s="1521">
        <f>16000</f>
        <v>16000</v>
      </c>
      <c r="AA912" s="1521"/>
      <c r="AB912" s="1521"/>
      <c r="AC912" s="1521"/>
      <c r="AD912" s="1521"/>
      <c r="AE912" s="59"/>
      <c r="AF912" s="59"/>
      <c r="AG912" s="59">
        <f t="shared" si="971"/>
        <v>0</v>
      </c>
      <c r="AH912" s="59">
        <f t="shared" si="976"/>
        <v>16000</v>
      </c>
      <c r="AI912" s="59">
        <f t="shared" si="972"/>
        <v>0</v>
      </c>
      <c r="AJ912" s="59">
        <f t="shared" si="977"/>
        <v>0</v>
      </c>
      <c r="AK912" s="59">
        <f t="shared" si="978"/>
        <v>16000</v>
      </c>
      <c r="AL912" s="59">
        <f t="shared" si="973"/>
        <v>16000</v>
      </c>
      <c r="AM912" s="1743"/>
    </row>
    <row r="913" spans="1:39" x14ac:dyDescent="0.2">
      <c r="A913" s="1054" t="s">
        <v>878</v>
      </c>
      <c r="B913" s="1053">
        <v>244</v>
      </c>
      <c r="C913" s="42"/>
      <c r="D913" s="58"/>
      <c r="E913" s="58"/>
      <c r="F913" s="58"/>
      <c r="G913" s="58"/>
      <c r="H913" s="58"/>
      <c r="I913" s="58"/>
      <c r="J913" s="58"/>
      <c r="K913" s="58"/>
      <c r="L913" s="58"/>
      <c r="M913" s="58"/>
      <c r="N913" s="58"/>
      <c r="O913" s="58"/>
      <c r="P913" s="58"/>
      <c r="Q913" s="58"/>
      <c r="R913" s="58"/>
      <c r="S913" s="58">
        <f t="shared" si="924"/>
        <v>0</v>
      </c>
      <c r="T913" s="58">
        <f t="shared" si="925"/>
        <v>0</v>
      </c>
      <c r="U913" s="58">
        <f t="shared" si="974"/>
        <v>0</v>
      </c>
      <c r="V913" s="58">
        <f t="shared" si="969"/>
        <v>0</v>
      </c>
      <c r="W913" s="58">
        <f t="shared" si="970"/>
        <v>0</v>
      </c>
      <c r="X913" s="59">
        <f>SUM(D913:R913)</f>
        <v>0</v>
      </c>
      <c r="Y913" s="59"/>
      <c r="Z913" s="1521">
        <f>5598</f>
        <v>5598</v>
      </c>
      <c r="AA913" s="1521"/>
      <c r="AB913" s="1521"/>
      <c r="AC913" s="1521"/>
      <c r="AD913" s="1521"/>
      <c r="AE913" s="59"/>
      <c r="AF913" s="59"/>
      <c r="AG913" s="59">
        <f t="shared" si="971"/>
        <v>0</v>
      </c>
      <c r="AH913" s="59">
        <f t="shared" si="976"/>
        <v>5598</v>
      </c>
      <c r="AI913" s="59">
        <f t="shared" si="972"/>
        <v>0</v>
      </c>
      <c r="AJ913" s="59">
        <f t="shared" si="977"/>
        <v>0</v>
      </c>
      <c r="AK913" s="59">
        <f t="shared" si="978"/>
        <v>5598</v>
      </c>
      <c r="AL913" s="59">
        <f t="shared" si="973"/>
        <v>5598</v>
      </c>
      <c r="AM913" s="1743"/>
    </row>
    <row r="914" spans="1:39" x14ac:dyDescent="0.2">
      <c r="A914" s="1052">
        <v>224</v>
      </c>
      <c r="B914" s="1053">
        <v>244</v>
      </c>
      <c r="C914" s="12"/>
      <c r="D914" s="58"/>
      <c r="E914" s="58"/>
      <c r="F914" s="58"/>
      <c r="G914" s="58"/>
      <c r="H914" s="58"/>
      <c r="I914" s="58"/>
      <c r="J914" s="58"/>
      <c r="K914" s="58"/>
      <c r="L914" s="58"/>
      <c r="M914" s="58"/>
      <c r="N914" s="58"/>
      <c r="O914" s="58"/>
      <c r="P914" s="58"/>
      <c r="Q914" s="58"/>
      <c r="R914" s="58"/>
      <c r="S914" s="58">
        <f t="shared" si="924"/>
        <v>0</v>
      </c>
      <c r="T914" s="58">
        <f t="shared" si="925"/>
        <v>0</v>
      </c>
      <c r="U914" s="58">
        <f t="shared" si="974"/>
        <v>0</v>
      </c>
      <c r="V914" s="58">
        <f t="shared" si="969"/>
        <v>0</v>
      </c>
      <c r="W914" s="58">
        <f t="shared" si="970"/>
        <v>0</v>
      </c>
      <c r="X914" s="59">
        <f t="shared" si="975"/>
        <v>0</v>
      </c>
      <c r="Y914" s="59"/>
      <c r="Z914" s="1521">
        <f>1000</f>
        <v>1000</v>
      </c>
      <c r="AA914" s="1521"/>
      <c r="AB914" s="1521"/>
      <c r="AC914" s="1521"/>
      <c r="AD914" s="1521"/>
      <c r="AE914" s="59"/>
      <c r="AF914" s="59"/>
      <c r="AG914" s="59">
        <f t="shared" si="971"/>
        <v>0</v>
      </c>
      <c r="AH914" s="59">
        <f t="shared" si="976"/>
        <v>1000</v>
      </c>
      <c r="AI914" s="59">
        <f t="shared" si="972"/>
        <v>0</v>
      </c>
      <c r="AJ914" s="59">
        <f t="shared" si="977"/>
        <v>0</v>
      </c>
      <c r="AK914" s="59">
        <f t="shared" si="978"/>
        <v>1000</v>
      </c>
      <c r="AL914" s="59">
        <f t="shared" si="973"/>
        <v>1000</v>
      </c>
      <c r="AM914" s="1743"/>
    </row>
    <row r="915" spans="1:39" x14ac:dyDescent="0.2">
      <c r="A915" s="1055" t="s">
        <v>199</v>
      </c>
      <c r="B915" s="1057">
        <v>244</v>
      </c>
      <c r="C915" s="14"/>
      <c r="D915" s="58"/>
      <c r="E915" s="58"/>
      <c r="F915" s="58"/>
      <c r="G915" s="58"/>
      <c r="H915" s="58"/>
      <c r="I915" s="58"/>
      <c r="J915" s="58"/>
      <c r="K915" s="58"/>
      <c r="L915" s="58"/>
      <c r="M915" s="58"/>
      <c r="N915" s="58"/>
      <c r="O915" s="58"/>
      <c r="P915" s="58"/>
      <c r="Q915" s="58"/>
      <c r="R915" s="58"/>
      <c r="S915" s="58">
        <f t="shared" si="924"/>
        <v>0</v>
      </c>
      <c r="T915" s="58">
        <f t="shared" si="925"/>
        <v>0</v>
      </c>
      <c r="U915" s="58">
        <f t="shared" si="974"/>
        <v>0</v>
      </c>
      <c r="V915" s="58">
        <f t="shared" si="969"/>
        <v>0</v>
      </c>
      <c r="W915" s="58">
        <f t="shared" si="970"/>
        <v>0</v>
      </c>
      <c r="X915" s="59">
        <f t="shared" si="975"/>
        <v>0</v>
      </c>
      <c r="Y915" s="59"/>
      <c r="Z915" s="1521">
        <f>15000</f>
        <v>15000</v>
      </c>
      <c r="AA915" s="1521"/>
      <c r="AB915" s="1521"/>
      <c r="AC915" s="1521"/>
      <c r="AD915" s="1521"/>
      <c r="AE915" s="59"/>
      <c r="AF915" s="59"/>
      <c r="AG915" s="59">
        <f t="shared" si="971"/>
        <v>0</v>
      </c>
      <c r="AH915" s="59">
        <f t="shared" si="976"/>
        <v>15000</v>
      </c>
      <c r="AI915" s="59">
        <f t="shared" si="972"/>
        <v>0</v>
      </c>
      <c r="AJ915" s="59">
        <f t="shared" si="977"/>
        <v>0</v>
      </c>
      <c r="AK915" s="59">
        <f t="shared" si="978"/>
        <v>15000</v>
      </c>
      <c r="AL915" s="59">
        <f t="shared" si="973"/>
        <v>15000</v>
      </c>
      <c r="AM915" s="1743"/>
    </row>
    <row r="916" spans="1:39" x14ac:dyDescent="0.2">
      <c r="A916" s="1055" t="s">
        <v>200</v>
      </c>
      <c r="B916" s="1057">
        <v>244</v>
      </c>
      <c r="C916" s="14"/>
      <c r="D916" s="58"/>
      <c r="E916" s="58"/>
      <c r="F916" s="58"/>
      <c r="G916" s="58"/>
      <c r="H916" s="58"/>
      <c r="I916" s="58"/>
      <c r="J916" s="58"/>
      <c r="K916" s="58"/>
      <c r="L916" s="58"/>
      <c r="M916" s="58"/>
      <c r="N916" s="58"/>
      <c r="O916" s="58"/>
      <c r="P916" s="58"/>
      <c r="Q916" s="58"/>
      <c r="R916" s="58"/>
      <c r="S916" s="58">
        <f t="shared" si="924"/>
        <v>0</v>
      </c>
      <c r="T916" s="58">
        <f t="shared" si="925"/>
        <v>0</v>
      </c>
      <c r="U916" s="58">
        <f t="shared" si="974"/>
        <v>0</v>
      </c>
      <c r="V916" s="58">
        <f t="shared" si="969"/>
        <v>0</v>
      </c>
      <c r="W916" s="58">
        <f t="shared" si="970"/>
        <v>0</v>
      </c>
      <c r="X916" s="59">
        <f t="shared" si="975"/>
        <v>0</v>
      </c>
      <c r="Y916" s="59"/>
      <c r="Z916" s="1521"/>
      <c r="AA916" s="1521"/>
      <c r="AB916" s="1521"/>
      <c r="AC916" s="1521"/>
      <c r="AD916" s="1521"/>
      <c r="AE916" s="59"/>
      <c r="AF916" s="59"/>
      <c r="AG916" s="59">
        <f t="shared" si="971"/>
        <v>0</v>
      </c>
      <c r="AH916" s="59">
        <f t="shared" si="976"/>
        <v>0</v>
      </c>
      <c r="AI916" s="59">
        <f t="shared" si="972"/>
        <v>0</v>
      </c>
      <c r="AJ916" s="59">
        <f t="shared" si="977"/>
        <v>0</v>
      </c>
      <c r="AK916" s="59">
        <f t="shared" si="978"/>
        <v>0</v>
      </c>
      <c r="AL916" s="59">
        <f t="shared" si="973"/>
        <v>0</v>
      </c>
      <c r="AM916" s="1743"/>
    </row>
    <row r="917" spans="1:39" x14ac:dyDescent="0.2">
      <c r="A917" s="1055" t="s">
        <v>201</v>
      </c>
      <c r="B917" s="1057">
        <v>244</v>
      </c>
      <c r="C917" s="14"/>
      <c r="D917" s="58"/>
      <c r="E917" s="58">
        <f>7000</f>
        <v>7000</v>
      </c>
      <c r="F917" s="58">
        <f>7000</f>
        <v>7000</v>
      </c>
      <c r="G917" s="58"/>
      <c r="H917" s="58"/>
      <c r="I917" s="58"/>
      <c r="J917" s="58"/>
      <c r="K917" s="58"/>
      <c r="L917" s="58"/>
      <c r="M917" s="58"/>
      <c r="N917" s="58"/>
      <c r="O917" s="58"/>
      <c r="P917" s="58"/>
      <c r="Q917" s="58"/>
      <c r="R917" s="58"/>
      <c r="S917" s="58">
        <f t="shared" si="924"/>
        <v>7000</v>
      </c>
      <c r="T917" s="58">
        <f t="shared" si="925"/>
        <v>7000</v>
      </c>
      <c r="U917" s="58">
        <f t="shared" si="974"/>
        <v>0</v>
      </c>
      <c r="V917" s="58">
        <f t="shared" si="969"/>
        <v>0</v>
      </c>
      <c r="W917" s="58">
        <f t="shared" si="970"/>
        <v>0</v>
      </c>
      <c r="X917" s="59">
        <f t="shared" si="975"/>
        <v>14000</v>
      </c>
      <c r="Y917" s="59"/>
      <c r="Z917" s="1521">
        <f>900+1400+3350</f>
        <v>5650</v>
      </c>
      <c r="AA917" s="1521"/>
      <c r="AB917" s="1521"/>
      <c r="AC917" s="1521"/>
      <c r="AD917" s="1521"/>
      <c r="AE917" s="59"/>
      <c r="AF917" s="59"/>
      <c r="AG917" s="59">
        <f t="shared" si="971"/>
        <v>0</v>
      </c>
      <c r="AH917" s="59">
        <f t="shared" si="976"/>
        <v>5650</v>
      </c>
      <c r="AI917" s="59">
        <f t="shared" si="972"/>
        <v>0</v>
      </c>
      <c r="AJ917" s="59">
        <f t="shared" si="977"/>
        <v>0</v>
      </c>
      <c r="AK917" s="59">
        <f t="shared" si="978"/>
        <v>5650</v>
      </c>
      <c r="AL917" s="59">
        <f t="shared" si="973"/>
        <v>19650</v>
      </c>
      <c r="AM917" s="1743"/>
    </row>
    <row r="918" spans="1:39" x14ac:dyDescent="0.2">
      <c r="A918" s="1055" t="s">
        <v>202</v>
      </c>
      <c r="B918" s="1057">
        <v>244</v>
      </c>
      <c r="C918" s="14"/>
      <c r="D918" s="58"/>
      <c r="E918" s="58"/>
      <c r="F918" s="58"/>
      <c r="G918" s="58"/>
      <c r="H918" s="58"/>
      <c r="I918" s="58"/>
      <c r="J918" s="58"/>
      <c r="K918" s="58"/>
      <c r="L918" s="58"/>
      <c r="M918" s="58"/>
      <c r="N918" s="58"/>
      <c r="O918" s="58"/>
      <c r="P918" s="58"/>
      <c r="Q918" s="58"/>
      <c r="R918" s="58"/>
      <c r="S918" s="58">
        <f t="shared" si="924"/>
        <v>0</v>
      </c>
      <c r="T918" s="58">
        <f t="shared" si="925"/>
        <v>0</v>
      </c>
      <c r="U918" s="58">
        <f t="shared" si="974"/>
        <v>0</v>
      </c>
      <c r="V918" s="58">
        <f t="shared" si="969"/>
        <v>0</v>
      </c>
      <c r="W918" s="58">
        <f t="shared" si="970"/>
        <v>0</v>
      </c>
      <c r="X918" s="59">
        <f t="shared" si="975"/>
        <v>0</v>
      </c>
      <c r="Y918" s="59"/>
      <c r="Z918" s="1521"/>
      <c r="AA918" s="1521"/>
      <c r="AB918" s="1521"/>
      <c r="AC918" s="1521"/>
      <c r="AD918" s="1521"/>
      <c r="AE918" s="59"/>
      <c r="AF918" s="59"/>
      <c r="AG918" s="59">
        <f t="shared" si="971"/>
        <v>0</v>
      </c>
      <c r="AH918" s="59">
        <f t="shared" si="976"/>
        <v>0</v>
      </c>
      <c r="AI918" s="59">
        <f t="shared" si="972"/>
        <v>0</v>
      </c>
      <c r="AJ918" s="59">
        <f t="shared" si="977"/>
        <v>0</v>
      </c>
      <c r="AK918" s="59">
        <f t="shared" si="978"/>
        <v>0</v>
      </c>
      <c r="AL918" s="59">
        <f t="shared" si="973"/>
        <v>0</v>
      </c>
      <c r="AM918" s="1743"/>
    </row>
    <row r="919" spans="1:39" x14ac:dyDescent="0.2">
      <c r="A919" s="1056" t="s">
        <v>246</v>
      </c>
      <c r="B919" s="1057">
        <v>244</v>
      </c>
      <c r="C919" s="15"/>
      <c r="D919" s="58"/>
      <c r="E919" s="58">
        <f>20000</f>
        <v>20000</v>
      </c>
      <c r="F919" s="58">
        <f>15000</f>
        <v>15000</v>
      </c>
      <c r="G919" s="58"/>
      <c r="H919" s="58"/>
      <c r="I919" s="58"/>
      <c r="J919" s="58"/>
      <c r="K919" s="58"/>
      <c r="L919" s="58"/>
      <c r="M919" s="58"/>
      <c r="N919" s="58"/>
      <c r="O919" s="58"/>
      <c r="P919" s="58"/>
      <c r="Q919" s="58"/>
      <c r="R919" s="58"/>
      <c r="S919" s="58">
        <f t="shared" si="924"/>
        <v>20000</v>
      </c>
      <c r="T919" s="58">
        <f t="shared" si="925"/>
        <v>15000</v>
      </c>
      <c r="U919" s="58">
        <f t="shared" si="974"/>
        <v>0</v>
      </c>
      <c r="V919" s="58">
        <f t="shared" si="969"/>
        <v>0</v>
      </c>
      <c r="W919" s="58">
        <f t="shared" si="970"/>
        <v>0</v>
      </c>
      <c r="X919" s="59">
        <f t="shared" si="975"/>
        <v>35000</v>
      </c>
      <c r="Y919" s="59"/>
      <c r="Z919" s="1521">
        <f>2426+8000+1200</f>
        <v>11626</v>
      </c>
      <c r="AA919" s="1521"/>
      <c r="AB919" s="1521"/>
      <c r="AC919" s="1521"/>
      <c r="AD919" s="1521"/>
      <c r="AE919" s="59"/>
      <c r="AF919" s="59"/>
      <c r="AG919" s="59">
        <f t="shared" si="971"/>
        <v>0</v>
      </c>
      <c r="AH919" s="59">
        <f t="shared" si="976"/>
        <v>11626</v>
      </c>
      <c r="AI919" s="59">
        <f t="shared" si="972"/>
        <v>0</v>
      </c>
      <c r="AJ919" s="59">
        <f t="shared" si="977"/>
        <v>0</v>
      </c>
      <c r="AK919" s="59">
        <f t="shared" si="978"/>
        <v>11626</v>
      </c>
      <c r="AL919" s="59">
        <f t="shared" si="973"/>
        <v>46626</v>
      </c>
      <c r="AM919" s="1743"/>
    </row>
    <row r="920" spans="1:39" x14ac:dyDescent="0.2">
      <c r="A920" s="1056" t="s">
        <v>248</v>
      </c>
      <c r="B920" s="1057">
        <v>244</v>
      </c>
      <c r="C920" s="15"/>
      <c r="D920" s="58"/>
      <c r="E920" s="58"/>
      <c r="F920" s="58"/>
      <c r="G920" s="58"/>
      <c r="H920" s="58"/>
      <c r="I920" s="58"/>
      <c r="J920" s="58"/>
      <c r="K920" s="58"/>
      <c r="L920" s="58"/>
      <c r="M920" s="58"/>
      <c r="N920" s="58"/>
      <c r="O920" s="58"/>
      <c r="P920" s="58"/>
      <c r="Q920" s="58"/>
      <c r="R920" s="58"/>
      <c r="S920" s="58">
        <f t="shared" si="924"/>
        <v>0</v>
      </c>
      <c r="T920" s="58">
        <f t="shared" si="925"/>
        <v>0</v>
      </c>
      <c r="U920" s="58">
        <f t="shared" si="974"/>
        <v>0</v>
      </c>
      <c r="V920" s="58">
        <f t="shared" si="969"/>
        <v>0</v>
      </c>
      <c r="W920" s="58">
        <f t="shared" si="970"/>
        <v>0</v>
      </c>
      <c r="X920" s="59">
        <f t="shared" si="975"/>
        <v>0</v>
      </c>
      <c r="Y920" s="59"/>
      <c r="Z920" s="1521"/>
      <c r="AA920" s="1521"/>
      <c r="AB920" s="1521"/>
      <c r="AC920" s="1521"/>
      <c r="AD920" s="1521"/>
      <c r="AE920" s="59"/>
      <c r="AF920" s="59"/>
      <c r="AG920" s="59">
        <f t="shared" si="971"/>
        <v>0</v>
      </c>
      <c r="AH920" s="59">
        <f t="shared" si="976"/>
        <v>0</v>
      </c>
      <c r="AI920" s="59">
        <f t="shared" si="972"/>
        <v>0</v>
      </c>
      <c r="AJ920" s="59">
        <f t="shared" si="977"/>
        <v>0</v>
      </c>
      <c r="AK920" s="59">
        <f t="shared" si="978"/>
        <v>0</v>
      </c>
      <c r="AL920" s="59">
        <f t="shared" si="973"/>
        <v>0</v>
      </c>
      <c r="AM920" s="1743"/>
    </row>
    <row r="921" spans="1:39" x14ac:dyDescent="0.2">
      <c r="A921" s="1050">
        <v>227</v>
      </c>
      <c r="B921" s="1051">
        <v>244</v>
      </c>
      <c r="C921" s="11"/>
      <c r="D921" s="58"/>
      <c r="E921" s="58"/>
      <c r="F921" s="58"/>
      <c r="G921" s="58"/>
      <c r="H921" s="58"/>
      <c r="I921" s="58"/>
      <c r="J921" s="58"/>
      <c r="K921" s="58"/>
      <c r="L921" s="58"/>
      <c r="M921" s="58"/>
      <c r="N921" s="58"/>
      <c r="O921" s="58"/>
      <c r="P921" s="58"/>
      <c r="Q921" s="58"/>
      <c r="R921" s="58"/>
      <c r="S921" s="58">
        <f t="shared" si="924"/>
        <v>0</v>
      </c>
      <c r="T921" s="58">
        <f t="shared" si="925"/>
        <v>0</v>
      </c>
      <c r="U921" s="58">
        <f t="shared" si="974"/>
        <v>0</v>
      </c>
      <c r="V921" s="58">
        <f t="shared" si="969"/>
        <v>0</v>
      </c>
      <c r="W921" s="58">
        <f t="shared" si="970"/>
        <v>0</v>
      </c>
      <c r="X921" s="59">
        <f t="shared" si="975"/>
        <v>0</v>
      </c>
      <c r="Y921" s="59"/>
      <c r="Z921" s="1521"/>
      <c r="AA921" s="1521"/>
      <c r="AB921" s="1521"/>
      <c r="AC921" s="1521"/>
      <c r="AD921" s="1521"/>
      <c r="AE921" s="59"/>
      <c r="AF921" s="59"/>
      <c r="AG921" s="59">
        <f t="shared" si="971"/>
        <v>0</v>
      </c>
      <c r="AH921" s="59">
        <f t="shared" si="976"/>
        <v>0</v>
      </c>
      <c r="AI921" s="59">
        <f t="shared" si="972"/>
        <v>0</v>
      </c>
      <c r="AJ921" s="59">
        <f t="shared" si="977"/>
        <v>0</v>
      </c>
      <c r="AK921" s="59">
        <f t="shared" si="978"/>
        <v>0</v>
      </c>
      <c r="AL921" s="59">
        <f t="shared" si="973"/>
        <v>0</v>
      </c>
      <c r="AM921" s="1743"/>
    </row>
    <row r="922" spans="1:39" x14ac:dyDescent="0.2">
      <c r="A922" s="1056">
        <v>262</v>
      </c>
      <c r="B922" s="1049">
        <v>112</v>
      </c>
      <c r="C922" s="15"/>
      <c r="D922" s="58"/>
      <c r="E922" s="58"/>
      <c r="F922" s="58"/>
      <c r="G922" s="58"/>
      <c r="H922" s="58"/>
      <c r="I922" s="58"/>
      <c r="J922" s="58"/>
      <c r="K922" s="58"/>
      <c r="L922" s="58"/>
      <c r="M922" s="58"/>
      <c r="N922" s="58"/>
      <c r="O922" s="58"/>
      <c r="P922" s="58"/>
      <c r="Q922" s="58"/>
      <c r="R922" s="58"/>
      <c r="S922" s="58">
        <f t="shared" si="924"/>
        <v>0</v>
      </c>
      <c r="T922" s="58">
        <f t="shared" si="925"/>
        <v>0</v>
      </c>
      <c r="U922" s="58">
        <f t="shared" si="974"/>
        <v>0</v>
      </c>
      <c r="V922" s="58">
        <f t="shared" si="969"/>
        <v>0</v>
      </c>
      <c r="W922" s="58">
        <f t="shared" si="970"/>
        <v>0</v>
      </c>
      <c r="X922" s="59">
        <f t="shared" si="975"/>
        <v>0</v>
      </c>
      <c r="Y922" s="59"/>
      <c r="Z922" s="1521"/>
      <c r="AA922" s="1521"/>
      <c r="AB922" s="1521"/>
      <c r="AC922" s="1521"/>
      <c r="AD922" s="1521"/>
      <c r="AE922" s="59"/>
      <c r="AF922" s="59"/>
      <c r="AG922" s="59">
        <f t="shared" si="971"/>
        <v>0</v>
      </c>
      <c r="AH922" s="59">
        <f t="shared" si="976"/>
        <v>0</v>
      </c>
      <c r="AI922" s="59">
        <f t="shared" si="972"/>
        <v>0</v>
      </c>
      <c r="AJ922" s="59">
        <f t="shared" si="977"/>
        <v>0</v>
      </c>
      <c r="AK922" s="59">
        <f t="shared" si="978"/>
        <v>0</v>
      </c>
      <c r="AL922" s="59">
        <f t="shared" si="973"/>
        <v>0</v>
      </c>
      <c r="AM922" s="1743"/>
    </row>
    <row r="923" spans="1:39" x14ac:dyDescent="0.2">
      <c r="A923" s="1056">
        <v>262</v>
      </c>
      <c r="B923" s="1049">
        <v>119</v>
      </c>
      <c r="C923" s="15"/>
      <c r="D923" s="58"/>
      <c r="E923" s="58"/>
      <c r="F923" s="58"/>
      <c r="G923" s="58"/>
      <c r="H923" s="58"/>
      <c r="I923" s="58"/>
      <c r="J923" s="58"/>
      <c r="K923" s="58"/>
      <c r="L923" s="58"/>
      <c r="M923" s="58"/>
      <c r="N923" s="58"/>
      <c r="O923" s="58"/>
      <c r="P923" s="58"/>
      <c r="Q923" s="58"/>
      <c r="R923" s="58"/>
      <c r="S923" s="58">
        <f t="shared" si="924"/>
        <v>0</v>
      </c>
      <c r="T923" s="58">
        <f t="shared" si="925"/>
        <v>0</v>
      </c>
      <c r="U923" s="58">
        <f t="shared" si="974"/>
        <v>0</v>
      </c>
      <c r="V923" s="58">
        <f t="shared" si="969"/>
        <v>0</v>
      </c>
      <c r="W923" s="58">
        <f t="shared" si="970"/>
        <v>0</v>
      </c>
      <c r="X923" s="59">
        <f t="shared" si="975"/>
        <v>0</v>
      </c>
      <c r="Y923" s="59"/>
      <c r="Z923" s="1521"/>
      <c r="AA923" s="1521"/>
      <c r="AB923" s="1521"/>
      <c r="AC923" s="1521"/>
      <c r="AD923" s="1521"/>
      <c r="AE923" s="59"/>
      <c r="AF923" s="59"/>
      <c r="AG923" s="59">
        <f t="shared" si="971"/>
        <v>0</v>
      </c>
      <c r="AH923" s="59">
        <f t="shared" si="976"/>
        <v>0</v>
      </c>
      <c r="AI923" s="59">
        <f t="shared" si="972"/>
        <v>0</v>
      </c>
      <c r="AJ923" s="59">
        <f t="shared" si="977"/>
        <v>0</v>
      </c>
      <c r="AK923" s="59">
        <f t="shared" si="978"/>
        <v>0</v>
      </c>
      <c r="AL923" s="59">
        <f t="shared" si="973"/>
        <v>0</v>
      </c>
      <c r="AM923" s="1743"/>
    </row>
    <row r="924" spans="1:39" x14ac:dyDescent="0.2">
      <c r="A924" s="1050">
        <v>266</v>
      </c>
      <c r="B924" s="1051">
        <v>111</v>
      </c>
      <c r="C924" s="11"/>
      <c r="D924" s="58"/>
      <c r="E924" s="58"/>
      <c r="F924" s="58"/>
      <c r="G924" s="58"/>
      <c r="H924" s="58"/>
      <c r="I924" s="58"/>
      <c r="J924" s="58"/>
      <c r="K924" s="58"/>
      <c r="L924" s="58"/>
      <c r="M924" s="58"/>
      <c r="N924" s="58"/>
      <c r="O924" s="58"/>
      <c r="P924" s="58"/>
      <c r="Q924" s="58"/>
      <c r="R924" s="58"/>
      <c r="S924" s="58">
        <f>D924+E924+J924+K924</f>
        <v>0</v>
      </c>
      <c r="T924" s="58">
        <f>F924+G924+L924+M924</f>
        <v>0</v>
      </c>
      <c r="U924" s="58">
        <f>H924+I924+N924+O924</f>
        <v>0</v>
      </c>
      <c r="V924" s="58">
        <f>P924</f>
        <v>0</v>
      </c>
      <c r="W924" s="58">
        <f t="shared" si="970"/>
        <v>0</v>
      </c>
      <c r="X924" s="59">
        <f t="shared" si="975"/>
        <v>0</v>
      </c>
      <c r="Y924" s="59"/>
      <c r="Z924" s="1521"/>
      <c r="AA924" s="1521"/>
      <c r="AB924" s="1521"/>
      <c r="AC924" s="1521"/>
      <c r="AD924" s="1521"/>
      <c r="AE924" s="59"/>
      <c r="AF924" s="59"/>
      <c r="AG924" s="59">
        <f t="shared" si="971"/>
        <v>0</v>
      </c>
      <c r="AH924" s="59">
        <f t="shared" si="976"/>
        <v>0</v>
      </c>
      <c r="AI924" s="59">
        <f t="shared" si="972"/>
        <v>0</v>
      </c>
      <c r="AJ924" s="59">
        <f t="shared" si="977"/>
        <v>0</v>
      </c>
      <c r="AK924" s="59">
        <f t="shared" si="978"/>
        <v>0</v>
      </c>
      <c r="AL924" s="59">
        <f t="shared" si="973"/>
        <v>0</v>
      </c>
      <c r="AM924" s="1743"/>
    </row>
    <row r="925" spans="1:39" x14ac:dyDescent="0.2">
      <c r="A925" s="1050">
        <v>266</v>
      </c>
      <c r="B925" s="1051">
        <v>112</v>
      </c>
      <c r="C925" s="11"/>
      <c r="D925" s="58"/>
      <c r="E925" s="58"/>
      <c r="F925" s="58"/>
      <c r="G925" s="58"/>
      <c r="H925" s="58"/>
      <c r="I925" s="58"/>
      <c r="J925" s="58"/>
      <c r="K925" s="58"/>
      <c r="L925" s="58"/>
      <c r="M925" s="58"/>
      <c r="N925" s="58"/>
      <c r="O925" s="58"/>
      <c r="P925" s="58"/>
      <c r="Q925" s="58"/>
      <c r="R925" s="58"/>
      <c r="S925" s="58">
        <f>D925+E925+J925+K925</f>
        <v>0</v>
      </c>
      <c r="T925" s="58">
        <f>F925+G925+L925+M925</f>
        <v>0</v>
      </c>
      <c r="U925" s="58">
        <f>H925+I925+N925+O925</f>
        <v>0</v>
      </c>
      <c r="V925" s="58">
        <f>P925</f>
        <v>0</v>
      </c>
      <c r="W925" s="58">
        <f t="shared" si="970"/>
        <v>0</v>
      </c>
      <c r="X925" s="59">
        <f t="shared" si="975"/>
        <v>0</v>
      </c>
      <c r="Y925" s="59"/>
      <c r="Z925" s="1521"/>
      <c r="AA925" s="1521"/>
      <c r="AB925" s="1521"/>
      <c r="AC925" s="1521"/>
      <c r="AD925" s="1521"/>
      <c r="AE925" s="59"/>
      <c r="AF925" s="59"/>
      <c r="AG925" s="59">
        <f t="shared" si="971"/>
        <v>0</v>
      </c>
      <c r="AH925" s="59">
        <f t="shared" si="976"/>
        <v>0</v>
      </c>
      <c r="AI925" s="59">
        <f t="shared" si="972"/>
        <v>0</v>
      </c>
      <c r="AJ925" s="59">
        <f t="shared" si="977"/>
        <v>0</v>
      </c>
      <c r="AK925" s="59">
        <f t="shared" si="978"/>
        <v>0</v>
      </c>
      <c r="AL925" s="59">
        <f t="shared" si="973"/>
        <v>0</v>
      </c>
      <c r="AM925" s="1743"/>
    </row>
    <row r="926" spans="1:39" x14ac:dyDescent="0.2">
      <c r="A926" s="1050">
        <v>266</v>
      </c>
      <c r="B926" s="1051">
        <v>119</v>
      </c>
      <c r="C926" s="11"/>
      <c r="D926" s="58"/>
      <c r="E926" s="58"/>
      <c r="F926" s="58"/>
      <c r="G926" s="58"/>
      <c r="H926" s="58"/>
      <c r="I926" s="58"/>
      <c r="J926" s="58"/>
      <c r="K926" s="58"/>
      <c r="L926" s="58"/>
      <c r="M926" s="58"/>
      <c r="N926" s="58"/>
      <c r="O926" s="58"/>
      <c r="P926" s="58"/>
      <c r="Q926" s="58"/>
      <c r="R926" s="58"/>
      <c r="S926" s="58">
        <f>D926+E926+J926+K926</f>
        <v>0</v>
      </c>
      <c r="T926" s="58">
        <f>F926+G926+L926+M926</f>
        <v>0</v>
      </c>
      <c r="U926" s="58">
        <f>H926+I926+N926+O926</f>
        <v>0</v>
      </c>
      <c r="V926" s="58">
        <f>P926</f>
        <v>0</v>
      </c>
      <c r="W926" s="58">
        <f t="shared" si="970"/>
        <v>0</v>
      </c>
      <c r="X926" s="59">
        <f t="shared" si="975"/>
        <v>0</v>
      </c>
      <c r="Y926" s="59"/>
      <c r="Z926" s="1521"/>
      <c r="AA926" s="1521"/>
      <c r="AB926" s="1521"/>
      <c r="AC926" s="1521"/>
      <c r="AD926" s="1521"/>
      <c r="AE926" s="59"/>
      <c r="AF926" s="59"/>
      <c r="AG926" s="59">
        <f t="shared" si="971"/>
        <v>0</v>
      </c>
      <c r="AH926" s="59">
        <f t="shared" si="976"/>
        <v>0</v>
      </c>
      <c r="AI926" s="59">
        <f t="shared" si="972"/>
        <v>0</v>
      </c>
      <c r="AJ926" s="59">
        <f t="shared" si="977"/>
        <v>0</v>
      </c>
      <c r="AK926" s="59">
        <f t="shared" si="978"/>
        <v>0</v>
      </c>
      <c r="AL926" s="59">
        <f t="shared" si="973"/>
        <v>0</v>
      </c>
      <c r="AM926" s="1743"/>
    </row>
    <row r="927" spans="1:39" hidden="1" x14ac:dyDescent="0.2">
      <c r="A927" s="1050">
        <v>267</v>
      </c>
      <c r="B927" s="1051">
        <v>112</v>
      </c>
      <c r="C927" s="11"/>
      <c r="D927" s="58"/>
      <c r="E927" s="58"/>
      <c r="F927" s="58"/>
      <c r="G927" s="58"/>
      <c r="H927" s="58"/>
      <c r="I927" s="58"/>
      <c r="J927" s="58"/>
      <c r="K927" s="58"/>
      <c r="L927" s="58"/>
      <c r="M927" s="58"/>
      <c r="N927" s="58"/>
      <c r="O927" s="58"/>
      <c r="P927" s="58"/>
      <c r="Q927" s="58"/>
      <c r="R927" s="58"/>
      <c r="S927" s="58">
        <f>D927+E927+J927+K927</f>
        <v>0</v>
      </c>
      <c r="T927" s="58">
        <f>F927+G927+L927+M927</f>
        <v>0</v>
      </c>
      <c r="U927" s="58">
        <f>H927+I927+N927+O927</f>
        <v>0</v>
      </c>
      <c r="V927" s="58">
        <f>P927</f>
        <v>0</v>
      </c>
      <c r="W927" s="58">
        <f t="shared" si="970"/>
        <v>0</v>
      </c>
      <c r="X927" s="59">
        <f t="shared" si="975"/>
        <v>0</v>
      </c>
      <c r="Y927" s="59"/>
      <c r="Z927" s="1521"/>
      <c r="AA927" s="1521"/>
      <c r="AB927" s="1521"/>
      <c r="AC927" s="1521"/>
      <c r="AD927" s="1521"/>
      <c r="AE927" s="59"/>
      <c r="AF927" s="59"/>
      <c r="AG927" s="59">
        <f t="shared" si="971"/>
        <v>0</v>
      </c>
      <c r="AH927" s="59">
        <f t="shared" si="976"/>
        <v>0</v>
      </c>
      <c r="AI927" s="59">
        <f t="shared" si="972"/>
        <v>0</v>
      </c>
      <c r="AJ927" s="59">
        <f t="shared" si="977"/>
        <v>0</v>
      </c>
      <c r="AK927" s="59">
        <f t="shared" si="978"/>
        <v>0</v>
      </c>
      <c r="AL927" s="59">
        <f t="shared" si="973"/>
        <v>0</v>
      </c>
      <c r="AM927" s="1743"/>
    </row>
    <row r="928" spans="1:39" x14ac:dyDescent="0.2">
      <c r="A928" s="1056">
        <v>291</v>
      </c>
      <c r="B928" s="1147">
        <v>851</v>
      </c>
      <c r="C928" s="15"/>
      <c r="D928" s="58"/>
      <c r="E928" s="58"/>
      <c r="F928" s="58"/>
      <c r="G928" s="58"/>
      <c r="H928" s="58"/>
      <c r="I928" s="58"/>
      <c r="J928" s="58"/>
      <c r="K928" s="58"/>
      <c r="L928" s="58"/>
      <c r="M928" s="58"/>
      <c r="N928" s="58"/>
      <c r="O928" s="58"/>
      <c r="P928" s="58"/>
      <c r="Q928" s="58"/>
      <c r="R928" s="58"/>
      <c r="S928" s="58">
        <f t="shared" si="924"/>
        <v>0</v>
      </c>
      <c r="T928" s="58">
        <f t="shared" si="925"/>
        <v>0</v>
      </c>
      <c r="U928" s="58">
        <f t="shared" si="974"/>
        <v>0</v>
      </c>
      <c r="V928" s="58">
        <f t="shared" si="969"/>
        <v>0</v>
      </c>
      <c r="W928" s="58">
        <f t="shared" si="970"/>
        <v>0</v>
      </c>
      <c r="X928" s="59">
        <f t="shared" si="975"/>
        <v>0</v>
      </c>
      <c r="Y928" s="59"/>
      <c r="Z928" s="1521"/>
      <c r="AA928" s="1521"/>
      <c r="AB928" s="1521"/>
      <c r="AC928" s="1521"/>
      <c r="AD928" s="1521"/>
      <c r="AE928" s="59"/>
      <c r="AF928" s="59"/>
      <c r="AG928" s="59">
        <f t="shared" si="971"/>
        <v>0</v>
      </c>
      <c r="AH928" s="59">
        <f t="shared" si="976"/>
        <v>0</v>
      </c>
      <c r="AI928" s="59">
        <f t="shared" si="972"/>
        <v>0</v>
      </c>
      <c r="AJ928" s="59">
        <f t="shared" si="977"/>
        <v>0</v>
      </c>
      <c r="AK928" s="59">
        <f t="shared" si="978"/>
        <v>0</v>
      </c>
      <c r="AL928" s="59">
        <f t="shared" si="973"/>
        <v>0</v>
      </c>
      <c r="AM928" s="1743"/>
    </row>
    <row r="929" spans="1:39" x14ac:dyDescent="0.2">
      <c r="A929" s="1056">
        <v>291</v>
      </c>
      <c r="B929" s="1147">
        <v>851</v>
      </c>
      <c r="C929" s="15"/>
      <c r="D929" s="58"/>
      <c r="E929" s="58"/>
      <c r="F929" s="58"/>
      <c r="G929" s="58"/>
      <c r="H929" s="58"/>
      <c r="I929" s="58"/>
      <c r="J929" s="58"/>
      <c r="K929" s="58"/>
      <c r="L929" s="58"/>
      <c r="M929" s="58"/>
      <c r="N929" s="58"/>
      <c r="O929" s="58"/>
      <c r="P929" s="58"/>
      <c r="Q929" s="58"/>
      <c r="R929" s="58"/>
      <c r="S929" s="58">
        <f t="shared" si="924"/>
        <v>0</v>
      </c>
      <c r="T929" s="58">
        <f t="shared" si="925"/>
        <v>0</v>
      </c>
      <c r="U929" s="58">
        <f t="shared" si="974"/>
        <v>0</v>
      </c>
      <c r="V929" s="58">
        <f t="shared" si="969"/>
        <v>0</v>
      </c>
      <c r="W929" s="58">
        <f t="shared" si="970"/>
        <v>0</v>
      </c>
      <c r="X929" s="59">
        <f t="shared" si="975"/>
        <v>0</v>
      </c>
      <c r="Y929" s="59"/>
      <c r="Z929" s="1521"/>
      <c r="AA929" s="1521"/>
      <c r="AB929" s="1521"/>
      <c r="AC929" s="1521"/>
      <c r="AD929" s="1521"/>
      <c r="AE929" s="59"/>
      <c r="AF929" s="59"/>
      <c r="AG929" s="59">
        <f t="shared" si="971"/>
        <v>0</v>
      </c>
      <c r="AH929" s="59">
        <f t="shared" si="976"/>
        <v>0</v>
      </c>
      <c r="AI929" s="59">
        <f t="shared" si="972"/>
        <v>0</v>
      </c>
      <c r="AJ929" s="59">
        <f t="shared" si="977"/>
        <v>0</v>
      </c>
      <c r="AK929" s="59">
        <f t="shared" si="978"/>
        <v>0</v>
      </c>
      <c r="AL929" s="59">
        <f t="shared" si="973"/>
        <v>0</v>
      </c>
      <c r="AM929" s="1743"/>
    </row>
    <row r="930" spans="1:39" x14ac:dyDescent="0.2">
      <c r="A930" s="1056">
        <v>291</v>
      </c>
      <c r="B930" s="1049">
        <v>852</v>
      </c>
      <c r="C930" s="15"/>
      <c r="D930" s="58"/>
      <c r="E930" s="58"/>
      <c r="F930" s="58"/>
      <c r="G930" s="58"/>
      <c r="H930" s="58"/>
      <c r="I930" s="58"/>
      <c r="J930" s="58"/>
      <c r="K930" s="58"/>
      <c r="L930" s="58"/>
      <c r="M930" s="58"/>
      <c r="N930" s="58"/>
      <c r="O930" s="58"/>
      <c r="P930" s="58"/>
      <c r="Q930" s="58"/>
      <c r="R930" s="58"/>
      <c r="S930" s="58">
        <f t="shared" ref="S930:S935" si="979">D930+E930+J930+K930</f>
        <v>0</v>
      </c>
      <c r="T930" s="58">
        <f t="shared" ref="T930:T935" si="980">F930+G930+L930+M930</f>
        <v>0</v>
      </c>
      <c r="U930" s="58">
        <f t="shared" si="974"/>
        <v>0</v>
      </c>
      <c r="V930" s="58">
        <f t="shared" si="969"/>
        <v>0</v>
      </c>
      <c r="W930" s="58">
        <f t="shared" si="970"/>
        <v>0</v>
      </c>
      <c r="X930" s="59">
        <f t="shared" si="975"/>
        <v>0</v>
      </c>
      <c r="Y930" s="59"/>
      <c r="Z930" s="1521"/>
      <c r="AA930" s="1521"/>
      <c r="AB930" s="1521"/>
      <c r="AC930" s="1521"/>
      <c r="AD930" s="1521"/>
      <c r="AE930" s="59"/>
      <c r="AF930" s="59"/>
      <c r="AG930" s="59">
        <f t="shared" si="971"/>
        <v>0</v>
      </c>
      <c r="AH930" s="59">
        <f t="shared" si="976"/>
        <v>0</v>
      </c>
      <c r="AI930" s="59">
        <f t="shared" ref="AI930:AI935" si="981">AB930</f>
        <v>0</v>
      </c>
      <c r="AJ930" s="59">
        <f t="shared" si="977"/>
        <v>0</v>
      </c>
      <c r="AK930" s="59">
        <f t="shared" si="978"/>
        <v>0</v>
      </c>
      <c r="AL930" s="59">
        <f t="shared" si="973"/>
        <v>0</v>
      </c>
      <c r="AM930" s="1743"/>
    </row>
    <row r="931" spans="1:39" x14ac:dyDescent="0.2">
      <c r="A931" s="1056">
        <v>291</v>
      </c>
      <c r="B931" s="1147">
        <v>853</v>
      </c>
      <c r="C931" s="15"/>
      <c r="D931" s="58"/>
      <c r="E931" s="58"/>
      <c r="F931" s="58"/>
      <c r="G931" s="58"/>
      <c r="H931" s="58"/>
      <c r="I931" s="58"/>
      <c r="J931" s="58"/>
      <c r="K931" s="58"/>
      <c r="L931" s="58"/>
      <c r="M931" s="58"/>
      <c r="N931" s="58"/>
      <c r="O931" s="58"/>
      <c r="P931" s="58"/>
      <c r="Q931" s="58"/>
      <c r="R931" s="58"/>
      <c r="S931" s="58">
        <f t="shared" si="979"/>
        <v>0</v>
      </c>
      <c r="T931" s="58">
        <f t="shared" si="980"/>
        <v>0</v>
      </c>
      <c r="U931" s="58">
        <f t="shared" si="974"/>
        <v>0</v>
      </c>
      <c r="V931" s="58">
        <f t="shared" si="969"/>
        <v>0</v>
      </c>
      <c r="W931" s="58">
        <f t="shared" si="970"/>
        <v>0</v>
      </c>
      <c r="X931" s="59">
        <f t="shared" si="975"/>
        <v>0</v>
      </c>
      <c r="Y931" s="59"/>
      <c r="Z931" s="1521"/>
      <c r="AA931" s="1521"/>
      <c r="AB931" s="1521"/>
      <c r="AC931" s="1521"/>
      <c r="AD931" s="1521"/>
      <c r="AE931" s="59"/>
      <c r="AF931" s="59"/>
      <c r="AG931" s="59">
        <f t="shared" si="971"/>
        <v>0</v>
      </c>
      <c r="AH931" s="59">
        <f t="shared" si="976"/>
        <v>0</v>
      </c>
      <c r="AI931" s="59">
        <f t="shared" si="981"/>
        <v>0</v>
      </c>
      <c r="AJ931" s="59">
        <f t="shared" si="977"/>
        <v>0</v>
      </c>
      <c r="AK931" s="59">
        <f t="shared" si="978"/>
        <v>0</v>
      </c>
      <c r="AL931" s="59">
        <f t="shared" si="973"/>
        <v>0</v>
      </c>
      <c r="AM931" s="1743"/>
    </row>
    <row r="932" spans="1:39" x14ac:dyDescent="0.2">
      <c r="A932" s="1056">
        <v>292</v>
      </c>
      <c r="B932" s="1049">
        <v>853</v>
      </c>
      <c r="C932" s="15"/>
      <c r="D932" s="58"/>
      <c r="E932" s="58"/>
      <c r="F932" s="58"/>
      <c r="G932" s="58"/>
      <c r="H932" s="58"/>
      <c r="I932" s="58"/>
      <c r="J932" s="58"/>
      <c r="K932" s="58"/>
      <c r="L932" s="58"/>
      <c r="M932" s="58"/>
      <c r="N932" s="58"/>
      <c r="O932" s="58"/>
      <c r="P932" s="58"/>
      <c r="Q932" s="58"/>
      <c r="R932" s="58"/>
      <c r="S932" s="58">
        <f t="shared" si="979"/>
        <v>0</v>
      </c>
      <c r="T932" s="58">
        <f t="shared" si="980"/>
        <v>0</v>
      </c>
      <c r="U932" s="58">
        <f t="shared" si="974"/>
        <v>0</v>
      </c>
      <c r="V932" s="58">
        <f t="shared" si="969"/>
        <v>0</v>
      </c>
      <c r="W932" s="58">
        <f t="shared" si="970"/>
        <v>0</v>
      </c>
      <c r="X932" s="59">
        <f t="shared" si="975"/>
        <v>0</v>
      </c>
      <c r="Y932" s="59"/>
      <c r="Z932" s="1521"/>
      <c r="AA932" s="1521"/>
      <c r="AB932" s="1521"/>
      <c r="AC932" s="1521"/>
      <c r="AD932" s="1521"/>
      <c r="AE932" s="59"/>
      <c r="AF932" s="59"/>
      <c r="AG932" s="59">
        <f t="shared" si="971"/>
        <v>0</v>
      </c>
      <c r="AH932" s="59">
        <f t="shared" si="976"/>
        <v>0</v>
      </c>
      <c r="AI932" s="59">
        <f t="shared" si="981"/>
        <v>0</v>
      </c>
      <c r="AJ932" s="59">
        <f t="shared" si="977"/>
        <v>0</v>
      </c>
      <c r="AK932" s="59">
        <f t="shared" si="978"/>
        <v>0</v>
      </c>
      <c r="AL932" s="59">
        <f t="shared" si="973"/>
        <v>0</v>
      </c>
      <c r="AM932" s="1743"/>
    </row>
    <row r="933" spans="1:39" x14ac:dyDescent="0.2">
      <c r="A933" s="1056">
        <v>293</v>
      </c>
      <c r="B933" s="1049">
        <v>851</v>
      </c>
      <c r="C933" s="15"/>
      <c r="D933" s="58"/>
      <c r="E933" s="58"/>
      <c r="F933" s="58"/>
      <c r="G933" s="58"/>
      <c r="H933" s="58"/>
      <c r="I933" s="58"/>
      <c r="J933" s="58"/>
      <c r="K933" s="58"/>
      <c r="L933" s="58"/>
      <c r="M933" s="58"/>
      <c r="N933" s="58"/>
      <c r="O933" s="58"/>
      <c r="P933" s="58"/>
      <c r="Q933" s="58"/>
      <c r="R933" s="58"/>
      <c r="S933" s="58">
        <f t="shared" si="979"/>
        <v>0</v>
      </c>
      <c r="T933" s="58">
        <f t="shared" si="980"/>
        <v>0</v>
      </c>
      <c r="U933" s="58">
        <f>H933+I933+N933+O933</f>
        <v>0</v>
      </c>
      <c r="V933" s="58">
        <f>P933</f>
        <v>0</v>
      </c>
      <c r="W933" s="58">
        <f t="shared" si="970"/>
        <v>0</v>
      </c>
      <c r="X933" s="59">
        <f t="shared" si="975"/>
        <v>0</v>
      </c>
      <c r="Y933" s="59"/>
      <c r="Z933" s="1521"/>
      <c r="AA933" s="1521"/>
      <c r="AB933" s="1521"/>
      <c r="AC933" s="1521"/>
      <c r="AD933" s="1521"/>
      <c r="AE933" s="59"/>
      <c r="AF933" s="59"/>
      <c r="AG933" s="59">
        <f t="shared" si="971"/>
        <v>0</v>
      </c>
      <c r="AH933" s="59">
        <f t="shared" si="976"/>
        <v>0</v>
      </c>
      <c r="AI933" s="59">
        <f t="shared" si="981"/>
        <v>0</v>
      </c>
      <c r="AJ933" s="59">
        <f t="shared" si="977"/>
        <v>0</v>
      </c>
      <c r="AK933" s="59">
        <f t="shared" si="978"/>
        <v>0</v>
      </c>
      <c r="AL933" s="59">
        <f t="shared" si="973"/>
        <v>0</v>
      </c>
      <c r="AM933" s="1743"/>
    </row>
    <row r="934" spans="1:39" x14ac:dyDescent="0.2">
      <c r="A934" s="1056">
        <v>293</v>
      </c>
      <c r="B934" s="1049">
        <v>853</v>
      </c>
      <c r="C934" s="15"/>
      <c r="D934" s="58"/>
      <c r="E934" s="58"/>
      <c r="F934" s="58"/>
      <c r="G934" s="58"/>
      <c r="H934" s="58"/>
      <c r="I934" s="58"/>
      <c r="J934" s="58"/>
      <c r="K934" s="58"/>
      <c r="L934" s="58"/>
      <c r="M934" s="58"/>
      <c r="N934" s="58"/>
      <c r="O934" s="58"/>
      <c r="P934" s="58"/>
      <c r="Q934" s="58"/>
      <c r="R934" s="58"/>
      <c r="S934" s="58">
        <f t="shared" si="979"/>
        <v>0</v>
      </c>
      <c r="T934" s="58">
        <f t="shared" si="980"/>
        <v>0</v>
      </c>
      <c r="U934" s="58">
        <f t="shared" si="974"/>
        <v>0</v>
      </c>
      <c r="V934" s="58">
        <f t="shared" si="969"/>
        <v>0</v>
      </c>
      <c r="W934" s="58">
        <f t="shared" si="970"/>
        <v>0</v>
      </c>
      <c r="X934" s="59">
        <f t="shared" si="975"/>
        <v>0</v>
      </c>
      <c r="Y934" s="59"/>
      <c r="Z934" s="1521"/>
      <c r="AA934" s="1521"/>
      <c r="AB934" s="1521"/>
      <c r="AC934" s="1521"/>
      <c r="AD934" s="1521"/>
      <c r="AE934" s="59"/>
      <c r="AF934" s="59"/>
      <c r="AG934" s="59">
        <f t="shared" si="971"/>
        <v>0</v>
      </c>
      <c r="AH934" s="59">
        <f t="shared" si="976"/>
        <v>0</v>
      </c>
      <c r="AI934" s="59">
        <f t="shared" si="981"/>
        <v>0</v>
      </c>
      <c r="AJ934" s="59">
        <f t="shared" si="977"/>
        <v>0</v>
      </c>
      <c r="AK934" s="59">
        <f t="shared" si="978"/>
        <v>0</v>
      </c>
      <c r="AL934" s="59">
        <f t="shared" si="973"/>
        <v>0</v>
      </c>
      <c r="AM934" s="1743"/>
    </row>
    <row r="935" spans="1:39" x14ac:dyDescent="0.2">
      <c r="A935" s="1056">
        <v>296</v>
      </c>
      <c r="B935" s="1049">
        <v>244</v>
      </c>
      <c r="C935" s="15"/>
      <c r="D935" s="58"/>
      <c r="E935" s="58"/>
      <c r="F935" s="58"/>
      <c r="G935" s="58"/>
      <c r="H935" s="58"/>
      <c r="I935" s="58"/>
      <c r="J935" s="58"/>
      <c r="K935" s="58"/>
      <c r="L935" s="58"/>
      <c r="M935" s="58"/>
      <c r="N935" s="58"/>
      <c r="O935" s="58"/>
      <c r="P935" s="58"/>
      <c r="Q935" s="58"/>
      <c r="R935" s="58"/>
      <c r="S935" s="58">
        <f t="shared" si="979"/>
        <v>0</v>
      </c>
      <c r="T935" s="58">
        <f t="shared" si="980"/>
        <v>0</v>
      </c>
      <c r="U935" s="58">
        <f t="shared" si="974"/>
        <v>0</v>
      </c>
      <c r="V935" s="58">
        <f t="shared" si="969"/>
        <v>0</v>
      </c>
      <c r="W935" s="58">
        <f t="shared" si="970"/>
        <v>0</v>
      </c>
      <c r="X935" s="59">
        <f t="shared" si="975"/>
        <v>0</v>
      </c>
      <c r="Y935" s="59"/>
      <c r="Z935" s="1521"/>
      <c r="AA935" s="1521"/>
      <c r="AB935" s="1521"/>
      <c r="AC935" s="1521"/>
      <c r="AD935" s="1521"/>
      <c r="AE935" s="59"/>
      <c r="AF935" s="59"/>
      <c r="AG935" s="59">
        <f t="shared" ref="AG935:AG951" si="982">Y935+AC935</f>
        <v>0</v>
      </c>
      <c r="AH935" s="59">
        <f t="shared" si="976"/>
        <v>0</v>
      </c>
      <c r="AI935" s="59">
        <f t="shared" si="981"/>
        <v>0</v>
      </c>
      <c r="AJ935" s="59">
        <f t="shared" si="977"/>
        <v>0</v>
      </c>
      <c r="AK935" s="59">
        <f t="shared" si="978"/>
        <v>0</v>
      </c>
      <c r="AL935" s="59">
        <f t="shared" ref="AL935:AL951" si="983">C935+X935+AK935</f>
        <v>0</v>
      </c>
      <c r="AM935" s="1743"/>
    </row>
    <row r="936" spans="1:39" x14ac:dyDescent="0.2">
      <c r="A936" s="1056">
        <v>296</v>
      </c>
      <c r="B936" s="1049">
        <v>340</v>
      </c>
      <c r="C936" s="15"/>
      <c r="D936" s="58"/>
      <c r="E936" s="58"/>
      <c r="F936" s="58"/>
      <c r="G936" s="58"/>
      <c r="H936" s="58"/>
      <c r="I936" s="58"/>
      <c r="J936" s="58"/>
      <c r="K936" s="58"/>
      <c r="L936" s="58"/>
      <c r="M936" s="58"/>
      <c r="N936" s="58"/>
      <c r="O936" s="58"/>
      <c r="P936" s="58"/>
      <c r="Q936" s="58"/>
      <c r="R936" s="58"/>
      <c r="S936" s="58">
        <f t="shared" si="924"/>
        <v>0</v>
      </c>
      <c r="T936" s="58">
        <f t="shared" si="925"/>
        <v>0</v>
      </c>
      <c r="U936" s="58">
        <f t="shared" si="974"/>
        <v>0</v>
      </c>
      <c r="V936" s="58">
        <f t="shared" si="969"/>
        <v>0</v>
      </c>
      <c r="W936" s="58">
        <f t="shared" si="970"/>
        <v>0</v>
      </c>
      <c r="X936" s="59">
        <f t="shared" si="975"/>
        <v>0</v>
      </c>
      <c r="Y936" s="59"/>
      <c r="Z936" s="1521"/>
      <c r="AA936" s="1521"/>
      <c r="AB936" s="1521"/>
      <c r="AC936" s="1521"/>
      <c r="AD936" s="1521"/>
      <c r="AE936" s="59"/>
      <c r="AF936" s="59"/>
      <c r="AG936" s="59">
        <f t="shared" si="982"/>
        <v>0</v>
      </c>
      <c r="AH936" s="59">
        <f t="shared" si="976"/>
        <v>0</v>
      </c>
      <c r="AI936" s="59">
        <f t="shared" ref="AI936:AI942" si="984">AB936</f>
        <v>0</v>
      </c>
      <c r="AJ936" s="59">
        <f t="shared" si="977"/>
        <v>0</v>
      </c>
      <c r="AK936" s="59">
        <f t="shared" si="978"/>
        <v>0</v>
      </c>
      <c r="AL936" s="59">
        <f t="shared" si="983"/>
        <v>0</v>
      </c>
      <c r="AM936" s="1743"/>
    </row>
    <row r="937" spans="1:39" hidden="1" x14ac:dyDescent="0.2">
      <c r="A937" s="1056">
        <v>296</v>
      </c>
      <c r="B937" s="1049">
        <v>360</v>
      </c>
      <c r="C937" s="15"/>
      <c r="D937" s="58"/>
      <c r="E937" s="58"/>
      <c r="F937" s="58"/>
      <c r="G937" s="58"/>
      <c r="H937" s="58"/>
      <c r="I937" s="58"/>
      <c r="J937" s="58"/>
      <c r="K937" s="58"/>
      <c r="L937" s="58"/>
      <c r="M937" s="58"/>
      <c r="N937" s="58"/>
      <c r="O937" s="58"/>
      <c r="P937" s="58"/>
      <c r="Q937" s="58"/>
      <c r="R937" s="58"/>
      <c r="S937" s="58">
        <f>D937+E937+J937+K937</f>
        <v>0</v>
      </c>
      <c r="T937" s="58">
        <f>F937+G937+L937+M937</f>
        <v>0</v>
      </c>
      <c r="U937" s="58">
        <f>H937+I937+N937+O937</f>
        <v>0</v>
      </c>
      <c r="V937" s="58">
        <f>P937</f>
        <v>0</v>
      </c>
      <c r="W937" s="58">
        <f t="shared" si="970"/>
        <v>0</v>
      </c>
      <c r="X937" s="59">
        <f t="shared" si="975"/>
        <v>0</v>
      </c>
      <c r="Y937" s="59"/>
      <c r="Z937" s="1521"/>
      <c r="AA937" s="1521"/>
      <c r="AB937" s="1521"/>
      <c r="AC937" s="1521"/>
      <c r="AD937" s="1521"/>
      <c r="AE937" s="59"/>
      <c r="AF937" s="59"/>
      <c r="AG937" s="59">
        <f t="shared" si="982"/>
        <v>0</v>
      </c>
      <c r="AH937" s="59">
        <f t="shared" si="976"/>
        <v>0</v>
      </c>
      <c r="AI937" s="59">
        <f t="shared" si="984"/>
        <v>0</v>
      </c>
      <c r="AJ937" s="59">
        <f t="shared" si="977"/>
        <v>0</v>
      </c>
      <c r="AK937" s="59">
        <f t="shared" si="978"/>
        <v>0</v>
      </c>
      <c r="AL937" s="59">
        <f t="shared" si="983"/>
        <v>0</v>
      </c>
      <c r="AM937" s="1743"/>
    </row>
    <row r="938" spans="1:39" x14ac:dyDescent="0.2">
      <c r="A938" s="1056">
        <v>296</v>
      </c>
      <c r="B938" s="1049">
        <v>831</v>
      </c>
      <c r="C938" s="15"/>
      <c r="D938" s="58"/>
      <c r="E938" s="58"/>
      <c r="F938" s="58"/>
      <c r="G938" s="58"/>
      <c r="H938" s="58"/>
      <c r="I938" s="58"/>
      <c r="J938" s="58"/>
      <c r="K938" s="58"/>
      <c r="L938" s="58"/>
      <c r="M938" s="58"/>
      <c r="N938" s="58"/>
      <c r="O938" s="58"/>
      <c r="P938" s="58"/>
      <c r="Q938" s="58"/>
      <c r="R938" s="58"/>
      <c r="S938" s="58">
        <f>D938+E938+J938+K938</f>
        <v>0</v>
      </c>
      <c r="T938" s="58">
        <f>F938+G938+L938+M938</f>
        <v>0</v>
      </c>
      <c r="U938" s="58">
        <f>H938+I938+N938+O938</f>
        <v>0</v>
      </c>
      <c r="V938" s="58">
        <f>P938</f>
        <v>0</v>
      </c>
      <c r="W938" s="58">
        <f t="shared" si="970"/>
        <v>0</v>
      </c>
      <c r="X938" s="59">
        <f t="shared" si="975"/>
        <v>0</v>
      </c>
      <c r="Y938" s="59"/>
      <c r="Z938" s="1521"/>
      <c r="AA938" s="1521"/>
      <c r="AB938" s="1521"/>
      <c r="AC938" s="1521"/>
      <c r="AD938" s="1521"/>
      <c r="AE938" s="59"/>
      <c r="AF938" s="59"/>
      <c r="AG938" s="59">
        <f t="shared" si="982"/>
        <v>0</v>
      </c>
      <c r="AH938" s="59">
        <f t="shared" si="976"/>
        <v>0</v>
      </c>
      <c r="AI938" s="59">
        <f t="shared" si="984"/>
        <v>0</v>
      </c>
      <c r="AJ938" s="59">
        <f t="shared" si="977"/>
        <v>0</v>
      </c>
      <c r="AK938" s="59">
        <f t="shared" si="978"/>
        <v>0</v>
      </c>
      <c r="AL938" s="59">
        <f t="shared" si="983"/>
        <v>0</v>
      </c>
      <c r="AM938" s="1743"/>
    </row>
    <row r="939" spans="1:39" x14ac:dyDescent="0.2">
      <c r="A939" s="1056">
        <v>296</v>
      </c>
      <c r="B939" s="1049">
        <v>853</v>
      </c>
      <c r="C939" s="15"/>
      <c r="D939" s="58"/>
      <c r="E939" s="58"/>
      <c r="F939" s="58"/>
      <c r="G939" s="58"/>
      <c r="H939" s="58"/>
      <c r="I939" s="58"/>
      <c r="J939" s="58"/>
      <c r="K939" s="58"/>
      <c r="L939" s="58"/>
      <c r="M939" s="58"/>
      <c r="N939" s="58"/>
      <c r="O939" s="58"/>
      <c r="P939" s="58"/>
      <c r="Q939" s="58"/>
      <c r="R939" s="58"/>
      <c r="S939" s="58">
        <f>D939+E939+J939+K939</f>
        <v>0</v>
      </c>
      <c r="T939" s="58">
        <f>F939+G939+L939+M939</f>
        <v>0</v>
      </c>
      <c r="U939" s="58">
        <f t="shared" si="974"/>
        <v>0</v>
      </c>
      <c r="V939" s="58">
        <f t="shared" si="969"/>
        <v>0</v>
      </c>
      <c r="W939" s="58">
        <f t="shared" si="970"/>
        <v>0</v>
      </c>
      <c r="X939" s="59">
        <f t="shared" si="975"/>
        <v>0</v>
      </c>
      <c r="Y939" s="59"/>
      <c r="Z939" s="1521"/>
      <c r="AA939" s="1521"/>
      <c r="AB939" s="1521"/>
      <c r="AC939" s="1521"/>
      <c r="AD939" s="1521"/>
      <c r="AE939" s="59"/>
      <c r="AF939" s="59"/>
      <c r="AG939" s="59">
        <f t="shared" si="982"/>
        <v>0</v>
      </c>
      <c r="AH939" s="59">
        <f t="shared" si="976"/>
        <v>0</v>
      </c>
      <c r="AI939" s="59">
        <f t="shared" si="984"/>
        <v>0</v>
      </c>
      <c r="AJ939" s="59">
        <f t="shared" si="977"/>
        <v>0</v>
      </c>
      <c r="AK939" s="59">
        <f t="shared" si="978"/>
        <v>0</v>
      </c>
      <c r="AL939" s="59">
        <f t="shared" si="983"/>
        <v>0</v>
      </c>
      <c r="AM939" s="1743"/>
    </row>
    <row r="940" spans="1:39" x14ac:dyDescent="0.2">
      <c r="A940" s="1050">
        <v>310</v>
      </c>
      <c r="B940" s="1057">
        <v>244</v>
      </c>
      <c r="C940" s="11"/>
      <c r="D940" s="58"/>
      <c r="E940" s="58">
        <f>5000</f>
        <v>5000</v>
      </c>
      <c r="F940" s="58"/>
      <c r="G940" s="58"/>
      <c r="H940" s="58"/>
      <c r="I940" s="58"/>
      <c r="J940" s="58"/>
      <c r="K940" s="58"/>
      <c r="L940" s="58"/>
      <c r="M940" s="58"/>
      <c r="N940" s="58"/>
      <c r="O940" s="58"/>
      <c r="P940" s="58"/>
      <c r="Q940" s="58"/>
      <c r="R940" s="58"/>
      <c r="S940" s="58">
        <f t="shared" si="924"/>
        <v>5000</v>
      </c>
      <c r="T940" s="58">
        <f t="shared" si="925"/>
        <v>0</v>
      </c>
      <c r="U940" s="58">
        <f t="shared" si="974"/>
        <v>0</v>
      </c>
      <c r="V940" s="58">
        <f t="shared" si="969"/>
        <v>0</v>
      </c>
      <c r="W940" s="58">
        <f t="shared" si="970"/>
        <v>0</v>
      </c>
      <c r="X940" s="59">
        <f t="shared" si="975"/>
        <v>5000</v>
      </c>
      <c r="Y940" s="59"/>
      <c r="Z940" s="1521"/>
      <c r="AA940" s="1521"/>
      <c r="AB940" s="1521"/>
      <c r="AC940" s="1521"/>
      <c r="AD940" s="1521"/>
      <c r="AE940" s="59"/>
      <c r="AF940" s="59"/>
      <c r="AG940" s="59">
        <f t="shared" si="982"/>
        <v>0</v>
      </c>
      <c r="AH940" s="59">
        <f t="shared" si="976"/>
        <v>0</v>
      </c>
      <c r="AI940" s="59">
        <f t="shared" si="984"/>
        <v>0</v>
      </c>
      <c r="AJ940" s="59">
        <f t="shared" si="977"/>
        <v>0</v>
      </c>
      <c r="AK940" s="59">
        <f t="shared" si="978"/>
        <v>0</v>
      </c>
      <c r="AL940" s="59">
        <f t="shared" si="983"/>
        <v>5000</v>
      </c>
      <c r="AM940" s="1743"/>
    </row>
    <row r="941" spans="1:39" hidden="1" x14ac:dyDescent="0.2">
      <c r="A941" s="1062">
        <v>320</v>
      </c>
      <c r="B941" s="1045">
        <v>244</v>
      </c>
      <c r="C941" s="11"/>
      <c r="D941" s="58"/>
      <c r="E941" s="58"/>
      <c r="F941" s="58"/>
      <c r="G941" s="58"/>
      <c r="H941" s="58"/>
      <c r="I941" s="58"/>
      <c r="J941" s="58"/>
      <c r="K941" s="58"/>
      <c r="L941" s="58"/>
      <c r="M941" s="58"/>
      <c r="N941" s="58"/>
      <c r="O941" s="58"/>
      <c r="P941" s="58"/>
      <c r="Q941" s="58"/>
      <c r="R941" s="58"/>
      <c r="S941" s="58">
        <f>D941+E941+J941+K941</f>
        <v>0</v>
      </c>
      <c r="T941" s="58">
        <f>F941+G941+L941+M941</f>
        <v>0</v>
      </c>
      <c r="U941" s="58">
        <f t="shared" si="974"/>
        <v>0</v>
      </c>
      <c r="V941" s="58">
        <f t="shared" si="969"/>
        <v>0</v>
      </c>
      <c r="W941" s="58">
        <f t="shared" si="970"/>
        <v>0</v>
      </c>
      <c r="X941" s="59">
        <f t="shared" si="975"/>
        <v>0</v>
      </c>
      <c r="Y941" s="59"/>
      <c r="Z941" s="1521"/>
      <c r="AA941" s="1521"/>
      <c r="AB941" s="1521"/>
      <c r="AC941" s="1521"/>
      <c r="AD941" s="1521"/>
      <c r="AE941" s="59"/>
      <c r="AF941" s="59"/>
      <c r="AG941" s="59">
        <f t="shared" si="982"/>
        <v>0</v>
      </c>
      <c r="AH941" s="59">
        <f t="shared" si="976"/>
        <v>0</v>
      </c>
      <c r="AI941" s="59">
        <f t="shared" si="984"/>
        <v>0</v>
      </c>
      <c r="AJ941" s="59">
        <f t="shared" si="977"/>
        <v>0</v>
      </c>
      <c r="AK941" s="59">
        <f t="shared" si="978"/>
        <v>0</v>
      </c>
      <c r="AL941" s="59">
        <f t="shared" si="983"/>
        <v>0</v>
      </c>
      <c r="AM941" s="1743"/>
    </row>
    <row r="942" spans="1:39" hidden="1" x14ac:dyDescent="0.2">
      <c r="A942" s="1050">
        <v>340</v>
      </c>
      <c r="B942" s="1057">
        <v>244</v>
      </c>
      <c r="C942" s="11"/>
      <c r="D942" s="58"/>
      <c r="E942" s="58"/>
      <c r="F942" s="58"/>
      <c r="G942" s="58"/>
      <c r="H942" s="58"/>
      <c r="I942" s="58"/>
      <c r="J942" s="58"/>
      <c r="K942" s="58"/>
      <c r="L942" s="58"/>
      <c r="M942" s="58"/>
      <c r="N942" s="58"/>
      <c r="O942" s="58"/>
      <c r="P942" s="58"/>
      <c r="Q942" s="58"/>
      <c r="R942" s="58"/>
      <c r="S942" s="58">
        <f t="shared" si="924"/>
        <v>0</v>
      </c>
      <c r="T942" s="58">
        <f t="shared" si="925"/>
        <v>0</v>
      </c>
      <c r="U942" s="58">
        <f t="shared" si="974"/>
        <v>0</v>
      </c>
      <c r="V942" s="58">
        <f t="shared" si="969"/>
        <v>0</v>
      </c>
      <c r="W942" s="58">
        <f t="shared" si="970"/>
        <v>0</v>
      </c>
      <c r="X942" s="59">
        <f t="shared" si="975"/>
        <v>0</v>
      </c>
      <c r="Y942" s="59"/>
      <c r="Z942" s="1521"/>
      <c r="AA942" s="1521"/>
      <c r="AB942" s="1521"/>
      <c r="AC942" s="1521"/>
      <c r="AD942" s="1521"/>
      <c r="AE942" s="59"/>
      <c r="AF942" s="59"/>
      <c r="AG942" s="59">
        <f t="shared" si="982"/>
        <v>0</v>
      </c>
      <c r="AH942" s="59">
        <f t="shared" si="976"/>
        <v>0</v>
      </c>
      <c r="AI942" s="59">
        <f t="shared" si="984"/>
        <v>0</v>
      </c>
      <c r="AJ942" s="59">
        <f t="shared" si="977"/>
        <v>0</v>
      </c>
      <c r="AK942" s="59">
        <f t="shared" si="978"/>
        <v>0</v>
      </c>
      <c r="AL942" s="59">
        <f t="shared" si="983"/>
        <v>0</v>
      </c>
      <c r="AM942" s="1743"/>
    </row>
    <row r="943" spans="1:39" x14ac:dyDescent="0.2">
      <c r="A943" s="1050">
        <v>341</v>
      </c>
      <c r="B943" s="1057">
        <v>244</v>
      </c>
      <c r="C943" s="11"/>
      <c r="D943" s="58"/>
      <c r="E943" s="58"/>
      <c r="F943" s="58"/>
      <c r="G943" s="58"/>
      <c r="H943" s="58"/>
      <c r="I943" s="58"/>
      <c r="J943" s="58"/>
      <c r="K943" s="58"/>
      <c r="L943" s="58"/>
      <c r="M943" s="58"/>
      <c r="N943" s="58"/>
      <c r="O943" s="58"/>
      <c r="P943" s="58"/>
      <c r="Q943" s="58"/>
      <c r="R943" s="58"/>
      <c r="S943" s="58">
        <f t="shared" ref="S943:S949" si="985">D943+E943+J943+K943</f>
        <v>0</v>
      </c>
      <c r="T943" s="58">
        <f t="shared" ref="T943:T949" si="986">F943+G943+L943+M943</f>
        <v>0</v>
      </c>
      <c r="U943" s="58">
        <f t="shared" si="974"/>
        <v>0</v>
      </c>
      <c r="V943" s="58">
        <f t="shared" si="969"/>
        <v>0</v>
      </c>
      <c r="W943" s="58">
        <f t="shared" si="970"/>
        <v>0</v>
      </c>
      <c r="X943" s="59">
        <f t="shared" si="975"/>
        <v>0</v>
      </c>
      <c r="Y943" s="59"/>
      <c r="Z943" s="1521"/>
      <c r="AA943" s="1521"/>
      <c r="AB943" s="1521"/>
      <c r="AC943" s="1521"/>
      <c r="AD943" s="1521"/>
      <c r="AE943" s="59"/>
      <c r="AF943" s="59"/>
      <c r="AG943" s="59">
        <f t="shared" si="982"/>
        <v>0</v>
      </c>
      <c r="AH943" s="59">
        <f t="shared" si="976"/>
        <v>0</v>
      </c>
      <c r="AI943" s="59">
        <f t="shared" ref="AI943:AI949" si="987">AB943</f>
        <v>0</v>
      </c>
      <c r="AJ943" s="59">
        <f t="shared" si="977"/>
        <v>0</v>
      </c>
      <c r="AK943" s="59">
        <f t="shared" si="978"/>
        <v>0</v>
      </c>
      <c r="AL943" s="59">
        <f t="shared" si="983"/>
        <v>0</v>
      </c>
      <c r="AM943" s="1743"/>
    </row>
    <row r="944" spans="1:39" x14ac:dyDescent="0.2">
      <c r="A944" s="1050">
        <v>342</v>
      </c>
      <c r="B944" s="1057">
        <v>244</v>
      </c>
      <c r="C944" s="11"/>
      <c r="D944" s="58"/>
      <c r="E944" s="58"/>
      <c r="F944" s="58"/>
      <c r="G944" s="58"/>
      <c r="H944" s="58"/>
      <c r="I944" s="58"/>
      <c r="J944" s="58"/>
      <c r="K944" s="58"/>
      <c r="L944" s="58"/>
      <c r="M944" s="58"/>
      <c r="N944" s="58"/>
      <c r="O944" s="58"/>
      <c r="P944" s="58"/>
      <c r="Q944" s="58"/>
      <c r="R944" s="58"/>
      <c r="S944" s="58">
        <f t="shared" si="985"/>
        <v>0</v>
      </c>
      <c r="T944" s="58">
        <f t="shared" si="986"/>
        <v>0</v>
      </c>
      <c r="U944" s="58">
        <f t="shared" si="974"/>
        <v>0</v>
      </c>
      <c r="V944" s="58">
        <f t="shared" si="969"/>
        <v>0</v>
      </c>
      <c r="W944" s="58">
        <f t="shared" si="970"/>
        <v>0</v>
      </c>
      <c r="X944" s="59">
        <f t="shared" si="975"/>
        <v>0</v>
      </c>
      <c r="Y944" s="59"/>
      <c r="Z944" s="1521"/>
      <c r="AA944" s="1521"/>
      <c r="AB944" s="1521"/>
      <c r="AC944" s="1521"/>
      <c r="AD944" s="1521"/>
      <c r="AE944" s="59"/>
      <c r="AF944" s="59"/>
      <c r="AG944" s="59">
        <f t="shared" si="982"/>
        <v>0</v>
      </c>
      <c r="AH944" s="59">
        <f t="shared" si="976"/>
        <v>0</v>
      </c>
      <c r="AI944" s="59">
        <f t="shared" si="987"/>
        <v>0</v>
      </c>
      <c r="AJ944" s="59">
        <f t="shared" si="977"/>
        <v>0</v>
      </c>
      <c r="AK944" s="59">
        <f t="shared" si="978"/>
        <v>0</v>
      </c>
      <c r="AL944" s="59">
        <f t="shared" si="983"/>
        <v>0</v>
      </c>
      <c r="AM944" s="1743"/>
    </row>
    <row r="945" spans="1:39" x14ac:dyDescent="0.2">
      <c r="A945" s="1050">
        <v>343</v>
      </c>
      <c r="B945" s="1057">
        <v>244</v>
      </c>
      <c r="C945" s="11"/>
      <c r="D945" s="58"/>
      <c r="E945" s="58"/>
      <c r="F945" s="58"/>
      <c r="G945" s="58"/>
      <c r="H945" s="58"/>
      <c r="I945" s="58"/>
      <c r="J945" s="58"/>
      <c r="K945" s="58"/>
      <c r="L945" s="58"/>
      <c r="M945" s="58"/>
      <c r="N945" s="58"/>
      <c r="O945" s="58"/>
      <c r="P945" s="58"/>
      <c r="Q945" s="58"/>
      <c r="R945" s="58"/>
      <c r="S945" s="58">
        <f t="shared" si="985"/>
        <v>0</v>
      </c>
      <c r="T945" s="58">
        <f t="shared" si="986"/>
        <v>0</v>
      </c>
      <c r="U945" s="58">
        <f t="shared" si="974"/>
        <v>0</v>
      </c>
      <c r="V945" s="58">
        <f t="shared" si="969"/>
        <v>0</v>
      </c>
      <c r="W945" s="58">
        <f t="shared" si="970"/>
        <v>0</v>
      </c>
      <c r="X945" s="59">
        <f t="shared" si="975"/>
        <v>0</v>
      </c>
      <c r="Y945" s="59"/>
      <c r="Z945" s="1521"/>
      <c r="AA945" s="1521"/>
      <c r="AB945" s="1521"/>
      <c r="AC945" s="1521"/>
      <c r="AD945" s="1521"/>
      <c r="AE945" s="59"/>
      <c r="AF945" s="59"/>
      <c r="AG945" s="59">
        <f t="shared" si="982"/>
        <v>0</v>
      </c>
      <c r="AH945" s="59">
        <f t="shared" si="976"/>
        <v>0</v>
      </c>
      <c r="AI945" s="59">
        <f t="shared" si="987"/>
        <v>0</v>
      </c>
      <c r="AJ945" s="59">
        <f t="shared" si="977"/>
        <v>0</v>
      </c>
      <c r="AK945" s="59">
        <f t="shared" si="978"/>
        <v>0</v>
      </c>
      <c r="AL945" s="59">
        <f t="shared" si="983"/>
        <v>0</v>
      </c>
      <c r="AM945" s="1743"/>
    </row>
    <row r="946" spans="1:39" x14ac:dyDescent="0.2">
      <c r="A946" s="1050">
        <v>344</v>
      </c>
      <c r="B946" s="1057">
        <v>244</v>
      </c>
      <c r="C946" s="11"/>
      <c r="D946" s="58"/>
      <c r="E946" s="58">
        <f>4000</f>
        <v>4000</v>
      </c>
      <c r="F946" s="58">
        <f>5000</f>
        <v>5000</v>
      </c>
      <c r="G946" s="58"/>
      <c r="H946" s="58"/>
      <c r="I946" s="58"/>
      <c r="J946" s="58"/>
      <c r="K946" s="58"/>
      <c r="L946" s="58"/>
      <c r="M946" s="58"/>
      <c r="N946" s="58"/>
      <c r="O946" s="58"/>
      <c r="P946" s="58"/>
      <c r="Q946" s="58"/>
      <c r="R946" s="58"/>
      <c r="S946" s="58">
        <f t="shared" si="985"/>
        <v>4000</v>
      </c>
      <c r="T946" s="58">
        <f t="shared" si="986"/>
        <v>5000</v>
      </c>
      <c r="U946" s="58">
        <f t="shared" si="974"/>
        <v>0</v>
      </c>
      <c r="V946" s="58">
        <f t="shared" si="969"/>
        <v>0</v>
      </c>
      <c r="W946" s="58">
        <f t="shared" si="970"/>
        <v>0</v>
      </c>
      <c r="X946" s="59">
        <f t="shared" si="975"/>
        <v>9000</v>
      </c>
      <c r="Y946" s="59"/>
      <c r="Z946" s="1521"/>
      <c r="AA946" s="1521"/>
      <c r="AB946" s="1521"/>
      <c r="AC946" s="1521"/>
      <c r="AD946" s="1521"/>
      <c r="AE946" s="59"/>
      <c r="AF946" s="59"/>
      <c r="AG946" s="59">
        <f t="shared" si="982"/>
        <v>0</v>
      </c>
      <c r="AH946" s="59">
        <f t="shared" si="976"/>
        <v>0</v>
      </c>
      <c r="AI946" s="59">
        <f t="shared" si="987"/>
        <v>0</v>
      </c>
      <c r="AJ946" s="59">
        <f t="shared" si="977"/>
        <v>0</v>
      </c>
      <c r="AK946" s="59">
        <f t="shared" si="978"/>
        <v>0</v>
      </c>
      <c r="AL946" s="59">
        <f t="shared" si="983"/>
        <v>9000</v>
      </c>
      <c r="AM946" s="1743"/>
    </row>
    <row r="947" spans="1:39" x14ac:dyDescent="0.2">
      <c r="A947" s="1050">
        <v>345</v>
      </c>
      <c r="B947" s="1057">
        <v>244</v>
      </c>
      <c r="C947" s="11"/>
      <c r="D947" s="58"/>
      <c r="E947" s="58"/>
      <c r="F947" s="58"/>
      <c r="G947" s="58"/>
      <c r="H947" s="58"/>
      <c r="I947" s="58"/>
      <c r="J947" s="58"/>
      <c r="K947" s="58"/>
      <c r="L947" s="58"/>
      <c r="M947" s="58"/>
      <c r="N947" s="58"/>
      <c r="O947" s="58"/>
      <c r="P947" s="58"/>
      <c r="Q947" s="58"/>
      <c r="R947" s="58"/>
      <c r="S947" s="58">
        <f t="shared" si="985"/>
        <v>0</v>
      </c>
      <c r="T947" s="58">
        <f t="shared" si="986"/>
        <v>0</v>
      </c>
      <c r="U947" s="58">
        <f t="shared" si="974"/>
        <v>0</v>
      </c>
      <c r="V947" s="58">
        <f t="shared" si="969"/>
        <v>0</v>
      </c>
      <c r="W947" s="58">
        <f t="shared" si="970"/>
        <v>0</v>
      </c>
      <c r="X947" s="59">
        <f t="shared" si="975"/>
        <v>0</v>
      </c>
      <c r="Y947" s="59"/>
      <c r="Z947" s="1521"/>
      <c r="AA947" s="1521"/>
      <c r="AB947" s="1521"/>
      <c r="AC947" s="1521"/>
      <c r="AD947" s="1521"/>
      <c r="AE947" s="59"/>
      <c r="AF947" s="59"/>
      <c r="AG947" s="59">
        <f t="shared" si="982"/>
        <v>0</v>
      </c>
      <c r="AH947" s="59">
        <f t="shared" si="976"/>
        <v>0</v>
      </c>
      <c r="AI947" s="59">
        <f t="shared" si="987"/>
        <v>0</v>
      </c>
      <c r="AJ947" s="59">
        <f t="shared" si="977"/>
        <v>0</v>
      </c>
      <c r="AK947" s="59">
        <f t="shared" si="978"/>
        <v>0</v>
      </c>
      <c r="AL947" s="59">
        <f t="shared" si="983"/>
        <v>0</v>
      </c>
      <c r="AM947" s="1743"/>
    </row>
    <row r="948" spans="1:39" x14ac:dyDescent="0.2">
      <c r="A948" s="1050">
        <v>346</v>
      </c>
      <c r="B948" s="1057">
        <v>244</v>
      </c>
      <c r="C948" s="11"/>
      <c r="D948" s="58"/>
      <c r="E948" s="58">
        <f>20000</f>
        <v>20000</v>
      </c>
      <c r="F948" s="58">
        <f>25000</f>
        <v>25000</v>
      </c>
      <c r="G948" s="58"/>
      <c r="H948" s="58"/>
      <c r="I948" s="58"/>
      <c r="J948" s="58"/>
      <c r="K948" s="58"/>
      <c r="L948" s="58"/>
      <c r="M948" s="58"/>
      <c r="N948" s="58"/>
      <c r="O948" s="58"/>
      <c r="P948" s="58"/>
      <c r="Q948" s="58"/>
      <c r="R948" s="58"/>
      <c r="S948" s="58">
        <f t="shared" si="985"/>
        <v>20000</v>
      </c>
      <c r="T948" s="58">
        <f t="shared" si="986"/>
        <v>25000</v>
      </c>
      <c r="U948" s="58">
        <f t="shared" si="974"/>
        <v>0</v>
      </c>
      <c r="V948" s="58">
        <f t="shared" si="969"/>
        <v>0</v>
      </c>
      <c r="W948" s="58">
        <f t="shared" si="970"/>
        <v>0</v>
      </c>
      <c r="X948" s="59">
        <f t="shared" si="975"/>
        <v>45000</v>
      </c>
      <c r="Y948" s="59"/>
      <c r="Z948" s="1521"/>
      <c r="AA948" s="1521"/>
      <c r="AB948" s="1521"/>
      <c r="AC948" s="1521"/>
      <c r="AD948" s="1521"/>
      <c r="AE948" s="59"/>
      <c r="AF948" s="59"/>
      <c r="AG948" s="59">
        <f t="shared" si="982"/>
        <v>0</v>
      </c>
      <c r="AH948" s="59">
        <f t="shared" si="976"/>
        <v>0</v>
      </c>
      <c r="AI948" s="59">
        <f t="shared" si="987"/>
        <v>0</v>
      </c>
      <c r="AJ948" s="59">
        <f t="shared" si="977"/>
        <v>0</v>
      </c>
      <c r="AK948" s="59">
        <f t="shared" si="978"/>
        <v>0</v>
      </c>
      <c r="AL948" s="59">
        <f t="shared" si="983"/>
        <v>45000</v>
      </c>
      <c r="AM948" s="1743"/>
    </row>
    <row r="949" spans="1:39" x14ac:dyDescent="0.2">
      <c r="A949" s="1050">
        <v>349</v>
      </c>
      <c r="B949" s="1057">
        <v>244</v>
      </c>
      <c r="C949" s="11"/>
      <c r="D949" s="58"/>
      <c r="E949" s="58"/>
      <c r="F949" s="58"/>
      <c r="G949" s="58"/>
      <c r="H949" s="58"/>
      <c r="I949" s="58"/>
      <c r="J949" s="58"/>
      <c r="K949" s="58"/>
      <c r="L949" s="58"/>
      <c r="M949" s="58"/>
      <c r="N949" s="58"/>
      <c r="O949" s="58"/>
      <c r="P949" s="58"/>
      <c r="Q949" s="58"/>
      <c r="R949" s="58"/>
      <c r="S949" s="58">
        <f t="shared" si="985"/>
        <v>0</v>
      </c>
      <c r="T949" s="58">
        <f t="shared" si="986"/>
        <v>0</v>
      </c>
      <c r="U949" s="58">
        <f t="shared" si="974"/>
        <v>0</v>
      </c>
      <c r="V949" s="58">
        <f t="shared" si="969"/>
        <v>0</v>
      </c>
      <c r="W949" s="58">
        <f t="shared" si="970"/>
        <v>0</v>
      </c>
      <c r="X949" s="59">
        <f>SUM(D949:R949)</f>
        <v>0</v>
      </c>
      <c r="Y949" s="59"/>
      <c r="Z949" s="1521"/>
      <c r="AA949" s="1521"/>
      <c r="AB949" s="1521"/>
      <c r="AC949" s="1521"/>
      <c r="AD949" s="1521"/>
      <c r="AE949" s="59"/>
      <c r="AF949" s="59"/>
      <c r="AG949" s="59">
        <f t="shared" si="982"/>
        <v>0</v>
      </c>
      <c r="AH949" s="59">
        <f t="shared" si="976"/>
        <v>0</v>
      </c>
      <c r="AI949" s="59">
        <f t="shared" si="987"/>
        <v>0</v>
      </c>
      <c r="AJ949" s="59">
        <f t="shared" si="977"/>
        <v>0</v>
      </c>
      <c r="AK949" s="59">
        <f t="shared" si="978"/>
        <v>0</v>
      </c>
      <c r="AL949" s="59">
        <f t="shared" si="983"/>
        <v>0</v>
      </c>
      <c r="AM949" s="1743"/>
    </row>
    <row r="950" spans="1:39" x14ac:dyDescent="0.2">
      <c r="A950" s="11">
        <v>352</v>
      </c>
      <c r="B950" s="269">
        <v>244</v>
      </c>
      <c r="C950" s="11"/>
      <c r="D950" s="58"/>
      <c r="E950" s="58"/>
      <c r="F950" s="58"/>
      <c r="G950" s="58"/>
      <c r="H950" s="58"/>
      <c r="I950" s="58"/>
      <c r="J950" s="58"/>
      <c r="K950" s="58"/>
      <c r="L950" s="58"/>
      <c r="M950" s="58"/>
      <c r="N950" s="58"/>
      <c r="O950" s="58"/>
      <c r="P950" s="58"/>
      <c r="Q950" s="58"/>
      <c r="R950" s="58"/>
      <c r="S950" s="58">
        <f>D950+E950+J950+K950</f>
        <v>0</v>
      </c>
      <c r="T950" s="58">
        <f>F950+G950+L950+M950</f>
        <v>0</v>
      </c>
      <c r="U950" s="58">
        <f>H950+I950+N950+O950</f>
        <v>0</v>
      </c>
      <c r="V950" s="58">
        <f>P950</f>
        <v>0</v>
      </c>
      <c r="W950" s="58">
        <f>Q950</f>
        <v>0</v>
      </c>
      <c r="X950" s="59">
        <f>SUM(D950:P950)</f>
        <v>0</v>
      </c>
      <c r="Y950" s="59"/>
      <c r="Z950" s="1521"/>
      <c r="AA950" s="1521"/>
      <c r="AB950" s="1521"/>
      <c r="AC950" s="1521"/>
      <c r="AD950" s="1521"/>
      <c r="AE950" s="59"/>
      <c r="AF950" s="59"/>
      <c r="AG950" s="59">
        <f t="shared" si="982"/>
        <v>0</v>
      </c>
      <c r="AH950" s="59">
        <f>Z950+AD950</f>
        <v>0</v>
      </c>
      <c r="AI950" s="59">
        <f>AB950</f>
        <v>0</v>
      </c>
      <c r="AJ950" s="59">
        <f>AC950</f>
        <v>0</v>
      </c>
      <c r="AK950" s="59">
        <f>SUM(Y950:AD950)</f>
        <v>0</v>
      </c>
      <c r="AL950" s="59">
        <f t="shared" si="983"/>
        <v>0</v>
      </c>
      <c r="AM950" s="1743"/>
    </row>
    <row r="951" spans="1:39" x14ac:dyDescent="0.2">
      <c r="A951" s="11">
        <v>353</v>
      </c>
      <c r="B951" s="269">
        <v>244</v>
      </c>
      <c r="C951" s="11"/>
      <c r="D951" s="58"/>
      <c r="E951" s="58"/>
      <c r="F951" s="58"/>
      <c r="G951" s="58"/>
      <c r="H951" s="58"/>
      <c r="I951" s="58"/>
      <c r="J951" s="58"/>
      <c r="K951" s="58"/>
      <c r="L951" s="58"/>
      <c r="M951" s="58"/>
      <c r="N951" s="58"/>
      <c r="O951" s="58"/>
      <c r="P951" s="58"/>
      <c r="Q951" s="58"/>
      <c r="R951" s="58"/>
      <c r="S951" s="58">
        <f>D951+E951+J951+K951</f>
        <v>0</v>
      </c>
      <c r="T951" s="58">
        <f>F951+G951+L951+M951</f>
        <v>0</v>
      </c>
      <c r="U951" s="58">
        <f>H951+I951+N951+O951</f>
        <v>0</v>
      </c>
      <c r="V951" s="58">
        <f>P951</f>
        <v>0</v>
      </c>
      <c r="W951" s="58">
        <f>Q951</f>
        <v>0</v>
      </c>
      <c r="X951" s="59">
        <f>SUM(D951:P951)</f>
        <v>0</v>
      </c>
      <c r="Y951" s="59"/>
      <c r="Z951" s="1521"/>
      <c r="AA951" s="1521"/>
      <c r="AB951" s="1521"/>
      <c r="AC951" s="1521"/>
      <c r="AD951" s="1521"/>
      <c r="AE951" s="59"/>
      <c r="AF951" s="59"/>
      <c r="AG951" s="59">
        <f t="shared" si="982"/>
        <v>0</v>
      </c>
      <c r="AH951" s="59">
        <f>Z951+AD951</f>
        <v>0</v>
      </c>
      <c r="AI951" s="59">
        <f>AB951</f>
        <v>0</v>
      </c>
      <c r="AJ951" s="59">
        <f>AC951</f>
        <v>0</v>
      </c>
      <c r="AK951" s="59">
        <f>SUM(Y951:AD951)</f>
        <v>0</v>
      </c>
      <c r="AL951" s="59">
        <f t="shared" si="983"/>
        <v>0</v>
      </c>
      <c r="AM951" s="1743"/>
    </row>
    <row r="952" spans="1:39" x14ac:dyDescent="0.2">
      <c r="A952" s="1403" t="s">
        <v>1308</v>
      </c>
      <c r="B952" s="269"/>
      <c r="C952" s="1405">
        <f t="shared" ref="C952:D952" si="988">C903+C904+C905+C906+C922+C923+C924+C925+C926</f>
        <v>0</v>
      </c>
      <c r="D952" s="1405">
        <f t="shared" si="988"/>
        <v>0</v>
      </c>
      <c r="E952" s="1405">
        <f>E903+E904+E905+E906+E922+E923+E924+E925+E926</f>
        <v>750000</v>
      </c>
      <c r="F952" s="1405">
        <f t="shared" ref="F952:AL952" si="989">F903+F904+F905+F906+F922+F923+F924+F925+F926</f>
        <v>1235770</v>
      </c>
      <c r="G952" s="1405">
        <f t="shared" si="989"/>
        <v>0</v>
      </c>
      <c r="H952" s="1405">
        <f t="shared" si="989"/>
        <v>0</v>
      </c>
      <c r="I952" s="1405">
        <f t="shared" si="989"/>
        <v>0</v>
      </c>
      <c r="J952" s="1405">
        <f t="shared" si="989"/>
        <v>0</v>
      </c>
      <c r="K952" s="1405">
        <f t="shared" si="989"/>
        <v>0</v>
      </c>
      <c r="L952" s="1405">
        <f t="shared" si="989"/>
        <v>0</v>
      </c>
      <c r="M952" s="1405">
        <f t="shared" si="989"/>
        <v>0</v>
      </c>
      <c r="N952" s="1405">
        <f t="shared" si="989"/>
        <v>0</v>
      </c>
      <c r="O952" s="1405">
        <f t="shared" si="989"/>
        <v>0</v>
      </c>
      <c r="P952" s="1405">
        <f t="shared" si="989"/>
        <v>0</v>
      </c>
      <c r="Q952" s="1405">
        <f t="shared" si="989"/>
        <v>0</v>
      </c>
      <c r="R952" s="1405">
        <f t="shared" si="989"/>
        <v>0</v>
      </c>
      <c r="S952" s="1405">
        <f t="shared" si="989"/>
        <v>750000</v>
      </c>
      <c r="T952" s="1405">
        <f t="shared" si="989"/>
        <v>1235770</v>
      </c>
      <c r="U952" s="1405">
        <f t="shared" si="989"/>
        <v>0</v>
      </c>
      <c r="V952" s="1405">
        <f t="shared" si="989"/>
        <v>0</v>
      </c>
      <c r="W952" s="1405">
        <f t="shared" si="989"/>
        <v>0</v>
      </c>
      <c r="X952" s="1405">
        <f t="shared" si="989"/>
        <v>1985770</v>
      </c>
      <c r="Y952" s="1405">
        <f t="shared" si="989"/>
        <v>0</v>
      </c>
      <c r="Z952" s="1405">
        <f t="shared" si="989"/>
        <v>0</v>
      </c>
      <c r="AA952" s="1405">
        <f t="shared" si="989"/>
        <v>0</v>
      </c>
      <c r="AB952" s="1405">
        <f t="shared" si="989"/>
        <v>0</v>
      </c>
      <c r="AC952" s="1405">
        <f t="shared" si="989"/>
        <v>0</v>
      </c>
      <c r="AD952" s="1405">
        <f t="shared" si="989"/>
        <v>167800</v>
      </c>
      <c r="AE952" s="1405">
        <f t="shared" si="989"/>
        <v>0</v>
      </c>
      <c r="AF952" s="1405">
        <f t="shared" si="989"/>
        <v>0</v>
      </c>
      <c r="AG952" s="1405">
        <f t="shared" si="989"/>
        <v>0</v>
      </c>
      <c r="AH952" s="1405">
        <f t="shared" si="989"/>
        <v>167800</v>
      </c>
      <c r="AI952" s="1405">
        <f t="shared" si="989"/>
        <v>0</v>
      </c>
      <c r="AJ952" s="1405">
        <f t="shared" si="989"/>
        <v>0</v>
      </c>
      <c r="AK952" s="1405">
        <f t="shared" si="989"/>
        <v>167800</v>
      </c>
      <c r="AL952" s="1405">
        <f t="shared" si="989"/>
        <v>2153570</v>
      </c>
      <c r="AM952" s="1743"/>
    </row>
    <row r="953" spans="1:39" x14ac:dyDescent="0.2">
      <c r="A953" s="1404" t="s">
        <v>1309</v>
      </c>
      <c r="B953" s="269"/>
      <c r="C953" s="1406">
        <f t="shared" ref="C953:D953" si="990">C954-C952</f>
        <v>0</v>
      </c>
      <c r="D953" s="1406">
        <f t="shared" si="990"/>
        <v>0</v>
      </c>
      <c r="E953" s="1406">
        <f>E954-E952</f>
        <v>60000</v>
      </c>
      <c r="F953" s="1406">
        <f t="shared" ref="F953" si="991">F954-F952</f>
        <v>53000</v>
      </c>
      <c r="G953" s="1406">
        <f t="shared" ref="G953" si="992">G954-G952</f>
        <v>0</v>
      </c>
      <c r="H953" s="1406">
        <f t="shared" ref="H953" si="993">H954-H952</f>
        <v>0</v>
      </c>
      <c r="I953" s="1406">
        <f t="shared" ref="I953" si="994">I954-I952</f>
        <v>0</v>
      </c>
      <c r="J953" s="1406">
        <f t="shared" ref="J953" si="995">J954-J952</f>
        <v>0</v>
      </c>
      <c r="K953" s="1406">
        <f t="shared" ref="K953" si="996">K954-K952</f>
        <v>0</v>
      </c>
      <c r="L953" s="1406">
        <f t="shared" ref="L953" si="997">L954-L952</f>
        <v>0</v>
      </c>
      <c r="M953" s="1406">
        <f t="shared" ref="M953" si="998">M954-M952</f>
        <v>0</v>
      </c>
      <c r="N953" s="1406">
        <f t="shared" ref="N953" si="999">N954-N952</f>
        <v>0</v>
      </c>
      <c r="O953" s="1406">
        <f t="shared" ref="O953" si="1000">O954-O952</f>
        <v>0</v>
      </c>
      <c r="P953" s="1406">
        <f t="shared" ref="P953" si="1001">P954-P952</f>
        <v>0</v>
      </c>
      <c r="Q953" s="1406">
        <f t="shared" ref="Q953" si="1002">Q954-Q952</f>
        <v>0</v>
      </c>
      <c r="R953" s="1406">
        <f t="shared" ref="R953" si="1003">R954-R952</f>
        <v>0</v>
      </c>
      <c r="S953" s="1406">
        <f t="shared" ref="S953" si="1004">S954-S952</f>
        <v>60000</v>
      </c>
      <c r="T953" s="1406">
        <f t="shared" ref="T953" si="1005">T954-T952</f>
        <v>53000</v>
      </c>
      <c r="U953" s="1406">
        <f t="shared" ref="U953" si="1006">U954-U952</f>
        <v>0</v>
      </c>
      <c r="V953" s="1406">
        <f t="shared" ref="V953" si="1007">V954-V952</f>
        <v>0</v>
      </c>
      <c r="W953" s="1406">
        <f t="shared" ref="W953" si="1008">W954-W952</f>
        <v>0</v>
      </c>
      <c r="X953" s="1406">
        <f t="shared" ref="X953" si="1009">X954-X952</f>
        <v>113000</v>
      </c>
      <c r="Y953" s="1406">
        <f t="shared" ref="Y953" si="1010">Y954-Y952</f>
        <v>0</v>
      </c>
      <c r="Z953" s="1406">
        <f t="shared" ref="Z953" si="1011">Z954-Z952</f>
        <v>104874</v>
      </c>
      <c r="AA953" s="1406">
        <f t="shared" ref="AA953" si="1012">AA954-AA952</f>
        <v>0</v>
      </c>
      <c r="AB953" s="1406">
        <f t="shared" ref="AB953" si="1013">AB954-AB952</f>
        <v>0</v>
      </c>
      <c r="AC953" s="1406">
        <f t="shared" ref="AC953" si="1014">AC954-AC952</f>
        <v>0</v>
      </c>
      <c r="AD953" s="1406">
        <f t="shared" ref="AD953" si="1015">AD954-AD952</f>
        <v>0</v>
      </c>
      <c r="AE953" s="1406">
        <f t="shared" ref="AE953" si="1016">AE954-AE952</f>
        <v>0</v>
      </c>
      <c r="AF953" s="1406">
        <f t="shared" ref="AF953" si="1017">AF954-AF952</f>
        <v>0</v>
      </c>
      <c r="AG953" s="1406">
        <f t="shared" ref="AG953" si="1018">AG954-AG952</f>
        <v>0</v>
      </c>
      <c r="AH953" s="1406">
        <f t="shared" ref="AH953" si="1019">AH954-AH952</f>
        <v>104874</v>
      </c>
      <c r="AI953" s="1406">
        <f t="shared" ref="AI953" si="1020">AI954-AI952</f>
        <v>0</v>
      </c>
      <c r="AJ953" s="1406">
        <f t="shared" ref="AJ953" si="1021">AJ954-AJ952</f>
        <v>0</v>
      </c>
      <c r="AK953" s="1406">
        <f t="shared" ref="AK953" si="1022">AK954-AK952</f>
        <v>104874</v>
      </c>
      <c r="AL953" s="1406">
        <f t="shared" ref="AL953" si="1023">AL954-AL952</f>
        <v>217874</v>
      </c>
      <c r="AM953" s="1743"/>
    </row>
    <row r="954" spans="1:39" x14ac:dyDescent="0.2">
      <c r="A954" s="34" t="s">
        <v>204</v>
      </c>
      <c r="B954" s="60"/>
      <c r="C954" s="60">
        <f>SUM(C903:C951)</f>
        <v>0</v>
      </c>
      <c r="D954" s="60">
        <f t="shared" ref="D954:AL954" si="1024">SUM(D903:D951)</f>
        <v>0</v>
      </c>
      <c r="E954" s="60">
        <f t="shared" si="1024"/>
        <v>810000</v>
      </c>
      <c r="F954" s="60">
        <f t="shared" si="1024"/>
        <v>1288770</v>
      </c>
      <c r="G954" s="60">
        <f t="shared" si="1024"/>
        <v>0</v>
      </c>
      <c r="H954" s="60">
        <f t="shared" si="1024"/>
        <v>0</v>
      </c>
      <c r="I954" s="60">
        <f t="shared" si="1024"/>
        <v>0</v>
      </c>
      <c r="J954" s="60">
        <f t="shared" si="1024"/>
        <v>0</v>
      </c>
      <c r="K954" s="60">
        <f t="shared" si="1024"/>
        <v>0</v>
      </c>
      <c r="L954" s="60">
        <f t="shared" si="1024"/>
        <v>0</v>
      </c>
      <c r="M954" s="60">
        <f t="shared" si="1024"/>
        <v>0</v>
      </c>
      <c r="N954" s="60">
        <f t="shared" si="1024"/>
        <v>0</v>
      </c>
      <c r="O954" s="60">
        <f t="shared" si="1024"/>
        <v>0</v>
      </c>
      <c r="P954" s="60">
        <f t="shared" si="1024"/>
        <v>0</v>
      </c>
      <c r="Q954" s="60">
        <f>SUM(Q903:Q951)</f>
        <v>0</v>
      </c>
      <c r="R954" s="60">
        <f>SUM(R903:R951)</f>
        <v>0</v>
      </c>
      <c r="S954" s="60">
        <f t="shared" si="1024"/>
        <v>810000</v>
      </c>
      <c r="T954" s="60">
        <f t="shared" si="1024"/>
        <v>1288770</v>
      </c>
      <c r="U954" s="60">
        <f t="shared" si="1024"/>
        <v>0</v>
      </c>
      <c r="V954" s="60">
        <f t="shared" si="1024"/>
        <v>0</v>
      </c>
      <c r="W954" s="60">
        <f>SUM(W903:W951)</f>
        <v>0</v>
      </c>
      <c r="X954" s="60">
        <f t="shared" si="1024"/>
        <v>2098770</v>
      </c>
      <c r="Y954" s="60">
        <f t="shared" si="1024"/>
        <v>0</v>
      </c>
      <c r="Z954" s="60">
        <f t="shared" si="1024"/>
        <v>104874</v>
      </c>
      <c r="AA954" s="60">
        <f>SUM(AA903:AA951)</f>
        <v>0</v>
      </c>
      <c r="AB954" s="60">
        <f t="shared" si="1024"/>
        <v>0</v>
      </c>
      <c r="AC954" s="60">
        <f t="shared" si="1024"/>
        <v>0</v>
      </c>
      <c r="AD954" s="60">
        <f t="shared" si="1024"/>
        <v>167800</v>
      </c>
      <c r="AE954" s="60">
        <f>SUM(AE903:AE951)</f>
        <v>0</v>
      </c>
      <c r="AF954" s="60">
        <f>SUM(AF903:AF951)</f>
        <v>0</v>
      </c>
      <c r="AG954" s="60">
        <f t="shared" si="1024"/>
        <v>0</v>
      </c>
      <c r="AH954" s="60">
        <f t="shared" si="1024"/>
        <v>272674</v>
      </c>
      <c r="AI954" s="60">
        <f t="shared" si="1024"/>
        <v>0</v>
      </c>
      <c r="AJ954" s="60">
        <f>SUM(AJ903:AJ951)</f>
        <v>0</v>
      </c>
      <c r="AK954" s="60">
        <f t="shared" si="1024"/>
        <v>272674</v>
      </c>
      <c r="AL954" s="60">
        <f t="shared" si="1024"/>
        <v>2371444</v>
      </c>
      <c r="AM954" s="1744"/>
    </row>
    <row r="955" spans="1:39" ht="11.25" customHeight="1" x14ac:dyDescent="0.2">
      <c r="A955" s="1050">
        <v>211</v>
      </c>
      <c r="B955" s="1051">
        <v>111</v>
      </c>
      <c r="C955" s="269"/>
      <c r="D955" s="58"/>
      <c r="E955" s="58">
        <f>300000+457000</f>
        <v>757000</v>
      </c>
      <c r="F955" s="58">
        <f>800000+1450000</f>
        <v>2250000</v>
      </c>
      <c r="G955" s="58"/>
      <c r="H955" s="58"/>
      <c r="I955" s="58"/>
      <c r="J955" s="58"/>
      <c r="K955" s="58"/>
      <c r="L955" s="58"/>
      <c r="M955" s="58"/>
      <c r="N955" s="58"/>
      <c r="O955" s="58"/>
      <c r="P955" s="58"/>
      <c r="Q955" s="58"/>
      <c r="R955" s="58"/>
      <c r="S955" s="58">
        <f t="shared" si="924"/>
        <v>757000</v>
      </c>
      <c r="T955" s="58">
        <f t="shared" si="925"/>
        <v>2250000</v>
      </c>
      <c r="U955" s="58">
        <f>H955+I955+N955+O955</f>
        <v>0</v>
      </c>
      <c r="V955" s="58">
        <f t="shared" ref="V955:V1001" si="1025">P955</f>
        <v>0</v>
      </c>
      <c r="W955" s="58">
        <f t="shared" ref="W955:W1001" si="1026">Q955+R955</f>
        <v>0</v>
      </c>
      <c r="X955" s="59">
        <f>SUM(D955:R955)</f>
        <v>3007000</v>
      </c>
      <c r="Y955" s="59"/>
      <c r="Z955" s="1521">
        <f>50000+20000+6000-76000</f>
        <v>0</v>
      </c>
      <c r="AA955" s="1521"/>
      <c r="AB955" s="1521">
        <f>12000-12000</f>
        <v>0</v>
      </c>
      <c r="AC955" s="1521"/>
      <c r="AD955" s="1521">
        <f>60000</f>
        <v>60000</v>
      </c>
      <c r="AE955" s="59"/>
      <c r="AF955" s="59"/>
      <c r="AG955" s="59">
        <f t="shared" ref="AG955:AG986" si="1027">Y955+AC955</f>
        <v>0</v>
      </c>
      <c r="AH955" s="59">
        <f>Z955+AD955+AA955</f>
        <v>60000</v>
      </c>
      <c r="AI955" s="59">
        <f t="shared" ref="AI955:AI980" si="1028">AB955</f>
        <v>0</v>
      </c>
      <c r="AJ955" s="59">
        <f>AE955+AF955</f>
        <v>0</v>
      </c>
      <c r="AK955" s="59">
        <f>SUM(Y955:AF955)</f>
        <v>60000</v>
      </c>
      <c r="AL955" s="59">
        <f t="shared" ref="AL955:AL986" si="1029">C955+X955+AK955</f>
        <v>3067000</v>
      </c>
      <c r="AM955" s="1742" t="s">
        <v>213</v>
      </c>
    </row>
    <row r="956" spans="1:39" x14ac:dyDescent="0.2">
      <c r="A956" s="1050">
        <v>212</v>
      </c>
      <c r="B956" s="1051">
        <v>112</v>
      </c>
      <c r="C956" s="11"/>
      <c r="D956" s="58"/>
      <c r="E956" s="58"/>
      <c r="F956" s="58"/>
      <c r="G956" s="58"/>
      <c r="H956" s="58"/>
      <c r="I956" s="58"/>
      <c r="J956" s="58"/>
      <c r="K956" s="58"/>
      <c r="L956" s="58"/>
      <c r="M956" s="58"/>
      <c r="N956" s="58"/>
      <c r="O956" s="58"/>
      <c r="P956" s="58"/>
      <c r="Q956" s="58"/>
      <c r="R956" s="58"/>
      <c r="S956" s="58">
        <f t="shared" si="924"/>
        <v>0</v>
      </c>
      <c r="T956" s="58">
        <f t="shared" si="925"/>
        <v>0</v>
      </c>
      <c r="U956" s="58">
        <f t="shared" ref="U956:U1001" si="1030">H956+I956+N956+O956</f>
        <v>0</v>
      </c>
      <c r="V956" s="58">
        <f t="shared" si="1025"/>
        <v>0</v>
      </c>
      <c r="W956" s="58">
        <f t="shared" si="1026"/>
        <v>0</v>
      </c>
      <c r="X956" s="59">
        <f t="shared" ref="X956:X1000" si="1031">SUM(D956:R956)</f>
        <v>0</v>
      </c>
      <c r="Y956" s="59"/>
      <c r="Z956" s="59"/>
      <c r="AA956" s="59"/>
      <c r="AB956" s="59"/>
      <c r="AC956" s="59"/>
      <c r="AD956" s="59"/>
      <c r="AE956" s="59"/>
      <c r="AF956" s="59"/>
      <c r="AG956" s="59">
        <f t="shared" si="1027"/>
        <v>0</v>
      </c>
      <c r="AH956" s="59">
        <f t="shared" ref="AH956:AH1001" si="1032">Z956+AD956+AA956</f>
        <v>0</v>
      </c>
      <c r="AI956" s="59">
        <f t="shared" si="1028"/>
        <v>0</v>
      </c>
      <c r="AJ956" s="59">
        <f t="shared" ref="AJ956:AJ1001" si="1033">AE956+AF956</f>
        <v>0</v>
      </c>
      <c r="AK956" s="59">
        <f t="shared" ref="AK956:AK1001" si="1034">SUM(Y956:AF956)</f>
        <v>0</v>
      </c>
      <c r="AL956" s="59">
        <f t="shared" si="1029"/>
        <v>0</v>
      </c>
      <c r="AM956" s="1743"/>
    </row>
    <row r="957" spans="1:39" x14ac:dyDescent="0.2">
      <c r="A957" s="1052">
        <v>213</v>
      </c>
      <c r="B957" s="1053">
        <v>119</v>
      </c>
      <c r="C957" s="12"/>
      <c r="D957" s="58"/>
      <c r="E957" s="58">
        <f>200000</f>
        <v>200000</v>
      </c>
      <c r="F957" s="58">
        <f>730000</f>
        <v>730000</v>
      </c>
      <c r="G957" s="58"/>
      <c r="H957" s="58"/>
      <c r="I957" s="58"/>
      <c r="J957" s="58"/>
      <c r="K957" s="58"/>
      <c r="L957" s="58"/>
      <c r="M957" s="58"/>
      <c r="N957" s="58"/>
      <c r="O957" s="58"/>
      <c r="P957" s="58"/>
      <c r="Q957" s="58"/>
      <c r="R957" s="58"/>
      <c r="S957" s="58">
        <f t="shared" si="924"/>
        <v>200000</v>
      </c>
      <c r="T957" s="58">
        <f t="shared" si="925"/>
        <v>730000</v>
      </c>
      <c r="U957" s="58">
        <f t="shared" si="1030"/>
        <v>0</v>
      </c>
      <c r="V957" s="58">
        <f t="shared" si="1025"/>
        <v>0</v>
      </c>
      <c r="W957" s="58">
        <f t="shared" si="1026"/>
        <v>0</v>
      </c>
      <c r="X957" s="59">
        <f t="shared" si="1031"/>
        <v>930000</v>
      </c>
      <c r="Y957" s="59"/>
      <c r="Z957" s="59"/>
      <c r="AA957" s="59"/>
      <c r="AB957" s="59"/>
      <c r="AC957" s="59"/>
      <c r="AD957" s="59"/>
      <c r="AE957" s="59"/>
      <c r="AF957" s="59"/>
      <c r="AG957" s="59">
        <f t="shared" si="1027"/>
        <v>0</v>
      </c>
      <c r="AH957" s="59">
        <f t="shared" si="1032"/>
        <v>0</v>
      </c>
      <c r="AI957" s="59">
        <f t="shared" si="1028"/>
        <v>0</v>
      </c>
      <c r="AJ957" s="59">
        <f t="shared" si="1033"/>
        <v>0</v>
      </c>
      <c r="AK957" s="59">
        <f t="shared" si="1034"/>
        <v>0</v>
      </c>
      <c r="AL957" s="59">
        <f t="shared" si="1029"/>
        <v>930000</v>
      </c>
      <c r="AM957" s="1743"/>
    </row>
    <row r="958" spans="1:39" x14ac:dyDescent="0.2">
      <c r="A958" s="1052">
        <v>214</v>
      </c>
      <c r="B958" s="1053">
        <v>112</v>
      </c>
      <c r="C958" s="12"/>
      <c r="D958" s="58"/>
      <c r="E958" s="58"/>
      <c r="F958" s="58"/>
      <c r="G958" s="58"/>
      <c r="H958" s="58"/>
      <c r="I958" s="58"/>
      <c r="J958" s="58"/>
      <c r="K958" s="58"/>
      <c r="L958" s="58"/>
      <c r="M958" s="58"/>
      <c r="N958" s="58"/>
      <c r="O958" s="58"/>
      <c r="P958" s="58"/>
      <c r="Q958" s="58"/>
      <c r="R958" s="58"/>
      <c r="S958" s="58">
        <f>D958+E958+J958+K958</f>
        <v>0</v>
      </c>
      <c r="T958" s="58">
        <f>F958+G958+L958+M958</f>
        <v>0</v>
      </c>
      <c r="U958" s="58">
        <f t="shared" si="1030"/>
        <v>0</v>
      </c>
      <c r="V958" s="58">
        <f t="shared" si="1025"/>
        <v>0</v>
      </c>
      <c r="W958" s="58">
        <f t="shared" si="1026"/>
        <v>0</v>
      </c>
      <c r="X958" s="59">
        <f t="shared" si="1031"/>
        <v>0</v>
      </c>
      <c r="Y958" s="59"/>
      <c r="Z958" s="59"/>
      <c r="AA958" s="59"/>
      <c r="AB958" s="59"/>
      <c r="AC958" s="59"/>
      <c r="AD958" s="59"/>
      <c r="AE958" s="59"/>
      <c r="AF958" s="59"/>
      <c r="AG958" s="59">
        <f t="shared" si="1027"/>
        <v>0</v>
      </c>
      <c r="AH958" s="59">
        <f t="shared" si="1032"/>
        <v>0</v>
      </c>
      <c r="AI958" s="59">
        <f t="shared" si="1028"/>
        <v>0</v>
      </c>
      <c r="AJ958" s="59">
        <f t="shared" si="1033"/>
        <v>0</v>
      </c>
      <c r="AK958" s="59">
        <f t="shared" si="1034"/>
        <v>0</v>
      </c>
      <c r="AL958" s="59">
        <f t="shared" si="1029"/>
        <v>0</v>
      </c>
      <c r="AM958" s="1743"/>
    </row>
    <row r="959" spans="1:39" x14ac:dyDescent="0.2">
      <c r="A959" s="1050">
        <v>221</v>
      </c>
      <c r="B959" s="1051">
        <v>244</v>
      </c>
      <c r="C959" s="11"/>
      <c r="D959" s="58"/>
      <c r="E959" s="58">
        <f>4000</f>
        <v>4000</v>
      </c>
      <c r="F959" s="58">
        <f>1000</f>
        <v>1000</v>
      </c>
      <c r="G959" s="58"/>
      <c r="H959" s="58"/>
      <c r="I959" s="58"/>
      <c r="J959" s="58"/>
      <c r="K959" s="58"/>
      <c r="L959" s="58"/>
      <c r="M959" s="58"/>
      <c r="N959" s="58"/>
      <c r="O959" s="58"/>
      <c r="P959" s="58"/>
      <c r="Q959" s="58"/>
      <c r="R959" s="58"/>
      <c r="S959" s="58">
        <f t="shared" si="924"/>
        <v>4000</v>
      </c>
      <c r="T959" s="58">
        <f t="shared" si="925"/>
        <v>1000</v>
      </c>
      <c r="U959" s="58">
        <f t="shared" si="1030"/>
        <v>0</v>
      </c>
      <c r="V959" s="58">
        <f t="shared" si="1025"/>
        <v>0</v>
      </c>
      <c r="W959" s="58">
        <f t="shared" si="1026"/>
        <v>0</v>
      </c>
      <c r="X959" s="59">
        <f t="shared" si="1031"/>
        <v>5000</v>
      </c>
      <c r="Y959" s="59"/>
      <c r="Z959" s="59"/>
      <c r="AA959" s="59"/>
      <c r="AB959" s="59"/>
      <c r="AC959" s="59"/>
      <c r="AD959" s="59"/>
      <c r="AE959" s="59"/>
      <c r="AF959" s="59"/>
      <c r="AG959" s="59">
        <f t="shared" si="1027"/>
        <v>0</v>
      </c>
      <c r="AH959" s="59">
        <f t="shared" si="1032"/>
        <v>0</v>
      </c>
      <c r="AI959" s="59">
        <f t="shared" si="1028"/>
        <v>0</v>
      </c>
      <c r="AJ959" s="59">
        <f t="shared" si="1033"/>
        <v>0</v>
      </c>
      <c r="AK959" s="59">
        <f t="shared" si="1034"/>
        <v>0</v>
      </c>
      <c r="AL959" s="59">
        <f t="shared" si="1029"/>
        <v>5000</v>
      </c>
      <c r="AM959" s="1743"/>
    </row>
    <row r="960" spans="1:39" x14ac:dyDescent="0.2">
      <c r="A960" s="1052">
        <v>222</v>
      </c>
      <c r="B960" s="1053">
        <v>112</v>
      </c>
      <c r="C960" s="12"/>
      <c r="D960" s="58"/>
      <c r="E960" s="58"/>
      <c r="F960" s="58"/>
      <c r="G960" s="58"/>
      <c r="H960" s="58"/>
      <c r="I960" s="58"/>
      <c r="J960" s="58"/>
      <c r="K960" s="58"/>
      <c r="L960" s="58"/>
      <c r="M960" s="58"/>
      <c r="N960" s="58"/>
      <c r="O960" s="58"/>
      <c r="P960" s="58"/>
      <c r="Q960" s="58"/>
      <c r="R960" s="58"/>
      <c r="S960" s="58">
        <f>D960+E960+J960+K960</f>
        <v>0</v>
      </c>
      <c r="T960" s="58">
        <f>F960+G960+L960+M960</f>
        <v>0</v>
      </c>
      <c r="U960" s="58">
        <f t="shared" si="1030"/>
        <v>0</v>
      </c>
      <c r="V960" s="58">
        <f t="shared" si="1025"/>
        <v>0</v>
      </c>
      <c r="W960" s="58">
        <f t="shared" si="1026"/>
        <v>0</v>
      </c>
      <c r="X960" s="59">
        <f t="shared" si="1031"/>
        <v>0</v>
      </c>
      <c r="Y960" s="59"/>
      <c r="Z960" s="59"/>
      <c r="AA960" s="59"/>
      <c r="AB960" s="59"/>
      <c r="AC960" s="59"/>
      <c r="AD960" s="59"/>
      <c r="AE960" s="59"/>
      <c r="AF960" s="59"/>
      <c r="AG960" s="59">
        <f t="shared" si="1027"/>
        <v>0</v>
      </c>
      <c r="AH960" s="59">
        <f t="shared" si="1032"/>
        <v>0</v>
      </c>
      <c r="AI960" s="59">
        <f t="shared" si="1028"/>
        <v>0</v>
      </c>
      <c r="AJ960" s="59">
        <f t="shared" si="1033"/>
        <v>0</v>
      </c>
      <c r="AK960" s="59">
        <f t="shared" si="1034"/>
        <v>0</v>
      </c>
      <c r="AL960" s="59">
        <f t="shared" si="1029"/>
        <v>0</v>
      </c>
      <c r="AM960" s="1743"/>
    </row>
    <row r="961" spans="1:39" x14ac:dyDescent="0.2">
      <c r="A961" s="1052">
        <v>222</v>
      </c>
      <c r="B961" s="1053">
        <v>244</v>
      </c>
      <c r="C961" s="12"/>
      <c r="D961" s="58"/>
      <c r="E961" s="58"/>
      <c r="F961" s="58"/>
      <c r="G961" s="58"/>
      <c r="H961" s="58"/>
      <c r="I961" s="58"/>
      <c r="J961" s="58"/>
      <c r="K961" s="58"/>
      <c r="L961" s="58"/>
      <c r="M961" s="58"/>
      <c r="N961" s="58"/>
      <c r="O961" s="58"/>
      <c r="P961" s="58"/>
      <c r="Q961" s="58"/>
      <c r="R961" s="58"/>
      <c r="S961" s="58">
        <f t="shared" si="924"/>
        <v>0</v>
      </c>
      <c r="T961" s="58">
        <f t="shared" si="925"/>
        <v>0</v>
      </c>
      <c r="U961" s="58">
        <f t="shared" si="1030"/>
        <v>0</v>
      </c>
      <c r="V961" s="58">
        <f t="shared" si="1025"/>
        <v>0</v>
      </c>
      <c r="W961" s="58">
        <f t="shared" si="1026"/>
        <v>0</v>
      </c>
      <c r="X961" s="59">
        <f t="shared" si="1031"/>
        <v>0</v>
      </c>
      <c r="Y961" s="59"/>
      <c r="Z961" s="59"/>
      <c r="AA961" s="59"/>
      <c r="AB961" s="59"/>
      <c r="AC961" s="59"/>
      <c r="AD961" s="59"/>
      <c r="AE961" s="59"/>
      <c r="AF961" s="59"/>
      <c r="AG961" s="59">
        <f t="shared" si="1027"/>
        <v>0</v>
      </c>
      <c r="AH961" s="59">
        <f t="shared" si="1032"/>
        <v>0</v>
      </c>
      <c r="AI961" s="59">
        <f t="shared" si="1028"/>
        <v>0</v>
      </c>
      <c r="AJ961" s="59">
        <f t="shared" si="1033"/>
        <v>0</v>
      </c>
      <c r="AK961" s="59">
        <f t="shared" si="1034"/>
        <v>0</v>
      </c>
      <c r="AL961" s="59">
        <f t="shared" si="1029"/>
        <v>0</v>
      </c>
      <c r="AM961" s="1743"/>
    </row>
    <row r="962" spans="1:39" x14ac:dyDescent="0.2">
      <c r="A962" s="1054" t="s">
        <v>196</v>
      </c>
      <c r="B962" s="1053">
        <v>247</v>
      </c>
      <c r="C962" s="42"/>
      <c r="D962" s="58"/>
      <c r="E962" s="58"/>
      <c r="F962" s="58"/>
      <c r="G962" s="58"/>
      <c r="H962" s="58"/>
      <c r="I962" s="58"/>
      <c r="J962" s="58"/>
      <c r="K962" s="58"/>
      <c r="L962" s="58"/>
      <c r="M962" s="58"/>
      <c r="N962" s="58"/>
      <c r="O962" s="58"/>
      <c r="P962" s="58"/>
      <c r="Q962" s="58"/>
      <c r="R962" s="58"/>
      <c r="S962" s="58">
        <f t="shared" si="924"/>
        <v>0</v>
      </c>
      <c r="T962" s="58">
        <f t="shared" si="925"/>
        <v>0</v>
      </c>
      <c r="U962" s="58">
        <f t="shared" si="1030"/>
        <v>0</v>
      </c>
      <c r="V962" s="58">
        <f t="shared" si="1025"/>
        <v>0</v>
      </c>
      <c r="W962" s="58">
        <f t="shared" si="1026"/>
        <v>0</v>
      </c>
      <c r="X962" s="59">
        <f t="shared" si="1031"/>
        <v>0</v>
      </c>
      <c r="Y962" s="59"/>
      <c r="Z962" s="59"/>
      <c r="AA962" s="59"/>
      <c r="AB962" s="59"/>
      <c r="AC962" s="59"/>
      <c r="AD962" s="59"/>
      <c r="AE962" s="59"/>
      <c r="AF962" s="59"/>
      <c r="AG962" s="59">
        <f t="shared" si="1027"/>
        <v>0</v>
      </c>
      <c r="AH962" s="59">
        <f t="shared" si="1032"/>
        <v>0</v>
      </c>
      <c r="AI962" s="59">
        <f t="shared" si="1028"/>
        <v>0</v>
      </c>
      <c r="AJ962" s="59">
        <f t="shared" si="1033"/>
        <v>0</v>
      </c>
      <c r="AK962" s="59">
        <f t="shared" si="1034"/>
        <v>0</v>
      </c>
      <c r="AL962" s="59">
        <f t="shared" si="1029"/>
        <v>0</v>
      </c>
      <c r="AM962" s="1743"/>
    </row>
    <row r="963" spans="1:39" x14ac:dyDescent="0.2">
      <c r="A963" s="1054" t="s">
        <v>197</v>
      </c>
      <c r="B963" s="1053">
        <v>247</v>
      </c>
      <c r="C963" s="42"/>
      <c r="D963" s="58"/>
      <c r="E963" s="58"/>
      <c r="F963" s="58"/>
      <c r="G963" s="58"/>
      <c r="H963" s="58"/>
      <c r="I963" s="58"/>
      <c r="J963" s="58"/>
      <c r="K963" s="58"/>
      <c r="L963" s="58"/>
      <c r="M963" s="58"/>
      <c r="N963" s="58"/>
      <c r="O963" s="58"/>
      <c r="P963" s="58"/>
      <c r="Q963" s="58"/>
      <c r="R963" s="58"/>
      <c r="S963" s="58">
        <f t="shared" si="924"/>
        <v>0</v>
      </c>
      <c r="T963" s="58">
        <f t="shared" si="925"/>
        <v>0</v>
      </c>
      <c r="U963" s="58">
        <f t="shared" si="1030"/>
        <v>0</v>
      </c>
      <c r="V963" s="58">
        <f t="shared" si="1025"/>
        <v>0</v>
      </c>
      <c r="W963" s="58">
        <f t="shared" si="1026"/>
        <v>0</v>
      </c>
      <c r="X963" s="59">
        <f t="shared" si="1031"/>
        <v>0</v>
      </c>
      <c r="Y963" s="59"/>
      <c r="Z963" s="59"/>
      <c r="AA963" s="59"/>
      <c r="AB963" s="59"/>
      <c r="AC963" s="59"/>
      <c r="AD963" s="59"/>
      <c r="AE963" s="59"/>
      <c r="AF963" s="59"/>
      <c r="AG963" s="59">
        <f t="shared" si="1027"/>
        <v>0</v>
      </c>
      <c r="AH963" s="59">
        <f t="shared" si="1032"/>
        <v>0</v>
      </c>
      <c r="AI963" s="59">
        <f t="shared" si="1028"/>
        <v>0</v>
      </c>
      <c r="AJ963" s="59">
        <f t="shared" si="1033"/>
        <v>0</v>
      </c>
      <c r="AK963" s="59">
        <f t="shared" si="1034"/>
        <v>0</v>
      </c>
      <c r="AL963" s="59">
        <f t="shared" si="1029"/>
        <v>0</v>
      </c>
      <c r="AM963" s="1743"/>
    </row>
    <row r="964" spans="1:39" x14ac:dyDescent="0.2">
      <c r="A964" s="1054" t="s">
        <v>198</v>
      </c>
      <c r="B964" s="1053">
        <v>244</v>
      </c>
      <c r="C964" s="42"/>
      <c r="D964" s="58"/>
      <c r="E964" s="58"/>
      <c r="F964" s="58"/>
      <c r="G964" s="58"/>
      <c r="H964" s="58"/>
      <c r="I964" s="58"/>
      <c r="J964" s="58"/>
      <c r="K964" s="58"/>
      <c r="L964" s="58"/>
      <c r="M964" s="58"/>
      <c r="N964" s="58"/>
      <c r="O964" s="58"/>
      <c r="P964" s="58"/>
      <c r="Q964" s="58"/>
      <c r="R964" s="58"/>
      <c r="S964" s="58">
        <f t="shared" si="924"/>
        <v>0</v>
      </c>
      <c r="T964" s="58">
        <f t="shared" si="925"/>
        <v>0</v>
      </c>
      <c r="U964" s="58">
        <f t="shared" si="1030"/>
        <v>0</v>
      </c>
      <c r="V964" s="58">
        <f t="shared" si="1025"/>
        <v>0</v>
      </c>
      <c r="W964" s="58">
        <f t="shared" si="1026"/>
        <v>0</v>
      </c>
      <c r="X964" s="59">
        <f t="shared" si="1031"/>
        <v>0</v>
      </c>
      <c r="Y964" s="59"/>
      <c r="Z964" s="59"/>
      <c r="AA964" s="59"/>
      <c r="AB964" s="59"/>
      <c r="AC964" s="59"/>
      <c r="AD964" s="59"/>
      <c r="AE964" s="59"/>
      <c r="AF964" s="59"/>
      <c r="AG964" s="59">
        <f t="shared" si="1027"/>
        <v>0</v>
      </c>
      <c r="AH964" s="59">
        <f t="shared" si="1032"/>
        <v>0</v>
      </c>
      <c r="AI964" s="59">
        <f t="shared" si="1028"/>
        <v>0</v>
      </c>
      <c r="AJ964" s="59">
        <f t="shared" si="1033"/>
        <v>0</v>
      </c>
      <c r="AK964" s="59">
        <f t="shared" si="1034"/>
        <v>0</v>
      </c>
      <c r="AL964" s="59">
        <f t="shared" si="1029"/>
        <v>0</v>
      </c>
      <c r="AM964" s="1743"/>
    </row>
    <row r="965" spans="1:39" x14ac:dyDescent="0.2">
      <c r="A965" s="1054" t="s">
        <v>878</v>
      </c>
      <c r="B965" s="1053">
        <v>244</v>
      </c>
      <c r="C965" s="42"/>
      <c r="D965" s="58"/>
      <c r="E965" s="58"/>
      <c r="F965" s="58"/>
      <c r="G965" s="58"/>
      <c r="H965" s="58"/>
      <c r="I965" s="58"/>
      <c r="J965" s="58"/>
      <c r="K965" s="58"/>
      <c r="L965" s="58"/>
      <c r="M965" s="58"/>
      <c r="N965" s="58"/>
      <c r="O965" s="58"/>
      <c r="P965" s="58"/>
      <c r="Q965" s="58"/>
      <c r="R965" s="58"/>
      <c r="S965" s="58">
        <f>D965+E965+J965+K965</f>
        <v>0</v>
      </c>
      <c r="T965" s="58">
        <f>F965+G965+L965+M965</f>
        <v>0</v>
      </c>
      <c r="U965" s="58">
        <f t="shared" si="1030"/>
        <v>0</v>
      </c>
      <c r="V965" s="58">
        <f t="shared" si="1025"/>
        <v>0</v>
      </c>
      <c r="W965" s="58">
        <f t="shared" si="1026"/>
        <v>0</v>
      </c>
      <c r="X965" s="59">
        <f>SUM(D965:R965)</f>
        <v>0</v>
      </c>
      <c r="Y965" s="59"/>
      <c r="Z965" s="59"/>
      <c r="AA965" s="59"/>
      <c r="AB965" s="59"/>
      <c r="AC965" s="59"/>
      <c r="AD965" s="59"/>
      <c r="AE965" s="59"/>
      <c r="AF965" s="59"/>
      <c r="AG965" s="59">
        <f t="shared" si="1027"/>
        <v>0</v>
      </c>
      <c r="AH965" s="59">
        <f t="shared" si="1032"/>
        <v>0</v>
      </c>
      <c r="AI965" s="59">
        <f t="shared" si="1028"/>
        <v>0</v>
      </c>
      <c r="AJ965" s="59">
        <f t="shared" si="1033"/>
        <v>0</v>
      </c>
      <c r="AK965" s="59">
        <f t="shared" si="1034"/>
        <v>0</v>
      </c>
      <c r="AL965" s="59">
        <f t="shared" si="1029"/>
        <v>0</v>
      </c>
      <c r="AM965" s="1743"/>
    </row>
    <row r="966" spans="1:39" x14ac:dyDescent="0.2">
      <c r="A966" s="1052">
        <v>224</v>
      </c>
      <c r="B966" s="1053">
        <v>244</v>
      </c>
      <c r="C966" s="12"/>
      <c r="D966" s="58"/>
      <c r="E966" s="58"/>
      <c r="F966" s="58"/>
      <c r="G966" s="58"/>
      <c r="H966" s="58"/>
      <c r="I966" s="58"/>
      <c r="J966" s="58"/>
      <c r="K966" s="58"/>
      <c r="L966" s="58"/>
      <c r="M966" s="58"/>
      <c r="N966" s="58"/>
      <c r="O966" s="58"/>
      <c r="P966" s="58"/>
      <c r="Q966" s="58"/>
      <c r="R966" s="58"/>
      <c r="S966" s="58">
        <f t="shared" si="924"/>
        <v>0</v>
      </c>
      <c r="T966" s="58">
        <f t="shared" si="925"/>
        <v>0</v>
      </c>
      <c r="U966" s="58">
        <f t="shared" si="1030"/>
        <v>0</v>
      </c>
      <c r="V966" s="58">
        <f t="shared" si="1025"/>
        <v>0</v>
      </c>
      <c r="W966" s="58">
        <f t="shared" si="1026"/>
        <v>0</v>
      </c>
      <c r="X966" s="59">
        <f t="shared" si="1031"/>
        <v>0</v>
      </c>
      <c r="Y966" s="59"/>
      <c r="Z966" s="59"/>
      <c r="AA966" s="59"/>
      <c r="AB966" s="59"/>
      <c r="AC966" s="59"/>
      <c r="AD966" s="59"/>
      <c r="AE966" s="59"/>
      <c r="AF966" s="59"/>
      <c r="AG966" s="59">
        <f t="shared" si="1027"/>
        <v>0</v>
      </c>
      <c r="AH966" s="59">
        <f t="shared" si="1032"/>
        <v>0</v>
      </c>
      <c r="AI966" s="59">
        <f t="shared" si="1028"/>
        <v>0</v>
      </c>
      <c r="AJ966" s="59">
        <f t="shared" si="1033"/>
        <v>0</v>
      </c>
      <c r="AK966" s="59">
        <f t="shared" si="1034"/>
        <v>0</v>
      </c>
      <c r="AL966" s="59">
        <f t="shared" si="1029"/>
        <v>0</v>
      </c>
      <c r="AM966" s="1743"/>
    </row>
    <row r="967" spans="1:39" x14ac:dyDescent="0.2">
      <c r="A967" s="1055" t="s">
        <v>199</v>
      </c>
      <c r="B967" s="1057">
        <v>244</v>
      </c>
      <c r="C967" s="14"/>
      <c r="D967" s="58"/>
      <c r="E967" s="58"/>
      <c r="F967" s="58"/>
      <c r="G967" s="58"/>
      <c r="H967" s="58"/>
      <c r="I967" s="58"/>
      <c r="J967" s="58"/>
      <c r="K967" s="58"/>
      <c r="L967" s="58"/>
      <c r="M967" s="58"/>
      <c r="N967" s="58"/>
      <c r="O967" s="58"/>
      <c r="P967" s="58"/>
      <c r="Q967" s="58"/>
      <c r="R967" s="58"/>
      <c r="S967" s="58">
        <f t="shared" si="924"/>
        <v>0</v>
      </c>
      <c r="T967" s="58">
        <f t="shared" si="925"/>
        <v>0</v>
      </c>
      <c r="U967" s="58">
        <f t="shared" si="1030"/>
        <v>0</v>
      </c>
      <c r="V967" s="58">
        <f t="shared" si="1025"/>
        <v>0</v>
      </c>
      <c r="W967" s="58">
        <f t="shared" si="1026"/>
        <v>0</v>
      </c>
      <c r="X967" s="59">
        <f t="shared" si="1031"/>
        <v>0</v>
      </c>
      <c r="Y967" s="59"/>
      <c r="Z967" s="59"/>
      <c r="AA967" s="59"/>
      <c r="AB967" s="59"/>
      <c r="AC967" s="59"/>
      <c r="AD967" s="59"/>
      <c r="AE967" s="59"/>
      <c r="AF967" s="59"/>
      <c r="AG967" s="59">
        <f t="shared" si="1027"/>
        <v>0</v>
      </c>
      <c r="AH967" s="59">
        <f t="shared" si="1032"/>
        <v>0</v>
      </c>
      <c r="AI967" s="59">
        <f t="shared" si="1028"/>
        <v>0</v>
      </c>
      <c r="AJ967" s="59">
        <f t="shared" si="1033"/>
        <v>0</v>
      </c>
      <c r="AK967" s="59">
        <f t="shared" si="1034"/>
        <v>0</v>
      </c>
      <c r="AL967" s="59">
        <f t="shared" si="1029"/>
        <v>0</v>
      </c>
      <c r="AM967" s="1743"/>
    </row>
    <row r="968" spans="1:39" x14ac:dyDescent="0.2">
      <c r="A968" s="1055" t="s">
        <v>200</v>
      </c>
      <c r="B968" s="1057">
        <v>244</v>
      </c>
      <c r="C968" s="14"/>
      <c r="D968" s="58"/>
      <c r="E968" s="58"/>
      <c r="F968" s="58"/>
      <c r="G968" s="58"/>
      <c r="H968" s="58"/>
      <c r="I968" s="58"/>
      <c r="J968" s="58"/>
      <c r="K968" s="58"/>
      <c r="L968" s="58"/>
      <c r="M968" s="58"/>
      <c r="N968" s="58"/>
      <c r="O968" s="58"/>
      <c r="P968" s="58"/>
      <c r="Q968" s="58"/>
      <c r="R968" s="58"/>
      <c r="S968" s="58">
        <f t="shared" si="924"/>
        <v>0</v>
      </c>
      <c r="T968" s="58">
        <f t="shared" si="925"/>
        <v>0</v>
      </c>
      <c r="U968" s="58">
        <f t="shared" si="1030"/>
        <v>0</v>
      </c>
      <c r="V968" s="58">
        <f t="shared" si="1025"/>
        <v>0</v>
      </c>
      <c r="W968" s="58">
        <f t="shared" si="1026"/>
        <v>0</v>
      </c>
      <c r="X968" s="59">
        <f t="shared" si="1031"/>
        <v>0</v>
      </c>
      <c r="Y968" s="59"/>
      <c r="Z968" s="59"/>
      <c r="AA968" s="59"/>
      <c r="AB968" s="59"/>
      <c r="AC968" s="59"/>
      <c r="AD968" s="59"/>
      <c r="AE968" s="59"/>
      <c r="AF968" s="59"/>
      <c r="AG968" s="59">
        <f t="shared" si="1027"/>
        <v>0</v>
      </c>
      <c r="AH968" s="59">
        <f t="shared" si="1032"/>
        <v>0</v>
      </c>
      <c r="AI968" s="59">
        <f t="shared" si="1028"/>
        <v>0</v>
      </c>
      <c r="AJ968" s="59">
        <f t="shared" si="1033"/>
        <v>0</v>
      </c>
      <c r="AK968" s="59">
        <f t="shared" si="1034"/>
        <v>0</v>
      </c>
      <c r="AL968" s="59">
        <f t="shared" si="1029"/>
        <v>0</v>
      </c>
      <c r="AM968" s="1743"/>
    </row>
    <row r="969" spans="1:39" x14ac:dyDescent="0.2">
      <c r="A969" s="1055" t="s">
        <v>201</v>
      </c>
      <c r="B969" s="1057">
        <v>244</v>
      </c>
      <c r="C969" s="14"/>
      <c r="D969" s="58"/>
      <c r="E969" s="58"/>
      <c r="F969" s="58">
        <f>27000</f>
        <v>27000</v>
      </c>
      <c r="G969" s="58"/>
      <c r="H969" s="58"/>
      <c r="I969" s="58"/>
      <c r="J969" s="58"/>
      <c r="K969" s="58"/>
      <c r="L969" s="58"/>
      <c r="M969" s="58"/>
      <c r="N969" s="58"/>
      <c r="O969" s="58"/>
      <c r="P969" s="58"/>
      <c r="Q969" s="58"/>
      <c r="R969" s="58"/>
      <c r="S969" s="58">
        <f t="shared" si="924"/>
        <v>0</v>
      </c>
      <c r="T969" s="58">
        <f t="shared" si="925"/>
        <v>27000</v>
      </c>
      <c r="U969" s="58">
        <f t="shared" si="1030"/>
        <v>0</v>
      </c>
      <c r="V969" s="58">
        <f t="shared" si="1025"/>
        <v>0</v>
      </c>
      <c r="W969" s="58">
        <f t="shared" si="1026"/>
        <v>0</v>
      </c>
      <c r="X969" s="59">
        <f t="shared" si="1031"/>
        <v>27000</v>
      </c>
      <c r="Y969" s="59"/>
      <c r="Z969" s="59"/>
      <c r="AA969" s="59"/>
      <c r="AB969" s="59"/>
      <c r="AC969" s="59"/>
      <c r="AD969" s="59"/>
      <c r="AE969" s="59"/>
      <c r="AF969" s="59"/>
      <c r="AG969" s="59">
        <f t="shared" si="1027"/>
        <v>0</v>
      </c>
      <c r="AH969" s="59">
        <f t="shared" si="1032"/>
        <v>0</v>
      </c>
      <c r="AI969" s="59">
        <f t="shared" si="1028"/>
        <v>0</v>
      </c>
      <c r="AJ969" s="59">
        <f t="shared" si="1033"/>
        <v>0</v>
      </c>
      <c r="AK969" s="59">
        <f t="shared" si="1034"/>
        <v>0</v>
      </c>
      <c r="AL969" s="59">
        <f t="shared" si="1029"/>
        <v>27000</v>
      </c>
      <c r="AM969" s="1743"/>
    </row>
    <row r="970" spans="1:39" x14ac:dyDescent="0.2">
      <c r="A970" s="1055" t="s">
        <v>202</v>
      </c>
      <c r="B970" s="1057">
        <v>244</v>
      </c>
      <c r="C970" s="14"/>
      <c r="D970" s="58"/>
      <c r="E970" s="58"/>
      <c r="F970" s="58"/>
      <c r="G970" s="58"/>
      <c r="H970" s="58"/>
      <c r="I970" s="58"/>
      <c r="J970" s="58"/>
      <c r="K970" s="58"/>
      <c r="L970" s="58"/>
      <c r="M970" s="58"/>
      <c r="N970" s="58"/>
      <c r="O970" s="58"/>
      <c r="P970" s="58"/>
      <c r="Q970" s="58"/>
      <c r="R970" s="58"/>
      <c r="S970" s="58">
        <f t="shared" si="924"/>
        <v>0</v>
      </c>
      <c r="T970" s="58">
        <f t="shared" si="925"/>
        <v>0</v>
      </c>
      <c r="U970" s="58">
        <f t="shared" si="1030"/>
        <v>0</v>
      </c>
      <c r="V970" s="58">
        <f t="shared" si="1025"/>
        <v>0</v>
      </c>
      <c r="W970" s="58">
        <f t="shared" si="1026"/>
        <v>0</v>
      </c>
      <c r="X970" s="59">
        <f t="shared" si="1031"/>
        <v>0</v>
      </c>
      <c r="Y970" s="59"/>
      <c r="Z970" s="59"/>
      <c r="AA970" s="59"/>
      <c r="AB970" s="59"/>
      <c r="AC970" s="59"/>
      <c r="AD970" s="59"/>
      <c r="AE970" s="59"/>
      <c r="AF970" s="59"/>
      <c r="AG970" s="59">
        <f t="shared" si="1027"/>
        <v>0</v>
      </c>
      <c r="AH970" s="59">
        <f t="shared" si="1032"/>
        <v>0</v>
      </c>
      <c r="AI970" s="59">
        <f t="shared" si="1028"/>
        <v>0</v>
      </c>
      <c r="AJ970" s="59">
        <f t="shared" si="1033"/>
        <v>0</v>
      </c>
      <c r="AK970" s="59">
        <f t="shared" si="1034"/>
        <v>0</v>
      </c>
      <c r="AL970" s="59">
        <f t="shared" si="1029"/>
        <v>0</v>
      </c>
      <c r="AM970" s="1743"/>
    </row>
    <row r="971" spans="1:39" x14ac:dyDescent="0.2">
      <c r="A971" s="1056" t="s">
        <v>246</v>
      </c>
      <c r="B971" s="1057">
        <v>244</v>
      </c>
      <c r="C971" s="15"/>
      <c r="D971" s="58"/>
      <c r="E971" s="58"/>
      <c r="F971" s="58">
        <f>15000</f>
        <v>15000</v>
      </c>
      <c r="G971" s="58"/>
      <c r="H971" s="58"/>
      <c r="I971" s="58"/>
      <c r="J971" s="58"/>
      <c r="K971" s="58"/>
      <c r="L971" s="58"/>
      <c r="M971" s="58"/>
      <c r="N971" s="58"/>
      <c r="O971" s="58"/>
      <c r="P971" s="58"/>
      <c r="Q971" s="58"/>
      <c r="R971" s="58"/>
      <c r="S971" s="58">
        <f t="shared" si="924"/>
        <v>0</v>
      </c>
      <c r="T971" s="58">
        <f t="shared" si="925"/>
        <v>15000</v>
      </c>
      <c r="U971" s="58">
        <f t="shared" si="1030"/>
        <v>0</v>
      </c>
      <c r="V971" s="58">
        <f t="shared" si="1025"/>
        <v>0</v>
      </c>
      <c r="W971" s="58">
        <f t="shared" si="1026"/>
        <v>0</v>
      </c>
      <c r="X971" s="59">
        <f t="shared" si="1031"/>
        <v>15000</v>
      </c>
      <c r="Y971" s="59"/>
      <c r="Z971" s="59"/>
      <c r="AA971" s="59"/>
      <c r="AB971" s="59"/>
      <c r="AC971" s="59"/>
      <c r="AD971" s="59"/>
      <c r="AE971" s="59"/>
      <c r="AF971" s="59"/>
      <c r="AG971" s="59">
        <f t="shared" si="1027"/>
        <v>0</v>
      </c>
      <c r="AH971" s="59">
        <f t="shared" si="1032"/>
        <v>0</v>
      </c>
      <c r="AI971" s="59">
        <f t="shared" si="1028"/>
        <v>0</v>
      </c>
      <c r="AJ971" s="59">
        <f t="shared" si="1033"/>
        <v>0</v>
      </c>
      <c r="AK971" s="59">
        <f t="shared" si="1034"/>
        <v>0</v>
      </c>
      <c r="AL971" s="59">
        <f t="shared" si="1029"/>
        <v>15000</v>
      </c>
      <c r="AM971" s="1743"/>
    </row>
    <row r="972" spans="1:39" x14ac:dyDescent="0.2">
      <c r="A972" s="1056" t="s">
        <v>248</v>
      </c>
      <c r="B972" s="1057">
        <v>244</v>
      </c>
      <c r="C972" s="15"/>
      <c r="D972" s="58"/>
      <c r="E972" s="58"/>
      <c r="F972" s="58"/>
      <c r="G972" s="58"/>
      <c r="H972" s="58"/>
      <c r="I972" s="58"/>
      <c r="J972" s="58"/>
      <c r="K972" s="58"/>
      <c r="L972" s="58"/>
      <c r="M972" s="58"/>
      <c r="N972" s="58"/>
      <c r="O972" s="58"/>
      <c r="P972" s="58"/>
      <c r="Q972" s="58"/>
      <c r="R972" s="58"/>
      <c r="S972" s="58">
        <f t="shared" si="924"/>
        <v>0</v>
      </c>
      <c r="T972" s="58">
        <f t="shared" si="925"/>
        <v>0</v>
      </c>
      <c r="U972" s="58">
        <f t="shared" si="1030"/>
        <v>0</v>
      </c>
      <c r="V972" s="58">
        <f t="shared" si="1025"/>
        <v>0</v>
      </c>
      <c r="W972" s="58">
        <f t="shared" si="1026"/>
        <v>0</v>
      </c>
      <c r="X972" s="59">
        <f t="shared" si="1031"/>
        <v>0</v>
      </c>
      <c r="Y972" s="59"/>
      <c r="Z972" s="59"/>
      <c r="AA972" s="59"/>
      <c r="AB972" s="59"/>
      <c r="AC972" s="59"/>
      <c r="AD972" s="59"/>
      <c r="AE972" s="59"/>
      <c r="AF972" s="59"/>
      <c r="AG972" s="59">
        <f t="shared" si="1027"/>
        <v>0</v>
      </c>
      <c r="AH972" s="59">
        <f t="shared" si="1032"/>
        <v>0</v>
      </c>
      <c r="AI972" s="59">
        <f t="shared" si="1028"/>
        <v>0</v>
      </c>
      <c r="AJ972" s="59">
        <f t="shared" si="1033"/>
        <v>0</v>
      </c>
      <c r="AK972" s="59">
        <f t="shared" si="1034"/>
        <v>0</v>
      </c>
      <c r="AL972" s="59">
        <f t="shared" si="1029"/>
        <v>0</v>
      </c>
      <c r="AM972" s="1743"/>
    </row>
    <row r="973" spans="1:39" x14ac:dyDescent="0.2">
      <c r="A973" s="1050">
        <v>227</v>
      </c>
      <c r="B973" s="1051">
        <v>244</v>
      </c>
      <c r="C973" s="11"/>
      <c r="D973" s="58"/>
      <c r="E973" s="58"/>
      <c r="F973" s="58"/>
      <c r="G973" s="58"/>
      <c r="H973" s="58"/>
      <c r="I973" s="58"/>
      <c r="J973" s="58"/>
      <c r="K973" s="58"/>
      <c r="L973" s="58"/>
      <c r="M973" s="58"/>
      <c r="N973" s="58"/>
      <c r="O973" s="58"/>
      <c r="P973" s="58"/>
      <c r="Q973" s="58"/>
      <c r="R973" s="58"/>
      <c r="S973" s="58">
        <f>D973+E973+J973+K973</f>
        <v>0</v>
      </c>
      <c r="T973" s="58">
        <f>F973+G973+L973+M973</f>
        <v>0</v>
      </c>
      <c r="U973" s="58">
        <f t="shared" si="1030"/>
        <v>0</v>
      </c>
      <c r="V973" s="58">
        <f t="shared" si="1025"/>
        <v>0</v>
      </c>
      <c r="W973" s="58">
        <f t="shared" si="1026"/>
        <v>0</v>
      </c>
      <c r="X973" s="59">
        <f t="shared" si="1031"/>
        <v>0</v>
      </c>
      <c r="Y973" s="59"/>
      <c r="Z973" s="59"/>
      <c r="AA973" s="59"/>
      <c r="AB973" s="59"/>
      <c r="AC973" s="59"/>
      <c r="AD973" s="59"/>
      <c r="AE973" s="59"/>
      <c r="AF973" s="59"/>
      <c r="AG973" s="59">
        <f t="shared" si="1027"/>
        <v>0</v>
      </c>
      <c r="AH973" s="59">
        <f t="shared" si="1032"/>
        <v>0</v>
      </c>
      <c r="AI973" s="59">
        <f t="shared" si="1028"/>
        <v>0</v>
      </c>
      <c r="AJ973" s="59">
        <f t="shared" si="1033"/>
        <v>0</v>
      </c>
      <c r="AK973" s="59">
        <f t="shared" si="1034"/>
        <v>0</v>
      </c>
      <c r="AL973" s="59">
        <f t="shared" si="1029"/>
        <v>0</v>
      </c>
      <c r="AM973" s="1743"/>
    </row>
    <row r="974" spans="1:39" x14ac:dyDescent="0.2">
      <c r="A974" s="1056">
        <v>262</v>
      </c>
      <c r="B974" s="1049">
        <v>112</v>
      </c>
      <c r="C974" s="15"/>
      <c r="D974" s="58"/>
      <c r="E974" s="58"/>
      <c r="F974" s="58"/>
      <c r="G974" s="58"/>
      <c r="H974" s="58"/>
      <c r="I974" s="58"/>
      <c r="J974" s="58"/>
      <c r="K974" s="58"/>
      <c r="L974" s="58"/>
      <c r="M974" s="58"/>
      <c r="N974" s="58"/>
      <c r="O974" s="58"/>
      <c r="P974" s="58"/>
      <c r="Q974" s="58"/>
      <c r="R974" s="58"/>
      <c r="S974" s="58">
        <f t="shared" si="924"/>
        <v>0</v>
      </c>
      <c r="T974" s="58">
        <f t="shared" si="925"/>
        <v>0</v>
      </c>
      <c r="U974" s="58">
        <f t="shared" si="1030"/>
        <v>0</v>
      </c>
      <c r="V974" s="58">
        <f t="shared" si="1025"/>
        <v>0</v>
      </c>
      <c r="W974" s="58">
        <f t="shared" si="1026"/>
        <v>0</v>
      </c>
      <c r="X974" s="59">
        <f t="shared" si="1031"/>
        <v>0</v>
      </c>
      <c r="Y974" s="59"/>
      <c r="Z974" s="59"/>
      <c r="AA974" s="59"/>
      <c r="AB974" s="59"/>
      <c r="AC974" s="59"/>
      <c r="AD974" s="59"/>
      <c r="AE974" s="59"/>
      <c r="AF974" s="59"/>
      <c r="AG974" s="59">
        <f t="shared" si="1027"/>
        <v>0</v>
      </c>
      <c r="AH974" s="59">
        <f t="shared" si="1032"/>
        <v>0</v>
      </c>
      <c r="AI974" s="59">
        <f t="shared" si="1028"/>
        <v>0</v>
      </c>
      <c r="AJ974" s="59">
        <f t="shared" si="1033"/>
        <v>0</v>
      </c>
      <c r="AK974" s="59">
        <f t="shared" si="1034"/>
        <v>0</v>
      </c>
      <c r="AL974" s="59">
        <f t="shared" si="1029"/>
        <v>0</v>
      </c>
      <c r="AM974" s="1743"/>
    </row>
    <row r="975" spans="1:39" x14ac:dyDescent="0.2">
      <c r="A975" s="1056">
        <v>262</v>
      </c>
      <c r="B975" s="1049">
        <v>119</v>
      </c>
      <c r="C975" s="15"/>
      <c r="D975" s="58"/>
      <c r="E975" s="58"/>
      <c r="F975" s="58"/>
      <c r="G975" s="58"/>
      <c r="H975" s="58"/>
      <c r="I975" s="58"/>
      <c r="J975" s="58"/>
      <c r="K975" s="58"/>
      <c r="L975" s="58"/>
      <c r="M975" s="58"/>
      <c r="N975" s="58"/>
      <c r="O975" s="58"/>
      <c r="P975" s="58"/>
      <c r="Q975" s="58"/>
      <c r="R975" s="58"/>
      <c r="S975" s="58">
        <f t="shared" si="924"/>
        <v>0</v>
      </c>
      <c r="T975" s="58">
        <f t="shared" si="925"/>
        <v>0</v>
      </c>
      <c r="U975" s="58">
        <f t="shared" si="1030"/>
        <v>0</v>
      </c>
      <c r="V975" s="58">
        <f t="shared" si="1025"/>
        <v>0</v>
      </c>
      <c r="W975" s="58">
        <f t="shared" si="1026"/>
        <v>0</v>
      </c>
      <c r="X975" s="59">
        <f t="shared" si="1031"/>
        <v>0</v>
      </c>
      <c r="Y975" s="59"/>
      <c r="Z975" s="59"/>
      <c r="AA975" s="59"/>
      <c r="AB975" s="59"/>
      <c r="AC975" s="59"/>
      <c r="AD975" s="59"/>
      <c r="AE975" s="59"/>
      <c r="AF975" s="59"/>
      <c r="AG975" s="59">
        <f t="shared" si="1027"/>
        <v>0</v>
      </c>
      <c r="AH975" s="59">
        <f t="shared" si="1032"/>
        <v>0</v>
      </c>
      <c r="AI975" s="59">
        <f t="shared" si="1028"/>
        <v>0</v>
      </c>
      <c r="AJ975" s="59">
        <f t="shared" si="1033"/>
        <v>0</v>
      </c>
      <c r="AK975" s="59">
        <f t="shared" si="1034"/>
        <v>0</v>
      </c>
      <c r="AL975" s="59">
        <f t="shared" si="1029"/>
        <v>0</v>
      </c>
      <c r="AM975" s="1743"/>
    </row>
    <row r="976" spans="1:39" x14ac:dyDescent="0.2">
      <c r="A976" s="1050">
        <v>266</v>
      </c>
      <c r="B976" s="1051">
        <v>111</v>
      </c>
      <c r="C976" s="11"/>
      <c r="D976" s="58"/>
      <c r="E976" s="58"/>
      <c r="F976" s="58"/>
      <c r="G976" s="58"/>
      <c r="H976" s="58"/>
      <c r="I976" s="58"/>
      <c r="J976" s="58"/>
      <c r="K976" s="58"/>
      <c r="L976" s="58"/>
      <c r="M976" s="58"/>
      <c r="N976" s="58"/>
      <c r="O976" s="58"/>
      <c r="P976" s="58"/>
      <c r="Q976" s="58"/>
      <c r="R976" s="58"/>
      <c r="S976" s="58">
        <f>D976+E976+J976+K976</f>
        <v>0</v>
      </c>
      <c r="T976" s="58">
        <f>F976+G976+L976+M976</f>
        <v>0</v>
      </c>
      <c r="U976" s="58">
        <f>H976+I976+N976+O976</f>
        <v>0</v>
      </c>
      <c r="V976" s="58">
        <f>P976</f>
        <v>0</v>
      </c>
      <c r="W976" s="58">
        <f t="shared" si="1026"/>
        <v>0</v>
      </c>
      <c r="X976" s="59">
        <f t="shared" si="1031"/>
        <v>0</v>
      </c>
      <c r="Y976" s="59"/>
      <c r="Z976" s="59"/>
      <c r="AA976" s="59"/>
      <c r="AB976" s="59"/>
      <c r="AC976" s="59"/>
      <c r="AD976" s="59"/>
      <c r="AE976" s="59"/>
      <c r="AF976" s="59"/>
      <c r="AG976" s="59">
        <f t="shared" si="1027"/>
        <v>0</v>
      </c>
      <c r="AH976" s="59">
        <f t="shared" si="1032"/>
        <v>0</v>
      </c>
      <c r="AI976" s="59">
        <f t="shared" si="1028"/>
        <v>0</v>
      </c>
      <c r="AJ976" s="59">
        <f t="shared" si="1033"/>
        <v>0</v>
      </c>
      <c r="AK976" s="59">
        <f t="shared" si="1034"/>
        <v>0</v>
      </c>
      <c r="AL976" s="59">
        <f t="shared" si="1029"/>
        <v>0</v>
      </c>
      <c r="AM976" s="1743"/>
    </row>
    <row r="977" spans="1:39" x14ac:dyDescent="0.2">
      <c r="A977" s="1050">
        <v>266</v>
      </c>
      <c r="B977" s="1051">
        <v>112</v>
      </c>
      <c r="C977" s="11"/>
      <c r="D977" s="58"/>
      <c r="E977" s="58"/>
      <c r="F977" s="58"/>
      <c r="G977" s="58"/>
      <c r="H977" s="58"/>
      <c r="I977" s="58"/>
      <c r="J977" s="58"/>
      <c r="K977" s="58"/>
      <c r="L977" s="58"/>
      <c r="M977" s="58"/>
      <c r="N977" s="58"/>
      <c r="O977" s="58"/>
      <c r="P977" s="58"/>
      <c r="Q977" s="58"/>
      <c r="R977" s="58"/>
      <c r="S977" s="58">
        <f>D977+E977+J977+K977</f>
        <v>0</v>
      </c>
      <c r="T977" s="58">
        <f>F977+G977+L977+M977</f>
        <v>0</v>
      </c>
      <c r="U977" s="58">
        <f>H977+I977+N977+O977</f>
        <v>0</v>
      </c>
      <c r="V977" s="58">
        <f>P977</f>
        <v>0</v>
      </c>
      <c r="W977" s="58">
        <f t="shared" si="1026"/>
        <v>0</v>
      </c>
      <c r="X977" s="59">
        <f t="shared" si="1031"/>
        <v>0</v>
      </c>
      <c r="Y977" s="59"/>
      <c r="Z977" s="59"/>
      <c r="AA977" s="59"/>
      <c r="AB977" s="59"/>
      <c r="AC977" s="59"/>
      <c r="AD977" s="59"/>
      <c r="AE977" s="59"/>
      <c r="AF977" s="59"/>
      <c r="AG977" s="59">
        <f t="shared" si="1027"/>
        <v>0</v>
      </c>
      <c r="AH977" s="59">
        <f t="shared" si="1032"/>
        <v>0</v>
      </c>
      <c r="AI977" s="59">
        <f t="shared" si="1028"/>
        <v>0</v>
      </c>
      <c r="AJ977" s="59">
        <f t="shared" si="1033"/>
        <v>0</v>
      </c>
      <c r="AK977" s="59">
        <f t="shared" si="1034"/>
        <v>0</v>
      </c>
      <c r="AL977" s="59">
        <f t="shared" si="1029"/>
        <v>0</v>
      </c>
      <c r="AM977" s="1743"/>
    </row>
    <row r="978" spans="1:39" x14ac:dyDescent="0.2">
      <c r="A978" s="1050">
        <v>266</v>
      </c>
      <c r="B978" s="1051">
        <v>119</v>
      </c>
      <c r="C978" s="11"/>
      <c r="D978" s="58"/>
      <c r="E978" s="58"/>
      <c r="F978" s="58"/>
      <c r="G978" s="58"/>
      <c r="H978" s="58"/>
      <c r="I978" s="58"/>
      <c r="J978" s="58"/>
      <c r="K978" s="58"/>
      <c r="L978" s="58"/>
      <c r="M978" s="58"/>
      <c r="N978" s="58"/>
      <c r="O978" s="58"/>
      <c r="P978" s="58"/>
      <c r="Q978" s="58"/>
      <c r="R978" s="58"/>
      <c r="S978" s="58">
        <f>D978+E978+J978+K978</f>
        <v>0</v>
      </c>
      <c r="T978" s="58">
        <f>F978+G978+L978+M978</f>
        <v>0</v>
      </c>
      <c r="U978" s="58">
        <f>H978+I978+N978+O978</f>
        <v>0</v>
      </c>
      <c r="V978" s="58">
        <f>P978</f>
        <v>0</v>
      </c>
      <c r="W978" s="58">
        <f t="shared" si="1026"/>
        <v>0</v>
      </c>
      <c r="X978" s="59">
        <f t="shared" si="1031"/>
        <v>0</v>
      </c>
      <c r="Y978" s="59"/>
      <c r="Z978" s="59"/>
      <c r="AA978" s="59"/>
      <c r="AB978" s="59"/>
      <c r="AC978" s="59"/>
      <c r="AD978" s="59"/>
      <c r="AE978" s="59"/>
      <c r="AF978" s="59"/>
      <c r="AG978" s="59">
        <f t="shared" si="1027"/>
        <v>0</v>
      </c>
      <c r="AH978" s="59">
        <f t="shared" si="1032"/>
        <v>0</v>
      </c>
      <c r="AI978" s="59">
        <f t="shared" si="1028"/>
        <v>0</v>
      </c>
      <c r="AJ978" s="59">
        <f t="shared" si="1033"/>
        <v>0</v>
      </c>
      <c r="AK978" s="59">
        <f t="shared" si="1034"/>
        <v>0</v>
      </c>
      <c r="AL978" s="59">
        <f t="shared" si="1029"/>
        <v>0</v>
      </c>
      <c r="AM978" s="1743"/>
    </row>
    <row r="979" spans="1:39" hidden="1" x14ac:dyDescent="0.2">
      <c r="A979" s="1050">
        <v>267</v>
      </c>
      <c r="B979" s="1051">
        <v>112</v>
      </c>
      <c r="C979" s="11"/>
      <c r="D979" s="58"/>
      <c r="E979" s="58"/>
      <c r="F979" s="58"/>
      <c r="G979" s="58"/>
      <c r="H979" s="58"/>
      <c r="I979" s="58"/>
      <c r="J979" s="58"/>
      <c r="K979" s="58"/>
      <c r="L979" s="58"/>
      <c r="M979" s="58"/>
      <c r="N979" s="58"/>
      <c r="O979" s="58"/>
      <c r="P979" s="58"/>
      <c r="Q979" s="58"/>
      <c r="R979" s="58"/>
      <c r="S979" s="58">
        <f>D979+E979+J979+K979</f>
        <v>0</v>
      </c>
      <c r="T979" s="58">
        <f>F979+G979+L979+M979</f>
        <v>0</v>
      </c>
      <c r="U979" s="58">
        <f>H979+I979+N979+O979</f>
        <v>0</v>
      </c>
      <c r="V979" s="58">
        <f>P979</f>
        <v>0</v>
      </c>
      <c r="W979" s="58">
        <f t="shared" si="1026"/>
        <v>0</v>
      </c>
      <c r="X979" s="59">
        <f t="shared" si="1031"/>
        <v>0</v>
      </c>
      <c r="Y979" s="59"/>
      <c r="Z979" s="59"/>
      <c r="AA979" s="59"/>
      <c r="AB979" s="59"/>
      <c r="AC979" s="59"/>
      <c r="AD979" s="59"/>
      <c r="AE979" s="59"/>
      <c r="AF979" s="59"/>
      <c r="AG979" s="59">
        <f t="shared" si="1027"/>
        <v>0</v>
      </c>
      <c r="AH979" s="59">
        <f t="shared" si="1032"/>
        <v>0</v>
      </c>
      <c r="AI979" s="59">
        <f t="shared" si="1028"/>
        <v>0</v>
      </c>
      <c r="AJ979" s="59">
        <f t="shared" si="1033"/>
        <v>0</v>
      </c>
      <c r="AK979" s="59">
        <f t="shared" si="1034"/>
        <v>0</v>
      </c>
      <c r="AL979" s="59">
        <f t="shared" si="1029"/>
        <v>0</v>
      </c>
      <c r="AM979" s="1743"/>
    </row>
    <row r="980" spans="1:39" x14ac:dyDescent="0.2">
      <c r="A980" s="1056">
        <v>291</v>
      </c>
      <c r="B980" s="1147">
        <v>851</v>
      </c>
      <c r="C980" s="15"/>
      <c r="D980" s="58"/>
      <c r="E980" s="58"/>
      <c r="F980" s="58"/>
      <c r="G980" s="58"/>
      <c r="H980" s="58"/>
      <c r="I980" s="58"/>
      <c r="J980" s="58"/>
      <c r="K980" s="58"/>
      <c r="L980" s="58"/>
      <c r="M980" s="58"/>
      <c r="N980" s="58"/>
      <c r="O980" s="58"/>
      <c r="P980" s="58"/>
      <c r="Q980" s="58"/>
      <c r="R980" s="58"/>
      <c r="S980" s="58">
        <f t="shared" si="924"/>
        <v>0</v>
      </c>
      <c r="T980" s="58">
        <f t="shared" si="925"/>
        <v>0</v>
      </c>
      <c r="U980" s="58">
        <f t="shared" si="1030"/>
        <v>0</v>
      </c>
      <c r="V980" s="58">
        <f t="shared" si="1025"/>
        <v>0</v>
      </c>
      <c r="W980" s="58">
        <f t="shared" si="1026"/>
        <v>0</v>
      </c>
      <c r="X980" s="59">
        <f t="shared" si="1031"/>
        <v>0</v>
      </c>
      <c r="Y980" s="59"/>
      <c r="Z980" s="59"/>
      <c r="AA980" s="59"/>
      <c r="AB980" s="59"/>
      <c r="AC980" s="59"/>
      <c r="AD980" s="59"/>
      <c r="AE980" s="59"/>
      <c r="AF980" s="59"/>
      <c r="AG980" s="59">
        <f t="shared" si="1027"/>
        <v>0</v>
      </c>
      <c r="AH980" s="59">
        <f t="shared" si="1032"/>
        <v>0</v>
      </c>
      <c r="AI980" s="59">
        <f t="shared" si="1028"/>
        <v>0</v>
      </c>
      <c r="AJ980" s="59">
        <f t="shared" si="1033"/>
        <v>0</v>
      </c>
      <c r="AK980" s="59">
        <f t="shared" si="1034"/>
        <v>0</v>
      </c>
      <c r="AL980" s="59">
        <f t="shared" si="1029"/>
        <v>0</v>
      </c>
      <c r="AM980" s="1743"/>
    </row>
    <row r="981" spans="1:39" x14ac:dyDescent="0.2">
      <c r="A981" s="1056">
        <v>291</v>
      </c>
      <c r="B981" s="1147">
        <v>851</v>
      </c>
      <c r="C981" s="15"/>
      <c r="D981" s="58"/>
      <c r="E981" s="58"/>
      <c r="F981" s="58"/>
      <c r="G981" s="58"/>
      <c r="H981" s="58"/>
      <c r="I981" s="58"/>
      <c r="J981" s="58"/>
      <c r="K981" s="58"/>
      <c r="L981" s="58"/>
      <c r="M981" s="58"/>
      <c r="N981" s="58"/>
      <c r="O981" s="58"/>
      <c r="P981" s="58"/>
      <c r="Q981" s="58"/>
      <c r="R981" s="58"/>
      <c r="S981" s="58">
        <f t="shared" si="924"/>
        <v>0</v>
      </c>
      <c r="T981" s="58">
        <f t="shared" si="925"/>
        <v>0</v>
      </c>
      <c r="U981" s="58">
        <f t="shared" si="1030"/>
        <v>0</v>
      </c>
      <c r="V981" s="58">
        <f t="shared" si="1025"/>
        <v>0</v>
      </c>
      <c r="W981" s="58">
        <f t="shared" si="1026"/>
        <v>0</v>
      </c>
      <c r="X981" s="59">
        <f t="shared" si="1031"/>
        <v>0</v>
      </c>
      <c r="Y981" s="59"/>
      <c r="Z981" s="59"/>
      <c r="AA981" s="59"/>
      <c r="AB981" s="59"/>
      <c r="AC981" s="59"/>
      <c r="AD981" s="59"/>
      <c r="AE981" s="59"/>
      <c r="AF981" s="59"/>
      <c r="AG981" s="59">
        <f t="shared" si="1027"/>
        <v>0</v>
      </c>
      <c r="AH981" s="59">
        <f t="shared" si="1032"/>
        <v>0</v>
      </c>
      <c r="AI981" s="59">
        <f t="shared" ref="AI981:AJ1003" si="1035">AB981</f>
        <v>0</v>
      </c>
      <c r="AJ981" s="59">
        <f t="shared" si="1033"/>
        <v>0</v>
      </c>
      <c r="AK981" s="59">
        <f t="shared" si="1034"/>
        <v>0</v>
      </c>
      <c r="AL981" s="59">
        <f t="shared" si="1029"/>
        <v>0</v>
      </c>
      <c r="AM981" s="1743"/>
    </row>
    <row r="982" spans="1:39" x14ac:dyDescent="0.2">
      <c r="A982" s="1056">
        <v>291</v>
      </c>
      <c r="B982" s="1049">
        <v>852</v>
      </c>
      <c r="C982" s="15"/>
      <c r="D982" s="58"/>
      <c r="E982" s="58"/>
      <c r="F982" s="58"/>
      <c r="G982" s="58"/>
      <c r="H982" s="58"/>
      <c r="I982" s="58"/>
      <c r="J982" s="58"/>
      <c r="K982" s="58"/>
      <c r="L982" s="58"/>
      <c r="M982" s="58"/>
      <c r="N982" s="58"/>
      <c r="O982" s="58"/>
      <c r="P982" s="58"/>
      <c r="Q982" s="58"/>
      <c r="R982" s="58"/>
      <c r="S982" s="58">
        <f t="shared" ref="S982:S987" si="1036">D982+E982+J982+K982</f>
        <v>0</v>
      </c>
      <c r="T982" s="58">
        <f t="shared" ref="T982:T987" si="1037">F982+G982+L982+M982</f>
        <v>0</v>
      </c>
      <c r="U982" s="58">
        <f t="shared" si="1030"/>
        <v>0</v>
      </c>
      <c r="V982" s="58">
        <f t="shared" si="1025"/>
        <v>0</v>
      </c>
      <c r="W982" s="58">
        <f t="shared" si="1026"/>
        <v>0</v>
      </c>
      <c r="X982" s="59">
        <f t="shared" si="1031"/>
        <v>0</v>
      </c>
      <c r="Y982" s="59"/>
      <c r="Z982" s="59"/>
      <c r="AA982" s="59"/>
      <c r="AB982" s="59"/>
      <c r="AC982" s="59"/>
      <c r="AD982" s="59"/>
      <c r="AE982" s="59"/>
      <c r="AF982" s="59"/>
      <c r="AG982" s="59">
        <f t="shared" si="1027"/>
        <v>0</v>
      </c>
      <c r="AH982" s="59">
        <f t="shared" si="1032"/>
        <v>0</v>
      </c>
      <c r="AI982" s="59">
        <f t="shared" si="1035"/>
        <v>0</v>
      </c>
      <c r="AJ982" s="59">
        <f t="shared" si="1033"/>
        <v>0</v>
      </c>
      <c r="AK982" s="59">
        <f t="shared" si="1034"/>
        <v>0</v>
      </c>
      <c r="AL982" s="59">
        <f t="shared" si="1029"/>
        <v>0</v>
      </c>
      <c r="AM982" s="1743"/>
    </row>
    <row r="983" spans="1:39" x14ac:dyDescent="0.2">
      <c r="A983" s="1056">
        <v>291</v>
      </c>
      <c r="B983" s="1147">
        <v>853</v>
      </c>
      <c r="C983" s="15"/>
      <c r="D983" s="58"/>
      <c r="E983" s="58"/>
      <c r="F983" s="58"/>
      <c r="G983" s="58"/>
      <c r="H983" s="58"/>
      <c r="I983" s="58"/>
      <c r="J983" s="58"/>
      <c r="K983" s="58"/>
      <c r="L983" s="58"/>
      <c r="M983" s="58"/>
      <c r="N983" s="58"/>
      <c r="O983" s="58"/>
      <c r="P983" s="58"/>
      <c r="Q983" s="58"/>
      <c r="R983" s="58"/>
      <c r="S983" s="58">
        <f t="shared" si="1036"/>
        <v>0</v>
      </c>
      <c r="T983" s="58">
        <f t="shared" si="1037"/>
        <v>0</v>
      </c>
      <c r="U983" s="58">
        <f t="shared" si="1030"/>
        <v>0</v>
      </c>
      <c r="V983" s="58">
        <f t="shared" si="1025"/>
        <v>0</v>
      </c>
      <c r="W983" s="58">
        <f t="shared" si="1026"/>
        <v>0</v>
      </c>
      <c r="X983" s="59">
        <f t="shared" si="1031"/>
        <v>0</v>
      </c>
      <c r="Y983" s="59"/>
      <c r="Z983" s="59"/>
      <c r="AA983" s="59"/>
      <c r="AB983" s="59"/>
      <c r="AC983" s="59"/>
      <c r="AD983" s="59"/>
      <c r="AE983" s="59"/>
      <c r="AF983" s="59"/>
      <c r="AG983" s="59">
        <f t="shared" si="1027"/>
        <v>0</v>
      </c>
      <c r="AH983" s="59">
        <f t="shared" si="1032"/>
        <v>0</v>
      </c>
      <c r="AI983" s="59">
        <f t="shared" si="1035"/>
        <v>0</v>
      </c>
      <c r="AJ983" s="59">
        <f t="shared" si="1033"/>
        <v>0</v>
      </c>
      <c r="AK983" s="59">
        <f t="shared" si="1034"/>
        <v>0</v>
      </c>
      <c r="AL983" s="59">
        <f t="shared" si="1029"/>
        <v>0</v>
      </c>
      <c r="AM983" s="1743"/>
    </row>
    <row r="984" spans="1:39" x14ac:dyDescent="0.2">
      <c r="A984" s="1056">
        <v>292</v>
      </c>
      <c r="B984" s="1049">
        <v>853</v>
      </c>
      <c r="C984" s="15"/>
      <c r="D984" s="58"/>
      <c r="E984" s="58"/>
      <c r="F984" s="58"/>
      <c r="G984" s="58"/>
      <c r="H984" s="58"/>
      <c r="I984" s="58"/>
      <c r="J984" s="58"/>
      <c r="K984" s="58"/>
      <c r="L984" s="58"/>
      <c r="M984" s="58"/>
      <c r="N984" s="58"/>
      <c r="O984" s="58"/>
      <c r="P984" s="58"/>
      <c r="Q984" s="58"/>
      <c r="R984" s="58"/>
      <c r="S984" s="58">
        <f t="shared" si="1036"/>
        <v>0</v>
      </c>
      <c r="T984" s="58">
        <f t="shared" si="1037"/>
        <v>0</v>
      </c>
      <c r="U984" s="58">
        <f t="shared" si="1030"/>
        <v>0</v>
      </c>
      <c r="V984" s="58">
        <f t="shared" si="1025"/>
        <v>0</v>
      </c>
      <c r="W984" s="58">
        <f t="shared" si="1026"/>
        <v>0</v>
      </c>
      <c r="X984" s="59">
        <f t="shared" si="1031"/>
        <v>0</v>
      </c>
      <c r="Y984" s="59"/>
      <c r="Z984" s="59"/>
      <c r="AA984" s="59"/>
      <c r="AB984" s="59"/>
      <c r="AC984" s="59"/>
      <c r="AD984" s="59"/>
      <c r="AE984" s="59"/>
      <c r="AF984" s="59"/>
      <c r="AG984" s="59">
        <f t="shared" si="1027"/>
        <v>0</v>
      </c>
      <c r="AH984" s="59">
        <f t="shared" si="1032"/>
        <v>0</v>
      </c>
      <c r="AI984" s="59">
        <f t="shared" si="1035"/>
        <v>0</v>
      </c>
      <c r="AJ984" s="59">
        <f t="shared" si="1033"/>
        <v>0</v>
      </c>
      <c r="AK984" s="59">
        <f t="shared" si="1034"/>
        <v>0</v>
      </c>
      <c r="AL984" s="59">
        <f t="shared" si="1029"/>
        <v>0</v>
      </c>
      <c r="AM984" s="1743"/>
    </row>
    <row r="985" spans="1:39" x14ac:dyDescent="0.2">
      <c r="A985" s="1056">
        <v>293</v>
      </c>
      <c r="B985" s="1049">
        <v>851</v>
      </c>
      <c r="C985" s="15"/>
      <c r="D985" s="58"/>
      <c r="E985" s="58"/>
      <c r="F985" s="58"/>
      <c r="G985" s="58"/>
      <c r="H985" s="58"/>
      <c r="I985" s="58"/>
      <c r="J985" s="58"/>
      <c r="K985" s="58"/>
      <c r="L985" s="58"/>
      <c r="M985" s="58"/>
      <c r="N985" s="58"/>
      <c r="O985" s="58"/>
      <c r="P985" s="58"/>
      <c r="Q985" s="58"/>
      <c r="R985" s="58"/>
      <c r="S985" s="58">
        <f t="shared" si="1036"/>
        <v>0</v>
      </c>
      <c r="T985" s="58">
        <f t="shared" si="1037"/>
        <v>0</v>
      </c>
      <c r="U985" s="58">
        <f>H985+I985+N985+O985</f>
        <v>0</v>
      </c>
      <c r="V985" s="58">
        <f>P985</f>
        <v>0</v>
      </c>
      <c r="W985" s="58">
        <f t="shared" si="1026"/>
        <v>0</v>
      </c>
      <c r="X985" s="59">
        <f t="shared" si="1031"/>
        <v>0</v>
      </c>
      <c r="Y985" s="59"/>
      <c r="Z985" s="59"/>
      <c r="AA985" s="59"/>
      <c r="AB985" s="59"/>
      <c r="AC985" s="59"/>
      <c r="AD985" s="59"/>
      <c r="AE985" s="59"/>
      <c r="AF985" s="59"/>
      <c r="AG985" s="59">
        <f t="shared" si="1027"/>
        <v>0</v>
      </c>
      <c r="AH985" s="59">
        <f t="shared" si="1032"/>
        <v>0</v>
      </c>
      <c r="AI985" s="59">
        <f t="shared" si="1035"/>
        <v>0</v>
      </c>
      <c r="AJ985" s="59">
        <f t="shared" si="1033"/>
        <v>0</v>
      </c>
      <c r="AK985" s="59">
        <f t="shared" si="1034"/>
        <v>0</v>
      </c>
      <c r="AL985" s="59">
        <f t="shared" si="1029"/>
        <v>0</v>
      </c>
      <c r="AM985" s="1743"/>
    </row>
    <row r="986" spans="1:39" x14ac:dyDescent="0.2">
      <c r="A986" s="1056">
        <v>293</v>
      </c>
      <c r="B986" s="1049">
        <v>853</v>
      </c>
      <c r="C986" s="15"/>
      <c r="D986" s="58"/>
      <c r="E986" s="58"/>
      <c r="F986" s="58"/>
      <c r="G986" s="58"/>
      <c r="H986" s="58"/>
      <c r="I986" s="58"/>
      <c r="J986" s="58"/>
      <c r="K986" s="58"/>
      <c r="L986" s="58"/>
      <c r="M986" s="58"/>
      <c r="N986" s="58"/>
      <c r="O986" s="58"/>
      <c r="P986" s="58"/>
      <c r="Q986" s="58"/>
      <c r="R986" s="58"/>
      <c r="S986" s="58">
        <f t="shared" si="1036"/>
        <v>0</v>
      </c>
      <c r="T986" s="58">
        <f t="shared" si="1037"/>
        <v>0</v>
      </c>
      <c r="U986" s="58">
        <f t="shared" si="1030"/>
        <v>0</v>
      </c>
      <c r="V986" s="58">
        <f t="shared" si="1025"/>
        <v>0</v>
      </c>
      <c r="W986" s="58">
        <f t="shared" si="1026"/>
        <v>0</v>
      </c>
      <c r="X986" s="59">
        <f t="shared" si="1031"/>
        <v>0</v>
      </c>
      <c r="Y986" s="59"/>
      <c r="Z986" s="59"/>
      <c r="AA986" s="59"/>
      <c r="AB986" s="59"/>
      <c r="AC986" s="59"/>
      <c r="AD986" s="59"/>
      <c r="AE986" s="59"/>
      <c r="AF986" s="59"/>
      <c r="AG986" s="59">
        <f t="shared" si="1027"/>
        <v>0</v>
      </c>
      <c r="AH986" s="59">
        <f t="shared" si="1032"/>
        <v>0</v>
      </c>
      <c r="AI986" s="59">
        <f t="shared" si="1035"/>
        <v>0</v>
      </c>
      <c r="AJ986" s="59">
        <f t="shared" si="1033"/>
        <v>0</v>
      </c>
      <c r="AK986" s="59">
        <f t="shared" si="1034"/>
        <v>0</v>
      </c>
      <c r="AL986" s="59">
        <f t="shared" si="1029"/>
        <v>0</v>
      </c>
      <c r="AM986" s="1743"/>
    </row>
    <row r="987" spans="1:39" x14ac:dyDescent="0.2">
      <c r="A987" s="1056">
        <v>296</v>
      </c>
      <c r="B987" s="1049">
        <v>244</v>
      </c>
      <c r="C987" s="15"/>
      <c r="D987" s="58"/>
      <c r="E987" s="58"/>
      <c r="F987" s="58"/>
      <c r="G987" s="58"/>
      <c r="H987" s="58"/>
      <c r="I987" s="58"/>
      <c r="J987" s="58"/>
      <c r="K987" s="58"/>
      <c r="L987" s="58"/>
      <c r="M987" s="58"/>
      <c r="N987" s="58"/>
      <c r="O987" s="58"/>
      <c r="P987" s="58"/>
      <c r="Q987" s="58"/>
      <c r="R987" s="58"/>
      <c r="S987" s="58">
        <f t="shared" si="1036"/>
        <v>0</v>
      </c>
      <c r="T987" s="58">
        <f t="shared" si="1037"/>
        <v>0</v>
      </c>
      <c r="U987" s="58">
        <f t="shared" si="1030"/>
        <v>0</v>
      </c>
      <c r="V987" s="58">
        <f t="shared" si="1025"/>
        <v>0</v>
      </c>
      <c r="W987" s="58">
        <f t="shared" si="1026"/>
        <v>0</v>
      </c>
      <c r="X987" s="59">
        <f t="shared" si="1031"/>
        <v>0</v>
      </c>
      <c r="Y987" s="59"/>
      <c r="Z987" s="59"/>
      <c r="AA987" s="59"/>
      <c r="AB987" s="59"/>
      <c r="AC987" s="59"/>
      <c r="AD987" s="59"/>
      <c r="AE987" s="59"/>
      <c r="AF987" s="59"/>
      <c r="AG987" s="59">
        <f t="shared" ref="AG987:AG1003" si="1038">Y987+AC987</f>
        <v>0</v>
      </c>
      <c r="AH987" s="59">
        <f t="shared" si="1032"/>
        <v>0</v>
      </c>
      <c r="AI987" s="59">
        <f t="shared" si="1035"/>
        <v>0</v>
      </c>
      <c r="AJ987" s="59">
        <f t="shared" si="1033"/>
        <v>0</v>
      </c>
      <c r="AK987" s="59">
        <f t="shared" si="1034"/>
        <v>0</v>
      </c>
      <c r="AL987" s="59">
        <f t="shared" ref="AL987:AL1003" si="1039">C987+X987+AK987</f>
        <v>0</v>
      </c>
      <c r="AM987" s="1743"/>
    </row>
    <row r="988" spans="1:39" x14ac:dyDescent="0.2">
      <c r="A988" s="1056">
        <v>296</v>
      </c>
      <c r="B988" s="1049">
        <v>340</v>
      </c>
      <c r="C988" s="15"/>
      <c r="D988" s="58"/>
      <c r="E988" s="58"/>
      <c r="F988" s="58"/>
      <c r="G988" s="58"/>
      <c r="H988" s="58"/>
      <c r="I988" s="58"/>
      <c r="J988" s="58"/>
      <c r="K988" s="58"/>
      <c r="L988" s="58"/>
      <c r="M988" s="58"/>
      <c r="N988" s="58"/>
      <c r="O988" s="58"/>
      <c r="P988" s="58"/>
      <c r="Q988" s="58"/>
      <c r="R988" s="58"/>
      <c r="S988" s="58">
        <f t="shared" si="924"/>
        <v>0</v>
      </c>
      <c r="T988" s="58">
        <f t="shared" si="925"/>
        <v>0</v>
      </c>
      <c r="U988" s="58">
        <f t="shared" si="1030"/>
        <v>0</v>
      </c>
      <c r="V988" s="58">
        <f t="shared" si="1025"/>
        <v>0</v>
      </c>
      <c r="W988" s="58">
        <f t="shared" si="1026"/>
        <v>0</v>
      </c>
      <c r="X988" s="59">
        <f t="shared" si="1031"/>
        <v>0</v>
      </c>
      <c r="Y988" s="59"/>
      <c r="Z988" s="59"/>
      <c r="AA988" s="59"/>
      <c r="AB988" s="59"/>
      <c r="AC988" s="59"/>
      <c r="AD988" s="59"/>
      <c r="AE988" s="59"/>
      <c r="AF988" s="59"/>
      <c r="AG988" s="59">
        <f t="shared" si="1038"/>
        <v>0</v>
      </c>
      <c r="AH988" s="59">
        <f t="shared" si="1032"/>
        <v>0</v>
      </c>
      <c r="AI988" s="59">
        <f t="shared" si="1035"/>
        <v>0</v>
      </c>
      <c r="AJ988" s="59">
        <f t="shared" si="1033"/>
        <v>0</v>
      </c>
      <c r="AK988" s="59">
        <f t="shared" si="1034"/>
        <v>0</v>
      </c>
      <c r="AL988" s="59">
        <f t="shared" si="1039"/>
        <v>0</v>
      </c>
      <c r="AM988" s="1743"/>
    </row>
    <row r="989" spans="1:39" hidden="1" x14ac:dyDescent="0.2">
      <c r="A989" s="1056">
        <v>296</v>
      </c>
      <c r="B989" s="1049">
        <v>360</v>
      </c>
      <c r="C989" s="15"/>
      <c r="D989" s="58"/>
      <c r="E989" s="58"/>
      <c r="F989" s="58"/>
      <c r="G989" s="58"/>
      <c r="H989" s="58"/>
      <c r="I989" s="58"/>
      <c r="J989" s="58"/>
      <c r="K989" s="58"/>
      <c r="L989" s="58"/>
      <c r="M989" s="58"/>
      <c r="N989" s="58"/>
      <c r="O989" s="58"/>
      <c r="P989" s="58"/>
      <c r="Q989" s="58"/>
      <c r="R989" s="58"/>
      <c r="S989" s="58">
        <f>D989+E989+J989+K989</f>
        <v>0</v>
      </c>
      <c r="T989" s="58">
        <f>F989+G989+L989+M989</f>
        <v>0</v>
      </c>
      <c r="U989" s="58">
        <f>H989+I989+N989+O989</f>
        <v>0</v>
      </c>
      <c r="V989" s="58">
        <f>P989</f>
        <v>0</v>
      </c>
      <c r="W989" s="58">
        <f t="shared" si="1026"/>
        <v>0</v>
      </c>
      <c r="X989" s="59">
        <f t="shared" si="1031"/>
        <v>0</v>
      </c>
      <c r="Y989" s="59"/>
      <c r="Z989" s="59"/>
      <c r="AA989" s="59"/>
      <c r="AB989" s="59"/>
      <c r="AC989" s="59"/>
      <c r="AD989" s="59"/>
      <c r="AE989" s="59"/>
      <c r="AF989" s="59"/>
      <c r="AG989" s="59">
        <f t="shared" si="1038"/>
        <v>0</v>
      </c>
      <c r="AH989" s="59">
        <f t="shared" si="1032"/>
        <v>0</v>
      </c>
      <c r="AI989" s="59">
        <f t="shared" si="1035"/>
        <v>0</v>
      </c>
      <c r="AJ989" s="59">
        <f t="shared" si="1033"/>
        <v>0</v>
      </c>
      <c r="AK989" s="59">
        <f t="shared" si="1034"/>
        <v>0</v>
      </c>
      <c r="AL989" s="59">
        <f t="shared" si="1039"/>
        <v>0</v>
      </c>
      <c r="AM989" s="1743"/>
    </row>
    <row r="990" spans="1:39" x14ac:dyDescent="0.2">
      <c r="A990" s="1056">
        <v>296</v>
      </c>
      <c r="B990" s="1049">
        <v>831</v>
      </c>
      <c r="C990" s="15"/>
      <c r="D990" s="58"/>
      <c r="E990" s="58"/>
      <c r="F990" s="58"/>
      <c r="G990" s="58"/>
      <c r="H990" s="58"/>
      <c r="I990" s="58"/>
      <c r="J990" s="58"/>
      <c r="K990" s="58"/>
      <c r="L990" s="58"/>
      <c r="M990" s="58"/>
      <c r="N990" s="58"/>
      <c r="O990" s="58"/>
      <c r="P990" s="58"/>
      <c r="Q990" s="58"/>
      <c r="R990" s="58"/>
      <c r="S990" s="58">
        <f>D990+E990+J990+K990</f>
        <v>0</v>
      </c>
      <c r="T990" s="58">
        <f>F990+G990+L990+M990</f>
        <v>0</v>
      </c>
      <c r="U990" s="58">
        <f>H990+I990+N990+O990</f>
        <v>0</v>
      </c>
      <c r="V990" s="58">
        <f>P990</f>
        <v>0</v>
      </c>
      <c r="W990" s="58">
        <f t="shared" si="1026"/>
        <v>0</v>
      </c>
      <c r="X990" s="59">
        <f t="shared" si="1031"/>
        <v>0</v>
      </c>
      <c r="Y990" s="59"/>
      <c r="Z990" s="59"/>
      <c r="AA990" s="59"/>
      <c r="AB990" s="59"/>
      <c r="AC990" s="59"/>
      <c r="AD990" s="59"/>
      <c r="AE990" s="59"/>
      <c r="AF990" s="59"/>
      <c r="AG990" s="59">
        <f t="shared" si="1038"/>
        <v>0</v>
      </c>
      <c r="AH990" s="59">
        <f t="shared" si="1032"/>
        <v>0</v>
      </c>
      <c r="AI990" s="59">
        <f t="shared" si="1035"/>
        <v>0</v>
      </c>
      <c r="AJ990" s="59">
        <f t="shared" si="1033"/>
        <v>0</v>
      </c>
      <c r="AK990" s="59">
        <f t="shared" si="1034"/>
        <v>0</v>
      </c>
      <c r="AL990" s="59">
        <f t="shared" si="1039"/>
        <v>0</v>
      </c>
      <c r="AM990" s="1743"/>
    </row>
    <row r="991" spans="1:39" x14ac:dyDescent="0.2">
      <c r="A991" s="1056">
        <v>296</v>
      </c>
      <c r="B991" s="1049">
        <v>853</v>
      </c>
      <c r="C991" s="15"/>
      <c r="D991" s="58"/>
      <c r="E991" s="58"/>
      <c r="F991" s="58"/>
      <c r="G991" s="58"/>
      <c r="H991" s="58"/>
      <c r="I991" s="58"/>
      <c r="J991" s="58"/>
      <c r="K991" s="58"/>
      <c r="L991" s="58"/>
      <c r="M991" s="58"/>
      <c r="N991" s="58"/>
      <c r="O991" s="58"/>
      <c r="P991" s="58"/>
      <c r="Q991" s="58"/>
      <c r="R991" s="58"/>
      <c r="S991" s="58">
        <f>D991+E991+J991+K991</f>
        <v>0</v>
      </c>
      <c r="T991" s="58">
        <f>F991+G991+L991+M991</f>
        <v>0</v>
      </c>
      <c r="U991" s="58">
        <f t="shared" si="1030"/>
        <v>0</v>
      </c>
      <c r="V991" s="58">
        <f t="shared" si="1025"/>
        <v>0</v>
      </c>
      <c r="W991" s="58">
        <f t="shared" si="1026"/>
        <v>0</v>
      </c>
      <c r="X991" s="59">
        <f t="shared" si="1031"/>
        <v>0</v>
      </c>
      <c r="Y991" s="59"/>
      <c r="Z991" s="59"/>
      <c r="AA991" s="59"/>
      <c r="AB991" s="59"/>
      <c r="AC991" s="59"/>
      <c r="AD991" s="59"/>
      <c r="AE991" s="59"/>
      <c r="AF991" s="59"/>
      <c r="AG991" s="59">
        <f t="shared" si="1038"/>
        <v>0</v>
      </c>
      <c r="AH991" s="59">
        <f t="shared" si="1032"/>
        <v>0</v>
      </c>
      <c r="AI991" s="59">
        <f t="shared" si="1035"/>
        <v>0</v>
      </c>
      <c r="AJ991" s="59">
        <f t="shared" si="1033"/>
        <v>0</v>
      </c>
      <c r="AK991" s="59">
        <f t="shared" si="1034"/>
        <v>0</v>
      </c>
      <c r="AL991" s="59">
        <f t="shared" si="1039"/>
        <v>0</v>
      </c>
      <c r="AM991" s="1743"/>
    </row>
    <row r="992" spans="1:39" x14ac:dyDescent="0.2">
      <c r="A992" s="1050">
        <v>310</v>
      </c>
      <c r="B992" s="1057">
        <v>244</v>
      </c>
      <c r="C992" s="11"/>
      <c r="D992" s="58"/>
      <c r="E992" s="58">
        <f>5000</f>
        <v>5000</v>
      </c>
      <c r="F992" s="58"/>
      <c r="G992" s="58"/>
      <c r="H992" s="58"/>
      <c r="I992" s="58"/>
      <c r="J992" s="58"/>
      <c r="K992" s="58"/>
      <c r="L992" s="58"/>
      <c r="M992" s="58"/>
      <c r="N992" s="58"/>
      <c r="O992" s="58"/>
      <c r="P992" s="58"/>
      <c r="Q992" s="58"/>
      <c r="R992" s="58"/>
      <c r="S992" s="58">
        <f t="shared" si="924"/>
        <v>5000</v>
      </c>
      <c r="T992" s="58">
        <f t="shared" si="925"/>
        <v>0</v>
      </c>
      <c r="U992" s="58">
        <f t="shared" si="1030"/>
        <v>0</v>
      </c>
      <c r="V992" s="58">
        <f t="shared" si="1025"/>
        <v>0</v>
      </c>
      <c r="W992" s="58">
        <f t="shared" si="1026"/>
        <v>0</v>
      </c>
      <c r="X992" s="59">
        <f t="shared" si="1031"/>
        <v>5000</v>
      </c>
      <c r="Y992" s="59"/>
      <c r="Z992" s="59"/>
      <c r="AA992" s="59"/>
      <c r="AB992" s="59"/>
      <c r="AC992" s="59"/>
      <c r="AD992" s="59"/>
      <c r="AE992" s="59"/>
      <c r="AF992" s="59"/>
      <c r="AG992" s="59">
        <f t="shared" si="1038"/>
        <v>0</v>
      </c>
      <c r="AH992" s="59">
        <f t="shared" si="1032"/>
        <v>0</v>
      </c>
      <c r="AI992" s="59">
        <f t="shared" si="1035"/>
        <v>0</v>
      </c>
      <c r="AJ992" s="59">
        <f t="shared" si="1033"/>
        <v>0</v>
      </c>
      <c r="AK992" s="59">
        <f t="shared" si="1034"/>
        <v>0</v>
      </c>
      <c r="AL992" s="59">
        <f t="shared" si="1039"/>
        <v>5000</v>
      </c>
      <c r="AM992" s="1743"/>
    </row>
    <row r="993" spans="1:39" hidden="1" x14ac:dyDescent="0.2">
      <c r="A993" s="1062">
        <v>320</v>
      </c>
      <c r="B993" s="1045">
        <v>244</v>
      </c>
      <c r="C993" s="11"/>
      <c r="D993" s="58"/>
      <c r="E993" s="58"/>
      <c r="F993" s="58"/>
      <c r="G993" s="58"/>
      <c r="H993" s="58"/>
      <c r="I993" s="58"/>
      <c r="J993" s="58"/>
      <c r="K993" s="58"/>
      <c r="L993" s="58"/>
      <c r="M993" s="58"/>
      <c r="N993" s="58"/>
      <c r="O993" s="58"/>
      <c r="P993" s="58"/>
      <c r="Q993" s="58"/>
      <c r="R993" s="58"/>
      <c r="S993" s="58">
        <f>D993+E993+J993+K993</f>
        <v>0</v>
      </c>
      <c r="T993" s="58">
        <f>F993+G993+L993+M993</f>
        <v>0</v>
      </c>
      <c r="U993" s="58">
        <f t="shared" si="1030"/>
        <v>0</v>
      </c>
      <c r="V993" s="58">
        <f t="shared" si="1025"/>
        <v>0</v>
      </c>
      <c r="W993" s="58">
        <f t="shared" si="1026"/>
        <v>0</v>
      </c>
      <c r="X993" s="59">
        <f t="shared" si="1031"/>
        <v>0</v>
      </c>
      <c r="Y993" s="59"/>
      <c r="Z993" s="59"/>
      <c r="AA993" s="59"/>
      <c r="AB993" s="59"/>
      <c r="AC993" s="59"/>
      <c r="AD993" s="59"/>
      <c r="AE993" s="59"/>
      <c r="AF993" s="59"/>
      <c r="AG993" s="59">
        <f t="shared" si="1038"/>
        <v>0</v>
      </c>
      <c r="AH993" s="59">
        <f t="shared" si="1032"/>
        <v>0</v>
      </c>
      <c r="AI993" s="59">
        <f t="shared" si="1035"/>
        <v>0</v>
      </c>
      <c r="AJ993" s="59">
        <f t="shared" si="1033"/>
        <v>0</v>
      </c>
      <c r="AK993" s="59">
        <f t="shared" si="1034"/>
        <v>0</v>
      </c>
      <c r="AL993" s="59">
        <f t="shared" si="1039"/>
        <v>0</v>
      </c>
      <c r="AM993" s="1743"/>
    </row>
    <row r="994" spans="1:39" hidden="1" x14ac:dyDescent="0.2">
      <c r="A994" s="1050">
        <v>340</v>
      </c>
      <c r="B994" s="1057">
        <v>244</v>
      </c>
      <c r="C994" s="11"/>
      <c r="D994" s="58"/>
      <c r="E994" s="58"/>
      <c r="F994" s="58"/>
      <c r="G994" s="58"/>
      <c r="H994" s="58"/>
      <c r="I994" s="58"/>
      <c r="J994" s="58"/>
      <c r="K994" s="58"/>
      <c r="L994" s="58"/>
      <c r="M994" s="58"/>
      <c r="N994" s="58"/>
      <c r="O994" s="58"/>
      <c r="P994" s="58"/>
      <c r="Q994" s="58"/>
      <c r="R994" s="58"/>
      <c r="S994" s="58">
        <f>D994+E994+J994+K994</f>
        <v>0</v>
      </c>
      <c r="T994" s="58">
        <f>F994+G994+L994+M994</f>
        <v>0</v>
      </c>
      <c r="U994" s="58">
        <f t="shared" si="1030"/>
        <v>0</v>
      </c>
      <c r="V994" s="58">
        <f t="shared" si="1025"/>
        <v>0</v>
      </c>
      <c r="W994" s="58">
        <f t="shared" si="1026"/>
        <v>0</v>
      </c>
      <c r="X994" s="59">
        <f t="shared" si="1031"/>
        <v>0</v>
      </c>
      <c r="Y994" s="59"/>
      <c r="Z994" s="59"/>
      <c r="AA994" s="59"/>
      <c r="AB994" s="59"/>
      <c r="AC994" s="59"/>
      <c r="AD994" s="59"/>
      <c r="AE994" s="59"/>
      <c r="AF994" s="59"/>
      <c r="AG994" s="59">
        <f t="shared" si="1038"/>
        <v>0</v>
      </c>
      <c r="AH994" s="59">
        <f t="shared" si="1032"/>
        <v>0</v>
      </c>
      <c r="AI994" s="59">
        <f t="shared" si="1035"/>
        <v>0</v>
      </c>
      <c r="AJ994" s="59">
        <f t="shared" si="1033"/>
        <v>0</v>
      </c>
      <c r="AK994" s="59">
        <f t="shared" si="1034"/>
        <v>0</v>
      </c>
      <c r="AL994" s="59">
        <f t="shared" si="1039"/>
        <v>0</v>
      </c>
      <c r="AM994" s="1743"/>
    </row>
    <row r="995" spans="1:39" x14ac:dyDescent="0.2">
      <c r="A995" s="1050">
        <v>341</v>
      </c>
      <c r="B995" s="1057">
        <v>244</v>
      </c>
      <c r="C995" s="11"/>
      <c r="D995" s="58"/>
      <c r="E995" s="58"/>
      <c r="F995" s="58"/>
      <c r="G995" s="58"/>
      <c r="H995" s="58"/>
      <c r="I995" s="58"/>
      <c r="J995" s="58"/>
      <c r="K995" s="58"/>
      <c r="L995" s="58"/>
      <c r="M995" s="58"/>
      <c r="N995" s="58"/>
      <c r="O995" s="58"/>
      <c r="P995" s="58"/>
      <c r="Q995" s="58"/>
      <c r="R995" s="58"/>
      <c r="S995" s="58">
        <f t="shared" ref="S995:S1001" si="1040">D995+E995+J995+K995</f>
        <v>0</v>
      </c>
      <c r="T995" s="58">
        <f t="shared" ref="T995:T1001" si="1041">F995+G995+L995+M995</f>
        <v>0</v>
      </c>
      <c r="U995" s="58">
        <f t="shared" si="1030"/>
        <v>0</v>
      </c>
      <c r="V995" s="58">
        <f t="shared" si="1025"/>
        <v>0</v>
      </c>
      <c r="W995" s="58">
        <f t="shared" si="1026"/>
        <v>0</v>
      </c>
      <c r="X995" s="59">
        <f t="shared" si="1031"/>
        <v>0</v>
      </c>
      <c r="Y995" s="59"/>
      <c r="Z995" s="59"/>
      <c r="AA995" s="59"/>
      <c r="AB995" s="59"/>
      <c r="AC995" s="59"/>
      <c r="AD995" s="59"/>
      <c r="AE995" s="59"/>
      <c r="AF995" s="59"/>
      <c r="AG995" s="59">
        <f t="shared" si="1038"/>
        <v>0</v>
      </c>
      <c r="AH995" s="59">
        <f t="shared" si="1032"/>
        <v>0</v>
      </c>
      <c r="AI995" s="59">
        <f t="shared" si="1035"/>
        <v>0</v>
      </c>
      <c r="AJ995" s="59">
        <f t="shared" si="1033"/>
        <v>0</v>
      </c>
      <c r="AK995" s="59">
        <f t="shared" si="1034"/>
        <v>0</v>
      </c>
      <c r="AL995" s="59">
        <f t="shared" si="1039"/>
        <v>0</v>
      </c>
      <c r="AM995" s="1743"/>
    </row>
    <row r="996" spans="1:39" x14ac:dyDescent="0.2">
      <c r="A996" s="1050">
        <v>342</v>
      </c>
      <c r="B996" s="1057">
        <v>244</v>
      </c>
      <c r="C996" s="11"/>
      <c r="D996" s="58"/>
      <c r="E996" s="58"/>
      <c r="F996" s="58"/>
      <c r="G996" s="58"/>
      <c r="H996" s="58"/>
      <c r="I996" s="58"/>
      <c r="J996" s="58"/>
      <c r="K996" s="58"/>
      <c r="L996" s="58"/>
      <c r="M996" s="58"/>
      <c r="N996" s="58"/>
      <c r="O996" s="58"/>
      <c r="P996" s="58"/>
      <c r="Q996" s="58"/>
      <c r="R996" s="58"/>
      <c r="S996" s="58">
        <f t="shared" si="1040"/>
        <v>0</v>
      </c>
      <c r="T996" s="58">
        <f t="shared" si="1041"/>
        <v>0</v>
      </c>
      <c r="U996" s="58">
        <f t="shared" si="1030"/>
        <v>0</v>
      </c>
      <c r="V996" s="58">
        <f t="shared" si="1025"/>
        <v>0</v>
      </c>
      <c r="W996" s="58">
        <f t="shared" si="1026"/>
        <v>0</v>
      </c>
      <c r="X996" s="59">
        <f t="shared" si="1031"/>
        <v>0</v>
      </c>
      <c r="Y996" s="59"/>
      <c r="Z996" s="59"/>
      <c r="AA996" s="59"/>
      <c r="AB996" s="59"/>
      <c r="AC996" s="59"/>
      <c r="AD996" s="59"/>
      <c r="AE996" s="59"/>
      <c r="AF996" s="59"/>
      <c r="AG996" s="59">
        <f t="shared" si="1038"/>
        <v>0</v>
      </c>
      <c r="AH996" s="59">
        <f t="shared" si="1032"/>
        <v>0</v>
      </c>
      <c r="AI996" s="59">
        <f t="shared" si="1035"/>
        <v>0</v>
      </c>
      <c r="AJ996" s="59">
        <f t="shared" si="1033"/>
        <v>0</v>
      </c>
      <c r="AK996" s="59">
        <f t="shared" si="1034"/>
        <v>0</v>
      </c>
      <c r="AL996" s="59">
        <f t="shared" si="1039"/>
        <v>0</v>
      </c>
      <c r="AM996" s="1743"/>
    </row>
    <row r="997" spans="1:39" x14ac:dyDescent="0.2">
      <c r="A997" s="1050">
        <v>343</v>
      </c>
      <c r="B997" s="1057">
        <v>244</v>
      </c>
      <c r="C997" s="11"/>
      <c r="D997" s="58"/>
      <c r="E997" s="58"/>
      <c r="F997" s="58"/>
      <c r="G997" s="58"/>
      <c r="H997" s="58"/>
      <c r="I997" s="58"/>
      <c r="J997" s="58"/>
      <c r="K997" s="58"/>
      <c r="L997" s="58"/>
      <c r="M997" s="58"/>
      <c r="N997" s="58"/>
      <c r="O997" s="58"/>
      <c r="P997" s="58"/>
      <c r="Q997" s="58"/>
      <c r="R997" s="58"/>
      <c r="S997" s="58">
        <f t="shared" si="1040"/>
        <v>0</v>
      </c>
      <c r="T997" s="58">
        <f t="shared" si="1041"/>
        <v>0</v>
      </c>
      <c r="U997" s="58">
        <f t="shared" si="1030"/>
        <v>0</v>
      </c>
      <c r="V997" s="58">
        <f t="shared" si="1025"/>
        <v>0</v>
      </c>
      <c r="W997" s="58">
        <f t="shared" si="1026"/>
        <v>0</v>
      </c>
      <c r="X997" s="59">
        <f t="shared" si="1031"/>
        <v>0</v>
      </c>
      <c r="Y997" s="59"/>
      <c r="Z997" s="59"/>
      <c r="AA997" s="59"/>
      <c r="AB997" s="59"/>
      <c r="AC997" s="59"/>
      <c r="AD997" s="59"/>
      <c r="AE997" s="59"/>
      <c r="AF997" s="59"/>
      <c r="AG997" s="59">
        <f t="shared" si="1038"/>
        <v>0</v>
      </c>
      <c r="AH997" s="59">
        <f t="shared" si="1032"/>
        <v>0</v>
      </c>
      <c r="AI997" s="59">
        <f t="shared" si="1035"/>
        <v>0</v>
      </c>
      <c r="AJ997" s="59">
        <f t="shared" si="1033"/>
        <v>0</v>
      </c>
      <c r="AK997" s="59">
        <f t="shared" si="1034"/>
        <v>0</v>
      </c>
      <c r="AL997" s="59">
        <f t="shared" si="1039"/>
        <v>0</v>
      </c>
      <c r="AM997" s="1743"/>
    </row>
    <row r="998" spans="1:39" x14ac:dyDescent="0.2">
      <c r="A998" s="1050">
        <v>344</v>
      </c>
      <c r="B998" s="1057">
        <v>244</v>
      </c>
      <c r="C998" s="11"/>
      <c r="D998" s="58"/>
      <c r="E998" s="58">
        <f>5000</f>
        <v>5000</v>
      </c>
      <c r="F998" s="58">
        <f>5000</f>
        <v>5000</v>
      </c>
      <c r="G998" s="58"/>
      <c r="H998" s="58"/>
      <c r="I998" s="58"/>
      <c r="J998" s="58"/>
      <c r="K998" s="58"/>
      <c r="L998" s="58"/>
      <c r="M998" s="58"/>
      <c r="N998" s="58"/>
      <c r="O998" s="58"/>
      <c r="P998" s="58"/>
      <c r="Q998" s="58"/>
      <c r="R998" s="58"/>
      <c r="S998" s="58">
        <f t="shared" si="1040"/>
        <v>5000</v>
      </c>
      <c r="T998" s="58">
        <f t="shared" si="1041"/>
        <v>5000</v>
      </c>
      <c r="U998" s="58">
        <f t="shared" si="1030"/>
        <v>0</v>
      </c>
      <c r="V998" s="58">
        <f t="shared" si="1025"/>
        <v>0</v>
      </c>
      <c r="W998" s="58">
        <f t="shared" si="1026"/>
        <v>0</v>
      </c>
      <c r="X998" s="59">
        <f t="shared" si="1031"/>
        <v>10000</v>
      </c>
      <c r="Y998" s="59"/>
      <c r="Z998" s="59"/>
      <c r="AA998" s="59"/>
      <c r="AB998" s="59"/>
      <c r="AC998" s="59"/>
      <c r="AD998" s="59"/>
      <c r="AE998" s="59"/>
      <c r="AF998" s="59"/>
      <c r="AG998" s="59">
        <f t="shared" si="1038"/>
        <v>0</v>
      </c>
      <c r="AH998" s="59">
        <f t="shared" si="1032"/>
        <v>0</v>
      </c>
      <c r="AI998" s="59">
        <f t="shared" si="1035"/>
        <v>0</v>
      </c>
      <c r="AJ998" s="59">
        <f t="shared" si="1033"/>
        <v>0</v>
      </c>
      <c r="AK998" s="59">
        <f t="shared" si="1034"/>
        <v>0</v>
      </c>
      <c r="AL998" s="59">
        <f t="shared" si="1039"/>
        <v>10000</v>
      </c>
      <c r="AM998" s="1743"/>
    </row>
    <row r="999" spans="1:39" x14ac:dyDescent="0.2">
      <c r="A999" s="1050">
        <v>345</v>
      </c>
      <c r="B999" s="1057">
        <v>244</v>
      </c>
      <c r="C999" s="11"/>
      <c r="D999" s="58"/>
      <c r="E999" s="58"/>
      <c r="F999" s="58"/>
      <c r="G999" s="58"/>
      <c r="H999" s="58"/>
      <c r="I999" s="58"/>
      <c r="J999" s="58"/>
      <c r="K999" s="58"/>
      <c r="L999" s="58"/>
      <c r="M999" s="58"/>
      <c r="N999" s="58"/>
      <c r="O999" s="58"/>
      <c r="P999" s="58"/>
      <c r="Q999" s="58"/>
      <c r="R999" s="58"/>
      <c r="S999" s="58">
        <f t="shared" si="1040"/>
        <v>0</v>
      </c>
      <c r="T999" s="58">
        <f t="shared" si="1041"/>
        <v>0</v>
      </c>
      <c r="U999" s="58">
        <f t="shared" si="1030"/>
        <v>0</v>
      </c>
      <c r="V999" s="58">
        <f t="shared" si="1025"/>
        <v>0</v>
      </c>
      <c r="W999" s="58">
        <f t="shared" si="1026"/>
        <v>0</v>
      </c>
      <c r="X999" s="59">
        <f t="shared" si="1031"/>
        <v>0</v>
      </c>
      <c r="Y999" s="59"/>
      <c r="Z999" s="59"/>
      <c r="AA999" s="59"/>
      <c r="AB999" s="59"/>
      <c r="AC999" s="59"/>
      <c r="AD999" s="59"/>
      <c r="AE999" s="59"/>
      <c r="AF999" s="59"/>
      <c r="AG999" s="59">
        <f t="shared" si="1038"/>
        <v>0</v>
      </c>
      <c r="AH999" s="59">
        <f t="shared" si="1032"/>
        <v>0</v>
      </c>
      <c r="AI999" s="59">
        <f t="shared" si="1035"/>
        <v>0</v>
      </c>
      <c r="AJ999" s="59">
        <f t="shared" si="1033"/>
        <v>0</v>
      </c>
      <c r="AK999" s="59">
        <f t="shared" si="1034"/>
        <v>0</v>
      </c>
      <c r="AL999" s="59">
        <f t="shared" si="1039"/>
        <v>0</v>
      </c>
      <c r="AM999" s="1743"/>
    </row>
    <row r="1000" spans="1:39" x14ac:dyDescent="0.2">
      <c r="A1000" s="1050">
        <v>346</v>
      </c>
      <c r="B1000" s="1057">
        <v>244</v>
      </c>
      <c r="C1000" s="11"/>
      <c r="D1000" s="58"/>
      <c r="E1000" s="58">
        <f>20000</f>
        <v>20000</v>
      </c>
      <c r="F1000" s="58">
        <f>55000</f>
        <v>55000</v>
      </c>
      <c r="G1000" s="58"/>
      <c r="H1000" s="58"/>
      <c r="I1000" s="58"/>
      <c r="J1000" s="58"/>
      <c r="K1000" s="58"/>
      <c r="L1000" s="58"/>
      <c r="M1000" s="58"/>
      <c r="N1000" s="58"/>
      <c r="O1000" s="58"/>
      <c r="P1000" s="58"/>
      <c r="Q1000" s="58"/>
      <c r="R1000" s="58"/>
      <c r="S1000" s="58">
        <f t="shared" si="1040"/>
        <v>20000</v>
      </c>
      <c r="T1000" s="58">
        <f t="shared" si="1041"/>
        <v>55000</v>
      </c>
      <c r="U1000" s="58">
        <f t="shared" si="1030"/>
        <v>0</v>
      </c>
      <c r="V1000" s="58">
        <f t="shared" si="1025"/>
        <v>0</v>
      </c>
      <c r="W1000" s="58">
        <f t="shared" si="1026"/>
        <v>0</v>
      </c>
      <c r="X1000" s="59">
        <f t="shared" si="1031"/>
        <v>75000</v>
      </c>
      <c r="Y1000" s="59"/>
      <c r="Z1000" s="59"/>
      <c r="AA1000" s="59"/>
      <c r="AB1000" s="59"/>
      <c r="AC1000" s="59"/>
      <c r="AD1000" s="59"/>
      <c r="AE1000" s="59"/>
      <c r="AF1000" s="59"/>
      <c r="AG1000" s="59">
        <f t="shared" si="1038"/>
        <v>0</v>
      </c>
      <c r="AH1000" s="59">
        <f t="shared" si="1032"/>
        <v>0</v>
      </c>
      <c r="AI1000" s="59">
        <f t="shared" si="1035"/>
        <v>0</v>
      </c>
      <c r="AJ1000" s="59">
        <f t="shared" si="1033"/>
        <v>0</v>
      </c>
      <c r="AK1000" s="59">
        <f t="shared" si="1034"/>
        <v>0</v>
      </c>
      <c r="AL1000" s="59">
        <f t="shared" si="1039"/>
        <v>75000</v>
      </c>
      <c r="AM1000" s="1743"/>
    </row>
    <row r="1001" spans="1:39" x14ac:dyDescent="0.2">
      <c r="A1001" s="1050">
        <v>349</v>
      </c>
      <c r="B1001" s="1057">
        <v>244</v>
      </c>
      <c r="C1001" s="11"/>
      <c r="D1001" s="58"/>
      <c r="E1001" s="58"/>
      <c r="F1001" s="58"/>
      <c r="G1001" s="58"/>
      <c r="H1001" s="58"/>
      <c r="I1001" s="58"/>
      <c r="J1001" s="58"/>
      <c r="K1001" s="58"/>
      <c r="L1001" s="58"/>
      <c r="M1001" s="58"/>
      <c r="N1001" s="58"/>
      <c r="O1001" s="58"/>
      <c r="P1001" s="58"/>
      <c r="Q1001" s="58"/>
      <c r="R1001" s="58"/>
      <c r="S1001" s="58">
        <f t="shared" si="1040"/>
        <v>0</v>
      </c>
      <c r="T1001" s="58">
        <f t="shared" si="1041"/>
        <v>0</v>
      </c>
      <c r="U1001" s="58">
        <f t="shared" si="1030"/>
        <v>0</v>
      </c>
      <c r="V1001" s="58">
        <f t="shared" si="1025"/>
        <v>0</v>
      </c>
      <c r="W1001" s="58">
        <f t="shared" si="1026"/>
        <v>0</v>
      </c>
      <c r="X1001" s="59">
        <f>SUM(D1001:R1001)</f>
        <v>0</v>
      </c>
      <c r="Y1001" s="59"/>
      <c r="Z1001" s="59"/>
      <c r="AA1001" s="59"/>
      <c r="AB1001" s="59"/>
      <c r="AC1001" s="59"/>
      <c r="AD1001" s="59"/>
      <c r="AE1001" s="59"/>
      <c r="AF1001" s="59"/>
      <c r="AG1001" s="59">
        <f t="shared" si="1038"/>
        <v>0</v>
      </c>
      <c r="AH1001" s="59">
        <f t="shared" si="1032"/>
        <v>0</v>
      </c>
      <c r="AI1001" s="59">
        <f t="shared" si="1035"/>
        <v>0</v>
      </c>
      <c r="AJ1001" s="59">
        <f t="shared" si="1033"/>
        <v>0</v>
      </c>
      <c r="AK1001" s="59">
        <f t="shared" si="1034"/>
        <v>0</v>
      </c>
      <c r="AL1001" s="59">
        <f t="shared" si="1039"/>
        <v>0</v>
      </c>
      <c r="AM1001" s="1743"/>
    </row>
    <row r="1002" spans="1:39" x14ac:dyDescent="0.2">
      <c r="A1002" s="11">
        <v>352</v>
      </c>
      <c r="B1002" s="269">
        <v>244</v>
      </c>
      <c r="C1002" s="11"/>
      <c r="D1002" s="58"/>
      <c r="E1002" s="58"/>
      <c r="F1002" s="58"/>
      <c r="G1002" s="58"/>
      <c r="H1002" s="58"/>
      <c r="I1002" s="58"/>
      <c r="J1002" s="58"/>
      <c r="K1002" s="58"/>
      <c r="L1002" s="58"/>
      <c r="M1002" s="58"/>
      <c r="N1002" s="58"/>
      <c r="O1002" s="58"/>
      <c r="P1002" s="58"/>
      <c r="Q1002" s="58"/>
      <c r="R1002" s="58"/>
      <c r="S1002" s="58">
        <f>D1002+E1002+J1002+K1002</f>
        <v>0</v>
      </c>
      <c r="T1002" s="58">
        <f>F1002+G1002+L1002+M1002</f>
        <v>0</v>
      </c>
      <c r="U1002" s="58">
        <f>H1002+I1002+N1002+O1002</f>
        <v>0</v>
      </c>
      <c r="V1002" s="58">
        <f>P1002</f>
        <v>0</v>
      </c>
      <c r="W1002" s="58">
        <f>Q1002</f>
        <v>0</v>
      </c>
      <c r="X1002" s="59">
        <f>SUM(D1002:P1002)</f>
        <v>0</v>
      </c>
      <c r="Y1002" s="59"/>
      <c r="Z1002" s="59"/>
      <c r="AA1002" s="59"/>
      <c r="AB1002" s="59"/>
      <c r="AC1002" s="59"/>
      <c r="AD1002" s="59"/>
      <c r="AE1002" s="59"/>
      <c r="AF1002" s="59"/>
      <c r="AG1002" s="59">
        <f t="shared" si="1038"/>
        <v>0</v>
      </c>
      <c r="AH1002" s="59">
        <f>Z1002+AD1002</f>
        <v>0</v>
      </c>
      <c r="AI1002" s="59">
        <f t="shared" si="1035"/>
        <v>0</v>
      </c>
      <c r="AJ1002" s="59">
        <f t="shared" si="1035"/>
        <v>0</v>
      </c>
      <c r="AK1002" s="59">
        <f>SUM(Y1002:AD1002)</f>
        <v>0</v>
      </c>
      <c r="AL1002" s="59">
        <f t="shared" si="1039"/>
        <v>0</v>
      </c>
      <c r="AM1002" s="1743"/>
    </row>
    <row r="1003" spans="1:39" x14ac:dyDescent="0.2">
      <c r="A1003" s="11">
        <v>353</v>
      </c>
      <c r="B1003" s="269">
        <v>244</v>
      </c>
      <c r="C1003" s="11"/>
      <c r="D1003" s="58"/>
      <c r="E1003" s="58"/>
      <c r="F1003" s="58"/>
      <c r="G1003" s="58"/>
      <c r="H1003" s="58"/>
      <c r="I1003" s="58"/>
      <c r="J1003" s="58"/>
      <c r="K1003" s="58"/>
      <c r="L1003" s="58"/>
      <c r="M1003" s="58"/>
      <c r="N1003" s="58"/>
      <c r="O1003" s="58"/>
      <c r="P1003" s="58"/>
      <c r="Q1003" s="58"/>
      <c r="R1003" s="58"/>
      <c r="S1003" s="58">
        <f>D1003+E1003+J1003+K1003</f>
        <v>0</v>
      </c>
      <c r="T1003" s="58">
        <f>F1003+G1003+L1003+M1003</f>
        <v>0</v>
      </c>
      <c r="U1003" s="58">
        <f>H1003+I1003+N1003+O1003</f>
        <v>0</v>
      </c>
      <c r="V1003" s="58">
        <f>P1003</f>
        <v>0</v>
      </c>
      <c r="W1003" s="58">
        <f>Q1003</f>
        <v>0</v>
      </c>
      <c r="X1003" s="59">
        <f>SUM(D1003:P1003)</f>
        <v>0</v>
      </c>
      <c r="Y1003" s="59"/>
      <c r="Z1003" s="59"/>
      <c r="AA1003" s="59"/>
      <c r="AB1003" s="59"/>
      <c r="AC1003" s="59"/>
      <c r="AD1003" s="59"/>
      <c r="AE1003" s="59"/>
      <c r="AF1003" s="59"/>
      <c r="AG1003" s="59">
        <f t="shared" si="1038"/>
        <v>0</v>
      </c>
      <c r="AH1003" s="59">
        <f>Z1003+AD1003</f>
        <v>0</v>
      </c>
      <c r="AI1003" s="59">
        <f t="shared" si="1035"/>
        <v>0</v>
      </c>
      <c r="AJ1003" s="59">
        <f t="shared" si="1035"/>
        <v>0</v>
      </c>
      <c r="AK1003" s="59">
        <f>SUM(Y1003:AD1003)</f>
        <v>0</v>
      </c>
      <c r="AL1003" s="59">
        <f t="shared" si="1039"/>
        <v>0</v>
      </c>
      <c r="AM1003" s="1743"/>
    </row>
    <row r="1004" spans="1:39" x14ac:dyDescent="0.2">
      <c r="A1004" s="1403" t="s">
        <v>1308</v>
      </c>
      <c r="B1004" s="269"/>
      <c r="C1004" s="1405">
        <f t="shared" ref="C1004:D1004" si="1042">C955+C956+C957+C958+C974+C975+C976+C977+C978</f>
        <v>0</v>
      </c>
      <c r="D1004" s="1405">
        <f t="shared" si="1042"/>
        <v>0</v>
      </c>
      <c r="E1004" s="1405">
        <f>E955+E956+E957+E958+E974+E975+E976+E977+E978</f>
        <v>957000</v>
      </c>
      <c r="F1004" s="1405">
        <f t="shared" ref="F1004:AL1004" si="1043">F955+F956+F957+F958+F974+F975+F976+F977+F978</f>
        <v>2980000</v>
      </c>
      <c r="G1004" s="1405">
        <f t="shared" si="1043"/>
        <v>0</v>
      </c>
      <c r="H1004" s="1405">
        <f t="shared" si="1043"/>
        <v>0</v>
      </c>
      <c r="I1004" s="1405">
        <f t="shared" si="1043"/>
        <v>0</v>
      </c>
      <c r="J1004" s="1405">
        <f t="shared" si="1043"/>
        <v>0</v>
      </c>
      <c r="K1004" s="1405">
        <f t="shared" si="1043"/>
        <v>0</v>
      </c>
      <c r="L1004" s="1405">
        <f t="shared" si="1043"/>
        <v>0</v>
      </c>
      <c r="M1004" s="1405">
        <f t="shared" si="1043"/>
        <v>0</v>
      </c>
      <c r="N1004" s="1405">
        <f t="shared" si="1043"/>
        <v>0</v>
      </c>
      <c r="O1004" s="1405">
        <f t="shared" si="1043"/>
        <v>0</v>
      </c>
      <c r="P1004" s="1405">
        <f t="shared" si="1043"/>
        <v>0</v>
      </c>
      <c r="Q1004" s="1405">
        <f t="shared" si="1043"/>
        <v>0</v>
      </c>
      <c r="R1004" s="1405">
        <f t="shared" si="1043"/>
        <v>0</v>
      </c>
      <c r="S1004" s="1405">
        <f t="shared" si="1043"/>
        <v>957000</v>
      </c>
      <c r="T1004" s="1405">
        <f t="shared" si="1043"/>
        <v>2980000</v>
      </c>
      <c r="U1004" s="1405">
        <f t="shared" si="1043"/>
        <v>0</v>
      </c>
      <c r="V1004" s="1405">
        <f t="shared" si="1043"/>
        <v>0</v>
      </c>
      <c r="W1004" s="1405">
        <f t="shared" si="1043"/>
        <v>0</v>
      </c>
      <c r="X1004" s="1405">
        <f t="shared" si="1043"/>
        <v>3937000</v>
      </c>
      <c r="Y1004" s="1405">
        <f t="shared" si="1043"/>
        <v>0</v>
      </c>
      <c r="Z1004" s="1405">
        <f t="shared" si="1043"/>
        <v>0</v>
      </c>
      <c r="AA1004" s="1405">
        <f t="shared" si="1043"/>
        <v>0</v>
      </c>
      <c r="AB1004" s="1405">
        <f t="shared" si="1043"/>
        <v>0</v>
      </c>
      <c r="AC1004" s="1405">
        <f t="shared" si="1043"/>
        <v>0</v>
      </c>
      <c r="AD1004" s="1405">
        <f t="shared" si="1043"/>
        <v>60000</v>
      </c>
      <c r="AE1004" s="1405">
        <f t="shared" si="1043"/>
        <v>0</v>
      </c>
      <c r="AF1004" s="1405">
        <f t="shared" si="1043"/>
        <v>0</v>
      </c>
      <c r="AG1004" s="1405">
        <f t="shared" si="1043"/>
        <v>0</v>
      </c>
      <c r="AH1004" s="1405">
        <f t="shared" si="1043"/>
        <v>60000</v>
      </c>
      <c r="AI1004" s="1405">
        <f t="shared" si="1043"/>
        <v>0</v>
      </c>
      <c r="AJ1004" s="1405">
        <f t="shared" si="1043"/>
        <v>0</v>
      </c>
      <c r="AK1004" s="1405">
        <f t="shared" si="1043"/>
        <v>60000</v>
      </c>
      <c r="AL1004" s="1405">
        <f t="shared" si="1043"/>
        <v>3997000</v>
      </c>
      <c r="AM1004" s="1743"/>
    </row>
    <row r="1005" spans="1:39" x14ac:dyDescent="0.2">
      <c r="A1005" s="1404" t="s">
        <v>1309</v>
      </c>
      <c r="B1005" s="269"/>
      <c r="C1005" s="1406">
        <f t="shared" ref="C1005:D1005" si="1044">C1006-C1004</f>
        <v>0</v>
      </c>
      <c r="D1005" s="1406">
        <f t="shared" si="1044"/>
        <v>0</v>
      </c>
      <c r="E1005" s="1406">
        <f>E1006-E1004</f>
        <v>34000</v>
      </c>
      <c r="F1005" s="1406">
        <f t="shared" ref="F1005" si="1045">F1006-F1004</f>
        <v>103000</v>
      </c>
      <c r="G1005" s="1406">
        <f t="shared" ref="G1005" si="1046">G1006-G1004</f>
        <v>0</v>
      </c>
      <c r="H1005" s="1406">
        <f t="shared" ref="H1005" si="1047">H1006-H1004</f>
        <v>0</v>
      </c>
      <c r="I1005" s="1406">
        <f t="shared" ref="I1005" si="1048">I1006-I1004</f>
        <v>0</v>
      </c>
      <c r="J1005" s="1406">
        <f t="shared" ref="J1005" si="1049">J1006-J1004</f>
        <v>0</v>
      </c>
      <c r="K1005" s="1406">
        <f t="shared" ref="K1005" si="1050">K1006-K1004</f>
        <v>0</v>
      </c>
      <c r="L1005" s="1406">
        <f t="shared" ref="L1005" si="1051">L1006-L1004</f>
        <v>0</v>
      </c>
      <c r="M1005" s="1406">
        <f t="shared" ref="M1005" si="1052">M1006-M1004</f>
        <v>0</v>
      </c>
      <c r="N1005" s="1406">
        <f t="shared" ref="N1005" si="1053">N1006-N1004</f>
        <v>0</v>
      </c>
      <c r="O1005" s="1406">
        <f t="shared" ref="O1005" si="1054">O1006-O1004</f>
        <v>0</v>
      </c>
      <c r="P1005" s="1406">
        <f t="shared" ref="P1005" si="1055">P1006-P1004</f>
        <v>0</v>
      </c>
      <c r="Q1005" s="1406">
        <f t="shared" ref="Q1005" si="1056">Q1006-Q1004</f>
        <v>0</v>
      </c>
      <c r="R1005" s="1406">
        <f t="shared" ref="R1005" si="1057">R1006-R1004</f>
        <v>0</v>
      </c>
      <c r="S1005" s="1406">
        <f t="shared" ref="S1005" si="1058">S1006-S1004</f>
        <v>34000</v>
      </c>
      <c r="T1005" s="1406">
        <f t="shared" ref="T1005" si="1059">T1006-T1004</f>
        <v>103000</v>
      </c>
      <c r="U1005" s="1406">
        <f t="shared" ref="U1005" si="1060">U1006-U1004</f>
        <v>0</v>
      </c>
      <c r="V1005" s="1406">
        <f t="shared" ref="V1005" si="1061">V1006-V1004</f>
        <v>0</v>
      </c>
      <c r="W1005" s="1406">
        <f t="shared" ref="W1005" si="1062">W1006-W1004</f>
        <v>0</v>
      </c>
      <c r="X1005" s="1406">
        <f t="shared" ref="X1005" si="1063">X1006-X1004</f>
        <v>137000</v>
      </c>
      <c r="Y1005" s="1406">
        <f t="shared" ref="Y1005" si="1064">Y1006-Y1004</f>
        <v>0</v>
      </c>
      <c r="Z1005" s="1406">
        <f t="shared" ref="Z1005" si="1065">Z1006-Z1004</f>
        <v>0</v>
      </c>
      <c r="AA1005" s="1406">
        <f t="shared" ref="AA1005" si="1066">AA1006-AA1004</f>
        <v>0</v>
      </c>
      <c r="AB1005" s="1406">
        <f t="shared" ref="AB1005" si="1067">AB1006-AB1004</f>
        <v>0</v>
      </c>
      <c r="AC1005" s="1406">
        <f t="shared" ref="AC1005" si="1068">AC1006-AC1004</f>
        <v>0</v>
      </c>
      <c r="AD1005" s="1406">
        <f t="shared" ref="AD1005" si="1069">AD1006-AD1004</f>
        <v>0</v>
      </c>
      <c r="AE1005" s="1406">
        <f t="shared" ref="AE1005" si="1070">AE1006-AE1004</f>
        <v>0</v>
      </c>
      <c r="AF1005" s="1406">
        <f t="shared" ref="AF1005" si="1071">AF1006-AF1004</f>
        <v>0</v>
      </c>
      <c r="AG1005" s="1406">
        <f t="shared" ref="AG1005" si="1072">AG1006-AG1004</f>
        <v>0</v>
      </c>
      <c r="AH1005" s="1406">
        <f t="shared" ref="AH1005" si="1073">AH1006-AH1004</f>
        <v>0</v>
      </c>
      <c r="AI1005" s="1406">
        <f t="shared" ref="AI1005" si="1074">AI1006-AI1004</f>
        <v>0</v>
      </c>
      <c r="AJ1005" s="1406">
        <f t="shared" ref="AJ1005" si="1075">AJ1006-AJ1004</f>
        <v>0</v>
      </c>
      <c r="AK1005" s="1406">
        <f t="shared" ref="AK1005" si="1076">AK1006-AK1004</f>
        <v>0</v>
      </c>
      <c r="AL1005" s="1406">
        <f t="shared" ref="AL1005" si="1077">AL1006-AL1004</f>
        <v>137000</v>
      </c>
      <c r="AM1005" s="1743"/>
    </row>
    <row r="1006" spans="1:39" x14ac:dyDescent="0.2">
      <c r="A1006" s="34" t="s">
        <v>204</v>
      </c>
      <c r="B1006" s="60"/>
      <c r="C1006" s="60">
        <f>SUM(C955:C1003)</f>
        <v>0</v>
      </c>
      <c r="D1006" s="60">
        <f t="shared" ref="D1006:AL1006" si="1078">SUM(D955:D1003)</f>
        <v>0</v>
      </c>
      <c r="E1006" s="60">
        <f t="shared" si="1078"/>
        <v>991000</v>
      </c>
      <c r="F1006" s="60">
        <f t="shared" si="1078"/>
        <v>3083000</v>
      </c>
      <c r="G1006" s="60">
        <f t="shared" si="1078"/>
        <v>0</v>
      </c>
      <c r="H1006" s="60">
        <f t="shared" si="1078"/>
        <v>0</v>
      </c>
      <c r="I1006" s="60">
        <f t="shared" si="1078"/>
        <v>0</v>
      </c>
      <c r="J1006" s="60">
        <f t="shared" si="1078"/>
        <v>0</v>
      </c>
      <c r="K1006" s="60">
        <f t="shared" si="1078"/>
        <v>0</v>
      </c>
      <c r="L1006" s="60">
        <f t="shared" si="1078"/>
        <v>0</v>
      </c>
      <c r="M1006" s="60">
        <f t="shared" si="1078"/>
        <v>0</v>
      </c>
      <c r="N1006" s="60">
        <f t="shared" si="1078"/>
        <v>0</v>
      </c>
      <c r="O1006" s="60">
        <f t="shared" si="1078"/>
        <v>0</v>
      </c>
      <c r="P1006" s="60">
        <f t="shared" si="1078"/>
        <v>0</v>
      </c>
      <c r="Q1006" s="60">
        <f>SUM(Q955:Q1003)</f>
        <v>0</v>
      </c>
      <c r="R1006" s="60">
        <f>SUM(R955:R1003)</f>
        <v>0</v>
      </c>
      <c r="S1006" s="60">
        <f t="shared" si="1078"/>
        <v>991000</v>
      </c>
      <c r="T1006" s="60">
        <f t="shared" si="1078"/>
        <v>3083000</v>
      </c>
      <c r="U1006" s="60">
        <f t="shared" si="1078"/>
        <v>0</v>
      </c>
      <c r="V1006" s="60">
        <f t="shared" si="1078"/>
        <v>0</v>
      </c>
      <c r="W1006" s="60">
        <f>SUM(W955:W1003)</f>
        <v>0</v>
      </c>
      <c r="X1006" s="60">
        <f t="shared" si="1078"/>
        <v>4074000</v>
      </c>
      <c r="Y1006" s="60">
        <f t="shared" si="1078"/>
        <v>0</v>
      </c>
      <c r="Z1006" s="60">
        <f t="shared" si="1078"/>
        <v>0</v>
      </c>
      <c r="AA1006" s="60">
        <f>SUM(AA955:AA1003)</f>
        <v>0</v>
      </c>
      <c r="AB1006" s="60">
        <f t="shared" si="1078"/>
        <v>0</v>
      </c>
      <c r="AC1006" s="60">
        <f t="shared" si="1078"/>
        <v>0</v>
      </c>
      <c r="AD1006" s="60">
        <f t="shared" si="1078"/>
        <v>60000</v>
      </c>
      <c r="AE1006" s="60">
        <f>SUM(AE955:AE1003)</f>
        <v>0</v>
      </c>
      <c r="AF1006" s="60">
        <f>SUM(AF955:AF1003)</f>
        <v>0</v>
      </c>
      <c r="AG1006" s="60">
        <f t="shared" si="1078"/>
        <v>0</v>
      </c>
      <c r="AH1006" s="60">
        <f t="shared" si="1078"/>
        <v>60000</v>
      </c>
      <c r="AI1006" s="60">
        <f t="shared" si="1078"/>
        <v>0</v>
      </c>
      <c r="AJ1006" s="60">
        <f>SUM(AJ955:AJ1003)</f>
        <v>0</v>
      </c>
      <c r="AK1006" s="60">
        <f t="shared" si="1078"/>
        <v>60000</v>
      </c>
      <c r="AL1006" s="60">
        <f t="shared" si="1078"/>
        <v>4134000</v>
      </c>
      <c r="AM1006" s="1744"/>
    </row>
    <row r="1007" spans="1:39" ht="11.25" customHeight="1" x14ac:dyDescent="0.2">
      <c r="A1007" s="122" t="s">
        <v>832</v>
      </c>
      <c r="B1007" s="269">
        <v>111</v>
      </c>
      <c r="C1007" s="123">
        <f t="shared" ref="C1007:AL1007" si="1079">C695+C747+C799+C851+C903+C955</f>
        <v>0</v>
      </c>
      <c r="D1007" s="964">
        <f t="shared" si="1079"/>
        <v>0</v>
      </c>
      <c r="E1007" s="964">
        <f t="shared" si="1079"/>
        <v>2570615</v>
      </c>
      <c r="F1007" s="964">
        <f t="shared" si="1079"/>
        <v>7071170.4500000002</v>
      </c>
      <c r="G1007" s="964">
        <f t="shared" si="1079"/>
        <v>0</v>
      </c>
      <c r="H1007" s="964">
        <f t="shared" si="1079"/>
        <v>0</v>
      </c>
      <c r="I1007" s="964">
        <f t="shared" si="1079"/>
        <v>0</v>
      </c>
      <c r="J1007" s="964">
        <f t="shared" si="1079"/>
        <v>0</v>
      </c>
      <c r="K1007" s="964">
        <f t="shared" si="1079"/>
        <v>0</v>
      </c>
      <c r="L1007" s="964">
        <f t="shared" si="1079"/>
        <v>0</v>
      </c>
      <c r="M1007" s="964">
        <f t="shared" si="1079"/>
        <v>0</v>
      </c>
      <c r="N1007" s="964">
        <f t="shared" si="1079"/>
        <v>0</v>
      </c>
      <c r="O1007" s="964">
        <f t="shared" si="1079"/>
        <v>0</v>
      </c>
      <c r="P1007" s="964">
        <f t="shared" si="1079"/>
        <v>0</v>
      </c>
      <c r="Q1007" s="964">
        <f t="shared" si="1079"/>
        <v>0</v>
      </c>
      <c r="R1007" s="964">
        <f t="shared" si="1079"/>
        <v>0</v>
      </c>
      <c r="S1007" s="964">
        <f t="shared" si="1079"/>
        <v>2570615</v>
      </c>
      <c r="T1007" s="964">
        <f t="shared" si="1079"/>
        <v>7071170.4500000002</v>
      </c>
      <c r="U1007" s="964">
        <f t="shared" si="1079"/>
        <v>0</v>
      </c>
      <c r="V1007" s="964">
        <f t="shared" si="1079"/>
        <v>0</v>
      </c>
      <c r="W1007" s="964">
        <f t="shared" si="1079"/>
        <v>0</v>
      </c>
      <c r="X1007" s="964">
        <f t="shared" si="1079"/>
        <v>9641785.4499999993</v>
      </c>
      <c r="Y1007" s="964">
        <f t="shared" si="1079"/>
        <v>0</v>
      </c>
      <c r="Z1007" s="964">
        <f t="shared" si="1079"/>
        <v>262000</v>
      </c>
      <c r="AA1007" s="964">
        <f>AA695+AA747+AA799+AA851+AA903+AA955</f>
        <v>0</v>
      </c>
      <c r="AB1007" s="964">
        <f t="shared" si="1079"/>
        <v>0</v>
      </c>
      <c r="AC1007" s="964">
        <f t="shared" si="1079"/>
        <v>0</v>
      </c>
      <c r="AD1007" s="964">
        <f t="shared" si="1079"/>
        <v>350000</v>
      </c>
      <c r="AE1007" s="964">
        <f t="shared" si="1079"/>
        <v>0</v>
      </c>
      <c r="AF1007" s="964">
        <f t="shared" si="1079"/>
        <v>0</v>
      </c>
      <c r="AG1007" s="964">
        <f t="shared" si="1079"/>
        <v>0</v>
      </c>
      <c r="AH1007" s="964">
        <f t="shared" si="1079"/>
        <v>612000</v>
      </c>
      <c r="AI1007" s="964">
        <f t="shared" si="1079"/>
        <v>0</v>
      </c>
      <c r="AJ1007" s="964">
        <f t="shared" si="1079"/>
        <v>0</v>
      </c>
      <c r="AK1007" s="964">
        <f t="shared" si="1079"/>
        <v>612000</v>
      </c>
      <c r="AL1007" s="964">
        <f t="shared" si="1079"/>
        <v>10253785.449999999</v>
      </c>
      <c r="AM1007" s="1745" t="s">
        <v>262</v>
      </c>
    </row>
    <row r="1008" spans="1:39" x14ac:dyDescent="0.2">
      <c r="A1008" s="122" t="s">
        <v>833</v>
      </c>
      <c r="B1008" s="269">
        <v>112</v>
      </c>
      <c r="C1008" s="123">
        <f t="shared" ref="C1008:AL1008" si="1080">C696+C748+C800+C852+C904+C956</f>
        <v>0</v>
      </c>
      <c r="D1008" s="964">
        <f t="shared" si="1080"/>
        <v>0</v>
      </c>
      <c r="E1008" s="964">
        <f t="shared" si="1080"/>
        <v>0</v>
      </c>
      <c r="F1008" s="964">
        <f t="shared" si="1080"/>
        <v>5500</v>
      </c>
      <c r="G1008" s="964">
        <f t="shared" si="1080"/>
        <v>0</v>
      </c>
      <c r="H1008" s="964">
        <f t="shared" si="1080"/>
        <v>0</v>
      </c>
      <c r="I1008" s="964">
        <f t="shared" si="1080"/>
        <v>0</v>
      </c>
      <c r="J1008" s="964">
        <f t="shared" si="1080"/>
        <v>0</v>
      </c>
      <c r="K1008" s="964">
        <f t="shared" si="1080"/>
        <v>0</v>
      </c>
      <c r="L1008" s="964">
        <f t="shared" si="1080"/>
        <v>0</v>
      </c>
      <c r="M1008" s="964">
        <f t="shared" si="1080"/>
        <v>0</v>
      </c>
      <c r="N1008" s="964">
        <f t="shared" si="1080"/>
        <v>0</v>
      </c>
      <c r="O1008" s="964">
        <f t="shared" si="1080"/>
        <v>0</v>
      </c>
      <c r="P1008" s="964">
        <f t="shared" si="1080"/>
        <v>0</v>
      </c>
      <c r="Q1008" s="964">
        <f t="shared" si="1080"/>
        <v>0</v>
      </c>
      <c r="R1008" s="964">
        <f t="shared" si="1080"/>
        <v>0</v>
      </c>
      <c r="S1008" s="964">
        <f t="shared" si="1080"/>
        <v>0</v>
      </c>
      <c r="T1008" s="964">
        <f t="shared" si="1080"/>
        <v>5500</v>
      </c>
      <c r="U1008" s="964">
        <f t="shared" si="1080"/>
        <v>0</v>
      </c>
      <c r="V1008" s="964">
        <f t="shared" si="1080"/>
        <v>0</v>
      </c>
      <c r="W1008" s="964">
        <f t="shared" si="1080"/>
        <v>0</v>
      </c>
      <c r="X1008" s="964">
        <f t="shared" si="1080"/>
        <v>5500</v>
      </c>
      <c r="Y1008" s="964">
        <f t="shared" si="1080"/>
        <v>0</v>
      </c>
      <c r="Z1008" s="964">
        <f t="shared" si="1080"/>
        <v>0</v>
      </c>
      <c r="AA1008" s="964">
        <f>AA696+AA748+AA800+AA852+AA904+AA956</f>
        <v>0</v>
      </c>
      <c r="AB1008" s="964">
        <f t="shared" si="1080"/>
        <v>0</v>
      </c>
      <c r="AC1008" s="964">
        <f t="shared" si="1080"/>
        <v>0</v>
      </c>
      <c r="AD1008" s="964">
        <f t="shared" si="1080"/>
        <v>0</v>
      </c>
      <c r="AE1008" s="964">
        <f t="shared" si="1080"/>
        <v>0</v>
      </c>
      <c r="AF1008" s="964">
        <f t="shared" si="1080"/>
        <v>0</v>
      </c>
      <c r="AG1008" s="964">
        <f t="shared" si="1080"/>
        <v>0</v>
      </c>
      <c r="AH1008" s="964">
        <f t="shared" si="1080"/>
        <v>0</v>
      </c>
      <c r="AI1008" s="964">
        <f t="shared" si="1080"/>
        <v>0</v>
      </c>
      <c r="AJ1008" s="964">
        <f t="shared" si="1080"/>
        <v>0</v>
      </c>
      <c r="AK1008" s="964">
        <f t="shared" si="1080"/>
        <v>0</v>
      </c>
      <c r="AL1008" s="964">
        <f t="shared" si="1080"/>
        <v>5500</v>
      </c>
      <c r="AM1008" s="1746"/>
    </row>
    <row r="1009" spans="1:39" x14ac:dyDescent="0.2">
      <c r="A1009" s="124" t="s">
        <v>834</v>
      </c>
      <c r="B1009" s="268">
        <v>119</v>
      </c>
      <c r="C1009" s="123">
        <f t="shared" ref="C1009:AL1009" si="1081">C697+C749+C801+C853+C905+C957</f>
        <v>0</v>
      </c>
      <c r="D1009" s="964">
        <f t="shared" si="1081"/>
        <v>0</v>
      </c>
      <c r="E1009" s="964">
        <f t="shared" si="1081"/>
        <v>1320000</v>
      </c>
      <c r="F1009" s="964">
        <f t="shared" si="1081"/>
        <v>1684953.55</v>
      </c>
      <c r="G1009" s="964">
        <f t="shared" si="1081"/>
        <v>0</v>
      </c>
      <c r="H1009" s="964">
        <f t="shared" si="1081"/>
        <v>0</v>
      </c>
      <c r="I1009" s="964">
        <f t="shared" si="1081"/>
        <v>0</v>
      </c>
      <c r="J1009" s="964">
        <f t="shared" si="1081"/>
        <v>0</v>
      </c>
      <c r="K1009" s="964">
        <f t="shared" si="1081"/>
        <v>0</v>
      </c>
      <c r="L1009" s="964">
        <f t="shared" si="1081"/>
        <v>0</v>
      </c>
      <c r="M1009" s="964">
        <f t="shared" si="1081"/>
        <v>0</v>
      </c>
      <c r="N1009" s="964">
        <f t="shared" si="1081"/>
        <v>0</v>
      </c>
      <c r="O1009" s="964">
        <f t="shared" si="1081"/>
        <v>0</v>
      </c>
      <c r="P1009" s="964">
        <f t="shared" si="1081"/>
        <v>0</v>
      </c>
      <c r="Q1009" s="964">
        <f t="shared" si="1081"/>
        <v>0</v>
      </c>
      <c r="R1009" s="964">
        <f t="shared" si="1081"/>
        <v>0</v>
      </c>
      <c r="S1009" s="964">
        <f t="shared" si="1081"/>
        <v>1320000</v>
      </c>
      <c r="T1009" s="964">
        <f t="shared" si="1081"/>
        <v>1684953.55</v>
      </c>
      <c r="U1009" s="964">
        <f t="shared" si="1081"/>
        <v>0</v>
      </c>
      <c r="V1009" s="964">
        <f t="shared" si="1081"/>
        <v>0</v>
      </c>
      <c r="W1009" s="964">
        <f t="shared" si="1081"/>
        <v>0</v>
      </c>
      <c r="X1009" s="964">
        <f t="shared" si="1081"/>
        <v>3004953.55</v>
      </c>
      <c r="Y1009" s="964">
        <f t="shared" si="1081"/>
        <v>0</v>
      </c>
      <c r="Z1009" s="964">
        <f t="shared" si="1081"/>
        <v>69000</v>
      </c>
      <c r="AA1009" s="964">
        <f>AA697+AA749+AA801+AA853+AA905+AA957</f>
        <v>0</v>
      </c>
      <c r="AB1009" s="964">
        <f t="shared" si="1081"/>
        <v>0</v>
      </c>
      <c r="AC1009" s="964">
        <f t="shared" si="1081"/>
        <v>0</v>
      </c>
      <c r="AD1009" s="964">
        <f t="shared" si="1081"/>
        <v>105600</v>
      </c>
      <c r="AE1009" s="964">
        <f t="shared" si="1081"/>
        <v>0</v>
      </c>
      <c r="AF1009" s="964">
        <f t="shared" si="1081"/>
        <v>0</v>
      </c>
      <c r="AG1009" s="964">
        <f t="shared" si="1081"/>
        <v>0</v>
      </c>
      <c r="AH1009" s="964">
        <f t="shared" si="1081"/>
        <v>174600</v>
      </c>
      <c r="AI1009" s="964">
        <f t="shared" si="1081"/>
        <v>0</v>
      </c>
      <c r="AJ1009" s="964">
        <f t="shared" si="1081"/>
        <v>0</v>
      </c>
      <c r="AK1009" s="964">
        <f t="shared" si="1081"/>
        <v>174600</v>
      </c>
      <c r="AL1009" s="964">
        <f t="shared" si="1081"/>
        <v>3179553.55</v>
      </c>
      <c r="AM1009" s="1746"/>
    </row>
    <row r="1010" spans="1:39" x14ac:dyDescent="0.2">
      <c r="A1010" s="1165">
        <v>214</v>
      </c>
      <c r="B1010" s="1053">
        <v>112</v>
      </c>
      <c r="C1010" s="12"/>
      <c r="D1010" s="964">
        <f t="shared" ref="D1010:AL1010" si="1082">D698+D750+D802+D854+D906+D958</f>
        <v>0</v>
      </c>
      <c r="E1010" s="964">
        <f t="shared" si="1082"/>
        <v>0</v>
      </c>
      <c r="F1010" s="964">
        <f t="shared" si="1082"/>
        <v>0</v>
      </c>
      <c r="G1010" s="964">
        <f t="shared" si="1082"/>
        <v>0</v>
      </c>
      <c r="H1010" s="964">
        <f t="shared" si="1082"/>
        <v>0</v>
      </c>
      <c r="I1010" s="964">
        <f t="shared" si="1082"/>
        <v>0</v>
      </c>
      <c r="J1010" s="964">
        <f t="shared" si="1082"/>
        <v>0</v>
      </c>
      <c r="K1010" s="964">
        <f t="shared" si="1082"/>
        <v>0</v>
      </c>
      <c r="L1010" s="964">
        <f t="shared" si="1082"/>
        <v>0</v>
      </c>
      <c r="M1010" s="964">
        <f t="shared" si="1082"/>
        <v>0</v>
      </c>
      <c r="N1010" s="964">
        <f t="shared" si="1082"/>
        <v>0</v>
      </c>
      <c r="O1010" s="964">
        <f t="shared" si="1082"/>
        <v>0</v>
      </c>
      <c r="P1010" s="964">
        <f t="shared" si="1082"/>
        <v>0</v>
      </c>
      <c r="Q1010" s="964">
        <f t="shared" si="1082"/>
        <v>0</v>
      </c>
      <c r="R1010" s="964">
        <f t="shared" si="1082"/>
        <v>0</v>
      </c>
      <c r="S1010" s="964">
        <f t="shared" si="1082"/>
        <v>0</v>
      </c>
      <c r="T1010" s="964">
        <f t="shared" si="1082"/>
        <v>0</v>
      </c>
      <c r="U1010" s="964">
        <f t="shared" si="1082"/>
        <v>0</v>
      </c>
      <c r="V1010" s="964">
        <f t="shared" si="1082"/>
        <v>0</v>
      </c>
      <c r="W1010" s="964">
        <f t="shared" si="1082"/>
        <v>0</v>
      </c>
      <c r="X1010" s="964">
        <f t="shared" si="1082"/>
        <v>0</v>
      </c>
      <c r="Y1010" s="964">
        <f t="shared" si="1082"/>
        <v>0</v>
      </c>
      <c r="Z1010" s="964">
        <f t="shared" si="1082"/>
        <v>0</v>
      </c>
      <c r="AA1010" s="964">
        <f>AA698+AA750+AA802+AA854+AA906+AA958</f>
        <v>0</v>
      </c>
      <c r="AB1010" s="964">
        <f t="shared" si="1082"/>
        <v>0</v>
      </c>
      <c r="AC1010" s="964">
        <f t="shared" si="1082"/>
        <v>0</v>
      </c>
      <c r="AD1010" s="964">
        <f t="shared" si="1082"/>
        <v>0</v>
      </c>
      <c r="AE1010" s="964">
        <f t="shared" si="1082"/>
        <v>0</v>
      </c>
      <c r="AF1010" s="964">
        <f t="shared" si="1082"/>
        <v>0</v>
      </c>
      <c r="AG1010" s="964">
        <f t="shared" si="1082"/>
        <v>0</v>
      </c>
      <c r="AH1010" s="964">
        <f t="shared" si="1082"/>
        <v>0</v>
      </c>
      <c r="AI1010" s="964">
        <f t="shared" si="1082"/>
        <v>0</v>
      </c>
      <c r="AJ1010" s="964">
        <f t="shared" si="1082"/>
        <v>0</v>
      </c>
      <c r="AK1010" s="964">
        <f t="shared" si="1082"/>
        <v>0</v>
      </c>
      <c r="AL1010" s="964">
        <f t="shared" si="1082"/>
        <v>0</v>
      </c>
      <c r="AM1010" s="1746"/>
    </row>
    <row r="1011" spans="1:39" x14ac:dyDescent="0.2">
      <c r="A1011" s="122" t="s">
        <v>835</v>
      </c>
      <c r="B1011" s="269">
        <v>244</v>
      </c>
      <c r="C1011" s="123">
        <f>C699+C751+C803+C855+C907+C959</f>
        <v>0</v>
      </c>
      <c r="D1011" s="964">
        <f t="shared" ref="D1011:AL1011" si="1083">D699+D751+D803+D855+D907+D959</f>
        <v>0</v>
      </c>
      <c r="E1011" s="964">
        <f t="shared" si="1083"/>
        <v>16000</v>
      </c>
      <c r="F1011" s="964">
        <f t="shared" si="1083"/>
        <v>4000</v>
      </c>
      <c r="G1011" s="964">
        <f t="shared" si="1083"/>
        <v>0</v>
      </c>
      <c r="H1011" s="964">
        <f t="shared" si="1083"/>
        <v>0</v>
      </c>
      <c r="I1011" s="964">
        <f t="shared" si="1083"/>
        <v>0</v>
      </c>
      <c r="J1011" s="964">
        <f t="shared" si="1083"/>
        <v>0</v>
      </c>
      <c r="K1011" s="964">
        <f t="shared" si="1083"/>
        <v>0</v>
      </c>
      <c r="L1011" s="964">
        <f t="shared" si="1083"/>
        <v>0</v>
      </c>
      <c r="M1011" s="964">
        <f t="shared" si="1083"/>
        <v>0</v>
      </c>
      <c r="N1011" s="964">
        <f t="shared" si="1083"/>
        <v>0</v>
      </c>
      <c r="O1011" s="964">
        <f t="shared" si="1083"/>
        <v>0</v>
      </c>
      <c r="P1011" s="964">
        <f t="shared" si="1083"/>
        <v>0</v>
      </c>
      <c r="Q1011" s="964">
        <f t="shared" si="1083"/>
        <v>0</v>
      </c>
      <c r="R1011" s="964">
        <f t="shared" si="1083"/>
        <v>0</v>
      </c>
      <c r="S1011" s="964">
        <f t="shared" si="1083"/>
        <v>16000</v>
      </c>
      <c r="T1011" s="964">
        <f t="shared" si="1083"/>
        <v>4000</v>
      </c>
      <c r="U1011" s="964">
        <f t="shared" si="1083"/>
        <v>0</v>
      </c>
      <c r="V1011" s="964">
        <f t="shared" si="1083"/>
        <v>0</v>
      </c>
      <c r="W1011" s="964">
        <f t="shared" si="1083"/>
        <v>0</v>
      </c>
      <c r="X1011" s="964">
        <f t="shared" si="1083"/>
        <v>20000</v>
      </c>
      <c r="Y1011" s="964">
        <f t="shared" si="1083"/>
        <v>0</v>
      </c>
      <c r="Z1011" s="964">
        <f t="shared" si="1083"/>
        <v>0</v>
      </c>
      <c r="AA1011" s="964">
        <f>AA699+AA751+AA803+AA855+AA907+AA959</f>
        <v>0</v>
      </c>
      <c r="AB1011" s="964">
        <f t="shared" si="1083"/>
        <v>0</v>
      </c>
      <c r="AC1011" s="964">
        <f t="shared" si="1083"/>
        <v>0</v>
      </c>
      <c r="AD1011" s="964">
        <f t="shared" si="1083"/>
        <v>0</v>
      </c>
      <c r="AE1011" s="964">
        <f t="shared" si="1083"/>
        <v>0</v>
      </c>
      <c r="AF1011" s="964">
        <f t="shared" si="1083"/>
        <v>0</v>
      </c>
      <c r="AG1011" s="964">
        <f t="shared" si="1083"/>
        <v>0</v>
      </c>
      <c r="AH1011" s="964">
        <f t="shared" si="1083"/>
        <v>0</v>
      </c>
      <c r="AI1011" s="964">
        <f t="shared" si="1083"/>
        <v>0</v>
      </c>
      <c r="AJ1011" s="964">
        <f t="shared" si="1083"/>
        <v>0</v>
      </c>
      <c r="AK1011" s="964">
        <f t="shared" si="1083"/>
        <v>0</v>
      </c>
      <c r="AL1011" s="964">
        <f t="shared" si="1083"/>
        <v>20000</v>
      </c>
      <c r="AM1011" s="1746"/>
    </row>
    <row r="1012" spans="1:39" ht="12" customHeight="1" x14ac:dyDescent="0.2">
      <c r="A1012" s="1058" t="s">
        <v>831</v>
      </c>
      <c r="B1012" s="272"/>
      <c r="C1012" s="1059">
        <f t="shared" ref="C1012:AL1012" si="1084">C1013+C1014</f>
        <v>0</v>
      </c>
      <c r="D1012" s="1059">
        <f t="shared" si="1084"/>
        <v>0</v>
      </c>
      <c r="E1012" s="1059">
        <f t="shared" si="1084"/>
        <v>0</v>
      </c>
      <c r="F1012" s="1059">
        <f t="shared" si="1084"/>
        <v>0</v>
      </c>
      <c r="G1012" s="1059">
        <f t="shared" si="1084"/>
        <v>0</v>
      </c>
      <c r="H1012" s="1059">
        <f t="shared" si="1084"/>
        <v>0</v>
      </c>
      <c r="I1012" s="1059">
        <f t="shared" si="1084"/>
        <v>0</v>
      </c>
      <c r="J1012" s="1059">
        <f t="shared" si="1084"/>
        <v>0</v>
      </c>
      <c r="K1012" s="1059">
        <f t="shared" si="1084"/>
        <v>0</v>
      </c>
      <c r="L1012" s="1059">
        <f t="shared" si="1084"/>
        <v>0</v>
      </c>
      <c r="M1012" s="1059">
        <f t="shared" si="1084"/>
        <v>0</v>
      </c>
      <c r="N1012" s="1059">
        <f t="shared" si="1084"/>
        <v>0</v>
      </c>
      <c r="O1012" s="1059">
        <f t="shared" si="1084"/>
        <v>0</v>
      </c>
      <c r="P1012" s="1059">
        <f t="shared" si="1084"/>
        <v>0</v>
      </c>
      <c r="Q1012" s="1059">
        <f>Q1013+Q1014</f>
        <v>0</v>
      </c>
      <c r="R1012" s="1059">
        <f>R1013+R1014</f>
        <v>0</v>
      </c>
      <c r="S1012" s="1059">
        <f t="shared" si="1084"/>
        <v>0</v>
      </c>
      <c r="T1012" s="1059">
        <f t="shared" si="1084"/>
        <v>0</v>
      </c>
      <c r="U1012" s="1059">
        <f t="shared" si="1084"/>
        <v>0</v>
      </c>
      <c r="V1012" s="1059">
        <f t="shared" si="1084"/>
        <v>0</v>
      </c>
      <c r="W1012" s="1059">
        <f>W1013+W1014</f>
        <v>0</v>
      </c>
      <c r="X1012" s="1059">
        <f t="shared" si="1084"/>
        <v>0</v>
      </c>
      <c r="Y1012" s="1059">
        <f t="shared" si="1084"/>
        <v>0</v>
      </c>
      <c r="Z1012" s="1059">
        <f t="shared" si="1084"/>
        <v>0</v>
      </c>
      <c r="AA1012" s="1059">
        <f>AA1013+AA1014</f>
        <v>0</v>
      </c>
      <c r="AB1012" s="1059">
        <f t="shared" si="1084"/>
        <v>0</v>
      </c>
      <c r="AC1012" s="1059">
        <f t="shared" si="1084"/>
        <v>0</v>
      </c>
      <c r="AD1012" s="1059">
        <f t="shared" si="1084"/>
        <v>0</v>
      </c>
      <c r="AE1012" s="1059">
        <f>AE1013+AE1014</f>
        <v>0</v>
      </c>
      <c r="AF1012" s="1059">
        <f>AF1013+AF1014</f>
        <v>0</v>
      </c>
      <c r="AG1012" s="1059">
        <f t="shared" si="1084"/>
        <v>0</v>
      </c>
      <c r="AH1012" s="1059">
        <f t="shared" si="1084"/>
        <v>0</v>
      </c>
      <c r="AI1012" s="1059">
        <f t="shared" si="1084"/>
        <v>0</v>
      </c>
      <c r="AJ1012" s="1059">
        <f>AJ1013+AJ1014</f>
        <v>0</v>
      </c>
      <c r="AK1012" s="1059">
        <f t="shared" si="1084"/>
        <v>0</v>
      </c>
      <c r="AL1012" s="1059">
        <f t="shared" si="1084"/>
        <v>0</v>
      </c>
      <c r="AM1012" s="1746"/>
    </row>
    <row r="1013" spans="1:39" x14ac:dyDescent="0.2">
      <c r="A1013" s="1052">
        <v>222</v>
      </c>
      <c r="B1013" s="1053">
        <v>112</v>
      </c>
      <c r="C1013" s="123">
        <f t="shared" ref="C1013:AL1013" si="1085">C700+C752+C804+C856+C908+C960</f>
        <v>0</v>
      </c>
      <c r="D1013" s="964">
        <f t="shared" si="1085"/>
        <v>0</v>
      </c>
      <c r="E1013" s="964">
        <f t="shared" si="1085"/>
        <v>0</v>
      </c>
      <c r="F1013" s="964">
        <f t="shared" si="1085"/>
        <v>0</v>
      </c>
      <c r="G1013" s="964">
        <f t="shared" si="1085"/>
        <v>0</v>
      </c>
      <c r="H1013" s="964">
        <f t="shared" si="1085"/>
        <v>0</v>
      </c>
      <c r="I1013" s="964">
        <f t="shared" si="1085"/>
        <v>0</v>
      </c>
      <c r="J1013" s="964">
        <f t="shared" si="1085"/>
        <v>0</v>
      </c>
      <c r="K1013" s="964">
        <f t="shared" si="1085"/>
        <v>0</v>
      </c>
      <c r="L1013" s="964">
        <f t="shared" si="1085"/>
        <v>0</v>
      </c>
      <c r="M1013" s="964">
        <f t="shared" si="1085"/>
        <v>0</v>
      </c>
      <c r="N1013" s="964">
        <f t="shared" si="1085"/>
        <v>0</v>
      </c>
      <c r="O1013" s="964">
        <f t="shared" si="1085"/>
        <v>0</v>
      </c>
      <c r="P1013" s="964">
        <f t="shared" si="1085"/>
        <v>0</v>
      </c>
      <c r="Q1013" s="964">
        <f t="shared" si="1085"/>
        <v>0</v>
      </c>
      <c r="R1013" s="964">
        <f t="shared" si="1085"/>
        <v>0</v>
      </c>
      <c r="S1013" s="964">
        <f t="shared" si="1085"/>
        <v>0</v>
      </c>
      <c r="T1013" s="964">
        <f t="shared" si="1085"/>
        <v>0</v>
      </c>
      <c r="U1013" s="964">
        <f t="shared" si="1085"/>
        <v>0</v>
      </c>
      <c r="V1013" s="964">
        <f t="shared" si="1085"/>
        <v>0</v>
      </c>
      <c r="W1013" s="964">
        <f t="shared" si="1085"/>
        <v>0</v>
      </c>
      <c r="X1013" s="964">
        <f t="shared" si="1085"/>
        <v>0</v>
      </c>
      <c r="Y1013" s="964">
        <f t="shared" si="1085"/>
        <v>0</v>
      </c>
      <c r="Z1013" s="964">
        <f t="shared" si="1085"/>
        <v>0</v>
      </c>
      <c r="AA1013" s="964">
        <f>AA700+AA752+AA804+AA856+AA908+AA960</f>
        <v>0</v>
      </c>
      <c r="AB1013" s="964">
        <f t="shared" si="1085"/>
        <v>0</v>
      </c>
      <c r="AC1013" s="964">
        <f t="shared" si="1085"/>
        <v>0</v>
      </c>
      <c r="AD1013" s="964">
        <f t="shared" si="1085"/>
        <v>0</v>
      </c>
      <c r="AE1013" s="964">
        <f t="shared" si="1085"/>
        <v>0</v>
      </c>
      <c r="AF1013" s="964">
        <f t="shared" si="1085"/>
        <v>0</v>
      </c>
      <c r="AG1013" s="964">
        <f t="shared" si="1085"/>
        <v>0</v>
      </c>
      <c r="AH1013" s="964">
        <f t="shared" si="1085"/>
        <v>0</v>
      </c>
      <c r="AI1013" s="964">
        <f t="shared" si="1085"/>
        <v>0</v>
      </c>
      <c r="AJ1013" s="964">
        <f t="shared" si="1085"/>
        <v>0</v>
      </c>
      <c r="AK1013" s="964">
        <f t="shared" si="1085"/>
        <v>0</v>
      </c>
      <c r="AL1013" s="964">
        <f t="shared" si="1085"/>
        <v>0</v>
      </c>
      <c r="AM1013" s="1746"/>
    </row>
    <row r="1014" spans="1:39" x14ac:dyDescent="0.2">
      <c r="A1014" s="1052">
        <v>222</v>
      </c>
      <c r="B1014" s="1053">
        <v>244</v>
      </c>
      <c r="C1014" s="123">
        <f t="shared" ref="C1014:AL1014" si="1086">C701+C753+C805+C857+C909+C961</f>
        <v>0</v>
      </c>
      <c r="D1014" s="964">
        <f t="shared" si="1086"/>
        <v>0</v>
      </c>
      <c r="E1014" s="964">
        <f t="shared" si="1086"/>
        <v>0</v>
      </c>
      <c r="F1014" s="964">
        <f t="shared" si="1086"/>
        <v>0</v>
      </c>
      <c r="G1014" s="964">
        <f t="shared" si="1086"/>
        <v>0</v>
      </c>
      <c r="H1014" s="964">
        <f t="shared" si="1086"/>
        <v>0</v>
      </c>
      <c r="I1014" s="964">
        <f t="shared" si="1086"/>
        <v>0</v>
      </c>
      <c r="J1014" s="964">
        <f t="shared" si="1086"/>
        <v>0</v>
      </c>
      <c r="K1014" s="964">
        <f t="shared" si="1086"/>
        <v>0</v>
      </c>
      <c r="L1014" s="964">
        <f t="shared" si="1086"/>
        <v>0</v>
      </c>
      <c r="M1014" s="964">
        <f t="shared" si="1086"/>
        <v>0</v>
      </c>
      <c r="N1014" s="964">
        <f t="shared" si="1086"/>
        <v>0</v>
      </c>
      <c r="O1014" s="964">
        <f t="shared" si="1086"/>
        <v>0</v>
      </c>
      <c r="P1014" s="964">
        <f t="shared" si="1086"/>
        <v>0</v>
      </c>
      <c r="Q1014" s="964">
        <f t="shared" si="1086"/>
        <v>0</v>
      </c>
      <c r="R1014" s="964">
        <f t="shared" si="1086"/>
        <v>0</v>
      </c>
      <c r="S1014" s="964">
        <f t="shared" si="1086"/>
        <v>0</v>
      </c>
      <c r="T1014" s="964">
        <f t="shared" si="1086"/>
        <v>0</v>
      </c>
      <c r="U1014" s="964">
        <f t="shared" si="1086"/>
        <v>0</v>
      </c>
      <c r="V1014" s="964">
        <f t="shared" si="1086"/>
        <v>0</v>
      </c>
      <c r="W1014" s="964">
        <f t="shared" si="1086"/>
        <v>0</v>
      </c>
      <c r="X1014" s="964">
        <f t="shared" si="1086"/>
        <v>0</v>
      </c>
      <c r="Y1014" s="964">
        <f t="shared" si="1086"/>
        <v>0</v>
      </c>
      <c r="Z1014" s="964">
        <f t="shared" si="1086"/>
        <v>0</v>
      </c>
      <c r="AA1014" s="964">
        <f>AA701+AA753+AA805+AA857+AA909+AA961</f>
        <v>0</v>
      </c>
      <c r="AB1014" s="964">
        <f t="shared" si="1086"/>
        <v>0</v>
      </c>
      <c r="AC1014" s="964">
        <f t="shared" si="1086"/>
        <v>0</v>
      </c>
      <c r="AD1014" s="964">
        <f t="shared" si="1086"/>
        <v>0</v>
      </c>
      <c r="AE1014" s="964">
        <f t="shared" si="1086"/>
        <v>0</v>
      </c>
      <c r="AF1014" s="964">
        <f t="shared" si="1086"/>
        <v>0</v>
      </c>
      <c r="AG1014" s="964">
        <f t="shared" si="1086"/>
        <v>0</v>
      </c>
      <c r="AH1014" s="964">
        <f t="shared" si="1086"/>
        <v>0</v>
      </c>
      <c r="AI1014" s="964">
        <f t="shared" si="1086"/>
        <v>0</v>
      </c>
      <c r="AJ1014" s="964">
        <f t="shared" si="1086"/>
        <v>0</v>
      </c>
      <c r="AK1014" s="964">
        <f t="shared" si="1086"/>
        <v>0</v>
      </c>
      <c r="AL1014" s="964">
        <f t="shared" si="1086"/>
        <v>0</v>
      </c>
      <c r="AM1014" s="1746"/>
    </row>
    <row r="1015" spans="1:39" x14ac:dyDescent="0.2">
      <c r="A1015" s="125" t="s">
        <v>823</v>
      </c>
      <c r="B1015" s="268"/>
      <c r="C1015" s="1059"/>
      <c r="D1015" s="1059">
        <f>D1016+D1017+D1018+D1019</f>
        <v>0</v>
      </c>
      <c r="E1015" s="1059">
        <f t="shared" ref="E1015:AL1015" si="1087">E1016+E1017+E1018+E1019</f>
        <v>0</v>
      </c>
      <c r="F1015" s="1059">
        <f t="shared" si="1087"/>
        <v>0</v>
      </c>
      <c r="G1015" s="1059">
        <f t="shared" si="1087"/>
        <v>0</v>
      </c>
      <c r="H1015" s="1059">
        <f t="shared" si="1087"/>
        <v>0</v>
      </c>
      <c r="I1015" s="1059">
        <f t="shared" si="1087"/>
        <v>0</v>
      </c>
      <c r="J1015" s="1059">
        <f t="shared" si="1087"/>
        <v>0</v>
      </c>
      <c r="K1015" s="1059">
        <f t="shared" si="1087"/>
        <v>0</v>
      </c>
      <c r="L1015" s="1059">
        <f t="shared" si="1087"/>
        <v>0</v>
      </c>
      <c r="M1015" s="1059">
        <f t="shared" si="1087"/>
        <v>0</v>
      </c>
      <c r="N1015" s="1059">
        <f t="shared" si="1087"/>
        <v>0</v>
      </c>
      <c r="O1015" s="1059">
        <f t="shared" si="1087"/>
        <v>0</v>
      </c>
      <c r="P1015" s="1059">
        <f t="shared" si="1087"/>
        <v>0</v>
      </c>
      <c r="Q1015" s="1059">
        <f t="shared" si="1087"/>
        <v>0</v>
      </c>
      <c r="R1015" s="1059">
        <f t="shared" si="1087"/>
        <v>0</v>
      </c>
      <c r="S1015" s="1059">
        <f t="shared" si="1087"/>
        <v>0</v>
      </c>
      <c r="T1015" s="1059">
        <f t="shared" si="1087"/>
        <v>0</v>
      </c>
      <c r="U1015" s="1059">
        <f t="shared" si="1087"/>
        <v>0</v>
      </c>
      <c r="V1015" s="1059">
        <f t="shared" si="1087"/>
        <v>0</v>
      </c>
      <c r="W1015" s="1059">
        <f t="shared" si="1087"/>
        <v>0</v>
      </c>
      <c r="X1015" s="1059">
        <f t="shared" si="1087"/>
        <v>0</v>
      </c>
      <c r="Y1015" s="1059">
        <f t="shared" si="1087"/>
        <v>0</v>
      </c>
      <c r="Z1015" s="1059">
        <f t="shared" si="1087"/>
        <v>227794</v>
      </c>
      <c r="AA1015" s="1059">
        <f>AA1016+AA1017+AA1018+AA1019</f>
        <v>0</v>
      </c>
      <c r="AB1015" s="1059">
        <f t="shared" si="1087"/>
        <v>0</v>
      </c>
      <c r="AC1015" s="1059">
        <f t="shared" si="1087"/>
        <v>0</v>
      </c>
      <c r="AD1015" s="1059">
        <f t="shared" si="1087"/>
        <v>0</v>
      </c>
      <c r="AE1015" s="1059">
        <f t="shared" si="1087"/>
        <v>0</v>
      </c>
      <c r="AF1015" s="1059">
        <f t="shared" si="1087"/>
        <v>0</v>
      </c>
      <c r="AG1015" s="1059">
        <f t="shared" si="1087"/>
        <v>0</v>
      </c>
      <c r="AH1015" s="1059">
        <f t="shared" si="1087"/>
        <v>227794</v>
      </c>
      <c r="AI1015" s="1059">
        <f t="shared" si="1087"/>
        <v>0</v>
      </c>
      <c r="AJ1015" s="1059">
        <f t="shared" si="1087"/>
        <v>0</v>
      </c>
      <c r="AK1015" s="1059">
        <f t="shared" si="1087"/>
        <v>227794</v>
      </c>
      <c r="AL1015" s="1059">
        <f t="shared" si="1087"/>
        <v>227794</v>
      </c>
      <c r="AM1015" s="1746"/>
    </row>
    <row r="1016" spans="1:39" x14ac:dyDescent="0.2">
      <c r="A1016" s="1054" t="s">
        <v>196</v>
      </c>
      <c r="B1016" s="1053">
        <v>247</v>
      </c>
      <c r="C1016" s="123">
        <f t="shared" ref="C1016:AL1016" si="1088">C702+C754+C806+C858+C910+C962</f>
        <v>0</v>
      </c>
      <c r="D1016" s="964">
        <f t="shared" si="1088"/>
        <v>0</v>
      </c>
      <c r="E1016" s="964">
        <f t="shared" si="1088"/>
        <v>0</v>
      </c>
      <c r="F1016" s="964">
        <f t="shared" si="1088"/>
        <v>0</v>
      </c>
      <c r="G1016" s="964">
        <f t="shared" si="1088"/>
        <v>0</v>
      </c>
      <c r="H1016" s="964">
        <f t="shared" si="1088"/>
        <v>0</v>
      </c>
      <c r="I1016" s="964">
        <f t="shared" si="1088"/>
        <v>0</v>
      </c>
      <c r="J1016" s="964">
        <f t="shared" si="1088"/>
        <v>0</v>
      </c>
      <c r="K1016" s="964">
        <f t="shared" si="1088"/>
        <v>0</v>
      </c>
      <c r="L1016" s="964">
        <f t="shared" si="1088"/>
        <v>0</v>
      </c>
      <c r="M1016" s="964">
        <f t="shared" si="1088"/>
        <v>0</v>
      </c>
      <c r="N1016" s="964">
        <f t="shared" si="1088"/>
        <v>0</v>
      </c>
      <c r="O1016" s="964">
        <f t="shared" si="1088"/>
        <v>0</v>
      </c>
      <c r="P1016" s="964">
        <f t="shared" si="1088"/>
        <v>0</v>
      </c>
      <c r="Q1016" s="964">
        <f t="shared" si="1088"/>
        <v>0</v>
      </c>
      <c r="R1016" s="964">
        <f t="shared" si="1088"/>
        <v>0</v>
      </c>
      <c r="S1016" s="964">
        <f t="shared" si="1088"/>
        <v>0</v>
      </c>
      <c r="T1016" s="964">
        <f t="shared" si="1088"/>
        <v>0</v>
      </c>
      <c r="U1016" s="964">
        <f t="shared" si="1088"/>
        <v>0</v>
      </c>
      <c r="V1016" s="964">
        <f t="shared" si="1088"/>
        <v>0</v>
      </c>
      <c r="W1016" s="964">
        <f t="shared" si="1088"/>
        <v>0</v>
      </c>
      <c r="X1016" s="964">
        <f t="shared" si="1088"/>
        <v>0</v>
      </c>
      <c r="Y1016" s="964">
        <f t="shared" si="1088"/>
        <v>0</v>
      </c>
      <c r="Z1016" s="964">
        <f t="shared" si="1088"/>
        <v>0</v>
      </c>
      <c r="AA1016" s="964">
        <f>AA702+AA754+AA806+AA858+AA910+AA962</f>
        <v>0</v>
      </c>
      <c r="AB1016" s="964">
        <f t="shared" si="1088"/>
        <v>0</v>
      </c>
      <c r="AC1016" s="964">
        <f t="shared" si="1088"/>
        <v>0</v>
      </c>
      <c r="AD1016" s="964">
        <f t="shared" si="1088"/>
        <v>0</v>
      </c>
      <c r="AE1016" s="964">
        <f t="shared" si="1088"/>
        <v>0</v>
      </c>
      <c r="AF1016" s="964">
        <f t="shared" si="1088"/>
        <v>0</v>
      </c>
      <c r="AG1016" s="964">
        <f t="shared" si="1088"/>
        <v>0</v>
      </c>
      <c r="AH1016" s="964">
        <f t="shared" si="1088"/>
        <v>0</v>
      </c>
      <c r="AI1016" s="964">
        <f t="shared" si="1088"/>
        <v>0</v>
      </c>
      <c r="AJ1016" s="964">
        <f t="shared" si="1088"/>
        <v>0</v>
      </c>
      <c r="AK1016" s="964">
        <f t="shared" si="1088"/>
        <v>0</v>
      </c>
      <c r="AL1016" s="964">
        <f t="shared" si="1088"/>
        <v>0</v>
      </c>
      <c r="AM1016" s="1746"/>
    </row>
    <row r="1017" spans="1:39" x14ac:dyDescent="0.2">
      <c r="A1017" s="1054" t="s">
        <v>197</v>
      </c>
      <c r="B1017" s="1053">
        <v>247</v>
      </c>
      <c r="C1017" s="123">
        <f t="shared" ref="C1017:AL1017" si="1089">C703+C755+C807+C859+C911+C963</f>
        <v>0</v>
      </c>
      <c r="D1017" s="964">
        <f t="shared" si="1089"/>
        <v>0</v>
      </c>
      <c r="E1017" s="964">
        <f t="shared" si="1089"/>
        <v>0</v>
      </c>
      <c r="F1017" s="964">
        <f t="shared" si="1089"/>
        <v>0</v>
      </c>
      <c r="G1017" s="964">
        <f t="shared" si="1089"/>
        <v>0</v>
      </c>
      <c r="H1017" s="964">
        <f t="shared" si="1089"/>
        <v>0</v>
      </c>
      <c r="I1017" s="964">
        <f t="shared" si="1089"/>
        <v>0</v>
      </c>
      <c r="J1017" s="964">
        <f t="shared" si="1089"/>
        <v>0</v>
      </c>
      <c r="K1017" s="964">
        <f t="shared" si="1089"/>
        <v>0</v>
      </c>
      <c r="L1017" s="964">
        <f t="shared" si="1089"/>
        <v>0</v>
      </c>
      <c r="M1017" s="964">
        <f t="shared" si="1089"/>
        <v>0</v>
      </c>
      <c r="N1017" s="964">
        <f t="shared" si="1089"/>
        <v>0</v>
      </c>
      <c r="O1017" s="964">
        <f t="shared" si="1089"/>
        <v>0</v>
      </c>
      <c r="P1017" s="964">
        <f t="shared" si="1089"/>
        <v>0</v>
      </c>
      <c r="Q1017" s="964">
        <f t="shared" si="1089"/>
        <v>0</v>
      </c>
      <c r="R1017" s="964">
        <f t="shared" si="1089"/>
        <v>0</v>
      </c>
      <c r="S1017" s="964">
        <f t="shared" si="1089"/>
        <v>0</v>
      </c>
      <c r="T1017" s="964">
        <f t="shared" si="1089"/>
        <v>0</v>
      </c>
      <c r="U1017" s="964">
        <f t="shared" si="1089"/>
        <v>0</v>
      </c>
      <c r="V1017" s="964">
        <f t="shared" si="1089"/>
        <v>0</v>
      </c>
      <c r="W1017" s="964">
        <f t="shared" si="1089"/>
        <v>0</v>
      </c>
      <c r="X1017" s="964">
        <f t="shared" si="1089"/>
        <v>0</v>
      </c>
      <c r="Y1017" s="964">
        <f t="shared" si="1089"/>
        <v>0</v>
      </c>
      <c r="Z1017" s="964">
        <f t="shared" si="1089"/>
        <v>170000</v>
      </c>
      <c r="AA1017" s="964">
        <f>AA703+AA755+AA807+AA859+AA911+AA963</f>
        <v>0</v>
      </c>
      <c r="AB1017" s="964">
        <f t="shared" si="1089"/>
        <v>0</v>
      </c>
      <c r="AC1017" s="964">
        <f t="shared" si="1089"/>
        <v>0</v>
      </c>
      <c r="AD1017" s="964">
        <f t="shared" si="1089"/>
        <v>0</v>
      </c>
      <c r="AE1017" s="964">
        <f t="shared" si="1089"/>
        <v>0</v>
      </c>
      <c r="AF1017" s="964">
        <f t="shared" si="1089"/>
        <v>0</v>
      </c>
      <c r="AG1017" s="964">
        <f t="shared" si="1089"/>
        <v>0</v>
      </c>
      <c r="AH1017" s="964">
        <f t="shared" si="1089"/>
        <v>170000</v>
      </c>
      <c r="AI1017" s="964">
        <f t="shared" si="1089"/>
        <v>0</v>
      </c>
      <c r="AJ1017" s="964">
        <f t="shared" si="1089"/>
        <v>0</v>
      </c>
      <c r="AK1017" s="964">
        <f t="shared" si="1089"/>
        <v>170000</v>
      </c>
      <c r="AL1017" s="964">
        <f t="shared" si="1089"/>
        <v>170000</v>
      </c>
      <c r="AM1017" s="1746"/>
    </row>
    <row r="1018" spans="1:39" x14ac:dyDescent="0.2">
      <c r="A1018" s="1054" t="s">
        <v>198</v>
      </c>
      <c r="B1018" s="268">
        <v>244</v>
      </c>
      <c r="C1018" s="123">
        <f t="shared" ref="C1018:AL1018" si="1090">C704+C756+C808+C860+C912+C964</f>
        <v>0</v>
      </c>
      <c r="D1018" s="964">
        <f t="shared" si="1090"/>
        <v>0</v>
      </c>
      <c r="E1018" s="964">
        <f t="shared" si="1090"/>
        <v>0</v>
      </c>
      <c r="F1018" s="964">
        <f t="shared" si="1090"/>
        <v>0</v>
      </c>
      <c r="G1018" s="964">
        <f t="shared" si="1090"/>
        <v>0</v>
      </c>
      <c r="H1018" s="964">
        <f t="shared" si="1090"/>
        <v>0</v>
      </c>
      <c r="I1018" s="964">
        <f t="shared" si="1090"/>
        <v>0</v>
      </c>
      <c r="J1018" s="964">
        <f t="shared" si="1090"/>
        <v>0</v>
      </c>
      <c r="K1018" s="964">
        <f t="shared" si="1090"/>
        <v>0</v>
      </c>
      <c r="L1018" s="964">
        <f t="shared" si="1090"/>
        <v>0</v>
      </c>
      <c r="M1018" s="964">
        <f t="shared" si="1090"/>
        <v>0</v>
      </c>
      <c r="N1018" s="964">
        <f t="shared" si="1090"/>
        <v>0</v>
      </c>
      <c r="O1018" s="964">
        <f t="shared" si="1090"/>
        <v>0</v>
      </c>
      <c r="P1018" s="964">
        <f t="shared" si="1090"/>
        <v>0</v>
      </c>
      <c r="Q1018" s="964">
        <f t="shared" si="1090"/>
        <v>0</v>
      </c>
      <c r="R1018" s="964">
        <f t="shared" si="1090"/>
        <v>0</v>
      </c>
      <c r="S1018" s="964">
        <f t="shared" si="1090"/>
        <v>0</v>
      </c>
      <c r="T1018" s="964">
        <f t="shared" si="1090"/>
        <v>0</v>
      </c>
      <c r="U1018" s="964">
        <f t="shared" si="1090"/>
        <v>0</v>
      </c>
      <c r="V1018" s="964">
        <f t="shared" si="1090"/>
        <v>0</v>
      </c>
      <c r="W1018" s="964">
        <f t="shared" si="1090"/>
        <v>0</v>
      </c>
      <c r="X1018" s="964">
        <f t="shared" si="1090"/>
        <v>0</v>
      </c>
      <c r="Y1018" s="964">
        <f t="shared" si="1090"/>
        <v>0</v>
      </c>
      <c r="Z1018" s="964">
        <f t="shared" si="1090"/>
        <v>41000</v>
      </c>
      <c r="AA1018" s="964">
        <f>AA704+AA756+AA808+AA860+AA912+AA964</f>
        <v>0</v>
      </c>
      <c r="AB1018" s="964">
        <f t="shared" si="1090"/>
        <v>0</v>
      </c>
      <c r="AC1018" s="964">
        <f t="shared" si="1090"/>
        <v>0</v>
      </c>
      <c r="AD1018" s="964">
        <f t="shared" si="1090"/>
        <v>0</v>
      </c>
      <c r="AE1018" s="964">
        <f t="shared" si="1090"/>
        <v>0</v>
      </c>
      <c r="AF1018" s="964">
        <f t="shared" si="1090"/>
        <v>0</v>
      </c>
      <c r="AG1018" s="964">
        <f t="shared" si="1090"/>
        <v>0</v>
      </c>
      <c r="AH1018" s="964">
        <f t="shared" si="1090"/>
        <v>41000</v>
      </c>
      <c r="AI1018" s="964">
        <f t="shared" si="1090"/>
        <v>0</v>
      </c>
      <c r="AJ1018" s="964">
        <f t="shared" si="1090"/>
        <v>0</v>
      </c>
      <c r="AK1018" s="964">
        <f t="shared" si="1090"/>
        <v>41000</v>
      </c>
      <c r="AL1018" s="964">
        <f t="shared" si="1090"/>
        <v>41000</v>
      </c>
      <c r="AM1018" s="1746"/>
    </row>
    <row r="1019" spans="1:39" x14ac:dyDescent="0.2">
      <c r="A1019" s="1054" t="s">
        <v>878</v>
      </c>
      <c r="B1019" s="268">
        <v>244</v>
      </c>
      <c r="C1019" s="42"/>
      <c r="D1019" s="964">
        <f t="shared" ref="D1019:AL1019" si="1091">D705+D757+D809+D861+D913+D965</f>
        <v>0</v>
      </c>
      <c r="E1019" s="964">
        <f t="shared" si="1091"/>
        <v>0</v>
      </c>
      <c r="F1019" s="964">
        <f t="shared" si="1091"/>
        <v>0</v>
      </c>
      <c r="G1019" s="964">
        <f t="shared" si="1091"/>
        <v>0</v>
      </c>
      <c r="H1019" s="964">
        <f t="shared" si="1091"/>
        <v>0</v>
      </c>
      <c r="I1019" s="964">
        <f t="shared" si="1091"/>
        <v>0</v>
      </c>
      <c r="J1019" s="964">
        <f t="shared" si="1091"/>
        <v>0</v>
      </c>
      <c r="K1019" s="964">
        <f t="shared" si="1091"/>
        <v>0</v>
      </c>
      <c r="L1019" s="964">
        <f t="shared" si="1091"/>
        <v>0</v>
      </c>
      <c r="M1019" s="964">
        <f t="shared" si="1091"/>
        <v>0</v>
      </c>
      <c r="N1019" s="964">
        <f t="shared" si="1091"/>
        <v>0</v>
      </c>
      <c r="O1019" s="964">
        <f t="shared" si="1091"/>
        <v>0</v>
      </c>
      <c r="P1019" s="964">
        <f t="shared" si="1091"/>
        <v>0</v>
      </c>
      <c r="Q1019" s="964">
        <f t="shared" si="1091"/>
        <v>0</v>
      </c>
      <c r="R1019" s="964">
        <f t="shared" si="1091"/>
        <v>0</v>
      </c>
      <c r="S1019" s="964">
        <f t="shared" si="1091"/>
        <v>0</v>
      </c>
      <c r="T1019" s="964">
        <f t="shared" si="1091"/>
        <v>0</v>
      </c>
      <c r="U1019" s="964">
        <f t="shared" si="1091"/>
        <v>0</v>
      </c>
      <c r="V1019" s="964">
        <f t="shared" si="1091"/>
        <v>0</v>
      </c>
      <c r="W1019" s="964">
        <f t="shared" si="1091"/>
        <v>0</v>
      </c>
      <c r="X1019" s="964">
        <f t="shared" si="1091"/>
        <v>0</v>
      </c>
      <c r="Y1019" s="964">
        <f t="shared" si="1091"/>
        <v>0</v>
      </c>
      <c r="Z1019" s="964">
        <f t="shared" si="1091"/>
        <v>16794</v>
      </c>
      <c r="AA1019" s="964">
        <f>AA705+AA757+AA809+AA861+AA913+AA965</f>
        <v>0</v>
      </c>
      <c r="AB1019" s="964">
        <f t="shared" si="1091"/>
        <v>0</v>
      </c>
      <c r="AC1019" s="964">
        <f t="shared" si="1091"/>
        <v>0</v>
      </c>
      <c r="AD1019" s="964">
        <f t="shared" si="1091"/>
        <v>0</v>
      </c>
      <c r="AE1019" s="964">
        <f t="shared" si="1091"/>
        <v>0</v>
      </c>
      <c r="AF1019" s="964">
        <f t="shared" si="1091"/>
        <v>0</v>
      </c>
      <c r="AG1019" s="964">
        <f t="shared" si="1091"/>
        <v>0</v>
      </c>
      <c r="AH1019" s="964">
        <f t="shared" si="1091"/>
        <v>16794</v>
      </c>
      <c r="AI1019" s="964">
        <f t="shared" si="1091"/>
        <v>0</v>
      </c>
      <c r="AJ1019" s="964">
        <f t="shared" si="1091"/>
        <v>0</v>
      </c>
      <c r="AK1019" s="964">
        <f t="shared" si="1091"/>
        <v>16794</v>
      </c>
      <c r="AL1019" s="964">
        <f t="shared" si="1091"/>
        <v>16794</v>
      </c>
      <c r="AM1019" s="1746"/>
    </row>
    <row r="1020" spans="1:39" x14ac:dyDescent="0.2">
      <c r="A1020" s="124" t="s">
        <v>821</v>
      </c>
      <c r="B1020" s="268">
        <v>244</v>
      </c>
      <c r="C1020" s="123">
        <f>C706+C758+C810+C862+C914+C966</f>
        <v>0</v>
      </c>
      <c r="D1020" s="964">
        <f t="shared" ref="D1020:AL1020" si="1092">D706+D758+D810+D862+D914+D966</f>
        <v>0</v>
      </c>
      <c r="E1020" s="964">
        <f t="shared" si="1092"/>
        <v>0</v>
      </c>
      <c r="F1020" s="964">
        <f t="shared" si="1092"/>
        <v>0</v>
      </c>
      <c r="G1020" s="964">
        <f t="shared" si="1092"/>
        <v>0</v>
      </c>
      <c r="H1020" s="964">
        <f t="shared" si="1092"/>
        <v>0</v>
      </c>
      <c r="I1020" s="964">
        <f t="shared" si="1092"/>
        <v>0</v>
      </c>
      <c r="J1020" s="964">
        <f t="shared" si="1092"/>
        <v>0</v>
      </c>
      <c r="K1020" s="964">
        <f t="shared" si="1092"/>
        <v>0</v>
      </c>
      <c r="L1020" s="964">
        <f t="shared" si="1092"/>
        <v>0</v>
      </c>
      <c r="M1020" s="964">
        <f t="shared" si="1092"/>
        <v>0</v>
      </c>
      <c r="N1020" s="964">
        <f t="shared" si="1092"/>
        <v>0</v>
      </c>
      <c r="O1020" s="964">
        <f t="shared" si="1092"/>
        <v>0</v>
      </c>
      <c r="P1020" s="964">
        <f t="shared" si="1092"/>
        <v>0</v>
      </c>
      <c r="Q1020" s="964">
        <f t="shared" si="1092"/>
        <v>0</v>
      </c>
      <c r="R1020" s="964">
        <f t="shared" si="1092"/>
        <v>0</v>
      </c>
      <c r="S1020" s="964">
        <f t="shared" si="1092"/>
        <v>0</v>
      </c>
      <c r="T1020" s="964">
        <f t="shared" si="1092"/>
        <v>0</v>
      </c>
      <c r="U1020" s="964">
        <f t="shared" si="1092"/>
        <v>0</v>
      </c>
      <c r="V1020" s="964">
        <f t="shared" si="1092"/>
        <v>0</v>
      </c>
      <c r="W1020" s="964">
        <f t="shared" si="1092"/>
        <v>0</v>
      </c>
      <c r="X1020" s="964">
        <f t="shared" si="1092"/>
        <v>0</v>
      </c>
      <c r="Y1020" s="964">
        <f t="shared" si="1092"/>
        <v>0</v>
      </c>
      <c r="Z1020" s="964">
        <f t="shared" si="1092"/>
        <v>3000</v>
      </c>
      <c r="AA1020" s="964">
        <f>AA706+AA758+AA810+AA862+AA914+AA966</f>
        <v>0</v>
      </c>
      <c r="AB1020" s="964">
        <f t="shared" si="1092"/>
        <v>0</v>
      </c>
      <c r="AC1020" s="964">
        <f t="shared" si="1092"/>
        <v>0</v>
      </c>
      <c r="AD1020" s="964">
        <f t="shared" si="1092"/>
        <v>0</v>
      </c>
      <c r="AE1020" s="964">
        <f t="shared" si="1092"/>
        <v>0</v>
      </c>
      <c r="AF1020" s="964">
        <f t="shared" si="1092"/>
        <v>0</v>
      </c>
      <c r="AG1020" s="964">
        <f t="shared" si="1092"/>
        <v>0</v>
      </c>
      <c r="AH1020" s="964">
        <f t="shared" si="1092"/>
        <v>3000</v>
      </c>
      <c r="AI1020" s="964">
        <f t="shared" si="1092"/>
        <v>0</v>
      </c>
      <c r="AJ1020" s="964">
        <f t="shared" si="1092"/>
        <v>0</v>
      </c>
      <c r="AK1020" s="964">
        <f t="shared" si="1092"/>
        <v>3000</v>
      </c>
      <c r="AL1020" s="964">
        <f t="shared" si="1092"/>
        <v>3000</v>
      </c>
      <c r="AM1020" s="1746"/>
    </row>
    <row r="1021" spans="1:39" x14ac:dyDescent="0.2">
      <c r="A1021" s="126" t="s">
        <v>822</v>
      </c>
      <c r="B1021" s="268">
        <v>244</v>
      </c>
      <c r="C1021" s="1059">
        <f>C1022+C1023+C1024+C1025</f>
        <v>0</v>
      </c>
      <c r="D1021" s="1059">
        <f>D1022+D1023+D1024+D1025</f>
        <v>0</v>
      </c>
      <c r="E1021" s="1059">
        <f t="shared" ref="E1021:AL1021" si="1093">E1022+E1023+E1024+E1025</f>
        <v>14000</v>
      </c>
      <c r="F1021" s="1059">
        <f t="shared" si="1093"/>
        <v>48000</v>
      </c>
      <c r="G1021" s="1059">
        <f t="shared" si="1093"/>
        <v>0</v>
      </c>
      <c r="H1021" s="1059">
        <f t="shared" si="1093"/>
        <v>0</v>
      </c>
      <c r="I1021" s="1059">
        <f t="shared" si="1093"/>
        <v>0</v>
      </c>
      <c r="J1021" s="1059">
        <f t="shared" si="1093"/>
        <v>0</v>
      </c>
      <c r="K1021" s="1059">
        <f t="shared" si="1093"/>
        <v>0</v>
      </c>
      <c r="L1021" s="1059">
        <f t="shared" si="1093"/>
        <v>0</v>
      </c>
      <c r="M1021" s="1059">
        <f t="shared" si="1093"/>
        <v>0</v>
      </c>
      <c r="N1021" s="1059">
        <f t="shared" si="1093"/>
        <v>0</v>
      </c>
      <c r="O1021" s="1059">
        <f t="shared" si="1093"/>
        <v>0</v>
      </c>
      <c r="P1021" s="1059">
        <f t="shared" si="1093"/>
        <v>0</v>
      </c>
      <c r="Q1021" s="1059">
        <f t="shared" ref="Q1021:W1021" si="1094">Q1022+Q1023+Q1024+Q1025</f>
        <v>0</v>
      </c>
      <c r="R1021" s="1059">
        <f t="shared" si="1094"/>
        <v>0</v>
      </c>
      <c r="S1021" s="1059">
        <f t="shared" si="1094"/>
        <v>14000</v>
      </c>
      <c r="T1021" s="1059">
        <f t="shared" si="1094"/>
        <v>48000</v>
      </c>
      <c r="U1021" s="1059">
        <f t="shared" si="1094"/>
        <v>0</v>
      </c>
      <c r="V1021" s="1059">
        <f t="shared" si="1094"/>
        <v>0</v>
      </c>
      <c r="W1021" s="1059">
        <f t="shared" si="1094"/>
        <v>0</v>
      </c>
      <c r="X1021" s="1059">
        <f t="shared" si="1093"/>
        <v>62000</v>
      </c>
      <c r="Y1021" s="1059">
        <f t="shared" si="1093"/>
        <v>0</v>
      </c>
      <c r="Z1021" s="1059">
        <f t="shared" si="1093"/>
        <v>63950</v>
      </c>
      <c r="AA1021" s="1059">
        <f>AA1022+AA1023+AA1024+AA1025</f>
        <v>0</v>
      </c>
      <c r="AB1021" s="1059">
        <f t="shared" si="1093"/>
        <v>0</v>
      </c>
      <c r="AC1021" s="1059">
        <f t="shared" si="1093"/>
        <v>0</v>
      </c>
      <c r="AD1021" s="1059">
        <f t="shared" si="1093"/>
        <v>0</v>
      </c>
      <c r="AE1021" s="1059">
        <f t="shared" ref="AE1021:AJ1021" si="1095">AE1022+AE1023+AE1024+AE1025</f>
        <v>0</v>
      </c>
      <c r="AF1021" s="1059">
        <f t="shared" si="1095"/>
        <v>0</v>
      </c>
      <c r="AG1021" s="1059">
        <f t="shared" si="1095"/>
        <v>0</v>
      </c>
      <c r="AH1021" s="1059">
        <f t="shared" si="1095"/>
        <v>63950</v>
      </c>
      <c r="AI1021" s="1059">
        <f t="shared" si="1095"/>
        <v>0</v>
      </c>
      <c r="AJ1021" s="1059">
        <f t="shared" si="1095"/>
        <v>0</v>
      </c>
      <c r="AK1021" s="1059">
        <f t="shared" si="1093"/>
        <v>63950</v>
      </c>
      <c r="AL1021" s="1059">
        <f t="shared" si="1093"/>
        <v>125950</v>
      </c>
      <c r="AM1021" s="1746"/>
    </row>
    <row r="1022" spans="1:39" x14ac:dyDescent="0.2">
      <c r="A1022" s="1055" t="s">
        <v>199</v>
      </c>
      <c r="B1022" s="271">
        <v>244</v>
      </c>
      <c r="C1022" s="123">
        <f t="shared" ref="C1022:AL1022" si="1096">C707+C759+C811+C863+C915+C967</f>
        <v>0</v>
      </c>
      <c r="D1022" s="964">
        <f t="shared" si="1096"/>
        <v>0</v>
      </c>
      <c r="E1022" s="964">
        <f t="shared" si="1096"/>
        <v>0</v>
      </c>
      <c r="F1022" s="964">
        <f t="shared" si="1096"/>
        <v>0</v>
      </c>
      <c r="G1022" s="964">
        <f t="shared" si="1096"/>
        <v>0</v>
      </c>
      <c r="H1022" s="964">
        <f t="shared" si="1096"/>
        <v>0</v>
      </c>
      <c r="I1022" s="964">
        <f t="shared" si="1096"/>
        <v>0</v>
      </c>
      <c r="J1022" s="964">
        <f t="shared" si="1096"/>
        <v>0</v>
      </c>
      <c r="K1022" s="964">
        <f t="shared" si="1096"/>
        <v>0</v>
      </c>
      <c r="L1022" s="964">
        <f t="shared" si="1096"/>
        <v>0</v>
      </c>
      <c r="M1022" s="964">
        <f t="shared" si="1096"/>
        <v>0</v>
      </c>
      <c r="N1022" s="964">
        <f t="shared" si="1096"/>
        <v>0</v>
      </c>
      <c r="O1022" s="964">
        <f t="shared" si="1096"/>
        <v>0</v>
      </c>
      <c r="P1022" s="964">
        <f t="shared" si="1096"/>
        <v>0</v>
      </c>
      <c r="Q1022" s="964">
        <f t="shared" si="1096"/>
        <v>0</v>
      </c>
      <c r="R1022" s="964">
        <f t="shared" si="1096"/>
        <v>0</v>
      </c>
      <c r="S1022" s="964">
        <f t="shared" si="1096"/>
        <v>0</v>
      </c>
      <c r="T1022" s="964">
        <f t="shared" si="1096"/>
        <v>0</v>
      </c>
      <c r="U1022" s="964">
        <f t="shared" si="1096"/>
        <v>0</v>
      </c>
      <c r="V1022" s="964">
        <f t="shared" si="1096"/>
        <v>0</v>
      </c>
      <c r="W1022" s="964">
        <f t="shared" si="1096"/>
        <v>0</v>
      </c>
      <c r="X1022" s="964">
        <f t="shared" si="1096"/>
        <v>0</v>
      </c>
      <c r="Y1022" s="964">
        <f t="shared" si="1096"/>
        <v>0</v>
      </c>
      <c r="Z1022" s="964">
        <f t="shared" si="1096"/>
        <v>47000</v>
      </c>
      <c r="AA1022" s="964">
        <f>AA707+AA759+AA811+AA863+AA915+AA967</f>
        <v>0</v>
      </c>
      <c r="AB1022" s="964">
        <f t="shared" si="1096"/>
        <v>0</v>
      </c>
      <c r="AC1022" s="964">
        <f t="shared" si="1096"/>
        <v>0</v>
      </c>
      <c r="AD1022" s="964">
        <f t="shared" si="1096"/>
        <v>0</v>
      </c>
      <c r="AE1022" s="964">
        <f t="shared" si="1096"/>
        <v>0</v>
      </c>
      <c r="AF1022" s="964">
        <f t="shared" si="1096"/>
        <v>0</v>
      </c>
      <c r="AG1022" s="964">
        <f t="shared" si="1096"/>
        <v>0</v>
      </c>
      <c r="AH1022" s="964">
        <f t="shared" si="1096"/>
        <v>47000</v>
      </c>
      <c r="AI1022" s="964">
        <f t="shared" si="1096"/>
        <v>0</v>
      </c>
      <c r="AJ1022" s="964">
        <f t="shared" si="1096"/>
        <v>0</v>
      </c>
      <c r="AK1022" s="964">
        <f t="shared" si="1096"/>
        <v>47000</v>
      </c>
      <c r="AL1022" s="964">
        <f t="shared" si="1096"/>
        <v>47000</v>
      </c>
      <c r="AM1022" s="1746"/>
    </row>
    <row r="1023" spans="1:39" x14ac:dyDescent="0.2">
      <c r="A1023" s="1055" t="s">
        <v>200</v>
      </c>
      <c r="B1023" s="271">
        <v>244</v>
      </c>
      <c r="C1023" s="123">
        <f t="shared" ref="C1023:AL1023" si="1097">C708+C760+C812+C864+C916+C968</f>
        <v>0</v>
      </c>
      <c r="D1023" s="964">
        <f t="shared" si="1097"/>
        <v>0</v>
      </c>
      <c r="E1023" s="964">
        <f t="shared" si="1097"/>
        <v>0</v>
      </c>
      <c r="F1023" s="964">
        <f t="shared" si="1097"/>
        <v>0</v>
      </c>
      <c r="G1023" s="964">
        <f t="shared" si="1097"/>
        <v>0</v>
      </c>
      <c r="H1023" s="964">
        <f t="shared" si="1097"/>
        <v>0</v>
      </c>
      <c r="I1023" s="964">
        <f t="shared" si="1097"/>
        <v>0</v>
      </c>
      <c r="J1023" s="964">
        <f t="shared" si="1097"/>
        <v>0</v>
      </c>
      <c r="K1023" s="964">
        <f t="shared" si="1097"/>
        <v>0</v>
      </c>
      <c r="L1023" s="964">
        <f t="shared" si="1097"/>
        <v>0</v>
      </c>
      <c r="M1023" s="964">
        <f t="shared" si="1097"/>
        <v>0</v>
      </c>
      <c r="N1023" s="964">
        <f t="shared" si="1097"/>
        <v>0</v>
      </c>
      <c r="O1023" s="964">
        <f t="shared" si="1097"/>
        <v>0</v>
      </c>
      <c r="P1023" s="964">
        <f t="shared" si="1097"/>
        <v>0</v>
      </c>
      <c r="Q1023" s="964">
        <f t="shared" si="1097"/>
        <v>0</v>
      </c>
      <c r="R1023" s="964">
        <f t="shared" si="1097"/>
        <v>0</v>
      </c>
      <c r="S1023" s="964">
        <f t="shared" si="1097"/>
        <v>0</v>
      </c>
      <c r="T1023" s="964">
        <f t="shared" si="1097"/>
        <v>0</v>
      </c>
      <c r="U1023" s="964">
        <f t="shared" si="1097"/>
        <v>0</v>
      </c>
      <c r="V1023" s="964">
        <f t="shared" si="1097"/>
        <v>0</v>
      </c>
      <c r="W1023" s="964">
        <f t="shared" si="1097"/>
        <v>0</v>
      </c>
      <c r="X1023" s="964">
        <f t="shared" si="1097"/>
        <v>0</v>
      </c>
      <c r="Y1023" s="964">
        <f t="shared" si="1097"/>
        <v>0</v>
      </c>
      <c r="Z1023" s="964">
        <f t="shared" si="1097"/>
        <v>0</v>
      </c>
      <c r="AA1023" s="964">
        <f>AA708+AA760+AA812+AA864+AA916+AA968</f>
        <v>0</v>
      </c>
      <c r="AB1023" s="964">
        <f t="shared" si="1097"/>
        <v>0</v>
      </c>
      <c r="AC1023" s="964">
        <f t="shared" si="1097"/>
        <v>0</v>
      </c>
      <c r="AD1023" s="964">
        <f t="shared" si="1097"/>
        <v>0</v>
      </c>
      <c r="AE1023" s="964">
        <f t="shared" si="1097"/>
        <v>0</v>
      </c>
      <c r="AF1023" s="964">
        <f t="shared" si="1097"/>
        <v>0</v>
      </c>
      <c r="AG1023" s="964">
        <f t="shared" si="1097"/>
        <v>0</v>
      </c>
      <c r="AH1023" s="964">
        <f t="shared" si="1097"/>
        <v>0</v>
      </c>
      <c r="AI1023" s="964">
        <f t="shared" si="1097"/>
        <v>0</v>
      </c>
      <c r="AJ1023" s="964">
        <f t="shared" si="1097"/>
        <v>0</v>
      </c>
      <c r="AK1023" s="964">
        <f t="shared" si="1097"/>
        <v>0</v>
      </c>
      <c r="AL1023" s="964">
        <f t="shared" si="1097"/>
        <v>0</v>
      </c>
      <c r="AM1023" s="1746"/>
    </row>
    <row r="1024" spans="1:39" x14ac:dyDescent="0.2">
      <c r="A1024" s="1055" t="s">
        <v>201</v>
      </c>
      <c r="B1024" s="271">
        <v>244</v>
      </c>
      <c r="C1024" s="123">
        <f t="shared" ref="C1024:AL1024" si="1098">C709+C761+C813+C865+C917+C969</f>
        <v>0</v>
      </c>
      <c r="D1024" s="964">
        <f t="shared" si="1098"/>
        <v>0</v>
      </c>
      <c r="E1024" s="964">
        <f t="shared" si="1098"/>
        <v>14000</v>
      </c>
      <c r="F1024" s="964">
        <f t="shared" si="1098"/>
        <v>48000</v>
      </c>
      <c r="G1024" s="964">
        <f t="shared" si="1098"/>
        <v>0</v>
      </c>
      <c r="H1024" s="964">
        <f t="shared" si="1098"/>
        <v>0</v>
      </c>
      <c r="I1024" s="964">
        <f t="shared" si="1098"/>
        <v>0</v>
      </c>
      <c r="J1024" s="964">
        <f t="shared" si="1098"/>
        <v>0</v>
      </c>
      <c r="K1024" s="964">
        <f t="shared" si="1098"/>
        <v>0</v>
      </c>
      <c r="L1024" s="964">
        <f t="shared" si="1098"/>
        <v>0</v>
      </c>
      <c r="M1024" s="964">
        <f t="shared" si="1098"/>
        <v>0</v>
      </c>
      <c r="N1024" s="964">
        <f t="shared" si="1098"/>
        <v>0</v>
      </c>
      <c r="O1024" s="964">
        <f t="shared" si="1098"/>
        <v>0</v>
      </c>
      <c r="P1024" s="964">
        <f t="shared" si="1098"/>
        <v>0</v>
      </c>
      <c r="Q1024" s="964">
        <f t="shared" si="1098"/>
        <v>0</v>
      </c>
      <c r="R1024" s="964">
        <f t="shared" si="1098"/>
        <v>0</v>
      </c>
      <c r="S1024" s="964">
        <f t="shared" si="1098"/>
        <v>14000</v>
      </c>
      <c r="T1024" s="964">
        <f t="shared" si="1098"/>
        <v>48000</v>
      </c>
      <c r="U1024" s="964">
        <f t="shared" si="1098"/>
        <v>0</v>
      </c>
      <c r="V1024" s="964">
        <f t="shared" si="1098"/>
        <v>0</v>
      </c>
      <c r="W1024" s="964">
        <f t="shared" si="1098"/>
        <v>0</v>
      </c>
      <c r="X1024" s="964">
        <f t="shared" si="1098"/>
        <v>62000</v>
      </c>
      <c r="Y1024" s="964">
        <f t="shared" si="1098"/>
        <v>0</v>
      </c>
      <c r="Z1024" s="964">
        <f t="shared" si="1098"/>
        <v>16950</v>
      </c>
      <c r="AA1024" s="964">
        <f>AA709+AA761+AA813+AA865+AA917+AA969</f>
        <v>0</v>
      </c>
      <c r="AB1024" s="964">
        <f t="shared" si="1098"/>
        <v>0</v>
      </c>
      <c r="AC1024" s="964">
        <f t="shared" si="1098"/>
        <v>0</v>
      </c>
      <c r="AD1024" s="964">
        <f t="shared" si="1098"/>
        <v>0</v>
      </c>
      <c r="AE1024" s="964">
        <f t="shared" si="1098"/>
        <v>0</v>
      </c>
      <c r="AF1024" s="964">
        <f t="shared" si="1098"/>
        <v>0</v>
      </c>
      <c r="AG1024" s="964">
        <f t="shared" si="1098"/>
        <v>0</v>
      </c>
      <c r="AH1024" s="964">
        <f t="shared" si="1098"/>
        <v>16950</v>
      </c>
      <c r="AI1024" s="964">
        <f t="shared" si="1098"/>
        <v>0</v>
      </c>
      <c r="AJ1024" s="964">
        <f t="shared" si="1098"/>
        <v>0</v>
      </c>
      <c r="AK1024" s="964">
        <f t="shared" si="1098"/>
        <v>16950</v>
      </c>
      <c r="AL1024" s="964">
        <f t="shared" si="1098"/>
        <v>78950</v>
      </c>
      <c r="AM1024" s="1746"/>
    </row>
    <row r="1025" spans="1:39" x14ac:dyDescent="0.2">
      <c r="A1025" s="1055" t="s">
        <v>202</v>
      </c>
      <c r="B1025" s="271">
        <v>244</v>
      </c>
      <c r="C1025" s="123">
        <f t="shared" ref="C1025:AL1025" si="1099">C710+C762+C814+C866+C918+C970</f>
        <v>0</v>
      </c>
      <c r="D1025" s="964">
        <f t="shared" si="1099"/>
        <v>0</v>
      </c>
      <c r="E1025" s="964">
        <f t="shared" si="1099"/>
        <v>0</v>
      </c>
      <c r="F1025" s="964">
        <f t="shared" si="1099"/>
        <v>0</v>
      </c>
      <c r="G1025" s="964">
        <f t="shared" si="1099"/>
        <v>0</v>
      </c>
      <c r="H1025" s="964">
        <f t="shared" si="1099"/>
        <v>0</v>
      </c>
      <c r="I1025" s="964">
        <f t="shared" si="1099"/>
        <v>0</v>
      </c>
      <c r="J1025" s="964">
        <f t="shared" si="1099"/>
        <v>0</v>
      </c>
      <c r="K1025" s="964">
        <f t="shared" si="1099"/>
        <v>0</v>
      </c>
      <c r="L1025" s="964">
        <f t="shared" si="1099"/>
        <v>0</v>
      </c>
      <c r="M1025" s="964">
        <f t="shared" si="1099"/>
        <v>0</v>
      </c>
      <c r="N1025" s="964">
        <f t="shared" si="1099"/>
        <v>0</v>
      </c>
      <c r="O1025" s="964">
        <f t="shared" si="1099"/>
        <v>0</v>
      </c>
      <c r="P1025" s="964">
        <f t="shared" si="1099"/>
        <v>0</v>
      </c>
      <c r="Q1025" s="964">
        <f t="shared" si="1099"/>
        <v>0</v>
      </c>
      <c r="R1025" s="964">
        <f t="shared" si="1099"/>
        <v>0</v>
      </c>
      <c r="S1025" s="964">
        <f t="shared" si="1099"/>
        <v>0</v>
      </c>
      <c r="T1025" s="964">
        <f t="shared" si="1099"/>
        <v>0</v>
      </c>
      <c r="U1025" s="964">
        <f t="shared" si="1099"/>
        <v>0</v>
      </c>
      <c r="V1025" s="964">
        <f t="shared" si="1099"/>
        <v>0</v>
      </c>
      <c r="W1025" s="964">
        <f t="shared" si="1099"/>
        <v>0</v>
      </c>
      <c r="X1025" s="964">
        <f t="shared" si="1099"/>
        <v>0</v>
      </c>
      <c r="Y1025" s="964">
        <f t="shared" si="1099"/>
        <v>0</v>
      </c>
      <c r="Z1025" s="964">
        <f t="shared" si="1099"/>
        <v>0</v>
      </c>
      <c r="AA1025" s="964">
        <f>AA710+AA762+AA814+AA866+AA918+AA970</f>
        <v>0</v>
      </c>
      <c r="AB1025" s="964">
        <f t="shared" si="1099"/>
        <v>0</v>
      </c>
      <c r="AC1025" s="964">
        <f t="shared" si="1099"/>
        <v>0</v>
      </c>
      <c r="AD1025" s="964">
        <f t="shared" si="1099"/>
        <v>0</v>
      </c>
      <c r="AE1025" s="964">
        <f t="shared" si="1099"/>
        <v>0</v>
      </c>
      <c r="AF1025" s="964">
        <f t="shared" si="1099"/>
        <v>0</v>
      </c>
      <c r="AG1025" s="964">
        <f t="shared" si="1099"/>
        <v>0</v>
      </c>
      <c r="AH1025" s="964">
        <f t="shared" si="1099"/>
        <v>0</v>
      </c>
      <c r="AI1025" s="964">
        <f t="shared" si="1099"/>
        <v>0</v>
      </c>
      <c r="AJ1025" s="964">
        <f t="shared" si="1099"/>
        <v>0</v>
      </c>
      <c r="AK1025" s="964">
        <f t="shared" si="1099"/>
        <v>0</v>
      </c>
      <c r="AL1025" s="964">
        <f t="shared" si="1099"/>
        <v>0</v>
      </c>
      <c r="AM1025" s="1746"/>
    </row>
    <row r="1026" spans="1:39" s="228" customFormat="1" x14ac:dyDescent="0.2">
      <c r="A1026" s="127" t="s">
        <v>836</v>
      </c>
      <c r="B1026" s="271">
        <v>244</v>
      </c>
      <c r="C1026" s="1059">
        <f>C1027+C1028</f>
        <v>0</v>
      </c>
      <c r="D1026" s="1059">
        <f>D1027+D1028</f>
        <v>0</v>
      </c>
      <c r="E1026" s="1059">
        <f t="shared" ref="E1026:AL1026" si="1100">E1027+E1028</f>
        <v>90000</v>
      </c>
      <c r="F1026" s="1059">
        <f t="shared" si="1100"/>
        <v>95000</v>
      </c>
      <c r="G1026" s="1059">
        <f t="shared" si="1100"/>
        <v>0</v>
      </c>
      <c r="H1026" s="1059">
        <f t="shared" si="1100"/>
        <v>0</v>
      </c>
      <c r="I1026" s="1059">
        <f t="shared" si="1100"/>
        <v>0</v>
      </c>
      <c r="J1026" s="1059">
        <f t="shared" si="1100"/>
        <v>0</v>
      </c>
      <c r="K1026" s="1059">
        <f t="shared" si="1100"/>
        <v>0</v>
      </c>
      <c r="L1026" s="1059">
        <f t="shared" si="1100"/>
        <v>0</v>
      </c>
      <c r="M1026" s="1059">
        <f t="shared" si="1100"/>
        <v>0</v>
      </c>
      <c r="N1026" s="1059">
        <f t="shared" si="1100"/>
        <v>0</v>
      </c>
      <c r="O1026" s="1059">
        <f t="shared" si="1100"/>
        <v>0</v>
      </c>
      <c r="P1026" s="1059">
        <f t="shared" si="1100"/>
        <v>0</v>
      </c>
      <c r="Q1026" s="1059">
        <f t="shared" ref="Q1026:W1026" si="1101">Q1027+Q1028</f>
        <v>0</v>
      </c>
      <c r="R1026" s="1059">
        <f t="shared" si="1101"/>
        <v>0</v>
      </c>
      <c r="S1026" s="1059">
        <f t="shared" si="1101"/>
        <v>90000</v>
      </c>
      <c r="T1026" s="1059">
        <f t="shared" si="1101"/>
        <v>95000</v>
      </c>
      <c r="U1026" s="1059">
        <f t="shared" si="1101"/>
        <v>0</v>
      </c>
      <c r="V1026" s="1059">
        <f t="shared" si="1101"/>
        <v>0</v>
      </c>
      <c r="W1026" s="1059">
        <f t="shared" si="1101"/>
        <v>0</v>
      </c>
      <c r="X1026" s="1059">
        <f t="shared" si="1100"/>
        <v>185000</v>
      </c>
      <c r="Y1026" s="1059">
        <f t="shared" si="1100"/>
        <v>0</v>
      </c>
      <c r="Z1026" s="1059">
        <f t="shared" si="1100"/>
        <v>34878</v>
      </c>
      <c r="AA1026" s="1059">
        <f>AA1027+AA1028</f>
        <v>0</v>
      </c>
      <c r="AB1026" s="1059">
        <f t="shared" si="1100"/>
        <v>0</v>
      </c>
      <c r="AC1026" s="1059">
        <f t="shared" si="1100"/>
        <v>0</v>
      </c>
      <c r="AD1026" s="1059">
        <f t="shared" si="1100"/>
        <v>0</v>
      </c>
      <c r="AE1026" s="1059">
        <f t="shared" ref="AE1026:AJ1026" si="1102">AE1027+AE1028</f>
        <v>0</v>
      </c>
      <c r="AF1026" s="1059">
        <f t="shared" si="1102"/>
        <v>0</v>
      </c>
      <c r="AG1026" s="1059">
        <f t="shared" si="1102"/>
        <v>0</v>
      </c>
      <c r="AH1026" s="1059">
        <f t="shared" si="1102"/>
        <v>34878</v>
      </c>
      <c r="AI1026" s="1059">
        <f t="shared" si="1102"/>
        <v>0</v>
      </c>
      <c r="AJ1026" s="1059">
        <f t="shared" si="1102"/>
        <v>0</v>
      </c>
      <c r="AK1026" s="1059">
        <f t="shared" si="1100"/>
        <v>34878</v>
      </c>
      <c r="AL1026" s="1059">
        <f t="shared" si="1100"/>
        <v>219878</v>
      </c>
      <c r="AM1026" s="1746"/>
    </row>
    <row r="1027" spans="1:39" x14ac:dyDescent="0.2">
      <c r="A1027" s="1056" t="s">
        <v>246</v>
      </c>
      <c r="B1027" s="272">
        <v>244</v>
      </c>
      <c r="C1027" s="123">
        <f t="shared" ref="C1027:AL1027" si="1103">C711+C763+C815+C867+C919+C971</f>
        <v>0</v>
      </c>
      <c r="D1027" s="964">
        <f t="shared" si="1103"/>
        <v>0</v>
      </c>
      <c r="E1027" s="964">
        <f t="shared" si="1103"/>
        <v>90000</v>
      </c>
      <c r="F1027" s="964">
        <f t="shared" si="1103"/>
        <v>95000</v>
      </c>
      <c r="G1027" s="964">
        <f t="shared" si="1103"/>
        <v>0</v>
      </c>
      <c r="H1027" s="964">
        <f t="shared" si="1103"/>
        <v>0</v>
      </c>
      <c r="I1027" s="964">
        <f t="shared" si="1103"/>
        <v>0</v>
      </c>
      <c r="J1027" s="964">
        <f t="shared" si="1103"/>
        <v>0</v>
      </c>
      <c r="K1027" s="964">
        <f t="shared" si="1103"/>
        <v>0</v>
      </c>
      <c r="L1027" s="964">
        <f t="shared" si="1103"/>
        <v>0</v>
      </c>
      <c r="M1027" s="964">
        <f t="shared" si="1103"/>
        <v>0</v>
      </c>
      <c r="N1027" s="964">
        <f t="shared" si="1103"/>
        <v>0</v>
      </c>
      <c r="O1027" s="964">
        <f t="shared" si="1103"/>
        <v>0</v>
      </c>
      <c r="P1027" s="964">
        <f t="shared" si="1103"/>
        <v>0</v>
      </c>
      <c r="Q1027" s="964">
        <f t="shared" si="1103"/>
        <v>0</v>
      </c>
      <c r="R1027" s="964">
        <f t="shared" si="1103"/>
        <v>0</v>
      </c>
      <c r="S1027" s="964">
        <f t="shared" si="1103"/>
        <v>90000</v>
      </c>
      <c r="T1027" s="964">
        <f t="shared" si="1103"/>
        <v>95000</v>
      </c>
      <c r="U1027" s="964">
        <f t="shared" si="1103"/>
        <v>0</v>
      </c>
      <c r="V1027" s="964">
        <f t="shared" si="1103"/>
        <v>0</v>
      </c>
      <c r="W1027" s="964">
        <f t="shared" si="1103"/>
        <v>0</v>
      </c>
      <c r="X1027" s="964">
        <f t="shared" si="1103"/>
        <v>185000</v>
      </c>
      <c r="Y1027" s="964">
        <f t="shared" si="1103"/>
        <v>0</v>
      </c>
      <c r="Z1027" s="964">
        <f t="shared" si="1103"/>
        <v>34878</v>
      </c>
      <c r="AA1027" s="964">
        <f>AA711+AA763+AA815+AA867+AA919+AA971</f>
        <v>0</v>
      </c>
      <c r="AB1027" s="964">
        <f t="shared" si="1103"/>
        <v>0</v>
      </c>
      <c r="AC1027" s="964">
        <f t="shared" si="1103"/>
        <v>0</v>
      </c>
      <c r="AD1027" s="964">
        <f t="shared" si="1103"/>
        <v>0</v>
      </c>
      <c r="AE1027" s="964">
        <f t="shared" si="1103"/>
        <v>0</v>
      </c>
      <c r="AF1027" s="964">
        <f t="shared" si="1103"/>
        <v>0</v>
      </c>
      <c r="AG1027" s="964">
        <f t="shared" si="1103"/>
        <v>0</v>
      </c>
      <c r="AH1027" s="964">
        <f t="shared" si="1103"/>
        <v>34878</v>
      </c>
      <c r="AI1027" s="964">
        <f t="shared" si="1103"/>
        <v>0</v>
      </c>
      <c r="AJ1027" s="964">
        <f t="shared" si="1103"/>
        <v>0</v>
      </c>
      <c r="AK1027" s="964">
        <f t="shared" si="1103"/>
        <v>34878</v>
      </c>
      <c r="AL1027" s="964">
        <f t="shared" si="1103"/>
        <v>219878</v>
      </c>
      <c r="AM1027" s="1746"/>
    </row>
    <row r="1028" spans="1:39" x14ac:dyDescent="0.2">
      <c r="A1028" s="1056" t="s">
        <v>248</v>
      </c>
      <c r="B1028" s="1049">
        <v>244</v>
      </c>
      <c r="C1028" s="123">
        <f t="shared" ref="C1028:AL1028" si="1104">C712+C764+C816+C868+C920+C972</f>
        <v>0</v>
      </c>
      <c r="D1028" s="964">
        <f t="shared" si="1104"/>
        <v>0</v>
      </c>
      <c r="E1028" s="964">
        <f t="shared" si="1104"/>
        <v>0</v>
      </c>
      <c r="F1028" s="964">
        <f t="shared" si="1104"/>
        <v>0</v>
      </c>
      <c r="G1028" s="964">
        <f t="shared" si="1104"/>
        <v>0</v>
      </c>
      <c r="H1028" s="964">
        <f t="shared" si="1104"/>
        <v>0</v>
      </c>
      <c r="I1028" s="964">
        <f t="shared" si="1104"/>
        <v>0</v>
      </c>
      <c r="J1028" s="964">
        <f t="shared" si="1104"/>
        <v>0</v>
      </c>
      <c r="K1028" s="964">
        <f t="shared" si="1104"/>
        <v>0</v>
      </c>
      <c r="L1028" s="964">
        <f t="shared" si="1104"/>
        <v>0</v>
      </c>
      <c r="M1028" s="964">
        <f t="shared" si="1104"/>
        <v>0</v>
      </c>
      <c r="N1028" s="964">
        <f t="shared" si="1104"/>
        <v>0</v>
      </c>
      <c r="O1028" s="964">
        <f t="shared" si="1104"/>
        <v>0</v>
      </c>
      <c r="P1028" s="964">
        <f t="shared" si="1104"/>
        <v>0</v>
      </c>
      <c r="Q1028" s="964">
        <f t="shared" si="1104"/>
        <v>0</v>
      </c>
      <c r="R1028" s="964">
        <f t="shared" si="1104"/>
        <v>0</v>
      </c>
      <c r="S1028" s="964">
        <f t="shared" si="1104"/>
        <v>0</v>
      </c>
      <c r="T1028" s="964">
        <f t="shared" si="1104"/>
        <v>0</v>
      </c>
      <c r="U1028" s="964">
        <f t="shared" si="1104"/>
        <v>0</v>
      </c>
      <c r="V1028" s="964">
        <f t="shared" si="1104"/>
        <v>0</v>
      </c>
      <c r="W1028" s="964">
        <f t="shared" si="1104"/>
        <v>0</v>
      </c>
      <c r="X1028" s="964">
        <f t="shared" si="1104"/>
        <v>0</v>
      </c>
      <c r="Y1028" s="964">
        <f t="shared" si="1104"/>
        <v>0</v>
      </c>
      <c r="Z1028" s="964">
        <f t="shared" si="1104"/>
        <v>0</v>
      </c>
      <c r="AA1028" s="964">
        <f>AA712+AA764+AA816+AA868+AA920+AA972</f>
        <v>0</v>
      </c>
      <c r="AB1028" s="964">
        <f t="shared" si="1104"/>
        <v>0</v>
      </c>
      <c r="AC1028" s="964">
        <f t="shared" si="1104"/>
        <v>0</v>
      </c>
      <c r="AD1028" s="964">
        <f t="shared" si="1104"/>
        <v>0</v>
      </c>
      <c r="AE1028" s="964">
        <f t="shared" si="1104"/>
        <v>0</v>
      </c>
      <c r="AF1028" s="964">
        <f t="shared" si="1104"/>
        <v>0</v>
      </c>
      <c r="AG1028" s="964">
        <f t="shared" si="1104"/>
        <v>0</v>
      </c>
      <c r="AH1028" s="964">
        <f t="shared" si="1104"/>
        <v>0</v>
      </c>
      <c r="AI1028" s="964">
        <f t="shared" si="1104"/>
        <v>0</v>
      </c>
      <c r="AJ1028" s="964">
        <f t="shared" si="1104"/>
        <v>0</v>
      </c>
      <c r="AK1028" s="964">
        <f t="shared" si="1104"/>
        <v>0</v>
      </c>
      <c r="AL1028" s="964">
        <f t="shared" si="1104"/>
        <v>0</v>
      </c>
      <c r="AM1028" s="1746"/>
    </row>
    <row r="1029" spans="1:39" x14ac:dyDescent="0.2">
      <c r="A1029" s="1166">
        <v>227</v>
      </c>
      <c r="B1029" s="1051">
        <v>244</v>
      </c>
      <c r="C1029" s="123">
        <f t="shared" ref="C1029:AL1029" si="1105">C713+C765+C817+C869+C921+C973</f>
        <v>0</v>
      </c>
      <c r="D1029" s="964">
        <f t="shared" si="1105"/>
        <v>0</v>
      </c>
      <c r="E1029" s="964">
        <f t="shared" si="1105"/>
        <v>0</v>
      </c>
      <c r="F1029" s="964">
        <f t="shared" si="1105"/>
        <v>0</v>
      </c>
      <c r="G1029" s="964">
        <f t="shared" si="1105"/>
        <v>0</v>
      </c>
      <c r="H1029" s="964">
        <f t="shared" si="1105"/>
        <v>0</v>
      </c>
      <c r="I1029" s="964">
        <f t="shared" si="1105"/>
        <v>0</v>
      </c>
      <c r="J1029" s="964">
        <f t="shared" si="1105"/>
        <v>0</v>
      </c>
      <c r="K1029" s="964">
        <f t="shared" si="1105"/>
        <v>0</v>
      </c>
      <c r="L1029" s="964">
        <f t="shared" si="1105"/>
        <v>0</v>
      </c>
      <c r="M1029" s="964">
        <f t="shared" si="1105"/>
        <v>0</v>
      </c>
      <c r="N1029" s="964">
        <f t="shared" si="1105"/>
        <v>0</v>
      </c>
      <c r="O1029" s="964">
        <f t="shared" si="1105"/>
        <v>0</v>
      </c>
      <c r="P1029" s="964">
        <f t="shared" si="1105"/>
        <v>0</v>
      </c>
      <c r="Q1029" s="964">
        <f t="shared" si="1105"/>
        <v>0</v>
      </c>
      <c r="R1029" s="964">
        <f t="shared" si="1105"/>
        <v>0</v>
      </c>
      <c r="S1029" s="964">
        <f t="shared" si="1105"/>
        <v>0</v>
      </c>
      <c r="T1029" s="964">
        <f t="shared" si="1105"/>
        <v>0</v>
      </c>
      <c r="U1029" s="964">
        <f t="shared" si="1105"/>
        <v>0</v>
      </c>
      <c r="V1029" s="964">
        <f t="shared" si="1105"/>
        <v>0</v>
      </c>
      <c r="W1029" s="964">
        <f t="shared" si="1105"/>
        <v>0</v>
      </c>
      <c r="X1029" s="964">
        <f t="shared" si="1105"/>
        <v>0</v>
      </c>
      <c r="Y1029" s="964">
        <f t="shared" si="1105"/>
        <v>0</v>
      </c>
      <c r="Z1029" s="964">
        <f t="shared" si="1105"/>
        <v>0</v>
      </c>
      <c r="AA1029" s="964">
        <f>AA713+AA765+AA817+AA869+AA921+AA973</f>
        <v>0</v>
      </c>
      <c r="AB1029" s="964">
        <f t="shared" si="1105"/>
        <v>0</v>
      </c>
      <c r="AC1029" s="964">
        <f t="shared" si="1105"/>
        <v>0</v>
      </c>
      <c r="AD1029" s="964">
        <f t="shared" si="1105"/>
        <v>0</v>
      </c>
      <c r="AE1029" s="964">
        <f t="shared" si="1105"/>
        <v>0</v>
      </c>
      <c r="AF1029" s="964">
        <f t="shared" si="1105"/>
        <v>0</v>
      </c>
      <c r="AG1029" s="964">
        <f t="shared" si="1105"/>
        <v>0</v>
      </c>
      <c r="AH1029" s="964">
        <f t="shared" si="1105"/>
        <v>0</v>
      </c>
      <c r="AI1029" s="964">
        <f t="shared" si="1105"/>
        <v>0</v>
      </c>
      <c r="AJ1029" s="964">
        <f t="shared" si="1105"/>
        <v>0</v>
      </c>
      <c r="AK1029" s="964">
        <f t="shared" si="1105"/>
        <v>0</v>
      </c>
      <c r="AL1029" s="964">
        <f t="shared" si="1105"/>
        <v>0</v>
      </c>
      <c r="AM1029" s="1746"/>
    </row>
    <row r="1030" spans="1:39" x14ac:dyDescent="0.2">
      <c r="A1030" s="127" t="s">
        <v>825</v>
      </c>
      <c r="B1030" s="1049">
        <v>112</v>
      </c>
      <c r="C1030" s="123">
        <f t="shared" ref="C1030:AL1030" si="1106">C714+C766+C818+C870+C922+C974</f>
        <v>0</v>
      </c>
      <c r="D1030" s="964">
        <f t="shared" si="1106"/>
        <v>0</v>
      </c>
      <c r="E1030" s="964">
        <f t="shared" si="1106"/>
        <v>0</v>
      </c>
      <c r="F1030" s="964">
        <f t="shared" si="1106"/>
        <v>0</v>
      </c>
      <c r="G1030" s="964">
        <f t="shared" si="1106"/>
        <v>0</v>
      </c>
      <c r="H1030" s="964">
        <f t="shared" si="1106"/>
        <v>0</v>
      </c>
      <c r="I1030" s="964">
        <f t="shared" si="1106"/>
        <v>0</v>
      </c>
      <c r="J1030" s="964">
        <f t="shared" si="1106"/>
        <v>0</v>
      </c>
      <c r="K1030" s="964">
        <f t="shared" si="1106"/>
        <v>0</v>
      </c>
      <c r="L1030" s="964">
        <f t="shared" si="1106"/>
        <v>0</v>
      </c>
      <c r="M1030" s="964">
        <f t="shared" si="1106"/>
        <v>0</v>
      </c>
      <c r="N1030" s="964">
        <f t="shared" si="1106"/>
        <v>0</v>
      </c>
      <c r="O1030" s="964">
        <f t="shared" si="1106"/>
        <v>0</v>
      </c>
      <c r="P1030" s="964">
        <f t="shared" si="1106"/>
        <v>0</v>
      </c>
      <c r="Q1030" s="964">
        <f t="shared" si="1106"/>
        <v>0</v>
      </c>
      <c r="R1030" s="964">
        <f t="shared" si="1106"/>
        <v>0</v>
      </c>
      <c r="S1030" s="964">
        <f t="shared" si="1106"/>
        <v>0</v>
      </c>
      <c r="T1030" s="964">
        <f t="shared" si="1106"/>
        <v>0</v>
      </c>
      <c r="U1030" s="964">
        <f t="shared" si="1106"/>
        <v>0</v>
      </c>
      <c r="V1030" s="964">
        <f t="shared" si="1106"/>
        <v>0</v>
      </c>
      <c r="W1030" s="964">
        <f t="shared" si="1106"/>
        <v>0</v>
      </c>
      <c r="X1030" s="964">
        <f t="shared" si="1106"/>
        <v>0</v>
      </c>
      <c r="Y1030" s="964">
        <f t="shared" si="1106"/>
        <v>0</v>
      </c>
      <c r="Z1030" s="964">
        <f t="shared" si="1106"/>
        <v>0</v>
      </c>
      <c r="AA1030" s="964">
        <f>AA714+AA766+AA818+AA870+AA922+AA974</f>
        <v>0</v>
      </c>
      <c r="AB1030" s="964">
        <f t="shared" si="1106"/>
        <v>0</v>
      </c>
      <c r="AC1030" s="964">
        <f t="shared" si="1106"/>
        <v>0</v>
      </c>
      <c r="AD1030" s="964">
        <f t="shared" si="1106"/>
        <v>0</v>
      </c>
      <c r="AE1030" s="964">
        <f t="shared" si="1106"/>
        <v>0</v>
      </c>
      <c r="AF1030" s="964">
        <f t="shared" si="1106"/>
        <v>0</v>
      </c>
      <c r="AG1030" s="964">
        <f t="shared" si="1106"/>
        <v>0</v>
      </c>
      <c r="AH1030" s="964">
        <f t="shared" si="1106"/>
        <v>0</v>
      </c>
      <c r="AI1030" s="964">
        <f t="shared" si="1106"/>
        <v>0</v>
      </c>
      <c r="AJ1030" s="964">
        <f t="shared" si="1106"/>
        <v>0</v>
      </c>
      <c r="AK1030" s="964">
        <f t="shared" si="1106"/>
        <v>0</v>
      </c>
      <c r="AL1030" s="964">
        <f t="shared" si="1106"/>
        <v>0</v>
      </c>
      <c r="AM1030" s="1746"/>
    </row>
    <row r="1031" spans="1:39" ht="12" customHeight="1" x14ac:dyDescent="0.2">
      <c r="A1031" s="1058" t="s">
        <v>46</v>
      </c>
      <c r="B1031" s="1049">
        <v>119</v>
      </c>
      <c r="C1031" s="123">
        <f t="shared" ref="C1031:AL1031" si="1107">C715+C767+C819+C871+C923+C975</f>
        <v>0</v>
      </c>
      <c r="D1031" s="964">
        <f t="shared" si="1107"/>
        <v>0</v>
      </c>
      <c r="E1031" s="964">
        <f t="shared" si="1107"/>
        <v>0</v>
      </c>
      <c r="F1031" s="964">
        <f t="shared" si="1107"/>
        <v>0</v>
      </c>
      <c r="G1031" s="964">
        <f t="shared" si="1107"/>
        <v>0</v>
      </c>
      <c r="H1031" s="964">
        <f t="shared" si="1107"/>
        <v>0</v>
      </c>
      <c r="I1031" s="964">
        <f t="shared" si="1107"/>
        <v>0</v>
      </c>
      <c r="J1031" s="964">
        <f t="shared" si="1107"/>
        <v>0</v>
      </c>
      <c r="K1031" s="964">
        <f t="shared" si="1107"/>
        <v>0</v>
      </c>
      <c r="L1031" s="964">
        <f t="shared" si="1107"/>
        <v>0</v>
      </c>
      <c r="M1031" s="964">
        <f t="shared" si="1107"/>
        <v>0</v>
      </c>
      <c r="N1031" s="964">
        <f t="shared" si="1107"/>
        <v>0</v>
      </c>
      <c r="O1031" s="964">
        <f t="shared" si="1107"/>
        <v>0</v>
      </c>
      <c r="P1031" s="964">
        <f t="shared" si="1107"/>
        <v>0</v>
      </c>
      <c r="Q1031" s="964">
        <f t="shared" si="1107"/>
        <v>0</v>
      </c>
      <c r="R1031" s="964">
        <f t="shared" si="1107"/>
        <v>0</v>
      </c>
      <c r="S1031" s="964">
        <f t="shared" si="1107"/>
        <v>0</v>
      </c>
      <c r="T1031" s="964">
        <f t="shared" si="1107"/>
        <v>0</v>
      </c>
      <c r="U1031" s="964">
        <f t="shared" si="1107"/>
        <v>0</v>
      </c>
      <c r="V1031" s="964">
        <f t="shared" si="1107"/>
        <v>0</v>
      </c>
      <c r="W1031" s="964">
        <f t="shared" si="1107"/>
        <v>0</v>
      </c>
      <c r="X1031" s="964">
        <f t="shared" si="1107"/>
        <v>0</v>
      </c>
      <c r="Y1031" s="964">
        <f t="shared" si="1107"/>
        <v>0</v>
      </c>
      <c r="Z1031" s="964">
        <f t="shared" si="1107"/>
        <v>0</v>
      </c>
      <c r="AA1031" s="964">
        <f>AA715+AA767+AA819+AA871+AA923+AA975</f>
        <v>0</v>
      </c>
      <c r="AB1031" s="964">
        <f t="shared" si="1107"/>
        <v>0</v>
      </c>
      <c r="AC1031" s="964">
        <f t="shared" si="1107"/>
        <v>0</v>
      </c>
      <c r="AD1031" s="964">
        <f t="shared" si="1107"/>
        <v>0</v>
      </c>
      <c r="AE1031" s="964">
        <f t="shared" si="1107"/>
        <v>0</v>
      </c>
      <c r="AF1031" s="964">
        <f t="shared" si="1107"/>
        <v>0</v>
      </c>
      <c r="AG1031" s="964">
        <f t="shared" si="1107"/>
        <v>0</v>
      </c>
      <c r="AH1031" s="964">
        <f t="shared" si="1107"/>
        <v>0</v>
      </c>
      <c r="AI1031" s="964">
        <f t="shared" si="1107"/>
        <v>0</v>
      </c>
      <c r="AJ1031" s="964">
        <f t="shared" si="1107"/>
        <v>0</v>
      </c>
      <c r="AK1031" s="964">
        <f t="shared" si="1107"/>
        <v>0</v>
      </c>
      <c r="AL1031" s="964">
        <f t="shared" si="1107"/>
        <v>0</v>
      </c>
      <c r="AM1031" s="1746"/>
    </row>
    <row r="1032" spans="1:39" ht="12" customHeight="1" x14ac:dyDescent="0.2">
      <c r="A1032" s="1056" t="s">
        <v>824</v>
      </c>
      <c r="B1032" s="1049"/>
      <c r="C1032" s="1059">
        <f t="shared" ref="C1032:AL1032" si="1108">C1033+C1034+C1035</f>
        <v>0</v>
      </c>
      <c r="D1032" s="1059">
        <f t="shared" si="1108"/>
        <v>0</v>
      </c>
      <c r="E1032" s="1059">
        <f t="shared" si="1108"/>
        <v>0</v>
      </c>
      <c r="F1032" s="1059">
        <f t="shared" si="1108"/>
        <v>0</v>
      </c>
      <c r="G1032" s="1059">
        <f t="shared" si="1108"/>
        <v>0</v>
      </c>
      <c r="H1032" s="1059">
        <f t="shared" si="1108"/>
        <v>0</v>
      </c>
      <c r="I1032" s="1059">
        <f t="shared" si="1108"/>
        <v>0</v>
      </c>
      <c r="J1032" s="1059">
        <f t="shared" si="1108"/>
        <v>0</v>
      </c>
      <c r="K1032" s="1059">
        <f t="shared" si="1108"/>
        <v>0</v>
      </c>
      <c r="L1032" s="1059">
        <f t="shared" si="1108"/>
        <v>0</v>
      </c>
      <c r="M1032" s="1059">
        <f t="shared" si="1108"/>
        <v>0</v>
      </c>
      <c r="N1032" s="1059">
        <f t="shared" si="1108"/>
        <v>0</v>
      </c>
      <c r="O1032" s="1059">
        <f t="shared" si="1108"/>
        <v>0</v>
      </c>
      <c r="P1032" s="1059">
        <f t="shared" si="1108"/>
        <v>0</v>
      </c>
      <c r="Q1032" s="1059">
        <f>Q1033+Q1034+Q1035</f>
        <v>0</v>
      </c>
      <c r="R1032" s="1059">
        <f>R1033+R1034+R1035</f>
        <v>0</v>
      </c>
      <c r="S1032" s="1059">
        <f t="shared" si="1108"/>
        <v>0</v>
      </c>
      <c r="T1032" s="1059">
        <f t="shared" si="1108"/>
        <v>0</v>
      </c>
      <c r="U1032" s="1059">
        <f t="shared" si="1108"/>
        <v>0</v>
      </c>
      <c r="V1032" s="1059">
        <f t="shared" si="1108"/>
        <v>0</v>
      </c>
      <c r="W1032" s="1059">
        <f>W1033+W1034+W1035</f>
        <v>0</v>
      </c>
      <c r="X1032" s="1059">
        <f t="shared" si="1108"/>
        <v>0</v>
      </c>
      <c r="Y1032" s="1059">
        <f t="shared" si="1108"/>
        <v>0</v>
      </c>
      <c r="Z1032" s="1059">
        <f t="shared" si="1108"/>
        <v>0</v>
      </c>
      <c r="AA1032" s="1059">
        <f>AA1033+AA1034+AA1035</f>
        <v>0</v>
      </c>
      <c r="AB1032" s="1059">
        <f t="shared" si="1108"/>
        <v>0</v>
      </c>
      <c r="AC1032" s="1059">
        <f t="shared" si="1108"/>
        <v>0</v>
      </c>
      <c r="AD1032" s="1059">
        <f t="shared" si="1108"/>
        <v>0</v>
      </c>
      <c r="AE1032" s="1059">
        <f>AE1033+AE1034+AE1035</f>
        <v>0</v>
      </c>
      <c r="AF1032" s="1059">
        <f>AF1033+AF1034+AF1035</f>
        <v>0</v>
      </c>
      <c r="AG1032" s="1059">
        <f t="shared" si="1108"/>
        <v>0</v>
      </c>
      <c r="AH1032" s="1059">
        <f t="shared" si="1108"/>
        <v>0</v>
      </c>
      <c r="AI1032" s="1059">
        <f t="shared" si="1108"/>
        <v>0</v>
      </c>
      <c r="AJ1032" s="1059">
        <f>AJ1033+AJ1034+AJ1035</f>
        <v>0</v>
      </c>
      <c r="AK1032" s="1059">
        <f t="shared" si="1108"/>
        <v>0</v>
      </c>
      <c r="AL1032" s="1059">
        <f t="shared" si="1108"/>
        <v>0</v>
      </c>
      <c r="AM1032" s="1746"/>
    </row>
    <row r="1033" spans="1:39" x14ac:dyDescent="0.2">
      <c r="A1033" s="1230">
        <v>266</v>
      </c>
      <c r="B1033" s="1051">
        <v>111</v>
      </c>
      <c r="C1033" s="123">
        <f t="shared" ref="C1033:AL1033" si="1109">C716+C768+C820+C872+C924+C976</f>
        <v>0</v>
      </c>
      <c r="D1033" s="964">
        <f t="shared" si="1109"/>
        <v>0</v>
      </c>
      <c r="E1033" s="964">
        <f t="shared" si="1109"/>
        <v>0</v>
      </c>
      <c r="F1033" s="964">
        <f t="shared" si="1109"/>
        <v>0</v>
      </c>
      <c r="G1033" s="964">
        <f t="shared" si="1109"/>
        <v>0</v>
      </c>
      <c r="H1033" s="964">
        <f t="shared" si="1109"/>
        <v>0</v>
      </c>
      <c r="I1033" s="964">
        <f t="shared" si="1109"/>
        <v>0</v>
      </c>
      <c r="J1033" s="964">
        <f t="shared" si="1109"/>
        <v>0</v>
      </c>
      <c r="K1033" s="964">
        <f t="shared" si="1109"/>
        <v>0</v>
      </c>
      <c r="L1033" s="964">
        <f t="shared" si="1109"/>
        <v>0</v>
      </c>
      <c r="M1033" s="964">
        <f t="shared" si="1109"/>
        <v>0</v>
      </c>
      <c r="N1033" s="964">
        <f t="shared" si="1109"/>
        <v>0</v>
      </c>
      <c r="O1033" s="964">
        <f t="shared" si="1109"/>
        <v>0</v>
      </c>
      <c r="P1033" s="964">
        <f t="shared" si="1109"/>
        <v>0</v>
      </c>
      <c r="Q1033" s="964">
        <f t="shared" si="1109"/>
        <v>0</v>
      </c>
      <c r="R1033" s="964">
        <f t="shared" si="1109"/>
        <v>0</v>
      </c>
      <c r="S1033" s="964">
        <f t="shared" si="1109"/>
        <v>0</v>
      </c>
      <c r="T1033" s="964">
        <f t="shared" si="1109"/>
        <v>0</v>
      </c>
      <c r="U1033" s="964">
        <f t="shared" si="1109"/>
        <v>0</v>
      </c>
      <c r="V1033" s="964">
        <f t="shared" si="1109"/>
        <v>0</v>
      </c>
      <c r="W1033" s="964">
        <f t="shared" si="1109"/>
        <v>0</v>
      </c>
      <c r="X1033" s="964">
        <f t="shared" si="1109"/>
        <v>0</v>
      </c>
      <c r="Y1033" s="964">
        <f t="shared" si="1109"/>
        <v>0</v>
      </c>
      <c r="Z1033" s="964">
        <f t="shared" si="1109"/>
        <v>0</v>
      </c>
      <c r="AA1033" s="964">
        <f>AA716+AA768+AA820+AA872+AA924+AA976</f>
        <v>0</v>
      </c>
      <c r="AB1033" s="964">
        <f t="shared" si="1109"/>
        <v>0</v>
      </c>
      <c r="AC1033" s="964">
        <f t="shared" si="1109"/>
        <v>0</v>
      </c>
      <c r="AD1033" s="964">
        <f t="shared" si="1109"/>
        <v>0</v>
      </c>
      <c r="AE1033" s="964">
        <f t="shared" si="1109"/>
        <v>0</v>
      </c>
      <c r="AF1033" s="964">
        <f t="shared" si="1109"/>
        <v>0</v>
      </c>
      <c r="AG1033" s="964">
        <f t="shared" si="1109"/>
        <v>0</v>
      </c>
      <c r="AH1033" s="964">
        <f t="shared" si="1109"/>
        <v>0</v>
      </c>
      <c r="AI1033" s="964">
        <f t="shared" si="1109"/>
        <v>0</v>
      </c>
      <c r="AJ1033" s="964">
        <f t="shared" si="1109"/>
        <v>0</v>
      </c>
      <c r="AK1033" s="964">
        <f t="shared" si="1109"/>
        <v>0</v>
      </c>
      <c r="AL1033" s="964">
        <f t="shared" si="1109"/>
        <v>0</v>
      </c>
      <c r="AM1033" s="1746"/>
    </row>
    <row r="1034" spans="1:39" x14ac:dyDescent="0.2">
      <c r="A1034" s="1230">
        <v>266</v>
      </c>
      <c r="B1034" s="1051">
        <v>112</v>
      </c>
      <c r="C1034" s="123">
        <f t="shared" ref="C1034:AL1034" si="1110">C717+C769+C821+C873+C925+C977</f>
        <v>0</v>
      </c>
      <c r="D1034" s="964">
        <f t="shared" si="1110"/>
        <v>0</v>
      </c>
      <c r="E1034" s="964">
        <f t="shared" si="1110"/>
        <v>0</v>
      </c>
      <c r="F1034" s="964">
        <f t="shared" si="1110"/>
        <v>0</v>
      </c>
      <c r="G1034" s="964">
        <f t="shared" si="1110"/>
        <v>0</v>
      </c>
      <c r="H1034" s="964">
        <f t="shared" si="1110"/>
        <v>0</v>
      </c>
      <c r="I1034" s="964">
        <f t="shared" si="1110"/>
        <v>0</v>
      </c>
      <c r="J1034" s="964">
        <f t="shared" si="1110"/>
        <v>0</v>
      </c>
      <c r="K1034" s="964">
        <f t="shared" si="1110"/>
        <v>0</v>
      </c>
      <c r="L1034" s="964">
        <f t="shared" si="1110"/>
        <v>0</v>
      </c>
      <c r="M1034" s="964">
        <f t="shared" si="1110"/>
        <v>0</v>
      </c>
      <c r="N1034" s="964">
        <f t="shared" si="1110"/>
        <v>0</v>
      </c>
      <c r="O1034" s="964">
        <f t="shared" si="1110"/>
        <v>0</v>
      </c>
      <c r="P1034" s="964">
        <f t="shared" si="1110"/>
        <v>0</v>
      </c>
      <c r="Q1034" s="964">
        <f t="shared" si="1110"/>
        <v>0</v>
      </c>
      <c r="R1034" s="964">
        <f t="shared" si="1110"/>
        <v>0</v>
      </c>
      <c r="S1034" s="964">
        <f t="shared" si="1110"/>
        <v>0</v>
      </c>
      <c r="T1034" s="964">
        <f t="shared" si="1110"/>
        <v>0</v>
      </c>
      <c r="U1034" s="964">
        <f t="shared" si="1110"/>
        <v>0</v>
      </c>
      <c r="V1034" s="964">
        <f t="shared" si="1110"/>
        <v>0</v>
      </c>
      <c r="W1034" s="964">
        <f t="shared" si="1110"/>
        <v>0</v>
      </c>
      <c r="X1034" s="964">
        <f t="shared" si="1110"/>
        <v>0</v>
      </c>
      <c r="Y1034" s="964">
        <f t="shared" si="1110"/>
        <v>0</v>
      </c>
      <c r="Z1034" s="964">
        <f t="shared" si="1110"/>
        <v>0</v>
      </c>
      <c r="AA1034" s="964">
        <f>AA717+AA769+AA821+AA873+AA925+AA977</f>
        <v>0</v>
      </c>
      <c r="AB1034" s="964">
        <f t="shared" si="1110"/>
        <v>0</v>
      </c>
      <c r="AC1034" s="964">
        <f t="shared" si="1110"/>
        <v>0</v>
      </c>
      <c r="AD1034" s="964">
        <f t="shared" si="1110"/>
        <v>0</v>
      </c>
      <c r="AE1034" s="964">
        <f t="shared" si="1110"/>
        <v>0</v>
      </c>
      <c r="AF1034" s="964">
        <f t="shared" si="1110"/>
        <v>0</v>
      </c>
      <c r="AG1034" s="964">
        <f t="shared" si="1110"/>
        <v>0</v>
      </c>
      <c r="AH1034" s="964">
        <f t="shared" si="1110"/>
        <v>0</v>
      </c>
      <c r="AI1034" s="964">
        <f t="shared" si="1110"/>
        <v>0</v>
      </c>
      <c r="AJ1034" s="964">
        <f t="shared" si="1110"/>
        <v>0</v>
      </c>
      <c r="AK1034" s="964">
        <f t="shared" si="1110"/>
        <v>0</v>
      </c>
      <c r="AL1034" s="964">
        <f t="shared" si="1110"/>
        <v>0</v>
      </c>
      <c r="AM1034" s="1746"/>
    </row>
    <row r="1035" spans="1:39" x14ac:dyDescent="0.2">
      <c r="A1035" s="1230">
        <v>266</v>
      </c>
      <c r="B1035" s="1051">
        <v>119</v>
      </c>
      <c r="C1035" s="123">
        <f t="shared" ref="C1035:AL1035" si="1111">C718+C770+C822+C874+C926+C978</f>
        <v>0</v>
      </c>
      <c r="D1035" s="964">
        <f t="shared" si="1111"/>
        <v>0</v>
      </c>
      <c r="E1035" s="964">
        <f t="shared" si="1111"/>
        <v>0</v>
      </c>
      <c r="F1035" s="964">
        <f t="shared" si="1111"/>
        <v>0</v>
      </c>
      <c r="G1035" s="964">
        <f t="shared" si="1111"/>
        <v>0</v>
      </c>
      <c r="H1035" s="964">
        <f t="shared" si="1111"/>
        <v>0</v>
      </c>
      <c r="I1035" s="964">
        <f t="shared" si="1111"/>
        <v>0</v>
      </c>
      <c r="J1035" s="964">
        <f t="shared" si="1111"/>
        <v>0</v>
      </c>
      <c r="K1035" s="964">
        <f t="shared" si="1111"/>
        <v>0</v>
      </c>
      <c r="L1035" s="964">
        <f t="shared" si="1111"/>
        <v>0</v>
      </c>
      <c r="M1035" s="964">
        <f t="shared" si="1111"/>
        <v>0</v>
      </c>
      <c r="N1035" s="964">
        <f t="shared" si="1111"/>
        <v>0</v>
      </c>
      <c r="O1035" s="964">
        <f t="shared" si="1111"/>
        <v>0</v>
      </c>
      <c r="P1035" s="964">
        <f t="shared" si="1111"/>
        <v>0</v>
      </c>
      <c r="Q1035" s="964">
        <f t="shared" si="1111"/>
        <v>0</v>
      </c>
      <c r="R1035" s="964">
        <f t="shared" si="1111"/>
        <v>0</v>
      </c>
      <c r="S1035" s="964">
        <f t="shared" si="1111"/>
        <v>0</v>
      </c>
      <c r="T1035" s="964">
        <f t="shared" si="1111"/>
        <v>0</v>
      </c>
      <c r="U1035" s="964">
        <f t="shared" si="1111"/>
        <v>0</v>
      </c>
      <c r="V1035" s="964">
        <f t="shared" si="1111"/>
        <v>0</v>
      </c>
      <c r="W1035" s="964">
        <f t="shared" si="1111"/>
        <v>0</v>
      </c>
      <c r="X1035" s="964">
        <f t="shared" si="1111"/>
        <v>0</v>
      </c>
      <c r="Y1035" s="964">
        <f t="shared" si="1111"/>
        <v>0</v>
      </c>
      <c r="Z1035" s="964">
        <f t="shared" si="1111"/>
        <v>0</v>
      </c>
      <c r="AA1035" s="964">
        <f>AA718+AA770+AA822+AA874+AA926+AA978</f>
        <v>0</v>
      </c>
      <c r="AB1035" s="964">
        <f t="shared" si="1111"/>
        <v>0</v>
      </c>
      <c r="AC1035" s="964">
        <f t="shared" si="1111"/>
        <v>0</v>
      </c>
      <c r="AD1035" s="964">
        <f t="shared" si="1111"/>
        <v>0</v>
      </c>
      <c r="AE1035" s="964">
        <f t="shared" si="1111"/>
        <v>0</v>
      </c>
      <c r="AF1035" s="964">
        <f t="shared" si="1111"/>
        <v>0</v>
      </c>
      <c r="AG1035" s="964">
        <f t="shared" si="1111"/>
        <v>0</v>
      </c>
      <c r="AH1035" s="964">
        <f t="shared" si="1111"/>
        <v>0</v>
      </c>
      <c r="AI1035" s="964">
        <f t="shared" si="1111"/>
        <v>0</v>
      </c>
      <c r="AJ1035" s="964">
        <f t="shared" si="1111"/>
        <v>0</v>
      </c>
      <c r="AK1035" s="964">
        <f t="shared" si="1111"/>
        <v>0</v>
      </c>
      <c r="AL1035" s="964">
        <f t="shared" si="1111"/>
        <v>0</v>
      </c>
      <c r="AM1035" s="1746"/>
    </row>
    <row r="1036" spans="1:39" hidden="1" x14ac:dyDescent="0.2">
      <c r="A1036" s="1166">
        <v>267</v>
      </c>
      <c r="B1036" s="1051">
        <v>112</v>
      </c>
      <c r="C1036" s="11"/>
      <c r="D1036" s="964">
        <f t="shared" ref="D1036:AL1036" si="1112">D719+D771+D823+D875+D927+D979</f>
        <v>0</v>
      </c>
      <c r="E1036" s="964">
        <f t="shared" si="1112"/>
        <v>0</v>
      </c>
      <c r="F1036" s="964">
        <f t="shared" si="1112"/>
        <v>0</v>
      </c>
      <c r="G1036" s="964">
        <f t="shared" si="1112"/>
        <v>0</v>
      </c>
      <c r="H1036" s="964">
        <f t="shared" si="1112"/>
        <v>0</v>
      </c>
      <c r="I1036" s="964">
        <f t="shared" si="1112"/>
        <v>0</v>
      </c>
      <c r="J1036" s="964">
        <f t="shared" si="1112"/>
        <v>0</v>
      </c>
      <c r="K1036" s="964">
        <f t="shared" si="1112"/>
        <v>0</v>
      </c>
      <c r="L1036" s="964">
        <f t="shared" si="1112"/>
        <v>0</v>
      </c>
      <c r="M1036" s="964">
        <f t="shared" si="1112"/>
        <v>0</v>
      </c>
      <c r="N1036" s="964">
        <f t="shared" si="1112"/>
        <v>0</v>
      </c>
      <c r="O1036" s="964">
        <f t="shared" si="1112"/>
        <v>0</v>
      </c>
      <c r="P1036" s="964">
        <f t="shared" si="1112"/>
        <v>0</v>
      </c>
      <c r="Q1036" s="964">
        <f t="shared" si="1112"/>
        <v>0</v>
      </c>
      <c r="R1036" s="964">
        <f t="shared" si="1112"/>
        <v>0</v>
      </c>
      <c r="S1036" s="964">
        <f t="shared" si="1112"/>
        <v>0</v>
      </c>
      <c r="T1036" s="964">
        <f t="shared" si="1112"/>
        <v>0</v>
      </c>
      <c r="U1036" s="964">
        <f t="shared" si="1112"/>
        <v>0</v>
      </c>
      <c r="V1036" s="964">
        <f t="shared" si="1112"/>
        <v>0</v>
      </c>
      <c r="W1036" s="964">
        <f t="shared" si="1112"/>
        <v>0</v>
      </c>
      <c r="X1036" s="964">
        <f t="shared" si="1112"/>
        <v>0</v>
      </c>
      <c r="Y1036" s="964">
        <f t="shared" si="1112"/>
        <v>0</v>
      </c>
      <c r="Z1036" s="964">
        <f t="shared" si="1112"/>
        <v>0</v>
      </c>
      <c r="AA1036" s="964">
        <f>AA719+AA771+AA823+AA875+AA927+AA979</f>
        <v>0</v>
      </c>
      <c r="AB1036" s="964">
        <f t="shared" si="1112"/>
        <v>0</v>
      </c>
      <c r="AC1036" s="964">
        <f t="shared" si="1112"/>
        <v>0</v>
      </c>
      <c r="AD1036" s="964">
        <f t="shared" si="1112"/>
        <v>0</v>
      </c>
      <c r="AE1036" s="964">
        <f t="shared" si="1112"/>
        <v>0</v>
      </c>
      <c r="AF1036" s="964">
        <f t="shared" si="1112"/>
        <v>0</v>
      </c>
      <c r="AG1036" s="964">
        <f t="shared" si="1112"/>
        <v>0</v>
      </c>
      <c r="AH1036" s="964">
        <f t="shared" si="1112"/>
        <v>0</v>
      </c>
      <c r="AI1036" s="964">
        <f t="shared" si="1112"/>
        <v>0</v>
      </c>
      <c r="AJ1036" s="964">
        <f t="shared" si="1112"/>
        <v>0</v>
      </c>
      <c r="AK1036" s="964">
        <f t="shared" si="1112"/>
        <v>0</v>
      </c>
      <c r="AL1036" s="964">
        <f t="shared" si="1112"/>
        <v>0</v>
      </c>
      <c r="AM1036" s="1746"/>
    </row>
    <row r="1037" spans="1:39" x14ac:dyDescent="0.2">
      <c r="A1037" s="127" t="s">
        <v>837</v>
      </c>
      <c r="B1037" s="1049"/>
      <c r="C1037" s="1059">
        <f>C1038+C1039+C1040+C1041+C1042+C1043+C1044+C1045+C1046+C1047+C1048+C1049</f>
        <v>0</v>
      </c>
      <c r="D1037" s="1059">
        <f t="shared" ref="D1037:AL1037" si="1113">D1038+D1039+D1040+D1041+D1042+D1043+D1044+D1045+D1046+D1047+D1048+D1049</f>
        <v>0</v>
      </c>
      <c r="E1037" s="1059">
        <f t="shared" si="1113"/>
        <v>0</v>
      </c>
      <c r="F1037" s="1059">
        <f t="shared" si="1113"/>
        <v>0</v>
      </c>
      <c r="G1037" s="1059">
        <f t="shared" si="1113"/>
        <v>0</v>
      </c>
      <c r="H1037" s="1059">
        <f t="shared" si="1113"/>
        <v>0</v>
      </c>
      <c r="I1037" s="1059">
        <f t="shared" si="1113"/>
        <v>0</v>
      </c>
      <c r="J1037" s="1059">
        <f t="shared" si="1113"/>
        <v>0</v>
      </c>
      <c r="K1037" s="1059">
        <f t="shared" si="1113"/>
        <v>0</v>
      </c>
      <c r="L1037" s="1059">
        <f t="shared" si="1113"/>
        <v>0</v>
      </c>
      <c r="M1037" s="1059">
        <f t="shared" si="1113"/>
        <v>0</v>
      </c>
      <c r="N1037" s="1059">
        <f t="shared" si="1113"/>
        <v>0</v>
      </c>
      <c r="O1037" s="1059">
        <f t="shared" si="1113"/>
        <v>0</v>
      </c>
      <c r="P1037" s="1059">
        <f t="shared" si="1113"/>
        <v>0</v>
      </c>
      <c r="Q1037" s="1059">
        <f>Q1038+Q1039+Q1040+Q1041+Q1042+Q1043+Q1044+Q1045+Q1046+Q1047+Q1048+Q1049</f>
        <v>0</v>
      </c>
      <c r="R1037" s="1059">
        <f>R1038+R1039+R1040+R1041+R1042+R1043+R1044+R1045+R1046+R1047+R1048+R1049</f>
        <v>0</v>
      </c>
      <c r="S1037" s="1059">
        <f t="shared" si="1113"/>
        <v>0</v>
      </c>
      <c r="T1037" s="1059">
        <f t="shared" si="1113"/>
        <v>0</v>
      </c>
      <c r="U1037" s="1059">
        <f t="shared" si="1113"/>
        <v>0</v>
      </c>
      <c r="V1037" s="1059">
        <f t="shared" si="1113"/>
        <v>0</v>
      </c>
      <c r="W1037" s="1059">
        <f>W1038+W1039+W1040+W1041+W1042+W1043+W1044+W1045+W1046+W1047+W1048+W1049</f>
        <v>0</v>
      </c>
      <c r="X1037" s="1059">
        <f t="shared" si="1113"/>
        <v>0</v>
      </c>
      <c r="Y1037" s="1059">
        <f t="shared" si="1113"/>
        <v>0</v>
      </c>
      <c r="Z1037" s="1059">
        <f t="shared" si="1113"/>
        <v>170000</v>
      </c>
      <c r="AA1037" s="1059">
        <f>AA1038+AA1039+AA1040+AA1041+AA1042+AA1043+AA1044+AA1045+AA1046+AA1047+AA1048+AA1049</f>
        <v>0</v>
      </c>
      <c r="AB1037" s="1059">
        <f t="shared" si="1113"/>
        <v>0</v>
      </c>
      <c r="AC1037" s="1059">
        <f t="shared" si="1113"/>
        <v>0</v>
      </c>
      <c r="AD1037" s="1059">
        <f t="shared" si="1113"/>
        <v>0</v>
      </c>
      <c r="AE1037" s="1059">
        <f>AE1038+AE1039+AE1040+AE1041+AE1042+AE1043+AE1044+AE1045+AE1046+AE1047+AE1048+AE1049</f>
        <v>0</v>
      </c>
      <c r="AF1037" s="1059">
        <f>AF1038+AF1039+AF1040+AF1041+AF1042+AF1043+AF1044+AF1045+AF1046+AF1047+AF1048+AF1049</f>
        <v>0</v>
      </c>
      <c r="AG1037" s="1059">
        <f t="shared" si="1113"/>
        <v>0</v>
      </c>
      <c r="AH1037" s="1059">
        <f t="shared" si="1113"/>
        <v>170000</v>
      </c>
      <c r="AI1037" s="1059">
        <f t="shared" si="1113"/>
        <v>0</v>
      </c>
      <c r="AJ1037" s="1059">
        <f>AJ1038+AJ1039+AJ1040+AJ1041+AJ1042+AJ1043+AJ1044+AJ1045+AJ1046+AJ1047+AJ1048+AJ1049</f>
        <v>0</v>
      </c>
      <c r="AK1037" s="1059">
        <f t="shared" si="1113"/>
        <v>170000</v>
      </c>
      <c r="AL1037" s="1059">
        <f t="shared" si="1113"/>
        <v>170000</v>
      </c>
      <c r="AM1037" s="1746"/>
    </row>
    <row r="1038" spans="1:39" x14ac:dyDescent="0.2">
      <c r="A1038" s="1229">
        <v>291</v>
      </c>
      <c r="B1038" s="1147">
        <v>851</v>
      </c>
      <c r="C1038" s="123">
        <f t="shared" ref="C1038:AL1038" si="1114">C720+C772+C824+C876+C928+C980</f>
        <v>0</v>
      </c>
      <c r="D1038" s="964">
        <f t="shared" si="1114"/>
        <v>0</v>
      </c>
      <c r="E1038" s="964">
        <f t="shared" si="1114"/>
        <v>0</v>
      </c>
      <c r="F1038" s="964">
        <f t="shared" si="1114"/>
        <v>0</v>
      </c>
      <c r="G1038" s="964">
        <f t="shared" si="1114"/>
        <v>0</v>
      </c>
      <c r="H1038" s="964">
        <f t="shared" si="1114"/>
        <v>0</v>
      </c>
      <c r="I1038" s="964">
        <f t="shared" si="1114"/>
        <v>0</v>
      </c>
      <c r="J1038" s="964">
        <f t="shared" si="1114"/>
        <v>0</v>
      </c>
      <c r="K1038" s="964">
        <f t="shared" si="1114"/>
        <v>0</v>
      </c>
      <c r="L1038" s="964">
        <f t="shared" si="1114"/>
        <v>0</v>
      </c>
      <c r="M1038" s="964">
        <f t="shared" si="1114"/>
        <v>0</v>
      </c>
      <c r="N1038" s="964">
        <f t="shared" si="1114"/>
        <v>0</v>
      </c>
      <c r="O1038" s="964">
        <f t="shared" si="1114"/>
        <v>0</v>
      </c>
      <c r="P1038" s="964">
        <f t="shared" si="1114"/>
        <v>0</v>
      </c>
      <c r="Q1038" s="964">
        <f t="shared" si="1114"/>
        <v>0</v>
      </c>
      <c r="R1038" s="964">
        <f t="shared" si="1114"/>
        <v>0</v>
      </c>
      <c r="S1038" s="964">
        <f t="shared" si="1114"/>
        <v>0</v>
      </c>
      <c r="T1038" s="964">
        <f t="shared" si="1114"/>
        <v>0</v>
      </c>
      <c r="U1038" s="964">
        <f t="shared" si="1114"/>
        <v>0</v>
      </c>
      <c r="V1038" s="964">
        <f t="shared" si="1114"/>
        <v>0</v>
      </c>
      <c r="W1038" s="964">
        <f t="shared" si="1114"/>
        <v>0</v>
      </c>
      <c r="X1038" s="964">
        <f t="shared" si="1114"/>
        <v>0</v>
      </c>
      <c r="Y1038" s="964">
        <f t="shared" si="1114"/>
        <v>0</v>
      </c>
      <c r="Z1038" s="964">
        <f t="shared" si="1114"/>
        <v>10000</v>
      </c>
      <c r="AA1038" s="964">
        <f t="shared" ref="AA1038:AA1051" si="1115">AA720+AA772+AA824+AA876+AA928+AA980</f>
        <v>0</v>
      </c>
      <c r="AB1038" s="964">
        <f t="shared" si="1114"/>
        <v>0</v>
      </c>
      <c r="AC1038" s="964">
        <f t="shared" si="1114"/>
        <v>0</v>
      </c>
      <c r="AD1038" s="964">
        <f t="shared" si="1114"/>
        <v>0</v>
      </c>
      <c r="AE1038" s="964">
        <f t="shared" si="1114"/>
        <v>0</v>
      </c>
      <c r="AF1038" s="964">
        <f t="shared" si="1114"/>
        <v>0</v>
      </c>
      <c r="AG1038" s="964">
        <f t="shared" si="1114"/>
        <v>0</v>
      </c>
      <c r="AH1038" s="964">
        <f t="shared" si="1114"/>
        <v>10000</v>
      </c>
      <c r="AI1038" s="964">
        <f t="shared" si="1114"/>
        <v>0</v>
      </c>
      <c r="AJ1038" s="964">
        <f t="shared" si="1114"/>
        <v>0</v>
      </c>
      <c r="AK1038" s="964">
        <f t="shared" si="1114"/>
        <v>10000</v>
      </c>
      <c r="AL1038" s="964">
        <f t="shared" si="1114"/>
        <v>10000</v>
      </c>
      <c r="AM1038" s="1746"/>
    </row>
    <row r="1039" spans="1:39" x14ac:dyDescent="0.2">
      <c r="A1039" s="1229">
        <v>291</v>
      </c>
      <c r="B1039" s="1147">
        <v>851</v>
      </c>
      <c r="C1039" s="123">
        <f t="shared" ref="C1039:AL1039" si="1116">C721+C773+C825+C877+C929+C981</f>
        <v>0</v>
      </c>
      <c r="D1039" s="964">
        <f t="shared" si="1116"/>
        <v>0</v>
      </c>
      <c r="E1039" s="964">
        <f t="shared" si="1116"/>
        <v>0</v>
      </c>
      <c r="F1039" s="964">
        <f t="shared" si="1116"/>
        <v>0</v>
      </c>
      <c r="G1039" s="964">
        <f t="shared" si="1116"/>
        <v>0</v>
      </c>
      <c r="H1039" s="964">
        <f t="shared" si="1116"/>
        <v>0</v>
      </c>
      <c r="I1039" s="964">
        <f t="shared" si="1116"/>
        <v>0</v>
      </c>
      <c r="J1039" s="964">
        <f t="shared" si="1116"/>
        <v>0</v>
      </c>
      <c r="K1039" s="964">
        <f t="shared" si="1116"/>
        <v>0</v>
      </c>
      <c r="L1039" s="964">
        <f t="shared" si="1116"/>
        <v>0</v>
      </c>
      <c r="M1039" s="964">
        <f t="shared" si="1116"/>
        <v>0</v>
      </c>
      <c r="N1039" s="964">
        <f t="shared" si="1116"/>
        <v>0</v>
      </c>
      <c r="O1039" s="964">
        <f t="shared" si="1116"/>
        <v>0</v>
      </c>
      <c r="P1039" s="964">
        <f t="shared" si="1116"/>
        <v>0</v>
      </c>
      <c r="Q1039" s="964">
        <f t="shared" si="1116"/>
        <v>0</v>
      </c>
      <c r="R1039" s="964">
        <f t="shared" si="1116"/>
        <v>0</v>
      </c>
      <c r="S1039" s="964">
        <f t="shared" si="1116"/>
        <v>0</v>
      </c>
      <c r="T1039" s="964">
        <f t="shared" si="1116"/>
        <v>0</v>
      </c>
      <c r="U1039" s="964">
        <f t="shared" si="1116"/>
        <v>0</v>
      </c>
      <c r="V1039" s="964">
        <f t="shared" si="1116"/>
        <v>0</v>
      </c>
      <c r="W1039" s="964">
        <f t="shared" si="1116"/>
        <v>0</v>
      </c>
      <c r="X1039" s="964">
        <f t="shared" si="1116"/>
        <v>0</v>
      </c>
      <c r="Y1039" s="964">
        <f t="shared" si="1116"/>
        <v>0</v>
      </c>
      <c r="Z1039" s="964">
        <f t="shared" si="1116"/>
        <v>160000</v>
      </c>
      <c r="AA1039" s="964">
        <f t="shared" si="1115"/>
        <v>0</v>
      </c>
      <c r="AB1039" s="964">
        <f t="shared" si="1116"/>
        <v>0</v>
      </c>
      <c r="AC1039" s="964">
        <f t="shared" si="1116"/>
        <v>0</v>
      </c>
      <c r="AD1039" s="964">
        <f t="shared" si="1116"/>
        <v>0</v>
      </c>
      <c r="AE1039" s="964">
        <f t="shared" si="1116"/>
        <v>0</v>
      </c>
      <c r="AF1039" s="964">
        <f t="shared" si="1116"/>
        <v>0</v>
      </c>
      <c r="AG1039" s="964">
        <f t="shared" si="1116"/>
        <v>0</v>
      </c>
      <c r="AH1039" s="964">
        <f t="shared" si="1116"/>
        <v>160000</v>
      </c>
      <c r="AI1039" s="964">
        <f t="shared" si="1116"/>
        <v>0</v>
      </c>
      <c r="AJ1039" s="964">
        <f t="shared" si="1116"/>
        <v>0</v>
      </c>
      <c r="AK1039" s="964">
        <f t="shared" si="1116"/>
        <v>160000</v>
      </c>
      <c r="AL1039" s="964">
        <f t="shared" si="1116"/>
        <v>160000</v>
      </c>
      <c r="AM1039" s="1746"/>
    </row>
    <row r="1040" spans="1:39" x14ac:dyDescent="0.2">
      <c r="A1040" s="1229">
        <v>291</v>
      </c>
      <c r="B1040" s="1049">
        <v>852</v>
      </c>
      <c r="C1040" s="123">
        <f t="shared" ref="C1040:AL1040" si="1117">C722+C774+C826+C878+C930+C982</f>
        <v>0</v>
      </c>
      <c r="D1040" s="964">
        <f t="shared" si="1117"/>
        <v>0</v>
      </c>
      <c r="E1040" s="964">
        <f t="shared" si="1117"/>
        <v>0</v>
      </c>
      <c r="F1040" s="964">
        <f t="shared" si="1117"/>
        <v>0</v>
      </c>
      <c r="G1040" s="964">
        <f t="shared" si="1117"/>
        <v>0</v>
      </c>
      <c r="H1040" s="964">
        <f t="shared" si="1117"/>
        <v>0</v>
      </c>
      <c r="I1040" s="964">
        <f t="shared" si="1117"/>
        <v>0</v>
      </c>
      <c r="J1040" s="964">
        <f t="shared" si="1117"/>
        <v>0</v>
      </c>
      <c r="K1040" s="964">
        <f t="shared" si="1117"/>
        <v>0</v>
      </c>
      <c r="L1040" s="964">
        <f t="shared" si="1117"/>
        <v>0</v>
      </c>
      <c r="M1040" s="964">
        <f t="shared" si="1117"/>
        <v>0</v>
      </c>
      <c r="N1040" s="964">
        <f t="shared" si="1117"/>
        <v>0</v>
      </c>
      <c r="O1040" s="964">
        <f t="shared" si="1117"/>
        <v>0</v>
      </c>
      <c r="P1040" s="964">
        <f t="shared" si="1117"/>
        <v>0</v>
      </c>
      <c r="Q1040" s="964">
        <f t="shared" si="1117"/>
        <v>0</v>
      </c>
      <c r="R1040" s="964">
        <f t="shared" si="1117"/>
        <v>0</v>
      </c>
      <c r="S1040" s="964">
        <f t="shared" si="1117"/>
        <v>0</v>
      </c>
      <c r="T1040" s="964">
        <f t="shared" si="1117"/>
        <v>0</v>
      </c>
      <c r="U1040" s="964">
        <f t="shared" si="1117"/>
        <v>0</v>
      </c>
      <c r="V1040" s="964">
        <f t="shared" si="1117"/>
        <v>0</v>
      </c>
      <c r="W1040" s="964">
        <f t="shared" si="1117"/>
        <v>0</v>
      </c>
      <c r="X1040" s="964">
        <f t="shared" si="1117"/>
        <v>0</v>
      </c>
      <c r="Y1040" s="964">
        <f t="shared" si="1117"/>
        <v>0</v>
      </c>
      <c r="Z1040" s="964">
        <f t="shared" si="1117"/>
        <v>0</v>
      </c>
      <c r="AA1040" s="964">
        <f t="shared" si="1115"/>
        <v>0</v>
      </c>
      <c r="AB1040" s="964">
        <f t="shared" si="1117"/>
        <v>0</v>
      </c>
      <c r="AC1040" s="964">
        <f t="shared" si="1117"/>
        <v>0</v>
      </c>
      <c r="AD1040" s="964">
        <f t="shared" si="1117"/>
        <v>0</v>
      </c>
      <c r="AE1040" s="964">
        <f t="shared" si="1117"/>
        <v>0</v>
      </c>
      <c r="AF1040" s="964">
        <f t="shared" si="1117"/>
        <v>0</v>
      </c>
      <c r="AG1040" s="964">
        <f t="shared" si="1117"/>
        <v>0</v>
      </c>
      <c r="AH1040" s="964">
        <f t="shared" si="1117"/>
        <v>0</v>
      </c>
      <c r="AI1040" s="964">
        <f t="shared" si="1117"/>
        <v>0</v>
      </c>
      <c r="AJ1040" s="964">
        <f t="shared" si="1117"/>
        <v>0</v>
      </c>
      <c r="AK1040" s="964">
        <f t="shared" si="1117"/>
        <v>0</v>
      </c>
      <c r="AL1040" s="964">
        <f t="shared" si="1117"/>
        <v>0</v>
      </c>
      <c r="AM1040" s="1746"/>
    </row>
    <row r="1041" spans="1:39" x14ac:dyDescent="0.2">
      <c r="A1041" s="1229">
        <v>291</v>
      </c>
      <c r="B1041" s="1147">
        <v>853</v>
      </c>
      <c r="C1041" s="123">
        <f t="shared" ref="C1041:AL1041" si="1118">C723+C775+C827+C879+C931+C983</f>
        <v>0</v>
      </c>
      <c r="D1041" s="964">
        <f t="shared" si="1118"/>
        <v>0</v>
      </c>
      <c r="E1041" s="964">
        <f t="shared" si="1118"/>
        <v>0</v>
      </c>
      <c r="F1041" s="964">
        <f t="shared" si="1118"/>
        <v>0</v>
      </c>
      <c r="G1041" s="964">
        <f t="shared" si="1118"/>
        <v>0</v>
      </c>
      <c r="H1041" s="964">
        <f t="shared" si="1118"/>
        <v>0</v>
      </c>
      <c r="I1041" s="964">
        <f t="shared" si="1118"/>
        <v>0</v>
      </c>
      <c r="J1041" s="964">
        <f t="shared" si="1118"/>
        <v>0</v>
      </c>
      <c r="K1041" s="964">
        <f t="shared" si="1118"/>
        <v>0</v>
      </c>
      <c r="L1041" s="964">
        <f t="shared" si="1118"/>
        <v>0</v>
      </c>
      <c r="M1041" s="964">
        <f t="shared" si="1118"/>
        <v>0</v>
      </c>
      <c r="N1041" s="964">
        <f t="shared" si="1118"/>
        <v>0</v>
      </c>
      <c r="O1041" s="964">
        <f t="shared" si="1118"/>
        <v>0</v>
      </c>
      <c r="P1041" s="964">
        <f t="shared" si="1118"/>
        <v>0</v>
      </c>
      <c r="Q1041" s="964">
        <f t="shared" si="1118"/>
        <v>0</v>
      </c>
      <c r="R1041" s="964">
        <f t="shared" si="1118"/>
        <v>0</v>
      </c>
      <c r="S1041" s="964">
        <f t="shared" si="1118"/>
        <v>0</v>
      </c>
      <c r="T1041" s="964">
        <f t="shared" si="1118"/>
        <v>0</v>
      </c>
      <c r="U1041" s="964">
        <f t="shared" si="1118"/>
        <v>0</v>
      </c>
      <c r="V1041" s="964">
        <f t="shared" si="1118"/>
        <v>0</v>
      </c>
      <c r="W1041" s="964">
        <f t="shared" si="1118"/>
        <v>0</v>
      </c>
      <c r="X1041" s="964">
        <f t="shared" si="1118"/>
        <v>0</v>
      </c>
      <c r="Y1041" s="964">
        <f t="shared" si="1118"/>
        <v>0</v>
      </c>
      <c r="Z1041" s="964">
        <f t="shared" si="1118"/>
        <v>0</v>
      </c>
      <c r="AA1041" s="964">
        <f t="shared" si="1115"/>
        <v>0</v>
      </c>
      <c r="AB1041" s="964">
        <f t="shared" si="1118"/>
        <v>0</v>
      </c>
      <c r="AC1041" s="964">
        <f t="shared" si="1118"/>
        <v>0</v>
      </c>
      <c r="AD1041" s="964">
        <f t="shared" si="1118"/>
        <v>0</v>
      </c>
      <c r="AE1041" s="964">
        <f t="shared" si="1118"/>
        <v>0</v>
      </c>
      <c r="AF1041" s="964">
        <f t="shared" si="1118"/>
        <v>0</v>
      </c>
      <c r="AG1041" s="964">
        <f t="shared" si="1118"/>
        <v>0</v>
      </c>
      <c r="AH1041" s="964">
        <f t="shared" si="1118"/>
        <v>0</v>
      </c>
      <c r="AI1041" s="964">
        <f t="shared" si="1118"/>
        <v>0</v>
      </c>
      <c r="AJ1041" s="964">
        <f t="shared" si="1118"/>
        <v>0</v>
      </c>
      <c r="AK1041" s="964">
        <f t="shared" si="1118"/>
        <v>0</v>
      </c>
      <c r="AL1041" s="964">
        <f t="shared" si="1118"/>
        <v>0</v>
      </c>
      <c r="AM1041" s="1746"/>
    </row>
    <row r="1042" spans="1:39" x14ac:dyDescent="0.2">
      <c r="A1042" s="1229">
        <v>292</v>
      </c>
      <c r="B1042" s="1049">
        <v>853</v>
      </c>
      <c r="C1042" s="123">
        <f t="shared" ref="C1042:AL1042" si="1119">C724+C776+C828+C880+C932+C984</f>
        <v>0</v>
      </c>
      <c r="D1042" s="964">
        <f t="shared" si="1119"/>
        <v>0</v>
      </c>
      <c r="E1042" s="964">
        <f t="shared" si="1119"/>
        <v>0</v>
      </c>
      <c r="F1042" s="964">
        <f t="shared" si="1119"/>
        <v>0</v>
      </c>
      <c r="G1042" s="964">
        <f t="shared" si="1119"/>
        <v>0</v>
      </c>
      <c r="H1042" s="964">
        <f t="shared" si="1119"/>
        <v>0</v>
      </c>
      <c r="I1042" s="964">
        <f t="shared" si="1119"/>
        <v>0</v>
      </c>
      <c r="J1042" s="964">
        <f t="shared" si="1119"/>
        <v>0</v>
      </c>
      <c r="K1042" s="964">
        <f t="shared" si="1119"/>
        <v>0</v>
      </c>
      <c r="L1042" s="964">
        <f t="shared" si="1119"/>
        <v>0</v>
      </c>
      <c r="M1042" s="964">
        <f t="shared" si="1119"/>
        <v>0</v>
      </c>
      <c r="N1042" s="964">
        <f t="shared" si="1119"/>
        <v>0</v>
      </c>
      <c r="O1042" s="964">
        <f t="shared" si="1119"/>
        <v>0</v>
      </c>
      <c r="P1042" s="964">
        <f t="shared" si="1119"/>
        <v>0</v>
      </c>
      <c r="Q1042" s="964">
        <f t="shared" si="1119"/>
        <v>0</v>
      </c>
      <c r="R1042" s="964">
        <f t="shared" si="1119"/>
        <v>0</v>
      </c>
      <c r="S1042" s="964">
        <f t="shared" si="1119"/>
        <v>0</v>
      </c>
      <c r="T1042" s="964">
        <f t="shared" si="1119"/>
        <v>0</v>
      </c>
      <c r="U1042" s="964">
        <f t="shared" si="1119"/>
        <v>0</v>
      </c>
      <c r="V1042" s="964">
        <f t="shared" si="1119"/>
        <v>0</v>
      </c>
      <c r="W1042" s="964">
        <f t="shared" si="1119"/>
        <v>0</v>
      </c>
      <c r="X1042" s="964">
        <f t="shared" si="1119"/>
        <v>0</v>
      </c>
      <c r="Y1042" s="964">
        <f t="shared" si="1119"/>
        <v>0</v>
      </c>
      <c r="Z1042" s="964">
        <f t="shared" si="1119"/>
        <v>0</v>
      </c>
      <c r="AA1042" s="964">
        <f t="shared" si="1115"/>
        <v>0</v>
      </c>
      <c r="AB1042" s="964">
        <f t="shared" si="1119"/>
        <v>0</v>
      </c>
      <c r="AC1042" s="964">
        <f t="shared" si="1119"/>
        <v>0</v>
      </c>
      <c r="AD1042" s="964">
        <f t="shared" si="1119"/>
        <v>0</v>
      </c>
      <c r="AE1042" s="964">
        <f t="shared" si="1119"/>
        <v>0</v>
      </c>
      <c r="AF1042" s="964">
        <f t="shared" si="1119"/>
        <v>0</v>
      </c>
      <c r="AG1042" s="964">
        <f t="shared" si="1119"/>
        <v>0</v>
      </c>
      <c r="AH1042" s="964">
        <f t="shared" si="1119"/>
        <v>0</v>
      </c>
      <c r="AI1042" s="964">
        <f t="shared" si="1119"/>
        <v>0</v>
      </c>
      <c r="AJ1042" s="964">
        <f t="shared" si="1119"/>
        <v>0</v>
      </c>
      <c r="AK1042" s="964">
        <f t="shared" si="1119"/>
        <v>0</v>
      </c>
      <c r="AL1042" s="964">
        <f t="shared" si="1119"/>
        <v>0</v>
      </c>
      <c r="AM1042" s="1746"/>
    </row>
    <row r="1043" spans="1:39" x14ac:dyDescent="0.2">
      <c r="A1043" s="1229">
        <v>293</v>
      </c>
      <c r="B1043" s="1049">
        <v>851</v>
      </c>
      <c r="C1043" s="123">
        <f t="shared" ref="C1043:AL1043" si="1120">C725+C777+C829+C881+C933+C985</f>
        <v>0</v>
      </c>
      <c r="D1043" s="964">
        <f t="shared" si="1120"/>
        <v>0</v>
      </c>
      <c r="E1043" s="964">
        <f t="shared" si="1120"/>
        <v>0</v>
      </c>
      <c r="F1043" s="964">
        <f t="shared" si="1120"/>
        <v>0</v>
      </c>
      <c r="G1043" s="964">
        <f t="shared" si="1120"/>
        <v>0</v>
      </c>
      <c r="H1043" s="964">
        <f t="shared" si="1120"/>
        <v>0</v>
      </c>
      <c r="I1043" s="964">
        <f t="shared" si="1120"/>
        <v>0</v>
      </c>
      <c r="J1043" s="964">
        <f t="shared" si="1120"/>
        <v>0</v>
      </c>
      <c r="K1043" s="964">
        <f t="shared" si="1120"/>
        <v>0</v>
      </c>
      <c r="L1043" s="964">
        <f t="shared" si="1120"/>
        <v>0</v>
      </c>
      <c r="M1043" s="964">
        <f t="shared" si="1120"/>
        <v>0</v>
      </c>
      <c r="N1043" s="964">
        <f t="shared" si="1120"/>
        <v>0</v>
      </c>
      <c r="O1043" s="964">
        <f t="shared" si="1120"/>
        <v>0</v>
      </c>
      <c r="P1043" s="964">
        <f t="shared" si="1120"/>
        <v>0</v>
      </c>
      <c r="Q1043" s="964">
        <f t="shared" si="1120"/>
        <v>0</v>
      </c>
      <c r="R1043" s="964">
        <f t="shared" si="1120"/>
        <v>0</v>
      </c>
      <c r="S1043" s="964">
        <f t="shared" si="1120"/>
        <v>0</v>
      </c>
      <c r="T1043" s="964">
        <f t="shared" si="1120"/>
        <v>0</v>
      </c>
      <c r="U1043" s="964">
        <f t="shared" si="1120"/>
        <v>0</v>
      </c>
      <c r="V1043" s="964">
        <f t="shared" si="1120"/>
        <v>0</v>
      </c>
      <c r="W1043" s="964">
        <f t="shared" si="1120"/>
        <v>0</v>
      </c>
      <c r="X1043" s="964">
        <f t="shared" si="1120"/>
        <v>0</v>
      </c>
      <c r="Y1043" s="964">
        <f t="shared" si="1120"/>
        <v>0</v>
      </c>
      <c r="Z1043" s="964">
        <f t="shared" si="1120"/>
        <v>0</v>
      </c>
      <c r="AA1043" s="964">
        <f t="shared" si="1115"/>
        <v>0</v>
      </c>
      <c r="AB1043" s="964">
        <f t="shared" si="1120"/>
        <v>0</v>
      </c>
      <c r="AC1043" s="964">
        <f t="shared" si="1120"/>
        <v>0</v>
      </c>
      <c r="AD1043" s="964">
        <f t="shared" si="1120"/>
        <v>0</v>
      </c>
      <c r="AE1043" s="964">
        <f t="shared" si="1120"/>
        <v>0</v>
      </c>
      <c r="AF1043" s="964">
        <f t="shared" si="1120"/>
        <v>0</v>
      </c>
      <c r="AG1043" s="964">
        <f t="shared" si="1120"/>
        <v>0</v>
      </c>
      <c r="AH1043" s="964">
        <f t="shared" si="1120"/>
        <v>0</v>
      </c>
      <c r="AI1043" s="964">
        <f t="shared" si="1120"/>
        <v>0</v>
      </c>
      <c r="AJ1043" s="964">
        <f t="shared" si="1120"/>
        <v>0</v>
      </c>
      <c r="AK1043" s="964">
        <f t="shared" si="1120"/>
        <v>0</v>
      </c>
      <c r="AL1043" s="964">
        <f t="shared" si="1120"/>
        <v>0</v>
      </c>
      <c r="AM1043" s="1746"/>
    </row>
    <row r="1044" spans="1:39" x14ac:dyDescent="0.2">
      <c r="A1044" s="1229">
        <v>293</v>
      </c>
      <c r="B1044" s="1049">
        <v>853</v>
      </c>
      <c r="C1044" s="123">
        <f t="shared" ref="C1044:AL1044" si="1121">C726+C778+C830+C882+C934+C986</f>
        <v>0</v>
      </c>
      <c r="D1044" s="964">
        <f t="shared" si="1121"/>
        <v>0</v>
      </c>
      <c r="E1044" s="964">
        <f t="shared" si="1121"/>
        <v>0</v>
      </c>
      <c r="F1044" s="964">
        <f t="shared" si="1121"/>
        <v>0</v>
      </c>
      <c r="G1044" s="964">
        <f t="shared" si="1121"/>
        <v>0</v>
      </c>
      <c r="H1044" s="964">
        <f t="shared" si="1121"/>
        <v>0</v>
      </c>
      <c r="I1044" s="964">
        <f t="shared" si="1121"/>
        <v>0</v>
      </c>
      <c r="J1044" s="964">
        <f t="shared" si="1121"/>
        <v>0</v>
      </c>
      <c r="K1044" s="964">
        <f t="shared" si="1121"/>
        <v>0</v>
      </c>
      <c r="L1044" s="964">
        <f t="shared" si="1121"/>
        <v>0</v>
      </c>
      <c r="M1044" s="964">
        <f t="shared" si="1121"/>
        <v>0</v>
      </c>
      <c r="N1044" s="964">
        <f t="shared" si="1121"/>
        <v>0</v>
      </c>
      <c r="O1044" s="964">
        <f t="shared" si="1121"/>
        <v>0</v>
      </c>
      <c r="P1044" s="964">
        <f t="shared" si="1121"/>
        <v>0</v>
      </c>
      <c r="Q1044" s="964">
        <f t="shared" si="1121"/>
        <v>0</v>
      </c>
      <c r="R1044" s="964">
        <f t="shared" si="1121"/>
        <v>0</v>
      </c>
      <c r="S1044" s="964">
        <f t="shared" si="1121"/>
        <v>0</v>
      </c>
      <c r="T1044" s="964">
        <f t="shared" si="1121"/>
        <v>0</v>
      </c>
      <c r="U1044" s="964">
        <f t="shared" si="1121"/>
        <v>0</v>
      </c>
      <c r="V1044" s="964">
        <f t="shared" si="1121"/>
        <v>0</v>
      </c>
      <c r="W1044" s="964">
        <f t="shared" si="1121"/>
        <v>0</v>
      </c>
      <c r="X1044" s="964">
        <f t="shared" si="1121"/>
        <v>0</v>
      </c>
      <c r="Y1044" s="964">
        <f t="shared" si="1121"/>
        <v>0</v>
      </c>
      <c r="Z1044" s="964">
        <f t="shared" si="1121"/>
        <v>0</v>
      </c>
      <c r="AA1044" s="964">
        <f t="shared" si="1115"/>
        <v>0</v>
      </c>
      <c r="AB1044" s="964">
        <f t="shared" si="1121"/>
        <v>0</v>
      </c>
      <c r="AC1044" s="964">
        <f t="shared" si="1121"/>
        <v>0</v>
      </c>
      <c r="AD1044" s="964">
        <f t="shared" si="1121"/>
        <v>0</v>
      </c>
      <c r="AE1044" s="964">
        <f t="shared" si="1121"/>
        <v>0</v>
      </c>
      <c r="AF1044" s="964">
        <f t="shared" si="1121"/>
        <v>0</v>
      </c>
      <c r="AG1044" s="964">
        <f t="shared" si="1121"/>
        <v>0</v>
      </c>
      <c r="AH1044" s="964">
        <f t="shared" si="1121"/>
        <v>0</v>
      </c>
      <c r="AI1044" s="964">
        <f t="shared" si="1121"/>
        <v>0</v>
      </c>
      <c r="AJ1044" s="964">
        <f t="shared" si="1121"/>
        <v>0</v>
      </c>
      <c r="AK1044" s="964">
        <f t="shared" si="1121"/>
        <v>0</v>
      </c>
      <c r="AL1044" s="964">
        <f t="shared" si="1121"/>
        <v>0</v>
      </c>
      <c r="AM1044" s="1746"/>
    </row>
    <row r="1045" spans="1:39" x14ac:dyDescent="0.2">
      <c r="A1045" s="1229">
        <v>296</v>
      </c>
      <c r="B1045" s="1049">
        <v>244</v>
      </c>
      <c r="C1045" s="123">
        <f t="shared" ref="C1045:AL1045" si="1122">C727+C779+C831+C883+C935+C987</f>
        <v>0</v>
      </c>
      <c r="D1045" s="964">
        <f t="shared" si="1122"/>
        <v>0</v>
      </c>
      <c r="E1045" s="964">
        <f t="shared" si="1122"/>
        <v>0</v>
      </c>
      <c r="F1045" s="964">
        <f t="shared" si="1122"/>
        <v>0</v>
      </c>
      <c r="G1045" s="964">
        <f t="shared" si="1122"/>
        <v>0</v>
      </c>
      <c r="H1045" s="964">
        <f t="shared" si="1122"/>
        <v>0</v>
      </c>
      <c r="I1045" s="964">
        <f t="shared" si="1122"/>
        <v>0</v>
      </c>
      <c r="J1045" s="964">
        <f t="shared" si="1122"/>
        <v>0</v>
      </c>
      <c r="K1045" s="964">
        <f t="shared" si="1122"/>
        <v>0</v>
      </c>
      <c r="L1045" s="964">
        <f t="shared" si="1122"/>
        <v>0</v>
      </c>
      <c r="M1045" s="964">
        <f t="shared" si="1122"/>
        <v>0</v>
      </c>
      <c r="N1045" s="964">
        <f t="shared" si="1122"/>
        <v>0</v>
      </c>
      <c r="O1045" s="964">
        <f t="shared" si="1122"/>
        <v>0</v>
      </c>
      <c r="P1045" s="964">
        <f t="shared" si="1122"/>
        <v>0</v>
      </c>
      <c r="Q1045" s="964">
        <f t="shared" si="1122"/>
        <v>0</v>
      </c>
      <c r="R1045" s="964">
        <f t="shared" si="1122"/>
        <v>0</v>
      </c>
      <c r="S1045" s="964">
        <f t="shared" si="1122"/>
        <v>0</v>
      </c>
      <c r="T1045" s="964">
        <f t="shared" si="1122"/>
        <v>0</v>
      </c>
      <c r="U1045" s="964">
        <f t="shared" si="1122"/>
        <v>0</v>
      </c>
      <c r="V1045" s="964">
        <f t="shared" si="1122"/>
        <v>0</v>
      </c>
      <c r="W1045" s="964">
        <f t="shared" si="1122"/>
        <v>0</v>
      </c>
      <c r="X1045" s="964">
        <f t="shared" si="1122"/>
        <v>0</v>
      </c>
      <c r="Y1045" s="964">
        <f t="shared" si="1122"/>
        <v>0</v>
      </c>
      <c r="Z1045" s="964">
        <f t="shared" si="1122"/>
        <v>0</v>
      </c>
      <c r="AA1045" s="964">
        <f t="shared" si="1115"/>
        <v>0</v>
      </c>
      <c r="AB1045" s="964">
        <f t="shared" si="1122"/>
        <v>0</v>
      </c>
      <c r="AC1045" s="964">
        <f t="shared" si="1122"/>
        <v>0</v>
      </c>
      <c r="AD1045" s="964">
        <f t="shared" si="1122"/>
        <v>0</v>
      </c>
      <c r="AE1045" s="964">
        <f t="shared" si="1122"/>
        <v>0</v>
      </c>
      <c r="AF1045" s="964">
        <f t="shared" si="1122"/>
        <v>0</v>
      </c>
      <c r="AG1045" s="964">
        <f t="shared" si="1122"/>
        <v>0</v>
      </c>
      <c r="AH1045" s="964">
        <f t="shared" si="1122"/>
        <v>0</v>
      </c>
      <c r="AI1045" s="964">
        <f t="shared" si="1122"/>
        <v>0</v>
      </c>
      <c r="AJ1045" s="964">
        <f t="shared" si="1122"/>
        <v>0</v>
      </c>
      <c r="AK1045" s="964">
        <f t="shared" si="1122"/>
        <v>0</v>
      </c>
      <c r="AL1045" s="964">
        <f t="shared" si="1122"/>
        <v>0</v>
      </c>
      <c r="AM1045" s="1746"/>
    </row>
    <row r="1046" spans="1:39" x14ac:dyDescent="0.2">
      <c r="A1046" s="1229">
        <v>296</v>
      </c>
      <c r="B1046" s="1049">
        <v>340</v>
      </c>
      <c r="C1046" s="123">
        <f t="shared" ref="C1046:AL1046" si="1123">C728+C780+C832+C884+C936+C988</f>
        <v>0</v>
      </c>
      <c r="D1046" s="964">
        <f t="shared" si="1123"/>
        <v>0</v>
      </c>
      <c r="E1046" s="964">
        <f t="shared" si="1123"/>
        <v>0</v>
      </c>
      <c r="F1046" s="964">
        <f t="shared" si="1123"/>
        <v>0</v>
      </c>
      <c r="G1046" s="964">
        <f t="shared" si="1123"/>
        <v>0</v>
      </c>
      <c r="H1046" s="964">
        <f t="shared" si="1123"/>
        <v>0</v>
      </c>
      <c r="I1046" s="964">
        <f t="shared" si="1123"/>
        <v>0</v>
      </c>
      <c r="J1046" s="964">
        <f t="shared" si="1123"/>
        <v>0</v>
      </c>
      <c r="K1046" s="964">
        <f t="shared" si="1123"/>
        <v>0</v>
      </c>
      <c r="L1046" s="964">
        <f t="shared" si="1123"/>
        <v>0</v>
      </c>
      <c r="M1046" s="964">
        <f t="shared" si="1123"/>
        <v>0</v>
      </c>
      <c r="N1046" s="964">
        <f t="shared" si="1123"/>
        <v>0</v>
      </c>
      <c r="O1046" s="964">
        <f t="shared" si="1123"/>
        <v>0</v>
      </c>
      <c r="P1046" s="964">
        <f t="shared" si="1123"/>
        <v>0</v>
      </c>
      <c r="Q1046" s="964">
        <f t="shared" si="1123"/>
        <v>0</v>
      </c>
      <c r="R1046" s="964">
        <f t="shared" si="1123"/>
        <v>0</v>
      </c>
      <c r="S1046" s="964">
        <f t="shared" si="1123"/>
        <v>0</v>
      </c>
      <c r="T1046" s="964">
        <f t="shared" si="1123"/>
        <v>0</v>
      </c>
      <c r="U1046" s="964">
        <f t="shared" si="1123"/>
        <v>0</v>
      </c>
      <c r="V1046" s="964">
        <f t="shared" si="1123"/>
        <v>0</v>
      </c>
      <c r="W1046" s="964">
        <f t="shared" si="1123"/>
        <v>0</v>
      </c>
      <c r="X1046" s="964">
        <f t="shared" si="1123"/>
        <v>0</v>
      </c>
      <c r="Y1046" s="964">
        <f t="shared" si="1123"/>
        <v>0</v>
      </c>
      <c r="Z1046" s="964">
        <f t="shared" si="1123"/>
        <v>0</v>
      </c>
      <c r="AA1046" s="964">
        <f t="shared" si="1115"/>
        <v>0</v>
      </c>
      <c r="AB1046" s="964">
        <f t="shared" si="1123"/>
        <v>0</v>
      </c>
      <c r="AC1046" s="964">
        <f t="shared" si="1123"/>
        <v>0</v>
      </c>
      <c r="AD1046" s="964">
        <f t="shared" si="1123"/>
        <v>0</v>
      </c>
      <c r="AE1046" s="964">
        <f t="shared" si="1123"/>
        <v>0</v>
      </c>
      <c r="AF1046" s="964">
        <f t="shared" si="1123"/>
        <v>0</v>
      </c>
      <c r="AG1046" s="964">
        <f t="shared" si="1123"/>
        <v>0</v>
      </c>
      <c r="AH1046" s="964">
        <f t="shared" si="1123"/>
        <v>0</v>
      </c>
      <c r="AI1046" s="964">
        <f t="shared" si="1123"/>
        <v>0</v>
      </c>
      <c r="AJ1046" s="964">
        <f t="shared" si="1123"/>
        <v>0</v>
      </c>
      <c r="AK1046" s="964">
        <f t="shared" si="1123"/>
        <v>0</v>
      </c>
      <c r="AL1046" s="964">
        <f t="shared" si="1123"/>
        <v>0</v>
      </c>
      <c r="AM1046" s="1746"/>
    </row>
    <row r="1047" spans="1:39" hidden="1" x14ac:dyDescent="0.2">
      <c r="A1047" s="1229">
        <v>296</v>
      </c>
      <c r="B1047" s="1049">
        <v>360</v>
      </c>
      <c r="C1047" s="123">
        <f t="shared" ref="C1047:AL1047" si="1124">C729+C781+C833+C885+C937+C989</f>
        <v>0</v>
      </c>
      <c r="D1047" s="964">
        <f t="shared" si="1124"/>
        <v>0</v>
      </c>
      <c r="E1047" s="964">
        <f t="shared" si="1124"/>
        <v>0</v>
      </c>
      <c r="F1047" s="964">
        <f t="shared" si="1124"/>
        <v>0</v>
      </c>
      <c r="G1047" s="964">
        <f t="shared" si="1124"/>
        <v>0</v>
      </c>
      <c r="H1047" s="964">
        <f t="shared" si="1124"/>
        <v>0</v>
      </c>
      <c r="I1047" s="964">
        <f t="shared" si="1124"/>
        <v>0</v>
      </c>
      <c r="J1047" s="964">
        <f t="shared" si="1124"/>
        <v>0</v>
      </c>
      <c r="K1047" s="964">
        <f t="shared" si="1124"/>
        <v>0</v>
      </c>
      <c r="L1047" s="964">
        <f t="shared" si="1124"/>
        <v>0</v>
      </c>
      <c r="M1047" s="964">
        <f t="shared" si="1124"/>
        <v>0</v>
      </c>
      <c r="N1047" s="964">
        <f t="shared" si="1124"/>
        <v>0</v>
      </c>
      <c r="O1047" s="964">
        <f t="shared" si="1124"/>
        <v>0</v>
      </c>
      <c r="P1047" s="964">
        <f t="shared" si="1124"/>
        <v>0</v>
      </c>
      <c r="Q1047" s="964">
        <f t="shared" si="1124"/>
        <v>0</v>
      </c>
      <c r="R1047" s="964">
        <f t="shared" si="1124"/>
        <v>0</v>
      </c>
      <c r="S1047" s="964">
        <f t="shared" si="1124"/>
        <v>0</v>
      </c>
      <c r="T1047" s="964">
        <f t="shared" si="1124"/>
        <v>0</v>
      </c>
      <c r="U1047" s="964">
        <f t="shared" si="1124"/>
        <v>0</v>
      </c>
      <c r="V1047" s="964">
        <f t="shared" si="1124"/>
        <v>0</v>
      </c>
      <c r="W1047" s="964">
        <f t="shared" si="1124"/>
        <v>0</v>
      </c>
      <c r="X1047" s="964">
        <f t="shared" si="1124"/>
        <v>0</v>
      </c>
      <c r="Y1047" s="964">
        <f t="shared" si="1124"/>
        <v>0</v>
      </c>
      <c r="Z1047" s="964">
        <f t="shared" si="1124"/>
        <v>0</v>
      </c>
      <c r="AA1047" s="964">
        <f t="shared" si="1115"/>
        <v>0</v>
      </c>
      <c r="AB1047" s="964">
        <f t="shared" si="1124"/>
        <v>0</v>
      </c>
      <c r="AC1047" s="964">
        <f t="shared" si="1124"/>
        <v>0</v>
      </c>
      <c r="AD1047" s="964">
        <f t="shared" si="1124"/>
        <v>0</v>
      </c>
      <c r="AE1047" s="964">
        <f t="shared" si="1124"/>
        <v>0</v>
      </c>
      <c r="AF1047" s="964">
        <f t="shared" si="1124"/>
        <v>0</v>
      </c>
      <c r="AG1047" s="964">
        <f t="shared" si="1124"/>
        <v>0</v>
      </c>
      <c r="AH1047" s="964">
        <f t="shared" si="1124"/>
        <v>0</v>
      </c>
      <c r="AI1047" s="964">
        <f t="shared" si="1124"/>
        <v>0</v>
      </c>
      <c r="AJ1047" s="964">
        <f t="shared" si="1124"/>
        <v>0</v>
      </c>
      <c r="AK1047" s="964">
        <f t="shared" si="1124"/>
        <v>0</v>
      </c>
      <c r="AL1047" s="964">
        <f t="shared" si="1124"/>
        <v>0</v>
      </c>
      <c r="AM1047" s="1746"/>
    </row>
    <row r="1048" spans="1:39" x14ac:dyDescent="0.2">
      <c r="A1048" s="1229">
        <v>296</v>
      </c>
      <c r="B1048" s="1049">
        <v>831</v>
      </c>
      <c r="C1048" s="123">
        <f t="shared" ref="C1048:AL1048" si="1125">C730+C782+C834+C886+C938+C990</f>
        <v>0</v>
      </c>
      <c r="D1048" s="964">
        <f t="shared" si="1125"/>
        <v>0</v>
      </c>
      <c r="E1048" s="964">
        <f t="shared" si="1125"/>
        <v>0</v>
      </c>
      <c r="F1048" s="964">
        <f t="shared" si="1125"/>
        <v>0</v>
      </c>
      <c r="G1048" s="964">
        <f t="shared" si="1125"/>
        <v>0</v>
      </c>
      <c r="H1048" s="964">
        <f t="shared" si="1125"/>
        <v>0</v>
      </c>
      <c r="I1048" s="964">
        <f t="shared" si="1125"/>
        <v>0</v>
      </c>
      <c r="J1048" s="964">
        <f t="shared" si="1125"/>
        <v>0</v>
      </c>
      <c r="K1048" s="964">
        <f t="shared" si="1125"/>
        <v>0</v>
      </c>
      <c r="L1048" s="964">
        <f t="shared" si="1125"/>
        <v>0</v>
      </c>
      <c r="M1048" s="964">
        <f t="shared" si="1125"/>
        <v>0</v>
      </c>
      <c r="N1048" s="964">
        <f t="shared" si="1125"/>
        <v>0</v>
      </c>
      <c r="O1048" s="964">
        <f t="shared" si="1125"/>
        <v>0</v>
      </c>
      <c r="P1048" s="964">
        <f t="shared" si="1125"/>
        <v>0</v>
      </c>
      <c r="Q1048" s="964">
        <f t="shared" si="1125"/>
        <v>0</v>
      </c>
      <c r="R1048" s="964">
        <f t="shared" si="1125"/>
        <v>0</v>
      </c>
      <c r="S1048" s="964">
        <f t="shared" si="1125"/>
        <v>0</v>
      </c>
      <c r="T1048" s="964">
        <f t="shared" si="1125"/>
        <v>0</v>
      </c>
      <c r="U1048" s="964">
        <f t="shared" si="1125"/>
        <v>0</v>
      </c>
      <c r="V1048" s="964">
        <f t="shared" si="1125"/>
        <v>0</v>
      </c>
      <c r="W1048" s="964">
        <f t="shared" si="1125"/>
        <v>0</v>
      </c>
      <c r="X1048" s="964">
        <f t="shared" si="1125"/>
        <v>0</v>
      </c>
      <c r="Y1048" s="964">
        <f t="shared" si="1125"/>
        <v>0</v>
      </c>
      <c r="Z1048" s="964">
        <f t="shared" si="1125"/>
        <v>0</v>
      </c>
      <c r="AA1048" s="964">
        <f t="shared" si="1115"/>
        <v>0</v>
      </c>
      <c r="AB1048" s="964">
        <f t="shared" si="1125"/>
        <v>0</v>
      </c>
      <c r="AC1048" s="964">
        <f t="shared" si="1125"/>
        <v>0</v>
      </c>
      <c r="AD1048" s="964">
        <f t="shared" si="1125"/>
        <v>0</v>
      </c>
      <c r="AE1048" s="964">
        <f t="shared" si="1125"/>
        <v>0</v>
      </c>
      <c r="AF1048" s="964">
        <f t="shared" si="1125"/>
        <v>0</v>
      </c>
      <c r="AG1048" s="964">
        <f t="shared" si="1125"/>
        <v>0</v>
      </c>
      <c r="AH1048" s="964">
        <f t="shared" si="1125"/>
        <v>0</v>
      </c>
      <c r="AI1048" s="964">
        <f t="shared" si="1125"/>
        <v>0</v>
      </c>
      <c r="AJ1048" s="964">
        <f t="shared" si="1125"/>
        <v>0</v>
      </c>
      <c r="AK1048" s="964">
        <f t="shared" si="1125"/>
        <v>0</v>
      </c>
      <c r="AL1048" s="964">
        <f t="shared" si="1125"/>
        <v>0</v>
      </c>
      <c r="AM1048" s="1746"/>
    </row>
    <row r="1049" spans="1:39" x14ac:dyDescent="0.2">
      <c r="A1049" s="1229">
        <v>296</v>
      </c>
      <c r="B1049" s="1049">
        <v>853</v>
      </c>
      <c r="C1049" s="123">
        <f t="shared" ref="C1049:AL1049" si="1126">C731+C783+C835+C887+C939+C991</f>
        <v>0</v>
      </c>
      <c r="D1049" s="964">
        <f t="shared" si="1126"/>
        <v>0</v>
      </c>
      <c r="E1049" s="964">
        <f t="shared" si="1126"/>
        <v>0</v>
      </c>
      <c r="F1049" s="964">
        <f t="shared" si="1126"/>
        <v>0</v>
      </c>
      <c r="G1049" s="964">
        <f t="shared" si="1126"/>
        <v>0</v>
      </c>
      <c r="H1049" s="964">
        <f t="shared" si="1126"/>
        <v>0</v>
      </c>
      <c r="I1049" s="964">
        <f t="shared" si="1126"/>
        <v>0</v>
      </c>
      <c r="J1049" s="964">
        <f t="shared" si="1126"/>
        <v>0</v>
      </c>
      <c r="K1049" s="964">
        <f t="shared" si="1126"/>
        <v>0</v>
      </c>
      <c r="L1049" s="964">
        <f t="shared" si="1126"/>
        <v>0</v>
      </c>
      <c r="M1049" s="964">
        <f t="shared" si="1126"/>
        <v>0</v>
      </c>
      <c r="N1049" s="964">
        <f t="shared" si="1126"/>
        <v>0</v>
      </c>
      <c r="O1049" s="964">
        <f t="shared" si="1126"/>
        <v>0</v>
      </c>
      <c r="P1049" s="964">
        <f t="shared" si="1126"/>
        <v>0</v>
      </c>
      <c r="Q1049" s="964">
        <f t="shared" si="1126"/>
        <v>0</v>
      </c>
      <c r="R1049" s="964">
        <f t="shared" si="1126"/>
        <v>0</v>
      </c>
      <c r="S1049" s="964">
        <f t="shared" si="1126"/>
        <v>0</v>
      </c>
      <c r="T1049" s="964">
        <f t="shared" si="1126"/>
        <v>0</v>
      </c>
      <c r="U1049" s="964">
        <f t="shared" si="1126"/>
        <v>0</v>
      </c>
      <c r="V1049" s="964">
        <f t="shared" si="1126"/>
        <v>0</v>
      </c>
      <c r="W1049" s="964">
        <f t="shared" si="1126"/>
        <v>0</v>
      </c>
      <c r="X1049" s="964">
        <f t="shared" si="1126"/>
        <v>0</v>
      </c>
      <c r="Y1049" s="964">
        <f t="shared" si="1126"/>
        <v>0</v>
      </c>
      <c r="Z1049" s="964">
        <f t="shared" si="1126"/>
        <v>0</v>
      </c>
      <c r="AA1049" s="964">
        <f t="shared" si="1115"/>
        <v>0</v>
      </c>
      <c r="AB1049" s="964">
        <f t="shared" si="1126"/>
        <v>0</v>
      </c>
      <c r="AC1049" s="964">
        <f t="shared" si="1126"/>
        <v>0</v>
      </c>
      <c r="AD1049" s="964">
        <f t="shared" si="1126"/>
        <v>0</v>
      </c>
      <c r="AE1049" s="964">
        <f t="shared" si="1126"/>
        <v>0</v>
      </c>
      <c r="AF1049" s="964">
        <f t="shared" si="1126"/>
        <v>0</v>
      </c>
      <c r="AG1049" s="964">
        <f t="shared" si="1126"/>
        <v>0</v>
      </c>
      <c r="AH1049" s="964">
        <f t="shared" si="1126"/>
        <v>0</v>
      </c>
      <c r="AI1049" s="964">
        <f t="shared" si="1126"/>
        <v>0</v>
      </c>
      <c r="AJ1049" s="964">
        <f t="shared" si="1126"/>
        <v>0</v>
      </c>
      <c r="AK1049" s="964">
        <f t="shared" si="1126"/>
        <v>0</v>
      </c>
      <c r="AL1049" s="964">
        <f t="shared" si="1126"/>
        <v>0</v>
      </c>
      <c r="AM1049" s="1746"/>
    </row>
    <row r="1050" spans="1:39" x14ac:dyDescent="0.2">
      <c r="A1050" s="122" t="s">
        <v>826</v>
      </c>
      <c r="B1050" s="1057">
        <v>244</v>
      </c>
      <c r="C1050" s="123">
        <f t="shared" ref="C1050:AL1050" si="1127">C732+C784+C836+C888+C940+C992</f>
        <v>0</v>
      </c>
      <c r="D1050" s="964">
        <f t="shared" si="1127"/>
        <v>0</v>
      </c>
      <c r="E1050" s="964">
        <f t="shared" si="1127"/>
        <v>15000</v>
      </c>
      <c r="F1050" s="964">
        <f t="shared" si="1127"/>
        <v>20000</v>
      </c>
      <c r="G1050" s="964">
        <f t="shared" si="1127"/>
        <v>0</v>
      </c>
      <c r="H1050" s="964">
        <f t="shared" si="1127"/>
        <v>0</v>
      </c>
      <c r="I1050" s="964">
        <f t="shared" si="1127"/>
        <v>0</v>
      </c>
      <c r="J1050" s="964">
        <f t="shared" si="1127"/>
        <v>0</v>
      </c>
      <c r="K1050" s="964">
        <f t="shared" si="1127"/>
        <v>0</v>
      </c>
      <c r="L1050" s="964">
        <f t="shared" si="1127"/>
        <v>0</v>
      </c>
      <c r="M1050" s="964">
        <f t="shared" si="1127"/>
        <v>0</v>
      </c>
      <c r="N1050" s="964">
        <f t="shared" si="1127"/>
        <v>0</v>
      </c>
      <c r="O1050" s="964">
        <f t="shared" si="1127"/>
        <v>0</v>
      </c>
      <c r="P1050" s="964">
        <f t="shared" si="1127"/>
        <v>0</v>
      </c>
      <c r="Q1050" s="964">
        <f t="shared" si="1127"/>
        <v>0</v>
      </c>
      <c r="R1050" s="964">
        <f t="shared" si="1127"/>
        <v>0</v>
      </c>
      <c r="S1050" s="964">
        <f t="shared" si="1127"/>
        <v>15000</v>
      </c>
      <c r="T1050" s="964">
        <f t="shared" si="1127"/>
        <v>20000</v>
      </c>
      <c r="U1050" s="964">
        <f t="shared" si="1127"/>
        <v>0</v>
      </c>
      <c r="V1050" s="964">
        <f t="shared" si="1127"/>
        <v>0</v>
      </c>
      <c r="W1050" s="964">
        <f t="shared" si="1127"/>
        <v>0</v>
      </c>
      <c r="X1050" s="964">
        <f t="shared" si="1127"/>
        <v>35000</v>
      </c>
      <c r="Y1050" s="964">
        <f t="shared" si="1127"/>
        <v>0</v>
      </c>
      <c r="Z1050" s="964">
        <f t="shared" si="1127"/>
        <v>0</v>
      </c>
      <c r="AA1050" s="964">
        <f t="shared" si="1115"/>
        <v>0</v>
      </c>
      <c r="AB1050" s="964">
        <f t="shared" si="1127"/>
        <v>0</v>
      </c>
      <c r="AC1050" s="964">
        <f t="shared" si="1127"/>
        <v>0</v>
      </c>
      <c r="AD1050" s="964">
        <f t="shared" si="1127"/>
        <v>0</v>
      </c>
      <c r="AE1050" s="964">
        <f t="shared" si="1127"/>
        <v>0</v>
      </c>
      <c r="AF1050" s="964">
        <f t="shared" si="1127"/>
        <v>0</v>
      </c>
      <c r="AG1050" s="964">
        <f t="shared" si="1127"/>
        <v>0</v>
      </c>
      <c r="AH1050" s="964">
        <f t="shared" si="1127"/>
        <v>0</v>
      </c>
      <c r="AI1050" s="964">
        <f t="shared" si="1127"/>
        <v>0</v>
      </c>
      <c r="AJ1050" s="964">
        <f t="shared" si="1127"/>
        <v>0</v>
      </c>
      <c r="AK1050" s="964">
        <f t="shared" si="1127"/>
        <v>0</v>
      </c>
      <c r="AL1050" s="964">
        <f t="shared" si="1127"/>
        <v>35000</v>
      </c>
      <c r="AM1050" s="1746"/>
    </row>
    <row r="1051" spans="1:39" hidden="1" x14ac:dyDescent="0.2">
      <c r="A1051" s="1062" t="s">
        <v>828</v>
      </c>
      <c r="B1051" s="1045">
        <v>244</v>
      </c>
      <c r="C1051" s="123">
        <f t="shared" ref="C1051:AL1051" si="1128">C733+C785+C837+C889+C941+C993</f>
        <v>0</v>
      </c>
      <c r="D1051" s="964">
        <f t="shared" si="1128"/>
        <v>0</v>
      </c>
      <c r="E1051" s="964">
        <f t="shared" si="1128"/>
        <v>0</v>
      </c>
      <c r="F1051" s="964">
        <f t="shared" si="1128"/>
        <v>0</v>
      </c>
      <c r="G1051" s="964">
        <f t="shared" si="1128"/>
        <v>0</v>
      </c>
      <c r="H1051" s="964">
        <f t="shared" si="1128"/>
        <v>0</v>
      </c>
      <c r="I1051" s="964">
        <f t="shared" si="1128"/>
        <v>0</v>
      </c>
      <c r="J1051" s="964">
        <f t="shared" si="1128"/>
        <v>0</v>
      </c>
      <c r="K1051" s="964">
        <f t="shared" si="1128"/>
        <v>0</v>
      </c>
      <c r="L1051" s="964">
        <f t="shared" si="1128"/>
        <v>0</v>
      </c>
      <c r="M1051" s="964">
        <f t="shared" si="1128"/>
        <v>0</v>
      </c>
      <c r="N1051" s="964">
        <f t="shared" si="1128"/>
        <v>0</v>
      </c>
      <c r="O1051" s="964">
        <f t="shared" si="1128"/>
        <v>0</v>
      </c>
      <c r="P1051" s="964">
        <f t="shared" si="1128"/>
        <v>0</v>
      </c>
      <c r="Q1051" s="964">
        <f t="shared" si="1128"/>
        <v>0</v>
      </c>
      <c r="R1051" s="964">
        <f t="shared" si="1128"/>
        <v>0</v>
      </c>
      <c r="S1051" s="964">
        <f t="shared" si="1128"/>
        <v>0</v>
      </c>
      <c r="T1051" s="964">
        <f t="shared" si="1128"/>
        <v>0</v>
      </c>
      <c r="U1051" s="964">
        <f t="shared" si="1128"/>
        <v>0</v>
      </c>
      <c r="V1051" s="964">
        <f t="shared" si="1128"/>
        <v>0</v>
      </c>
      <c r="W1051" s="964">
        <f t="shared" si="1128"/>
        <v>0</v>
      </c>
      <c r="X1051" s="964">
        <f t="shared" si="1128"/>
        <v>0</v>
      </c>
      <c r="Y1051" s="964">
        <f t="shared" si="1128"/>
        <v>0</v>
      </c>
      <c r="Z1051" s="964">
        <f t="shared" si="1128"/>
        <v>0</v>
      </c>
      <c r="AA1051" s="964">
        <f t="shared" si="1115"/>
        <v>0</v>
      </c>
      <c r="AB1051" s="964">
        <f t="shared" si="1128"/>
        <v>0</v>
      </c>
      <c r="AC1051" s="964">
        <f t="shared" si="1128"/>
        <v>0</v>
      </c>
      <c r="AD1051" s="964">
        <f t="shared" si="1128"/>
        <v>0</v>
      </c>
      <c r="AE1051" s="964">
        <f t="shared" si="1128"/>
        <v>0</v>
      </c>
      <c r="AF1051" s="964">
        <f t="shared" si="1128"/>
        <v>0</v>
      </c>
      <c r="AG1051" s="964">
        <f t="shared" si="1128"/>
        <v>0</v>
      </c>
      <c r="AH1051" s="964">
        <f t="shared" si="1128"/>
        <v>0</v>
      </c>
      <c r="AI1051" s="964">
        <f t="shared" si="1128"/>
        <v>0</v>
      </c>
      <c r="AJ1051" s="964">
        <f t="shared" si="1128"/>
        <v>0</v>
      </c>
      <c r="AK1051" s="964">
        <f t="shared" si="1128"/>
        <v>0</v>
      </c>
      <c r="AL1051" s="964">
        <f t="shared" si="1128"/>
        <v>0</v>
      </c>
      <c r="AM1051" s="1746"/>
    </row>
    <row r="1052" spans="1:39" x14ac:dyDescent="0.2">
      <c r="A1052" s="122" t="s">
        <v>827</v>
      </c>
      <c r="B1052" s="271">
        <v>244</v>
      </c>
      <c r="C1052" s="123">
        <f>C734+C786+C838+C890+C942+C994</f>
        <v>0</v>
      </c>
      <c r="D1052" s="1059">
        <f>D1053+D1054+D1055+D1056+D1057+D1058+D1059</f>
        <v>0</v>
      </c>
      <c r="E1052" s="1059">
        <f t="shared" ref="E1052:AL1052" si="1129">E1053+E1054+E1055+E1056+E1057+E1058+E1059</f>
        <v>99000</v>
      </c>
      <c r="F1052" s="1059">
        <f t="shared" si="1129"/>
        <v>150000</v>
      </c>
      <c r="G1052" s="1059">
        <f t="shared" si="1129"/>
        <v>0</v>
      </c>
      <c r="H1052" s="1059">
        <f t="shared" si="1129"/>
        <v>0</v>
      </c>
      <c r="I1052" s="1059">
        <f t="shared" si="1129"/>
        <v>0</v>
      </c>
      <c r="J1052" s="1059">
        <f t="shared" si="1129"/>
        <v>0</v>
      </c>
      <c r="K1052" s="1059">
        <f t="shared" si="1129"/>
        <v>0</v>
      </c>
      <c r="L1052" s="1059">
        <f t="shared" si="1129"/>
        <v>0</v>
      </c>
      <c r="M1052" s="1059">
        <f t="shared" si="1129"/>
        <v>0</v>
      </c>
      <c r="N1052" s="1059">
        <f t="shared" si="1129"/>
        <v>0</v>
      </c>
      <c r="O1052" s="1059">
        <f t="shared" si="1129"/>
        <v>0</v>
      </c>
      <c r="P1052" s="1059">
        <f t="shared" si="1129"/>
        <v>0</v>
      </c>
      <c r="Q1052" s="1059">
        <f>Q1053+Q1054+Q1055+Q1056+Q1057+Q1058+Q1059</f>
        <v>0</v>
      </c>
      <c r="R1052" s="1059">
        <f>R1053+R1054+R1055+R1056+R1057+R1058+R1059</f>
        <v>0</v>
      </c>
      <c r="S1052" s="1059">
        <f t="shared" si="1129"/>
        <v>99000</v>
      </c>
      <c r="T1052" s="1059">
        <f t="shared" si="1129"/>
        <v>150000</v>
      </c>
      <c r="U1052" s="1059">
        <f t="shared" si="1129"/>
        <v>0</v>
      </c>
      <c r="V1052" s="1059">
        <f t="shared" si="1129"/>
        <v>0</v>
      </c>
      <c r="W1052" s="1059">
        <f>W1053+W1054+W1055+W1056+W1057+W1058+W1059</f>
        <v>0</v>
      </c>
      <c r="X1052" s="1059">
        <f t="shared" si="1129"/>
        <v>249000</v>
      </c>
      <c r="Y1052" s="1059">
        <f t="shared" si="1129"/>
        <v>0</v>
      </c>
      <c r="Z1052" s="1059">
        <f t="shared" si="1129"/>
        <v>0</v>
      </c>
      <c r="AA1052" s="1059">
        <f>AA1053+AA1054+AA1055+AA1056+AA1057+AA1058+AA1059</f>
        <v>0</v>
      </c>
      <c r="AB1052" s="1059">
        <f t="shared" si="1129"/>
        <v>0</v>
      </c>
      <c r="AC1052" s="1059">
        <f t="shared" si="1129"/>
        <v>0</v>
      </c>
      <c r="AD1052" s="1059">
        <f t="shared" si="1129"/>
        <v>0</v>
      </c>
      <c r="AE1052" s="1059">
        <f>AE1053+AE1054+AE1055+AE1056+AE1057+AE1058+AE1059</f>
        <v>0</v>
      </c>
      <c r="AF1052" s="1059">
        <f>AF1053+AF1054+AF1055+AF1056+AF1057+AF1058+AF1059</f>
        <v>0</v>
      </c>
      <c r="AG1052" s="1059">
        <f t="shared" si="1129"/>
        <v>0</v>
      </c>
      <c r="AH1052" s="1059">
        <f t="shared" si="1129"/>
        <v>0</v>
      </c>
      <c r="AI1052" s="1059">
        <f t="shared" si="1129"/>
        <v>0</v>
      </c>
      <c r="AJ1052" s="1059">
        <f>AJ1053+AJ1054+AJ1055+AJ1056+AJ1057+AJ1058+AJ1059</f>
        <v>0</v>
      </c>
      <c r="AK1052" s="1059">
        <f t="shared" si="1129"/>
        <v>0</v>
      </c>
      <c r="AL1052" s="1059">
        <f t="shared" si="1129"/>
        <v>249000</v>
      </c>
      <c r="AM1052" s="1746"/>
    </row>
    <row r="1053" spans="1:39" x14ac:dyDescent="0.2">
      <c r="A1053" s="1230">
        <v>341</v>
      </c>
      <c r="B1053" s="1057">
        <v>244</v>
      </c>
      <c r="C1053" s="11"/>
      <c r="D1053" s="964">
        <f t="shared" ref="D1053:AL1053" si="1130">D735+D787+D839+D891+D943+D995</f>
        <v>0</v>
      </c>
      <c r="E1053" s="964">
        <f t="shared" si="1130"/>
        <v>0</v>
      </c>
      <c r="F1053" s="964">
        <f t="shared" si="1130"/>
        <v>0</v>
      </c>
      <c r="G1053" s="964">
        <f t="shared" si="1130"/>
        <v>0</v>
      </c>
      <c r="H1053" s="964">
        <f t="shared" si="1130"/>
        <v>0</v>
      </c>
      <c r="I1053" s="964">
        <f t="shared" si="1130"/>
        <v>0</v>
      </c>
      <c r="J1053" s="964">
        <f t="shared" si="1130"/>
        <v>0</v>
      </c>
      <c r="K1053" s="964">
        <f t="shared" si="1130"/>
        <v>0</v>
      </c>
      <c r="L1053" s="964">
        <f t="shared" si="1130"/>
        <v>0</v>
      </c>
      <c r="M1053" s="964">
        <f t="shared" si="1130"/>
        <v>0</v>
      </c>
      <c r="N1053" s="964">
        <f t="shared" si="1130"/>
        <v>0</v>
      </c>
      <c r="O1053" s="964">
        <f t="shared" si="1130"/>
        <v>0</v>
      </c>
      <c r="P1053" s="964">
        <f t="shared" si="1130"/>
        <v>0</v>
      </c>
      <c r="Q1053" s="964">
        <f t="shared" si="1130"/>
        <v>0</v>
      </c>
      <c r="R1053" s="964">
        <f t="shared" si="1130"/>
        <v>0</v>
      </c>
      <c r="S1053" s="964">
        <f t="shared" si="1130"/>
        <v>0</v>
      </c>
      <c r="T1053" s="964">
        <f t="shared" si="1130"/>
        <v>0</v>
      </c>
      <c r="U1053" s="964">
        <f t="shared" si="1130"/>
        <v>0</v>
      </c>
      <c r="V1053" s="964">
        <f t="shared" si="1130"/>
        <v>0</v>
      </c>
      <c r="W1053" s="964">
        <f t="shared" si="1130"/>
        <v>0</v>
      </c>
      <c r="X1053" s="964">
        <f t="shared" si="1130"/>
        <v>0</v>
      </c>
      <c r="Y1053" s="964">
        <f t="shared" si="1130"/>
        <v>0</v>
      </c>
      <c r="Z1053" s="964">
        <f t="shared" si="1130"/>
        <v>0</v>
      </c>
      <c r="AA1053" s="964">
        <f t="shared" ref="AA1053:AA1061" si="1131">AA735+AA787+AA839+AA891+AA943+AA995</f>
        <v>0</v>
      </c>
      <c r="AB1053" s="964">
        <f t="shared" si="1130"/>
        <v>0</v>
      </c>
      <c r="AC1053" s="964">
        <f t="shared" si="1130"/>
        <v>0</v>
      </c>
      <c r="AD1053" s="964">
        <f t="shared" si="1130"/>
        <v>0</v>
      </c>
      <c r="AE1053" s="964">
        <f t="shared" si="1130"/>
        <v>0</v>
      </c>
      <c r="AF1053" s="964">
        <f t="shared" si="1130"/>
        <v>0</v>
      </c>
      <c r="AG1053" s="964">
        <f t="shared" si="1130"/>
        <v>0</v>
      </c>
      <c r="AH1053" s="964">
        <f t="shared" si="1130"/>
        <v>0</v>
      </c>
      <c r="AI1053" s="964">
        <f t="shared" si="1130"/>
        <v>0</v>
      </c>
      <c r="AJ1053" s="964">
        <f t="shared" si="1130"/>
        <v>0</v>
      </c>
      <c r="AK1053" s="964">
        <f t="shared" si="1130"/>
        <v>0</v>
      </c>
      <c r="AL1053" s="964">
        <f t="shared" si="1130"/>
        <v>0</v>
      </c>
      <c r="AM1053" s="1746"/>
    </row>
    <row r="1054" spans="1:39" x14ac:dyDescent="0.2">
      <c r="A1054" s="1230">
        <v>342</v>
      </c>
      <c r="B1054" s="1057">
        <v>244</v>
      </c>
      <c r="C1054" s="11"/>
      <c r="D1054" s="964">
        <f t="shared" ref="D1054:AL1054" si="1132">D736+D788+D840+D892+D944+D996</f>
        <v>0</v>
      </c>
      <c r="E1054" s="964">
        <f t="shared" si="1132"/>
        <v>0</v>
      </c>
      <c r="F1054" s="964">
        <f t="shared" si="1132"/>
        <v>0</v>
      </c>
      <c r="G1054" s="964">
        <f t="shared" si="1132"/>
        <v>0</v>
      </c>
      <c r="H1054" s="964">
        <f t="shared" si="1132"/>
        <v>0</v>
      </c>
      <c r="I1054" s="964">
        <f t="shared" si="1132"/>
        <v>0</v>
      </c>
      <c r="J1054" s="964">
        <f t="shared" si="1132"/>
        <v>0</v>
      </c>
      <c r="K1054" s="964">
        <f t="shared" si="1132"/>
        <v>0</v>
      </c>
      <c r="L1054" s="964">
        <f t="shared" si="1132"/>
        <v>0</v>
      </c>
      <c r="M1054" s="964">
        <f t="shared" si="1132"/>
        <v>0</v>
      </c>
      <c r="N1054" s="964">
        <f t="shared" si="1132"/>
        <v>0</v>
      </c>
      <c r="O1054" s="964">
        <f t="shared" si="1132"/>
        <v>0</v>
      </c>
      <c r="P1054" s="964">
        <f t="shared" si="1132"/>
        <v>0</v>
      </c>
      <c r="Q1054" s="964">
        <f t="shared" si="1132"/>
        <v>0</v>
      </c>
      <c r="R1054" s="964">
        <f t="shared" si="1132"/>
        <v>0</v>
      </c>
      <c r="S1054" s="964">
        <f t="shared" si="1132"/>
        <v>0</v>
      </c>
      <c r="T1054" s="964">
        <f t="shared" si="1132"/>
        <v>0</v>
      </c>
      <c r="U1054" s="964">
        <f t="shared" si="1132"/>
        <v>0</v>
      </c>
      <c r="V1054" s="964">
        <f t="shared" si="1132"/>
        <v>0</v>
      </c>
      <c r="W1054" s="964">
        <f t="shared" si="1132"/>
        <v>0</v>
      </c>
      <c r="X1054" s="964">
        <f t="shared" si="1132"/>
        <v>0</v>
      </c>
      <c r="Y1054" s="964">
        <f t="shared" si="1132"/>
        <v>0</v>
      </c>
      <c r="Z1054" s="964">
        <f t="shared" si="1132"/>
        <v>0</v>
      </c>
      <c r="AA1054" s="964">
        <f t="shared" si="1131"/>
        <v>0</v>
      </c>
      <c r="AB1054" s="964">
        <f t="shared" si="1132"/>
        <v>0</v>
      </c>
      <c r="AC1054" s="964">
        <f t="shared" si="1132"/>
        <v>0</v>
      </c>
      <c r="AD1054" s="964">
        <f t="shared" si="1132"/>
        <v>0</v>
      </c>
      <c r="AE1054" s="964">
        <f t="shared" si="1132"/>
        <v>0</v>
      </c>
      <c r="AF1054" s="964">
        <f t="shared" si="1132"/>
        <v>0</v>
      </c>
      <c r="AG1054" s="964">
        <f t="shared" si="1132"/>
        <v>0</v>
      </c>
      <c r="AH1054" s="964">
        <f t="shared" si="1132"/>
        <v>0</v>
      </c>
      <c r="AI1054" s="964">
        <f t="shared" si="1132"/>
        <v>0</v>
      </c>
      <c r="AJ1054" s="964">
        <f t="shared" si="1132"/>
        <v>0</v>
      </c>
      <c r="AK1054" s="964">
        <f t="shared" si="1132"/>
        <v>0</v>
      </c>
      <c r="AL1054" s="964">
        <f t="shared" si="1132"/>
        <v>0</v>
      </c>
      <c r="AM1054" s="1746"/>
    </row>
    <row r="1055" spans="1:39" x14ac:dyDescent="0.2">
      <c r="A1055" s="1230">
        <v>343</v>
      </c>
      <c r="B1055" s="1057">
        <v>244</v>
      </c>
      <c r="C1055" s="11"/>
      <c r="D1055" s="964">
        <f t="shared" ref="D1055:AL1055" si="1133">D737+D789+D841+D893+D945+D997</f>
        <v>0</v>
      </c>
      <c r="E1055" s="964">
        <f t="shared" si="1133"/>
        <v>0</v>
      </c>
      <c r="F1055" s="964">
        <f t="shared" si="1133"/>
        <v>0</v>
      </c>
      <c r="G1055" s="964">
        <f t="shared" si="1133"/>
        <v>0</v>
      </c>
      <c r="H1055" s="964">
        <f t="shared" si="1133"/>
        <v>0</v>
      </c>
      <c r="I1055" s="964">
        <f t="shared" si="1133"/>
        <v>0</v>
      </c>
      <c r="J1055" s="964">
        <f t="shared" si="1133"/>
        <v>0</v>
      </c>
      <c r="K1055" s="964">
        <f t="shared" si="1133"/>
        <v>0</v>
      </c>
      <c r="L1055" s="964">
        <f t="shared" si="1133"/>
        <v>0</v>
      </c>
      <c r="M1055" s="964">
        <f t="shared" si="1133"/>
        <v>0</v>
      </c>
      <c r="N1055" s="964">
        <f t="shared" si="1133"/>
        <v>0</v>
      </c>
      <c r="O1055" s="964">
        <f t="shared" si="1133"/>
        <v>0</v>
      </c>
      <c r="P1055" s="964">
        <f t="shared" si="1133"/>
        <v>0</v>
      </c>
      <c r="Q1055" s="964">
        <f t="shared" si="1133"/>
        <v>0</v>
      </c>
      <c r="R1055" s="964">
        <f t="shared" si="1133"/>
        <v>0</v>
      </c>
      <c r="S1055" s="964">
        <f t="shared" si="1133"/>
        <v>0</v>
      </c>
      <c r="T1055" s="964">
        <f t="shared" si="1133"/>
        <v>0</v>
      </c>
      <c r="U1055" s="964">
        <f t="shared" si="1133"/>
        <v>0</v>
      </c>
      <c r="V1055" s="964">
        <f t="shared" si="1133"/>
        <v>0</v>
      </c>
      <c r="W1055" s="964">
        <f t="shared" si="1133"/>
        <v>0</v>
      </c>
      <c r="X1055" s="964">
        <f t="shared" si="1133"/>
        <v>0</v>
      </c>
      <c r="Y1055" s="964">
        <f t="shared" si="1133"/>
        <v>0</v>
      </c>
      <c r="Z1055" s="964">
        <f t="shared" si="1133"/>
        <v>0</v>
      </c>
      <c r="AA1055" s="964">
        <f t="shared" si="1131"/>
        <v>0</v>
      </c>
      <c r="AB1055" s="964">
        <f t="shared" si="1133"/>
        <v>0</v>
      </c>
      <c r="AC1055" s="964">
        <f t="shared" si="1133"/>
        <v>0</v>
      </c>
      <c r="AD1055" s="964">
        <f t="shared" si="1133"/>
        <v>0</v>
      </c>
      <c r="AE1055" s="964">
        <f t="shared" si="1133"/>
        <v>0</v>
      </c>
      <c r="AF1055" s="964">
        <f t="shared" si="1133"/>
        <v>0</v>
      </c>
      <c r="AG1055" s="964">
        <f t="shared" si="1133"/>
        <v>0</v>
      </c>
      <c r="AH1055" s="964">
        <f t="shared" si="1133"/>
        <v>0</v>
      </c>
      <c r="AI1055" s="964">
        <f t="shared" si="1133"/>
        <v>0</v>
      </c>
      <c r="AJ1055" s="964">
        <f t="shared" si="1133"/>
        <v>0</v>
      </c>
      <c r="AK1055" s="964">
        <f t="shared" si="1133"/>
        <v>0</v>
      </c>
      <c r="AL1055" s="964">
        <f t="shared" si="1133"/>
        <v>0</v>
      </c>
      <c r="AM1055" s="1746"/>
    </row>
    <row r="1056" spans="1:39" x14ac:dyDescent="0.2">
      <c r="A1056" s="1230">
        <v>344</v>
      </c>
      <c r="B1056" s="1057">
        <v>244</v>
      </c>
      <c r="C1056" s="11"/>
      <c r="D1056" s="964">
        <f t="shared" ref="D1056:AL1056" si="1134">D738+D790+D842+D894+D946+D998</f>
        <v>0</v>
      </c>
      <c r="E1056" s="964">
        <f t="shared" si="1134"/>
        <v>19000</v>
      </c>
      <c r="F1056" s="964">
        <f t="shared" si="1134"/>
        <v>20000</v>
      </c>
      <c r="G1056" s="964">
        <f t="shared" si="1134"/>
        <v>0</v>
      </c>
      <c r="H1056" s="964">
        <f t="shared" si="1134"/>
        <v>0</v>
      </c>
      <c r="I1056" s="964">
        <f t="shared" si="1134"/>
        <v>0</v>
      </c>
      <c r="J1056" s="964">
        <f t="shared" si="1134"/>
        <v>0</v>
      </c>
      <c r="K1056" s="964">
        <f t="shared" si="1134"/>
        <v>0</v>
      </c>
      <c r="L1056" s="964">
        <f t="shared" si="1134"/>
        <v>0</v>
      </c>
      <c r="M1056" s="964">
        <f t="shared" si="1134"/>
        <v>0</v>
      </c>
      <c r="N1056" s="964">
        <f t="shared" si="1134"/>
        <v>0</v>
      </c>
      <c r="O1056" s="964">
        <f t="shared" si="1134"/>
        <v>0</v>
      </c>
      <c r="P1056" s="964">
        <f t="shared" si="1134"/>
        <v>0</v>
      </c>
      <c r="Q1056" s="964">
        <f t="shared" si="1134"/>
        <v>0</v>
      </c>
      <c r="R1056" s="964">
        <f t="shared" si="1134"/>
        <v>0</v>
      </c>
      <c r="S1056" s="964">
        <f t="shared" si="1134"/>
        <v>19000</v>
      </c>
      <c r="T1056" s="964">
        <f t="shared" si="1134"/>
        <v>20000</v>
      </c>
      <c r="U1056" s="964">
        <f t="shared" si="1134"/>
        <v>0</v>
      </c>
      <c r="V1056" s="964">
        <f t="shared" si="1134"/>
        <v>0</v>
      </c>
      <c r="W1056" s="964">
        <f t="shared" si="1134"/>
        <v>0</v>
      </c>
      <c r="X1056" s="964">
        <f t="shared" si="1134"/>
        <v>39000</v>
      </c>
      <c r="Y1056" s="964">
        <f t="shared" si="1134"/>
        <v>0</v>
      </c>
      <c r="Z1056" s="964">
        <f t="shared" si="1134"/>
        <v>0</v>
      </c>
      <c r="AA1056" s="964">
        <f t="shared" si="1131"/>
        <v>0</v>
      </c>
      <c r="AB1056" s="964">
        <f t="shared" si="1134"/>
        <v>0</v>
      </c>
      <c r="AC1056" s="964">
        <f t="shared" si="1134"/>
        <v>0</v>
      </c>
      <c r="AD1056" s="964">
        <f t="shared" si="1134"/>
        <v>0</v>
      </c>
      <c r="AE1056" s="964">
        <f t="shared" si="1134"/>
        <v>0</v>
      </c>
      <c r="AF1056" s="964">
        <f t="shared" si="1134"/>
        <v>0</v>
      </c>
      <c r="AG1056" s="964">
        <f t="shared" si="1134"/>
        <v>0</v>
      </c>
      <c r="AH1056" s="964">
        <f t="shared" si="1134"/>
        <v>0</v>
      </c>
      <c r="AI1056" s="964">
        <f t="shared" si="1134"/>
        <v>0</v>
      </c>
      <c r="AJ1056" s="964">
        <f t="shared" si="1134"/>
        <v>0</v>
      </c>
      <c r="AK1056" s="964">
        <f t="shared" si="1134"/>
        <v>0</v>
      </c>
      <c r="AL1056" s="964">
        <f t="shared" si="1134"/>
        <v>39000</v>
      </c>
      <c r="AM1056" s="1746"/>
    </row>
    <row r="1057" spans="1:39" x14ac:dyDescent="0.2">
      <c r="A1057" s="1230">
        <v>345</v>
      </c>
      <c r="B1057" s="1057">
        <v>244</v>
      </c>
      <c r="C1057" s="11"/>
      <c r="D1057" s="964">
        <f t="shared" ref="D1057:AL1057" si="1135">D739+D791+D843+D895+D947+D999</f>
        <v>0</v>
      </c>
      <c r="E1057" s="964">
        <f t="shared" si="1135"/>
        <v>0</v>
      </c>
      <c r="F1057" s="964">
        <f t="shared" si="1135"/>
        <v>0</v>
      </c>
      <c r="G1057" s="964">
        <f t="shared" si="1135"/>
        <v>0</v>
      </c>
      <c r="H1057" s="964">
        <f t="shared" si="1135"/>
        <v>0</v>
      </c>
      <c r="I1057" s="964">
        <f t="shared" si="1135"/>
        <v>0</v>
      </c>
      <c r="J1057" s="964">
        <f t="shared" si="1135"/>
        <v>0</v>
      </c>
      <c r="K1057" s="964">
        <f t="shared" si="1135"/>
        <v>0</v>
      </c>
      <c r="L1057" s="964">
        <f t="shared" si="1135"/>
        <v>0</v>
      </c>
      <c r="M1057" s="964">
        <f t="shared" si="1135"/>
        <v>0</v>
      </c>
      <c r="N1057" s="964">
        <f t="shared" si="1135"/>
        <v>0</v>
      </c>
      <c r="O1057" s="964">
        <f t="shared" si="1135"/>
        <v>0</v>
      </c>
      <c r="P1057" s="964">
        <f t="shared" si="1135"/>
        <v>0</v>
      </c>
      <c r="Q1057" s="964">
        <f t="shared" si="1135"/>
        <v>0</v>
      </c>
      <c r="R1057" s="964">
        <f t="shared" si="1135"/>
        <v>0</v>
      </c>
      <c r="S1057" s="964">
        <f t="shared" si="1135"/>
        <v>0</v>
      </c>
      <c r="T1057" s="964">
        <f t="shared" si="1135"/>
        <v>0</v>
      </c>
      <c r="U1057" s="964">
        <f t="shared" si="1135"/>
        <v>0</v>
      </c>
      <c r="V1057" s="964">
        <f t="shared" si="1135"/>
        <v>0</v>
      </c>
      <c r="W1057" s="964">
        <f t="shared" si="1135"/>
        <v>0</v>
      </c>
      <c r="X1057" s="964">
        <f t="shared" si="1135"/>
        <v>0</v>
      </c>
      <c r="Y1057" s="964">
        <f t="shared" si="1135"/>
        <v>0</v>
      </c>
      <c r="Z1057" s="964">
        <f t="shared" si="1135"/>
        <v>0</v>
      </c>
      <c r="AA1057" s="964">
        <f t="shared" si="1131"/>
        <v>0</v>
      </c>
      <c r="AB1057" s="964">
        <f t="shared" si="1135"/>
        <v>0</v>
      </c>
      <c r="AC1057" s="964">
        <f t="shared" si="1135"/>
        <v>0</v>
      </c>
      <c r="AD1057" s="964">
        <f t="shared" si="1135"/>
        <v>0</v>
      </c>
      <c r="AE1057" s="964">
        <f t="shared" si="1135"/>
        <v>0</v>
      </c>
      <c r="AF1057" s="964">
        <f t="shared" si="1135"/>
        <v>0</v>
      </c>
      <c r="AG1057" s="964">
        <f t="shared" si="1135"/>
        <v>0</v>
      </c>
      <c r="AH1057" s="964">
        <f t="shared" si="1135"/>
        <v>0</v>
      </c>
      <c r="AI1057" s="964">
        <f t="shared" si="1135"/>
        <v>0</v>
      </c>
      <c r="AJ1057" s="964">
        <f t="shared" si="1135"/>
        <v>0</v>
      </c>
      <c r="AK1057" s="964">
        <f t="shared" si="1135"/>
        <v>0</v>
      </c>
      <c r="AL1057" s="964">
        <f t="shared" si="1135"/>
        <v>0</v>
      </c>
      <c r="AM1057" s="1746"/>
    </row>
    <row r="1058" spans="1:39" x14ac:dyDescent="0.2">
      <c r="A1058" s="1230">
        <v>346</v>
      </c>
      <c r="B1058" s="1057">
        <v>244</v>
      </c>
      <c r="C1058" s="11"/>
      <c r="D1058" s="964">
        <f t="shared" ref="D1058:AL1058" si="1136">D740+D792+D844+D896+D948+D1000</f>
        <v>0</v>
      </c>
      <c r="E1058" s="964">
        <f t="shared" si="1136"/>
        <v>80000</v>
      </c>
      <c r="F1058" s="964">
        <f t="shared" si="1136"/>
        <v>130000</v>
      </c>
      <c r="G1058" s="964">
        <f t="shared" si="1136"/>
        <v>0</v>
      </c>
      <c r="H1058" s="964">
        <f t="shared" si="1136"/>
        <v>0</v>
      </c>
      <c r="I1058" s="964">
        <f t="shared" si="1136"/>
        <v>0</v>
      </c>
      <c r="J1058" s="964">
        <f t="shared" si="1136"/>
        <v>0</v>
      </c>
      <c r="K1058" s="964">
        <f t="shared" si="1136"/>
        <v>0</v>
      </c>
      <c r="L1058" s="964">
        <f t="shared" si="1136"/>
        <v>0</v>
      </c>
      <c r="M1058" s="964">
        <f t="shared" si="1136"/>
        <v>0</v>
      </c>
      <c r="N1058" s="964">
        <f t="shared" si="1136"/>
        <v>0</v>
      </c>
      <c r="O1058" s="964">
        <f t="shared" si="1136"/>
        <v>0</v>
      </c>
      <c r="P1058" s="964">
        <f t="shared" si="1136"/>
        <v>0</v>
      </c>
      <c r="Q1058" s="964">
        <f t="shared" si="1136"/>
        <v>0</v>
      </c>
      <c r="R1058" s="964">
        <f t="shared" si="1136"/>
        <v>0</v>
      </c>
      <c r="S1058" s="964">
        <f t="shared" si="1136"/>
        <v>80000</v>
      </c>
      <c r="T1058" s="964">
        <f t="shared" si="1136"/>
        <v>130000</v>
      </c>
      <c r="U1058" s="964">
        <f t="shared" si="1136"/>
        <v>0</v>
      </c>
      <c r="V1058" s="964">
        <f t="shared" si="1136"/>
        <v>0</v>
      </c>
      <c r="W1058" s="964">
        <f t="shared" si="1136"/>
        <v>0</v>
      </c>
      <c r="X1058" s="964">
        <f t="shared" si="1136"/>
        <v>210000</v>
      </c>
      <c r="Y1058" s="964">
        <f t="shared" si="1136"/>
        <v>0</v>
      </c>
      <c r="Z1058" s="964">
        <f t="shared" si="1136"/>
        <v>0</v>
      </c>
      <c r="AA1058" s="964">
        <f t="shared" si="1131"/>
        <v>0</v>
      </c>
      <c r="AB1058" s="964">
        <f t="shared" si="1136"/>
        <v>0</v>
      </c>
      <c r="AC1058" s="964">
        <f t="shared" si="1136"/>
        <v>0</v>
      </c>
      <c r="AD1058" s="964">
        <f t="shared" si="1136"/>
        <v>0</v>
      </c>
      <c r="AE1058" s="964">
        <f t="shared" si="1136"/>
        <v>0</v>
      </c>
      <c r="AF1058" s="964">
        <f t="shared" si="1136"/>
        <v>0</v>
      </c>
      <c r="AG1058" s="964">
        <f t="shared" si="1136"/>
        <v>0</v>
      </c>
      <c r="AH1058" s="964">
        <f t="shared" si="1136"/>
        <v>0</v>
      </c>
      <c r="AI1058" s="964">
        <f t="shared" si="1136"/>
        <v>0</v>
      </c>
      <c r="AJ1058" s="964">
        <f t="shared" si="1136"/>
        <v>0</v>
      </c>
      <c r="AK1058" s="964">
        <f t="shared" si="1136"/>
        <v>0</v>
      </c>
      <c r="AL1058" s="964">
        <f t="shared" si="1136"/>
        <v>210000</v>
      </c>
      <c r="AM1058" s="1746"/>
    </row>
    <row r="1059" spans="1:39" x14ac:dyDescent="0.2">
      <c r="A1059" s="1230">
        <v>349</v>
      </c>
      <c r="B1059" s="1057">
        <v>244</v>
      </c>
      <c r="C1059" s="11"/>
      <c r="D1059" s="964">
        <f t="shared" ref="D1059:AL1059" si="1137">D741+D793+D845+D897+D949+D1001</f>
        <v>0</v>
      </c>
      <c r="E1059" s="964">
        <f t="shared" si="1137"/>
        <v>0</v>
      </c>
      <c r="F1059" s="964">
        <f t="shared" si="1137"/>
        <v>0</v>
      </c>
      <c r="G1059" s="964">
        <f t="shared" si="1137"/>
        <v>0</v>
      </c>
      <c r="H1059" s="964">
        <f t="shared" si="1137"/>
        <v>0</v>
      </c>
      <c r="I1059" s="964">
        <f t="shared" si="1137"/>
        <v>0</v>
      </c>
      <c r="J1059" s="964">
        <f t="shared" si="1137"/>
        <v>0</v>
      </c>
      <c r="K1059" s="964">
        <f t="shared" si="1137"/>
        <v>0</v>
      </c>
      <c r="L1059" s="964">
        <f t="shared" si="1137"/>
        <v>0</v>
      </c>
      <c r="M1059" s="964">
        <f t="shared" si="1137"/>
        <v>0</v>
      </c>
      <c r="N1059" s="964">
        <f t="shared" si="1137"/>
        <v>0</v>
      </c>
      <c r="O1059" s="964">
        <f t="shared" si="1137"/>
        <v>0</v>
      </c>
      <c r="P1059" s="964">
        <f t="shared" si="1137"/>
        <v>0</v>
      </c>
      <c r="Q1059" s="964">
        <f t="shared" si="1137"/>
        <v>0</v>
      </c>
      <c r="R1059" s="964">
        <f t="shared" si="1137"/>
        <v>0</v>
      </c>
      <c r="S1059" s="964">
        <f t="shared" si="1137"/>
        <v>0</v>
      </c>
      <c r="T1059" s="964">
        <f t="shared" si="1137"/>
        <v>0</v>
      </c>
      <c r="U1059" s="964">
        <f t="shared" si="1137"/>
        <v>0</v>
      </c>
      <c r="V1059" s="964">
        <f t="shared" si="1137"/>
        <v>0</v>
      </c>
      <c r="W1059" s="964">
        <f t="shared" si="1137"/>
        <v>0</v>
      </c>
      <c r="X1059" s="964">
        <f t="shared" si="1137"/>
        <v>0</v>
      </c>
      <c r="Y1059" s="964">
        <f t="shared" si="1137"/>
        <v>0</v>
      </c>
      <c r="Z1059" s="964">
        <f t="shared" si="1137"/>
        <v>0</v>
      </c>
      <c r="AA1059" s="964">
        <f t="shared" si="1131"/>
        <v>0</v>
      </c>
      <c r="AB1059" s="964">
        <f t="shared" si="1137"/>
        <v>0</v>
      </c>
      <c r="AC1059" s="964">
        <f t="shared" si="1137"/>
        <v>0</v>
      </c>
      <c r="AD1059" s="964">
        <f t="shared" si="1137"/>
        <v>0</v>
      </c>
      <c r="AE1059" s="964">
        <f t="shared" si="1137"/>
        <v>0</v>
      </c>
      <c r="AF1059" s="964">
        <f t="shared" si="1137"/>
        <v>0</v>
      </c>
      <c r="AG1059" s="964">
        <f t="shared" si="1137"/>
        <v>0</v>
      </c>
      <c r="AH1059" s="964">
        <f t="shared" si="1137"/>
        <v>0</v>
      </c>
      <c r="AI1059" s="964">
        <f t="shared" si="1137"/>
        <v>0</v>
      </c>
      <c r="AJ1059" s="964">
        <f t="shared" si="1137"/>
        <v>0</v>
      </c>
      <c r="AK1059" s="964">
        <f t="shared" si="1137"/>
        <v>0</v>
      </c>
      <c r="AL1059" s="964">
        <f t="shared" si="1137"/>
        <v>0</v>
      </c>
      <c r="AM1059" s="1746"/>
    </row>
    <row r="1060" spans="1:39" x14ac:dyDescent="0.2">
      <c r="A1060" s="11" t="s">
        <v>829</v>
      </c>
      <c r="B1060" s="269">
        <v>244</v>
      </c>
      <c r="C1060" s="123">
        <f>C742+C794+C846+C898+C950+C1002</f>
        <v>0</v>
      </c>
      <c r="D1060" s="964">
        <f t="shared" ref="D1060:AL1060" si="1138">D742+D794+D846+D898+D950+D1002</f>
        <v>0</v>
      </c>
      <c r="E1060" s="964">
        <f t="shared" si="1138"/>
        <v>0</v>
      </c>
      <c r="F1060" s="964">
        <f t="shared" si="1138"/>
        <v>0</v>
      </c>
      <c r="G1060" s="964">
        <f t="shared" si="1138"/>
        <v>0</v>
      </c>
      <c r="H1060" s="964">
        <f t="shared" si="1138"/>
        <v>0</v>
      </c>
      <c r="I1060" s="964">
        <f t="shared" si="1138"/>
        <v>0</v>
      </c>
      <c r="J1060" s="964">
        <f t="shared" si="1138"/>
        <v>0</v>
      </c>
      <c r="K1060" s="964">
        <f t="shared" si="1138"/>
        <v>0</v>
      </c>
      <c r="L1060" s="964">
        <f t="shared" si="1138"/>
        <v>0</v>
      </c>
      <c r="M1060" s="964">
        <f t="shared" si="1138"/>
        <v>0</v>
      </c>
      <c r="N1060" s="964">
        <f t="shared" si="1138"/>
        <v>0</v>
      </c>
      <c r="O1060" s="964">
        <f t="shared" si="1138"/>
        <v>0</v>
      </c>
      <c r="P1060" s="964">
        <f t="shared" si="1138"/>
        <v>0</v>
      </c>
      <c r="Q1060" s="964">
        <f t="shared" si="1138"/>
        <v>0</v>
      </c>
      <c r="R1060" s="964">
        <f t="shared" si="1138"/>
        <v>0</v>
      </c>
      <c r="S1060" s="964">
        <f t="shared" si="1138"/>
        <v>0</v>
      </c>
      <c r="T1060" s="964">
        <f t="shared" si="1138"/>
        <v>0</v>
      </c>
      <c r="U1060" s="964">
        <f t="shared" si="1138"/>
        <v>0</v>
      </c>
      <c r="V1060" s="964">
        <f t="shared" si="1138"/>
        <v>0</v>
      </c>
      <c r="W1060" s="964">
        <f t="shared" si="1138"/>
        <v>0</v>
      </c>
      <c r="X1060" s="964">
        <f t="shared" si="1138"/>
        <v>0</v>
      </c>
      <c r="Y1060" s="964">
        <f t="shared" si="1138"/>
        <v>0</v>
      </c>
      <c r="Z1060" s="964">
        <f t="shared" si="1138"/>
        <v>0</v>
      </c>
      <c r="AA1060" s="964">
        <f t="shared" si="1131"/>
        <v>0</v>
      </c>
      <c r="AB1060" s="964">
        <f t="shared" si="1138"/>
        <v>0</v>
      </c>
      <c r="AC1060" s="964">
        <f t="shared" si="1138"/>
        <v>0</v>
      </c>
      <c r="AD1060" s="964">
        <f t="shared" si="1138"/>
        <v>0</v>
      </c>
      <c r="AE1060" s="964">
        <f t="shared" si="1138"/>
        <v>0</v>
      </c>
      <c r="AF1060" s="964">
        <f t="shared" si="1138"/>
        <v>0</v>
      </c>
      <c r="AG1060" s="964">
        <f t="shared" si="1138"/>
        <v>0</v>
      </c>
      <c r="AH1060" s="964">
        <f t="shared" si="1138"/>
        <v>0</v>
      </c>
      <c r="AI1060" s="964">
        <f t="shared" si="1138"/>
        <v>0</v>
      </c>
      <c r="AJ1060" s="964">
        <f t="shared" si="1138"/>
        <v>0</v>
      </c>
      <c r="AK1060" s="964">
        <f t="shared" si="1138"/>
        <v>0</v>
      </c>
      <c r="AL1060" s="964">
        <f t="shared" si="1138"/>
        <v>0</v>
      </c>
      <c r="AM1060" s="1746"/>
    </row>
    <row r="1061" spans="1:39" x14ac:dyDescent="0.2">
      <c r="A1061" s="11" t="s">
        <v>830</v>
      </c>
      <c r="B1061" s="269">
        <v>244</v>
      </c>
      <c r="C1061" s="123">
        <f>C743+C795+C847+C899+C951+C1003</f>
        <v>0</v>
      </c>
      <c r="D1061" s="964">
        <f t="shared" ref="D1061:AL1061" si="1139">D743+D795+D847+D899+D951+D1003</f>
        <v>0</v>
      </c>
      <c r="E1061" s="964">
        <f t="shared" si="1139"/>
        <v>0</v>
      </c>
      <c r="F1061" s="964">
        <f t="shared" si="1139"/>
        <v>0</v>
      </c>
      <c r="G1061" s="964">
        <f t="shared" si="1139"/>
        <v>0</v>
      </c>
      <c r="H1061" s="964">
        <f t="shared" si="1139"/>
        <v>0</v>
      </c>
      <c r="I1061" s="964">
        <f t="shared" si="1139"/>
        <v>0</v>
      </c>
      <c r="J1061" s="964">
        <f t="shared" si="1139"/>
        <v>0</v>
      </c>
      <c r="K1061" s="964">
        <f t="shared" si="1139"/>
        <v>0</v>
      </c>
      <c r="L1061" s="964">
        <f t="shared" si="1139"/>
        <v>0</v>
      </c>
      <c r="M1061" s="964">
        <f t="shared" si="1139"/>
        <v>0</v>
      </c>
      <c r="N1061" s="964">
        <f t="shared" si="1139"/>
        <v>0</v>
      </c>
      <c r="O1061" s="964">
        <f t="shared" si="1139"/>
        <v>0</v>
      </c>
      <c r="P1061" s="964">
        <f t="shared" si="1139"/>
        <v>0</v>
      </c>
      <c r="Q1061" s="964">
        <f t="shared" si="1139"/>
        <v>0</v>
      </c>
      <c r="R1061" s="964">
        <f t="shared" si="1139"/>
        <v>0</v>
      </c>
      <c r="S1061" s="964">
        <f t="shared" si="1139"/>
        <v>0</v>
      </c>
      <c r="T1061" s="964">
        <f t="shared" si="1139"/>
        <v>0</v>
      </c>
      <c r="U1061" s="964">
        <f t="shared" si="1139"/>
        <v>0</v>
      </c>
      <c r="V1061" s="964">
        <f t="shared" si="1139"/>
        <v>0</v>
      </c>
      <c r="W1061" s="964">
        <f t="shared" si="1139"/>
        <v>0</v>
      </c>
      <c r="X1061" s="964">
        <f t="shared" si="1139"/>
        <v>0</v>
      </c>
      <c r="Y1061" s="964">
        <f t="shared" si="1139"/>
        <v>0</v>
      </c>
      <c r="Z1061" s="964">
        <f t="shared" si="1139"/>
        <v>0</v>
      </c>
      <c r="AA1061" s="964">
        <f t="shared" si="1131"/>
        <v>0</v>
      </c>
      <c r="AB1061" s="964">
        <f t="shared" si="1139"/>
        <v>0</v>
      </c>
      <c r="AC1061" s="964">
        <f t="shared" si="1139"/>
        <v>0</v>
      </c>
      <c r="AD1061" s="964">
        <f t="shared" si="1139"/>
        <v>0</v>
      </c>
      <c r="AE1061" s="964">
        <f t="shared" si="1139"/>
        <v>0</v>
      </c>
      <c r="AF1061" s="964">
        <f t="shared" si="1139"/>
        <v>0</v>
      </c>
      <c r="AG1061" s="964">
        <f t="shared" si="1139"/>
        <v>0</v>
      </c>
      <c r="AH1061" s="964">
        <f t="shared" si="1139"/>
        <v>0</v>
      </c>
      <c r="AI1061" s="964">
        <f t="shared" si="1139"/>
        <v>0</v>
      </c>
      <c r="AJ1061" s="964">
        <f t="shared" si="1139"/>
        <v>0</v>
      </c>
      <c r="AK1061" s="964">
        <f t="shared" si="1139"/>
        <v>0</v>
      </c>
      <c r="AL1061" s="964">
        <f t="shared" si="1139"/>
        <v>0</v>
      </c>
      <c r="AM1061" s="1746"/>
    </row>
    <row r="1062" spans="1:39" x14ac:dyDescent="0.2">
      <c r="A1062" s="128" t="s">
        <v>204</v>
      </c>
      <c r="B1062" s="433"/>
      <c r="C1062" s="1059">
        <f>C1007+C1008+C1009+C1011+C1012+C1015+C1020+C1021+C1026+C1030+C1031+C1032+C1037+C1050+C1051+C1052+C1060+C1061</f>
        <v>0</v>
      </c>
      <c r="D1062" s="1059">
        <f>D1007+D1008+D1009+D1011+D1012+D1015+D1020+D1021+D1026+D1030+D1031+D1032+D1037+D1050+D1051+D1052+D1060+D1061+D1036+D1029+D1010</f>
        <v>0</v>
      </c>
      <c r="E1062" s="1059">
        <f t="shared" ref="E1062:AL1062" si="1140">E1007+E1008+E1009+E1011+E1012+E1015+E1020+E1021+E1026+E1030+E1031+E1032+E1037+E1050+E1051+E1052+E1060+E1061+E1036+E1029+E1010</f>
        <v>4124615</v>
      </c>
      <c r="F1062" s="1059">
        <f t="shared" si="1140"/>
        <v>9078624</v>
      </c>
      <c r="G1062" s="1059">
        <f t="shared" si="1140"/>
        <v>0</v>
      </c>
      <c r="H1062" s="1059">
        <f t="shared" si="1140"/>
        <v>0</v>
      </c>
      <c r="I1062" s="1059">
        <f t="shared" si="1140"/>
        <v>0</v>
      </c>
      <c r="J1062" s="1059">
        <f t="shared" si="1140"/>
        <v>0</v>
      </c>
      <c r="K1062" s="1059">
        <f t="shared" si="1140"/>
        <v>0</v>
      </c>
      <c r="L1062" s="1059">
        <f t="shared" si="1140"/>
        <v>0</v>
      </c>
      <c r="M1062" s="1059">
        <f t="shared" si="1140"/>
        <v>0</v>
      </c>
      <c r="N1062" s="1059">
        <f t="shared" si="1140"/>
        <v>0</v>
      </c>
      <c r="O1062" s="1059">
        <f t="shared" si="1140"/>
        <v>0</v>
      </c>
      <c r="P1062" s="1059">
        <f t="shared" si="1140"/>
        <v>0</v>
      </c>
      <c r="Q1062" s="1059">
        <f t="shared" si="1140"/>
        <v>0</v>
      </c>
      <c r="R1062" s="1059">
        <f t="shared" si="1140"/>
        <v>0</v>
      </c>
      <c r="S1062" s="1059">
        <f t="shared" si="1140"/>
        <v>4124615</v>
      </c>
      <c r="T1062" s="1059">
        <f t="shared" si="1140"/>
        <v>9078624</v>
      </c>
      <c r="U1062" s="1059">
        <f t="shared" si="1140"/>
        <v>0</v>
      </c>
      <c r="V1062" s="1059">
        <f t="shared" si="1140"/>
        <v>0</v>
      </c>
      <c r="W1062" s="1059">
        <f t="shared" si="1140"/>
        <v>0</v>
      </c>
      <c r="X1062" s="1059">
        <f t="shared" si="1140"/>
        <v>13203239</v>
      </c>
      <c r="Y1062" s="1059">
        <f t="shared" si="1140"/>
        <v>0</v>
      </c>
      <c r="Z1062" s="1059">
        <f t="shared" si="1140"/>
        <v>830622</v>
      </c>
      <c r="AA1062" s="1059">
        <f>AA1007+AA1008+AA1009+AA1011+AA1012+AA1015+AA1020+AA1021+AA1026+AA1030+AA1031+AA1032+AA1037+AA1050+AA1051+AA1052+AA1060+AA1061+AA1036+AA1029+AA1010</f>
        <v>0</v>
      </c>
      <c r="AB1062" s="1059">
        <f t="shared" si="1140"/>
        <v>0</v>
      </c>
      <c r="AC1062" s="1059">
        <f t="shared" si="1140"/>
        <v>0</v>
      </c>
      <c r="AD1062" s="1059">
        <f t="shared" si="1140"/>
        <v>455600</v>
      </c>
      <c r="AE1062" s="1059">
        <f t="shared" si="1140"/>
        <v>0</v>
      </c>
      <c r="AF1062" s="1059">
        <f t="shared" si="1140"/>
        <v>0</v>
      </c>
      <c r="AG1062" s="1059">
        <f t="shared" si="1140"/>
        <v>0</v>
      </c>
      <c r="AH1062" s="1059">
        <f t="shared" si="1140"/>
        <v>1286222</v>
      </c>
      <c r="AI1062" s="1059">
        <f t="shared" si="1140"/>
        <v>0</v>
      </c>
      <c r="AJ1062" s="1059">
        <f t="shared" si="1140"/>
        <v>0</v>
      </c>
      <c r="AK1062" s="1059">
        <f t="shared" si="1140"/>
        <v>1286222</v>
      </c>
      <c r="AL1062" s="1059">
        <f t="shared" si="1140"/>
        <v>14489461</v>
      </c>
      <c r="AM1062" s="1747"/>
    </row>
    <row r="1063" spans="1:39" ht="11.25" customHeight="1" x14ac:dyDescent="0.2">
      <c r="A1063" s="1050">
        <v>211</v>
      </c>
      <c r="B1063" s="1051">
        <v>111</v>
      </c>
      <c r="C1063" s="11"/>
      <c r="D1063" s="58"/>
      <c r="E1063" s="58">
        <f>350000+7000+100000-457000</f>
        <v>0</v>
      </c>
      <c r="F1063" s="58">
        <f>1500000-50000-1450000</f>
        <v>0</v>
      </c>
      <c r="G1063" s="58"/>
      <c r="H1063" s="58"/>
      <c r="I1063" s="58"/>
      <c r="J1063" s="58"/>
      <c r="K1063" s="58"/>
      <c r="L1063" s="58"/>
      <c r="M1063" s="58"/>
      <c r="N1063" s="58"/>
      <c r="O1063" s="58"/>
      <c r="P1063" s="58"/>
      <c r="Q1063" s="58"/>
      <c r="R1063" s="58"/>
      <c r="S1063" s="58">
        <f t="shared" ref="S1063:S1109" si="1141">D1063+E1063+J1063+K1063</f>
        <v>0</v>
      </c>
      <c r="T1063" s="58">
        <f t="shared" ref="T1063:T1109" si="1142">F1063+G1063+L1063+M1063</f>
        <v>0</v>
      </c>
      <c r="U1063" s="58">
        <f>H1063+I1063+N1063+O1063</f>
        <v>0</v>
      </c>
      <c r="V1063" s="58">
        <f t="shared" ref="V1063:V1109" si="1143">P1063</f>
        <v>0</v>
      </c>
      <c r="W1063" s="58">
        <f t="shared" ref="W1063:W1109" si="1144">Q1063+R1063</f>
        <v>0</v>
      </c>
      <c r="X1063" s="59">
        <f>SUM(D1063:R1063)</f>
        <v>0</v>
      </c>
      <c r="Y1063" s="59"/>
      <c r="Z1063" s="1521">
        <f>100000+30000+20000-21693.12-43000-30000-3350-3900</f>
        <v>48056.880000000005</v>
      </c>
      <c r="AA1063" s="1521"/>
      <c r="AB1063" s="1521">
        <f>14000-5000</f>
        <v>9000</v>
      </c>
      <c r="AC1063" s="1521"/>
      <c r="AD1063" s="1521">
        <f>90000+25000-30000</f>
        <v>85000</v>
      </c>
      <c r="AE1063" s="59"/>
      <c r="AF1063" s="59"/>
      <c r="AG1063" s="59">
        <f t="shared" ref="AG1063:AG1094" si="1145">Y1063+AC1063</f>
        <v>0</v>
      </c>
      <c r="AH1063" s="59">
        <f>Z1063+AD1063+AA1063</f>
        <v>133056.88</v>
      </c>
      <c r="AI1063" s="59">
        <f t="shared" ref="AI1063:AI1111" si="1146">AB1063</f>
        <v>9000</v>
      </c>
      <c r="AJ1063" s="59">
        <f>AE1063+AF1063</f>
        <v>0</v>
      </c>
      <c r="AK1063" s="59">
        <f>SUM(Y1063:AF1063)</f>
        <v>142056.88</v>
      </c>
      <c r="AL1063" s="59">
        <f t="shared" ref="AL1063:AL1094" si="1147">C1063+X1063+AK1063</f>
        <v>142056.88</v>
      </c>
      <c r="AM1063" s="1745" t="s">
        <v>214</v>
      </c>
    </row>
    <row r="1064" spans="1:39" x14ac:dyDescent="0.2">
      <c r="A1064" s="1050">
        <v>212</v>
      </c>
      <c r="B1064" s="1051">
        <v>112</v>
      </c>
      <c r="C1064" s="11"/>
      <c r="D1064" s="58"/>
      <c r="E1064" s="58"/>
      <c r="F1064" s="58"/>
      <c r="G1064" s="58"/>
      <c r="H1064" s="58"/>
      <c r="I1064" s="58"/>
      <c r="J1064" s="58"/>
      <c r="K1064" s="58"/>
      <c r="L1064" s="58"/>
      <c r="M1064" s="58"/>
      <c r="N1064" s="58"/>
      <c r="O1064" s="58"/>
      <c r="P1064" s="58"/>
      <c r="Q1064" s="58"/>
      <c r="R1064" s="58"/>
      <c r="S1064" s="58">
        <f t="shared" si="1141"/>
        <v>0</v>
      </c>
      <c r="T1064" s="58">
        <f t="shared" si="1142"/>
        <v>0</v>
      </c>
      <c r="U1064" s="58">
        <f t="shared" ref="U1064:U1109" si="1148">H1064+I1064+N1064+O1064</f>
        <v>0</v>
      </c>
      <c r="V1064" s="58">
        <f t="shared" si="1143"/>
        <v>0</v>
      </c>
      <c r="W1064" s="58">
        <f t="shared" si="1144"/>
        <v>0</v>
      </c>
      <c r="X1064" s="59">
        <f t="shared" ref="X1064:X1108" si="1149">SUM(D1064:R1064)</f>
        <v>0</v>
      </c>
      <c r="Y1064" s="59"/>
      <c r="Z1064" s="1521"/>
      <c r="AA1064" s="1521"/>
      <c r="AB1064" s="1521"/>
      <c r="AC1064" s="1521"/>
      <c r="AD1064" s="1521"/>
      <c r="AE1064" s="59"/>
      <c r="AF1064" s="59"/>
      <c r="AG1064" s="59">
        <f t="shared" si="1145"/>
        <v>0</v>
      </c>
      <c r="AH1064" s="59">
        <f t="shared" ref="AH1064:AH1109" si="1150">Z1064+AD1064+AA1064</f>
        <v>0</v>
      </c>
      <c r="AI1064" s="59">
        <f t="shared" si="1146"/>
        <v>0</v>
      </c>
      <c r="AJ1064" s="59">
        <f t="shared" ref="AJ1064:AJ1109" si="1151">AE1064+AF1064</f>
        <v>0</v>
      </c>
      <c r="AK1064" s="59">
        <f t="shared" ref="AK1064:AK1109" si="1152">SUM(Y1064:AF1064)</f>
        <v>0</v>
      </c>
      <c r="AL1064" s="59">
        <f t="shared" si="1147"/>
        <v>0</v>
      </c>
      <c r="AM1064" s="1746"/>
    </row>
    <row r="1065" spans="1:39" x14ac:dyDescent="0.2">
      <c r="A1065" s="1052">
        <v>213</v>
      </c>
      <c r="B1065" s="1053">
        <v>119</v>
      </c>
      <c r="C1065" s="268"/>
      <c r="D1065" s="58"/>
      <c r="E1065" s="58">
        <f>200000-200000</f>
        <v>0</v>
      </c>
      <c r="F1065" s="58">
        <f>730000-730000</f>
        <v>0</v>
      </c>
      <c r="G1065" s="58"/>
      <c r="H1065" s="58"/>
      <c r="I1065" s="58"/>
      <c r="J1065" s="58"/>
      <c r="K1065" s="58"/>
      <c r="L1065" s="58"/>
      <c r="M1065" s="58"/>
      <c r="N1065" s="58"/>
      <c r="O1065" s="58"/>
      <c r="P1065" s="58"/>
      <c r="Q1065" s="58"/>
      <c r="R1065" s="58"/>
      <c r="S1065" s="58">
        <f t="shared" si="1141"/>
        <v>0</v>
      </c>
      <c r="T1065" s="58">
        <f t="shared" si="1142"/>
        <v>0</v>
      </c>
      <c r="U1065" s="58">
        <f t="shared" si="1148"/>
        <v>0</v>
      </c>
      <c r="V1065" s="58">
        <f t="shared" si="1143"/>
        <v>0</v>
      </c>
      <c r="W1065" s="58">
        <f t="shared" si="1144"/>
        <v>0</v>
      </c>
      <c r="X1065" s="59">
        <f t="shared" si="1149"/>
        <v>0</v>
      </c>
      <c r="Y1065" s="59"/>
      <c r="Z1065" s="1521">
        <f>60000+9000+30000</f>
        <v>99000</v>
      </c>
      <c r="AA1065" s="1521"/>
      <c r="AB1065" s="1521">
        <f>8000+5000</f>
        <v>13000</v>
      </c>
      <c r="AC1065" s="1521"/>
      <c r="AD1065" s="1521">
        <f>45000+7800+30000</f>
        <v>82800</v>
      </c>
      <c r="AE1065" s="59"/>
      <c r="AF1065" s="59"/>
      <c r="AG1065" s="59">
        <f t="shared" si="1145"/>
        <v>0</v>
      </c>
      <c r="AH1065" s="59">
        <f t="shared" si="1150"/>
        <v>181800</v>
      </c>
      <c r="AI1065" s="59">
        <f t="shared" si="1146"/>
        <v>13000</v>
      </c>
      <c r="AJ1065" s="59">
        <f t="shared" si="1151"/>
        <v>0</v>
      </c>
      <c r="AK1065" s="59">
        <f t="shared" si="1152"/>
        <v>194800</v>
      </c>
      <c r="AL1065" s="59">
        <f t="shared" si="1147"/>
        <v>194800</v>
      </c>
      <c r="AM1065" s="1746"/>
    </row>
    <row r="1066" spans="1:39" x14ac:dyDescent="0.2">
      <c r="A1066" s="1052">
        <v>214</v>
      </c>
      <c r="B1066" s="1053">
        <v>112</v>
      </c>
      <c r="C1066" s="12"/>
      <c r="D1066" s="58"/>
      <c r="E1066" s="58"/>
      <c r="F1066" s="58"/>
      <c r="G1066" s="58"/>
      <c r="H1066" s="58"/>
      <c r="I1066" s="58"/>
      <c r="J1066" s="58"/>
      <c r="K1066" s="58"/>
      <c r="L1066" s="58"/>
      <c r="M1066" s="58"/>
      <c r="N1066" s="58"/>
      <c r="O1066" s="58"/>
      <c r="P1066" s="58"/>
      <c r="Q1066" s="58"/>
      <c r="R1066" s="58"/>
      <c r="S1066" s="58">
        <f t="shared" si="1141"/>
        <v>0</v>
      </c>
      <c r="T1066" s="58">
        <f t="shared" si="1142"/>
        <v>0</v>
      </c>
      <c r="U1066" s="58">
        <f t="shared" si="1148"/>
        <v>0</v>
      </c>
      <c r="V1066" s="58">
        <f t="shared" si="1143"/>
        <v>0</v>
      </c>
      <c r="W1066" s="58">
        <f t="shared" si="1144"/>
        <v>0</v>
      </c>
      <c r="X1066" s="59">
        <f t="shared" si="1149"/>
        <v>0</v>
      </c>
      <c r="Y1066" s="59"/>
      <c r="Z1066" s="1521"/>
      <c r="AA1066" s="1521"/>
      <c r="AB1066" s="1521"/>
      <c r="AC1066" s="1521"/>
      <c r="AD1066" s="1521"/>
      <c r="AE1066" s="59"/>
      <c r="AF1066" s="59"/>
      <c r="AG1066" s="59">
        <f t="shared" si="1145"/>
        <v>0</v>
      </c>
      <c r="AH1066" s="59">
        <f t="shared" si="1150"/>
        <v>0</v>
      </c>
      <c r="AI1066" s="59">
        <f t="shared" si="1146"/>
        <v>0</v>
      </c>
      <c r="AJ1066" s="59">
        <f t="shared" si="1151"/>
        <v>0</v>
      </c>
      <c r="AK1066" s="59">
        <f t="shared" si="1152"/>
        <v>0</v>
      </c>
      <c r="AL1066" s="59">
        <f t="shared" si="1147"/>
        <v>0</v>
      </c>
      <c r="AM1066" s="1746"/>
    </row>
    <row r="1067" spans="1:39" x14ac:dyDescent="0.2">
      <c r="A1067" s="1050">
        <v>221</v>
      </c>
      <c r="B1067" s="1051">
        <v>244</v>
      </c>
      <c r="C1067" s="11"/>
      <c r="D1067" s="58"/>
      <c r="E1067" s="58">
        <f>4000-4000</f>
        <v>0</v>
      </c>
      <c r="F1067" s="58">
        <f>1000-1000</f>
        <v>0</v>
      </c>
      <c r="G1067" s="58"/>
      <c r="H1067" s="58"/>
      <c r="I1067" s="58"/>
      <c r="J1067" s="58"/>
      <c r="K1067" s="58"/>
      <c r="L1067" s="58"/>
      <c r="M1067" s="58"/>
      <c r="N1067" s="58"/>
      <c r="O1067" s="58"/>
      <c r="P1067" s="58"/>
      <c r="Q1067" s="58"/>
      <c r="R1067" s="58"/>
      <c r="S1067" s="58">
        <f t="shared" si="1141"/>
        <v>0</v>
      </c>
      <c r="T1067" s="58">
        <f t="shared" si="1142"/>
        <v>0</v>
      </c>
      <c r="U1067" s="58">
        <f t="shared" si="1148"/>
        <v>0</v>
      </c>
      <c r="V1067" s="58">
        <f t="shared" si="1143"/>
        <v>0</v>
      </c>
      <c r="W1067" s="58">
        <f t="shared" si="1144"/>
        <v>0</v>
      </c>
      <c r="X1067" s="59">
        <f t="shared" si="1149"/>
        <v>0</v>
      </c>
      <c r="Y1067" s="59"/>
      <c r="Z1067" s="1521"/>
      <c r="AA1067" s="1521"/>
      <c r="AB1067" s="1521"/>
      <c r="AC1067" s="1521"/>
      <c r="AD1067" s="1521"/>
      <c r="AE1067" s="59"/>
      <c r="AF1067" s="59"/>
      <c r="AG1067" s="59">
        <f t="shared" si="1145"/>
        <v>0</v>
      </c>
      <c r="AH1067" s="59">
        <f t="shared" si="1150"/>
        <v>0</v>
      </c>
      <c r="AI1067" s="59">
        <f t="shared" si="1146"/>
        <v>0</v>
      </c>
      <c r="AJ1067" s="59">
        <f t="shared" si="1151"/>
        <v>0</v>
      </c>
      <c r="AK1067" s="59">
        <f t="shared" si="1152"/>
        <v>0</v>
      </c>
      <c r="AL1067" s="59">
        <f t="shared" si="1147"/>
        <v>0</v>
      </c>
      <c r="AM1067" s="1746"/>
    </row>
    <row r="1068" spans="1:39" x14ac:dyDescent="0.2">
      <c r="A1068" s="1052">
        <v>222</v>
      </c>
      <c r="B1068" s="1053">
        <v>112</v>
      </c>
      <c r="C1068" s="12"/>
      <c r="D1068" s="58"/>
      <c r="E1068" s="58"/>
      <c r="F1068" s="58"/>
      <c r="G1068" s="58"/>
      <c r="H1068" s="58"/>
      <c r="I1068" s="58"/>
      <c r="J1068" s="58"/>
      <c r="K1068" s="58"/>
      <c r="L1068" s="58"/>
      <c r="M1068" s="58"/>
      <c r="N1068" s="58"/>
      <c r="O1068" s="58"/>
      <c r="P1068" s="58"/>
      <c r="Q1068" s="58"/>
      <c r="R1068" s="58"/>
      <c r="S1068" s="58">
        <f t="shared" si="1141"/>
        <v>0</v>
      </c>
      <c r="T1068" s="58">
        <f t="shared" si="1142"/>
        <v>0</v>
      </c>
      <c r="U1068" s="58">
        <f t="shared" si="1148"/>
        <v>0</v>
      </c>
      <c r="V1068" s="58">
        <f t="shared" si="1143"/>
        <v>0</v>
      </c>
      <c r="W1068" s="58">
        <f t="shared" si="1144"/>
        <v>0</v>
      </c>
      <c r="X1068" s="59">
        <f t="shared" si="1149"/>
        <v>0</v>
      </c>
      <c r="Y1068" s="59"/>
      <c r="Z1068" s="1521"/>
      <c r="AA1068" s="1521"/>
      <c r="AB1068" s="1521"/>
      <c r="AC1068" s="1521"/>
      <c r="AD1068" s="1521"/>
      <c r="AE1068" s="59"/>
      <c r="AF1068" s="59"/>
      <c r="AG1068" s="59">
        <f t="shared" si="1145"/>
        <v>0</v>
      </c>
      <c r="AH1068" s="59">
        <f t="shared" si="1150"/>
        <v>0</v>
      </c>
      <c r="AI1068" s="59">
        <f t="shared" si="1146"/>
        <v>0</v>
      </c>
      <c r="AJ1068" s="59">
        <f t="shared" si="1151"/>
        <v>0</v>
      </c>
      <c r="AK1068" s="59">
        <f t="shared" si="1152"/>
        <v>0</v>
      </c>
      <c r="AL1068" s="59">
        <f t="shared" si="1147"/>
        <v>0</v>
      </c>
      <c r="AM1068" s="1746"/>
    </row>
    <row r="1069" spans="1:39" x14ac:dyDescent="0.2">
      <c r="A1069" s="1052">
        <v>222</v>
      </c>
      <c r="B1069" s="1053">
        <v>244</v>
      </c>
      <c r="C1069" s="12"/>
      <c r="D1069" s="58"/>
      <c r="E1069" s="58"/>
      <c r="F1069" s="58"/>
      <c r="G1069" s="58"/>
      <c r="H1069" s="58"/>
      <c r="I1069" s="58"/>
      <c r="J1069" s="58"/>
      <c r="K1069" s="58"/>
      <c r="L1069" s="58"/>
      <c r="M1069" s="58"/>
      <c r="N1069" s="58"/>
      <c r="O1069" s="58"/>
      <c r="P1069" s="58"/>
      <c r="Q1069" s="58"/>
      <c r="R1069" s="58"/>
      <c r="S1069" s="58">
        <f t="shared" si="1141"/>
        <v>0</v>
      </c>
      <c r="T1069" s="58">
        <f t="shared" si="1142"/>
        <v>0</v>
      </c>
      <c r="U1069" s="58">
        <f t="shared" si="1148"/>
        <v>0</v>
      </c>
      <c r="V1069" s="58">
        <f t="shared" si="1143"/>
        <v>0</v>
      </c>
      <c r="W1069" s="58">
        <f t="shared" si="1144"/>
        <v>0</v>
      </c>
      <c r="X1069" s="59">
        <f t="shared" si="1149"/>
        <v>0</v>
      </c>
      <c r="Y1069" s="59"/>
      <c r="Z1069" s="1521"/>
      <c r="AA1069" s="1521"/>
      <c r="AB1069" s="1521"/>
      <c r="AC1069" s="1521"/>
      <c r="AD1069" s="1521"/>
      <c r="AE1069" s="59"/>
      <c r="AF1069" s="59"/>
      <c r="AG1069" s="59">
        <f t="shared" si="1145"/>
        <v>0</v>
      </c>
      <c r="AH1069" s="59">
        <f t="shared" si="1150"/>
        <v>0</v>
      </c>
      <c r="AI1069" s="59">
        <f t="shared" si="1146"/>
        <v>0</v>
      </c>
      <c r="AJ1069" s="59">
        <f t="shared" si="1151"/>
        <v>0</v>
      </c>
      <c r="AK1069" s="59">
        <f t="shared" si="1152"/>
        <v>0</v>
      </c>
      <c r="AL1069" s="59">
        <f t="shared" si="1147"/>
        <v>0</v>
      </c>
      <c r="AM1069" s="1746"/>
    </row>
    <row r="1070" spans="1:39" x14ac:dyDescent="0.2">
      <c r="A1070" s="1054" t="s">
        <v>196</v>
      </c>
      <c r="B1070" s="1053">
        <v>247</v>
      </c>
      <c r="C1070" s="42"/>
      <c r="D1070" s="58"/>
      <c r="E1070" s="58"/>
      <c r="F1070" s="58"/>
      <c r="G1070" s="58"/>
      <c r="H1070" s="58"/>
      <c r="I1070" s="58"/>
      <c r="J1070" s="58"/>
      <c r="K1070" s="58"/>
      <c r="L1070" s="58"/>
      <c r="M1070" s="58"/>
      <c r="N1070" s="58"/>
      <c r="O1070" s="58"/>
      <c r="P1070" s="58"/>
      <c r="Q1070" s="58"/>
      <c r="R1070" s="58"/>
      <c r="S1070" s="58">
        <f t="shared" si="1141"/>
        <v>0</v>
      </c>
      <c r="T1070" s="58">
        <f t="shared" si="1142"/>
        <v>0</v>
      </c>
      <c r="U1070" s="58">
        <f t="shared" si="1148"/>
        <v>0</v>
      </c>
      <c r="V1070" s="58">
        <f t="shared" si="1143"/>
        <v>0</v>
      </c>
      <c r="W1070" s="58">
        <f t="shared" si="1144"/>
        <v>0</v>
      </c>
      <c r="X1070" s="59">
        <f t="shared" si="1149"/>
        <v>0</v>
      </c>
      <c r="Y1070" s="59"/>
      <c r="Z1070" s="1521"/>
      <c r="AA1070" s="1521"/>
      <c r="AB1070" s="1521"/>
      <c r="AC1070" s="1521"/>
      <c r="AD1070" s="1521"/>
      <c r="AE1070" s="59"/>
      <c r="AF1070" s="59"/>
      <c r="AG1070" s="59">
        <f t="shared" si="1145"/>
        <v>0</v>
      </c>
      <c r="AH1070" s="59">
        <f t="shared" si="1150"/>
        <v>0</v>
      </c>
      <c r="AI1070" s="59">
        <f t="shared" si="1146"/>
        <v>0</v>
      </c>
      <c r="AJ1070" s="59">
        <f t="shared" si="1151"/>
        <v>0</v>
      </c>
      <c r="AK1070" s="59">
        <f t="shared" si="1152"/>
        <v>0</v>
      </c>
      <c r="AL1070" s="59">
        <f t="shared" si="1147"/>
        <v>0</v>
      </c>
      <c r="AM1070" s="1746"/>
    </row>
    <row r="1071" spans="1:39" x14ac:dyDescent="0.2">
      <c r="A1071" s="1054" t="s">
        <v>197</v>
      </c>
      <c r="B1071" s="1053">
        <v>247</v>
      </c>
      <c r="C1071" s="42"/>
      <c r="D1071" s="58"/>
      <c r="E1071" s="58"/>
      <c r="F1071" s="58"/>
      <c r="G1071" s="58"/>
      <c r="H1071" s="58"/>
      <c r="I1071" s="58"/>
      <c r="J1071" s="58"/>
      <c r="K1071" s="58"/>
      <c r="L1071" s="58"/>
      <c r="M1071" s="58"/>
      <c r="N1071" s="58"/>
      <c r="O1071" s="58"/>
      <c r="P1071" s="58"/>
      <c r="Q1071" s="58"/>
      <c r="R1071" s="58"/>
      <c r="S1071" s="58">
        <f t="shared" si="1141"/>
        <v>0</v>
      </c>
      <c r="T1071" s="58">
        <f t="shared" si="1142"/>
        <v>0</v>
      </c>
      <c r="U1071" s="58">
        <f t="shared" si="1148"/>
        <v>0</v>
      </c>
      <c r="V1071" s="58">
        <f t="shared" si="1143"/>
        <v>0</v>
      </c>
      <c r="W1071" s="58">
        <f t="shared" si="1144"/>
        <v>0</v>
      </c>
      <c r="X1071" s="59">
        <f t="shared" si="1149"/>
        <v>0</v>
      </c>
      <c r="Y1071" s="59"/>
      <c r="Z1071" s="1521">
        <f>110000</f>
        <v>110000</v>
      </c>
      <c r="AA1071" s="1521"/>
      <c r="AB1071" s="1521"/>
      <c r="AC1071" s="1521"/>
      <c r="AD1071" s="1521"/>
      <c r="AE1071" s="59"/>
      <c r="AF1071" s="59"/>
      <c r="AG1071" s="59">
        <f t="shared" si="1145"/>
        <v>0</v>
      </c>
      <c r="AH1071" s="59">
        <f t="shared" si="1150"/>
        <v>110000</v>
      </c>
      <c r="AI1071" s="59">
        <f t="shared" si="1146"/>
        <v>0</v>
      </c>
      <c r="AJ1071" s="59">
        <f t="shared" si="1151"/>
        <v>0</v>
      </c>
      <c r="AK1071" s="59">
        <f t="shared" si="1152"/>
        <v>110000</v>
      </c>
      <c r="AL1071" s="59">
        <f t="shared" si="1147"/>
        <v>110000</v>
      </c>
      <c r="AM1071" s="1746"/>
    </row>
    <row r="1072" spans="1:39" x14ac:dyDescent="0.2">
      <c r="A1072" s="1054" t="s">
        <v>198</v>
      </c>
      <c r="B1072" s="1053">
        <v>244</v>
      </c>
      <c r="C1072" s="42"/>
      <c r="D1072" s="58"/>
      <c r="E1072" s="58"/>
      <c r="F1072" s="58"/>
      <c r="G1072" s="58"/>
      <c r="H1072" s="58"/>
      <c r="I1072" s="58"/>
      <c r="J1072" s="58"/>
      <c r="K1072" s="58"/>
      <c r="L1072" s="58"/>
      <c r="M1072" s="58"/>
      <c r="N1072" s="58"/>
      <c r="O1072" s="58"/>
      <c r="P1072" s="58"/>
      <c r="Q1072" s="58"/>
      <c r="R1072" s="58"/>
      <c r="S1072" s="58">
        <f t="shared" si="1141"/>
        <v>0</v>
      </c>
      <c r="T1072" s="58">
        <f t="shared" si="1142"/>
        <v>0</v>
      </c>
      <c r="U1072" s="58">
        <f t="shared" si="1148"/>
        <v>0</v>
      </c>
      <c r="V1072" s="58">
        <f t="shared" si="1143"/>
        <v>0</v>
      </c>
      <c r="W1072" s="58">
        <f t="shared" si="1144"/>
        <v>0</v>
      </c>
      <c r="X1072" s="59">
        <f t="shared" si="1149"/>
        <v>0</v>
      </c>
      <c r="Y1072" s="59"/>
      <c r="Z1072" s="1521">
        <f>23000</f>
        <v>23000</v>
      </c>
      <c r="AA1072" s="1521"/>
      <c r="AB1072" s="1521"/>
      <c r="AC1072" s="1521"/>
      <c r="AD1072" s="1521"/>
      <c r="AE1072" s="59"/>
      <c r="AF1072" s="59"/>
      <c r="AG1072" s="59">
        <f t="shared" si="1145"/>
        <v>0</v>
      </c>
      <c r="AH1072" s="59">
        <f t="shared" si="1150"/>
        <v>23000</v>
      </c>
      <c r="AI1072" s="59">
        <f t="shared" si="1146"/>
        <v>0</v>
      </c>
      <c r="AJ1072" s="59">
        <f t="shared" si="1151"/>
        <v>0</v>
      </c>
      <c r="AK1072" s="59">
        <f t="shared" si="1152"/>
        <v>23000</v>
      </c>
      <c r="AL1072" s="59">
        <f t="shared" si="1147"/>
        <v>23000</v>
      </c>
      <c r="AM1072" s="1746"/>
    </row>
    <row r="1073" spans="1:39" x14ac:dyDescent="0.2">
      <c r="A1073" s="1054" t="s">
        <v>878</v>
      </c>
      <c r="B1073" s="1053">
        <v>244</v>
      </c>
      <c r="C1073" s="42"/>
      <c r="D1073" s="58"/>
      <c r="E1073" s="58"/>
      <c r="F1073" s="58"/>
      <c r="G1073" s="58"/>
      <c r="H1073" s="58"/>
      <c r="I1073" s="58"/>
      <c r="J1073" s="58"/>
      <c r="K1073" s="58"/>
      <c r="L1073" s="58"/>
      <c r="M1073" s="58"/>
      <c r="N1073" s="58"/>
      <c r="O1073" s="58"/>
      <c r="P1073" s="58"/>
      <c r="Q1073" s="58"/>
      <c r="R1073" s="58"/>
      <c r="S1073" s="58">
        <f t="shared" si="1141"/>
        <v>0</v>
      </c>
      <c r="T1073" s="58">
        <f t="shared" si="1142"/>
        <v>0</v>
      </c>
      <c r="U1073" s="58">
        <f t="shared" si="1148"/>
        <v>0</v>
      </c>
      <c r="V1073" s="58">
        <f t="shared" si="1143"/>
        <v>0</v>
      </c>
      <c r="W1073" s="58">
        <f t="shared" si="1144"/>
        <v>0</v>
      </c>
      <c r="X1073" s="59">
        <f>SUM(D1073:R1073)</f>
        <v>0</v>
      </c>
      <c r="Y1073" s="59"/>
      <c r="Z1073" s="1521">
        <f>5598</f>
        <v>5598</v>
      </c>
      <c r="AA1073" s="1521"/>
      <c r="AB1073" s="1521"/>
      <c r="AC1073" s="1521"/>
      <c r="AD1073" s="1521"/>
      <c r="AE1073" s="59"/>
      <c r="AF1073" s="59"/>
      <c r="AG1073" s="59">
        <f t="shared" si="1145"/>
        <v>0</v>
      </c>
      <c r="AH1073" s="59">
        <f t="shared" si="1150"/>
        <v>5598</v>
      </c>
      <c r="AI1073" s="59">
        <f t="shared" si="1146"/>
        <v>0</v>
      </c>
      <c r="AJ1073" s="59">
        <f t="shared" si="1151"/>
        <v>0</v>
      </c>
      <c r="AK1073" s="59">
        <f t="shared" si="1152"/>
        <v>5598</v>
      </c>
      <c r="AL1073" s="59">
        <f t="shared" si="1147"/>
        <v>5598</v>
      </c>
      <c r="AM1073" s="1746"/>
    </row>
    <row r="1074" spans="1:39" x14ac:dyDescent="0.2">
      <c r="A1074" s="1052">
        <v>224</v>
      </c>
      <c r="B1074" s="1053">
        <v>244</v>
      </c>
      <c r="C1074" s="12"/>
      <c r="D1074" s="58"/>
      <c r="E1074" s="58"/>
      <c r="F1074" s="58"/>
      <c r="G1074" s="58"/>
      <c r="H1074" s="58"/>
      <c r="I1074" s="58"/>
      <c r="J1074" s="58"/>
      <c r="K1074" s="58"/>
      <c r="L1074" s="58"/>
      <c r="M1074" s="58"/>
      <c r="N1074" s="58"/>
      <c r="O1074" s="58"/>
      <c r="P1074" s="58"/>
      <c r="Q1074" s="58"/>
      <c r="R1074" s="58"/>
      <c r="S1074" s="58">
        <f t="shared" si="1141"/>
        <v>0</v>
      </c>
      <c r="T1074" s="58">
        <f t="shared" si="1142"/>
        <v>0</v>
      </c>
      <c r="U1074" s="58">
        <f t="shared" si="1148"/>
        <v>0</v>
      </c>
      <c r="V1074" s="58">
        <f t="shared" si="1143"/>
        <v>0</v>
      </c>
      <c r="W1074" s="58">
        <f t="shared" si="1144"/>
        <v>0</v>
      </c>
      <c r="X1074" s="59">
        <f t="shared" si="1149"/>
        <v>0</v>
      </c>
      <c r="Y1074" s="59"/>
      <c r="Z1074" s="1521">
        <f>1000</f>
        <v>1000</v>
      </c>
      <c r="AA1074" s="1521"/>
      <c r="AB1074" s="1521"/>
      <c r="AC1074" s="1521"/>
      <c r="AD1074" s="1521"/>
      <c r="AE1074" s="59"/>
      <c r="AF1074" s="59"/>
      <c r="AG1074" s="59">
        <f t="shared" si="1145"/>
        <v>0</v>
      </c>
      <c r="AH1074" s="59">
        <f t="shared" si="1150"/>
        <v>1000</v>
      </c>
      <c r="AI1074" s="59">
        <f t="shared" si="1146"/>
        <v>0</v>
      </c>
      <c r="AJ1074" s="59">
        <f t="shared" si="1151"/>
        <v>0</v>
      </c>
      <c r="AK1074" s="59">
        <f t="shared" si="1152"/>
        <v>1000</v>
      </c>
      <c r="AL1074" s="59">
        <f t="shared" si="1147"/>
        <v>1000</v>
      </c>
      <c r="AM1074" s="1746"/>
    </row>
    <row r="1075" spans="1:39" x14ac:dyDescent="0.2">
      <c r="A1075" s="1055" t="s">
        <v>199</v>
      </c>
      <c r="B1075" s="1057">
        <v>244</v>
      </c>
      <c r="C1075" s="14"/>
      <c r="D1075" s="58"/>
      <c r="E1075" s="58"/>
      <c r="F1075" s="58"/>
      <c r="G1075" s="58"/>
      <c r="H1075" s="58"/>
      <c r="I1075" s="58"/>
      <c r="J1075" s="58"/>
      <c r="K1075" s="58"/>
      <c r="L1075" s="58"/>
      <c r="M1075" s="58"/>
      <c r="N1075" s="58"/>
      <c r="O1075" s="58"/>
      <c r="P1075" s="58"/>
      <c r="Q1075" s="58"/>
      <c r="R1075" s="58"/>
      <c r="S1075" s="58">
        <f t="shared" si="1141"/>
        <v>0</v>
      </c>
      <c r="T1075" s="58">
        <f t="shared" si="1142"/>
        <v>0</v>
      </c>
      <c r="U1075" s="58">
        <f t="shared" si="1148"/>
        <v>0</v>
      </c>
      <c r="V1075" s="58">
        <f t="shared" si="1143"/>
        <v>0</v>
      </c>
      <c r="W1075" s="58">
        <f t="shared" si="1144"/>
        <v>0</v>
      </c>
      <c r="X1075" s="59">
        <f t="shared" si="1149"/>
        <v>0</v>
      </c>
      <c r="Y1075" s="59"/>
      <c r="Z1075" s="1521"/>
      <c r="AA1075" s="1521"/>
      <c r="AB1075" s="1521"/>
      <c r="AC1075" s="1521"/>
      <c r="AD1075" s="1521"/>
      <c r="AE1075" s="59"/>
      <c r="AF1075" s="59"/>
      <c r="AG1075" s="59">
        <f t="shared" si="1145"/>
        <v>0</v>
      </c>
      <c r="AH1075" s="59">
        <f t="shared" si="1150"/>
        <v>0</v>
      </c>
      <c r="AI1075" s="59">
        <f t="shared" si="1146"/>
        <v>0</v>
      </c>
      <c r="AJ1075" s="59">
        <f t="shared" si="1151"/>
        <v>0</v>
      </c>
      <c r="AK1075" s="59">
        <f t="shared" si="1152"/>
        <v>0</v>
      </c>
      <c r="AL1075" s="59">
        <f t="shared" si="1147"/>
        <v>0</v>
      </c>
      <c r="AM1075" s="1746"/>
    </row>
    <row r="1076" spans="1:39" x14ac:dyDescent="0.2">
      <c r="A1076" s="1055" t="s">
        <v>200</v>
      </c>
      <c r="B1076" s="1057">
        <v>244</v>
      </c>
      <c r="C1076" s="14"/>
      <c r="D1076" s="58"/>
      <c r="E1076" s="58"/>
      <c r="F1076" s="58"/>
      <c r="G1076" s="58"/>
      <c r="H1076" s="58"/>
      <c r="I1076" s="58"/>
      <c r="J1076" s="58"/>
      <c r="K1076" s="58"/>
      <c r="L1076" s="58"/>
      <c r="M1076" s="58"/>
      <c r="N1076" s="58"/>
      <c r="O1076" s="58"/>
      <c r="P1076" s="58"/>
      <c r="Q1076" s="58"/>
      <c r="R1076" s="58"/>
      <c r="S1076" s="58">
        <f t="shared" si="1141"/>
        <v>0</v>
      </c>
      <c r="T1076" s="58">
        <f t="shared" si="1142"/>
        <v>0</v>
      </c>
      <c r="U1076" s="58">
        <f t="shared" si="1148"/>
        <v>0</v>
      </c>
      <c r="V1076" s="58">
        <f t="shared" si="1143"/>
        <v>0</v>
      </c>
      <c r="W1076" s="58">
        <f t="shared" si="1144"/>
        <v>0</v>
      </c>
      <c r="X1076" s="59">
        <f t="shared" si="1149"/>
        <v>0</v>
      </c>
      <c r="Y1076" s="59"/>
      <c r="Z1076" s="1521"/>
      <c r="AA1076" s="1521"/>
      <c r="AB1076" s="1521"/>
      <c r="AC1076" s="1521"/>
      <c r="AD1076" s="1521"/>
      <c r="AE1076" s="59"/>
      <c r="AF1076" s="59"/>
      <c r="AG1076" s="59">
        <f t="shared" si="1145"/>
        <v>0</v>
      </c>
      <c r="AH1076" s="59">
        <f t="shared" si="1150"/>
        <v>0</v>
      </c>
      <c r="AI1076" s="59">
        <f t="shared" si="1146"/>
        <v>0</v>
      </c>
      <c r="AJ1076" s="59">
        <f t="shared" si="1151"/>
        <v>0</v>
      </c>
      <c r="AK1076" s="59">
        <f t="shared" si="1152"/>
        <v>0</v>
      </c>
      <c r="AL1076" s="59">
        <f t="shared" si="1147"/>
        <v>0</v>
      </c>
      <c r="AM1076" s="1746"/>
    </row>
    <row r="1077" spans="1:39" x14ac:dyDescent="0.2">
      <c r="A1077" s="1055" t="s">
        <v>201</v>
      </c>
      <c r="B1077" s="1057">
        <v>244</v>
      </c>
      <c r="C1077" s="14"/>
      <c r="D1077" s="58"/>
      <c r="E1077" s="58"/>
      <c r="F1077" s="58">
        <f>7000+20000-27000</f>
        <v>0</v>
      </c>
      <c r="G1077" s="58"/>
      <c r="H1077" s="58"/>
      <c r="I1077" s="58"/>
      <c r="J1077" s="58"/>
      <c r="K1077" s="58"/>
      <c r="L1077" s="58"/>
      <c r="M1077" s="58"/>
      <c r="N1077" s="58"/>
      <c r="O1077" s="58"/>
      <c r="P1077" s="58"/>
      <c r="Q1077" s="58"/>
      <c r="R1077" s="58"/>
      <c r="S1077" s="58">
        <f t="shared" si="1141"/>
        <v>0</v>
      </c>
      <c r="T1077" s="58">
        <f t="shared" si="1142"/>
        <v>0</v>
      </c>
      <c r="U1077" s="58">
        <f t="shared" si="1148"/>
        <v>0</v>
      </c>
      <c r="V1077" s="58">
        <f t="shared" si="1143"/>
        <v>0</v>
      </c>
      <c r="W1077" s="58">
        <f t="shared" si="1144"/>
        <v>0</v>
      </c>
      <c r="X1077" s="59">
        <f t="shared" si="1149"/>
        <v>0</v>
      </c>
      <c r="Y1077" s="59"/>
      <c r="Z1077" s="1521">
        <f>21693.12+3350+3900</f>
        <v>28943.119999999999</v>
      </c>
      <c r="AA1077" s="1521"/>
      <c r="AB1077" s="1521"/>
      <c r="AC1077" s="1521"/>
      <c r="AD1077" s="1521"/>
      <c r="AE1077" s="59"/>
      <c r="AF1077" s="59"/>
      <c r="AG1077" s="59">
        <f t="shared" si="1145"/>
        <v>0</v>
      </c>
      <c r="AH1077" s="59">
        <f t="shared" si="1150"/>
        <v>28943.119999999999</v>
      </c>
      <c r="AI1077" s="59">
        <f t="shared" si="1146"/>
        <v>0</v>
      </c>
      <c r="AJ1077" s="59">
        <f t="shared" si="1151"/>
        <v>0</v>
      </c>
      <c r="AK1077" s="59">
        <f t="shared" si="1152"/>
        <v>28943.119999999999</v>
      </c>
      <c r="AL1077" s="59">
        <f t="shared" si="1147"/>
        <v>28943.119999999999</v>
      </c>
      <c r="AM1077" s="1746"/>
    </row>
    <row r="1078" spans="1:39" x14ac:dyDescent="0.2">
      <c r="A1078" s="1055" t="s">
        <v>202</v>
      </c>
      <c r="B1078" s="1057">
        <v>244</v>
      </c>
      <c r="C1078" s="14"/>
      <c r="D1078" s="58"/>
      <c r="E1078" s="58"/>
      <c r="F1078" s="58"/>
      <c r="G1078" s="58"/>
      <c r="H1078" s="58"/>
      <c r="I1078" s="58"/>
      <c r="J1078" s="58"/>
      <c r="K1078" s="58"/>
      <c r="L1078" s="58"/>
      <c r="M1078" s="58"/>
      <c r="N1078" s="58"/>
      <c r="O1078" s="58"/>
      <c r="P1078" s="58"/>
      <c r="Q1078" s="58"/>
      <c r="R1078" s="58"/>
      <c r="S1078" s="58">
        <f t="shared" si="1141"/>
        <v>0</v>
      </c>
      <c r="T1078" s="58">
        <f t="shared" si="1142"/>
        <v>0</v>
      </c>
      <c r="U1078" s="58">
        <f t="shared" si="1148"/>
        <v>0</v>
      </c>
      <c r="V1078" s="58">
        <f t="shared" si="1143"/>
        <v>0</v>
      </c>
      <c r="W1078" s="58">
        <f t="shared" si="1144"/>
        <v>0</v>
      </c>
      <c r="X1078" s="59">
        <f t="shared" si="1149"/>
        <v>0</v>
      </c>
      <c r="Y1078" s="59"/>
      <c r="Z1078" s="1521"/>
      <c r="AA1078" s="1521"/>
      <c r="AB1078" s="1521"/>
      <c r="AC1078" s="1521"/>
      <c r="AD1078" s="1521"/>
      <c r="AE1078" s="59"/>
      <c r="AF1078" s="59"/>
      <c r="AG1078" s="59">
        <f t="shared" si="1145"/>
        <v>0</v>
      </c>
      <c r="AH1078" s="59">
        <f t="shared" si="1150"/>
        <v>0</v>
      </c>
      <c r="AI1078" s="59">
        <f t="shared" si="1146"/>
        <v>0</v>
      </c>
      <c r="AJ1078" s="59">
        <f t="shared" si="1151"/>
        <v>0</v>
      </c>
      <c r="AK1078" s="59">
        <f t="shared" si="1152"/>
        <v>0</v>
      </c>
      <c r="AL1078" s="59">
        <f t="shared" si="1147"/>
        <v>0</v>
      </c>
      <c r="AM1078" s="1746"/>
    </row>
    <row r="1079" spans="1:39" x14ac:dyDescent="0.2">
      <c r="A1079" s="1056" t="s">
        <v>246</v>
      </c>
      <c r="B1079" s="1057">
        <v>244</v>
      </c>
      <c r="C1079" s="15"/>
      <c r="D1079" s="58"/>
      <c r="E1079" s="58"/>
      <c r="F1079" s="58">
        <f>15000-15000</f>
        <v>0</v>
      </c>
      <c r="G1079" s="58"/>
      <c r="H1079" s="58"/>
      <c r="I1079" s="58"/>
      <c r="J1079" s="58"/>
      <c r="K1079" s="58"/>
      <c r="L1079" s="58"/>
      <c r="M1079" s="58"/>
      <c r="N1079" s="58"/>
      <c r="O1079" s="58"/>
      <c r="P1079" s="58"/>
      <c r="Q1079" s="58"/>
      <c r="R1079" s="58"/>
      <c r="S1079" s="58">
        <f t="shared" si="1141"/>
        <v>0</v>
      </c>
      <c r="T1079" s="58">
        <f t="shared" si="1142"/>
        <v>0</v>
      </c>
      <c r="U1079" s="58">
        <f t="shared" si="1148"/>
        <v>0</v>
      </c>
      <c r="V1079" s="58">
        <f t="shared" si="1143"/>
        <v>0</v>
      </c>
      <c r="W1079" s="58">
        <f t="shared" si="1144"/>
        <v>0</v>
      </c>
      <c r="X1079" s="59">
        <f t="shared" si="1149"/>
        <v>0</v>
      </c>
      <c r="Y1079" s="59"/>
      <c r="Z1079" s="1521">
        <f>43000</f>
        <v>43000</v>
      </c>
      <c r="AA1079" s="1521"/>
      <c r="AB1079" s="1521"/>
      <c r="AC1079" s="1521"/>
      <c r="AD1079" s="1521"/>
      <c r="AE1079" s="59"/>
      <c r="AF1079" s="59"/>
      <c r="AG1079" s="59">
        <f t="shared" si="1145"/>
        <v>0</v>
      </c>
      <c r="AH1079" s="59">
        <f t="shared" si="1150"/>
        <v>43000</v>
      </c>
      <c r="AI1079" s="59">
        <f t="shared" si="1146"/>
        <v>0</v>
      </c>
      <c r="AJ1079" s="59">
        <f t="shared" si="1151"/>
        <v>0</v>
      </c>
      <c r="AK1079" s="59">
        <f t="shared" si="1152"/>
        <v>43000</v>
      </c>
      <c r="AL1079" s="59">
        <f t="shared" si="1147"/>
        <v>43000</v>
      </c>
      <c r="AM1079" s="1746"/>
    </row>
    <row r="1080" spans="1:39" x14ac:dyDescent="0.2">
      <c r="A1080" s="1056" t="s">
        <v>248</v>
      </c>
      <c r="B1080" s="1057">
        <v>244</v>
      </c>
      <c r="C1080" s="15"/>
      <c r="D1080" s="58"/>
      <c r="E1080" s="58"/>
      <c r="F1080" s="58"/>
      <c r="G1080" s="58"/>
      <c r="H1080" s="58"/>
      <c r="I1080" s="58"/>
      <c r="J1080" s="58"/>
      <c r="K1080" s="58"/>
      <c r="L1080" s="58"/>
      <c r="M1080" s="58"/>
      <c r="N1080" s="58"/>
      <c r="O1080" s="58"/>
      <c r="P1080" s="58"/>
      <c r="Q1080" s="58"/>
      <c r="R1080" s="58"/>
      <c r="S1080" s="58">
        <f t="shared" si="1141"/>
        <v>0</v>
      </c>
      <c r="T1080" s="58">
        <f t="shared" si="1142"/>
        <v>0</v>
      </c>
      <c r="U1080" s="58">
        <f t="shared" si="1148"/>
        <v>0</v>
      </c>
      <c r="V1080" s="58">
        <f t="shared" si="1143"/>
        <v>0</v>
      </c>
      <c r="W1080" s="58">
        <f t="shared" si="1144"/>
        <v>0</v>
      </c>
      <c r="X1080" s="59">
        <f t="shared" si="1149"/>
        <v>0</v>
      </c>
      <c r="Y1080" s="59"/>
      <c r="Z1080" s="1521"/>
      <c r="AA1080" s="1521"/>
      <c r="AB1080" s="1521"/>
      <c r="AC1080" s="1521"/>
      <c r="AD1080" s="1521"/>
      <c r="AE1080" s="59"/>
      <c r="AF1080" s="59"/>
      <c r="AG1080" s="59">
        <f t="shared" si="1145"/>
        <v>0</v>
      </c>
      <c r="AH1080" s="59">
        <f t="shared" si="1150"/>
        <v>0</v>
      </c>
      <c r="AI1080" s="59">
        <f t="shared" si="1146"/>
        <v>0</v>
      </c>
      <c r="AJ1080" s="59">
        <f t="shared" si="1151"/>
        <v>0</v>
      </c>
      <c r="AK1080" s="59">
        <f t="shared" si="1152"/>
        <v>0</v>
      </c>
      <c r="AL1080" s="59">
        <f t="shared" si="1147"/>
        <v>0</v>
      </c>
      <c r="AM1080" s="1746"/>
    </row>
    <row r="1081" spans="1:39" x14ac:dyDescent="0.2">
      <c r="A1081" s="1050">
        <v>227</v>
      </c>
      <c r="B1081" s="1051">
        <v>244</v>
      </c>
      <c r="C1081" s="11"/>
      <c r="D1081" s="58"/>
      <c r="E1081" s="58"/>
      <c r="F1081" s="58"/>
      <c r="G1081" s="58"/>
      <c r="H1081" s="58"/>
      <c r="I1081" s="58"/>
      <c r="J1081" s="58"/>
      <c r="K1081" s="58"/>
      <c r="L1081" s="58"/>
      <c r="M1081" s="58"/>
      <c r="N1081" s="58"/>
      <c r="O1081" s="58"/>
      <c r="P1081" s="58"/>
      <c r="Q1081" s="58"/>
      <c r="R1081" s="58"/>
      <c r="S1081" s="58">
        <f t="shared" si="1141"/>
        <v>0</v>
      </c>
      <c r="T1081" s="58">
        <f t="shared" si="1142"/>
        <v>0</v>
      </c>
      <c r="U1081" s="58">
        <f t="shared" si="1148"/>
        <v>0</v>
      </c>
      <c r="V1081" s="58">
        <f t="shared" si="1143"/>
        <v>0</v>
      </c>
      <c r="W1081" s="58">
        <f t="shared" si="1144"/>
        <v>0</v>
      </c>
      <c r="X1081" s="59">
        <f t="shared" si="1149"/>
        <v>0</v>
      </c>
      <c r="Y1081" s="59"/>
      <c r="Z1081" s="1521"/>
      <c r="AA1081" s="1521"/>
      <c r="AB1081" s="1521"/>
      <c r="AC1081" s="1521"/>
      <c r="AD1081" s="1521"/>
      <c r="AE1081" s="59"/>
      <c r="AF1081" s="59"/>
      <c r="AG1081" s="59">
        <f t="shared" si="1145"/>
        <v>0</v>
      </c>
      <c r="AH1081" s="59">
        <f t="shared" si="1150"/>
        <v>0</v>
      </c>
      <c r="AI1081" s="59">
        <f t="shared" si="1146"/>
        <v>0</v>
      </c>
      <c r="AJ1081" s="59">
        <f t="shared" si="1151"/>
        <v>0</v>
      </c>
      <c r="AK1081" s="59">
        <f t="shared" si="1152"/>
        <v>0</v>
      </c>
      <c r="AL1081" s="59">
        <f t="shared" si="1147"/>
        <v>0</v>
      </c>
      <c r="AM1081" s="1746"/>
    </row>
    <row r="1082" spans="1:39" x14ac:dyDescent="0.2">
      <c r="A1082" s="1056">
        <v>262</v>
      </c>
      <c r="B1082" s="1049">
        <v>112</v>
      </c>
      <c r="C1082" s="15"/>
      <c r="D1082" s="58"/>
      <c r="E1082" s="58"/>
      <c r="F1082" s="58"/>
      <c r="G1082" s="58"/>
      <c r="H1082" s="58"/>
      <c r="I1082" s="58"/>
      <c r="J1082" s="58"/>
      <c r="K1082" s="58"/>
      <c r="L1082" s="58"/>
      <c r="M1082" s="58"/>
      <c r="N1082" s="58"/>
      <c r="O1082" s="58"/>
      <c r="P1082" s="58"/>
      <c r="Q1082" s="58"/>
      <c r="R1082" s="58"/>
      <c r="S1082" s="58">
        <f t="shared" si="1141"/>
        <v>0</v>
      </c>
      <c r="T1082" s="58">
        <f t="shared" si="1142"/>
        <v>0</v>
      </c>
      <c r="U1082" s="58">
        <f t="shared" si="1148"/>
        <v>0</v>
      </c>
      <c r="V1082" s="58">
        <f t="shared" si="1143"/>
        <v>0</v>
      </c>
      <c r="W1082" s="58">
        <f t="shared" si="1144"/>
        <v>0</v>
      </c>
      <c r="X1082" s="59">
        <f t="shared" si="1149"/>
        <v>0</v>
      </c>
      <c r="Y1082" s="59"/>
      <c r="Z1082" s="1521"/>
      <c r="AA1082" s="1521"/>
      <c r="AB1082" s="1521"/>
      <c r="AC1082" s="1521"/>
      <c r="AD1082" s="1521"/>
      <c r="AE1082" s="59"/>
      <c r="AF1082" s="59"/>
      <c r="AG1082" s="59">
        <f t="shared" si="1145"/>
        <v>0</v>
      </c>
      <c r="AH1082" s="59">
        <f t="shared" si="1150"/>
        <v>0</v>
      </c>
      <c r="AI1082" s="59">
        <f t="shared" si="1146"/>
        <v>0</v>
      </c>
      <c r="AJ1082" s="59">
        <f t="shared" si="1151"/>
        <v>0</v>
      </c>
      <c r="AK1082" s="59">
        <f t="shared" si="1152"/>
        <v>0</v>
      </c>
      <c r="AL1082" s="59">
        <f t="shared" si="1147"/>
        <v>0</v>
      </c>
      <c r="AM1082" s="1746"/>
    </row>
    <row r="1083" spans="1:39" x14ac:dyDescent="0.2">
      <c r="A1083" s="1056">
        <v>262</v>
      </c>
      <c r="B1083" s="1049">
        <v>119</v>
      </c>
      <c r="C1083" s="15"/>
      <c r="D1083" s="58"/>
      <c r="E1083" s="58"/>
      <c r="F1083" s="58"/>
      <c r="G1083" s="58"/>
      <c r="H1083" s="58"/>
      <c r="I1083" s="58"/>
      <c r="J1083" s="58"/>
      <c r="K1083" s="58"/>
      <c r="L1083" s="58"/>
      <c r="M1083" s="58"/>
      <c r="N1083" s="58"/>
      <c r="O1083" s="58"/>
      <c r="P1083" s="58"/>
      <c r="Q1083" s="58"/>
      <c r="R1083" s="58"/>
      <c r="S1083" s="58">
        <f t="shared" si="1141"/>
        <v>0</v>
      </c>
      <c r="T1083" s="58">
        <f t="shared" si="1142"/>
        <v>0</v>
      </c>
      <c r="U1083" s="58">
        <f t="shared" si="1148"/>
        <v>0</v>
      </c>
      <c r="V1083" s="58">
        <f t="shared" si="1143"/>
        <v>0</v>
      </c>
      <c r="W1083" s="58">
        <f t="shared" si="1144"/>
        <v>0</v>
      </c>
      <c r="X1083" s="59">
        <f t="shared" si="1149"/>
        <v>0</v>
      </c>
      <c r="Y1083" s="59"/>
      <c r="Z1083" s="1521"/>
      <c r="AA1083" s="1521"/>
      <c r="AB1083" s="1521"/>
      <c r="AC1083" s="1521"/>
      <c r="AD1083" s="1521"/>
      <c r="AE1083" s="59"/>
      <c r="AF1083" s="59"/>
      <c r="AG1083" s="59">
        <f t="shared" si="1145"/>
        <v>0</v>
      </c>
      <c r="AH1083" s="59">
        <f t="shared" si="1150"/>
        <v>0</v>
      </c>
      <c r="AI1083" s="59">
        <f t="shared" si="1146"/>
        <v>0</v>
      </c>
      <c r="AJ1083" s="59">
        <f t="shared" si="1151"/>
        <v>0</v>
      </c>
      <c r="AK1083" s="59">
        <f t="shared" si="1152"/>
        <v>0</v>
      </c>
      <c r="AL1083" s="59">
        <f t="shared" si="1147"/>
        <v>0</v>
      </c>
      <c r="AM1083" s="1746"/>
    </row>
    <row r="1084" spans="1:39" x14ac:dyDescent="0.2">
      <c r="A1084" s="1050">
        <v>266</v>
      </c>
      <c r="B1084" s="1051">
        <v>111</v>
      </c>
      <c r="C1084" s="11"/>
      <c r="D1084" s="58"/>
      <c r="E1084" s="58"/>
      <c r="F1084" s="58"/>
      <c r="G1084" s="58"/>
      <c r="H1084" s="58"/>
      <c r="I1084" s="58"/>
      <c r="J1084" s="58"/>
      <c r="K1084" s="58"/>
      <c r="L1084" s="58"/>
      <c r="M1084" s="58"/>
      <c r="N1084" s="58"/>
      <c r="O1084" s="58"/>
      <c r="P1084" s="58"/>
      <c r="Q1084" s="58"/>
      <c r="R1084" s="58"/>
      <c r="S1084" s="58">
        <f>D1084+E1084+J1084+K1084</f>
        <v>0</v>
      </c>
      <c r="T1084" s="58">
        <f>F1084+G1084+L1084+M1084</f>
        <v>0</v>
      </c>
      <c r="U1084" s="58">
        <f>H1084+I1084+N1084+O1084</f>
        <v>0</v>
      </c>
      <c r="V1084" s="58">
        <f>P1084</f>
        <v>0</v>
      </c>
      <c r="W1084" s="58">
        <f t="shared" si="1144"/>
        <v>0</v>
      </c>
      <c r="X1084" s="59">
        <f t="shared" si="1149"/>
        <v>0</v>
      </c>
      <c r="Y1084" s="59"/>
      <c r="Z1084" s="1521"/>
      <c r="AA1084" s="1521"/>
      <c r="AB1084" s="1521"/>
      <c r="AC1084" s="1521"/>
      <c r="AD1084" s="1521"/>
      <c r="AE1084" s="59"/>
      <c r="AF1084" s="59"/>
      <c r="AG1084" s="59">
        <f t="shared" si="1145"/>
        <v>0</v>
      </c>
      <c r="AH1084" s="59">
        <f t="shared" si="1150"/>
        <v>0</v>
      </c>
      <c r="AI1084" s="59">
        <f t="shared" si="1146"/>
        <v>0</v>
      </c>
      <c r="AJ1084" s="59">
        <f t="shared" si="1151"/>
        <v>0</v>
      </c>
      <c r="AK1084" s="59">
        <f t="shared" si="1152"/>
        <v>0</v>
      </c>
      <c r="AL1084" s="59">
        <f t="shared" si="1147"/>
        <v>0</v>
      </c>
      <c r="AM1084" s="1746"/>
    </row>
    <row r="1085" spans="1:39" x14ac:dyDescent="0.2">
      <c r="A1085" s="1050">
        <v>266</v>
      </c>
      <c r="B1085" s="1051">
        <v>112</v>
      </c>
      <c r="C1085" s="11"/>
      <c r="D1085" s="58"/>
      <c r="E1085" s="58"/>
      <c r="F1085" s="58"/>
      <c r="G1085" s="58"/>
      <c r="H1085" s="58"/>
      <c r="I1085" s="58"/>
      <c r="J1085" s="58"/>
      <c r="K1085" s="58"/>
      <c r="L1085" s="58"/>
      <c r="M1085" s="58"/>
      <c r="N1085" s="58"/>
      <c r="O1085" s="58"/>
      <c r="P1085" s="58"/>
      <c r="Q1085" s="58"/>
      <c r="R1085" s="58"/>
      <c r="S1085" s="58">
        <f>D1085+E1085+J1085+K1085</f>
        <v>0</v>
      </c>
      <c r="T1085" s="58">
        <f>F1085+G1085+L1085+M1085</f>
        <v>0</v>
      </c>
      <c r="U1085" s="58">
        <f>H1085+I1085+N1085+O1085</f>
        <v>0</v>
      </c>
      <c r="V1085" s="58">
        <f>P1085</f>
        <v>0</v>
      </c>
      <c r="W1085" s="58">
        <f t="shared" si="1144"/>
        <v>0</v>
      </c>
      <c r="X1085" s="59">
        <f t="shared" si="1149"/>
        <v>0</v>
      </c>
      <c r="Y1085" s="59"/>
      <c r="Z1085" s="1521"/>
      <c r="AA1085" s="1521"/>
      <c r="AB1085" s="1521"/>
      <c r="AC1085" s="1521"/>
      <c r="AD1085" s="1521"/>
      <c r="AE1085" s="59"/>
      <c r="AF1085" s="59"/>
      <c r="AG1085" s="59">
        <f t="shared" si="1145"/>
        <v>0</v>
      </c>
      <c r="AH1085" s="59">
        <f t="shared" si="1150"/>
        <v>0</v>
      </c>
      <c r="AI1085" s="59">
        <f t="shared" si="1146"/>
        <v>0</v>
      </c>
      <c r="AJ1085" s="59">
        <f t="shared" si="1151"/>
        <v>0</v>
      </c>
      <c r="AK1085" s="59">
        <f t="shared" si="1152"/>
        <v>0</v>
      </c>
      <c r="AL1085" s="59">
        <f t="shared" si="1147"/>
        <v>0</v>
      </c>
      <c r="AM1085" s="1746"/>
    </row>
    <row r="1086" spans="1:39" x14ac:dyDescent="0.2">
      <c r="A1086" s="1050">
        <v>266</v>
      </c>
      <c r="B1086" s="1051">
        <v>119</v>
      </c>
      <c r="C1086" s="11"/>
      <c r="D1086" s="58"/>
      <c r="E1086" s="58"/>
      <c r="F1086" s="58"/>
      <c r="G1086" s="58"/>
      <c r="H1086" s="58"/>
      <c r="I1086" s="58"/>
      <c r="J1086" s="58"/>
      <c r="K1086" s="58"/>
      <c r="L1086" s="58"/>
      <c r="M1086" s="58"/>
      <c r="N1086" s="58"/>
      <c r="O1086" s="58"/>
      <c r="P1086" s="58"/>
      <c r="Q1086" s="58"/>
      <c r="R1086" s="58"/>
      <c r="S1086" s="58">
        <f>D1086+E1086+J1086+K1086</f>
        <v>0</v>
      </c>
      <c r="T1086" s="58">
        <f>F1086+G1086+L1086+M1086</f>
        <v>0</v>
      </c>
      <c r="U1086" s="58">
        <f>H1086+I1086+N1086+O1086</f>
        <v>0</v>
      </c>
      <c r="V1086" s="58">
        <f>P1086</f>
        <v>0</v>
      </c>
      <c r="W1086" s="58">
        <f t="shared" si="1144"/>
        <v>0</v>
      </c>
      <c r="X1086" s="59">
        <f t="shared" si="1149"/>
        <v>0</v>
      </c>
      <c r="Y1086" s="59"/>
      <c r="Z1086" s="1521"/>
      <c r="AA1086" s="1521"/>
      <c r="AB1086" s="1521"/>
      <c r="AC1086" s="1521"/>
      <c r="AD1086" s="1521"/>
      <c r="AE1086" s="59"/>
      <c r="AF1086" s="59"/>
      <c r="AG1086" s="59">
        <f t="shared" si="1145"/>
        <v>0</v>
      </c>
      <c r="AH1086" s="59">
        <f t="shared" si="1150"/>
        <v>0</v>
      </c>
      <c r="AI1086" s="59">
        <f t="shared" si="1146"/>
        <v>0</v>
      </c>
      <c r="AJ1086" s="59">
        <f t="shared" si="1151"/>
        <v>0</v>
      </c>
      <c r="AK1086" s="59">
        <f t="shared" si="1152"/>
        <v>0</v>
      </c>
      <c r="AL1086" s="59">
        <f t="shared" si="1147"/>
        <v>0</v>
      </c>
      <c r="AM1086" s="1746"/>
    </row>
    <row r="1087" spans="1:39" hidden="1" x14ac:dyDescent="0.2">
      <c r="A1087" s="1050">
        <v>267</v>
      </c>
      <c r="B1087" s="1051">
        <v>112</v>
      </c>
      <c r="C1087" s="11"/>
      <c r="D1087" s="58"/>
      <c r="E1087" s="58"/>
      <c r="F1087" s="58"/>
      <c r="G1087" s="58"/>
      <c r="H1087" s="58"/>
      <c r="I1087" s="58"/>
      <c r="J1087" s="58"/>
      <c r="K1087" s="58"/>
      <c r="L1087" s="58"/>
      <c r="M1087" s="58"/>
      <c r="N1087" s="58"/>
      <c r="O1087" s="58"/>
      <c r="P1087" s="58"/>
      <c r="Q1087" s="58"/>
      <c r="R1087" s="58"/>
      <c r="S1087" s="58">
        <f>D1087+E1087+J1087+K1087</f>
        <v>0</v>
      </c>
      <c r="T1087" s="58">
        <f>F1087+G1087+L1087+M1087</f>
        <v>0</v>
      </c>
      <c r="U1087" s="58">
        <f>H1087+I1087+N1087+O1087</f>
        <v>0</v>
      </c>
      <c r="V1087" s="58">
        <f>P1087</f>
        <v>0</v>
      </c>
      <c r="W1087" s="58">
        <f t="shared" si="1144"/>
        <v>0</v>
      </c>
      <c r="X1087" s="59">
        <f t="shared" si="1149"/>
        <v>0</v>
      </c>
      <c r="Y1087" s="59"/>
      <c r="Z1087" s="1521"/>
      <c r="AA1087" s="1521"/>
      <c r="AB1087" s="1521"/>
      <c r="AC1087" s="1521"/>
      <c r="AD1087" s="1521"/>
      <c r="AE1087" s="59"/>
      <c r="AF1087" s="59"/>
      <c r="AG1087" s="59">
        <f t="shared" si="1145"/>
        <v>0</v>
      </c>
      <c r="AH1087" s="59">
        <f t="shared" si="1150"/>
        <v>0</v>
      </c>
      <c r="AI1087" s="59">
        <f t="shared" si="1146"/>
        <v>0</v>
      </c>
      <c r="AJ1087" s="59">
        <f t="shared" si="1151"/>
        <v>0</v>
      </c>
      <c r="AK1087" s="59">
        <f t="shared" si="1152"/>
        <v>0</v>
      </c>
      <c r="AL1087" s="59">
        <f t="shared" si="1147"/>
        <v>0</v>
      </c>
      <c r="AM1087" s="1746"/>
    </row>
    <row r="1088" spans="1:39" x14ac:dyDescent="0.2">
      <c r="A1088" s="1056">
        <v>291</v>
      </c>
      <c r="B1088" s="1147">
        <v>851</v>
      </c>
      <c r="C1088" s="15"/>
      <c r="D1088" s="58"/>
      <c r="E1088" s="58"/>
      <c r="F1088" s="58"/>
      <c r="G1088" s="58"/>
      <c r="H1088" s="58"/>
      <c r="I1088" s="58"/>
      <c r="J1088" s="58"/>
      <c r="K1088" s="58"/>
      <c r="L1088" s="58"/>
      <c r="M1088" s="58"/>
      <c r="N1088" s="58"/>
      <c r="O1088" s="58"/>
      <c r="P1088" s="58"/>
      <c r="Q1088" s="58"/>
      <c r="R1088" s="58"/>
      <c r="S1088" s="58">
        <f t="shared" si="1141"/>
        <v>0</v>
      </c>
      <c r="T1088" s="58">
        <f t="shared" si="1142"/>
        <v>0</v>
      </c>
      <c r="U1088" s="58">
        <f t="shared" si="1148"/>
        <v>0</v>
      </c>
      <c r="V1088" s="58">
        <f t="shared" si="1143"/>
        <v>0</v>
      </c>
      <c r="W1088" s="58">
        <f t="shared" si="1144"/>
        <v>0</v>
      </c>
      <c r="X1088" s="59">
        <f t="shared" si="1149"/>
        <v>0</v>
      </c>
      <c r="Y1088" s="59"/>
      <c r="Z1088" s="1521">
        <f>30000</f>
        <v>30000</v>
      </c>
      <c r="AA1088" s="1521"/>
      <c r="AB1088" s="1521"/>
      <c r="AC1088" s="1521"/>
      <c r="AD1088" s="1521"/>
      <c r="AE1088" s="59"/>
      <c r="AF1088" s="59"/>
      <c r="AG1088" s="59">
        <f t="shared" si="1145"/>
        <v>0</v>
      </c>
      <c r="AH1088" s="59">
        <f t="shared" si="1150"/>
        <v>30000</v>
      </c>
      <c r="AI1088" s="59">
        <f t="shared" si="1146"/>
        <v>0</v>
      </c>
      <c r="AJ1088" s="59">
        <f t="shared" si="1151"/>
        <v>0</v>
      </c>
      <c r="AK1088" s="59">
        <f t="shared" si="1152"/>
        <v>30000</v>
      </c>
      <c r="AL1088" s="59">
        <f t="shared" si="1147"/>
        <v>30000</v>
      </c>
      <c r="AM1088" s="1746"/>
    </row>
    <row r="1089" spans="1:39" x14ac:dyDescent="0.2">
      <c r="A1089" s="1056">
        <v>291</v>
      </c>
      <c r="B1089" s="1147">
        <v>851</v>
      </c>
      <c r="C1089" s="15"/>
      <c r="D1089" s="58"/>
      <c r="E1089" s="58"/>
      <c r="F1089" s="58"/>
      <c r="G1089" s="58"/>
      <c r="H1089" s="58"/>
      <c r="I1089" s="58"/>
      <c r="J1089" s="58"/>
      <c r="K1089" s="58"/>
      <c r="L1089" s="58"/>
      <c r="M1089" s="58"/>
      <c r="N1089" s="58"/>
      <c r="O1089" s="58"/>
      <c r="P1089" s="58"/>
      <c r="Q1089" s="58"/>
      <c r="R1089" s="58"/>
      <c r="S1089" s="58">
        <f t="shared" si="1141"/>
        <v>0</v>
      </c>
      <c r="T1089" s="58">
        <f t="shared" si="1142"/>
        <v>0</v>
      </c>
      <c r="U1089" s="58">
        <f t="shared" si="1148"/>
        <v>0</v>
      </c>
      <c r="V1089" s="58">
        <f t="shared" si="1143"/>
        <v>0</v>
      </c>
      <c r="W1089" s="58">
        <f t="shared" si="1144"/>
        <v>0</v>
      </c>
      <c r="X1089" s="59">
        <f t="shared" si="1149"/>
        <v>0</v>
      </c>
      <c r="Y1089" s="59"/>
      <c r="Z1089" s="1521">
        <f>160000</f>
        <v>160000</v>
      </c>
      <c r="AA1089" s="1521"/>
      <c r="AB1089" s="1521"/>
      <c r="AC1089" s="1521"/>
      <c r="AD1089" s="1521"/>
      <c r="AE1089" s="59"/>
      <c r="AF1089" s="59"/>
      <c r="AG1089" s="59">
        <f t="shared" si="1145"/>
        <v>0</v>
      </c>
      <c r="AH1089" s="59">
        <f t="shared" si="1150"/>
        <v>160000</v>
      </c>
      <c r="AI1089" s="59">
        <f t="shared" si="1146"/>
        <v>0</v>
      </c>
      <c r="AJ1089" s="59">
        <f t="shared" si="1151"/>
        <v>0</v>
      </c>
      <c r="AK1089" s="59">
        <f t="shared" si="1152"/>
        <v>160000</v>
      </c>
      <c r="AL1089" s="59">
        <f t="shared" si="1147"/>
        <v>160000</v>
      </c>
      <c r="AM1089" s="1746"/>
    </row>
    <row r="1090" spans="1:39" x14ac:dyDescent="0.2">
      <c r="A1090" s="1056">
        <v>291</v>
      </c>
      <c r="B1090" s="1049">
        <v>852</v>
      </c>
      <c r="C1090" s="15"/>
      <c r="D1090" s="58"/>
      <c r="E1090" s="58"/>
      <c r="F1090" s="58"/>
      <c r="G1090" s="58"/>
      <c r="H1090" s="58"/>
      <c r="I1090" s="58"/>
      <c r="J1090" s="58"/>
      <c r="K1090" s="58"/>
      <c r="L1090" s="58"/>
      <c r="M1090" s="58"/>
      <c r="N1090" s="58"/>
      <c r="O1090" s="58"/>
      <c r="P1090" s="58"/>
      <c r="Q1090" s="58"/>
      <c r="R1090" s="58"/>
      <c r="S1090" s="58">
        <f t="shared" ref="S1090:S1095" si="1153">D1090+E1090+J1090+K1090</f>
        <v>0</v>
      </c>
      <c r="T1090" s="58">
        <f t="shared" ref="T1090:T1095" si="1154">F1090+G1090+L1090+M1090</f>
        <v>0</v>
      </c>
      <c r="U1090" s="58">
        <f t="shared" si="1148"/>
        <v>0</v>
      </c>
      <c r="V1090" s="58">
        <f t="shared" si="1143"/>
        <v>0</v>
      </c>
      <c r="W1090" s="58">
        <f t="shared" si="1144"/>
        <v>0</v>
      </c>
      <c r="X1090" s="59">
        <f t="shared" si="1149"/>
        <v>0</v>
      </c>
      <c r="Y1090" s="59"/>
      <c r="Z1090" s="1521"/>
      <c r="AA1090" s="1521"/>
      <c r="AB1090" s="1521"/>
      <c r="AC1090" s="1521"/>
      <c r="AD1090" s="1521"/>
      <c r="AE1090" s="59"/>
      <c r="AF1090" s="59"/>
      <c r="AG1090" s="59">
        <f t="shared" si="1145"/>
        <v>0</v>
      </c>
      <c r="AH1090" s="59">
        <f t="shared" si="1150"/>
        <v>0</v>
      </c>
      <c r="AI1090" s="59">
        <f t="shared" si="1146"/>
        <v>0</v>
      </c>
      <c r="AJ1090" s="59">
        <f t="shared" si="1151"/>
        <v>0</v>
      </c>
      <c r="AK1090" s="59">
        <f t="shared" si="1152"/>
        <v>0</v>
      </c>
      <c r="AL1090" s="59">
        <f t="shared" si="1147"/>
        <v>0</v>
      </c>
      <c r="AM1090" s="1746"/>
    </row>
    <row r="1091" spans="1:39" x14ac:dyDescent="0.2">
      <c r="A1091" s="1056">
        <v>291</v>
      </c>
      <c r="B1091" s="1147">
        <v>853</v>
      </c>
      <c r="C1091" s="15"/>
      <c r="D1091" s="58"/>
      <c r="E1091" s="58"/>
      <c r="F1091" s="58"/>
      <c r="G1091" s="58"/>
      <c r="H1091" s="58"/>
      <c r="I1091" s="58"/>
      <c r="J1091" s="58"/>
      <c r="K1091" s="58"/>
      <c r="L1091" s="58"/>
      <c r="M1091" s="58"/>
      <c r="N1091" s="58"/>
      <c r="O1091" s="58"/>
      <c r="P1091" s="58"/>
      <c r="Q1091" s="58"/>
      <c r="R1091" s="58"/>
      <c r="S1091" s="58">
        <f t="shared" si="1153"/>
        <v>0</v>
      </c>
      <c r="T1091" s="58">
        <f t="shared" si="1154"/>
        <v>0</v>
      </c>
      <c r="U1091" s="58">
        <f t="shared" si="1148"/>
        <v>0</v>
      </c>
      <c r="V1091" s="58">
        <f t="shared" si="1143"/>
        <v>0</v>
      </c>
      <c r="W1091" s="58">
        <f t="shared" si="1144"/>
        <v>0</v>
      </c>
      <c r="X1091" s="59">
        <f t="shared" si="1149"/>
        <v>0</v>
      </c>
      <c r="Y1091" s="59"/>
      <c r="Z1091" s="1521"/>
      <c r="AA1091" s="1521"/>
      <c r="AB1091" s="1521"/>
      <c r="AC1091" s="1521"/>
      <c r="AD1091" s="1521"/>
      <c r="AE1091" s="59"/>
      <c r="AF1091" s="59"/>
      <c r="AG1091" s="59">
        <f t="shared" si="1145"/>
        <v>0</v>
      </c>
      <c r="AH1091" s="59">
        <f t="shared" si="1150"/>
        <v>0</v>
      </c>
      <c r="AI1091" s="59">
        <f t="shared" si="1146"/>
        <v>0</v>
      </c>
      <c r="AJ1091" s="59">
        <f t="shared" si="1151"/>
        <v>0</v>
      </c>
      <c r="AK1091" s="59">
        <f t="shared" si="1152"/>
        <v>0</v>
      </c>
      <c r="AL1091" s="59">
        <f t="shared" si="1147"/>
        <v>0</v>
      </c>
      <c r="AM1091" s="1746"/>
    </row>
    <row r="1092" spans="1:39" x14ac:dyDescent="0.2">
      <c r="A1092" s="1056">
        <v>292</v>
      </c>
      <c r="B1092" s="1049">
        <v>853</v>
      </c>
      <c r="C1092" s="15"/>
      <c r="D1092" s="58"/>
      <c r="E1092" s="58"/>
      <c r="F1092" s="58"/>
      <c r="G1092" s="58"/>
      <c r="H1092" s="58"/>
      <c r="I1092" s="58"/>
      <c r="J1092" s="58"/>
      <c r="K1092" s="58"/>
      <c r="L1092" s="58"/>
      <c r="M1092" s="58"/>
      <c r="N1092" s="58"/>
      <c r="O1092" s="58"/>
      <c r="P1092" s="58"/>
      <c r="Q1092" s="58"/>
      <c r="R1092" s="58"/>
      <c r="S1092" s="58">
        <f t="shared" si="1153"/>
        <v>0</v>
      </c>
      <c r="T1092" s="58">
        <f t="shared" si="1154"/>
        <v>0</v>
      </c>
      <c r="U1092" s="58">
        <f t="shared" si="1148"/>
        <v>0</v>
      </c>
      <c r="V1092" s="58">
        <f t="shared" si="1143"/>
        <v>0</v>
      </c>
      <c r="W1092" s="58">
        <f t="shared" si="1144"/>
        <v>0</v>
      </c>
      <c r="X1092" s="59">
        <f t="shared" si="1149"/>
        <v>0</v>
      </c>
      <c r="Y1092" s="59"/>
      <c r="Z1092" s="1521"/>
      <c r="AA1092" s="1521"/>
      <c r="AB1092" s="1521"/>
      <c r="AC1092" s="1521"/>
      <c r="AD1092" s="1521"/>
      <c r="AE1092" s="59"/>
      <c r="AF1092" s="59"/>
      <c r="AG1092" s="59">
        <f t="shared" si="1145"/>
        <v>0</v>
      </c>
      <c r="AH1092" s="59">
        <f t="shared" si="1150"/>
        <v>0</v>
      </c>
      <c r="AI1092" s="59">
        <f t="shared" si="1146"/>
        <v>0</v>
      </c>
      <c r="AJ1092" s="59">
        <f t="shared" si="1151"/>
        <v>0</v>
      </c>
      <c r="AK1092" s="59">
        <f t="shared" si="1152"/>
        <v>0</v>
      </c>
      <c r="AL1092" s="59">
        <f t="shared" si="1147"/>
        <v>0</v>
      </c>
      <c r="AM1092" s="1746"/>
    </row>
    <row r="1093" spans="1:39" x14ac:dyDescent="0.2">
      <c r="A1093" s="1056">
        <v>293</v>
      </c>
      <c r="B1093" s="1049">
        <v>851</v>
      </c>
      <c r="C1093" s="15"/>
      <c r="D1093" s="58"/>
      <c r="E1093" s="58"/>
      <c r="F1093" s="58"/>
      <c r="G1093" s="58"/>
      <c r="H1093" s="58"/>
      <c r="I1093" s="58"/>
      <c r="J1093" s="58"/>
      <c r="K1093" s="58"/>
      <c r="L1093" s="58"/>
      <c r="M1093" s="58"/>
      <c r="N1093" s="58"/>
      <c r="O1093" s="58"/>
      <c r="P1093" s="58"/>
      <c r="Q1093" s="58"/>
      <c r="R1093" s="58"/>
      <c r="S1093" s="58">
        <f t="shared" si="1153"/>
        <v>0</v>
      </c>
      <c r="T1093" s="58">
        <f t="shared" si="1154"/>
        <v>0</v>
      </c>
      <c r="U1093" s="58">
        <f>H1093+I1093+N1093+O1093</f>
        <v>0</v>
      </c>
      <c r="V1093" s="58">
        <f>P1093</f>
        <v>0</v>
      </c>
      <c r="W1093" s="58">
        <f t="shared" si="1144"/>
        <v>0</v>
      </c>
      <c r="X1093" s="59">
        <f t="shared" si="1149"/>
        <v>0</v>
      </c>
      <c r="Y1093" s="59"/>
      <c r="Z1093" s="1521"/>
      <c r="AA1093" s="1521"/>
      <c r="AB1093" s="1521"/>
      <c r="AC1093" s="1521"/>
      <c r="AD1093" s="1521"/>
      <c r="AE1093" s="59"/>
      <c r="AF1093" s="59"/>
      <c r="AG1093" s="59">
        <f t="shared" si="1145"/>
        <v>0</v>
      </c>
      <c r="AH1093" s="59">
        <f t="shared" si="1150"/>
        <v>0</v>
      </c>
      <c r="AI1093" s="59">
        <f t="shared" si="1146"/>
        <v>0</v>
      </c>
      <c r="AJ1093" s="59">
        <f t="shared" si="1151"/>
        <v>0</v>
      </c>
      <c r="AK1093" s="59">
        <f t="shared" si="1152"/>
        <v>0</v>
      </c>
      <c r="AL1093" s="59">
        <f t="shared" si="1147"/>
        <v>0</v>
      </c>
      <c r="AM1093" s="1746"/>
    </row>
    <row r="1094" spans="1:39" x14ac:dyDescent="0.2">
      <c r="A1094" s="1056">
        <v>293</v>
      </c>
      <c r="B1094" s="1049">
        <v>853</v>
      </c>
      <c r="C1094" s="15"/>
      <c r="D1094" s="58"/>
      <c r="E1094" s="58"/>
      <c r="F1094" s="58"/>
      <c r="G1094" s="58"/>
      <c r="H1094" s="58"/>
      <c r="I1094" s="58"/>
      <c r="J1094" s="58"/>
      <c r="K1094" s="58"/>
      <c r="L1094" s="58"/>
      <c r="M1094" s="58"/>
      <c r="N1094" s="58"/>
      <c r="O1094" s="58"/>
      <c r="P1094" s="58"/>
      <c r="Q1094" s="58"/>
      <c r="R1094" s="58"/>
      <c r="S1094" s="58">
        <f t="shared" si="1153"/>
        <v>0</v>
      </c>
      <c r="T1094" s="58">
        <f t="shared" si="1154"/>
        <v>0</v>
      </c>
      <c r="U1094" s="58">
        <f t="shared" si="1148"/>
        <v>0</v>
      </c>
      <c r="V1094" s="58">
        <f t="shared" si="1143"/>
        <v>0</v>
      </c>
      <c r="W1094" s="58">
        <f t="shared" si="1144"/>
        <v>0</v>
      </c>
      <c r="X1094" s="59">
        <f t="shared" si="1149"/>
        <v>0</v>
      </c>
      <c r="Y1094" s="59"/>
      <c r="Z1094" s="1521"/>
      <c r="AA1094" s="1521"/>
      <c r="AB1094" s="1521"/>
      <c r="AC1094" s="1521"/>
      <c r="AD1094" s="1521"/>
      <c r="AE1094" s="59"/>
      <c r="AF1094" s="59"/>
      <c r="AG1094" s="59">
        <f t="shared" si="1145"/>
        <v>0</v>
      </c>
      <c r="AH1094" s="59">
        <f t="shared" si="1150"/>
        <v>0</v>
      </c>
      <c r="AI1094" s="59">
        <f t="shared" si="1146"/>
        <v>0</v>
      </c>
      <c r="AJ1094" s="59">
        <f t="shared" si="1151"/>
        <v>0</v>
      </c>
      <c r="AK1094" s="59">
        <f t="shared" si="1152"/>
        <v>0</v>
      </c>
      <c r="AL1094" s="59">
        <f t="shared" si="1147"/>
        <v>0</v>
      </c>
      <c r="AM1094" s="1746"/>
    </row>
    <row r="1095" spans="1:39" x14ac:dyDescent="0.2">
      <c r="A1095" s="1056">
        <v>296</v>
      </c>
      <c r="B1095" s="1049">
        <v>244</v>
      </c>
      <c r="C1095" s="15"/>
      <c r="D1095" s="58"/>
      <c r="E1095" s="58"/>
      <c r="F1095" s="58"/>
      <c r="G1095" s="58"/>
      <c r="H1095" s="58"/>
      <c r="I1095" s="58"/>
      <c r="J1095" s="58"/>
      <c r="K1095" s="58"/>
      <c r="L1095" s="58"/>
      <c r="M1095" s="58"/>
      <c r="N1095" s="58"/>
      <c r="O1095" s="58"/>
      <c r="P1095" s="58"/>
      <c r="Q1095" s="58"/>
      <c r="R1095" s="58"/>
      <c r="S1095" s="58">
        <f t="shared" si="1153"/>
        <v>0</v>
      </c>
      <c r="T1095" s="58">
        <f t="shared" si="1154"/>
        <v>0</v>
      </c>
      <c r="U1095" s="58">
        <f t="shared" si="1148"/>
        <v>0</v>
      </c>
      <c r="V1095" s="58">
        <f t="shared" si="1143"/>
        <v>0</v>
      </c>
      <c r="W1095" s="58">
        <f t="shared" si="1144"/>
        <v>0</v>
      </c>
      <c r="X1095" s="59">
        <f t="shared" si="1149"/>
        <v>0</v>
      </c>
      <c r="Y1095" s="59"/>
      <c r="Z1095" s="1521"/>
      <c r="AA1095" s="1521"/>
      <c r="AB1095" s="1521"/>
      <c r="AC1095" s="1521"/>
      <c r="AD1095" s="1521"/>
      <c r="AE1095" s="59"/>
      <c r="AF1095" s="59"/>
      <c r="AG1095" s="59">
        <f t="shared" ref="AG1095:AG1111" si="1155">Y1095+AC1095</f>
        <v>0</v>
      </c>
      <c r="AH1095" s="59">
        <f t="shared" si="1150"/>
        <v>0</v>
      </c>
      <c r="AI1095" s="59">
        <f t="shared" si="1146"/>
        <v>0</v>
      </c>
      <c r="AJ1095" s="59">
        <f t="shared" si="1151"/>
        <v>0</v>
      </c>
      <c r="AK1095" s="59">
        <f t="shared" si="1152"/>
        <v>0</v>
      </c>
      <c r="AL1095" s="59">
        <f t="shared" ref="AL1095:AL1111" si="1156">C1095+X1095+AK1095</f>
        <v>0</v>
      </c>
      <c r="AM1095" s="1746"/>
    </row>
    <row r="1096" spans="1:39" x14ac:dyDescent="0.2">
      <c r="A1096" s="1056">
        <v>296</v>
      </c>
      <c r="B1096" s="1049">
        <v>340</v>
      </c>
      <c r="C1096" s="15"/>
      <c r="D1096" s="58"/>
      <c r="E1096" s="58"/>
      <c r="F1096" s="58"/>
      <c r="G1096" s="58"/>
      <c r="H1096" s="58"/>
      <c r="I1096" s="58"/>
      <c r="J1096" s="58"/>
      <c r="K1096" s="58"/>
      <c r="L1096" s="58"/>
      <c r="M1096" s="58"/>
      <c r="N1096" s="58"/>
      <c r="O1096" s="58"/>
      <c r="P1096" s="58"/>
      <c r="Q1096" s="58"/>
      <c r="R1096" s="58"/>
      <c r="S1096" s="58">
        <f t="shared" si="1141"/>
        <v>0</v>
      </c>
      <c r="T1096" s="58">
        <f t="shared" si="1142"/>
        <v>0</v>
      </c>
      <c r="U1096" s="58">
        <f t="shared" si="1148"/>
        <v>0</v>
      </c>
      <c r="V1096" s="58">
        <f t="shared" si="1143"/>
        <v>0</v>
      </c>
      <c r="W1096" s="58">
        <f t="shared" si="1144"/>
        <v>0</v>
      </c>
      <c r="X1096" s="59">
        <f t="shared" si="1149"/>
        <v>0</v>
      </c>
      <c r="Y1096" s="59"/>
      <c r="Z1096" s="1521"/>
      <c r="AA1096" s="1521"/>
      <c r="AB1096" s="1521"/>
      <c r="AC1096" s="1521"/>
      <c r="AD1096" s="1521"/>
      <c r="AE1096" s="59"/>
      <c r="AF1096" s="59"/>
      <c r="AG1096" s="59">
        <f t="shared" si="1155"/>
        <v>0</v>
      </c>
      <c r="AH1096" s="59">
        <f t="shared" si="1150"/>
        <v>0</v>
      </c>
      <c r="AI1096" s="59">
        <f t="shared" si="1146"/>
        <v>0</v>
      </c>
      <c r="AJ1096" s="59">
        <f t="shared" si="1151"/>
        <v>0</v>
      </c>
      <c r="AK1096" s="59">
        <f t="shared" si="1152"/>
        <v>0</v>
      </c>
      <c r="AL1096" s="59">
        <f t="shared" si="1156"/>
        <v>0</v>
      </c>
      <c r="AM1096" s="1746"/>
    </row>
    <row r="1097" spans="1:39" hidden="1" x14ac:dyDescent="0.2">
      <c r="A1097" s="1056">
        <v>296</v>
      </c>
      <c r="B1097" s="1049">
        <v>360</v>
      </c>
      <c r="C1097" s="15"/>
      <c r="D1097" s="58"/>
      <c r="E1097" s="58"/>
      <c r="F1097" s="58"/>
      <c r="G1097" s="58"/>
      <c r="H1097" s="58"/>
      <c r="I1097" s="58"/>
      <c r="J1097" s="58"/>
      <c r="K1097" s="58"/>
      <c r="L1097" s="58"/>
      <c r="M1097" s="58"/>
      <c r="N1097" s="58"/>
      <c r="O1097" s="58"/>
      <c r="P1097" s="58"/>
      <c r="Q1097" s="58"/>
      <c r="R1097" s="58"/>
      <c r="S1097" s="58">
        <f>D1097+E1097+J1097+K1097</f>
        <v>0</v>
      </c>
      <c r="T1097" s="58">
        <f>F1097+G1097+L1097+M1097</f>
        <v>0</v>
      </c>
      <c r="U1097" s="58">
        <f>H1097+I1097+N1097+O1097</f>
        <v>0</v>
      </c>
      <c r="V1097" s="58">
        <f>P1097</f>
        <v>0</v>
      </c>
      <c r="W1097" s="58">
        <f t="shared" si="1144"/>
        <v>0</v>
      </c>
      <c r="X1097" s="59">
        <f t="shared" si="1149"/>
        <v>0</v>
      </c>
      <c r="Y1097" s="59"/>
      <c r="Z1097" s="1521"/>
      <c r="AA1097" s="1521"/>
      <c r="AB1097" s="1521"/>
      <c r="AC1097" s="1521"/>
      <c r="AD1097" s="1521"/>
      <c r="AE1097" s="59"/>
      <c r="AF1097" s="59"/>
      <c r="AG1097" s="59">
        <f t="shared" si="1155"/>
        <v>0</v>
      </c>
      <c r="AH1097" s="59">
        <f t="shared" si="1150"/>
        <v>0</v>
      </c>
      <c r="AI1097" s="59">
        <f t="shared" si="1146"/>
        <v>0</v>
      </c>
      <c r="AJ1097" s="59">
        <f t="shared" si="1151"/>
        <v>0</v>
      </c>
      <c r="AK1097" s="59">
        <f t="shared" si="1152"/>
        <v>0</v>
      </c>
      <c r="AL1097" s="59">
        <f t="shared" si="1156"/>
        <v>0</v>
      </c>
      <c r="AM1097" s="1746"/>
    </row>
    <row r="1098" spans="1:39" x14ac:dyDescent="0.2">
      <c r="A1098" s="1056">
        <v>296</v>
      </c>
      <c r="B1098" s="1049">
        <v>831</v>
      </c>
      <c r="C1098" s="15"/>
      <c r="D1098" s="58"/>
      <c r="E1098" s="58"/>
      <c r="F1098" s="58"/>
      <c r="G1098" s="58"/>
      <c r="H1098" s="58"/>
      <c r="I1098" s="58"/>
      <c r="J1098" s="58"/>
      <c r="K1098" s="58"/>
      <c r="L1098" s="58"/>
      <c r="M1098" s="58"/>
      <c r="N1098" s="58"/>
      <c r="O1098" s="58"/>
      <c r="P1098" s="58"/>
      <c r="Q1098" s="58"/>
      <c r="R1098" s="58"/>
      <c r="S1098" s="58">
        <f>D1098+E1098+J1098+K1098</f>
        <v>0</v>
      </c>
      <c r="T1098" s="58">
        <f>F1098+G1098+L1098+M1098</f>
        <v>0</v>
      </c>
      <c r="U1098" s="58">
        <f>H1098+I1098+N1098+O1098</f>
        <v>0</v>
      </c>
      <c r="V1098" s="58">
        <f>P1098</f>
        <v>0</v>
      </c>
      <c r="W1098" s="58">
        <f t="shared" si="1144"/>
        <v>0</v>
      </c>
      <c r="X1098" s="59">
        <f t="shared" si="1149"/>
        <v>0</v>
      </c>
      <c r="Y1098" s="59"/>
      <c r="Z1098" s="1521"/>
      <c r="AA1098" s="1521"/>
      <c r="AB1098" s="1521"/>
      <c r="AC1098" s="1521"/>
      <c r="AD1098" s="1521"/>
      <c r="AE1098" s="59"/>
      <c r="AF1098" s="59"/>
      <c r="AG1098" s="59">
        <f t="shared" si="1155"/>
        <v>0</v>
      </c>
      <c r="AH1098" s="59">
        <f t="shared" si="1150"/>
        <v>0</v>
      </c>
      <c r="AI1098" s="59">
        <f t="shared" si="1146"/>
        <v>0</v>
      </c>
      <c r="AJ1098" s="59">
        <f t="shared" si="1151"/>
        <v>0</v>
      </c>
      <c r="AK1098" s="59">
        <f t="shared" si="1152"/>
        <v>0</v>
      </c>
      <c r="AL1098" s="59">
        <f t="shared" si="1156"/>
        <v>0</v>
      </c>
      <c r="AM1098" s="1746"/>
    </row>
    <row r="1099" spans="1:39" x14ac:dyDescent="0.2">
      <c r="A1099" s="1056">
        <v>296</v>
      </c>
      <c r="B1099" s="1049">
        <v>853</v>
      </c>
      <c r="C1099" s="15"/>
      <c r="D1099" s="58"/>
      <c r="E1099" s="58"/>
      <c r="F1099" s="58"/>
      <c r="G1099" s="58"/>
      <c r="H1099" s="58"/>
      <c r="I1099" s="58"/>
      <c r="J1099" s="58"/>
      <c r="K1099" s="58"/>
      <c r="L1099" s="58"/>
      <c r="M1099" s="58"/>
      <c r="N1099" s="58"/>
      <c r="O1099" s="58"/>
      <c r="P1099" s="58"/>
      <c r="Q1099" s="58"/>
      <c r="R1099" s="58"/>
      <c r="S1099" s="58">
        <f>D1099+E1099+J1099+K1099</f>
        <v>0</v>
      </c>
      <c r="T1099" s="58">
        <f>F1099+G1099+L1099+M1099</f>
        <v>0</v>
      </c>
      <c r="U1099" s="58">
        <f t="shared" si="1148"/>
        <v>0</v>
      </c>
      <c r="V1099" s="58">
        <f t="shared" si="1143"/>
        <v>0</v>
      </c>
      <c r="W1099" s="58">
        <f t="shared" si="1144"/>
        <v>0</v>
      </c>
      <c r="X1099" s="59">
        <f t="shared" si="1149"/>
        <v>0</v>
      </c>
      <c r="Y1099" s="59"/>
      <c r="Z1099" s="1521"/>
      <c r="AA1099" s="1521"/>
      <c r="AB1099" s="1521"/>
      <c r="AC1099" s="1521"/>
      <c r="AD1099" s="1521"/>
      <c r="AE1099" s="59"/>
      <c r="AF1099" s="59"/>
      <c r="AG1099" s="59">
        <f t="shared" si="1155"/>
        <v>0</v>
      </c>
      <c r="AH1099" s="59">
        <f t="shared" si="1150"/>
        <v>0</v>
      </c>
      <c r="AI1099" s="59">
        <f t="shared" si="1146"/>
        <v>0</v>
      </c>
      <c r="AJ1099" s="59">
        <f t="shared" si="1151"/>
        <v>0</v>
      </c>
      <c r="AK1099" s="59">
        <f t="shared" si="1152"/>
        <v>0</v>
      </c>
      <c r="AL1099" s="59">
        <f t="shared" si="1156"/>
        <v>0</v>
      </c>
      <c r="AM1099" s="1746"/>
    </row>
    <row r="1100" spans="1:39" x14ac:dyDescent="0.2">
      <c r="A1100" s="1050">
        <v>310</v>
      </c>
      <c r="B1100" s="1057">
        <v>244</v>
      </c>
      <c r="C1100" s="11"/>
      <c r="D1100" s="58"/>
      <c r="E1100" s="58">
        <f>5000-5000</f>
        <v>0</v>
      </c>
      <c r="F1100" s="58"/>
      <c r="G1100" s="58"/>
      <c r="H1100" s="58"/>
      <c r="I1100" s="58"/>
      <c r="J1100" s="58"/>
      <c r="K1100" s="58"/>
      <c r="L1100" s="58"/>
      <c r="M1100" s="58"/>
      <c r="N1100" s="58"/>
      <c r="O1100" s="58"/>
      <c r="P1100" s="58"/>
      <c r="Q1100" s="58"/>
      <c r="R1100" s="58"/>
      <c r="S1100" s="58">
        <f t="shared" si="1141"/>
        <v>0</v>
      </c>
      <c r="T1100" s="58">
        <f t="shared" si="1142"/>
        <v>0</v>
      </c>
      <c r="U1100" s="58">
        <f t="shared" si="1148"/>
        <v>0</v>
      </c>
      <c r="V1100" s="58">
        <f t="shared" si="1143"/>
        <v>0</v>
      </c>
      <c r="W1100" s="58">
        <f t="shared" si="1144"/>
        <v>0</v>
      </c>
      <c r="X1100" s="59">
        <f t="shared" si="1149"/>
        <v>0</v>
      </c>
      <c r="Y1100" s="59"/>
      <c r="Z1100" s="1521"/>
      <c r="AA1100" s="1521"/>
      <c r="AB1100" s="1521"/>
      <c r="AC1100" s="1521"/>
      <c r="AD1100" s="1521"/>
      <c r="AE1100" s="59"/>
      <c r="AF1100" s="59"/>
      <c r="AG1100" s="59">
        <f t="shared" si="1155"/>
        <v>0</v>
      </c>
      <c r="AH1100" s="59">
        <f t="shared" si="1150"/>
        <v>0</v>
      </c>
      <c r="AI1100" s="59">
        <f t="shared" si="1146"/>
        <v>0</v>
      </c>
      <c r="AJ1100" s="59">
        <f t="shared" si="1151"/>
        <v>0</v>
      </c>
      <c r="AK1100" s="59">
        <f t="shared" si="1152"/>
        <v>0</v>
      </c>
      <c r="AL1100" s="59">
        <f t="shared" si="1156"/>
        <v>0</v>
      </c>
      <c r="AM1100" s="1746"/>
    </row>
    <row r="1101" spans="1:39" hidden="1" x14ac:dyDescent="0.2">
      <c r="A1101" s="1062">
        <v>320</v>
      </c>
      <c r="B1101" s="1045">
        <v>244</v>
      </c>
      <c r="C1101" s="11"/>
      <c r="D1101" s="58"/>
      <c r="E1101" s="58"/>
      <c r="F1101" s="58"/>
      <c r="G1101" s="58"/>
      <c r="H1101" s="58"/>
      <c r="I1101" s="58"/>
      <c r="J1101" s="58"/>
      <c r="K1101" s="58"/>
      <c r="L1101" s="58"/>
      <c r="M1101" s="58"/>
      <c r="N1101" s="58"/>
      <c r="O1101" s="58"/>
      <c r="P1101" s="58"/>
      <c r="Q1101" s="58"/>
      <c r="R1101" s="58"/>
      <c r="S1101" s="58">
        <f t="shared" si="1141"/>
        <v>0</v>
      </c>
      <c r="T1101" s="58">
        <f t="shared" si="1142"/>
        <v>0</v>
      </c>
      <c r="U1101" s="58">
        <f t="shared" si="1148"/>
        <v>0</v>
      </c>
      <c r="V1101" s="58">
        <f t="shared" si="1143"/>
        <v>0</v>
      </c>
      <c r="W1101" s="58">
        <f t="shared" si="1144"/>
        <v>0</v>
      </c>
      <c r="X1101" s="59">
        <f t="shared" si="1149"/>
        <v>0</v>
      </c>
      <c r="Y1101" s="59"/>
      <c r="Z1101" s="1521"/>
      <c r="AA1101" s="1521"/>
      <c r="AB1101" s="1521"/>
      <c r="AC1101" s="1521"/>
      <c r="AD1101" s="1521"/>
      <c r="AE1101" s="59"/>
      <c r="AF1101" s="59"/>
      <c r="AG1101" s="59">
        <f t="shared" si="1155"/>
        <v>0</v>
      </c>
      <c r="AH1101" s="59">
        <f t="shared" si="1150"/>
        <v>0</v>
      </c>
      <c r="AI1101" s="59">
        <f t="shared" si="1146"/>
        <v>0</v>
      </c>
      <c r="AJ1101" s="59">
        <f t="shared" si="1151"/>
        <v>0</v>
      </c>
      <c r="AK1101" s="59">
        <f t="shared" si="1152"/>
        <v>0</v>
      </c>
      <c r="AL1101" s="59">
        <f t="shared" si="1156"/>
        <v>0</v>
      </c>
      <c r="AM1101" s="1746"/>
    </row>
    <row r="1102" spans="1:39" hidden="1" x14ac:dyDescent="0.2">
      <c r="A1102" s="1050">
        <v>340</v>
      </c>
      <c r="B1102" s="1057">
        <v>244</v>
      </c>
      <c r="C1102" s="11"/>
      <c r="D1102" s="58"/>
      <c r="E1102" s="58"/>
      <c r="F1102" s="58"/>
      <c r="G1102" s="58"/>
      <c r="H1102" s="58"/>
      <c r="I1102" s="58"/>
      <c r="J1102" s="58"/>
      <c r="K1102" s="58"/>
      <c r="L1102" s="58"/>
      <c r="M1102" s="58"/>
      <c r="N1102" s="58"/>
      <c r="O1102" s="58"/>
      <c r="P1102" s="58"/>
      <c r="Q1102" s="58"/>
      <c r="R1102" s="58"/>
      <c r="S1102" s="58">
        <f t="shared" si="1141"/>
        <v>0</v>
      </c>
      <c r="T1102" s="58">
        <f t="shared" si="1142"/>
        <v>0</v>
      </c>
      <c r="U1102" s="58">
        <f t="shared" si="1148"/>
        <v>0</v>
      </c>
      <c r="V1102" s="58">
        <f t="shared" si="1143"/>
        <v>0</v>
      </c>
      <c r="W1102" s="58">
        <f t="shared" si="1144"/>
        <v>0</v>
      </c>
      <c r="X1102" s="59">
        <f t="shared" si="1149"/>
        <v>0</v>
      </c>
      <c r="Y1102" s="59"/>
      <c r="Z1102" s="1521"/>
      <c r="AA1102" s="1521"/>
      <c r="AB1102" s="1521"/>
      <c r="AC1102" s="1521"/>
      <c r="AD1102" s="1521"/>
      <c r="AE1102" s="59"/>
      <c r="AF1102" s="59"/>
      <c r="AG1102" s="59">
        <f t="shared" si="1155"/>
        <v>0</v>
      </c>
      <c r="AH1102" s="59">
        <f t="shared" si="1150"/>
        <v>0</v>
      </c>
      <c r="AI1102" s="59">
        <f t="shared" si="1146"/>
        <v>0</v>
      </c>
      <c r="AJ1102" s="59">
        <f t="shared" si="1151"/>
        <v>0</v>
      </c>
      <c r="AK1102" s="59">
        <f t="shared" si="1152"/>
        <v>0</v>
      </c>
      <c r="AL1102" s="59">
        <f t="shared" si="1156"/>
        <v>0</v>
      </c>
      <c r="AM1102" s="1746"/>
    </row>
    <row r="1103" spans="1:39" x14ac:dyDescent="0.2">
      <c r="A1103" s="1050">
        <v>341</v>
      </c>
      <c r="B1103" s="1057">
        <v>244</v>
      </c>
      <c r="C1103" s="11"/>
      <c r="D1103" s="58"/>
      <c r="E1103" s="58"/>
      <c r="F1103" s="58"/>
      <c r="G1103" s="58"/>
      <c r="H1103" s="58"/>
      <c r="I1103" s="58"/>
      <c r="J1103" s="58"/>
      <c r="K1103" s="58"/>
      <c r="L1103" s="58"/>
      <c r="M1103" s="58"/>
      <c r="N1103" s="58"/>
      <c r="O1103" s="58"/>
      <c r="P1103" s="58"/>
      <c r="Q1103" s="58"/>
      <c r="R1103" s="58"/>
      <c r="S1103" s="58">
        <f t="shared" si="1141"/>
        <v>0</v>
      </c>
      <c r="T1103" s="58">
        <f t="shared" si="1142"/>
        <v>0</v>
      </c>
      <c r="U1103" s="58">
        <f t="shared" si="1148"/>
        <v>0</v>
      </c>
      <c r="V1103" s="58">
        <f t="shared" si="1143"/>
        <v>0</v>
      </c>
      <c r="W1103" s="58">
        <f t="shared" si="1144"/>
        <v>0</v>
      </c>
      <c r="X1103" s="59">
        <f t="shared" si="1149"/>
        <v>0</v>
      </c>
      <c r="Y1103" s="59"/>
      <c r="Z1103" s="1521"/>
      <c r="AA1103" s="1521"/>
      <c r="AB1103" s="1521"/>
      <c r="AC1103" s="1521"/>
      <c r="AD1103" s="1521"/>
      <c r="AE1103" s="59"/>
      <c r="AF1103" s="59"/>
      <c r="AG1103" s="59">
        <f t="shared" si="1155"/>
        <v>0</v>
      </c>
      <c r="AH1103" s="59">
        <f t="shared" si="1150"/>
        <v>0</v>
      </c>
      <c r="AI1103" s="59">
        <f t="shared" si="1146"/>
        <v>0</v>
      </c>
      <c r="AJ1103" s="59">
        <f t="shared" si="1151"/>
        <v>0</v>
      </c>
      <c r="AK1103" s="59">
        <f t="shared" si="1152"/>
        <v>0</v>
      </c>
      <c r="AL1103" s="59">
        <f t="shared" si="1156"/>
        <v>0</v>
      </c>
      <c r="AM1103" s="1746"/>
    </row>
    <row r="1104" spans="1:39" x14ac:dyDescent="0.2">
      <c r="A1104" s="1050">
        <v>342</v>
      </c>
      <c r="B1104" s="1057">
        <v>244</v>
      </c>
      <c r="C1104" s="11"/>
      <c r="D1104" s="58"/>
      <c r="E1104" s="58"/>
      <c r="F1104" s="58"/>
      <c r="G1104" s="58"/>
      <c r="H1104" s="58"/>
      <c r="I1104" s="58"/>
      <c r="J1104" s="58"/>
      <c r="K1104" s="58"/>
      <c r="L1104" s="58"/>
      <c r="M1104" s="58"/>
      <c r="N1104" s="58"/>
      <c r="O1104" s="58"/>
      <c r="P1104" s="58"/>
      <c r="Q1104" s="58"/>
      <c r="R1104" s="58"/>
      <c r="S1104" s="58">
        <f t="shared" si="1141"/>
        <v>0</v>
      </c>
      <c r="T1104" s="58">
        <f t="shared" si="1142"/>
        <v>0</v>
      </c>
      <c r="U1104" s="58">
        <f t="shared" si="1148"/>
        <v>0</v>
      </c>
      <c r="V1104" s="58">
        <f t="shared" si="1143"/>
        <v>0</v>
      </c>
      <c r="W1104" s="58">
        <f t="shared" si="1144"/>
        <v>0</v>
      </c>
      <c r="X1104" s="59">
        <f t="shared" si="1149"/>
        <v>0</v>
      </c>
      <c r="Y1104" s="59"/>
      <c r="Z1104" s="1521"/>
      <c r="AA1104" s="1521"/>
      <c r="AB1104" s="1521"/>
      <c r="AC1104" s="1521"/>
      <c r="AD1104" s="1521"/>
      <c r="AE1104" s="59"/>
      <c r="AF1104" s="59"/>
      <c r="AG1104" s="59">
        <f t="shared" si="1155"/>
        <v>0</v>
      </c>
      <c r="AH1104" s="59">
        <f t="shared" si="1150"/>
        <v>0</v>
      </c>
      <c r="AI1104" s="59">
        <f t="shared" si="1146"/>
        <v>0</v>
      </c>
      <c r="AJ1104" s="59">
        <f t="shared" si="1151"/>
        <v>0</v>
      </c>
      <c r="AK1104" s="59">
        <f t="shared" si="1152"/>
        <v>0</v>
      </c>
      <c r="AL1104" s="59">
        <f t="shared" si="1156"/>
        <v>0</v>
      </c>
      <c r="AM1104" s="1746"/>
    </row>
    <row r="1105" spans="1:39" x14ac:dyDescent="0.2">
      <c r="A1105" s="1050">
        <v>343</v>
      </c>
      <c r="B1105" s="1057">
        <v>244</v>
      </c>
      <c r="C1105" s="11"/>
      <c r="D1105" s="58"/>
      <c r="E1105" s="58"/>
      <c r="F1105" s="58"/>
      <c r="G1105" s="58"/>
      <c r="H1105" s="58"/>
      <c r="I1105" s="58"/>
      <c r="J1105" s="58"/>
      <c r="K1105" s="58"/>
      <c r="L1105" s="58"/>
      <c r="M1105" s="58"/>
      <c r="N1105" s="58"/>
      <c r="O1105" s="58"/>
      <c r="P1105" s="58"/>
      <c r="Q1105" s="58"/>
      <c r="R1105" s="58"/>
      <c r="S1105" s="58">
        <f t="shared" si="1141"/>
        <v>0</v>
      </c>
      <c r="T1105" s="58">
        <f t="shared" si="1142"/>
        <v>0</v>
      </c>
      <c r="U1105" s="58">
        <f t="shared" si="1148"/>
        <v>0</v>
      </c>
      <c r="V1105" s="58">
        <f t="shared" si="1143"/>
        <v>0</v>
      </c>
      <c r="W1105" s="58">
        <f t="shared" si="1144"/>
        <v>0</v>
      </c>
      <c r="X1105" s="59">
        <f t="shared" si="1149"/>
        <v>0</v>
      </c>
      <c r="Y1105" s="59"/>
      <c r="Z1105" s="1521"/>
      <c r="AA1105" s="1521"/>
      <c r="AB1105" s="1521"/>
      <c r="AC1105" s="1521"/>
      <c r="AD1105" s="1521"/>
      <c r="AE1105" s="59"/>
      <c r="AF1105" s="59"/>
      <c r="AG1105" s="59">
        <f t="shared" si="1155"/>
        <v>0</v>
      </c>
      <c r="AH1105" s="59">
        <f t="shared" si="1150"/>
        <v>0</v>
      </c>
      <c r="AI1105" s="59">
        <f t="shared" si="1146"/>
        <v>0</v>
      </c>
      <c r="AJ1105" s="59">
        <f t="shared" si="1151"/>
        <v>0</v>
      </c>
      <c r="AK1105" s="59">
        <f t="shared" si="1152"/>
        <v>0</v>
      </c>
      <c r="AL1105" s="59">
        <f t="shared" si="1156"/>
        <v>0</v>
      </c>
      <c r="AM1105" s="1746"/>
    </row>
    <row r="1106" spans="1:39" x14ac:dyDescent="0.2">
      <c r="A1106" s="1050">
        <v>344</v>
      </c>
      <c r="B1106" s="1057">
        <v>244</v>
      </c>
      <c r="C1106" s="11"/>
      <c r="D1106" s="58"/>
      <c r="E1106" s="58">
        <f>5000-5000</f>
        <v>0</v>
      </c>
      <c r="F1106" s="58">
        <f>5000-5000</f>
        <v>0</v>
      </c>
      <c r="G1106" s="58"/>
      <c r="H1106" s="58"/>
      <c r="I1106" s="58"/>
      <c r="J1106" s="58"/>
      <c r="K1106" s="58"/>
      <c r="L1106" s="58"/>
      <c r="M1106" s="58"/>
      <c r="N1106" s="58"/>
      <c r="O1106" s="58"/>
      <c r="P1106" s="58"/>
      <c r="Q1106" s="58"/>
      <c r="R1106" s="58"/>
      <c r="S1106" s="58">
        <f t="shared" si="1141"/>
        <v>0</v>
      </c>
      <c r="T1106" s="58">
        <f t="shared" si="1142"/>
        <v>0</v>
      </c>
      <c r="U1106" s="58">
        <f t="shared" si="1148"/>
        <v>0</v>
      </c>
      <c r="V1106" s="58">
        <f t="shared" si="1143"/>
        <v>0</v>
      </c>
      <c r="W1106" s="58">
        <f t="shared" si="1144"/>
        <v>0</v>
      </c>
      <c r="X1106" s="59">
        <f t="shared" si="1149"/>
        <v>0</v>
      </c>
      <c r="Y1106" s="59"/>
      <c r="Z1106" s="1521"/>
      <c r="AA1106" s="1521"/>
      <c r="AB1106" s="1521"/>
      <c r="AC1106" s="1521"/>
      <c r="AD1106" s="1521"/>
      <c r="AE1106" s="59"/>
      <c r="AF1106" s="59"/>
      <c r="AG1106" s="59">
        <f t="shared" si="1155"/>
        <v>0</v>
      </c>
      <c r="AH1106" s="59">
        <f t="shared" si="1150"/>
        <v>0</v>
      </c>
      <c r="AI1106" s="59">
        <f t="shared" si="1146"/>
        <v>0</v>
      </c>
      <c r="AJ1106" s="59">
        <f t="shared" si="1151"/>
        <v>0</v>
      </c>
      <c r="AK1106" s="59">
        <f t="shared" si="1152"/>
        <v>0</v>
      </c>
      <c r="AL1106" s="59">
        <f t="shared" si="1156"/>
        <v>0</v>
      </c>
      <c r="AM1106" s="1746"/>
    </row>
    <row r="1107" spans="1:39" x14ac:dyDescent="0.2">
      <c r="A1107" s="1050">
        <v>345</v>
      </c>
      <c r="B1107" s="1057">
        <v>244</v>
      </c>
      <c r="C1107" s="11"/>
      <c r="D1107" s="58"/>
      <c r="E1107" s="58"/>
      <c r="F1107" s="58"/>
      <c r="G1107" s="58"/>
      <c r="H1107" s="58"/>
      <c r="I1107" s="58"/>
      <c r="J1107" s="58"/>
      <c r="K1107" s="58"/>
      <c r="L1107" s="58"/>
      <c r="M1107" s="58"/>
      <c r="N1107" s="58"/>
      <c r="O1107" s="58"/>
      <c r="P1107" s="58"/>
      <c r="Q1107" s="58"/>
      <c r="R1107" s="58"/>
      <c r="S1107" s="58">
        <f t="shared" si="1141"/>
        <v>0</v>
      </c>
      <c r="T1107" s="58">
        <f t="shared" si="1142"/>
        <v>0</v>
      </c>
      <c r="U1107" s="58">
        <f t="shared" si="1148"/>
        <v>0</v>
      </c>
      <c r="V1107" s="58">
        <f t="shared" si="1143"/>
        <v>0</v>
      </c>
      <c r="W1107" s="58">
        <f t="shared" si="1144"/>
        <v>0</v>
      </c>
      <c r="X1107" s="59">
        <f t="shared" si="1149"/>
        <v>0</v>
      </c>
      <c r="Y1107" s="59"/>
      <c r="Z1107" s="1521"/>
      <c r="AA1107" s="1521"/>
      <c r="AB1107" s="1521"/>
      <c r="AC1107" s="1521"/>
      <c r="AD1107" s="1521"/>
      <c r="AE1107" s="59"/>
      <c r="AF1107" s="59"/>
      <c r="AG1107" s="59">
        <f t="shared" si="1155"/>
        <v>0</v>
      </c>
      <c r="AH1107" s="59">
        <f t="shared" si="1150"/>
        <v>0</v>
      </c>
      <c r="AI1107" s="59">
        <f t="shared" si="1146"/>
        <v>0</v>
      </c>
      <c r="AJ1107" s="59">
        <f t="shared" si="1151"/>
        <v>0</v>
      </c>
      <c r="AK1107" s="59">
        <f t="shared" si="1152"/>
        <v>0</v>
      </c>
      <c r="AL1107" s="59">
        <f t="shared" si="1156"/>
        <v>0</v>
      </c>
      <c r="AM1107" s="1746"/>
    </row>
    <row r="1108" spans="1:39" x14ac:dyDescent="0.2">
      <c r="A1108" s="1050">
        <v>346</v>
      </c>
      <c r="B1108" s="1057">
        <v>244</v>
      </c>
      <c r="C1108" s="11"/>
      <c r="D1108" s="58"/>
      <c r="E1108" s="58">
        <f>20000-20000</f>
        <v>0</v>
      </c>
      <c r="F1108" s="58">
        <f>25000+30000-55000</f>
        <v>0</v>
      </c>
      <c r="G1108" s="58"/>
      <c r="H1108" s="58"/>
      <c r="I1108" s="58"/>
      <c r="J1108" s="58"/>
      <c r="K1108" s="58"/>
      <c r="L1108" s="58"/>
      <c r="M1108" s="58"/>
      <c r="N1108" s="58"/>
      <c r="O1108" s="58"/>
      <c r="P1108" s="58"/>
      <c r="Q1108" s="58"/>
      <c r="R1108" s="58"/>
      <c r="S1108" s="58">
        <f t="shared" si="1141"/>
        <v>0</v>
      </c>
      <c r="T1108" s="58">
        <f t="shared" si="1142"/>
        <v>0</v>
      </c>
      <c r="U1108" s="58">
        <f t="shared" si="1148"/>
        <v>0</v>
      </c>
      <c r="V1108" s="58">
        <f t="shared" si="1143"/>
        <v>0</v>
      </c>
      <c r="W1108" s="58">
        <f t="shared" si="1144"/>
        <v>0</v>
      </c>
      <c r="X1108" s="59">
        <f t="shared" si="1149"/>
        <v>0</v>
      </c>
      <c r="Y1108" s="59"/>
      <c r="Z1108" s="1521"/>
      <c r="AA1108" s="1521"/>
      <c r="AB1108" s="1521"/>
      <c r="AC1108" s="1521"/>
      <c r="AD1108" s="1521"/>
      <c r="AE1108" s="59"/>
      <c r="AF1108" s="59"/>
      <c r="AG1108" s="59">
        <f t="shared" si="1155"/>
        <v>0</v>
      </c>
      <c r="AH1108" s="59">
        <f t="shared" si="1150"/>
        <v>0</v>
      </c>
      <c r="AI1108" s="59">
        <f t="shared" si="1146"/>
        <v>0</v>
      </c>
      <c r="AJ1108" s="59">
        <f t="shared" si="1151"/>
        <v>0</v>
      </c>
      <c r="AK1108" s="59">
        <f t="shared" si="1152"/>
        <v>0</v>
      </c>
      <c r="AL1108" s="59">
        <f t="shared" si="1156"/>
        <v>0</v>
      </c>
      <c r="AM1108" s="1746"/>
    </row>
    <row r="1109" spans="1:39" x14ac:dyDescent="0.2">
      <c r="A1109" s="1050">
        <v>349</v>
      </c>
      <c r="B1109" s="1057">
        <v>244</v>
      </c>
      <c r="C1109" s="11"/>
      <c r="D1109" s="58"/>
      <c r="E1109" s="58"/>
      <c r="F1109" s="58"/>
      <c r="G1109" s="58"/>
      <c r="H1109" s="58"/>
      <c r="I1109" s="58"/>
      <c r="J1109" s="58"/>
      <c r="K1109" s="58"/>
      <c r="L1109" s="58"/>
      <c r="M1109" s="58"/>
      <c r="N1109" s="58"/>
      <c r="O1109" s="58"/>
      <c r="P1109" s="58"/>
      <c r="Q1109" s="58"/>
      <c r="R1109" s="58"/>
      <c r="S1109" s="58">
        <f t="shared" si="1141"/>
        <v>0</v>
      </c>
      <c r="T1109" s="58">
        <f t="shared" si="1142"/>
        <v>0</v>
      </c>
      <c r="U1109" s="58">
        <f t="shared" si="1148"/>
        <v>0</v>
      </c>
      <c r="V1109" s="58">
        <f t="shared" si="1143"/>
        <v>0</v>
      </c>
      <c r="W1109" s="58">
        <f t="shared" si="1144"/>
        <v>0</v>
      </c>
      <c r="X1109" s="59">
        <f>SUM(D1109:R1109)</f>
        <v>0</v>
      </c>
      <c r="Y1109" s="59"/>
      <c r="Z1109" s="1521"/>
      <c r="AA1109" s="1521"/>
      <c r="AB1109" s="1521"/>
      <c r="AC1109" s="1521"/>
      <c r="AD1109" s="1521"/>
      <c r="AE1109" s="59"/>
      <c r="AF1109" s="59"/>
      <c r="AG1109" s="59">
        <f t="shared" si="1155"/>
        <v>0</v>
      </c>
      <c r="AH1109" s="59">
        <f t="shared" si="1150"/>
        <v>0</v>
      </c>
      <c r="AI1109" s="59">
        <f t="shared" si="1146"/>
        <v>0</v>
      </c>
      <c r="AJ1109" s="59">
        <f t="shared" si="1151"/>
        <v>0</v>
      </c>
      <c r="AK1109" s="59">
        <f t="shared" si="1152"/>
        <v>0</v>
      </c>
      <c r="AL1109" s="59">
        <f t="shared" si="1156"/>
        <v>0</v>
      </c>
      <c r="AM1109" s="1746"/>
    </row>
    <row r="1110" spans="1:39" x14ac:dyDescent="0.2">
      <c r="A1110" s="11">
        <v>352</v>
      </c>
      <c r="B1110" s="269">
        <v>244</v>
      </c>
      <c r="C1110" s="11"/>
      <c r="D1110" s="58"/>
      <c r="E1110" s="58"/>
      <c r="F1110" s="58"/>
      <c r="G1110" s="58"/>
      <c r="H1110" s="58"/>
      <c r="I1110" s="58"/>
      <c r="J1110" s="58"/>
      <c r="K1110" s="58"/>
      <c r="L1110" s="58"/>
      <c r="M1110" s="58"/>
      <c r="N1110" s="58"/>
      <c r="O1110" s="58"/>
      <c r="P1110" s="58"/>
      <c r="Q1110" s="58"/>
      <c r="R1110" s="58"/>
      <c r="S1110" s="58">
        <f>D1110+E1110+J1110+K1110</f>
        <v>0</v>
      </c>
      <c r="T1110" s="58">
        <f>F1110+G1110+L1110+M1110</f>
        <v>0</v>
      </c>
      <c r="U1110" s="58">
        <f>H1110+I1110+N1110+O1110</f>
        <v>0</v>
      </c>
      <c r="V1110" s="58">
        <f>P1110</f>
        <v>0</v>
      </c>
      <c r="W1110" s="58">
        <f>Q1110</f>
        <v>0</v>
      </c>
      <c r="X1110" s="59">
        <f>SUM(D1110:P1110)</f>
        <v>0</v>
      </c>
      <c r="Y1110" s="59"/>
      <c r="Z1110" s="1521"/>
      <c r="AA1110" s="1521"/>
      <c r="AB1110" s="1521"/>
      <c r="AC1110" s="1521"/>
      <c r="AD1110" s="1521"/>
      <c r="AE1110" s="59"/>
      <c r="AF1110" s="59"/>
      <c r="AG1110" s="59">
        <f t="shared" si="1155"/>
        <v>0</v>
      </c>
      <c r="AH1110" s="59">
        <f>Z1110+AD1110</f>
        <v>0</v>
      </c>
      <c r="AI1110" s="59">
        <f t="shared" si="1146"/>
        <v>0</v>
      </c>
      <c r="AJ1110" s="59">
        <f>AC1110</f>
        <v>0</v>
      </c>
      <c r="AK1110" s="59">
        <f>SUM(Y1110:AD1110)</f>
        <v>0</v>
      </c>
      <c r="AL1110" s="59">
        <f t="shared" si="1156"/>
        <v>0</v>
      </c>
      <c r="AM1110" s="1746"/>
    </row>
    <row r="1111" spans="1:39" x14ac:dyDescent="0.2">
      <c r="A1111" s="11">
        <v>353</v>
      </c>
      <c r="B1111" s="269">
        <v>244</v>
      </c>
      <c r="C1111" s="11"/>
      <c r="D1111" s="58"/>
      <c r="E1111" s="58"/>
      <c r="F1111" s="58"/>
      <c r="G1111" s="58"/>
      <c r="H1111" s="58"/>
      <c r="I1111" s="58"/>
      <c r="J1111" s="58"/>
      <c r="K1111" s="58"/>
      <c r="L1111" s="58"/>
      <c r="M1111" s="58"/>
      <c r="N1111" s="58"/>
      <c r="O1111" s="58"/>
      <c r="P1111" s="58"/>
      <c r="Q1111" s="58"/>
      <c r="R1111" s="58"/>
      <c r="S1111" s="58">
        <f>D1111+E1111+J1111+K1111</f>
        <v>0</v>
      </c>
      <c r="T1111" s="58">
        <f>F1111+G1111+L1111+M1111</f>
        <v>0</v>
      </c>
      <c r="U1111" s="58">
        <f>H1111+I1111+N1111+O1111</f>
        <v>0</v>
      </c>
      <c r="V1111" s="58">
        <f>P1111</f>
        <v>0</v>
      </c>
      <c r="W1111" s="58">
        <f>Q1111</f>
        <v>0</v>
      </c>
      <c r="X1111" s="59">
        <f>SUM(D1111:P1111)</f>
        <v>0</v>
      </c>
      <c r="Y1111" s="59"/>
      <c r="Z1111" s="1521"/>
      <c r="AA1111" s="1521"/>
      <c r="AB1111" s="1521"/>
      <c r="AC1111" s="1521"/>
      <c r="AD1111" s="1521"/>
      <c r="AE1111" s="59"/>
      <c r="AF1111" s="59"/>
      <c r="AG1111" s="59">
        <f t="shared" si="1155"/>
        <v>0</v>
      </c>
      <c r="AH1111" s="59">
        <f>Z1111+AD1111</f>
        <v>0</v>
      </c>
      <c r="AI1111" s="59">
        <f t="shared" si="1146"/>
        <v>0</v>
      </c>
      <c r="AJ1111" s="59">
        <f>AC1111</f>
        <v>0</v>
      </c>
      <c r="AK1111" s="59">
        <f>SUM(Y1111:AD1111)</f>
        <v>0</v>
      </c>
      <c r="AL1111" s="59">
        <f t="shared" si="1156"/>
        <v>0</v>
      </c>
      <c r="AM1111" s="1746"/>
    </row>
    <row r="1112" spans="1:39" x14ac:dyDescent="0.2">
      <c r="A1112" s="1403" t="s">
        <v>1308</v>
      </c>
      <c r="B1112" s="269"/>
      <c r="C1112" s="1405">
        <f t="shared" ref="C1112:D1112" si="1157">C1063+C1064+C1065+C1066+C1082+C1083+C1084+C1085+C1086</f>
        <v>0</v>
      </c>
      <c r="D1112" s="1405">
        <f t="shared" si="1157"/>
        <v>0</v>
      </c>
      <c r="E1112" s="1405">
        <f>E1063+E1064+E1065+E1066+E1082+E1083+E1084+E1085+E1086</f>
        <v>0</v>
      </c>
      <c r="F1112" s="1405">
        <f t="shared" ref="F1112:AL1112" si="1158">F1063+F1064+F1065+F1066+F1082+F1083+F1084+F1085+F1086</f>
        <v>0</v>
      </c>
      <c r="G1112" s="1405">
        <f t="shared" si="1158"/>
        <v>0</v>
      </c>
      <c r="H1112" s="1405">
        <f t="shared" si="1158"/>
        <v>0</v>
      </c>
      <c r="I1112" s="1405">
        <f t="shared" si="1158"/>
        <v>0</v>
      </c>
      <c r="J1112" s="1405">
        <f t="shared" si="1158"/>
        <v>0</v>
      </c>
      <c r="K1112" s="1405">
        <f t="shared" si="1158"/>
        <v>0</v>
      </c>
      <c r="L1112" s="1405">
        <f t="shared" si="1158"/>
        <v>0</v>
      </c>
      <c r="M1112" s="1405">
        <f t="shared" si="1158"/>
        <v>0</v>
      </c>
      <c r="N1112" s="1405">
        <f t="shared" si="1158"/>
        <v>0</v>
      </c>
      <c r="O1112" s="1405">
        <f t="shared" si="1158"/>
        <v>0</v>
      </c>
      <c r="P1112" s="1405">
        <f t="shared" si="1158"/>
        <v>0</v>
      </c>
      <c r="Q1112" s="1405">
        <f t="shared" si="1158"/>
        <v>0</v>
      </c>
      <c r="R1112" s="1405">
        <f t="shared" si="1158"/>
        <v>0</v>
      </c>
      <c r="S1112" s="1405">
        <f t="shared" si="1158"/>
        <v>0</v>
      </c>
      <c r="T1112" s="1405">
        <f t="shared" si="1158"/>
        <v>0</v>
      </c>
      <c r="U1112" s="1405">
        <f t="shared" si="1158"/>
        <v>0</v>
      </c>
      <c r="V1112" s="1405">
        <f t="shared" si="1158"/>
        <v>0</v>
      </c>
      <c r="W1112" s="1405">
        <f t="shared" si="1158"/>
        <v>0</v>
      </c>
      <c r="X1112" s="1405">
        <f t="shared" si="1158"/>
        <v>0</v>
      </c>
      <c r="Y1112" s="1405">
        <f t="shared" si="1158"/>
        <v>0</v>
      </c>
      <c r="Z1112" s="1405">
        <f t="shared" si="1158"/>
        <v>147056.88</v>
      </c>
      <c r="AA1112" s="1405">
        <f t="shared" si="1158"/>
        <v>0</v>
      </c>
      <c r="AB1112" s="1405">
        <f t="shared" si="1158"/>
        <v>22000</v>
      </c>
      <c r="AC1112" s="1405">
        <f t="shared" si="1158"/>
        <v>0</v>
      </c>
      <c r="AD1112" s="1405">
        <f t="shared" si="1158"/>
        <v>167800</v>
      </c>
      <c r="AE1112" s="1405">
        <f t="shared" si="1158"/>
        <v>0</v>
      </c>
      <c r="AF1112" s="1405">
        <f t="shared" si="1158"/>
        <v>0</v>
      </c>
      <c r="AG1112" s="1405">
        <f t="shared" si="1158"/>
        <v>0</v>
      </c>
      <c r="AH1112" s="1405">
        <f t="shared" si="1158"/>
        <v>314856.88</v>
      </c>
      <c r="AI1112" s="1405">
        <f t="shared" si="1158"/>
        <v>22000</v>
      </c>
      <c r="AJ1112" s="1405">
        <f t="shared" si="1158"/>
        <v>0</v>
      </c>
      <c r="AK1112" s="1405">
        <f t="shared" si="1158"/>
        <v>336856.88</v>
      </c>
      <c r="AL1112" s="1405">
        <f t="shared" si="1158"/>
        <v>336856.88</v>
      </c>
      <c r="AM1112" s="1746"/>
    </row>
    <row r="1113" spans="1:39" x14ac:dyDescent="0.2">
      <c r="A1113" s="1404" t="s">
        <v>1309</v>
      </c>
      <c r="B1113" s="269"/>
      <c r="C1113" s="1406">
        <f t="shared" ref="C1113:D1113" si="1159">C1114-C1112</f>
        <v>0</v>
      </c>
      <c r="D1113" s="1406">
        <f t="shared" si="1159"/>
        <v>0</v>
      </c>
      <c r="E1113" s="1406">
        <f>E1114-E1112</f>
        <v>0</v>
      </c>
      <c r="F1113" s="1406">
        <f t="shared" ref="F1113" si="1160">F1114-F1112</f>
        <v>0</v>
      </c>
      <c r="G1113" s="1406">
        <f t="shared" ref="G1113" si="1161">G1114-G1112</f>
        <v>0</v>
      </c>
      <c r="H1113" s="1406">
        <f t="shared" ref="H1113" si="1162">H1114-H1112</f>
        <v>0</v>
      </c>
      <c r="I1113" s="1406">
        <f t="shared" ref="I1113" si="1163">I1114-I1112</f>
        <v>0</v>
      </c>
      <c r="J1113" s="1406">
        <f t="shared" ref="J1113" si="1164">J1114-J1112</f>
        <v>0</v>
      </c>
      <c r="K1113" s="1406">
        <f t="shared" ref="K1113" si="1165">K1114-K1112</f>
        <v>0</v>
      </c>
      <c r="L1113" s="1406">
        <f t="shared" ref="L1113" si="1166">L1114-L1112</f>
        <v>0</v>
      </c>
      <c r="M1113" s="1406">
        <f t="shared" ref="M1113" si="1167">M1114-M1112</f>
        <v>0</v>
      </c>
      <c r="N1113" s="1406">
        <f t="shared" ref="N1113" si="1168">N1114-N1112</f>
        <v>0</v>
      </c>
      <c r="O1113" s="1406">
        <f t="shared" ref="O1113" si="1169">O1114-O1112</f>
        <v>0</v>
      </c>
      <c r="P1113" s="1406">
        <f t="shared" ref="P1113" si="1170">P1114-P1112</f>
        <v>0</v>
      </c>
      <c r="Q1113" s="1406">
        <f t="shared" ref="Q1113" si="1171">Q1114-Q1112</f>
        <v>0</v>
      </c>
      <c r="R1113" s="1406">
        <f t="shared" ref="R1113" si="1172">R1114-R1112</f>
        <v>0</v>
      </c>
      <c r="S1113" s="1406">
        <f t="shared" ref="S1113" si="1173">S1114-S1112</f>
        <v>0</v>
      </c>
      <c r="T1113" s="1406">
        <f t="shared" ref="T1113" si="1174">T1114-T1112</f>
        <v>0</v>
      </c>
      <c r="U1113" s="1406">
        <f t="shared" ref="U1113" si="1175">U1114-U1112</f>
        <v>0</v>
      </c>
      <c r="V1113" s="1406">
        <f t="shared" ref="V1113" si="1176">V1114-V1112</f>
        <v>0</v>
      </c>
      <c r="W1113" s="1406">
        <f t="shared" ref="W1113" si="1177">W1114-W1112</f>
        <v>0</v>
      </c>
      <c r="X1113" s="1406">
        <f t="shared" ref="X1113" si="1178">X1114-X1112</f>
        <v>0</v>
      </c>
      <c r="Y1113" s="1406">
        <f t="shared" ref="Y1113" si="1179">Y1114-Y1112</f>
        <v>0</v>
      </c>
      <c r="Z1113" s="1406">
        <f t="shared" ref="Z1113" si="1180">Z1114-Z1112</f>
        <v>401541.12</v>
      </c>
      <c r="AA1113" s="1406">
        <f t="shared" ref="AA1113" si="1181">AA1114-AA1112</f>
        <v>0</v>
      </c>
      <c r="AB1113" s="1406">
        <f t="shared" ref="AB1113" si="1182">AB1114-AB1112</f>
        <v>0</v>
      </c>
      <c r="AC1113" s="1406">
        <f t="shared" ref="AC1113" si="1183">AC1114-AC1112</f>
        <v>0</v>
      </c>
      <c r="AD1113" s="1406">
        <f t="shared" ref="AD1113" si="1184">AD1114-AD1112</f>
        <v>0</v>
      </c>
      <c r="AE1113" s="1406">
        <f t="shared" ref="AE1113" si="1185">AE1114-AE1112</f>
        <v>0</v>
      </c>
      <c r="AF1113" s="1406">
        <f t="shared" ref="AF1113" si="1186">AF1114-AF1112</f>
        <v>0</v>
      </c>
      <c r="AG1113" s="1406">
        <f t="shared" ref="AG1113" si="1187">AG1114-AG1112</f>
        <v>0</v>
      </c>
      <c r="AH1113" s="1406">
        <f t="shared" ref="AH1113" si="1188">AH1114-AH1112</f>
        <v>401541.12</v>
      </c>
      <c r="AI1113" s="1406">
        <f t="shared" ref="AI1113" si="1189">AI1114-AI1112</f>
        <v>0</v>
      </c>
      <c r="AJ1113" s="1406">
        <f t="shared" ref="AJ1113" si="1190">AJ1114-AJ1112</f>
        <v>0</v>
      </c>
      <c r="AK1113" s="1406">
        <f t="shared" ref="AK1113" si="1191">AK1114-AK1112</f>
        <v>401541.12</v>
      </c>
      <c r="AL1113" s="1406">
        <f t="shared" ref="AL1113" si="1192">AL1114-AL1112</f>
        <v>401541.12</v>
      </c>
      <c r="AM1113" s="1746"/>
    </row>
    <row r="1114" spans="1:39" x14ac:dyDescent="0.2">
      <c r="A1114" s="34" t="s">
        <v>204</v>
      </c>
      <c r="B1114" s="60"/>
      <c r="C1114" s="60">
        <f>SUM(C1063:C1111)</f>
        <v>0</v>
      </c>
      <c r="D1114" s="60">
        <f t="shared" ref="D1114:AL1114" si="1193">SUM(D1063:D1111)</f>
        <v>0</v>
      </c>
      <c r="E1114" s="60">
        <f t="shared" si="1193"/>
        <v>0</v>
      </c>
      <c r="F1114" s="60">
        <f t="shared" si="1193"/>
        <v>0</v>
      </c>
      <c r="G1114" s="60">
        <f t="shared" si="1193"/>
        <v>0</v>
      </c>
      <c r="H1114" s="60">
        <f t="shared" si="1193"/>
        <v>0</v>
      </c>
      <c r="I1114" s="60">
        <f t="shared" si="1193"/>
        <v>0</v>
      </c>
      <c r="J1114" s="60">
        <f t="shared" si="1193"/>
        <v>0</v>
      </c>
      <c r="K1114" s="60">
        <f t="shared" si="1193"/>
        <v>0</v>
      </c>
      <c r="L1114" s="60">
        <f t="shared" si="1193"/>
        <v>0</v>
      </c>
      <c r="M1114" s="60">
        <f t="shared" si="1193"/>
        <v>0</v>
      </c>
      <c r="N1114" s="60">
        <f t="shared" si="1193"/>
        <v>0</v>
      </c>
      <c r="O1114" s="60">
        <f t="shared" si="1193"/>
        <v>0</v>
      </c>
      <c r="P1114" s="60">
        <f t="shared" si="1193"/>
        <v>0</v>
      </c>
      <c r="Q1114" s="60">
        <f>SUM(Q1063:Q1111)</f>
        <v>0</v>
      </c>
      <c r="R1114" s="60">
        <f>SUM(R1063:R1111)</f>
        <v>0</v>
      </c>
      <c r="S1114" s="60">
        <f t="shared" si="1193"/>
        <v>0</v>
      </c>
      <c r="T1114" s="60">
        <f t="shared" si="1193"/>
        <v>0</v>
      </c>
      <c r="U1114" s="60">
        <f t="shared" si="1193"/>
        <v>0</v>
      </c>
      <c r="V1114" s="60">
        <f t="shared" si="1193"/>
        <v>0</v>
      </c>
      <c r="W1114" s="60">
        <f>SUM(W1063:W1111)</f>
        <v>0</v>
      </c>
      <c r="X1114" s="60">
        <f t="shared" si="1193"/>
        <v>0</v>
      </c>
      <c r="Y1114" s="60">
        <f t="shared" si="1193"/>
        <v>0</v>
      </c>
      <c r="Z1114" s="60">
        <f t="shared" si="1193"/>
        <v>548598</v>
      </c>
      <c r="AA1114" s="60">
        <f>SUM(AA1063:AA1111)</f>
        <v>0</v>
      </c>
      <c r="AB1114" s="60">
        <f t="shared" si="1193"/>
        <v>22000</v>
      </c>
      <c r="AC1114" s="60">
        <f t="shared" si="1193"/>
        <v>0</v>
      </c>
      <c r="AD1114" s="60">
        <f t="shared" si="1193"/>
        <v>167800</v>
      </c>
      <c r="AE1114" s="60">
        <f>SUM(AE1063:AE1111)</f>
        <v>0</v>
      </c>
      <c r="AF1114" s="60">
        <f>SUM(AF1063:AF1111)</f>
        <v>0</v>
      </c>
      <c r="AG1114" s="60">
        <f t="shared" si="1193"/>
        <v>0</v>
      </c>
      <c r="AH1114" s="60">
        <f t="shared" si="1193"/>
        <v>716398</v>
      </c>
      <c r="AI1114" s="60">
        <f t="shared" si="1193"/>
        <v>22000</v>
      </c>
      <c r="AJ1114" s="60">
        <f>SUM(AJ1063:AJ1111)</f>
        <v>0</v>
      </c>
      <c r="AK1114" s="60">
        <f t="shared" si="1193"/>
        <v>738398</v>
      </c>
      <c r="AL1114" s="60">
        <f t="shared" si="1193"/>
        <v>738398</v>
      </c>
      <c r="AM1114" s="1747"/>
    </row>
    <row r="1115" spans="1:39" ht="11.25" customHeight="1" x14ac:dyDescent="0.2">
      <c r="A1115" s="1050">
        <v>211</v>
      </c>
      <c r="B1115" s="1051">
        <v>111</v>
      </c>
      <c r="C1115" s="269"/>
      <c r="D1115" s="58"/>
      <c r="E1115" s="58">
        <f>300000</f>
        <v>300000</v>
      </c>
      <c r="F1115" s="58">
        <f>700000</f>
        <v>700000</v>
      </c>
      <c r="G1115" s="58"/>
      <c r="H1115" s="58"/>
      <c r="I1115" s="58"/>
      <c r="J1115" s="58"/>
      <c r="K1115" s="58"/>
      <c r="L1115" s="58"/>
      <c r="M1115" s="58"/>
      <c r="N1115" s="58"/>
      <c r="O1115" s="58"/>
      <c r="P1115" s="58"/>
      <c r="Q1115" s="58"/>
      <c r="R1115" s="58"/>
      <c r="S1115" s="58">
        <f t="shared" ref="S1115:S1120" si="1194">D1115+E1115+J1115+K1115</f>
        <v>300000</v>
      </c>
      <c r="T1115" s="58">
        <f t="shared" ref="T1115:T1120" si="1195">F1115+G1115+L1115+M1115</f>
        <v>700000</v>
      </c>
      <c r="U1115" s="58">
        <f>H1115+I1115+N1115+O1115</f>
        <v>0</v>
      </c>
      <c r="V1115" s="58">
        <f t="shared" ref="V1115:V1161" si="1196">P1115</f>
        <v>0</v>
      </c>
      <c r="W1115" s="58">
        <f t="shared" ref="W1115:W1161" si="1197">Q1115+R1115</f>
        <v>0</v>
      </c>
      <c r="X1115" s="59">
        <f>SUM(D1115:R1115)</f>
        <v>1000000</v>
      </c>
      <c r="Y1115" s="59"/>
      <c r="Z1115" s="1521">
        <f>50000+20000+6000</f>
        <v>76000</v>
      </c>
      <c r="AA1115" s="1521"/>
      <c r="AB1115" s="1521">
        <f>12000</f>
        <v>12000</v>
      </c>
      <c r="AC1115" s="1521"/>
      <c r="AD1115" s="1521">
        <f>60000</f>
        <v>60000</v>
      </c>
      <c r="AE1115" s="59"/>
      <c r="AF1115" s="59"/>
      <c r="AG1115" s="59">
        <f t="shared" ref="AG1115:AG1146" si="1198">Y1115+AC1115</f>
        <v>0</v>
      </c>
      <c r="AH1115" s="59">
        <f>Z1115+AD1115+AA1115</f>
        <v>136000</v>
      </c>
      <c r="AI1115" s="59">
        <f t="shared" ref="AI1115:AI1141" si="1199">AB1115</f>
        <v>12000</v>
      </c>
      <c r="AJ1115" s="59">
        <f>AE1115+AF1115</f>
        <v>0</v>
      </c>
      <c r="AK1115" s="59">
        <f>SUM(Y1115:AF1115)</f>
        <v>148000</v>
      </c>
      <c r="AL1115" s="59">
        <f t="shared" ref="AL1115:AL1146" si="1200">C1115+X1115+AK1115</f>
        <v>1148000</v>
      </c>
      <c r="AM1115" s="1745" t="s">
        <v>214</v>
      </c>
    </row>
    <row r="1116" spans="1:39" x14ac:dyDescent="0.2">
      <c r="A1116" s="1050">
        <v>212</v>
      </c>
      <c r="B1116" s="1051">
        <v>112</v>
      </c>
      <c r="C1116" s="11"/>
      <c r="D1116" s="58"/>
      <c r="E1116" s="58"/>
      <c r="F1116" s="58"/>
      <c r="G1116" s="58"/>
      <c r="H1116" s="58"/>
      <c r="I1116" s="58"/>
      <c r="J1116" s="58"/>
      <c r="K1116" s="58"/>
      <c r="L1116" s="58"/>
      <c r="M1116" s="58"/>
      <c r="N1116" s="58"/>
      <c r="O1116" s="58"/>
      <c r="P1116" s="58"/>
      <c r="Q1116" s="58"/>
      <c r="R1116" s="58"/>
      <c r="S1116" s="58">
        <f t="shared" si="1194"/>
        <v>0</v>
      </c>
      <c r="T1116" s="58">
        <f t="shared" si="1195"/>
        <v>0</v>
      </c>
      <c r="U1116" s="58">
        <f t="shared" ref="U1116:U1161" si="1201">H1116+I1116+N1116+O1116</f>
        <v>0</v>
      </c>
      <c r="V1116" s="58">
        <f t="shared" si="1196"/>
        <v>0</v>
      </c>
      <c r="W1116" s="58">
        <f t="shared" si="1197"/>
        <v>0</v>
      </c>
      <c r="X1116" s="59">
        <f t="shared" ref="X1116:X1160" si="1202">SUM(D1116:R1116)</f>
        <v>0</v>
      </c>
      <c r="Y1116" s="59"/>
      <c r="Z1116" s="1521"/>
      <c r="AA1116" s="1521"/>
      <c r="AB1116" s="1521"/>
      <c r="AC1116" s="1521"/>
      <c r="AD1116" s="1521"/>
      <c r="AE1116" s="59"/>
      <c r="AF1116" s="59"/>
      <c r="AG1116" s="59">
        <f t="shared" si="1198"/>
        <v>0</v>
      </c>
      <c r="AH1116" s="59">
        <f t="shared" ref="AH1116:AH1161" si="1203">Z1116+AD1116+AA1116</f>
        <v>0</v>
      </c>
      <c r="AI1116" s="59">
        <f t="shared" si="1199"/>
        <v>0</v>
      </c>
      <c r="AJ1116" s="59">
        <f t="shared" ref="AJ1116:AJ1161" si="1204">AE1116+AF1116</f>
        <v>0</v>
      </c>
      <c r="AK1116" s="59">
        <f t="shared" ref="AK1116:AK1161" si="1205">SUM(Y1116:AF1116)</f>
        <v>0</v>
      </c>
      <c r="AL1116" s="59">
        <f t="shared" si="1200"/>
        <v>0</v>
      </c>
      <c r="AM1116" s="1746"/>
    </row>
    <row r="1117" spans="1:39" x14ac:dyDescent="0.2">
      <c r="A1117" s="1052">
        <v>213</v>
      </c>
      <c r="B1117" s="1053">
        <v>119</v>
      </c>
      <c r="C1117" s="12"/>
      <c r="D1117" s="58"/>
      <c r="E1117" s="58"/>
      <c r="F1117" s="58"/>
      <c r="G1117" s="58"/>
      <c r="H1117" s="58"/>
      <c r="I1117" s="58"/>
      <c r="J1117" s="58"/>
      <c r="K1117" s="58"/>
      <c r="L1117" s="58"/>
      <c r="M1117" s="58"/>
      <c r="N1117" s="58"/>
      <c r="O1117" s="58"/>
      <c r="P1117" s="58"/>
      <c r="Q1117" s="58"/>
      <c r="R1117" s="58"/>
      <c r="S1117" s="58">
        <f t="shared" si="1194"/>
        <v>0</v>
      </c>
      <c r="T1117" s="58">
        <f t="shared" si="1195"/>
        <v>0</v>
      </c>
      <c r="U1117" s="58">
        <f t="shared" si="1201"/>
        <v>0</v>
      </c>
      <c r="V1117" s="58">
        <f t="shared" si="1196"/>
        <v>0</v>
      </c>
      <c r="W1117" s="58">
        <f t="shared" si="1197"/>
        <v>0</v>
      </c>
      <c r="X1117" s="59">
        <f t="shared" si="1202"/>
        <v>0</v>
      </c>
      <c r="Y1117" s="59"/>
      <c r="Z1117" s="59"/>
      <c r="AA1117" s="59"/>
      <c r="AB1117" s="59"/>
      <c r="AC1117" s="59"/>
      <c r="AD1117" s="59"/>
      <c r="AE1117" s="59"/>
      <c r="AF1117" s="59"/>
      <c r="AG1117" s="59">
        <f t="shared" si="1198"/>
        <v>0</v>
      </c>
      <c r="AH1117" s="59">
        <f t="shared" si="1203"/>
        <v>0</v>
      </c>
      <c r="AI1117" s="59">
        <f t="shared" si="1199"/>
        <v>0</v>
      </c>
      <c r="AJ1117" s="59">
        <f t="shared" si="1204"/>
        <v>0</v>
      </c>
      <c r="AK1117" s="59">
        <f t="shared" si="1205"/>
        <v>0</v>
      </c>
      <c r="AL1117" s="59">
        <f t="shared" si="1200"/>
        <v>0</v>
      </c>
      <c r="AM1117" s="1746"/>
    </row>
    <row r="1118" spans="1:39" x14ac:dyDescent="0.2">
      <c r="A1118" s="1052">
        <v>214</v>
      </c>
      <c r="B1118" s="1053">
        <v>112</v>
      </c>
      <c r="C1118" s="12"/>
      <c r="D1118" s="58"/>
      <c r="E1118" s="58"/>
      <c r="F1118" s="58"/>
      <c r="G1118" s="58"/>
      <c r="H1118" s="58"/>
      <c r="I1118" s="58"/>
      <c r="J1118" s="58"/>
      <c r="K1118" s="58"/>
      <c r="L1118" s="58"/>
      <c r="M1118" s="58"/>
      <c r="N1118" s="58"/>
      <c r="O1118" s="58"/>
      <c r="P1118" s="58"/>
      <c r="Q1118" s="58"/>
      <c r="R1118" s="58"/>
      <c r="S1118" s="58">
        <f t="shared" si="1194"/>
        <v>0</v>
      </c>
      <c r="T1118" s="58">
        <f t="shared" si="1195"/>
        <v>0</v>
      </c>
      <c r="U1118" s="58">
        <f t="shared" si="1201"/>
        <v>0</v>
      </c>
      <c r="V1118" s="58">
        <f t="shared" si="1196"/>
        <v>0</v>
      </c>
      <c r="W1118" s="58">
        <f t="shared" si="1197"/>
        <v>0</v>
      </c>
      <c r="X1118" s="59">
        <f t="shared" si="1202"/>
        <v>0</v>
      </c>
      <c r="Y1118" s="59"/>
      <c r="Z1118" s="59"/>
      <c r="AA1118" s="59"/>
      <c r="AB1118" s="59"/>
      <c r="AC1118" s="59"/>
      <c r="AD1118" s="59"/>
      <c r="AE1118" s="59"/>
      <c r="AF1118" s="59"/>
      <c r="AG1118" s="59">
        <f t="shared" si="1198"/>
        <v>0</v>
      </c>
      <c r="AH1118" s="59">
        <f t="shared" si="1203"/>
        <v>0</v>
      </c>
      <c r="AI1118" s="59">
        <f t="shared" si="1199"/>
        <v>0</v>
      </c>
      <c r="AJ1118" s="59">
        <f t="shared" si="1204"/>
        <v>0</v>
      </c>
      <c r="AK1118" s="59">
        <f t="shared" si="1205"/>
        <v>0</v>
      </c>
      <c r="AL1118" s="59">
        <f t="shared" si="1200"/>
        <v>0</v>
      </c>
      <c r="AM1118" s="1746"/>
    </row>
    <row r="1119" spans="1:39" x14ac:dyDescent="0.2">
      <c r="A1119" s="1050">
        <v>221</v>
      </c>
      <c r="B1119" s="1051">
        <v>244</v>
      </c>
      <c r="C1119" s="11"/>
      <c r="D1119" s="58"/>
      <c r="E1119" s="58"/>
      <c r="F1119" s="58"/>
      <c r="G1119" s="58"/>
      <c r="H1119" s="58"/>
      <c r="I1119" s="58"/>
      <c r="J1119" s="58"/>
      <c r="K1119" s="58"/>
      <c r="L1119" s="58"/>
      <c r="M1119" s="58"/>
      <c r="N1119" s="58"/>
      <c r="O1119" s="58"/>
      <c r="P1119" s="58"/>
      <c r="Q1119" s="58"/>
      <c r="R1119" s="58"/>
      <c r="S1119" s="58">
        <f t="shared" si="1194"/>
        <v>0</v>
      </c>
      <c r="T1119" s="58">
        <f t="shared" si="1195"/>
        <v>0</v>
      </c>
      <c r="U1119" s="58">
        <f t="shared" si="1201"/>
        <v>0</v>
      </c>
      <c r="V1119" s="58">
        <f t="shared" si="1196"/>
        <v>0</v>
      </c>
      <c r="W1119" s="58">
        <f t="shared" si="1197"/>
        <v>0</v>
      </c>
      <c r="X1119" s="59">
        <f t="shared" si="1202"/>
        <v>0</v>
      </c>
      <c r="Y1119" s="59"/>
      <c r="Z1119" s="59"/>
      <c r="AA1119" s="59"/>
      <c r="AB1119" s="59"/>
      <c r="AC1119" s="59"/>
      <c r="AD1119" s="59"/>
      <c r="AE1119" s="59"/>
      <c r="AF1119" s="59"/>
      <c r="AG1119" s="59">
        <f t="shared" si="1198"/>
        <v>0</v>
      </c>
      <c r="AH1119" s="59">
        <f t="shared" si="1203"/>
        <v>0</v>
      </c>
      <c r="AI1119" s="59">
        <f t="shared" si="1199"/>
        <v>0</v>
      </c>
      <c r="AJ1119" s="59">
        <f t="shared" si="1204"/>
        <v>0</v>
      </c>
      <c r="AK1119" s="59">
        <f t="shared" si="1205"/>
        <v>0</v>
      </c>
      <c r="AL1119" s="59">
        <f t="shared" si="1200"/>
        <v>0</v>
      </c>
      <c r="AM1119" s="1746"/>
    </row>
    <row r="1120" spans="1:39" x14ac:dyDescent="0.2">
      <c r="A1120" s="1052">
        <v>222</v>
      </c>
      <c r="B1120" s="1053">
        <v>112</v>
      </c>
      <c r="C1120" s="12"/>
      <c r="D1120" s="58"/>
      <c r="E1120" s="58"/>
      <c r="F1120" s="58"/>
      <c r="G1120" s="58"/>
      <c r="H1120" s="58"/>
      <c r="I1120" s="58"/>
      <c r="J1120" s="58"/>
      <c r="K1120" s="58"/>
      <c r="L1120" s="58"/>
      <c r="M1120" s="58"/>
      <c r="N1120" s="58"/>
      <c r="O1120" s="58"/>
      <c r="P1120" s="58"/>
      <c r="Q1120" s="58"/>
      <c r="R1120" s="58"/>
      <c r="S1120" s="58">
        <f t="shared" si="1194"/>
        <v>0</v>
      </c>
      <c r="T1120" s="58">
        <f t="shared" si="1195"/>
        <v>0</v>
      </c>
      <c r="U1120" s="58">
        <f t="shared" si="1201"/>
        <v>0</v>
      </c>
      <c r="V1120" s="58">
        <f t="shared" si="1196"/>
        <v>0</v>
      </c>
      <c r="W1120" s="58">
        <f t="shared" si="1197"/>
        <v>0</v>
      </c>
      <c r="X1120" s="59">
        <f t="shared" si="1202"/>
        <v>0</v>
      </c>
      <c r="Y1120" s="59"/>
      <c r="Z1120" s="59"/>
      <c r="AA1120" s="59"/>
      <c r="AB1120" s="59"/>
      <c r="AC1120" s="59"/>
      <c r="AD1120" s="59"/>
      <c r="AE1120" s="59"/>
      <c r="AF1120" s="59"/>
      <c r="AG1120" s="59">
        <f t="shared" si="1198"/>
        <v>0</v>
      </c>
      <c r="AH1120" s="59">
        <f t="shared" si="1203"/>
        <v>0</v>
      </c>
      <c r="AI1120" s="59">
        <f t="shared" si="1199"/>
        <v>0</v>
      </c>
      <c r="AJ1120" s="59">
        <f t="shared" si="1204"/>
        <v>0</v>
      </c>
      <c r="AK1120" s="59">
        <f t="shared" si="1205"/>
        <v>0</v>
      </c>
      <c r="AL1120" s="59">
        <f t="shared" si="1200"/>
        <v>0</v>
      </c>
      <c r="AM1120" s="1746"/>
    </row>
    <row r="1121" spans="1:39" x14ac:dyDescent="0.2">
      <c r="A1121" s="1052">
        <v>222</v>
      </c>
      <c r="B1121" s="1053">
        <v>244</v>
      </c>
      <c r="C1121" s="12"/>
      <c r="D1121" s="58"/>
      <c r="E1121" s="58"/>
      <c r="F1121" s="58"/>
      <c r="G1121" s="58"/>
      <c r="H1121" s="58"/>
      <c r="I1121" s="58"/>
      <c r="J1121" s="58"/>
      <c r="K1121" s="58"/>
      <c r="L1121" s="58"/>
      <c r="M1121" s="58"/>
      <c r="N1121" s="58"/>
      <c r="O1121" s="58"/>
      <c r="P1121" s="58"/>
      <c r="Q1121" s="58"/>
      <c r="R1121" s="58"/>
      <c r="S1121" s="58">
        <f t="shared" ref="S1121:S1235" si="1206">D1121+E1121+J1121+K1121</f>
        <v>0</v>
      </c>
      <c r="T1121" s="58">
        <f t="shared" ref="T1121:T1235" si="1207">F1121+G1121+L1121+M1121</f>
        <v>0</v>
      </c>
      <c r="U1121" s="58">
        <f t="shared" si="1201"/>
        <v>0</v>
      </c>
      <c r="V1121" s="58">
        <f t="shared" si="1196"/>
        <v>0</v>
      </c>
      <c r="W1121" s="58">
        <f t="shared" si="1197"/>
        <v>0</v>
      </c>
      <c r="X1121" s="59">
        <f t="shared" si="1202"/>
        <v>0</v>
      </c>
      <c r="Y1121" s="59"/>
      <c r="Z1121" s="59"/>
      <c r="AA1121" s="59"/>
      <c r="AB1121" s="59"/>
      <c r="AC1121" s="59"/>
      <c r="AD1121" s="59"/>
      <c r="AE1121" s="59"/>
      <c r="AF1121" s="59"/>
      <c r="AG1121" s="59">
        <f t="shared" si="1198"/>
        <v>0</v>
      </c>
      <c r="AH1121" s="59">
        <f t="shared" si="1203"/>
        <v>0</v>
      </c>
      <c r="AI1121" s="59">
        <f t="shared" si="1199"/>
        <v>0</v>
      </c>
      <c r="AJ1121" s="59">
        <f t="shared" si="1204"/>
        <v>0</v>
      </c>
      <c r="AK1121" s="59">
        <f t="shared" si="1205"/>
        <v>0</v>
      </c>
      <c r="AL1121" s="59">
        <f t="shared" si="1200"/>
        <v>0</v>
      </c>
      <c r="AM1121" s="1746"/>
    </row>
    <row r="1122" spans="1:39" x14ac:dyDescent="0.2">
      <c r="A1122" s="1054" t="s">
        <v>196</v>
      </c>
      <c r="B1122" s="1053">
        <v>247</v>
      </c>
      <c r="C1122" s="42"/>
      <c r="D1122" s="58"/>
      <c r="E1122" s="58"/>
      <c r="F1122" s="58"/>
      <c r="G1122" s="58"/>
      <c r="H1122" s="58"/>
      <c r="I1122" s="58"/>
      <c r="J1122" s="58"/>
      <c r="K1122" s="58"/>
      <c r="L1122" s="58"/>
      <c r="M1122" s="58"/>
      <c r="N1122" s="58"/>
      <c r="O1122" s="58"/>
      <c r="P1122" s="58"/>
      <c r="Q1122" s="58"/>
      <c r="R1122" s="58"/>
      <c r="S1122" s="58">
        <f t="shared" si="1206"/>
        <v>0</v>
      </c>
      <c r="T1122" s="58">
        <f t="shared" si="1207"/>
        <v>0</v>
      </c>
      <c r="U1122" s="58">
        <f t="shared" si="1201"/>
        <v>0</v>
      </c>
      <c r="V1122" s="58">
        <f t="shared" si="1196"/>
        <v>0</v>
      </c>
      <c r="W1122" s="58">
        <f t="shared" si="1197"/>
        <v>0</v>
      </c>
      <c r="X1122" s="59">
        <f t="shared" si="1202"/>
        <v>0</v>
      </c>
      <c r="Y1122" s="59"/>
      <c r="Z1122" s="59"/>
      <c r="AA1122" s="59"/>
      <c r="AB1122" s="59"/>
      <c r="AC1122" s="59"/>
      <c r="AD1122" s="59"/>
      <c r="AE1122" s="59"/>
      <c r="AF1122" s="59"/>
      <c r="AG1122" s="59">
        <f t="shared" si="1198"/>
        <v>0</v>
      </c>
      <c r="AH1122" s="59">
        <f t="shared" si="1203"/>
        <v>0</v>
      </c>
      <c r="AI1122" s="59">
        <f t="shared" si="1199"/>
        <v>0</v>
      </c>
      <c r="AJ1122" s="59">
        <f t="shared" si="1204"/>
        <v>0</v>
      </c>
      <c r="AK1122" s="59">
        <f t="shared" si="1205"/>
        <v>0</v>
      </c>
      <c r="AL1122" s="59">
        <f t="shared" si="1200"/>
        <v>0</v>
      </c>
      <c r="AM1122" s="1746"/>
    </row>
    <row r="1123" spans="1:39" x14ac:dyDescent="0.2">
      <c r="A1123" s="1054" t="s">
        <v>197</v>
      </c>
      <c r="B1123" s="1053">
        <v>247</v>
      </c>
      <c r="C1123" s="42"/>
      <c r="D1123" s="58"/>
      <c r="E1123" s="58"/>
      <c r="F1123" s="58"/>
      <c r="G1123" s="58"/>
      <c r="H1123" s="58"/>
      <c r="I1123" s="58"/>
      <c r="J1123" s="58"/>
      <c r="K1123" s="58"/>
      <c r="L1123" s="58"/>
      <c r="M1123" s="58"/>
      <c r="N1123" s="58"/>
      <c r="O1123" s="58"/>
      <c r="P1123" s="58"/>
      <c r="Q1123" s="58"/>
      <c r="R1123" s="58"/>
      <c r="S1123" s="58">
        <f t="shared" si="1206"/>
        <v>0</v>
      </c>
      <c r="T1123" s="58">
        <f t="shared" si="1207"/>
        <v>0</v>
      </c>
      <c r="U1123" s="58">
        <f t="shared" si="1201"/>
        <v>0</v>
      </c>
      <c r="V1123" s="58">
        <f t="shared" si="1196"/>
        <v>0</v>
      </c>
      <c r="W1123" s="58">
        <f t="shared" si="1197"/>
        <v>0</v>
      </c>
      <c r="X1123" s="59">
        <f t="shared" si="1202"/>
        <v>0</v>
      </c>
      <c r="Y1123" s="59"/>
      <c r="Z1123" s="59"/>
      <c r="AA1123" s="59"/>
      <c r="AB1123" s="59"/>
      <c r="AC1123" s="59"/>
      <c r="AD1123" s="59"/>
      <c r="AE1123" s="59"/>
      <c r="AF1123" s="59"/>
      <c r="AG1123" s="59">
        <f t="shared" si="1198"/>
        <v>0</v>
      </c>
      <c r="AH1123" s="59">
        <f t="shared" si="1203"/>
        <v>0</v>
      </c>
      <c r="AI1123" s="59">
        <f t="shared" si="1199"/>
        <v>0</v>
      </c>
      <c r="AJ1123" s="59">
        <f t="shared" si="1204"/>
        <v>0</v>
      </c>
      <c r="AK1123" s="59">
        <f t="shared" si="1205"/>
        <v>0</v>
      </c>
      <c r="AL1123" s="59">
        <f t="shared" si="1200"/>
        <v>0</v>
      </c>
      <c r="AM1123" s="1746"/>
    </row>
    <row r="1124" spans="1:39" x14ac:dyDescent="0.2">
      <c r="A1124" s="1054" t="s">
        <v>198</v>
      </c>
      <c r="B1124" s="1053">
        <v>244</v>
      </c>
      <c r="C1124" s="42"/>
      <c r="D1124" s="58"/>
      <c r="E1124" s="58"/>
      <c r="F1124" s="58"/>
      <c r="G1124" s="58"/>
      <c r="H1124" s="58"/>
      <c r="I1124" s="58"/>
      <c r="J1124" s="58"/>
      <c r="K1124" s="58"/>
      <c r="L1124" s="58"/>
      <c r="M1124" s="58"/>
      <c r="N1124" s="58"/>
      <c r="O1124" s="58"/>
      <c r="P1124" s="58"/>
      <c r="Q1124" s="58"/>
      <c r="R1124" s="58"/>
      <c r="S1124" s="58">
        <f t="shared" si="1206"/>
        <v>0</v>
      </c>
      <c r="T1124" s="58">
        <f t="shared" si="1207"/>
        <v>0</v>
      </c>
      <c r="U1124" s="58">
        <f t="shared" si="1201"/>
        <v>0</v>
      </c>
      <c r="V1124" s="58">
        <f t="shared" si="1196"/>
        <v>0</v>
      </c>
      <c r="W1124" s="58">
        <f t="shared" si="1197"/>
        <v>0</v>
      </c>
      <c r="X1124" s="59">
        <f t="shared" si="1202"/>
        <v>0</v>
      </c>
      <c r="Y1124" s="59"/>
      <c r="Z1124" s="59"/>
      <c r="AA1124" s="59"/>
      <c r="AB1124" s="59"/>
      <c r="AC1124" s="59"/>
      <c r="AD1124" s="59"/>
      <c r="AE1124" s="59"/>
      <c r="AF1124" s="59"/>
      <c r="AG1124" s="59">
        <f t="shared" si="1198"/>
        <v>0</v>
      </c>
      <c r="AH1124" s="59">
        <f t="shared" si="1203"/>
        <v>0</v>
      </c>
      <c r="AI1124" s="59">
        <f t="shared" si="1199"/>
        <v>0</v>
      </c>
      <c r="AJ1124" s="59">
        <f t="shared" si="1204"/>
        <v>0</v>
      </c>
      <c r="AK1124" s="59">
        <f t="shared" si="1205"/>
        <v>0</v>
      </c>
      <c r="AL1124" s="59">
        <f t="shared" si="1200"/>
        <v>0</v>
      </c>
      <c r="AM1124" s="1746"/>
    </row>
    <row r="1125" spans="1:39" x14ac:dyDescent="0.2">
      <c r="A1125" s="1054" t="s">
        <v>878</v>
      </c>
      <c r="B1125" s="1053">
        <v>244</v>
      </c>
      <c r="C1125" s="42"/>
      <c r="D1125" s="58"/>
      <c r="E1125" s="58"/>
      <c r="F1125" s="58"/>
      <c r="G1125" s="58"/>
      <c r="H1125" s="58"/>
      <c r="I1125" s="58"/>
      <c r="J1125" s="58"/>
      <c r="K1125" s="58"/>
      <c r="L1125" s="58"/>
      <c r="M1125" s="58"/>
      <c r="N1125" s="58"/>
      <c r="O1125" s="58"/>
      <c r="P1125" s="58"/>
      <c r="Q1125" s="58"/>
      <c r="R1125" s="58"/>
      <c r="S1125" s="58">
        <f t="shared" si="1206"/>
        <v>0</v>
      </c>
      <c r="T1125" s="58">
        <f t="shared" si="1207"/>
        <v>0</v>
      </c>
      <c r="U1125" s="58">
        <f t="shared" si="1201"/>
        <v>0</v>
      </c>
      <c r="V1125" s="58">
        <f t="shared" si="1196"/>
        <v>0</v>
      </c>
      <c r="W1125" s="58">
        <f t="shared" si="1197"/>
        <v>0</v>
      </c>
      <c r="X1125" s="59">
        <f>SUM(D1125:R1125)</f>
        <v>0</v>
      </c>
      <c r="Y1125" s="59"/>
      <c r="Z1125" s="59"/>
      <c r="AA1125" s="59"/>
      <c r="AB1125" s="59"/>
      <c r="AC1125" s="59"/>
      <c r="AD1125" s="59"/>
      <c r="AE1125" s="59"/>
      <c r="AF1125" s="59"/>
      <c r="AG1125" s="59">
        <f t="shared" si="1198"/>
        <v>0</v>
      </c>
      <c r="AH1125" s="59">
        <f t="shared" si="1203"/>
        <v>0</v>
      </c>
      <c r="AI1125" s="59">
        <f t="shared" si="1199"/>
        <v>0</v>
      </c>
      <c r="AJ1125" s="59">
        <f t="shared" si="1204"/>
        <v>0</v>
      </c>
      <c r="AK1125" s="59">
        <f t="shared" si="1205"/>
        <v>0</v>
      </c>
      <c r="AL1125" s="59">
        <f t="shared" si="1200"/>
        <v>0</v>
      </c>
      <c r="AM1125" s="1746"/>
    </row>
    <row r="1126" spans="1:39" x14ac:dyDescent="0.2">
      <c r="A1126" s="1052">
        <v>224</v>
      </c>
      <c r="B1126" s="1053">
        <v>244</v>
      </c>
      <c r="C1126" s="12"/>
      <c r="D1126" s="58"/>
      <c r="E1126" s="58"/>
      <c r="F1126" s="58"/>
      <c r="G1126" s="58"/>
      <c r="H1126" s="58"/>
      <c r="I1126" s="58"/>
      <c r="J1126" s="58"/>
      <c r="K1126" s="58"/>
      <c r="L1126" s="58"/>
      <c r="M1126" s="58"/>
      <c r="N1126" s="58"/>
      <c r="O1126" s="58"/>
      <c r="P1126" s="58"/>
      <c r="Q1126" s="58"/>
      <c r="R1126" s="58"/>
      <c r="S1126" s="58">
        <f t="shared" si="1206"/>
        <v>0</v>
      </c>
      <c r="T1126" s="58">
        <f t="shared" si="1207"/>
        <v>0</v>
      </c>
      <c r="U1126" s="58">
        <f t="shared" si="1201"/>
        <v>0</v>
      </c>
      <c r="V1126" s="58">
        <f t="shared" si="1196"/>
        <v>0</v>
      </c>
      <c r="W1126" s="58">
        <f t="shared" si="1197"/>
        <v>0</v>
      </c>
      <c r="X1126" s="59">
        <f t="shared" si="1202"/>
        <v>0</v>
      </c>
      <c r="Y1126" s="59"/>
      <c r="Z1126" s="59"/>
      <c r="AA1126" s="59"/>
      <c r="AB1126" s="59"/>
      <c r="AC1126" s="59"/>
      <c r="AD1126" s="59"/>
      <c r="AE1126" s="59"/>
      <c r="AF1126" s="59"/>
      <c r="AG1126" s="59">
        <f t="shared" si="1198"/>
        <v>0</v>
      </c>
      <c r="AH1126" s="59">
        <f t="shared" si="1203"/>
        <v>0</v>
      </c>
      <c r="AI1126" s="59">
        <f t="shared" si="1199"/>
        <v>0</v>
      </c>
      <c r="AJ1126" s="59">
        <f t="shared" si="1204"/>
        <v>0</v>
      </c>
      <c r="AK1126" s="59">
        <f t="shared" si="1205"/>
        <v>0</v>
      </c>
      <c r="AL1126" s="59">
        <f t="shared" si="1200"/>
        <v>0</v>
      </c>
      <c r="AM1126" s="1746"/>
    </row>
    <row r="1127" spans="1:39" x14ac:dyDescent="0.2">
      <c r="A1127" s="1055" t="s">
        <v>199</v>
      </c>
      <c r="B1127" s="1057">
        <v>244</v>
      </c>
      <c r="C1127" s="14"/>
      <c r="D1127" s="58"/>
      <c r="E1127" s="58"/>
      <c r="F1127" s="58"/>
      <c r="G1127" s="58"/>
      <c r="H1127" s="58"/>
      <c r="I1127" s="58"/>
      <c r="J1127" s="58"/>
      <c r="K1127" s="58"/>
      <c r="L1127" s="58"/>
      <c r="M1127" s="58"/>
      <c r="N1127" s="58"/>
      <c r="O1127" s="58"/>
      <c r="P1127" s="58"/>
      <c r="Q1127" s="58"/>
      <c r="R1127" s="58"/>
      <c r="S1127" s="58">
        <f t="shared" si="1206"/>
        <v>0</v>
      </c>
      <c r="T1127" s="58">
        <f t="shared" si="1207"/>
        <v>0</v>
      </c>
      <c r="U1127" s="58">
        <f t="shared" si="1201"/>
        <v>0</v>
      </c>
      <c r="V1127" s="58">
        <f t="shared" si="1196"/>
        <v>0</v>
      </c>
      <c r="W1127" s="58">
        <f t="shared" si="1197"/>
        <v>0</v>
      </c>
      <c r="X1127" s="59">
        <f t="shared" si="1202"/>
        <v>0</v>
      </c>
      <c r="Y1127" s="59"/>
      <c r="Z1127" s="59"/>
      <c r="AA1127" s="59"/>
      <c r="AB1127" s="59"/>
      <c r="AC1127" s="59"/>
      <c r="AD1127" s="59"/>
      <c r="AE1127" s="59"/>
      <c r="AF1127" s="59"/>
      <c r="AG1127" s="59">
        <f t="shared" si="1198"/>
        <v>0</v>
      </c>
      <c r="AH1127" s="59">
        <f t="shared" si="1203"/>
        <v>0</v>
      </c>
      <c r="AI1127" s="59">
        <f t="shared" si="1199"/>
        <v>0</v>
      </c>
      <c r="AJ1127" s="59">
        <f t="shared" si="1204"/>
        <v>0</v>
      </c>
      <c r="AK1127" s="59">
        <f t="shared" si="1205"/>
        <v>0</v>
      </c>
      <c r="AL1127" s="59">
        <f t="shared" si="1200"/>
        <v>0</v>
      </c>
      <c r="AM1127" s="1746"/>
    </row>
    <row r="1128" spans="1:39" x14ac:dyDescent="0.2">
      <c r="A1128" s="1055" t="s">
        <v>200</v>
      </c>
      <c r="B1128" s="1057">
        <v>244</v>
      </c>
      <c r="C1128" s="14"/>
      <c r="D1128" s="58"/>
      <c r="E1128" s="58"/>
      <c r="F1128" s="58"/>
      <c r="G1128" s="58"/>
      <c r="H1128" s="58"/>
      <c r="I1128" s="58"/>
      <c r="J1128" s="58"/>
      <c r="K1128" s="58"/>
      <c r="L1128" s="58"/>
      <c r="M1128" s="58"/>
      <c r="N1128" s="58"/>
      <c r="O1128" s="58"/>
      <c r="P1128" s="58"/>
      <c r="Q1128" s="58"/>
      <c r="R1128" s="58"/>
      <c r="S1128" s="58">
        <f t="shared" si="1206"/>
        <v>0</v>
      </c>
      <c r="T1128" s="58">
        <f t="shared" si="1207"/>
        <v>0</v>
      </c>
      <c r="U1128" s="58">
        <f t="shared" si="1201"/>
        <v>0</v>
      </c>
      <c r="V1128" s="58">
        <f t="shared" si="1196"/>
        <v>0</v>
      </c>
      <c r="W1128" s="58">
        <f t="shared" si="1197"/>
        <v>0</v>
      </c>
      <c r="X1128" s="59">
        <f t="shared" si="1202"/>
        <v>0</v>
      </c>
      <c r="Y1128" s="59"/>
      <c r="Z1128" s="59"/>
      <c r="AA1128" s="59"/>
      <c r="AB1128" s="59"/>
      <c r="AC1128" s="59"/>
      <c r="AD1128" s="59"/>
      <c r="AE1128" s="59"/>
      <c r="AF1128" s="59"/>
      <c r="AG1128" s="59">
        <f t="shared" si="1198"/>
        <v>0</v>
      </c>
      <c r="AH1128" s="59">
        <f t="shared" si="1203"/>
        <v>0</v>
      </c>
      <c r="AI1128" s="59">
        <f t="shared" si="1199"/>
        <v>0</v>
      </c>
      <c r="AJ1128" s="59">
        <f t="shared" si="1204"/>
        <v>0</v>
      </c>
      <c r="AK1128" s="59">
        <f t="shared" si="1205"/>
        <v>0</v>
      </c>
      <c r="AL1128" s="59">
        <f t="shared" si="1200"/>
        <v>0</v>
      </c>
      <c r="AM1128" s="1746"/>
    </row>
    <row r="1129" spans="1:39" x14ac:dyDescent="0.2">
      <c r="A1129" s="1055" t="s">
        <v>201</v>
      </c>
      <c r="B1129" s="1057">
        <v>244</v>
      </c>
      <c r="C1129" s="14"/>
      <c r="D1129" s="58"/>
      <c r="E1129" s="58"/>
      <c r="F1129" s="58"/>
      <c r="G1129" s="58"/>
      <c r="H1129" s="58"/>
      <c r="I1129" s="58"/>
      <c r="J1129" s="58"/>
      <c r="K1129" s="58"/>
      <c r="L1129" s="58"/>
      <c r="M1129" s="58"/>
      <c r="N1129" s="58"/>
      <c r="O1129" s="58"/>
      <c r="P1129" s="58"/>
      <c r="Q1129" s="58"/>
      <c r="R1129" s="58"/>
      <c r="S1129" s="58">
        <f t="shared" si="1206"/>
        <v>0</v>
      </c>
      <c r="T1129" s="58">
        <f t="shared" si="1207"/>
        <v>0</v>
      </c>
      <c r="U1129" s="58">
        <f t="shared" si="1201"/>
        <v>0</v>
      </c>
      <c r="V1129" s="58">
        <f t="shared" si="1196"/>
        <v>0</v>
      </c>
      <c r="W1129" s="58">
        <f t="shared" si="1197"/>
        <v>0</v>
      </c>
      <c r="X1129" s="59">
        <f t="shared" si="1202"/>
        <v>0</v>
      </c>
      <c r="Y1129" s="59"/>
      <c r="Z1129" s="59"/>
      <c r="AA1129" s="59"/>
      <c r="AB1129" s="59"/>
      <c r="AC1129" s="59"/>
      <c r="AD1129" s="59"/>
      <c r="AE1129" s="59"/>
      <c r="AF1129" s="59"/>
      <c r="AG1129" s="59">
        <f t="shared" si="1198"/>
        <v>0</v>
      </c>
      <c r="AH1129" s="59">
        <f t="shared" si="1203"/>
        <v>0</v>
      </c>
      <c r="AI1129" s="59">
        <f t="shared" si="1199"/>
        <v>0</v>
      </c>
      <c r="AJ1129" s="59">
        <f t="shared" si="1204"/>
        <v>0</v>
      </c>
      <c r="AK1129" s="59">
        <f t="shared" si="1205"/>
        <v>0</v>
      </c>
      <c r="AL1129" s="59">
        <f t="shared" si="1200"/>
        <v>0</v>
      </c>
      <c r="AM1129" s="1746"/>
    </row>
    <row r="1130" spans="1:39" x14ac:dyDescent="0.2">
      <c r="A1130" s="1055" t="s">
        <v>202</v>
      </c>
      <c r="B1130" s="1057">
        <v>244</v>
      </c>
      <c r="C1130" s="14"/>
      <c r="D1130" s="58"/>
      <c r="E1130" s="58"/>
      <c r="F1130" s="58"/>
      <c r="G1130" s="58"/>
      <c r="H1130" s="58"/>
      <c r="I1130" s="58"/>
      <c r="J1130" s="58"/>
      <c r="K1130" s="58"/>
      <c r="L1130" s="58"/>
      <c r="M1130" s="58"/>
      <c r="N1130" s="58"/>
      <c r="O1130" s="58"/>
      <c r="P1130" s="58"/>
      <c r="Q1130" s="58"/>
      <c r="R1130" s="58"/>
      <c r="S1130" s="58">
        <f t="shared" si="1206"/>
        <v>0</v>
      </c>
      <c r="T1130" s="58">
        <f t="shared" si="1207"/>
        <v>0</v>
      </c>
      <c r="U1130" s="58">
        <f t="shared" si="1201"/>
        <v>0</v>
      </c>
      <c r="V1130" s="58">
        <f t="shared" si="1196"/>
        <v>0</v>
      </c>
      <c r="W1130" s="58">
        <f t="shared" si="1197"/>
        <v>0</v>
      </c>
      <c r="X1130" s="59">
        <f t="shared" si="1202"/>
        <v>0</v>
      </c>
      <c r="Y1130" s="59"/>
      <c r="Z1130" s="59"/>
      <c r="AA1130" s="59"/>
      <c r="AB1130" s="59"/>
      <c r="AC1130" s="59"/>
      <c r="AD1130" s="59"/>
      <c r="AE1130" s="59"/>
      <c r="AF1130" s="59"/>
      <c r="AG1130" s="59">
        <f t="shared" si="1198"/>
        <v>0</v>
      </c>
      <c r="AH1130" s="59">
        <f t="shared" si="1203"/>
        <v>0</v>
      </c>
      <c r="AI1130" s="59">
        <f t="shared" si="1199"/>
        <v>0</v>
      </c>
      <c r="AJ1130" s="59">
        <f t="shared" si="1204"/>
        <v>0</v>
      </c>
      <c r="AK1130" s="59">
        <f t="shared" si="1205"/>
        <v>0</v>
      </c>
      <c r="AL1130" s="59">
        <f t="shared" si="1200"/>
        <v>0</v>
      </c>
      <c r="AM1130" s="1746"/>
    </row>
    <row r="1131" spans="1:39" x14ac:dyDescent="0.2">
      <c r="A1131" s="1056" t="s">
        <v>246</v>
      </c>
      <c r="B1131" s="1057">
        <v>244</v>
      </c>
      <c r="C1131" s="15"/>
      <c r="D1131" s="58"/>
      <c r="E1131" s="58"/>
      <c r="F1131" s="58"/>
      <c r="G1131" s="58"/>
      <c r="H1131" s="58"/>
      <c r="I1131" s="58"/>
      <c r="J1131" s="58"/>
      <c r="K1131" s="58"/>
      <c r="L1131" s="58"/>
      <c r="M1131" s="58"/>
      <c r="N1131" s="58"/>
      <c r="O1131" s="58"/>
      <c r="P1131" s="58"/>
      <c r="Q1131" s="58"/>
      <c r="R1131" s="58"/>
      <c r="S1131" s="58">
        <f t="shared" si="1206"/>
        <v>0</v>
      </c>
      <c r="T1131" s="58">
        <f t="shared" si="1207"/>
        <v>0</v>
      </c>
      <c r="U1131" s="58">
        <f t="shared" si="1201"/>
        <v>0</v>
      </c>
      <c r="V1131" s="58">
        <f t="shared" si="1196"/>
        <v>0</v>
      </c>
      <c r="W1131" s="58">
        <f t="shared" si="1197"/>
        <v>0</v>
      </c>
      <c r="X1131" s="59">
        <f t="shared" si="1202"/>
        <v>0</v>
      </c>
      <c r="Y1131" s="59"/>
      <c r="Z1131" s="59"/>
      <c r="AA1131" s="59"/>
      <c r="AB1131" s="59"/>
      <c r="AC1131" s="59"/>
      <c r="AD1131" s="59"/>
      <c r="AE1131" s="59"/>
      <c r="AF1131" s="59"/>
      <c r="AG1131" s="59">
        <f t="shared" si="1198"/>
        <v>0</v>
      </c>
      <c r="AH1131" s="59">
        <f t="shared" si="1203"/>
        <v>0</v>
      </c>
      <c r="AI1131" s="59">
        <f t="shared" si="1199"/>
        <v>0</v>
      </c>
      <c r="AJ1131" s="59">
        <f t="shared" si="1204"/>
        <v>0</v>
      </c>
      <c r="AK1131" s="59">
        <f t="shared" si="1205"/>
        <v>0</v>
      </c>
      <c r="AL1131" s="59">
        <f t="shared" si="1200"/>
        <v>0</v>
      </c>
      <c r="AM1131" s="1746"/>
    </row>
    <row r="1132" spans="1:39" x14ac:dyDescent="0.2">
      <c r="A1132" s="1056" t="s">
        <v>248</v>
      </c>
      <c r="B1132" s="1057">
        <v>244</v>
      </c>
      <c r="C1132" s="15"/>
      <c r="D1132" s="58"/>
      <c r="E1132" s="58"/>
      <c r="F1132" s="58"/>
      <c r="G1132" s="58"/>
      <c r="H1132" s="58"/>
      <c r="I1132" s="58"/>
      <c r="J1132" s="58"/>
      <c r="K1132" s="58"/>
      <c r="L1132" s="58"/>
      <c r="M1132" s="58"/>
      <c r="N1132" s="58"/>
      <c r="O1132" s="58"/>
      <c r="P1132" s="58"/>
      <c r="Q1132" s="58"/>
      <c r="R1132" s="58"/>
      <c r="S1132" s="58">
        <f t="shared" si="1206"/>
        <v>0</v>
      </c>
      <c r="T1132" s="58">
        <f t="shared" si="1207"/>
        <v>0</v>
      </c>
      <c r="U1132" s="58">
        <f t="shared" si="1201"/>
        <v>0</v>
      </c>
      <c r="V1132" s="58">
        <f t="shared" si="1196"/>
        <v>0</v>
      </c>
      <c r="W1132" s="58">
        <f t="shared" si="1197"/>
        <v>0</v>
      </c>
      <c r="X1132" s="59">
        <f t="shared" si="1202"/>
        <v>0</v>
      </c>
      <c r="Y1132" s="59"/>
      <c r="Z1132" s="59"/>
      <c r="AA1132" s="59"/>
      <c r="AB1132" s="59"/>
      <c r="AC1132" s="59"/>
      <c r="AD1132" s="59"/>
      <c r="AE1132" s="59"/>
      <c r="AF1132" s="59"/>
      <c r="AG1132" s="59">
        <f t="shared" si="1198"/>
        <v>0</v>
      </c>
      <c r="AH1132" s="59">
        <f t="shared" si="1203"/>
        <v>0</v>
      </c>
      <c r="AI1132" s="59">
        <f t="shared" si="1199"/>
        <v>0</v>
      </c>
      <c r="AJ1132" s="59">
        <f t="shared" si="1204"/>
        <v>0</v>
      </c>
      <c r="AK1132" s="59">
        <f t="shared" si="1205"/>
        <v>0</v>
      </c>
      <c r="AL1132" s="59">
        <f t="shared" si="1200"/>
        <v>0</v>
      </c>
      <c r="AM1132" s="1746"/>
    </row>
    <row r="1133" spans="1:39" x14ac:dyDescent="0.2">
      <c r="A1133" s="1050">
        <v>227</v>
      </c>
      <c r="B1133" s="1051">
        <v>244</v>
      </c>
      <c r="C1133" s="11"/>
      <c r="D1133" s="58"/>
      <c r="E1133" s="58"/>
      <c r="F1133" s="58"/>
      <c r="G1133" s="58"/>
      <c r="H1133" s="58"/>
      <c r="I1133" s="58"/>
      <c r="J1133" s="58"/>
      <c r="K1133" s="58"/>
      <c r="L1133" s="58"/>
      <c r="M1133" s="58"/>
      <c r="N1133" s="58"/>
      <c r="O1133" s="58"/>
      <c r="P1133" s="58"/>
      <c r="Q1133" s="58"/>
      <c r="R1133" s="58"/>
      <c r="S1133" s="58">
        <f t="shared" si="1206"/>
        <v>0</v>
      </c>
      <c r="T1133" s="58">
        <f t="shared" si="1207"/>
        <v>0</v>
      </c>
      <c r="U1133" s="58">
        <f t="shared" si="1201"/>
        <v>0</v>
      </c>
      <c r="V1133" s="58">
        <f t="shared" si="1196"/>
        <v>0</v>
      </c>
      <c r="W1133" s="58">
        <f t="shared" si="1197"/>
        <v>0</v>
      </c>
      <c r="X1133" s="59">
        <f t="shared" si="1202"/>
        <v>0</v>
      </c>
      <c r="Y1133" s="59"/>
      <c r="Z1133" s="59"/>
      <c r="AA1133" s="59"/>
      <c r="AB1133" s="59"/>
      <c r="AC1133" s="59"/>
      <c r="AD1133" s="59"/>
      <c r="AE1133" s="59"/>
      <c r="AF1133" s="59"/>
      <c r="AG1133" s="59">
        <f t="shared" si="1198"/>
        <v>0</v>
      </c>
      <c r="AH1133" s="59">
        <f t="shared" si="1203"/>
        <v>0</v>
      </c>
      <c r="AI1133" s="59">
        <f t="shared" si="1199"/>
        <v>0</v>
      </c>
      <c r="AJ1133" s="59">
        <f t="shared" si="1204"/>
        <v>0</v>
      </c>
      <c r="AK1133" s="59">
        <f t="shared" si="1205"/>
        <v>0</v>
      </c>
      <c r="AL1133" s="59">
        <f t="shared" si="1200"/>
        <v>0</v>
      </c>
      <c r="AM1133" s="1746"/>
    </row>
    <row r="1134" spans="1:39" x14ac:dyDescent="0.2">
      <c r="A1134" s="1056">
        <v>262</v>
      </c>
      <c r="B1134" s="1049">
        <v>112</v>
      </c>
      <c r="C1134" s="15"/>
      <c r="D1134" s="58"/>
      <c r="E1134" s="58"/>
      <c r="F1134" s="58"/>
      <c r="G1134" s="58"/>
      <c r="H1134" s="58"/>
      <c r="I1134" s="58"/>
      <c r="J1134" s="58"/>
      <c r="K1134" s="58"/>
      <c r="L1134" s="58"/>
      <c r="M1134" s="58"/>
      <c r="N1134" s="58"/>
      <c r="O1134" s="58"/>
      <c r="P1134" s="58"/>
      <c r="Q1134" s="58"/>
      <c r="R1134" s="58"/>
      <c r="S1134" s="58">
        <f t="shared" si="1206"/>
        <v>0</v>
      </c>
      <c r="T1134" s="58">
        <f t="shared" si="1207"/>
        <v>0</v>
      </c>
      <c r="U1134" s="58">
        <f t="shared" si="1201"/>
        <v>0</v>
      </c>
      <c r="V1134" s="58">
        <f t="shared" si="1196"/>
        <v>0</v>
      </c>
      <c r="W1134" s="58">
        <f t="shared" si="1197"/>
        <v>0</v>
      </c>
      <c r="X1134" s="59">
        <f t="shared" si="1202"/>
        <v>0</v>
      </c>
      <c r="Y1134" s="59"/>
      <c r="Z1134" s="59"/>
      <c r="AA1134" s="59"/>
      <c r="AB1134" s="59"/>
      <c r="AC1134" s="59"/>
      <c r="AD1134" s="59"/>
      <c r="AE1134" s="59"/>
      <c r="AF1134" s="59"/>
      <c r="AG1134" s="59">
        <f t="shared" si="1198"/>
        <v>0</v>
      </c>
      <c r="AH1134" s="59">
        <f t="shared" si="1203"/>
        <v>0</v>
      </c>
      <c r="AI1134" s="59">
        <f t="shared" si="1199"/>
        <v>0</v>
      </c>
      <c r="AJ1134" s="59">
        <f t="shared" si="1204"/>
        <v>0</v>
      </c>
      <c r="AK1134" s="59">
        <f t="shared" si="1205"/>
        <v>0</v>
      </c>
      <c r="AL1134" s="59">
        <f t="shared" si="1200"/>
        <v>0</v>
      </c>
      <c r="AM1134" s="1746"/>
    </row>
    <row r="1135" spans="1:39" x14ac:dyDescent="0.2">
      <c r="A1135" s="1056">
        <v>262</v>
      </c>
      <c r="B1135" s="1049">
        <v>119</v>
      </c>
      <c r="C1135" s="15"/>
      <c r="D1135" s="58"/>
      <c r="E1135" s="58"/>
      <c r="F1135" s="58"/>
      <c r="G1135" s="58"/>
      <c r="H1135" s="58"/>
      <c r="I1135" s="58"/>
      <c r="J1135" s="58"/>
      <c r="K1135" s="58"/>
      <c r="L1135" s="58"/>
      <c r="M1135" s="58"/>
      <c r="N1135" s="58"/>
      <c r="O1135" s="58"/>
      <c r="P1135" s="58"/>
      <c r="Q1135" s="58"/>
      <c r="R1135" s="58"/>
      <c r="S1135" s="58">
        <f t="shared" si="1206"/>
        <v>0</v>
      </c>
      <c r="T1135" s="58">
        <f t="shared" si="1207"/>
        <v>0</v>
      </c>
      <c r="U1135" s="58">
        <f t="shared" si="1201"/>
        <v>0</v>
      </c>
      <c r="V1135" s="58">
        <f t="shared" si="1196"/>
        <v>0</v>
      </c>
      <c r="W1135" s="58">
        <f t="shared" si="1197"/>
        <v>0</v>
      </c>
      <c r="X1135" s="59">
        <f t="shared" si="1202"/>
        <v>0</v>
      </c>
      <c r="Y1135" s="59"/>
      <c r="Z1135" s="59"/>
      <c r="AA1135" s="59"/>
      <c r="AB1135" s="59"/>
      <c r="AC1135" s="59"/>
      <c r="AD1135" s="59"/>
      <c r="AE1135" s="59"/>
      <c r="AF1135" s="59"/>
      <c r="AG1135" s="59">
        <f t="shared" si="1198"/>
        <v>0</v>
      </c>
      <c r="AH1135" s="59">
        <f t="shared" si="1203"/>
        <v>0</v>
      </c>
      <c r="AI1135" s="59">
        <f t="shared" si="1199"/>
        <v>0</v>
      </c>
      <c r="AJ1135" s="59">
        <f t="shared" si="1204"/>
        <v>0</v>
      </c>
      <c r="AK1135" s="59">
        <f t="shared" si="1205"/>
        <v>0</v>
      </c>
      <c r="AL1135" s="59">
        <f t="shared" si="1200"/>
        <v>0</v>
      </c>
      <c r="AM1135" s="1746"/>
    </row>
    <row r="1136" spans="1:39" x14ac:dyDescent="0.2">
      <c r="A1136" s="1050">
        <v>266</v>
      </c>
      <c r="B1136" s="1051">
        <v>111</v>
      </c>
      <c r="C1136" s="11"/>
      <c r="D1136" s="58"/>
      <c r="E1136" s="58"/>
      <c r="F1136" s="58"/>
      <c r="G1136" s="58"/>
      <c r="H1136" s="58"/>
      <c r="I1136" s="58"/>
      <c r="J1136" s="58"/>
      <c r="K1136" s="58"/>
      <c r="L1136" s="58"/>
      <c r="M1136" s="58"/>
      <c r="N1136" s="58"/>
      <c r="O1136" s="58"/>
      <c r="P1136" s="58"/>
      <c r="Q1136" s="58"/>
      <c r="R1136" s="58"/>
      <c r="S1136" s="58">
        <f>D1136+E1136+J1136+K1136</f>
        <v>0</v>
      </c>
      <c r="T1136" s="58">
        <f>F1136+G1136+L1136+M1136</f>
        <v>0</v>
      </c>
      <c r="U1136" s="58">
        <f>H1136+I1136+N1136+O1136</f>
        <v>0</v>
      </c>
      <c r="V1136" s="58">
        <f>P1136</f>
        <v>0</v>
      </c>
      <c r="W1136" s="58">
        <f t="shared" si="1197"/>
        <v>0</v>
      </c>
      <c r="X1136" s="59">
        <f t="shared" si="1202"/>
        <v>0</v>
      </c>
      <c r="Y1136" s="59"/>
      <c r="Z1136" s="59"/>
      <c r="AA1136" s="59"/>
      <c r="AB1136" s="59"/>
      <c r="AC1136" s="59"/>
      <c r="AD1136" s="59"/>
      <c r="AE1136" s="59"/>
      <c r="AF1136" s="59"/>
      <c r="AG1136" s="59">
        <f t="shared" si="1198"/>
        <v>0</v>
      </c>
      <c r="AH1136" s="59">
        <f t="shared" si="1203"/>
        <v>0</v>
      </c>
      <c r="AI1136" s="59">
        <f t="shared" si="1199"/>
        <v>0</v>
      </c>
      <c r="AJ1136" s="59">
        <f t="shared" si="1204"/>
        <v>0</v>
      </c>
      <c r="AK1136" s="59">
        <f t="shared" si="1205"/>
        <v>0</v>
      </c>
      <c r="AL1136" s="59">
        <f t="shared" si="1200"/>
        <v>0</v>
      </c>
      <c r="AM1136" s="1746"/>
    </row>
    <row r="1137" spans="1:39" x14ac:dyDescent="0.2">
      <c r="A1137" s="1050">
        <v>266</v>
      </c>
      <c r="B1137" s="1051">
        <v>112</v>
      </c>
      <c r="C1137" s="11"/>
      <c r="D1137" s="58"/>
      <c r="E1137" s="58"/>
      <c r="F1137" s="58"/>
      <c r="G1137" s="58"/>
      <c r="H1137" s="58"/>
      <c r="I1137" s="58"/>
      <c r="J1137" s="58"/>
      <c r="K1137" s="58"/>
      <c r="L1137" s="58"/>
      <c r="M1137" s="58"/>
      <c r="N1137" s="58"/>
      <c r="O1137" s="58"/>
      <c r="P1137" s="58"/>
      <c r="Q1137" s="58"/>
      <c r="R1137" s="58"/>
      <c r="S1137" s="58">
        <f>D1137+E1137+J1137+K1137</f>
        <v>0</v>
      </c>
      <c r="T1137" s="58">
        <f>F1137+G1137+L1137+M1137</f>
        <v>0</v>
      </c>
      <c r="U1137" s="58">
        <f>H1137+I1137+N1137+O1137</f>
        <v>0</v>
      </c>
      <c r="V1137" s="58">
        <f>P1137</f>
        <v>0</v>
      </c>
      <c r="W1137" s="58">
        <f t="shared" si="1197"/>
        <v>0</v>
      </c>
      <c r="X1137" s="59">
        <f t="shared" si="1202"/>
        <v>0</v>
      </c>
      <c r="Y1137" s="59"/>
      <c r="Z1137" s="59"/>
      <c r="AA1137" s="59"/>
      <c r="AB1137" s="59"/>
      <c r="AC1137" s="59"/>
      <c r="AD1137" s="59"/>
      <c r="AE1137" s="59"/>
      <c r="AF1137" s="59"/>
      <c r="AG1137" s="59">
        <f t="shared" si="1198"/>
        <v>0</v>
      </c>
      <c r="AH1137" s="59">
        <f t="shared" si="1203"/>
        <v>0</v>
      </c>
      <c r="AI1137" s="59">
        <f t="shared" si="1199"/>
        <v>0</v>
      </c>
      <c r="AJ1137" s="59">
        <f t="shared" si="1204"/>
        <v>0</v>
      </c>
      <c r="AK1137" s="59">
        <f t="shared" si="1205"/>
        <v>0</v>
      </c>
      <c r="AL1137" s="59">
        <f t="shared" si="1200"/>
        <v>0</v>
      </c>
      <c r="AM1137" s="1746"/>
    </row>
    <row r="1138" spans="1:39" x14ac:dyDescent="0.2">
      <c r="A1138" s="1050">
        <v>266</v>
      </c>
      <c r="B1138" s="1051">
        <v>119</v>
      </c>
      <c r="C1138" s="11"/>
      <c r="D1138" s="58"/>
      <c r="E1138" s="58"/>
      <c r="F1138" s="58"/>
      <c r="G1138" s="58"/>
      <c r="H1138" s="58"/>
      <c r="I1138" s="58"/>
      <c r="J1138" s="58"/>
      <c r="K1138" s="58"/>
      <c r="L1138" s="58"/>
      <c r="M1138" s="58"/>
      <c r="N1138" s="58"/>
      <c r="O1138" s="58"/>
      <c r="P1138" s="58"/>
      <c r="Q1138" s="58"/>
      <c r="R1138" s="58"/>
      <c r="S1138" s="58">
        <f>D1138+E1138+J1138+K1138</f>
        <v>0</v>
      </c>
      <c r="T1138" s="58">
        <f>F1138+G1138+L1138+M1138</f>
        <v>0</v>
      </c>
      <c r="U1138" s="58">
        <f>H1138+I1138+N1138+O1138</f>
        <v>0</v>
      </c>
      <c r="V1138" s="58">
        <f>P1138</f>
        <v>0</v>
      </c>
      <c r="W1138" s="58">
        <f t="shared" si="1197"/>
        <v>0</v>
      </c>
      <c r="X1138" s="59">
        <f t="shared" si="1202"/>
        <v>0</v>
      </c>
      <c r="Y1138" s="59"/>
      <c r="Z1138" s="59"/>
      <c r="AA1138" s="59"/>
      <c r="AB1138" s="59"/>
      <c r="AC1138" s="59"/>
      <c r="AD1138" s="59"/>
      <c r="AE1138" s="59"/>
      <c r="AF1138" s="59"/>
      <c r="AG1138" s="59">
        <f t="shared" si="1198"/>
        <v>0</v>
      </c>
      <c r="AH1138" s="59">
        <f t="shared" si="1203"/>
        <v>0</v>
      </c>
      <c r="AI1138" s="59">
        <f t="shared" si="1199"/>
        <v>0</v>
      </c>
      <c r="AJ1138" s="59">
        <f t="shared" si="1204"/>
        <v>0</v>
      </c>
      <c r="AK1138" s="59">
        <f t="shared" si="1205"/>
        <v>0</v>
      </c>
      <c r="AL1138" s="59">
        <f t="shared" si="1200"/>
        <v>0</v>
      </c>
      <c r="AM1138" s="1746"/>
    </row>
    <row r="1139" spans="1:39" hidden="1" x14ac:dyDescent="0.2">
      <c r="A1139" s="1050">
        <v>267</v>
      </c>
      <c r="B1139" s="1051">
        <v>112</v>
      </c>
      <c r="C1139" s="11"/>
      <c r="D1139" s="58"/>
      <c r="E1139" s="58"/>
      <c r="F1139" s="58"/>
      <c r="G1139" s="58"/>
      <c r="H1139" s="58"/>
      <c r="I1139" s="58"/>
      <c r="J1139" s="58"/>
      <c r="K1139" s="58"/>
      <c r="L1139" s="58"/>
      <c r="M1139" s="58"/>
      <c r="N1139" s="58"/>
      <c r="O1139" s="58"/>
      <c r="P1139" s="58"/>
      <c r="Q1139" s="58"/>
      <c r="R1139" s="58"/>
      <c r="S1139" s="58">
        <f>D1139+E1139+J1139+K1139</f>
        <v>0</v>
      </c>
      <c r="T1139" s="58">
        <f>F1139+G1139+L1139+M1139</f>
        <v>0</v>
      </c>
      <c r="U1139" s="58">
        <f>H1139+I1139+N1139+O1139</f>
        <v>0</v>
      </c>
      <c r="V1139" s="58">
        <f>P1139</f>
        <v>0</v>
      </c>
      <c r="W1139" s="58">
        <f t="shared" si="1197"/>
        <v>0</v>
      </c>
      <c r="X1139" s="59">
        <f t="shared" si="1202"/>
        <v>0</v>
      </c>
      <c r="Y1139" s="59"/>
      <c r="Z1139" s="59"/>
      <c r="AA1139" s="59"/>
      <c r="AB1139" s="59"/>
      <c r="AC1139" s="59"/>
      <c r="AD1139" s="59"/>
      <c r="AE1139" s="59"/>
      <c r="AF1139" s="59"/>
      <c r="AG1139" s="59">
        <f t="shared" si="1198"/>
        <v>0</v>
      </c>
      <c r="AH1139" s="59">
        <f t="shared" si="1203"/>
        <v>0</v>
      </c>
      <c r="AI1139" s="59">
        <f t="shared" si="1199"/>
        <v>0</v>
      </c>
      <c r="AJ1139" s="59">
        <f t="shared" si="1204"/>
        <v>0</v>
      </c>
      <c r="AK1139" s="59">
        <f t="shared" si="1205"/>
        <v>0</v>
      </c>
      <c r="AL1139" s="59">
        <f t="shared" si="1200"/>
        <v>0</v>
      </c>
      <c r="AM1139" s="1746"/>
    </row>
    <row r="1140" spans="1:39" x14ac:dyDescent="0.2">
      <c r="A1140" s="1056">
        <v>291</v>
      </c>
      <c r="B1140" s="1147">
        <v>851</v>
      </c>
      <c r="C1140" s="15"/>
      <c r="D1140" s="58"/>
      <c r="E1140" s="58"/>
      <c r="F1140" s="58"/>
      <c r="G1140" s="58"/>
      <c r="H1140" s="58"/>
      <c r="I1140" s="58"/>
      <c r="J1140" s="58"/>
      <c r="K1140" s="58"/>
      <c r="L1140" s="58"/>
      <c r="M1140" s="58"/>
      <c r="N1140" s="58"/>
      <c r="O1140" s="58"/>
      <c r="P1140" s="58"/>
      <c r="Q1140" s="58"/>
      <c r="R1140" s="58"/>
      <c r="S1140" s="58">
        <f t="shared" si="1206"/>
        <v>0</v>
      </c>
      <c r="T1140" s="58">
        <f t="shared" si="1207"/>
        <v>0</v>
      </c>
      <c r="U1140" s="58">
        <f t="shared" si="1201"/>
        <v>0</v>
      </c>
      <c r="V1140" s="58">
        <f t="shared" si="1196"/>
        <v>0</v>
      </c>
      <c r="W1140" s="58">
        <f t="shared" si="1197"/>
        <v>0</v>
      </c>
      <c r="X1140" s="59">
        <f t="shared" si="1202"/>
        <v>0</v>
      </c>
      <c r="Y1140" s="59"/>
      <c r="Z1140" s="59"/>
      <c r="AA1140" s="59"/>
      <c r="AB1140" s="59"/>
      <c r="AC1140" s="59"/>
      <c r="AD1140" s="59"/>
      <c r="AE1140" s="59"/>
      <c r="AF1140" s="59"/>
      <c r="AG1140" s="59">
        <f t="shared" si="1198"/>
        <v>0</v>
      </c>
      <c r="AH1140" s="59">
        <f t="shared" si="1203"/>
        <v>0</v>
      </c>
      <c r="AI1140" s="59">
        <f t="shared" si="1199"/>
        <v>0</v>
      </c>
      <c r="AJ1140" s="59">
        <f t="shared" si="1204"/>
        <v>0</v>
      </c>
      <c r="AK1140" s="59">
        <f t="shared" si="1205"/>
        <v>0</v>
      </c>
      <c r="AL1140" s="59">
        <f t="shared" si="1200"/>
        <v>0</v>
      </c>
      <c r="AM1140" s="1746"/>
    </row>
    <row r="1141" spans="1:39" x14ac:dyDescent="0.2">
      <c r="A1141" s="1056">
        <v>291</v>
      </c>
      <c r="B1141" s="1147">
        <v>851</v>
      </c>
      <c r="C1141" s="15"/>
      <c r="D1141" s="58"/>
      <c r="E1141" s="58"/>
      <c r="F1141" s="58"/>
      <c r="G1141" s="58"/>
      <c r="H1141" s="58"/>
      <c r="I1141" s="58"/>
      <c r="J1141" s="58"/>
      <c r="K1141" s="58"/>
      <c r="L1141" s="58"/>
      <c r="M1141" s="58"/>
      <c r="N1141" s="58"/>
      <c r="O1141" s="58"/>
      <c r="P1141" s="58"/>
      <c r="Q1141" s="58"/>
      <c r="R1141" s="58"/>
      <c r="S1141" s="58">
        <f t="shared" si="1206"/>
        <v>0</v>
      </c>
      <c r="T1141" s="58">
        <f t="shared" si="1207"/>
        <v>0</v>
      </c>
      <c r="U1141" s="58">
        <f t="shared" si="1201"/>
        <v>0</v>
      </c>
      <c r="V1141" s="58">
        <f t="shared" si="1196"/>
        <v>0</v>
      </c>
      <c r="W1141" s="58">
        <f t="shared" si="1197"/>
        <v>0</v>
      </c>
      <c r="X1141" s="59">
        <f t="shared" si="1202"/>
        <v>0</v>
      </c>
      <c r="Y1141" s="59"/>
      <c r="Z1141" s="59"/>
      <c r="AA1141" s="59"/>
      <c r="AB1141" s="59"/>
      <c r="AC1141" s="59"/>
      <c r="AD1141" s="59"/>
      <c r="AE1141" s="59"/>
      <c r="AF1141" s="59"/>
      <c r="AG1141" s="59">
        <f t="shared" si="1198"/>
        <v>0</v>
      </c>
      <c r="AH1141" s="59">
        <f t="shared" si="1203"/>
        <v>0</v>
      </c>
      <c r="AI1141" s="59">
        <f t="shared" si="1199"/>
        <v>0</v>
      </c>
      <c r="AJ1141" s="59">
        <f t="shared" si="1204"/>
        <v>0</v>
      </c>
      <c r="AK1141" s="59">
        <f t="shared" si="1205"/>
        <v>0</v>
      </c>
      <c r="AL1141" s="59">
        <f t="shared" si="1200"/>
        <v>0</v>
      </c>
      <c r="AM1141" s="1746"/>
    </row>
    <row r="1142" spans="1:39" x14ac:dyDescent="0.2">
      <c r="A1142" s="1056">
        <v>291</v>
      </c>
      <c r="B1142" s="1049">
        <v>852</v>
      </c>
      <c r="C1142" s="15"/>
      <c r="D1142" s="58"/>
      <c r="E1142" s="58"/>
      <c r="F1142" s="58"/>
      <c r="G1142" s="58"/>
      <c r="H1142" s="58"/>
      <c r="I1142" s="58"/>
      <c r="J1142" s="58"/>
      <c r="K1142" s="58"/>
      <c r="L1142" s="58"/>
      <c r="M1142" s="58"/>
      <c r="N1142" s="58"/>
      <c r="O1142" s="58"/>
      <c r="P1142" s="58"/>
      <c r="Q1142" s="58"/>
      <c r="R1142" s="58"/>
      <c r="S1142" s="58">
        <f t="shared" ref="S1142:S1147" si="1208">D1142+E1142+J1142+K1142</f>
        <v>0</v>
      </c>
      <c r="T1142" s="58">
        <f t="shared" ref="T1142:T1147" si="1209">F1142+G1142+L1142+M1142</f>
        <v>0</v>
      </c>
      <c r="U1142" s="58">
        <f t="shared" si="1201"/>
        <v>0</v>
      </c>
      <c r="V1142" s="58">
        <f t="shared" si="1196"/>
        <v>0</v>
      </c>
      <c r="W1142" s="58">
        <f t="shared" si="1197"/>
        <v>0</v>
      </c>
      <c r="X1142" s="59">
        <f t="shared" si="1202"/>
        <v>0</v>
      </c>
      <c r="Y1142" s="59"/>
      <c r="Z1142" s="59"/>
      <c r="AA1142" s="59"/>
      <c r="AB1142" s="59"/>
      <c r="AC1142" s="59"/>
      <c r="AD1142" s="59"/>
      <c r="AE1142" s="59"/>
      <c r="AF1142" s="59"/>
      <c r="AG1142" s="59">
        <f t="shared" si="1198"/>
        <v>0</v>
      </c>
      <c r="AH1142" s="59">
        <f t="shared" si="1203"/>
        <v>0</v>
      </c>
      <c r="AI1142" s="59">
        <f t="shared" ref="AI1142:AI1147" si="1210">AB1142</f>
        <v>0</v>
      </c>
      <c r="AJ1142" s="59">
        <f t="shared" si="1204"/>
        <v>0</v>
      </c>
      <c r="AK1142" s="59">
        <f t="shared" si="1205"/>
        <v>0</v>
      </c>
      <c r="AL1142" s="59">
        <f t="shared" si="1200"/>
        <v>0</v>
      </c>
      <c r="AM1142" s="1746"/>
    </row>
    <row r="1143" spans="1:39" x14ac:dyDescent="0.2">
      <c r="A1143" s="1056">
        <v>291</v>
      </c>
      <c r="B1143" s="1147">
        <v>853</v>
      </c>
      <c r="C1143" s="15"/>
      <c r="D1143" s="58"/>
      <c r="E1143" s="58"/>
      <c r="F1143" s="58"/>
      <c r="G1143" s="58"/>
      <c r="H1143" s="58"/>
      <c r="I1143" s="58"/>
      <c r="J1143" s="58"/>
      <c r="K1143" s="58"/>
      <c r="L1143" s="58"/>
      <c r="M1143" s="58"/>
      <c r="N1143" s="58"/>
      <c r="O1143" s="58"/>
      <c r="P1143" s="58"/>
      <c r="Q1143" s="58"/>
      <c r="R1143" s="58"/>
      <c r="S1143" s="58">
        <f t="shared" si="1208"/>
        <v>0</v>
      </c>
      <c r="T1143" s="58">
        <f t="shared" si="1209"/>
        <v>0</v>
      </c>
      <c r="U1143" s="58">
        <f t="shared" si="1201"/>
        <v>0</v>
      </c>
      <c r="V1143" s="58">
        <f t="shared" si="1196"/>
        <v>0</v>
      </c>
      <c r="W1143" s="58">
        <f t="shared" si="1197"/>
        <v>0</v>
      </c>
      <c r="X1143" s="59">
        <f t="shared" si="1202"/>
        <v>0</v>
      </c>
      <c r="Y1143" s="59"/>
      <c r="Z1143" s="59"/>
      <c r="AA1143" s="59"/>
      <c r="AB1143" s="59"/>
      <c r="AC1143" s="59"/>
      <c r="AD1143" s="59"/>
      <c r="AE1143" s="59"/>
      <c r="AF1143" s="59"/>
      <c r="AG1143" s="59">
        <f t="shared" si="1198"/>
        <v>0</v>
      </c>
      <c r="AH1143" s="59">
        <f t="shared" si="1203"/>
        <v>0</v>
      </c>
      <c r="AI1143" s="59">
        <f t="shared" si="1210"/>
        <v>0</v>
      </c>
      <c r="AJ1143" s="59">
        <f t="shared" si="1204"/>
        <v>0</v>
      </c>
      <c r="AK1143" s="59">
        <f t="shared" si="1205"/>
        <v>0</v>
      </c>
      <c r="AL1143" s="59">
        <f t="shared" si="1200"/>
        <v>0</v>
      </c>
      <c r="AM1143" s="1746"/>
    </row>
    <row r="1144" spans="1:39" x14ac:dyDescent="0.2">
      <c r="A1144" s="1056">
        <v>292</v>
      </c>
      <c r="B1144" s="1049">
        <v>853</v>
      </c>
      <c r="C1144" s="15"/>
      <c r="D1144" s="58"/>
      <c r="E1144" s="58"/>
      <c r="F1144" s="58"/>
      <c r="G1144" s="58"/>
      <c r="H1144" s="58"/>
      <c r="I1144" s="58"/>
      <c r="J1144" s="58"/>
      <c r="K1144" s="58"/>
      <c r="L1144" s="58"/>
      <c r="M1144" s="58"/>
      <c r="N1144" s="58"/>
      <c r="O1144" s="58"/>
      <c r="P1144" s="58"/>
      <c r="Q1144" s="58"/>
      <c r="R1144" s="58"/>
      <c r="S1144" s="58">
        <f t="shared" si="1208"/>
        <v>0</v>
      </c>
      <c r="T1144" s="58">
        <f t="shared" si="1209"/>
        <v>0</v>
      </c>
      <c r="U1144" s="58">
        <f t="shared" si="1201"/>
        <v>0</v>
      </c>
      <c r="V1144" s="58">
        <f t="shared" si="1196"/>
        <v>0</v>
      </c>
      <c r="W1144" s="58">
        <f t="shared" si="1197"/>
        <v>0</v>
      </c>
      <c r="X1144" s="59">
        <f t="shared" si="1202"/>
        <v>0</v>
      </c>
      <c r="Y1144" s="59"/>
      <c r="Z1144" s="59"/>
      <c r="AA1144" s="59"/>
      <c r="AB1144" s="59"/>
      <c r="AC1144" s="59"/>
      <c r="AD1144" s="59"/>
      <c r="AE1144" s="59"/>
      <c r="AF1144" s="59"/>
      <c r="AG1144" s="59">
        <f t="shared" si="1198"/>
        <v>0</v>
      </c>
      <c r="AH1144" s="59">
        <f t="shared" si="1203"/>
        <v>0</v>
      </c>
      <c r="AI1144" s="59">
        <f t="shared" si="1210"/>
        <v>0</v>
      </c>
      <c r="AJ1144" s="59">
        <f t="shared" si="1204"/>
        <v>0</v>
      </c>
      <c r="AK1144" s="59">
        <f t="shared" si="1205"/>
        <v>0</v>
      </c>
      <c r="AL1144" s="59">
        <f t="shared" si="1200"/>
        <v>0</v>
      </c>
      <c r="AM1144" s="1746"/>
    </row>
    <row r="1145" spans="1:39" x14ac:dyDescent="0.2">
      <c r="A1145" s="1056">
        <v>293</v>
      </c>
      <c r="B1145" s="1049">
        <v>851</v>
      </c>
      <c r="C1145" s="15"/>
      <c r="D1145" s="58"/>
      <c r="E1145" s="58"/>
      <c r="F1145" s="58"/>
      <c r="G1145" s="58"/>
      <c r="H1145" s="58"/>
      <c r="I1145" s="58"/>
      <c r="J1145" s="58"/>
      <c r="K1145" s="58"/>
      <c r="L1145" s="58"/>
      <c r="M1145" s="58"/>
      <c r="N1145" s="58"/>
      <c r="O1145" s="58"/>
      <c r="P1145" s="58"/>
      <c r="Q1145" s="58"/>
      <c r="R1145" s="58"/>
      <c r="S1145" s="58">
        <f t="shared" si="1208"/>
        <v>0</v>
      </c>
      <c r="T1145" s="58">
        <f t="shared" si="1209"/>
        <v>0</v>
      </c>
      <c r="U1145" s="58">
        <f>H1145+I1145+N1145+O1145</f>
        <v>0</v>
      </c>
      <c r="V1145" s="58">
        <f>P1145</f>
        <v>0</v>
      </c>
      <c r="W1145" s="58">
        <f t="shared" si="1197"/>
        <v>0</v>
      </c>
      <c r="X1145" s="59">
        <f t="shared" si="1202"/>
        <v>0</v>
      </c>
      <c r="Y1145" s="59"/>
      <c r="Z1145" s="59"/>
      <c r="AA1145" s="59"/>
      <c r="AB1145" s="59"/>
      <c r="AC1145" s="59"/>
      <c r="AD1145" s="59"/>
      <c r="AE1145" s="59"/>
      <c r="AF1145" s="59"/>
      <c r="AG1145" s="59">
        <f t="shared" si="1198"/>
        <v>0</v>
      </c>
      <c r="AH1145" s="59">
        <f t="shared" si="1203"/>
        <v>0</v>
      </c>
      <c r="AI1145" s="59">
        <f t="shared" si="1210"/>
        <v>0</v>
      </c>
      <c r="AJ1145" s="59">
        <f t="shared" si="1204"/>
        <v>0</v>
      </c>
      <c r="AK1145" s="59">
        <f t="shared" si="1205"/>
        <v>0</v>
      </c>
      <c r="AL1145" s="59">
        <f t="shared" si="1200"/>
        <v>0</v>
      </c>
      <c r="AM1145" s="1746"/>
    </row>
    <row r="1146" spans="1:39" x14ac:dyDescent="0.2">
      <c r="A1146" s="1056">
        <v>293</v>
      </c>
      <c r="B1146" s="1049">
        <v>853</v>
      </c>
      <c r="C1146" s="15"/>
      <c r="D1146" s="58"/>
      <c r="E1146" s="58"/>
      <c r="F1146" s="58"/>
      <c r="G1146" s="58"/>
      <c r="H1146" s="58"/>
      <c r="I1146" s="58"/>
      <c r="J1146" s="58"/>
      <c r="K1146" s="58"/>
      <c r="L1146" s="58"/>
      <c r="M1146" s="58"/>
      <c r="N1146" s="58"/>
      <c r="O1146" s="58"/>
      <c r="P1146" s="58"/>
      <c r="Q1146" s="58"/>
      <c r="R1146" s="58"/>
      <c r="S1146" s="58">
        <f t="shared" si="1208"/>
        <v>0</v>
      </c>
      <c r="T1146" s="58">
        <f t="shared" si="1209"/>
        <v>0</v>
      </c>
      <c r="U1146" s="58">
        <f t="shared" si="1201"/>
        <v>0</v>
      </c>
      <c r="V1146" s="58">
        <f t="shared" si="1196"/>
        <v>0</v>
      </c>
      <c r="W1146" s="58">
        <f t="shared" si="1197"/>
        <v>0</v>
      </c>
      <c r="X1146" s="59">
        <f t="shared" si="1202"/>
        <v>0</v>
      </c>
      <c r="Y1146" s="59"/>
      <c r="Z1146" s="59"/>
      <c r="AA1146" s="59"/>
      <c r="AB1146" s="59"/>
      <c r="AC1146" s="59"/>
      <c r="AD1146" s="59"/>
      <c r="AE1146" s="59"/>
      <c r="AF1146" s="59"/>
      <c r="AG1146" s="59">
        <f t="shared" si="1198"/>
        <v>0</v>
      </c>
      <c r="AH1146" s="59">
        <f t="shared" si="1203"/>
        <v>0</v>
      </c>
      <c r="AI1146" s="59">
        <f t="shared" si="1210"/>
        <v>0</v>
      </c>
      <c r="AJ1146" s="59">
        <f t="shared" si="1204"/>
        <v>0</v>
      </c>
      <c r="AK1146" s="59">
        <f t="shared" si="1205"/>
        <v>0</v>
      </c>
      <c r="AL1146" s="59">
        <f t="shared" si="1200"/>
        <v>0</v>
      </c>
      <c r="AM1146" s="1746"/>
    </row>
    <row r="1147" spans="1:39" x14ac:dyDescent="0.2">
      <c r="A1147" s="1056">
        <v>296</v>
      </c>
      <c r="B1147" s="1049">
        <v>244</v>
      </c>
      <c r="C1147" s="15"/>
      <c r="D1147" s="58"/>
      <c r="E1147" s="58"/>
      <c r="F1147" s="58"/>
      <c r="G1147" s="58"/>
      <c r="H1147" s="58"/>
      <c r="I1147" s="58"/>
      <c r="J1147" s="58"/>
      <c r="K1147" s="58"/>
      <c r="L1147" s="58"/>
      <c r="M1147" s="58"/>
      <c r="N1147" s="58"/>
      <c r="O1147" s="58"/>
      <c r="P1147" s="58"/>
      <c r="Q1147" s="58"/>
      <c r="R1147" s="58"/>
      <c r="S1147" s="58">
        <f t="shared" si="1208"/>
        <v>0</v>
      </c>
      <c r="T1147" s="58">
        <f t="shared" si="1209"/>
        <v>0</v>
      </c>
      <c r="U1147" s="58">
        <f t="shared" si="1201"/>
        <v>0</v>
      </c>
      <c r="V1147" s="58">
        <f t="shared" si="1196"/>
        <v>0</v>
      </c>
      <c r="W1147" s="58">
        <f t="shared" si="1197"/>
        <v>0</v>
      </c>
      <c r="X1147" s="59">
        <f t="shared" si="1202"/>
        <v>0</v>
      </c>
      <c r="Y1147" s="59"/>
      <c r="Z1147" s="59"/>
      <c r="AA1147" s="59"/>
      <c r="AB1147" s="59"/>
      <c r="AC1147" s="59"/>
      <c r="AD1147" s="59"/>
      <c r="AE1147" s="59"/>
      <c r="AF1147" s="59"/>
      <c r="AG1147" s="59">
        <f t="shared" ref="AG1147:AG1163" si="1211">Y1147+AC1147</f>
        <v>0</v>
      </c>
      <c r="AH1147" s="59">
        <f t="shared" si="1203"/>
        <v>0</v>
      </c>
      <c r="AI1147" s="59">
        <f t="shared" si="1210"/>
        <v>0</v>
      </c>
      <c r="AJ1147" s="59">
        <f t="shared" si="1204"/>
        <v>0</v>
      </c>
      <c r="AK1147" s="59">
        <f t="shared" si="1205"/>
        <v>0</v>
      </c>
      <c r="AL1147" s="59">
        <f t="shared" ref="AL1147:AL1163" si="1212">C1147+X1147+AK1147</f>
        <v>0</v>
      </c>
      <c r="AM1147" s="1746"/>
    </row>
    <row r="1148" spans="1:39" x14ac:dyDescent="0.2">
      <c r="A1148" s="1056">
        <v>296</v>
      </c>
      <c r="B1148" s="1049">
        <v>340</v>
      </c>
      <c r="C1148" s="15"/>
      <c r="D1148" s="58"/>
      <c r="E1148" s="58"/>
      <c r="F1148" s="58"/>
      <c r="G1148" s="58"/>
      <c r="H1148" s="58"/>
      <c r="I1148" s="58"/>
      <c r="J1148" s="58"/>
      <c r="K1148" s="58"/>
      <c r="L1148" s="58"/>
      <c r="M1148" s="58"/>
      <c r="N1148" s="58"/>
      <c r="O1148" s="58"/>
      <c r="P1148" s="58"/>
      <c r="Q1148" s="58"/>
      <c r="R1148" s="58"/>
      <c r="S1148" s="58">
        <f t="shared" si="1206"/>
        <v>0</v>
      </c>
      <c r="T1148" s="58">
        <f t="shared" si="1207"/>
        <v>0</v>
      </c>
      <c r="U1148" s="58">
        <f t="shared" si="1201"/>
        <v>0</v>
      </c>
      <c r="V1148" s="58">
        <f t="shared" si="1196"/>
        <v>0</v>
      </c>
      <c r="W1148" s="58">
        <f t="shared" si="1197"/>
        <v>0</v>
      </c>
      <c r="X1148" s="59">
        <f t="shared" si="1202"/>
        <v>0</v>
      </c>
      <c r="Y1148" s="59"/>
      <c r="Z1148" s="59"/>
      <c r="AA1148" s="59"/>
      <c r="AB1148" s="59"/>
      <c r="AC1148" s="59"/>
      <c r="AD1148" s="59"/>
      <c r="AE1148" s="59"/>
      <c r="AF1148" s="59"/>
      <c r="AG1148" s="59">
        <f t="shared" si="1211"/>
        <v>0</v>
      </c>
      <c r="AH1148" s="59">
        <f t="shared" si="1203"/>
        <v>0</v>
      </c>
      <c r="AI1148" s="59">
        <f t="shared" ref="AI1148:AI1154" si="1213">AB1148</f>
        <v>0</v>
      </c>
      <c r="AJ1148" s="59">
        <f t="shared" si="1204"/>
        <v>0</v>
      </c>
      <c r="AK1148" s="59">
        <f t="shared" si="1205"/>
        <v>0</v>
      </c>
      <c r="AL1148" s="59">
        <f t="shared" si="1212"/>
        <v>0</v>
      </c>
      <c r="AM1148" s="1746"/>
    </row>
    <row r="1149" spans="1:39" hidden="1" x14ac:dyDescent="0.2">
      <c r="A1149" s="1056">
        <v>296</v>
      </c>
      <c r="B1149" s="1049">
        <v>360</v>
      </c>
      <c r="C1149" s="15"/>
      <c r="D1149" s="58"/>
      <c r="E1149" s="58"/>
      <c r="F1149" s="58"/>
      <c r="G1149" s="58"/>
      <c r="H1149" s="58"/>
      <c r="I1149" s="58"/>
      <c r="J1149" s="58"/>
      <c r="K1149" s="58"/>
      <c r="L1149" s="58"/>
      <c r="M1149" s="58"/>
      <c r="N1149" s="58"/>
      <c r="O1149" s="58"/>
      <c r="P1149" s="58"/>
      <c r="Q1149" s="58"/>
      <c r="R1149" s="58"/>
      <c r="S1149" s="58">
        <f>D1149+E1149+J1149+K1149</f>
        <v>0</v>
      </c>
      <c r="T1149" s="58">
        <f>F1149+G1149+L1149+M1149</f>
        <v>0</v>
      </c>
      <c r="U1149" s="58">
        <f>H1149+I1149+N1149+O1149</f>
        <v>0</v>
      </c>
      <c r="V1149" s="58">
        <f>P1149</f>
        <v>0</v>
      </c>
      <c r="W1149" s="58">
        <f t="shared" si="1197"/>
        <v>0</v>
      </c>
      <c r="X1149" s="59">
        <f t="shared" si="1202"/>
        <v>0</v>
      </c>
      <c r="Y1149" s="59"/>
      <c r="Z1149" s="59"/>
      <c r="AA1149" s="59"/>
      <c r="AB1149" s="59"/>
      <c r="AC1149" s="59"/>
      <c r="AD1149" s="59"/>
      <c r="AE1149" s="59"/>
      <c r="AF1149" s="59"/>
      <c r="AG1149" s="59">
        <f t="shared" si="1211"/>
        <v>0</v>
      </c>
      <c r="AH1149" s="59">
        <f t="shared" si="1203"/>
        <v>0</v>
      </c>
      <c r="AI1149" s="59">
        <f t="shared" si="1213"/>
        <v>0</v>
      </c>
      <c r="AJ1149" s="59">
        <f t="shared" si="1204"/>
        <v>0</v>
      </c>
      <c r="AK1149" s="59">
        <f t="shared" si="1205"/>
        <v>0</v>
      </c>
      <c r="AL1149" s="59">
        <f t="shared" si="1212"/>
        <v>0</v>
      </c>
      <c r="AM1149" s="1746"/>
    </row>
    <row r="1150" spans="1:39" x14ac:dyDescent="0.2">
      <c r="A1150" s="1056">
        <v>296</v>
      </c>
      <c r="B1150" s="1049">
        <v>831</v>
      </c>
      <c r="C1150" s="15"/>
      <c r="D1150" s="58"/>
      <c r="E1150" s="58"/>
      <c r="F1150" s="58"/>
      <c r="G1150" s="58"/>
      <c r="H1150" s="58"/>
      <c r="I1150" s="58"/>
      <c r="J1150" s="58"/>
      <c r="K1150" s="58"/>
      <c r="L1150" s="58"/>
      <c r="M1150" s="58"/>
      <c r="N1150" s="58"/>
      <c r="O1150" s="58"/>
      <c r="P1150" s="58"/>
      <c r="Q1150" s="58"/>
      <c r="R1150" s="58"/>
      <c r="S1150" s="58">
        <f>D1150+E1150+J1150+K1150</f>
        <v>0</v>
      </c>
      <c r="T1150" s="58">
        <f>F1150+G1150+L1150+M1150</f>
        <v>0</v>
      </c>
      <c r="U1150" s="58">
        <f>H1150+I1150+N1150+O1150</f>
        <v>0</v>
      </c>
      <c r="V1150" s="58">
        <f>P1150</f>
        <v>0</v>
      </c>
      <c r="W1150" s="58">
        <f t="shared" si="1197"/>
        <v>0</v>
      </c>
      <c r="X1150" s="59">
        <f t="shared" si="1202"/>
        <v>0</v>
      </c>
      <c r="Y1150" s="59"/>
      <c r="Z1150" s="59"/>
      <c r="AA1150" s="59"/>
      <c r="AB1150" s="59"/>
      <c r="AC1150" s="59"/>
      <c r="AD1150" s="59"/>
      <c r="AE1150" s="59"/>
      <c r="AF1150" s="59"/>
      <c r="AG1150" s="59">
        <f t="shared" si="1211"/>
        <v>0</v>
      </c>
      <c r="AH1150" s="59">
        <f t="shared" si="1203"/>
        <v>0</v>
      </c>
      <c r="AI1150" s="59">
        <f t="shared" si="1213"/>
        <v>0</v>
      </c>
      <c r="AJ1150" s="59">
        <f t="shared" si="1204"/>
        <v>0</v>
      </c>
      <c r="AK1150" s="59">
        <f t="shared" si="1205"/>
        <v>0</v>
      </c>
      <c r="AL1150" s="59">
        <f t="shared" si="1212"/>
        <v>0</v>
      </c>
      <c r="AM1150" s="1746"/>
    </row>
    <row r="1151" spans="1:39" x14ac:dyDescent="0.2">
      <c r="A1151" s="1056">
        <v>296</v>
      </c>
      <c r="B1151" s="1049">
        <v>853</v>
      </c>
      <c r="C1151" s="15"/>
      <c r="D1151" s="58"/>
      <c r="E1151" s="58"/>
      <c r="F1151" s="58"/>
      <c r="G1151" s="58"/>
      <c r="H1151" s="58"/>
      <c r="I1151" s="58"/>
      <c r="J1151" s="58"/>
      <c r="K1151" s="58"/>
      <c r="L1151" s="58"/>
      <c r="M1151" s="58"/>
      <c r="N1151" s="58"/>
      <c r="O1151" s="58"/>
      <c r="P1151" s="58"/>
      <c r="Q1151" s="58"/>
      <c r="R1151" s="58"/>
      <c r="S1151" s="58">
        <f>D1151+E1151+J1151+K1151</f>
        <v>0</v>
      </c>
      <c r="T1151" s="58">
        <f>F1151+G1151+L1151+M1151</f>
        <v>0</v>
      </c>
      <c r="U1151" s="58">
        <f t="shared" si="1201"/>
        <v>0</v>
      </c>
      <c r="V1151" s="58">
        <f t="shared" si="1196"/>
        <v>0</v>
      </c>
      <c r="W1151" s="58">
        <f t="shared" si="1197"/>
        <v>0</v>
      </c>
      <c r="X1151" s="59">
        <f t="shared" si="1202"/>
        <v>0</v>
      </c>
      <c r="Y1151" s="59"/>
      <c r="Z1151" s="59"/>
      <c r="AA1151" s="59"/>
      <c r="AB1151" s="59"/>
      <c r="AC1151" s="59"/>
      <c r="AD1151" s="59"/>
      <c r="AE1151" s="59"/>
      <c r="AF1151" s="59"/>
      <c r="AG1151" s="59">
        <f t="shared" si="1211"/>
        <v>0</v>
      </c>
      <c r="AH1151" s="59">
        <f t="shared" si="1203"/>
        <v>0</v>
      </c>
      <c r="AI1151" s="59">
        <f t="shared" si="1213"/>
        <v>0</v>
      </c>
      <c r="AJ1151" s="59">
        <f t="shared" si="1204"/>
        <v>0</v>
      </c>
      <c r="AK1151" s="59">
        <f t="shared" si="1205"/>
        <v>0</v>
      </c>
      <c r="AL1151" s="59">
        <f t="shared" si="1212"/>
        <v>0</v>
      </c>
      <c r="AM1151" s="1746"/>
    </row>
    <row r="1152" spans="1:39" x14ac:dyDescent="0.2">
      <c r="A1152" s="1050">
        <v>310</v>
      </c>
      <c r="B1152" s="1057">
        <v>244</v>
      </c>
      <c r="C1152" s="11"/>
      <c r="D1152" s="58"/>
      <c r="E1152" s="58"/>
      <c r="F1152" s="58"/>
      <c r="G1152" s="58"/>
      <c r="H1152" s="58"/>
      <c r="I1152" s="58"/>
      <c r="J1152" s="58"/>
      <c r="K1152" s="58"/>
      <c r="L1152" s="58"/>
      <c r="M1152" s="58"/>
      <c r="N1152" s="58"/>
      <c r="O1152" s="58"/>
      <c r="P1152" s="58"/>
      <c r="Q1152" s="58"/>
      <c r="R1152" s="58"/>
      <c r="S1152" s="58">
        <f t="shared" si="1206"/>
        <v>0</v>
      </c>
      <c r="T1152" s="58">
        <f t="shared" si="1207"/>
        <v>0</v>
      </c>
      <c r="U1152" s="58">
        <f t="shared" si="1201"/>
        <v>0</v>
      </c>
      <c r="V1152" s="58">
        <f t="shared" si="1196"/>
        <v>0</v>
      </c>
      <c r="W1152" s="58">
        <f t="shared" si="1197"/>
        <v>0</v>
      </c>
      <c r="X1152" s="59">
        <f t="shared" si="1202"/>
        <v>0</v>
      </c>
      <c r="Y1152" s="59"/>
      <c r="Z1152" s="59"/>
      <c r="AA1152" s="59"/>
      <c r="AB1152" s="59"/>
      <c r="AC1152" s="59"/>
      <c r="AD1152" s="59"/>
      <c r="AE1152" s="59"/>
      <c r="AF1152" s="59"/>
      <c r="AG1152" s="59">
        <f t="shared" si="1211"/>
        <v>0</v>
      </c>
      <c r="AH1152" s="59">
        <f t="shared" si="1203"/>
        <v>0</v>
      </c>
      <c r="AI1152" s="59">
        <f t="shared" si="1213"/>
        <v>0</v>
      </c>
      <c r="AJ1152" s="59">
        <f t="shared" si="1204"/>
        <v>0</v>
      </c>
      <c r="AK1152" s="59">
        <f t="shared" si="1205"/>
        <v>0</v>
      </c>
      <c r="AL1152" s="59">
        <f t="shared" si="1212"/>
        <v>0</v>
      </c>
      <c r="AM1152" s="1746"/>
    </row>
    <row r="1153" spans="1:39" hidden="1" x14ac:dyDescent="0.2">
      <c r="A1153" s="1062">
        <v>320</v>
      </c>
      <c r="B1153" s="1045">
        <v>244</v>
      </c>
      <c r="C1153" s="11"/>
      <c r="D1153" s="58"/>
      <c r="E1153" s="58"/>
      <c r="F1153" s="58"/>
      <c r="G1153" s="58"/>
      <c r="H1153" s="58"/>
      <c r="I1153" s="58"/>
      <c r="J1153" s="58"/>
      <c r="K1153" s="58"/>
      <c r="L1153" s="58"/>
      <c r="M1153" s="58"/>
      <c r="N1153" s="58"/>
      <c r="O1153" s="58"/>
      <c r="P1153" s="58"/>
      <c r="Q1153" s="58"/>
      <c r="R1153" s="58"/>
      <c r="S1153" s="58">
        <f t="shared" si="1206"/>
        <v>0</v>
      </c>
      <c r="T1153" s="58">
        <f t="shared" si="1207"/>
        <v>0</v>
      </c>
      <c r="U1153" s="58">
        <f t="shared" si="1201"/>
        <v>0</v>
      </c>
      <c r="V1153" s="58">
        <f t="shared" si="1196"/>
        <v>0</v>
      </c>
      <c r="W1153" s="58">
        <f t="shared" si="1197"/>
        <v>0</v>
      </c>
      <c r="X1153" s="59">
        <f t="shared" si="1202"/>
        <v>0</v>
      </c>
      <c r="Y1153" s="59"/>
      <c r="Z1153" s="59"/>
      <c r="AA1153" s="59"/>
      <c r="AB1153" s="59"/>
      <c r="AC1153" s="59"/>
      <c r="AD1153" s="59"/>
      <c r="AE1153" s="59"/>
      <c r="AF1153" s="59"/>
      <c r="AG1153" s="59">
        <f t="shared" si="1211"/>
        <v>0</v>
      </c>
      <c r="AH1153" s="59">
        <f t="shared" si="1203"/>
        <v>0</v>
      </c>
      <c r="AI1153" s="59">
        <f t="shared" si="1213"/>
        <v>0</v>
      </c>
      <c r="AJ1153" s="59">
        <f t="shared" si="1204"/>
        <v>0</v>
      </c>
      <c r="AK1153" s="59">
        <f t="shared" si="1205"/>
        <v>0</v>
      </c>
      <c r="AL1153" s="59">
        <f t="shared" si="1212"/>
        <v>0</v>
      </c>
      <c r="AM1153" s="1746"/>
    </row>
    <row r="1154" spans="1:39" hidden="1" x14ac:dyDescent="0.2">
      <c r="A1154" s="1050">
        <v>340</v>
      </c>
      <c r="B1154" s="1057">
        <v>244</v>
      </c>
      <c r="C1154" s="11"/>
      <c r="D1154" s="58"/>
      <c r="E1154" s="58"/>
      <c r="F1154" s="58"/>
      <c r="G1154" s="58"/>
      <c r="H1154" s="58"/>
      <c r="I1154" s="58"/>
      <c r="J1154" s="58"/>
      <c r="K1154" s="58"/>
      <c r="L1154" s="58"/>
      <c r="M1154" s="58"/>
      <c r="N1154" s="58"/>
      <c r="O1154" s="58"/>
      <c r="P1154" s="58"/>
      <c r="Q1154" s="58"/>
      <c r="R1154" s="58"/>
      <c r="S1154" s="58">
        <f t="shared" si="1206"/>
        <v>0</v>
      </c>
      <c r="T1154" s="58">
        <f t="shared" si="1207"/>
        <v>0</v>
      </c>
      <c r="U1154" s="58">
        <f t="shared" si="1201"/>
        <v>0</v>
      </c>
      <c r="V1154" s="58">
        <f t="shared" si="1196"/>
        <v>0</v>
      </c>
      <c r="W1154" s="58">
        <f t="shared" si="1197"/>
        <v>0</v>
      </c>
      <c r="X1154" s="59">
        <f t="shared" si="1202"/>
        <v>0</v>
      </c>
      <c r="Y1154" s="59"/>
      <c r="Z1154" s="59"/>
      <c r="AA1154" s="59"/>
      <c r="AB1154" s="59"/>
      <c r="AC1154" s="59"/>
      <c r="AD1154" s="59"/>
      <c r="AE1154" s="59"/>
      <c r="AF1154" s="59"/>
      <c r="AG1154" s="59">
        <f t="shared" si="1211"/>
        <v>0</v>
      </c>
      <c r="AH1154" s="59">
        <f t="shared" si="1203"/>
        <v>0</v>
      </c>
      <c r="AI1154" s="59">
        <f t="shared" si="1213"/>
        <v>0</v>
      </c>
      <c r="AJ1154" s="59">
        <f t="shared" si="1204"/>
        <v>0</v>
      </c>
      <c r="AK1154" s="59">
        <f t="shared" si="1205"/>
        <v>0</v>
      </c>
      <c r="AL1154" s="59">
        <f t="shared" si="1212"/>
        <v>0</v>
      </c>
      <c r="AM1154" s="1746"/>
    </row>
    <row r="1155" spans="1:39" x14ac:dyDescent="0.2">
      <c r="A1155" s="1050">
        <v>341</v>
      </c>
      <c r="B1155" s="1057">
        <v>244</v>
      </c>
      <c r="C1155" s="11"/>
      <c r="D1155" s="58"/>
      <c r="E1155" s="58"/>
      <c r="F1155" s="58"/>
      <c r="G1155" s="58"/>
      <c r="H1155" s="58"/>
      <c r="I1155" s="58"/>
      <c r="J1155" s="58"/>
      <c r="K1155" s="58"/>
      <c r="L1155" s="58"/>
      <c r="M1155" s="58"/>
      <c r="N1155" s="58"/>
      <c r="O1155" s="58"/>
      <c r="P1155" s="58"/>
      <c r="Q1155" s="58"/>
      <c r="R1155" s="58"/>
      <c r="S1155" s="58">
        <f t="shared" si="1206"/>
        <v>0</v>
      </c>
      <c r="T1155" s="58">
        <f t="shared" si="1207"/>
        <v>0</v>
      </c>
      <c r="U1155" s="58">
        <f t="shared" si="1201"/>
        <v>0</v>
      </c>
      <c r="V1155" s="58">
        <f t="shared" si="1196"/>
        <v>0</v>
      </c>
      <c r="W1155" s="58">
        <f t="shared" si="1197"/>
        <v>0</v>
      </c>
      <c r="X1155" s="59">
        <f t="shared" si="1202"/>
        <v>0</v>
      </c>
      <c r="Y1155" s="59"/>
      <c r="Z1155" s="59"/>
      <c r="AA1155" s="59"/>
      <c r="AB1155" s="59"/>
      <c r="AC1155" s="59"/>
      <c r="AD1155" s="59"/>
      <c r="AE1155" s="59"/>
      <c r="AF1155" s="59"/>
      <c r="AG1155" s="59">
        <f t="shared" si="1211"/>
        <v>0</v>
      </c>
      <c r="AH1155" s="59">
        <f t="shared" si="1203"/>
        <v>0</v>
      </c>
      <c r="AI1155" s="59">
        <f t="shared" ref="AI1155:AI1161" si="1214">AB1155</f>
        <v>0</v>
      </c>
      <c r="AJ1155" s="59">
        <f t="shared" si="1204"/>
        <v>0</v>
      </c>
      <c r="AK1155" s="59">
        <f t="shared" si="1205"/>
        <v>0</v>
      </c>
      <c r="AL1155" s="59">
        <f t="shared" si="1212"/>
        <v>0</v>
      </c>
      <c r="AM1155" s="1746"/>
    </row>
    <row r="1156" spans="1:39" x14ac:dyDescent="0.2">
      <c r="A1156" s="1050">
        <v>342</v>
      </c>
      <c r="B1156" s="1057">
        <v>244</v>
      </c>
      <c r="C1156" s="11"/>
      <c r="D1156" s="58"/>
      <c r="E1156" s="58"/>
      <c r="F1156" s="58"/>
      <c r="G1156" s="58"/>
      <c r="H1156" s="58"/>
      <c r="I1156" s="58"/>
      <c r="J1156" s="58"/>
      <c r="K1156" s="58"/>
      <c r="L1156" s="58"/>
      <c r="M1156" s="58"/>
      <c r="N1156" s="58"/>
      <c r="O1156" s="58"/>
      <c r="P1156" s="58"/>
      <c r="Q1156" s="58"/>
      <c r="R1156" s="58"/>
      <c r="S1156" s="58">
        <f t="shared" si="1206"/>
        <v>0</v>
      </c>
      <c r="T1156" s="58">
        <f t="shared" si="1207"/>
        <v>0</v>
      </c>
      <c r="U1156" s="58">
        <f t="shared" si="1201"/>
        <v>0</v>
      </c>
      <c r="V1156" s="58">
        <f t="shared" si="1196"/>
        <v>0</v>
      </c>
      <c r="W1156" s="58">
        <f t="shared" si="1197"/>
        <v>0</v>
      </c>
      <c r="X1156" s="59">
        <f t="shared" si="1202"/>
        <v>0</v>
      </c>
      <c r="Y1156" s="59"/>
      <c r="Z1156" s="59"/>
      <c r="AA1156" s="59"/>
      <c r="AB1156" s="59"/>
      <c r="AC1156" s="59"/>
      <c r="AD1156" s="59"/>
      <c r="AE1156" s="59"/>
      <c r="AF1156" s="59"/>
      <c r="AG1156" s="59">
        <f t="shared" si="1211"/>
        <v>0</v>
      </c>
      <c r="AH1156" s="59">
        <f t="shared" si="1203"/>
        <v>0</v>
      </c>
      <c r="AI1156" s="59">
        <f t="shared" si="1214"/>
        <v>0</v>
      </c>
      <c r="AJ1156" s="59">
        <f t="shared" si="1204"/>
        <v>0</v>
      </c>
      <c r="AK1156" s="59">
        <f t="shared" si="1205"/>
        <v>0</v>
      </c>
      <c r="AL1156" s="59">
        <f t="shared" si="1212"/>
        <v>0</v>
      </c>
      <c r="AM1156" s="1746"/>
    </row>
    <row r="1157" spans="1:39" x14ac:dyDescent="0.2">
      <c r="A1157" s="1050">
        <v>343</v>
      </c>
      <c r="B1157" s="1057">
        <v>244</v>
      </c>
      <c r="C1157" s="11"/>
      <c r="D1157" s="58"/>
      <c r="E1157" s="58"/>
      <c r="F1157" s="58"/>
      <c r="G1157" s="58"/>
      <c r="H1157" s="58"/>
      <c r="I1157" s="58"/>
      <c r="J1157" s="58"/>
      <c r="K1157" s="58"/>
      <c r="L1157" s="58"/>
      <c r="M1157" s="58"/>
      <c r="N1157" s="58"/>
      <c r="O1157" s="58"/>
      <c r="P1157" s="58"/>
      <c r="Q1157" s="58"/>
      <c r="R1157" s="58"/>
      <c r="S1157" s="58">
        <f t="shared" si="1206"/>
        <v>0</v>
      </c>
      <c r="T1157" s="58">
        <f t="shared" si="1207"/>
        <v>0</v>
      </c>
      <c r="U1157" s="58">
        <f t="shared" si="1201"/>
        <v>0</v>
      </c>
      <c r="V1157" s="58">
        <f t="shared" si="1196"/>
        <v>0</v>
      </c>
      <c r="W1157" s="58">
        <f t="shared" si="1197"/>
        <v>0</v>
      </c>
      <c r="X1157" s="59">
        <f t="shared" si="1202"/>
        <v>0</v>
      </c>
      <c r="Y1157" s="59"/>
      <c r="Z1157" s="59"/>
      <c r="AA1157" s="59"/>
      <c r="AB1157" s="59"/>
      <c r="AC1157" s="59"/>
      <c r="AD1157" s="59"/>
      <c r="AE1157" s="59"/>
      <c r="AF1157" s="59"/>
      <c r="AG1157" s="59">
        <f t="shared" si="1211"/>
        <v>0</v>
      </c>
      <c r="AH1157" s="59">
        <f t="shared" si="1203"/>
        <v>0</v>
      </c>
      <c r="AI1157" s="59">
        <f t="shared" si="1214"/>
        <v>0</v>
      </c>
      <c r="AJ1157" s="59">
        <f t="shared" si="1204"/>
        <v>0</v>
      </c>
      <c r="AK1157" s="59">
        <f t="shared" si="1205"/>
        <v>0</v>
      </c>
      <c r="AL1157" s="59">
        <f t="shared" si="1212"/>
        <v>0</v>
      </c>
      <c r="AM1157" s="1746"/>
    </row>
    <row r="1158" spans="1:39" x14ac:dyDescent="0.2">
      <c r="A1158" s="1050">
        <v>344</v>
      </c>
      <c r="B1158" s="1057">
        <v>244</v>
      </c>
      <c r="C1158" s="11"/>
      <c r="D1158" s="58"/>
      <c r="E1158" s="58"/>
      <c r="F1158" s="58"/>
      <c r="G1158" s="58"/>
      <c r="H1158" s="58"/>
      <c r="I1158" s="58"/>
      <c r="J1158" s="58"/>
      <c r="K1158" s="58"/>
      <c r="L1158" s="58"/>
      <c r="M1158" s="58"/>
      <c r="N1158" s="58"/>
      <c r="O1158" s="58"/>
      <c r="P1158" s="58"/>
      <c r="Q1158" s="58"/>
      <c r="R1158" s="58"/>
      <c r="S1158" s="58">
        <f t="shared" si="1206"/>
        <v>0</v>
      </c>
      <c r="T1158" s="58">
        <f t="shared" si="1207"/>
        <v>0</v>
      </c>
      <c r="U1158" s="58">
        <f t="shared" si="1201"/>
        <v>0</v>
      </c>
      <c r="V1158" s="58">
        <f t="shared" si="1196"/>
        <v>0</v>
      </c>
      <c r="W1158" s="58">
        <f t="shared" si="1197"/>
        <v>0</v>
      </c>
      <c r="X1158" s="59">
        <f t="shared" si="1202"/>
        <v>0</v>
      </c>
      <c r="Y1158" s="59"/>
      <c r="Z1158" s="59"/>
      <c r="AA1158" s="59"/>
      <c r="AB1158" s="59"/>
      <c r="AC1158" s="59"/>
      <c r="AD1158" s="59"/>
      <c r="AE1158" s="59"/>
      <c r="AF1158" s="59"/>
      <c r="AG1158" s="59">
        <f t="shared" si="1211"/>
        <v>0</v>
      </c>
      <c r="AH1158" s="59">
        <f t="shared" si="1203"/>
        <v>0</v>
      </c>
      <c r="AI1158" s="59">
        <f t="shared" si="1214"/>
        <v>0</v>
      </c>
      <c r="AJ1158" s="59">
        <f t="shared" si="1204"/>
        <v>0</v>
      </c>
      <c r="AK1158" s="59">
        <f t="shared" si="1205"/>
        <v>0</v>
      </c>
      <c r="AL1158" s="59">
        <f t="shared" si="1212"/>
        <v>0</v>
      </c>
      <c r="AM1158" s="1746"/>
    </row>
    <row r="1159" spans="1:39" x14ac:dyDescent="0.2">
      <c r="A1159" s="1050">
        <v>345</v>
      </c>
      <c r="B1159" s="1057">
        <v>244</v>
      </c>
      <c r="C1159" s="11"/>
      <c r="D1159" s="58"/>
      <c r="E1159" s="58"/>
      <c r="F1159" s="58"/>
      <c r="G1159" s="58"/>
      <c r="H1159" s="58"/>
      <c r="I1159" s="58"/>
      <c r="J1159" s="58"/>
      <c r="K1159" s="58"/>
      <c r="L1159" s="58"/>
      <c r="M1159" s="58"/>
      <c r="N1159" s="58"/>
      <c r="O1159" s="58"/>
      <c r="P1159" s="58"/>
      <c r="Q1159" s="58"/>
      <c r="R1159" s="58"/>
      <c r="S1159" s="58">
        <f t="shared" si="1206"/>
        <v>0</v>
      </c>
      <c r="T1159" s="58">
        <f t="shared" si="1207"/>
        <v>0</v>
      </c>
      <c r="U1159" s="58">
        <f t="shared" si="1201"/>
        <v>0</v>
      </c>
      <c r="V1159" s="58">
        <f t="shared" si="1196"/>
        <v>0</v>
      </c>
      <c r="W1159" s="58">
        <f t="shared" si="1197"/>
        <v>0</v>
      </c>
      <c r="X1159" s="59">
        <f t="shared" si="1202"/>
        <v>0</v>
      </c>
      <c r="Y1159" s="59"/>
      <c r="Z1159" s="59"/>
      <c r="AA1159" s="59"/>
      <c r="AB1159" s="59"/>
      <c r="AC1159" s="59"/>
      <c r="AD1159" s="59"/>
      <c r="AE1159" s="59"/>
      <c r="AF1159" s="59"/>
      <c r="AG1159" s="59">
        <f t="shared" si="1211"/>
        <v>0</v>
      </c>
      <c r="AH1159" s="59">
        <f t="shared" si="1203"/>
        <v>0</v>
      </c>
      <c r="AI1159" s="59">
        <f t="shared" si="1214"/>
        <v>0</v>
      </c>
      <c r="AJ1159" s="59">
        <f t="shared" si="1204"/>
        <v>0</v>
      </c>
      <c r="AK1159" s="59">
        <f t="shared" si="1205"/>
        <v>0</v>
      </c>
      <c r="AL1159" s="59">
        <f t="shared" si="1212"/>
        <v>0</v>
      </c>
      <c r="AM1159" s="1746"/>
    </row>
    <row r="1160" spans="1:39" x14ac:dyDescent="0.2">
      <c r="A1160" s="1050">
        <v>346</v>
      </c>
      <c r="B1160" s="1057">
        <v>244</v>
      </c>
      <c r="C1160" s="11"/>
      <c r="D1160" s="58"/>
      <c r="E1160" s="58"/>
      <c r="F1160" s="58"/>
      <c r="G1160" s="58"/>
      <c r="H1160" s="58"/>
      <c r="I1160" s="58"/>
      <c r="J1160" s="58"/>
      <c r="K1160" s="58"/>
      <c r="L1160" s="58"/>
      <c r="M1160" s="58"/>
      <c r="N1160" s="58"/>
      <c r="O1160" s="58"/>
      <c r="P1160" s="58"/>
      <c r="Q1160" s="58"/>
      <c r="R1160" s="58"/>
      <c r="S1160" s="58">
        <f t="shared" si="1206"/>
        <v>0</v>
      </c>
      <c r="T1160" s="58">
        <f t="shared" si="1207"/>
        <v>0</v>
      </c>
      <c r="U1160" s="58">
        <f t="shared" si="1201"/>
        <v>0</v>
      </c>
      <c r="V1160" s="58">
        <f t="shared" si="1196"/>
        <v>0</v>
      </c>
      <c r="W1160" s="58">
        <f t="shared" si="1197"/>
        <v>0</v>
      </c>
      <c r="X1160" s="59">
        <f t="shared" si="1202"/>
        <v>0</v>
      </c>
      <c r="Y1160" s="59"/>
      <c r="Z1160" s="59"/>
      <c r="AA1160" s="59"/>
      <c r="AB1160" s="59"/>
      <c r="AC1160" s="59"/>
      <c r="AD1160" s="59"/>
      <c r="AE1160" s="59"/>
      <c r="AF1160" s="59"/>
      <c r="AG1160" s="59">
        <f t="shared" si="1211"/>
        <v>0</v>
      </c>
      <c r="AH1160" s="59">
        <f t="shared" si="1203"/>
        <v>0</v>
      </c>
      <c r="AI1160" s="59">
        <f t="shared" si="1214"/>
        <v>0</v>
      </c>
      <c r="AJ1160" s="59">
        <f t="shared" si="1204"/>
        <v>0</v>
      </c>
      <c r="AK1160" s="59">
        <f t="shared" si="1205"/>
        <v>0</v>
      </c>
      <c r="AL1160" s="59">
        <f t="shared" si="1212"/>
        <v>0</v>
      </c>
      <c r="AM1160" s="1746"/>
    </row>
    <row r="1161" spans="1:39" x14ac:dyDescent="0.2">
      <c r="A1161" s="1050">
        <v>349</v>
      </c>
      <c r="B1161" s="1057">
        <v>244</v>
      </c>
      <c r="C1161" s="11"/>
      <c r="D1161" s="58"/>
      <c r="E1161" s="58"/>
      <c r="F1161" s="58"/>
      <c r="G1161" s="58"/>
      <c r="H1161" s="58"/>
      <c r="I1161" s="58"/>
      <c r="J1161" s="58"/>
      <c r="K1161" s="58"/>
      <c r="L1161" s="58"/>
      <c r="M1161" s="58"/>
      <c r="N1161" s="58"/>
      <c r="O1161" s="58"/>
      <c r="P1161" s="58"/>
      <c r="Q1161" s="58"/>
      <c r="R1161" s="58"/>
      <c r="S1161" s="58">
        <f t="shared" si="1206"/>
        <v>0</v>
      </c>
      <c r="T1161" s="58">
        <f t="shared" si="1207"/>
        <v>0</v>
      </c>
      <c r="U1161" s="58">
        <f t="shared" si="1201"/>
        <v>0</v>
      </c>
      <c r="V1161" s="58">
        <f t="shared" si="1196"/>
        <v>0</v>
      </c>
      <c r="W1161" s="58">
        <f t="shared" si="1197"/>
        <v>0</v>
      </c>
      <c r="X1161" s="59">
        <f>SUM(D1161:R1161)</f>
        <v>0</v>
      </c>
      <c r="Y1161" s="59"/>
      <c r="Z1161" s="59"/>
      <c r="AA1161" s="59"/>
      <c r="AB1161" s="59"/>
      <c r="AC1161" s="59"/>
      <c r="AD1161" s="59"/>
      <c r="AE1161" s="59"/>
      <c r="AF1161" s="59"/>
      <c r="AG1161" s="59">
        <f t="shared" si="1211"/>
        <v>0</v>
      </c>
      <c r="AH1161" s="59">
        <f t="shared" si="1203"/>
        <v>0</v>
      </c>
      <c r="AI1161" s="59">
        <f t="shared" si="1214"/>
        <v>0</v>
      </c>
      <c r="AJ1161" s="59">
        <f t="shared" si="1204"/>
        <v>0</v>
      </c>
      <c r="AK1161" s="59">
        <f t="shared" si="1205"/>
        <v>0</v>
      </c>
      <c r="AL1161" s="59">
        <f t="shared" si="1212"/>
        <v>0</v>
      </c>
      <c r="AM1161" s="1746"/>
    </row>
    <row r="1162" spans="1:39" x14ac:dyDescent="0.2">
      <c r="A1162" s="11">
        <v>352</v>
      </c>
      <c r="B1162" s="269">
        <v>244</v>
      </c>
      <c r="C1162" s="11"/>
      <c r="D1162" s="58"/>
      <c r="E1162" s="58"/>
      <c r="F1162" s="58"/>
      <c r="G1162" s="58"/>
      <c r="H1162" s="58"/>
      <c r="I1162" s="58"/>
      <c r="J1162" s="58"/>
      <c r="K1162" s="58"/>
      <c r="L1162" s="58"/>
      <c r="M1162" s="58"/>
      <c r="N1162" s="58"/>
      <c r="O1162" s="58"/>
      <c r="P1162" s="58"/>
      <c r="Q1162" s="58"/>
      <c r="R1162" s="58"/>
      <c r="S1162" s="58">
        <f>D1162+E1162+J1162+K1162</f>
        <v>0</v>
      </c>
      <c r="T1162" s="58">
        <f>F1162+G1162+L1162+M1162</f>
        <v>0</v>
      </c>
      <c r="U1162" s="58">
        <f>H1162+I1162+N1162+O1162</f>
        <v>0</v>
      </c>
      <c r="V1162" s="58">
        <f>P1162</f>
        <v>0</v>
      </c>
      <c r="W1162" s="58">
        <f>Q1162</f>
        <v>0</v>
      </c>
      <c r="X1162" s="59">
        <f>SUM(D1162:P1162)</f>
        <v>0</v>
      </c>
      <c r="Y1162" s="59"/>
      <c r="Z1162" s="59"/>
      <c r="AA1162" s="59"/>
      <c r="AB1162" s="59"/>
      <c r="AC1162" s="59"/>
      <c r="AD1162" s="59"/>
      <c r="AE1162" s="59"/>
      <c r="AF1162" s="59"/>
      <c r="AG1162" s="59">
        <f t="shared" si="1211"/>
        <v>0</v>
      </c>
      <c r="AH1162" s="59">
        <f>Z1162+AD1162</f>
        <v>0</v>
      </c>
      <c r="AI1162" s="59">
        <f>AB1162</f>
        <v>0</v>
      </c>
      <c r="AJ1162" s="59">
        <f>AC1162</f>
        <v>0</v>
      </c>
      <c r="AK1162" s="59">
        <f>SUM(Y1162:AD1162)</f>
        <v>0</v>
      </c>
      <c r="AL1162" s="59">
        <f t="shared" si="1212"/>
        <v>0</v>
      </c>
      <c r="AM1162" s="1746"/>
    </row>
    <row r="1163" spans="1:39" x14ac:dyDescent="0.2">
      <c r="A1163" s="11">
        <v>353</v>
      </c>
      <c r="B1163" s="269">
        <v>244</v>
      </c>
      <c r="C1163" s="11"/>
      <c r="D1163" s="58"/>
      <c r="E1163" s="58"/>
      <c r="F1163" s="58"/>
      <c r="G1163" s="58"/>
      <c r="H1163" s="58"/>
      <c r="I1163" s="58"/>
      <c r="J1163" s="58"/>
      <c r="K1163" s="58"/>
      <c r="L1163" s="58"/>
      <c r="M1163" s="58"/>
      <c r="N1163" s="58"/>
      <c r="O1163" s="58"/>
      <c r="P1163" s="58"/>
      <c r="Q1163" s="58"/>
      <c r="R1163" s="58"/>
      <c r="S1163" s="58">
        <f>D1163+E1163+J1163+K1163</f>
        <v>0</v>
      </c>
      <c r="T1163" s="58">
        <f>F1163+G1163+L1163+M1163</f>
        <v>0</v>
      </c>
      <c r="U1163" s="58">
        <f>H1163+I1163+N1163+O1163</f>
        <v>0</v>
      </c>
      <c r="V1163" s="58">
        <f>P1163</f>
        <v>0</v>
      </c>
      <c r="W1163" s="58">
        <f>Q1163</f>
        <v>0</v>
      </c>
      <c r="X1163" s="59">
        <f>SUM(D1163:P1163)</f>
        <v>0</v>
      </c>
      <c r="Y1163" s="59"/>
      <c r="Z1163" s="59"/>
      <c r="AA1163" s="59"/>
      <c r="AB1163" s="59"/>
      <c r="AC1163" s="59"/>
      <c r="AD1163" s="59"/>
      <c r="AE1163" s="59"/>
      <c r="AF1163" s="59"/>
      <c r="AG1163" s="59">
        <f t="shared" si="1211"/>
        <v>0</v>
      </c>
      <c r="AH1163" s="59">
        <f>Z1163+AD1163</f>
        <v>0</v>
      </c>
      <c r="AI1163" s="59">
        <f>AB1163</f>
        <v>0</v>
      </c>
      <c r="AJ1163" s="59">
        <f>AC1163</f>
        <v>0</v>
      </c>
      <c r="AK1163" s="59">
        <f>SUM(Y1163:AD1163)</f>
        <v>0</v>
      </c>
      <c r="AL1163" s="59">
        <f t="shared" si="1212"/>
        <v>0</v>
      </c>
      <c r="AM1163" s="1746"/>
    </row>
    <row r="1164" spans="1:39" x14ac:dyDescent="0.2">
      <c r="A1164" s="1403" t="s">
        <v>1308</v>
      </c>
      <c r="B1164" s="269"/>
      <c r="C1164" s="1405">
        <f t="shared" ref="C1164:D1164" si="1215">C1115+C1116+C1117+C1118+C1134+C1135+C1136+C1137+C1138</f>
        <v>0</v>
      </c>
      <c r="D1164" s="1405">
        <f t="shared" si="1215"/>
        <v>0</v>
      </c>
      <c r="E1164" s="1405">
        <f>E1115+E1116+E1117+E1118+E1134+E1135+E1136+E1137+E1138</f>
        <v>300000</v>
      </c>
      <c r="F1164" s="1405">
        <f t="shared" ref="F1164:AL1164" si="1216">F1115+F1116+F1117+F1118+F1134+F1135+F1136+F1137+F1138</f>
        <v>700000</v>
      </c>
      <c r="G1164" s="1405">
        <f t="shared" si="1216"/>
        <v>0</v>
      </c>
      <c r="H1164" s="1405">
        <f t="shared" si="1216"/>
        <v>0</v>
      </c>
      <c r="I1164" s="1405">
        <f t="shared" si="1216"/>
        <v>0</v>
      </c>
      <c r="J1164" s="1405">
        <f t="shared" si="1216"/>
        <v>0</v>
      </c>
      <c r="K1164" s="1405">
        <f t="shared" si="1216"/>
        <v>0</v>
      </c>
      <c r="L1164" s="1405">
        <f t="shared" si="1216"/>
        <v>0</v>
      </c>
      <c r="M1164" s="1405">
        <f t="shared" si="1216"/>
        <v>0</v>
      </c>
      <c r="N1164" s="1405">
        <f t="shared" si="1216"/>
        <v>0</v>
      </c>
      <c r="O1164" s="1405">
        <f t="shared" si="1216"/>
        <v>0</v>
      </c>
      <c r="P1164" s="1405">
        <f t="shared" si="1216"/>
        <v>0</v>
      </c>
      <c r="Q1164" s="1405">
        <f t="shared" si="1216"/>
        <v>0</v>
      </c>
      <c r="R1164" s="1405">
        <f t="shared" si="1216"/>
        <v>0</v>
      </c>
      <c r="S1164" s="1405">
        <f t="shared" si="1216"/>
        <v>300000</v>
      </c>
      <c r="T1164" s="1405">
        <f t="shared" si="1216"/>
        <v>700000</v>
      </c>
      <c r="U1164" s="1405">
        <f t="shared" si="1216"/>
        <v>0</v>
      </c>
      <c r="V1164" s="1405">
        <f t="shared" si="1216"/>
        <v>0</v>
      </c>
      <c r="W1164" s="1405">
        <f t="shared" si="1216"/>
        <v>0</v>
      </c>
      <c r="X1164" s="1405">
        <f t="shared" si="1216"/>
        <v>1000000</v>
      </c>
      <c r="Y1164" s="1405">
        <f t="shared" si="1216"/>
        <v>0</v>
      </c>
      <c r="Z1164" s="1405">
        <f t="shared" si="1216"/>
        <v>76000</v>
      </c>
      <c r="AA1164" s="1405">
        <f t="shared" si="1216"/>
        <v>0</v>
      </c>
      <c r="AB1164" s="1405">
        <f t="shared" si="1216"/>
        <v>12000</v>
      </c>
      <c r="AC1164" s="1405">
        <f t="shared" si="1216"/>
        <v>0</v>
      </c>
      <c r="AD1164" s="1405">
        <f t="shared" si="1216"/>
        <v>60000</v>
      </c>
      <c r="AE1164" s="1405">
        <f t="shared" si="1216"/>
        <v>0</v>
      </c>
      <c r="AF1164" s="1405">
        <f t="shared" si="1216"/>
        <v>0</v>
      </c>
      <c r="AG1164" s="1405">
        <f t="shared" si="1216"/>
        <v>0</v>
      </c>
      <c r="AH1164" s="1405">
        <f t="shared" si="1216"/>
        <v>136000</v>
      </c>
      <c r="AI1164" s="1405">
        <f t="shared" si="1216"/>
        <v>12000</v>
      </c>
      <c r="AJ1164" s="1405">
        <f t="shared" si="1216"/>
        <v>0</v>
      </c>
      <c r="AK1164" s="1405">
        <f t="shared" si="1216"/>
        <v>148000</v>
      </c>
      <c r="AL1164" s="1405">
        <f t="shared" si="1216"/>
        <v>1148000</v>
      </c>
      <c r="AM1164" s="1746"/>
    </row>
    <row r="1165" spans="1:39" x14ac:dyDescent="0.2">
      <c r="A1165" s="1404" t="s">
        <v>1309</v>
      </c>
      <c r="B1165" s="269"/>
      <c r="C1165" s="1406">
        <f t="shared" ref="C1165:D1165" si="1217">C1166-C1164</f>
        <v>0</v>
      </c>
      <c r="D1165" s="1406">
        <f t="shared" si="1217"/>
        <v>0</v>
      </c>
      <c r="E1165" s="1406">
        <f>E1166-E1164</f>
        <v>0</v>
      </c>
      <c r="F1165" s="1406">
        <f t="shared" ref="F1165" si="1218">F1166-F1164</f>
        <v>0</v>
      </c>
      <c r="G1165" s="1406">
        <f t="shared" ref="G1165" si="1219">G1166-G1164</f>
        <v>0</v>
      </c>
      <c r="H1165" s="1406">
        <f t="shared" ref="H1165" si="1220">H1166-H1164</f>
        <v>0</v>
      </c>
      <c r="I1165" s="1406">
        <f t="shared" ref="I1165" si="1221">I1166-I1164</f>
        <v>0</v>
      </c>
      <c r="J1165" s="1406">
        <f t="shared" ref="J1165" si="1222">J1166-J1164</f>
        <v>0</v>
      </c>
      <c r="K1165" s="1406">
        <f t="shared" ref="K1165" si="1223">K1166-K1164</f>
        <v>0</v>
      </c>
      <c r="L1165" s="1406">
        <f t="shared" ref="L1165" si="1224">L1166-L1164</f>
        <v>0</v>
      </c>
      <c r="M1165" s="1406">
        <f t="shared" ref="M1165" si="1225">M1166-M1164</f>
        <v>0</v>
      </c>
      <c r="N1165" s="1406">
        <f t="shared" ref="N1165" si="1226">N1166-N1164</f>
        <v>0</v>
      </c>
      <c r="O1165" s="1406">
        <f t="shared" ref="O1165" si="1227">O1166-O1164</f>
        <v>0</v>
      </c>
      <c r="P1165" s="1406">
        <f t="shared" ref="P1165" si="1228">P1166-P1164</f>
        <v>0</v>
      </c>
      <c r="Q1165" s="1406">
        <f t="shared" ref="Q1165" si="1229">Q1166-Q1164</f>
        <v>0</v>
      </c>
      <c r="R1165" s="1406">
        <f t="shared" ref="R1165" si="1230">R1166-R1164</f>
        <v>0</v>
      </c>
      <c r="S1165" s="1406">
        <f t="shared" ref="S1165" si="1231">S1166-S1164</f>
        <v>0</v>
      </c>
      <c r="T1165" s="1406">
        <f t="shared" ref="T1165" si="1232">T1166-T1164</f>
        <v>0</v>
      </c>
      <c r="U1165" s="1406">
        <f t="shared" ref="U1165" si="1233">U1166-U1164</f>
        <v>0</v>
      </c>
      <c r="V1165" s="1406">
        <f t="shared" ref="V1165" si="1234">V1166-V1164</f>
        <v>0</v>
      </c>
      <c r="W1165" s="1406">
        <f t="shared" ref="W1165" si="1235">W1166-W1164</f>
        <v>0</v>
      </c>
      <c r="X1165" s="1406">
        <f t="shared" ref="X1165" si="1236">X1166-X1164</f>
        <v>0</v>
      </c>
      <c r="Y1165" s="1406">
        <f t="shared" ref="Y1165" si="1237">Y1166-Y1164</f>
        <v>0</v>
      </c>
      <c r="Z1165" s="1406">
        <f t="shared" ref="Z1165" si="1238">Z1166-Z1164</f>
        <v>0</v>
      </c>
      <c r="AA1165" s="1406">
        <f t="shared" ref="AA1165" si="1239">AA1166-AA1164</f>
        <v>0</v>
      </c>
      <c r="AB1165" s="1406">
        <f t="shared" ref="AB1165" si="1240">AB1166-AB1164</f>
        <v>0</v>
      </c>
      <c r="AC1165" s="1406">
        <f t="shared" ref="AC1165" si="1241">AC1166-AC1164</f>
        <v>0</v>
      </c>
      <c r="AD1165" s="1406">
        <f t="shared" ref="AD1165" si="1242">AD1166-AD1164</f>
        <v>0</v>
      </c>
      <c r="AE1165" s="1406">
        <f t="shared" ref="AE1165" si="1243">AE1166-AE1164</f>
        <v>0</v>
      </c>
      <c r="AF1165" s="1406">
        <f t="shared" ref="AF1165" si="1244">AF1166-AF1164</f>
        <v>0</v>
      </c>
      <c r="AG1165" s="1406">
        <f t="shared" ref="AG1165" si="1245">AG1166-AG1164</f>
        <v>0</v>
      </c>
      <c r="AH1165" s="1406">
        <f t="shared" ref="AH1165" si="1246">AH1166-AH1164</f>
        <v>0</v>
      </c>
      <c r="AI1165" s="1406">
        <f t="shared" ref="AI1165" si="1247">AI1166-AI1164</f>
        <v>0</v>
      </c>
      <c r="AJ1165" s="1406">
        <f t="shared" ref="AJ1165" si="1248">AJ1166-AJ1164</f>
        <v>0</v>
      </c>
      <c r="AK1165" s="1406">
        <f t="shared" ref="AK1165" si="1249">AK1166-AK1164</f>
        <v>0</v>
      </c>
      <c r="AL1165" s="1406">
        <f t="shared" ref="AL1165" si="1250">AL1166-AL1164</f>
        <v>0</v>
      </c>
      <c r="AM1165" s="1746"/>
    </row>
    <row r="1166" spans="1:39" x14ac:dyDescent="0.2">
      <c r="A1166" s="34" t="s">
        <v>204</v>
      </c>
      <c r="B1166" s="60"/>
      <c r="C1166" s="60">
        <f>SUM(C1115:C1163)</f>
        <v>0</v>
      </c>
      <c r="D1166" s="60">
        <f t="shared" ref="D1166:AL1166" si="1251">SUM(D1115:D1163)</f>
        <v>0</v>
      </c>
      <c r="E1166" s="60">
        <f t="shared" si="1251"/>
        <v>300000</v>
      </c>
      <c r="F1166" s="60">
        <f t="shared" si="1251"/>
        <v>700000</v>
      </c>
      <c r="G1166" s="60">
        <f t="shared" si="1251"/>
        <v>0</v>
      </c>
      <c r="H1166" s="60">
        <f t="shared" si="1251"/>
        <v>0</v>
      </c>
      <c r="I1166" s="60">
        <f t="shared" si="1251"/>
        <v>0</v>
      </c>
      <c r="J1166" s="60">
        <f t="shared" si="1251"/>
        <v>0</v>
      </c>
      <c r="K1166" s="60">
        <f t="shared" si="1251"/>
        <v>0</v>
      </c>
      <c r="L1166" s="60">
        <f t="shared" si="1251"/>
        <v>0</v>
      </c>
      <c r="M1166" s="60">
        <f t="shared" si="1251"/>
        <v>0</v>
      </c>
      <c r="N1166" s="60">
        <f t="shared" si="1251"/>
        <v>0</v>
      </c>
      <c r="O1166" s="60">
        <f t="shared" si="1251"/>
        <v>0</v>
      </c>
      <c r="P1166" s="60">
        <f t="shared" si="1251"/>
        <v>0</v>
      </c>
      <c r="Q1166" s="60">
        <f>SUM(Q1115:Q1163)</f>
        <v>0</v>
      </c>
      <c r="R1166" s="60">
        <f>SUM(R1115:R1163)</f>
        <v>0</v>
      </c>
      <c r="S1166" s="60">
        <f t="shared" si="1251"/>
        <v>300000</v>
      </c>
      <c r="T1166" s="60">
        <f t="shared" si="1251"/>
        <v>700000</v>
      </c>
      <c r="U1166" s="60">
        <f t="shared" si="1251"/>
        <v>0</v>
      </c>
      <c r="V1166" s="60">
        <f t="shared" si="1251"/>
        <v>0</v>
      </c>
      <c r="W1166" s="60">
        <f>SUM(W1115:W1163)</f>
        <v>0</v>
      </c>
      <c r="X1166" s="60">
        <f t="shared" si="1251"/>
        <v>1000000</v>
      </c>
      <c r="Y1166" s="60">
        <f t="shared" si="1251"/>
        <v>0</v>
      </c>
      <c r="Z1166" s="60">
        <f t="shared" si="1251"/>
        <v>76000</v>
      </c>
      <c r="AA1166" s="60">
        <f>SUM(AA1115:AA1163)</f>
        <v>0</v>
      </c>
      <c r="AB1166" s="60">
        <f t="shared" si="1251"/>
        <v>12000</v>
      </c>
      <c r="AC1166" s="60">
        <f t="shared" si="1251"/>
        <v>0</v>
      </c>
      <c r="AD1166" s="60">
        <f t="shared" si="1251"/>
        <v>60000</v>
      </c>
      <c r="AE1166" s="60">
        <f>SUM(AE1115:AE1163)</f>
        <v>0</v>
      </c>
      <c r="AF1166" s="60">
        <f>SUM(AF1115:AF1163)</f>
        <v>0</v>
      </c>
      <c r="AG1166" s="60">
        <f t="shared" si="1251"/>
        <v>0</v>
      </c>
      <c r="AH1166" s="60">
        <f t="shared" si="1251"/>
        <v>136000</v>
      </c>
      <c r="AI1166" s="60">
        <f t="shared" si="1251"/>
        <v>12000</v>
      </c>
      <c r="AJ1166" s="60">
        <f>SUM(AJ1115:AJ1163)</f>
        <v>0</v>
      </c>
      <c r="AK1166" s="60">
        <f t="shared" si="1251"/>
        <v>148000</v>
      </c>
      <c r="AL1166" s="60">
        <f t="shared" si="1251"/>
        <v>1148000</v>
      </c>
      <c r="AM1166" s="1747"/>
    </row>
    <row r="1167" spans="1:39" ht="11.25" customHeight="1" x14ac:dyDescent="0.2">
      <c r="A1167" s="1050">
        <v>211</v>
      </c>
      <c r="B1167" s="1051">
        <v>111</v>
      </c>
      <c r="C1167" s="11"/>
      <c r="D1167" s="58"/>
      <c r="E1167" s="58">
        <f>350000-44603+100000+300000+150000+427.15+16655.06+76546.82+22249+14071.98</f>
        <v>985347.01</v>
      </c>
      <c r="F1167" s="58">
        <f>1500000+1000000-74050.14+20090+29902.68+15651.3+44770.55+9766.48</f>
        <v>2546130.8699999996</v>
      </c>
      <c r="G1167" s="58"/>
      <c r="H1167" s="58"/>
      <c r="I1167" s="58"/>
      <c r="J1167" s="58"/>
      <c r="K1167" s="58"/>
      <c r="L1167" s="58"/>
      <c r="M1167" s="58"/>
      <c r="N1167" s="58"/>
      <c r="O1167" s="58"/>
      <c r="P1167" s="58"/>
      <c r="Q1167" s="58"/>
      <c r="R1167" s="58"/>
      <c r="S1167" s="58">
        <f t="shared" si="1206"/>
        <v>985347.01</v>
      </c>
      <c r="T1167" s="58">
        <f t="shared" si="1207"/>
        <v>2546130.8699999996</v>
      </c>
      <c r="U1167" s="58">
        <f>H1167+I1167+N1167+O1167</f>
        <v>0</v>
      </c>
      <c r="V1167" s="58">
        <f t="shared" ref="V1167:V1213" si="1252">P1167</f>
        <v>0</v>
      </c>
      <c r="W1167" s="58">
        <f t="shared" ref="W1167:W1213" si="1253">Q1167+R1167</f>
        <v>0</v>
      </c>
      <c r="X1167" s="59">
        <f>SUM(D1167:R1167)</f>
        <v>3531477.88</v>
      </c>
      <c r="Y1167" s="59"/>
      <c r="Z1167" s="1521">
        <f>80000+10000+3319+40000+20000</f>
        <v>153319</v>
      </c>
      <c r="AA1167" s="1521"/>
      <c r="AB1167" s="1521">
        <f>14000-14000</f>
        <v>0</v>
      </c>
      <c r="AC1167" s="1521"/>
      <c r="AD1167" s="1521">
        <f>90000+25000</f>
        <v>115000</v>
      </c>
      <c r="AE1167" s="59"/>
      <c r="AF1167" s="59"/>
      <c r="AG1167" s="59">
        <f t="shared" ref="AG1167:AG1198" si="1254">Y1167+AC1167</f>
        <v>0</v>
      </c>
      <c r="AH1167" s="59">
        <f>Z1167+AD1167+AA1167</f>
        <v>268319</v>
      </c>
      <c r="AI1167" s="59">
        <f t="shared" ref="AI1167:AI1193" si="1255">AB1167</f>
        <v>0</v>
      </c>
      <c r="AJ1167" s="59">
        <f>AE1167+AF1167</f>
        <v>0</v>
      </c>
      <c r="AK1167" s="59">
        <f>SUM(Y1167:AF1167)</f>
        <v>268319</v>
      </c>
      <c r="AL1167" s="59">
        <f t="shared" ref="AL1167:AL1198" si="1256">C1167+X1167+AK1167</f>
        <v>3799796.88</v>
      </c>
      <c r="AM1167" s="1745" t="s">
        <v>215</v>
      </c>
    </row>
    <row r="1168" spans="1:39" x14ac:dyDescent="0.2">
      <c r="A1168" s="1050">
        <v>212</v>
      </c>
      <c r="B1168" s="1051">
        <v>112</v>
      </c>
      <c r="C1168" s="11"/>
      <c r="D1168" s="58"/>
      <c r="E1168" s="58"/>
      <c r="F1168" s="58">
        <f>74050.14</f>
        <v>74050.14</v>
      </c>
      <c r="G1168" s="58"/>
      <c r="H1168" s="58"/>
      <c r="I1168" s="58"/>
      <c r="J1168" s="58"/>
      <c r="K1168" s="58"/>
      <c r="L1168" s="58"/>
      <c r="M1168" s="58"/>
      <c r="N1168" s="58"/>
      <c r="O1168" s="58"/>
      <c r="P1168" s="58"/>
      <c r="Q1168" s="58"/>
      <c r="R1168" s="58"/>
      <c r="S1168" s="58">
        <f t="shared" si="1206"/>
        <v>0</v>
      </c>
      <c r="T1168" s="58">
        <f t="shared" si="1207"/>
        <v>74050.14</v>
      </c>
      <c r="U1168" s="58">
        <f t="shared" ref="U1168:U1213" si="1257">H1168+I1168+N1168+O1168</f>
        <v>0</v>
      </c>
      <c r="V1168" s="58">
        <f t="shared" si="1252"/>
        <v>0</v>
      </c>
      <c r="W1168" s="58">
        <f t="shared" si="1253"/>
        <v>0</v>
      </c>
      <c r="X1168" s="59">
        <f t="shared" ref="X1168:X1212" si="1258">SUM(D1168:R1168)</f>
        <v>74050.14</v>
      </c>
      <c r="Y1168" s="59"/>
      <c r="Z1168" s="1521"/>
      <c r="AA1168" s="1521"/>
      <c r="AB1168" s="1521"/>
      <c r="AC1168" s="1521"/>
      <c r="AD1168" s="1521"/>
      <c r="AE1168" s="59"/>
      <c r="AF1168" s="59"/>
      <c r="AG1168" s="59">
        <f t="shared" si="1254"/>
        <v>0</v>
      </c>
      <c r="AH1168" s="59">
        <f t="shared" ref="AH1168:AH1213" si="1259">Z1168+AD1168+AA1168</f>
        <v>0</v>
      </c>
      <c r="AI1168" s="59">
        <f t="shared" si="1255"/>
        <v>0</v>
      </c>
      <c r="AJ1168" s="59">
        <f t="shared" ref="AJ1168:AJ1213" si="1260">AE1168+AF1168</f>
        <v>0</v>
      </c>
      <c r="AK1168" s="59">
        <f t="shared" ref="AK1168:AK1213" si="1261">SUM(Y1168:AF1168)</f>
        <v>0</v>
      </c>
      <c r="AL1168" s="59">
        <f t="shared" si="1256"/>
        <v>74050.14</v>
      </c>
      <c r="AM1168" s="1746"/>
    </row>
    <row r="1169" spans="1:39" x14ac:dyDescent="0.2">
      <c r="A1169" s="1052">
        <v>213</v>
      </c>
      <c r="B1169" s="1053">
        <v>119</v>
      </c>
      <c r="C1169" s="268"/>
      <c r="D1169" s="58"/>
      <c r="E1169" s="58">
        <f>200000+50000-150000-76546.82</f>
        <v>23453.179999999993</v>
      </c>
      <c r="F1169" s="58">
        <f>730000+500000</f>
        <v>1230000</v>
      </c>
      <c r="G1169" s="58"/>
      <c r="H1169" s="58"/>
      <c r="I1169" s="58"/>
      <c r="J1169" s="58"/>
      <c r="K1169" s="58"/>
      <c r="L1169" s="58"/>
      <c r="M1169" s="58"/>
      <c r="N1169" s="58"/>
      <c r="O1169" s="58"/>
      <c r="P1169" s="58"/>
      <c r="Q1169" s="58"/>
      <c r="R1169" s="58"/>
      <c r="S1169" s="58">
        <f t="shared" si="1206"/>
        <v>23453.179999999993</v>
      </c>
      <c r="T1169" s="58">
        <f t="shared" si="1207"/>
        <v>1230000</v>
      </c>
      <c r="U1169" s="58">
        <f t="shared" si="1257"/>
        <v>0</v>
      </c>
      <c r="V1169" s="58">
        <f t="shared" si="1252"/>
        <v>0</v>
      </c>
      <c r="W1169" s="58">
        <f t="shared" si="1253"/>
        <v>0</v>
      </c>
      <c r="X1169" s="59">
        <f t="shared" si="1258"/>
        <v>1253453.18</v>
      </c>
      <c r="Y1169" s="59"/>
      <c r="Z1169" s="1521">
        <f>55000+9000</f>
        <v>64000</v>
      </c>
      <c r="AA1169" s="1521"/>
      <c r="AB1169" s="1521">
        <f>8000-8000</f>
        <v>0</v>
      </c>
      <c r="AC1169" s="1521"/>
      <c r="AD1169" s="1521">
        <f>45000+7800</f>
        <v>52800</v>
      </c>
      <c r="AE1169" s="59"/>
      <c r="AF1169" s="59"/>
      <c r="AG1169" s="59">
        <f t="shared" si="1254"/>
        <v>0</v>
      </c>
      <c r="AH1169" s="59">
        <f t="shared" si="1259"/>
        <v>116800</v>
      </c>
      <c r="AI1169" s="59">
        <f t="shared" si="1255"/>
        <v>0</v>
      </c>
      <c r="AJ1169" s="59">
        <f t="shared" si="1260"/>
        <v>0</v>
      </c>
      <c r="AK1169" s="59">
        <f t="shared" si="1261"/>
        <v>116800</v>
      </c>
      <c r="AL1169" s="59">
        <f t="shared" si="1256"/>
        <v>1370253.18</v>
      </c>
      <c r="AM1169" s="1746"/>
    </row>
    <row r="1170" spans="1:39" x14ac:dyDescent="0.2">
      <c r="A1170" s="1052">
        <v>214</v>
      </c>
      <c r="B1170" s="1053">
        <v>112</v>
      </c>
      <c r="C1170" s="12"/>
      <c r="D1170" s="58"/>
      <c r="E1170" s="58"/>
      <c r="F1170" s="58"/>
      <c r="G1170" s="58"/>
      <c r="H1170" s="58"/>
      <c r="I1170" s="58"/>
      <c r="J1170" s="58"/>
      <c r="K1170" s="58"/>
      <c r="L1170" s="58"/>
      <c r="M1170" s="58"/>
      <c r="N1170" s="58"/>
      <c r="O1170" s="58"/>
      <c r="P1170" s="58"/>
      <c r="Q1170" s="58"/>
      <c r="R1170" s="58"/>
      <c r="S1170" s="58">
        <f t="shared" si="1206"/>
        <v>0</v>
      </c>
      <c r="T1170" s="58">
        <f t="shared" si="1207"/>
        <v>0</v>
      </c>
      <c r="U1170" s="58">
        <f t="shared" si="1257"/>
        <v>0</v>
      </c>
      <c r="V1170" s="58">
        <f t="shared" si="1252"/>
        <v>0</v>
      </c>
      <c r="W1170" s="58">
        <f t="shared" si="1253"/>
        <v>0</v>
      </c>
      <c r="X1170" s="59">
        <f t="shared" si="1258"/>
        <v>0</v>
      </c>
      <c r="Y1170" s="59"/>
      <c r="Z1170" s="1521"/>
      <c r="AA1170" s="1521"/>
      <c r="AB1170" s="1521"/>
      <c r="AC1170" s="1521"/>
      <c r="AD1170" s="1521"/>
      <c r="AE1170" s="59"/>
      <c r="AF1170" s="59"/>
      <c r="AG1170" s="59">
        <f t="shared" si="1254"/>
        <v>0</v>
      </c>
      <c r="AH1170" s="59">
        <f t="shared" si="1259"/>
        <v>0</v>
      </c>
      <c r="AI1170" s="59">
        <f t="shared" si="1255"/>
        <v>0</v>
      </c>
      <c r="AJ1170" s="59">
        <f t="shared" si="1260"/>
        <v>0</v>
      </c>
      <c r="AK1170" s="59">
        <f t="shared" si="1261"/>
        <v>0</v>
      </c>
      <c r="AL1170" s="59">
        <f t="shared" si="1256"/>
        <v>0</v>
      </c>
      <c r="AM1170" s="1746"/>
    </row>
    <row r="1171" spans="1:39" x14ac:dyDescent="0.2">
      <c r="A1171" s="1050">
        <v>221</v>
      </c>
      <c r="B1171" s="1051">
        <v>244</v>
      </c>
      <c r="C1171" s="11"/>
      <c r="D1171" s="58"/>
      <c r="E1171" s="58">
        <f>4000-427.15</f>
        <v>3572.85</v>
      </c>
      <c r="F1171" s="58">
        <f>1000</f>
        <v>1000</v>
      </c>
      <c r="G1171" s="58"/>
      <c r="H1171" s="58"/>
      <c r="I1171" s="58"/>
      <c r="J1171" s="58"/>
      <c r="K1171" s="58"/>
      <c r="L1171" s="58"/>
      <c r="M1171" s="58"/>
      <c r="N1171" s="58"/>
      <c r="O1171" s="58"/>
      <c r="P1171" s="58"/>
      <c r="Q1171" s="58"/>
      <c r="R1171" s="58"/>
      <c r="S1171" s="58">
        <f t="shared" si="1206"/>
        <v>3572.85</v>
      </c>
      <c r="T1171" s="58">
        <f t="shared" si="1207"/>
        <v>1000</v>
      </c>
      <c r="U1171" s="58">
        <f t="shared" si="1257"/>
        <v>0</v>
      </c>
      <c r="V1171" s="58">
        <f t="shared" si="1252"/>
        <v>0</v>
      </c>
      <c r="W1171" s="58">
        <f t="shared" si="1253"/>
        <v>0</v>
      </c>
      <c r="X1171" s="59">
        <f t="shared" si="1258"/>
        <v>4572.8500000000004</v>
      </c>
      <c r="Y1171" s="59"/>
      <c r="Z1171" s="1521"/>
      <c r="AA1171" s="1521"/>
      <c r="AB1171" s="1521"/>
      <c r="AC1171" s="1521"/>
      <c r="AD1171" s="1521"/>
      <c r="AE1171" s="59"/>
      <c r="AF1171" s="59"/>
      <c r="AG1171" s="59">
        <f t="shared" si="1254"/>
        <v>0</v>
      </c>
      <c r="AH1171" s="59">
        <f t="shared" si="1259"/>
        <v>0</v>
      </c>
      <c r="AI1171" s="59">
        <f t="shared" si="1255"/>
        <v>0</v>
      </c>
      <c r="AJ1171" s="59">
        <f t="shared" si="1260"/>
        <v>0</v>
      </c>
      <c r="AK1171" s="59">
        <f t="shared" si="1261"/>
        <v>0</v>
      </c>
      <c r="AL1171" s="59">
        <f t="shared" si="1256"/>
        <v>4572.8500000000004</v>
      </c>
      <c r="AM1171" s="1746"/>
    </row>
    <row r="1172" spans="1:39" x14ac:dyDescent="0.2">
      <c r="A1172" s="1052">
        <v>222</v>
      </c>
      <c r="B1172" s="1053">
        <v>112</v>
      </c>
      <c r="C1172" s="12"/>
      <c r="D1172" s="58"/>
      <c r="E1172" s="58"/>
      <c r="F1172" s="58"/>
      <c r="G1172" s="58"/>
      <c r="H1172" s="58"/>
      <c r="I1172" s="58"/>
      <c r="J1172" s="58"/>
      <c r="K1172" s="58"/>
      <c r="L1172" s="58"/>
      <c r="M1172" s="58"/>
      <c r="N1172" s="58"/>
      <c r="O1172" s="58"/>
      <c r="P1172" s="58"/>
      <c r="Q1172" s="58"/>
      <c r="R1172" s="58"/>
      <c r="S1172" s="58">
        <f t="shared" si="1206"/>
        <v>0</v>
      </c>
      <c r="T1172" s="58">
        <f t="shared" si="1207"/>
        <v>0</v>
      </c>
      <c r="U1172" s="58">
        <f t="shared" si="1257"/>
        <v>0</v>
      </c>
      <c r="V1172" s="58">
        <f t="shared" si="1252"/>
        <v>0</v>
      </c>
      <c r="W1172" s="58">
        <f t="shared" si="1253"/>
        <v>0</v>
      </c>
      <c r="X1172" s="59">
        <f t="shared" si="1258"/>
        <v>0</v>
      </c>
      <c r="Y1172" s="59"/>
      <c r="Z1172" s="1521"/>
      <c r="AA1172" s="1521"/>
      <c r="AB1172" s="1521"/>
      <c r="AC1172" s="1521"/>
      <c r="AD1172" s="1521"/>
      <c r="AE1172" s="59"/>
      <c r="AF1172" s="59"/>
      <c r="AG1172" s="59">
        <f t="shared" si="1254"/>
        <v>0</v>
      </c>
      <c r="AH1172" s="59">
        <f t="shared" si="1259"/>
        <v>0</v>
      </c>
      <c r="AI1172" s="59">
        <f t="shared" si="1255"/>
        <v>0</v>
      </c>
      <c r="AJ1172" s="59">
        <f t="shared" si="1260"/>
        <v>0</v>
      </c>
      <c r="AK1172" s="59">
        <f t="shared" si="1261"/>
        <v>0</v>
      </c>
      <c r="AL1172" s="59">
        <f t="shared" si="1256"/>
        <v>0</v>
      </c>
      <c r="AM1172" s="1746"/>
    </row>
    <row r="1173" spans="1:39" x14ac:dyDescent="0.2">
      <c r="A1173" s="1052">
        <v>222</v>
      </c>
      <c r="B1173" s="1053">
        <v>244</v>
      </c>
      <c r="C1173" s="12"/>
      <c r="D1173" s="58"/>
      <c r="E1173" s="58"/>
      <c r="F1173" s="58"/>
      <c r="G1173" s="58"/>
      <c r="H1173" s="58"/>
      <c r="I1173" s="58"/>
      <c r="J1173" s="58"/>
      <c r="K1173" s="58"/>
      <c r="L1173" s="58"/>
      <c r="M1173" s="58"/>
      <c r="N1173" s="58"/>
      <c r="O1173" s="58"/>
      <c r="P1173" s="58"/>
      <c r="Q1173" s="58"/>
      <c r="R1173" s="58"/>
      <c r="S1173" s="58">
        <f t="shared" si="1206"/>
        <v>0</v>
      </c>
      <c r="T1173" s="58">
        <f t="shared" si="1207"/>
        <v>0</v>
      </c>
      <c r="U1173" s="58">
        <f t="shared" si="1257"/>
        <v>0</v>
      </c>
      <c r="V1173" s="58">
        <f t="shared" si="1252"/>
        <v>0</v>
      </c>
      <c r="W1173" s="58">
        <f t="shared" si="1253"/>
        <v>0</v>
      </c>
      <c r="X1173" s="59">
        <f t="shared" si="1258"/>
        <v>0</v>
      </c>
      <c r="Y1173" s="59"/>
      <c r="Z1173" s="1521"/>
      <c r="AA1173" s="1521"/>
      <c r="AB1173" s="1521"/>
      <c r="AC1173" s="1521"/>
      <c r="AD1173" s="1521"/>
      <c r="AE1173" s="59"/>
      <c r="AF1173" s="59"/>
      <c r="AG1173" s="59">
        <f t="shared" si="1254"/>
        <v>0</v>
      </c>
      <c r="AH1173" s="59">
        <f t="shared" si="1259"/>
        <v>0</v>
      </c>
      <c r="AI1173" s="59">
        <f t="shared" si="1255"/>
        <v>0</v>
      </c>
      <c r="AJ1173" s="59">
        <f t="shared" si="1260"/>
        <v>0</v>
      </c>
      <c r="AK1173" s="59">
        <f t="shared" si="1261"/>
        <v>0</v>
      </c>
      <c r="AL1173" s="59">
        <f t="shared" si="1256"/>
        <v>0</v>
      </c>
      <c r="AM1173" s="1746"/>
    </row>
    <row r="1174" spans="1:39" x14ac:dyDescent="0.2">
      <c r="A1174" s="1054" t="s">
        <v>196</v>
      </c>
      <c r="B1174" s="1053">
        <v>247</v>
      </c>
      <c r="C1174" s="42"/>
      <c r="D1174" s="58"/>
      <c r="E1174" s="58"/>
      <c r="F1174" s="58"/>
      <c r="G1174" s="58"/>
      <c r="H1174" s="58"/>
      <c r="I1174" s="58"/>
      <c r="J1174" s="58"/>
      <c r="K1174" s="58"/>
      <c r="L1174" s="58"/>
      <c r="M1174" s="58"/>
      <c r="N1174" s="58"/>
      <c r="O1174" s="58"/>
      <c r="P1174" s="58"/>
      <c r="Q1174" s="58"/>
      <c r="R1174" s="58"/>
      <c r="S1174" s="58">
        <f t="shared" si="1206"/>
        <v>0</v>
      </c>
      <c r="T1174" s="58">
        <f t="shared" si="1207"/>
        <v>0</v>
      </c>
      <c r="U1174" s="58">
        <f t="shared" si="1257"/>
        <v>0</v>
      </c>
      <c r="V1174" s="58">
        <f t="shared" si="1252"/>
        <v>0</v>
      </c>
      <c r="W1174" s="58">
        <f t="shared" si="1253"/>
        <v>0</v>
      </c>
      <c r="X1174" s="59">
        <f t="shared" si="1258"/>
        <v>0</v>
      </c>
      <c r="Y1174" s="59"/>
      <c r="Z1174" s="1521"/>
      <c r="AA1174" s="1521"/>
      <c r="AB1174" s="1521"/>
      <c r="AC1174" s="1521"/>
      <c r="AD1174" s="1521"/>
      <c r="AE1174" s="59"/>
      <c r="AF1174" s="59"/>
      <c r="AG1174" s="59">
        <f t="shared" si="1254"/>
        <v>0</v>
      </c>
      <c r="AH1174" s="59">
        <f t="shared" si="1259"/>
        <v>0</v>
      </c>
      <c r="AI1174" s="59">
        <f t="shared" si="1255"/>
        <v>0</v>
      </c>
      <c r="AJ1174" s="59">
        <f t="shared" si="1260"/>
        <v>0</v>
      </c>
      <c r="AK1174" s="59">
        <f t="shared" si="1261"/>
        <v>0</v>
      </c>
      <c r="AL1174" s="59">
        <f t="shared" si="1256"/>
        <v>0</v>
      </c>
      <c r="AM1174" s="1746"/>
    </row>
    <row r="1175" spans="1:39" x14ac:dyDescent="0.2">
      <c r="A1175" s="1054" t="s">
        <v>197</v>
      </c>
      <c r="B1175" s="1053">
        <v>247</v>
      </c>
      <c r="C1175" s="42"/>
      <c r="D1175" s="58"/>
      <c r="E1175" s="58"/>
      <c r="F1175" s="58"/>
      <c r="G1175" s="58"/>
      <c r="H1175" s="58"/>
      <c r="I1175" s="58"/>
      <c r="J1175" s="58"/>
      <c r="K1175" s="58"/>
      <c r="L1175" s="58"/>
      <c r="M1175" s="58"/>
      <c r="N1175" s="58"/>
      <c r="O1175" s="58"/>
      <c r="P1175" s="58"/>
      <c r="Q1175" s="58"/>
      <c r="R1175" s="58"/>
      <c r="S1175" s="58">
        <f t="shared" si="1206"/>
        <v>0</v>
      </c>
      <c r="T1175" s="58">
        <f t="shared" si="1207"/>
        <v>0</v>
      </c>
      <c r="U1175" s="58">
        <f t="shared" si="1257"/>
        <v>0</v>
      </c>
      <c r="V1175" s="58">
        <f t="shared" si="1252"/>
        <v>0</v>
      </c>
      <c r="W1175" s="58">
        <f t="shared" si="1253"/>
        <v>0</v>
      </c>
      <c r="X1175" s="59">
        <f t="shared" si="1258"/>
        <v>0</v>
      </c>
      <c r="Y1175" s="59"/>
      <c r="Z1175" s="1521">
        <f>120000</f>
        <v>120000</v>
      </c>
      <c r="AA1175" s="1521"/>
      <c r="AB1175" s="1521"/>
      <c r="AC1175" s="1521"/>
      <c r="AD1175" s="1521"/>
      <c r="AE1175" s="59"/>
      <c r="AF1175" s="59"/>
      <c r="AG1175" s="59">
        <f t="shared" si="1254"/>
        <v>0</v>
      </c>
      <c r="AH1175" s="59">
        <f t="shared" si="1259"/>
        <v>120000</v>
      </c>
      <c r="AI1175" s="59">
        <f t="shared" si="1255"/>
        <v>0</v>
      </c>
      <c r="AJ1175" s="59">
        <f t="shared" si="1260"/>
        <v>0</v>
      </c>
      <c r="AK1175" s="59">
        <f t="shared" si="1261"/>
        <v>120000</v>
      </c>
      <c r="AL1175" s="59">
        <f t="shared" si="1256"/>
        <v>120000</v>
      </c>
      <c r="AM1175" s="1746"/>
    </row>
    <row r="1176" spans="1:39" x14ac:dyDescent="0.2">
      <c r="A1176" s="1054" t="s">
        <v>198</v>
      </c>
      <c r="B1176" s="1053">
        <v>244</v>
      </c>
      <c r="C1176" s="42"/>
      <c r="D1176" s="58"/>
      <c r="E1176" s="58"/>
      <c r="F1176" s="58"/>
      <c r="G1176" s="58"/>
      <c r="H1176" s="58"/>
      <c r="I1176" s="58"/>
      <c r="J1176" s="58"/>
      <c r="K1176" s="58"/>
      <c r="L1176" s="58"/>
      <c r="M1176" s="58"/>
      <c r="N1176" s="58"/>
      <c r="O1176" s="58"/>
      <c r="P1176" s="58"/>
      <c r="Q1176" s="58"/>
      <c r="R1176" s="58"/>
      <c r="S1176" s="58">
        <f t="shared" si="1206"/>
        <v>0</v>
      </c>
      <c r="T1176" s="58">
        <f t="shared" si="1207"/>
        <v>0</v>
      </c>
      <c r="U1176" s="58">
        <f t="shared" si="1257"/>
        <v>0</v>
      </c>
      <c r="V1176" s="58">
        <f t="shared" si="1252"/>
        <v>0</v>
      </c>
      <c r="W1176" s="58">
        <f t="shared" si="1253"/>
        <v>0</v>
      </c>
      <c r="X1176" s="59">
        <f t="shared" si="1258"/>
        <v>0</v>
      </c>
      <c r="Y1176" s="59"/>
      <c r="Z1176" s="1521">
        <f>19000</f>
        <v>19000</v>
      </c>
      <c r="AA1176" s="1521"/>
      <c r="AB1176" s="1521"/>
      <c r="AC1176" s="1521"/>
      <c r="AD1176" s="1521"/>
      <c r="AE1176" s="59"/>
      <c r="AF1176" s="59"/>
      <c r="AG1176" s="59">
        <f t="shared" si="1254"/>
        <v>0</v>
      </c>
      <c r="AH1176" s="59">
        <f t="shared" si="1259"/>
        <v>19000</v>
      </c>
      <c r="AI1176" s="59">
        <f t="shared" si="1255"/>
        <v>0</v>
      </c>
      <c r="AJ1176" s="59">
        <f t="shared" si="1260"/>
        <v>0</v>
      </c>
      <c r="AK1176" s="59">
        <f t="shared" si="1261"/>
        <v>19000</v>
      </c>
      <c r="AL1176" s="59">
        <f t="shared" si="1256"/>
        <v>19000</v>
      </c>
      <c r="AM1176" s="1746"/>
    </row>
    <row r="1177" spans="1:39" x14ac:dyDescent="0.2">
      <c r="A1177" s="1054" t="s">
        <v>878</v>
      </c>
      <c r="B1177" s="1053">
        <v>244</v>
      </c>
      <c r="C1177" s="42"/>
      <c r="D1177" s="58"/>
      <c r="E1177" s="58"/>
      <c r="F1177" s="58"/>
      <c r="G1177" s="58"/>
      <c r="H1177" s="58"/>
      <c r="I1177" s="58"/>
      <c r="J1177" s="58"/>
      <c r="K1177" s="58"/>
      <c r="L1177" s="58"/>
      <c r="M1177" s="58"/>
      <c r="N1177" s="58"/>
      <c r="O1177" s="58"/>
      <c r="P1177" s="58"/>
      <c r="Q1177" s="58"/>
      <c r="R1177" s="58"/>
      <c r="S1177" s="58">
        <f>D1177+E1177+J1177+K1177</f>
        <v>0</v>
      </c>
      <c r="T1177" s="58">
        <f>F1177+G1177+L1177+M1177</f>
        <v>0</v>
      </c>
      <c r="U1177" s="58">
        <f t="shared" si="1257"/>
        <v>0</v>
      </c>
      <c r="V1177" s="58">
        <f t="shared" si="1252"/>
        <v>0</v>
      </c>
      <c r="W1177" s="58">
        <f t="shared" si="1253"/>
        <v>0</v>
      </c>
      <c r="X1177" s="59">
        <f>SUM(D1177:R1177)</f>
        <v>0</v>
      </c>
      <c r="Y1177" s="59"/>
      <c r="Z1177" s="1521">
        <f>5598</f>
        <v>5598</v>
      </c>
      <c r="AA1177" s="1521"/>
      <c r="AB1177" s="1521"/>
      <c r="AC1177" s="1521"/>
      <c r="AD1177" s="1521"/>
      <c r="AE1177" s="59"/>
      <c r="AF1177" s="59"/>
      <c r="AG1177" s="59">
        <f t="shared" si="1254"/>
        <v>0</v>
      </c>
      <c r="AH1177" s="59">
        <f t="shared" si="1259"/>
        <v>5598</v>
      </c>
      <c r="AI1177" s="59">
        <f t="shared" si="1255"/>
        <v>0</v>
      </c>
      <c r="AJ1177" s="59">
        <f t="shared" si="1260"/>
        <v>0</v>
      </c>
      <c r="AK1177" s="59">
        <f t="shared" si="1261"/>
        <v>5598</v>
      </c>
      <c r="AL1177" s="59">
        <f t="shared" si="1256"/>
        <v>5598</v>
      </c>
      <c r="AM1177" s="1746"/>
    </row>
    <row r="1178" spans="1:39" x14ac:dyDescent="0.2">
      <c r="A1178" s="1052">
        <v>224</v>
      </c>
      <c r="B1178" s="1053">
        <v>244</v>
      </c>
      <c r="C1178" s="12"/>
      <c r="D1178" s="58"/>
      <c r="E1178" s="58"/>
      <c r="F1178" s="58"/>
      <c r="G1178" s="58"/>
      <c r="H1178" s="58"/>
      <c r="I1178" s="58"/>
      <c r="J1178" s="58"/>
      <c r="K1178" s="58"/>
      <c r="L1178" s="58"/>
      <c r="M1178" s="58"/>
      <c r="N1178" s="58"/>
      <c r="O1178" s="58"/>
      <c r="P1178" s="58"/>
      <c r="Q1178" s="58"/>
      <c r="R1178" s="58"/>
      <c r="S1178" s="58">
        <f t="shared" si="1206"/>
        <v>0</v>
      </c>
      <c r="T1178" s="58">
        <f t="shared" si="1207"/>
        <v>0</v>
      </c>
      <c r="U1178" s="58">
        <f t="shared" si="1257"/>
        <v>0</v>
      </c>
      <c r="V1178" s="58">
        <f t="shared" si="1252"/>
        <v>0</v>
      </c>
      <c r="W1178" s="58">
        <f t="shared" si="1253"/>
        <v>0</v>
      </c>
      <c r="X1178" s="59">
        <f t="shared" si="1258"/>
        <v>0</v>
      </c>
      <c r="Y1178" s="59"/>
      <c r="Z1178" s="1521">
        <f>1000</f>
        <v>1000</v>
      </c>
      <c r="AA1178" s="1521"/>
      <c r="AB1178" s="1521"/>
      <c r="AC1178" s="1521"/>
      <c r="AD1178" s="1521"/>
      <c r="AE1178" s="59"/>
      <c r="AF1178" s="59"/>
      <c r="AG1178" s="59">
        <f t="shared" si="1254"/>
        <v>0</v>
      </c>
      <c r="AH1178" s="59">
        <f t="shared" si="1259"/>
        <v>1000</v>
      </c>
      <c r="AI1178" s="59">
        <f t="shared" si="1255"/>
        <v>0</v>
      </c>
      <c r="AJ1178" s="59">
        <f t="shared" si="1260"/>
        <v>0</v>
      </c>
      <c r="AK1178" s="59">
        <f t="shared" si="1261"/>
        <v>1000</v>
      </c>
      <c r="AL1178" s="59">
        <f t="shared" si="1256"/>
        <v>1000</v>
      </c>
      <c r="AM1178" s="1746"/>
    </row>
    <row r="1179" spans="1:39" x14ac:dyDescent="0.2">
      <c r="A1179" s="1055" t="s">
        <v>199</v>
      </c>
      <c r="B1179" s="1057">
        <v>244</v>
      </c>
      <c r="C1179" s="14"/>
      <c r="D1179" s="58"/>
      <c r="E1179" s="58"/>
      <c r="F1179" s="58"/>
      <c r="G1179" s="58"/>
      <c r="H1179" s="58"/>
      <c r="I1179" s="58"/>
      <c r="J1179" s="58"/>
      <c r="K1179" s="58"/>
      <c r="L1179" s="58"/>
      <c r="M1179" s="58"/>
      <c r="N1179" s="58"/>
      <c r="O1179" s="58"/>
      <c r="P1179" s="58"/>
      <c r="Q1179" s="58"/>
      <c r="R1179" s="58"/>
      <c r="S1179" s="58">
        <f t="shared" si="1206"/>
        <v>0</v>
      </c>
      <c r="T1179" s="58">
        <f t="shared" si="1207"/>
        <v>0</v>
      </c>
      <c r="U1179" s="58">
        <f t="shared" si="1257"/>
        <v>0</v>
      </c>
      <c r="V1179" s="58">
        <f t="shared" si="1252"/>
        <v>0</v>
      </c>
      <c r="W1179" s="58">
        <f t="shared" si="1253"/>
        <v>0</v>
      </c>
      <c r="X1179" s="59">
        <f t="shared" si="1258"/>
        <v>0</v>
      </c>
      <c r="Y1179" s="59"/>
      <c r="Z1179" s="1521"/>
      <c r="AA1179" s="1521"/>
      <c r="AB1179" s="1521"/>
      <c r="AC1179" s="1521"/>
      <c r="AD1179" s="1521"/>
      <c r="AE1179" s="59"/>
      <c r="AF1179" s="59"/>
      <c r="AG1179" s="59">
        <f t="shared" si="1254"/>
        <v>0</v>
      </c>
      <c r="AH1179" s="59">
        <f t="shared" si="1259"/>
        <v>0</v>
      </c>
      <c r="AI1179" s="59">
        <f t="shared" si="1255"/>
        <v>0</v>
      </c>
      <c r="AJ1179" s="59">
        <f t="shared" si="1260"/>
        <v>0</v>
      </c>
      <c r="AK1179" s="59">
        <f t="shared" si="1261"/>
        <v>0</v>
      </c>
      <c r="AL1179" s="59">
        <f t="shared" si="1256"/>
        <v>0</v>
      </c>
      <c r="AM1179" s="1746"/>
    </row>
    <row r="1180" spans="1:39" x14ac:dyDescent="0.2">
      <c r="A1180" s="1055" t="s">
        <v>200</v>
      </c>
      <c r="B1180" s="1057">
        <v>244</v>
      </c>
      <c r="C1180" s="14"/>
      <c r="D1180" s="58"/>
      <c r="E1180" s="58"/>
      <c r="F1180" s="58"/>
      <c r="G1180" s="58"/>
      <c r="H1180" s="58"/>
      <c r="I1180" s="58"/>
      <c r="J1180" s="58"/>
      <c r="K1180" s="58"/>
      <c r="L1180" s="58"/>
      <c r="M1180" s="58"/>
      <c r="N1180" s="58"/>
      <c r="O1180" s="58"/>
      <c r="P1180" s="58"/>
      <c r="Q1180" s="58"/>
      <c r="R1180" s="58"/>
      <c r="S1180" s="58">
        <f t="shared" si="1206"/>
        <v>0</v>
      </c>
      <c r="T1180" s="58">
        <f t="shared" si="1207"/>
        <v>0</v>
      </c>
      <c r="U1180" s="58">
        <f t="shared" si="1257"/>
        <v>0</v>
      </c>
      <c r="V1180" s="58">
        <f t="shared" si="1252"/>
        <v>0</v>
      </c>
      <c r="W1180" s="58">
        <f t="shared" si="1253"/>
        <v>0</v>
      </c>
      <c r="X1180" s="59">
        <f t="shared" si="1258"/>
        <v>0</v>
      </c>
      <c r="Y1180" s="59"/>
      <c r="Z1180" s="1521"/>
      <c r="AA1180" s="1521"/>
      <c r="AB1180" s="1521"/>
      <c r="AC1180" s="1521"/>
      <c r="AD1180" s="1521"/>
      <c r="AE1180" s="59"/>
      <c r="AF1180" s="59"/>
      <c r="AG1180" s="59">
        <f t="shared" si="1254"/>
        <v>0</v>
      </c>
      <c r="AH1180" s="59">
        <f t="shared" si="1259"/>
        <v>0</v>
      </c>
      <c r="AI1180" s="59">
        <f t="shared" si="1255"/>
        <v>0</v>
      </c>
      <c r="AJ1180" s="59">
        <f t="shared" si="1260"/>
        <v>0</v>
      </c>
      <c r="AK1180" s="59">
        <f t="shared" si="1261"/>
        <v>0</v>
      </c>
      <c r="AL1180" s="59">
        <f t="shared" si="1256"/>
        <v>0</v>
      </c>
      <c r="AM1180" s="1746"/>
    </row>
    <row r="1181" spans="1:39" x14ac:dyDescent="0.2">
      <c r="A1181" s="1055" t="s">
        <v>201</v>
      </c>
      <c r="B1181" s="1057">
        <v>244</v>
      </c>
      <c r="C1181" s="14"/>
      <c r="D1181" s="58"/>
      <c r="E1181" s="58">
        <f>7000+42149-22249</f>
        <v>26900</v>
      </c>
      <c r="F1181" s="58">
        <f>15000+41790-20090</f>
        <v>36700</v>
      </c>
      <c r="G1181" s="58"/>
      <c r="H1181" s="58"/>
      <c r="I1181" s="58"/>
      <c r="J1181" s="58"/>
      <c r="K1181" s="58"/>
      <c r="L1181" s="58"/>
      <c r="M1181" s="58"/>
      <c r="N1181" s="58"/>
      <c r="O1181" s="58"/>
      <c r="P1181" s="58"/>
      <c r="Q1181" s="58"/>
      <c r="R1181" s="58"/>
      <c r="S1181" s="58">
        <f t="shared" si="1206"/>
        <v>26900</v>
      </c>
      <c r="T1181" s="58">
        <f t="shared" si="1207"/>
        <v>36700</v>
      </c>
      <c r="U1181" s="58">
        <f t="shared" si="1257"/>
        <v>0</v>
      </c>
      <c r="V1181" s="58">
        <f t="shared" si="1252"/>
        <v>0</v>
      </c>
      <c r="W1181" s="58">
        <f t="shared" si="1253"/>
        <v>0</v>
      </c>
      <c r="X1181" s="59">
        <f t="shared" si="1258"/>
        <v>63600</v>
      </c>
      <c r="Y1181" s="59"/>
      <c r="Z1181" s="1521"/>
      <c r="AA1181" s="1521"/>
      <c r="AB1181" s="1521"/>
      <c r="AC1181" s="1521"/>
      <c r="AD1181" s="1521"/>
      <c r="AE1181" s="59"/>
      <c r="AF1181" s="59"/>
      <c r="AG1181" s="59">
        <f t="shared" si="1254"/>
        <v>0</v>
      </c>
      <c r="AH1181" s="59">
        <f t="shared" si="1259"/>
        <v>0</v>
      </c>
      <c r="AI1181" s="59">
        <f t="shared" si="1255"/>
        <v>0</v>
      </c>
      <c r="AJ1181" s="59">
        <f t="shared" si="1260"/>
        <v>0</v>
      </c>
      <c r="AK1181" s="59">
        <f t="shared" si="1261"/>
        <v>0</v>
      </c>
      <c r="AL1181" s="59">
        <f t="shared" si="1256"/>
        <v>63600</v>
      </c>
      <c r="AM1181" s="1746"/>
    </row>
    <row r="1182" spans="1:39" x14ac:dyDescent="0.2">
      <c r="A1182" s="1055" t="s">
        <v>202</v>
      </c>
      <c r="B1182" s="1057">
        <v>244</v>
      </c>
      <c r="C1182" s="14"/>
      <c r="D1182" s="58"/>
      <c r="E1182" s="58"/>
      <c r="F1182" s="58"/>
      <c r="G1182" s="58"/>
      <c r="H1182" s="58"/>
      <c r="I1182" s="58"/>
      <c r="J1182" s="58"/>
      <c r="K1182" s="58"/>
      <c r="L1182" s="58"/>
      <c r="M1182" s="58"/>
      <c r="N1182" s="58"/>
      <c r="O1182" s="58"/>
      <c r="P1182" s="58"/>
      <c r="Q1182" s="58"/>
      <c r="R1182" s="58"/>
      <c r="S1182" s="58">
        <f t="shared" si="1206"/>
        <v>0</v>
      </c>
      <c r="T1182" s="58">
        <f t="shared" si="1207"/>
        <v>0</v>
      </c>
      <c r="U1182" s="58">
        <f t="shared" si="1257"/>
        <v>0</v>
      </c>
      <c r="V1182" s="58">
        <f t="shared" si="1252"/>
        <v>0</v>
      </c>
      <c r="W1182" s="58">
        <f t="shared" si="1253"/>
        <v>0</v>
      </c>
      <c r="X1182" s="59">
        <f t="shared" si="1258"/>
        <v>0</v>
      </c>
      <c r="Y1182" s="59"/>
      <c r="Z1182" s="1521"/>
      <c r="AA1182" s="1521"/>
      <c r="AB1182" s="1521"/>
      <c r="AC1182" s="1521"/>
      <c r="AD1182" s="1521"/>
      <c r="AE1182" s="59"/>
      <c r="AF1182" s="59"/>
      <c r="AG1182" s="59">
        <f t="shared" si="1254"/>
        <v>0</v>
      </c>
      <c r="AH1182" s="59">
        <f t="shared" si="1259"/>
        <v>0</v>
      </c>
      <c r="AI1182" s="59">
        <f t="shared" si="1255"/>
        <v>0</v>
      </c>
      <c r="AJ1182" s="59">
        <f t="shared" si="1260"/>
        <v>0</v>
      </c>
      <c r="AK1182" s="59">
        <f t="shared" si="1261"/>
        <v>0</v>
      </c>
      <c r="AL1182" s="59">
        <f t="shared" si="1256"/>
        <v>0</v>
      </c>
      <c r="AM1182" s="1746"/>
    </row>
    <row r="1183" spans="1:39" x14ac:dyDescent="0.2">
      <c r="A1183" s="1056" t="s">
        <v>246</v>
      </c>
      <c r="B1183" s="1057">
        <v>244</v>
      </c>
      <c r="C1183" s="15"/>
      <c r="D1183" s="58"/>
      <c r="E1183" s="58">
        <f>50000-14071.98</f>
        <v>35928.020000000004</v>
      </c>
      <c r="F1183" s="58">
        <f>7000+100000-29902.68</f>
        <v>77097.320000000007</v>
      </c>
      <c r="G1183" s="58"/>
      <c r="H1183" s="58"/>
      <c r="I1183" s="58"/>
      <c r="J1183" s="58"/>
      <c r="K1183" s="58"/>
      <c r="L1183" s="58"/>
      <c r="M1183" s="58"/>
      <c r="N1183" s="58"/>
      <c r="O1183" s="58"/>
      <c r="P1183" s="58"/>
      <c r="Q1183" s="58"/>
      <c r="R1183" s="58"/>
      <c r="S1183" s="58">
        <f t="shared" si="1206"/>
        <v>35928.020000000004</v>
      </c>
      <c r="T1183" s="58">
        <f t="shared" si="1207"/>
        <v>77097.320000000007</v>
      </c>
      <c r="U1183" s="58">
        <f t="shared" si="1257"/>
        <v>0</v>
      </c>
      <c r="V1183" s="58">
        <f t="shared" si="1252"/>
        <v>0</v>
      </c>
      <c r="W1183" s="58">
        <f t="shared" si="1253"/>
        <v>0</v>
      </c>
      <c r="X1183" s="59">
        <f t="shared" si="1258"/>
        <v>113025.34000000001</v>
      </c>
      <c r="Y1183" s="59"/>
      <c r="Z1183" s="1521"/>
      <c r="AA1183" s="1521"/>
      <c r="AB1183" s="1521"/>
      <c r="AC1183" s="1521"/>
      <c r="AD1183" s="1521"/>
      <c r="AE1183" s="59"/>
      <c r="AF1183" s="59"/>
      <c r="AG1183" s="59">
        <f t="shared" si="1254"/>
        <v>0</v>
      </c>
      <c r="AH1183" s="59">
        <f t="shared" si="1259"/>
        <v>0</v>
      </c>
      <c r="AI1183" s="59">
        <f t="shared" si="1255"/>
        <v>0</v>
      </c>
      <c r="AJ1183" s="59">
        <f t="shared" si="1260"/>
        <v>0</v>
      </c>
      <c r="AK1183" s="59">
        <f t="shared" si="1261"/>
        <v>0</v>
      </c>
      <c r="AL1183" s="59">
        <f t="shared" si="1256"/>
        <v>113025.34000000001</v>
      </c>
      <c r="AM1183" s="1746"/>
    </row>
    <row r="1184" spans="1:39" x14ac:dyDescent="0.2">
      <c r="A1184" s="1056" t="s">
        <v>248</v>
      </c>
      <c r="B1184" s="1057">
        <v>244</v>
      </c>
      <c r="C1184" s="15"/>
      <c r="D1184" s="58"/>
      <c r="E1184" s="58"/>
      <c r="F1184" s="58"/>
      <c r="G1184" s="58"/>
      <c r="H1184" s="58"/>
      <c r="I1184" s="58"/>
      <c r="J1184" s="58"/>
      <c r="K1184" s="58"/>
      <c r="L1184" s="58"/>
      <c r="M1184" s="58"/>
      <c r="N1184" s="58"/>
      <c r="O1184" s="58"/>
      <c r="P1184" s="58"/>
      <c r="Q1184" s="58"/>
      <c r="R1184" s="58"/>
      <c r="S1184" s="58">
        <f t="shared" si="1206"/>
        <v>0</v>
      </c>
      <c r="T1184" s="58">
        <f t="shared" si="1207"/>
        <v>0</v>
      </c>
      <c r="U1184" s="58">
        <f t="shared" si="1257"/>
        <v>0</v>
      </c>
      <c r="V1184" s="58">
        <f t="shared" si="1252"/>
        <v>0</v>
      </c>
      <c r="W1184" s="58">
        <f t="shared" si="1253"/>
        <v>0</v>
      </c>
      <c r="X1184" s="59">
        <f t="shared" si="1258"/>
        <v>0</v>
      </c>
      <c r="Y1184" s="59"/>
      <c r="Z1184" s="1521"/>
      <c r="AA1184" s="1521"/>
      <c r="AB1184" s="1521"/>
      <c r="AC1184" s="1521"/>
      <c r="AD1184" s="1521"/>
      <c r="AE1184" s="59"/>
      <c r="AF1184" s="59"/>
      <c r="AG1184" s="59">
        <f t="shared" si="1254"/>
        <v>0</v>
      </c>
      <c r="AH1184" s="59">
        <f t="shared" si="1259"/>
        <v>0</v>
      </c>
      <c r="AI1184" s="59">
        <f t="shared" si="1255"/>
        <v>0</v>
      </c>
      <c r="AJ1184" s="59">
        <f t="shared" si="1260"/>
        <v>0</v>
      </c>
      <c r="AK1184" s="59">
        <f t="shared" si="1261"/>
        <v>0</v>
      </c>
      <c r="AL1184" s="59">
        <f t="shared" si="1256"/>
        <v>0</v>
      </c>
      <c r="AM1184" s="1746"/>
    </row>
    <row r="1185" spans="1:39" x14ac:dyDescent="0.2">
      <c r="A1185" s="1050">
        <v>227</v>
      </c>
      <c r="B1185" s="1051">
        <v>244</v>
      </c>
      <c r="C1185" s="11"/>
      <c r="D1185" s="58"/>
      <c r="E1185" s="58"/>
      <c r="F1185" s="58"/>
      <c r="G1185" s="58"/>
      <c r="H1185" s="58"/>
      <c r="I1185" s="58"/>
      <c r="J1185" s="58"/>
      <c r="K1185" s="58"/>
      <c r="L1185" s="58"/>
      <c r="M1185" s="58"/>
      <c r="N1185" s="58"/>
      <c r="O1185" s="58"/>
      <c r="P1185" s="58"/>
      <c r="Q1185" s="58"/>
      <c r="R1185" s="58"/>
      <c r="S1185" s="58">
        <f>D1185+E1185+J1185+K1185</f>
        <v>0</v>
      </c>
      <c r="T1185" s="58">
        <f>F1185+G1185+L1185+M1185</f>
        <v>0</v>
      </c>
      <c r="U1185" s="58">
        <f t="shared" si="1257"/>
        <v>0</v>
      </c>
      <c r="V1185" s="58">
        <f t="shared" si="1252"/>
        <v>0</v>
      </c>
      <c r="W1185" s="58">
        <f t="shared" si="1253"/>
        <v>0</v>
      </c>
      <c r="X1185" s="59">
        <f t="shared" si="1258"/>
        <v>0</v>
      </c>
      <c r="Y1185" s="59"/>
      <c r="Z1185" s="1521"/>
      <c r="AA1185" s="1521"/>
      <c r="AB1185" s="1521"/>
      <c r="AC1185" s="1521"/>
      <c r="AD1185" s="1521"/>
      <c r="AE1185" s="59"/>
      <c r="AF1185" s="59"/>
      <c r="AG1185" s="59">
        <f t="shared" si="1254"/>
        <v>0</v>
      </c>
      <c r="AH1185" s="59">
        <f t="shared" si="1259"/>
        <v>0</v>
      </c>
      <c r="AI1185" s="59">
        <f t="shared" si="1255"/>
        <v>0</v>
      </c>
      <c r="AJ1185" s="59">
        <f t="shared" si="1260"/>
        <v>0</v>
      </c>
      <c r="AK1185" s="59">
        <f t="shared" si="1261"/>
        <v>0</v>
      </c>
      <c r="AL1185" s="59">
        <f t="shared" si="1256"/>
        <v>0</v>
      </c>
      <c r="AM1185" s="1746"/>
    </row>
    <row r="1186" spans="1:39" x14ac:dyDescent="0.2">
      <c r="A1186" s="1056">
        <v>262</v>
      </c>
      <c r="B1186" s="1049">
        <v>112</v>
      </c>
      <c r="C1186" s="15"/>
      <c r="D1186" s="58"/>
      <c r="E1186" s="58"/>
      <c r="F1186" s="58"/>
      <c r="G1186" s="58"/>
      <c r="H1186" s="58"/>
      <c r="I1186" s="58"/>
      <c r="J1186" s="58"/>
      <c r="K1186" s="58"/>
      <c r="L1186" s="58"/>
      <c r="M1186" s="58"/>
      <c r="N1186" s="58"/>
      <c r="O1186" s="58"/>
      <c r="P1186" s="58"/>
      <c r="Q1186" s="58"/>
      <c r="R1186" s="58"/>
      <c r="S1186" s="58">
        <f t="shared" si="1206"/>
        <v>0</v>
      </c>
      <c r="T1186" s="58">
        <f t="shared" si="1207"/>
        <v>0</v>
      </c>
      <c r="U1186" s="58">
        <f t="shared" si="1257"/>
        <v>0</v>
      </c>
      <c r="V1186" s="58">
        <f t="shared" si="1252"/>
        <v>0</v>
      </c>
      <c r="W1186" s="58">
        <f t="shared" si="1253"/>
        <v>0</v>
      </c>
      <c r="X1186" s="59">
        <f t="shared" si="1258"/>
        <v>0</v>
      </c>
      <c r="Y1186" s="59"/>
      <c r="Z1186" s="1521"/>
      <c r="AA1186" s="1521"/>
      <c r="AB1186" s="1521"/>
      <c r="AC1186" s="1521"/>
      <c r="AD1186" s="1521"/>
      <c r="AE1186" s="59"/>
      <c r="AF1186" s="59"/>
      <c r="AG1186" s="59">
        <f t="shared" si="1254"/>
        <v>0</v>
      </c>
      <c r="AH1186" s="59">
        <f t="shared" si="1259"/>
        <v>0</v>
      </c>
      <c r="AI1186" s="59">
        <f t="shared" si="1255"/>
        <v>0</v>
      </c>
      <c r="AJ1186" s="59">
        <f t="shared" si="1260"/>
        <v>0</v>
      </c>
      <c r="AK1186" s="59">
        <f t="shared" si="1261"/>
        <v>0</v>
      </c>
      <c r="AL1186" s="59">
        <f t="shared" si="1256"/>
        <v>0</v>
      </c>
      <c r="AM1186" s="1746"/>
    </row>
    <row r="1187" spans="1:39" x14ac:dyDescent="0.2">
      <c r="A1187" s="1056">
        <v>262</v>
      </c>
      <c r="B1187" s="1049">
        <v>119</v>
      </c>
      <c r="C1187" s="15"/>
      <c r="D1187" s="58"/>
      <c r="E1187" s="58"/>
      <c r="F1187" s="58"/>
      <c r="G1187" s="58"/>
      <c r="H1187" s="58"/>
      <c r="I1187" s="58"/>
      <c r="J1187" s="58"/>
      <c r="K1187" s="58"/>
      <c r="L1187" s="58"/>
      <c r="M1187" s="58"/>
      <c r="N1187" s="58"/>
      <c r="O1187" s="58"/>
      <c r="P1187" s="58"/>
      <c r="Q1187" s="58"/>
      <c r="R1187" s="58"/>
      <c r="S1187" s="58">
        <f t="shared" si="1206"/>
        <v>0</v>
      </c>
      <c r="T1187" s="58">
        <f t="shared" si="1207"/>
        <v>0</v>
      </c>
      <c r="U1187" s="58">
        <f t="shared" si="1257"/>
        <v>0</v>
      </c>
      <c r="V1187" s="58">
        <f t="shared" si="1252"/>
        <v>0</v>
      </c>
      <c r="W1187" s="58">
        <f t="shared" si="1253"/>
        <v>0</v>
      </c>
      <c r="X1187" s="59">
        <f t="shared" si="1258"/>
        <v>0</v>
      </c>
      <c r="Y1187" s="59"/>
      <c r="Z1187" s="1521"/>
      <c r="AA1187" s="1521"/>
      <c r="AB1187" s="1521"/>
      <c r="AC1187" s="1521"/>
      <c r="AD1187" s="1521"/>
      <c r="AE1187" s="59"/>
      <c r="AF1187" s="59"/>
      <c r="AG1187" s="59">
        <f t="shared" si="1254"/>
        <v>0</v>
      </c>
      <c r="AH1187" s="59">
        <f t="shared" si="1259"/>
        <v>0</v>
      </c>
      <c r="AI1187" s="59">
        <f t="shared" si="1255"/>
        <v>0</v>
      </c>
      <c r="AJ1187" s="59">
        <f t="shared" si="1260"/>
        <v>0</v>
      </c>
      <c r="AK1187" s="59">
        <f t="shared" si="1261"/>
        <v>0</v>
      </c>
      <c r="AL1187" s="59">
        <f t="shared" si="1256"/>
        <v>0</v>
      </c>
      <c r="AM1187" s="1746"/>
    </row>
    <row r="1188" spans="1:39" x14ac:dyDescent="0.2">
      <c r="A1188" s="1050">
        <v>266</v>
      </c>
      <c r="B1188" s="1051">
        <v>111</v>
      </c>
      <c r="C1188" s="11"/>
      <c r="D1188" s="58"/>
      <c r="E1188" s="58"/>
      <c r="F1188" s="58"/>
      <c r="G1188" s="58"/>
      <c r="H1188" s="58"/>
      <c r="I1188" s="58"/>
      <c r="J1188" s="58"/>
      <c r="K1188" s="58"/>
      <c r="L1188" s="58"/>
      <c r="M1188" s="58"/>
      <c r="N1188" s="58"/>
      <c r="O1188" s="58"/>
      <c r="P1188" s="58"/>
      <c r="Q1188" s="58"/>
      <c r="R1188" s="58"/>
      <c r="S1188" s="58">
        <f>D1188+E1188+J1188+K1188</f>
        <v>0</v>
      </c>
      <c r="T1188" s="58">
        <f>F1188+G1188+L1188+M1188</f>
        <v>0</v>
      </c>
      <c r="U1188" s="58">
        <f>H1188+I1188+N1188+O1188</f>
        <v>0</v>
      </c>
      <c r="V1188" s="58">
        <f>P1188</f>
        <v>0</v>
      </c>
      <c r="W1188" s="58">
        <f t="shared" si="1253"/>
        <v>0</v>
      </c>
      <c r="X1188" s="59">
        <f t="shared" si="1258"/>
        <v>0</v>
      </c>
      <c r="Y1188" s="59"/>
      <c r="Z1188" s="1521"/>
      <c r="AA1188" s="1521"/>
      <c r="AB1188" s="1521"/>
      <c r="AC1188" s="1521"/>
      <c r="AD1188" s="1521"/>
      <c r="AE1188" s="59"/>
      <c r="AF1188" s="59"/>
      <c r="AG1188" s="59">
        <f t="shared" si="1254"/>
        <v>0</v>
      </c>
      <c r="AH1188" s="59">
        <f t="shared" si="1259"/>
        <v>0</v>
      </c>
      <c r="AI1188" s="59">
        <f t="shared" si="1255"/>
        <v>0</v>
      </c>
      <c r="AJ1188" s="59">
        <f t="shared" si="1260"/>
        <v>0</v>
      </c>
      <c r="AK1188" s="59">
        <f t="shared" si="1261"/>
        <v>0</v>
      </c>
      <c r="AL1188" s="59">
        <f t="shared" si="1256"/>
        <v>0</v>
      </c>
      <c r="AM1188" s="1746"/>
    </row>
    <row r="1189" spans="1:39" x14ac:dyDescent="0.2">
      <c r="A1189" s="1050">
        <v>266</v>
      </c>
      <c r="B1189" s="1051">
        <v>112</v>
      </c>
      <c r="C1189" s="11"/>
      <c r="D1189" s="58"/>
      <c r="E1189" s="58"/>
      <c r="F1189" s="58"/>
      <c r="G1189" s="58"/>
      <c r="H1189" s="58"/>
      <c r="I1189" s="58"/>
      <c r="J1189" s="58"/>
      <c r="K1189" s="58"/>
      <c r="L1189" s="58"/>
      <c r="M1189" s="58"/>
      <c r="N1189" s="58"/>
      <c r="O1189" s="58"/>
      <c r="P1189" s="58"/>
      <c r="Q1189" s="58"/>
      <c r="R1189" s="58"/>
      <c r="S1189" s="58">
        <f>D1189+E1189+J1189+K1189</f>
        <v>0</v>
      </c>
      <c r="T1189" s="58">
        <f>F1189+G1189+L1189+M1189</f>
        <v>0</v>
      </c>
      <c r="U1189" s="58">
        <f>H1189+I1189+N1189+O1189</f>
        <v>0</v>
      </c>
      <c r="V1189" s="58">
        <f>P1189</f>
        <v>0</v>
      </c>
      <c r="W1189" s="58">
        <f t="shared" si="1253"/>
        <v>0</v>
      </c>
      <c r="X1189" s="59">
        <f t="shared" si="1258"/>
        <v>0</v>
      </c>
      <c r="Y1189" s="59"/>
      <c r="Z1189" s="1521"/>
      <c r="AA1189" s="1521"/>
      <c r="AB1189" s="1521"/>
      <c r="AC1189" s="1521"/>
      <c r="AD1189" s="1521"/>
      <c r="AE1189" s="59"/>
      <c r="AF1189" s="59"/>
      <c r="AG1189" s="59">
        <f t="shared" si="1254"/>
        <v>0</v>
      </c>
      <c r="AH1189" s="59">
        <f t="shared" si="1259"/>
        <v>0</v>
      </c>
      <c r="AI1189" s="59">
        <f t="shared" si="1255"/>
        <v>0</v>
      </c>
      <c r="AJ1189" s="59">
        <f t="shared" si="1260"/>
        <v>0</v>
      </c>
      <c r="AK1189" s="59">
        <f t="shared" si="1261"/>
        <v>0</v>
      </c>
      <c r="AL1189" s="59">
        <f t="shared" si="1256"/>
        <v>0</v>
      </c>
      <c r="AM1189" s="1746"/>
    </row>
    <row r="1190" spans="1:39" x14ac:dyDescent="0.2">
      <c r="A1190" s="1050">
        <v>266</v>
      </c>
      <c r="B1190" s="1051">
        <v>119</v>
      </c>
      <c r="C1190" s="11"/>
      <c r="D1190" s="58"/>
      <c r="E1190" s="58"/>
      <c r="F1190" s="58"/>
      <c r="G1190" s="58"/>
      <c r="H1190" s="58"/>
      <c r="I1190" s="58"/>
      <c r="J1190" s="58"/>
      <c r="K1190" s="58"/>
      <c r="L1190" s="58"/>
      <c r="M1190" s="58"/>
      <c r="N1190" s="58"/>
      <c r="O1190" s="58"/>
      <c r="P1190" s="58"/>
      <c r="Q1190" s="58"/>
      <c r="R1190" s="58"/>
      <c r="S1190" s="58">
        <f>D1190+E1190+J1190+K1190</f>
        <v>0</v>
      </c>
      <c r="T1190" s="58">
        <f>F1190+G1190+L1190+M1190</f>
        <v>0</v>
      </c>
      <c r="U1190" s="58">
        <f>H1190+I1190+N1190+O1190</f>
        <v>0</v>
      </c>
      <c r="V1190" s="58">
        <f>P1190</f>
        <v>0</v>
      </c>
      <c r="W1190" s="58">
        <f t="shared" si="1253"/>
        <v>0</v>
      </c>
      <c r="X1190" s="59">
        <f t="shared" si="1258"/>
        <v>0</v>
      </c>
      <c r="Y1190" s="59"/>
      <c r="Z1190" s="1521"/>
      <c r="AA1190" s="1521"/>
      <c r="AB1190" s="1521"/>
      <c r="AC1190" s="1521"/>
      <c r="AD1190" s="1521"/>
      <c r="AE1190" s="59"/>
      <c r="AF1190" s="59"/>
      <c r="AG1190" s="59">
        <f t="shared" si="1254"/>
        <v>0</v>
      </c>
      <c r="AH1190" s="59">
        <f t="shared" si="1259"/>
        <v>0</v>
      </c>
      <c r="AI1190" s="59">
        <f t="shared" si="1255"/>
        <v>0</v>
      </c>
      <c r="AJ1190" s="59">
        <f t="shared" si="1260"/>
        <v>0</v>
      </c>
      <c r="AK1190" s="59">
        <f t="shared" si="1261"/>
        <v>0</v>
      </c>
      <c r="AL1190" s="59">
        <f t="shared" si="1256"/>
        <v>0</v>
      </c>
      <c r="AM1190" s="1746"/>
    </row>
    <row r="1191" spans="1:39" hidden="1" x14ac:dyDescent="0.2">
      <c r="A1191" s="1050">
        <v>267</v>
      </c>
      <c r="B1191" s="1051">
        <v>112</v>
      </c>
      <c r="C1191" s="11"/>
      <c r="D1191" s="58"/>
      <c r="E1191" s="58"/>
      <c r="F1191" s="58"/>
      <c r="G1191" s="58"/>
      <c r="H1191" s="58"/>
      <c r="I1191" s="58"/>
      <c r="J1191" s="58"/>
      <c r="K1191" s="58"/>
      <c r="L1191" s="58"/>
      <c r="M1191" s="58"/>
      <c r="N1191" s="58"/>
      <c r="O1191" s="58"/>
      <c r="P1191" s="58"/>
      <c r="Q1191" s="58"/>
      <c r="R1191" s="58"/>
      <c r="S1191" s="58">
        <f>D1191+E1191+J1191+K1191</f>
        <v>0</v>
      </c>
      <c r="T1191" s="58">
        <f>F1191+G1191+L1191+M1191</f>
        <v>0</v>
      </c>
      <c r="U1191" s="58">
        <f>H1191+I1191+N1191+O1191</f>
        <v>0</v>
      </c>
      <c r="V1191" s="58">
        <f>P1191</f>
        <v>0</v>
      </c>
      <c r="W1191" s="58">
        <f t="shared" si="1253"/>
        <v>0</v>
      </c>
      <c r="X1191" s="59">
        <f t="shared" si="1258"/>
        <v>0</v>
      </c>
      <c r="Y1191" s="59"/>
      <c r="Z1191" s="1521"/>
      <c r="AA1191" s="1521"/>
      <c r="AB1191" s="1521"/>
      <c r="AC1191" s="1521"/>
      <c r="AD1191" s="1521"/>
      <c r="AE1191" s="59"/>
      <c r="AF1191" s="59"/>
      <c r="AG1191" s="59">
        <f t="shared" si="1254"/>
        <v>0</v>
      </c>
      <c r="AH1191" s="59">
        <f t="shared" si="1259"/>
        <v>0</v>
      </c>
      <c r="AI1191" s="59">
        <f t="shared" si="1255"/>
        <v>0</v>
      </c>
      <c r="AJ1191" s="59">
        <f t="shared" si="1260"/>
        <v>0</v>
      </c>
      <c r="AK1191" s="59">
        <f t="shared" si="1261"/>
        <v>0</v>
      </c>
      <c r="AL1191" s="59">
        <f t="shared" si="1256"/>
        <v>0</v>
      </c>
      <c r="AM1191" s="1746"/>
    </row>
    <row r="1192" spans="1:39" x14ac:dyDescent="0.2">
      <c r="A1192" s="1056">
        <v>291</v>
      </c>
      <c r="B1192" s="1147">
        <v>851</v>
      </c>
      <c r="C1192" s="15"/>
      <c r="D1192" s="58"/>
      <c r="E1192" s="58"/>
      <c r="F1192" s="58"/>
      <c r="G1192" s="58"/>
      <c r="H1192" s="58"/>
      <c r="I1192" s="58"/>
      <c r="J1192" s="58"/>
      <c r="K1192" s="58"/>
      <c r="L1192" s="58"/>
      <c r="M1192" s="58"/>
      <c r="N1192" s="58"/>
      <c r="O1192" s="58"/>
      <c r="P1192" s="58"/>
      <c r="Q1192" s="58"/>
      <c r="R1192" s="58"/>
      <c r="S1192" s="58">
        <f t="shared" si="1206"/>
        <v>0</v>
      </c>
      <c r="T1192" s="58">
        <f t="shared" si="1207"/>
        <v>0</v>
      </c>
      <c r="U1192" s="58">
        <f t="shared" si="1257"/>
        <v>0</v>
      </c>
      <c r="V1192" s="58">
        <f t="shared" si="1252"/>
        <v>0</v>
      </c>
      <c r="W1192" s="58">
        <f t="shared" si="1253"/>
        <v>0</v>
      </c>
      <c r="X1192" s="59">
        <f t="shared" si="1258"/>
        <v>0</v>
      </c>
      <c r="Y1192" s="59"/>
      <c r="Z1192" s="1521"/>
      <c r="AA1192" s="1521"/>
      <c r="AB1192" s="1521"/>
      <c r="AC1192" s="1521"/>
      <c r="AD1192" s="1521"/>
      <c r="AE1192" s="59"/>
      <c r="AF1192" s="59"/>
      <c r="AG1192" s="59">
        <f t="shared" si="1254"/>
        <v>0</v>
      </c>
      <c r="AH1192" s="59">
        <f t="shared" si="1259"/>
        <v>0</v>
      </c>
      <c r="AI1192" s="59">
        <f t="shared" si="1255"/>
        <v>0</v>
      </c>
      <c r="AJ1192" s="59">
        <f t="shared" si="1260"/>
        <v>0</v>
      </c>
      <c r="AK1192" s="59">
        <f t="shared" si="1261"/>
        <v>0</v>
      </c>
      <c r="AL1192" s="59">
        <f t="shared" si="1256"/>
        <v>0</v>
      </c>
      <c r="AM1192" s="1746"/>
    </row>
    <row r="1193" spans="1:39" x14ac:dyDescent="0.2">
      <c r="A1193" s="1056">
        <v>291</v>
      </c>
      <c r="B1193" s="1147">
        <v>851</v>
      </c>
      <c r="C1193" s="15"/>
      <c r="D1193" s="58"/>
      <c r="E1193" s="58"/>
      <c r="F1193" s="58"/>
      <c r="G1193" s="58"/>
      <c r="H1193" s="58"/>
      <c r="I1193" s="58"/>
      <c r="J1193" s="58"/>
      <c r="K1193" s="58"/>
      <c r="L1193" s="58"/>
      <c r="M1193" s="58"/>
      <c r="N1193" s="58"/>
      <c r="O1193" s="58"/>
      <c r="P1193" s="58"/>
      <c r="Q1193" s="58"/>
      <c r="R1193" s="58"/>
      <c r="S1193" s="58">
        <f t="shared" si="1206"/>
        <v>0</v>
      </c>
      <c r="T1193" s="58">
        <f t="shared" si="1207"/>
        <v>0</v>
      </c>
      <c r="U1193" s="58">
        <f t="shared" si="1257"/>
        <v>0</v>
      </c>
      <c r="V1193" s="58">
        <f t="shared" si="1252"/>
        <v>0</v>
      </c>
      <c r="W1193" s="58">
        <f t="shared" si="1253"/>
        <v>0</v>
      </c>
      <c r="X1193" s="59">
        <f t="shared" si="1258"/>
        <v>0</v>
      </c>
      <c r="Y1193" s="59"/>
      <c r="Z1193" s="1521"/>
      <c r="AA1193" s="1521"/>
      <c r="AB1193" s="1521"/>
      <c r="AC1193" s="1521"/>
      <c r="AD1193" s="1521"/>
      <c r="AE1193" s="59"/>
      <c r="AF1193" s="59"/>
      <c r="AG1193" s="59">
        <f t="shared" si="1254"/>
        <v>0</v>
      </c>
      <c r="AH1193" s="59">
        <f t="shared" si="1259"/>
        <v>0</v>
      </c>
      <c r="AI1193" s="59">
        <f t="shared" si="1255"/>
        <v>0</v>
      </c>
      <c r="AJ1193" s="59">
        <f t="shared" si="1260"/>
        <v>0</v>
      </c>
      <c r="AK1193" s="59">
        <f t="shared" si="1261"/>
        <v>0</v>
      </c>
      <c r="AL1193" s="59">
        <f t="shared" si="1256"/>
        <v>0</v>
      </c>
      <c r="AM1193" s="1746"/>
    </row>
    <row r="1194" spans="1:39" x14ac:dyDescent="0.2">
      <c r="A1194" s="1056">
        <v>291</v>
      </c>
      <c r="B1194" s="1049">
        <v>852</v>
      </c>
      <c r="C1194" s="15"/>
      <c r="D1194" s="58"/>
      <c r="E1194" s="58"/>
      <c r="F1194" s="58"/>
      <c r="G1194" s="58"/>
      <c r="H1194" s="58"/>
      <c r="I1194" s="58"/>
      <c r="J1194" s="58"/>
      <c r="K1194" s="58"/>
      <c r="L1194" s="58"/>
      <c r="M1194" s="58"/>
      <c r="N1194" s="58"/>
      <c r="O1194" s="58"/>
      <c r="P1194" s="58"/>
      <c r="Q1194" s="58"/>
      <c r="R1194" s="58"/>
      <c r="S1194" s="58">
        <f t="shared" ref="S1194:S1199" si="1262">D1194+E1194+J1194+K1194</f>
        <v>0</v>
      </c>
      <c r="T1194" s="58">
        <f t="shared" ref="T1194:T1199" si="1263">F1194+G1194+L1194+M1194</f>
        <v>0</v>
      </c>
      <c r="U1194" s="58">
        <f t="shared" si="1257"/>
        <v>0</v>
      </c>
      <c r="V1194" s="58">
        <f t="shared" si="1252"/>
        <v>0</v>
      </c>
      <c r="W1194" s="58">
        <f t="shared" si="1253"/>
        <v>0</v>
      </c>
      <c r="X1194" s="59">
        <f t="shared" si="1258"/>
        <v>0</v>
      </c>
      <c r="Y1194" s="59"/>
      <c r="Z1194" s="1521"/>
      <c r="AA1194" s="1521"/>
      <c r="AB1194" s="1521"/>
      <c r="AC1194" s="1521"/>
      <c r="AD1194" s="1521"/>
      <c r="AE1194" s="59"/>
      <c r="AF1194" s="59"/>
      <c r="AG1194" s="59">
        <f t="shared" si="1254"/>
        <v>0</v>
      </c>
      <c r="AH1194" s="59">
        <f t="shared" si="1259"/>
        <v>0</v>
      </c>
      <c r="AI1194" s="59">
        <f t="shared" ref="AI1194:AI1199" si="1264">AB1194</f>
        <v>0</v>
      </c>
      <c r="AJ1194" s="59">
        <f t="shared" si="1260"/>
        <v>0</v>
      </c>
      <c r="AK1194" s="59">
        <f t="shared" si="1261"/>
        <v>0</v>
      </c>
      <c r="AL1194" s="59">
        <f t="shared" si="1256"/>
        <v>0</v>
      </c>
      <c r="AM1194" s="1746"/>
    </row>
    <row r="1195" spans="1:39" x14ac:dyDescent="0.2">
      <c r="A1195" s="1056">
        <v>291</v>
      </c>
      <c r="B1195" s="1147">
        <v>853</v>
      </c>
      <c r="C1195" s="15"/>
      <c r="D1195" s="58"/>
      <c r="E1195" s="58"/>
      <c r="F1195" s="58"/>
      <c r="G1195" s="58"/>
      <c r="H1195" s="58"/>
      <c r="I1195" s="58"/>
      <c r="J1195" s="58"/>
      <c r="K1195" s="58"/>
      <c r="L1195" s="58"/>
      <c r="M1195" s="58"/>
      <c r="N1195" s="58"/>
      <c r="O1195" s="58"/>
      <c r="P1195" s="58"/>
      <c r="Q1195" s="58"/>
      <c r="R1195" s="58"/>
      <c r="S1195" s="58">
        <f t="shared" si="1262"/>
        <v>0</v>
      </c>
      <c r="T1195" s="58">
        <f t="shared" si="1263"/>
        <v>0</v>
      </c>
      <c r="U1195" s="58">
        <f t="shared" si="1257"/>
        <v>0</v>
      </c>
      <c r="V1195" s="58">
        <f t="shared" si="1252"/>
        <v>0</v>
      </c>
      <c r="W1195" s="58">
        <f t="shared" si="1253"/>
        <v>0</v>
      </c>
      <c r="X1195" s="59">
        <f t="shared" si="1258"/>
        <v>0</v>
      </c>
      <c r="Y1195" s="59"/>
      <c r="Z1195" s="1521"/>
      <c r="AA1195" s="1521"/>
      <c r="AB1195" s="1521"/>
      <c r="AC1195" s="1521"/>
      <c r="AD1195" s="1521"/>
      <c r="AE1195" s="59"/>
      <c r="AF1195" s="59"/>
      <c r="AG1195" s="59">
        <f t="shared" si="1254"/>
        <v>0</v>
      </c>
      <c r="AH1195" s="59">
        <f t="shared" si="1259"/>
        <v>0</v>
      </c>
      <c r="AI1195" s="59">
        <f t="shared" si="1264"/>
        <v>0</v>
      </c>
      <c r="AJ1195" s="59">
        <f t="shared" si="1260"/>
        <v>0</v>
      </c>
      <c r="AK1195" s="59">
        <f t="shared" si="1261"/>
        <v>0</v>
      </c>
      <c r="AL1195" s="59">
        <f t="shared" si="1256"/>
        <v>0</v>
      </c>
      <c r="AM1195" s="1746"/>
    </row>
    <row r="1196" spans="1:39" x14ac:dyDescent="0.2">
      <c r="A1196" s="1056">
        <v>292</v>
      </c>
      <c r="B1196" s="1049">
        <v>853</v>
      </c>
      <c r="C1196" s="15"/>
      <c r="D1196" s="58"/>
      <c r="E1196" s="58"/>
      <c r="F1196" s="58"/>
      <c r="G1196" s="58"/>
      <c r="H1196" s="58"/>
      <c r="I1196" s="58"/>
      <c r="J1196" s="58"/>
      <c r="K1196" s="58"/>
      <c r="L1196" s="58"/>
      <c r="M1196" s="58"/>
      <c r="N1196" s="58"/>
      <c r="O1196" s="58"/>
      <c r="P1196" s="58"/>
      <c r="Q1196" s="58"/>
      <c r="R1196" s="58"/>
      <c r="S1196" s="58">
        <f t="shared" si="1262"/>
        <v>0</v>
      </c>
      <c r="T1196" s="58">
        <f t="shared" si="1263"/>
        <v>0</v>
      </c>
      <c r="U1196" s="58">
        <f t="shared" si="1257"/>
        <v>0</v>
      </c>
      <c r="V1196" s="58">
        <f t="shared" si="1252"/>
        <v>0</v>
      </c>
      <c r="W1196" s="58">
        <f t="shared" si="1253"/>
        <v>0</v>
      </c>
      <c r="X1196" s="59">
        <f t="shared" si="1258"/>
        <v>0</v>
      </c>
      <c r="Y1196" s="59"/>
      <c r="Z1196" s="1521"/>
      <c r="AA1196" s="1521"/>
      <c r="AB1196" s="1521"/>
      <c r="AC1196" s="1521"/>
      <c r="AD1196" s="1521"/>
      <c r="AE1196" s="59"/>
      <c r="AF1196" s="59"/>
      <c r="AG1196" s="59">
        <f t="shared" si="1254"/>
        <v>0</v>
      </c>
      <c r="AH1196" s="59">
        <f t="shared" si="1259"/>
        <v>0</v>
      </c>
      <c r="AI1196" s="59">
        <f t="shared" si="1264"/>
        <v>0</v>
      </c>
      <c r="AJ1196" s="59">
        <f t="shared" si="1260"/>
        <v>0</v>
      </c>
      <c r="AK1196" s="59">
        <f t="shared" si="1261"/>
        <v>0</v>
      </c>
      <c r="AL1196" s="59">
        <f t="shared" si="1256"/>
        <v>0</v>
      </c>
      <c r="AM1196" s="1746"/>
    </row>
    <row r="1197" spans="1:39" x14ac:dyDescent="0.2">
      <c r="A1197" s="1056">
        <v>293</v>
      </c>
      <c r="B1197" s="1049">
        <v>851</v>
      </c>
      <c r="C1197" s="15"/>
      <c r="D1197" s="58"/>
      <c r="E1197" s="58"/>
      <c r="F1197" s="58"/>
      <c r="G1197" s="58"/>
      <c r="H1197" s="58"/>
      <c r="I1197" s="58"/>
      <c r="J1197" s="58"/>
      <c r="K1197" s="58"/>
      <c r="L1197" s="58"/>
      <c r="M1197" s="58"/>
      <c r="N1197" s="58"/>
      <c r="O1197" s="58"/>
      <c r="P1197" s="58"/>
      <c r="Q1197" s="58"/>
      <c r="R1197" s="58"/>
      <c r="S1197" s="58">
        <f t="shared" si="1262"/>
        <v>0</v>
      </c>
      <c r="T1197" s="58">
        <f t="shared" si="1263"/>
        <v>0</v>
      </c>
      <c r="U1197" s="58">
        <f>H1197+I1197+N1197+O1197</f>
        <v>0</v>
      </c>
      <c r="V1197" s="58">
        <f>P1197</f>
        <v>0</v>
      </c>
      <c r="W1197" s="58">
        <f t="shared" si="1253"/>
        <v>0</v>
      </c>
      <c r="X1197" s="59">
        <f t="shared" si="1258"/>
        <v>0</v>
      </c>
      <c r="Y1197" s="59"/>
      <c r="Z1197" s="1521"/>
      <c r="AA1197" s="1521"/>
      <c r="AB1197" s="1521"/>
      <c r="AC1197" s="1521"/>
      <c r="AD1197" s="1521"/>
      <c r="AE1197" s="59"/>
      <c r="AF1197" s="59"/>
      <c r="AG1197" s="59">
        <f t="shared" si="1254"/>
        <v>0</v>
      </c>
      <c r="AH1197" s="59">
        <f t="shared" si="1259"/>
        <v>0</v>
      </c>
      <c r="AI1197" s="59">
        <f t="shared" si="1264"/>
        <v>0</v>
      </c>
      <c r="AJ1197" s="59">
        <f t="shared" si="1260"/>
        <v>0</v>
      </c>
      <c r="AK1197" s="59">
        <f t="shared" si="1261"/>
        <v>0</v>
      </c>
      <c r="AL1197" s="59">
        <f t="shared" si="1256"/>
        <v>0</v>
      </c>
      <c r="AM1197" s="1746"/>
    </row>
    <row r="1198" spans="1:39" x14ac:dyDescent="0.2">
      <c r="A1198" s="1056">
        <v>293</v>
      </c>
      <c r="B1198" s="1049">
        <v>853</v>
      </c>
      <c r="C1198" s="15"/>
      <c r="D1198" s="58"/>
      <c r="E1198" s="58"/>
      <c r="F1198" s="58"/>
      <c r="G1198" s="58"/>
      <c r="H1198" s="58"/>
      <c r="I1198" s="58"/>
      <c r="J1198" s="58"/>
      <c r="K1198" s="58"/>
      <c r="L1198" s="58"/>
      <c r="M1198" s="58"/>
      <c r="N1198" s="58"/>
      <c r="O1198" s="58"/>
      <c r="P1198" s="58"/>
      <c r="Q1198" s="58"/>
      <c r="R1198" s="58"/>
      <c r="S1198" s="58">
        <f t="shared" si="1262"/>
        <v>0</v>
      </c>
      <c r="T1198" s="58">
        <f t="shared" si="1263"/>
        <v>0</v>
      </c>
      <c r="U1198" s="58">
        <f t="shared" si="1257"/>
        <v>0</v>
      </c>
      <c r="V1198" s="58">
        <f t="shared" si="1252"/>
        <v>0</v>
      </c>
      <c r="W1198" s="58">
        <f t="shared" si="1253"/>
        <v>0</v>
      </c>
      <c r="X1198" s="59">
        <f t="shared" si="1258"/>
        <v>0</v>
      </c>
      <c r="Y1198" s="59"/>
      <c r="Z1198" s="1521"/>
      <c r="AA1198" s="1521"/>
      <c r="AB1198" s="1521"/>
      <c r="AC1198" s="1521"/>
      <c r="AD1198" s="1521"/>
      <c r="AE1198" s="59"/>
      <c r="AF1198" s="59"/>
      <c r="AG1198" s="59">
        <f t="shared" si="1254"/>
        <v>0</v>
      </c>
      <c r="AH1198" s="59">
        <f t="shared" si="1259"/>
        <v>0</v>
      </c>
      <c r="AI1198" s="59">
        <f t="shared" si="1264"/>
        <v>0</v>
      </c>
      <c r="AJ1198" s="59">
        <f t="shared" si="1260"/>
        <v>0</v>
      </c>
      <c r="AK1198" s="59">
        <f t="shared" si="1261"/>
        <v>0</v>
      </c>
      <c r="AL1198" s="59">
        <f t="shared" si="1256"/>
        <v>0</v>
      </c>
      <c r="AM1198" s="1746"/>
    </row>
    <row r="1199" spans="1:39" x14ac:dyDescent="0.2">
      <c r="A1199" s="1056">
        <v>296</v>
      </c>
      <c r="B1199" s="1049">
        <v>244</v>
      </c>
      <c r="C1199" s="15"/>
      <c r="D1199" s="58"/>
      <c r="E1199" s="58"/>
      <c r="F1199" s="58"/>
      <c r="G1199" s="58"/>
      <c r="H1199" s="58"/>
      <c r="I1199" s="58"/>
      <c r="J1199" s="58"/>
      <c r="K1199" s="58"/>
      <c r="L1199" s="58"/>
      <c r="M1199" s="58"/>
      <c r="N1199" s="58"/>
      <c r="O1199" s="58"/>
      <c r="P1199" s="58"/>
      <c r="Q1199" s="58"/>
      <c r="R1199" s="58"/>
      <c r="S1199" s="58">
        <f t="shared" si="1262"/>
        <v>0</v>
      </c>
      <c r="T1199" s="58">
        <f t="shared" si="1263"/>
        <v>0</v>
      </c>
      <c r="U1199" s="58">
        <f t="shared" si="1257"/>
        <v>0</v>
      </c>
      <c r="V1199" s="58">
        <f t="shared" si="1252"/>
        <v>0</v>
      </c>
      <c r="W1199" s="58">
        <f t="shared" si="1253"/>
        <v>0</v>
      </c>
      <c r="X1199" s="59">
        <f t="shared" si="1258"/>
        <v>0</v>
      </c>
      <c r="Y1199" s="59"/>
      <c r="Z1199" s="1521"/>
      <c r="AA1199" s="1521"/>
      <c r="AB1199" s="1521"/>
      <c r="AC1199" s="1521"/>
      <c r="AD1199" s="1521"/>
      <c r="AE1199" s="59"/>
      <c r="AF1199" s="59"/>
      <c r="AG1199" s="59">
        <f t="shared" ref="AG1199:AG1215" si="1265">Y1199+AC1199</f>
        <v>0</v>
      </c>
      <c r="AH1199" s="59">
        <f t="shared" si="1259"/>
        <v>0</v>
      </c>
      <c r="AI1199" s="59">
        <f t="shared" si="1264"/>
        <v>0</v>
      </c>
      <c r="AJ1199" s="59">
        <f t="shared" si="1260"/>
        <v>0</v>
      </c>
      <c r="AK1199" s="59">
        <f t="shared" si="1261"/>
        <v>0</v>
      </c>
      <c r="AL1199" s="59">
        <f t="shared" ref="AL1199:AL1215" si="1266">C1199+X1199+AK1199</f>
        <v>0</v>
      </c>
      <c r="AM1199" s="1746"/>
    </row>
    <row r="1200" spans="1:39" x14ac:dyDescent="0.2">
      <c r="A1200" s="1056">
        <v>296</v>
      </c>
      <c r="B1200" s="1049">
        <v>340</v>
      </c>
      <c r="C1200" s="15"/>
      <c r="D1200" s="58"/>
      <c r="E1200" s="58"/>
      <c r="F1200" s="58"/>
      <c r="G1200" s="58"/>
      <c r="H1200" s="58"/>
      <c r="I1200" s="58"/>
      <c r="J1200" s="58"/>
      <c r="K1200" s="58"/>
      <c r="L1200" s="58"/>
      <c r="M1200" s="58"/>
      <c r="N1200" s="58"/>
      <c r="O1200" s="58"/>
      <c r="P1200" s="58"/>
      <c r="Q1200" s="58"/>
      <c r="R1200" s="58"/>
      <c r="S1200" s="58">
        <f t="shared" si="1206"/>
        <v>0</v>
      </c>
      <c r="T1200" s="58">
        <f t="shared" si="1207"/>
        <v>0</v>
      </c>
      <c r="U1200" s="58">
        <f t="shared" si="1257"/>
        <v>0</v>
      </c>
      <c r="V1200" s="58">
        <f t="shared" si="1252"/>
        <v>0</v>
      </c>
      <c r="W1200" s="58">
        <f t="shared" si="1253"/>
        <v>0</v>
      </c>
      <c r="X1200" s="59">
        <f t="shared" si="1258"/>
        <v>0</v>
      </c>
      <c r="Y1200" s="59"/>
      <c r="Z1200" s="1521"/>
      <c r="AA1200" s="1521"/>
      <c r="AB1200" s="1521"/>
      <c r="AC1200" s="1521"/>
      <c r="AD1200" s="1521"/>
      <c r="AE1200" s="59"/>
      <c r="AF1200" s="59"/>
      <c r="AG1200" s="59">
        <f t="shared" si="1265"/>
        <v>0</v>
      </c>
      <c r="AH1200" s="59">
        <f t="shared" si="1259"/>
        <v>0</v>
      </c>
      <c r="AI1200" s="59">
        <f t="shared" ref="AI1200:AI1215" si="1267">AB1200</f>
        <v>0</v>
      </c>
      <c r="AJ1200" s="59">
        <f t="shared" si="1260"/>
        <v>0</v>
      </c>
      <c r="AK1200" s="59">
        <f t="shared" si="1261"/>
        <v>0</v>
      </c>
      <c r="AL1200" s="59">
        <f t="shared" si="1266"/>
        <v>0</v>
      </c>
      <c r="AM1200" s="1746"/>
    </row>
    <row r="1201" spans="1:39" hidden="1" x14ac:dyDescent="0.2">
      <c r="A1201" s="1056">
        <v>296</v>
      </c>
      <c r="B1201" s="1049">
        <v>360</v>
      </c>
      <c r="C1201" s="15"/>
      <c r="D1201" s="58"/>
      <c r="E1201" s="58"/>
      <c r="F1201" s="58"/>
      <c r="G1201" s="58"/>
      <c r="H1201" s="58"/>
      <c r="I1201" s="58"/>
      <c r="J1201" s="58"/>
      <c r="K1201" s="58"/>
      <c r="L1201" s="58"/>
      <c r="M1201" s="58"/>
      <c r="N1201" s="58"/>
      <c r="O1201" s="58"/>
      <c r="P1201" s="58"/>
      <c r="Q1201" s="58"/>
      <c r="R1201" s="58"/>
      <c r="S1201" s="58">
        <f>D1201+E1201+J1201+K1201</f>
        <v>0</v>
      </c>
      <c r="T1201" s="58">
        <f>F1201+G1201+L1201+M1201</f>
        <v>0</v>
      </c>
      <c r="U1201" s="58">
        <f>H1201+I1201+N1201+O1201</f>
        <v>0</v>
      </c>
      <c r="V1201" s="58">
        <f>P1201</f>
        <v>0</v>
      </c>
      <c r="W1201" s="58">
        <f t="shared" si="1253"/>
        <v>0</v>
      </c>
      <c r="X1201" s="59">
        <f t="shared" si="1258"/>
        <v>0</v>
      </c>
      <c r="Y1201" s="59"/>
      <c r="Z1201" s="1521"/>
      <c r="AA1201" s="1521"/>
      <c r="AB1201" s="1521"/>
      <c r="AC1201" s="1521"/>
      <c r="AD1201" s="1521"/>
      <c r="AE1201" s="59"/>
      <c r="AF1201" s="59"/>
      <c r="AG1201" s="59">
        <f t="shared" si="1265"/>
        <v>0</v>
      </c>
      <c r="AH1201" s="59">
        <f t="shared" si="1259"/>
        <v>0</v>
      </c>
      <c r="AI1201" s="59">
        <f t="shared" si="1267"/>
        <v>0</v>
      </c>
      <c r="AJ1201" s="59">
        <f t="shared" si="1260"/>
        <v>0</v>
      </c>
      <c r="AK1201" s="59">
        <f t="shared" si="1261"/>
        <v>0</v>
      </c>
      <c r="AL1201" s="59">
        <f t="shared" si="1266"/>
        <v>0</v>
      </c>
      <c r="AM1201" s="1746"/>
    </row>
    <row r="1202" spans="1:39" x14ac:dyDescent="0.2">
      <c r="A1202" s="1056">
        <v>296</v>
      </c>
      <c r="B1202" s="1049">
        <v>831</v>
      </c>
      <c r="C1202" s="15"/>
      <c r="D1202" s="58"/>
      <c r="E1202" s="58"/>
      <c r="F1202" s="58"/>
      <c r="G1202" s="58"/>
      <c r="H1202" s="58"/>
      <c r="I1202" s="58"/>
      <c r="J1202" s="58"/>
      <c r="K1202" s="58"/>
      <c r="L1202" s="58"/>
      <c r="M1202" s="58"/>
      <c r="N1202" s="58"/>
      <c r="O1202" s="58"/>
      <c r="P1202" s="58"/>
      <c r="Q1202" s="58"/>
      <c r="R1202" s="58"/>
      <c r="S1202" s="58">
        <f>D1202+E1202+J1202+K1202</f>
        <v>0</v>
      </c>
      <c r="T1202" s="58">
        <f>F1202+G1202+L1202+M1202</f>
        <v>0</v>
      </c>
      <c r="U1202" s="58">
        <f>H1202+I1202+N1202+O1202</f>
        <v>0</v>
      </c>
      <c r="V1202" s="58">
        <f>P1202</f>
        <v>0</v>
      </c>
      <c r="W1202" s="58">
        <f t="shared" si="1253"/>
        <v>0</v>
      </c>
      <c r="X1202" s="59">
        <f t="shared" si="1258"/>
        <v>0</v>
      </c>
      <c r="Y1202" s="59"/>
      <c r="Z1202" s="1521"/>
      <c r="AA1202" s="1521"/>
      <c r="AB1202" s="1521"/>
      <c r="AC1202" s="1521"/>
      <c r="AD1202" s="1521"/>
      <c r="AE1202" s="59"/>
      <c r="AF1202" s="59"/>
      <c r="AG1202" s="59">
        <f t="shared" si="1265"/>
        <v>0</v>
      </c>
      <c r="AH1202" s="59">
        <f t="shared" si="1259"/>
        <v>0</v>
      </c>
      <c r="AI1202" s="59">
        <f t="shared" si="1267"/>
        <v>0</v>
      </c>
      <c r="AJ1202" s="59">
        <f t="shared" si="1260"/>
        <v>0</v>
      </c>
      <c r="AK1202" s="59">
        <f t="shared" si="1261"/>
        <v>0</v>
      </c>
      <c r="AL1202" s="59">
        <f t="shared" si="1266"/>
        <v>0</v>
      </c>
      <c r="AM1202" s="1746"/>
    </row>
    <row r="1203" spans="1:39" x14ac:dyDescent="0.2">
      <c r="A1203" s="1056">
        <v>296</v>
      </c>
      <c r="B1203" s="1049">
        <v>853</v>
      </c>
      <c r="C1203" s="15"/>
      <c r="D1203" s="58"/>
      <c r="E1203" s="58"/>
      <c r="F1203" s="58"/>
      <c r="G1203" s="58"/>
      <c r="H1203" s="58"/>
      <c r="I1203" s="58"/>
      <c r="J1203" s="58"/>
      <c r="K1203" s="58"/>
      <c r="L1203" s="58"/>
      <c r="M1203" s="58"/>
      <c r="N1203" s="58"/>
      <c r="O1203" s="58"/>
      <c r="P1203" s="58"/>
      <c r="Q1203" s="58"/>
      <c r="R1203" s="58"/>
      <c r="S1203" s="58">
        <f>D1203+E1203+J1203+K1203</f>
        <v>0</v>
      </c>
      <c r="T1203" s="58">
        <f>F1203+G1203+L1203+M1203</f>
        <v>0</v>
      </c>
      <c r="U1203" s="58">
        <f t="shared" si="1257"/>
        <v>0</v>
      </c>
      <c r="V1203" s="58">
        <f t="shared" si="1252"/>
        <v>0</v>
      </c>
      <c r="W1203" s="58">
        <f t="shared" si="1253"/>
        <v>0</v>
      </c>
      <c r="X1203" s="59">
        <f t="shared" si="1258"/>
        <v>0</v>
      </c>
      <c r="Y1203" s="59"/>
      <c r="Z1203" s="1521"/>
      <c r="AA1203" s="1521"/>
      <c r="AB1203" s="1521"/>
      <c r="AC1203" s="1521"/>
      <c r="AD1203" s="1521"/>
      <c r="AE1203" s="59"/>
      <c r="AF1203" s="59"/>
      <c r="AG1203" s="59">
        <f t="shared" si="1265"/>
        <v>0</v>
      </c>
      <c r="AH1203" s="59">
        <f t="shared" si="1259"/>
        <v>0</v>
      </c>
      <c r="AI1203" s="59">
        <f t="shared" si="1267"/>
        <v>0</v>
      </c>
      <c r="AJ1203" s="59">
        <f t="shared" si="1260"/>
        <v>0</v>
      </c>
      <c r="AK1203" s="59">
        <f t="shared" si="1261"/>
        <v>0</v>
      </c>
      <c r="AL1203" s="59">
        <f t="shared" si="1266"/>
        <v>0</v>
      </c>
      <c r="AM1203" s="1746"/>
    </row>
    <row r="1204" spans="1:39" x14ac:dyDescent="0.2">
      <c r="A1204" s="1050">
        <v>310</v>
      </c>
      <c r="B1204" s="1057">
        <v>244</v>
      </c>
      <c r="C1204" s="11"/>
      <c r="D1204" s="58"/>
      <c r="E1204" s="58">
        <f>4000+50000-16655.06</f>
        <v>37344.94</v>
      </c>
      <c r="F1204" s="58">
        <f>150000-15651.3</f>
        <v>134348.70000000001</v>
      </c>
      <c r="G1204" s="58"/>
      <c r="H1204" s="58"/>
      <c r="I1204" s="58"/>
      <c r="J1204" s="58"/>
      <c r="K1204" s="58"/>
      <c r="L1204" s="58"/>
      <c r="M1204" s="58"/>
      <c r="N1204" s="58"/>
      <c r="O1204" s="58"/>
      <c r="P1204" s="58"/>
      <c r="Q1204" s="58"/>
      <c r="R1204" s="58"/>
      <c r="S1204" s="58">
        <f t="shared" si="1206"/>
        <v>37344.94</v>
      </c>
      <c r="T1204" s="58">
        <f t="shared" si="1207"/>
        <v>134348.70000000001</v>
      </c>
      <c r="U1204" s="58">
        <f t="shared" si="1257"/>
        <v>0</v>
      </c>
      <c r="V1204" s="58">
        <f t="shared" si="1252"/>
        <v>0</v>
      </c>
      <c r="W1204" s="58">
        <f t="shared" si="1253"/>
        <v>0</v>
      </c>
      <c r="X1204" s="59">
        <f t="shared" si="1258"/>
        <v>171693.64</v>
      </c>
      <c r="Y1204" s="59"/>
      <c r="Z1204" s="1521"/>
      <c r="AA1204" s="1521"/>
      <c r="AB1204" s="1521"/>
      <c r="AC1204" s="1521"/>
      <c r="AD1204" s="1521"/>
      <c r="AE1204" s="59"/>
      <c r="AF1204" s="59"/>
      <c r="AG1204" s="59">
        <f t="shared" si="1265"/>
        <v>0</v>
      </c>
      <c r="AH1204" s="59">
        <f t="shared" si="1259"/>
        <v>0</v>
      </c>
      <c r="AI1204" s="59">
        <f t="shared" si="1267"/>
        <v>0</v>
      </c>
      <c r="AJ1204" s="59">
        <f t="shared" si="1260"/>
        <v>0</v>
      </c>
      <c r="AK1204" s="59">
        <f t="shared" si="1261"/>
        <v>0</v>
      </c>
      <c r="AL1204" s="59">
        <f t="shared" si="1266"/>
        <v>171693.64</v>
      </c>
      <c r="AM1204" s="1746"/>
    </row>
    <row r="1205" spans="1:39" hidden="1" x14ac:dyDescent="0.2">
      <c r="A1205" s="1062">
        <v>320</v>
      </c>
      <c r="B1205" s="1045">
        <v>244</v>
      </c>
      <c r="C1205" s="11"/>
      <c r="D1205" s="58"/>
      <c r="E1205" s="58"/>
      <c r="F1205" s="58"/>
      <c r="G1205" s="58"/>
      <c r="H1205" s="58"/>
      <c r="I1205" s="58"/>
      <c r="J1205" s="58"/>
      <c r="K1205" s="58"/>
      <c r="L1205" s="58"/>
      <c r="M1205" s="58"/>
      <c r="N1205" s="58"/>
      <c r="O1205" s="58"/>
      <c r="P1205" s="58"/>
      <c r="Q1205" s="58"/>
      <c r="R1205" s="58"/>
      <c r="S1205" s="58">
        <f>D1205+E1205+J1205+K1205</f>
        <v>0</v>
      </c>
      <c r="T1205" s="58">
        <f>F1205+G1205+L1205+M1205</f>
        <v>0</v>
      </c>
      <c r="U1205" s="58">
        <f t="shared" si="1257"/>
        <v>0</v>
      </c>
      <c r="V1205" s="58">
        <f t="shared" si="1252"/>
        <v>0</v>
      </c>
      <c r="W1205" s="58">
        <f t="shared" si="1253"/>
        <v>0</v>
      </c>
      <c r="X1205" s="59">
        <f t="shared" si="1258"/>
        <v>0</v>
      </c>
      <c r="Y1205" s="59"/>
      <c r="Z1205" s="1521"/>
      <c r="AA1205" s="1521"/>
      <c r="AB1205" s="1521"/>
      <c r="AC1205" s="1521"/>
      <c r="AD1205" s="1521"/>
      <c r="AE1205" s="59"/>
      <c r="AF1205" s="59"/>
      <c r="AG1205" s="59">
        <f t="shared" si="1265"/>
        <v>0</v>
      </c>
      <c r="AH1205" s="59">
        <f t="shared" si="1259"/>
        <v>0</v>
      </c>
      <c r="AI1205" s="59">
        <f t="shared" si="1267"/>
        <v>0</v>
      </c>
      <c r="AJ1205" s="59">
        <f t="shared" si="1260"/>
        <v>0</v>
      </c>
      <c r="AK1205" s="59">
        <f t="shared" si="1261"/>
        <v>0</v>
      </c>
      <c r="AL1205" s="59">
        <f t="shared" si="1266"/>
        <v>0</v>
      </c>
      <c r="AM1205" s="1746"/>
    </row>
    <row r="1206" spans="1:39" hidden="1" x14ac:dyDescent="0.2">
      <c r="A1206" s="1050">
        <v>340</v>
      </c>
      <c r="B1206" s="1057">
        <v>244</v>
      </c>
      <c r="C1206" s="11"/>
      <c r="D1206" s="58"/>
      <c r="E1206" s="58"/>
      <c r="F1206" s="58"/>
      <c r="G1206" s="58"/>
      <c r="H1206" s="58"/>
      <c r="I1206" s="58"/>
      <c r="J1206" s="58"/>
      <c r="K1206" s="58"/>
      <c r="L1206" s="58"/>
      <c r="M1206" s="58"/>
      <c r="N1206" s="58"/>
      <c r="O1206" s="58"/>
      <c r="P1206" s="58"/>
      <c r="Q1206" s="58"/>
      <c r="R1206" s="58"/>
      <c r="S1206" s="58">
        <f t="shared" si="1206"/>
        <v>0</v>
      </c>
      <c r="T1206" s="58">
        <f t="shared" si="1207"/>
        <v>0</v>
      </c>
      <c r="U1206" s="58">
        <f t="shared" si="1257"/>
        <v>0</v>
      </c>
      <c r="V1206" s="58">
        <f t="shared" si="1252"/>
        <v>0</v>
      </c>
      <c r="W1206" s="58">
        <f t="shared" si="1253"/>
        <v>0</v>
      </c>
      <c r="X1206" s="59">
        <f t="shared" si="1258"/>
        <v>0</v>
      </c>
      <c r="Y1206" s="59"/>
      <c r="Z1206" s="1521"/>
      <c r="AA1206" s="1521"/>
      <c r="AB1206" s="1521"/>
      <c r="AC1206" s="1521"/>
      <c r="AD1206" s="1521"/>
      <c r="AE1206" s="59"/>
      <c r="AF1206" s="59"/>
      <c r="AG1206" s="59">
        <f t="shared" si="1265"/>
        <v>0</v>
      </c>
      <c r="AH1206" s="59">
        <f t="shared" si="1259"/>
        <v>0</v>
      </c>
      <c r="AI1206" s="59">
        <f t="shared" si="1267"/>
        <v>0</v>
      </c>
      <c r="AJ1206" s="59">
        <f t="shared" si="1260"/>
        <v>0</v>
      </c>
      <c r="AK1206" s="59">
        <f t="shared" si="1261"/>
        <v>0</v>
      </c>
      <c r="AL1206" s="59">
        <f t="shared" si="1266"/>
        <v>0</v>
      </c>
      <c r="AM1206" s="1746"/>
    </row>
    <row r="1207" spans="1:39" x14ac:dyDescent="0.2">
      <c r="A1207" s="1050">
        <v>341</v>
      </c>
      <c r="B1207" s="1057">
        <v>244</v>
      </c>
      <c r="C1207" s="11"/>
      <c r="D1207" s="58"/>
      <c r="E1207" s="58"/>
      <c r="F1207" s="58"/>
      <c r="G1207" s="58"/>
      <c r="H1207" s="58"/>
      <c r="I1207" s="58"/>
      <c r="J1207" s="58"/>
      <c r="K1207" s="58"/>
      <c r="L1207" s="58"/>
      <c r="M1207" s="58"/>
      <c r="N1207" s="58"/>
      <c r="O1207" s="58"/>
      <c r="P1207" s="58"/>
      <c r="Q1207" s="58"/>
      <c r="R1207" s="58"/>
      <c r="S1207" s="58">
        <f t="shared" ref="S1207:S1213" si="1268">D1207+E1207+J1207+K1207</f>
        <v>0</v>
      </c>
      <c r="T1207" s="58">
        <f t="shared" ref="T1207:T1213" si="1269">F1207+G1207+L1207+M1207</f>
        <v>0</v>
      </c>
      <c r="U1207" s="58">
        <f t="shared" si="1257"/>
        <v>0</v>
      </c>
      <c r="V1207" s="58">
        <f t="shared" si="1252"/>
        <v>0</v>
      </c>
      <c r="W1207" s="58">
        <f t="shared" si="1253"/>
        <v>0</v>
      </c>
      <c r="X1207" s="59">
        <f t="shared" si="1258"/>
        <v>0</v>
      </c>
      <c r="Y1207" s="59"/>
      <c r="Z1207" s="1521"/>
      <c r="AA1207" s="1521"/>
      <c r="AB1207" s="1521"/>
      <c r="AC1207" s="1521"/>
      <c r="AD1207" s="1521"/>
      <c r="AE1207" s="59"/>
      <c r="AF1207" s="59"/>
      <c r="AG1207" s="59">
        <f t="shared" si="1265"/>
        <v>0</v>
      </c>
      <c r="AH1207" s="59">
        <f t="shared" si="1259"/>
        <v>0</v>
      </c>
      <c r="AI1207" s="59">
        <f t="shared" si="1267"/>
        <v>0</v>
      </c>
      <c r="AJ1207" s="59">
        <f t="shared" si="1260"/>
        <v>0</v>
      </c>
      <c r="AK1207" s="59">
        <f t="shared" si="1261"/>
        <v>0</v>
      </c>
      <c r="AL1207" s="59">
        <f t="shared" si="1266"/>
        <v>0</v>
      </c>
      <c r="AM1207" s="1746"/>
    </row>
    <row r="1208" spans="1:39" x14ac:dyDescent="0.2">
      <c r="A1208" s="1050">
        <v>342</v>
      </c>
      <c r="B1208" s="1057">
        <v>244</v>
      </c>
      <c r="C1208" s="11"/>
      <c r="D1208" s="58"/>
      <c r="E1208" s="58"/>
      <c r="F1208" s="58"/>
      <c r="G1208" s="58"/>
      <c r="H1208" s="58"/>
      <c r="I1208" s="58"/>
      <c r="J1208" s="58"/>
      <c r="K1208" s="58"/>
      <c r="L1208" s="58"/>
      <c r="M1208" s="58"/>
      <c r="N1208" s="58"/>
      <c r="O1208" s="58"/>
      <c r="P1208" s="58"/>
      <c r="Q1208" s="58"/>
      <c r="R1208" s="58"/>
      <c r="S1208" s="58">
        <f t="shared" si="1268"/>
        <v>0</v>
      </c>
      <c r="T1208" s="58">
        <f t="shared" si="1269"/>
        <v>0</v>
      </c>
      <c r="U1208" s="58">
        <f t="shared" si="1257"/>
        <v>0</v>
      </c>
      <c r="V1208" s="58">
        <f t="shared" si="1252"/>
        <v>0</v>
      </c>
      <c r="W1208" s="58">
        <f t="shared" si="1253"/>
        <v>0</v>
      </c>
      <c r="X1208" s="59">
        <f t="shared" si="1258"/>
        <v>0</v>
      </c>
      <c r="Y1208" s="59"/>
      <c r="Z1208" s="1521"/>
      <c r="AA1208" s="1521"/>
      <c r="AB1208" s="1521"/>
      <c r="AC1208" s="1521"/>
      <c r="AD1208" s="1521"/>
      <c r="AE1208" s="59"/>
      <c r="AF1208" s="59"/>
      <c r="AG1208" s="59">
        <f t="shared" si="1265"/>
        <v>0</v>
      </c>
      <c r="AH1208" s="59">
        <f t="shared" si="1259"/>
        <v>0</v>
      </c>
      <c r="AI1208" s="59">
        <f t="shared" si="1267"/>
        <v>0</v>
      </c>
      <c r="AJ1208" s="59">
        <f t="shared" si="1260"/>
        <v>0</v>
      </c>
      <c r="AK1208" s="59">
        <f t="shared" si="1261"/>
        <v>0</v>
      </c>
      <c r="AL1208" s="59">
        <f t="shared" si="1266"/>
        <v>0</v>
      </c>
      <c r="AM1208" s="1746"/>
    </row>
    <row r="1209" spans="1:39" x14ac:dyDescent="0.2">
      <c r="A1209" s="1050">
        <v>343</v>
      </c>
      <c r="B1209" s="1057">
        <v>244</v>
      </c>
      <c r="C1209" s="11"/>
      <c r="D1209" s="58"/>
      <c r="E1209" s="58"/>
      <c r="F1209" s="58"/>
      <c r="G1209" s="58"/>
      <c r="H1209" s="58"/>
      <c r="I1209" s="58"/>
      <c r="J1209" s="58"/>
      <c r="K1209" s="58"/>
      <c r="L1209" s="58"/>
      <c r="M1209" s="58"/>
      <c r="N1209" s="58"/>
      <c r="O1209" s="58"/>
      <c r="P1209" s="58"/>
      <c r="Q1209" s="58"/>
      <c r="R1209" s="58"/>
      <c r="S1209" s="58">
        <f t="shared" si="1268"/>
        <v>0</v>
      </c>
      <c r="T1209" s="58">
        <f t="shared" si="1269"/>
        <v>0</v>
      </c>
      <c r="U1209" s="58">
        <f t="shared" si="1257"/>
        <v>0</v>
      </c>
      <c r="V1209" s="58">
        <f t="shared" si="1252"/>
        <v>0</v>
      </c>
      <c r="W1209" s="58">
        <f t="shared" si="1253"/>
        <v>0</v>
      </c>
      <c r="X1209" s="59">
        <f t="shared" si="1258"/>
        <v>0</v>
      </c>
      <c r="Y1209" s="59"/>
      <c r="Z1209" s="1521"/>
      <c r="AA1209" s="1521"/>
      <c r="AB1209" s="1521"/>
      <c r="AC1209" s="1521"/>
      <c r="AD1209" s="1521"/>
      <c r="AE1209" s="59"/>
      <c r="AF1209" s="59"/>
      <c r="AG1209" s="59">
        <f t="shared" si="1265"/>
        <v>0</v>
      </c>
      <c r="AH1209" s="59">
        <f t="shared" si="1259"/>
        <v>0</v>
      </c>
      <c r="AI1209" s="59">
        <f t="shared" si="1267"/>
        <v>0</v>
      </c>
      <c r="AJ1209" s="59">
        <f t="shared" si="1260"/>
        <v>0</v>
      </c>
      <c r="AK1209" s="59">
        <f t="shared" si="1261"/>
        <v>0</v>
      </c>
      <c r="AL1209" s="59">
        <f t="shared" si="1266"/>
        <v>0</v>
      </c>
      <c r="AM1209" s="1746"/>
    </row>
    <row r="1210" spans="1:39" x14ac:dyDescent="0.2">
      <c r="A1210" s="1050">
        <v>344</v>
      </c>
      <c r="B1210" s="1057">
        <v>244</v>
      </c>
      <c r="C1210" s="11"/>
      <c r="D1210" s="58"/>
      <c r="E1210" s="58">
        <f>5000</f>
        <v>5000</v>
      </c>
      <c r="F1210" s="58">
        <f>5000</f>
        <v>5000</v>
      </c>
      <c r="G1210" s="58"/>
      <c r="H1210" s="58"/>
      <c r="I1210" s="58"/>
      <c r="J1210" s="58"/>
      <c r="K1210" s="58"/>
      <c r="L1210" s="58"/>
      <c r="M1210" s="58"/>
      <c r="N1210" s="58"/>
      <c r="O1210" s="58"/>
      <c r="P1210" s="58"/>
      <c r="Q1210" s="58"/>
      <c r="R1210" s="58"/>
      <c r="S1210" s="58">
        <f t="shared" si="1268"/>
        <v>5000</v>
      </c>
      <c r="T1210" s="58">
        <f t="shared" si="1269"/>
        <v>5000</v>
      </c>
      <c r="U1210" s="58">
        <f t="shared" si="1257"/>
        <v>0</v>
      </c>
      <c r="V1210" s="58">
        <f t="shared" si="1252"/>
        <v>0</v>
      </c>
      <c r="W1210" s="58">
        <f t="shared" si="1253"/>
        <v>0</v>
      </c>
      <c r="X1210" s="59">
        <f t="shared" si="1258"/>
        <v>10000</v>
      </c>
      <c r="Y1210" s="59"/>
      <c r="Z1210" s="1521"/>
      <c r="AA1210" s="1521"/>
      <c r="AB1210" s="1521"/>
      <c r="AC1210" s="1521"/>
      <c r="AD1210" s="1521"/>
      <c r="AE1210" s="59"/>
      <c r="AF1210" s="59"/>
      <c r="AG1210" s="59">
        <f t="shared" si="1265"/>
        <v>0</v>
      </c>
      <c r="AH1210" s="59">
        <f t="shared" si="1259"/>
        <v>0</v>
      </c>
      <c r="AI1210" s="59">
        <f t="shared" si="1267"/>
        <v>0</v>
      </c>
      <c r="AJ1210" s="59">
        <f t="shared" si="1260"/>
        <v>0</v>
      </c>
      <c r="AK1210" s="59">
        <f t="shared" si="1261"/>
        <v>0</v>
      </c>
      <c r="AL1210" s="59">
        <f t="shared" si="1266"/>
        <v>10000</v>
      </c>
      <c r="AM1210" s="1746"/>
    </row>
    <row r="1211" spans="1:39" x14ac:dyDescent="0.2">
      <c r="A1211" s="1050">
        <v>345</v>
      </c>
      <c r="B1211" s="1057">
        <v>244</v>
      </c>
      <c r="C1211" s="11"/>
      <c r="D1211" s="58"/>
      <c r="E1211" s="58"/>
      <c r="F1211" s="58"/>
      <c r="G1211" s="58"/>
      <c r="H1211" s="58"/>
      <c r="I1211" s="58"/>
      <c r="J1211" s="58"/>
      <c r="K1211" s="58"/>
      <c r="L1211" s="58"/>
      <c r="M1211" s="58"/>
      <c r="N1211" s="58"/>
      <c r="O1211" s="58"/>
      <c r="P1211" s="58"/>
      <c r="Q1211" s="58"/>
      <c r="R1211" s="58"/>
      <c r="S1211" s="58">
        <f t="shared" si="1268"/>
        <v>0</v>
      </c>
      <c r="T1211" s="58">
        <f t="shared" si="1269"/>
        <v>0</v>
      </c>
      <c r="U1211" s="58">
        <f t="shared" si="1257"/>
        <v>0</v>
      </c>
      <c r="V1211" s="58">
        <f t="shared" si="1252"/>
        <v>0</v>
      </c>
      <c r="W1211" s="58">
        <f t="shared" si="1253"/>
        <v>0</v>
      </c>
      <c r="X1211" s="59">
        <f t="shared" si="1258"/>
        <v>0</v>
      </c>
      <c r="Y1211" s="59"/>
      <c r="Z1211" s="1521"/>
      <c r="AA1211" s="1521"/>
      <c r="AB1211" s="1521"/>
      <c r="AC1211" s="1521"/>
      <c r="AD1211" s="1521"/>
      <c r="AE1211" s="59"/>
      <c r="AF1211" s="59"/>
      <c r="AG1211" s="59">
        <f t="shared" si="1265"/>
        <v>0</v>
      </c>
      <c r="AH1211" s="59">
        <f t="shared" si="1259"/>
        <v>0</v>
      </c>
      <c r="AI1211" s="59">
        <f t="shared" si="1267"/>
        <v>0</v>
      </c>
      <c r="AJ1211" s="59">
        <f t="shared" si="1260"/>
        <v>0</v>
      </c>
      <c r="AK1211" s="59">
        <f t="shared" si="1261"/>
        <v>0</v>
      </c>
      <c r="AL1211" s="59">
        <f t="shared" si="1266"/>
        <v>0</v>
      </c>
      <c r="AM1211" s="1746"/>
    </row>
    <row r="1212" spans="1:39" x14ac:dyDescent="0.2">
      <c r="A1212" s="1050">
        <v>346</v>
      </c>
      <c r="B1212" s="1057">
        <v>244</v>
      </c>
      <c r="C1212" s="11"/>
      <c r="D1212" s="58"/>
      <c r="E1212" s="58">
        <f>100000</f>
        <v>100000</v>
      </c>
      <c r="F1212" s="58">
        <f>25000+220000-44770.55</f>
        <v>200229.45</v>
      </c>
      <c r="G1212" s="58"/>
      <c r="H1212" s="58"/>
      <c r="I1212" s="58"/>
      <c r="J1212" s="58"/>
      <c r="K1212" s="58"/>
      <c r="L1212" s="58"/>
      <c r="M1212" s="58"/>
      <c r="N1212" s="58"/>
      <c r="O1212" s="58"/>
      <c r="P1212" s="58"/>
      <c r="Q1212" s="58"/>
      <c r="R1212" s="58"/>
      <c r="S1212" s="58">
        <f t="shared" si="1268"/>
        <v>100000</v>
      </c>
      <c r="T1212" s="58">
        <f t="shared" si="1269"/>
        <v>200229.45</v>
      </c>
      <c r="U1212" s="58">
        <f t="shared" si="1257"/>
        <v>0</v>
      </c>
      <c r="V1212" s="58">
        <f t="shared" si="1252"/>
        <v>0</v>
      </c>
      <c r="W1212" s="58">
        <f t="shared" si="1253"/>
        <v>0</v>
      </c>
      <c r="X1212" s="59">
        <f t="shared" si="1258"/>
        <v>300229.45</v>
      </c>
      <c r="Y1212" s="59"/>
      <c r="Z1212" s="1521"/>
      <c r="AA1212" s="1521"/>
      <c r="AB1212" s="1521"/>
      <c r="AC1212" s="1521"/>
      <c r="AD1212" s="1521"/>
      <c r="AE1212" s="59"/>
      <c r="AF1212" s="59"/>
      <c r="AG1212" s="59">
        <f t="shared" si="1265"/>
        <v>0</v>
      </c>
      <c r="AH1212" s="59">
        <f t="shared" si="1259"/>
        <v>0</v>
      </c>
      <c r="AI1212" s="59">
        <f t="shared" si="1267"/>
        <v>0</v>
      </c>
      <c r="AJ1212" s="59">
        <f t="shared" si="1260"/>
        <v>0</v>
      </c>
      <c r="AK1212" s="59">
        <f t="shared" si="1261"/>
        <v>0</v>
      </c>
      <c r="AL1212" s="59">
        <f t="shared" si="1266"/>
        <v>300229.45</v>
      </c>
      <c r="AM1212" s="1746"/>
    </row>
    <row r="1213" spans="1:39" x14ac:dyDescent="0.2">
      <c r="A1213" s="1050">
        <v>349</v>
      </c>
      <c r="B1213" s="1057">
        <v>244</v>
      </c>
      <c r="C1213" s="11"/>
      <c r="D1213" s="58"/>
      <c r="E1213" s="58"/>
      <c r="F1213" s="58">
        <f>30000-9766.48</f>
        <v>20233.52</v>
      </c>
      <c r="G1213" s="58"/>
      <c r="H1213" s="58"/>
      <c r="I1213" s="58"/>
      <c r="J1213" s="58"/>
      <c r="K1213" s="58"/>
      <c r="L1213" s="58"/>
      <c r="M1213" s="58"/>
      <c r="N1213" s="58"/>
      <c r="O1213" s="58"/>
      <c r="P1213" s="58"/>
      <c r="Q1213" s="58"/>
      <c r="R1213" s="58"/>
      <c r="S1213" s="58">
        <f t="shared" si="1268"/>
        <v>0</v>
      </c>
      <c r="T1213" s="58">
        <f t="shared" si="1269"/>
        <v>20233.52</v>
      </c>
      <c r="U1213" s="58">
        <f t="shared" si="1257"/>
        <v>0</v>
      </c>
      <c r="V1213" s="58">
        <f t="shared" si="1252"/>
        <v>0</v>
      </c>
      <c r="W1213" s="58">
        <f t="shared" si="1253"/>
        <v>0</v>
      </c>
      <c r="X1213" s="59">
        <f>SUM(D1213:R1213)</f>
        <v>20233.52</v>
      </c>
      <c r="Y1213" s="59"/>
      <c r="Z1213" s="1521"/>
      <c r="AA1213" s="1521"/>
      <c r="AB1213" s="1521"/>
      <c r="AC1213" s="1521"/>
      <c r="AD1213" s="1521"/>
      <c r="AE1213" s="59"/>
      <c r="AF1213" s="59"/>
      <c r="AG1213" s="59">
        <f t="shared" si="1265"/>
        <v>0</v>
      </c>
      <c r="AH1213" s="59">
        <f t="shared" si="1259"/>
        <v>0</v>
      </c>
      <c r="AI1213" s="59">
        <f t="shared" si="1267"/>
        <v>0</v>
      </c>
      <c r="AJ1213" s="59">
        <f t="shared" si="1260"/>
        <v>0</v>
      </c>
      <c r="AK1213" s="59">
        <f t="shared" si="1261"/>
        <v>0</v>
      </c>
      <c r="AL1213" s="59">
        <f t="shared" si="1266"/>
        <v>20233.52</v>
      </c>
      <c r="AM1213" s="1746"/>
    </row>
    <row r="1214" spans="1:39" x14ac:dyDescent="0.2">
      <c r="A1214" s="11">
        <v>352</v>
      </c>
      <c r="B1214" s="269">
        <v>244</v>
      </c>
      <c r="C1214" s="11"/>
      <c r="D1214" s="58"/>
      <c r="E1214" s="58"/>
      <c r="F1214" s="58"/>
      <c r="G1214" s="58"/>
      <c r="H1214" s="58"/>
      <c r="I1214" s="58"/>
      <c r="J1214" s="58"/>
      <c r="K1214" s="58"/>
      <c r="L1214" s="58"/>
      <c r="M1214" s="58"/>
      <c r="N1214" s="58"/>
      <c r="O1214" s="58"/>
      <c r="P1214" s="58"/>
      <c r="Q1214" s="58"/>
      <c r="R1214" s="58"/>
      <c r="S1214" s="58">
        <f>D1214+E1214+J1214+K1214</f>
        <v>0</v>
      </c>
      <c r="T1214" s="58">
        <f>F1214+G1214+L1214+M1214</f>
        <v>0</v>
      </c>
      <c r="U1214" s="58">
        <f>H1214+I1214+N1214+O1214</f>
        <v>0</v>
      </c>
      <c r="V1214" s="58">
        <f>P1214</f>
        <v>0</v>
      </c>
      <c r="W1214" s="58">
        <f>Q1214</f>
        <v>0</v>
      </c>
      <c r="X1214" s="59">
        <f>SUM(D1214:P1214)</f>
        <v>0</v>
      </c>
      <c r="Y1214" s="59"/>
      <c r="Z1214" s="1521"/>
      <c r="AA1214" s="1521"/>
      <c r="AB1214" s="1521"/>
      <c r="AC1214" s="1521"/>
      <c r="AD1214" s="1521"/>
      <c r="AE1214" s="59"/>
      <c r="AF1214" s="59"/>
      <c r="AG1214" s="59">
        <f t="shared" si="1265"/>
        <v>0</v>
      </c>
      <c r="AH1214" s="59">
        <f>Z1214+AD1214</f>
        <v>0</v>
      </c>
      <c r="AI1214" s="59">
        <f t="shared" si="1267"/>
        <v>0</v>
      </c>
      <c r="AJ1214" s="59">
        <f>AC1214</f>
        <v>0</v>
      </c>
      <c r="AK1214" s="59">
        <f>SUM(Y1214:AD1214)</f>
        <v>0</v>
      </c>
      <c r="AL1214" s="59">
        <f t="shared" si="1266"/>
        <v>0</v>
      </c>
      <c r="AM1214" s="1746"/>
    </row>
    <row r="1215" spans="1:39" x14ac:dyDescent="0.2">
      <c r="A1215" s="11">
        <v>353</v>
      </c>
      <c r="B1215" s="269">
        <v>244</v>
      </c>
      <c r="C1215" s="11"/>
      <c r="D1215" s="58"/>
      <c r="E1215" s="58"/>
      <c r="F1215" s="58"/>
      <c r="G1215" s="58"/>
      <c r="H1215" s="58"/>
      <c r="I1215" s="58"/>
      <c r="J1215" s="58"/>
      <c r="K1215" s="58"/>
      <c r="L1215" s="58"/>
      <c r="M1215" s="58"/>
      <c r="N1215" s="58"/>
      <c r="O1215" s="58"/>
      <c r="P1215" s="58"/>
      <c r="Q1215" s="58"/>
      <c r="R1215" s="58"/>
      <c r="S1215" s="58">
        <f>D1215+E1215+J1215+K1215</f>
        <v>0</v>
      </c>
      <c r="T1215" s="58">
        <f>F1215+G1215+L1215+M1215</f>
        <v>0</v>
      </c>
      <c r="U1215" s="58">
        <f>H1215+I1215+N1215+O1215</f>
        <v>0</v>
      </c>
      <c r="V1215" s="58">
        <f>P1215</f>
        <v>0</v>
      </c>
      <c r="W1215" s="58">
        <f>Q1215</f>
        <v>0</v>
      </c>
      <c r="X1215" s="59">
        <f>SUM(D1215:P1215)</f>
        <v>0</v>
      </c>
      <c r="Y1215" s="59"/>
      <c r="Z1215" s="1521"/>
      <c r="AA1215" s="1521"/>
      <c r="AB1215" s="1521"/>
      <c r="AC1215" s="1521"/>
      <c r="AD1215" s="1521"/>
      <c r="AE1215" s="59"/>
      <c r="AF1215" s="59"/>
      <c r="AG1215" s="59">
        <f t="shared" si="1265"/>
        <v>0</v>
      </c>
      <c r="AH1215" s="59">
        <f>Z1215+AD1215</f>
        <v>0</v>
      </c>
      <c r="AI1215" s="59">
        <f t="shared" si="1267"/>
        <v>0</v>
      </c>
      <c r="AJ1215" s="59">
        <f>AC1215</f>
        <v>0</v>
      </c>
      <c r="AK1215" s="59">
        <f>SUM(Y1215:AD1215)</f>
        <v>0</v>
      </c>
      <c r="AL1215" s="59">
        <f t="shared" si="1266"/>
        <v>0</v>
      </c>
      <c r="AM1215" s="1746"/>
    </row>
    <row r="1216" spans="1:39" x14ac:dyDescent="0.2">
      <c r="A1216" s="1403" t="s">
        <v>1308</v>
      </c>
      <c r="B1216" s="269"/>
      <c r="C1216" s="1405">
        <f t="shared" ref="C1216:D1216" si="1270">C1167+C1168+C1169+C1170+C1186+C1187+C1188+C1189+C1190</f>
        <v>0</v>
      </c>
      <c r="D1216" s="1405">
        <f t="shared" si="1270"/>
        <v>0</v>
      </c>
      <c r="E1216" s="1405">
        <f>E1167+E1168+E1169+E1170+E1186+E1187+E1188+E1189+E1190</f>
        <v>1008800.19</v>
      </c>
      <c r="F1216" s="1405">
        <f t="shared" ref="F1216:AL1216" si="1271">F1167+F1168+F1169+F1170+F1186+F1187+F1188+F1189+F1190</f>
        <v>3850181.01</v>
      </c>
      <c r="G1216" s="1405">
        <f t="shared" si="1271"/>
        <v>0</v>
      </c>
      <c r="H1216" s="1405">
        <f t="shared" si="1271"/>
        <v>0</v>
      </c>
      <c r="I1216" s="1405">
        <f t="shared" si="1271"/>
        <v>0</v>
      </c>
      <c r="J1216" s="1405">
        <f t="shared" si="1271"/>
        <v>0</v>
      </c>
      <c r="K1216" s="1405">
        <f t="shared" si="1271"/>
        <v>0</v>
      </c>
      <c r="L1216" s="1405">
        <f t="shared" si="1271"/>
        <v>0</v>
      </c>
      <c r="M1216" s="1405">
        <f t="shared" si="1271"/>
        <v>0</v>
      </c>
      <c r="N1216" s="1405">
        <f t="shared" si="1271"/>
        <v>0</v>
      </c>
      <c r="O1216" s="1405">
        <f t="shared" si="1271"/>
        <v>0</v>
      </c>
      <c r="P1216" s="1405">
        <f t="shared" si="1271"/>
        <v>0</v>
      </c>
      <c r="Q1216" s="1405">
        <f t="shared" si="1271"/>
        <v>0</v>
      </c>
      <c r="R1216" s="1405">
        <f t="shared" si="1271"/>
        <v>0</v>
      </c>
      <c r="S1216" s="1405">
        <f t="shared" si="1271"/>
        <v>1008800.19</v>
      </c>
      <c r="T1216" s="1405">
        <f t="shared" si="1271"/>
        <v>3850181.01</v>
      </c>
      <c r="U1216" s="1405">
        <f t="shared" si="1271"/>
        <v>0</v>
      </c>
      <c r="V1216" s="1405">
        <f t="shared" si="1271"/>
        <v>0</v>
      </c>
      <c r="W1216" s="1405">
        <f t="shared" si="1271"/>
        <v>0</v>
      </c>
      <c r="X1216" s="1405">
        <f t="shared" si="1271"/>
        <v>4858981.2</v>
      </c>
      <c r="Y1216" s="1405">
        <f t="shared" si="1271"/>
        <v>0</v>
      </c>
      <c r="Z1216" s="1405">
        <f t="shared" si="1271"/>
        <v>217319</v>
      </c>
      <c r="AA1216" s="1405">
        <f t="shared" si="1271"/>
        <v>0</v>
      </c>
      <c r="AB1216" s="1405">
        <f t="shared" si="1271"/>
        <v>0</v>
      </c>
      <c r="AC1216" s="1405">
        <f t="shared" si="1271"/>
        <v>0</v>
      </c>
      <c r="AD1216" s="1405">
        <f t="shared" si="1271"/>
        <v>167800</v>
      </c>
      <c r="AE1216" s="1405">
        <f t="shared" si="1271"/>
        <v>0</v>
      </c>
      <c r="AF1216" s="1405">
        <f t="shared" si="1271"/>
        <v>0</v>
      </c>
      <c r="AG1216" s="1405">
        <f t="shared" si="1271"/>
        <v>0</v>
      </c>
      <c r="AH1216" s="1405">
        <f t="shared" si="1271"/>
        <v>385119</v>
      </c>
      <c r="AI1216" s="1405">
        <f t="shared" si="1271"/>
        <v>0</v>
      </c>
      <c r="AJ1216" s="1405">
        <f t="shared" si="1271"/>
        <v>0</v>
      </c>
      <c r="AK1216" s="1405">
        <f t="shared" si="1271"/>
        <v>385119</v>
      </c>
      <c r="AL1216" s="1405">
        <f t="shared" si="1271"/>
        <v>5244100.2</v>
      </c>
      <c r="AM1216" s="1746"/>
    </row>
    <row r="1217" spans="1:39" x14ac:dyDescent="0.2">
      <c r="A1217" s="1404" t="s">
        <v>1309</v>
      </c>
      <c r="B1217" s="269"/>
      <c r="C1217" s="1406">
        <f t="shared" ref="C1217:D1217" si="1272">C1218-C1216</f>
        <v>0</v>
      </c>
      <c r="D1217" s="1406">
        <f t="shared" si="1272"/>
        <v>0</v>
      </c>
      <c r="E1217" s="1406">
        <f>E1218-E1216</f>
        <v>208745.80999999982</v>
      </c>
      <c r="F1217" s="1406">
        <f t="shared" ref="F1217" si="1273">F1218-F1216</f>
        <v>474608.98999999929</v>
      </c>
      <c r="G1217" s="1406">
        <f t="shared" ref="G1217" si="1274">G1218-G1216</f>
        <v>0</v>
      </c>
      <c r="H1217" s="1406">
        <f t="shared" ref="H1217" si="1275">H1218-H1216</f>
        <v>0</v>
      </c>
      <c r="I1217" s="1406">
        <f t="shared" ref="I1217" si="1276">I1218-I1216</f>
        <v>0</v>
      </c>
      <c r="J1217" s="1406">
        <f t="shared" ref="J1217" si="1277">J1218-J1216</f>
        <v>0</v>
      </c>
      <c r="K1217" s="1406">
        <f t="shared" ref="K1217" si="1278">K1218-K1216</f>
        <v>0</v>
      </c>
      <c r="L1217" s="1406">
        <f t="shared" ref="L1217" si="1279">L1218-L1216</f>
        <v>0</v>
      </c>
      <c r="M1217" s="1406">
        <f t="shared" ref="M1217" si="1280">M1218-M1216</f>
        <v>0</v>
      </c>
      <c r="N1217" s="1406">
        <f t="shared" ref="N1217" si="1281">N1218-N1216</f>
        <v>0</v>
      </c>
      <c r="O1217" s="1406">
        <f t="shared" ref="O1217" si="1282">O1218-O1216</f>
        <v>0</v>
      </c>
      <c r="P1217" s="1406">
        <f t="shared" ref="P1217" si="1283">P1218-P1216</f>
        <v>0</v>
      </c>
      <c r="Q1217" s="1406">
        <f t="shared" ref="Q1217" si="1284">Q1218-Q1216</f>
        <v>0</v>
      </c>
      <c r="R1217" s="1406">
        <f t="shared" ref="R1217" si="1285">R1218-R1216</f>
        <v>0</v>
      </c>
      <c r="S1217" s="1406">
        <f t="shared" ref="S1217" si="1286">S1218-S1216</f>
        <v>208745.80999999982</v>
      </c>
      <c r="T1217" s="1406">
        <f t="shared" ref="T1217" si="1287">T1218-T1216</f>
        <v>474608.98999999929</v>
      </c>
      <c r="U1217" s="1406">
        <f t="shared" ref="U1217" si="1288">U1218-U1216</f>
        <v>0</v>
      </c>
      <c r="V1217" s="1406">
        <f t="shared" ref="V1217" si="1289">V1218-V1216</f>
        <v>0</v>
      </c>
      <c r="W1217" s="1406">
        <f t="shared" ref="W1217" si="1290">W1218-W1216</f>
        <v>0</v>
      </c>
      <c r="X1217" s="1406">
        <f t="shared" ref="X1217" si="1291">X1218-X1216</f>
        <v>683354.79999999888</v>
      </c>
      <c r="Y1217" s="1406">
        <f t="shared" ref="Y1217" si="1292">Y1218-Y1216</f>
        <v>0</v>
      </c>
      <c r="Z1217" s="1406">
        <f t="shared" ref="Z1217" si="1293">Z1218-Z1216</f>
        <v>145598</v>
      </c>
      <c r="AA1217" s="1406">
        <f t="shared" ref="AA1217" si="1294">AA1218-AA1216</f>
        <v>0</v>
      </c>
      <c r="AB1217" s="1406">
        <f t="shared" ref="AB1217" si="1295">AB1218-AB1216</f>
        <v>0</v>
      </c>
      <c r="AC1217" s="1406">
        <f t="shared" ref="AC1217" si="1296">AC1218-AC1216</f>
        <v>0</v>
      </c>
      <c r="AD1217" s="1406">
        <f t="shared" ref="AD1217" si="1297">AD1218-AD1216</f>
        <v>0</v>
      </c>
      <c r="AE1217" s="1406">
        <f t="shared" ref="AE1217" si="1298">AE1218-AE1216</f>
        <v>0</v>
      </c>
      <c r="AF1217" s="1406">
        <f t="shared" ref="AF1217" si="1299">AF1218-AF1216</f>
        <v>0</v>
      </c>
      <c r="AG1217" s="1406">
        <f t="shared" ref="AG1217" si="1300">AG1218-AG1216</f>
        <v>0</v>
      </c>
      <c r="AH1217" s="1406">
        <f t="shared" ref="AH1217" si="1301">AH1218-AH1216</f>
        <v>145598</v>
      </c>
      <c r="AI1217" s="1406">
        <f t="shared" ref="AI1217" si="1302">AI1218-AI1216</f>
        <v>0</v>
      </c>
      <c r="AJ1217" s="1406">
        <f t="shared" ref="AJ1217" si="1303">AJ1218-AJ1216</f>
        <v>0</v>
      </c>
      <c r="AK1217" s="1406">
        <f t="shared" ref="AK1217" si="1304">AK1218-AK1216</f>
        <v>145598</v>
      </c>
      <c r="AL1217" s="1406">
        <f t="shared" ref="AL1217" si="1305">AL1218-AL1216</f>
        <v>828952.79999999888</v>
      </c>
      <c r="AM1217" s="1746"/>
    </row>
    <row r="1218" spans="1:39" x14ac:dyDescent="0.2">
      <c r="A1218" s="34" t="s">
        <v>204</v>
      </c>
      <c r="B1218" s="60"/>
      <c r="C1218" s="60">
        <f>SUM(C1167:C1215)</f>
        <v>0</v>
      </c>
      <c r="D1218" s="60">
        <f t="shared" ref="D1218:AL1218" si="1306">SUM(D1167:D1215)</f>
        <v>0</v>
      </c>
      <c r="E1218" s="60">
        <f t="shared" si="1306"/>
        <v>1217545.9999999998</v>
      </c>
      <c r="F1218" s="60">
        <f t="shared" si="1306"/>
        <v>4324789.9999999991</v>
      </c>
      <c r="G1218" s="60">
        <f t="shared" si="1306"/>
        <v>0</v>
      </c>
      <c r="H1218" s="60">
        <f t="shared" si="1306"/>
        <v>0</v>
      </c>
      <c r="I1218" s="60">
        <f t="shared" si="1306"/>
        <v>0</v>
      </c>
      <c r="J1218" s="60">
        <f t="shared" si="1306"/>
        <v>0</v>
      </c>
      <c r="K1218" s="60">
        <f t="shared" si="1306"/>
        <v>0</v>
      </c>
      <c r="L1218" s="60">
        <f t="shared" si="1306"/>
        <v>0</v>
      </c>
      <c r="M1218" s="60">
        <f t="shared" si="1306"/>
        <v>0</v>
      </c>
      <c r="N1218" s="60">
        <f t="shared" si="1306"/>
        <v>0</v>
      </c>
      <c r="O1218" s="60">
        <f t="shared" si="1306"/>
        <v>0</v>
      </c>
      <c r="P1218" s="60">
        <f t="shared" si="1306"/>
        <v>0</v>
      </c>
      <c r="Q1218" s="60">
        <f>SUM(Q1167:Q1215)</f>
        <v>0</v>
      </c>
      <c r="R1218" s="60">
        <f>SUM(R1167:R1215)</f>
        <v>0</v>
      </c>
      <c r="S1218" s="60">
        <f t="shared" si="1306"/>
        <v>1217545.9999999998</v>
      </c>
      <c r="T1218" s="60">
        <f t="shared" si="1306"/>
        <v>4324789.9999999991</v>
      </c>
      <c r="U1218" s="60">
        <f t="shared" si="1306"/>
        <v>0</v>
      </c>
      <c r="V1218" s="60">
        <f t="shared" si="1306"/>
        <v>0</v>
      </c>
      <c r="W1218" s="60">
        <f>SUM(W1167:W1215)</f>
        <v>0</v>
      </c>
      <c r="X1218" s="60">
        <f t="shared" si="1306"/>
        <v>5542335.9999999991</v>
      </c>
      <c r="Y1218" s="60">
        <f t="shared" si="1306"/>
        <v>0</v>
      </c>
      <c r="Z1218" s="60">
        <f t="shared" si="1306"/>
        <v>362917</v>
      </c>
      <c r="AA1218" s="60">
        <f>SUM(AA1167:AA1215)</f>
        <v>0</v>
      </c>
      <c r="AB1218" s="60">
        <f t="shared" si="1306"/>
        <v>0</v>
      </c>
      <c r="AC1218" s="60">
        <f t="shared" si="1306"/>
        <v>0</v>
      </c>
      <c r="AD1218" s="60">
        <f t="shared" si="1306"/>
        <v>167800</v>
      </c>
      <c r="AE1218" s="60">
        <f>SUM(AE1167:AE1215)</f>
        <v>0</v>
      </c>
      <c r="AF1218" s="60">
        <f>SUM(AF1167:AF1215)</f>
        <v>0</v>
      </c>
      <c r="AG1218" s="60">
        <f t="shared" si="1306"/>
        <v>0</v>
      </c>
      <c r="AH1218" s="60">
        <f t="shared" si="1306"/>
        <v>530717</v>
      </c>
      <c r="AI1218" s="60">
        <f t="shared" si="1306"/>
        <v>0</v>
      </c>
      <c r="AJ1218" s="60">
        <f>SUM(AJ1167:AJ1215)</f>
        <v>0</v>
      </c>
      <c r="AK1218" s="60">
        <f t="shared" si="1306"/>
        <v>530717</v>
      </c>
      <c r="AL1218" s="60">
        <f t="shared" si="1306"/>
        <v>6073052.9999999991</v>
      </c>
      <c r="AM1218" s="1747"/>
    </row>
    <row r="1219" spans="1:39" ht="11.25" customHeight="1" x14ac:dyDescent="0.2">
      <c r="A1219" s="1050">
        <v>211</v>
      </c>
      <c r="B1219" s="1051">
        <v>111</v>
      </c>
      <c r="C1219" s="269"/>
      <c r="D1219" s="58"/>
      <c r="E1219" s="58">
        <f>300000+50000</f>
        <v>350000</v>
      </c>
      <c r="F1219" s="58">
        <f>700000+500000</f>
        <v>1200000</v>
      </c>
      <c r="G1219" s="58"/>
      <c r="H1219" s="58"/>
      <c r="I1219" s="58"/>
      <c r="J1219" s="58"/>
      <c r="K1219" s="58"/>
      <c r="L1219" s="58"/>
      <c r="M1219" s="58"/>
      <c r="N1219" s="58"/>
      <c r="O1219" s="58"/>
      <c r="P1219" s="58"/>
      <c r="Q1219" s="58"/>
      <c r="R1219" s="58"/>
      <c r="S1219" s="58">
        <f t="shared" si="1206"/>
        <v>350000</v>
      </c>
      <c r="T1219" s="58">
        <f t="shared" si="1207"/>
        <v>1200000</v>
      </c>
      <c r="U1219" s="58">
        <f>H1219+I1219+N1219+O1219</f>
        <v>0</v>
      </c>
      <c r="V1219" s="58">
        <f t="shared" ref="V1219:V1265" si="1307">P1219</f>
        <v>0</v>
      </c>
      <c r="W1219" s="58">
        <f t="shared" ref="W1219:W1265" si="1308">Q1219+R1219</f>
        <v>0</v>
      </c>
      <c r="X1219" s="59">
        <f>SUM(D1219:R1219)</f>
        <v>1550000</v>
      </c>
      <c r="Y1219" s="59"/>
      <c r="Z1219" s="1521">
        <f>50000+20000+6000</f>
        <v>76000</v>
      </c>
      <c r="AA1219" s="1521"/>
      <c r="AB1219" s="1521">
        <f>12000-12000</f>
        <v>0</v>
      </c>
      <c r="AC1219" s="1521"/>
      <c r="AD1219" s="1521">
        <f>60000-2296</f>
        <v>57704</v>
      </c>
      <c r="AE1219" s="59"/>
      <c r="AF1219" s="59"/>
      <c r="AG1219" s="59">
        <f t="shared" ref="AG1219:AG1250" si="1309">Y1219+AC1219</f>
        <v>0</v>
      </c>
      <c r="AH1219" s="59">
        <f>Z1219+AD1219+AA1219</f>
        <v>133704</v>
      </c>
      <c r="AI1219" s="59">
        <f t="shared" ref="AI1219:AI1245" si="1310">AB1219</f>
        <v>0</v>
      </c>
      <c r="AJ1219" s="59">
        <f>AE1219+AF1219</f>
        <v>0</v>
      </c>
      <c r="AK1219" s="59">
        <f>SUM(Y1219:AF1219)</f>
        <v>133704</v>
      </c>
      <c r="AL1219" s="59">
        <f t="shared" ref="AL1219:AL1250" si="1311">C1219+X1219+AK1219</f>
        <v>1683704</v>
      </c>
      <c r="AM1219" s="1745" t="s">
        <v>215</v>
      </c>
    </row>
    <row r="1220" spans="1:39" x14ac:dyDescent="0.2">
      <c r="A1220" s="1050">
        <v>212</v>
      </c>
      <c r="B1220" s="1051">
        <v>112</v>
      </c>
      <c r="C1220" s="11"/>
      <c r="D1220" s="58"/>
      <c r="E1220" s="58"/>
      <c r="F1220" s="58"/>
      <c r="G1220" s="58"/>
      <c r="H1220" s="58"/>
      <c r="I1220" s="58"/>
      <c r="J1220" s="58"/>
      <c r="K1220" s="58"/>
      <c r="L1220" s="58"/>
      <c r="M1220" s="58"/>
      <c r="N1220" s="58"/>
      <c r="O1220" s="58"/>
      <c r="P1220" s="58"/>
      <c r="Q1220" s="58"/>
      <c r="R1220" s="58"/>
      <c r="S1220" s="58">
        <f t="shared" si="1206"/>
        <v>0</v>
      </c>
      <c r="T1220" s="58">
        <f t="shared" si="1207"/>
        <v>0</v>
      </c>
      <c r="U1220" s="58">
        <f t="shared" ref="U1220:U1265" si="1312">H1220+I1220+N1220+O1220</f>
        <v>0</v>
      </c>
      <c r="V1220" s="58">
        <f t="shared" si="1307"/>
        <v>0</v>
      </c>
      <c r="W1220" s="58">
        <f t="shared" si="1308"/>
        <v>0</v>
      </c>
      <c r="X1220" s="59">
        <f t="shared" ref="X1220:X1264" si="1313">SUM(D1220:R1220)</f>
        <v>0</v>
      </c>
      <c r="Y1220" s="59"/>
      <c r="Z1220" s="1521"/>
      <c r="AA1220" s="1521"/>
      <c r="AB1220" s="1521"/>
      <c r="AC1220" s="1521"/>
      <c r="AD1220" s="1521"/>
      <c r="AE1220" s="59"/>
      <c r="AF1220" s="59"/>
      <c r="AG1220" s="59">
        <f t="shared" si="1309"/>
        <v>0</v>
      </c>
      <c r="AH1220" s="59">
        <f t="shared" ref="AH1220:AH1265" si="1314">Z1220+AD1220+AA1220</f>
        <v>0</v>
      </c>
      <c r="AI1220" s="59">
        <f t="shared" si="1310"/>
        <v>0</v>
      </c>
      <c r="AJ1220" s="59">
        <f t="shared" ref="AJ1220:AJ1265" si="1315">AE1220+AF1220</f>
        <v>0</v>
      </c>
      <c r="AK1220" s="59">
        <f t="shared" ref="AK1220:AK1265" si="1316">SUM(Y1220:AF1220)</f>
        <v>0</v>
      </c>
      <c r="AL1220" s="59">
        <f t="shared" si="1311"/>
        <v>0</v>
      </c>
      <c r="AM1220" s="1746"/>
    </row>
    <row r="1221" spans="1:39" x14ac:dyDescent="0.2">
      <c r="A1221" s="1052">
        <v>213</v>
      </c>
      <c r="B1221" s="1053">
        <v>119</v>
      </c>
      <c r="C1221" s="12"/>
      <c r="D1221" s="58"/>
      <c r="E1221" s="58"/>
      <c r="F1221" s="58"/>
      <c r="G1221" s="58"/>
      <c r="H1221" s="58"/>
      <c r="I1221" s="58"/>
      <c r="J1221" s="58"/>
      <c r="K1221" s="58"/>
      <c r="L1221" s="58"/>
      <c r="M1221" s="58"/>
      <c r="N1221" s="58"/>
      <c r="O1221" s="58"/>
      <c r="P1221" s="58"/>
      <c r="Q1221" s="58"/>
      <c r="R1221" s="58"/>
      <c r="S1221" s="58">
        <f t="shared" si="1206"/>
        <v>0</v>
      </c>
      <c r="T1221" s="58">
        <f t="shared" si="1207"/>
        <v>0</v>
      </c>
      <c r="U1221" s="58">
        <f t="shared" si="1312"/>
        <v>0</v>
      </c>
      <c r="V1221" s="58">
        <f t="shared" si="1307"/>
        <v>0</v>
      </c>
      <c r="W1221" s="58">
        <f t="shared" si="1308"/>
        <v>0</v>
      </c>
      <c r="X1221" s="59">
        <f t="shared" si="1313"/>
        <v>0</v>
      </c>
      <c r="Y1221" s="59"/>
      <c r="Z1221" s="59"/>
      <c r="AA1221" s="59"/>
      <c r="AB1221" s="59"/>
      <c r="AC1221" s="59"/>
      <c r="AD1221" s="59"/>
      <c r="AE1221" s="59"/>
      <c r="AF1221" s="59"/>
      <c r="AG1221" s="59">
        <f t="shared" si="1309"/>
        <v>0</v>
      </c>
      <c r="AH1221" s="59">
        <f t="shared" si="1314"/>
        <v>0</v>
      </c>
      <c r="AI1221" s="59">
        <f t="shared" si="1310"/>
        <v>0</v>
      </c>
      <c r="AJ1221" s="59">
        <f t="shared" si="1315"/>
        <v>0</v>
      </c>
      <c r="AK1221" s="59">
        <f t="shared" si="1316"/>
        <v>0</v>
      </c>
      <c r="AL1221" s="59">
        <f t="shared" si="1311"/>
        <v>0</v>
      </c>
      <c r="AM1221" s="1746"/>
    </row>
    <row r="1222" spans="1:39" x14ac:dyDescent="0.2">
      <c r="A1222" s="1052">
        <v>214</v>
      </c>
      <c r="B1222" s="1053">
        <v>112</v>
      </c>
      <c r="C1222" s="12"/>
      <c r="D1222" s="58"/>
      <c r="E1222" s="58"/>
      <c r="F1222" s="58"/>
      <c r="G1222" s="58"/>
      <c r="H1222" s="58"/>
      <c r="I1222" s="58"/>
      <c r="J1222" s="58"/>
      <c r="K1222" s="58"/>
      <c r="L1222" s="58"/>
      <c r="M1222" s="58"/>
      <c r="N1222" s="58"/>
      <c r="O1222" s="58"/>
      <c r="P1222" s="58"/>
      <c r="Q1222" s="58"/>
      <c r="R1222" s="58"/>
      <c r="S1222" s="58">
        <f>D1222+E1222+J1222+K1222</f>
        <v>0</v>
      </c>
      <c r="T1222" s="58">
        <f>F1222+G1222+L1222+M1222</f>
        <v>0</v>
      </c>
      <c r="U1222" s="58">
        <f t="shared" si="1312"/>
        <v>0</v>
      </c>
      <c r="V1222" s="58">
        <f t="shared" si="1307"/>
        <v>0</v>
      </c>
      <c r="W1222" s="58">
        <f t="shared" si="1308"/>
        <v>0</v>
      </c>
      <c r="X1222" s="59">
        <f t="shared" si="1313"/>
        <v>0</v>
      </c>
      <c r="Y1222" s="59"/>
      <c r="Z1222" s="59"/>
      <c r="AA1222" s="59"/>
      <c r="AB1222" s="59"/>
      <c r="AC1222" s="59"/>
      <c r="AD1222" s="59"/>
      <c r="AE1222" s="59"/>
      <c r="AF1222" s="59"/>
      <c r="AG1222" s="59">
        <f t="shared" si="1309"/>
        <v>0</v>
      </c>
      <c r="AH1222" s="59">
        <f t="shared" si="1314"/>
        <v>0</v>
      </c>
      <c r="AI1222" s="59">
        <f t="shared" si="1310"/>
        <v>0</v>
      </c>
      <c r="AJ1222" s="59">
        <f t="shared" si="1315"/>
        <v>0</v>
      </c>
      <c r="AK1222" s="59">
        <f t="shared" si="1316"/>
        <v>0</v>
      </c>
      <c r="AL1222" s="59">
        <f t="shared" si="1311"/>
        <v>0</v>
      </c>
      <c r="AM1222" s="1746"/>
    </row>
    <row r="1223" spans="1:39" x14ac:dyDescent="0.2">
      <c r="A1223" s="1050">
        <v>221</v>
      </c>
      <c r="B1223" s="1051">
        <v>244</v>
      </c>
      <c r="C1223" s="11"/>
      <c r="D1223" s="58"/>
      <c r="E1223" s="58"/>
      <c r="F1223" s="58"/>
      <c r="G1223" s="58"/>
      <c r="H1223" s="58"/>
      <c r="I1223" s="58"/>
      <c r="J1223" s="58"/>
      <c r="K1223" s="58"/>
      <c r="L1223" s="58"/>
      <c r="M1223" s="58"/>
      <c r="N1223" s="58"/>
      <c r="O1223" s="58"/>
      <c r="P1223" s="58"/>
      <c r="Q1223" s="58"/>
      <c r="R1223" s="58"/>
      <c r="S1223" s="58">
        <f t="shared" si="1206"/>
        <v>0</v>
      </c>
      <c r="T1223" s="58">
        <f t="shared" si="1207"/>
        <v>0</v>
      </c>
      <c r="U1223" s="58">
        <f t="shared" si="1312"/>
        <v>0</v>
      </c>
      <c r="V1223" s="58">
        <f t="shared" si="1307"/>
        <v>0</v>
      </c>
      <c r="W1223" s="58">
        <f t="shared" si="1308"/>
        <v>0</v>
      </c>
      <c r="X1223" s="59">
        <f t="shared" si="1313"/>
        <v>0</v>
      </c>
      <c r="Y1223" s="59"/>
      <c r="Z1223" s="59"/>
      <c r="AA1223" s="59"/>
      <c r="AB1223" s="59"/>
      <c r="AC1223" s="59"/>
      <c r="AD1223" s="59"/>
      <c r="AE1223" s="59"/>
      <c r="AF1223" s="59"/>
      <c r="AG1223" s="59">
        <f t="shared" si="1309"/>
        <v>0</v>
      </c>
      <c r="AH1223" s="59">
        <f t="shared" si="1314"/>
        <v>0</v>
      </c>
      <c r="AI1223" s="59">
        <f t="shared" si="1310"/>
        <v>0</v>
      </c>
      <c r="AJ1223" s="59">
        <f t="shared" si="1315"/>
        <v>0</v>
      </c>
      <c r="AK1223" s="59">
        <f t="shared" si="1316"/>
        <v>0</v>
      </c>
      <c r="AL1223" s="59">
        <f t="shared" si="1311"/>
        <v>0</v>
      </c>
      <c r="AM1223" s="1746"/>
    </row>
    <row r="1224" spans="1:39" x14ac:dyDescent="0.2">
      <c r="A1224" s="1052">
        <v>222</v>
      </c>
      <c r="B1224" s="1053">
        <v>112</v>
      </c>
      <c r="C1224" s="12"/>
      <c r="D1224" s="58"/>
      <c r="E1224" s="58"/>
      <c r="F1224" s="58"/>
      <c r="G1224" s="58"/>
      <c r="H1224" s="58"/>
      <c r="I1224" s="58"/>
      <c r="J1224" s="58"/>
      <c r="K1224" s="58"/>
      <c r="L1224" s="58"/>
      <c r="M1224" s="58"/>
      <c r="N1224" s="58"/>
      <c r="O1224" s="58"/>
      <c r="P1224" s="58"/>
      <c r="Q1224" s="58"/>
      <c r="R1224" s="58"/>
      <c r="S1224" s="58">
        <f>D1224+E1224+J1224+K1224</f>
        <v>0</v>
      </c>
      <c r="T1224" s="58">
        <f>F1224+G1224+L1224+M1224</f>
        <v>0</v>
      </c>
      <c r="U1224" s="58">
        <f t="shared" si="1312"/>
        <v>0</v>
      </c>
      <c r="V1224" s="58">
        <f t="shared" si="1307"/>
        <v>0</v>
      </c>
      <c r="W1224" s="58">
        <f t="shared" si="1308"/>
        <v>0</v>
      </c>
      <c r="X1224" s="59">
        <f t="shared" si="1313"/>
        <v>0</v>
      </c>
      <c r="Y1224" s="59"/>
      <c r="Z1224" s="59"/>
      <c r="AA1224" s="59"/>
      <c r="AB1224" s="59"/>
      <c r="AC1224" s="59"/>
      <c r="AD1224" s="59"/>
      <c r="AE1224" s="59"/>
      <c r="AF1224" s="59"/>
      <c r="AG1224" s="59">
        <f t="shared" si="1309"/>
        <v>0</v>
      </c>
      <c r="AH1224" s="59">
        <f t="shared" si="1314"/>
        <v>0</v>
      </c>
      <c r="AI1224" s="59">
        <f t="shared" si="1310"/>
        <v>0</v>
      </c>
      <c r="AJ1224" s="59">
        <f t="shared" si="1315"/>
        <v>0</v>
      </c>
      <c r="AK1224" s="59">
        <f t="shared" si="1316"/>
        <v>0</v>
      </c>
      <c r="AL1224" s="59">
        <f t="shared" si="1311"/>
        <v>0</v>
      </c>
      <c r="AM1224" s="1746"/>
    </row>
    <row r="1225" spans="1:39" x14ac:dyDescent="0.2">
      <c r="A1225" s="1052">
        <v>222</v>
      </c>
      <c r="B1225" s="1053">
        <v>244</v>
      </c>
      <c r="C1225" s="12"/>
      <c r="D1225" s="58"/>
      <c r="E1225" s="58"/>
      <c r="F1225" s="58"/>
      <c r="G1225" s="58"/>
      <c r="H1225" s="58"/>
      <c r="I1225" s="58"/>
      <c r="J1225" s="58"/>
      <c r="K1225" s="58"/>
      <c r="L1225" s="58"/>
      <c r="M1225" s="58"/>
      <c r="N1225" s="58"/>
      <c r="O1225" s="58"/>
      <c r="P1225" s="58"/>
      <c r="Q1225" s="58"/>
      <c r="R1225" s="58"/>
      <c r="S1225" s="58">
        <f t="shared" si="1206"/>
        <v>0</v>
      </c>
      <c r="T1225" s="58">
        <f t="shared" si="1207"/>
        <v>0</v>
      </c>
      <c r="U1225" s="58">
        <f t="shared" si="1312"/>
        <v>0</v>
      </c>
      <c r="V1225" s="58">
        <f t="shared" si="1307"/>
        <v>0</v>
      </c>
      <c r="W1225" s="58">
        <f t="shared" si="1308"/>
        <v>0</v>
      </c>
      <c r="X1225" s="59">
        <f t="shared" si="1313"/>
        <v>0</v>
      </c>
      <c r="Y1225" s="59"/>
      <c r="Z1225" s="59"/>
      <c r="AA1225" s="59"/>
      <c r="AB1225" s="59"/>
      <c r="AC1225" s="59"/>
      <c r="AD1225" s="59"/>
      <c r="AE1225" s="59"/>
      <c r="AF1225" s="59"/>
      <c r="AG1225" s="59">
        <f t="shared" si="1309"/>
        <v>0</v>
      </c>
      <c r="AH1225" s="59">
        <f t="shared" si="1314"/>
        <v>0</v>
      </c>
      <c r="AI1225" s="59">
        <f t="shared" si="1310"/>
        <v>0</v>
      </c>
      <c r="AJ1225" s="59">
        <f t="shared" si="1315"/>
        <v>0</v>
      </c>
      <c r="AK1225" s="59">
        <f t="shared" si="1316"/>
        <v>0</v>
      </c>
      <c r="AL1225" s="59">
        <f t="shared" si="1311"/>
        <v>0</v>
      </c>
      <c r="AM1225" s="1746"/>
    </row>
    <row r="1226" spans="1:39" x14ac:dyDescent="0.2">
      <c r="A1226" s="1054" t="s">
        <v>196</v>
      </c>
      <c r="B1226" s="1053">
        <v>247</v>
      </c>
      <c r="C1226" s="42"/>
      <c r="D1226" s="58"/>
      <c r="E1226" s="58"/>
      <c r="F1226" s="58"/>
      <c r="G1226" s="58"/>
      <c r="H1226" s="58"/>
      <c r="I1226" s="58"/>
      <c r="J1226" s="58"/>
      <c r="K1226" s="58"/>
      <c r="L1226" s="58"/>
      <c r="M1226" s="58"/>
      <c r="N1226" s="58"/>
      <c r="O1226" s="58"/>
      <c r="P1226" s="58"/>
      <c r="Q1226" s="58"/>
      <c r="R1226" s="58"/>
      <c r="S1226" s="58">
        <f t="shared" si="1206"/>
        <v>0</v>
      </c>
      <c r="T1226" s="58">
        <f t="shared" si="1207"/>
        <v>0</v>
      </c>
      <c r="U1226" s="58">
        <f t="shared" si="1312"/>
        <v>0</v>
      </c>
      <c r="V1226" s="58">
        <f t="shared" si="1307"/>
        <v>0</v>
      </c>
      <c r="W1226" s="58">
        <f t="shared" si="1308"/>
        <v>0</v>
      </c>
      <c r="X1226" s="59">
        <f t="shared" si="1313"/>
        <v>0</v>
      </c>
      <c r="Y1226" s="59"/>
      <c r="Z1226" s="59"/>
      <c r="AA1226" s="59"/>
      <c r="AB1226" s="59"/>
      <c r="AC1226" s="59"/>
      <c r="AD1226" s="59"/>
      <c r="AE1226" s="59"/>
      <c r="AF1226" s="59"/>
      <c r="AG1226" s="59">
        <f t="shared" si="1309"/>
        <v>0</v>
      </c>
      <c r="AH1226" s="59">
        <f t="shared" si="1314"/>
        <v>0</v>
      </c>
      <c r="AI1226" s="59">
        <f t="shared" si="1310"/>
        <v>0</v>
      </c>
      <c r="AJ1226" s="59">
        <f t="shared" si="1315"/>
        <v>0</v>
      </c>
      <c r="AK1226" s="59">
        <f t="shared" si="1316"/>
        <v>0</v>
      </c>
      <c r="AL1226" s="59">
        <f t="shared" si="1311"/>
        <v>0</v>
      </c>
      <c r="AM1226" s="1746"/>
    </row>
    <row r="1227" spans="1:39" x14ac:dyDescent="0.2">
      <c r="A1227" s="1054" t="s">
        <v>197</v>
      </c>
      <c r="B1227" s="1053">
        <v>247</v>
      </c>
      <c r="C1227" s="42"/>
      <c r="D1227" s="58"/>
      <c r="E1227" s="58"/>
      <c r="F1227" s="58"/>
      <c r="G1227" s="58"/>
      <c r="H1227" s="58"/>
      <c r="I1227" s="58"/>
      <c r="J1227" s="58"/>
      <c r="K1227" s="58"/>
      <c r="L1227" s="58"/>
      <c r="M1227" s="58"/>
      <c r="N1227" s="58"/>
      <c r="O1227" s="58"/>
      <c r="P1227" s="58"/>
      <c r="Q1227" s="58"/>
      <c r="R1227" s="58"/>
      <c r="S1227" s="58">
        <f t="shared" si="1206"/>
        <v>0</v>
      </c>
      <c r="T1227" s="58">
        <f t="shared" si="1207"/>
        <v>0</v>
      </c>
      <c r="U1227" s="58">
        <f t="shared" si="1312"/>
        <v>0</v>
      </c>
      <c r="V1227" s="58">
        <f t="shared" si="1307"/>
        <v>0</v>
      </c>
      <c r="W1227" s="58">
        <f t="shared" si="1308"/>
        <v>0</v>
      </c>
      <c r="X1227" s="59">
        <f t="shared" si="1313"/>
        <v>0</v>
      </c>
      <c r="Y1227" s="59"/>
      <c r="Z1227" s="59"/>
      <c r="AA1227" s="59"/>
      <c r="AB1227" s="59"/>
      <c r="AC1227" s="59"/>
      <c r="AD1227" s="59"/>
      <c r="AE1227" s="59"/>
      <c r="AF1227" s="59"/>
      <c r="AG1227" s="59">
        <f t="shared" si="1309"/>
        <v>0</v>
      </c>
      <c r="AH1227" s="59">
        <f t="shared" si="1314"/>
        <v>0</v>
      </c>
      <c r="AI1227" s="59">
        <f t="shared" si="1310"/>
        <v>0</v>
      </c>
      <c r="AJ1227" s="59">
        <f t="shared" si="1315"/>
        <v>0</v>
      </c>
      <c r="AK1227" s="59">
        <f t="shared" si="1316"/>
        <v>0</v>
      </c>
      <c r="AL1227" s="59">
        <f t="shared" si="1311"/>
        <v>0</v>
      </c>
      <c r="AM1227" s="1746"/>
    </row>
    <row r="1228" spans="1:39" x14ac:dyDescent="0.2">
      <c r="A1228" s="1054" t="s">
        <v>198</v>
      </c>
      <c r="B1228" s="1053">
        <v>244</v>
      </c>
      <c r="C1228" s="42"/>
      <c r="D1228" s="58"/>
      <c r="E1228" s="58"/>
      <c r="F1228" s="58"/>
      <c r="G1228" s="58"/>
      <c r="H1228" s="58"/>
      <c r="I1228" s="58"/>
      <c r="J1228" s="58"/>
      <c r="K1228" s="58"/>
      <c r="L1228" s="58"/>
      <c r="M1228" s="58"/>
      <c r="N1228" s="58"/>
      <c r="O1228" s="58"/>
      <c r="P1228" s="58"/>
      <c r="Q1228" s="58"/>
      <c r="R1228" s="58"/>
      <c r="S1228" s="58">
        <f t="shared" si="1206"/>
        <v>0</v>
      </c>
      <c r="T1228" s="58">
        <f t="shared" si="1207"/>
        <v>0</v>
      </c>
      <c r="U1228" s="58">
        <f t="shared" si="1312"/>
        <v>0</v>
      </c>
      <c r="V1228" s="58">
        <f t="shared" si="1307"/>
        <v>0</v>
      </c>
      <c r="W1228" s="58">
        <f t="shared" si="1308"/>
        <v>0</v>
      </c>
      <c r="X1228" s="59">
        <f t="shared" si="1313"/>
        <v>0</v>
      </c>
      <c r="Y1228" s="59"/>
      <c r="Z1228" s="59"/>
      <c r="AA1228" s="59"/>
      <c r="AB1228" s="59"/>
      <c r="AC1228" s="59"/>
      <c r="AD1228" s="59"/>
      <c r="AE1228" s="59"/>
      <c r="AF1228" s="59"/>
      <c r="AG1228" s="59">
        <f t="shared" si="1309"/>
        <v>0</v>
      </c>
      <c r="AH1228" s="59">
        <f t="shared" si="1314"/>
        <v>0</v>
      </c>
      <c r="AI1228" s="59">
        <f t="shared" si="1310"/>
        <v>0</v>
      </c>
      <c r="AJ1228" s="59">
        <f t="shared" si="1315"/>
        <v>0</v>
      </c>
      <c r="AK1228" s="59">
        <f t="shared" si="1316"/>
        <v>0</v>
      </c>
      <c r="AL1228" s="59">
        <f t="shared" si="1311"/>
        <v>0</v>
      </c>
      <c r="AM1228" s="1746"/>
    </row>
    <row r="1229" spans="1:39" x14ac:dyDescent="0.2">
      <c r="A1229" s="1054" t="s">
        <v>878</v>
      </c>
      <c r="B1229" s="1053">
        <v>244</v>
      </c>
      <c r="C1229" s="42"/>
      <c r="D1229" s="58"/>
      <c r="E1229" s="58"/>
      <c r="F1229" s="58"/>
      <c r="G1229" s="58"/>
      <c r="H1229" s="58"/>
      <c r="I1229" s="58"/>
      <c r="J1229" s="58"/>
      <c r="K1229" s="58"/>
      <c r="L1229" s="58"/>
      <c r="M1229" s="58"/>
      <c r="N1229" s="58"/>
      <c r="O1229" s="58"/>
      <c r="P1229" s="58"/>
      <c r="Q1229" s="58"/>
      <c r="R1229" s="58"/>
      <c r="S1229" s="58">
        <f t="shared" si="1206"/>
        <v>0</v>
      </c>
      <c r="T1229" s="58">
        <f t="shared" si="1207"/>
        <v>0</v>
      </c>
      <c r="U1229" s="58">
        <f t="shared" si="1312"/>
        <v>0</v>
      </c>
      <c r="V1229" s="58">
        <f t="shared" si="1307"/>
        <v>0</v>
      </c>
      <c r="W1229" s="58">
        <f t="shared" si="1308"/>
        <v>0</v>
      </c>
      <c r="X1229" s="59">
        <f>SUM(D1229:R1229)</f>
        <v>0</v>
      </c>
      <c r="Y1229" s="59"/>
      <c r="Z1229" s="59"/>
      <c r="AA1229" s="59"/>
      <c r="AB1229" s="59"/>
      <c r="AC1229" s="59"/>
      <c r="AD1229" s="59"/>
      <c r="AE1229" s="59"/>
      <c r="AF1229" s="59"/>
      <c r="AG1229" s="59">
        <f t="shared" si="1309"/>
        <v>0</v>
      </c>
      <c r="AH1229" s="59">
        <f t="shared" si="1314"/>
        <v>0</v>
      </c>
      <c r="AI1229" s="59">
        <f t="shared" si="1310"/>
        <v>0</v>
      </c>
      <c r="AJ1229" s="59">
        <f t="shared" si="1315"/>
        <v>0</v>
      </c>
      <c r="AK1229" s="59">
        <f t="shared" si="1316"/>
        <v>0</v>
      </c>
      <c r="AL1229" s="59">
        <f t="shared" si="1311"/>
        <v>0</v>
      </c>
      <c r="AM1229" s="1746"/>
    </row>
    <row r="1230" spans="1:39" x14ac:dyDescent="0.2">
      <c r="A1230" s="1052">
        <v>224</v>
      </c>
      <c r="B1230" s="1053">
        <v>244</v>
      </c>
      <c r="C1230" s="12"/>
      <c r="D1230" s="58"/>
      <c r="E1230" s="58"/>
      <c r="F1230" s="58"/>
      <c r="G1230" s="58"/>
      <c r="H1230" s="58"/>
      <c r="I1230" s="58"/>
      <c r="J1230" s="58"/>
      <c r="K1230" s="58"/>
      <c r="L1230" s="58"/>
      <c r="M1230" s="58"/>
      <c r="N1230" s="58"/>
      <c r="O1230" s="58"/>
      <c r="P1230" s="58"/>
      <c r="Q1230" s="58"/>
      <c r="R1230" s="58"/>
      <c r="S1230" s="58">
        <f t="shared" si="1206"/>
        <v>0</v>
      </c>
      <c r="T1230" s="58">
        <f t="shared" si="1207"/>
        <v>0</v>
      </c>
      <c r="U1230" s="58">
        <f t="shared" si="1312"/>
        <v>0</v>
      </c>
      <c r="V1230" s="58">
        <f t="shared" si="1307"/>
        <v>0</v>
      </c>
      <c r="W1230" s="58">
        <f t="shared" si="1308"/>
        <v>0</v>
      </c>
      <c r="X1230" s="59">
        <f t="shared" si="1313"/>
        <v>0</v>
      </c>
      <c r="Y1230" s="59"/>
      <c r="Z1230" s="59"/>
      <c r="AA1230" s="59"/>
      <c r="AB1230" s="59"/>
      <c r="AC1230" s="59"/>
      <c r="AD1230" s="59"/>
      <c r="AE1230" s="59"/>
      <c r="AF1230" s="59"/>
      <c r="AG1230" s="59">
        <f t="shared" si="1309"/>
        <v>0</v>
      </c>
      <c r="AH1230" s="59">
        <f t="shared" si="1314"/>
        <v>0</v>
      </c>
      <c r="AI1230" s="59">
        <f t="shared" si="1310"/>
        <v>0</v>
      </c>
      <c r="AJ1230" s="59">
        <f t="shared" si="1315"/>
        <v>0</v>
      </c>
      <c r="AK1230" s="59">
        <f t="shared" si="1316"/>
        <v>0</v>
      </c>
      <c r="AL1230" s="59">
        <f t="shared" si="1311"/>
        <v>0</v>
      </c>
      <c r="AM1230" s="1746"/>
    </row>
    <row r="1231" spans="1:39" x14ac:dyDescent="0.2">
      <c r="A1231" s="1055" t="s">
        <v>199</v>
      </c>
      <c r="B1231" s="1057">
        <v>244</v>
      </c>
      <c r="C1231" s="14"/>
      <c r="D1231" s="58"/>
      <c r="E1231" s="58"/>
      <c r="F1231" s="58"/>
      <c r="G1231" s="58"/>
      <c r="H1231" s="58"/>
      <c r="I1231" s="58"/>
      <c r="J1231" s="58"/>
      <c r="K1231" s="58"/>
      <c r="L1231" s="58"/>
      <c r="M1231" s="58"/>
      <c r="N1231" s="58"/>
      <c r="O1231" s="58"/>
      <c r="P1231" s="58"/>
      <c r="Q1231" s="58"/>
      <c r="R1231" s="58"/>
      <c r="S1231" s="58">
        <f t="shared" si="1206"/>
        <v>0</v>
      </c>
      <c r="T1231" s="58">
        <f t="shared" si="1207"/>
        <v>0</v>
      </c>
      <c r="U1231" s="58">
        <f t="shared" si="1312"/>
        <v>0</v>
      </c>
      <c r="V1231" s="58">
        <f t="shared" si="1307"/>
        <v>0</v>
      </c>
      <c r="W1231" s="58">
        <f t="shared" si="1308"/>
        <v>0</v>
      </c>
      <c r="X1231" s="59">
        <f t="shared" si="1313"/>
        <v>0</v>
      </c>
      <c r="Y1231" s="59"/>
      <c r="Z1231" s="59"/>
      <c r="AA1231" s="59"/>
      <c r="AB1231" s="59"/>
      <c r="AC1231" s="59"/>
      <c r="AD1231" s="59"/>
      <c r="AE1231" s="59"/>
      <c r="AF1231" s="59"/>
      <c r="AG1231" s="59">
        <f t="shared" si="1309"/>
        <v>0</v>
      </c>
      <c r="AH1231" s="59">
        <f t="shared" si="1314"/>
        <v>0</v>
      </c>
      <c r="AI1231" s="59">
        <f t="shared" si="1310"/>
        <v>0</v>
      </c>
      <c r="AJ1231" s="59">
        <f t="shared" si="1315"/>
        <v>0</v>
      </c>
      <c r="AK1231" s="59">
        <f t="shared" si="1316"/>
        <v>0</v>
      </c>
      <c r="AL1231" s="59">
        <f t="shared" si="1311"/>
        <v>0</v>
      </c>
      <c r="AM1231" s="1746"/>
    </row>
    <row r="1232" spans="1:39" x14ac:dyDescent="0.2">
      <c r="A1232" s="1055" t="s">
        <v>200</v>
      </c>
      <c r="B1232" s="1057">
        <v>244</v>
      </c>
      <c r="C1232" s="14"/>
      <c r="D1232" s="58"/>
      <c r="E1232" s="58"/>
      <c r="F1232" s="58"/>
      <c r="G1232" s="58"/>
      <c r="H1232" s="58"/>
      <c r="I1232" s="58"/>
      <c r="J1232" s="58"/>
      <c r="K1232" s="58"/>
      <c r="L1232" s="58"/>
      <c r="M1232" s="58"/>
      <c r="N1232" s="58"/>
      <c r="O1232" s="58"/>
      <c r="P1232" s="58"/>
      <c r="Q1232" s="58"/>
      <c r="R1232" s="58"/>
      <c r="S1232" s="58">
        <f t="shared" si="1206"/>
        <v>0</v>
      </c>
      <c r="T1232" s="58">
        <f t="shared" si="1207"/>
        <v>0</v>
      </c>
      <c r="U1232" s="58">
        <f t="shared" si="1312"/>
        <v>0</v>
      </c>
      <c r="V1232" s="58">
        <f t="shared" si="1307"/>
        <v>0</v>
      </c>
      <c r="W1232" s="58">
        <f t="shared" si="1308"/>
        <v>0</v>
      </c>
      <c r="X1232" s="59">
        <f t="shared" si="1313"/>
        <v>0</v>
      </c>
      <c r="Y1232" s="59"/>
      <c r="Z1232" s="59"/>
      <c r="AA1232" s="59"/>
      <c r="AB1232" s="59"/>
      <c r="AC1232" s="59"/>
      <c r="AD1232" s="59"/>
      <c r="AE1232" s="59"/>
      <c r="AF1232" s="59"/>
      <c r="AG1232" s="59">
        <f t="shared" si="1309"/>
        <v>0</v>
      </c>
      <c r="AH1232" s="59">
        <f t="shared" si="1314"/>
        <v>0</v>
      </c>
      <c r="AI1232" s="59">
        <f t="shared" si="1310"/>
        <v>0</v>
      </c>
      <c r="AJ1232" s="59">
        <f t="shared" si="1315"/>
        <v>0</v>
      </c>
      <c r="AK1232" s="59">
        <f t="shared" si="1316"/>
        <v>0</v>
      </c>
      <c r="AL1232" s="59">
        <f t="shared" si="1311"/>
        <v>0</v>
      </c>
      <c r="AM1232" s="1746"/>
    </row>
    <row r="1233" spans="1:39" x14ac:dyDescent="0.2">
      <c r="A1233" s="1055" t="s">
        <v>201</v>
      </c>
      <c r="B1233" s="1057">
        <v>244</v>
      </c>
      <c r="C1233" s="14"/>
      <c r="D1233" s="58"/>
      <c r="E1233" s="58"/>
      <c r="F1233" s="58"/>
      <c r="G1233" s="58"/>
      <c r="H1233" s="58"/>
      <c r="I1233" s="58"/>
      <c r="J1233" s="58"/>
      <c r="K1233" s="58"/>
      <c r="L1233" s="58"/>
      <c r="M1233" s="58"/>
      <c r="N1233" s="58"/>
      <c r="O1233" s="58"/>
      <c r="P1233" s="58"/>
      <c r="Q1233" s="58"/>
      <c r="R1233" s="58"/>
      <c r="S1233" s="58">
        <f t="shared" si="1206"/>
        <v>0</v>
      </c>
      <c r="T1233" s="58">
        <f t="shared" si="1207"/>
        <v>0</v>
      </c>
      <c r="U1233" s="58">
        <f t="shared" si="1312"/>
        <v>0</v>
      </c>
      <c r="V1233" s="58">
        <f t="shared" si="1307"/>
        <v>0</v>
      </c>
      <c r="W1233" s="58">
        <f t="shared" si="1308"/>
        <v>0</v>
      </c>
      <c r="X1233" s="59">
        <f t="shared" si="1313"/>
        <v>0</v>
      </c>
      <c r="Y1233" s="59"/>
      <c r="Z1233" s="59"/>
      <c r="AA1233" s="59"/>
      <c r="AB1233" s="59"/>
      <c r="AC1233" s="59"/>
      <c r="AD1233" s="59"/>
      <c r="AE1233" s="59"/>
      <c r="AF1233" s="59"/>
      <c r="AG1233" s="59">
        <f t="shared" si="1309"/>
        <v>0</v>
      </c>
      <c r="AH1233" s="59">
        <f t="shared" si="1314"/>
        <v>0</v>
      </c>
      <c r="AI1233" s="59">
        <f t="shared" si="1310"/>
        <v>0</v>
      </c>
      <c r="AJ1233" s="59">
        <f t="shared" si="1315"/>
        <v>0</v>
      </c>
      <c r="AK1233" s="59">
        <f t="shared" si="1316"/>
        <v>0</v>
      </c>
      <c r="AL1233" s="59">
        <f t="shared" si="1311"/>
        <v>0</v>
      </c>
      <c r="AM1233" s="1746"/>
    </row>
    <row r="1234" spans="1:39" x14ac:dyDescent="0.2">
      <c r="A1234" s="1055" t="s">
        <v>202</v>
      </c>
      <c r="B1234" s="1057">
        <v>244</v>
      </c>
      <c r="C1234" s="14"/>
      <c r="D1234" s="58"/>
      <c r="E1234" s="58"/>
      <c r="F1234" s="58"/>
      <c r="G1234" s="58"/>
      <c r="H1234" s="58"/>
      <c r="I1234" s="58"/>
      <c r="J1234" s="58"/>
      <c r="K1234" s="58"/>
      <c r="L1234" s="58"/>
      <c r="M1234" s="58"/>
      <c r="N1234" s="58"/>
      <c r="O1234" s="58"/>
      <c r="P1234" s="58"/>
      <c r="Q1234" s="58"/>
      <c r="R1234" s="58"/>
      <c r="S1234" s="58">
        <f t="shared" si="1206"/>
        <v>0</v>
      </c>
      <c r="T1234" s="58">
        <f t="shared" si="1207"/>
        <v>0</v>
      </c>
      <c r="U1234" s="58">
        <f t="shared" si="1312"/>
        <v>0</v>
      </c>
      <c r="V1234" s="58">
        <f t="shared" si="1307"/>
        <v>0</v>
      </c>
      <c r="W1234" s="58">
        <f t="shared" si="1308"/>
        <v>0</v>
      </c>
      <c r="X1234" s="59">
        <f t="shared" si="1313"/>
        <v>0</v>
      </c>
      <c r="Y1234" s="59"/>
      <c r="Z1234" s="59"/>
      <c r="AA1234" s="59"/>
      <c r="AB1234" s="59"/>
      <c r="AC1234" s="59"/>
      <c r="AD1234" s="59"/>
      <c r="AE1234" s="59"/>
      <c r="AF1234" s="59"/>
      <c r="AG1234" s="59">
        <f t="shared" si="1309"/>
        <v>0</v>
      </c>
      <c r="AH1234" s="59">
        <f t="shared" si="1314"/>
        <v>0</v>
      </c>
      <c r="AI1234" s="59">
        <f t="shared" si="1310"/>
        <v>0</v>
      </c>
      <c r="AJ1234" s="59">
        <f t="shared" si="1315"/>
        <v>0</v>
      </c>
      <c r="AK1234" s="59">
        <f t="shared" si="1316"/>
        <v>0</v>
      </c>
      <c r="AL1234" s="59">
        <f t="shared" si="1311"/>
        <v>0</v>
      </c>
      <c r="AM1234" s="1746"/>
    </row>
    <row r="1235" spans="1:39" x14ac:dyDescent="0.2">
      <c r="A1235" s="1056" t="s">
        <v>246</v>
      </c>
      <c r="B1235" s="1057">
        <v>244</v>
      </c>
      <c r="C1235" s="15"/>
      <c r="D1235" s="58"/>
      <c r="E1235" s="58"/>
      <c r="F1235" s="58"/>
      <c r="G1235" s="58"/>
      <c r="H1235" s="58"/>
      <c r="I1235" s="58"/>
      <c r="J1235" s="58"/>
      <c r="K1235" s="58"/>
      <c r="L1235" s="58"/>
      <c r="M1235" s="58"/>
      <c r="N1235" s="58"/>
      <c r="O1235" s="58"/>
      <c r="P1235" s="58"/>
      <c r="Q1235" s="58"/>
      <c r="R1235" s="58"/>
      <c r="S1235" s="58">
        <f t="shared" si="1206"/>
        <v>0</v>
      </c>
      <c r="T1235" s="58">
        <f t="shared" si="1207"/>
        <v>0</v>
      </c>
      <c r="U1235" s="58">
        <f t="shared" si="1312"/>
        <v>0</v>
      </c>
      <c r="V1235" s="58">
        <f t="shared" si="1307"/>
        <v>0</v>
      </c>
      <c r="W1235" s="58">
        <f t="shared" si="1308"/>
        <v>0</v>
      </c>
      <c r="X1235" s="59">
        <f t="shared" si="1313"/>
        <v>0</v>
      </c>
      <c r="Y1235" s="59"/>
      <c r="Z1235" s="59"/>
      <c r="AA1235" s="59"/>
      <c r="AB1235" s="59"/>
      <c r="AC1235" s="59"/>
      <c r="AD1235" s="59"/>
      <c r="AE1235" s="59"/>
      <c r="AF1235" s="59"/>
      <c r="AG1235" s="59">
        <f t="shared" si="1309"/>
        <v>0</v>
      </c>
      <c r="AH1235" s="59">
        <f t="shared" si="1314"/>
        <v>0</v>
      </c>
      <c r="AI1235" s="59">
        <f t="shared" si="1310"/>
        <v>0</v>
      </c>
      <c r="AJ1235" s="59">
        <f t="shared" si="1315"/>
        <v>0</v>
      </c>
      <c r="AK1235" s="59">
        <f t="shared" si="1316"/>
        <v>0</v>
      </c>
      <c r="AL1235" s="59">
        <f t="shared" si="1311"/>
        <v>0</v>
      </c>
      <c r="AM1235" s="1746"/>
    </row>
    <row r="1236" spans="1:39" x14ac:dyDescent="0.2">
      <c r="A1236" s="1056" t="s">
        <v>248</v>
      </c>
      <c r="B1236" s="1057">
        <v>244</v>
      </c>
      <c r="C1236" s="15"/>
      <c r="D1236" s="58"/>
      <c r="E1236" s="58"/>
      <c r="F1236" s="58"/>
      <c r="G1236" s="58"/>
      <c r="H1236" s="58"/>
      <c r="I1236" s="58"/>
      <c r="J1236" s="58"/>
      <c r="K1236" s="58"/>
      <c r="L1236" s="58"/>
      <c r="M1236" s="58"/>
      <c r="N1236" s="58"/>
      <c r="O1236" s="58"/>
      <c r="P1236" s="58"/>
      <c r="Q1236" s="58"/>
      <c r="R1236" s="58"/>
      <c r="S1236" s="58">
        <f t="shared" ref="S1236:S1349" si="1317">D1236+E1236+J1236+K1236</f>
        <v>0</v>
      </c>
      <c r="T1236" s="58">
        <f t="shared" ref="T1236:T1349" si="1318">F1236+G1236+L1236+M1236</f>
        <v>0</v>
      </c>
      <c r="U1236" s="58">
        <f t="shared" si="1312"/>
        <v>0</v>
      </c>
      <c r="V1236" s="58">
        <f t="shared" si="1307"/>
        <v>0</v>
      </c>
      <c r="W1236" s="58">
        <f t="shared" si="1308"/>
        <v>0</v>
      </c>
      <c r="X1236" s="59">
        <f t="shared" si="1313"/>
        <v>0</v>
      </c>
      <c r="Y1236" s="59"/>
      <c r="Z1236" s="59"/>
      <c r="AA1236" s="59"/>
      <c r="AB1236" s="59"/>
      <c r="AC1236" s="59"/>
      <c r="AD1236" s="59"/>
      <c r="AE1236" s="59"/>
      <c r="AF1236" s="59"/>
      <c r="AG1236" s="59">
        <f t="shared" si="1309"/>
        <v>0</v>
      </c>
      <c r="AH1236" s="59">
        <f t="shared" si="1314"/>
        <v>0</v>
      </c>
      <c r="AI1236" s="59">
        <f t="shared" si="1310"/>
        <v>0</v>
      </c>
      <c r="AJ1236" s="59">
        <f t="shared" si="1315"/>
        <v>0</v>
      </c>
      <c r="AK1236" s="59">
        <f t="shared" si="1316"/>
        <v>0</v>
      </c>
      <c r="AL1236" s="59">
        <f t="shared" si="1311"/>
        <v>0</v>
      </c>
      <c r="AM1236" s="1746"/>
    </row>
    <row r="1237" spans="1:39" x14ac:dyDescent="0.2">
      <c r="A1237" s="1050">
        <v>227</v>
      </c>
      <c r="B1237" s="1051">
        <v>244</v>
      </c>
      <c r="C1237" s="11"/>
      <c r="D1237" s="58"/>
      <c r="E1237" s="58"/>
      <c r="F1237" s="58"/>
      <c r="G1237" s="58"/>
      <c r="H1237" s="58"/>
      <c r="I1237" s="58"/>
      <c r="J1237" s="58"/>
      <c r="K1237" s="58"/>
      <c r="L1237" s="58"/>
      <c r="M1237" s="58"/>
      <c r="N1237" s="58"/>
      <c r="O1237" s="58"/>
      <c r="P1237" s="58"/>
      <c r="Q1237" s="58"/>
      <c r="R1237" s="58"/>
      <c r="S1237" s="58">
        <f t="shared" si="1317"/>
        <v>0</v>
      </c>
      <c r="T1237" s="58">
        <f t="shared" si="1318"/>
        <v>0</v>
      </c>
      <c r="U1237" s="58">
        <f t="shared" si="1312"/>
        <v>0</v>
      </c>
      <c r="V1237" s="58">
        <f t="shared" si="1307"/>
        <v>0</v>
      </c>
      <c r="W1237" s="58">
        <f t="shared" si="1308"/>
        <v>0</v>
      </c>
      <c r="X1237" s="59">
        <f t="shared" si="1313"/>
        <v>0</v>
      </c>
      <c r="Y1237" s="59"/>
      <c r="Z1237" s="59"/>
      <c r="AA1237" s="59"/>
      <c r="AB1237" s="59"/>
      <c r="AC1237" s="59"/>
      <c r="AD1237" s="59"/>
      <c r="AE1237" s="59"/>
      <c r="AF1237" s="59"/>
      <c r="AG1237" s="59">
        <f t="shared" si="1309"/>
        <v>0</v>
      </c>
      <c r="AH1237" s="59">
        <f t="shared" si="1314"/>
        <v>0</v>
      </c>
      <c r="AI1237" s="59">
        <f t="shared" si="1310"/>
        <v>0</v>
      </c>
      <c r="AJ1237" s="59">
        <f t="shared" si="1315"/>
        <v>0</v>
      </c>
      <c r="AK1237" s="59">
        <f t="shared" si="1316"/>
        <v>0</v>
      </c>
      <c r="AL1237" s="59">
        <f t="shared" si="1311"/>
        <v>0</v>
      </c>
      <c r="AM1237" s="1746"/>
    </row>
    <row r="1238" spans="1:39" x14ac:dyDescent="0.2">
      <c r="A1238" s="1056">
        <v>262</v>
      </c>
      <c r="B1238" s="1049">
        <v>112</v>
      </c>
      <c r="C1238" s="15"/>
      <c r="D1238" s="58"/>
      <c r="E1238" s="58"/>
      <c r="F1238" s="58"/>
      <c r="G1238" s="58"/>
      <c r="H1238" s="58"/>
      <c r="I1238" s="58"/>
      <c r="J1238" s="58"/>
      <c r="K1238" s="58"/>
      <c r="L1238" s="58"/>
      <c r="M1238" s="58"/>
      <c r="N1238" s="58"/>
      <c r="O1238" s="58"/>
      <c r="P1238" s="58"/>
      <c r="Q1238" s="58"/>
      <c r="R1238" s="58"/>
      <c r="S1238" s="58">
        <f t="shared" si="1317"/>
        <v>0</v>
      </c>
      <c r="T1238" s="58">
        <f t="shared" si="1318"/>
        <v>0</v>
      </c>
      <c r="U1238" s="58">
        <f t="shared" si="1312"/>
        <v>0</v>
      </c>
      <c r="V1238" s="58">
        <f t="shared" si="1307"/>
        <v>0</v>
      </c>
      <c r="W1238" s="58">
        <f t="shared" si="1308"/>
        <v>0</v>
      </c>
      <c r="X1238" s="59">
        <f t="shared" si="1313"/>
        <v>0</v>
      </c>
      <c r="Y1238" s="59"/>
      <c r="Z1238" s="59"/>
      <c r="AA1238" s="59"/>
      <c r="AB1238" s="59"/>
      <c r="AC1238" s="59"/>
      <c r="AD1238" s="59"/>
      <c r="AE1238" s="59"/>
      <c r="AF1238" s="59"/>
      <c r="AG1238" s="59">
        <f t="shared" si="1309"/>
        <v>0</v>
      </c>
      <c r="AH1238" s="59">
        <f t="shared" si="1314"/>
        <v>0</v>
      </c>
      <c r="AI1238" s="59">
        <f t="shared" si="1310"/>
        <v>0</v>
      </c>
      <c r="AJ1238" s="59">
        <f t="shared" si="1315"/>
        <v>0</v>
      </c>
      <c r="AK1238" s="59">
        <f t="shared" si="1316"/>
        <v>0</v>
      </c>
      <c r="AL1238" s="59">
        <f t="shared" si="1311"/>
        <v>0</v>
      </c>
      <c r="AM1238" s="1746"/>
    </row>
    <row r="1239" spans="1:39" x14ac:dyDescent="0.2">
      <c r="A1239" s="1056">
        <v>262</v>
      </c>
      <c r="B1239" s="1049">
        <v>119</v>
      </c>
      <c r="C1239" s="15"/>
      <c r="D1239" s="58"/>
      <c r="E1239" s="58"/>
      <c r="F1239" s="58"/>
      <c r="G1239" s="58"/>
      <c r="H1239" s="58"/>
      <c r="I1239" s="58"/>
      <c r="J1239" s="58"/>
      <c r="K1239" s="58"/>
      <c r="L1239" s="58"/>
      <c r="M1239" s="58"/>
      <c r="N1239" s="58"/>
      <c r="O1239" s="58"/>
      <c r="P1239" s="58"/>
      <c r="Q1239" s="58"/>
      <c r="R1239" s="58"/>
      <c r="S1239" s="58">
        <f t="shared" si="1317"/>
        <v>0</v>
      </c>
      <c r="T1239" s="58">
        <f t="shared" si="1318"/>
        <v>0</v>
      </c>
      <c r="U1239" s="58">
        <f t="shared" si="1312"/>
        <v>0</v>
      </c>
      <c r="V1239" s="58">
        <f t="shared" si="1307"/>
        <v>0</v>
      </c>
      <c r="W1239" s="58">
        <f t="shared" si="1308"/>
        <v>0</v>
      </c>
      <c r="X1239" s="59">
        <f t="shared" si="1313"/>
        <v>0</v>
      </c>
      <c r="Y1239" s="59"/>
      <c r="Z1239" s="59"/>
      <c r="AA1239" s="59"/>
      <c r="AB1239" s="59"/>
      <c r="AC1239" s="59"/>
      <c r="AD1239" s="59"/>
      <c r="AE1239" s="59"/>
      <c r="AF1239" s="59"/>
      <c r="AG1239" s="59">
        <f t="shared" si="1309"/>
        <v>0</v>
      </c>
      <c r="AH1239" s="59">
        <f t="shared" si="1314"/>
        <v>0</v>
      </c>
      <c r="AI1239" s="59">
        <f t="shared" si="1310"/>
        <v>0</v>
      </c>
      <c r="AJ1239" s="59">
        <f t="shared" si="1315"/>
        <v>0</v>
      </c>
      <c r="AK1239" s="59">
        <f t="shared" si="1316"/>
        <v>0</v>
      </c>
      <c r="AL1239" s="59">
        <f t="shared" si="1311"/>
        <v>0</v>
      </c>
      <c r="AM1239" s="1746"/>
    </row>
    <row r="1240" spans="1:39" x14ac:dyDescent="0.2">
      <c r="A1240" s="1050">
        <v>266</v>
      </c>
      <c r="B1240" s="1051">
        <v>111</v>
      </c>
      <c r="C1240" s="11"/>
      <c r="D1240" s="58"/>
      <c r="E1240" s="58"/>
      <c r="F1240" s="58"/>
      <c r="G1240" s="58"/>
      <c r="H1240" s="58"/>
      <c r="I1240" s="58"/>
      <c r="J1240" s="58"/>
      <c r="K1240" s="58"/>
      <c r="L1240" s="58"/>
      <c r="M1240" s="58"/>
      <c r="N1240" s="58"/>
      <c r="O1240" s="58"/>
      <c r="P1240" s="58"/>
      <c r="Q1240" s="58"/>
      <c r="R1240" s="58"/>
      <c r="S1240" s="58">
        <f>D1240+E1240+J1240+K1240</f>
        <v>0</v>
      </c>
      <c r="T1240" s="58">
        <f>F1240+G1240+L1240+M1240</f>
        <v>0</v>
      </c>
      <c r="U1240" s="58">
        <f>H1240+I1240+N1240+O1240</f>
        <v>0</v>
      </c>
      <c r="V1240" s="58">
        <f>P1240</f>
        <v>0</v>
      </c>
      <c r="W1240" s="58">
        <f t="shared" si="1308"/>
        <v>0</v>
      </c>
      <c r="X1240" s="59">
        <f t="shared" si="1313"/>
        <v>0</v>
      </c>
      <c r="Y1240" s="59"/>
      <c r="Z1240" s="59"/>
      <c r="AA1240" s="59"/>
      <c r="AB1240" s="59"/>
      <c r="AC1240" s="59"/>
      <c r="AD1240" s="59"/>
      <c r="AE1240" s="59"/>
      <c r="AF1240" s="59"/>
      <c r="AG1240" s="59">
        <f t="shared" si="1309"/>
        <v>0</v>
      </c>
      <c r="AH1240" s="59">
        <f t="shared" si="1314"/>
        <v>0</v>
      </c>
      <c r="AI1240" s="59">
        <f t="shared" si="1310"/>
        <v>0</v>
      </c>
      <c r="AJ1240" s="59">
        <f t="shared" si="1315"/>
        <v>0</v>
      </c>
      <c r="AK1240" s="59">
        <f t="shared" si="1316"/>
        <v>0</v>
      </c>
      <c r="AL1240" s="59">
        <f t="shared" si="1311"/>
        <v>0</v>
      </c>
      <c r="AM1240" s="1746"/>
    </row>
    <row r="1241" spans="1:39" x14ac:dyDescent="0.2">
      <c r="A1241" s="1050">
        <v>266</v>
      </c>
      <c r="B1241" s="1051">
        <v>112</v>
      </c>
      <c r="C1241" s="11"/>
      <c r="D1241" s="58"/>
      <c r="E1241" s="58"/>
      <c r="F1241" s="58"/>
      <c r="G1241" s="58"/>
      <c r="H1241" s="58"/>
      <c r="I1241" s="58"/>
      <c r="J1241" s="58"/>
      <c r="K1241" s="58"/>
      <c r="L1241" s="58"/>
      <c r="M1241" s="58"/>
      <c r="N1241" s="58"/>
      <c r="O1241" s="58"/>
      <c r="P1241" s="58"/>
      <c r="Q1241" s="58"/>
      <c r="R1241" s="58"/>
      <c r="S1241" s="58">
        <f>D1241+E1241+J1241+K1241</f>
        <v>0</v>
      </c>
      <c r="T1241" s="58">
        <f>F1241+G1241+L1241+M1241</f>
        <v>0</v>
      </c>
      <c r="U1241" s="58">
        <f>H1241+I1241+N1241+O1241</f>
        <v>0</v>
      </c>
      <c r="V1241" s="58">
        <f>P1241</f>
        <v>0</v>
      </c>
      <c r="W1241" s="58">
        <f t="shared" si="1308"/>
        <v>0</v>
      </c>
      <c r="X1241" s="59">
        <f t="shared" si="1313"/>
        <v>0</v>
      </c>
      <c r="Y1241" s="59"/>
      <c r="Z1241" s="59"/>
      <c r="AA1241" s="59"/>
      <c r="AB1241" s="59"/>
      <c r="AC1241" s="59"/>
      <c r="AD1241" s="59"/>
      <c r="AE1241" s="59"/>
      <c r="AF1241" s="59"/>
      <c r="AG1241" s="59">
        <f t="shared" si="1309"/>
        <v>0</v>
      </c>
      <c r="AH1241" s="59">
        <f t="shared" si="1314"/>
        <v>0</v>
      </c>
      <c r="AI1241" s="59">
        <f t="shared" si="1310"/>
        <v>0</v>
      </c>
      <c r="AJ1241" s="59">
        <f t="shared" si="1315"/>
        <v>0</v>
      </c>
      <c r="AK1241" s="59">
        <f t="shared" si="1316"/>
        <v>0</v>
      </c>
      <c r="AL1241" s="59">
        <f t="shared" si="1311"/>
        <v>0</v>
      </c>
      <c r="AM1241" s="1746"/>
    </row>
    <row r="1242" spans="1:39" x14ac:dyDescent="0.2">
      <c r="A1242" s="1050">
        <v>266</v>
      </c>
      <c r="B1242" s="1051">
        <v>119</v>
      </c>
      <c r="C1242" s="11"/>
      <c r="D1242" s="58"/>
      <c r="E1242" s="58"/>
      <c r="F1242" s="58"/>
      <c r="G1242" s="58"/>
      <c r="H1242" s="58"/>
      <c r="I1242" s="58"/>
      <c r="J1242" s="58"/>
      <c r="K1242" s="58"/>
      <c r="L1242" s="58"/>
      <c r="M1242" s="58"/>
      <c r="N1242" s="58"/>
      <c r="O1242" s="58"/>
      <c r="P1242" s="58"/>
      <c r="Q1242" s="58"/>
      <c r="R1242" s="58"/>
      <c r="S1242" s="58">
        <f>D1242+E1242+J1242+K1242</f>
        <v>0</v>
      </c>
      <c r="T1242" s="58">
        <f>F1242+G1242+L1242+M1242</f>
        <v>0</v>
      </c>
      <c r="U1242" s="58">
        <f>H1242+I1242+N1242+O1242</f>
        <v>0</v>
      </c>
      <c r="V1242" s="58">
        <f>P1242</f>
        <v>0</v>
      </c>
      <c r="W1242" s="58">
        <f t="shared" si="1308"/>
        <v>0</v>
      </c>
      <c r="X1242" s="59">
        <f t="shared" si="1313"/>
        <v>0</v>
      </c>
      <c r="Y1242" s="59"/>
      <c r="Z1242" s="59"/>
      <c r="AA1242" s="59"/>
      <c r="AB1242" s="59"/>
      <c r="AC1242" s="59"/>
      <c r="AD1242" s="59"/>
      <c r="AE1242" s="59"/>
      <c r="AF1242" s="59"/>
      <c r="AG1242" s="59">
        <f t="shared" si="1309"/>
        <v>0</v>
      </c>
      <c r="AH1242" s="59">
        <f t="shared" si="1314"/>
        <v>0</v>
      </c>
      <c r="AI1242" s="59">
        <f t="shared" si="1310"/>
        <v>0</v>
      </c>
      <c r="AJ1242" s="59">
        <f t="shared" si="1315"/>
        <v>0</v>
      </c>
      <c r="AK1242" s="59">
        <f t="shared" si="1316"/>
        <v>0</v>
      </c>
      <c r="AL1242" s="59">
        <f t="shared" si="1311"/>
        <v>0</v>
      </c>
      <c r="AM1242" s="1746"/>
    </row>
    <row r="1243" spans="1:39" hidden="1" x14ac:dyDescent="0.2">
      <c r="A1243" s="1050">
        <v>267</v>
      </c>
      <c r="B1243" s="1051">
        <v>112</v>
      </c>
      <c r="C1243" s="11"/>
      <c r="D1243" s="58"/>
      <c r="E1243" s="58"/>
      <c r="F1243" s="58"/>
      <c r="G1243" s="58"/>
      <c r="H1243" s="58"/>
      <c r="I1243" s="58"/>
      <c r="J1243" s="58"/>
      <c r="K1243" s="58"/>
      <c r="L1243" s="58"/>
      <c r="M1243" s="58"/>
      <c r="N1243" s="58"/>
      <c r="O1243" s="58"/>
      <c r="P1243" s="58"/>
      <c r="Q1243" s="58"/>
      <c r="R1243" s="58"/>
      <c r="S1243" s="58">
        <f>D1243+E1243+J1243+K1243</f>
        <v>0</v>
      </c>
      <c r="T1243" s="58">
        <f>F1243+G1243+L1243+M1243</f>
        <v>0</v>
      </c>
      <c r="U1243" s="58">
        <f>H1243+I1243+N1243+O1243</f>
        <v>0</v>
      </c>
      <c r="V1243" s="58">
        <f>P1243</f>
        <v>0</v>
      </c>
      <c r="W1243" s="58">
        <f t="shared" si="1308"/>
        <v>0</v>
      </c>
      <c r="X1243" s="59">
        <f t="shared" si="1313"/>
        <v>0</v>
      </c>
      <c r="Y1243" s="59"/>
      <c r="Z1243" s="59"/>
      <c r="AA1243" s="59"/>
      <c r="AB1243" s="59"/>
      <c r="AC1243" s="59"/>
      <c r="AD1243" s="59"/>
      <c r="AE1243" s="59"/>
      <c r="AF1243" s="59"/>
      <c r="AG1243" s="59">
        <f t="shared" si="1309"/>
        <v>0</v>
      </c>
      <c r="AH1243" s="59">
        <f t="shared" si="1314"/>
        <v>0</v>
      </c>
      <c r="AI1243" s="59">
        <f t="shared" si="1310"/>
        <v>0</v>
      </c>
      <c r="AJ1243" s="59">
        <f t="shared" si="1315"/>
        <v>0</v>
      </c>
      <c r="AK1243" s="59">
        <f t="shared" si="1316"/>
        <v>0</v>
      </c>
      <c r="AL1243" s="59">
        <f t="shared" si="1311"/>
        <v>0</v>
      </c>
      <c r="AM1243" s="1746"/>
    </row>
    <row r="1244" spans="1:39" x14ac:dyDescent="0.2">
      <c r="A1244" s="1056">
        <v>291</v>
      </c>
      <c r="B1244" s="1147">
        <v>851</v>
      </c>
      <c r="C1244" s="15"/>
      <c r="D1244" s="58"/>
      <c r="E1244" s="58"/>
      <c r="F1244" s="58"/>
      <c r="G1244" s="58"/>
      <c r="H1244" s="58"/>
      <c r="I1244" s="58"/>
      <c r="J1244" s="58"/>
      <c r="K1244" s="58"/>
      <c r="L1244" s="58"/>
      <c r="M1244" s="58"/>
      <c r="N1244" s="58"/>
      <c r="O1244" s="58"/>
      <c r="P1244" s="58"/>
      <c r="Q1244" s="58"/>
      <c r="R1244" s="58"/>
      <c r="S1244" s="58">
        <f t="shared" si="1317"/>
        <v>0</v>
      </c>
      <c r="T1244" s="58">
        <f t="shared" si="1318"/>
        <v>0</v>
      </c>
      <c r="U1244" s="58">
        <f t="shared" si="1312"/>
        <v>0</v>
      </c>
      <c r="V1244" s="58">
        <f t="shared" si="1307"/>
        <v>0</v>
      </c>
      <c r="W1244" s="58">
        <f t="shared" si="1308"/>
        <v>0</v>
      </c>
      <c r="X1244" s="59">
        <f t="shared" si="1313"/>
        <v>0</v>
      </c>
      <c r="Y1244" s="59"/>
      <c r="Z1244" s="59"/>
      <c r="AA1244" s="59"/>
      <c r="AB1244" s="59"/>
      <c r="AC1244" s="59"/>
      <c r="AD1244" s="59"/>
      <c r="AE1244" s="59"/>
      <c r="AF1244" s="59"/>
      <c r="AG1244" s="59">
        <f t="shared" si="1309"/>
        <v>0</v>
      </c>
      <c r="AH1244" s="59">
        <f t="shared" si="1314"/>
        <v>0</v>
      </c>
      <c r="AI1244" s="59">
        <f t="shared" si="1310"/>
        <v>0</v>
      </c>
      <c r="AJ1244" s="59">
        <f t="shared" si="1315"/>
        <v>0</v>
      </c>
      <c r="AK1244" s="59">
        <f t="shared" si="1316"/>
        <v>0</v>
      </c>
      <c r="AL1244" s="59">
        <f t="shared" si="1311"/>
        <v>0</v>
      </c>
      <c r="AM1244" s="1746"/>
    </row>
    <row r="1245" spans="1:39" x14ac:dyDescent="0.2">
      <c r="A1245" s="1056">
        <v>291</v>
      </c>
      <c r="B1245" s="1147">
        <v>851</v>
      </c>
      <c r="C1245" s="15"/>
      <c r="D1245" s="58"/>
      <c r="E1245" s="58"/>
      <c r="F1245" s="58"/>
      <c r="G1245" s="58"/>
      <c r="H1245" s="58"/>
      <c r="I1245" s="58"/>
      <c r="J1245" s="58"/>
      <c r="K1245" s="58"/>
      <c r="L1245" s="58"/>
      <c r="M1245" s="58"/>
      <c r="N1245" s="58"/>
      <c r="O1245" s="58"/>
      <c r="P1245" s="58"/>
      <c r="Q1245" s="58"/>
      <c r="R1245" s="58"/>
      <c r="S1245" s="58">
        <f t="shared" si="1317"/>
        <v>0</v>
      </c>
      <c r="T1245" s="58">
        <f t="shared" si="1318"/>
        <v>0</v>
      </c>
      <c r="U1245" s="58">
        <f t="shared" si="1312"/>
        <v>0</v>
      </c>
      <c r="V1245" s="58">
        <f t="shared" si="1307"/>
        <v>0</v>
      </c>
      <c r="W1245" s="58">
        <f t="shared" si="1308"/>
        <v>0</v>
      </c>
      <c r="X1245" s="59">
        <f t="shared" si="1313"/>
        <v>0</v>
      </c>
      <c r="Y1245" s="59"/>
      <c r="Z1245" s="59"/>
      <c r="AA1245" s="59"/>
      <c r="AB1245" s="59"/>
      <c r="AC1245" s="59"/>
      <c r="AD1245" s="59"/>
      <c r="AE1245" s="59"/>
      <c r="AF1245" s="59"/>
      <c r="AG1245" s="59">
        <f t="shared" si="1309"/>
        <v>0</v>
      </c>
      <c r="AH1245" s="59">
        <f t="shared" si="1314"/>
        <v>0</v>
      </c>
      <c r="AI1245" s="59">
        <f t="shared" si="1310"/>
        <v>0</v>
      </c>
      <c r="AJ1245" s="59">
        <f t="shared" si="1315"/>
        <v>0</v>
      </c>
      <c r="AK1245" s="59">
        <f t="shared" si="1316"/>
        <v>0</v>
      </c>
      <c r="AL1245" s="59">
        <f t="shared" si="1311"/>
        <v>0</v>
      </c>
      <c r="AM1245" s="1746"/>
    </row>
    <row r="1246" spans="1:39" x14ac:dyDescent="0.2">
      <c r="A1246" s="1056">
        <v>291</v>
      </c>
      <c r="B1246" s="1049">
        <v>852</v>
      </c>
      <c r="C1246" s="15"/>
      <c r="D1246" s="58"/>
      <c r="E1246" s="58"/>
      <c r="F1246" s="58"/>
      <c r="G1246" s="58"/>
      <c r="H1246" s="58"/>
      <c r="I1246" s="58"/>
      <c r="J1246" s="58"/>
      <c r="K1246" s="58"/>
      <c r="L1246" s="58"/>
      <c r="M1246" s="58"/>
      <c r="N1246" s="58"/>
      <c r="O1246" s="58"/>
      <c r="P1246" s="58"/>
      <c r="Q1246" s="58"/>
      <c r="R1246" s="58"/>
      <c r="S1246" s="58">
        <f t="shared" ref="S1246:S1251" si="1319">D1246+E1246+J1246+K1246</f>
        <v>0</v>
      </c>
      <c r="T1246" s="58">
        <f t="shared" ref="T1246:T1251" si="1320">F1246+G1246+L1246+M1246</f>
        <v>0</v>
      </c>
      <c r="U1246" s="58">
        <f t="shared" si="1312"/>
        <v>0</v>
      </c>
      <c r="V1246" s="58">
        <f t="shared" si="1307"/>
        <v>0</v>
      </c>
      <c r="W1246" s="58">
        <f t="shared" si="1308"/>
        <v>0</v>
      </c>
      <c r="X1246" s="59">
        <f t="shared" si="1313"/>
        <v>0</v>
      </c>
      <c r="Y1246" s="59"/>
      <c r="Z1246" s="59"/>
      <c r="AA1246" s="59"/>
      <c r="AB1246" s="59"/>
      <c r="AC1246" s="59"/>
      <c r="AD1246" s="59"/>
      <c r="AE1246" s="59"/>
      <c r="AF1246" s="59"/>
      <c r="AG1246" s="59">
        <f t="shared" si="1309"/>
        <v>0</v>
      </c>
      <c r="AH1246" s="59">
        <f t="shared" si="1314"/>
        <v>0</v>
      </c>
      <c r="AI1246" s="59">
        <f t="shared" ref="AI1246:AI1251" si="1321">AB1246</f>
        <v>0</v>
      </c>
      <c r="AJ1246" s="59">
        <f t="shared" si="1315"/>
        <v>0</v>
      </c>
      <c r="AK1246" s="59">
        <f t="shared" si="1316"/>
        <v>0</v>
      </c>
      <c r="AL1246" s="59">
        <f t="shared" si="1311"/>
        <v>0</v>
      </c>
      <c r="AM1246" s="1746"/>
    </row>
    <row r="1247" spans="1:39" x14ac:dyDescent="0.2">
      <c r="A1247" s="1056">
        <v>291</v>
      </c>
      <c r="B1247" s="1147">
        <v>853</v>
      </c>
      <c r="C1247" s="15"/>
      <c r="D1247" s="58"/>
      <c r="E1247" s="58"/>
      <c r="F1247" s="58"/>
      <c r="G1247" s="58"/>
      <c r="H1247" s="58"/>
      <c r="I1247" s="58"/>
      <c r="J1247" s="58"/>
      <c r="K1247" s="58"/>
      <c r="L1247" s="58"/>
      <c r="M1247" s="58"/>
      <c r="N1247" s="58"/>
      <c r="O1247" s="58"/>
      <c r="P1247" s="58"/>
      <c r="Q1247" s="58"/>
      <c r="R1247" s="58"/>
      <c r="S1247" s="58">
        <f t="shared" si="1319"/>
        <v>0</v>
      </c>
      <c r="T1247" s="58">
        <f t="shared" si="1320"/>
        <v>0</v>
      </c>
      <c r="U1247" s="58">
        <f t="shared" si="1312"/>
        <v>0</v>
      </c>
      <c r="V1247" s="58">
        <f t="shared" si="1307"/>
        <v>0</v>
      </c>
      <c r="W1247" s="58">
        <f t="shared" si="1308"/>
        <v>0</v>
      </c>
      <c r="X1247" s="59">
        <f t="shared" si="1313"/>
        <v>0</v>
      </c>
      <c r="Y1247" s="59"/>
      <c r="Z1247" s="59"/>
      <c r="AA1247" s="59"/>
      <c r="AB1247" s="59"/>
      <c r="AC1247" s="59"/>
      <c r="AD1247" s="59"/>
      <c r="AE1247" s="59"/>
      <c r="AF1247" s="59"/>
      <c r="AG1247" s="59">
        <f t="shared" si="1309"/>
        <v>0</v>
      </c>
      <c r="AH1247" s="59">
        <f t="shared" si="1314"/>
        <v>0</v>
      </c>
      <c r="AI1247" s="59">
        <f t="shared" si="1321"/>
        <v>0</v>
      </c>
      <c r="AJ1247" s="59">
        <f t="shared" si="1315"/>
        <v>0</v>
      </c>
      <c r="AK1247" s="59">
        <f t="shared" si="1316"/>
        <v>0</v>
      </c>
      <c r="AL1247" s="59">
        <f t="shared" si="1311"/>
        <v>0</v>
      </c>
      <c r="AM1247" s="1746"/>
    </row>
    <row r="1248" spans="1:39" x14ac:dyDescent="0.2">
      <c r="A1248" s="1056">
        <v>292</v>
      </c>
      <c r="B1248" s="1049">
        <v>853</v>
      </c>
      <c r="C1248" s="15"/>
      <c r="D1248" s="58"/>
      <c r="E1248" s="58"/>
      <c r="F1248" s="58"/>
      <c r="G1248" s="58"/>
      <c r="H1248" s="58"/>
      <c r="I1248" s="58"/>
      <c r="J1248" s="58"/>
      <c r="K1248" s="58"/>
      <c r="L1248" s="58"/>
      <c r="M1248" s="58"/>
      <c r="N1248" s="58"/>
      <c r="O1248" s="58"/>
      <c r="P1248" s="58"/>
      <c r="Q1248" s="58"/>
      <c r="R1248" s="58"/>
      <c r="S1248" s="58">
        <f t="shared" si="1319"/>
        <v>0</v>
      </c>
      <c r="T1248" s="58">
        <f t="shared" si="1320"/>
        <v>0</v>
      </c>
      <c r="U1248" s="58">
        <f t="shared" si="1312"/>
        <v>0</v>
      </c>
      <c r="V1248" s="58">
        <f t="shared" si="1307"/>
        <v>0</v>
      </c>
      <c r="W1248" s="58">
        <f t="shared" si="1308"/>
        <v>0</v>
      </c>
      <c r="X1248" s="59">
        <f t="shared" si="1313"/>
        <v>0</v>
      </c>
      <c r="Y1248" s="59"/>
      <c r="Z1248" s="59"/>
      <c r="AA1248" s="59"/>
      <c r="AB1248" s="59"/>
      <c r="AC1248" s="59"/>
      <c r="AD1248" s="59"/>
      <c r="AE1248" s="59"/>
      <c r="AF1248" s="59"/>
      <c r="AG1248" s="59">
        <f t="shared" si="1309"/>
        <v>0</v>
      </c>
      <c r="AH1248" s="59">
        <f t="shared" si="1314"/>
        <v>0</v>
      </c>
      <c r="AI1248" s="59">
        <f t="shared" si="1321"/>
        <v>0</v>
      </c>
      <c r="AJ1248" s="59">
        <f t="shared" si="1315"/>
        <v>0</v>
      </c>
      <c r="AK1248" s="59">
        <f t="shared" si="1316"/>
        <v>0</v>
      </c>
      <c r="AL1248" s="59">
        <f t="shared" si="1311"/>
        <v>0</v>
      </c>
      <c r="AM1248" s="1746"/>
    </row>
    <row r="1249" spans="1:39" x14ac:dyDescent="0.2">
      <c r="A1249" s="1056">
        <v>293</v>
      </c>
      <c r="B1249" s="1049">
        <v>851</v>
      </c>
      <c r="C1249" s="15"/>
      <c r="D1249" s="58"/>
      <c r="E1249" s="58"/>
      <c r="F1249" s="58"/>
      <c r="G1249" s="58"/>
      <c r="H1249" s="58"/>
      <c r="I1249" s="58"/>
      <c r="J1249" s="58"/>
      <c r="K1249" s="58"/>
      <c r="L1249" s="58"/>
      <c r="M1249" s="58"/>
      <c r="N1249" s="58"/>
      <c r="O1249" s="58"/>
      <c r="P1249" s="58"/>
      <c r="Q1249" s="58"/>
      <c r="R1249" s="58"/>
      <c r="S1249" s="58">
        <f t="shared" si="1319"/>
        <v>0</v>
      </c>
      <c r="T1249" s="58">
        <f t="shared" si="1320"/>
        <v>0</v>
      </c>
      <c r="U1249" s="58">
        <f>H1249+I1249+N1249+O1249</f>
        <v>0</v>
      </c>
      <c r="V1249" s="58">
        <f>P1249</f>
        <v>0</v>
      </c>
      <c r="W1249" s="58">
        <f t="shared" si="1308"/>
        <v>0</v>
      </c>
      <c r="X1249" s="59">
        <f t="shared" si="1313"/>
        <v>0</v>
      </c>
      <c r="Y1249" s="59"/>
      <c r="Z1249" s="59"/>
      <c r="AA1249" s="59"/>
      <c r="AB1249" s="59"/>
      <c r="AC1249" s="59"/>
      <c r="AD1249" s="59"/>
      <c r="AE1249" s="59"/>
      <c r="AF1249" s="59"/>
      <c r="AG1249" s="59">
        <f t="shared" si="1309"/>
        <v>0</v>
      </c>
      <c r="AH1249" s="59">
        <f t="shared" si="1314"/>
        <v>0</v>
      </c>
      <c r="AI1249" s="59">
        <f t="shared" si="1321"/>
        <v>0</v>
      </c>
      <c r="AJ1249" s="59">
        <f t="shared" si="1315"/>
        <v>0</v>
      </c>
      <c r="AK1249" s="59">
        <f t="shared" si="1316"/>
        <v>0</v>
      </c>
      <c r="AL1249" s="59">
        <f t="shared" si="1311"/>
        <v>0</v>
      </c>
      <c r="AM1249" s="1746"/>
    </row>
    <row r="1250" spans="1:39" x14ac:dyDescent="0.2">
      <c r="A1250" s="1056">
        <v>293</v>
      </c>
      <c r="B1250" s="1049">
        <v>853</v>
      </c>
      <c r="C1250" s="15"/>
      <c r="D1250" s="58"/>
      <c r="E1250" s="58"/>
      <c r="F1250" s="58"/>
      <c r="G1250" s="58"/>
      <c r="H1250" s="58"/>
      <c r="I1250" s="58"/>
      <c r="J1250" s="58"/>
      <c r="K1250" s="58"/>
      <c r="L1250" s="58"/>
      <c r="M1250" s="58"/>
      <c r="N1250" s="58"/>
      <c r="O1250" s="58"/>
      <c r="P1250" s="58"/>
      <c r="Q1250" s="58"/>
      <c r="R1250" s="58"/>
      <c r="S1250" s="58">
        <f t="shared" si="1319"/>
        <v>0</v>
      </c>
      <c r="T1250" s="58">
        <f t="shared" si="1320"/>
        <v>0</v>
      </c>
      <c r="U1250" s="58">
        <f t="shared" si="1312"/>
        <v>0</v>
      </c>
      <c r="V1250" s="58">
        <f t="shared" si="1307"/>
        <v>0</v>
      </c>
      <c r="W1250" s="58">
        <f t="shared" si="1308"/>
        <v>0</v>
      </c>
      <c r="X1250" s="59">
        <f t="shared" si="1313"/>
        <v>0</v>
      </c>
      <c r="Y1250" s="59"/>
      <c r="Z1250" s="59"/>
      <c r="AA1250" s="59"/>
      <c r="AB1250" s="59"/>
      <c r="AC1250" s="59"/>
      <c r="AD1250" s="59"/>
      <c r="AE1250" s="59"/>
      <c r="AF1250" s="59"/>
      <c r="AG1250" s="59">
        <f t="shared" si="1309"/>
        <v>0</v>
      </c>
      <c r="AH1250" s="59">
        <f t="shared" si="1314"/>
        <v>0</v>
      </c>
      <c r="AI1250" s="59">
        <f t="shared" si="1321"/>
        <v>0</v>
      </c>
      <c r="AJ1250" s="59">
        <f t="shared" si="1315"/>
        <v>0</v>
      </c>
      <c r="AK1250" s="59">
        <f t="shared" si="1316"/>
        <v>0</v>
      </c>
      <c r="AL1250" s="59">
        <f t="shared" si="1311"/>
        <v>0</v>
      </c>
      <c r="AM1250" s="1746"/>
    </row>
    <row r="1251" spans="1:39" x14ac:dyDescent="0.2">
      <c r="A1251" s="1056">
        <v>296</v>
      </c>
      <c r="B1251" s="1049">
        <v>244</v>
      </c>
      <c r="C1251" s="15"/>
      <c r="D1251" s="58"/>
      <c r="E1251" s="58"/>
      <c r="F1251" s="58"/>
      <c r="G1251" s="58"/>
      <c r="H1251" s="58"/>
      <c r="I1251" s="58"/>
      <c r="J1251" s="58"/>
      <c r="K1251" s="58"/>
      <c r="L1251" s="58"/>
      <c r="M1251" s="58"/>
      <c r="N1251" s="58"/>
      <c r="O1251" s="58"/>
      <c r="P1251" s="58"/>
      <c r="Q1251" s="58"/>
      <c r="R1251" s="58"/>
      <c r="S1251" s="58">
        <f t="shared" si="1319"/>
        <v>0</v>
      </c>
      <c r="T1251" s="58">
        <f t="shared" si="1320"/>
        <v>0</v>
      </c>
      <c r="U1251" s="58">
        <f t="shared" si="1312"/>
        <v>0</v>
      </c>
      <c r="V1251" s="58">
        <f t="shared" si="1307"/>
        <v>0</v>
      </c>
      <c r="W1251" s="58">
        <f t="shared" si="1308"/>
        <v>0</v>
      </c>
      <c r="X1251" s="59">
        <f t="shared" si="1313"/>
        <v>0</v>
      </c>
      <c r="Y1251" s="59"/>
      <c r="Z1251" s="59"/>
      <c r="AA1251" s="59"/>
      <c r="AB1251" s="59"/>
      <c r="AC1251" s="59"/>
      <c r="AD1251" s="59"/>
      <c r="AE1251" s="59"/>
      <c r="AF1251" s="59"/>
      <c r="AG1251" s="59">
        <f t="shared" ref="AG1251:AG1267" si="1322">Y1251+AC1251</f>
        <v>0</v>
      </c>
      <c r="AH1251" s="59">
        <f t="shared" si="1314"/>
        <v>0</v>
      </c>
      <c r="AI1251" s="59">
        <f t="shared" si="1321"/>
        <v>0</v>
      </c>
      <c r="AJ1251" s="59">
        <f t="shared" si="1315"/>
        <v>0</v>
      </c>
      <c r="AK1251" s="59">
        <f t="shared" si="1316"/>
        <v>0</v>
      </c>
      <c r="AL1251" s="59">
        <f t="shared" ref="AL1251:AL1267" si="1323">C1251+X1251+AK1251</f>
        <v>0</v>
      </c>
      <c r="AM1251" s="1746"/>
    </row>
    <row r="1252" spans="1:39" x14ac:dyDescent="0.2">
      <c r="A1252" s="1056">
        <v>296</v>
      </c>
      <c r="B1252" s="1049">
        <v>340</v>
      </c>
      <c r="C1252" s="15"/>
      <c r="D1252" s="58"/>
      <c r="E1252" s="58"/>
      <c r="F1252" s="58"/>
      <c r="G1252" s="58"/>
      <c r="H1252" s="58"/>
      <c r="I1252" s="58"/>
      <c r="J1252" s="58"/>
      <c r="K1252" s="58"/>
      <c r="L1252" s="58"/>
      <c r="M1252" s="58"/>
      <c r="N1252" s="58"/>
      <c r="O1252" s="58"/>
      <c r="P1252" s="58"/>
      <c r="Q1252" s="58"/>
      <c r="R1252" s="58"/>
      <c r="S1252" s="58">
        <f t="shared" si="1317"/>
        <v>0</v>
      </c>
      <c r="T1252" s="58">
        <f t="shared" si="1318"/>
        <v>0</v>
      </c>
      <c r="U1252" s="58">
        <f t="shared" si="1312"/>
        <v>0</v>
      </c>
      <c r="V1252" s="58">
        <f t="shared" si="1307"/>
        <v>0</v>
      </c>
      <c r="W1252" s="58">
        <f t="shared" si="1308"/>
        <v>0</v>
      </c>
      <c r="X1252" s="59">
        <f t="shared" si="1313"/>
        <v>0</v>
      </c>
      <c r="Y1252" s="59"/>
      <c r="Z1252" s="59"/>
      <c r="AA1252" s="59"/>
      <c r="AB1252" s="59"/>
      <c r="AC1252" s="59"/>
      <c r="AD1252" s="59"/>
      <c r="AE1252" s="59"/>
      <c r="AF1252" s="59"/>
      <c r="AG1252" s="59">
        <f t="shared" si="1322"/>
        <v>0</v>
      </c>
      <c r="AH1252" s="59">
        <f t="shared" si="1314"/>
        <v>0</v>
      </c>
      <c r="AI1252" s="59">
        <f t="shared" ref="AI1252:AI1267" si="1324">AB1252</f>
        <v>0</v>
      </c>
      <c r="AJ1252" s="59">
        <f t="shared" si="1315"/>
        <v>0</v>
      </c>
      <c r="AK1252" s="59">
        <f t="shared" si="1316"/>
        <v>0</v>
      </c>
      <c r="AL1252" s="59">
        <f t="shared" si="1323"/>
        <v>0</v>
      </c>
      <c r="AM1252" s="1746"/>
    </row>
    <row r="1253" spans="1:39" hidden="1" x14ac:dyDescent="0.2">
      <c r="A1253" s="1056">
        <v>296</v>
      </c>
      <c r="B1253" s="1049">
        <v>360</v>
      </c>
      <c r="C1253" s="15"/>
      <c r="D1253" s="58"/>
      <c r="E1253" s="58"/>
      <c r="F1253" s="58"/>
      <c r="G1253" s="58"/>
      <c r="H1253" s="58"/>
      <c r="I1253" s="58"/>
      <c r="J1253" s="58"/>
      <c r="K1253" s="58"/>
      <c r="L1253" s="58"/>
      <c r="M1253" s="58"/>
      <c r="N1253" s="58"/>
      <c r="O1253" s="58"/>
      <c r="P1253" s="58"/>
      <c r="Q1253" s="58"/>
      <c r="R1253" s="58"/>
      <c r="S1253" s="58">
        <f>D1253+E1253+J1253+K1253</f>
        <v>0</v>
      </c>
      <c r="T1253" s="58">
        <f>F1253+G1253+L1253+M1253</f>
        <v>0</v>
      </c>
      <c r="U1253" s="58">
        <f>H1253+I1253+N1253+O1253</f>
        <v>0</v>
      </c>
      <c r="V1253" s="58">
        <f>P1253</f>
        <v>0</v>
      </c>
      <c r="W1253" s="58">
        <f t="shared" si="1308"/>
        <v>0</v>
      </c>
      <c r="X1253" s="59">
        <f t="shared" si="1313"/>
        <v>0</v>
      </c>
      <c r="Y1253" s="59"/>
      <c r="Z1253" s="59"/>
      <c r="AA1253" s="59"/>
      <c r="AB1253" s="59"/>
      <c r="AC1253" s="59"/>
      <c r="AD1253" s="59"/>
      <c r="AE1253" s="59"/>
      <c r="AF1253" s="59"/>
      <c r="AG1253" s="59">
        <f t="shared" si="1322"/>
        <v>0</v>
      </c>
      <c r="AH1253" s="59">
        <f t="shared" si="1314"/>
        <v>0</v>
      </c>
      <c r="AI1253" s="59">
        <f t="shared" si="1324"/>
        <v>0</v>
      </c>
      <c r="AJ1253" s="59">
        <f t="shared" si="1315"/>
        <v>0</v>
      </c>
      <c r="AK1253" s="59">
        <f t="shared" si="1316"/>
        <v>0</v>
      </c>
      <c r="AL1253" s="59">
        <f t="shared" si="1323"/>
        <v>0</v>
      </c>
      <c r="AM1253" s="1746"/>
    </row>
    <row r="1254" spans="1:39" x14ac:dyDescent="0.2">
      <c r="A1254" s="1056">
        <v>296</v>
      </c>
      <c r="B1254" s="1049">
        <v>831</v>
      </c>
      <c r="C1254" s="15"/>
      <c r="D1254" s="58"/>
      <c r="E1254" s="58"/>
      <c r="F1254" s="58"/>
      <c r="G1254" s="58"/>
      <c r="H1254" s="58"/>
      <c r="I1254" s="58"/>
      <c r="J1254" s="58"/>
      <c r="K1254" s="58"/>
      <c r="L1254" s="58"/>
      <c r="M1254" s="58"/>
      <c r="N1254" s="58"/>
      <c r="O1254" s="58"/>
      <c r="P1254" s="58"/>
      <c r="Q1254" s="58"/>
      <c r="R1254" s="58"/>
      <c r="S1254" s="58">
        <f>D1254+E1254+J1254+K1254</f>
        <v>0</v>
      </c>
      <c r="T1254" s="58">
        <f>F1254+G1254+L1254+M1254</f>
        <v>0</v>
      </c>
      <c r="U1254" s="58">
        <f>H1254+I1254+N1254+O1254</f>
        <v>0</v>
      </c>
      <c r="V1254" s="58">
        <f>P1254</f>
        <v>0</v>
      </c>
      <c r="W1254" s="58">
        <f t="shared" si="1308"/>
        <v>0</v>
      </c>
      <c r="X1254" s="59">
        <f t="shared" si="1313"/>
        <v>0</v>
      </c>
      <c r="Y1254" s="59"/>
      <c r="Z1254" s="59"/>
      <c r="AA1254" s="59"/>
      <c r="AB1254" s="59"/>
      <c r="AC1254" s="59"/>
      <c r="AD1254" s="59"/>
      <c r="AE1254" s="59"/>
      <c r="AF1254" s="59"/>
      <c r="AG1254" s="59">
        <f t="shared" si="1322"/>
        <v>0</v>
      </c>
      <c r="AH1254" s="59">
        <f t="shared" si="1314"/>
        <v>0</v>
      </c>
      <c r="AI1254" s="59">
        <f t="shared" si="1324"/>
        <v>0</v>
      </c>
      <c r="AJ1254" s="59">
        <f t="shared" si="1315"/>
        <v>0</v>
      </c>
      <c r="AK1254" s="59">
        <f t="shared" si="1316"/>
        <v>0</v>
      </c>
      <c r="AL1254" s="59">
        <f t="shared" si="1323"/>
        <v>0</v>
      </c>
      <c r="AM1254" s="1746"/>
    </row>
    <row r="1255" spans="1:39" x14ac:dyDescent="0.2">
      <c r="A1255" s="1056">
        <v>296</v>
      </c>
      <c r="B1255" s="1049">
        <v>853</v>
      </c>
      <c r="C1255" s="15"/>
      <c r="D1255" s="58"/>
      <c r="E1255" s="58"/>
      <c r="F1255" s="58"/>
      <c r="G1255" s="58"/>
      <c r="H1255" s="58"/>
      <c r="I1255" s="58"/>
      <c r="J1255" s="58"/>
      <c r="K1255" s="58"/>
      <c r="L1255" s="58"/>
      <c r="M1255" s="58"/>
      <c r="N1255" s="58"/>
      <c r="O1255" s="58"/>
      <c r="P1255" s="58"/>
      <c r="Q1255" s="58"/>
      <c r="R1255" s="58"/>
      <c r="S1255" s="58">
        <f>D1255+E1255+J1255+K1255</f>
        <v>0</v>
      </c>
      <c r="T1255" s="58">
        <f>F1255+G1255+L1255+M1255</f>
        <v>0</v>
      </c>
      <c r="U1255" s="58">
        <f t="shared" si="1312"/>
        <v>0</v>
      </c>
      <c r="V1255" s="58">
        <f t="shared" si="1307"/>
        <v>0</v>
      </c>
      <c r="W1255" s="58">
        <f t="shared" si="1308"/>
        <v>0</v>
      </c>
      <c r="X1255" s="59">
        <f t="shared" si="1313"/>
        <v>0</v>
      </c>
      <c r="Y1255" s="59"/>
      <c r="Z1255" s="59"/>
      <c r="AA1255" s="59"/>
      <c r="AB1255" s="59"/>
      <c r="AC1255" s="59"/>
      <c r="AD1255" s="59"/>
      <c r="AE1255" s="59"/>
      <c r="AF1255" s="59"/>
      <c r="AG1255" s="59">
        <f t="shared" si="1322"/>
        <v>0</v>
      </c>
      <c r="AH1255" s="59">
        <f t="shared" si="1314"/>
        <v>0</v>
      </c>
      <c r="AI1255" s="59">
        <f t="shared" si="1324"/>
        <v>0</v>
      </c>
      <c r="AJ1255" s="59">
        <f t="shared" si="1315"/>
        <v>0</v>
      </c>
      <c r="AK1255" s="59">
        <f t="shared" si="1316"/>
        <v>0</v>
      </c>
      <c r="AL1255" s="59">
        <f t="shared" si="1323"/>
        <v>0</v>
      </c>
      <c r="AM1255" s="1746"/>
    </row>
    <row r="1256" spans="1:39" x14ac:dyDescent="0.2">
      <c r="A1256" s="1050">
        <v>310</v>
      </c>
      <c r="B1256" s="1057">
        <v>244</v>
      </c>
      <c r="C1256" s="11"/>
      <c r="D1256" s="58"/>
      <c r="E1256" s="58"/>
      <c r="F1256" s="58"/>
      <c r="G1256" s="58"/>
      <c r="H1256" s="58"/>
      <c r="I1256" s="58"/>
      <c r="J1256" s="58"/>
      <c r="K1256" s="58"/>
      <c r="L1256" s="58"/>
      <c r="M1256" s="58"/>
      <c r="N1256" s="58"/>
      <c r="O1256" s="58"/>
      <c r="P1256" s="58"/>
      <c r="Q1256" s="58"/>
      <c r="R1256" s="58"/>
      <c r="S1256" s="58">
        <f t="shared" si="1317"/>
        <v>0</v>
      </c>
      <c r="T1256" s="58">
        <f t="shared" si="1318"/>
        <v>0</v>
      </c>
      <c r="U1256" s="58">
        <f t="shared" si="1312"/>
        <v>0</v>
      </c>
      <c r="V1256" s="58">
        <f t="shared" si="1307"/>
        <v>0</v>
      </c>
      <c r="W1256" s="58">
        <f t="shared" si="1308"/>
        <v>0</v>
      </c>
      <c r="X1256" s="59">
        <f t="shared" si="1313"/>
        <v>0</v>
      </c>
      <c r="Y1256" s="59"/>
      <c r="Z1256" s="59"/>
      <c r="AA1256" s="59"/>
      <c r="AB1256" s="59"/>
      <c r="AC1256" s="59"/>
      <c r="AD1256" s="59"/>
      <c r="AE1256" s="59"/>
      <c r="AF1256" s="59"/>
      <c r="AG1256" s="59">
        <f t="shared" si="1322"/>
        <v>0</v>
      </c>
      <c r="AH1256" s="59">
        <f t="shared" si="1314"/>
        <v>0</v>
      </c>
      <c r="AI1256" s="59">
        <f t="shared" si="1324"/>
        <v>0</v>
      </c>
      <c r="AJ1256" s="59">
        <f t="shared" si="1315"/>
        <v>0</v>
      </c>
      <c r="AK1256" s="59">
        <f t="shared" si="1316"/>
        <v>0</v>
      </c>
      <c r="AL1256" s="59">
        <f t="shared" si="1323"/>
        <v>0</v>
      </c>
      <c r="AM1256" s="1746"/>
    </row>
    <row r="1257" spans="1:39" hidden="1" x14ac:dyDescent="0.2">
      <c r="A1257" s="1062">
        <v>320</v>
      </c>
      <c r="B1257" s="1045">
        <v>244</v>
      </c>
      <c r="C1257" s="11"/>
      <c r="D1257" s="58"/>
      <c r="E1257" s="58"/>
      <c r="F1257" s="58"/>
      <c r="G1257" s="58"/>
      <c r="H1257" s="58"/>
      <c r="I1257" s="58"/>
      <c r="J1257" s="58"/>
      <c r="K1257" s="58"/>
      <c r="L1257" s="58"/>
      <c r="M1257" s="58"/>
      <c r="N1257" s="58"/>
      <c r="O1257" s="58"/>
      <c r="P1257" s="58"/>
      <c r="Q1257" s="58"/>
      <c r="R1257" s="58"/>
      <c r="S1257" s="58">
        <f t="shared" si="1317"/>
        <v>0</v>
      </c>
      <c r="T1257" s="58">
        <f t="shared" si="1318"/>
        <v>0</v>
      </c>
      <c r="U1257" s="58">
        <f t="shared" si="1312"/>
        <v>0</v>
      </c>
      <c r="V1257" s="58">
        <f t="shared" si="1307"/>
        <v>0</v>
      </c>
      <c r="W1257" s="58">
        <f t="shared" si="1308"/>
        <v>0</v>
      </c>
      <c r="X1257" s="59">
        <f t="shared" si="1313"/>
        <v>0</v>
      </c>
      <c r="Y1257" s="59"/>
      <c r="Z1257" s="59"/>
      <c r="AA1257" s="59"/>
      <c r="AB1257" s="59"/>
      <c r="AC1257" s="59"/>
      <c r="AD1257" s="59"/>
      <c r="AE1257" s="59"/>
      <c r="AF1257" s="59"/>
      <c r="AG1257" s="59">
        <f t="shared" si="1322"/>
        <v>0</v>
      </c>
      <c r="AH1257" s="59">
        <f t="shared" si="1314"/>
        <v>0</v>
      </c>
      <c r="AI1257" s="59">
        <f t="shared" si="1324"/>
        <v>0</v>
      </c>
      <c r="AJ1257" s="59">
        <f t="shared" si="1315"/>
        <v>0</v>
      </c>
      <c r="AK1257" s="59">
        <f t="shared" si="1316"/>
        <v>0</v>
      </c>
      <c r="AL1257" s="59">
        <f t="shared" si="1323"/>
        <v>0</v>
      </c>
      <c r="AM1257" s="1746"/>
    </row>
    <row r="1258" spans="1:39" hidden="1" x14ac:dyDescent="0.2">
      <c r="A1258" s="1050">
        <v>340</v>
      </c>
      <c r="B1258" s="1057">
        <v>244</v>
      </c>
      <c r="C1258" s="11"/>
      <c r="D1258" s="58"/>
      <c r="E1258" s="58"/>
      <c r="F1258" s="58"/>
      <c r="G1258" s="58"/>
      <c r="H1258" s="58"/>
      <c r="I1258" s="58"/>
      <c r="J1258" s="58"/>
      <c r="K1258" s="58"/>
      <c r="L1258" s="58"/>
      <c r="M1258" s="58"/>
      <c r="N1258" s="58"/>
      <c r="O1258" s="58"/>
      <c r="P1258" s="58"/>
      <c r="Q1258" s="58"/>
      <c r="R1258" s="58"/>
      <c r="S1258" s="58">
        <f t="shared" si="1317"/>
        <v>0</v>
      </c>
      <c r="T1258" s="58">
        <f t="shared" si="1318"/>
        <v>0</v>
      </c>
      <c r="U1258" s="58">
        <f t="shared" si="1312"/>
        <v>0</v>
      </c>
      <c r="V1258" s="58">
        <f t="shared" si="1307"/>
        <v>0</v>
      </c>
      <c r="W1258" s="58">
        <f t="shared" si="1308"/>
        <v>0</v>
      </c>
      <c r="X1258" s="59">
        <f t="shared" si="1313"/>
        <v>0</v>
      </c>
      <c r="Y1258" s="59"/>
      <c r="Z1258" s="59"/>
      <c r="AA1258" s="59"/>
      <c r="AB1258" s="59"/>
      <c r="AC1258" s="59"/>
      <c r="AD1258" s="59"/>
      <c r="AE1258" s="59"/>
      <c r="AF1258" s="59"/>
      <c r="AG1258" s="59">
        <f t="shared" si="1322"/>
        <v>0</v>
      </c>
      <c r="AH1258" s="59">
        <f t="shared" si="1314"/>
        <v>0</v>
      </c>
      <c r="AI1258" s="59">
        <f t="shared" si="1324"/>
        <v>0</v>
      </c>
      <c r="AJ1258" s="59">
        <f t="shared" si="1315"/>
        <v>0</v>
      </c>
      <c r="AK1258" s="59">
        <f t="shared" si="1316"/>
        <v>0</v>
      </c>
      <c r="AL1258" s="59">
        <f t="shared" si="1323"/>
        <v>0</v>
      </c>
      <c r="AM1258" s="1746"/>
    </row>
    <row r="1259" spans="1:39" x14ac:dyDescent="0.2">
      <c r="A1259" s="1050">
        <v>341</v>
      </c>
      <c r="B1259" s="1057">
        <v>244</v>
      </c>
      <c r="C1259" s="11"/>
      <c r="D1259" s="58"/>
      <c r="E1259" s="58"/>
      <c r="F1259" s="58"/>
      <c r="G1259" s="58"/>
      <c r="H1259" s="58"/>
      <c r="I1259" s="58"/>
      <c r="J1259" s="58"/>
      <c r="K1259" s="58"/>
      <c r="L1259" s="58"/>
      <c r="M1259" s="58"/>
      <c r="N1259" s="58"/>
      <c r="O1259" s="58"/>
      <c r="P1259" s="58"/>
      <c r="Q1259" s="58"/>
      <c r="R1259" s="58"/>
      <c r="S1259" s="58">
        <f t="shared" si="1317"/>
        <v>0</v>
      </c>
      <c r="T1259" s="58">
        <f t="shared" si="1318"/>
        <v>0</v>
      </c>
      <c r="U1259" s="58">
        <f t="shared" si="1312"/>
        <v>0</v>
      </c>
      <c r="V1259" s="58">
        <f t="shared" si="1307"/>
        <v>0</v>
      </c>
      <c r="W1259" s="58">
        <f t="shared" si="1308"/>
        <v>0</v>
      </c>
      <c r="X1259" s="59">
        <f t="shared" si="1313"/>
        <v>0</v>
      </c>
      <c r="Y1259" s="59"/>
      <c r="Z1259" s="59"/>
      <c r="AA1259" s="59"/>
      <c r="AB1259" s="59"/>
      <c r="AC1259" s="59"/>
      <c r="AD1259" s="59"/>
      <c r="AE1259" s="59"/>
      <c r="AF1259" s="59"/>
      <c r="AG1259" s="59">
        <f t="shared" si="1322"/>
        <v>0</v>
      </c>
      <c r="AH1259" s="59">
        <f t="shared" si="1314"/>
        <v>0</v>
      </c>
      <c r="AI1259" s="59">
        <f t="shared" si="1324"/>
        <v>0</v>
      </c>
      <c r="AJ1259" s="59">
        <f t="shared" si="1315"/>
        <v>0</v>
      </c>
      <c r="AK1259" s="59">
        <f t="shared" si="1316"/>
        <v>0</v>
      </c>
      <c r="AL1259" s="59">
        <f t="shared" si="1323"/>
        <v>0</v>
      </c>
      <c r="AM1259" s="1746"/>
    </row>
    <row r="1260" spans="1:39" x14ac:dyDescent="0.2">
      <c r="A1260" s="1050">
        <v>342</v>
      </c>
      <c r="B1260" s="1057">
        <v>244</v>
      </c>
      <c r="C1260" s="11"/>
      <c r="D1260" s="58"/>
      <c r="E1260" s="58"/>
      <c r="F1260" s="58"/>
      <c r="G1260" s="58"/>
      <c r="H1260" s="58"/>
      <c r="I1260" s="58"/>
      <c r="J1260" s="58"/>
      <c r="K1260" s="58"/>
      <c r="L1260" s="58"/>
      <c r="M1260" s="58"/>
      <c r="N1260" s="58"/>
      <c r="O1260" s="58"/>
      <c r="P1260" s="58"/>
      <c r="Q1260" s="58"/>
      <c r="R1260" s="58"/>
      <c r="S1260" s="58">
        <f t="shared" si="1317"/>
        <v>0</v>
      </c>
      <c r="T1260" s="58">
        <f t="shared" si="1318"/>
        <v>0</v>
      </c>
      <c r="U1260" s="58">
        <f t="shared" si="1312"/>
        <v>0</v>
      </c>
      <c r="V1260" s="58">
        <f t="shared" si="1307"/>
        <v>0</v>
      </c>
      <c r="W1260" s="58">
        <f t="shared" si="1308"/>
        <v>0</v>
      </c>
      <c r="X1260" s="59">
        <f t="shared" si="1313"/>
        <v>0</v>
      </c>
      <c r="Y1260" s="59"/>
      <c r="Z1260" s="59"/>
      <c r="AA1260" s="59"/>
      <c r="AB1260" s="59"/>
      <c r="AC1260" s="59"/>
      <c r="AD1260" s="59"/>
      <c r="AE1260" s="59"/>
      <c r="AF1260" s="59"/>
      <c r="AG1260" s="59">
        <f t="shared" si="1322"/>
        <v>0</v>
      </c>
      <c r="AH1260" s="59">
        <f t="shared" si="1314"/>
        <v>0</v>
      </c>
      <c r="AI1260" s="59">
        <f t="shared" si="1324"/>
        <v>0</v>
      </c>
      <c r="AJ1260" s="59">
        <f t="shared" si="1315"/>
        <v>0</v>
      </c>
      <c r="AK1260" s="59">
        <f t="shared" si="1316"/>
        <v>0</v>
      </c>
      <c r="AL1260" s="59">
        <f t="shared" si="1323"/>
        <v>0</v>
      </c>
      <c r="AM1260" s="1746"/>
    </row>
    <row r="1261" spans="1:39" x14ac:dyDescent="0.2">
      <c r="A1261" s="1050">
        <v>343</v>
      </c>
      <c r="B1261" s="1057">
        <v>244</v>
      </c>
      <c r="C1261" s="11"/>
      <c r="D1261" s="58"/>
      <c r="E1261" s="58"/>
      <c r="F1261" s="58"/>
      <c r="G1261" s="58"/>
      <c r="H1261" s="58"/>
      <c r="I1261" s="58"/>
      <c r="J1261" s="58"/>
      <c r="K1261" s="58"/>
      <c r="L1261" s="58"/>
      <c r="M1261" s="58"/>
      <c r="N1261" s="58"/>
      <c r="O1261" s="58"/>
      <c r="P1261" s="58"/>
      <c r="Q1261" s="58"/>
      <c r="R1261" s="58"/>
      <c r="S1261" s="58">
        <f t="shared" si="1317"/>
        <v>0</v>
      </c>
      <c r="T1261" s="58">
        <f t="shared" si="1318"/>
        <v>0</v>
      </c>
      <c r="U1261" s="58">
        <f t="shared" si="1312"/>
        <v>0</v>
      </c>
      <c r="V1261" s="58">
        <f t="shared" si="1307"/>
        <v>0</v>
      </c>
      <c r="W1261" s="58">
        <f t="shared" si="1308"/>
        <v>0</v>
      </c>
      <c r="X1261" s="59">
        <f t="shared" si="1313"/>
        <v>0</v>
      </c>
      <c r="Y1261" s="59"/>
      <c r="Z1261" s="59"/>
      <c r="AA1261" s="59"/>
      <c r="AB1261" s="59"/>
      <c r="AC1261" s="59"/>
      <c r="AD1261" s="59"/>
      <c r="AE1261" s="59"/>
      <c r="AF1261" s="59"/>
      <c r="AG1261" s="59">
        <f t="shared" si="1322"/>
        <v>0</v>
      </c>
      <c r="AH1261" s="59">
        <f t="shared" si="1314"/>
        <v>0</v>
      </c>
      <c r="AI1261" s="59">
        <f t="shared" si="1324"/>
        <v>0</v>
      </c>
      <c r="AJ1261" s="59">
        <f t="shared" si="1315"/>
        <v>0</v>
      </c>
      <c r="AK1261" s="59">
        <f t="shared" si="1316"/>
        <v>0</v>
      </c>
      <c r="AL1261" s="59">
        <f t="shared" si="1323"/>
        <v>0</v>
      </c>
      <c r="AM1261" s="1746"/>
    </row>
    <row r="1262" spans="1:39" x14ac:dyDescent="0.2">
      <c r="A1262" s="1050">
        <v>344</v>
      </c>
      <c r="B1262" s="1057">
        <v>244</v>
      </c>
      <c r="C1262" s="11"/>
      <c r="D1262" s="58"/>
      <c r="E1262" s="58"/>
      <c r="F1262" s="58"/>
      <c r="G1262" s="58"/>
      <c r="H1262" s="58"/>
      <c r="I1262" s="58"/>
      <c r="J1262" s="58"/>
      <c r="K1262" s="58"/>
      <c r="L1262" s="58"/>
      <c r="M1262" s="58"/>
      <c r="N1262" s="58"/>
      <c r="O1262" s="58"/>
      <c r="P1262" s="58"/>
      <c r="Q1262" s="58"/>
      <c r="R1262" s="58"/>
      <c r="S1262" s="58">
        <f t="shared" si="1317"/>
        <v>0</v>
      </c>
      <c r="T1262" s="58">
        <f t="shared" si="1318"/>
        <v>0</v>
      </c>
      <c r="U1262" s="58">
        <f t="shared" si="1312"/>
        <v>0</v>
      </c>
      <c r="V1262" s="58">
        <f t="shared" si="1307"/>
        <v>0</v>
      </c>
      <c r="W1262" s="58">
        <f t="shared" si="1308"/>
        <v>0</v>
      </c>
      <c r="X1262" s="59">
        <f t="shared" si="1313"/>
        <v>0</v>
      </c>
      <c r="Y1262" s="59"/>
      <c r="Z1262" s="59"/>
      <c r="AA1262" s="59"/>
      <c r="AB1262" s="59"/>
      <c r="AC1262" s="59"/>
      <c r="AD1262" s="59"/>
      <c r="AE1262" s="59"/>
      <c r="AF1262" s="59"/>
      <c r="AG1262" s="59">
        <f t="shared" si="1322"/>
        <v>0</v>
      </c>
      <c r="AH1262" s="59">
        <f t="shared" si="1314"/>
        <v>0</v>
      </c>
      <c r="AI1262" s="59">
        <f t="shared" si="1324"/>
        <v>0</v>
      </c>
      <c r="AJ1262" s="59">
        <f t="shared" si="1315"/>
        <v>0</v>
      </c>
      <c r="AK1262" s="59">
        <f t="shared" si="1316"/>
        <v>0</v>
      </c>
      <c r="AL1262" s="59">
        <f t="shared" si="1323"/>
        <v>0</v>
      </c>
      <c r="AM1262" s="1746"/>
    </row>
    <row r="1263" spans="1:39" x14ac:dyDescent="0.2">
      <c r="A1263" s="1050">
        <v>345</v>
      </c>
      <c r="B1263" s="1057">
        <v>244</v>
      </c>
      <c r="C1263" s="11"/>
      <c r="D1263" s="58"/>
      <c r="E1263" s="58"/>
      <c r="F1263" s="58"/>
      <c r="G1263" s="58"/>
      <c r="H1263" s="58"/>
      <c r="I1263" s="58"/>
      <c r="J1263" s="58"/>
      <c r="K1263" s="58"/>
      <c r="L1263" s="58"/>
      <c r="M1263" s="58"/>
      <c r="N1263" s="58"/>
      <c r="O1263" s="58"/>
      <c r="P1263" s="58"/>
      <c r="Q1263" s="58"/>
      <c r="R1263" s="58"/>
      <c r="S1263" s="58">
        <f t="shared" si="1317"/>
        <v>0</v>
      </c>
      <c r="T1263" s="58">
        <f t="shared" si="1318"/>
        <v>0</v>
      </c>
      <c r="U1263" s="58">
        <f t="shared" si="1312"/>
        <v>0</v>
      </c>
      <c r="V1263" s="58">
        <f t="shared" si="1307"/>
        <v>0</v>
      </c>
      <c r="W1263" s="58">
        <f t="shared" si="1308"/>
        <v>0</v>
      </c>
      <c r="X1263" s="59">
        <f t="shared" si="1313"/>
        <v>0</v>
      </c>
      <c r="Y1263" s="59"/>
      <c r="Z1263" s="59"/>
      <c r="AA1263" s="59"/>
      <c r="AB1263" s="59"/>
      <c r="AC1263" s="59"/>
      <c r="AD1263" s="59"/>
      <c r="AE1263" s="59"/>
      <c r="AF1263" s="59"/>
      <c r="AG1263" s="59">
        <f t="shared" si="1322"/>
        <v>0</v>
      </c>
      <c r="AH1263" s="59">
        <f t="shared" si="1314"/>
        <v>0</v>
      </c>
      <c r="AI1263" s="59">
        <f t="shared" si="1324"/>
        <v>0</v>
      </c>
      <c r="AJ1263" s="59">
        <f t="shared" si="1315"/>
        <v>0</v>
      </c>
      <c r="AK1263" s="59">
        <f t="shared" si="1316"/>
        <v>0</v>
      </c>
      <c r="AL1263" s="59">
        <f t="shared" si="1323"/>
        <v>0</v>
      </c>
      <c r="AM1263" s="1746"/>
    </row>
    <row r="1264" spans="1:39" x14ac:dyDescent="0.2">
      <c r="A1264" s="1050">
        <v>346</v>
      </c>
      <c r="B1264" s="1057">
        <v>244</v>
      </c>
      <c r="C1264" s="11"/>
      <c r="D1264" s="58"/>
      <c r="E1264" s="58"/>
      <c r="F1264" s="58"/>
      <c r="G1264" s="58"/>
      <c r="H1264" s="58"/>
      <c r="I1264" s="58"/>
      <c r="J1264" s="58"/>
      <c r="K1264" s="58"/>
      <c r="L1264" s="58"/>
      <c r="M1264" s="58"/>
      <c r="N1264" s="58"/>
      <c r="O1264" s="58"/>
      <c r="P1264" s="58"/>
      <c r="Q1264" s="58"/>
      <c r="R1264" s="58"/>
      <c r="S1264" s="58">
        <f t="shared" si="1317"/>
        <v>0</v>
      </c>
      <c r="T1264" s="58">
        <f t="shared" si="1318"/>
        <v>0</v>
      </c>
      <c r="U1264" s="58">
        <f t="shared" si="1312"/>
        <v>0</v>
      </c>
      <c r="V1264" s="58">
        <f t="shared" si="1307"/>
        <v>0</v>
      </c>
      <c r="W1264" s="58">
        <f t="shared" si="1308"/>
        <v>0</v>
      </c>
      <c r="X1264" s="59">
        <f t="shared" si="1313"/>
        <v>0</v>
      </c>
      <c r="Y1264" s="59"/>
      <c r="Z1264" s="59"/>
      <c r="AA1264" s="59"/>
      <c r="AB1264" s="59"/>
      <c r="AC1264" s="59"/>
      <c r="AD1264" s="59"/>
      <c r="AE1264" s="59"/>
      <c r="AF1264" s="59"/>
      <c r="AG1264" s="59">
        <f t="shared" si="1322"/>
        <v>0</v>
      </c>
      <c r="AH1264" s="59">
        <f t="shared" si="1314"/>
        <v>0</v>
      </c>
      <c r="AI1264" s="59">
        <f t="shared" si="1324"/>
        <v>0</v>
      </c>
      <c r="AJ1264" s="59">
        <f t="shared" si="1315"/>
        <v>0</v>
      </c>
      <c r="AK1264" s="59">
        <f t="shared" si="1316"/>
        <v>0</v>
      </c>
      <c r="AL1264" s="59">
        <f t="shared" si="1323"/>
        <v>0</v>
      </c>
      <c r="AM1264" s="1746"/>
    </row>
    <row r="1265" spans="1:39" x14ac:dyDescent="0.2">
      <c r="A1265" s="1050">
        <v>349</v>
      </c>
      <c r="B1265" s="1057">
        <v>244</v>
      </c>
      <c r="C1265" s="11"/>
      <c r="D1265" s="58"/>
      <c r="E1265" s="58"/>
      <c r="F1265" s="58"/>
      <c r="G1265" s="58"/>
      <c r="H1265" s="58"/>
      <c r="I1265" s="58"/>
      <c r="J1265" s="58"/>
      <c r="K1265" s="58"/>
      <c r="L1265" s="58"/>
      <c r="M1265" s="58"/>
      <c r="N1265" s="58"/>
      <c r="O1265" s="58"/>
      <c r="P1265" s="58"/>
      <c r="Q1265" s="58"/>
      <c r="R1265" s="58"/>
      <c r="S1265" s="58">
        <f t="shared" si="1317"/>
        <v>0</v>
      </c>
      <c r="T1265" s="58">
        <f t="shared" si="1318"/>
        <v>0</v>
      </c>
      <c r="U1265" s="58">
        <f t="shared" si="1312"/>
        <v>0</v>
      </c>
      <c r="V1265" s="58">
        <f t="shared" si="1307"/>
        <v>0</v>
      </c>
      <c r="W1265" s="58">
        <f t="shared" si="1308"/>
        <v>0</v>
      </c>
      <c r="X1265" s="59">
        <f>SUM(D1265:R1265)</f>
        <v>0</v>
      </c>
      <c r="Y1265" s="59"/>
      <c r="Z1265" s="59"/>
      <c r="AA1265" s="59"/>
      <c r="AB1265" s="59"/>
      <c r="AC1265" s="59"/>
      <c r="AD1265" s="59"/>
      <c r="AE1265" s="59"/>
      <c r="AF1265" s="59"/>
      <c r="AG1265" s="59">
        <f t="shared" si="1322"/>
        <v>0</v>
      </c>
      <c r="AH1265" s="59">
        <f t="shared" si="1314"/>
        <v>0</v>
      </c>
      <c r="AI1265" s="59">
        <f t="shared" si="1324"/>
        <v>0</v>
      </c>
      <c r="AJ1265" s="59">
        <f t="shared" si="1315"/>
        <v>0</v>
      </c>
      <c r="AK1265" s="59">
        <f t="shared" si="1316"/>
        <v>0</v>
      </c>
      <c r="AL1265" s="59">
        <f t="shared" si="1323"/>
        <v>0</v>
      </c>
      <c r="AM1265" s="1746"/>
    </row>
    <row r="1266" spans="1:39" x14ac:dyDescent="0.2">
      <c r="A1266" s="11">
        <v>352</v>
      </c>
      <c r="B1266" s="269">
        <v>244</v>
      </c>
      <c r="C1266" s="11"/>
      <c r="D1266" s="58"/>
      <c r="E1266" s="58"/>
      <c r="F1266" s="58"/>
      <c r="G1266" s="58"/>
      <c r="H1266" s="58"/>
      <c r="I1266" s="58"/>
      <c r="J1266" s="58"/>
      <c r="K1266" s="58"/>
      <c r="L1266" s="58"/>
      <c r="M1266" s="58"/>
      <c r="N1266" s="58"/>
      <c r="O1266" s="58"/>
      <c r="P1266" s="58"/>
      <c r="Q1266" s="58"/>
      <c r="R1266" s="58"/>
      <c r="S1266" s="58">
        <f>D1266+E1266+J1266+K1266</f>
        <v>0</v>
      </c>
      <c r="T1266" s="58">
        <f>F1266+G1266+L1266+M1266</f>
        <v>0</v>
      </c>
      <c r="U1266" s="58">
        <f>H1266+I1266+N1266+O1266</f>
        <v>0</v>
      </c>
      <c r="V1266" s="58">
        <f>P1266</f>
        <v>0</v>
      </c>
      <c r="W1266" s="58">
        <f>Q1266</f>
        <v>0</v>
      </c>
      <c r="X1266" s="59">
        <f>SUM(D1266:P1266)</f>
        <v>0</v>
      </c>
      <c r="Y1266" s="59"/>
      <c r="Z1266" s="59"/>
      <c r="AA1266" s="59"/>
      <c r="AB1266" s="59"/>
      <c r="AC1266" s="59"/>
      <c r="AD1266" s="59"/>
      <c r="AE1266" s="59"/>
      <c r="AF1266" s="59"/>
      <c r="AG1266" s="59">
        <f t="shared" si="1322"/>
        <v>0</v>
      </c>
      <c r="AH1266" s="59">
        <f>Z1266+AD1266</f>
        <v>0</v>
      </c>
      <c r="AI1266" s="59">
        <f t="shared" si="1324"/>
        <v>0</v>
      </c>
      <c r="AJ1266" s="59">
        <f>AC1266</f>
        <v>0</v>
      </c>
      <c r="AK1266" s="59">
        <f>SUM(Y1266:AD1266)</f>
        <v>0</v>
      </c>
      <c r="AL1266" s="59">
        <f t="shared" si="1323"/>
        <v>0</v>
      </c>
      <c r="AM1266" s="1746"/>
    </row>
    <row r="1267" spans="1:39" x14ac:dyDescent="0.2">
      <c r="A1267" s="11">
        <v>353</v>
      </c>
      <c r="B1267" s="269">
        <v>244</v>
      </c>
      <c r="C1267" s="11"/>
      <c r="D1267" s="58"/>
      <c r="E1267" s="58"/>
      <c r="F1267" s="58"/>
      <c r="G1267" s="58"/>
      <c r="H1267" s="58"/>
      <c r="I1267" s="58"/>
      <c r="J1267" s="58"/>
      <c r="K1267" s="58"/>
      <c r="L1267" s="58"/>
      <c r="M1267" s="58"/>
      <c r="N1267" s="58"/>
      <c r="O1267" s="58"/>
      <c r="P1267" s="58"/>
      <c r="Q1267" s="58"/>
      <c r="R1267" s="58"/>
      <c r="S1267" s="58">
        <f>D1267+E1267+J1267+K1267</f>
        <v>0</v>
      </c>
      <c r="T1267" s="58">
        <f>F1267+G1267+L1267+M1267</f>
        <v>0</v>
      </c>
      <c r="U1267" s="58">
        <f>H1267+I1267+N1267+O1267</f>
        <v>0</v>
      </c>
      <c r="V1267" s="58">
        <f>P1267</f>
        <v>0</v>
      </c>
      <c r="W1267" s="58">
        <f>Q1267</f>
        <v>0</v>
      </c>
      <c r="X1267" s="59">
        <f>SUM(D1267:P1267)</f>
        <v>0</v>
      </c>
      <c r="Y1267" s="59"/>
      <c r="Z1267" s="59"/>
      <c r="AA1267" s="59"/>
      <c r="AB1267" s="59"/>
      <c r="AC1267" s="59"/>
      <c r="AD1267" s="59"/>
      <c r="AE1267" s="59"/>
      <c r="AF1267" s="59"/>
      <c r="AG1267" s="59">
        <f t="shared" si="1322"/>
        <v>0</v>
      </c>
      <c r="AH1267" s="59">
        <f>Z1267+AD1267</f>
        <v>0</v>
      </c>
      <c r="AI1267" s="59">
        <f t="shared" si="1324"/>
        <v>0</v>
      </c>
      <c r="AJ1267" s="59">
        <f>AC1267</f>
        <v>0</v>
      </c>
      <c r="AK1267" s="59">
        <f>SUM(Y1267:AD1267)</f>
        <v>0</v>
      </c>
      <c r="AL1267" s="59">
        <f t="shared" si="1323"/>
        <v>0</v>
      </c>
      <c r="AM1267" s="1746"/>
    </row>
    <row r="1268" spans="1:39" x14ac:dyDescent="0.2">
      <c r="A1268" s="1403" t="s">
        <v>1308</v>
      </c>
      <c r="B1268" s="269"/>
      <c r="C1268" s="1405">
        <f t="shared" ref="C1268:D1268" si="1325">C1219+C1220+C1221+C1222+C1238+C1239+C1240+C1241+C1242</f>
        <v>0</v>
      </c>
      <c r="D1268" s="1405">
        <f t="shared" si="1325"/>
        <v>0</v>
      </c>
      <c r="E1268" s="1405">
        <f>E1219+E1220+E1221+E1222+E1238+E1239+E1240+E1241+E1242</f>
        <v>350000</v>
      </c>
      <c r="F1268" s="1405">
        <f t="shared" ref="F1268:AL1268" si="1326">F1219+F1220+F1221+F1222+F1238+F1239+F1240+F1241+F1242</f>
        <v>1200000</v>
      </c>
      <c r="G1268" s="1405">
        <f t="shared" si="1326"/>
        <v>0</v>
      </c>
      <c r="H1268" s="1405">
        <f t="shared" si="1326"/>
        <v>0</v>
      </c>
      <c r="I1268" s="1405">
        <f t="shared" si="1326"/>
        <v>0</v>
      </c>
      <c r="J1268" s="1405">
        <f t="shared" si="1326"/>
        <v>0</v>
      </c>
      <c r="K1268" s="1405">
        <f t="shared" si="1326"/>
        <v>0</v>
      </c>
      <c r="L1268" s="1405">
        <f t="shared" si="1326"/>
        <v>0</v>
      </c>
      <c r="M1268" s="1405">
        <f t="shared" si="1326"/>
        <v>0</v>
      </c>
      <c r="N1268" s="1405">
        <f t="shared" si="1326"/>
        <v>0</v>
      </c>
      <c r="O1268" s="1405">
        <f t="shared" si="1326"/>
        <v>0</v>
      </c>
      <c r="P1268" s="1405">
        <f t="shared" si="1326"/>
        <v>0</v>
      </c>
      <c r="Q1268" s="1405">
        <f t="shared" si="1326"/>
        <v>0</v>
      </c>
      <c r="R1268" s="1405">
        <f t="shared" si="1326"/>
        <v>0</v>
      </c>
      <c r="S1268" s="1405">
        <f t="shared" si="1326"/>
        <v>350000</v>
      </c>
      <c r="T1268" s="1405">
        <f t="shared" si="1326"/>
        <v>1200000</v>
      </c>
      <c r="U1268" s="1405">
        <f t="shared" si="1326"/>
        <v>0</v>
      </c>
      <c r="V1268" s="1405">
        <f t="shared" si="1326"/>
        <v>0</v>
      </c>
      <c r="W1268" s="1405">
        <f t="shared" si="1326"/>
        <v>0</v>
      </c>
      <c r="X1268" s="1405">
        <f t="shared" si="1326"/>
        <v>1550000</v>
      </c>
      <c r="Y1268" s="1405">
        <f t="shared" si="1326"/>
        <v>0</v>
      </c>
      <c r="Z1268" s="1405">
        <f t="shared" si="1326"/>
        <v>76000</v>
      </c>
      <c r="AA1268" s="1405">
        <f t="shared" si="1326"/>
        <v>0</v>
      </c>
      <c r="AB1268" s="1405">
        <f t="shared" si="1326"/>
        <v>0</v>
      </c>
      <c r="AC1268" s="1405">
        <f t="shared" si="1326"/>
        <v>0</v>
      </c>
      <c r="AD1268" s="1405">
        <f t="shared" si="1326"/>
        <v>57704</v>
      </c>
      <c r="AE1268" s="1405">
        <f t="shared" si="1326"/>
        <v>0</v>
      </c>
      <c r="AF1268" s="1405">
        <f t="shared" si="1326"/>
        <v>0</v>
      </c>
      <c r="AG1268" s="1405">
        <f t="shared" si="1326"/>
        <v>0</v>
      </c>
      <c r="AH1268" s="1405">
        <f t="shared" si="1326"/>
        <v>133704</v>
      </c>
      <c r="AI1268" s="1405">
        <f t="shared" si="1326"/>
        <v>0</v>
      </c>
      <c r="AJ1268" s="1405">
        <f t="shared" si="1326"/>
        <v>0</v>
      </c>
      <c r="AK1268" s="1405">
        <f t="shared" si="1326"/>
        <v>133704</v>
      </c>
      <c r="AL1268" s="1405">
        <f t="shared" si="1326"/>
        <v>1683704</v>
      </c>
      <c r="AM1268" s="1746"/>
    </row>
    <row r="1269" spans="1:39" x14ac:dyDescent="0.2">
      <c r="A1269" s="1404" t="s">
        <v>1309</v>
      </c>
      <c r="B1269" s="269"/>
      <c r="C1269" s="1406">
        <f t="shared" ref="C1269:D1269" si="1327">C1270-C1268</f>
        <v>0</v>
      </c>
      <c r="D1269" s="1406">
        <f t="shared" si="1327"/>
        <v>0</v>
      </c>
      <c r="E1269" s="1406">
        <f>E1270-E1268</f>
        <v>0</v>
      </c>
      <c r="F1269" s="1406">
        <f t="shared" ref="F1269" si="1328">F1270-F1268</f>
        <v>0</v>
      </c>
      <c r="G1269" s="1406">
        <f t="shared" ref="G1269" si="1329">G1270-G1268</f>
        <v>0</v>
      </c>
      <c r="H1269" s="1406">
        <f t="shared" ref="H1269" si="1330">H1270-H1268</f>
        <v>0</v>
      </c>
      <c r="I1269" s="1406">
        <f t="shared" ref="I1269" si="1331">I1270-I1268</f>
        <v>0</v>
      </c>
      <c r="J1269" s="1406">
        <f t="shared" ref="J1269" si="1332">J1270-J1268</f>
        <v>0</v>
      </c>
      <c r="K1269" s="1406">
        <f t="shared" ref="K1269" si="1333">K1270-K1268</f>
        <v>0</v>
      </c>
      <c r="L1269" s="1406">
        <f t="shared" ref="L1269" si="1334">L1270-L1268</f>
        <v>0</v>
      </c>
      <c r="M1269" s="1406">
        <f t="shared" ref="M1269" si="1335">M1270-M1268</f>
        <v>0</v>
      </c>
      <c r="N1269" s="1406">
        <f t="shared" ref="N1269" si="1336">N1270-N1268</f>
        <v>0</v>
      </c>
      <c r="O1269" s="1406">
        <f t="shared" ref="O1269" si="1337">O1270-O1268</f>
        <v>0</v>
      </c>
      <c r="P1269" s="1406">
        <f t="shared" ref="P1269" si="1338">P1270-P1268</f>
        <v>0</v>
      </c>
      <c r="Q1269" s="1406">
        <f t="shared" ref="Q1269" si="1339">Q1270-Q1268</f>
        <v>0</v>
      </c>
      <c r="R1269" s="1406">
        <f t="shared" ref="R1269" si="1340">R1270-R1268</f>
        <v>0</v>
      </c>
      <c r="S1269" s="1406">
        <f t="shared" ref="S1269" si="1341">S1270-S1268</f>
        <v>0</v>
      </c>
      <c r="T1269" s="1406">
        <f t="shared" ref="T1269" si="1342">T1270-T1268</f>
        <v>0</v>
      </c>
      <c r="U1269" s="1406">
        <f t="shared" ref="U1269" si="1343">U1270-U1268</f>
        <v>0</v>
      </c>
      <c r="V1269" s="1406">
        <f t="shared" ref="V1269" si="1344">V1270-V1268</f>
        <v>0</v>
      </c>
      <c r="W1269" s="1406">
        <f t="shared" ref="W1269" si="1345">W1270-W1268</f>
        <v>0</v>
      </c>
      <c r="X1269" s="1406">
        <f t="shared" ref="X1269" si="1346">X1270-X1268</f>
        <v>0</v>
      </c>
      <c r="Y1269" s="1406">
        <f t="shared" ref="Y1269" si="1347">Y1270-Y1268</f>
        <v>0</v>
      </c>
      <c r="Z1269" s="1406">
        <f t="shared" ref="Z1269" si="1348">Z1270-Z1268</f>
        <v>0</v>
      </c>
      <c r="AA1269" s="1406">
        <f t="shared" ref="AA1269" si="1349">AA1270-AA1268</f>
        <v>0</v>
      </c>
      <c r="AB1269" s="1406">
        <f t="shared" ref="AB1269" si="1350">AB1270-AB1268</f>
        <v>0</v>
      </c>
      <c r="AC1269" s="1406">
        <f t="shared" ref="AC1269" si="1351">AC1270-AC1268</f>
        <v>0</v>
      </c>
      <c r="AD1269" s="1406">
        <f t="shared" ref="AD1269" si="1352">AD1270-AD1268</f>
        <v>0</v>
      </c>
      <c r="AE1269" s="1406">
        <f t="shared" ref="AE1269" si="1353">AE1270-AE1268</f>
        <v>0</v>
      </c>
      <c r="AF1269" s="1406">
        <f t="shared" ref="AF1269" si="1354">AF1270-AF1268</f>
        <v>0</v>
      </c>
      <c r="AG1269" s="1406">
        <f t="shared" ref="AG1269" si="1355">AG1270-AG1268</f>
        <v>0</v>
      </c>
      <c r="AH1269" s="1406">
        <f t="shared" ref="AH1269" si="1356">AH1270-AH1268</f>
        <v>0</v>
      </c>
      <c r="AI1269" s="1406">
        <f t="shared" ref="AI1269" si="1357">AI1270-AI1268</f>
        <v>0</v>
      </c>
      <c r="AJ1269" s="1406">
        <f t="shared" ref="AJ1269" si="1358">AJ1270-AJ1268</f>
        <v>0</v>
      </c>
      <c r="AK1269" s="1406">
        <f t="shared" ref="AK1269" si="1359">AK1270-AK1268</f>
        <v>0</v>
      </c>
      <c r="AL1269" s="1406">
        <f t="shared" ref="AL1269" si="1360">AL1270-AL1268</f>
        <v>0</v>
      </c>
      <c r="AM1269" s="1746"/>
    </row>
    <row r="1270" spans="1:39" x14ac:dyDescent="0.2">
      <c r="A1270" s="34" t="s">
        <v>204</v>
      </c>
      <c r="B1270" s="60"/>
      <c r="C1270" s="60">
        <f>SUM(C1219:C1267)</f>
        <v>0</v>
      </c>
      <c r="D1270" s="60">
        <f t="shared" ref="D1270:AK1270" si="1361">SUM(D1219:D1267)</f>
        <v>0</v>
      </c>
      <c r="E1270" s="60">
        <f t="shared" si="1361"/>
        <v>350000</v>
      </c>
      <c r="F1270" s="60">
        <f t="shared" si="1361"/>
        <v>1200000</v>
      </c>
      <c r="G1270" s="60">
        <f t="shared" si="1361"/>
        <v>0</v>
      </c>
      <c r="H1270" s="60">
        <f t="shared" si="1361"/>
        <v>0</v>
      </c>
      <c r="I1270" s="60">
        <f t="shared" si="1361"/>
        <v>0</v>
      </c>
      <c r="J1270" s="60">
        <f t="shared" si="1361"/>
        <v>0</v>
      </c>
      <c r="K1270" s="60">
        <f t="shared" si="1361"/>
        <v>0</v>
      </c>
      <c r="L1270" s="60">
        <f t="shared" si="1361"/>
        <v>0</v>
      </c>
      <c r="M1270" s="60">
        <f t="shared" si="1361"/>
        <v>0</v>
      </c>
      <c r="N1270" s="60">
        <f t="shared" si="1361"/>
        <v>0</v>
      </c>
      <c r="O1270" s="60">
        <f t="shared" si="1361"/>
        <v>0</v>
      </c>
      <c r="P1270" s="60">
        <f t="shared" si="1361"/>
        <v>0</v>
      </c>
      <c r="Q1270" s="60">
        <f>SUM(Q1219:Q1267)</f>
        <v>0</v>
      </c>
      <c r="R1270" s="60">
        <f>SUM(R1219:R1267)</f>
        <v>0</v>
      </c>
      <c r="S1270" s="60">
        <f t="shared" si="1361"/>
        <v>350000</v>
      </c>
      <c r="T1270" s="60">
        <f t="shared" si="1361"/>
        <v>1200000</v>
      </c>
      <c r="U1270" s="60">
        <f t="shared" si="1361"/>
        <v>0</v>
      </c>
      <c r="V1270" s="60">
        <f t="shared" si="1361"/>
        <v>0</v>
      </c>
      <c r="W1270" s="60">
        <f>SUM(W1219:W1267)</f>
        <v>0</v>
      </c>
      <c r="X1270" s="60">
        <f t="shared" si="1361"/>
        <v>1550000</v>
      </c>
      <c r="Y1270" s="60">
        <f t="shared" si="1361"/>
        <v>0</v>
      </c>
      <c r="Z1270" s="60">
        <f t="shared" si="1361"/>
        <v>76000</v>
      </c>
      <c r="AA1270" s="60">
        <f>SUM(AA1219:AA1267)</f>
        <v>0</v>
      </c>
      <c r="AB1270" s="60">
        <f t="shared" si="1361"/>
        <v>0</v>
      </c>
      <c r="AC1270" s="60">
        <f t="shared" si="1361"/>
        <v>0</v>
      </c>
      <c r="AD1270" s="60">
        <f t="shared" si="1361"/>
        <v>57704</v>
      </c>
      <c r="AE1270" s="60">
        <f>SUM(AE1219:AE1267)</f>
        <v>0</v>
      </c>
      <c r="AF1270" s="60">
        <f>SUM(AF1219:AF1267)</f>
        <v>0</v>
      </c>
      <c r="AG1270" s="60">
        <f t="shared" si="1361"/>
        <v>0</v>
      </c>
      <c r="AH1270" s="60">
        <f t="shared" si="1361"/>
        <v>133704</v>
      </c>
      <c r="AI1270" s="60">
        <f t="shared" si="1361"/>
        <v>0</v>
      </c>
      <c r="AJ1270" s="60">
        <f>SUM(AJ1219:AJ1267)</f>
        <v>0</v>
      </c>
      <c r="AK1270" s="60">
        <f t="shared" si="1361"/>
        <v>133704</v>
      </c>
      <c r="AL1270" s="60">
        <f>SUM(AL1219:AL1267)</f>
        <v>1683704</v>
      </c>
      <c r="AM1270" s="1747"/>
    </row>
    <row r="1271" spans="1:39" ht="11.25" customHeight="1" x14ac:dyDescent="0.2">
      <c r="A1271" s="1050">
        <v>211</v>
      </c>
      <c r="B1271" s="1051">
        <v>111</v>
      </c>
      <c r="C1271" s="269"/>
      <c r="D1271" s="58"/>
      <c r="E1271" s="58">
        <f>300000+8007+200000+300000+3000+330000</f>
        <v>1141007</v>
      </c>
      <c r="F1271" s="58">
        <f>1500000+1000000</f>
        <v>2500000</v>
      </c>
      <c r="G1271" s="58"/>
      <c r="H1271" s="58"/>
      <c r="I1271" s="58"/>
      <c r="J1271" s="58"/>
      <c r="K1271" s="58"/>
      <c r="L1271" s="58"/>
      <c r="M1271" s="58"/>
      <c r="N1271" s="58"/>
      <c r="O1271" s="58"/>
      <c r="P1271" s="58"/>
      <c r="Q1271" s="58"/>
      <c r="R1271" s="58"/>
      <c r="S1271" s="58">
        <f t="shared" si="1317"/>
        <v>1141007</v>
      </c>
      <c r="T1271" s="58">
        <f t="shared" si="1318"/>
        <v>2500000</v>
      </c>
      <c r="U1271" s="58">
        <f>H1271+I1271+N1271+O1271</f>
        <v>0</v>
      </c>
      <c r="V1271" s="58">
        <f t="shared" ref="V1271:V1317" si="1362">P1271</f>
        <v>0</v>
      </c>
      <c r="W1271" s="58">
        <f t="shared" ref="W1271:W1317" si="1363">Q1271+R1271</f>
        <v>0</v>
      </c>
      <c r="X1271" s="59">
        <f>SUM(D1271:R1271)</f>
        <v>3641007</v>
      </c>
      <c r="Y1271" s="59"/>
      <c r="Z1271" s="1521">
        <f>80000+10000+5597+1000+30000+20000+76000+170000+50000+160000+76000-575000-100000</f>
        <v>3597</v>
      </c>
      <c r="AA1271" s="1521"/>
      <c r="AB1271" s="1521">
        <f>14000+12000-26000</f>
        <v>0</v>
      </c>
      <c r="AC1271" s="1521"/>
      <c r="AD1271" s="1521">
        <f>90000+25000+80000+115000+80000-320000-70000</f>
        <v>0</v>
      </c>
      <c r="AE1271" s="59"/>
      <c r="AF1271" s="59"/>
      <c r="AG1271" s="59">
        <f t="shared" ref="AG1271:AG1302" si="1364">Y1271+AC1271</f>
        <v>0</v>
      </c>
      <c r="AH1271" s="59">
        <f>Z1271+AD1271+AA1271</f>
        <v>3597</v>
      </c>
      <c r="AI1271" s="59">
        <f t="shared" ref="AI1271:AI1296" si="1365">AB1271</f>
        <v>0</v>
      </c>
      <c r="AJ1271" s="59">
        <f>AE1271+AF1271</f>
        <v>0</v>
      </c>
      <c r="AK1271" s="59">
        <f>SUM(Y1271:AF1271)</f>
        <v>3597</v>
      </c>
      <c r="AL1271" s="59">
        <f t="shared" ref="AL1271:AL1302" si="1366">C1271+X1271+AK1271</f>
        <v>3644604</v>
      </c>
      <c r="AM1271" s="1745" t="s">
        <v>216</v>
      </c>
    </row>
    <row r="1272" spans="1:39" x14ac:dyDescent="0.2">
      <c r="A1272" s="1050">
        <v>212</v>
      </c>
      <c r="B1272" s="1051">
        <v>112</v>
      </c>
      <c r="C1272" s="11"/>
      <c r="D1272" s="58"/>
      <c r="E1272" s="58"/>
      <c r="F1272" s="58"/>
      <c r="G1272" s="58"/>
      <c r="H1272" s="58"/>
      <c r="I1272" s="58"/>
      <c r="J1272" s="58"/>
      <c r="K1272" s="58"/>
      <c r="L1272" s="58"/>
      <c r="M1272" s="58"/>
      <c r="N1272" s="58"/>
      <c r="O1272" s="58"/>
      <c r="P1272" s="58"/>
      <c r="Q1272" s="58"/>
      <c r="R1272" s="58"/>
      <c r="S1272" s="58">
        <f t="shared" si="1317"/>
        <v>0</v>
      </c>
      <c r="T1272" s="58">
        <f t="shared" si="1318"/>
        <v>0</v>
      </c>
      <c r="U1272" s="58">
        <f t="shared" ref="U1272:U1317" si="1367">H1272+I1272+N1272+O1272</f>
        <v>0</v>
      </c>
      <c r="V1272" s="58">
        <f t="shared" si="1362"/>
        <v>0</v>
      </c>
      <c r="W1272" s="58">
        <f t="shared" si="1363"/>
        <v>0</v>
      </c>
      <c r="X1272" s="59">
        <f t="shared" ref="X1272:X1316" si="1368">SUM(D1272:R1272)</f>
        <v>0</v>
      </c>
      <c r="Y1272" s="59"/>
      <c r="Z1272" s="1521"/>
      <c r="AA1272" s="1521"/>
      <c r="AB1272" s="1521"/>
      <c r="AC1272" s="1521"/>
      <c r="AD1272" s="1521"/>
      <c r="AE1272" s="59"/>
      <c r="AF1272" s="59"/>
      <c r="AG1272" s="59">
        <f t="shared" si="1364"/>
        <v>0</v>
      </c>
      <c r="AH1272" s="59">
        <f t="shared" ref="AH1272:AH1317" si="1369">Z1272+AD1272+AA1272</f>
        <v>0</v>
      </c>
      <c r="AI1272" s="59">
        <f t="shared" si="1365"/>
        <v>0</v>
      </c>
      <c r="AJ1272" s="59">
        <f t="shared" ref="AJ1272:AJ1317" si="1370">AE1272+AF1272</f>
        <v>0</v>
      </c>
      <c r="AK1272" s="59">
        <f t="shared" ref="AK1272:AK1317" si="1371">SUM(Y1272:AF1272)</f>
        <v>0</v>
      </c>
      <c r="AL1272" s="59">
        <f t="shared" si="1366"/>
        <v>0</v>
      </c>
      <c r="AM1272" s="1746"/>
    </row>
    <row r="1273" spans="1:39" x14ac:dyDescent="0.2">
      <c r="A1273" s="1052">
        <v>213</v>
      </c>
      <c r="B1273" s="1053">
        <v>119</v>
      </c>
      <c r="C1273" s="268"/>
      <c r="D1273" s="58"/>
      <c r="E1273" s="58">
        <f>280000+50000-330000</f>
        <v>0</v>
      </c>
      <c r="F1273" s="58">
        <f>580000+55000+100000+500000</f>
        <v>1235000</v>
      </c>
      <c r="G1273" s="58"/>
      <c r="H1273" s="58"/>
      <c r="I1273" s="58"/>
      <c r="J1273" s="58"/>
      <c r="K1273" s="58"/>
      <c r="L1273" s="58"/>
      <c r="M1273" s="58"/>
      <c r="N1273" s="58"/>
      <c r="O1273" s="58"/>
      <c r="P1273" s="58"/>
      <c r="Q1273" s="58"/>
      <c r="R1273" s="58"/>
      <c r="S1273" s="58">
        <f t="shared" si="1317"/>
        <v>0</v>
      </c>
      <c r="T1273" s="58">
        <f t="shared" si="1318"/>
        <v>1235000</v>
      </c>
      <c r="U1273" s="58">
        <f t="shared" si="1367"/>
        <v>0</v>
      </c>
      <c r="V1273" s="58">
        <f t="shared" si="1362"/>
        <v>0</v>
      </c>
      <c r="W1273" s="58">
        <f t="shared" si="1363"/>
        <v>0</v>
      </c>
      <c r="X1273" s="59">
        <f t="shared" si="1368"/>
        <v>1235000</v>
      </c>
      <c r="Y1273" s="59"/>
      <c r="Z1273" s="1521">
        <f>48000+800+8976+79000+69000-174000+100000</f>
        <v>131776</v>
      </c>
      <c r="AA1273" s="1521"/>
      <c r="AB1273" s="1521">
        <f>8000-8000</f>
        <v>0</v>
      </c>
      <c r="AC1273" s="1521"/>
      <c r="AD1273" s="1521">
        <f>45000+7904+57800-103000-7704</f>
        <v>0</v>
      </c>
      <c r="AE1273" s="59"/>
      <c r="AF1273" s="59"/>
      <c r="AG1273" s="59">
        <f t="shared" si="1364"/>
        <v>0</v>
      </c>
      <c r="AH1273" s="59">
        <f t="shared" si="1369"/>
        <v>131776</v>
      </c>
      <c r="AI1273" s="59">
        <f t="shared" si="1365"/>
        <v>0</v>
      </c>
      <c r="AJ1273" s="59">
        <f t="shared" si="1370"/>
        <v>0</v>
      </c>
      <c r="AK1273" s="59">
        <f t="shared" si="1371"/>
        <v>131776</v>
      </c>
      <c r="AL1273" s="59">
        <f t="shared" si="1366"/>
        <v>1366776</v>
      </c>
      <c r="AM1273" s="1746"/>
    </row>
    <row r="1274" spans="1:39" x14ac:dyDescent="0.2">
      <c r="A1274" s="1052">
        <v>214</v>
      </c>
      <c r="B1274" s="1053">
        <v>112</v>
      </c>
      <c r="C1274" s="12"/>
      <c r="D1274" s="58"/>
      <c r="E1274" s="58"/>
      <c r="F1274" s="58"/>
      <c r="G1274" s="58"/>
      <c r="H1274" s="58"/>
      <c r="I1274" s="58"/>
      <c r="J1274" s="58"/>
      <c r="K1274" s="58"/>
      <c r="L1274" s="58"/>
      <c r="M1274" s="58"/>
      <c r="N1274" s="58"/>
      <c r="O1274" s="58"/>
      <c r="P1274" s="58"/>
      <c r="Q1274" s="58"/>
      <c r="R1274" s="58"/>
      <c r="S1274" s="58">
        <f t="shared" si="1317"/>
        <v>0</v>
      </c>
      <c r="T1274" s="58">
        <f t="shared" si="1318"/>
        <v>0</v>
      </c>
      <c r="U1274" s="58">
        <f t="shared" si="1367"/>
        <v>0</v>
      </c>
      <c r="V1274" s="58">
        <f t="shared" si="1362"/>
        <v>0</v>
      </c>
      <c r="W1274" s="58">
        <f t="shared" si="1363"/>
        <v>0</v>
      </c>
      <c r="X1274" s="59">
        <f t="shared" si="1368"/>
        <v>0</v>
      </c>
      <c r="Y1274" s="59"/>
      <c r="Z1274" s="1521"/>
      <c r="AA1274" s="1521"/>
      <c r="AB1274" s="1521"/>
      <c r="AC1274" s="1521"/>
      <c r="AD1274" s="1521"/>
      <c r="AE1274" s="59"/>
      <c r="AF1274" s="59"/>
      <c r="AG1274" s="59">
        <f t="shared" si="1364"/>
        <v>0</v>
      </c>
      <c r="AH1274" s="59">
        <f t="shared" si="1369"/>
        <v>0</v>
      </c>
      <c r="AI1274" s="59">
        <f t="shared" si="1365"/>
        <v>0</v>
      </c>
      <c r="AJ1274" s="59">
        <f t="shared" si="1370"/>
        <v>0</v>
      </c>
      <c r="AK1274" s="59">
        <f t="shared" si="1371"/>
        <v>0</v>
      </c>
      <c r="AL1274" s="59">
        <f t="shared" si="1366"/>
        <v>0</v>
      </c>
      <c r="AM1274" s="1746"/>
    </row>
    <row r="1275" spans="1:39" x14ac:dyDescent="0.2">
      <c r="A1275" s="1050">
        <v>221</v>
      </c>
      <c r="B1275" s="1051">
        <v>244</v>
      </c>
      <c r="C1275" s="11"/>
      <c r="D1275" s="58"/>
      <c r="E1275" s="58">
        <f>3000-3000</f>
        <v>0</v>
      </c>
      <c r="F1275" s="58">
        <f>1000+1000</f>
        <v>2000</v>
      </c>
      <c r="G1275" s="58"/>
      <c r="H1275" s="58"/>
      <c r="I1275" s="58"/>
      <c r="J1275" s="58"/>
      <c r="K1275" s="58"/>
      <c r="L1275" s="58"/>
      <c r="M1275" s="58"/>
      <c r="N1275" s="58"/>
      <c r="O1275" s="58"/>
      <c r="P1275" s="58"/>
      <c r="Q1275" s="58"/>
      <c r="R1275" s="58"/>
      <c r="S1275" s="58">
        <f t="shared" si="1317"/>
        <v>0</v>
      </c>
      <c r="T1275" s="58">
        <f t="shared" si="1318"/>
        <v>2000</v>
      </c>
      <c r="U1275" s="58">
        <f t="shared" si="1367"/>
        <v>0</v>
      </c>
      <c r="V1275" s="58">
        <f t="shared" si="1362"/>
        <v>0</v>
      </c>
      <c r="W1275" s="58">
        <f t="shared" si="1363"/>
        <v>0</v>
      </c>
      <c r="X1275" s="59">
        <f t="shared" si="1368"/>
        <v>2000</v>
      </c>
      <c r="Y1275" s="59"/>
      <c r="Z1275" s="1521"/>
      <c r="AA1275" s="1521"/>
      <c r="AB1275" s="1521"/>
      <c r="AC1275" s="1521"/>
      <c r="AD1275" s="1521"/>
      <c r="AE1275" s="59"/>
      <c r="AF1275" s="59"/>
      <c r="AG1275" s="59">
        <f t="shared" si="1364"/>
        <v>0</v>
      </c>
      <c r="AH1275" s="59">
        <f t="shared" si="1369"/>
        <v>0</v>
      </c>
      <c r="AI1275" s="59">
        <f t="shared" si="1365"/>
        <v>0</v>
      </c>
      <c r="AJ1275" s="59">
        <f t="shared" si="1370"/>
        <v>0</v>
      </c>
      <c r="AK1275" s="59">
        <f t="shared" si="1371"/>
        <v>0</v>
      </c>
      <c r="AL1275" s="59">
        <f t="shared" si="1366"/>
        <v>2000</v>
      </c>
      <c r="AM1275" s="1746"/>
    </row>
    <row r="1276" spans="1:39" x14ac:dyDescent="0.2">
      <c r="A1276" s="1052">
        <v>222</v>
      </c>
      <c r="B1276" s="1053">
        <v>112</v>
      </c>
      <c r="C1276" s="12"/>
      <c r="D1276" s="58"/>
      <c r="E1276" s="58"/>
      <c r="F1276" s="58"/>
      <c r="G1276" s="58"/>
      <c r="H1276" s="58"/>
      <c r="I1276" s="58"/>
      <c r="J1276" s="58"/>
      <c r="K1276" s="58"/>
      <c r="L1276" s="58"/>
      <c r="M1276" s="58"/>
      <c r="N1276" s="58"/>
      <c r="O1276" s="58"/>
      <c r="P1276" s="58"/>
      <c r="Q1276" s="58"/>
      <c r="R1276" s="58"/>
      <c r="S1276" s="58">
        <f t="shared" si="1317"/>
        <v>0</v>
      </c>
      <c r="T1276" s="58">
        <f t="shared" si="1318"/>
        <v>0</v>
      </c>
      <c r="U1276" s="58">
        <f t="shared" si="1367"/>
        <v>0</v>
      </c>
      <c r="V1276" s="58">
        <f t="shared" si="1362"/>
        <v>0</v>
      </c>
      <c r="W1276" s="58">
        <f t="shared" si="1363"/>
        <v>0</v>
      </c>
      <c r="X1276" s="59">
        <f t="shared" si="1368"/>
        <v>0</v>
      </c>
      <c r="Y1276" s="59"/>
      <c r="Z1276" s="1521"/>
      <c r="AA1276" s="1521"/>
      <c r="AB1276" s="1521"/>
      <c r="AC1276" s="1521"/>
      <c r="AD1276" s="1521"/>
      <c r="AE1276" s="59"/>
      <c r="AF1276" s="59"/>
      <c r="AG1276" s="59">
        <f t="shared" si="1364"/>
        <v>0</v>
      </c>
      <c r="AH1276" s="59">
        <f t="shared" si="1369"/>
        <v>0</v>
      </c>
      <c r="AI1276" s="59">
        <f t="shared" si="1365"/>
        <v>0</v>
      </c>
      <c r="AJ1276" s="59">
        <f t="shared" si="1370"/>
        <v>0</v>
      </c>
      <c r="AK1276" s="59">
        <f t="shared" si="1371"/>
        <v>0</v>
      </c>
      <c r="AL1276" s="59">
        <f t="shared" si="1366"/>
        <v>0</v>
      </c>
      <c r="AM1276" s="1746"/>
    </row>
    <row r="1277" spans="1:39" x14ac:dyDescent="0.2">
      <c r="A1277" s="1052">
        <v>222</v>
      </c>
      <c r="B1277" s="1053">
        <v>244</v>
      </c>
      <c r="C1277" s="12"/>
      <c r="D1277" s="58"/>
      <c r="E1277" s="58"/>
      <c r="F1277" s="58"/>
      <c r="G1277" s="58"/>
      <c r="H1277" s="58"/>
      <c r="I1277" s="58"/>
      <c r="J1277" s="58"/>
      <c r="K1277" s="58"/>
      <c r="L1277" s="58"/>
      <c r="M1277" s="58"/>
      <c r="N1277" s="58"/>
      <c r="O1277" s="58"/>
      <c r="P1277" s="58"/>
      <c r="Q1277" s="58"/>
      <c r="R1277" s="58"/>
      <c r="S1277" s="58">
        <f t="shared" si="1317"/>
        <v>0</v>
      </c>
      <c r="T1277" s="58">
        <f t="shared" si="1318"/>
        <v>0</v>
      </c>
      <c r="U1277" s="58">
        <f t="shared" si="1367"/>
        <v>0</v>
      </c>
      <c r="V1277" s="58">
        <f t="shared" si="1362"/>
        <v>0</v>
      </c>
      <c r="W1277" s="58">
        <f t="shared" si="1363"/>
        <v>0</v>
      </c>
      <c r="X1277" s="59">
        <f t="shared" si="1368"/>
        <v>0</v>
      </c>
      <c r="Y1277" s="59"/>
      <c r="Z1277" s="1521"/>
      <c r="AA1277" s="1521"/>
      <c r="AB1277" s="1521"/>
      <c r="AC1277" s="1521"/>
      <c r="AD1277" s="1521"/>
      <c r="AE1277" s="59"/>
      <c r="AF1277" s="59"/>
      <c r="AG1277" s="59">
        <f t="shared" si="1364"/>
        <v>0</v>
      </c>
      <c r="AH1277" s="59">
        <f t="shared" si="1369"/>
        <v>0</v>
      </c>
      <c r="AI1277" s="59">
        <f t="shared" si="1365"/>
        <v>0</v>
      </c>
      <c r="AJ1277" s="59">
        <f t="shared" si="1370"/>
        <v>0</v>
      </c>
      <c r="AK1277" s="59">
        <f t="shared" si="1371"/>
        <v>0</v>
      </c>
      <c r="AL1277" s="59">
        <f t="shared" si="1366"/>
        <v>0</v>
      </c>
      <c r="AM1277" s="1746"/>
    </row>
    <row r="1278" spans="1:39" x14ac:dyDescent="0.2">
      <c r="A1278" s="1054" t="s">
        <v>196</v>
      </c>
      <c r="B1278" s="1053">
        <v>247</v>
      </c>
      <c r="C1278" s="42"/>
      <c r="D1278" s="58"/>
      <c r="E1278" s="58"/>
      <c r="F1278" s="58"/>
      <c r="G1278" s="58"/>
      <c r="H1278" s="58"/>
      <c r="I1278" s="58"/>
      <c r="J1278" s="58"/>
      <c r="K1278" s="58"/>
      <c r="L1278" s="58"/>
      <c r="M1278" s="58"/>
      <c r="N1278" s="58"/>
      <c r="O1278" s="58"/>
      <c r="P1278" s="58"/>
      <c r="Q1278" s="58"/>
      <c r="R1278" s="58"/>
      <c r="S1278" s="58">
        <f t="shared" si="1317"/>
        <v>0</v>
      </c>
      <c r="T1278" s="58">
        <f t="shared" si="1318"/>
        <v>0</v>
      </c>
      <c r="U1278" s="58">
        <f t="shared" si="1367"/>
        <v>0</v>
      </c>
      <c r="V1278" s="58">
        <f t="shared" si="1362"/>
        <v>0</v>
      </c>
      <c r="W1278" s="58">
        <f t="shared" si="1363"/>
        <v>0</v>
      </c>
      <c r="X1278" s="59">
        <f t="shared" si="1368"/>
        <v>0</v>
      </c>
      <c r="Y1278" s="59"/>
      <c r="Z1278" s="1521"/>
      <c r="AA1278" s="1521"/>
      <c r="AB1278" s="1521"/>
      <c r="AC1278" s="1521"/>
      <c r="AD1278" s="1521"/>
      <c r="AE1278" s="59"/>
      <c r="AF1278" s="59"/>
      <c r="AG1278" s="59">
        <f t="shared" si="1364"/>
        <v>0</v>
      </c>
      <c r="AH1278" s="59">
        <f t="shared" si="1369"/>
        <v>0</v>
      </c>
      <c r="AI1278" s="59">
        <f t="shared" si="1365"/>
        <v>0</v>
      </c>
      <c r="AJ1278" s="59">
        <f t="shared" si="1370"/>
        <v>0</v>
      </c>
      <c r="AK1278" s="59">
        <f t="shared" si="1371"/>
        <v>0</v>
      </c>
      <c r="AL1278" s="59">
        <f t="shared" si="1366"/>
        <v>0</v>
      </c>
      <c r="AM1278" s="1746"/>
    </row>
    <row r="1279" spans="1:39" x14ac:dyDescent="0.2">
      <c r="A1279" s="1054" t="s">
        <v>197</v>
      </c>
      <c r="B1279" s="1053">
        <v>247</v>
      </c>
      <c r="C1279" s="42"/>
      <c r="D1279" s="58"/>
      <c r="E1279" s="58"/>
      <c r="F1279" s="58"/>
      <c r="G1279" s="58"/>
      <c r="H1279" s="58"/>
      <c r="I1279" s="58"/>
      <c r="J1279" s="58"/>
      <c r="K1279" s="58"/>
      <c r="L1279" s="58"/>
      <c r="M1279" s="58"/>
      <c r="N1279" s="58"/>
      <c r="O1279" s="58"/>
      <c r="P1279" s="58"/>
      <c r="Q1279" s="58"/>
      <c r="R1279" s="58"/>
      <c r="S1279" s="58">
        <f t="shared" si="1317"/>
        <v>0</v>
      </c>
      <c r="T1279" s="58">
        <f t="shared" si="1318"/>
        <v>0</v>
      </c>
      <c r="U1279" s="58">
        <f t="shared" si="1367"/>
        <v>0</v>
      </c>
      <c r="V1279" s="58">
        <f t="shared" si="1362"/>
        <v>0</v>
      </c>
      <c r="W1279" s="58">
        <f t="shared" si="1363"/>
        <v>0</v>
      </c>
      <c r="X1279" s="59">
        <f t="shared" si="1368"/>
        <v>0</v>
      </c>
      <c r="Y1279" s="59"/>
      <c r="Z1279" s="1521">
        <f>110000+50000+110000</f>
        <v>270000</v>
      </c>
      <c r="AA1279" s="1521"/>
      <c r="AB1279" s="1521"/>
      <c r="AC1279" s="1521"/>
      <c r="AD1279" s="1521"/>
      <c r="AE1279" s="59"/>
      <c r="AF1279" s="59"/>
      <c r="AG1279" s="59">
        <f t="shared" si="1364"/>
        <v>0</v>
      </c>
      <c r="AH1279" s="59">
        <f t="shared" si="1369"/>
        <v>270000</v>
      </c>
      <c r="AI1279" s="59">
        <f t="shared" si="1365"/>
        <v>0</v>
      </c>
      <c r="AJ1279" s="59">
        <f t="shared" si="1370"/>
        <v>0</v>
      </c>
      <c r="AK1279" s="59">
        <f t="shared" si="1371"/>
        <v>270000</v>
      </c>
      <c r="AL1279" s="59">
        <f t="shared" si="1366"/>
        <v>270000</v>
      </c>
      <c r="AM1279" s="1746"/>
    </row>
    <row r="1280" spans="1:39" x14ac:dyDescent="0.2">
      <c r="A1280" s="1054" t="s">
        <v>198</v>
      </c>
      <c r="B1280" s="1053">
        <v>244</v>
      </c>
      <c r="C1280" s="42"/>
      <c r="D1280" s="58"/>
      <c r="E1280" s="58"/>
      <c r="F1280" s="58"/>
      <c r="G1280" s="58"/>
      <c r="H1280" s="58"/>
      <c r="I1280" s="58"/>
      <c r="J1280" s="58"/>
      <c r="K1280" s="58"/>
      <c r="L1280" s="58"/>
      <c r="M1280" s="58"/>
      <c r="N1280" s="58"/>
      <c r="O1280" s="58"/>
      <c r="P1280" s="58"/>
      <c r="Q1280" s="58"/>
      <c r="R1280" s="58"/>
      <c r="S1280" s="58">
        <f t="shared" si="1317"/>
        <v>0</v>
      </c>
      <c r="T1280" s="58">
        <f t="shared" si="1318"/>
        <v>0</v>
      </c>
      <c r="U1280" s="58">
        <f t="shared" si="1367"/>
        <v>0</v>
      </c>
      <c r="V1280" s="58">
        <f t="shared" si="1362"/>
        <v>0</v>
      </c>
      <c r="W1280" s="58">
        <f t="shared" si="1363"/>
        <v>0</v>
      </c>
      <c r="X1280" s="59">
        <f t="shared" si="1368"/>
        <v>0</v>
      </c>
      <c r="Y1280" s="59"/>
      <c r="Z1280" s="1521">
        <f>29000+15000</f>
        <v>44000</v>
      </c>
      <c r="AA1280" s="1521"/>
      <c r="AB1280" s="1521"/>
      <c r="AC1280" s="1521"/>
      <c r="AD1280" s="1521"/>
      <c r="AE1280" s="59"/>
      <c r="AF1280" s="59"/>
      <c r="AG1280" s="59">
        <f t="shared" si="1364"/>
        <v>0</v>
      </c>
      <c r="AH1280" s="59">
        <f t="shared" si="1369"/>
        <v>44000</v>
      </c>
      <c r="AI1280" s="59">
        <f t="shared" si="1365"/>
        <v>0</v>
      </c>
      <c r="AJ1280" s="59">
        <f t="shared" si="1370"/>
        <v>0</v>
      </c>
      <c r="AK1280" s="59">
        <f t="shared" si="1371"/>
        <v>44000</v>
      </c>
      <c r="AL1280" s="59">
        <f t="shared" si="1366"/>
        <v>44000</v>
      </c>
      <c r="AM1280" s="1746"/>
    </row>
    <row r="1281" spans="1:39" x14ac:dyDescent="0.2">
      <c r="A1281" s="1054" t="s">
        <v>878</v>
      </c>
      <c r="B1281" s="1053">
        <v>244</v>
      </c>
      <c r="C1281" s="42"/>
      <c r="D1281" s="58"/>
      <c r="E1281" s="58"/>
      <c r="F1281" s="58"/>
      <c r="G1281" s="58"/>
      <c r="H1281" s="58"/>
      <c r="I1281" s="58"/>
      <c r="J1281" s="58"/>
      <c r="K1281" s="58"/>
      <c r="L1281" s="58"/>
      <c r="M1281" s="58"/>
      <c r="N1281" s="58"/>
      <c r="O1281" s="58"/>
      <c r="P1281" s="58"/>
      <c r="Q1281" s="58"/>
      <c r="R1281" s="58"/>
      <c r="S1281" s="58">
        <f t="shared" si="1317"/>
        <v>0</v>
      </c>
      <c r="T1281" s="58">
        <f t="shared" si="1318"/>
        <v>0</v>
      </c>
      <c r="U1281" s="58">
        <f t="shared" si="1367"/>
        <v>0</v>
      </c>
      <c r="V1281" s="58">
        <f t="shared" si="1362"/>
        <v>0</v>
      </c>
      <c r="W1281" s="58">
        <f t="shared" si="1363"/>
        <v>0</v>
      </c>
      <c r="X1281" s="59">
        <f>SUM(D1281:R1281)</f>
        <v>0</v>
      </c>
      <c r="Y1281" s="59"/>
      <c r="Z1281" s="1521">
        <f>5598+5598</f>
        <v>11196</v>
      </c>
      <c r="AA1281" s="1521"/>
      <c r="AB1281" s="1521"/>
      <c r="AC1281" s="1521"/>
      <c r="AD1281" s="1521"/>
      <c r="AE1281" s="59"/>
      <c r="AF1281" s="59"/>
      <c r="AG1281" s="59">
        <f t="shared" si="1364"/>
        <v>0</v>
      </c>
      <c r="AH1281" s="59">
        <f t="shared" si="1369"/>
        <v>11196</v>
      </c>
      <c r="AI1281" s="59">
        <f t="shared" si="1365"/>
        <v>0</v>
      </c>
      <c r="AJ1281" s="59">
        <f t="shared" si="1370"/>
        <v>0</v>
      </c>
      <c r="AK1281" s="59">
        <f t="shared" si="1371"/>
        <v>11196</v>
      </c>
      <c r="AL1281" s="59">
        <f t="shared" si="1366"/>
        <v>11196</v>
      </c>
      <c r="AM1281" s="1746"/>
    </row>
    <row r="1282" spans="1:39" x14ac:dyDescent="0.2">
      <c r="A1282" s="1052">
        <v>224</v>
      </c>
      <c r="B1282" s="1053">
        <v>244</v>
      </c>
      <c r="C1282" s="12"/>
      <c r="D1282" s="58"/>
      <c r="E1282" s="58"/>
      <c r="F1282" s="58"/>
      <c r="G1282" s="58"/>
      <c r="H1282" s="58"/>
      <c r="I1282" s="58"/>
      <c r="J1282" s="58"/>
      <c r="K1282" s="58"/>
      <c r="L1282" s="58"/>
      <c r="M1282" s="58"/>
      <c r="N1282" s="58"/>
      <c r="O1282" s="58"/>
      <c r="P1282" s="58"/>
      <c r="Q1282" s="58"/>
      <c r="R1282" s="58"/>
      <c r="S1282" s="58">
        <f t="shared" si="1317"/>
        <v>0</v>
      </c>
      <c r="T1282" s="58">
        <f t="shared" si="1318"/>
        <v>0</v>
      </c>
      <c r="U1282" s="58">
        <f t="shared" si="1367"/>
        <v>0</v>
      </c>
      <c r="V1282" s="58">
        <f t="shared" si="1362"/>
        <v>0</v>
      </c>
      <c r="W1282" s="58">
        <f t="shared" si="1363"/>
        <v>0</v>
      </c>
      <c r="X1282" s="59">
        <f t="shared" si="1368"/>
        <v>0</v>
      </c>
      <c r="Y1282" s="59"/>
      <c r="Z1282" s="1521">
        <f>1000+1000</f>
        <v>2000</v>
      </c>
      <c r="AA1282" s="1521"/>
      <c r="AB1282" s="1521"/>
      <c r="AC1282" s="1521"/>
      <c r="AD1282" s="1521"/>
      <c r="AE1282" s="59"/>
      <c r="AF1282" s="59"/>
      <c r="AG1282" s="59">
        <f t="shared" si="1364"/>
        <v>0</v>
      </c>
      <c r="AH1282" s="59">
        <f t="shared" si="1369"/>
        <v>2000</v>
      </c>
      <c r="AI1282" s="59">
        <f t="shared" si="1365"/>
        <v>0</v>
      </c>
      <c r="AJ1282" s="59">
        <f t="shared" si="1370"/>
        <v>0</v>
      </c>
      <c r="AK1282" s="59">
        <f t="shared" si="1371"/>
        <v>2000</v>
      </c>
      <c r="AL1282" s="59">
        <f t="shared" si="1366"/>
        <v>2000</v>
      </c>
      <c r="AM1282" s="1746"/>
    </row>
    <row r="1283" spans="1:39" x14ac:dyDescent="0.2">
      <c r="A1283" s="1055" t="s">
        <v>199</v>
      </c>
      <c r="B1283" s="1057">
        <v>244</v>
      </c>
      <c r="C1283" s="14"/>
      <c r="D1283" s="58"/>
      <c r="E1283" s="58"/>
      <c r="F1283" s="58"/>
      <c r="G1283" s="58"/>
      <c r="H1283" s="58"/>
      <c r="I1283" s="58"/>
      <c r="J1283" s="58"/>
      <c r="K1283" s="58"/>
      <c r="L1283" s="58"/>
      <c r="M1283" s="58"/>
      <c r="N1283" s="58"/>
      <c r="O1283" s="58"/>
      <c r="P1283" s="58"/>
      <c r="Q1283" s="58"/>
      <c r="R1283" s="58"/>
      <c r="S1283" s="58">
        <f t="shared" si="1317"/>
        <v>0</v>
      </c>
      <c r="T1283" s="58">
        <f t="shared" si="1318"/>
        <v>0</v>
      </c>
      <c r="U1283" s="58">
        <f t="shared" si="1367"/>
        <v>0</v>
      </c>
      <c r="V1283" s="58">
        <f t="shared" si="1362"/>
        <v>0</v>
      </c>
      <c r="W1283" s="58">
        <f t="shared" si="1363"/>
        <v>0</v>
      </c>
      <c r="X1283" s="59">
        <f t="shared" si="1368"/>
        <v>0</v>
      </c>
      <c r="Y1283" s="59"/>
      <c r="Z1283" s="1521">
        <f>18000</f>
        <v>18000</v>
      </c>
      <c r="AA1283" s="1521"/>
      <c r="AB1283" s="1521"/>
      <c r="AC1283" s="1521"/>
      <c r="AD1283" s="1521"/>
      <c r="AE1283" s="59"/>
      <c r="AF1283" s="59"/>
      <c r="AG1283" s="59">
        <f t="shared" si="1364"/>
        <v>0</v>
      </c>
      <c r="AH1283" s="59">
        <f t="shared" si="1369"/>
        <v>18000</v>
      </c>
      <c r="AI1283" s="59">
        <f t="shared" si="1365"/>
        <v>0</v>
      </c>
      <c r="AJ1283" s="59">
        <f t="shared" si="1370"/>
        <v>0</v>
      </c>
      <c r="AK1283" s="59">
        <f t="shared" si="1371"/>
        <v>18000</v>
      </c>
      <c r="AL1283" s="59">
        <f t="shared" si="1366"/>
        <v>18000</v>
      </c>
      <c r="AM1283" s="1746"/>
    </row>
    <row r="1284" spans="1:39" x14ac:dyDescent="0.2">
      <c r="A1284" s="1055" t="s">
        <v>200</v>
      </c>
      <c r="B1284" s="1057">
        <v>244</v>
      </c>
      <c r="C1284" s="14"/>
      <c r="D1284" s="58"/>
      <c r="E1284" s="58"/>
      <c r="F1284" s="58"/>
      <c r="G1284" s="58"/>
      <c r="H1284" s="58"/>
      <c r="I1284" s="58"/>
      <c r="J1284" s="58"/>
      <c r="K1284" s="58"/>
      <c r="L1284" s="58"/>
      <c r="M1284" s="58"/>
      <c r="N1284" s="58"/>
      <c r="O1284" s="58"/>
      <c r="P1284" s="58"/>
      <c r="Q1284" s="58"/>
      <c r="R1284" s="58"/>
      <c r="S1284" s="58">
        <f t="shared" si="1317"/>
        <v>0</v>
      </c>
      <c r="T1284" s="58">
        <f t="shared" si="1318"/>
        <v>0</v>
      </c>
      <c r="U1284" s="58">
        <f t="shared" si="1367"/>
        <v>0</v>
      </c>
      <c r="V1284" s="58">
        <f t="shared" si="1362"/>
        <v>0</v>
      </c>
      <c r="W1284" s="58">
        <f t="shared" si="1363"/>
        <v>0</v>
      </c>
      <c r="X1284" s="59">
        <f t="shared" si="1368"/>
        <v>0</v>
      </c>
      <c r="Y1284" s="59"/>
      <c r="Z1284" s="1521"/>
      <c r="AA1284" s="1521"/>
      <c r="AB1284" s="1521"/>
      <c r="AC1284" s="1521"/>
      <c r="AD1284" s="1521"/>
      <c r="AE1284" s="59"/>
      <c r="AF1284" s="59"/>
      <c r="AG1284" s="59">
        <f t="shared" si="1364"/>
        <v>0</v>
      </c>
      <c r="AH1284" s="59">
        <f t="shared" si="1369"/>
        <v>0</v>
      </c>
      <c r="AI1284" s="59">
        <f t="shared" si="1365"/>
        <v>0</v>
      </c>
      <c r="AJ1284" s="59">
        <f t="shared" si="1370"/>
        <v>0</v>
      </c>
      <c r="AK1284" s="59">
        <f t="shared" si="1371"/>
        <v>0</v>
      </c>
      <c r="AL1284" s="59">
        <f t="shared" si="1366"/>
        <v>0</v>
      </c>
      <c r="AM1284" s="1746"/>
    </row>
    <row r="1285" spans="1:39" x14ac:dyDescent="0.2">
      <c r="A1285" s="1055" t="s">
        <v>201</v>
      </c>
      <c r="B1285" s="1057">
        <v>244</v>
      </c>
      <c r="C1285" s="14"/>
      <c r="D1285" s="58"/>
      <c r="E1285" s="58">
        <f>7000</f>
        <v>7000</v>
      </c>
      <c r="F1285" s="58">
        <f>7000</f>
        <v>7000</v>
      </c>
      <c r="G1285" s="58"/>
      <c r="H1285" s="58"/>
      <c r="I1285" s="58"/>
      <c r="J1285" s="58"/>
      <c r="K1285" s="58"/>
      <c r="L1285" s="58"/>
      <c r="M1285" s="58"/>
      <c r="N1285" s="58"/>
      <c r="O1285" s="58"/>
      <c r="P1285" s="58"/>
      <c r="Q1285" s="58"/>
      <c r="R1285" s="58"/>
      <c r="S1285" s="58">
        <f t="shared" si="1317"/>
        <v>7000</v>
      </c>
      <c r="T1285" s="58">
        <f t="shared" si="1318"/>
        <v>7000</v>
      </c>
      <c r="U1285" s="58">
        <f t="shared" si="1367"/>
        <v>0</v>
      </c>
      <c r="V1285" s="58">
        <f t="shared" si="1362"/>
        <v>0</v>
      </c>
      <c r="W1285" s="58">
        <f t="shared" si="1363"/>
        <v>0</v>
      </c>
      <c r="X1285" s="59">
        <f t="shared" si="1368"/>
        <v>14000</v>
      </c>
      <c r="Y1285" s="59"/>
      <c r="Z1285" s="1521">
        <f>5650</f>
        <v>5650</v>
      </c>
      <c r="AA1285" s="1521"/>
      <c r="AB1285" s="1521"/>
      <c r="AC1285" s="1521"/>
      <c r="AD1285" s="1521"/>
      <c r="AE1285" s="59"/>
      <c r="AF1285" s="59"/>
      <c r="AG1285" s="59">
        <f t="shared" si="1364"/>
        <v>0</v>
      </c>
      <c r="AH1285" s="59">
        <f t="shared" si="1369"/>
        <v>5650</v>
      </c>
      <c r="AI1285" s="59">
        <f t="shared" si="1365"/>
        <v>0</v>
      </c>
      <c r="AJ1285" s="59">
        <f t="shared" si="1370"/>
        <v>0</v>
      </c>
      <c r="AK1285" s="59">
        <f t="shared" si="1371"/>
        <v>5650</v>
      </c>
      <c r="AL1285" s="59">
        <f t="shared" si="1366"/>
        <v>19650</v>
      </c>
      <c r="AM1285" s="1746"/>
    </row>
    <row r="1286" spans="1:39" x14ac:dyDescent="0.2">
      <c r="A1286" s="1055" t="s">
        <v>202</v>
      </c>
      <c r="B1286" s="1057">
        <v>244</v>
      </c>
      <c r="C1286" s="14"/>
      <c r="D1286" s="58"/>
      <c r="E1286" s="58"/>
      <c r="F1286" s="58"/>
      <c r="G1286" s="58"/>
      <c r="H1286" s="58"/>
      <c r="I1286" s="58"/>
      <c r="J1286" s="58"/>
      <c r="K1286" s="58"/>
      <c r="L1286" s="58"/>
      <c r="M1286" s="58"/>
      <c r="N1286" s="58"/>
      <c r="O1286" s="58"/>
      <c r="P1286" s="58"/>
      <c r="Q1286" s="58"/>
      <c r="R1286" s="58"/>
      <c r="S1286" s="58">
        <f t="shared" si="1317"/>
        <v>0</v>
      </c>
      <c r="T1286" s="58">
        <f t="shared" si="1318"/>
        <v>0</v>
      </c>
      <c r="U1286" s="58">
        <f t="shared" si="1367"/>
        <v>0</v>
      </c>
      <c r="V1286" s="58">
        <f t="shared" si="1362"/>
        <v>0</v>
      </c>
      <c r="W1286" s="58">
        <f t="shared" si="1363"/>
        <v>0</v>
      </c>
      <c r="X1286" s="59">
        <f t="shared" si="1368"/>
        <v>0</v>
      </c>
      <c r="Y1286" s="59"/>
      <c r="Z1286" s="1521"/>
      <c r="AA1286" s="1521"/>
      <c r="AB1286" s="1521"/>
      <c r="AC1286" s="1521"/>
      <c r="AD1286" s="1521"/>
      <c r="AE1286" s="59"/>
      <c r="AF1286" s="59"/>
      <c r="AG1286" s="59">
        <f t="shared" si="1364"/>
        <v>0</v>
      </c>
      <c r="AH1286" s="59">
        <f t="shared" si="1369"/>
        <v>0</v>
      </c>
      <c r="AI1286" s="59">
        <f t="shared" si="1365"/>
        <v>0</v>
      </c>
      <c r="AJ1286" s="59">
        <f t="shared" si="1370"/>
        <v>0</v>
      </c>
      <c r="AK1286" s="59">
        <f t="shared" si="1371"/>
        <v>0</v>
      </c>
      <c r="AL1286" s="59">
        <f t="shared" si="1366"/>
        <v>0</v>
      </c>
      <c r="AM1286" s="1746"/>
    </row>
    <row r="1287" spans="1:39" x14ac:dyDescent="0.2">
      <c r="A1287" s="1056" t="s">
        <v>246</v>
      </c>
      <c r="B1287" s="1057">
        <v>244</v>
      </c>
      <c r="C1287" s="15"/>
      <c r="D1287" s="58"/>
      <c r="E1287" s="58"/>
      <c r="F1287" s="58">
        <f>15000-1000</f>
        <v>14000</v>
      </c>
      <c r="G1287" s="58"/>
      <c r="H1287" s="58"/>
      <c r="I1287" s="58"/>
      <c r="J1287" s="58"/>
      <c r="K1287" s="58"/>
      <c r="L1287" s="58"/>
      <c r="M1287" s="58"/>
      <c r="N1287" s="58"/>
      <c r="O1287" s="58"/>
      <c r="P1287" s="58"/>
      <c r="Q1287" s="58"/>
      <c r="R1287" s="58"/>
      <c r="S1287" s="58">
        <f t="shared" si="1317"/>
        <v>0</v>
      </c>
      <c r="T1287" s="58">
        <f t="shared" si="1318"/>
        <v>14000</v>
      </c>
      <c r="U1287" s="58">
        <f t="shared" si="1367"/>
        <v>0</v>
      </c>
      <c r="V1287" s="58">
        <f t="shared" si="1362"/>
        <v>0</v>
      </c>
      <c r="W1287" s="58">
        <f t="shared" si="1363"/>
        <v>0</v>
      </c>
      <c r="X1287" s="59">
        <f t="shared" si="1368"/>
        <v>14000</v>
      </c>
      <c r="Y1287" s="59"/>
      <c r="Z1287" s="1521">
        <f>11626</f>
        <v>11626</v>
      </c>
      <c r="AA1287" s="1521"/>
      <c r="AB1287" s="1521"/>
      <c r="AC1287" s="1521"/>
      <c r="AD1287" s="1521"/>
      <c r="AE1287" s="59"/>
      <c r="AF1287" s="59"/>
      <c r="AG1287" s="59">
        <f t="shared" si="1364"/>
        <v>0</v>
      </c>
      <c r="AH1287" s="59">
        <f t="shared" si="1369"/>
        <v>11626</v>
      </c>
      <c r="AI1287" s="59">
        <f t="shared" si="1365"/>
        <v>0</v>
      </c>
      <c r="AJ1287" s="59">
        <f t="shared" si="1370"/>
        <v>0</v>
      </c>
      <c r="AK1287" s="59">
        <f t="shared" si="1371"/>
        <v>11626</v>
      </c>
      <c r="AL1287" s="59">
        <f t="shared" si="1366"/>
        <v>25626</v>
      </c>
      <c r="AM1287" s="1746"/>
    </row>
    <row r="1288" spans="1:39" x14ac:dyDescent="0.2">
      <c r="A1288" s="1056" t="s">
        <v>248</v>
      </c>
      <c r="B1288" s="1057">
        <v>244</v>
      </c>
      <c r="C1288" s="15"/>
      <c r="D1288" s="58"/>
      <c r="E1288" s="58"/>
      <c r="F1288" s="58"/>
      <c r="G1288" s="58"/>
      <c r="H1288" s="58"/>
      <c r="I1288" s="58"/>
      <c r="J1288" s="58"/>
      <c r="K1288" s="58"/>
      <c r="L1288" s="58"/>
      <c r="M1288" s="58"/>
      <c r="N1288" s="58"/>
      <c r="O1288" s="58"/>
      <c r="P1288" s="58"/>
      <c r="Q1288" s="58"/>
      <c r="R1288" s="58"/>
      <c r="S1288" s="58">
        <f t="shared" si="1317"/>
        <v>0</v>
      </c>
      <c r="T1288" s="58">
        <f t="shared" si="1318"/>
        <v>0</v>
      </c>
      <c r="U1288" s="58">
        <f t="shared" si="1367"/>
        <v>0</v>
      </c>
      <c r="V1288" s="58">
        <f t="shared" si="1362"/>
        <v>0</v>
      </c>
      <c r="W1288" s="58">
        <f t="shared" si="1363"/>
        <v>0</v>
      </c>
      <c r="X1288" s="59">
        <f t="shared" si="1368"/>
        <v>0</v>
      </c>
      <c r="Y1288" s="59"/>
      <c r="Z1288" s="1521"/>
      <c r="AA1288" s="1521"/>
      <c r="AB1288" s="1521"/>
      <c r="AC1288" s="1521"/>
      <c r="AD1288" s="1521"/>
      <c r="AE1288" s="59"/>
      <c r="AF1288" s="59"/>
      <c r="AG1288" s="59">
        <f t="shared" si="1364"/>
        <v>0</v>
      </c>
      <c r="AH1288" s="59">
        <f t="shared" si="1369"/>
        <v>0</v>
      </c>
      <c r="AI1288" s="59">
        <f t="shared" si="1365"/>
        <v>0</v>
      </c>
      <c r="AJ1288" s="59">
        <f t="shared" si="1370"/>
        <v>0</v>
      </c>
      <c r="AK1288" s="59">
        <f t="shared" si="1371"/>
        <v>0</v>
      </c>
      <c r="AL1288" s="59">
        <f t="shared" si="1366"/>
        <v>0</v>
      </c>
      <c r="AM1288" s="1746"/>
    </row>
    <row r="1289" spans="1:39" x14ac:dyDescent="0.2">
      <c r="A1289" s="1050">
        <v>227</v>
      </c>
      <c r="B1289" s="1051">
        <v>244</v>
      </c>
      <c r="C1289" s="11"/>
      <c r="D1289" s="58"/>
      <c r="E1289" s="58"/>
      <c r="F1289" s="58"/>
      <c r="G1289" s="58"/>
      <c r="H1289" s="58"/>
      <c r="I1289" s="58"/>
      <c r="J1289" s="58"/>
      <c r="K1289" s="58"/>
      <c r="L1289" s="58"/>
      <c r="M1289" s="58"/>
      <c r="N1289" s="58"/>
      <c r="O1289" s="58"/>
      <c r="P1289" s="58"/>
      <c r="Q1289" s="58"/>
      <c r="R1289" s="58"/>
      <c r="S1289" s="58">
        <f>D1289+E1289+J1289+K1289</f>
        <v>0</v>
      </c>
      <c r="T1289" s="58">
        <f>F1289+G1289+L1289+M1289</f>
        <v>0</v>
      </c>
      <c r="U1289" s="58">
        <f t="shared" si="1367"/>
        <v>0</v>
      </c>
      <c r="V1289" s="58">
        <f t="shared" si="1362"/>
        <v>0</v>
      </c>
      <c r="W1289" s="58">
        <f t="shared" si="1363"/>
        <v>0</v>
      </c>
      <c r="X1289" s="59">
        <f t="shared" si="1368"/>
        <v>0</v>
      </c>
      <c r="Y1289" s="59"/>
      <c r="Z1289" s="1521"/>
      <c r="AA1289" s="1521"/>
      <c r="AB1289" s="1521"/>
      <c r="AC1289" s="1521"/>
      <c r="AD1289" s="1521"/>
      <c r="AE1289" s="59"/>
      <c r="AF1289" s="59"/>
      <c r="AG1289" s="59">
        <f t="shared" si="1364"/>
        <v>0</v>
      </c>
      <c r="AH1289" s="59">
        <f t="shared" si="1369"/>
        <v>0</v>
      </c>
      <c r="AI1289" s="59">
        <f t="shared" si="1365"/>
        <v>0</v>
      </c>
      <c r="AJ1289" s="59">
        <f t="shared" si="1370"/>
        <v>0</v>
      </c>
      <c r="AK1289" s="59">
        <f t="shared" si="1371"/>
        <v>0</v>
      </c>
      <c r="AL1289" s="59">
        <f t="shared" si="1366"/>
        <v>0</v>
      </c>
      <c r="AM1289" s="1746"/>
    </row>
    <row r="1290" spans="1:39" x14ac:dyDescent="0.2">
      <c r="A1290" s="1056">
        <v>262</v>
      </c>
      <c r="B1290" s="1049">
        <v>112</v>
      </c>
      <c r="C1290" s="15"/>
      <c r="D1290" s="58"/>
      <c r="E1290" s="58"/>
      <c r="F1290" s="58"/>
      <c r="G1290" s="58"/>
      <c r="H1290" s="58"/>
      <c r="I1290" s="58"/>
      <c r="J1290" s="58"/>
      <c r="K1290" s="58"/>
      <c r="L1290" s="58"/>
      <c r="M1290" s="58"/>
      <c r="N1290" s="58"/>
      <c r="O1290" s="58"/>
      <c r="P1290" s="58"/>
      <c r="Q1290" s="58"/>
      <c r="R1290" s="58"/>
      <c r="S1290" s="58">
        <f t="shared" si="1317"/>
        <v>0</v>
      </c>
      <c r="T1290" s="58">
        <f t="shared" si="1318"/>
        <v>0</v>
      </c>
      <c r="U1290" s="58">
        <f t="shared" si="1367"/>
        <v>0</v>
      </c>
      <c r="V1290" s="58">
        <f t="shared" si="1362"/>
        <v>0</v>
      </c>
      <c r="W1290" s="58">
        <f t="shared" si="1363"/>
        <v>0</v>
      </c>
      <c r="X1290" s="59">
        <f t="shared" si="1368"/>
        <v>0</v>
      </c>
      <c r="Y1290" s="59"/>
      <c r="Z1290" s="1521"/>
      <c r="AA1290" s="1521"/>
      <c r="AB1290" s="1521"/>
      <c r="AC1290" s="1521"/>
      <c r="AD1290" s="1521"/>
      <c r="AE1290" s="59"/>
      <c r="AF1290" s="59"/>
      <c r="AG1290" s="59">
        <f t="shared" si="1364"/>
        <v>0</v>
      </c>
      <c r="AH1290" s="59">
        <f t="shared" si="1369"/>
        <v>0</v>
      </c>
      <c r="AI1290" s="59">
        <f t="shared" si="1365"/>
        <v>0</v>
      </c>
      <c r="AJ1290" s="59">
        <f t="shared" si="1370"/>
        <v>0</v>
      </c>
      <c r="AK1290" s="59">
        <f t="shared" si="1371"/>
        <v>0</v>
      </c>
      <c r="AL1290" s="59">
        <f t="shared" si="1366"/>
        <v>0</v>
      </c>
      <c r="AM1290" s="1746"/>
    </row>
    <row r="1291" spans="1:39" x14ac:dyDescent="0.2">
      <c r="A1291" s="1056">
        <v>262</v>
      </c>
      <c r="B1291" s="1049">
        <v>119</v>
      </c>
      <c r="C1291" s="15"/>
      <c r="D1291" s="58"/>
      <c r="E1291" s="58"/>
      <c r="F1291" s="58"/>
      <c r="G1291" s="58"/>
      <c r="H1291" s="58"/>
      <c r="I1291" s="58"/>
      <c r="J1291" s="58"/>
      <c r="K1291" s="58"/>
      <c r="L1291" s="58"/>
      <c r="M1291" s="58"/>
      <c r="N1291" s="58"/>
      <c r="O1291" s="58"/>
      <c r="P1291" s="58"/>
      <c r="Q1291" s="58"/>
      <c r="R1291" s="58"/>
      <c r="S1291" s="58">
        <f t="shared" si="1317"/>
        <v>0</v>
      </c>
      <c r="T1291" s="58">
        <f t="shared" si="1318"/>
        <v>0</v>
      </c>
      <c r="U1291" s="58">
        <f t="shared" si="1367"/>
        <v>0</v>
      </c>
      <c r="V1291" s="58">
        <f t="shared" si="1362"/>
        <v>0</v>
      </c>
      <c r="W1291" s="58">
        <f t="shared" si="1363"/>
        <v>0</v>
      </c>
      <c r="X1291" s="59">
        <f t="shared" si="1368"/>
        <v>0</v>
      </c>
      <c r="Y1291" s="59"/>
      <c r="Z1291" s="1521"/>
      <c r="AA1291" s="1521"/>
      <c r="AB1291" s="1521"/>
      <c r="AC1291" s="1521"/>
      <c r="AD1291" s="1521"/>
      <c r="AE1291" s="59"/>
      <c r="AF1291" s="59"/>
      <c r="AG1291" s="59">
        <f t="shared" si="1364"/>
        <v>0</v>
      </c>
      <c r="AH1291" s="59">
        <f t="shared" si="1369"/>
        <v>0</v>
      </c>
      <c r="AI1291" s="59">
        <f t="shared" si="1365"/>
        <v>0</v>
      </c>
      <c r="AJ1291" s="59">
        <f t="shared" si="1370"/>
        <v>0</v>
      </c>
      <c r="AK1291" s="59">
        <f t="shared" si="1371"/>
        <v>0</v>
      </c>
      <c r="AL1291" s="59">
        <f t="shared" si="1366"/>
        <v>0</v>
      </c>
      <c r="AM1291" s="1746"/>
    </row>
    <row r="1292" spans="1:39" x14ac:dyDescent="0.2">
      <c r="A1292" s="1050">
        <v>266</v>
      </c>
      <c r="B1292" s="1051">
        <v>111</v>
      </c>
      <c r="C1292" s="11"/>
      <c r="D1292" s="58"/>
      <c r="E1292" s="58"/>
      <c r="F1292" s="58"/>
      <c r="G1292" s="58"/>
      <c r="H1292" s="58"/>
      <c r="I1292" s="58"/>
      <c r="J1292" s="58"/>
      <c r="K1292" s="58"/>
      <c r="L1292" s="58"/>
      <c r="M1292" s="58"/>
      <c r="N1292" s="58"/>
      <c r="O1292" s="58"/>
      <c r="P1292" s="58"/>
      <c r="Q1292" s="58"/>
      <c r="R1292" s="58"/>
      <c r="S1292" s="58">
        <f>D1292+E1292+J1292+K1292</f>
        <v>0</v>
      </c>
      <c r="T1292" s="58">
        <f>F1292+G1292+L1292+M1292</f>
        <v>0</v>
      </c>
      <c r="U1292" s="58">
        <f>H1292+I1292+N1292+O1292</f>
        <v>0</v>
      </c>
      <c r="V1292" s="58">
        <f>P1292</f>
        <v>0</v>
      </c>
      <c r="W1292" s="58">
        <f t="shared" si="1363"/>
        <v>0</v>
      </c>
      <c r="X1292" s="59">
        <f t="shared" si="1368"/>
        <v>0</v>
      </c>
      <c r="Y1292" s="59"/>
      <c r="Z1292" s="1521"/>
      <c r="AA1292" s="1521"/>
      <c r="AB1292" s="1521"/>
      <c r="AC1292" s="1521"/>
      <c r="AD1292" s="1521"/>
      <c r="AE1292" s="59"/>
      <c r="AF1292" s="59"/>
      <c r="AG1292" s="59">
        <f t="shared" si="1364"/>
        <v>0</v>
      </c>
      <c r="AH1292" s="59">
        <f t="shared" si="1369"/>
        <v>0</v>
      </c>
      <c r="AI1292" s="59">
        <f t="shared" si="1365"/>
        <v>0</v>
      </c>
      <c r="AJ1292" s="59">
        <f t="shared" si="1370"/>
        <v>0</v>
      </c>
      <c r="AK1292" s="59">
        <f t="shared" si="1371"/>
        <v>0</v>
      </c>
      <c r="AL1292" s="59">
        <f t="shared" si="1366"/>
        <v>0</v>
      </c>
      <c r="AM1292" s="1746"/>
    </row>
    <row r="1293" spans="1:39" x14ac:dyDescent="0.2">
      <c r="A1293" s="1050">
        <v>266</v>
      </c>
      <c r="B1293" s="1051">
        <v>112</v>
      </c>
      <c r="C1293" s="11"/>
      <c r="D1293" s="58"/>
      <c r="E1293" s="58"/>
      <c r="F1293" s="58"/>
      <c r="G1293" s="58"/>
      <c r="H1293" s="58"/>
      <c r="I1293" s="58"/>
      <c r="J1293" s="58"/>
      <c r="K1293" s="58"/>
      <c r="L1293" s="58"/>
      <c r="M1293" s="58"/>
      <c r="N1293" s="58"/>
      <c r="O1293" s="58"/>
      <c r="P1293" s="58"/>
      <c r="Q1293" s="58"/>
      <c r="R1293" s="58"/>
      <c r="S1293" s="58">
        <f>D1293+E1293+J1293+K1293</f>
        <v>0</v>
      </c>
      <c r="T1293" s="58">
        <f>F1293+G1293+L1293+M1293</f>
        <v>0</v>
      </c>
      <c r="U1293" s="58">
        <f>H1293+I1293+N1293+O1293</f>
        <v>0</v>
      </c>
      <c r="V1293" s="58">
        <f>P1293</f>
        <v>0</v>
      </c>
      <c r="W1293" s="58">
        <f t="shared" si="1363"/>
        <v>0</v>
      </c>
      <c r="X1293" s="59">
        <f t="shared" si="1368"/>
        <v>0</v>
      </c>
      <c r="Y1293" s="59"/>
      <c r="Z1293" s="1521"/>
      <c r="AA1293" s="1521"/>
      <c r="AB1293" s="1521"/>
      <c r="AC1293" s="1521"/>
      <c r="AD1293" s="1521"/>
      <c r="AE1293" s="59"/>
      <c r="AF1293" s="59"/>
      <c r="AG1293" s="59">
        <f t="shared" si="1364"/>
        <v>0</v>
      </c>
      <c r="AH1293" s="59">
        <f t="shared" si="1369"/>
        <v>0</v>
      </c>
      <c r="AI1293" s="59">
        <f t="shared" si="1365"/>
        <v>0</v>
      </c>
      <c r="AJ1293" s="59">
        <f t="shared" si="1370"/>
        <v>0</v>
      </c>
      <c r="AK1293" s="59">
        <f t="shared" si="1371"/>
        <v>0</v>
      </c>
      <c r="AL1293" s="59">
        <f t="shared" si="1366"/>
        <v>0</v>
      </c>
      <c r="AM1293" s="1746"/>
    </row>
    <row r="1294" spans="1:39" x14ac:dyDescent="0.2">
      <c r="A1294" s="1050">
        <v>266</v>
      </c>
      <c r="B1294" s="1051">
        <v>119</v>
      </c>
      <c r="C1294" s="11"/>
      <c r="D1294" s="58"/>
      <c r="E1294" s="58"/>
      <c r="F1294" s="58"/>
      <c r="G1294" s="58"/>
      <c r="H1294" s="58"/>
      <c r="I1294" s="58"/>
      <c r="J1294" s="58"/>
      <c r="K1294" s="58"/>
      <c r="L1294" s="58"/>
      <c r="M1294" s="58"/>
      <c r="N1294" s="58"/>
      <c r="O1294" s="58"/>
      <c r="P1294" s="58"/>
      <c r="Q1294" s="58"/>
      <c r="R1294" s="58"/>
      <c r="S1294" s="58">
        <f>D1294+E1294+J1294+K1294</f>
        <v>0</v>
      </c>
      <c r="T1294" s="58">
        <f>F1294+G1294+L1294+M1294</f>
        <v>0</v>
      </c>
      <c r="U1294" s="58">
        <f>H1294+I1294+N1294+O1294</f>
        <v>0</v>
      </c>
      <c r="V1294" s="58">
        <f>P1294</f>
        <v>0</v>
      </c>
      <c r="W1294" s="58">
        <f t="shared" si="1363"/>
        <v>0</v>
      </c>
      <c r="X1294" s="59">
        <f t="shared" si="1368"/>
        <v>0</v>
      </c>
      <c r="Y1294" s="59"/>
      <c r="Z1294" s="1521"/>
      <c r="AA1294" s="1521"/>
      <c r="AB1294" s="1521"/>
      <c r="AC1294" s="1521"/>
      <c r="AD1294" s="1521"/>
      <c r="AE1294" s="59"/>
      <c r="AF1294" s="59"/>
      <c r="AG1294" s="59">
        <f t="shared" si="1364"/>
        <v>0</v>
      </c>
      <c r="AH1294" s="59">
        <f t="shared" si="1369"/>
        <v>0</v>
      </c>
      <c r="AI1294" s="59">
        <f t="shared" si="1365"/>
        <v>0</v>
      </c>
      <c r="AJ1294" s="59">
        <f t="shared" si="1370"/>
        <v>0</v>
      </c>
      <c r="AK1294" s="59">
        <f t="shared" si="1371"/>
        <v>0</v>
      </c>
      <c r="AL1294" s="59">
        <f t="shared" si="1366"/>
        <v>0</v>
      </c>
      <c r="AM1294" s="1746"/>
    </row>
    <row r="1295" spans="1:39" hidden="1" x14ac:dyDescent="0.2">
      <c r="A1295" s="1050">
        <v>267</v>
      </c>
      <c r="B1295" s="1051">
        <v>112</v>
      </c>
      <c r="C1295" s="11"/>
      <c r="D1295" s="58"/>
      <c r="E1295" s="58"/>
      <c r="F1295" s="58"/>
      <c r="G1295" s="58"/>
      <c r="H1295" s="58"/>
      <c r="I1295" s="58"/>
      <c r="J1295" s="58"/>
      <c r="K1295" s="58"/>
      <c r="L1295" s="58"/>
      <c r="M1295" s="58"/>
      <c r="N1295" s="58"/>
      <c r="O1295" s="58"/>
      <c r="P1295" s="58"/>
      <c r="Q1295" s="58"/>
      <c r="R1295" s="58"/>
      <c r="S1295" s="58">
        <f>D1295+E1295+J1295+K1295</f>
        <v>0</v>
      </c>
      <c r="T1295" s="58">
        <f>F1295+G1295+L1295+M1295</f>
        <v>0</v>
      </c>
      <c r="U1295" s="58">
        <f>H1295+I1295+N1295+O1295</f>
        <v>0</v>
      </c>
      <c r="V1295" s="58">
        <f>P1295</f>
        <v>0</v>
      </c>
      <c r="W1295" s="58">
        <f t="shared" si="1363"/>
        <v>0</v>
      </c>
      <c r="X1295" s="59">
        <f t="shared" si="1368"/>
        <v>0</v>
      </c>
      <c r="Y1295" s="59"/>
      <c r="Z1295" s="1521"/>
      <c r="AA1295" s="1521"/>
      <c r="AB1295" s="1521"/>
      <c r="AC1295" s="1521"/>
      <c r="AD1295" s="1521"/>
      <c r="AE1295" s="59"/>
      <c r="AF1295" s="59"/>
      <c r="AG1295" s="59">
        <f t="shared" si="1364"/>
        <v>0</v>
      </c>
      <c r="AH1295" s="59">
        <f t="shared" si="1369"/>
        <v>0</v>
      </c>
      <c r="AI1295" s="59">
        <f t="shared" si="1365"/>
        <v>0</v>
      </c>
      <c r="AJ1295" s="59">
        <f t="shared" si="1370"/>
        <v>0</v>
      </c>
      <c r="AK1295" s="59">
        <f t="shared" si="1371"/>
        <v>0</v>
      </c>
      <c r="AL1295" s="59">
        <f t="shared" si="1366"/>
        <v>0</v>
      </c>
      <c r="AM1295" s="1746"/>
    </row>
    <row r="1296" spans="1:39" x14ac:dyDescent="0.2">
      <c r="A1296" s="1056">
        <v>291</v>
      </c>
      <c r="B1296" s="1147">
        <v>851</v>
      </c>
      <c r="C1296" s="15"/>
      <c r="D1296" s="58"/>
      <c r="E1296" s="58"/>
      <c r="F1296" s="58"/>
      <c r="G1296" s="58"/>
      <c r="H1296" s="58"/>
      <c r="I1296" s="58"/>
      <c r="J1296" s="58"/>
      <c r="K1296" s="58"/>
      <c r="L1296" s="58"/>
      <c r="M1296" s="58"/>
      <c r="N1296" s="58"/>
      <c r="O1296" s="58"/>
      <c r="P1296" s="58"/>
      <c r="Q1296" s="58"/>
      <c r="R1296" s="58"/>
      <c r="S1296" s="58">
        <f t="shared" si="1317"/>
        <v>0</v>
      </c>
      <c r="T1296" s="58">
        <f t="shared" si="1318"/>
        <v>0</v>
      </c>
      <c r="U1296" s="58">
        <f t="shared" si="1367"/>
        <v>0</v>
      </c>
      <c r="V1296" s="58">
        <f t="shared" si="1362"/>
        <v>0</v>
      </c>
      <c r="W1296" s="58">
        <f t="shared" si="1363"/>
        <v>0</v>
      </c>
      <c r="X1296" s="59">
        <f t="shared" si="1368"/>
        <v>0</v>
      </c>
      <c r="Y1296" s="59"/>
      <c r="Z1296" s="1521">
        <f>50000</f>
        <v>50000</v>
      </c>
      <c r="AA1296" s="1521"/>
      <c r="AB1296" s="1521"/>
      <c r="AC1296" s="1521"/>
      <c r="AD1296" s="1521"/>
      <c r="AE1296" s="59"/>
      <c r="AF1296" s="59"/>
      <c r="AG1296" s="59">
        <f t="shared" si="1364"/>
        <v>0</v>
      </c>
      <c r="AH1296" s="59">
        <f t="shared" si="1369"/>
        <v>50000</v>
      </c>
      <c r="AI1296" s="59">
        <f t="shared" si="1365"/>
        <v>0</v>
      </c>
      <c r="AJ1296" s="59">
        <f t="shared" si="1370"/>
        <v>0</v>
      </c>
      <c r="AK1296" s="59">
        <f t="shared" si="1371"/>
        <v>50000</v>
      </c>
      <c r="AL1296" s="59">
        <f t="shared" si="1366"/>
        <v>50000</v>
      </c>
      <c r="AM1296" s="1746"/>
    </row>
    <row r="1297" spans="1:39" x14ac:dyDescent="0.2">
      <c r="A1297" s="1056">
        <v>291</v>
      </c>
      <c r="B1297" s="1147">
        <v>851</v>
      </c>
      <c r="C1297" s="15"/>
      <c r="D1297" s="58"/>
      <c r="E1297" s="58"/>
      <c r="F1297" s="58"/>
      <c r="G1297" s="58"/>
      <c r="H1297" s="58"/>
      <c r="I1297" s="58"/>
      <c r="J1297" s="58"/>
      <c r="K1297" s="58"/>
      <c r="L1297" s="58"/>
      <c r="M1297" s="58"/>
      <c r="N1297" s="58"/>
      <c r="O1297" s="58"/>
      <c r="P1297" s="58"/>
      <c r="Q1297" s="58"/>
      <c r="R1297" s="58"/>
      <c r="S1297" s="58">
        <f t="shared" ref="S1297:S1303" si="1372">D1297+E1297+J1297+K1297</f>
        <v>0</v>
      </c>
      <c r="T1297" s="58">
        <f t="shared" ref="T1297:T1303" si="1373">F1297+G1297+L1297+M1297</f>
        <v>0</v>
      </c>
      <c r="U1297" s="58">
        <f t="shared" si="1367"/>
        <v>0</v>
      </c>
      <c r="V1297" s="58">
        <f t="shared" si="1362"/>
        <v>0</v>
      </c>
      <c r="W1297" s="58">
        <f t="shared" si="1363"/>
        <v>0</v>
      </c>
      <c r="X1297" s="59">
        <f t="shared" si="1368"/>
        <v>0</v>
      </c>
      <c r="Y1297" s="59"/>
      <c r="Z1297" s="1521"/>
      <c r="AA1297" s="1521"/>
      <c r="AB1297" s="1521"/>
      <c r="AC1297" s="1521"/>
      <c r="AD1297" s="1521"/>
      <c r="AE1297" s="59"/>
      <c r="AF1297" s="59"/>
      <c r="AG1297" s="59">
        <f t="shared" si="1364"/>
        <v>0</v>
      </c>
      <c r="AH1297" s="59">
        <f t="shared" si="1369"/>
        <v>0</v>
      </c>
      <c r="AI1297" s="59">
        <f t="shared" ref="AI1297:AI1303" si="1374">AB1297</f>
        <v>0</v>
      </c>
      <c r="AJ1297" s="59">
        <f t="shared" si="1370"/>
        <v>0</v>
      </c>
      <c r="AK1297" s="59">
        <f t="shared" si="1371"/>
        <v>0</v>
      </c>
      <c r="AL1297" s="59">
        <f t="shared" si="1366"/>
        <v>0</v>
      </c>
      <c r="AM1297" s="1746"/>
    </row>
    <row r="1298" spans="1:39" x14ac:dyDescent="0.2">
      <c r="A1298" s="1056">
        <v>291</v>
      </c>
      <c r="B1298" s="1049">
        <v>852</v>
      </c>
      <c r="C1298" s="15"/>
      <c r="D1298" s="58"/>
      <c r="E1298" s="58"/>
      <c r="F1298" s="58"/>
      <c r="G1298" s="58"/>
      <c r="H1298" s="58"/>
      <c r="I1298" s="58"/>
      <c r="J1298" s="58"/>
      <c r="K1298" s="58"/>
      <c r="L1298" s="58"/>
      <c r="M1298" s="58"/>
      <c r="N1298" s="58"/>
      <c r="O1298" s="58"/>
      <c r="P1298" s="58"/>
      <c r="Q1298" s="58"/>
      <c r="R1298" s="58"/>
      <c r="S1298" s="58">
        <f t="shared" si="1372"/>
        <v>0</v>
      </c>
      <c r="T1298" s="58">
        <f t="shared" si="1373"/>
        <v>0</v>
      </c>
      <c r="U1298" s="58">
        <f t="shared" si="1367"/>
        <v>0</v>
      </c>
      <c r="V1298" s="58">
        <f t="shared" si="1362"/>
        <v>0</v>
      </c>
      <c r="W1298" s="58">
        <f t="shared" si="1363"/>
        <v>0</v>
      </c>
      <c r="X1298" s="59">
        <f t="shared" si="1368"/>
        <v>0</v>
      </c>
      <c r="Y1298" s="59"/>
      <c r="Z1298" s="1521"/>
      <c r="AA1298" s="1521"/>
      <c r="AB1298" s="1521"/>
      <c r="AC1298" s="1521"/>
      <c r="AD1298" s="1521"/>
      <c r="AE1298" s="59"/>
      <c r="AF1298" s="59"/>
      <c r="AG1298" s="59">
        <f t="shared" si="1364"/>
        <v>0</v>
      </c>
      <c r="AH1298" s="59">
        <f t="shared" si="1369"/>
        <v>0</v>
      </c>
      <c r="AI1298" s="59">
        <f t="shared" si="1374"/>
        <v>0</v>
      </c>
      <c r="AJ1298" s="59">
        <f t="shared" si="1370"/>
        <v>0</v>
      </c>
      <c r="AK1298" s="59">
        <f t="shared" si="1371"/>
        <v>0</v>
      </c>
      <c r="AL1298" s="59">
        <f t="shared" si="1366"/>
        <v>0</v>
      </c>
      <c r="AM1298" s="1746"/>
    </row>
    <row r="1299" spans="1:39" x14ac:dyDescent="0.2">
      <c r="A1299" s="1056">
        <v>291</v>
      </c>
      <c r="B1299" s="1147">
        <v>853</v>
      </c>
      <c r="C1299" s="15"/>
      <c r="D1299" s="58"/>
      <c r="E1299" s="58"/>
      <c r="F1299" s="58"/>
      <c r="G1299" s="58"/>
      <c r="H1299" s="58"/>
      <c r="I1299" s="58"/>
      <c r="J1299" s="58"/>
      <c r="K1299" s="58"/>
      <c r="L1299" s="58"/>
      <c r="M1299" s="58"/>
      <c r="N1299" s="58"/>
      <c r="O1299" s="58"/>
      <c r="P1299" s="58"/>
      <c r="Q1299" s="58"/>
      <c r="R1299" s="58"/>
      <c r="S1299" s="58">
        <f t="shared" si="1372"/>
        <v>0</v>
      </c>
      <c r="T1299" s="58">
        <f t="shared" si="1373"/>
        <v>0</v>
      </c>
      <c r="U1299" s="58">
        <f t="shared" si="1367"/>
        <v>0</v>
      </c>
      <c r="V1299" s="58">
        <f t="shared" si="1362"/>
        <v>0</v>
      </c>
      <c r="W1299" s="58">
        <f t="shared" si="1363"/>
        <v>0</v>
      </c>
      <c r="X1299" s="59">
        <f t="shared" si="1368"/>
        <v>0</v>
      </c>
      <c r="Y1299" s="59"/>
      <c r="Z1299" s="1521"/>
      <c r="AA1299" s="1521"/>
      <c r="AB1299" s="1521"/>
      <c r="AC1299" s="1521"/>
      <c r="AD1299" s="1521"/>
      <c r="AE1299" s="59"/>
      <c r="AF1299" s="59"/>
      <c r="AG1299" s="59">
        <f t="shared" si="1364"/>
        <v>0</v>
      </c>
      <c r="AH1299" s="59">
        <f t="shared" si="1369"/>
        <v>0</v>
      </c>
      <c r="AI1299" s="59">
        <f t="shared" si="1374"/>
        <v>0</v>
      </c>
      <c r="AJ1299" s="59">
        <f t="shared" si="1370"/>
        <v>0</v>
      </c>
      <c r="AK1299" s="59">
        <f t="shared" si="1371"/>
        <v>0</v>
      </c>
      <c r="AL1299" s="59">
        <f t="shared" si="1366"/>
        <v>0</v>
      </c>
      <c r="AM1299" s="1746"/>
    </row>
    <row r="1300" spans="1:39" x14ac:dyDescent="0.2">
      <c r="A1300" s="1056">
        <v>292</v>
      </c>
      <c r="B1300" s="1049">
        <v>853</v>
      </c>
      <c r="C1300" s="15"/>
      <c r="D1300" s="58"/>
      <c r="E1300" s="58"/>
      <c r="F1300" s="58"/>
      <c r="G1300" s="58"/>
      <c r="H1300" s="58"/>
      <c r="I1300" s="58"/>
      <c r="J1300" s="58"/>
      <c r="K1300" s="58"/>
      <c r="L1300" s="58"/>
      <c r="M1300" s="58"/>
      <c r="N1300" s="58"/>
      <c r="O1300" s="58"/>
      <c r="P1300" s="58"/>
      <c r="Q1300" s="58"/>
      <c r="R1300" s="58"/>
      <c r="S1300" s="58">
        <f t="shared" si="1372"/>
        <v>0</v>
      </c>
      <c r="T1300" s="58">
        <f t="shared" si="1373"/>
        <v>0</v>
      </c>
      <c r="U1300" s="58">
        <f t="shared" si="1367"/>
        <v>0</v>
      </c>
      <c r="V1300" s="58">
        <f t="shared" si="1362"/>
        <v>0</v>
      </c>
      <c r="W1300" s="58">
        <f t="shared" si="1363"/>
        <v>0</v>
      </c>
      <c r="X1300" s="59">
        <f t="shared" si="1368"/>
        <v>0</v>
      </c>
      <c r="Y1300" s="59"/>
      <c r="Z1300" s="1521"/>
      <c r="AA1300" s="1521"/>
      <c r="AB1300" s="1521"/>
      <c r="AC1300" s="1521"/>
      <c r="AD1300" s="1521"/>
      <c r="AE1300" s="59"/>
      <c r="AF1300" s="59"/>
      <c r="AG1300" s="59">
        <f t="shared" si="1364"/>
        <v>0</v>
      </c>
      <c r="AH1300" s="59">
        <f t="shared" si="1369"/>
        <v>0</v>
      </c>
      <c r="AI1300" s="59">
        <f t="shared" si="1374"/>
        <v>0</v>
      </c>
      <c r="AJ1300" s="59">
        <f t="shared" si="1370"/>
        <v>0</v>
      </c>
      <c r="AK1300" s="59">
        <f t="shared" si="1371"/>
        <v>0</v>
      </c>
      <c r="AL1300" s="59">
        <f t="shared" si="1366"/>
        <v>0</v>
      </c>
      <c r="AM1300" s="1746"/>
    </row>
    <row r="1301" spans="1:39" x14ac:dyDescent="0.2">
      <c r="A1301" s="1056">
        <v>293</v>
      </c>
      <c r="B1301" s="1049">
        <v>851</v>
      </c>
      <c r="C1301" s="15"/>
      <c r="D1301" s="58"/>
      <c r="E1301" s="58"/>
      <c r="F1301" s="58"/>
      <c r="G1301" s="58"/>
      <c r="H1301" s="58"/>
      <c r="I1301" s="58"/>
      <c r="J1301" s="58"/>
      <c r="K1301" s="58"/>
      <c r="L1301" s="58"/>
      <c r="M1301" s="58"/>
      <c r="N1301" s="58"/>
      <c r="O1301" s="58"/>
      <c r="P1301" s="58"/>
      <c r="Q1301" s="58"/>
      <c r="R1301" s="58"/>
      <c r="S1301" s="58">
        <f t="shared" si="1372"/>
        <v>0</v>
      </c>
      <c r="T1301" s="58">
        <f t="shared" si="1373"/>
        <v>0</v>
      </c>
      <c r="U1301" s="58">
        <f>H1301+I1301+N1301+O1301</f>
        <v>0</v>
      </c>
      <c r="V1301" s="58">
        <f>P1301</f>
        <v>0</v>
      </c>
      <c r="W1301" s="58">
        <f t="shared" si="1363"/>
        <v>0</v>
      </c>
      <c r="X1301" s="59">
        <f t="shared" si="1368"/>
        <v>0</v>
      </c>
      <c r="Y1301" s="59"/>
      <c r="Z1301" s="1521"/>
      <c r="AA1301" s="1521"/>
      <c r="AB1301" s="1521"/>
      <c r="AC1301" s="1521"/>
      <c r="AD1301" s="1521"/>
      <c r="AE1301" s="59"/>
      <c r="AF1301" s="59"/>
      <c r="AG1301" s="59">
        <f t="shared" si="1364"/>
        <v>0</v>
      </c>
      <c r="AH1301" s="59">
        <f t="shared" si="1369"/>
        <v>0</v>
      </c>
      <c r="AI1301" s="59">
        <f t="shared" si="1374"/>
        <v>0</v>
      </c>
      <c r="AJ1301" s="59">
        <f t="shared" si="1370"/>
        <v>0</v>
      </c>
      <c r="AK1301" s="59">
        <f t="shared" si="1371"/>
        <v>0</v>
      </c>
      <c r="AL1301" s="59">
        <f t="shared" si="1366"/>
        <v>0</v>
      </c>
      <c r="AM1301" s="1746"/>
    </row>
    <row r="1302" spans="1:39" x14ac:dyDescent="0.2">
      <c r="A1302" s="1056">
        <v>293</v>
      </c>
      <c r="B1302" s="1049">
        <v>853</v>
      </c>
      <c r="C1302" s="15"/>
      <c r="D1302" s="58"/>
      <c r="E1302" s="58"/>
      <c r="F1302" s="58"/>
      <c r="G1302" s="58"/>
      <c r="H1302" s="58"/>
      <c r="I1302" s="58"/>
      <c r="J1302" s="58"/>
      <c r="K1302" s="58"/>
      <c r="L1302" s="58"/>
      <c r="M1302" s="58"/>
      <c r="N1302" s="58"/>
      <c r="O1302" s="58"/>
      <c r="P1302" s="58"/>
      <c r="Q1302" s="58"/>
      <c r="R1302" s="58"/>
      <c r="S1302" s="58">
        <f t="shared" si="1372"/>
        <v>0</v>
      </c>
      <c r="T1302" s="58">
        <f t="shared" si="1373"/>
        <v>0</v>
      </c>
      <c r="U1302" s="58">
        <f t="shared" si="1367"/>
        <v>0</v>
      </c>
      <c r="V1302" s="58">
        <f t="shared" si="1362"/>
        <v>0</v>
      </c>
      <c r="W1302" s="58">
        <f t="shared" si="1363"/>
        <v>0</v>
      </c>
      <c r="X1302" s="59">
        <f t="shared" si="1368"/>
        <v>0</v>
      </c>
      <c r="Y1302" s="59"/>
      <c r="Z1302" s="1521"/>
      <c r="AA1302" s="1521"/>
      <c r="AB1302" s="1521"/>
      <c r="AC1302" s="1521"/>
      <c r="AD1302" s="1521"/>
      <c r="AE1302" s="59"/>
      <c r="AF1302" s="59"/>
      <c r="AG1302" s="59">
        <f t="shared" si="1364"/>
        <v>0</v>
      </c>
      <c r="AH1302" s="59">
        <f t="shared" si="1369"/>
        <v>0</v>
      </c>
      <c r="AI1302" s="59">
        <f t="shared" si="1374"/>
        <v>0</v>
      </c>
      <c r="AJ1302" s="59">
        <f t="shared" si="1370"/>
        <v>0</v>
      </c>
      <c r="AK1302" s="59">
        <f t="shared" si="1371"/>
        <v>0</v>
      </c>
      <c r="AL1302" s="59">
        <f t="shared" si="1366"/>
        <v>0</v>
      </c>
      <c r="AM1302" s="1746"/>
    </row>
    <row r="1303" spans="1:39" x14ac:dyDescent="0.2">
      <c r="A1303" s="1056">
        <v>296</v>
      </c>
      <c r="B1303" s="1049">
        <v>244</v>
      </c>
      <c r="C1303" s="15"/>
      <c r="D1303" s="58"/>
      <c r="E1303" s="58"/>
      <c r="F1303" s="58"/>
      <c r="G1303" s="58"/>
      <c r="H1303" s="58"/>
      <c r="I1303" s="58"/>
      <c r="J1303" s="58"/>
      <c r="K1303" s="58"/>
      <c r="L1303" s="58"/>
      <c r="M1303" s="58"/>
      <c r="N1303" s="58"/>
      <c r="O1303" s="58"/>
      <c r="P1303" s="58"/>
      <c r="Q1303" s="58"/>
      <c r="R1303" s="58"/>
      <c r="S1303" s="58">
        <f t="shared" si="1372"/>
        <v>0</v>
      </c>
      <c r="T1303" s="58">
        <f t="shared" si="1373"/>
        <v>0</v>
      </c>
      <c r="U1303" s="58">
        <f t="shared" si="1367"/>
        <v>0</v>
      </c>
      <c r="V1303" s="58">
        <f t="shared" si="1362"/>
        <v>0</v>
      </c>
      <c r="W1303" s="58">
        <f t="shared" si="1363"/>
        <v>0</v>
      </c>
      <c r="X1303" s="59">
        <f t="shared" si="1368"/>
        <v>0</v>
      </c>
      <c r="Y1303" s="59"/>
      <c r="Z1303" s="1521"/>
      <c r="AA1303" s="1521"/>
      <c r="AB1303" s="1521"/>
      <c r="AC1303" s="1521"/>
      <c r="AD1303" s="1521"/>
      <c r="AE1303" s="59"/>
      <c r="AF1303" s="59"/>
      <c r="AG1303" s="59">
        <f t="shared" ref="AG1303:AG1319" si="1375">Y1303+AC1303</f>
        <v>0</v>
      </c>
      <c r="AH1303" s="59">
        <f t="shared" si="1369"/>
        <v>0</v>
      </c>
      <c r="AI1303" s="59">
        <f t="shared" si="1374"/>
        <v>0</v>
      </c>
      <c r="AJ1303" s="59">
        <f t="shared" si="1370"/>
        <v>0</v>
      </c>
      <c r="AK1303" s="59">
        <f t="shared" si="1371"/>
        <v>0</v>
      </c>
      <c r="AL1303" s="59">
        <f t="shared" ref="AL1303:AL1319" si="1376">C1303+X1303+AK1303</f>
        <v>0</v>
      </c>
      <c r="AM1303" s="1746"/>
    </row>
    <row r="1304" spans="1:39" x14ac:dyDescent="0.2">
      <c r="A1304" s="1056">
        <v>296</v>
      </c>
      <c r="B1304" s="1049">
        <v>340</v>
      </c>
      <c r="C1304" s="15"/>
      <c r="D1304" s="58"/>
      <c r="E1304" s="58"/>
      <c r="F1304" s="58"/>
      <c r="G1304" s="58"/>
      <c r="H1304" s="58"/>
      <c r="I1304" s="58"/>
      <c r="J1304" s="58"/>
      <c r="K1304" s="58"/>
      <c r="L1304" s="58"/>
      <c r="M1304" s="58"/>
      <c r="N1304" s="58"/>
      <c r="O1304" s="58"/>
      <c r="P1304" s="58"/>
      <c r="Q1304" s="58"/>
      <c r="R1304" s="58"/>
      <c r="S1304" s="58">
        <f t="shared" si="1317"/>
        <v>0</v>
      </c>
      <c r="T1304" s="58">
        <f t="shared" si="1318"/>
        <v>0</v>
      </c>
      <c r="U1304" s="58">
        <f t="shared" si="1367"/>
        <v>0</v>
      </c>
      <c r="V1304" s="58">
        <f t="shared" si="1362"/>
        <v>0</v>
      </c>
      <c r="W1304" s="58">
        <f t="shared" si="1363"/>
        <v>0</v>
      </c>
      <c r="X1304" s="59">
        <f t="shared" si="1368"/>
        <v>0</v>
      </c>
      <c r="Y1304" s="59"/>
      <c r="Z1304" s="1521"/>
      <c r="AA1304" s="1521"/>
      <c r="AB1304" s="1521"/>
      <c r="AC1304" s="1521"/>
      <c r="AD1304" s="1521"/>
      <c r="AE1304" s="59"/>
      <c r="AF1304" s="59"/>
      <c r="AG1304" s="59">
        <f t="shared" si="1375"/>
        <v>0</v>
      </c>
      <c r="AH1304" s="59">
        <f t="shared" si="1369"/>
        <v>0</v>
      </c>
      <c r="AI1304" s="59">
        <f t="shared" ref="AI1304:AI1310" si="1377">AB1304</f>
        <v>0</v>
      </c>
      <c r="AJ1304" s="59">
        <f t="shared" si="1370"/>
        <v>0</v>
      </c>
      <c r="AK1304" s="59">
        <f t="shared" si="1371"/>
        <v>0</v>
      </c>
      <c r="AL1304" s="59">
        <f t="shared" si="1376"/>
        <v>0</v>
      </c>
      <c r="AM1304" s="1746"/>
    </row>
    <row r="1305" spans="1:39" hidden="1" x14ac:dyDescent="0.2">
      <c r="A1305" s="1056">
        <v>296</v>
      </c>
      <c r="B1305" s="1049">
        <v>360</v>
      </c>
      <c r="C1305" s="15"/>
      <c r="D1305" s="58"/>
      <c r="E1305" s="58"/>
      <c r="F1305" s="58"/>
      <c r="G1305" s="58"/>
      <c r="H1305" s="58"/>
      <c r="I1305" s="58"/>
      <c r="J1305" s="58"/>
      <c r="K1305" s="58"/>
      <c r="L1305" s="58"/>
      <c r="M1305" s="58"/>
      <c r="N1305" s="58"/>
      <c r="O1305" s="58"/>
      <c r="P1305" s="58"/>
      <c r="Q1305" s="58"/>
      <c r="R1305" s="58"/>
      <c r="S1305" s="58">
        <f>D1305+E1305+J1305+K1305</f>
        <v>0</v>
      </c>
      <c r="T1305" s="58">
        <f>F1305+G1305+L1305+M1305</f>
        <v>0</v>
      </c>
      <c r="U1305" s="58">
        <f>H1305+I1305+N1305+O1305</f>
        <v>0</v>
      </c>
      <c r="V1305" s="58">
        <f>P1305</f>
        <v>0</v>
      </c>
      <c r="W1305" s="58">
        <f t="shared" si="1363"/>
        <v>0</v>
      </c>
      <c r="X1305" s="59">
        <f t="shared" si="1368"/>
        <v>0</v>
      </c>
      <c r="Y1305" s="59"/>
      <c r="Z1305" s="1521"/>
      <c r="AA1305" s="1521"/>
      <c r="AB1305" s="1521"/>
      <c r="AC1305" s="1521"/>
      <c r="AD1305" s="1521"/>
      <c r="AE1305" s="59"/>
      <c r="AF1305" s="59"/>
      <c r="AG1305" s="59">
        <f t="shared" si="1375"/>
        <v>0</v>
      </c>
      <c r="AH1305" s="59">
        <f t="shared" si="1369"/>
        <v>0</v>
      </c>
      <c r="AI1305" s="59">
        <f t="shared" si="1377"/>
        <v>0</v>
      </c>
      <c r="AJ1305" s="59">
        <f t="shared" si="1370"/>
        <v>0</v>
      </c>
      <c r="AK1305" s="59">
        <f t="shared" si="1371"/>
        <v>0</v>
      </c>
      <c r="AL1305" s="59">
        <f t="shared" si="1376"/>
        <v>0</v>
      </c>
      <c r="AM1305" s="1746"/>
    </row>
    <row r="1306" spans="1:39" x14ac:dyDescent="0.2">
      <c r="A1306" s="1056">
        <v>296</v>
      </c>
      <c r="B1306" s="1049">
        <v>831</v>
      </c>
      <c r="C1306" s="15"/>
      <c r="D1306" s="58"/>
      <c r="E1306" s="58"/>
      <c r="F1306" s="58"/>
      <c r="G1306" s="58"/>
      <c r="H1306" s="58"/>
      <c r="I1306" s="58"/>
      <c r="J1306" s="58"/>
      <c r="K1306" s="58"/>
      <c r="L1306" s="58"/>
      <c r="M1306" s="58"/>
      <c r="N1306" s="58"/>
      <c r="O1306" s="58"/>
      <c r="P1306" s="58"/>
      <c r="Q1306" s="58"/>
      <c r="R1306" s="58"/>
      <c r="S1306" s="58">
        <f>D1306+E1306+J1306+K1306</f>
        <v>0</v>
      </c>
      <c r="T1306" s="58">
        <f>F1306+G1306+L1306+M1306</f>
        <v>0</v>
      </c>
      <c r="U1306" s="58">
        <f>H1306+I1306+N1306+O1306</f>
        <v>0</v>
      </c>
      <c r="V1306" s="58">
        <f>P1306</f>
        <v>0</v>
      </c>
      <c r="W1306" s="58">
        <f t="shared" si="1363"/>
        <v>0</v>
      </c>
      <c r="X1306" s="59">
        <f t="shared" si="1368"/>
        <v>0</v>
      </c>
      <c r="Y1306" s="59"/>
      <c r="Z1306" s="1521"/>
      <c r="AA1306" s="1521"/>
      <c r="AB1306" s="1521"/>
      <c r="AC1306" s="1521"/>
      <c r="AD1306" s="1521"/>
      <c r="AE1306" s="59"/>
      <c r="AF1306" s="59"/>
      <c r="AG1306" s="59">
        <f t="shared" si="1375"/>
        <v>0</v>
      </c>
      <c r="AH1306" s="59">
        <f t="shared" si="1369"/>
        <v>0</v>
      </c>
      <c r="AI1306" s="59">
        <f t="shared" si="1377"/>
        <v>0</v>
      </c>
      <c r="AJ1306" s="59">
        <f t="shared" si="1370"/>
        <v>0</v>
      </c>
      <c r="AK1306" s="59">
        <f t="shared" si="1371"/>
        <v>0</v>
      </c>
      <c r="AL1306" s="59">
        <f t="shared" si="1376"/>
        <v>0</v>
      </c>
      <c r="AM1306" s="1746"/>
    </row>
    <row r="1307" spans="1:39" x14ac:dyDescent="0.2">
      <c r="A1307" s="1056">
        <v>296</v>
      </c>
      <c r="B1307" s="1049">
        <v>853</v>
      </c>
      <c r="C1307" s="15"/>
      <c r="D1307" s="58"/>
      <c r="E1307" s="58"/>
      <c r="F1307" s="58"/>
      <c r="G1307" s="58"/>
      <c r="H1307" s="58"/>
      <c r="I1307" s="58"/>
      <c r="J1307" s="58"/>
      <c r="K1307" s="58"/>
      <c r="L1307" s="58"/>
      <c r="M1307" s="58"/>
      <c r="N1307" s="58"/>
      <c r="O1307" s="58"/>
      <c r="P1307" s="58"/>
      <c r="Q1307" s="58"/>
      <c r="R1307" s="58"/>
      <c r="S1307" s="58">
        <f>D1307+E1307+J1307+K1307</f>
        <v>0</v>
      </c>
      <c r="T1307" s="58">
        <f>F1307+G1307+L1307+M1307</f>
        <v>0</v>
      </c>
      <c r="U1307" s="58">
        <f t="shared" si="1367"/>
        <v>0</v>
      </c>
      <c r="V1307" s="58">
        <f t="shared" si="1362"/>
        <v>0</v>
      </c>
      <c r="W1307" s="58">
        <f t="shared" si="1363"/>
        <v>0</v>
      </c>
      <c r="X1307" s="59">
        <f t="shared" si="1368"/>
        <v>0</v>
      </c>
      <c r="Y1307" s="59"/>
      <c r="Z1307" s="1521"/>
      <c r="AA1307" s="1521"/>
      <c r="AB1307" s="1521"/>
      <c r="AC1307" s="1521"/>
      <c r="AD1307" s="1521"/>
      <c r="AE1307" s="59"/>
      <c r="AF1307" s="59"/>
      <c r="AG1307" s="59">
        <f t="shared" si="1375"/>
        <v>0</v>
      </c>
      <c r="AH1307" s="59">
        <f t="shared" si="1369"/>
        <v>0</v>
      </c>
      <c r="AI1307" s="59">
        <f t="shared" si="1377"/>
        <v>0</v>
      </c>
      <c r="AJ1307" s="59">
        <f t="shared" si="1370"/>
        <v>0</v>
      </c>
      <c r="AK1307" s="59">
        <f t="shared" si="1371"/>
        <v>0</v>
      </c>
      <c r="AL1307" s="59">
        <f t="shared" si="1376"/>
        <v>0</v>
      </c>
      <c r="AM1307" s="1746"/>
    </row>
    <row r="1308" spans="1:39" x14ac:dyDescent="0.2">
      <c r="A1308" s="1050">
        <v>310</v>
      </c>
      <c r="B1308" s="1057">
        <v>244</v>
      </c>
      <c r="C1308" s="11"/>
      <c r="D1308" s="58"/>
      <c r="E1308" s="58">
        <f>10000</f>
        <v>10000</v>
      </c>
      <c r="F1308" s="58"/>
      <c r="G1308" s="58"/>
      <c r="H1308" s="58"/>
      <c r="I1308" s="58"/>
      <c r="J1308" s="58"/>
      <c r="K1308" s="58"/>
      <c r="L1308" s="58"/>
      <c r="M1308" s="58"/>
      <c r="N1308" s="58"/>
      <c r="O1308" s="58"/>
      <c r="P1308" s="58"/>
      <c r="Q1308" s="58"/>
      <c r="R1308" s="58"/>
      <c r="S1308" s="58">
        <f t="shared" si="1317"/>
        <v>10000</v>
      </c>
      <c r="T1308" s="58">
        <f t="shared" si="1318"/>
        <v>0</v>
      </c>
      <c r="U1308" s="58">
        <f t="shared" si="1367"/>
        <v>0</v>
      </c>
      <c r="V1308" s="58">
        <f t="shared" si="1362"/>
        <v>0</v>
      </c>
      <c r="W1308" s="58">
        <f t="shared" si="1363"/>
        <v>0</v>
      </c>
      <c r="X1308" s="59">
        <f t="shared" si="1368"/>
        <v>10000</v>
      </c>
      <c r="Y1308" s="59"/>
      <c r="Z1308" s="1521"/>
      <c r="AA1308" s="1521"/>
      <c r="AB1308" s="1521"/>
      <c r="AC1308" s="1521"/>
      <c r="AD1308" s="1521"/>
      <c r="AE1308" s="59"/>
      <c r="AF1308" s="59"/>
      <c r="AG1308" s="59">
        <f t="shared" si="1375"/>
        <v>0</v>
      </c>
      <c r="AH1308" s="59">
        <f t="shared" si="1369"/>
        <v>0</v>
      </c>
      <c r="AI1308" s="59">
        <f t="shared" si="1377"/>
        <v>0</v>
      </c>
      <c r="AJ1308" s="59">
        <f t="shared" si="1370"/>
        <v>0</v>
      </c>
      <c r="AK1308" s="59">
        <f t="shared" si="1371"/>
        <v>0</v>
      </c>
      <c r="AL1308" s="59">
        <f t="shared" si="1376"/>
        <v>10000</v>
      </c>
      <c r="AM1308" s="1746"/>
    </row>
    <row r="1309" spans="1:39" hidden="1" x14ac:dyDescent="0.2">
      <c r="A1309" s="1062">
        <v>320</v>
      </c>
      <c r="B1309" s="1045">
        <v>244</v>
      </c>
      <c r="C1309" s="11"/>
      <c r="D1309" s="58"/>
      <c r="E1309" s="58"/>
      <c r="F1309" s="58"/>
      <c r="G1309" s="58"/>
      <c r="H1309" s="58"/>
      <c r="I1309" s="58"/>
      <c r="J1309" s="58"/>
      <c r="K1309" s="58"/>
      <c r="L1309" s="58"/>
      <c r="M1309" s="58"/>
      <c r="N1309" s="58"/>
      <c r="O1309" s="58"/>
      <c r="P1309" s="58"/>
      <c r="Q1309" s="58"/>
      <c r="R1309" s="58"/>
      <c r="S1309" s="58">
        <f>D1309+E1309+J1309+K1309</f>
        <v>0</v>
      </c>
      <c r="T1309" s="58">
        <f>F1309+G1309+L1309+M1309</f>
        <v>0</v>
      </c>
      <c r="U1309" s="58">
        <f t="shared" si="1367"/>
        <v>0</v>
      </c>
      <c r="V1309" s="58">
        <f t="shared" si="1362"/>
        <v>0</v>
      </c>
      <c r="W1309" s="58">
        <f t="shared" si="1363"/>
        <v>0</v>
      </c>
      <c r="X1309" s="59">
        <f t="shared" si="1368"/>
        <v>0</v>
      </c>
      <c r="Y1309" s="59"/>
      <c r="Z1309" s="1521"/>
      <c r="AA1309" s="1521"/>
      <c r="AB1309" s="1521"/>
      <c r="AC1309" s="1521"/>
      <c r="AD1309" s="1521"/>
      <c r="AE1309" s="59"/>
      <c r="AF1309" s="59"/>
      <c r="AG1309" s="59">
        <f t="shared" si="1375"/>
        <v>0</v>
      </c>
      <c r="AH1309" s="59">
        <f t="shared" si="1369"/>
        <v>0</v>
      </c>
      <c r="AI1309" s="59">
        <f t="shared" si="1377"/>
        <v>0</v>
      </c>
      <c r="AJ1309" s="59">
        <f t="shared" si="1370"/>
        <v>0</v>
      </c>
      <c r="AK1309" s="59">
        <f t="shared" si="1371"/>
        <v>0</v>
      </c>
      <c r="AL1309" s="59">
        <f t="shared" si="1376"/>
        <v>0</v>
      </c>
      <c r="AM1309" s="1746"/>
    </row>
    <row r="1310" spans="1:39" hidden="1" x14ac:dyDescent="0.2">
      <c r="A1310" s="1050">
        <v>340</v>
      </c>
      <c r="B1310" s="1057">
        <v>244</v>
      </c>
      <c r="C1310" s="11"/>
      <c r="D1310" s="58"/>
      <c r="E1310" s="58"/>
      <c r="F1310" s="58"/>
      <c r="G1310" s="58"/>
      <c r="H1310" s="58"/>
      <c r="I1310" s="58"/>
      <c r="J1310" s="58"/>
      <c r="K1310" s="58"/>
      <c r="L1310" s="58"/>
      <c r="M1310" s="58"/>
      <c r="N1310" s="58"/>
      <c r="O1310" s="58"/>
      <c r="P1310" s="58"/>
      <c r="Q1310" s="58"/>
      <c r="R1310" s="58"/>
      <c r="S1310" s="58">
        <f t="shared" si="1317"/>
        <v>0</v>
      </c>
      <c r="T1310" s="58">
        <f t="shared" si="1318"/>
        <v>0</v>
      </c>
      <c r="U1310" s="58">
        <f t="shared" si="1367"/>
        <v>0</v>
      </c>
      <c r="V1310" s="58">
        <f t="shared" si="1362"/>
        <v>0</v>
      </c>
      <c r="W1310" s="58">
        <f t="shared" si="1363"/>
        <v>0</v>
      </c>
      <c r="X1310" s="59">
        <f t="shared" si="1368"/>
        <v>0</v>
      </c>
      <c r="Y1310" s="59"/>
      <c r="Z1310" s="1521"/>
      <c r="AA1310" s="1521"/>
      <c r="AB1310" s="1521"/>
      <c r="AC1310" s="1521"/>
      <c r="AD1310" s="1521"/>
      <c r="AE1310" s="59"/>
      <c r="AF1310" s="59"/>
      <c r="AG1310" s="59">
        <f t="shared" si="1375"/>
        <v>0</v>
      </c>
      <c r="AH1310" s="59">
        <f t="shared" si="1369"/>
        <v>0</v>
      </c>
      <c r="AI1310" s="59">
        <f t="shared" si="1377"/>
        <v>0</v>
      </c>
      <c r="AJ1310" s="59">
        <f t="shared" si="1370"/>
        <v>0</v>
      </c>
      <c r="AK1310" s="59">
        <f t="shared" si="1371"/>
        <v>0</v>
      </c>
      <c r="AL1310" s="59">
        <f t="shared" si="1376"/>
        <v>0</v>
      </c>
      <c r="AM1310" s="1746"/>
    </row>
    <row r="1311" spans="1:39" x14ac:dyDescent="0.2">
      <c r="A1311" s="1050">
        <v>341</v>
      </c>
      <c r="B1311" s="1057">
        <v>244</v>
      </c>
      <c r="C1311" s="11"/>
      <c r="D1311" s="58"/>
      <c r="E1311" s="58"/>
      <c r="F1311" s="58"/>
      <c r="G1311" s="58"/>
      <c r="H1311" s="58"/>
      <c r="I1311" s="58"/>
      <c r="J1311" s="58"/>
      <c r="K1311" s="58"/>
      <c r="L1311" s="58"/>
      <c r="M1311" s="58"/>
      <c r="N1311" s="58"/>
      <c r="O1311" s="58"/>
      <c r="P1311" s="58"/>
      <c r="Q1311" s="58"/>
      <c r="R1311" s="58"/>
      <c r="S1311" s="58">
        <f t="shared" ref="S1311:S1317" si="1378">D1311+E1311+J1311+K1311</f>
        <v>0</v>
      </c>
      <c r="T1311" s="58">
        <f t="shared" ref="T1311:T1317" si="1379">F1311+G1311+L1311+M1311</f>
        <v>0</v>
      </c>
      <c r="U1311" s="58">
        <f t="shared" si="1367"/>
        <v>0</v>
      </c>
      <c r="V1311" s="58">
        <f t="shared" si="1362"/>
        <v>0</v>
      </c>
      <c r="W1311" s="58">
        <f t="shared" si="1363"/>
        <v>0</v>
      </c>
      <c r="X1311" s="59">
        <f t="shared" si="1368"/>
        <v>0</v>
      </c>
      <c r="Y1311" s="59"/>
      <c r="Z1311" s="1521"/>
      <c r="AA1311" s="1521"/>
      <c r="AB1311" s="1521"/>
      <c r="AC1311" s="1521"/>
      <c r="AD1311" s="1521"/>
      <c r="AE1311" s="59"/>
      <c r="AF1311" s="59"/>
      <c r="AG1311" s="59">
        <f t="shared" si="1375"/>
        <v>0</v>
      </c>
      <c r="AH1311" s="59">
        <f t="shared" si="1369"/>
        <v>0</v>
      </c>
      <c r="AI1311" s="59">
        <f t="shared" ref="AI1311:AI1317" si="1380">AB1311</f>
        <v>0</v>
      </c>
      <c r="AJ1311" s="59">
        <f t="shared" si="1370"/>
        <v>0</v>
      </c>
      <c r="AK1311" s="59">
        <f t="shared" si="1371"/>
        <v>0</v>
      </c>
      <c r="AL1311" s="59">
        <f t="shared" si="1376"/>
        <v>0</v>
      </c>
      <c r="AM1311" s="1746"/>
    </row>
    <row r="1312" spans="1:39" x14ac:dyDescent="0.2">
      <c r="A1312" s="1050">
        <v>342</v>
      </c>
      <c r="B1312" s="1057">
        <v>244</v>
      </c>
      <c r="C1312" s="11"/>
      <c r="D1312" s="58"/>
      <c r="E1312" s="58"/>
      <c r="F1312" s="58"/>
      <c r="G1312" s="58"/>
      <c r="H1312" s="58"/>
      <c r="I1312" s="58"/>
      <c r="J1312" s="58"/>
      <c r="K1312" s="58"/>
      <c r="L1312" s="58"/>
      <c r="M1312" s="58"/>
      <c r="N1312" s="58"/>
      <c r="O1312" s="58"/>
      <c r="P1312" s="58"/>
      <c r="Q1312" s="58"/>
      <c r="R1312" s="58"/>
      <c r="S1312" s="58">
        <f t="shared" si="1378"/>
        <v>0</v>
      </c>
      <c r="T1312" s="58">
        <f t="shared" si="1379"/>
        <v>0</v>
      </c>
      <c r="U1312" s="58">
        <f t="shared" si="1367"/>
        <v>0</v>
      </c>
      <c r="V1312" s="58">
        <f t="shared" si="1362"/>
        <v>0</v>
      </c>
      <c r="W1312" s="58">
        <f t="shared" si="1363"/>
        <v>0</v>
      </c>
      <c r="X1312" s="59">
        <f t="shared" si="1368"/>
        <v>0</v>
      </c>
      <c r="Y1312" s="59"/>
      <c r="Z1312" s="1521"/>
      <c r="AA1312" s="1521"/>
      <c r="AB1312" s="1521"/>
      <c r="AC1312" s="1521"/>
      <c r="AD1312" s="1521"/>
      <c r="AE1312" s="59"/>
      <c r="AF1312" s="59"/>
      <c r="AG1312" s="59">
        <f t="shared" si="1375"/>
        <v>0</v>
      </c>
      <c r="AH1312" s="59">
        <f t="shared" si="1369"/>
        <v>0</v>
      </c>
      <c r="AI1312" s="59">
        <f t="shared" si="1380"/>
        <v>0</v>
      </c>
      <c r="AJ1312" s="59">
        <f t="shared" si="1370"/>
        <v>0</v>
      </c>
      <c r="AK1312" s="59">
        <f t="shared" si="1371"/>
        <v>0</v>
      </c>
      <c r="AL1312" s="59">
        <f t="shared" si="1376"/>
        <v>0</v>
      </c>
      <c r="AM1312" s="1746"/>
    </row>
    <row r="1313" spans="1:39" x14ac:dyDescent="0.2">
      <c r="A1313" s="1050">
        <v>343</v>
      </c>
      <c r="B1313" s="1057">
        <v>244</v>
      </c>
      <c r="C1313" s="11"/>
      <c r="D1313" s="58"/>
      <c r="E1313" s="58"/>
      <c r="F1313" s="58"/>
      <c r="G1313" s="58"/>
      <c r="H1313" s="58"/>
      <c r="I1313" s="58"/>
      <c r="J1313" s="58"/>
      <c r="K1313" s="58"/>
      <c r="L1313" s="58"/>
      <c r="M1313" s="58"/>
      <c r="N1313" s="58"/>
      <c r="O1313" s="58"/>
      <c r="P1313" s="58"/>
      <c r="Q1313" s="58"/>
      <c r="R1313" s="58"/>
      <c r="S1313" s="58">
        <f t="shared" si="1378"/>
        <v>0</v>
      </c>
      <c r="T1313" s="58">
        <f t="shared" si="1379"/>
        <v>0</v>
      </c>
      <c r="U1313" s="58">
        <f t="shared" si="1367"/>
        <v>0</v>
      </c>
      <c r="V1313" s="58">
        <f t="shared" si="1362"/>
        <v>0</v>
      </c>
      <c r="W1313" s="58">
        <f t="shared" si="1363"/>
        <v>0</v>
      </c>
      <c r="X1313" s="59">
        <f t="shared" si="1368"/>
        <v>0</v>
      </c>
      <c r="Y1313" s="59"/>
      <c r="Z1313" s="1521"/>
      <c r="AA1313" s="1521"/>
      <c r="AB1313" s="1521"/>
      <c r="AC1313" s="1521"/>
      <c r="AD1313" s="1521"/>
      <c r="AE1313" s="59"/>
      <c r="AF1313" s="59"/>
      <c r="AG1313" s="59">
        <f t="shared" si="1375"/>
        <v>0</v>
      </c>
      <c r="AH1313" s="59">
        <f t="shared" si="1369"/>
        <v>0</v>
      </c>
      <c r="AI1313" s="59">
        <f t="shared" si="1380"/>
        <v>0</v>
      </c>
      <c r="AJ1313" s="59">
        <f t="shared" si="1370"/>
        <v>0</v>
      </c>
      <c r="AK1313" s="59">
        <f t="shared" si="1371"/>
        <v>0</v>
      </c>
      <c r="AL1313" s="59">
        <f t="shared" si="1376"/>
        <v>0</v>
      </c>
      <c r="AM1313" s="1746"/>
    </row>
    <row r="1314" spans="1:39" x14ac:dyDescent="0.2">
      <c r="A1314" s="1050">
        <v>344</v>
      </c>
      <c r="B1314" s="1057">
        <v>244</v>
      </c>
      <c r="C1314" s="11"/>
      <c r="D1314" s="58"/>
      <c r="E1314" s="58"/>
      <c r="F1314" s="58"/>
      <c r="G1314" s="58"/>
      <c r="H1314" s="58"/>
      <c r="I1314" s="58"/>
      <c r="J1314" s="58"/>
      <c r="K1314" s="58"/>
      <c r="L1314" s="58"/>
      <c r="M1314" s="58"/>
      <c r="N1314" s="58"/>
      <c r="O1314" s="58"/>
      <c r="P1314" s="58"/>
      <c r="Q1314" s="58"/>
      <c r="R1314" s="58"/>
      <c r="S1314" s="58">
        <f t="shared" si="1378"/>
        <v>0</v>
      </c>
      <c r="T1314" s="58">
        <f t="shared" si="1379"/>
        <v>0</v>
      </c>
      <c r="U1314" s="58">
        <f t="shared" si="1367"/>
        <v>0</v>
      </c>
      <c r="V1314" s="58">
        <f t="shared" si="1362"/>
        <v>0</v>
      </c>
      <c r="W1314" s="58">
        <f t="shared" si="1363"/>
        <v>0</v>
      </c>
      <c r="X1314" s="59">
        <f t="shared" si="1368"/>
        <v>0</v>
      </c>
      <c r="Y1314" s="59"/>
      <c r="Z1314" s="1521"/>
      <c r="AA1314" s="1521"/>
      <c r="AB1314" s="1521"/>
      <c r="AC1314" s="1521"/>
      <c r="AD1314" s="1521"/>
      <c r="AE1314" s="59"/>
      <c r="AF1314" s="59"/>
      <c r="AG1314" s="59">
        <f t="shared" si="1375"/>
        <v>0</v>
      </c>
      <c r="AH1314" s="59">
        <f t="shared" si="1369"/>
        <v>0</v>
      </c>
      <c r="AI1314" s="59">
        <f t="shared" si="1380"/>
        <v>0</v>
      </c>
      <c r="AJ1314" s="59">
        <f t="shared" si="1370"/>
        <v>0</v>
      </c>
      <c r="AK1314" s="59">
        <f t="shared" si="1371"/>
        <v>0</v>
      </c>
      <c r="AL1314" s="59">
        <f t="shared" si="1376"/>
        <v>0</v>
      </c>
      <c r="AM1314" s="1746"/>
    </row>
    <row r="1315" spans="1:39" x14ac:dyDescent="0.2">
      <c r="A1315" s="1050">
        <v>345</v>
      </c>
      <c r="B1315" s="1057">
        <v>244</v>
      </c>
      <c r="C1315" s="11"/>
      <c r="D1315" s="58"/>
      <c r="E1315" s="58"/>
      <c r="F1315" s="58"/>
      <c r="G1315" s="58"/>
      <c r="H1315" s="58"/>
      <c r="I1315" s="58"/>
      <c r="J1315" s="58"/>
      <c r="K1315" s="58"/>
      <c r="L1315" s="58"/>
      <c r="M1315" s="58"/>
      <c r="N1315" s="58"/>
      <c r="O1315" s="58"/>
      <c r="P1315" s="58"/>
      <c r="Q1315" s="58"/>
      <c r="R1315" s="58"/>
      <c r="S1315" s="58">
        <f t="shared" si="1378"/>
        <v>0</v>
      </c>
      <c r="T1315" s="58">
        <f t="shared" si="1379"/>
        <v>0</v>
      </c>
      <c r="U1315" s="58">
        <f t="shared" si="1367"/>
        <v>0</v>
      </c>
      <c r="V1315" s="58">
        <f t="shared" si="1362"/>
        <v>0</v>
      </c>
      <c r="W1315" s="58">
        <f t="shared" si="1363"/>
        <v>0</v>
      </c>
      <c r="X1315" s="59">
        <f t="shared" si="1368"/>
        <v>0</v>
      </c>
      <c r="Y1315" s="59"/>
      <c r="Z1315" s="1521"/>
      <c r="AA1315" s="1521"/>
      <c r="AB1315" s="1521"/>
      <c r="AC1315" s="1521"/>
      <c r="AD1315" s="1521"/>
      <c r="AE1315" s="59"/>
      <c r="AF1315" s="59"/>
      <c r="AG1315" s="59">
        <f t="shared" si="1375"/>
        <v>0</v>
      </c>
      <c r="AH1315" s="59">
        <f t="shared" si="1369"/>
        <v>0</v>
      </c>
      <c r="AI1315" s="59">
        <f t="shared" si="1380"/>
        <v>0</v>
      </c>
      <c r="AJ1315" s="59">
        <f t="shared" si="1370"/>
        <v>0</v>
      </c>
      <c r="AK1315" s="59">
        <f t="shared" si="1371"/>
        <v>0</v>
      </c>
      <c r="AL1315" s="59">
        <f t="shared" si="1376"/>
        <v>0</v>
      </c>
      <c r="AM1315" s="1746"/>
    </row>
    <row r="1316" spans="1:39" x14ac:dyDescent="0.2">
      <c r="A1316" s="1050">
        <v>346</v>
      </c>
      <c r="B1316" s="1057">
        <v>244</v>
      </c>
      <c r="C1316" s="11"/>
      <c r="D1316" s="58"/>
      <c r="E1316" s="58">
        <f>10176</f>
        <v>10176</v>
      </c>
      <c r="F1316" s="58"/>
      <c r="G1316" s="58"/>
      <c r="H1316" s="58"/>
      <c r="I1316" s="58"/>
      <c r="J1316" s="58"/>
      <c r="K1316" s="58"/>
      <c r="L1316" s="58"/>
      <c r="M1316" s="58"/>
      <c r="N1316" s="58"/>
      <c r="O1316" s="58"/>
      <c r="P1316" s="58"/>
      <c r="Q1316" s="58"/>
      <c r="R1316" s="58"/>
      <c r="S1316" s="58">
        <f t="shared" si="1378"/>
        <v>10176</v>
      </c>
      <c r="T1316" s="58">
        <f t="shared" si="1379"/>
        <v>0</v>
      </c>
      <c r="U1316" s="58">
        <f t="shared" si="1367"/>
        <v>0</v>
      </c>
      <c r="V1316" s="58">
        <f t="shared" si="1362"/>
        <v>0</v>
      </c>
      <c r="W1316" s="58">
        <f t="shared" si="1363"/>
        <v>0</v>
      </c>
      <c r="X1316" s="59">
        <f t="shared" si="1368"/>
        <v>10176</v>
      </c>
      <c r="Y1316" s="59"/>
      <c r="Z1316" s="1521"/>
      <c r="AA1316" s="1521"/>
      <c r="AB1316" s="1521"/>
      <c r="AC1316" s="1521"/>
      <c r="AD1316" s="1521"/>
      <c r="AE1316" s="59"/>
      <c r="AF1316" s="59"/>
      <c r="AG1316" s="59">
        <f t="shared" si="1375"/>
        <v>0</v>
      </c>
      <c r="AH1316" s="59">
        <f t="shared" si="1369"/>
        <v>0</v>
      </c>
      <c r="AI1316" s="59">
        <f t="shared" si="1380"/>
        <v>0</v>
      </c>
      <c r="AJ1316" s="59">
        <f t="shared" si="1370"/>
        <v>0</v>
      </c>
      <c r="AK1316" s="59">
        <f t="shared" si="1371"/>
        <v>0</v>
      </c>
      <c r="AL1316" s="59">
        <f t="shared" si="1376"/>
        <v>10176</v>
      </c>
      <c r="AM1316" s="1746"/>
    </row>
    <row r="1317" spans="1:39" x14ac:dyDescent="0.2">
      <c r="A1317" s="1050">
        <v>349</v>
      </c>
      <c r="B1317" s="1057">
        <v>244</v>
      </c>
      <c r="C1317" s="11"/>
      <c r="D1317" s="58"/>
      <c r="E1317" s="58"/>
      <c r="F1317" s="58"/>
      <c r="G1317" s="58"/>
      <c r="H1317" s="58"/>
      <c r="I1317" s="58"/>
      <c r="J1317" s="58"/>
      <c r="K1317" s="58"/>
      <c r="L1317" s="58"/>
      <c r="M1317" s="58"/>
      <c r="N1317" s="58"/>
      <c r="O1317" s="58"/>
      <c r="P1317" s="58"/>
      <c r="Q1317" s="58"/>
      <c r="R1317" s="58"/>
      <c r="S1317" s="58">
        <f t="shared" si="1378"/>
        <v>0</v>
      </c>
      <c r="T1317" s="58">
        <f t="shared" si="1379"/>
        <v>0</v>
      </c>
      <c r="U1317" s="58">
        <f t="shared" si="1367"/>
        <v>0</v>
      </c>
      <c r="V1317" s="58">
        <f t="shared" si="1362"/>
        <v>0</v>
      </c>
      <c r="W1317" s="58">
        <f t="shared" si="1363"/>
        <v>0</v>
      </c>
      <c r="X1317" s="59">
        <f>SUM(D1317:R1317)</f>
        <v>0</v>
      </c>
      <c r="Y1317" s="59"/>
      <c r="Z1317" s="1521"/>
      <c r="AA1317" s="1521"/>
      <c r="AB1317" s="1521"/>
      <c r="AC1317" s="1521"/>
      <c r="AD1317" s="1521"/>
      <c r="AE1317" s="59"/>
      <c r="AF1317" s="59"/>
      <c r="AG1317" s="59">
        <f t="shared" si="1375"/>
        <v>0</v>
      </c>
      <c r="AH1317" s="59">
        <f t="shared" si="1369"/>
        <v>0</v>
      </c>
      <c r="AI1317" s="59">
        <f t="shared" si="1380"/>
        <v>0</v>
      </c>
      <c r="AJ1317" s="59">
        <f t="shared" si="1370"/>
        <v>0</v>
      </c>
      <c r="AK1317" s="59">
        <f t="shared" si="1371"/>
        <v>0</v>
      </c>
      <c r="AL1317" s="59">
        <f t="shared" si="1376"/>
        <v>0</v>
      </c>
      <c r="AM1317" s="1746"/>
    </row>
    <row r="1318" spans="1:39" x14ac:dyDescent="0.2">
      <c r="A1318" s="11">
        <v>352</v>
      </c>
      <c r="B1318" s="269">
        <v>244</v>
      </c>
      <c r="C1318" s="11"/>
      <c r="D1318" s="58"/>
      <c r="E1318" s="58"/>
      <c r="F1318" s="58"/>
      <c r="G1318" s="58"/>
      <c r="H1318" s="58"/>
      <c r="I1318" s="58"/>
      <c r="J1318" s="58"/>
      <c r="K1318" s="58"/>
      <c r="L1318" s="58"/>
      <c r="M1318" s="58"/>
      <c r="N1318" s="58"/>
      <c r="O1318" s="58"/>
      <c r="P1318" s="58"/>
      <c r="Q1318" s="58"/>
      <c r="R1318" s="58"/>
      <c r="S1318" s="58">
        <f>D1318+E1318+J1318+K1318</f>
        <v>0</v>
      </c>
      <c r="T1318" s="58">
        <f>F1318+G1318+L1318+M1318</f>
        <v>0</v>
      </c>
      <c r="U1318" s="58">
        <f>H1318+I1318+N1318+O1318</f>
        <v>0</v>
      </c>
      <c r="V1318" s="58">
        <f>P1318</f>
        <v>0</v>
      </c>
      <c r="W1318" s="58">
        <f>Q1318</f>
        <v>0</v>
      </c>
      <c r="X1318" s="59">
        <f>SUM(D1318:P1318)</f>
        <v>0</v>
      </c>
      <c r="Y1318" s="59"/>
      <c r="Z1318" s="1521"/>
      <c r="AA1318" s="1521"/>
      <c r="AB1318" s="1521"/>
      <c r="AC1318" s="1521"/>
      <c r="AD1318" s="1521"/>
      <c r="AE1318" s="59"/>
      <c r="AF1318" s="59"/>
      <c r="AG1318" s="59">
        <f t="shared" si="1375"/>
        <v>0</v>
      </c>
      <c r="AH1318" s="59">
        <f>Z1318+AD1318</f>
        <v>0</v>
      </c>
      <c r="AI1318" s="59">
        <f>AB1318</f>
        <v>0</v>
      </c>
      <c r="AJ1318" s="59">
        <f>AC1318</f>
        <v>0</v>
      </c>
      <c r="AK1318" s="59">
        <f>SUM(Y1318:AD1318)</f>
        <v>0</v>
      </c>
      <c r="AL1318" s="59">
        <f t="shared" si="1376"/>
        <v>0</v>
      </c>
      <c r="AM1318" s="1746"/>
    </row>
    <row r="1319" spans="1:39" x14ac:dyDescent="0.2">
      <c r="A1319" s="11">
        <v>353</v>
      </c>
      <c r="B1319" s="269">
        <v>244</v>
      </c>
      <c r="C1319" s="11"/>
      <c r="D1319" s="58"/>
      <c r="E1319" s="58"/>
      <c r="F1319" s="58"/>
      <c r="G1319" s="58"/>
      <c r="H1319" s="58"/>
      <c r="I1319" s="58"/>
      <c r="J1319" s="58"/>
      <c r="K1319" s="58"/>
      <c r="L1319" s="58"/>
      <c r="M1319" s="58"/>
      <c r="N1319" s="58"/>
      <c r="O1319" s="58"/>
      <c r="P1319" s="58"/>
      <c r="Q1319" s="58"/>
      <c r="R1319" s="58"/>
      <c r="S1319" s="58">
        <f>D1319+E1319+J1319+K1319</f>
        <v>0</v>
      </c>
      <c r="T1319" s="58">
        <f>F1319+G1319+L1319+M1319</f>
        <v>0</v>
      </c>
      <c r="U1319" s="58">
        <f>H1319+I1319+N1319+O1319</f>
        <v>0</v>
      </c>
      <c r="V1319" s="58">
        <f>P1319</f>
        <v>0</v>
      </c>
      <c r="W1319" s="58">
        <f>Q1319</f>
        <v>0</v>
      </c>
      <c r="X1319" s="59">
        <f>SUM(D1319:P1319)</f>
        <v>0</v>
      </c>
      <c r="Y1319" s="59"/>
      <c r="Z1319" s="1521"/>
      <c r="AA1319" s="1521"/>
      <c r="AB1319" s="1521"/>
      <c r="AC1319" s="1521"/>
      <c r="AD1319" s="1521"/>
      <c r="AE1319" s="59"/>
      <c r="AF1319" s="59"/>
      <c r="AG1319" s="59">
        <f t="shared" si="1375"/>
        <v>0</v>
      </c>
      <c r="AH1319" s="59">
        <f>Z1319+AD1319</f>
        <v>0</v>
      </c>
      <c r="AI1319" s="59">
        <f>AB1319</f>
        <v>0</v>
      </c>
      <c r="AJ1319" s="59">
        <f>AC1319</f>
        <v>0</v>
      </c>
      <c r="AK1319" s="59">
        <f>SUM(Y1319:AD1319)</f>
        <v>0</v>
      </c>
      <c r="AL1319" s="59">
        <f t="shared" si="1376"/>
        <v>0</v>
      </c>
      <c r="AM1319" s="1746"/>
    </row>
    <row r="1320" spans="1:39" x14ac:dyDescent="0.2">
      <c r="A1320" s="1403" t="s">
        <v>1308</v>
      </c>
      <c r="B1320" s="269"/>
      <c r="C1320" s="1405">
        <f t="shared" ref="C1320:D1320" si="1381">C1271+C1272+C1273+C1274+C1290+C1291+C1292+C1293+C1294</f>
        <v>0</v>
      </c>
      <c r="D1320" s="1405">
        <f t="shared" si="1381"/>
        <v>0</v>
      </c>
      <c r="E1320" s="1405">
        <f>E1271+E1272+E1273+E1274+E1290+E1291+E1292+E1293+E1294</f>
        <v>1141007</v>
      </c>
      <c r="F1320" s="1405">
        <f t="shared" ref="F1320:AL1320" si="1382">F1271+F1272+F1273+F1274+F1290+F1291+F1292+F1293+F1294</f>
        <v>3735000</v>
      </c>
      <c r="G1320" s="1405">
        <f t="shared" si="1382"/>
        <v>0</v>
      </c>
      <c r="H1320" s="1405">
        <f t="shared" si="1382"/>
        <v>0</v>
      </c>
      <c r="I1320" s="1405">
        <f t="shared" si="1382"/>
        <v>0</v>
      </c>
      <c r="J1320" s="1405">
        <f t="shared" si="1382"/>
        <v>0</v>
      </c>
      <c r="K1320" s="1405">
        <f t="shared" si="1382"/>
        <v>0</v>
      </c>
      <c r="L1320" s="1405">
        <f t="shared" si="1382"/>
        <v>0</v>
      </c>
      <c r="M1320" s="1405">
        <f t="shared" si="1382"/>
        <v>0</v>
      </c>
      <c r="N1320" s="1405">
        <f t="shared" si="1382"/>
        <v>0</v>
      </c>
      <c r="O1320" s="1405">
        <f t="shared" si="1382"/>
        <v>0</v>
      </c>
      <c r="P1320" s="1405">
        <f t="shared" si="1382"/>
        <v>0</v>
      </c>
      <c r="Q1320" s="1405">
        <f t="shared" si="1382"/>
        <v>0</v>
      </c>
      <c r="R1320" s="1405">
        <f t="shared" si="1382"/>
        <v>0</v>
      </c>
      <c r="S1320" s="1405">
        <f t="shared" si="1382"/>
        <v>1141007</v>
      </c>
      <c r="T1320" s="1405">
        <f t="shared" si="1382"/>
        <v>3735000</v>
      </c>
      <c r="U1320" s="1405">
        <f t="shared" si="1382"/>
        <v>0</v>
      </c>
      <c r="V1320" s="1405">
        <f t="shared" si="1382"/>
        <v>0</v>
      </c>
      <c r="W1320" s="1405">
        <f t="shared" si="1382"/>
        <v>0</v>
      </c>
      <c r="X1320" s="1405">
        <f t="shared" si="1382"/>
        <v>4876007</v>
      </c>
      <c r="Y1320" s="1405">
        <f t="shared" si="1382"/>
        <v>0</v>
      </c>
      <c r="Z1320" s="1405">
        <f t="shared" si="1382"/>
        <v>135373</v>
      </c>
      <c r="AA1320" s="1405">
        <f t="shared" si="1382"/>
        <v>0</v>
      </c>
      <c r="AB1320" s="1405">
        <f t="shared" si="1382"/>
        <v>0</v>
      </c>
      <c r="AC1320" s="1405">
        <f t="shared" si="1382"/>
        <v>0</v>
      </c>
      <c r="AD1320" s="1405">
        <f t="shared" si="1382"/>
        <v>0</v>
      </c>
      <c r="AE1320" s="1405">
        <f t="shared" si="1382"/>
        <v>0</v>
      </c>
      <c r="AF1320" s="1405">
        <f t="shared" si="1382"/>
        <v>0</v>
      </c>
      <c r="AG1320" s="1405">
        <f t="shared" si="1382"/>
        <v>0</v>
      </c>
      <c r="AH1320" s="1405">
        <f t="shared" si="1382"/>
        <v>135373</v>
      </c>
      <c r="AI1320" s="1405">
        <f t="shared" si="1382"/>
        <v>0</v>
      </c>
      <c r="AJ1320" s="1405">
        <f t="shared" si="1382"/>
        <v>0</v>
      </c>
      <c r="AK1320" s="1405">
        <f t="shared" si="1382"/>
        <v>135373</v>
      </c>
      <c r="AL1320" s="1405">
        <f t="shared" si="1382"/>
        <v>5011380</v>
      </c>
      <c r="AM1320" s="1746"/>
    </row>
    <row r="1321" spans="1:39" x14ac:dyDescent="0.2">
      <c r="A1321" s="1404" t="s">
        <v>1309</v>
      </c>
      <c r="B1321" s="269"/>
      <c r="C1321" s="1406">
        <f t="shared" ref="C1321:D1321" si="1383">C1322-C1320</f>
        <v>0</v>
      </c>
      <c r="D1321" s="1406">
        <f t="shared" si="1383"/>
        <v>0</v>
      </c>
      <c r="E1321" s="1406">
        <f>E1322-E1320</f>
        <v>27176</v>
      </c>
      <c r="F1321" s="1406">
        <f t="shared" ref="F1321" si="1384">F1322-F1320</f>
        <v>23000</v>
      </c>
      <c r="G1321" s="1406">
        <f t="shared" ref="G1321" si="1385">G1322-G1320</f>
        <v>0</v>
      </c>
      <c r="H1321" s="1406">
        <f t="shared" ref="H1321" si="1386">H1322-H1320</f>
        <v>0</v>
      </c>
      <c r="I1321" s="1406">
        <f t="shared" ref="I1321" si="1387">I1322-I1320</f>
        <v>0</v>
      </c>
      <c r="J1321" s="1406">
        <f t="shared" ref="J1321" si="1388">J1322-J1320</f>
        <v>0</v>
      </c>
      <c r="K1321" s="1406">
        <f t="shared" ref="K1321" si="1389">K1322-K1320</f>
        <v>0</v>
      </c>
      <c r="L1321" s="1406">
        <f t="shared" ref="L1321" si="1390">L1322-L1320</f>
        <v>0</v>
      </c>
      <c r="M1321" s="1406">
        <f t="shared" ref="M1321" si="1391">M1322-M1320</f>
        <v>0</v>
      </c>
      <c r="N1321" s="1406">
        <f t="shared" ref="N1321" si="1392">N1322-N1320</f>
        <v>0</v>
      </c>
      <c r="O1321" s="1406">
        <f t="shared" ref="O1321" si="1393">O1322-O1320</f>
        <v>0</v>
      </c>
      <c r="P1321" s="1406">
        <f t="shared" ref="P1321" si="1394">P1322-P1320</f>
        <v>0</v>
      </c>
      <c r="Q1321" s="1406">
        <f t="shared" ref="Q1321" si="1395">Q1322-Q1320</f>
        <v>0</v>
      </c>
      <c r="R1321" s="1406">
        <f t="shared" ref="R1321" si="1396">R1322-R1320</f>
        <v>0</v>
      </c>
      <c r="S1321" s="1406">
        <f t="shared" ref="S1321" si="1397">S1322-S1320</f>
        <v>27176</v>
      </c>
      <c r="T1321" s="1406">
        <f t="shared" ref="T1321" si="1398">T1322-T1320</f>
        <v>23000</v>
      </c>
      <c r="U1321" s="1406">
        <f t="shared" ref="U1321" si="1399">U1322-U1320</f>
        <v>0</v>
      </c>
      <c r="V1321" s="1406">
        <f t="shared" ref="V1321" si="1400">V1322-V1320</f>
        <v>0</v>
      </c>
      <c r="W1321" s="1406">
        <f t="shared" ref="W1321" si="1401">W1322-W1320</f>
        <v>0</v>
      </c>
      <c r="X1321" s="1406">
        <f t="shared" ref="X1321" si="1402">X1322-X1320</f>
        <v>50176</v>
      </c>
      <c r="Y1321" s="1406">
        <f t="shared" ref="Y1321" si="1403">Y1322-Y1320</f>
        <v>0</v>
      </c>
      <c r="Z1321" s="1406">
        <f t="shared" ref="Z1321" si="1404">Z1322-Z1320</f>
        <v>412472</v>
      </c>
      <c r="AA1321" s="1406">
        <f t="shared" ref="AA1321" si="1405">AA1322-AA1320</f>
        <v>0</v>
      </c>
      <c r="AB1321" s="1406">
        <f t="shared" ref="AB1321" si="1406">AB1322-AB1320</f>
        <v>0</v>
      </c>
      <c r="AC1321" s="1406">
        <f t="shared" ref="AC1321" si="1407">AC1322-AC1320</f>
        <v>0</v>
      </c>
      <c r="AD1321" s="1406">
        <f t="shared" ref="AD1321" si="1408">AD1322-AD1320</f>
        <v>0</v>
      </c>
      <c r="AE1321" s="1406">
        <f t="shared" ref="AE1321" si="1409">AE1322-AE1320</f>
        <v>0</v>
      </c>
      <c r="AF1321" s="1406">
        <f t="shared" ref="AF1321" si="1410">AF1322-AF1320</f>
        <v>0</v>
      </c>
      <c r="AG1321" s="1406">
        <f t="shared" ref="AG1321" si="1411">AG1322-AG1320</f>
        <v>0</v>
      </c>
      <c r="AH1321" s="1406">
        <f t="shared" ref="AH1321" si="1412">AH1322-AH1320</f>
        <v>412472</v>
      </c>
      <c r="AI1321" s="1406">
        <f t="shared" ref="AI1321" si="1413">AI1322-AI1320</f>
        <v>0</v>
      </c>
      <c r="AJ1321" s="1406">
        <f t="shared" ref="AJ1321" si="1414">AJ1322-AJ1320</f>
        <v>0</v>
      </c>
      <c r="AK1321" s="1406">
        <f t="shared" ref="AK1321" si="1415">AK1322-AK1320</f>
        <v>412472</v>
      </c>
      <c r="AL1321" s="1406">
        <f t="shared" ref="AL1321" si="1416">AL1322-AL1320</f>
        <v>462648</v>
      </c>
      <c r="AM1321" s="1746"/>
    </row>
    <row r="1322" spans="1:39" x14ac:dyDescent="0.2">
      <c r="A1322" s="34" t="s">
        <v>204</v>
      </c>
      <c r="B1322" s="60"/>
      <c r="C1322" s="60">
        <f>SUM(C1271:C1319)</f>
        <v>0</v>
      </c>
      <c r="D1322" s="60">
        <f t="shared" ref="D1322:AL1322" si="1417">SUM(D1271:D1319)</f>
        <v>0</v>
      </c>
      <c r="E1322" s="60">
        <f t="shared" si="1417"/>
        <v>1168183</v>
      </c>
      <c r="F1322" s="60">
        <f t="shared" si="1417"/>
        <v>3758000</v>
      </c>
      <c r="G1322" s="60">
        <f t="shared" si="1417"/>
        <v>0</v>
      </c>
      <c r="H1322" s="60">
        <f t="shared" si="1417"/>
        <v>0</v>
      </c>
      <c r="I1322" s="60">
        <f t="shared" si="1417"/>
        <v>0</v>
      </c>
      <c r="J1322" s="60">
        <f t="shared" si="1417"/>
        <v>0</v>
      </c>
      <c r="K1322" s="60">
        <f t="shared" si="1417"/>
        <v>0</v>
      </c>
      <c r="L1322" s="60">
        <f t="shared" si="1417"/>
        <v>0</v>
      </c>
      <c r="M1322" s="60">
        <f t="shared" si="1417"/>
        <v>0</v>
      </c>
      <c r="N1322" s="60">
        <f t="shared" si="1417"/>
        <v>0</v>
      </c>
      <c r="O1322" s="60">
        <f t="shared" si="1417"/>
        <v>0</v>
      </c>
      <c r="P1322" s="60">
        <f t="shared" si="1417"/>
        <v>0</v>
      </c>
      <c r="Q1322" s="60">
        <f>SUM(Q1271:Q1319)</f>
        <v>0</v>
      </c>
      <c r="R1322" s="60">
        <f>SUM(R1271:R1319)</f>
        <v>0</v>
      </c>
      <c r="S1322" s="60">
        <f t="shared" si="1417"/>
        <v>1168183</v>
      </c>
      <c r="T1322" s="60">
        <f t="shared" si="1417"/>
        <v>3758000</v>
      </c>
      <c r="U1322" s="60">
        <f t="shared" si="1417"/>
        <v>0</v>
      </c>
      <c r="V1322" s="60">
        <f t="shared" si="1417"/>
        <v>0</v>
      </c>
      <c r="W1322" s="60">
        <f>SUM(W1271:W1319)</f>
        <v>0</v>
      </c>
      <c r="X1322" s="60">
        <f t="shared" si="1417"/>
        <v>4926183</v>
      </c>
      <c r="Y1322" s="60">
        <f t="shared" si="1417"/>
        <v>0</v>
      </c>
      <c r="Z1322" s="60">
        <f t="shared" si="1417"/>
        <v>547845</v>
      </c>
      <c r="AA1322" s="60">
        <f>SUM(AA1271:AA1319)</f>
        <v>0</v>
      </c>
      <c r="AB1322" s="60">
        <f t="shared" si="1417"/>
        <v>0</v>
      </c>
      <c r="AC1322" s="60">
        <f t="shared" si="1417"/>
        <v>0</v>
      </c>
      <c r="AD1322" s="60">
        <f t="shared" si="1417"/>
        <v>0</v>
      </c>
      <c r="AE1322" s="60">
        <f>SUM(AE1271:AE1319)</f>
        <v>0</v>
      </c>
      <c r="AF1322" s="60">
        <f>SUM(AF1271:AF1319)</f>
        <v>0</v>
      </c>
      <c r="AG1322" s="60">
        <f t="shared" si="1417"/>
        <v>0</v>
      </c>
      <c r="AH1322" s="60">
        <f t="shared" si="1417"/>
        <v>547845</v>
      </c>
      <c r="AI1322" s="60">
        <f t="shared" si="1417"/>
        <v>0</v>
      </c>
      <c r="AJ1322" s="60">
        <f>SUM(AJ1271:AJ1319)</f>
        <v>0</v>
      </c>
      <c r="AK1322" s="60">
        <f t="shared" si="1417"/>
        <v>547845</v>
      </c>
      <c r="AL1322" s="60">
        <f t="shared" si="1417"/>
        <v>5474028</v>
      </c>
      <c r="AM1322" s="1747"/>
    </row>
    <row r="1323" spans="1:39" ht="11.25" customHeight="1" x14ac:dyDescent="0.2">
      <c r="A1323" s="1050">
        <v>211</v>
      </c>
      <c r="B1323" s="1051">
        <v>111</v>
      </c>
      <c r="C1323" s="1506"/>
      <c r="D1323" s="58"/>
      <c r="E1323" s="58">
        <f>300000+683258</f>
        <v>983258</v>
      </c>
      <c r="F1323" s="58">
        <f>800000+965424</f>
        <v>1765424</v>
      </c>
      <c r="G1323" s="58"/>
      <c r="H1323" s="58"/>
      <c r="I1323" s="58"/>
      <c r="J1323" s="58"/>
      <c r="K1323" s="58"/>
      <c r="L1323" s="58"/>
      <c r="M1323" s="58"/>
      <c r="N1323" s="58"/>
      <c r="O1323" s="58"/>
      <c r="P1323" s="58"/>
      <c r="Q1323" s="58"/>
      <c r="R1323" s="58"/>
      <c r="S1323" s="58">
        <f t="shared" si="1317"/>
        <v>983258</v>
      </c>
      <c r="T1323" s="58">
        <f t="shared" si="1318"/>
        <v>1765424</v>
      </c>
      <c r="U1323" s="58">
        <f>H1323+I1323+N1323+O1323</f>
        <v>0</v>
      </c>
      <c r="V1323" s="58">
        <f t="shared" ref="V1323:V1369" si="1418">P1323</f>
        <v>0</v>
      </c>
      <c r="W1323" s="58">
        <f t="shared" ref="W1323:W1369" si="1419">Q1323+R1323</f>
        <v>0</v>
      </c>
      <c r="X1323" s="59">
        <f>SUM(D1323:R1323)</f>
        <v>2748682</v>
      </c>
      <c r="Y1323" s="58"/>
      <c r="Z1323" s="1521">
        <f>50000+23902+5000-70000</f>
        <v>8902</v>
      </c>
      <c r="AA1323" s="58"/>
      <c r="AB1323" s="58">
        <f>11000-11000</f>
        <v>0</v>
      </c>
      <c r="AC1323" s="1521"/>
      <c r="AD1323" s="58">
        <f>80000-80000</f>
        <v>0</v>
      </c>
      <c r="AE1323" s="58"/>
      <c r="AF1323" s="58"/>
      <c r="AG1323" s="59">
        <f t="shared" ref="AG1323:AG1354" si="1420">Y1323+AC1323</f>
        <v>0</v>
      </c>
      <c r="AH1323" s="59">
        <f>Z1323+AD1323+AA1323</f>
        <v>8902</v>
      </c>
      <c r="AI1323" s="59">
        <f t="shared" ref="AI1323:AI1371" si="1421">AB1323</f>
        <v>0</v>
      </c>
      <c r="AJ1323" s="59">
        <f>AE1323+AF1323</f>
        <v>0</v>
      </c>
      <c r="AK1323" s="59">
        <f>SUM(Y1323:AF1323)</f>
        <v>8902</v>
      </c>
      <c r="AL1323" s="59">
        <f t="shared" ref="AL1323:AL1354" si="1422">C1323+X1323+AK1323</f>
        <v>2757584</v>
      </c>
      <c r="AM1323" s="1745" t="s">
        <v>216</v>
      </c>
    </row>
    <row r="1324" spans="1:39" x14ac:dyDescent="0.2">
      <c r="A1324" s="1050">
        <v>212</v>
      </c>
      <c r="B1324" s="1051">
        <v>112</v>
      </c>
      <c r="C1324" s="11"/>
      <c r="D1324" s="58"/>
      <c r="E1324" s="58"/>
      <c r="F1324" s="58"/>
      <c r="G1324" s="58"/>
      <c r="H1324" s="58"/>
      <c r="I1324" s="58"/>
      <c r="J1324" s="58"/>
      <c r="K1324" s="58"/>
      <c r="L1324" s="58"/>
      <c r="M1324" s="58"/>
      <c r="N1324" s="58"/>
      <c r="O1324" s="58"/>
      <c r="P1324" s="58"/>
      <c r="Q1324" s="58"/>
      <c r="R1324" s="58"/>
      <c r="S1324" s="58">
        <f t="shared" si="1317"/>
        <v>0</v>
      </c>
      <c r="T1324" s="58">
        <f t="shared" si="1318"/>
        <v>0</v>
      </c>
      <c r="U1324" s="58">
        <f t="shared" ref="U1324:U1369" si="1423">H1324+I1324+N1324+O1324</f>
        <v>0</v>
      </c>
      <c r="V1324" s="58">
        <f t="shared" si="1418"/>
        <v>0</v>
      </c>
      <c r="W1324" s="58">
        <f t="shared" si="1419"/>
        <v>0</v>
      </c>
      <c r="X1324" s="59">
        <f t="shared" ref="X1324:X1368" si="1424">SUM(D1324:R1324)</f>
        <v>0</v>
      </c>
      <c r="Y1324" s="58"/>
      <c r="Z1324" s="1521"/>
      <c r="AA1324" s="58"/>
      <c r="AB1324" s="58"/>
      <c r="AC1324" s="1521"/>
      <c r="AD1324" s="58"/>
      <c r="AE1324" s="58"/>
      <c r="AF1324" s="58"/>
      <c r="AG1324" s="59">
        <f t="shared" si="1420"/>
        <v>0</v>
      </c>
      <c r="AH1324" s="59">
        <f t="shared" ref="AH1324:AH1369" si="1425">Z1324+AD1324+AA1324</f>
        <v>0</v>
      </c>
      <c r="AI1324" s="59">
        <f t="shared" si="1421"/>
        <v>0</v>
      </c>
      <c r="AJ1324" s="59">
        <f t="shared" ref="AJ1324:AJ1369" si="1426">AE1324+AF1324</f>
        <v>0</v>
      </c>
      <c r="AK1324" s="59">
        <f t="shared" ref="AK1324:AK1369" si="1427">SUM(Y1324:AF1324)</f>
        <v>0</v>
      </c>
      <c r="AL1324" s="59">
        <f t="shared" si="1422"/>
        <v>0</v>
      </c>
      <c r="AM1324" s="1746"/>
    </row>
    <row r="1325" spans="1:39" x14ac:dyDescent="0.2">
      <c r="A1325" s="1052">
        <v>213</v>
      </c>
      <c r="B1325" s="1053">
        <v>119</v>
      </c>
      <c r="C1325" s="12"/>
      <c r="D1325" s="58"/>
      <c r="E1325" s="58"/>
      <c r="F1325" s="58"/>
      <c r="G1325" s="58"/>
      <c r="H1325" s="58"/>
      <c r="I1325" s="58"/>
      <c r="J1325" s="58"/>
      <c r="K1325" s="58"/>
      <c r="L1325" s="58"/>
      <c r="M1325" s="58"/>
      <c r="N1325" s="58"/>
      <c r="O1325" s="58"/>
      <c r="P1325" s="58"/>
      <c r="Q1325" s="58"/>
      <c r="R1325" s="58"/>
      <c r="S1325" s="58">
        <f t="shared" si="1317"/>
        <v>0</v>
      </c>
      <c r="T1325" s="58">
        <f t="shared" si="1318"/>
        <v>0</v>
      </c>
      <c r="U1325" s="58">
        <f t="shared" si="1423"/>
        <v>0</v>
      </c>
      <c r="V1325" s="58">
        <f t="shared" si="1418"/>
        <v>0</v>
      </c>
      <c r="W1325" s="58">
        <f t="shared" si="1419"/>
        <v>0</v>
      </c>
      <c r="X1325" s="59">
        <f t="shared" si="1424"/>
        <v>0</v>
      </c>
      <c r="Y1325" s="58"/>
      <c r="Z1325" s="59"/>
      <c r="AA1325" s="58"/>
      <c r="AB1325" s="58"/>
      <c r="AC1325" s="59"/>
      <c r="AD1325" s="58"/>
      <c r="AE1325" s="58"/>
      <c r="AF1325" s="58"/>
      <c r="AG1325" s="59">
        <f t="shared" si="1420"/>
        <v>0</v>
      </c>
      <c r="AH1325" s="59">
        <f t="shared" si="1425"/>
        <v>0</v>
      </c>
      <c r="AI1325" s="59">
        <f t="shared" si="1421"/>
        <v>0</v>
      </c>
      <c r="AJ1325" s="59">
        <f t="shared" si="1426"/>
        <v>0</v>
      </c>
      <c r="AK1325" s="59">
        <f t="shared" si="1427"/>
        <v>0</v>
      </c>
      <c r="AL1325" s="59">
        <f t="shared" si="1422"/>
        <v>0</v>
      </c>
      <c r="AM1325" s="1746"/>
    </row>
    <row r="1326" spans="1:39" x14ac:dyDescent="0.2">
      <c r="A1326" s="1052">
        <v>214</v>
      </c>
      <c r="B1326" s="1053">
        <v>112</v>
      </c>
      <c r="C1326" s="12"/>
      <c r="D1326" s="58"/>
      <c r="E1326" s="58"/>
      <c r="F1326" s="58"/>
      <c r="G1326" s="58"/>
      <c r="H1326" s="58"/>
      <c r="I1326" s="58"/>
      <c r="J1326" s="58"/>
      <c r="K1326" s="58"/>
      <c r="L1326" s="58"/>
      <c r="M1326" s="58"/>
      <c r="N1326" s="58"/>
      <c r="O1326" s="58"/>
      <c r="P1326" s="58"/>
      <c r="Q1326" s="58"/>
      <c r="R1326" s="58"/>
      <c r="S1326" s="58">
        <f>D1326+E1326+J1326+K1326</f>
        <v>0</v>
      </c>
      <c r="T1326" s="58">
        <f>F1326+G1326+L1326+M1326</f>
        <v>0</v>
      </c>
      <c r="U1326" s="58">
        <f t="shared" si="1423"/>
        <v>0</v>
      </c>
      <c r="V1326" s="58">
        <f t="shared" si="1418"/>
        <v>0</v>
      </c>
      <c r="W1326" s="58">
        <f t="shared" si="1419"/>
        <v>0</v>
      </c>
      <c r="X1326" s="59">
        <f t="shared" si="1424"/>
        <v>0</v>
      </c>
      <c r="Y1326" s="59"/>
      <c r="Z1326" s="59"/>
      <c r="AA1326" s="59"/>
      <c r="AB1326" s="59"/>
      <c r="AC1326" s="59"/>
      <c r="AD1326" s="59"/>
      <c r="AE1326" s="59"/>
      <c r="AF1326" s="59"/>
      <c r="AG1326" s="59">
        <f t="shared" si="1420"/>
        <v>0</v>
      </c>
      <c r="AH1326" s="59">
        <f t="shared" si="1425"/>
        <v>0</v>
      </c>
      <c r="AI1326" s="59">
        <f t="shared" si="1421"/>
        <v>0</v>
      </c>
      <c r="AJ1326" s="59">
        <f t="shared" si="1426"/>
        <v>0</v>
      </c>
      <c r="AK1326" s="59">
        <f t="shared" si="1427"/>
        <v>0</v>
      </c>
      <c r="AL1326" s="59">
        <f t="shared" si="1422"/>
        <v>0</v>
      </c>
      <c r="AM1326" s="1746"/>
    </row>
    <row r="1327" spans="1:39" x14ac:dyDescent="0.2">
      <c r="A1327" s="1050">
        <v>221</v>
      </c>
      <c r="B1327" s="1051">
        <v>244</v>
      </c>
      <c r="C1327" s="11"/>
      <c r="D1327" s="58"/>
      <c r="E1327" s="58"/>
      <c r="F1327" s="58"/>
      <c r="G1327" s="58"/>
      <c r="H1327" s="58"/>
      <c r="I1327" s="58"/>
      <c r="J1327" s="58"/>
      <c r="K1327" s="58"/>
      <c r="L1327" s="58"/>
      <c r="M1327" s="58"/>
      <c r="N1327" s="58"/>
      <c r="O1327" s="58"/>
      <c r="P1327" s="58"/>
      <c r="Q1327" s="58"/>
      <c r="R1327" s="58"/>
      <c r="S1327" s="58">
        <f t="shared" si="1317"/>
        <v>0</v>
      </c>
      <c r="T1327" s="58">
        <f t="shared" si="1318"/>
        <v>0</v>
      </c>
      <c r="U1327" s="58">
        <f t="shared" si="1423"/>
        <v>0</v>
      </c>
      <c r="V1327" s="58">
        <f t="shared" si="1418"/>
        <v>0</v>
      </c>
      <c r="W1327" s="58">
        <f t="shared" si="1419"/>
        <v>0</v>
      </c>
      <c r="X1327" s="59">
        <f t="shared" si="1424"/>
        <v>0</v>
      </c>
      <c r="Y1327" s="58"/>
      <c r="Z1327" s="59"/>
      <c r="AA1327" s="58"/>
      <c r="AB1327" s="58"/>
      <c r="AC1327" s="59"/>
      <c r="AD1327" s="58"/>
      <c r="AE1327" s="58"/>
      <c r="AF1327" s="58"/>
      <c r="AG1327" s="59">
        <f t="shared" si="1420"/>
        <v>0</v>
      </c>
      <c r="AH1327" s="59">
        <f t="shared" si="1425"/>
        <v>0</v>
      </c>
      <c r="AI1327" s="59">
        <f t="shared" si="1421"/>
        <v>0</v>
      </c>
      <c r="AJ1327" s="59">
        <f t="shared" si="1426"/>
        <v>0</v>
      </c>
      <c r="AK1327" s="59">
        <f t="shared" si="1427"/>
        <v>0</v>
      </c>
      <c r="AL1327" s="59">
        <f t="shared" si="1422"/>
        <v>0</v>
      </c>
      <c r="AM1327" s="1746"/>
    </row>
    <row r="1328" spans="1:39" x14ac:dyDescent="0.2">
      <c r="A1328" s="1052">
        <v>222</v>
      </c>
      <c r="B1328" s="1053">
        <v>112</v>
      </c>
      <c r="C1328" s="12"/>
      <c r="D1328" s="58"/>
      <c r="E1328" s="58"/>
      <c r="F1328" s="58"/>
      <c r="G1328" s="58"/>
      <c r="H1328" s="58"/>
      <c r="I1328" s="58"/>
      <c r="J1328" s="58"/>
      <c r="K1328" s="58"/>
      <c r="L1328" s="58"/>
      <c r="M1328" s="58"/>
      <c r="N1328" s="58"/>
      <c r="O1328" s="58"/>
      <c r="P1328" s="58"/>
      <c r="Q1328" s="58"/>
      <c r="R1328" s="58"/>
      <c r="S1328" s="58">
        <f>D1328+E1328+J1328+K1328</f>
        <v>0</v>
      </c>
      <c r="T1328" s="58">
        <f>F1328+G1328+L1328+M1328</f>
        <v>0</v>
      </c>
      <c r="U1328" s="58">
        <f t="shared" si="1423"/>
        <v>0</v>
      </c>
      <c r="V1328" s="58">
        <f t="shared" si="1418"/>
        <v>0</v>
      </c>
      <c r="W1328" s="58">
        <f t="shared" si="1419"/>
        <v>0</v>
      </c>
      <c r="X1328" s="59">
        <f t="shared" si="1424"/>
        <v>0</v>
      </c>
      <c r="Y1328" s="59"/>
      <c r="Z1328" s="59"/>
      <c r="AA1328" s="59"/>
      <c r="AB1328" s="59"/>
      <c r="AC1328" s="59"/>
      <c r="AD1328" s="59"/>
      <c r="AE1328" s="59"/>
      <c r="AF1328" s="59"/>
      <c r="AG1328" s="59">
        <f t="shared" si="1420"/>
        <v>0</v>
      </c>
      <c r="AH1328" s="59">
        <f t="shared" si="1425"/>
        <v>0</v>
      </c>
      <c r="AI1328" s="59">
        <f t="shared" si="1421"/>
        <v>0</v>
      </c>
      <c r="AJ1328" s="59">
        <f t="shared" si="1426"/>
        <v>0</v>
      </c>
      <c r="AK1328" s="59">
        <f t="shared" si="1427"/>
        <v>0</v>
      </c>
      <c r="AL1328" s="59">
        <f t="shared" si="1422"/>
        <v>0</v>
      </c>
      <c r="AM1328" s="1746"/>
    </row>
    <row r="1329" spans="1:39" x14ac:dyDescent="0.2">
      <c r="A1329" s="1052">
        <v>222</v>
      </c>
      <c r="B1329" s="1053">
        <v>244</v>
      </c>
      <c r="C1329" s="12"/>
      <c r="D1329" s="58"/>
      <c r="E1329" s="58"/>
      <c r="F1329" s="58"/>
      <c r="G1329" s="58"/>
      <c r="H1329" s="58"/>
      <c r="I1329" s="58"/>
      <c r="J1329" s="58"/>
      <c r="K1329" s="58"/>
      <c r="L1329" s="58"/>
      <c r="M1329" s="58"/>
      <c r="N1329" s="58"/>
      <c r="O1329" s="58"/>
      <c r="P1329" s="58"/>
      <c r="Q1329" s="58"/>
      <c r="R1329" s="58"/>
      <c r="S1329" s="58">
        <f t="shared" si="1317"/>
        <v>0</v>
      </c>
      <c r="T1329" s="58">
        <f t="shared" si="1318"/>
        <v>0</v>
      </c>
      <c r="U1329" s="58">
        <f t="shared" si="1423"/>
        <v>0</v>
      </c>
      <c r="V1329" s="58">
        <f t="shared" si="1418"/>
        <v>0</v>
      </c>
      <c r="W1329" s="58">
        <f t="shared" si="1419"/>
        <v>0</v>
      </c>
      <c r="X1329" s="59">
        <f t="shared" si="1424"/>
        <v>0</v>
      </c>
      <c r="Y1329" s="58"/>
      <c r="Z1329" s="59"/>
      <c r="AA1329" s="58"/>
      <c r="AB1329" s="58"/>
      <c r="AC1329" s="59"/>
      <c r="AD1329" s="58"/>
      <c r="AE1329" s="58"/>
      <c r="AF1329" s="58"/>
      <c r="AG1329" s="59">
        <f t="shared" si="1420"/>
        <v>0</v>
      </c>
      <c r="AH1329" s="59">
        <f t="shared" si="1425"/>
        <v>0</v>
      </c>
      <c r="AI1329" s="59">
        <f t="shared" si="1421"/>
        <v>0</v>
      </c>
      <c r="AJ1329" s="59">
        <f t="shared" si="1426"/>
        <v>0</v>
      </c>
      <c r="AK1329" s="59">
        <f t="shared" si="1427"/>
        <v>0</v>
      </c>
      <c r="AL1329" s="59">
        <f t="shared" si="1422"/>
        <v>0</v>
      </c>
      <c r="AM1329" s="1746"/>
    </row>
    <row r="1330" spans="1:39" x14ac:dyDescent="0.2">
      <c r="A1330" s="1054" t="s">
        <v>196</v>
      </c>
      <c r="B1330" s="1053">
        <v>247</v>
      </c>
      <c r="C1330" s="42"/>
      <c r="D1330" s="58"/>
      <c r="E1330" s="58"/>
      <c r="F1330" s="58"/>
      <c r="G1330" s="58"/>
      <c r="H1330" s="58"/>
      <c r="I1330" s="58"/>
      <c r="J1330" s="58"/>
      <c r="K1330" s="58"/>
      <c r="L1330" s="58"/>
      <c r="M1330" s="58"/>
      <c r="N1330" s="58"/>
      <c r="O1330" s="58"/>
      <c r="P1330" s="58"/>
      <c r="Q1330" s="58"/>
      <c r="R1330" s="58"/>
      <c r="S1330" s="58">
        <f t="shared" si="1317"/>
        <v>0</v>
      </c>
      <c r="T1330" s="58">
        <f t="shared" si="1318"/>
        <v>0</v>
      </c>
      <c r="U1330" s="58">
        <f t="shared" si="1423"/>
        <v>0</v>
      </c>
      <c r="V1330" s="58">
        <f t="shared" si="1418"/>
        <v>0</v>
      </c>
      <c r="W1330" s="58">
        <f t="shared" si="1419"/>
        <v>0</v>
      </c>
      <c r="X1330" s="59">
        <f t="shared" si="1424"/>
        <v>0</v>
      </c>
      <c r="Y1330" s="58"/>
      <c r="Z1330" s="59"/>
      <c r="AA1330" s="58"/>
      <c r="AB1330" s="58"/>
      <c r="AC1330" s="59"/>
      <c r="AD1330" s="58"/>
      <c r="AE1330" s="58"/>
      <c r="AF1330" s="58"/>
      <c r="AG1330" s="59">
        <f t="shared" si="1420"/>
        <v>0</v>
      </c>
      <c r="AH1330" s="59">
        <f t="shared" si="1425"/>
        <v>0</v>
      </c>
      <c r="AI1330" s="59">
        <f t="shared" si="1421"/>
        <v>0</v>
      </c>
      <c r="AJ1330" s="59">
        <f t="shared" si="1426"/>
        <v>0</v>
      </c>
      <c r="AK1330" s="59">
        <f t="shared" si="1427"/>
        <v>0</v>
      </c>
      <c r="AL1330" s="59">
        <f t="shared" si="1422"/>
        <v>0</v>
      </c>
      <c r="AM1330" s="1746"/>
    </row>
    <row r="1331" spans="1:39" x14ac:dyDescent="0.2">
      <c r="A1331" s="1054" t="s">
        <v>197</v>
      </c>
      <c r="B1331" s="1053">
        <v>247</v>
      </c>
      <c r="C1331" s="42"/>
      <c r="D1331" s="58"/>
      <c r="E1331" s="58"/>
      <c r="F1331" s="58"/>
      <c r="G1331" s="58"/>
      <c r="H1331" s="58"/>
      <c r="I1331" s="58"/>
      <c r="J1331" s="58"/>
      <c r="K1331" s="58"/>
      <c r="L1331" s="58"/>
      <c r="M1331" s="58"/>
      <c r="N1331" s="58"/>
      <c r="O1331" s="58"/>
      <c r="P1331" s="58"/>
      <c r="Q1331" s="58"/>
      <c r="R1331" s="58"/>
      <c r="S1331" s="58">
        <f t="shared" si="1317"/>
        <v>0</v>
      </c>
      <c r="T1331" s="58">
        <f t="shared" si="1318"/>
        <v>0</v>
      </c>
      <c r="U1331" s="58">
        <f t="shared" si="1423"/>
        <v>0</v>
      </c>
      <c r="V1331" s="58">
        <f t="shared" si="1418"/>
        <v>0</v>
      </c>
      <c r="W1331" s="58">
        <f t="shared" si="1419"/>
        <v>0</v>
      </c>
      <c r="X1331" s="59">
        <f t="shared" si="1424"/>
        <v>0</v>
      </c>
      <c r="Y1331" s="58"/>
      <c r="Z1331" s="59"/>
      <c r="AA1331" s="58"/>
      <c r="AB1331" s="58"/>
      <c r="AC1331" s="59"/>
      <c r="AD1331" s="58"/>
      <c r="AE1331" s="58"/>
      <c r="AF1331" s="58"/>
      <c r="AG1331" s="59">
        <f t="shared" si="1420"/>
        <v>0</v>
      </c>
      <c r="AH1331" s="59">
        <f t="shared" si="1425"/>
        <v>0</v>
      </c>
      <c r="AI1331" s="59">
        <f t="shared" si="1421"/>
        <v>0</v>
      </c>
      <c r="AJ1331" s="59">
        <f t="shared" si="1426"/>
        <v>0</v>
      </c>
      <c r="AK1331" s="59">
        <f t="shared" si="1427"/>
        <v>0</v>
      </c>
      <c r="AL1331" s="59">
        <f t="shared" si="1422"/>
        <v>0</v>
      </c>
      <c r="AM1331" s="1746"/>
    </row>
    <row r="1332" spans="1:39" x14ac:dyDescent="0.2">
      <c r="A1332" s="1054" t="s">
        <v>198</v>
      </c>
      <c r="B1332" s="1053">
        <v>244</v>
      </c>
      <c r="C1332" s="42"/>
      <c r="D1332" s="58"/>
      <c r="E1332" s="58"/>
      <c r="F1332" s="58"/>
      <c r="G1332" s="58"/>
      <c r="H1332" s="58"/>
      <c r="I1332" s="58"/>
      <c r="J1332" s="58"/>
      <c r="K1332" s="58"/>
      <c r="L1332" s="58"/>
      <c r="M1332" s="58"/>
      <c r="N1332" s="58"/>
      <c r="O1332" s="58"/>
      <c r="P1332" s="58"/>
      <c r="Q1332" s="58"/>
      <c r="R1332" s="58"/>
      <c r="S1332" s="58">
        <f t="shared" si="1317"/>
        <v>0</v>
      </c>
      <c r="T1332" s="58">
        <f t="shared" si="1318"/>
        <v>0</v>
      </c>
      <c r="U1332" s="58">
        <f t="shared" si="1423"/>
        <v>0</v>
      </c>
      <c r="V1332" s="58">
        <f t="shared" si="1418"/>
        <v>0</v>
      </c>
      <c r="W1332" s="58">
        <f t="shared" si="1419"/>
        <v>0</v>
      </c>
      <c r="X1332" s="59">
        <f t="shared" si="1424"/>
        <v>0</v>
      </c>
      <c r="Y1332" s="58"/>
      <c r="Z1332" s="59"/>
      <c r="AA1332" s="58"/>
      <c r="AB1332" s="58"/>
      <c r="AC1332" s="59"/>
      <c r="AD1332" s="58"/>
      <c r="AE1332" s="58"/>
      <c r="AF1332" s="58"/>
      <c r="AG1332" s="59">
        <f t="shared" si="1420"/>
        <v>0</v>
      </c>
      <c r="AH1332" s="59">
        <f t="shared" si="1425"/>
        <v>0</v>
      </c>
      <c r="AI1332" s="59">
        <f t="shared" si="1421"/>
        <v>0</v>
      </c>
      <c r="AJ1332" s="59">
        <f t="shared" si="1426"/>
        <v>0</v>
      </c>
      <c r="AK1332" s="59">
        <f t="shared" si="1427"/>
        <v>0</v>
      </c>
      <c r="AL1332" s="59">
        <f t="shared" si="1422"/>
        <v>0</v>
      </c>
      <c r="AM1332" s="1746"/>
    </row>
    <row r="1333" spans="1:39" x14ac:dyDescent="0.2">
      <c r="A1333" s="1054" t="s">
        <v>878</v>
      </c>
      <c r="B1333" s="1053">
        <v>244</v>
      </c>
      <c r="C1333" s="42"/>
      <c r="D1333" s="58"/>
      <c r="E1333" s="58"/>
      <c r="F1333" s="58"/>
      <c r="G1333" s="58"/>
      <c r="H1333" s="58"/>
      <c r="I1333" s="58"/>
      <c r="J1333" s="58"/>
      <c r="K1333" s="58"/>
      <c r="L1333" s="58"/>
      <c r="M1333" s="58"/>
      <c r="N1333" s="58"/>
      <c r="O1333" s="58"/>
      <c r="P1333" s="58"/>
      <c r="Q1333" s="58"/>
      <c r="R1333" s="58"/>
      <c r="S1333" s="58">
        <f>D1333+E1333+J1333+K1333</f>
        <v>0</v>
      </c>
      <c r="T1333" s="58">
        <f>F1333+G1333+L1333+M1333</f>
        <v>0</v>
      </c>
      <c r="U1333" s="58">
        <f t="shared" si="1423"/>
        <v>0</v>
      </c>
      <c r="V1333" s="58">
        <f t="shared" si="1418"/>
        <v>0</v>
      </c>
      <c r="W1333" s="58">
        <f t="shared" si="1419"/>
        <v>0</v>
      </c>
      <c r="X1333" s="59">
        <f>SUM(D1333:R1333)</f>
        <v>0</v>
      </c>
      <c r="Y1333" s="59"/>
      <c r="Z1333" s="59"/>
      <c r="AA1333" s="59"/>
      <c r="AB1333" s="59"/>
      <c r="AC1333" s="59"/>
      <c r="AD1333" s="59"/>
      <c r="AE1333" s="59"/>
      <c r="AF1333" s="59"/>
      <c r="AG1333" s="59">
        <f t="shared" si="1420"/>
        <v>0</v>
      </c>
      <c r="AH1333" s="59">
        <f t="shared" si="1425"/>
        <v>0</v>
      </c>
      <c r="AI1333" s="59">
        <f t="shared" si="1421"/>
        <v>0</v>
      </c>
      <c r="AJ1333" s="59">
        <f t="shared" si="1426"/>
        <v>0</v>
      </c>
      <c r="AK1333" s="59">
        <f t="shared" si="1427"/>
        <v>0</v>
      </c>
      <c r="AL1333" s="59">
        <f t="shared" si="1422"/>
        <v>0</v>
      </c>
      <c r="AM1333" s="1746"/>
    </row>
    <row r="1334" spans="1:39" x14ac:dyDescent="0.2">
      <c r="A1334" s="1052">
        <v>224</v>
      </c>
      <c r="B1334" s="1053">
        <v>244</v>
      </c>
      <c r="C1334" s="12"/>
      <c r="D1334" s="58"/>
      <c r="E1334" s="58"/>
      <c r="F1334" s="58"/>
      <c r="G1334" s="58"/>
      <c r="H1334" s="58"/>
      <c r="I1334" s="58"/>
      <c r="J1334" s="58"/>
      <c r="K1334" s="58"/>
      <c r="L1334" s="58"/>
      <c r="M1334" s="58"/>
      <c r="N1334" s="58"/>
      <c r="O1334" s="58"/>
      <c r="P1334" s="58"/>
      <c r="Q1334" s="58"/>
      <c r="R1334" s="58"/>
      <c r="S1334" s="58">
        <f t="shared" si="1317"/>
        <v>0</v>
      </c>
      <c r="T1334" s="58">
        <f t="shared" si="1318"/>
        <v>0</v>
      </c>
      <c r="U1334" s="58">
        <f t="shared" si="1423"/>
        <v>0</v>
      </c>
      <c r="V1334" s="58">
        <f t="shared" si="1418"/>
        <v>0</v>
      </c>
      <c r="W1334" s="58">
        <f t="shared" si="1419"/>
        <v>0</v>
      </c>
      <c r="X1334" s="59">
        <f t="shared" si="1424"/>
        <v>0</v>
      </c>
      <c r="Y1334" s="58"/>
      <c r="Z1334" s="59"/>
      <c r="AA1334" s="58"/>
      <c r="AB1334" s="58"/>
      <c r="AC1334" s="59"/>
      <c r="AD1334" s="58"/>
      <c r="AE1334" s="58"/>
      <c r="AF1334" s="58"/>
      <c r="AG1334" s="59">
        <f t="shared" si="1420"/>
        <v>0</v>
      </c>
      <c r="AH1334" s="59">
        <f t="shared" si="1425"/>
        <v>0</v>
      </c>
      <c r="AI1334" s="59">
        <f t="shared" si="1421"/>
        <v>0</v>
      </c>
      <c r="AJ1334" s="59">
        <f t="shared" si="1426"/>
        <v>0</v>
      </c>
      <c r="AK1334" s="59">
        <f t="shared" si="1427"/>
        <v>0</v>
      </c>
      <c r="AL1334" s="59">
        <f t="shared" si="1422"/>
        <v>0</v>
      </c>
      <c r="AM1334" s="1746"/>
    </row>
    <row r="1335" spans="1:39" x14ac:dyDescent="0.2">
      <c r="A1335" s="1055" t="s">
        <v>199</v>
      </c>
      <c r="B1335" s="1057">
        <v>244</v>
      </c>
      <c r="C1335" s="14"/>
      <c r="D1335" s="58"/>
      <c r="E1335" s="58"/>
      <c r="F1335" s="58"/>
      <c r="G1335" s="58"/>
      <c r="H1335" s="58"/>
      <c r="I1335" s="58"/>
      <c r="J1335" s="58"/>
      <c r="K1335" s="58"/>
      <c r="L1335" s="58"/>
      <c r="M1335" s="58"/>
      <c r="N1335" s="58"/>
      <c r="O1335" s="58"/>
      <c r="P1335" s="58"/>
      <c r="Q1335" s="58"/>
      <c r="R1335" s="58"/>
      <c r="S1335" s="58">
        <f t="shared" si="1317"/>
        <v>0</v>
      </c>
      <c r="T1335" s="58">
        <f t="shared" si="1318"/>
        <v>0</v>
      </c>
      <c r="U1335" s="58">
        <f t="shared" si="1423"/>
        <v>0</v>
      </c>
      <c r="V1335" s="58">
        <f t="shared" si="1418"/>
        <v>0</v>
      </c>
      <c r="W1335" s="58">
        <f t="shared" si="1419"/>
        <v>0</v>
      </c>
      <c r="X1335" s="59">
        <f t="shared" si="1424"/>
        <v>0</v>
      </c>
      <c r="Y1335" s="58"/>
      <c r="Z1335" s="59"/>
      <c r="AA1335" s="58"/>
      <c r="AB1335" s="58"/>
      <c r="AC1335" s="59"/>
      <c r="AD1335" s="58"/>
      <c r="AE1335" s="58"/>
      <c r="AF1335" s="58"/>
      <c r="AG1335" s="59">
        <f t="shared" si="1420"/>
        <v>0</v>
      </c>
      <c r="AH1335" s="59">
        <f t="shared" si="1425"/>
        <v>0</v>
      </c>
      <c r="AI1335" s="59">
        <f t="shared" si="1421"/>
        <v>0</v>
      </c>
      <c r="AJ1335" s="59">
        <f t="shared" si="1426"/>
        <v>0</v>
      </c>
      <c r="AK1335" s="59">
        <f t="shared" si="1427"/>
        <v>0</v>
      </c>
      <c r="AL1335" s="59">
        <f t="shared" si="1422"/>
        <v>0</v>
      </c>
      <c r="AM1335" s="1746"/>
    </row>
    <row r="1336" spans="1:39" x14ac:dyDescent="0.2">
      <c r="A1336" s="1055" t="s">
        <v>200</v>
      </c>
      <c r="B1336" s="1057">
        <v>244</v>
      </c>
      <c r="C1336" s="14"/>
      <c r="D1336" s="58"/>
      <c r="E1336" s="58"/>
      <c r="F1336" s="58"/>
      <c r="G1336" s="58"/>
      <c r="H1336" s="58"/>
      <c r="I1336" s="58"/>
      <c r="J1336" s="58"/>
      <c r="K1336" s="58"/>
      <c r="L1336" s="58"/>
      <c r="M1336" s="58"/>
      <c r="N1336" s="58"/>
      <c r="O1336" s="58"/>
      <c r="P1336" s="58"/>
      <c r="Q1336" s="58"/>
      <c r="R1336" s="58"/>
      <c r="S1336" s="58">
        <f t="shared" si="1317"/>
        <v>0</v>
      </c>
      <c r="T1336" s="58">
        <f t="shared" si="1318"/>
        <v>0</v>
      </c>
      <c r="U1336" s="58">
        <f t="shared" si="1423"/>
        <v>0</v>
      </c>
      <c r="V1336" s="58">
        <f t="shared" si="1418"/>
        <v>0</v>
      </c>
      <c r="W1336" s="58">
        <f t="shared" si="1419"/>
        <v>0</v>
      </c>
      <c r="X1336" s="59">
        <f t="shared" si="1424"/>
        <v>0</v>
      </c>
      <c r="Y1336" s="58"/>
      <c r="Z1336" s="59"/>
      <c r="AA1336" s="58"/>
      <c r="AB1336" s="58"/>
      <c r="AC1336" s="59"/>
      <c r="AD1336" s="58"/>
      <c r="AE1336" s="58"/>
      <c r="AF1336" s="58"/>
      <c r="AG1336" s="59">
        <f t="shared" si="1420"/>
        <v>0</v>
      </c>
      <c r="AH1336" s="59">
        <f t="shared" si="1425"/>
        <v>0</v>
      </c>
      <c r="AI1336" s="59">
        <f t="shared" si="1421"/>
        <v>0</v>
      </c>
      <c r="AJ1336" s="59">
        <f t="shared" si="1426"/>
        <v>0</v>
      </c>
      <c r="AK1336" s="59">
        <f t="shared" si="1427"/>
        <v>0</v>
      </c>
      <c r="AL1336" s="59">
        <f t="shared" si="1422"/>
        <v>0</v>
      </c>
      <c r="AM1336" s="1746"/>
    </row>
    <row r="1337" spans="1:39" x14ac:dyDescent="0.2">
      <c r="A1337" s="1055" t="s">
        <v>201</v>
      </c>
      <c r="B1337" s="1057">
        <v>244</v>
      </c>
      <c r="C1337" s="14"/>
      <c r="D1337" s="58"/>
      <c r="E1337" s="58"/>
      <c r="F1337" s="58"/>
      <c r="G1337" s="58"/>
      <c r="H1337" s="58"/>
      <c r="I1337" s="58"/>
      <c r="J1337" s="58"/>
      <c r="K1337" s="58"/>
      <c r="L1337" s="58"/>
      <c r="M1337" s="58"/>
      <c r="N1337" s="58"/>
      <c r="O1337" s="58"/>
      <c r="P1337" s="58"/>
      <c r="Q1337" s="58"/>
      <c r="R1337" s="58"/>
      <c r="S1337" s="58">
        <f t="shared" si="1317"/>
        <v>0</v>
      </c>
      <c r="T1337" s="58">
        <f t="shared" si="1318"/>
        <v>0</v>
      </c>
      <c r="U1337" s="58">
        <f t="shared" si="1423"/>
        <v>0</v>
      </c>
      <c r="V1337" s="58">
        <f t="shared" si="1418"/>
        <v>0</v>
      </c>
      <c r="W1337" s="58">
        <f t="shared" si="1419"/>
        <v>0</v>
      </c>
      <c r="X1337" s="59">
        <f t="shared" si="1424"/>
        <v>0</v>
      </c>
      <c r="Y1337" s="58"/>
      <c r="Z1337" s="59"/>
      <c r="AA1337" s="58"/>
      <c r="AB1337" s="58"/>
      <c r="AC1337" s="59"/>
      <c r="AD1337" s="58"/>
      <c r="AE1337" s="58"/>
      <c r="AF1337" s="58"/>
      <c r="AG1337" s="59">
        <f t="shared" si="1420"/>
        <v>0</v>
      </c>
      <c r="AH1337" s="59">
        <f t="shared" si="1425"/>
        <v>0</v>
      </c>
      <c r="AI1337" s="59">
        <f t="shared" si="1421"/>
        <v>0</v>
      </c>
      <c r="AJ1337" s="59">
        <f t="shared" si="1426"/>
        <v>0</v>
      </c>
      <c r="AK1337" s="59">
        <f t="shared" si="1427"/>
        <v>0</v>
      </c>
      <c r="AL1337" s="59">
        <f t="shared" si="1422"/>
        <v>0</v>
      </c>
      <c r="AM1337" s="1746"/>
    </row>
    <row r="1338" spans="1:39" x14ac:dyDescent="0.2">
      <c r="A1338" s="1055" t="s">
        <v>202</v>
      </c>
      <c r="B1338" s="1057">
        <v>244</v>
      </c>
      <c r="C1338" s="14"/>
      <c r="D1338" s="58"/>
      <c r="E1338" s="58"/>
      <c r="F1338" s="58"/>
      <c r="G1338" s="58"/>
      <c r="H1338" s="58"/>
      <c r="I1338" s="58"/>
      <c r="J1338" s="58"/>
      <c r="K1338" s="58"/>
      <c r="L1338" s="58"/>
      <c r="M1338" s="58"/>
      <c r="N1338" s="58"/>
      <c r="O1338" s="58"/>
      <c r="P1338" s="58"/>
      <c r="Q1338" s="58"/>
      <c r="R1338" s="58"/>
      <c r="S1338" s="58">
        <f t="shared" si="1317"/>
        <v>0</v>
      </c>
      <c r="T1338" s="58">
        <f t="shared" si="1318"/>
        <v>0</v>
      </c>
      <c r="U1338" s="58">
        <f t="shared" si="1423"/>
        <v>0</v>
      </c>
      <c r="V1338" s="58">
        <f t="shared" si="1418"/>
        <v>0</v>
      </c>
      <c r="W1338" s="58">
        <f t="shared" si="1419"/>
        <v>0</v>
      </c>
      <c r="X1338" s="59">
        <f t="shared" si="1424"/>
        <v>0</v>
      </c>
      <c r="Y1338" s="58"/>
      <c r="Z1338" s="59"/>
      <c r="AA1338" s="58"/>
      <c r="AB1338" s="58"/>
      <c r="AC1338" s="59"/>
      <c r="AD1338" s="58"/>
      <c r="AE1338" s="58"/>
      <c r="AF1338" s="58"/>
      <c r="AG1338" s="59">
        <f t="shared" si="1420"/>
        <v>0</v>
      </c>
      <c r="AH1338" s="59">
        <f t="shared" si="1425"/>
        <v>0</v>
      </c>
      <c r="AI1338" s="59">
        <f t="shared" si="1421"/>
        <v>0</v>
      </c>
      <c r="AJ1338" s="59">
        <f t="shared" si="1426"/>
        <v>0</v>
      </c>
      <c r="AK1338" s="59">
        <f t="shared" si="1427"/>
        <v>0</v>
      </c>
      <c r="AL1338" s="59">
        <f t="shared" si="1422"/>
        <v>0</v>
      </c>
      <c r="AM1338" s="1746"/>
    </row>
    <row r="1339" spans="1:39" x14ac:dyDescent="0.2">
      <c r="A1339" s="1056" t="s">
        <v>246</v>
      </c>
      <c r="B1339" s="1057">
        <v>244</v>
      </c>
      <c r="C1339" s="15"/>
      <c r="D1339" s="58"/>
      <c r="E1339" s="58"/>
      <c r="F1339" s="58"/>
      <c r="G1339" s="58"/>
      <c r="H1339" s="58"/>
      <c r="I1339" s="58"/>
      <c r="J1339" s="58"/>
      <c r="K1339" s="58"/>
      <c r="L1339" s="58"/>
      <c r="M1339" s="58"/>
      <c r="N1339" s="58"/>
      <c r="O1339" s="58"/>
      <c r="P1339" s="58"/>
      <c r="Q1339" s="58"/>
      <c r="R1339" s="58"/>
      <c r="S1339" s="58">
        <f t="shared" si="1317"/>
        <v>0</v>
      </c>
      <c r="T1339" s="58">
        <f t="shared" si="1318"/>
        <v>0</v>
      </c>
      <c r="U1339" s="58">
        <f t="shared" si="1423"/>
        <v>0</v>
      </c>
      <c r="V1339" s="58">
        <f t="shared" si="1418"/>
        <v>0</v>
      </c>
      <c r="W1339" s="58">
        <f t="shared" si="1419"/>
        <v>0</v>
      </c>
      <c r="X1339" s="59">
        <f t="shared" si="1424"/>
        <v>0</v>
      </c>
      <c r="Y1339" s="58"/>
      <c r="Z1339" s="59"/>
      <c r="AA1339" s="58"/>
      <c r="AB1339" s="58"/>
      <c r="AC1339" s="59"/>
      <c r="AD1339" s="58"/>
      <c r="AE1339" s="58"/>
      <c r="AF1339" s="58"/>
      <c r="AG1339" s="59">
        <f t="shared" si="1420"/>
        <v>0</v>
      </c>
      <c r="AH1339" s="59">
        <f t="shared" si="1425"/>
        <v>0</v>
      </c>
      <c r="AI1339" s="59">
        <f t="shared" si="1421"/>
        <v>0</v>
      </c>
      <c r="AJ1339" s="59">
        <f t="shared" si="1426"/>
        <v>0</v>
      </c>
      <c r="AK1339" s="59">
        <f t="shared" si="1427"/>
        <v>0</v>
      </c>
      <c r="AL1339" s="59">
        <f t="shared" si="1422"/>
        <v>0</v>
      </c>
      <c r="AM1339" s="1746"/>
    </row>
    <row r="1340" spans="1:39" x14ac:dyDescent="0.2">
      <c r="A1340" s="1056" t="s">
        <v>248</v>
      </c>
      <c r="B1340" s="1057">
        <v>244</v>
      </c>
      <c r="C1340" s="15"/>
      <c r="D1340" s="58"/>
      <c r="E1340" s="58"/>
      <c r="F1340" s="58"/>
      <c r="G1340" s="58"/>
      <c r="H1340" s="58"/>
      <c r="I1340" s="58"/>
      <c r="J1340" s="58"/>
      <c r="K1340" s="58"/>
      <c r="L1340" s="58"/>
      <c r="M1340" s="58"/>
      <c r="N1340" s="58"/>
      <c r="O1340" s="58"/>
      <c r="P1340" s="58"/>
      <c r="Q1340" s="58"/>
      <c r="R1340" s="58"/>
      <c r="S1340" s="58">
        <f t="shared" si="1317"/>
        <v>0</v>
      </c>
      <c r="T1340" s="58">
        <f t="shared" si="1318"/>
        <v>0</v>
      </c>
      <c r="U1340" s="58">
        <f t="shared" si="1423"/>
        <v>0</v>
      </c>
      <c r="V1340" s="58">
        <f t="shared" si="1418"/>
        <v>0</v>
      </c>
      <c r="W1340" s="58">
        <f t="shared" si="1419"/>
        <v>0</v>
      </c>
      <c r="X1340" s="59">
        <f t="shared" si="1424"/>
        <v>0</v>
      </c>
      <c r="Y1340" s="58"/>
      <c r="Z1340" s="59"/>
      <c r="AA1340" s="58"/>
      <c r="AB1340" s="58"/>
      <c r="AC1340" s="59"/>
      <c r="AD1340" s="58"/>
      <c r="AE1340" s="58"/>
      <c r="AF1340" s="58"/>
      <c r="AG1340" s="59">
        <f t="shared" si="1420"/>
        <v>0</v>
      </c>
      <c r="AH1340" s="59">
        <f t="shared" si="1425"/>
        <v>0</v>
      </c>
      <c r="AI1340" s="59">
        <f t="shared" si="1421"/>
        <v>0</v>
      </c>
      <c r="AJ1340" s="59">
        <f t="shared" si="1426"/>
        <v>0</v>
      </c>
      <c r="AK1340" s="59">
        <f t="shared" si="1427"/>
        <v>0</v>
      </c>
      <c r="AL1340" s="59">
        <f t="shared" si="1422"/>
        <v>0</v>
      </c>
      <c r="AM1340" s="1746"/>
    </row>
    <row r="1341" spans="1:39" x14ac:dyDescent="0.2">
      <c r="A1341" s="1050">
        <v>227</v>
      </c>
      <c r="B1341" s="1051">
        <v>244</v>
      </c>
      <c r="C1341" s="11"/>
      <c r="D1341" s="58"/>
      <c r="E1341" s="58"/>
      <c r="F1341" s="58"/>
      <c r="G1341" s="58"/>
      <c r="H1341" s="58"/>
      <c r="I1341" s="58"/>
      <c r="J1341" s="58"/>
      <c r="K1341" s="58"/>
      <c r="L1341" s="58"/>
      <c r="M1341" s="58"/>
      <c r="N1341" s="58"/>
      <c r="O1341" s="58"/>
      <c r="P1341" s="58"/>
      <c r="Q1341" s="58"/>
      <c r="R1341" s="58"/>
      <c r="S1341" s="58">
        <f t="shared" si="1317"/>
        <v>0</v>
      </c>
      <c r="T1341" s="58">
        <f t="shared" si="1318"/>
        <v>0</v>
      </c>
      <c r="U1341" s="58">
        <f t="shared" si="1423"/>
        <v>0</v>
      </c>
      <c r="V1341" s="58">
        <f t="shared" si="1418"/>
        <v>0</v>
      </c>
      <c r="W1341" s="58">
        <f t="shared" si="1419"/>
        <v>0</v>
      </c>
      <c r="X1341" s="59">
        <f t="shared" si="1424"/>
        <v>0</v>
      </c>
      <c r="Y1341" s="59"/>
      <c r="Z1341" s="59"/>
      <c r="AA1341" s="59"/>
      <c r="AB1341" s="59"/>
      <c r="AC1341" s="59"/>
      <c r="AD1341" s="59"/>
      <c r="AE1341" s="59"/>
      <c r="AF1341" s="59"/>
      <c r="AG1341" s="59">
        <f t="shared" si="1420"/>
        <v>0</v>
      </c>
      <c r="AH1341" s="59">
        <f t="shared" si="1425"/>
        <v>0</v>
      </c>
      <c r="AI1341" s="59">
        <f t="shared" si="1421"/>
        <v>0</v>
      </c>
      <c r="AJ1341" s="59">
        <f t="shared" si="1426"/>
        <v>0</v>
      </c>
      <c r="AK1341" s="59">
        <f t="shared" si="1427"/>
        <v>0</v>
      </c>
      <c r="AL1341" s="59">
        <f t="shared" si="1422"/>
        <v>0</v>
      </c>
      <c r="AM1341" s="1746"/>
    </row>
    <row r="1342" spans="1:39" x14ac:dyDescent="0.2">
      <c r="A1342" s="1056">
        <v>262</v>
      </c>
      <c r="B1342" s="1049">
        <v>112</v>
      </c>
      <c r="C1342" s="15"/>
      <c r="D1342" s="58"/>
      <c r="E1342" s="58"/>
      <c r="F1342" s="58"/>
      <c r="G1342" s="58"/>
      <c r="H1342" s="58"/>
      <c r="I1342" s="58"/>
      <c r="J1342" s="58"/>
      <c r="K1342" s="58"/>
      <c r="L1342" s="58"/>
      <c r="M1342" s="58"/>
      <c r="N1342" s="58"/>
      <c r="O1342" s="58"/>
      <c r="P1342" s="58"/>
      <c r="Q1342" s="58"/>
      <c r="R1342" s="58"/>
      <c r="S1342" s="58">
        <f t="shared" si="1317"/>
        <v>0</v>
      </c>
      <c r="T1342" s="58">
        <f t="shared" si="1318"/>
        <v>0</v>
      </c>
      <c r="U1342" s="58">
        <f t="shared" si="1423"/>
        <v>0</v>
      </c>
      <c r="V1342" s="58">
        <f t="shared" si="1418"/>
        <v>0</v>
      </c>
      <c r="W1342" s="58">
        <f t="shared" si="1419"/>
        <v>0</v>
      </c>
      <c r="X1342" s="59">
        <f t="shared" si="1424"/>
        <v>0</v>
      </c>
      <c r="Y1342" s="58"/>
      <c r="Z1342" s="59"/>
      <c r="AA1342" s="58"/>
      <c r="AB1342" s="58"/>
      <c r="AC1342" s="59"/>
      <c r="AD1342" s="58"/>
      <c r="AE1342" s="58"/>
      <c r="AF1342" s="58"/>
      <c r="AG1342" s="59">
        <f t="shared" si="1420"/>
        <v>0</v>
      </c>
      <c r="AH1342" s="59">
        <f t="shared" si="1425"/>
        <v>0</v>
      </c>
      <c r="AI1342" s="59">
        <f t="shared" si="1421"/>
        <v>0</v>
      </c>
      <c r="AJ1342" s="59">
        <f t="shared" si="1426"/>
        <v>0</v>
      </c>
      <c r="AK1342" s="59">
        <f t="shared" si="1427"/>
        <v>0</v>
      </c>
      <c r="AL1342" s="59">
        <f t="shared" si="1422"/>
        <v>0</v>
      </c>
      <c r="AM1342" s="1746"/>
    </row>
    <row r="1343" spans="1:39" x14ac:dyDescent="0.2">
      <c r="A1343" s="1056">
        <v>262</v>
      </c>
      <c r="B1343" s="1049">
        <v>119</v>
      </c>
      <c r="C1343" s="15"/>
      <c r="D1343" s="58"/>
      <c r="E1343" s="58"/>
      <c r="F1343" s="58"/>
      <c r="G1343" s="58"/>
      <c r="H1343" s="58"/>
      <c r="I1343" s="58"/>
      <c r="J1343" s="58"/>
      <c r="K1343" s="58"/>
      <c r="L1343" s="58"/>
      <c r="M1343" s="58"/>
      <c r="N1343" s="58"/>
      <c r="O1343" s="58"/>
      <c r="P1343" s="58"/>
      <c r="Q1343" s="58"/>
      <c r="R1343" s="58"/>
      <c r="S1343" s="58">
        <f t="shared" si="1317"/>
        <v>0</v>
      </c>
      <c r="T1343" s="58">
        <f t="shared" si="1318"/>
        <v>0</v>
      </c>
      <c r="U1343" s="58">
        <f t="shared" si="1423"/>
        <v>0</v>
      </c>
      <c r="V1343" s="58">
        <f t="shared" si="1418"/>
        <v>0</v>
      </c>
      <c r="W1343" s="58">
        <f t="shared" si="1419"/>
        <v>0</v>
      </c>
      <c r="X1343" s="59">
        <f t="shared" si="1424"/>
        <v>0</v>
      </c>
      <c r="Y1343" s="58"/>
      <c r="Z1343" s="59"/>
      <c r="AA1343" s="58"/>
      <c r="AB1343" s="58"/>
      <c r="AC1343" s="59"/>
      <c r="AD1343" s="58"/>
      <c r="AE1343" s="58"/>
      <c r="AF1343" s="58"/>
      <c r="AG1343" s="59">
        <f t="shared" si="1420"/>
        <v>0</v>
      </c>
      <c r="AH1343" s="59">
        <f t="shared" si="1425"/>
        <v>0</v>
      </c>
      <c r="AI1343" s="59">
        <f t="shared" si="1421"/>
        <v>0</v>
      </c>
      <c r="AJ1343" s="59">
        <f t="shared" si="1426"/>
        <v>0</v>
      </c>
      <c r="AK1343" s="59">
        <f t="shared" si="1427"/>
        <v>0</v>
      </c>
      <c r="AL1343" s="59">
        <f t="shared" si="1422"/>
        <v>0</v>
      </c>
      <c r="AM1343" s="1746"/>
    </row>
    <row r="1344" spans="1:39" x14ac:dyDescent="0.2">
      <c r="A1344" s="1050">
        <v>266</v>
      </c>
      <c r="B1344" s="1051">
        <v>111</v>
      </c>
      <c r="C1344" s="11"/>
      <c r="D1344" s="58"/>
      <c r="E1344" s="58"/>
      <c r="F1344" s="58"/>
      <c r="G1344" s="58"/>
      <c r="H1344" s="58"/>
      <c r="I1344" s="58"/>
      <c r="J1344" s="58"/>
      <c r="K1344" s="58"/>
      <c r="L1344" s="58"/>
      <c r="M1344" s="58"/>
      <c r="N1344" s="58"/>
      <c r="O1344" s="58"/>
      <c r="P1344" s="58"/>
      <c r="Q1344" s="58"/>
      <c r="R1344" s="58"/>
      <c r="S1344" s="58">
        <f>D1344+E1344+J1344+K1344</f>
        <v>0</v>
      </c>
      <c r="T1344" s="58">
        <f>F1344+G1344+L1344+M1344</f>
        <v>0</v>
      </c>
      <c r="U1344" s="58">
        <f>H1344+I1344+N1344+O1344</f>
        <v>0</v>
      </c>
      <c r="V1344" s="58">
        <f>P1344</f>
        <v>0</v>
      </c>
      <c r="W1344" s="58">
        <f t="shared" si="1419"/>
        <v>0</v>
      </c>
      <c r="X1344" s="59">
        <f t="shared" si="1424"/>
        <v>0</v>
      </c>
      <c r="Y1344" s="59"/>
      <c r="Z1344" s="59"/>
      <c r="AA1344" s="59"/>
      <c r="AB1344" s="59"/>
      <c r="AC1344" s="59"/>
      <c r="AD1344" s="59"/>
      <c r="AE1344" s="59"/>
      <c r="AF1344" s="59"/>
      <c r="AG1344" s="59">
        <f t="shared" si="1420"/>
        <v>0</v>
      </c>
      <c r="AH1344" s="59">
        <f t="shared" si="1425"/>
        <v>0</v>
      </c>
      <c r="AI1344" s="59">
        <f t="shared" si="1421"/>
        <v>0</v>
      </c>
      <c r="AJ1344" s="59">
        <f t="shared" si="1426"/>
        <v>0</v>
      </c>
      <c r="AK1344" s="59">
        <f t="shared" si="1427"/>
        <v>0</v>
      </c>
      <c r="AL1344" s="59">
        <f t="shared" si="1422"/>
        <v>0</v>
      </c>
      <c r="AM1344" s="1746"/>
    </row>
    <row r="1345" spans="1:39" x14ac:dyDescent="0.2">
      <c r="A1345" s="1050">
        <v>266</v>
      </c>
      <c r="B1345" s="1051">
        <v>112</v>
      </c>
      <c r="C1345" s="11"/>
      <c r="D1345" s="58"/>
      <c r="E1345" s="58"/>
      <c r="F1345" s="58"/>
      <c r="G1345" s="58"/>
      <c r="H1345" s="58"/>
      <c r="I1345" s="58"/>
      <c r="J1345" s="58"/>
      <c r="K1345" s="58"/>
      <c r="L1345" s="58"/>
      <c r="M1345" s="58"/>
      <c r="N1345" s="58"/>
      <c r="O1345" s="58"/>
      <c r="P1345" s="58"/>
      <c r="Q1345" s="58"/>
      <c r="R1345" s="58"/>
      <c r="S1345" s="58">
        <f>D1345+E1345+J1345+K1345</f>
        <v>0</v>
      </c>
      <c r="T1345" s="58">
        <f>F1345+G1345+L1345+M1345</f>
        <v>0</v>
      </c>
      <c r="U1345" s="58">
        <f>H1345+I1345+N1345+O1345</f>
        <v>0</v>
      </c>
      <c r="V1345" s="58">
        <f>P1345</f>
        <v>0</v>
      </c>
      <c r="W1345" s="58">
        <f t="shared" si="1419"/>
        <v>0</v>
      </c>
      <c r="X1345" s="59">
        <f t="shared" si="1424"/>
        <v>0</v>
      </c>
      <c r="Y1345" s="59"/>
      <c r="Z1345" s="59"/>
      <c r="AA1345" s="59"/>
      <c r="AB1345" s="59"/>
      <c r="AC1345" s="59"/>
      <c r="AD1345" s="59"/>
      <c r="AE1345" s="59"/>
      <c r="AF1345" s="59"/>
      <c r="AG1345" s="59">
        <f t="shared" si="1420"/>
        <v>0</v>
      </c>
      <c r="AH1345" s="59">
        <f t="shared" si="1425"/>
        <v>0</v>
      </c>
      <c r="AI1345" s="59">
        <f t="shared" si="1421"/>
        <v>0</v>
      </c>
      <c r="AJ1345" s="59">
        <f t="shared" si="1426"/>
        <v>0</v>
      </c>
      <c r="AK1345" s="59">
        <f t="shared" si="1427"/>
        <v>0</v>
      </c>
      <c r="AL1345" s="59">
        <f t="shared" si="1422"/>
        <v>0</v>
      </c>
      <c r="AM1345" s="1746"/>
    </row>
    <row r="1346" spans="1:39" x14ac:dyDescent="0.2">
      <c r="A1346" s="1050">
        <v>266</v>
      </c>
      <c r="B1346" s="1051">
        <v>119</v>
      </c>
      <c r="C1346" s="11"/>
      <c r="D1346" s="58"/>
      <c r="E1346" s="58"/>
      <c r="F1346" s="58"/>
      <c r="G1346" s="58"/>
      <c r="H1346" s="58"/>
      <c r="I1346" s="58"/>
      <c r="J1346" s="58"/>
      <c r="K1346" s="58"/>
      <c r="L1346" s="58"/>
      <c r="M1346" s="58"/>
      <c r="N1346" s="58"/>
      <c r="O1346" s="58"/>
      <c r="P1346" s="58"/>
      <c r="Q1346" s="58"/>
      <c r="R1346" s="58"/>
      <c r="S1346" s="58">
        <f>D1346+E1346+J1346+K1346</f>
        <v>0</v>
      </c>
      <c r="T1346" s="58">
        <f>F1346+G1346+L1346+M1346</f>
        <v>0</v>
      </c>
      <c r="U1346" s="58">
        <f>H1346+I1346+N1346+O1346</f>
        <v>0</v>
      </c>
      <c r="V1346" s="58">
        <f>P1346</f>
        <v>0</v>
      </c>
      <c r="W1346" s="58">
        <f t="shared" si="1419"/>
        <v>0</v>
      </c>
      <c r="X1346" s="59">
        <f t="shared" si="1424"/>
        <v>0</v>
      </c>
      <c r="Y1346" s="59"/>
      <c r="Z1346" s="59"/>
      <c r="AA1346" s="59"/>
      <c r="AB1346" s="59"/>
      <c r="AC1346" s="59"/>
      <c r="AD1346" s="59"/>
      <c r="AE1346" s="59"/>
      <c r="AF1346" s="59"/>
      <c r="AG1346" s="59">
        <f t="shared" si="1420"/>
        <v>0</v>
      </c>
      <c r="AH1346" s="59">
        <f t="shared" si="1425"/>
        <v>0</v>
      </c>
      <c r="AI1346" s="59">
        <f t="shared" si="1421"/>
        <v>0</v>
      </c>
      <c r="AJ1346" s="59">
        <f t="shared" si="1426"/>
        <v>0</v>
      </c>
      <c r="AK1346" s="59">
        <f t="shared" si="1427"/>
        <v>0</v>
      </c>
      <c r="AL1346" s="59">
        <f t="shared" si="1422"/>
        <v>0</v>
      </c>
      <c r="AM1346" s="1746"/>
    </row>
    <row r="1347" spans="1:39" hidden="1" x14ac:dyDescent="0.2">
      <c r="A1347" s="1050">
        <v>267</v>
      </c>
      <c r="B1347" s="1051">
        <v>112</v>
      </c>
      <c r="C1347" s="11"/>
      <c r="D1347" s="58"/>
      <c r="E1347" s="58"/>
      <c r="F1347" s="58"/>
      <c r="G1347" s="58"/>
      <c r="H1347" s="58"/>
      <c r="I1347" s="58"/>
      <c r="J1347" s="58"/>
      <c r="K1347" s="58"/>
      <c r="L1347" s="58"/>
      <c r="M1347" s="58"/>
      <c r="N1347" s="58"/>
      <c r="O1347" s="58"/>
      <c r="P1347" s="58"/>
      <c r="Q1347" s="58"/>
      <c r="R1347" s="58"/>
      <c r="S1347" s="58">
        <f>D1347+E1347+J1347+K1347</f>
        <v>0</v>
      </c>
      <c r="T1347" s="58">
        <f>F1347+G1347+L1347+M1347</f>
        <v>0</v>
      </c>
      <c r="U1347" s="58">
        <f>H1347+I1347+N1347+O1347</f>
        <v>0</v>
      </c>
      <c r="V1347" s="58">
        <f>P1347</f>
        <v>0</v>
      </c>
      <c r="W1347" s="58">
        <f t="shared" si="1419"/>
        <v>0</v>
      </c>
      <c r="X1347" s="59">
        <f t="shared" si="1424"/>
        <v>0</v>
      </c>
      <c r="Y1347" s="59"/>
      <c r="Z1347" s="59"/>
      <c r="AA1347" s="59"/>
      <c r="AB1347" s="59"/>
      <c r="AC1347" s="59"/>
      <c r="AD1347" s="59"/>
      <c r="AE1347" s="59"/>
      <c r="AF1347" s="59"/>
      <c r="AG1347" s="59">
        <f t="shared" si="1420"/>
        <v>0</v>
      </c>
      <c r="AH1347" s="59">
        <f t="shared" si="1425"/>
        <v>0</v>
      </c>
      <c r="AI1347" s="59">
        <f t="shared" si="1421"/>
        <v>0</v>
      </c>
      <c r="AJ1347" s="59">
        <f t="shared" si="1426"/>
        <v>0</v>
      </c>
      <c r="AK1347" s="59">
        <f t="shared" si="1427"/>
        <v>0</v>
      </c>
      <c r="AL1347" s="59">
        <f t="shared" si="1422"/>
        <v>0</v>
      </c>
      <c r="AM1347" s="1746"/>
    </row>
    <row r="1348" spans="1:39" x14ac:dyDescent="0.2">
      <c r="A1348" s="1056">
        <v>291</v>
      </c>
      <c r="B1348" s="1147">
        <v>851</v>
      </c>
      <c r="C1348" s="15"/>
      <c r="D1348" s="58"/>
      <c r="E1348" s="58"/>
      <c r="F1348" s="58"/>
      <c r="G1348" s="58"/>
      <c r="H1348" s="58"/>
      <c r="I1348" s="58"/>
      <c r="J1348" s="58"/>
      <c r="K1348" s="58"/>
      <c r="L1348" s="58"/>
      <c r="M1348" s="58"/>
      <c r="N1348" s="58"/>
      <c r="O1348" s="58"/>
      <c r="P1348" s="58"/>
      <c r="Q1348" s="58"/>
      <c r="R1348" s="58"/>
      <c r="S1348" s="58">
        <f t="shared" si="1317"/>
        <v>0</v>
      </c>
      <c r="T1348" s="58">
        <f t="shared" si="1318"/>
        <v>0</v>
      </c>
      <c r="U1348" s="58">
        <f t="shared" si="1423"/>
        <v>0</v>
      </c>
      <c r="V1348" s="58">
        <f t="shared" si="1418"/>
        <v>0</v>
      </c>
      <c r="W1348" s="58">
        <f t="shared" si="1419"/>
        <v>0</v>
      </c>
      <c r="X1348" s="59">
        <f t="shared" si="1424"/>
        <v>0</v>
      </c>
      <c r="Y1348" s="58"/>
      <c r="Z1348" s="59"/>
      <c r="AA1348" s="58"/>
      <c r="AB1348" s="58"/>
      <c r="AC1348" s="59"/>
      <c r="AD1348" s="58"/>
      <c r="AE1348" s="58"/>
      <c r="AF1348" s="58"/>
      <c r="AG1348" s="59">
        <f t="shared" si="1420"/>
        <v>0</v>
      </c>
      <c r="AH1348" s="59">
        <f t="shared" si="1425"/>
        <v>0</v>
      </c>
      <c r="AI1348" s="59">
        <f t="shared" si="1421"/>
        <v>0</v>
      </c>
      <c r="AJ1348" s="59">
        <f t="shared" si="1426"/>
        <v>0</v>
      </c>
      <c r="AK1348" s="59">
        <f t="shared" si="1427"/>
        <v>0</v>
      </c>
      <c r="AL1348" s="59">
        <f t="shared" si="1422"/>
        <v>0</v>
      </c>
      <c r="AM1348" s="1746"/>
    </row>
    <row r="1349" spans="1:39" x14ac:dyDescent="0.2">
      <c r="A1349" s="1056">
        <v>291</v>
      </c>
      <c r="B1349" s="1147">
        <v>851</v>
      </c>
      <c r="C1349" s="15"/>
      <c r="D1349" s="58"/>
      <c r="E1349" s="58"/>
      <c r="F1349" s="58"/>
      <c r="G1349" s="58"/>
      <c r="H1349" s="58"/>
      <c r="I1349" s="58"/>
      <c r="J1349" s="58"/>
      <c r="K1349" s="58"/>
      <c r="L1349" s="58"/>
      <c r="M1349" s="58"/>
      <c r="N1349" s="58"/>
      <c r="O1349" s="58"/>
      <c r="P1349" s="58"/>
      <c r="Q1349" s="58"/>
      <c r="R1349" s="58"/>
      <c r="S1349" s="58">
        <f t="shared" si="1317"/>
        <v>0</v>
      </c>
      <c r="T1349" s="58">
        <f t="shared" si="1318"/>
        <v>0</v>
      </c>
      <c r="U1349" s="58">
        <f t="shared" si="1423"/>
        <v>0</v>
      </c>
      <c r="V1349" s="58">
        <f t="shared" si="1418"/>
        <v>0</v>
      </c>
      <c r="W1349" s="58">
        <f t="shared" si="1419"/>
        <v>0</v>
      </c>
      <c r="X1349" s="59">
        <f t="shared" si="1424"/>
        <v>0</v>
      </c>
      <c r="Y1349" s="58"/>
      <c r="Z1349" s="59"/>
      <c r="AA1349" s="58"/>
      <c r="AB1349" s="58"/>
      <c r="AC1349" s="59"/>
      <c r="AD1349" s="58"/>
      <c r="AE1349" s="58"/>
      <c r="AF1349" s="58"/>
      <c r="AG1349" s="59">
        <f t="shared" si="1420"/>
        <v>0</v>
      </c>
      <c r="AH1349" s="59">
        <f t="shared" si="1425"/>
        <v>0</v>
      </c>
      <c r="AI1349" s="59">
        <f t="shared" si="1421"/>
        <v>0</v>
      </c>
      <c r="AJ1349" s="59">
        <f t="shared" si="1426"/>
        <v>0</v>
      </c>
      <c r="AK1349" s="59">
        <f t="shared" si="1427"/>
        <v>0</v>
      </c>
      <c r="AL1349" s="59">
        <f t="shared" si="1422"/>
        <v>0</v>
      </c>
      <c r="AM1349" s="1746"/>
    </row>
    <row r="1350" spans="1:39" x14ac:dyDescent="0.2">
      <c r="A1350" s="1056">
        <v>291</v>
      </c>
      <c r="B1350" s="1049">
        <v>852</v>
      </c>
      <c r="C1350" s="15"/>
      <c r="D1350" s="58"/>
      <c r="E1350" s="58"/>
      <c r="F1350" s="58"/>
      <c r="G1350" s="58"/>
      <c r="H1350" s="58"/>
      <c r="I1350" s="58"/>
      <c r="J1350" s="58"/>
      <c r="K1350" s="58"/>
      <c r="L1350" s="58"/>
      <c r="M1350" s="58"/>
      <c r="N1350" s="58"/>
      <c r="O1350" s="58"/>
      <c r="P1350" s="58"/>
      <c r="Q1350" s="58"/>
      <c r="R1350" s="58"/>
      <c r="S1350" s="58">
        <f t="shared" ref="S1350:S1369" si="1428">D1350+E1350+J1350+K1350</f>
        <v>0</v>
      </c>
      <c r="T1350" s="58">
        <f t="shared" ref="T1350:T1369" si="1429">F1350+G1350+L1350+M1350</f>
        <v>0</v>
      </c>
      <c r="U1350" s="58">
        <f t="shared" si="1423"/>
        <v>0</v>
      </c>
      <c r="V1350" s="58">
        <f t="shared" si="1418"/>
        <v>0</v>
      </c>
      <c r="W1350" s="58">
        <f t="shared" si="1419"/>
        <v>0</v>
      </c>
      <c r="X1350" s="59">
        <f t="shared" si="1424"/>
        <v>0</v>
      </c>
      <c r="Y1350" s="58"/>
      <c r="Z1350" s="59"/>
      <c r="AA1350" s="58"/>
      <c r="AB1350" s="58"/>
      <c r="AC1350" s="59"/>
      <c r="AD1350" s="58"/>
      <c r="AE1350" s="58"/>
      <c r="AF1350" s="58"/>
      <c r="AG1350" s="59">
        <f t="shared" si="1420"/>
        <v>0</v>
      </c>
      <c r="AH1350" s="59">
        <f t="shared" si="1425"/>
        <v>0</v>
      </c>
      <c r="AI1350" s="59">
        <f t="shared" si="1421"/>
        <v>0</v>
      </c>
      <c r="AJ1350" s="59">
        <f t="shared" si="1426"/>
        <v>0</v>
      </c>
      <c r="AK1350" s="59">
        <f t="shared" si="1427"/>
        <v>0</v>
      </c>
      <c r="AL1350" s="59">
        <f t="shared" si="1422"/>
        <v>0</v>
      </c>
      <c r="AM1350" s="1746"/>
    </row>
    <row r="1351" spans="1:39" x14ac:dyDescent="0.2">
      <c r="A1351" s="1056">
        <v>291</v>
      </c>
      <c r="B1351" s="1147">
        <v>853</v>
      </c>
      <c r="C1351" s="15"/>
      <c r="D1351" s="58"/>
      <c r="E1351" s="58"/>
      <c r="F1351" s="58"/>
      <c r="G1351" s="58"/>
      <c r="H1351" s="58"/>
      <c r="I1351" s="58"/>
      <c r="J1351" s="58"/>
      <c r="K1351" s="58"/>
      <c r="L1351" s="58"/>
      <c r="M1351" s="58"/>
      <c r="N1351" s="58"/>
      <c r="O1351" s="58"/>
      <c r="P1351" s="58"/>
      <c r="Q1351" s="58"/>
      <c r="R1351" s="58"/>
      <c r="S1351" s="58">
        <f t="shared" si="1428"/>
        <v>0</v>
      </c>
      <c r="T1351" s="58">
        <f t="shared" si="1429"/>
        <v>0</v>
      </c>
      <c r="U1351" s="58">
        <f t="shared" si="1423"/>
        <v>0</v>
      </c>
      <c r="V1351" s="58">
        <f t="shared" si="1418"/>
        <v>0</v>
      </c>
      <c r="W1351" s="58">
        <f t="shared" si="1419"/>
        <v>0</v>
      </c>
      <c r="X1351" s="59">
        <f t="shared" si="1424"/>
        <v>0</v>
      </c>
      <c r="Y1351" s="58"/>
      <c r="Z1351" s="59"/>
      <c r="AA1351" s="58"/>
      <c r="AB1351" s="58"/>
      <c r="AC1351" s="59"/>
      <c r="AD1351" s="58"/>
      <c r="AE1351" s="58"/>
      <c r="AF1351" s="58"/>
      <c r="AG1351" s="59">
        <f t="shared" si="1420"/>
        <v>0</v>
      </c>
      <c r="AH1351" s="59">
        <f t="shared" si="1425"/>
        <v>0</v>
      </c>
      <c r="AI1351" s="59">
        <f t="shared" si="1421"/>
        <v>0</v>
      </c>
      <c r="AJ1351" s="59">
        <f t="shared" si="1426"/>
        <v>0</v>
      </c>
      <c r="AK1351" s="59">
        <f t="shared" si="1427"/>
        <v>0</v>
      </c>
      <c r="AL1351" s="59">
        <f t="shared" si="1422"/>
        <v>0</v>
      </c>
      <c r="AM1351" s="1746"/>
    </row>
    <row r="1352" spans="1:39" x14ac:dyDescent="0.2">
      <c r="A1352" s="1056">
        <v>292</v>
      </c>
      <c r="B1352" s="1049">
        <v>853</v>
      </c>
      <c r="C1352" s="15"/>
      <c r="D1352" s="58"/>
      <c r="E1352" s="58"/>
      <c r="F1352" s="58"/>
      <c r="G1352" s="58"/>
      <c r="H1352" s="58"/>
      <c r="I1352" s="58"/>
      <c r="J1352" s="58"/>
      <c r="K1352" s="58"/>
      <c r="L1352" s="58"/>
      <c r="M1352" s="58"/>
      <c r="N1352" s="58"/>
      <c r="O1352" s="58"/>
      <c r="P1352" s="58"/>
      <c r="Q1352" s="58"/>
      <c r="R1352" s="58"/>
      <c r="S1352" s="58">
        <f t="shared" si="1428"/>
        <v>0</v>
      </c>
      <c r="T1352" s="58">
        <f t="shared" si="1429"/>
        <v>0</v>
      </c>
      <c r="U1352" s="58">
        <f>H1352+I1352+N1352+O1352</f>
        <v>0</v>
      </c>
      <c r="V1352" s="58">
        <f>P1352</f>
        <v>0</v>
      </c>
      <c r="W1352" s="58">
        <f t="shared" si="1419"/>
        <v>0</v>
      </c>
      <c r="X1352" s="59">
        <f t="shared" si="1424"/>
        <v>0</v>
      </c>
      <c r="Y1352" s="59"/>
      <c r="Z1352" s="59"/>
      <c r="AA1352" s="59"/>
      <c r="AB1352" s="59"/>
      <c r="AC1352" s="59"/>
      <c r="AD1352" s="59"/>
      <c r="AE1352" s="59"/>
      <c r="AF1352" s="59"/>
      <c r="AG1352" s="59">
        <f t="shared" si="1420"/>
        <v>0</v>
      </c>
      <c r="AH1352" s="59">
        <f t="shared" si="1425"/>
        <v>0</v>
      </c>
      <c r="AI1352" s="59">
        <f t="shared" si="1421"/>
        <v>0</v>
      </c>
      <c r="AJ1352" s="59">
        <f t="shared" si="1426"/>
        <v>0</v>
      </c>
      <c r="AK1352" s="59">
        <f t="shared" si="1427"/>
        <v>0</v>
      </c>
      <c r="AL1352" s="59">
        <f t="shared" si="1422"/>
        <v>0</v>
      </c>
      <c r="AM1352" s="1746"/>
    </row>
    <row r="1353" spans="1:39" x14ac:dyDescent="0.2">
      <c r="A1353" s="1056">
        <v>293</v>
      </c>
      <c r="B1353" s="1049">
        <v>851</v>
      </c>
      <c r="C1353" s="15"/>
      <c r="D1353" s="58"/>
      <c r="E1353" s="58"/>
      <c r="F1353" s="58"/>
      <c r="G1353" s="58"/>
      <c r="H1353" s="58"/>
      <c r="I1353" s="58"/>
      <c r="J1353" s="58"/>
      <c r="K1353" s="58"/>
      <c r="L1353" s="58"/>
      <c r="M1353" s="58"/>
      <c r="N1353" s="58"/>
      <c r="O1353" s="58"/>
      <c r="P1353" s="58"/>
      <c r="Q1353" s="58"/>
      <c r="R1353" s="58"/>
      <c r="S1353" s="58">
        <f t="shared" si="1428"/>
        <v>0</v>
      </c>
      <c r="T1353" s="58">
        <f t="shared" si="1429"/>
        <v>0</v>
      </c>
      <c r="U1353" s="58">
        <f t="shared" si="1423"/>
        <v>0</v>
      </c>
      <c r="V1353" s="58">
        <f t="shared" si="1418"/>
        <v>0</v>
      </c>
      <c r="W1353" s="58">
        <f t="shared" si="1419"/>
        <v>0</v>
      </c>
      <c r="X1353" s="59">
        <f t="shared" si="1424"/>
        <v>0</v>
      </c>
      <c r="Y1353" s="58"/>
      <c r="Z1353" s="59"/>
      <c r="AA1353" s="58"/>
      <c r="AB1353" s="58"/>
      <c r="AC1353" s="59"/>
      <c r="AD1353" s="58"/>
      <c r="AE1353" s="58"/>
      <c r="AF1353" s="58"/>
      <c r="AG1353" s="59">
        <f t="shared" si="1420"/>
        <v>0</v>
      </c>
      <c r="AH1353" s="59">
        <f t="shared" si="1425"/>
        <v>0</v>
      </c>
      <c r="AI1353" s="59">
        <f t="shared" si="1421"/>
        <v>0</v>
      </c>
      <c r="AJ1353" s="59">
        <f t="shared" si="1426"/>
        <v>0</v>
      </c>
      <c r="AK1353" s="59">
        <f t="shared" si="1427"/>
        <v>0</v>
      </c>
      <c r="AL1353" s="59">
        <f t="shared" si="1422"/>
        <v>0</v>
      </c>
      <c r="AM1353" s="1746"/>
    </row>
    <row r="1354" spans="1:39" x14ac:dyDescent="0.2">
      <c r="A1354" s="1056">
        <v>293</v>
      </c>
      <c r="B1354" s="1049">
        <v>853</v>
      </c>
      <c r="C1354" s="15"/>
      <c r="D1354" s="58"/>
      <c r="E1354" s="58"/>
      <c r="F1354" s="58"/>
      <c r="G1354" s="58"/>
      <c r="H1354" s="58"/>
      <c r="I1354" s="58"/>
      <c r="J1354" s="58"/>
      <c r="K1354" s="58"/>
      <c r="L1354" s="58"/>
      <c r="M1354" s="58"/>
      <c r="N1354" s="58"/>
      <c r="O1354" s="58"/>
      <c r="P1354" s="58"/>
      <c r="Q1354" s="58"/>
      <c r="R1354" s="58"/>
      <c r="S1354" s="58">
        <f t="shared" si="1428"/>
        <v>0</v>
      </c>
      <c r="T1354" s="58">
        <f t="shared" si="1429"/>
        <v>0</v>
      </c>
      <c r="U1354" s="58">
        <f t="shared" si="1423"/>
        <v>0</v>
      </c>
      <c r="V1354" s="58">
        <f t="shared" si="1418"/>
        <v>0</v>
      </c>
      <c r="W1354" s="58">
        <f t="shared" si="1419"/>
        <v>0</v>
      </c>
      <c r="X1354" s="59">
        <f t="shared" si="1424"/>
        <v>0</v>
      </c>
      <c r="Y1354" s="58"/>
      <c r="Z1354" s="59"/>
      <c r="AA1354" s="58"/>
      <c r="AB1354" s="58"/>
      <c r="AC1354" s="59"/>
      <c r="AD1354" s="58"/>
      <c r="AE1354" s="58"/>
      <c r="AF1354" s="58"/>
      <c r="AG1354" s="59">
        <f t="shared" si="1420"/>
        <v>0</v>
      </c>
      <c r="AH1354" s="59">
        <f t="shared" si="1425"/>
        <v>0</v>
      </c>
      <c r="AI1354" s="59">
        <f t="shared" si="1421"/>
        <v>0</v>
      </c>
      <c r="AJ1354" s="59">
        <f t="shared" si="1426"/>
        <v>0</v>
      </c>
      <c r="AK1354" s="59">
        <f t="shared" si="1427"/>
        <v>0</v>
      </c>
      <c r="AL1354" s="59">
        <f t="shared" si="1422"/>
        <v>0</v>
      </c>
      <c r="AM1354" s="1746"/>
    </row>
    <row r="1355" spans="1:39" ht="11.25" customHeight="1" x14ac:dyDescent="0.2">
      <c r="A1355" s="1056">
        <v>296</v>
      </c>
      <c r="B1355" s="1049">
        <v>244</v>
      </c>
      <c r="C1355" s="15"/>
      <c r="D1355" s="58"/>
      <c r="E1355" s="58"/>
      <c r="F1355" s="58"/>
      <c r="G1355" s="58"/>
      <c r="H1355" s="58"/>
      <c r="I1355" s="58"/>
      <c r="J1355" s="58"/>
      <c r="K1355" s="58"/>
      <c r="L1355" s="58"/>
      <c r="M1355" s="58"/>
      <c r="N1355" s="58"/>
      <c r="O1355" s="58"/>
      <c r="P1355" s="58"/>
      <c r="Q1355" s="58"/>
      <c r="R1355" s="58"/>
      <c r="S1355" s="58">
        <f t="shared" si="1428"/>
        <v>0</v>
      </c>
      <c r="T1355" s="58">
        <f t="shared" si="1429"/>
        <v>0</v>
      </c>
      <c r="U1355" s="58">
        <f t="shared" si="1423"/>
        <v>0</v>
      </c>
      <c r="V1355" s="58">
        <f t="shared" si="1418"/>
        <v>0</v>
      </c>
      <c r="W1355" s="58">
        <f t="shared" si="1419"/>
        <v>0</v>
      </c>
      <c r="X1355" s="59">
        <f t="shared" si="1424"/>
        <v>0</v>
      </c>
      <c r="Y1355" s="58"/>
      <c r="Z1355" s="59"/>
      <c r="AA1355" s="58"/>
      <c r="AB1355" s="58"/>
      <c r="AC1355" s="59"/>
      <c r="AD1355" s="58"/>
      <c r="AE1355" s="58"/>
      <c r="AF1355" s="58"/>
      <c r="AG1355" s="59">
        <f t="shared" ref="AG1355:AG1371" si="1430">Y1355+AC1355</f>
        <v>0</v>
      </c>
      <c r="AH1355" s="59">
        <f t="shared" si="1425"/>
        <v>0</v>
      </c>
      <c r="AI1355" s="59">
        <f t="shared" si="1421"/>
        <v>0</v>
      </c>
      <c r="AJ1355" s="59">
        <f t="shared" si="1426"/>
        <v>0</v>
      </c>
      <c r="AK1355" s="59">
        <f t="shared" si="1427"/>
        <v>0</v>
      </c>
      <c r="AL1355" s="59">
        <f t="shared" ref="AL1355:AL1371" si="1431">C1355+X1355+AK1355</f>
        <v>0</v>
      </c>
      <c r="AM1355" s="1746"/>
    </row>
    <row r="1356" spans="1:39" x14ac:dyDescent="0.2">
      <c r="A1356" s="1056">
        <v>296</v>
      </c>
      <c r="B1356" s="1049">
        <v>340</v>
      </c>
      <c r="C1356" s="15"/>
      <c r="D1356" s="58"/>
      <c r="E1356" s="58"/>
      <c r="F1356" s="58"/>
      <c r="G1356" s="58"/>
      <c r="H1356" s="58"/>
      <c r="I1356" s="58"/>
      <c r="J1356" s="58"/>
      <c r="K1356" s="58"/>
      <c r="L1356" s="58"/>
      <c r="M1356" s="58"/>
      <c r="N1356" s="58"/>
      <c r="O1356" s="58"/>
      <c r="P1356" s="58"/>
      <c r="Q1356" s="58"/>
      <c r="R1356" s="58"/>
      <c r="S1356" s="58">
        <f t="shared" si="1428"/>
        <v>0</v>
      </c>
      <c r="T1356" s="58">
        <f t="shared" si="1429"/>
        <v>0</v>
      </c>
      <c r="U1356" s="58">
        <f t="shared" si="1423"/>
        <v>0</v>
      </c>
      <c r="V1356" s="58">
        <f t="shared" si="1418"/>
        <v>0</v>
      </c>
      <c r="W1356" s="58">
        <f t="shared" si="1419"/>
        <v>0</v>
      </c>
      <c r="X1356" s="59">
        <f t="shared" si="1424"/>
        <v>0</v>
      </c>
      <c r="Y1356" s="58"/>
      <c r="Z1356" s="59"/>
      <c r="AA1356" s="58"/>
      <c r="AB1356" s="58"/>
      <c r="AC1356" s="59"/>
      <c r="AD1356" s="58"/>
      <c r="AE1356" s="58"/>
      <c r="AF1356" s="58"/>
      <c r="AG1356" s="59">
        <f t="shared" si="1430"/>
        <v>0</v>
      </c>
      <c r="AH1356" s="59">
        <f t="shared" si="1425"/>
        <v>0</v>
      </c>
      <c r="AI1356" s="59">
        <f t="shared" si="1421"/>
        <v>0</v>
      </c>
      <c r="AJ1356" s="59">
        <f t="shared" si="1426"/>
        <v>0</v>
      </c>
      <c r="AK1356" s="59">
        <f t="shared" si="1427"/>
        <v>0</v>
      </c>
      <c r="AL1356" s="59">
        <f t="shared" si="1431"/>
        <v>0</v>
      </c>
      <c r="AM1356" s="1746"/>
    </row>
    <row r="1357" spans="1:39" hidden="1" x14ac:dyDescent="0.2">
      <c r="A1357" s="1056">
        <v>296</v>
      </c>
      <c r="B1357" s="1049">
        <v>360</v>
      </c>
      <c r="C1357" s="15"/>
      <c r="D1357" s="58"/>
      <c r="E1357" s="58"/>
      <c r="F1357" s="58"/>
      <c r="G1357" s="58"/>
      <c r="H1357" s="58"/>
      <c r="I1357" s="58"/>
      <c r="J1357" s="58"/>
      <c r="K1357" s="58"/>
      <c r="L1357" s="58"/>
      <c r="M1357" s="58"/>
      <c r="N1357" s="58"/>
      <c r="O1357" s="58"/>
      <c r="P1357" s="58"/>
      <c r="Q1357" s="58"/>
      <c r="R1357" s="58"/>
      <c r="S1357" s="58">
        <f>D1357+E1357+J1357+K1357</f>
        <v>0</v>
      </c>
      <c r="T1357" s="58">
        <f>F1357+G1357+L1357+M1357</f>
        <v>0</v>
      </c>
      <c r="U1357" s="58">
        <f>H1357+I1357+N1357+O1357</f>
        <v>0</v>
      </c>
      <c r="V1357" s="58">
        <f>P1357</f>
        <v>0</v>
      </c>
      <c r="W1357" s="58">
        <f t="shared" si="1419"/>
        <v>0</v>
      </c>
      <c r="X1357" s="59">
        <f t="shared" si="1424"/>
        <v>0</v>
      </c>
      <c r="Y1357" s="59"/>
      <c r="Z1357" s="59"/>
      <c r="AA1357" s="59"/>
      <c r="AB1357" s="59"/>
      <c r="AC1357" s="59"/>
      <c r="AD1357" s="59"/>
      <c r="AE1357" s="59"/>
      <c r="AF1357" s="59"/>
      <c r="AG1357" s="59">
        <f t="shared" si="1430"/>
        <v>0</v>
      </c>
      <c r="AH1357" s="59">
        <f t="shared" si="1425"/>
        <v>0</v>
      </c>
      <c r="AI1357" s="59">
        <f t="shared" si="1421"/>
        <v>0</v>
      </c>
      <c r="AJ1357" s="59">
        <f t="shared" si="1426"/>
        <v>0</v>
      </c>
      <c r="AK1357" s="59">
        <f t="shared" si="1427"/>
        <v>0</v>
      </c>
      <c r="AL1357" s="59">
        <f t="shared" si="1431"/>
        <v>0</v>
      </c>
      <c r="AM1357" s="1746"/>
    </row>
    <row r="1358" spans="1:39" x14ac:dyDescent="0.2">
      <c r="A1358" s="1056">
        <v>296</v>
      </c>
      <c r="B1358" s="1049">
        <v>831</v>
      </c>
      <c r="C1358" s="15"/>
      <c r="D1358" s="58"/>
      <c r="E1358" s="58"/>
      <c r="F1358" s="58"/>
      <c r="G1358" s="58"/>
      <c r="H1358" s="58"/>
      <c r="I1358" s="58"/>
      <c r="J1358" s="58"/>
      <c r="K1358" s="58"/>
      <c r="L1358" s="58"/>
      <c r="M1358" s="58"/>
      <c r="N1358" s="58"/>
      <c r="O1358" s="58"/>
      <c r="P1358" s="58"/>
      <c r="Q1358" s="58"/>
      <c r="R1358" s="58"/>
      <c r="S1358" s="58">
        <f>D1358+E1358+J1358+K1358</f>
        <v>0</v>
      </c>
      <c r="T1358" s="58">
        <f>F1358+G1358+L1358+M1358</f>
        <v>0</v>
      </c>
      <c r="U1358" s="58">
        <f>H1358+I1358+N1358+O1358</f>
        <v>0</v>
      </c>
      <c r="V1358" s="58">
        <f>P1358</f>
        <v>0</v>
      </c>
      <c r="W1358" s="58">
        <f t="shared" si="1419"/>
        <v>0</v>
      </c>
      <c r="X1358" s="59">
        <f t="shared" si="1424"/>
        <v>0</v>
      </c>
      <c r="Y1358" s="59"/>
      <c r="Z1358" s="59"/>
      <c r="AA1358" s="59"/>
      <c r="AB1358" s="59"/>
      <c r="AC1358" s="59"/>
      <c r="AD1358" s="59"/>
      <c r="AE1358" s="59"/>
      <c r="AF1358" s="59"/>
      <c r="AG1358" s="59">
        <f t="shared" si="1430"/>
        <v>0</v>
      </c>
      <c r="AH1358" s="59">
        <f t="shared" si="1425"/>
        <v>0</v>
      </c>
      <c r="AI1358" s="59">
        <f t="shared" si="1421"/>
        <v>0</v>
      </c>
      <c r="AJ1358" s="59">
        <f t="shared" si="1426"/>
        <v>0</v>
      </c>
      <c r="AK1358" s="59">
        <f t="shared" si="1427"/>
        <v>0</v>
      </c>
      <c r="AL1358" s="59">
        <f t="shared" si="1431"/>
        <v>0</v>
      </c>
      <c r="AM1358" s="1746"/>
    </row>
    <row r="1359" spans="1:39" x14ac:dyDescent="0.2">
      <c r="A1359" s="1056">
        <v>296</v>
      </c>
      <c r="B1359" s="1049">
        <v>853</v>
      </c>
      <c r="C1359" s="15"/>
      <c r="D1359" s="58"/>
      <c r="E1359" s="58"/>
      <c r="F1359" s="58"/>
      <c r="G1359" s="58"/>
      <c r="H1359" s="58"/>
      <c r="I1359" s="58"/>
      <c r="J1359" s="58"/>
      <c r="K1359" s="58"/>
      <c r="L1359" s="58"/>
      <c r="M1359" s="58"/>
      <c r="N1359" s="58"/>
      <c r="O1359" s="58"/>
      <c r="P1359" s="58"/>
      <c r="Q1359" s="58"/>
      <c r="R1359" s="58"/>
      <c r="S1359" s="58">
        <f t="shared" si="1428"/>
        <v>0</v>
      </c>
      <c r="T1359" s="58">
        <f t="shared" si="1429"/>
        <v>0</v>
      </c>
      <c r="U1359" s="58">
        <f t="shared" si="1423"/>
        <v>0</v>
      </c>
      <c r="V1359" s="58">
        <f t="shared" si="1418"/>
        <v>0</v>
      </c>
      <c r="W1359" s="58">
        <f t="shared" si="1419"/>
        <v>0</v>
      </c>
      <c r="X1359" s="59">
        <f t="shared" si="1424"/>
        <v>0</v>
      </c>
      <c r="Y1359" s="59"/>
      <c r="Z1359" s="59"/>
      <c r="AA1359" s="59"/>
      <c r="AB1359" s="59"/>
      <c r="AC1359" s="59"/>
      <c r="AD1359" s="59"/>
      <c r="AE1359" s="59"/>
      <c r="AF1359" s="59"/>
      <c r="AG1359" s="59">
        <f t="shared" si="1430"/>
        <v>0</v>
      </c>
      <c r="AH1359" s="59">
        <f t="shared" si="1425"/>
        <v>0</v>
      </c>
      <c r="AI1359" s="59">
        <f t="shared" si="1421"/>
        <v>0</v>
      </c>
      <c r="AJ1359" s="59">
        <f t="shared" si="1426"/>
        <v>0</v>
      </c>
      <c r="AK1359" s="59">
        <f t="shared" si="1427"/>
        <v>0</v>
      </c>
      <c r="AL1359" s="59">
        <f t="shared" si="1431"/>
        <v>0</v>
      </c>
      <c r="AM1359" s="1746"/>
    </row>
    <row r="1360" spans="1:39" x14ac:dyDescent="0.2">
      <c r="A1360" s="1050">
        <v>310</v>
      </c>
      <c r="B1360" s="1057">
        <v>244</v>
      </c>
      <c r="C1360" s="11"/>
      <c r="D1360" s="58"/>
      <c r="E1360" s="58"/>
      <c r="F1360" s="58">
        <f>150000</f>
        <v>150000</v>
      </c>
      <c r="G1360" s="58"/>
      <c r="H1360" s="58"/>
      <c r="I1360" s="58"/>
      <c r="J1360" s="58"/>
      <c r="K1360" s="58"/>
      <c r="L1360" s="58"/>
      <c r="M1360" s="58"/>
      <c r="N1360" s="58"/>
      <c r="O1360" s="58"/>
      <c r="P1360" s="58"/>
      <c r="Q1360" s="58"/>
      <c r="R1360" s="58"/>
      <c r="S1360" s="58">
        <f t="shared" si="1428"/>
        <v>0</v>
      </c>
      <c r="T1360" s="58">
        <f t="shared" si="1429"/>
        <v>150000</v>
      </c>
      <c r="U1360" s="58">
        <f t="shared" si="1423"/>
        <v>0</v>
      </c>
      <c r="V1360" s="58">
        <f t="shared" si="1418"/>
        <v>0</v>
      </c>
      <c r="W1360" s="58">
        <f t="shared" si="1419"/>
        <v>0</v>
      </c>
      <c r="X1360" s="59">
        <f t="shared" si="1424"/>
        <v>150000</v>
      </c>
      <c r="Y1360" s="58"/>
      <c r="Z1360" s="59"/>
      <c r="AA1360" s="58"/>
      <c r="AB1360" s="58"/>
      <c r="AC1360" s="59"/>
      <c r="AD1360" s="58"/>
      <c r="AE1360" s="58"/>
      <c r="AF1360" s="58"/>
      <c r="AG1360" s="59">
        <f t="shared" si="1430"/>
        <v>0</v>
      </c>
      <c r="AH1360" s="59">
        <f t="shared" si="1425"/>
        <v>0</v>
      </c>
      <c r="AI1360" s="59">
        <f t="shared" si="1421"/>
        <v>0</v>
      </c>
      <c r="AJ1360" s="59">
        <f t="shared" si="1426"/>
        <v>0</v>
      </c>
      <c r="AK1360" s="59">
        <f t="shared" si="1427"/>
        <v>0</v>
      </c>
      <c r="AL1360" s="59">
        <f t="shared" si="1431"/>
        <v>150000</v>
      </c>
      <c r="AM1360" s="1746"/>
    </row>
    <row r="1361" spans="1:39" hidden="1" x14ac:dyDescent="0.2">
      <c r="A1361" s="1062">
        <v>320</v>
      </c>
      <c r="B1361" s="1045">
        <v>244</v>
      </c>
      <c r="C1361" s="11"/>
      <c r="D1361" s="58"/>
      <c r="E1361" s="58"/>
      <c r="F1361" s="58"/>
      <c r="G1361" s="58"/>
      <c r="H1361" s="58"/>
      <c r="I1361" s="58"/>
      <c r="J1361" s="58"/>
      <c r="K1361" s="58"/>
      <c r="L1361" s="58"/>
      <c r="M1361" s="58"/>
      <c r="N1361" s="58"/>
      <c r="O1361" s="58"/>
      <c r="P1361" s="58"/>
      <c r="Q1361" s="58"/>
      <c r="R1361" s="58"/>
      <c r="S1361" s="58">
        <f t="shared" si="1428"/>
        <v>0</v>
      </c>
      <c r="T1361" s="58">
        <f t="shared" si="1429"/>
        <v>0</v>
      </c>
      <c r="U1361" s="58">
        <f t="shared" si="1423"/>
        <v>0</v>
      </c>
      <c r="V1361" s="58">
        <f t="shared" si="1418"/>
        <v>0</v>
      </c>
      <c r="W1361" s="58">
        <f t="shared" si="1419"/>
        <v>0</v>
      </c>
      <c r="X1361" s="59">
        <f t="shared" si="1424"/>
        <v>0</v>
      </c>
      <c r="Y1361" s="59"/>
      <c r="Z1361" s="59"/>
      <c r="AA1361" s="59"/>
      <c r="AB1361" s="59"/>
      <c r="AC1361" s="59"/>
      <c r="AD1361" s="59"/>
      <c r="AE1361" s="59"/>
      <c r="AF1361" s="59"/>
      <c r="AG1361" s="59">
        <f t="shared" si="1430"/>
        <v>0</v>
      </c>
      <c r="AH1361" s="59">
        <f t="shared" si="1425"/>
        <v>0</v>
      </c>
      <c r="AI1361" s="59">
        <f t="shared" si="1421"/>
        <v>0</v>
      </c>
      <c r="AJ1361" s="59">
        <f t="shared" si="1426"/>
        <v>0</v>
      </c>
      <c r="AK1361" s="59">
        <f t="shared" si="1427"/>
        <v>0</v>
      </c>
      <c r="AL1361" s="59">
        <f t="shared" si="1431"/>
        <v>0</v>
      </c>
      <c r="AM1361" s="1746"/>
    </row>
    <row r="1362" spans="1:39" hidden="1" x14ac:dyDescent="0.2">
      <c r="A1362" s="1050">
        <v>340</v>
      </c>
      <c r="B1362" s="1057">
        <v>244</v>
      </c>
      <c r="C1362" s="11"/>
      <c r="D1362" s="58"/>
      <c r="E1362" s="58"/>
      <c r="F1362" s="58"/>
      <c r="G1362" s="58"/>
      <c r="H1362" s="58"/>
      <c r="I1362" s="58"/>
      <c r="J1362" s="58"/>
      <c r="K1362" s="58"/>
      <c r="L1362" s="58"/>
      <c r="M1362" s="58"/>
      <c r="N1362" s="58"/>
      <c r="O1362" s="58"/>
      <c r="P1362" s="58"/>
      <c r="Q1362" s="58"/>
      <c r="R1362" s="58"/>
      <c r="S1362" s="58">
        <f t="shared" si="1428"/>
        <v>0</v>
      </c>
      <c r="T1362" s="58">
        <f t="shared" si="1429"/>
        <v>0</v>
      </c>
      <c r="U1362" s="58">
        <f t="shared" si="1423"/>
        <v>0</v>
      </c>
      <c r="V1362" s="58">
        <f t="shared" si="1418"/>
        <v>0</v>
      </c>
      <c r="W1362" s="58">
        <f t="shared" si="1419"/>
        <v>0</v>
      </c>
      <c r="X1362" s="59">
        <f t="shared" si="1424"/>
        <v>0</v>
      </c>
      <c r="Y1362" s="58"/>
      <c r="Z1362" s="59"/>
      <c r="AA1362" s="58"/>
      <c r="AB1362" s="58"/>
      <c r="AC1362" s="59"/>
      <c r="AD1362" s="58"/>
      <c r="AE1362" s="58"/>
      <c r="AF1362" s="58"/>
      <c r="AG1362" s="59">
        <f t="shared" si="1430"/>
        <v>0</v>
      </c>
      <c r="AH1362" s="59">
        <f t="shared" si="1425"/>
        <v>0</v>
      </c>
      <c r="AI1362" s="59">
        <f t="shared" si="1421"/>
        <v>0</v>
      </c>
      <c r="AJ1362" s="59">
        <f t="shared" si="1426"/>
        <v>0</v>
      </c>
      <c r="AK1362" s="59">
        <f t="shared" si="1427"/>
        <v>0</v>
      </c>
      <c r="AL1362" s="59">
        <f t="shared" si="1431"/>
        <v>0</v>
      </c>
      <c r="AM1362" s="1746"/>
    </row>
    <row r="1363" spans="1:39" x14ac:dyDescent="0.2">
      <c r="A1363" s="1050">
        <v>341</v>
      </c>
      <c r="B1363" s="1057">
        <v>244</v>
      </c>
      <c r="C1363" s="11"/>
      <c r="D1363" s="58"/>
      <c r="E1363" s="58"/>
      <c r="F1363" s="58"/>
      <c r="G1363" s="58"/>
      <c r="H1363" s="58"/>
      <c r="I1363" s="58"/>
      <c r="J1363" s="58"/>
      <c r="K1363" s="58"/>
      <c r="L1363" s="58"/>
      <c r="M1363" s="58"/>
      <c r="N1363" s="58"/>
      <c r="O1363" s="58"/>
      <c r="P1363" s="58"/>
      <c r="Q1363" s="58"/>
      <c r="R1363" s="58"/>
      <c r="S1363" s="58">
        <f t="shared" si="1428"/>
        <v>0</v>
      </c>
      <c r="T1363" s="58">
        <f t="shared" si="1429"/>
        <v>0</v>
      </c>
      <c r="U1363" s="58">
        <f t="shared" si="1423"/>
        <v>0</v>
      </c>
      <c r="V1363" s="58">
        <f t="shared" si="1418"/>
        <v>0</v>
      </c>
      <c r="W1363" s="58">
        <f t="shared" si="1419"/>
        <v>0</v>
      </c>
      <c r="X1363" s="59">
        <f t="shared" si="1424"/>
        <v>0</v>
      </c>
      <c r="Y1363" s="59"/>
      <c r="Z1363" s="58"/>
      <c r="AA1363" s="59"/>
      <c r="AB1363" s="59"/>
      <c r="AC1363" s="59"/>
      <c r="AD1363" s="59"/>
      <c r="AE1363" s="59"/>
      <c r="AF1363" s="59"/>
      <c r="AG1363" s="59">
        <f t="shared" si="1430"/>
        <v>0</v>
      </c>
      <c r="AH1363" s="59">
        <f t="shared" si="1425"/>
        <v>0</v>
      </c>
      <c r="AI1363" s="59">
        <f t="shared" si="1421"/>
        <v>0</v>
      </c>
      <c r="AJ1363" s="59">
        <f t="shared" si="1426"/>
        <v>0</v>
      </c>
      <c r="AK1363" s="59">
        <f t="shared" si="1427"/>
        <v>0</v>
      </c>
      <c r="AL1363" s="59">
        <f t="shared" si="1431"/>
        <v>0</v>
      </c>
      <c r="AM1363" s="1746"/>
    </row>
    <row r="1364" spans="1:39" x14ac:dyDescent="0.2">
      <c r="A1364" s="1050">
        <v>342</v>
      </c>
      <c r="B1364" s="1057">
        <v>244</v>
      </c>
      <c r="C1364" s="11"/>
      <c r="D1364" s="58"/>
      <c r="E1364" s="58"/>
      <c r="F1364" s="58"/>
      <c r="G1364" s="58"/>
      <c r="H1364" s="58"/>
      <c r="I1364" s="58"/>
      <c r="J1364" s="58"/>
      <c r="K1364" s="58"/>
      <c r="L1364" s="58"/>
      <c r="M1364" s="58"/>
      <c r="N1364" s="58"/>
      <c r="O1364" s="58"/>
      <c r="P1364" s="58"/>
      <c r="Q1364" s="58"/>
      <c r="R1364" s="58"/>
      <c r="S1364" s="58">
        <f t="shared" si="1428"/>
        <v>0</v>
      </c>
      <c r="T1364" s="58">
        <f t="shared" si="1429"/>
        <v>0</v>
      </c>
      <c r="U1364" s="58">
        <f t="shared" si="1423"/>
        <v>0</v>
      </c>
      <c r="V1364" s="58">
        <f t="shared" si="1418"/>
        <v>0</v>
      </c>
      <c r="W1364" s="58">
        <f t="shared" si="1419"/>
        <v>0</v>
      </c>
      <c r="X1364" s="59">
        <f t="shared" si="1424"/>
        <v>0</v>
      </c>
      <c r="Y1364" s="59"/>
      <c r="Z1364" s="58"/>
      <c r="AA1364" s="59"/>
      <c r="AB1364" s="59"/>
      <c r="AC1364" s="59"/>
      <c r="AD1364" s="59"/>
      <c r="AE1364" s="59"/>
      <c r="AF1364" s="59"/>
      <c r="AG1364" s="59">
        <f t="shared" si="1430"/>
        <v>0</v>
      </c>
      <c r="AH1364" s="59">
        <f t="shared" si="1425"/>
        <v>0</v>
      </c>
      <c r="AI1364" s="59">
        <f t="shared" si="1421"/>
        <v>0</v>
      </c>
      <c r="AJ1364" s="59">
        <f t="shared" si="1426"/>
        <v>0</v>
      </c>
      <c r="AK1364" s="59">
        <f t="shared" si="1427"/>
        <v>0</v>
      </c>
      <c r="AL1364" s="59">
        <f t="shared" si="1431"/>
        <v>0</v>
      </c>
      <c r="AM1364" s="1746"/>
    </row>
    <row r="1365" spans="1:39" x14ac:dyDescent="0.2">
      <c r="A1365" s="1050">
        <v>343</v>
      </c>
      <c r="B1365" s="1057">
        <v>244</v>
      </c>
      <c r="C1365" s="11"/>
      <c r="D1365" s="58"/>
      <c r="E1365" s="58"/>
      <c r="F1365" s="58"/>
      <c r="G1365" s="58"/>
      <c r="H1365" s="58"/>
      <c r="I1365" s="58"/>
      <c r="J1365" s="58"/>
      <c r="K1365" s="58"/>
      <c r="L1365" s="58"/>
      <c r="M1365" s="58"/>
      <c r="N1365" s="58"/>
      <c r="O1365" s="58"/>
      <c r="P1365" s="58"/>
      <c r="Q1365" s="58"/>
      <c r="R1365" s="58"/>
      <c r="S1365" s="58">
        <f t="shared" si="1428"/>
        <v>0</v>
      </c>
      <c r="T1365" s="58">
        <f t="shared" si="1429"/>
        <v>0</v>
      </c>
      <c r="U1365" s="58">
        <f t="shared" si="1423"/>
        <v>0</v>
      </c>
      <c r="V1365" s="58">
        <f t="shared" si="1418"/>
        <v>0</v>
      </c>
      <c r="W1365" s="58">
        <f t="shared" si="1419"/>
        <v>0</v>
      </c>
      <c r="X1365" s="59">
        <f t="shared" si="1424"/>
        <v>0</v>
      </c>
      <c r="Y1365" s="59"/>
      <c r="Z1365" s="58"/>
      <c r="AA1365" s="59"/>
      <c r="AB1365" s="59"/>
      <c r="AC1365" s="59"/>
      <c r="AD1365" s="59"/>
      <c r="AE1365" s="59"/>
      <c r="AF1365" s="59"/>
      <c r="AG1365" s="59">
        <f t="shared" si="1430"/>
        <v>0</v>
      </c>
      <c r="AH1365" s="59">
        <f t="shared" si="1425"/>
        <v>0</v>
      </c>
      <c r="AI1365" s="59">
        <f t="shared" si="1421"/>
        <v>0</v>
      </c>
      <c r="AJ1365" s="59">
        <f t="shared" si="1426"/>
        <v>0</v>
      </c>
      <c r="AK1365" s="59">
        <f t="shared" si="1427"/>
        <v>0</v>
      </c>
      <c r="AL1365" s="59">
        <f t="shared" si="1431"/>
        <v>0</v>
      </c>
      <c r="AM1365" s="1746"/>
    </row>
    <row r="1366" spans="1:39" x14ac:dyDescent="0.2">
      <c r="A1366" s="1050">
        <v>344</v>
      </c>
      <c r="B1366" s="1057">
        <v>244</v>
      </c>
      <c r="C1366" s="11"/>
      <c r="D1366" s="58"/>
      <c r="E1366" s="58"/>
      <c r="F1366" s="58"/>
      <c r="G1366" s="58"/>
      <c r="H1366" s="58"/>
      <c r="I1366" s="58"/>
      <c r="J1366" s="58"/>
      <c r="K1366" s="58"/>
      <c r="L1366" s="58"/>
      <c r="M1366" s="58"/>
      <c r="N1366" s="58"/>
      <c r="O1366" s="58"/>
      <c r="P1366" s="58"/>
      <c r="Q1366" s="58"/>
      <c r="R1366" s="58"/>
      <c r="S1366" s="58">
        <f t="shared" si="1428"/>
        <v>0</v>
      </c>
      <c r="T1366" s="58">
        <f t="shared" si="1429"/>
        <v>0</v>
      </c>
      <c r="U1366" s="58">
        <f t="shared" si="1423"/>
        <v>0</v>
      </c>
      <c r="V1366" s="58">
        <f t="shared" si="1418"/>
        <v>0</v>
      </c>
      <c r="W1366" s="58">
        <f t="shared" si="1419"/>
        <v>0</v>
      </c>
      <c r="X1366" s="59">
        <f t="shared" si="1424"/>
        <v>0</v>
      </c>
      <c r="Y1366" s="59"/>
      <c r="Z1366" s="58"/>
      <c r="AA1366" s="59"/>
      <c r="AB1366" s="59"/>
      <c r="AC1366" s="59"/>
      <c r="AD1366" s="59"/>
      <c r="AE1366" s="59"/>
      <c r="AF1366" s="59"/>
      <c r="AG1366" s="59">
        <f t="shared" si="1430"/>
        <v>0</v>
      </c>
      <c r="AH1366" s="59">
        <f t="shared" si="1425"/>
        <v>0</v>
      </c>
      <c r="AI1366" s="59">
        <f t="shared" si="1421"/>
        <v>0</v>
      </c>
      <c r="AJ1366" s="59">
        <f t="shared" si="1426"/>
        <v>0</v>
      </c>
      <c r="AK1366" s="59">
        <f t="shared" si="1427"/>
        <v>0</v>
      </c>
      <c r="AL1366" s="59">
        <f t="shared" si="1431"/>
        <v>0</v>
      </c>
      <c r="AM1366" s="1746"/>
    </row>
    <row r="1367" spans="1:39" x14ac:dyDescent="0.2">
      <c r="A1367" s="1050">
        <v>345</v>
      </c>
      <c r="B1367" s="1057">
        <v>244</v>
      </c>
      <c r="C1367" s="11"/>
      <c r="D1367" s="58"/>
      <c r="E1367" s="58"/>
      <c r="F1367" s="58"/>
      <c r="G1367" s="58"/>
      <c r="H1367" s="58"/>
      <c r="I1367" s="58"/>
      <c r="J1367" s="58"/>
      <c r="K1367" s="58"/>
      <c r="L1367" s="58"/>
      <c r="M1367" s="58"/>
      <c r="N1367" s="58"/>
      <c r="O1367" s="58"/>
      <c r="P1367" s="58"/>
      <c r="Q1367" s="58"/>
      <c r="R1367" s="58"/>
      <c r="S1367" s="58">
        <f t="shared" si="1428"/>
        <v>0</v>
      </c>
      <c r="T1367" s="58">
        <f t="shared" si="1429"/>
        <v>0</v>
      </c>
      <c r="U1367" s="58">
        <f t="shared" si="1423"/>
        <v>0</v>
      </c>
      <c r="V1367" s="58">
        <f t="shared" si="1418"/>
        <v>0</v>
      </c>
      <c r="W1367" s="58">
        <f t="shared" si="1419"/>
        <v>0</v>
      </c>
      <c r="X1367" s="59">
        <f t="shared" si="1424"/>
        <v>0</v>
      </c>
      <c r="Y1367" s="59"/>
      <c r="Z1367" s="58"/>
      <c r="AA1367" s="59"/>
      <c r="AB1367" s="59"/>
      <c r="AC1367" s="59"/>
      <c r="AD1367" s="59"/>
      <c r="AE1367" s="59"/>
      <c r="AF1367" s="59"/>
      <c r="AG1367" s="59">
        <f t="shared" si="1430"/>
        <v>0</v>
      </c>
      <c r="AH1367" s="59">
        <f t="shared" si="1425"/>
        <v>0</v>
      </c>
      <c r="AI1367" s="59">
        <f t="shared" si="1421"/>
        <v>0</v>
      </c>
      <c r="AJ1367" s="59">
        <f t="shared" si="1426"/>
        <v>0</v>
      </c>
      <c r="AK1367" s="59">
        <f t="shared" si="1427"/>
        <v>0</v>
      </c>
      <c r="AL1367" s="59">
        <f t="shared" si="1431"/>
        <v>0</v>
      </c>
      <c r="AM1367" s="1746"/>
    </row>
    <row r="1368" spans="1:39" x14ac:dyDescent="0.2">
      <c r="A1368" s="1050">
        <v>346</v>
      </c>
      <c r="B1368" s="1057">
        <v>244</v>
      </c>
      <c r="C1368" s="11"/>
      <c r="D1368" s="58"/>
      <c r="E1368" s="58"/>
      <c r="F1368" s="58"/>
      <c r="G1368" s="58"/>
      <c r="H1368" s="58"/>
      <c r="I1368" s="58"/>
      <c r="J1368" s="58"/>
      <c r="K1368" s="58"/>
      <c r="L1368" s="58"/>
      <c r="M1368" s="58"/>
      <c r="N1368" s="58"/>
      <c r="O1368" s="58"/>
      <c r="P1368" s="58"/>
      <c r="Q1368" s="58"/>
      <c r="R1368" s="58"/>
      <c r="S1368" s="58">
        <f t="shared" si="1428"/>
        <v>0</v>
      </c>
      <c r="T1368" s="58">
        <f t="shared" si="1429"/>
        <v>0</v>
      </c>
      <c r="U1368" s="58">
        <f t="shared" si="1423"/>
        <v>0</v>
      </c>
      <c r="V1368" s="58">
        <f t="shared" si="1418"/>
        <v>0</v>
      </c>
      <c r="W1368" s="58">
        <f t="shared" si="1419"/>
        <v>0</v>
      </c>
      <c r="X1368" s="59">
        <f t="shared" si="1424"/>
        <v>0</v>
      </c>
      <c r="Y1368" s="59"/>
      <c r="Z1368" s="58"/>
      <c r="AA1368" s="59"/>
      <c r="AB1368" s="59"/>
      <c r="AC1368" s="59"/>
      <c r="AD1368" s="59"/>
      <c r="AE1368" s="59"/>
      <c r="AF1368" s="59"/>
      <c r="AG1368" s="59">
        <f t="shared" si="1430"/>
        <v>0</v>
      </c>
      <c r="AH1368" s="59">
        <f t="shared" si="1425"/>
        <v>0</v>
      </c>
      <c r="AI1368" s="59">
        <f t="shared" si="1421"/>
        <v>0</v>
      </c>
      <c r="AJ1368" s="59">
        <f t="shared" si="1426"/>
        <v>0</v>
      </c>
      <c r="AK1368" s="59">
        <f t="shared" si="1427"/>
        <v>0</v>
      </c>
      <c r="AL1368" s="59">
        <f t="shared" si="1431"/>
        <v>0</v>
      </c>
      <c r="AM1368" s="1746"/>
    </row>
    <row r="1369" spans="1:39" x14ac:dyDescent="0.2">
      <c r="A1369" s="1050">
        <v>349</v>
      </c>
      <c r="B1369" s="1057">
        <v>244</v>
      </c>
      <c r="C1369" s="11"/>
      <c r="D1369" s="58"/>
      <c r="E1369" s="58"/>
      <c r="F1369" s="58"/>
      <c r="G1369" s="58"/>
      <c r="H1369" s="58"/>
      <c r="I1369" s="58"/>
      <c r="J1369" s="58"/>
      <c r="K1369" s="58"/>
      <c r="L1369" s="58"/>
      <c r="M1369" s="58"/>
      <c r="N1369" s="58"/>
      <c r="O1369" s="58"/>
      <c r="P1369" s="58"/>
      <c r="Q1369" s="58"/>
      <c r="R1369" s="58"/>
      <c r="S1369" s="58">
        <f t="shared" si="1428"/>
        <v>0</v>
      </c>
      <c r="T1369" s="58">
        <f t="shared" si="1429"/>
        <v>0</v>
      </c>
      <c r="U1369" s="58">
        <f t="shared" si="1423"/>
        <v>0</v>
      </c>
      <c r="V1369" s="58">
        <f t="shared" si="1418"/>
        <v>0</v>
      </c>
      <c r="W1369" s="58">
        <f t="shared" si="1419"/>
        <v>0</v>
      </c>
      <c r="X1369" s="59">
        <f>SUM(D1369:R1369)</f>
        <v>0</v>
      </c>
      <c r="Y1369" s="59"/>
      <c r="Z1369" s="58"/>
      <c r="AA1369" s="59"/>
      <c r="AB1369" s="59"/>
      <c r="AC1369" s="59"/>
      <c r="AD1369" s="59"/>
      <c r="AE1369" s="59"/>
      <c r="AF1369" s="59"/>
      <c r="AG1369" s="59">
        <f t="shared" si="1430"/>
        <v>0</v>
      </c>
      <c r="AH1369" s="59">
        <f t="shared" si="1425"/>
        <v>0</v>
      </c>
      <c r="AI1369" s="59">
        <f t="shared" si="1421"/>
        <v>0</v>
      </c>
      <c r="AJ1369" s="59">
        <f t="shared" si="1426"/>
        <v>0</v>
      </c>
      <c r="AK1369" s="59">
        <f t="shared" si="1427"/>
        <v>0</v>
      </c>
      <c r="AL1369" s="59">
        <f t="shared" si="1431"/>
        <v>0</v>
      </c>
      <c r="AM1369" s="1746"/>
    </row>
    <row r="1370" spans="1:39" x14ac:dyDescent="0.2">
      <c r="A1370" s="11">
        <v>352</v>
      </c>
      <c r="B1370" s="269">
        <v>244</v>
      </c>
      <c r="C1370" s="11"/>
      <c r="D1370" s="58"/>
      <c r="E1370" s="58"/>
      <c r="F1370" s="58"/>
      <c r="G1370" s="58"/>
      <c r="H1370" s="58"/>
      <c r="I1370" s="58"/>
      <c r="J1370" s="58"/>
      <c r="K1370" s="58"/>
      <c r="L1370" s="58"/>
      <c r="M1370" s="58"/>
      <c r="N1370" s="58"/>
      <c r="O1370" s="58"/>
      <c r="P1370" s="58"/>
      <c r="Q1370" s="58"/>
      <c r="R1370" s="58"/>
      <c r="S1370" s="58">
        <f>D1370+E1370+J1370+K1370</f>
        <v>0</v>
      </c>
      <c r="T1370" s="58">
        <f>F1370+G1370+L1370+M1370</f>
        <v>0</v>
      </c>
      <c r="U1370" s="58">
        <f>H1370+I1370+N1370+O1370</f>
        <v>0</v>
      </c>
      <c r="V1370" s="58">
        <f>P1370</f>
        <v>0</v>
      </c>
      <c r="W1370" s="58">
        <f>Q1370</f>
        <v>0</v>
      </c>
      <c r="X1370" s="59">
        <f>SUM(D1370:P1370)</f>
        <v>0</v>
      </c>
      <c r="Y1370" s="59"/>
      <c r="Z1370" s="59"/>
      <c r="AA1370" s="59"/>
      <c r="AB1370" s="59"/>
      <c r="AC1370" s="59"/>
      <c r="AD1370" s="59"/>
      <c r="AE1370" s="59"/>
      <c r="AF1370" s="59"/>
      <c r="AG1370" s="59">
        <f t="shared" si="1430"/>
        <v>0</v>
      </c>
      <c r="AH1370" s="59">
        <f>Z1370+AD1370</f>
        <v>0</v>
      </c>
      <c r="AI1370" s="59">
        <f t="shared" si="1421"/>
        <v>0</v>
      </c>
      <c r="AJ1370" s="59">
        <f>AC1370</f>
        <v>0</v>
      </c>
      <c r="AK1370" s="59">
        <f>SUM(Y1370:AD1370)</f>
        <v>0</v>
      </c>
      <c r="AL1370" s="59">
        <f t="shared" si="1431"/>
        <v>0</v>
      </c>
      <c r="AM1370" s="1746"/>
    </row>
    <row r="1371" spans="1:39" x14ac:dyDescent="0.2">
      <c r="A1371" s="11">
        <v>353</v>
      </c>
      <c r="B1371" s="269">
        <v>244</v>
      </c>
      <c r="C1371" s="11"/>
      <c r="D1371" s="58"/>
      <c r="E1371" s="58"/>
      <c r="F1371" s="58"/>
      <c r="G1371" s="58"/>
      <c r="H1371" s="58"/>
      <c r="I1371" s="58"/>
      <c r="J1371" s="58"/>
      <c r="K1371" s="58"/>
      <c r="L1371" s="58"/>
      <c r="M1371" s="58"/>
      <c r="N1371" s="58"/>
      <c r="O1371" s="58"/>
      <c r="P1371" s="58"/>
      <c r="Q1371" s="58"/>
      <c r="R1371" s="58"/>
      <c r="S1371" s="58">
        <f>D1371+E1371+J1371+K1371</f>
        <v>0</v>
      </c>
      <c r="T1371" s="58">
        <f>F1371+G1371+L1371+M1371</f>
        <v>0</v>
      </c>
      <c r="U1371" s="58">
        <f>H1371+I1371+N1371+O1371</f>
        <v>0</v>
      </c>
      <c r="V1371" s="58">
        <f>P1371</f>
        <v>0</v>
      </c>
      <c r="W1371" s="58">
        <f>Q1371</f>
        <v>0</v>
      </c>
      <c r="X1371" s="59">
        <f>SUM(D1371:P1371)</f>
        <v>0</v>
      </c>
      <c r="Y1371" s="59"/>
      <c r="Z1371" s="59"/>
      <c r="AA1371" s="59"/>
      <c r="AB1371" s="59"/>
      <c r="AC1371" s="59"/>
      <c r="AD1371" s="59"/>
      <c r="AE1371" s="59"/>
      <c r="AF1371" s="59"/>
      <c r="AG1371" s="59">
        <f t="shared" si="1430"/>
        <v>0</v>
      </c>
      <c r="AH1371" s="59">
        <f>Z1371+AD1371</f>
        <v>0</v>
      </c>
      <c r="AI1371" s="59">
        <f t="shared" si="1421"/>
        <v>0</v>
      </c>
      <c r="AJ1371" s="59">
        <f>AC1371</f>
        <v>0</v>
      </c>
      <c r="AK1371" s="59">
        <f>SUM(Y1371:AD1371)</f>
        <v>0</v>
      </c>
      <c r="AL1371" s="59">
        <f t="shared" si="1431"/>
        <v>0</v>
      </c>
      <c r="AM1371" s="1746"/>
    </row>
    <row r="1372" spans="1:39" x14ac:dyDescent="0.2">
      <c r="A1372" s="1403" t="s">
        <v>1308</v>
      </c>
      <c r="B1372" s="269"/>
      <c r="C1372" s="1405">
        <f t="shared" ref="C1372:D1372" si="1432">C1323+C1324+C1325+C1326+C1342+C1343+C1344+C1345+C1346</f>
        <v>0</v>
      </c>
      <c r="D1372" s="1405">
        <f t="shared" si="1432"/>
        <v>0</v>
      </c>
      <c r="E1372" s="1405">
        <f>E1323+E1324+E1325+E1326+E1342+E1343+E1344+E1345+E1346</f>
        <v>983258</v>
      </c>
      <c r="F1372" s="1405">
        <f t="shared" ref="F1372:AL1372" si="1433">F1323+F1324+F1325+F1326+F1342+F1343+F1344+F1345+F1346</f>
        <v>1765424</v>
      </c>
      <c r="G1372" s="1405">
        <f t="shared" si="1433"/>
        <v>0</v>
      </c>
      <c r="H1372" s="1405">
        <f t="shared" si="1433"/>
        <v>0</v>
      </c>
      <c r="I1372" s="1405">
        <f t="shared" si="1433"/>
        <v>0</v>
      </c>
      <c r="J1372" s="1405">
        <f t="shared" si="1433"/>
        <v>0</v>
      </c>
      <c r="K1372" s="1405">
        <f t="shared" si="1433"/>
        <v>0</v>
      </c>
      <c r="L1372" s="1405">
        <f t="shared" si="1433"/>
        <v>0</v>
      </c>
      <c r="M1372" s="1405">
        <f t="shared" si="1433"/>
        <v>0</v>
      </c>
      <c r="N1372" s="1405">
        <f t="shared" si="1433"/>
        <v>0</v>
      </c>
      <c r="O1372" s="1405">
        <f t="shared" si="1433"/>
        <v>0</v>
      </c>
      <c r="P1372" s="1405">
        <f t="shared" si="1433"/>
        <v>0</v>
      </c>
      <c r="Q1372" s="1405">
        <f t="shared" si="1433"/>
        <v>0</v>
      </c>
      <c r="R1372" s="1405">
        <f t="shared" si="1433"/>
        <v>0</v>
      </c>
      <c r="S1372" s="1405">
        <f t="shared" si="1433"/>
        <v>983258</v>
      </c>
      <c r="T1372" s="1405">
        <f t="shared" si="1433"/>
        <v>1765424</v>
      </c>
      <c r="U1372" s="1405">
        <f t="shared" si="1433"/>
        <v>0</v>
      </c>
      <c r="V1372" s="1405">
        <f t="shared" si="1433"/>
        <v>0</v>
      </c>
      <c r="W1372" s="1405">
        <f t="shared" si="1433"/>
        <v>0</v>
      </c>
      <c r="X1372" s="1405">
        <f t="shared" si="1433"/>
        <v>2748682</v>
      </c>
      <c r="Y1372" s="1405">
        <f t="shared" si="1433"/>
        <v>0</v>
      </c>
      <c r="Z1372" s="1405">
        <f t="shared" si="1433"/>
        <v>8902</v>
      </c>
      <c r="AA1372" s="1405">
        <f t="shared" si="1433"/>
        <v>0</v>
      </c>
      <c r="AB1372" s="1405">
        <f t="shared" si="1433"/>
        <v>0</v>
      </c>
      <c r="AC1372" s="1405">
        <f t="shared" si="1433"/>
        <v>0</v>
      </c>
      <c r="AD1372" s="1405">
        <f t="shared" si="1433"/>
        <v>0</v>
      </c>
      <c r="AE1372" s="1405">
        <f t="shared" si="1433"/>
        <v>0</v>
      </c>
      <c r="AF1372" s="1405">
        <f t="shared" si="1433"/>
        <v>0</v>
      </c>
      <c r="AG1372" s="1405">
        <f t="shared" si="1433"/>
        <v>0</v>
      </c>
      <c r="AH1372" s="1405">
        <f t="shared" si="1433"/>
        <v>8902</v>
      </c>
      <c r="AI1372" s="1405">
        <f t="shared" si="1433"/>
        <v>0</v>
      </c>
      <c r="AJ1372" s="1405">
        <f t="shared" si="1433"/>
        <v>0</v>
      </c>
      <c r="AK1372" s="1405">
        <f t="shared" si="1433"/>
        <v>8902</v>
      </c>
      <c r="AL1372" s="1405">
        <f t="shared" si="1433"/>
        <v>2757584</v>
      </c>
      <c r="AM1372" s="1746"/>
    </row>
    <row r="1373" spans="1:39" x14ac:dyDescent="0.2">
      <c r="A1373" s="1404" t="s">
        <v>1309</v>
      </c>
      <c r="B1373" s="269"/>
      <c r="C1373" s="1406">
        <f t="shared" ref="C1373:D1373" si="1434">C1374-C1372</f>
        <v>0</v>
      </c>
      <c r="D1373" s="1406">
        <f t="shared" si="1434"/>
        <v>0</v>
      </c>
      <c r="E1373" s="1406">
        <f>E1374-E1372</f>
        <v>0</v>
      </c>
      <c r="F1373" s="1406">
        <f t="shared" ref="F1373" si="1435">F1374-F1372</f>
        <v>150000</v>
      </c>
      <c r="G1373" s="1406">
        <f t="shared" ref="G1373" si="1436">G1374-G1372</f>
        <v>0</v>
      </c>
      <c r="H1373" s="1406">
        <f t="shared" ref="H1373" si="1437">H1374-H1372</f>
        <v>0</v>
      </c>
      <c r="I1373" s="1406">
        <f t="shared" ref="I1373" si="1438">I1374-I1372</f>
        <v>0</v>
      </c>
      <c r="J1373" s="1406">
        <f t="shared" ref="J1373" si="1439">J1374-J1372</f>
        <v>0</v>
      </c>
      <c r="K1373" s="1406">
        <f t="shared" ref="K1373" si="1440">K1374-K1372</f>
        <v>0</v>
      </c>
      <c r="L1373" s="1406">
        <f t="shared" ref="L1373" si="1441">L1374-L1372</f>
        <v>0</v>
      </c>
      <c r="M1373" s="1406">
        <f t="shared" ref="M1373" si="1442">M1374-M1372</f>
        <v>0</v>
      </c>
      <c r="N1373" s="1406">
        <f t="shared" ref="N1373" si="1443">N1374-N1372</f>
        <v>0</v>
      </c>
      <c r="O1373" s="1406">
        <f t="shared" ref="O1373" si="1444">O1374-O1372</f>
        <v>0</v>
      </c>
      <c r="P1373" s="1406">
        <f t="shared" ref="P1373" si="1445">P1374-P1372</f>
        <v>0</v>
      </c>
      <c r="Q1373" s="1406">
        <f t="shared" ref="Q1373" si="1446">Q1374-Q1372</f>
        <v>0</v>
      </c>
      <c r="R1373" s="1406">
        <f t="shared" ref="R1373" si="1447">R1374-R1372</f>
        <v>0</v>
      </c>
      <c r="S1373" s="1406">
        <f t="shared" ref="S1373" si="1448">S1374-S1372</f>
        <v>0</v>
      </c>
      <c r="T1373" s="1406">
        <f t="shared" ref="T1373" si="1449">T1374-T1372</f>
        <v>150000</v>
      </c>
      <c r="U1373" s="1406">
        <f t="shared" ref="U1373" si="1450">U1374-U1372</f>
        <v>0</v>
      </c>
      <c r="V1373" s="1406">
        <f t="shared" ref="V1373" si="1451">V1374-V1372</f>
        <v>0</v>
      </c>
      <c r="W1373" s="1406">
        <f t="shared" ref="W1373" si="1452">W1374-W1372</f>
        <v>0</v>
      </c>
      <c r="X1373" s="1406">
        <f t="shared" ref="X1373" si="1453">X1374-X1372</f>
        <v>150000</v>
      </c>
      <c r="Y1373" s="1406">
        <f t="shared" ref="Y1373" si="1454">Y1374-Y1372</f>
        <v>0</v>
      </c>
      <c r="Z1373" s="1406">
        <f t="shared" ref="Z1373" si="1455">Z1374-Z1372</f>
        <v>0</v>
      </c>
      <c r="AA1373" s="1406">
        <f t="shared" ref="AA1373" si="1456">AA1374-AA1372</f>
        <v>0</v>
      </c>
      <c r="AB1373" s="1406">
        <f t="shared" ref="AB1373" si="1457">AB1374-AB1372</f>
        <v>0</v>
      </c>
      <c r="AC1373" s="1406">
        <f t="shared" ref="AC1373" si="1458">AC1374-AC1372</f>
        <v>0</v>
      </c>
      <c r="AD1373" s="1406">
        <f t="shared" ref="AD1373" si="1459">AD1374-AD1372</f>
        <v>0</v>
      </c>
      <c r="AE1373" s="1406">
        <f t="shared" ref="AE1373" si="1460">AE1374-AE1372</f>
        <v>0</v>
      </c>
      <c r="AF1373" s="1406">
        <f t="shared" ref="AF1373" si="1461">AF1374-AF1372</f>
        <v>0</v>
      </c>
      <c r="AG1373" s="1406">
        <f t="shared" ref="AG1373" si="1462">AG1374-AG1372</f>
        <v>0</v>
      </c>
      <c r="AH1373" s="1406">
        <f t="shared" ref="AH1373" si="1463">AH1374-AH1372</f>
        <v>0</v>
      </c>
      <c r="AI1373" s="1406">
        <f t="shared" ref="AI1373" si="1464">AI1374-AI1372</f>
        <v>0</v>
      </c>
      <c r="AJ1373" s="1406">
        <f t="shared" ref="AJ1373" si="1465">AJ1374-AJ1372</f>
        <v>0</v>
      </c>
      <c r="AK1373" s="1406">
        <f t="shared" ref="AK1373" si="1466">AK1374-AK1372</f>
        <v>0</v>
      </c>
      <c r="AL1373" s="1406">
        <f t="shared" ref="AL1373" si="1467">AL1374-AL1372</f>
        <v>150000</v>
      </c>
      <c r="AM1373" s="1746"/>
    </row>
    <row r="1374" spans="1:39" x14ac:dyDescent="0.2">
      <c r="A1374" s="34" t="s">
        <v>204</v>
      </c>
      <c r="B1374" s="60"/>
      <c r="C1374" s="60">
        <f t="shared" ref="C1374:AL1374" si="1468">SUM(C1323:C1371)</f>
        <v>0</v>
      </c>
      <c r="D1374" s="60">
        <f t="shared" si="1468"/>
        <v>0</v>
      </c>
      <c r="E1374" s="60">
        <f t="shared" si="1468"/>
        <v>983258</v>
      </c>
      <c r="F1374" s="60">
        <f t="shared" si="1468"/>
        <v>1915424</v>
      </c>
      <c r="G1374" s="60">
        <f t="shared" si="1468"/>
        <v>0</v>
      </c>
      <c r="H1374" s="60">
        <f t="shared" si="1468"/>
        <v>0</v>
      </c>
      <c r="I1374" s="60">
        <f t="shared" si="1468"/>
        <v>0</v>
      </c>
      <c r="J1374" s="60">
        <f t="shared" si="1468"/>
        <v>0</v>
      </c>
      <c r="K1374" s="60">
        <f t="shared" si="1468"/>
        <v>0</v>
      </c>
      <c r="L1374" s="60">
        <f t="shared" si="1468"/>
        <v>0</v>
      </c>
      <c r="M1374" s="60">
        <f t="shared" si="1468"/>
        <v>0</v>
      </c>
      <c r="N1374" s="60">
        <f t="shared" si="1468"/>
        <v>0</v>
      </c>
      <c r="O1374" s="60">
        <f t="shared" si="1468"/>
        <v>0</v>
      </c>
      <c r="P1374" s="60">
        <f t="shared" si="1468"/>
        <v>0</v>
      </c>
      <c r="Q1374" s="60">
        <f>SUM(Q1323:Q1371)</f>
        <v>0</v>
      </c>
      <c r="R1374" s="60">
        <f>SUM(R1323:R1371)</f>
        <v>0</v>
      </c>
      <c r="S1374" s="60">
        <f t="shared" si="1468"/>
        <v>983258</v>
      </c>
      <c r="T1374" s="60">
        <f t="shared" si="1468"/>
        <v>1915424</v>
      </c>
      <c r="U1374" s="60">
        <f t="shared" si="1468"/>
        <v>0</v>
      </c>
      <c r="V1374" s="60">
        <f t="shared" si="1468"/>
        <v>0</v>
      </c>
      <c r="W1374" s="60">
        <f>SUM(W1323:W1371)</f>
        <v>0</v>
      </c>
      <c r="X1374" s="60">
        <f t="shared" si="1468"/>
        <v>2898682</v>
      </c>
      <c r="Y1374" s="60">
        <f t="shared" si="1468"/>
        <v>0</v>
      </c>
      <c r="Z1374" s="60">
        <f t="shared" si="1468"/>
        <v>8902</v>
      </c>
      <c r="AA1374" s="60">
        <f>SUM(AA1323:AA1371)</f>
        <v>0</v>
      </c>
      <c r="AB1374" s="60">
        <f t="shared" si="1468"/>
        <v>0</v>
      </c>
      <c r="AC1374" s="60">
        <f t="shared" si="1468"/>
        <v>0</v>
      </c>
      <c r="AD1374" s="60">
        <f t="shared" si="1468"/>
        <v>0</v>
      </c>
      <c r="AE1374" s="60">
        <f>SUM(AE1323:AE1371)</f>
        <v>0</v>
      </c>
      <c r="AF1374" s="60">
        <f>SUM(AF1323:AF1371)</f>
        <v>0</v>
      </c>
      <c r="AG1374" s="60">
        <f t="shared" si="1468"/>
        <v>0</v>
      </c>
      <c r="AH1374" s="60">
        <f t="shared" si="1468"/>
        <v>8902</v>
      </c>
      <c r="AI1374" s="60">
        <f t="shared" si="1468"/>
        <v>0</v>
      </c>
      <c r="AJ1374" s="60">
        <f>SUM(AJ1323:AJ1371)</f>
        <v>0</v>
      </c>
      <c r="AK1374" s="60">
        <f t="shared" si="1468"/>
        <v>8902</v>
      </c>
      <c r="AL1374" s="60">
        <f t="shared" si="1468"/>
        <v>2907584</v>
      </c>
      <c r="AM1374" s="1747"/>
    </row>
    <row r="1375" spans="1:39" ht="11.25" customHeight="1" x14ac:dyDescent="0.2">
      <c r="A1375" s="122" t="s">
        <v>832</v>
      </c>
      <c r="B1375" s="269">
        <v>111</v>
      </c>
      <c r="C1375" s="123">
        <f t="shared" ref="C1375:AL1375" si="1469">C1063+C1115+C1167+C1219+C1271+C1323</f>
        <v>0</v>
      </c>
      <c r="D1375" s="964">
        <f t="shared" si="1469"/>
        <v>0</v>
      </c>
      <c r="E1375" s="964">
        <f t="shared" si="1469"/>
        <v>3759612.01</v>
      </c>
      <c r="F1375" s="964">
        <f t="shared" si="1469"/>
        <v>8711554.8699999992</v>
      </c>
      <c r="G1375" s="964">
        <f t="shared" si="1469"/>
        <v>0</v>
      </c>
      <c r="H1375" s="964">
        <f t="shared" si="1469"/>
        <v>0</v>
      </c>
      <c r="I1375" s="964">
        <f t="shared" si="1469"/>
        <v>0</v>
      </c>
      <c r="J1375" s="964">
        <f t="shared" si="1469"/>
        <v>0</v>
      </c>
      <c r="K1375" s="964">
        <f t="shared" si="1469"/>
        <v>0</v>
      </c>
      <c r="L1375" s="964">
        <f t="shared" si="1469"/>
        <v>0</v>
      </c>
      <c r="M1375" s="964">
        <f t="shared" si="1469"/>
        <v>0</v>
      </c>
      <c r="N1375" s="964">
        <f t="shared" si="1469"/>
        <v>0</v>
      </c>
      <c r="O1375" s="964">
        <f t="shared" si="1469"/>
        <v>0</v>
      </c>
      <c r="P1375" s="964">
        <f t="shared" si="1469"/>
        <v>0</v>
      </c>
      <c r="Q1375" s="964">
        <f t="shared" si="1469"/>
        <v>0</v>
      </c>
      <c r="R1375" s="964">
        <f t="shared" si="1469"/>
        <v>0</v>
      </c>
      <c r="S1375" s="964">
        <f t="shared" si="1469"/>
        <v>3759612.01</v>
      </c>
      <c r="T1375" s="964">
        <f t="shared" si="1469"/>
        <v>8711554.8699999992</v>
      </c>
      <c r="U1375" s="964">
        <f t="shared" si="1469"/>
        <v>0</v>
      </c>
      <c r="V1375" s="964">
        <f t="shared" si="1469"/>
        <v>0</v>
      </c>
      <c r="W1375" s="964">
        <f t="shared" si="1469"/>
        <v>0</v>
      </c>
      <c r="X1375" s="964">
        <f t="shared" si="1469"/>
        <v>12471166.879999999</v>
      </c>
      <c r="Y1375" s="964">
        <f t="shared" si="1469"/>
        <v>0</v>
      </c>
      <c r="Z1375" s="964">
        <f t="shared" si="1469"/>
        <v>365874.88</v>
      </c>
      <c r="AA1375" s="964">
        <f>AA1063+AA1115+AA1167+AA1219+AA1271+AA1323</f>
        <v>0</v>
      </c>
      <c r="AB1375" s="964">
        <f t="shared" si="1469"/>
        <v>21000</v>
      </c>
      <c r="AC1375" s="964">
        <f t="shared" si="1469"/>
        <v>0</v>
      </c>
      <c r="AD1375" s="964">
        <f t="shared" si="1469"/>
        <v>317704</v>
      </c>
      <c r="AE1375" s="964">
        <f t="shared" si="1469"/>
        <v>0</v>
      </c>
      <c r="AF1375" s="964">
        <f t="shared" si="1469"/>
        <v>0</v>
      </c>
      <c r="AG1375" s="964">
        <f t="shared" si="1469"/>
        <v>0</v>
      </c>
      <c r="AH1375" s="964">
        <f t="shared" si="1469"/>
        <v>683578.88</v>
      </c>
      <c r="AI1375" s="964">
        <f t="shared" si="1469"/>
        <v>21000</v>
      </c>
      <c r="AJ1375" s="964">
        <f t="shared" si="1469"/>
        <v>0</v>
      </c>
      <c r="AK1375" s="964">
        <f t="shared" si="1469"/>
        <v>704578.88</v>
      </c>
      <c r="AL1375" s="964">
        <f t="shared" si="1469"/>
        <v>13175745.76</v>
      </c>
      <c r="AM1375" s="1745" t="s">
        <v>263</v>
      </c>
    </row>
    <row r="1376" spans="1:39" x14ac:dyDescent="0.2">
      <c r="A1376" s="122" t="s">
        <v>833</v>
      </c>
      <c r="B1376" s="269">
        <v>112</v>
      </c>
      <c r="C1376" s="123">
        <f t="shared" ref="C1376:AL1376" si="1470">C1064+C1116+C1168+C1220+C1272+C1324</f>
        <v>0</v>
      </c>
      <c r="D1376" s="964">
        <f t="shared" si="1470"/>
        <v>0</v>
      </c>
      <c r="E1376" s="964">
        <f t="shared" si="1470"/>
        <v>0</v>
      </c>
      <c r="F1376" s="964">
        <f t="shared" si="1470"/>
        <v>74050.14</v>
      </c>
      <c r="G1376" s="964">
        <f t="shared" si="1470"/>
        <v>0</v>
      </c>
      <c r="H1376" s="964">
        <f t="shared" si="1470"/>
        <v>0</v>
      </c>
      <c r="I1376" s="964">
        <f t="shared" si="1470"/>
        <v>0</v>
      </c>
      <c r="J1376" s="964">
        <f t="shared" si="1470"/>
        <v>0</v>
      </c>
      <c r="K1376" s="964">
        <f t="shared" si="1470"/>
        <v>0</v>
      </c>
      <c r="L1376" s="964">
        <f t="shared" si="1470"/>
        <v>0</v>
      </c>
      <c r="M1376" s="964">
        <f t="shared" si="1470"/>
        <v>0</v>
      </c>
      <c r="N1376" s="964">
        <f t="shared" si="1470"/>
        <v>0</v>
      </c>
      <c r="O1376" s="964">
        <f t="shared" si="1470"/>
        <v>0</v>
      </c>
      <c r="P1376" s="964">
        <f t="shared" si="1470"/>
        <v>0</v>
      </c>
      <c r="Q1376" s="964">
        <f t="shared" si="1470"/>
        <v>0</v>
      </c>
      <c r="R1376" s="964">
        <f t="shared" si="1470"/>
        <v>0</v>
      </c>
      <c r="S1376" s="964">
        <f t="shared" si="1470"/>
        <v>0</v>
      </c>
      <c r="T1376" s="964">
        <f t="shared" si="1470"/>
        <v>74050.14</v>
      </c>
      <c r="U1376" s="964">
        <f t="shared" si="1470"/>
        <v>0</v>
      </c>
      <c r="V1376" s="964">
        <f t="shared" si="1470"/>
        <v>0</v>
      </c>
      <c r="W1376" s="964">
        <f t="shared" si="1470"/>
        <v>0</v>
      </c>
      <c r="X1376" s="964">
        <f t="shared" si="1470"/>
        <v>74050.14</v>
      </c>
      <c r="Y1376" s="964">
        <f t="shared" si="1470"/>
        <v>0</v>
      </c>
      <c r="Z1376" s="964">
        <f t="shared" si="1470"/>
        <v>0</v>
      </c>
      <c r="AA1376" s="964">
        <f>AA1064+AA1116+AA1168+AA1220+AA1272+AA1324</f>
        <v>0</v>
      </c>
      <c r="AB1376" s="964">
        <f t="shared" si="1470"/>
        <v>0</v>
      </c>
      <c r="AC1376" s="964">
        <f t="shared" si="1470"/>
        <v>0</v>
      </c>
      <c r="AD1376" s="964">
        <f t="shared" si="1470"/>
        <v>0</v>
      </c>
      <c r="AE1376" s="964">
        <f t="shared" si="1470"/>
        <v>0</v>
      </c>
      <c r="AF1376" s="964">
        <f t="shared" si="1470"/>
        <v>0</v>
      </c>
      <c r="AG1376" s="964">
        <f t="shared" si="1470"/>
        <v>0</v>
      </c>
      <c r="AH1376" s="964">
        <f t="shared" si="1470"/>
        <v>0</v>
      </c>
      <c r="AI1376" s="964">
        <f t="shared" si="1470"/>
        <v>0</v>
      </c>
      <c r="AJ1376" s="964">
        <f t="shared" si="1470"/>
        <v>0</v>
      </c>
      <c r="AK1376" s="964">
        <f t="shared" si="1470"/>
        <v>0</v>
      </c>
      <c r="AL1376" s="964">
        <f t="shared" si="1470"/>
        <v>74050.14</v>
      </c>
      <c r="AM1376" s="1746"/>
    </row>
    <row r="1377" spans="1:39" x14ac:dyDescent="0.2">
      <c r="A1377" s="124" t="s">
        <v>834</v>
      </c>
      <c r="B1377" s="268">
        <v>119</v>
      </c>
      <c r="C1377" s="123">
        <f t="shared" ref="C1377:Z1377" si="1471">C1065+C1117+C1169+C1221+C1273+C1325</f>
        <v>0</v>
      </c>
      <c r="D1377" s="964">
        <f t="shared" si="1471"/>
        <v>0</v>
      </c>
      <c r="E1377" s="964">
        <f t="shared" si="1471"/>
        <v>23453.179999999993</v>
      </c>
      <c r="F1377" s="964">
        <f t="shared" si="1471"/>
        <v>2465000</v>
      </c>
      <c r="G1377" s="964">
        <f t="shared" si="1471"/>
        <v>0</v>
      </c>
      <c r="H1377" s="964">
        <f t="shared" si="1471"/>
        <v>0</v>
      </c>
      <c r="I1377" s="964">
        <f t="shared" si="1471"/>
        <v>0</v>
      </c>
      <c r="J1377" s="964">
        <f t="shared" si="1471"/>
        <v>0</v>
      </c>
      <c r="K1377" s="964">
        <f t="shared" si="1471"/>
        <v>0</v>
      </c>
      <c r="L1377" s="964">
        <f t="shared" si="1471"/>
        <v>0</v>
      </c>
      <c r="M1377" s="964">
        <f t="shared" si="1471"/>
        <v>0</v>
      </c>
      <c r="N1377" s="964">
        <f t="shared" si="1471"/>
        <v>0</v>
      </c>
      <c r="O1377" s="964">
        <f t="shared" si="1471"/>
        <v>0</v>
      </c>
      <c r="P1377" s="964">
        <f t="shared" si="1471"/>
        <v>0</v>
      </c>
      <c r="Q1377" s="964">
        <f t="shared" si="1471"/>
        <v>0</v>
      </c>
      <c r="R1377" s="964">
        <f t="shared" si="1471"/>
        <v>0</v>
      </c>
      <c r="S1377" s="964">
        <f t="shared" si="1471"/>
        <v>23453.179999999993</v>
      </c>
      <c r="T1377" s="964">
        <f t="shared" si="1471"/>
        <v>2465000</v>
      </c>
      <c r="U1377" s="964">
        <f t="shared" si="1471"/>
        <v>0</v>
      </c>
      <c r="V1377" s="964">
        <f t="shared" si="1471"/>
        <v>0</v>
      </c>
      <c r="W1377" s="964">
        <f t="shared" si="1471"/>
        <v>0</v>
      </c>
      <c r="X1377" s="964">
        <f t="shared" si="1471"/>
        <v>2488453.1799999997</v>
      </c>
      <c r="Y1377" s="964">
        <f t="shared" si="1471"/>
        <v>0</v>
      </c>
      <c r="Z1377" s="964">
        <f t="shared" si="1471"/>
        <v>294776</v>
      </c>
      <c r="AA1377" s="964">
        <f>AA1065+AA1117+AA1169+AA1221+AA1273+AA1325</f>
        <v>0</v>
      </c>
      <c r="AB1377" s="964">
        <f t="shared" ref="AB1377:AL1377" si="1472">AB1065+AB1117+AB1169+AB1221+AB1273+AB1325</f>
        <v>13000</v>
      </c>
      <c r="AC1377" s="964">
        <f t="shared" si="1472"/>
        <v>0</v>
      </c>
      <c r="AD1377" s="964">
        <f t="shared" si="1472"/>
        <v>135600</v>
      </c>
      <c r="AE1377" s="964">
        <f t="shared" si="1472"/>
        <v>0</v>
      </c>
      <c r="AF1377" s="964">
        <f t="shared" si="1472"/>
        <v>0</v>
      </c>
      <c r="AG1377" s="964">
        <f t="shared" si="1472"/>
        <v>0</v>
      </c>
      <c r="AH1377" s="964">
        <f t="shared" si="1472"/>
        <v>430376</v>
      </c>
      <c r="AI1377" s="964">
        <f t="shared" si="1472"/>
        <v>13000</v>
      </c>
      <c r="AJ1377" s="964">
        <f t="shared" si="1472"/>
        <v>0</v>
      </c>
      <c r="AK1377" s="964">
        <f t="shared" si="1472"/>
        <v>443376</v>
      </c>
      <c r="AL1377" s="964">
        <f t="shared" si="1472"/>
        <v>2931829.1799999997</v>
      </c>
      <c r="AM1377" s="1746"/>
    </row>
    <row r="1378" spans="1:39" x14ac:dyDescent="0.2">
      <c r="A1378" s="1170">
        <v>214</v>
      </c>
      <c r="B1378" s="1053">
        <v>112</v>
      </c>
      <c r="C1378" s="12"/>
      <c r="D1378" s="964">
        <f t="shared" ref="D1378:Z1378" si="1473">D1066+D1118+D1170+D1222+D1274+D1326</f>
        <v>0</v>
      </c>
      <c r="E1378" s="964">
        <f t="shared" si="1473"/>
        <v>0</v>
      </c>
      <c r="F1378" s="964">
        <f t="shared" si="1473"/>
        <v>0</v>
      </c>
      <c r="G1378" s="964">
        <f t="shared" si="1473"/>
        <v>0</v>
      </c>
      <c r="H1378" s="964">
        <f t="shared" si="1473"/>
        <v>0</v>
      </c>
      <c r="I1378" s="964">
        <f t="shared" si="1473"/>
        <v>0</v>
      </c>
      <c r="J1378" s="964">
        <f t="shared" si="1473"/>
        <v>0</v>
      </c>
      <c r="K1378" s="964">
        <f t="shared" si="1473"/>
        <v>0</v>
      </c>
      <c r="L1378" s="964">
        <f t="shared" si="1473"/>
        <v>0</v>
      </c>
      <c r="M1378" s="964">
        <f t="shared" si="1473"/>
        <v>0</v>
      </c>
      <c r="N1378" s="964">
        <f t="shared" si="1473"/>
        <v>0</v>
      </c>
      <c r="O1378" s="964">
        <f t="shared" si="1473"/>
        <v>0</v>
      </c>
      <c r="P1378" s="964">
        <f t="shared" si="1473"/>
        <v>0</v>
      </c>
      <c r="Q1378" s="964">
        <f t="shared" si="1473"/>
        <v>0</v>
      </c>
      <c r="R1378" s="964">
        <f t="shared" si="1473"/>
        <v>0</v>
      </c>
      <c r="S1378" s="964">
        <f t="shared" si="1473"/>
        <v>0</v>
      </c>
      <c r="T1378" s="964">
        <f t="shared" si="1473"/>
        <v>0</v>
      </c>
      <c r="U1378" s="964">
        <f t="shared" si="1473"/>
        <v>0</v>
      </c>
      <c r="V1378" s="964">
        <f t="shared" si="1473"/>
        <v>0</v>
      </c>
      <c r="W1378" s="964">
        <f t="shared" si="1473"/>
        <v>0</v>
      </c>
      <c r="X1378" s="964">
        <f t="shared" si="1473"/>
        <v>0</v>
      </c>
      <c r="Y1378" s="964">
        <f t="shared" si="1473"/>
        <v>0</v>
      </c>
      <c r="Z1378" s="964">
        <f t="shared" si="1473"/>
        <v>0</v>
      </c>
      <c r="AA1378" s="964">
        <f>AA1066+AA1118+AA1170+AA1222+AA1274+AA1326</f>
        <v>0</v>
      </c>
      <c r="AB1378" s="964">
        <f t="shared" ref="AB1378:AL1378" si="1474">AB1066+AB1118+AB1170+AB1222+AB1274+AB1326</f>
        <v>0</v>
      </c>
      <c r="AC1378" s="964">
        <f t="shared" si="1474"/>
        <v>0</v>
      </c>
      <c r="AD1378" s="964">
        <f t="shared" si="1474"/>
        <v>0</v>
      </c>
      <c r="AE1378" s="964">
        <f t="shared" si="1474"/>
        <v>0</v>
      </c>
      <c r="AF1378" s="964">
        <f t="shared" si="1474"/>
        <v>0</v>
      </c>
      <c r="AG1378" s="964">
        <f t="shared" si="1474"/>
        <v>0</v>
      </c>
      <c r="AH1378" s="964">
        <f t="shared" si="1474"/>
        <v>0</v>
      </c>
      <c r="AI1378" s="964">
        <f t="shared" si="1474"/>
        <v>0</v>
      </c>
      <c r="AJ1378" s="964">
        <f t="shared" si="1474"/>
        <v>0</v>
      </c>
      <c r="AK1378" s="964">
        <f t="shared" si="1474"/>
        <v>0</v>
      </c>
      <c r="AL1378" s="964">
        <f t="shared" si="1474"/>
        <v>0</v>
      </c>
      <c r="AM1378" s="1746"/>
    </row>
    <row r="1379" spans="1:39" x14ac:dyDescent="0.2">
      <c r="A1379" s="122" t="s">
        <v>835</v>
      </c>
      <c r="B1379" s="269">
        <v>244</v>
      </c>
      <c r="C1379" s="123">
        <f t="shared" ref="C1379:AL1379" si="1475">C1067+C1119+C1171+C1223+C1275+C1327</f>
        <v>0</v>
      </c>
      <c r="D1379" s="964">
        <f t="shared" si="1475"/>
        <v>0</v>
      </c>
      <c r="E1379" s="964">
        <f t="shared" si="1475"/>
        <v>3572.85</v>
      </c>
      <c r="F1379" s="964">
        <f t="shared" si="1475"/>
        <v>3000</v>
      </c>
      <c r="G1379" s="964">
        <f t="shared" si="1475"/>
        <v>0</v>
      </c>
      <c r="H1379" s="964">
        <f t="shared" si="1475"/>
        <v>0</v>
      </c>
      <c r="I1379" s="964">
        <f t="shared" si="1475"/>
        <v>0</v>
      </c>
      <c r="J1379" s="964">
        <f t="shared" si="1475"/>
        <v>0</v>
      </c>
      <c r="K1379" s="964">
        <f t="shared" si="1475"/>
        <v>0</v>
      </c>
      <c r="L1379" s="964">
        <f t="shared" si="1475"/>
        <v>0</v>
      </c>
      <c r="M1379" s="964">
        <f t="shared" si="1475"/>
        <v>0</v>
      </c>
      <c r="N1379" s="964">
        <f t="shared" si="1475"/>
        <v>0</v>
      </c>
      <c r="O1379" s="964">
        <f t="shared" si="1475"/>
        <v>0</v>
      </c>
      <c r="P1379" s="964">
        <f t="shared" si="1475"/>
        <v>0</v>
      </c>
      <c r="Q1379" s="964">
        <f t="shared" si="1475"/>
        <v>0</v>
      </c>
      <c r="R1379" s="964">
        <f t="shared" si="1475"/>
        <v>0</v>
      </c>
      <c r="S1379" s="964">
        <f t="shared" si="1475"/>
        <v>3572.85</v>
      </c>
      <c r="T1379" s="964">
        <f t="shared" si="1475"/>
        <v>3000</v>
      </c>
      <c r="U1379" s="964">
        <f t="shared" si="1475"/>
        <v>0</v>
      </c>
      <c r="V1379" s="964">
        <f t="shared" si="1475"/>
        <v>0</v>
      </c>
      <c r="W1379" s="964">
        <f t="shared" si="1475"/>
        <v>0</v>
      </c>
      <c r="X1379" s="964">
        <f t="shared" si="1475"/>
        <v>6572.85</v>
      </c>
      <c r="Y1379" s="964">
        <f t="shared" si="1475"/>
        <v>0</v>
      </c>
      <c r="Z1379" s="964">
        <f t="shared" si="1475"/>
        <v>0</v>
      </c>
      <c r="AA1379" s="964">
        <f>AA1067+AA1119+AA1171+AA1223+AA1275+AA1327</f>
        <v>0</v>
      </c>
      <c r="AB1379" s="964">
        <f t="shared" si="1475"/>
        <v>0</v>
      </c>
      <c r="AC1379" s="964">
        <f t="shared" si="1475"/>
        <v>0</v>
      </c>
      <c r="AD1379" s="964">
        <f t="shared" si="1475"/>
        <v>0</v>
      </c>
      <c r="AE1379" s="964">
        <f t="shared" si="1475"/>
        <v>0</v>
      </c>
      <c r="AF1379" s="964">
        <f t="shared" si="1475"/>
        <v>0</v>
      </c>
      <c r="AG1379" s="964">
        <f t="shared" si="1475"/>
        <v>0</v>
      </c>
      <c r="AH1379" s="964">
        <f t="shared" si="1475"/>
        <v>0</v>
      </c>
      <c r="AI1379" s="964">
        <f t="shared" si="1475"/>
        <v>0</v>
      </c>
      <c r="AJ1379" s="964">
        <f t="shared" si="1475"/>
        <v>0</v>
      </c>
      <c r="AK1379" s="964">
        <f t="shared" si="1475"/>
        <v>0</v>
      </c>
      <c r="AL1379" s="964">
        <f t="shared" si="1475"/>
        <v>6572.85</v>
      </c>
      <c r="AM1379" s="1746"/>
    </row>
    <row r="1380" spans="1:39" ht="12" customHeight="1" x14ac:dyDescent="0.2">
      <c r="A1380" s="1058" t="s">
        <v>831</v>
      </c>
      <c r="B1380" s="272"/>
      <c r="C1380" s="1059">
        <f t="shared" ref="C1380:AL1380" si="1476">C1381+C1382</f>
        <v>0</v>
      </c>
      <c r="D1380" s="1059">
        <f t="shared" si="1476"/>
        <v>0</v>
      </c>
      <c r="E1380" s="1059">
        <f t="shared" si="1476"/>
        <v>0</v>
      </c>
      <c r="F1380" s="1059">
        <f t="shared" si="1476"/>
        <v>0</v>
      </c>
      <c r="G1380" s="1059">
        <f t="shared" si="1476"/>
        <v>0</v>
      </c>
      <c r="H1380" s="1059">
        <f t="shared" si="1476"/>
        <v>0</v>
      </c>
      <c r="I1380" s="1059">
        <f t="shared" si="1476"/>
        <v>0</v>
      </c>
      <c r="J1380" s="1059">
        <f t="shared" si="1476"/>
        <v>0</v>
      </c>
      <c r="K1380" s="1059">
        <f t="shared" si="1476"/>
        <v>0</v>
      </c>
      <c r="L1380" s="1059">
        <f t="shared" si="1476"/>
        <v>0</v>
      </c>
      <c r="M1380" s="1059">
        <f t="shared" si="1476"/>
        <v>0</v>
      </c>
      <c r="N1380" s="1059">
        <f t="shared" si="1476"/>
        <v>0</v>
      </c>
      <c r="O1380" s="1059">
        <f t="shared" si="1476"/>
        <v>0</v>
      </c>
      <c r="P1380" s="1059">
        <f t="shared" si="1476"/>
        <v>0</v>
      </c>
      <c r="Q1380" s="1059">
        <f>Q1381+Q1382</f>
        <v>0</v>
      </c>
      <c r="R1380" s="1059">
        <f>R1381+R1382</f>
        <v>0</v>
      </c>
      <c r="S1380" s="1059">
        <f t="shared" si="1476"/>
        <v>0</v>
      </c>
      <c r="T1380" s="1059">
        <f t="shared" si="1476"/>
        <v>0</v>
      </c>
      <c r="U1380" s="1059">
        <f t="shared" si="1476"/>
        <v>0</v>
      </c>
      <c r="V1380" s="1059">
        <f t="shared" si="1476"/>
        <v>0</v>
      </c>
      <c r="W1380" s="1059">
        <f>W1381+W1382</f>
        <v>0</v>
      </c>
      <c r="X1380" s="1059">
        <f t="shared" si="1476"/>
        <v>0</v>
      </c>
      <c r="Y1380" s="1059">
        <f t="shared" si="1476"/>
        <v>0</v>
      </c>
      <c r="Z1380" s="1059">
        <f t="shared" si="1476"/>
        <v>0</v>
      </c>
      <c r="AA1380" s="1059">
        <f>AA1381+AA1382</f>
        <v>0</v>
      </c>
      <c r="AB1380" s="1059">
        <f t="shared" si="1476"/>
        <v>0</v>
      </c>
      <c r="AC1380" s="1059">
        <f t="shared" si="1476"/>
        <v>0</v>
      </c>
      <c r="AD1380" s="1059">
        <f t="shared" si="1476"/>
        <v>0</v>
      </c>
      <c r="AE1380" s="1059">
        <f>AE1381+AE1382</f>
        <v>0</v>
      </c>
      <c r="AF1380" s="1059">
        <f>AF1381+AF1382</f>
        <v>0</v>
      </c>
      <c r="AG1380" s="1059">
        <f t="shared" si="1476"/>
        <v>0</v>
      </c>
      <c r="AH1380" s="1059">
        <f t="shared" si="1476"/>
        <v>0</v>
      </c>
      <c r="AI1380" s="1059">
        <f t="shared" si="1476"/>
        <v>0</v>
      </c>
      <c r="AJ1380" s="1059">
        <f>AJ1381+AJ1382</f>
        <v>0</v>
      </c>
      <c r="AK1380" s="1059">
        <f t="shared" si="1476"/>
        <v>0</v>
      </c>
      <c r="AL1380" s="1059">
        <f t="shared" si="1476"/>
        <v>0</v>
      </c>
      <c r="AM1380" s="1746"/>
    </row>
    <row r="1381" spans="1:39" x14ac:dyDescent="0.2">
      <c r="A1381" s="1052">
        <v>222</v>
      </c>
      <c r="B1381" s="1053">
        <v>112</v>
      </c>
      <c r="C1381" s="123">
        <f t="shared" ref="C1381:AL1381" si="1477">C1068+C1120+C1172+C1224+C1276+C1328</f>
        <v>0</v>
      </c>
      <c r="D1381" s="964">
        <f t="shared" si="1477"/>
        <v>0</v>
      </c>
      <c r="E1381" s="964">
        <f t="shared" si="1477"/>
        <v>0</v>
      </c>
      <c r="F1381" s="964">
        <f t="shared" si="1477"/>
        <v>0</v>
      </c>
      <c r="G1381" s="964">
        <f t="shared" si="1477"/>
        <v>0</v>
      </c>
      <c r="H1381" s="964">
        <f t="shared" si="1477"/>
        <v>0</v>
      </c>
      <c r="I1381" s="964">
        <f t="shared" si="1477"/>
        <v>0</v>
      </c>
      <c r="J1381" s="964">
        <f t="shared" si="1477"/>
        <v>0</v>
      </c>
      <c r="K1381" s="964">
        <f t="shared" si="1477"/>
        <v>0</v>
      </c>
      <c r="L1381" s="964">
        <f t="shared" si="1477"/>
        <v>0</v>
      </c>
      <c r="M1381" s="964">
        <f t="shared" si="1477"/>
        <v>0</v>
      </c>
      <c r="N1381" s="964">
        <f t="shared" si="1477"/>
        <v>0</v>
      </c>
      <c r="O1381" s="964">
        <f t="shared" si="1477"/>
        <v>0</v>
      </c>
      <c r="P1381" s="964">
        <f t="shared" si="1477"/>
        <v>0</v>
      </c>
      <c r="Q1381" s="964">
        <f t="shared" si="1477"/>
        <v>0</v>
      </c>
      <c r="R1381" s="964">
        <f t="shared" si="1477"/>
        <v>0</v>
      </c>
      <c r="S1381" s="964">
        <f t="shared" si="1477"/>
        <v>0</v>
      </c>
      <c r="T1381" s="964">
        <f t="shared" si="1477"/>
        <v>0</v>
      </c>
      <c r="U1381" s="964">
        <f t="shared" si="1477"/>
        <v>0</v>
      </c>
      <c r="V1381" s="964">
        <f t="shared" si="1477"/>
        <v>0</v>
      </c>
      <c r="W1381" s="964">
        <f t="shared" si="1477"/>
        <v>0</v>
      </c>
      <c r="X1381" s="964">
        <f t="shared" si="1477"/>
        <v>0</v>
      </c>
      <c r="Y1381" s="964">
        <f t="shared" si="1477"/>
        <v>0</v>
      </c>
      <c r="Z1381" s="964">
        <f t="shared" si="1477"/>
        <v>0</v>
      </c>
      <c r="AA1381" s="964">
        <f>AA1068+AA1120+AA1172+AA1224+AA1276+AA1328</f>
        <v>0</v>
      </c>
      <c r="AB1381" s="964">
        <f t="shared" si="1477"/>
        <v>0</v>
      </c>
      <c r="AC1381" s="964">
        <f t="shared" si="1477"/>
        <v>0</v>
      </c>
      <c r="AD1381" s="964">
        <f t="shared" si="1477"/>
        <v>0</v>
      </c>
      <c r="AE1381" s="964">
        <f t="shared" si="1477"/>
        <v>0</v>
      </c>
      <c r="AF1381" s="964">
        <f t="shared" si="1477"/>
        <v>0</v>
      </c>
      <c r="AG1381" s="964">
        <f t="shared" si="1477"/>
        <v>0</v>
      </c>
      <c r="AH1381" s="964">
        <f t="shared" si="1477"/>
        <v>0</v>
      </c>
      <c r="AI1381" s="964">
        <f t="shared" si="1477"/>
        <v>0</v>
      </c>
      <c r="AJ1381" s="964">
        <f t="shared" si="1477"/>
        <v>0</v>
      </c>
      <c r="AK1381" s="964">
        <f t="shared" si="1477"/>
        <v>0</v>
      </c>
      <c r="AL1381" s="964">
        <f t="shared" si="1477"/>
        <v>0</v>
      </c>
      <c r="AM1381" s="1746"/>
    </row>
    <row r="1382" spans="1:39" x14ac:dyDescent="0.2">
      <c r="A1382" s="1052">
        <v>222</v>
      </c>
      <c r="B1382" s="1053">
        <v>244</v>
      </c>
      <c r="C1382" s="123">
        <f t="shared" ref="C1382:AL1382" si="1478">C1069+C1121+C1173+C1225+C1277+C1329</f>
        <v>0</v>
      </c>
      <c r="D1382" s="964">
        <f t="shared" si="1478"/>
        <v>0</v>
      </c>
      <c r="E1382" s="964">
        <f t="shared" si="1478"/>
        <v>0</v>
      </c>
      <c r="F1382" s="964">
        <f t="shared" si="1478"/>
        <v>0</v>
      </c>
      <c r="G1382" s="964">
        <f t="shared" si="1478"/>
        <v>0</v>
      </c>
      <c r="H1382" s="964">
        <f t="shared" si="1478"/>
        <v>0</v>
      </c>
      <c r="I1382" s="964">
        <f t="shared" si="1478"/>
        <v>0</v>
      </c>
      <c r="J1382" s="964">
        <f t="shared" si="1478"/>
        <v>0</v>
      </c>
      <c r="K1382" s="964">
        <f t="shared" si="1478"/>
        <v>0</v>
      </c>
      <c r="L1382" s="964">
        <f t="shared" si="1478"/>
        <v>0</v>
      </c>
      <c r="M1382" s="964">
        <f t="shared" si="1478"/>
        <v>0</v>
      </c>
      <c r="N1382" s="964">
        <f t="shared" si="1478"/>
        <v>0</v>
      </c>
      <c r="O1382" s="964">
        <f t="shared" si="1478"/>
        <v>0</v>
      </c>
      <c r="P1382" s="964">
        <f t="shared" si="1478"/>
        <v>0</v>
      </c>
      <c r="Q1382" s="964">
        <f t="shared" si="1478"/>
        <v>0</v>
      </c>
      <c r="R1382" s="964">
        <f t="shared" si="1478"/>
        <v>0</v>
      </c>
      <c r="S1382" s="964">
        <f t="shared" si="1478"/>
        <v>0</v>
      </c>
      <c r="T1382" s="964">
        <f t="shared" si="1478"/>
        <v>0</v>
      </c>
      <c r="U1382" s="964">
        <f t="shared" si="1478"/>
        <v>0</v>
      </c>
      <c r="V1382" s="964">
        <f t="shared" si="1478"/>
        <v>0</v>
      </c>
      <c r="W1382" s="964">
        <f t="shared" si="1478"/>
        <v>0</v>
      </c>
      <c r="X1382" s="964">
        <f t="shared" si="1478"/>
        <v>0</v>
      </c>
      <c r="Y1382" s="964">
        <f t="shared" si="1478"/>
        <v>0</v>
      </c>
      <c r="Z1382" s="964">
        <f t="shared" si="1478"/>
        <v>0</v>
      </c>
      <c r="AA1382" s="964">
        <f>AA1069+AA1121+AA1173+AA1225+AA1277+AA1329</f>
        <v>0</v>
      </c>
      <c r="AB1382" s="964">
        <f t="shared" si="1478"/>
        <v>0</v>
      </c>
      <c r="AC1382" s="964">
        <f t="shared" si="1478"/>
        <v>0</v>
      </c>
      <c r="AD1382" s="964">
        <f t="shared" si="1478"/>
        <v>0</v>
      </c>
      <c r="AE1382" s="964">
        <f t="shared" si="1478"/>
        <v>0</v>
      </c>
      <c r="AF1382" s="964">
        <f t="shared" si="1478"/>
        <v>0</v>
      </c>
      <c r="AG1382" s="964">
        <f t="shared" si="1478"/>
        <v>0</v>
      </c>
      <c r="AH1382" s="964">
        <f t="shared" si="1478"/>
        <v>0</v>
      </c>
      <c r="AI1382" s="964">
        <f t="shared" si="1478"/>
        <v>0</v>
      </c>
      <c r="AJ1382" s="964">
        <f t="shared" si="1478"/>
        <v>0</v>
      </c>
      <c r="AK1382" s="964">
        <f t="shared" si="1478"/>
        <v>0</v>
      </c>
      <c r="AL1382" s="964">
        <f t="shared" si="1478"/>
        <v>0</v>
      </c>
      <c r="AM1382" s="1746"/>
    </row>
    <row r="1383" spans="1:39" x14ac:dyDescent="0.2">
      <c r="A1383" s="125" t="s">
        <v>823</v>
      </c>
      <c r="B1383" s="268"/>
      <c r="C1383" s="1059">
        <f>C1070+C1122+C1174+C1226+C1278+C1330</f>
        <v>0</v>
      </c>
      <c r="D1383" s="1059">
        <f>D1384+D1385+D1386+D1387</f>
        <v>0</v>
      </c>
      <c r="E1383" s="1059">
        <f t="shared" ref="E1383:AL1383" si="1479">E1384+E1385+E1386+E1387</f>
        <v>0</v>
      </c>
      <c r="F1383" s="1059">
        <f t="shared" si="1479"/>
        <v>0</v>
      </c>
      <c r="G1383" s="1059">
        <f t="shared" si="1479"/>
        <v>0</v>
      </c>
      <c r="H1383" s="1059">
        <f t="shared" si="1479"/>
        <v>0</v>
      </c>
      <c r="I1383" s="1059">
        <f t="shared" si="1479"/>
        <v>0</v>
      </c>
      <c r="J1383" s="1059">
        <f t="shared" si="1479"/>
        <v>0</v>
      </c>
      <c r="K1383" s="1059">
        <f t="shared" si="1479"/>
        <v>0</v>
      </c>
      <c r="L1383" s="1059">
        <f t="shared" si="1479"/>
        <v>0</v>
      </c>
      <c r="M1383" s="1059">
        <f t="shared" si="1479"/>
        <v>0</v>
      </c>
      <c r="N1383" s="1059">
        <f t="shared" si="1479"/>
        <v>0</v>
      </c>
      <c r="O1383" s="1059">
        <f t="shared" si="1479"/>
        <v>0</v>
      </c>
      <c r="P1383" s="1059">
        <f t="shared" si="1479"/>
        <v>0</v>
      </c>
      <c r="Q1383" s="1059">
        <f>Q1384+Q1385+Q1386+Q1387</f>
        <v>0</v>
      </c>
      <c r="R1383" s="1059">
        <f>R1384+R1385+R1386+R1387</f>
        <v>0</v>
      </c>
      <c r="S1383" s="1059">
        <f t="shared" si="1479"/>
        <v>0</v>
      </c>
      <c r="T1383" s="1059">
        <f t="shared" si="1479"/>
        <v>0</v>
      </c>
      <c r="U1383" s="1059">
        <f t="shared" si="1479"/>
        <v>0</v>
      </c>
      <c r="V1383" s="1059">
        <f t="shared" si="1479"/>
        <v>0</v>
      </c>
      <c r="W1383" s="1059">
        <f t="shared" si="1479"/>
        <v>0</v>
      </c>
      <c r="X1383" s="1059">
        <f t="shared" si="1479"/>
        <v>0</v>
      </c>
      <c r="Y1383" s="1059">
        <f t="shared" si="1479"/>
        <v>0</v>
      </c>
      <c r="Z1383" s="1059">
        <f t="shared" si="1479"/>
        <v>608392</v>
      </c>
      <c r="AA1383" s="1059">
        <f>AA1384+AA1385+AA1386+AA1387</f>
        <v>0</v>
      </c>
      <c r="AB1383" s="1059">
        <f t="shared" si="1479"/>
        <v>0</v>
      </c>
      <c r="AC1383" s="1059">
        <f t="shared" si="1479"/>
        <v>0</v>
      </c>
      <c r="AD1383" s="1059">
        <f t="shared" si="1479"/>
        <v>0</v>
      </c>
      <c r="AE1383" s="1059">
        <f t="shared" si="1479"/>
        <v>0</v>
      </c>
      <c r="AF1383" s="1059">
        <f t="shared" si="1479"/>
        <v>0</v>
      </c>
      <c r="AG1383" s="1059">
        <f t="shared" si="1479"/>
        <v>0</v>
      </c>
      <c r="AH1383" s="1059">
        <f t="shared" si="1479"/>
        <v>608392</v>
      </c>
      <c r="AI1383" s="1059">
        <f t="shared" si="1479"/>
        <v>0</v>
      </c>
      <c r="AJ1383" s="1059">
        <f t="shared" si="1479"/>
        <v>0</v>
      </c>
      <c r="AK1383" s="1059">
        <f t="shared" si="1479"/>
        <v>608392</v>
      </c>
      <c r="AL1383" s="1059">
        <f t="shared" si="1479"/>
        <v>608392</v>
      </c>
      <c r="AM1383" s="1746"/>
    </row>
    <row r="1384" spans="1:39" x14ac:dyDescent="0.2">
      <c r="A1384" s="1054" t="s">
        <v>196</v>
      </c>
      <c r="B1384" s="1053">
        <v>247</v>
      </c>
      <c r="C1384" s="123">
        <f>C1071+C1123+C1175+C1227+C1279+C1331</f>
        <v>0</v>
      </c>
      <c r="D1384" s="964">
        <f t="shared" ref="D1384:AL1384" si="1480">D1070+D1122+D1174+D1226+D1278+D1330</f>
        <v>0</v>
      </c>
      <c r="E1384" s="964">
        <f t="shared" si="1480"/>
        <v>0</v>
      </c>
      <c r="F1384" s="964">
        <f t="shared" si="1480"/>
        <v>0</v>
      </c>
      <c r="G1384" s="964">
        <f t="shared" si="1480"/>
        <v>0</v>
      </c>
      <c r="H1384" s="964">
        <f t="shared" si="1480"/>
        <v>0</v>
      </c>
      <c r="I1384" s="964">
        <f t="shared" si="1480"/>
        <v>0</v>
      </c>
      <c r="J1384" s="964">
        <f t="shared" si="1480"/>
        <v>0</v>
      </c>
      <c r="K1384" s="964">
        <f t="shared" si="1480"/>
        <v>0</v>
      </c>
      <c r="L1384" s="964">
        <f t="shared" si="1480"/>
        <v>0</v>
      </c>
      <c r="M1384" s="964">
        <f t="shared" si="1480"/>
        <v>0</v>
      </c>
      <c r="N1384" s="964">
        <f t="shared" si="1480"/>
        <v>0</v>
      </c>
      <c r="O1384" s="964">
        <f t="shared" si="1480"/>
        <v>0</v>
      </c>
      <c r="P1384" s="964">
        <f t="shared" si="1480"/>
        <v>0</v>
      </c>
      <c r="Q1384" s="964">
        <f t="shared" si="1480"/>
        <v>0</v>
      </c>
      <c r="R1384" s="964">
        <f t="shared" si="1480"/>
        <v>0</v>
      </c>
      <c r="S1384" s="964">
        <f t="shared" si="1480"/>
        <v>0</v>
      </c>
      <c r="T1384" s="964">
        <f t="shared" si="1480"/>
        <v>0</v>
      </c>
      <c r="U1384" s="964">
        <f t="shared" si="1480"/>
        <v>0</v>
      </c>
      <c r="V1384" s="964">
        <f t="shared" si="1480"/>
        <v>0</v>
      </c>
      <c r="W1384" s="964">
        <f t="shared" si="1480"/>
        <v>0</v>
      </c>
      <c r="X1384" s="964">
        <f t="shared" si="1480"/>
        <v>0</v>
      </c>
      <c r="Y1384" s="964">
        <f t="shared" si="1480"/>
        <v>0</v>
      </c>
      <c r="Z1384" s="964">
        <f t="shared" si="1480"/>
        <v>0</v>
      </c>
      <c r="AA1384" s="964">
        <f>AA1070+AA1122+AA1174+AA1226+AA1278+AA1330</f>
        <v>0</v>
      </c>
      <c r="AB1384" s="964">
        <f t="shared" si="1480"/>
        <v>0</v>
      </c>
      <c r="AC1384" s="964">
        <f t="shared" si="1480"/>
        <v>0</v>
      </c>
      <c r="AD1384" s="964">
        <f t="shared" si="1480"/>
        <v>0</v>
      </c>
      <c r="AE1384" s="964">
        <f t="shared" si="1480"/>
        <v>0</v>
      </c>
      <c r="AF1384" s="964">
        <f t="shared" si="1480"/>
        <v>0</v>
      </c>
      <c r="AG1384" s="964">
        <f t="shared" si="1480"/>
        <v>0</v>
      </c>
      <c r="AH1384" s="964">
        <f t="shared" si="1480"/>
        <v>0</v>
      </c>
      <c r="AI1384" s="964">
        <f t="shared" si="1480"/>
        <v>0</v>
      </c>
      <c r="AJ1384" s="964">
        <f t="shared" si="1480"/>
        <v>0</v>
      </c>
      <c r="AK1384" s="964">
        <f t="shared" si="1480"/>
        <v>0</v>
      </c>
      <c r="AL1384" s="964">
        <f t="shared" si="1480"/>
        <v>0</v>
      </c>
      <c r="AM1384" s="1746"/>
    </row>
    <row r="1385" spans="1:39" x14ac:dyDescent="0.2">
      <c r="A1385" s="1054" t="s">
        <v>197</v>
      </c>
      <c r="B1385" s="1053">
        <v>247</v>
      </c>
      <c r="C1385" s="123">
        <f>C1072+C1124+C1176+C1228+C1280+C1332</f>
        <v>0</v>
      </c>
      <c r="D1385" s="964">
        <f t="shared" ref="D1385:AL1385" si="1481">D1071+D1123+D1175+D1227+D1279+D1331</f>
        <v>0</v>
      </c>
      <c r="E1385" s="964">
        <f t="shared" si="1481"/>
        <v>0</v>
      </c>
      <c r="F1385" s="964">
        <f t="shared" si="1481"/>
        <v>0</v>
      </c>
      <c r="G1385" s="964">
        <f t="shared" si="1481"/>
        <v>0</v>
      </c>
      <c r="H1385" s="964">
        <f t="shared" si="1481"/>
        <v>0</v>
      </c>
      <c r="I1385" s="964">
        <f t="shared" si="1481"/>
        <v>0</v>
      </c>
      <c r="J1385" s="964">
        <f t="shared" si="1481"/>
        <v>0</v>
      </c>
      <c r="K1385" s="964">
        <f t="shared" si="1481"/>
        <v>0</v>
      </c>
      <c r="L1385" s="964">
        <f t="shared" si="1481"/>
        <v>0</v>
      </c>
      <c r="M1385" s="964">
        <f t="shared" si="1481"/>
        <v>0</v>
      </c>
      <c r="N1385" s="964">
        <f t="shared" si="1481"/>
        <v>0</v>
      </c>
      <c r="O1385" s="964">
        <f t="shared" si="1481"/>
        <v>0</v>
      </c>
      <c r="P1385" s="964">
        <f t="shared" si="1481"/>
        <v>0</v>
      </c>
      <c r="Q1385" s="964">
        <f t="shared" si="1481"/>
        <v>0</v>
      </c>
      <c r="R1385" s="964">
        <f t="shared" si="1481"/>
        <v>0</v>
      </c>
      <c r="S1385" s="964">
        <f t="shared" si="1481"/>
        <v>0</v>
      </c>
      <c r="T1385" s="964">
        <f t="shared" si="1481"/>
        <v>0</v>
      </c>
      <c r="U1385" s="964">
        <f t="shared" si="1481"/>
        <v>0</v>
      </c>
      <c r="V1385" s="964">
        <f t="shared" si="1481"/>
        <v>0</v>
      </c>
      <c r="W1385" s="964">
        <f t="shared" si="1481"/>
        <v>0</v>
      </c>
      <c r="X1385" s="964">
        <f t="shared" si="1481"/>
        <v>0</v>
      </c>
      <c r="Y1385" s="964">
        <f t="shared" si="1481"/>
        <v>0</v>
      </c>
      <c r="Z1385" s="964">
        <f t="shared" si="1481"/>
        <v>500000</v>
      </c>
      <c r="AA1385" s="964">
        <f>AA1071+AA1123+AA1175+AA1227+AA1279+AA1331</f>
        <v>0</v>
      </c>
      <c r="AB1385" s="964">
        <f t="shared" si="1481"/>
        <v>0</v>
      </c>
      <c r="AC1385" s="964">
        <f t="shared" si="1481"/>
        <v>0</v>
      </c>
      <c r="AD1385" s="964">
        <f t="shared" si="1481"/>
        <v>0</v>
      </c>
      <c r="AE1385" s="964">
        <f t="shared" si="1481"/>
        <v>0</v>
      </c>
      <c r="AF1385" s="964">
        <f t="shared" si="1481"/>
        <v>0</v>
      </c>
      <c r="AG1385" s="964">
        <f t="shared" si="1481"/>
        <v>0</v>
      </c>
      <c r="AH1385" s="964">
        <f t="shared" si="1481"/>
        <v>500000</v>
      </c>
      <c r="AI1385" s="964">
        <f t="shared" si="1481"/>
        <v>0</v>
      </c>
      <c r="AJ1385" s="964">
        <f t="shared" si="1481"/>
        <v>0</v>
      </c>
      <c r="AK1385" s="964">
        <f t="shared" si="1481"/>
        <v>500000</v>
      </c>
      <c r="AL1385" s="964">
        <f t="shared" si="1481"/>
        <v>500000</v>
      </c>
      <c r="AM1385" s="1746"/>
    </row>
    <row r="1386" spans="1:39" x14ac:dyDescent="0.2">
      <c r="A1386" s="1054" t="s">
        <v>198</v>
      </c>
      <c r="B1386" s="268">
        <v>244</v>
      </c>
      <c r="C1386" s="123">
        <f>C1074+C1126+C1178+C1230+C1282+C1334</f>
        <v>0</v>
      </c>
      <c r="D1386" s="964">
        <f t="shared" ref="D1386:AL1386" si="1482">D1072+D1124+D1176+D1228+D1280+D1332</f>
        <v>0</v>
      </c>
      <c r="E1386" s="964">
        <f t="shared" si="1482"/>
        <v>0</v>
      </c>
      <c r="F1386" s="964">
        <f t="shared" si="1482"/>
        <v>0</v>
      </c>
      <c r="G1386" s="964">
        <f t="shared" si="1482"/>
        <v>0</v>
      </c>
      <c r="H1386" s="964">
        <f t="shared" si="1482"/>
        <v>0</v>
      </c>
      <c r="I1386" s="964">
        <f t="shared" si="1482"/>
        <v>0</v>
      </c>
      <c r="J1386" s="964">
        <f t="shared" si="1482"/>
        <v>0</v>
      </c>
      <c r="K1386" s="964">
        <f t="shared" si="1482"/>
        <v>0</v>
      </c>
      <c r="L1386" s="964">
        <f t="shared" si="1482"/>
        <v>0</v>
      </c>
      <c r="M1386" s="964">
        <f t="shared" si="1482"/>
        <v>0</v>
      </c>
      <c r="N1386" s="964">
        <f t="shared" si="1482"/>
        <v>0</v>
      </c>
      <c r="O1386" s="964">
        <f t="shared" si="1482"/>
        <v>0</v>
      </c>
      <c r="P1386" s="964">
        <f t="shared" si="1482"/>
        <v>0</v>
      </c>
      <c r="Q1386" s="964">
        <f t="shared" si="1482"/>
        <v>0</v>
      </c>
      <c r="R1386" s="964">
        <f t="shared" si="1482"/>
        <v>0</v>
      </c>
      <c r="S1386" s="964">
        <f t="shared" si="1482"/>
        <v>0</v>
      </c>
      <c r="T1386" s="964">
        <f t="shared" si="1482"/>
        <v>0</v>
      </c>
      <c r="U1386" s="964">
        <f t="shared" si="1482"/>
        <v>0</v>
      </c>
      <c r="V1386" s="964">
        <f t="shared" si="1482"/>
        <v>0</v>
      </c>
      <c r="W1386" s="964">
        <f t="shared" si="1482"/>
        <v>0</v>
      </c>
      <c r="X1386" s="964">
        <f t="shared" si="1482"/>
        <v>0</v>
      </c>
      <c r="Y1386" s="964">
        <f t="shared" si="1482"/>
        <v>0</v>
      </c>
      <c r="Z1386" s="964">
        <f t="shared" si="1482"/>
        <v>86000</v>
      </c>
      <c r="AA1386" s="964">
        <f>AA1072+AA1124+AA1176+AA1228+AA1280+AA1332</f>
        <v>0</v>
      </c>
      <c r="AB1386" s="964">
        <f t="shared" si="1482"/>
        <v>0</v>
      </c>
      <c r="AC1386" s="964">
        <f t="shared" si="1482"/>
        <v>0</v>
      </c>
      <c r="AD1386" s="964">
        <f t="shared" si="1482"/>
        <v>0</v>
      </c>
      <c r="AE1386" s="964">
        <f t="shared" si="1482"/>
        <v>0</v>
      </c>
      <c r="AF1386" s="964">
        <f t="shared" si="1482"/>
        <v>0</v>
      </c>
      <c r="AG1386" s="964">
        <f t="shared" si="1482"/>
        <v>0</v>
      </c>
      <c r="AH1386" s="964">
        <f t="shared" si="1482"/>
        <v>86000</v>
      </c>
      <c r="AI1386" s="964">
        <f t="shared" si="1482"/>
        <v>0</v>
      </c>
      <c r="AJ1386" s="964">
        <f t="shared" si="1482"/>
        <v>0</v>
      </c>
      <c r="AK1386" s="964">
        <f t="shared" si="1482"/>
        <v>86000</v>
      </c>
      <c r="AL1386" s="964">
        <f t="shared" si="1482"/>
        <v>86000</v>
      </c>
      <c r="AM1386" s="1746"/>
    </row>
    <row r="1387" spans="1:39" x14ac:dyDescent="0.2">
      <c r="A1387" s="1054" t="s">
        <v>878</v>
      </c>
      <c r="B1387" s="268">
        <v>244</v>
      </c>
      <c r="C1387" s="42"/>
      <c r="D1387" s="964">
        <f t="shared" ref="D1387:AL1387" si="1483">D1073+D1125+D1177+D1229+D1281+D1333</f>
        <v>0</v>
      </c>
      <c r="E1387" s="964">
        <f t="shared" si="1483"/>
        <v>0</v>
      </c>
      <c r="F1387" s="964">
        <f t="shared" si="1483"/>
        <v>0</v>
      </c>
      <c r="G1387" s="964">
        <f t="shared" si="1483"/>
        <v>0</v>
      </c>
      <c r="H1387" s="964">
        <f t="shared" si="1483"/>
        <v>0</v>
      </c>
      <c r="I1387" s="964">
        <f t="shared" si="1483"/>
        <v>0</v>
      </c>
      <c r="J1387" s="964">
        <f t="shared" si="1483"/>
        <v>0</v>
      </c>
      <c r="K1387" s="964">
        <f t="shared" si="1483"/>
        <v>0</v>
      </c>
      <c r="L1387" s="964">
        <f t="shared" si="1483"/>
        <v>0</v>
      </c>
      <c r="M1387" s="964">
        <f t="shared" si="1483"/>
        <v>0</v>
      </c>
      <c r="N1387" s="964">
        <f t="shared" si="1483"/>
        <v>0</v>
      </c>
      <c r="O1387" s="964">
        <f t="shared" si="1483"/>
        <v>0</v>
      </c>
      <c r="P1387" s="964">
        <f t="shared" si="1483"/>
        <v>0</v>
      </c>
      <c r="Q1387" s="964">
        <f t="shared" si="1483"/>
        <v>0</v>
      </c>
      <c r="R1387" s="964">
        <f t="shared" si="1483"/>
        <v>0</v>
      </c>
      <c r="S1387" s="964">
        <f t="shared" si="1483"/>
        <v>0</v>
      </c>
      <c r="T1387" s="964">
        <f t="shared" si="1483"/>
        <v>0</v>
      </c>
      <c r="U1387" s="964">
        <f t="shared" si="1483"/>
        <v>0</v>
      </c>
      <c r="V1387" s="964">
        <f t="shared" si="1483"/>
        <v>0</v>
      </c>
      <c r="W1387" s="964">
        <f t="shared" si="1483"/>
        <v>0</v>
      </c>
      <c r="X1387" s="964">
        <f t="shared" si="1483"/>
        <v>0</v>
      </c>
      <c r="Y1387" s="964">
        <f t="shared" si="1483"/>
        <v>0</v>
      </c>
      <c r="Z1387" s="964">
        <f t="shared" si="1483"/>
        <v>22392</v>
      </c>
      <c r="AA1387" s="964">
        <f>AA1073+AA1125+AA1177+AA1229+AA1281+AA1333</f>
        <v>0</v>
      </c>
      <c r="AB1387" s="964">
        <f t="shared" si="1483"/>
        <v>0</v>
      </c>
      <c r="AC1387" s="964">
        <f t="shared" si="1483"/>
        <v>0</v>
      </c>
      <c r="AD1387" s="964">
        <f t="shared" si="1483"/>
        <v>0</v>
      </c>
      <c r="AE1387" s="964">
        <f t="shared" si="1483"/>
        <v>0</v>
      </c>
      <c r="AF1387" s="964">
        <f t="shared" si="1483"/>
        <v>0</v>
      </c>
      <c r="AG1387" s="964">
        <f t="shared" si="1483"/>
        <v>0</v>
      </c>
      <c r="AH1387" s="964">
        <f t="shared" si="1483"/>
        <v>22392</v>
      </c>
      <c r="AI1387" s="964">
        <f t="shared" si="1483"/>
        <v>0</v>
      </c>
      <c r="AJ1387" s="964">
        <f t="shared" si="1483"/>
        <v>0</v>
      </c>
      <c r="AK1387" s="964">
        <f t="shared" si="1483"/>
        <v>22392</v>
      </c>
      <c r="AL1387" s="964">
        <f t="shared" si="1483"/>
        <v>22392</v>
      </c>
      <c r="AM1387" s="1746"/>
    </row>
    <row r="1388" spans="1:39" x14ac:dyDescent="0.2">
      <c r="A1388" s="124" t="s">
        <v>821</v>
      </c>
      <c r="B1388" s="268">
        <v>244</v>
      </c>
      <c r="C1388" s="123">
        <f>C1075+C1127+C1179+C1231+C1283+C1335</f>
        <v>0</v>
      </c>
      <c r="D1388" s="964">
        <f t="shared" ref="D1388:AL1388" si="1484">D1074+D1126+D1178+D1230+D1282+D1334</f>
        <v>0</v>
      </c>
      <c r="E1388" s="964">
        <f t="shared" si="1484"/>
        <v>0</v>
      </c>
      <c r="F1388" s="964">
        <f t="shared" si="1484"/>
        <v>0</v>
      </c>
      <c r="G1388" s="964">
        <f t="shared" si="1484"/>
        <v>0</v>
      </c>
      <c r="H1388" s="964">
        <f t="shared" si="1484"/>
        <v>0</v>
      </c>
      <c r="I1388" s="964">
        <f t="shared" si="1484"/>
        <v>0</v>
      </c>
      <c r="J1388" s="964">
        <f t="shared" si="1484"/>
        <v>0</v>
      </c>
      <c r="K1388" s="964">
        <f t="shared" si="1484"/>
        <v>0</v>
      </c>
      <c r="L1388" s="964">
        <f t="shared" si="1484"/>
        <v>0</v>
      </c>
      <c r="M1388" s="964">
        <f t="shared" si="1484"/>
        <v>0</v>
      </c>
      <c r="N1388" s="964">
        <f t="shared" si="1484"/>
        <v>0</v>
      </c>
      <c r="O1388" s="964">
        <f t="shared" si="1484"/>
        <v>0</v>
      </c>
      <c r="P1388" s="964">
        <f t="shared" si="1484"/>
        <v>0</v>
      </c>
      <c r="Q1388" s="964">
        <f t="shared" si="1484"/>
        <v>0</v>
      </c>
      <c r="R1388" s="964">
        <f t="shared" si="1484"/>
        <v>0</v>
      </c>
      <c r="S1388" s="964">
        <f t="shared" si="1484"/>
        <v>0</v>
      </c>
      <c r="T1388" s="964">
        <f t="shared" si="1484"/>
        <v>0</v>
      </c>
      <c r="U1388" s="964">
        <f t="shared" si="1484"/>
        <v>0</v>
      </c>
      <c r="V1388" s="964">
        <f t="shared" si="1484"/>
        <v>0</v>
      </c>
      <c r="W1388" s="964">
        <f t="shared" si="1484"/>
        <v>0</v>
      </c>
      <c r="X1388" s="964">
        <f t="shared" si="1484"/>
        <v>0</v>
      </c>
      <c r="Y1388" s="964">
        <f t="shared" si="1484"/>
        <v>0</v>
      </c>
      <c r="Z1388" s="964">
        <f t="shared" si="1484"/>
        <v>4000</v>
      </c>
      <c r="AA1388" s="964">
        <f>AA1074+AA1126+AA1178+AA1230+AA1282+AA1334</f>
        <v>0</v>
      </c>
      <c r="AB1388" s="964">
        <f t="shared" si="1484"/>
        <v>0</v>
      </c>
      <c r="AC1388" s="964">
        <f t="shared" si="1484"/>
        <v>0</v>
      </c>
      <c r="AD1388" s="964">
        <f t="shared" si="1484"/>
        <v>0</v>
      </c>
      <c r="AE1388" s="964">
        <f t="shared" si="1484"/>
        <v>0</v>
      </c>
      <c r="AF1388" s="964">
        <f t="shared" si="1484"/>
        <v>0</v>
      </c>
      <c r="AG1388" s="964">
        <f t="shared" si="1484"/>
        <v>0</v>
      </c>
      <c r="AH1388" s="964">
        <f t="shared" si="1484"/>
        <v>4000</v>
      </c>
      <c r="AI1388" s="964">
        <f t="shared" si="1484"/>
        <v>0</v>
      </c>
      <c r="AJ1388" s="964">
        <f t="shared" si="1484"/>
        <v>0</v>
      </c>
      <c r="AK1388" s="964">
        <f t="shared" si="1484"/>
        <v>4000</v>
      </c>
      <c r="AL1388" s="964">
        <f t="shared" si="1484"/>
        <v>4000</v>
      </c>
      <c r="AM1388" s="1746"/>
    </row>
    <row r="1389" spans="1:39" x14ac:dyDescent="0.2">
      <c r="A1389" s="126" t="s">
        <v>822</v>
      </c>
      <c r="B1389" s="268">
        <v>244</v>
      </c>
      <c r="C1389" s="1059">
        <f>C1076+C1128+C1180+C1232+C1284+C1336</f>
        <v>0</v>
      </c>
      <c r="D1389" s="1059">
        <f t="shared" ref="D1389:AL1389" si="1485">D1390+D1391+D1392+D1393</f>
        <v>0</v>
      </c>
      <c r="E1389" s="1059">
        <f>E1390+E1391+E1392+E1393</f>
        <v>33900</v>
      </c>
      <c r="F1389" s="1059">
        <f t="shared" si="1485"/>
        <v>43700</v>
      </c>
      <c r="G1389" s="1059">
        <f t="shared" si="1485"/>
        <v>0</v>
      </c>
      <c r="H1389" s="1059">
        <f t="shared" si="1485"/>
        <v>0</v>
      </c>
      <c r="I1389" s="1059">
        <f t="shared" si="1485"/>
        <v>0</v>
      </c>
      <c r="J1389" s="1059">
        <f t="shared" si="1485"/>
        <v>0</v>
      </c>
      <c r="K1389" s="1059">
        <f t="shared" si="1485"/>
        <v>0</v>
      </c>
      <c r="L1389" s="1059">
        <f t="shared" si="1485"/>
        <v>0</v>
      </c>
      <c r="M1389" s="1059">
        <f t="shared" si="1485"/>
        <v>0</v>
      </c>
      <c r="N1389" s="1059">
        <f t="shared" si="1485"/>
        <v>0</v>
      </c>
      <c r="O1389" s="1059">
        <f t="shared" si="1485"/>
        <v>0</v>
      </c>
      <c r="P1389" s="1059">
        <f t="shared" si="1485"/>
        <v>0</v>
      </c>
      <c r="Q1389" s="1059">
        <f t="shared" ref="Q1389:W1389" si="1486">Q1390+Q1391+Q1392+Q1393</f>
        <v>0</v>
      </c>
      <c r="R1389" s="1059">
        <f t="shared" si="1486"/>
        <v>0</v>
      </c>
      <c r="S1389" s="1059">
        <f t="shared" si="1486"/>
        <v>33900</v>
      </c>
      <c r="T1389" s="1059">
        <f t="shared" si="1486"/>
        <v>43700</v>
      </c>
      <c r="U1389" s="1059">
        <f t="shared" si="1486"/>
        <v>0</v>
      </c>
      <c r="V1389" s="1059">
        <f t="shared" si="1486"/>
        <v>0</v>
      </c>
      <c r="W1389" s="1059">
        <f t="shared" si="1486"/>
        <v>0</v>
      </c>
      <c r="X1389" s="1059">
        <f t="shared" si="1485"/>
        <v>77600</v>
      </c>
      <c r="Y1389" s="1059">
        <f t="shared" si="1485"/>
        <v>0</v>
      </c>
      <c r="Z1389" s="1059">
        <f t="shared" si="1485"/>
        <v>52593.119999999995</v>
      </c>
      <c r="AA1389" s="1059">
        <f>AA1390+AA1391+AA1392+AA1393</f>
        <v>0</v>
      </c>
      <c r="AB1389" s="1059">
        <f t="shared" si="1485"/>
        <v>0</v>
      </c>
      <c r="AC1389" s="1059">
        <f t="shared" si="1485"/>
        <v>0</v>
      </c>
      <c r="AD1389" s="1059">
        <f t="shared" si="1485"/>
        <v>0</v>
      </c>
      <c r="AE1389" s="1059">
        <f t="shared" ref="AE1389:AJ1389" si="1487">AE1390+AE1391+AE1392+AE1393</f>
        <v>0</v>
      </c>
      <c r="AF1389" s="1059">
        <f t="shared" si="1487"/>
        <v>0</v>
      </c>
      <c r="AG1389" s="1059">
        <f t="shared" si="1487"/>
        <v>0</v>
      </c>
      <c r="AH1389" s="1059">
        <f t="shared" si="1487"/>
        <v>52593.119999999995</v>
      </c>
      <c r="AI1389" s="1059">
        <f t="shared" si="1487"/>
        <v>0</v>
      </c>
      <c r="AJ1389" s="1059">
        <f t="shared" si="1487"/>
        <v>0</v>
      </c>
      <c r="AK1389" s="1059">
        <f t="shared" si="1485"/>
        <v>52593.119999999995</v>
      </c>
      <c r="AL1389" s="1059">
        <f t="shared" si="1485"/>
        <v>130193.12</v>
      </c>
      <c r="AM1389" s="1746"/>
    </row>
    <row r="1390" spans="1:39" x14ac:dyDescent="0.2">
      <c r="A1390" s="1055" t="s">
        <v>199</v>
      </c>
      <c r="B1390" s="271">
        <v>244</v>
      </c>
      <c r="C1390" s="123">
        <f>C1077+C1129+C1181+C1233+C1285+C1337</f>
        <v>0</v>
      </c>
      <c r="D1390" s="964">
        <f t="shared" ref="D1390:AL1390" si="1488">D1075+D1127+D1179+D1231+D1283+D1335</f>
        <v>0</v>
      </c>
      <c r="E1390" s="964">
        <f t="shared" si="1488"/>
        <v>0</v>
      </c>
      <c r="F1390" s="964">
        <f t="shared" si="1488"/>
        <v>0</v>
      </c>
      <c r="G1390" s="964">
        <f t="shared" si="1488"/>
        <v>0</v>
      </c>
      <c r="H1390" s="964">
        <f t="shared" si="1488"/>
        <v>0</v>
      </c>
      <c r="I1390" s="964">
        <f t="shared" si="1488"/>
        <v>0</v>
      </c>
      <c r="J1390" s="964">
        <f t="shared" si="1488"/>
        <v>0</v>
      </c>
      <c r="K1390" s="964">
        <f t="shared" si="1488"/>
        <v>0</v>
      </c>
      <c r="L1390" s="964">
        <f t="shared" si="1488"/>
        <v>0</v>
      </c>
      <c r="M1390" s="964">
        <f t="shared" si="1488"/>
        <v>0</v>
      </c>
      <c r="N1390" s="964">
        <f t="shared" si="1488"/>
        <v>0</v>
      </c>
      <c r="O1390" s="964">
        <f t="shared" si="1488"/>
        <v>0</v>
      </c>
      <c r="P1390" s="964">
        <f t="shared" si="1488"/>
        <v>0</v>
      </c>
      <c r="Q1390" s="964">
        <f t="shared" si="1488"/>
        <v>0</v>
      </c>
      <c r="R1390" s="964">
        <f t="shared" si="1488"/>
        <v>0</v>
      </c>
      <c r="S1390" s="964">
        <f t="shared" si="1488"/>
        <v>0</v>
      </c>
      <c r="T1390" s="964">
        <f t="shared" si="1488"/>
        <v>0</v>
      </c>
      <c r="U1390" s="964">
        <f t="shared" si="1488"/>
        <v>0</v>
      </c>
      <c r="V1390" s="964">
        <f t="shared" si="1488"/>
        <v>0</v>
      </c>
      <c r="W1390" s="964">
        <f t="shared" si="1488"/>
        <v>0</v>
      </c>
      <c r="X1390" s="964">
        <f t="shared" si="1488"/>
        <v>0</v>
      </c>
      <c r="Y1390" s="964">
        <f t="shared" si="1488"/>
        <v>0</v>
      </c>
      <c r="Z1390" s="964">
        <f t="shared" si="1488"/>
        <v>18000</v>
      </c>
      <c r="AA1390" s="964">
        <f>AA1075+AA1127+AA1179+AA1231+AA1283+AA1335</f>
        <v>0</v>
      </c>
      <c r="AB1390" s="964">
        <f t="shared" si="1488"/>
        <v>0</v>
      </c>
      <c r="AC1390" s="964">
        <f t="shared" si="1488"/>
        <v>0</v>
      </c>
      <c r="AD1390" s="964">
        <f t="shared" si="1488"/>
        <v>0</v>
      </c>
      <c r="AE1390" s="964">
        <f t="shared" si="1488"/>
        <v>0</v>
      </c>
      <c r="AF1390" s="964">
        <f t="shared" si="1488"/>
        <v>0</v>
      </c>
      <c r="AG1390" s="964">
        <f t="shared" si="1488"/>
        <v>0</v>
      </c>
      <c r="AH1390" s="964">
        <f t="shared" si="1488"/>
        <v>18000</v>
      </c>
      <c r="AI1390" s="964">
        <f t="shared" si="1488"/>
        <v>0</v>
      </c>
      <c r="AJ1390" s="964">
        <f t="shared" si="1488"/>
        <v>0</v>
      </c>
      <c r="AK1390" s="964">
        <f t="shared" si="1488"/>
        <v>18000</v>
      </c>
      <c r="AL1390" s="964">
        <f t="shared" si="1488"/>
        <v>18000</v>
      </c>
      <c r="AM1390" s="1746"/>
    </row>
    <row r="1391" spans="1:39" x14ac:dyDescent="0.2">
      <c r="A1391" s="1055" t="s">
        <v>200</v>
      </c>
      <c r="B1391" s="271">
        <v>244</v>
      </c>
      <c r="C1391" s="123">
        <f>C1076+C1128+C1180+C1232+C1284+C1336</f>
        <v>0</v>
      </c>
      <c r="D1391" s="964">
        <f t="shared" ref="D1391:AL1391" si="1489">D1076+D1128+D1180+D1232+D1284+D1336</f>
        <v>0</v>
      </c>
      <c r="E1391" s="964">
        <f t="shared" si="1489"/>
        <v>0</v>
      </c>
      <c r="F1391" s="964">
        <f t="shared" si="1489"/>
        <v>0</v>
      </c>
      <c r="G1391" s="964">
        <f t="shared" si="1489"/>
        <v>0</v>
      </c>
      <c r="H1391" s="964">
        <f t="shared" si="1489"/>
        <v>0</v>
      </c>
      <c r="I1391" s="964">
        <f t="shared" si="1489"/>
        <v>0</v>
      </c>
      <c r="J1391" s="964">
        <f t="shared" si="1489"/>
        <v>0</v>
      </c>
      <c r="K1391" s="964">
        <f t="shared" si="1489"/>
        <v>0</v>
      </c>
      <c r="L1391" s="964">
        <f t="shared" si="1489"/>
        <v>0</v>
      </c>
      <c r="M1391" s="964">
        <f t="shared" si="1489"/>
        <v>0</v>
      </c>
      <c r="N1391" s="964">
        <f t="shared" si="1489"/>
        <v>0</v>
      </c>
      <c r="O1391" s="964">
        <f t="shared" si="1489"/>
        <v>0</v>
      </c>
      <c r="P1391" s="964">
        <f t="shared" si="1489"/>
        <v>0</v>
      </c>
      <c r="Q1391" s="964">
        <f t="shared" si="1489"/>
        <v>0</v>
      </c>
      <c r="R1391" s="964">
        <f t="shared" si="1489"/>
        <v>0</v>
      </c>
      <c r="S1391" s="964">
        <f t="shared" si="1489"/>
        <v>0</v>
      </c>
      <c r="T1391" s="964">
        <f t="shared" si="1489"/>
        <v>0</v>
      </c>
      <c r="U1391" s="964">
        <f t="shared" si="1489"/>
        <v>0</v>
      </c>
      <c r="V1391" s="964">
        <f t="shared" si="1489"/>
        <v>0</v>
      </c>
      <c r="W1391" s="964">
        <f t="shared" si="1489"/>
        <v>0</v>
      </c>
      <c r="X1391" s="964">
        <f t="shared" si="1489"/>
        <v>0</v>
      </c>
      <c r="Y1391" s="964">
        <f t="shared" si="1489"/>
        <v>0</v>
      </c>
      <c r="Z1391" s="964">
        <f t="shared" si="1489"/>
        <v>0</v>
      </c>
      <c r="AA1391" s="964">
        <f>AA1076+AA1128+AA1180+AA1232+AA1284+AA1336</f>
        <v>0</v>
      </c>
      <c r="AB1391" s="964">
        <f t="shared" si="1489"/>
        <v>0</v>
      </c>
      <c r="AC1391" s="964">
        <f t="shared" si="1489"/>
        <v>0</v>
      </c>
      <c r="AD1391" s="964">
        <f t="shared" si="1489"/>
        <v>0</v>
      </c>
      <c r="AE1391" s="964">
        <f t="shared" si="1489"/>
        <v>0</v>
      </c>
      <c r="AF1391" s="964">
        <f t="shared" si="1489"/>
        <v>0</v>
      </c>
      <c r="AG1391" s="964">
        <f t="shared" si="1489"/>
        <v>0</v>
      </c>
      <c r="AH1391" s="964">
        <f t="shared" si="1489"/>
        <v>0</v>
      </c>
      <c r="AI1391" s="964">
        <f t="shared" si="1489"/>
        <v>0</v>
      </c>
      <c r="AJ1391" s="964">
        <f t="shared" si="1489"/>
        <v>0</v>
      </c>
      <c r="AK1391" s="964">
        <f t="shared" si="1489"/>
        <v>0</v>
      </c>
      <c r="AL1391" s="964">
        <f t="shared" si="1489"/>
        <v>0</v>
      </c>
      <c r="AM1391" s="1746"/>
    </row>
    <row r="1392" spans="1:39" x14ac:dyDescent="0.2">
      <c r="A1392" s="1055" t="s">
        <v>201</v>
      </c>
      <c r="B1392" s="271">
        <v>244</v>
      </c>
      <c r="C1392" s="123">
        <f>C1077+C1129+C1181+C1233+C1285+C1337</f>
        <v>0</v>
      </c>
      <c r="D1392" s="964">
        <f t="shared" ref="D1392:AL1392" si="1490">D1077+D1129+D1181+D1233+D1285+D1337</f>
        <v>0</v>
      </c>
      <c r="E1392" s="964">
        <f t="shared" si="1490"/>
        <v>33900</v>
      </c>
      <c r="F1392" s="964">
        <f t="shared" si="1490"/>
        <v>43700</v>
      </c>
      <c r="G1392" s="964">
        <f t="shared" si="1490"/>
        <v>0</v>
      </c>
      <c r="H1392" s="964">
        <f t="shared" si="1490"/>
        <v>0</v>
      </c>
      <c r="I1392" s="964">
        <f t="shared" si="1490"/>
        <v>0</v>
      </c>
      <c r="J1392" s="964">
        <f t="shared" si="1490"/>
        <v>0</v>
      </c>
      <c r="K1392" s="964">
        <f t="shared" si="1490"/>
        <v>0</v>
      </c>
      <c r="L1392" s="964">
        <f t="shared" si="1490"/>
        <v>0</v>
      </c>
      <c r="M1392" s="964">
        <f t="shared" si="1490"/>
        <v>0</v>
      </c>
      <c r="N1392" s="964">
        <f t="shared" si="1490"/>
        <v>0</v>
      </c>
      <c r="O1392" s="964">
        <f t="shared" si="1490"/>
        <v>0</v>
      </c>
      <c r="P1392" s="964">
        <f t="shared" si="1490"/>
        <v>0</v>
      </c>
      <c r="Q1392" s="964">
        <f t="shared" si="1490"/>
        <v>0</v>
      </c>
      <c r="R1392" s="964">
        <f t="shared" si="1490"/>
        <v>0</v>
      </c>
      <c r="S1392" s="964">
        <f t="shared" si="1490"/>
        <v>33900</v>
      </c>
      <c r="T1392" s="964">
        <f t="shared" si="1490"/>
        <v>43700</v>
      </c>
      <c r="U1392" s="964">
        <f t="shared" si="1490"/>
        <v>0</v>
      </c>
      <c r="V1392" s="964">
        <f t="shared" si="1490"/>
        <v>0</v>
      </c>
      <c r="W1392" s="964">
        <f t="shared" si="1490"/>
        <v>0</v>
      </c>
      <c r="X1392" s="964">
        <f t="shared" si="1490"/>
        <v>77600</v>
      </c>
      <c r="Y1392" s="964">
        <f t="shared" si="1490"/>
        <v>0</v>
      </c>
      <c r="Z1392" s="964">
        <f t="shared" si="1490"/>
        <v>34593.119999999995</v>
      </c>
      <c r="AA1392" s="964">
        <f>AA1077+AA1129+AA1181+AA1233+AA1285+AA1337</f>
        <v>0</v>
      </c>
      <c r="AB1392" s="964">
        <f t="shared" si="1490"/>
        <v>0</v>
      </c>
      <c r="AC1392" s="964">
        <f t="shared" si="1490"/>
        <v>0</v>
      </c>
      <c r="AD1392" s="964">
        <f t="shared" si="1490"/>
        <v>0</v>
      </c>
      <c r="AE1392" s="964">
        <f t="shared" si="1490"/>
        <v>0</v>
      </c>
      <c r="AF1392" s="964">
        <f t="shared" si="1490"/>
        <v>0</v>
      </c>
      <c r="AG1392" s="964">
        <f t="shared" si="1490"/>
        <v>0</v>
      </c>
      <c r="AH1392" s="964">
        <f t="shared" si="1490"/>
        <v>34593.119999999995</v>
      </c>
      <c r="AI1392" s="964">
        <f t="shared" si="1490"/>
        <v>0</v>
      </c>
      <c r="AJ1392" s="964">
        <f t="shared" si="1490"/>
        <v>0</v>
      </c>
      <c r="AK1392" s="964">
        <f t="shared" si="1490"/>
        <v>34593.119999999995</v>
      </c>
      <c r="AL1392" s="964">
        <f t="shared" si="1490"/>
        <v>112193.12</v>
      </c>
      <c r="AM1392" s="1746"/>
    </row>
    <row r="1393" spans="1:39" x14ac:dyDescent="0.2">
      <c r="A1393" s="1055" t="s">
        <v>202</v>
      </c>
      <c r="B1393" s="271">
        <v>244</v>
      </c>
      <c r="C1393" s="123">
        <f>C1078+C1130+C1182+C1234+C1286+C1338</f>
        <v>0</v>
      </c>
      <c r="D1393" s="964">
        <f t="shared" ref="D1393:AL1393" si="1491">D1078+D1130+D1182+D1234+D1286+D1338</f>
        <v>0</v>
      </c>
      <c r="E1393" s="964">
        <f t="shared" si="1491"/>
        <v>0</v>
      </c>
      <c r="F1393" s="964">
        <f t="shared" si="1491"/>
        <v>0</v>
      </c>
      <c r="G1393" s="964">
        <f t="shared" si="1491"/>
        <v>0</v>
      </c>
      <c r="H1393" s="964">
        <f t="shared" si="1491"/>
        <v>0</v>
      </c>
      <c r="I1393" s="964">
        <f t="shared" si="1491"/>
        <v>0</v>
      </c>
      <c r="J1393" s="964">
        <f t="shared" si="1491"/>
        <v>0</v>
      </c>
      <c r="K1393" s="964">
        <f t="shared" si="1491"/>
        <v>0</v>
      </c>
      <c r="L1393" s="964">
        <f t="shared" si="1491"/>
        <v>0</v>
      </c>
      <c r="M1393" s="964">
        <f t="shared" si="1491"/>
        <v>0</v>
      </c>
      <c r="N1393" s="964">
        <f t="shared" si="1491"/>
        <v>0</v>
      </c>
      <c r="O1393" s="964">
        <f t="shared" si="1491"/>
        <v>0</v>
      </c>
      <c r="P1393" s="964">
        <f t="shared" si="1491"/>
        <v>0</v>
      </c>
      <c r="Q1393" s="964">
        <f t="shared" si="1491"/>
        <v>0</v>
      </c>
      <c r="R1393" s="964">
        <f t="shared" si="1491"/>
        <v>0</v>
      </c>
      <c r="S1393" s="964">
        <f t="shared" si="1491"/>
        <v>0</v>
      </c>
      <c r="T1393" s="964">
        <f t="shared" si="1491"/>
        <v>0</v>
      </c>
      <c r="U1393" s="964">
        <f t="shared" si="1491"/>
        <v>0</v>
      </c>
      <c r="V1393" s="964">
        <f t="shared" si="1491"/>
        <v>0</v>
      </c>
      <c r="W1393" s="964">
        <f t="shared" si="1491"/>
        <v>0</v>
      </c>
      <c r="X1393" s="964">
        <f t="shared" si="1491"/>
        <v>0</v>
      </c>
      <c r="Y1393" s="964">
        <f t="shared" si="1491"/>
        <v>0</v>
      </c>
      <c r="Z1393" s="964">
        <f t="shared" si="1491"/>
        <v>0</v>
      </c>
      <c r="AA1393" s="964">
        <f>AA1078+AA1130+AA1182+AA1234+AA1286+AA1338</f>
        <v>0</v>
      </c>
      <c r="AB1393" s="964">
        <f t="shared" si="1491"/>
        <v>0</v>
      </c>
      <c r="AC1393" s="964">
        <f t="shared" si="1491"/>
        <v>0</v>
      </c>
      <c r="AD1393" s="964">
        <f t="shared" si="1491"/>
        <v>0</v>
      </c>
      <c r="AE1393" s="964">
        <f t="shared" si="1491"/>
        <v>0</v>
      </c>
      <c r="AF1393" s="964">
        <f t="shared" si="1491"/>
        <v>0</v>
      </c>
      <c r="AG1393" s="964">
        <f t="shared" si="1491"/>
        <v>0</v>
      </c>
      <c r="AH1393" s="964">
        <f t="shared" si="1491"/>
        <v>0</v>
      </c>
      <c r="AI1393" s="964">
        <f t="shared" si="1491"/>
        <v>0</v>
      </c>
      <c r="AJ1393" s="964">
        <f t="shared" si="1491"/>
        <v>0</v>
      </c>
      <c r="AK1393" s="964">
        <f t="shared" si="1491"/>
        <v>0</v>
      </c>
      <c r="AL1393" s="964">
        <f t="shared" si="1491"/>
        <v>0</v>
      </c>
      <c r="AM1393" s="1746"/>
    </row>
    <row r="1394" spans="1:39" s="228" customFormat="1" x14ac:dyDescent="0.2">
      <c r="A1394" s="127" t="s">
        <v>836</v>
      </c>
      <c r="B1394" s="271">
        <v>244</v>
      </c>
      <c r="C1394" s="1059">
        <f>C1079+C1131+C1183+C1235+C1287+C1339</f>
        <v>0</v>
      </c>
      <c r="D1394" s="1059">
        <f>D1395+D1396</f>
        <v>0</v>
      </c>
      <c r="E1394" s="1059">
        <f t="shared" ref="E1394:AL1394" si="1492">E1395+E1396</f>
        <v>35928.020000000004</v>
      </c>
      <c r="F1394" s="1059">
        <f t="shared" si="1492"/>
        <v>91097.32</v>
      </c>
      <c r="G1394" s="1059">
        <f t="shared" si="1492"/>
        <v>0</v>
      </c>
      <c r="H1394" s="1059">
        <f t="shared" si="1492"/>
        <v>0</v>
      </c>
      <c r="I1394" s="1059">
        <f t="shared" si="1492"/>
        <v>0</v>
      </c>
      <c r="J1394" s="1059">
        <f t="shared" si="1492"/>
        <v>0</v>
      </c>
      <c r="K1394" s="1059">
        <f t="shared" si="1492"/>
        <v>0</v>
      </c>
      <c r="L1394" s="1059">
        <f t="shared" si="1492"/>
        <v>0</v>
      </c>
      <c r="M1394" s="1059">
        <f t="shared" si="1492"/>
        <v>0</v>
      </c>
      <c r="N1394" s="1059">
        <f t="shared" si="1492"/>
        <v>0</v>
      </c>
      <c r="O1394" s="1059">
        <f t="shared" si="1492"/>
        <v>0</v>
      </c>
      <c r="P1394" s="1059">
        <f t="shared" si="1492"/>
        <v>0</v>
      </c>
      <c r="Q1394" s="1059">
        <f t="shared" ref="Q1394:W1394" si="1493">Q1395+Q1396</f>
        <v>0</v>
      </c>
      <c r="R1394" s="1059">
        <f t="shared" si="1493"/>
        <v>0</v>
      </c>
      <c r="S1394" s="1059">
        <f t="shared" si="1493"/>
        <v>35928.020000000004</v>
      </c>
      <c r="T1394" s="1059">
        <f t="shared" si="1493"/>
        <v>91097.32</v>
      </c>
      <c r="U1394" s="1059">
        <f t="shared" si="1493"/>
        <v>0</v>
      </c>
      <c r="V1394" s="1059">
        <f t="shared" si="1493"/>
        <v>0</v>
      </c>
      <c r="W1394" s="1059">
        <f t="shared" si="1493"/>
        <v>0</v>
      </c>
      <c r="X1394" s="1059">
        <f t="shared" si="1492"/>
        <v>127025.34000000001</v>
      </c>
      <c r="Y1394" s="1059">
        <f t="shared" si="1492"/>
        <v>0</v>
      </c>
      <c r="Z1394" s="1059">
        <f t="shared" si="1492"/>
        <v>54626</v>
      </c>
      <c r="AA1394" s="1059">
        <f>AA1395+AA1396</f>
        <v>0</v>
      </c>
      <c r="AB1394" s="1059">
        <f t="shared" si="1492"/>
        <v>0</v>
      </c>
      <c r="AC1394" s="1059">
        <f t="shared" si="1492"/>
        <v>0</v>
      </c>
      <c r="AD1394" s="1059">
        <f t="shared" si="1492"/>
        <v>0</v>
      </c>
      <c r="AE1394" s="1059">
        <f t="shared" ref="AE1394:AJ1394" si="1494">AE1395+AE1396</f>
        <v>0</v>
      </c>
      <c r="AF1394" s="1059">
        <f t="shared" si="1494"/>
        <v>0</v>
      </c>
      <c r="AG1394" s="1059">
        <f t="shared" si="1494"/>
        <v>0</v>
      </c>
      <c r="AH1394" s="1059">
        <f t="shared" si="1494"/>
        <v>54626</v>
      </c>
      <c r="AI1394" s="1059">
        <f t="shared" si="1494"/>
        <v>0</v>
      </c>
      <c r="AJ1394" s="1059">
        <f t="shared" si="1494"/>
        <v>0</v>
      </c>
      <c r="AK1394" s="1059">
        <f t="shared" si="1492"/>
        <v>54626</v>
      </c>
      <c r="AL1394" s="1059">
        <f t="shared" si="1492"/>
        <v>181651.34000000003</v>
      </c>
      <c r="AM1394" s="1746"/>
    </row>
    <row r="1395" spans="1:39" x14ac:dyDescent="0.2">
      <c r="A1395" s="1056" t="s">
        <v>246</v>
      </c>
      <c r="B1395" s="272">
        <v>244</v>
      </c>
      <c r="C1395" s="123">
        <f>C1080+C1132+C1184+C1236+C1288+C1340</f>
        <v>0</v>
      </c>
      <c r="D1395" s="964">
        <f t="shared" ref="D1395:AL1395" si="1495">D1079+D1131+D1183+D1235+D1287+D1339</f>
        <v>0</v>
      </c>
      <c r="E1395" s="964">
        <f t="shared" si="1495"/>
        <v>35928.020000000004</v>
      </c>
      <c r="F1395" s="964">
        <f t="shared" si="1495"/>
        <v>91097.32</v>
      </c>
      <c r="G1395" s="964">
        <f t="shared" si="1495"/>
        <v>0</v>
      </c>
      <c r="H1395" s="964">
        <f t="shared" si="1495"/>
        <v>0</v>
      </c>
      <c r="I1395" s="964">
        <f t="shared" si="1495"/>
        <v>0</v>
      </c>
      <c r="J1395" s="964">
        <f t="shared" si="1495"/>
        <v>0</v>
      </c>
      <c r="K1395" s="964">
        <f t="shared" si="1495"/>
        <v>0</v>
      </c>
      <c r="L1395" s="964">
        <f t="shared" si="1495"/>
        <v>0</v>
      </c>
      <c r="M1395" s="964">
        <f t="shared" si="1495"/>
        <v>0</v>
      </c>
      <c r="N1395" s="964">
        <f t="shared" si="1495"/>
        <v>0</v>
      </c>
      <c r="O1395" s="964">
        <f t="shared" si="1495"/>
        <v>0</v>
      </c>
      <c r="P1395" s="964">
        <f t="shared" si="1495"/>
        <v>0</v>
      </c>
      <c r="Q1395" s="964">
        <f t="shared" si="1495"/>
        <v>0</v>
      </c>
      <c r="R1395" s="964">
        <f t="shared" si="1495"/>
        <v>0</v>
      </c>
      <c r="S1395" s="964">
        <f t="shared" si="1495"/>
        <v>35928.020000000004</v>
      </c>
      <c r="T1395" s="964">
        <f t="shared" si="1495"/>
        <v>91097.32</v>
      </c>
      <c r="U1395" s="964">
        <f t="shared" si="1495"/>
        <v>0</v>
      </c>
      <c r="V1395" s="964">
        <f t="shared" si="1495"/>
        <v>0</v>
      </c>
      <c r="W1395" s="964">
        <f t="shared" si="1495"/>
        <v>0</v>
      </c>
      <c r="X1395" s="964">
        <f t="shared" si="1495"/>
        <v>127025.34000000001</v>
      </c>
      <c r="Y1395" s="964">
        <f t="shared" si="1495"/>
        <v>0</v>
      </c>
      <c r="Z1395" s="964">
        <f t="shared" si="1495"/>
        <v>54626</v>
      </c>
      <c r="AA1395" s="964">
        <f>AA1079+AA1131+AA1183+AA1235+AA1287+AA1339</f>
        <v>0</v>
      </c>
      <c r="AB1395" s="964">
        <f t="shared" si="1495"/>
        <v>0</v>
      </c>
      <c r="AC1395" s="964">
        <f t="shared" si="1495"/>
        <v>0</v>
      </c>
      <c r="AD1395" s="964">
        <f t="shared" si="1495"/>
        <v>0</v>
      </c>
      <c r="AE1395" s="964">
        <f t="shared" si="1495"/>
        <v>0</v>
      </c>
      <c r="AF1395" s="964">
        <f t="shared" si="1495"/>
        <v>0</v>
      </c>
      <c r="AG1395" s="964">
        <f t="shared" si="1495"/>
        <v>0</v>
      </c>
      <c r="AH1395" s="964">
        <f t="shared" si="1495"/>
        <v>54626</v>
      </c>
      <c r="AI1395" s="964">
        <f t="shared" si="1495"/>
        <v>0</v>
      </c>
      <c r="AJ1395" s="964">
        <f t="shared" si="1495"/>
        <v>0</v>
      </c>
      <c r="AK1395" s="964">
        <f t="shared" si="1495"/>
        <v>54626</v>
      </c>
      <c r="AL1395" s="964">
        <f t="shared" si="1495"/>
        <v>181651.34000000003</v>
      </c>
      <c r="AM1395" s="1746"/>
    </row>
    <row r="1396" spans="1:39" x14ac:dyDescent="0.2">
      <c r="A1396" s="1056" t="s">
        <v>248</v>
      </c>
      <c r="B1396" s="1049">
        <v>244</v>
      </c>
      <c r="C1396" s="123">
        <f>C1080+C1132+C1184+C1236+C1288+C1340</f>
        <v>0</v>
      </c>
      <c r="D1396" s="964">
        <f t="shared" ref="D1396:AL1396" si="1496">D1080+D1132+D1184+D1236+D1288+D1340</f>
        <v>0</v>
      </c>
      <c r="E1396" s="964">
        <f t="shared" si="1496"/>
        <v>0</v>
      </c>
      <c r="F1396" s="964">
        <f t="shared" si="1496"/>
        <v>0</v>
      </c>
      <c r="G1396" s="964">
        <f t="shared" si="1496"/>
        <v>0</v>
      </c>
      <c r="H1396" s="964">
        <f t="shared" si="1496"/>
        <v>0</v>
      </c>
      <c r="I1396" s="964">
        <f t="shared" si="1496"/>
        <v>0</v>
      </c>
      <c r="J1396" s="964">
        <f t="shared" si="1496"/>
        <v>0</v>
      </c>
      <c r="K1396" s="964">
        <f t="shared" si="1496"/>
        <v>0</v>
      </c>
      <c r="L1396" s="964">
        <f t="shared" si="1496"/>
        <v>0</v>
      </c>
      <c r="M1396" s="964">
        <f t="shared" si="1496"/>
        <v>0</v>
      </c>
      <c r="N1396" s="964">
        <f t="shared" si="1496"/>
        <v>0</v>
      </c>
      <c r="O1396" s="964">
        <f t="shared" si="1496"/>
        <v>0</v>
      </c>
      <c r="P1396" s="964">
        <f t="shared" si="1496"/>
        <v>0</v>
      </c>
      <c r="Q1396" s="964">
        <f t="shared" si="1496"/>
        <v>0</v>
      </c>
      <c r="R1396" s="964">
        <f t="shared" si="1496"/>
        <v>0</v>
      </c>
      <c r="S1396" s="964">
        <f t="shared" si="1496"/>
        <v>0</v>
      </c>
      <c r="T1396" s="964">
        <f t="shared" si="1496"/>
        <v>0</v>
      </c>
      <c r="U1396" s="964">
        <f t="shared" si="1496"/>
        <v>0</v>
      </c>
      <c r="V1396" s="964">
        <f t="shared" si="1496"/>
        <v>0</v>
      </c>
      <c r="W1396" s="964">
        <f t="shared" si="1496"/>
        <v>0</v>
      </c>
      <c r="X1396" s="964">
        <f t="shared" si="1496"/>
        <v>0</v>
      </c>
      <c r="Y1396" s="964">
        <f t="shared" si="1496"/>
        <v>0</v>
      </c>
      <c r="Z1396" s="964">
        <f t="shared" si="1496"/>
        <v>0</v>
      </c>
      <c r="AA1396" s="964">
        <f>AA1080+AA1132+AA1184+AA1236+AA1288+AA1340</f>
        <v>0</v>
      </c>
      <c r="AB1396" s="964">
        <f t="shared" si="1496"/>
        <v>0</v>
      </c>
      <c r="AC1396" s="964">
        <f t="shared" si="1496"/>
        <v>0</v>
      </c>
      <c r="AD1396" s="964">
        <f t="shared" si="1496"/>
        <v>0</v>
      </c>
      <c r="AE1396" s="964">
        <f t="shared" si="1496"/>
        <v>0</v>
      </c>
      <c r="AF1396" s="964">
        <f t="shared" si="1496"/>
        <v>0</v>
      </c>
      <c r="AG1396" s="964">
        <f t="shared" si="1496"/>
        <v>0</v>
      </c>
      <c r="AH1396" s="964">
        <f t="shared" si="1496"/>
        <v>0</v>
      </c>
      <c r="AI1396" s="964">
        <f t="shared" si="1496"/>
        <v>0</v>
      </c>
      <c r="AJ1396" s="964">
        <f t="shared" si="1496"/>
        <v>0</v>
      </c>
      <c r="AK1396" s="964">
        <f t="shared" si="1496"/>
        <v>0</v>
      </c>
      <c r="AL1396" s="964">
        <f t="shared" si="1496"/>
        <v>0</v>
      </c>
      <c r="AM1396" s="1746"/>
    </row>
    <row r="1397" spans="1:39" x14ac:dyDescent="0.2">
      <c r="A1397" s="1166">
        <v>227</v>
      </c>
      <c r="B1397" s="1051">
        <v>244</v>
      </c>
      <c r="C1397" s="123">
        <f>C1081+C1133+C1185+C1237+C1289+C1341</f>
        <v>0</v>
      </c>
      <c r="D1397" s="964">
        <f t="shared" ref="D1397:AL1397" si="1497">D1081+D1133+D1185+D1237+D1289+D1341</f>
        <v>0</v>
      </c>
      <c r="E1397" s="964">
        <f t="shared" si="1497"/>
        <v>0</v>
      </c>
      <c r="F1397" s="964">
        <f t="shared" si="1497"/>
        <v>0</v>
      </c>
      <c r="G1397" s="964">
        <f t="shared" si="1497"/>
        <v>0</v>
      </c>
      <c r="H1397" s="964">
        <f t="shared" si="1497"/>
        <v>0</v>
      </c>
      <c r="I1397" s="964">
        <f t="shared" si="1497"/>
        <v>0</v>
      </c>
      <c r="J1397" s="964">
        <f t="shared" si="1497"/>
        <v>0</v>
      </c>
      <c r="K1397" s="964">
        <f t="shared" si="1497"/>
        <v>0</v>
      </c>
      <c r="L1397" s="964">
        <f t="shared" si="1497"/>
        <v>0</v>
      </c>
      <c r="M1397" s="964">
        <f t="shared" si="1497"/>
        <v>0</v>
      </c>
      <c r="N1397" s="964">
        <f t="shared" si="1497"/>
        <v>0</v>
      </c>
      <c r="O1397" s="964">
        <f t="shared" si="1497"/>
        <v>0</v>
      </c>
      <c r="P1397" s="964">
        <f t="shared" si="1497"/>
        <v>0</v>
      </c>
      <c r="Q1397" s="964">
        <f t="shared" si="1497"/>
        <v>0</v>
      </c>
      <c r="R1397" s="964">
        <f t="shared" si="1497"/>
        <v>0</v>
      </c>
      <c r="S1397" s="964">
        <f t="shared" si="1497"/>
        <v>0</v>
      </c>
      <c r="T1397" s="964">
        <f t="shared" si="1497"/>
        <v>0</v>
      </c>
      <c r="U1397" s="964">
        <f t="shared" si="1497"/>
        <v>0</v>
      </c>
      <c r="V1397" s="964">
        <f t="shared" si="1497"/>
        <v>0</v>
      </c>
      <c r="W1397" s="964">
        <f t="shared" si="1497"/>
        <v>0</v>
      </c>
      <c r="X1397" s="964">
        <f t="shared" si="1497"/>
        <v>0</v>
      </c>
      <c r="Y1397" s="964">
        <f t="shared" si="1497"/>
        <v>0</v>
      </c>
      <c r="Z1397" s="964">
        <f t="shared" si="1497"/>
        <v>0</v>
      </c>
      <c r="AA1397" s="964">
        <f>AA1081+AA1133+AA1185+AA1237+AA1289+AA1341</f>
        <v>0</v>
      </c>
      <c r="AB1397" s="964">
        <f t="shared" si="1497"/>
        <v>0</v>
      </c>
      <c r="AC1397" s="964">
        <f t="shared" si="1497"/>
        <v>0</v>
      </c>
      <c r="AD1397" s="964">
        <f t="shared" si="1497"/>
        <v>0</v>
      </c>
      <c r="AE1397" s="964">
        <f t="shared" si="1497"/>
        <v>0</v>
      </c>
      <c r="AF1397" s="964">
        <f t="shared" si="1497"/>
        <v>0</v>
      </c>
      <c r="AG1397" s="964">
        <f t="shared" si="1497"/>
        <v>0</v>
      </c>
      <c r="AH1397" s="964">
        <f t="shared" si="1497"/>
        <v>0</v>
      </c>
      <c r="AI1397" s="964">
        <f t="shared" si="1497"/>
        <v>0</v>
      </c>
      <c r="AJ1397" s="964">
        <f t="shared" si="1497"/>
        <v>0</v>
      </c>
      <c r="AK1397" s="964">
        <f t="shared" si="1497"/>
        <v>0</v>
      </c>
      <c r="AL1397" s="964">
        <f t="shared" si="1497"/>
        <v>0</v>
      </c>
      <c r="AM1397" s="1746"/>
    </row>
    <row r="1398" spans="1:39" x14ac:dyDescent="0.2">
      <c r="A1398" s="127" t="s">
        <v>825</v>
      </c>
      <c r="B1398" s="1049">
        <v>112</v>
      </c>
      <c r="C1398" s="123">
        <f>C1082+C1134+C1186+C1238+C1290+C1342</f>
        <v>0</v>
      </c>
      <c r="D1398" s="964">
        <f t="shared" ref="D1398:AL1398" si="1498">D1082+D1134+D1186+D1238+D1290+D1342</f>
        <v>0</v>
      </c>
      <c r="E1398" s="964">
        <f t="shared" si="1498"/>
        <v>0</v>
      </c>
      <c r="F1398" s="964">
        <f t="shared" si="1498"/>
        <v>0</v>
      </c>
      <c r="G1398" s="964">
        <f t="shared" si="1498"/>
        <v>0</v>
      </c>
      <c r="H1398" s="964">
        <f t="shared" si="1498"/>
        <v>0</v>
      </c>
      <c r="I1398" s="964">
        <f t="shared" si="1498"/>
        <v>0</v>
      </c>
      <c r="J1398" s="964">
        <f t="shared" si="1498"/>
        <v>0</v>
      </c>
      <c r="K1398" s="964">
        <f t="shared" si="1498"/>
        <v>0</v>
      </c>
      <c r="L1398" s="964">
        <f t="shared" si="1498"/>
        <v>0</v>
      </c>
      <c r="M1398" s="964">
        <f t="shared" si="1498"/>
        <v>0</v>
      </c>
      <c r="N1398" s="964">
        <f t="shared" si="1498"/>
        <v>0</v>
      </c>
      <c r="O1398" s="964">
        <f t="shared" si="1498"/>
        <v>0</v>
      </c>
      <c r="P1398" s="964">
        <f t="shared" si="1498"/>
        <v>0</v>
      </c>
      <c r="Q1398" s="964">
        <f t="shared" si="1498"/>
        <v>0</v>
      </c>
      <c r="R1398" s="964">
        <f t="shared" si="1498"/>
        <v>0</v>
      </c>
      <c r="S1398" s="964">
        <f t="shared" si="1498"/>
        <v>0</v>
      </c>
      <c r="T1398" s="964">
        <f t="shared" si="1498"/>
        <v>0</v>
      </c>
      <c r="U1398" s="964">
        <f t="shared" si="1498"/>
        <v>0</v>
      </c>
      <c r="V1398" s="964">
        <f t="shared" si="1498"/>
        <v>0</v>
      </c>
      <c r="W1398" s="964">
        <f t="shared" si="1498"/>
        <v>0</v>
      </c>
      <c r="X1398" s="964">
        <f t="shared" si="1498"/>
        <v>0</v>
      </c>
      <c r="Y1398" s="964">
        <f t="shared" si="1498"/>
        <v>0</v>
      </c>
      <c r="Z1398" s="964">
        <f t="shared" si="1498"/>
        <v>0</v>
      </c>
      <c r="AA1398" s="964">
        <f>AA1082+AA1134+AA1186+AA1238+AA1290+AA1342</f>
        <v>0</v>
      </c>
      <c r="AB1398" s="964">
        <f t="shared" si="1498"/>
        <v>0</v>
      </c>
      <c r="AC1398" s="964">
        <f t="shared" si="1498"/>
        <v>0</v>
      </c>
      <c r="AD1398" s="964">
        <f t="shared" si="1498"/>
        <v>0</v>
      </c>
      <c r="AE1398" s="964">
        <f t="shared" si="1498"/>
        <v>0</v>
      </c>
      <c r="AF1398" s="964">
        <f t="shared" si="1498"/>
        <v>0</v>
      </c>
      <c r="AG1398" s="964">
        <f t="shared" si="1498"/>
        <v>0</v>
      </c>
      <c r="AH1398" s="964">
        <f t="shared" si="1498"/>
        <v>0</v>
      </c>
      <c r="AI1398" s="964">
        <f t="shared" si="1498"/>
        <v>0</v>
      </c>
      <c r="AJ1398" s="964">
        <f t="shared" si="1498"/>
        <v>0</v>
      </c>
      <c r="AK1398" s="964">
        <f t="shared" si="1498"/>
        <v>0</v>
      </c>
      <c r="AL1398" s="964">
        <f t="shared" si="1498"/>
        <v>0</v>
      </c>
      <c r="AM1398" s="1746"/>
    </row>
    <row r="1399" spans="1:39" ht="12" customHeight="1" x14ac:dyDescent="0.2">
      <c r="A1399" s="1058" t="s">
        <v>46</v>
      </c>
      <c r="B1399" s="1049">
        <v>119</v>
      </c>
      <c r="C1399" s="123">
        <f>C1083+C1135+C1187+C1239+C1291+C1343</f>
        <v>0</v>
      </c>
      <c r="D1399" s="964">
        <f t="shared" ref="D1399:AL1399" si="1499">D1083+D1135+D1187+D1239+D1291+D1343</f>
        <v>0</v>
      </c>
      <c r="E1399" s="964">
        <f t="shared" si="1499"/>
        <v>0</v>
      </c>
      <c r="F1399" s="964">
        <f t="shared" si="1499"/>
        <v>0</v>
      </c>
      <c r="G1399" s="964">
        <f t="shared" si="1499"/>
        <v>0</v>
      </c>
      <c r="H1399" s="964">
        <f t="shared" si="1499"/>
        <v>0</v>
      </c>
      <c r="I1399" s="964">
        <f t="shared" si="1499"/>
        <v>0</v>
      </c>
      <c r="J1399" s="964">
        <f t="shared" si="1499"/>
        <v>0</v>
      </c>
      <c r="K1399" s="964">
        <f t="shared" si="1499"/>
        <v>0</v>
      </c>
      <c r="L1399" s="964">
        <f t="shared" si="1499"/>
        <v>0</v>
      </c>
      <c r="M1399" s="964">
        <f t="shared" si="1499"/>
        <v>0</v>
      </c>
      <c r="N1399" s="964">
        <f t="shared" si="1499"/>
        <v>0</v>
      </c>
      <c r="O1399" s="964">
        <f t="shared" si="1499"/>
        <v>0</v>
      </c>
      <c r="P1399" s="964">
        <f t="shared" si="1499"/>
        <v>0</v>
      </c>
      <c r="Q1399" s="964">
        <f t="shared" si="1499"/>
        <v>0</v>
      </c>
      <c r="R1399" s="964">
        <f t="shared" si="1499"/>
        <v>0</v>
      </c>
      <c r="S1399" s="964">
        <f t="shared" si="1499"/>
        <v>0</v>
      </c>
      <c r="T1399" s="964">
        <f t="shared" si="1499"/>
        <v>0</v>
      </c>
      <c r="U1399" s="964">
        <f t="shared" si="1499"/>
        <v>0</v>
      </c>
      <c r="V1399" s="964">
        <f t="shared" si="1499"/>
        <v>0</v>
      </c>
      <c r="W1399" s="964">
        <f t="shared" si="1499"/>
        <v>0</v>
      </c>
      <c r="X1399" s="964">
        <f t="shared" si="1499"/>
        <v>0</v>
      </c>
      <c r="Y1399" s="964">
        <f t="shared" si="1499"/>
        <v>0</v>
      </c>
      <c r="Z1399" s="964">
        <f t="shared" si="1499"/>
        <v>0</v>
      </c>
      <c r="AA1399" s="964">
        <f>AA1083+AA1135+AA1187+AA1239+AA1291+AA1343</f>
        <v>0</v>
      </c>
      <c r="AB1399" s="964">
        <f t="shared" si="1499"/>
        <v>0</v>
      </c>
      <c r="AC1399" s="964">
        <f t="shared" si="1499"/>
        <v>0</v>
      </c>
      <c r="AD1399" s="964">
        <f t="shared" si="1499"/>
        <v>0</v>
      </c>
      <c r="AE1399" s="964">
        <f t="shared" si="1499"/>
        <v>0</v>
      </c>
      <c r="AF1399" s="964">
        <f t="shared" si="1499"/>
        <v>0</v>
      </c>
      <c r="AG1399" s="964">
        <f t="shared" si="1499"/>
        <v>0</v>
      </c>
      <c r="AH1399" s="964">
        <f t="shared" si="1499"/>
        <v>0</v>
      </c>
      <c r="AI1399" s="964">
        <f t="shared" si="1499"/>
        <v>0</v>
      </c>
      <c r="AJ1399" s="964">
        <f t="shared" si="1499"/>
        <v>0</v>
      </c>
      <c r="AK1399" s="964">
        <f t="shared" si="1499"/>
        <v>0</v>
      </c>
      <c r="AL1399" s="964">
        <f t="shared" si="1499"/>
        <v>0</v>
      </c>
      <c r="AM1399" s="1746"/>
    </row>
    <row r="1400" spans="1:39" ht="12" customHeight="1" x14ac:dyDescent="0.2">
      <c r="A1400" s="1056" t="s">
        <v>824</v>
      </c>
      <c r="B1400" s="1049"/>
      <c r="C1400" s="1059">
        <f t="shared" ref="C1400:AL1400" si="1500">C1401+C1402+C1403</f>
        <v>0</v>
      </c>
      <c r="D1400" s="1059">
        <f t="shared" si="1500"/>
        <v>0</v>
      </c>
      <c r="E1400" s="1059">
        <f t="shared" si="1500"/>
        <v>0</v>
      </c>
      <c r="F1400" s="1059">
        <f t="shared" si="1500"/>
        <v>0</v>
      </c>
      <c r="G1400" s="1059">
        <f t="shared" si="1500"/>
        <v>0</v>
      </c>
      <c r="H1400" s="1059">
        <f t="shared" si="1500"/>
        <v>0</v>
      </c>
      <c r="I1400" s="1059">
        <f t="shared" si="1500"/>
        <v>0</v>
      </c>
      <c r="J1400" s="1059">
        <f t="shared" si="1500"/>
        <v>0</v>
      </c>
      <c r="K1400" s="1059">
        <f t="shared" si="1500"/>
        <v>0</v>
      </c>
      <c r="L1400" s="1059">
        <f t="shared" si="1500"/>
        <v>0</v>
      </c>
      <c r="M1400" s="1059">
        <f t="shared" si="1500"/>
        <v>0</v>
      </c>
      <c r="N1400" s="1059">
        <f t="shared" si="1500"/>
        <v>0</v>
      </c>
      <c r="O1400" s="1059">
        <f t="shared" si="1500"/>
        <v>0</v>
      </c>
      <c r="P1400" s="1059">
        <f t="shared" si="1500"/>
        <v>0</v>
      </c>
      <c r="Q1400" s="1059">
        <f>Q1401+Q1402+Q1403</f>
        <v>0</v>
      </c>
      <c r="R1400" s="1059">
        <f>R1401+R1402+R1403</f>
        <v>0</v>
      </c>
      <c r="S1400" s="1059">
        <f t="shared" si="1500"/>
        <v>0</v>
      </c>
      <c r="T1400" s="1059">
        <f t="shared" si="1500"/>
        <v>0</v>
      </c>
      <c r="U1400" s="1059">
        <f t="shared" si="1500"/>
        <v>0</v>
      </c>
      <c r="V1400" s="1059">
        <f t="shared" si="1500"/>
        <v>0</v>
      </c>
      <c r="W1400" s="1059">
        <f>W1401+W1402+W1403</f>
        <v>0</v>
      </c>
      <c r="X1400" s="1059">
        <f t="shared" si="1500"/>
        <v>0</v>
      </c>
      <c r="Y1400" s="1059">
        <f t="shared" si="1500"/>
        <v>0</v>
      </c>
      <c r="Z1400" s="1059">
        <f t="shared" si="1500"/>
        <v>0</v>
      </c>
      <c r="AA1400" s="1059">
        <f>AA1401+AA1402+AA1403</f>
        <v>0</v>
      </c>
      <c r="AB1400" s="1059">
        <f t="shared" si="1500"/>
        <v>0</v>
      </c>
      <c r="AC1400" s="1059">
        <f t="shared" si="1500"/>
        <v>0</v>
      </c>
      <c r="AD1400" s="1059">
        <f t="shared" si="1500"/>
        <v>0</v>
      </c>
      <c r="AE1400" s="1059">
        <f>AE1401+AE1402+AE1403</f>
        <v>0</v>
      </c>
      <c r="AF1400" s="1059">
        <f>AF1401+AF1402+AF1403</f>
        <v>0</v>
      </c>
      <c r="AG1400" s="1059">
        <f t="shared" si="1500"/>
        <v>0</v>
      </c>
      <c r="AH1400" s="1059">
        <f t="shared" si="1500"/>
        <v>0</v>
      </c>
      <c r="AI1400" s="1059">
        <f t="shared" si="1500"/>
        <v>0</v>
      </c>
      <c r="AJ1400" s="1059">
        <f>AJ1401+AJ1402+AJ1403</f>
        <v>0</v>
      </c>
      <c r="AK1400" s="1059">
        <f t="shared" si="1500"/>
        <v>0</v>
      </c>
      <c r="AL1400" s="1059">
        <f t="shared" si="1500"/>
        <v>0</v>
      </c>
      <c r="AM1400" s="1746"/>
    </row>
    <row r="1401" spans="1:39" x14ac:dyDescent="0.2">
      <c r="A1401" s="1230">
        <v>266</v>
      </c>
      <c r="B1401" s="1051">
        <v>111</v>
      </c>
      <c r="C1401" s="123">
        <f t="shared" ref="C1401:AL1401" si="1501">C1084+C1136+C1188+C1240+C1292+C1344</f>
        <v>0</v>
      </c>
      <c r="D1401" s="964">
        <f t="shared" si="1501"/>
        <v>0</v>
      </c>
      <c r="E1401" s="964">
        <f t="shared" si="1501"/>
        <v>0</v>
      </c>
      <c r="F1401" s="964">
        <f t="shared" si="1501"/>
        <v>0</v>
      </c>
      <c r="G1401" s="964">
        <f t="shared" si="1501"/>
        <v>0</v>
      </c>
      <c r="H1401" s="964">
        <f t="shared" si="1501"/>
        <v>0</v>
      </c>
      <c r="I1401" s="964">
        <f t="shared" si="1501"/>
        <v>0</v>
      </c>
      <c r="J1401" s="964">
        <f t="shared" si="1501"/>
        <v>0</v>
      </c>
      <c r="K1401" s="964">
        <f t="shared" si="1501"/>
        <v>0</v>
      </c>
      <c r="L1401" s="964">
        <f t="shared" si="1501"/>
        <v>0</v>
      </c>
      <c r="M1401" s="964">
        <f t="shared" si="1501"/>
        <v>0</v>
      </c>
      <c r="N1401" s="964">
        <f t="shared" si="1501"/>
        <v>0</v>
      </c>
      <c r="O1401" s="964">
        <f t="shared" si="1501"/>
        <v>0</v>
      </c>
      <c r="P1401" s="964">
        <f t="shared" si="1501"/>
        <v>0</v>
      </c>
      <c r="Q1401" s="964">
        <f t="shared" si="1501"/>
        <v>0</v>
      </c>
      <c r="R1401" s="964">
        <f t="shared" si="1501"/>
        <v>0</v>
      </c>
      <c r="S1401" s="964">
        <f t="shared" si="1501"/>
        <v>0</v>
      </c>
      <c r="T1401" s="964">
        <f t="shared" si="1501"/>
        <v>0</v>
      </c>
      <c r="U1401" s="964">
        <f t="shared" si="1501"/>
        <v>0</v>
      </c>
      <c r="V1401" s="964">
        <f t="shared" si="1501"/>
        <v>0</v>
      </c>
      <c r="W1401" s="964">
        <f t="shared" si="1501"/>
        <v>0</v>
      </c>
      <c r="X1401" s="964">
        <f t="shared" si="1501"/>
        <v>0</v>
      </c>
      <c r="Y1401" s="964">
        <f t="shared" si="1501"/>
        <v>0</v>
      </c>
      <c r="Z1401" s="964">
        <f t="shared" si="1501"/>
        <v>0</v>
      </c>
      <c r="AA1401" s="964">
        <f>AA1084+AA1136+AA1188+AA1240+AA1292+AA1344</f>
        <v>0</v>
      </c>
      <c r="AB1401" s="964">
        <f t="shared" si="1501"/>
        <v>0</v>
      </c>
      <c r="AC1401" s="964">
        <f t="shared" si="1501"/>
        <v>0</v>
      </c>
      <c r="AD1401" s="964">
        <f t="shared" si="1501"/>
        <v>0</v>
      </c>
      <c r="AE1401" s="964">
        <f t="shared" si="1501"/>
        <v>0</v>
      </c>
      <c r="AF1401" s="964">
        <f t="shared" si="1501"/>
        <v>0</v>
      </c>
      <c r="AG1401" s="964">
        <f t="shared" si="1501"/>
        <v>0</v>
      </c>
      <c r="AH1401" s="964">
        <f t="shared" si="1501"/>
        <v>0</v>
      </c>
      <c r="AI1401" s="964">
        <f t="shared" si="1501"/>
        <v>0</v>
      </c>
      <c r="AJ1401" s="964">
        <f t="shared" si="1501"/>
        <v>0</v>
      </c>
      <c r="AK1401" s="964">
        <f t="shared" si="1501"/>
        <v>0</v>
      </c>
      <c r="AL1401" s="964">
        <f t="shared" si="1501"/>
        <v>0</v>
      </c>
      <c r="AM1401" s="1746"/>
    </row>
    <row r="1402" spans="1:39" x14ac:dyDescent="0.2">
      <c r="A1402" s="1230">
        <v>266</v>
      </c>
      <c r="B1402" s="1051">
        <v>112</v>
      </c>
      <c r="C1402" s="123">
        <f t="shared" ref="C1402:AL1402" si="1502">C1085+C1137+C1189+C1241+C1293+C1345</f>
        <v>0</v>
      </c>
      <c r="D1402" s="964">
        <f t="shared" si="1502"/>
        <v>0</v>
      </c>
      <c r="E1402" s="964">
        <f t="shared" si="1502"/>
        <v>0</v>
      </c>
      <c r="F1402" s="964">
        <f t="shared" si="1502"/>
        <v>0</v>
      </c>
      <c r="G1402" s="964">
        <f t="shared" si="1502"/>
        <v>0</v>
      </c>
      <c r="H1402" s="964">
        <f t="shared" si="1502"/>
        <v>0</v>
      </c>
      <c r="I1402" s="964">
        <f t="shared" si="1502"/>
        <v>0</v>
      </c>
      <c r="J1402" s="964">
        <f t="shared" si="1502"/>
        <v>0</v>
      </c>
      <c r="K1402" s="964">
        <f t="shared" si="1502"/>
        <v>0</v>
      </c>
      <c r="L1402" s="964">
        <f t="shared" si="1502"/>
        <v>0</v>
      </c>
      <c r="M1402" s="964">
        <f t="shared" si="1502"/>
        <v>0</v>
      </c>
      <c r="N1402" s="964">
        <f t="shared" si="1502"/>
        <v>0</v>
      </c>
      <c r="O1402" s="964">
        <f t="shared" si="1502"/>
        <v>0</v>
      </c>
      <c r="P1402" s="964">
        <f t="shared" si="1502"/>
        <v>0</v>
      </c>
      <c r="Q1402" s="964">
        <f t="shared" si="1502"/>
        <v>0</v>
      </c>
      <c r="R1402" s="964">
        <f t="shared" si="1502"/>
        <v>0</v>
      </c>
      <c r="S1402" s="964">
        <f t="shared" si="1502"/>
        <v>0</v>
      </c>
      <c r="T1402" s="964">
        <f t="shared" si="1502"/>
        <v>0</v>
      </c>
      <c r="U1402" s="964">
        <f t="shared" si="1502"/>
        <v>0</v>
      </c>
      <c r="V1402" s="964">
        <f t="shared" si="1502"/>
        <v>0</v>
      </c>
      <c r="W1402" s="964">
        <f t="shared" si="1502"/>
        <v>0</v>
      </c>
      <c r="X1402" s="964">
        <f t="shared" si="1502"/>
        <v>0</v>
      </c>
      <c r="Y1402" s="964">
        <f t="shared" si="1502"/>
        <v>0</v>
      </c>
      <c r="Z1402" s="964">
        <f t="shared" si="1502"/>
        <v>0</v>
      </c>
      <c r="AA1402" s="964">
        <f>AA1085+AA1137+AA1189+AA1241+AA1293+AA1345</f>
        <v>0</v>
      </c>
      <c r="AB1402" s="964">
        <f t="shared" si="1502"/>
        <v>0</v>
      </c>
      <c r="AC1402" s="964">
        <f t="shared" si="1502"/>
        <v>0</v>
      </c>
      <c r="AD1402" s="964">
        <f t="shared" si="1502"/>
        <v>0</v>
      </c>
      <c r="AE1402" s="964">
        <f t="shared" si="1502"/>
        <v>0</v>
      </c>
      <c r="AF1402" s="964">
        <f t="shared" si="1502"/>
        <v>0</v>
      </c>
      <c r="AG1402" s="964">
        <f t="shared" si="1502"/>
        <v>0</v>
      </c>
      <c r="AH1402" s="964">
        <f t="shared" si="1502"/>
        <v>0</v>
      </c>
      <c r="AI1402" s="964">
        <f t="shared" si="1502"/>
        <v>0</v>
      </c>
      <c r="AJ1402" s="964">
        <f t="shared" si="1502"/>
        <v>0</v>
      </c>
      <c r="AK1402" s="964">
        <f t="shared" si="1502"/>
        <v>0</v>
      </c>
      <c r="AL1402" s="964">
        <f t="shared" si="1502"/>
        <v>0</v>
      </c>
      <c r="AM1402" s="1746"/>
    </row>
    <row r="1403" spans="1:39" x14ac:dyDescent="0.2">
      <c r="A1403" s="1230">
        <v>266</v>
      </c>
      <c r="B1403" s="1051">
        <v>119</v>
      </c>
      <c r="C1403" s="123">
        <f t="shared" ref="C1403:AL1403" si="1503">C1086+C1138+C1190+C1242+C1294+C1346</f>
        <v>0</v>
      </c>
      <c r="D1403" s="964">
        <f t="shared" si="1503"/>
        <v>0</v>
      </c>
      <c r="E1403" s="964">
        <f t="shared" si="1503"/>
        <v>0</v>
      </c>
      <c r="F1403" s="964">
        <f t="shared" si="1503"/>
        <v>0</v>
      </c>
      <c r="G1403" s="964">
        <f t="shared" si="1503"/>
        <v>0</v>
      </c>
      <c r="H1403" s="964">
        <f t="shared" si="1503"/>
        <v>0</v>
      </c>
      <c r="I1403" s="964">
        <f t="shared" si="1503"/>
        <v>0</v>
      </c>
      <c r="J1403" s="964">
        <f t="shared" si="1503"/>
        <v>0</v>
      </c>
      <c r="K1403" s="964">
        <f t="shared" si="1503"/>
        <v>0</v>
      </c>
      <c r="L1403" s="964">
        <f t="shared" si="1503"/>
        <v>0</v>
      </c>
      <c r="M1403" s="964">
        <f t="shared" si="1503"/>
        <v>0</v>
      </c>
      <c r="N1403" s="964">
        <f t="shared" si="1503"/>
        <v>0</v>
      </c>
      <c r="O1403" s="964">
        <f t="shared" si="1503"/>
        <v>0</v>
      </c>
      <c r="P1403" s="964">
        <f t="shared" si="1503"/>
        <v>0</v>
      </c>
      <c r="Q1403" s="964">
        <f t="shared" si="1503"/>
        <v>0</v>
      </c>
      <c r="R1403" s="964">
        <f t="shared" si="1503"/>
        <v>0</v>
      </c>
      <c r="S1403" s="964">
        <f t="shared" si="1503"/>
        <v>0</v>
      </c>
      <c r="T1403" s="964">
        <f t="shared" si="1503"/>
        <v>0</v>
      </c>
      <c r="U1403" s="964">
        <f t="shared" si="1503"/>
        <v>0</v>
      </c>
      <c r="V1403" s="964">
        <f t="shared" si="1503"/>
        <v>0</v>
      </c>
      <c r="W1403" s="964">
        <f t="shared" si="1503"/>
        <v>0</v>
      </c>
      <c r="X1403" s="964">
        <f t="shared" si="1503"/>
        <v>0</v>
      </c>
      <c r="Y1403" s="964">
        <f t="shared" si="1503"/>
        <v>0</v>
      </c>
      <c r="Z1403" s="964">
        <f t="shared" si="1503"/>
        <v>0</v>
      </c>
      <c r="AA1403" s="964">
        <f>AA1086+AA1138+AA1190+AA1242+AA1294+AA1346</f>
        <v>0</v>
      </c>
      <c r="AB1403" s="964">
        <f t="shared" si="1503"/>
        <v>0</v>
      </c>
      <c r="AC1403" s="964">
        <f t="shared" si="1503"/>
        <v>0</v>
      </c>
      <c r="AD1403" s="964">
        <f t="shared" si="1503"/>
        <v>0</v>
      </c>
      <c r="AE1403" s="964">
        <f t="shared" si="1503"/>
        <v>0</v>
      </c>
      <c r="AF1403" s="964">
        <f t="shared" si="1503"/>
        <v>0</v>
      </c>
      <c r="AG1403" s="964">
        <f t="shared" si="1503"/>
        <v>0</v>
      </c>
      <c r="AH1403" s="964">
        <f t="shared" si="1503"/>
        <v>0</v>
      </c>
      <c r="AI1403" s="964">
        <f t="shared" si="1503"/>
        <v>0</v>
      </c>
      <c r="AJ1403" s="964">
        <f t="shared" si="1503"/>
        <v>0</v>
      </c>
      <c r="AK1403" s="964">
        <f t="shared" si="1503"/>
        <v>0</v>
      </c>
      <c r="AL1403" s="964">
        <f t="shared" si="1503"/>
        <v>0</v>
      </c>
      <c r="AM1403" s="1746"/>
    </row>
    <row r="1404" spans="1:39" hidden="1" x14ac:dyDescent="0.2">
      <c r="A1404" s="1166">
        <v>267</v>
      </c>
      <c r="B1404" s="1051">
        <v>112</v>
      </c>
      <c r="C1404" s="11"/>
      <c r="D1404" s="964">
        <f t="shared" ref="D1404:AL1404" si="1504">D1087+D1139+D1191+D1243+D1295+D1347</f>
        <v>0</v>
      </c>
      <c r="E1404" s="964">
        <f t="shared" si="1504"/>
        <v>0</v>
      </c>
      <c r="F1404" s="964">
        <f t="shared" si="1504"/>
        <v>0</v>
      </c>
      <c r="G1404" s="964">
        <f t="shared" si="1504"/>
        <v>0</v>
      </c>
      <c r="H1404" s="964">
        <f t="shared" si="1504"/>
        <v>0</v>
      </c>
      <c r="I1404" s="964">
        <f t="shared" si="1504"/>
        <v>0</v>
      </c>
      <c r="J1404" s="964">
        <f t="shared" si="1504"/>
        <v>0</v>
      </c>
      <c r="K1404" s="964">
        <f t="shared" si="1504"/>
        <v>0</v>
      </c>
      <c r="L1404" s="964">
        <f t="shared" si="1504"/>
        <v>0</v>
      </c>
      <c r="M1404" s="964">
        <f t="shared" si="1504"/>
        <v>0</v>
      </c>
      <c r="N1404" s="964">
        <f t="shared" si="1504"/>
        <v>0</v>
      </c>
      <c r="O1404" s="964">
        <f t="shared" si="1504"/>
        <v>0</v>
      </c>
      <c r="P1404" s="964">
        <f t="shared" si="1504"/>
        <v>0</v>
      </c>
      <c r="Q1404" s="964">
        <f t="shared" si="1504"/>
        <v>0</v>
      </c>
      <c r="R1404" s="964">
        <f t="shared" si="1504"/>
        <v>0</v>
      </c>
      <c r="S1404" s="964">
        <f t="shared" si="1504"/>
        <v>0</v>
      </c>
      <c r="T1404" s="964">
        <f t="shared" si="1504"/>
        <v>0</v>
      </c>
      <c r="U1404" s="964">
        <f t="shared" si="1504"/>
        <v>0</v>
      </c>
      <c r="V1404" s="964">
        <f t="shared" si="1504"/>
        <v>0</v>
      </c>
      <c r="W1404" s="964">
        <f t="shared" si="1504"/>
        <v>0</v>
      </c>
      <c r="X1404" s="964">
        <f t="shared" si="1504"/>
        <v>0</v>
      </c>
      <c r="Y1404" s="964">
        <f t="shared" si="1504"/>
        <v>0</v>
      </c>
      <c r="Z1404" s="964">
        <f t="shared" si="1504"/>
        <v>0</v>
      </c>
      <c r="AA1404" s="964">
        <f>AA1087+AA1139+AA1191+AA1243+AA1295+AA1347</f>
        <v>0</v>
      </c>
      <c r="AB1404" s="964">
        <f t="shared" si="1504"/>
        <v>0</v>
      </c>
      <c r="AC1404" s="964">
        <f t="shared" si="1504"/>
        <v>0</v>
      </c>
      <c r="AD1404" s="964">
        <f t="shared" si="1504"/>
        <v>0</v>
      </c>
      <c r="AE1404" s="964">
        <f t="shared" si="1504"/>
        <v>0</v>
      </c>
      <c r="AF1404" s="964">
        <f t="shared" si="1504"/>
        <v>0</v>
      </c>
      <c r="AG1404" s="964">
        <f t="shared" si="1504"/>
        <v>0</v>
      </c>
      <c r="AH1404" s="964">
        <f t="shared" si="1504"/>
        <v>0</v>
      </c>
      <c r="AI1404" s="964">
        <f t="shared" si="1504"/>
        <v>0</v>
      </c>
      <c r="AJ1404" s="964">
        <f t="shared" si="1504"/>
        <v>0</v>
      </c>
      <c r="AK1404" s="964">
        <f t="shared" si="1504"/>
        <v>0</v>
      </c>
      <c r="AL1404" s="964">
        <f t="shared" si="1504"/>
        <v>0</v>
      </c>
      <c r="AM1404" s="1746"/>
    </row>
    <row r="1405" spans="1:39" x14ac:dyDescent="0.2">
      <c r="A1405" s="127" t="s">
        <v>837</v>
      </c>
      <c r="B1405" s="1049"/>
      <c r="C1405" s="1059">
        <f>C1406+C1407+C1408+C1409+C1410+C1411+C1412+C1413+C1414+C1415+C1416+C1417</f>
        <v>0</v>
      </c>
      <c r="D1405" s="1059">
        <f t="shared" ref="D1405:AL1405" si="1505">D1406+D1407+D1408+D1409+D1410+D1411+D1412+D1413+D1414+D1415+D1416+D1417</f>
        <v>0</v>
      </c>
      <c r="E1405" s="1059">
        <f t="shared" si="1505"/>
        <v>0</v>
      </c>
      <c r="F1405" s="1059">
        <f t="shared" si="1505"/>
        <v>0</v>
      </c>
      <c r="G1405" s="1059">
        <f t="shared" si="1505"/>
        <v>0</v>
      </c>
      <c r="H1405" s="1059">
        <f t="shared" si="1505"/>
        <v>0</v>
      </c>
      <c r="I1405" s="1059">
        <f t="shared" si="1505"/>
        <v>0</v>
      </c>
      <c r="J1405" s="1059">
        <f t="shared" si="1505"/>
        <v>0</v>
      </c>
      <c r="K1405" s="1059">
        <f t="shared" si="1505"/>
        <v>0</v>
      </c>
      <c r="L1405" s="1059">
        <f t="shared" si="1505"/>
        <v>0</v>
      </c>
      <c r="M1405" s="1059">
        <f t="shared" si="1505"/>
        <v>0</v>
      </c>
      <c r="N1405" s="1059">
        <f t="shared" si="1505"/>
        <v>0</v>
      </c>
      <c r="O1405" s="1059">
        <f t="shared" si="1505"/>
        <v>0</v>
      </c>
      <c r="P1405" s="1059">
        <f t="shared" si="1505"/>
        <v>0</v>
      </c>
      <c r="Q1405" s="1059">
        <f>Q1406+Q1407+Q1408+Q1409+Q1410+Q1411+Q1412+Q1413+Q1414+Q1415+Q1416+Q1417</f>
        <v>0</v>
      </c>
      <c r="R1405" s="1059">
        <f>R1406+R1407+R1408+R1409+R1410+R1411+R1412+R1413+R1414+R1415+R1416+R1417</f>
        <v>0</v>
      </c>
      <c r="S1405" s="1059">
        <f t="shared" si="1505"/>
        <v>0</v>
      </c>
      <c r="T1405" s="1059">
        <f t="shared" si="1505"/>
        <v>0</v>
      </c>
      <c r="U1405" s="1059">
        <f t="shared" si="1505"/>
        <v>0</v>
      </c>
      <c r="V1405" s="1059">
        <f t="shared" si="1505"/>
        <v>0</v>
      </c>
      <c r="W1405" s="1059">
        <f>W1406+W1407+W1408+W1409+W1410+W1411+W1412+W1413+W1414+W1415+W1416+W1417</f>
        <v>0</v>
      </c>
      <c r="X1405" s="1059">
        <f t="shared" si="1505"/>
        <v>0</v>
      </c>
      <c r="Y1405" s="1059">
        <f t="shared" si="1505"/>
        <v>0</v>
      </c>
      <c r="Z1405" s="1059">
        <f t="shared" si="1505"/>
        <v>240000</v>
      </c>
      <c r="AA1405" s="1059">
        <f>AA1406+AA1407+AA1408+AA1409+AA1410+AA1411+AA1412+AA1413+AA1414+AA1415+AA1416+AA1417</f>
        <v>0</v>
      </c>
      <c r="AB1405" s="1059">
        <f t="shared" si="1505"/>
        <v>0</v>
      </c>
      <c r="AC1405" s="1059">
        <f t="shared" si="1505"/>
        <v>0</v>
      </c>
      <c r="AD1405" s="1059">
        <f t="shared" si="1505"/>
        <v>0</v>
      </c>
      <c r="AE1405" s="1059">
        <f>AE1406+AE1407+AE1408+AE1409+AE1410+AE1411+AE1412+AE1413+AE1414+AE1415+AE1416+AE1417</f>
        <v>0</v>
      </c>
      <c r="AF1405" s="1059">
        <f>AF1406+AF1407+AF1408+AF1409+AF1410+AF1411+AF1412+AF1413+AF1414+AF1415+AF1416+AF1417</f>
        <v>0</v>
      </c>
      <c r="AG1405" s="1059">
        <f t="shared" si="1505"/>
        <v>0</v>
      </c>
      <c r="AH1405" s="1059">
        <f t="shared" si="1505"/>
        <v>240000</v>
      </c>
      <c r="AI1405" s="1059">
        <f t="shared" si="1505"/>
        <v>0</v>
      </c>
      <c r="AJ1405" s="1059">
        <f>AJ1406+AJ1407+AJ1408+AJ1409+AJ1410+AJ1411+AJ1412+AJ1413+AJ1414+AJ1415+AJ1416+AJ1417</f>
        <v>0</v>
      </c>
      <c r="AK1405" s="1059">
        <f t="shared" si="1505"/>
        <v>240000</v>
      </c>
      <c r="AL1405" s="1059">
        <f t="shared" si="1505"/>
        <v>240000</v>
      </c>
      <c r="AM1405" s="1746"/>
    </row>
    <row r="1406" spans="1:39" x14ac:dyDescent="0.2">
      <c r="A1406" s="1229">
        <v>291</v>
      </c>
      <c r="B1406" s="1147">
        <v>851</v>
      </c>
      <c r="C1406" s="123">
        <f t="shared" ref="C1406:AL1406" si="1506">C1088+C1140+C1192+C1244+C1296+C1348</f>
        <v>0</v>
      </c>
      <c r="D1406" s="964">
        <f t="shared" si="1506"/>
        <v>0</v>
      </c>
      <c r="E1406" s="964">
        <f t="shared" si="1506"/>
        <v>0</v>
      </c>
      <c r="F1406" s="964">
        <f t="shared" si="1506"/>
        <v>0</v>
      </c>
      <c r="G1406" s="964">
        <f t="shared" si="1506"/>
        <v>0</v>
      </c>
      <c r="H1406" s="964">
        <f t="shared" si="1506"/>
        <v>0</v>
      </c>
      <c r="I1406" s="964">
        <f t="shared" si="1506"/>
        <v>0</v>
      </c>
      <c r="J1406" s="964">
        <f t="shared" si="1506"/>
        <v>0</v>
      </c>
      <c r="K1406" s="964">
        <f t="shared" si="1506"/>
        <v>0</v>
      </c>
      <c r="L1406" s="964">
        <f t="shared" si="1506"/>
        <v>0</v>
      </c>
      <c r="M1406" s="964">
        <f t="shared" si="1506"/>
        <v>0</v>
      </c>
      <c r="N1406" s="964">
        <f t="shared" si="1506"/>
        <v>0</v>
      </c>
      <c r="O1406" s="964">
        <f t="shared" si="1506"/>
        <v>0</v>
      </c>
      <c r="P1406" s="964">
        <f t="shared" si="1506"/>
        <v>0</v>
      </c>
      <c r="Q1406" s="964">
        <f t="shared" si="1506"/>
        <v>0</v>
      </c>
      <c r="R1406" s="964">
        <f t="shared" si="1506"/>
        <v>0</v>
      </c>
      <c r="S1406" s="964">
        <f t="shared" si="1506"/>
        <v>0</v>
      </c>
      <c r="T1406" s="964">
        <f t="shared" si="1506"/>
        <v>0</v>
      </c>
      <c r="U1406" s="964">
        <f t="shared" si="1506"/>
        <v>0</v>
      </c>
      <c r="V1406" s="964">
        <f t="shared" si="1506"/>
        <v>0</v>
      </c>
      <c r="W1406" s="964">
        <f t="shared" si="1506"/>
        <v>0</v>
      </c>
      <c r="X1406" s="964">
        <f t="shared" si="1506"/>
        <v>0</v>
      </c>
      <c r="Y1406" s="964">
        <f t="shared" si="1506"/>
        <v>0</v>
      </c>
      <c r="Z1406" s="964">
        <f t="shared" si="1506"/>
        <v>80000</v>
      </c>
      <c r="AA1406" s="964">
        <f t="shared" ref="AA1406:AA1419" si="1507">AA1088+AA1140+AA1192+AA1244+AA1296+AA1348</f>
        <v>0</v>
      </c>
      <c r="AB1406" s="964">
        <f t="shared" si="1506"/>
        <v>0</v>
      </c>
      <c r="AC1406" s="964">
        <f t="shared" si="1506"/>
        <v>0</v>
      </c>
      <c r="AD1406" s="964">
        <f t="shared" si="1506"/>
        <v>0</v>
      </c>
      <c r="AE1406" s="964">
        <f t="shared" si="1506"/>
        <v>0</v>
      </c>
      <c r="AF1406" s="964">
        <f t="shared" si="1506"/>
        <v>0</v>
      </c>
      <c r="AG1406" s="964">
        <f t="shared" si="1506"/>
        <v>0</v>
      </c>
      <c r="AH1406" s="964">
        <f t="shared" si="1506"/>
        <v>80000</v>
      </c>
      <c r="AI1406" s="964">
        <f t="shared" si="1506"/>
        <v>0</v>
      </c>
      <c r="AJ1406" s="964">
        <f t="shared" si="1506"/>
        <v>0</v>
      </c>
      <c r="AK1406" s="964">
        <f t="shared" si="1506"/>
        <v>80000</v>
      </c>
      <c r="AL1406" s="964">
        <f t="shared" si="1506"/>
        <v>80000</v>
      </c>
      <c r="AM1406" s="1746"/>
    </row>
    <row r="1407" spans="1:39" x14ac:dyDescent="0.2">
      <c r="A1407" s="1229">
        <v>291</v>
      </c>
      <c r="B1407" s="1147">
        <v>851</v>
      </c>
      <c r="C1407" s="123">
        <f t="shared" ref="C1407:AL1407" si="1508">C1089+C1141+C1193+C1245+C1297+C1349</f>
        <v>0</v>
      </c>
      <c r="D1407" s="964">
        <f t="shared" si="1508"/>
        <v>0</v>
      </c>
      <c r="E1407" s="964">
        <f t="shared" si="1508"/>
        <v>0</v>
      </c>
      <c r="F1407" s="964">
        <f t="shared" si="1508"/>
        <v>0</v>
      </c>
      <c r="G1407" s="964">
        <f t="shared" si="1508"/>
        <v>0</v>
      </c>
      <c r="H1407" s="964">
        <f t="shared" si="1508"/>
        <v>0</v>
      </c>
      <c r="I1407" s="964">
        <f t="shared" si="1508"/>
        <v>0</v>
      </c>
      <c r="J1407" s="964">
        <f t="shared" si="1508"/>
        <v>0</v>
      </c>
      <c r="K1407" s="964">
        <f t="shared" si="1508"/>
        <v>0</v>
      </c>
      <c r="L1407" s="964">
        <f t="shared" si="1508"/>
        <v>0</v>
      </c>
      <c r="M1407" s="964">
        <f t="shared" si="1508"/>
        <v>0</v>
      </c>
      <c r="N1407" s="964">
        <f t="shared" si="1508"/>
        <v>0</v>
      </c>
      <c r="O1407" s="964">
        <f t="shared" si="1508"/>
        <v>0</v>
      </c>
      <c r="P1407" s="964">
        <f t="shared" si="1508"/>
        <v>0</v>
      </c>
      <c r="Q1407" s="964">
        <f t="shared" si="1508"/>
        <v>0</v>
      </c>
      <c r="R1407" s="964">
        <f t="shared" si="1508"/>
        <v>0</v>
      </c>
      <c r="S1407" s="964">
        <f t="shared" si="1508"/>
        <v>0</v>
      </c>
      <c r="T1407" s="964">
        <f t="shared" si="1508"/>
        <v>0</v>
      </c>
      <c r="U1407" s="964">
        <f t="shared" si="1508"/>
        <v>0</v>
      </c>
      <c r="V1407" s="964">
        <f t="shared" si="1508"/>
        <v>0</v>
      </c>
      <c r="W1407" s="964">
        <f t="shared" si="1508"/>
        <v>0</v>
      </c>
      <c r="X1407" s="964">
        <f t="shared" si="1508"/>
        <v>0</v>
      </c>
      <c r="Y1407" s="964">
        <f t="shared" si="1508"/>
        <v>0</v>
      </c>
      <c r="Z1407" s="964">
        <f t="shared" si="1508"/>
        <v>160000</v>
      </c>
      <c r="AA1407" s="964">
        <f t="shared" si="1507"/>
        <v>0</v>
      </c>
      <c r="AB1407" s="964">
        <f t="shared" si="1508"/>
        <v>0</v>
      </c>
      <c r="AC1407" s="964">
        <f t="shared" si="1508"/>
        <v>0</v>
      </c>
      <c r="AD1407" s="964">
        <f t="shared" si="1508"/>
        <v>0</v>
      </c>
      <c r="AE1407" s="964">
        <f t="shared" si="1508"/>
        <v>0</v>
      </c>
      <c r="AF1407" s="964">
        <f t="shared" si="1508"/>
        <v>0</v>
      </c>
      <c r="AG1407" s="964">
        <f t="shared" si="1508"/>
        <v>0</v>
      </c>
      <c r="AH1407" s="964">
        <f t="shared" si="1508"/>
        <v>160000</v>
      </c>
      <c r="AI1407" s="964">
        <f t="shared" si="1508"/>
        <v>0</v>
      </c>
      <c r="AJ1407" s="964">
        <f t="shared" si="1508"/>
        <v>0</v>
      </c>
      <c r="AK1407" s="964">
        <f t="shared" si="1508"/>
        <v>160000</v>
      </c>
      <c r="AL1407" s="964">
        <f t="shared" si="1508"/>
        <v>160000</v>
      </c>
      <c r="AM1407" s="1746"/>
    </row>
    <row r="1408" spans="1:39" x14ac:dyDescent="0.2">
      <c r="A1408" s="1229">
        <v>291</v>
      </c>
      <c r="B1408" s="1049">
        <v>852</v>
      </c>
      <c r="C1408" s="123">
        <f t="shared" ref="C1408:AL1408" si="1509">C1090+C1142+C1194+C1246+C1298+C1350</f>
        <v>0</v>
      </c>
      <c r="D1408" s="964">
        <f t="shared" si="1509"/>
        <v>0</v>
      </c>
      <c r="E1408" s="964">
        <f t="shared" si="1509"/>
        <v>0</v>
      </c>
      <c r="F1408" s="964">
        <f t="shared" si="1509"/>
        <v>0</v>
      </c>
      <c r="G1408" s="964">
        <f t="shared" si="1509"/>
        <v>0</v>
      </c>
      <c r="H1408" s="964">
        <f t="shared" si="1509"/>
        <v>0</v>
      </c>
      <c r="I1408" s="964">
        <f t="shared" si="1509"/>
        <v>0</v>
      </c>
      <c r="J1408" s="964">
        <f t="shared" si="1509"/>
        <v>0</v>
      </c>
      <c r="K1408" s="964">
        <f t="shared" si="1509"/>
        <v>0</v>
      </c>
      <c r="L1408" s="964">
        <f t="shared" si="1509"/>
        <v>0</v>
      </c>
      <c r="M1408" s="964">
        <f t="shared" si="1509"/>
        <v>0</v>
      </c>
      <c r="N1408" s="964">
        <f t="shared" si="1509"/>
        <v>0</v>
      </c>
      <c r="O1408" s="964">
        <f t="shared" si="1509"/>
        <v>0</v>
      </c>
      <c r="P1408" s="964">
        <f t="shared" si="1509"/>
        <v>0</v>
      </c>
      <c r="Q1408" s="964">
        <f t="shared" si="1509"/>
        <v>0</v>
      </c>
      <c r="R1408" s="964">
        <f t="shared" si="1509"/>
        <v>0</v>
      </c>
      <c r="S1408" s="964">
        <f t="shared" si="1509"/>
        <v>0</v>
      </c>
      <c r="T1408" s="964">
        <f t="shared" si="1509"/>
        <v>0</v>
      </c>
      <c r="U1408" s="964">
        <f t="shared" si="1509"/>
        <v>0</v>
      </c>
      <c r="V1408" s="964">
        <f t="shared" si="1509"/>
        <v>0</v>
      </c>
      <c r="W1408" s="964">
        <f t="shared" si="1509"/>
        <v>0</v>
      </c>
      <c r="X1408" s="964">
        <f t="shared" si="1509"/>
        <v>0</v>
      </c>
      <c r="Y1408" s="964">
        <f t="shared" si="1509"/>
        <v>0</v>
      </c>
      <c r="Z1408" s="964">
        <f t="shared" si="1509"/>
        <v>0</v>
      </c>
      <c r="AA1408" s="964">
        <f t="shared" si="1507"/>
        <v>0</v>
      </c>
      <c r="AB1408" s="964">
        <f t="shared" si="1509"/>
        <v>0</v>
      </c>
      <c r="AC1408" s="964">
        <f t="shared" si="1509"/>
        <v>0</v>
      </c>
      <c r="AD1408" s="964">
        <f t="shared" si="1509"/>
        <v>0</v>
      </c>
      <c r="AE1408" s="964">
        <f t="shared" si="1509"/>
        <v>0</v>
      </c>
      <c r="AF1408" s="964">
        <f t="shared" si="1509"/>
        <v>0</v>
      </c>
      <c r="AG1408" s="964">
        <f t="shared" si="1509"/>
        <v>0</v>
      </c>
      <c r="AH1408" s="964">
        <f t="shared" si="1509"/>
        <v>0</v>
      </c>
      <c r="AI1408" s="964">
        <f t="shared" si="1509"/>
        <v>0</v>
      </c>
      <c r="AJ1408" s="964">
        <f t="shared" si="1509"/>
        <v>0</v>
      </c>
      <c r="AK1408" s="964">
        <f t="shared" si="1509"/>
        <v>0</v>
      </c>
      <c r="AL1408" s="964">
        <f t="shared" si="1509"/>
        <v>0</v>
      </c>
      <c r="AM1408" s="1746"/>
    </row>
    <row r="1409" spans="1:39" x14ac:dyDescent="0.2">
      <c r="A1409" s="1229">
        <v>291</v>
      </c>
      <c r="B1409" s="1147">
        <v>853</v>
      </c>
      <c r="C1409" s="123">
        <f t="shared" ref="C1409:AL1409" si="1510">C1091+C1143+C1195+C1247+C1299+C1351</f>
        <v>0</v>
      </c>
      <c r="D1409" s="964">
        <f t="shared" si="1510"/>
        <v>0</v>
      </c>
      <c r="E1409" s="964">
        <f t="shared" si="1510"/>
        <v>0</v>
      </c>
      <c r="F1409" s="964">
        <f t="shared" si="1510"/>
        <v>0</v>
      </c>
      <c r="G1409" s="964">
        <f t="shared" si="1510"/>
        <v>0</v>
      </c>
      <c r="H1409" s="964">
        <f t="shared" si="1510"/>
        <v>0</v>
      </c>
      <c r="I1409" s="964">
        <f t="shared" si="1510"/>
        <v>0</v>
      </c>
      <c r="J1409" s="964">
        <f t="shared" si="1510"/>
        <v>0</v>
      </c>
      <c r="K1409" s="964">
        <f t="shared" si="1510"/>
        <v>0</v>
      </c>
      <c r="L1409" s="964">
        <f t="shared" si="1510"/>
        <v>0</v>
      </c>
      <c r="M1409" s="964">
        <f t="shared" si="1510"/>
        <v>0</v>
      </c>
      <c r="N1409" s="964">
        <f t="shared" si="1510"/>
        <v>0</v>
      </c>
      <c r="O1409" s="964">
        <f t="shared" si="1510"/>
        <v>0</v>
      </c>
      <c r="P1409" s="964">
        <f t="shared" si="1510"/>
        <v>0</v>
      </c>
      <c r="Q1409" s="964">
        <f t="shared" si="1510"/>
        <v>0</v>
      </c>
      <c r="R1409" s="964">
        <f t="shared" si="1510"/>
        <v>0</v>
      </c>
      <c r="S1409" s="964">
        <f t="shared" si="1510"/>
        <v>0</v>
      </c>
      <c r="T1409" s="964">
        <f t="shared" si="1510"/>
        <v>0</v>
      </c>
      <c r="U1409" s="964">
        <f t="shared" si="1510"/>
        <v>0</v>
      </c>
      <c r="V1409" s="964">
        <f t="shared" si="1510"/>
        <v>0</v>
      </c>
      <c r="W1409" s="964">
        <f t="shared" si="1510"/>
        <v>0</v>
      </c>
      <c r="X1409" s="964">
        <f t="shared" si="1510"/>
        <v>0</v>
      </c>
      <c r="Y1409" s="964">
        <f t="shared" si="1510"/>
        <v>0</v>
      </c>
      <c r="Z1409" s="964">
        <f t="shared" si="1510"/>
        <v>0</v>
      </c>
      <c r="AA1409" s="964">
        <f t="shared" si="1507"/>
        <v>0</v>
      </c>
      <c r="AB1409" s="964">
        <f t="shared" si="1510"/>
        <v>0</v>
      </c>
      <c r="AC1409" s="964">
        <f t="shared" si="1510"/>
        <v>0</v>
      </c>
      <c r="AD1409" s="964">
        <f t="shared" si="1510"/>
        <v>0</v>
      </c>
      <c r="AE1409" s="964">
        <f t="shared" si="1510"/>
        <v>0</v>
      </c>
      <c r="AF1409" s="964">
        <f t="shared" si="1510"/>
        <v>0</v>
      </c>
      <c r="AG1409" s="964">
        <f t="shared" si="1510"/>
        <v>0</v>
      </c>
      <c r="AH1409" s="964">
        <f t="shared" si="1510"/>
        <v>0</v>
      </c>
      <c r="AI1409" s="964">
        <f t="shared" si="1510"/>
        <v>0</v>
      </c>
      <c r="AJ1409" s="964">
        <f t="shared" si="1510"/>
        <v>0</v>
      </c>
      <c r="AK1409" s="964">
        <f t="shared" si="1510"/>
        <v>0</v>
      </c>
      <c r="AL1409" s="964">
        <f t="shared" si="1510"/>
        <v>0</v>
      </c>
      <c r="AM1409" s="1746"/>
    </row>
    <row r="1410" spans="1:39" x14ac:dyDescent="0.2">
      <c r="A1410" s="1229">
        <v>292</v>
      </c>
      <c r="B1410" s="1049">
        <v>853</v>
      </c>
      <c r="C1410" s="123">
        <f t="shared" ref="C1410:AL1410" si="1511">C1092+C1144+C1196+C1248+C1300+C1352</f>
        <v>0</v>
      </c>
      <c r="D1410" s="964">
        <f t="shared" si="1511"/>
        <v>0</v>
      </c>
      <c r="E1410" s="964">
        <f t="shared" si="1511"/>
        <v>0</v>
      </c>
      <c r="F1410" s="964">
        <f t="shared" si="1511"/>
        <v>0</v>
      </c>
      <c r="G1410" s="964">
        <f t="shared" si="1511"/>
        <v>0</v>
      </c>
      <c r="H1410" s="964">
        <f t="shared" si="1511"/>
        <v>0</v>
      </c>
      <c r="I1410" s="964">
        <f t="shared" si="1511"/>
        <v>0</v>
      </c>
      <c r="J1410" s="964">
        <f t="shared" si="1511"/>
        <v>0</v>
      </c>
      <c r="K1410" s="964">
        <f t="shared" si="1511"/>
        <v>0</v>
      </c>
      <c r="L1410" s="964">
        <f t="shared" si="1511"/>
        <v>0</v>
      </c>
      <c r="M1410" s="964">
        <f t="shared" si="1511"/>
        <v>0</v>
      </c>
      <c r="N1410" s="964">
        <f t="shared" si="1511"/>
        <v>0</v>
      </c>
      <c r="O1410" s="964">
        <f t="shared" si="1511"/>
        <v>0</v>
      </c>
      <c r="P1410" s="964">
        <f t="shared" si="1511"/>
        <v>0</v>
      </c>
      <c r="Q1410" s="964">
        <f t="shared" si="1511"/>
        <v>0</v>
      </c>
      <c r="R1410" s="964">
        <f t="shared" si="1511"/>
        <v>0</v>
      </c>
      <c r="S1410" s="964">
        <f t="shared" si="1511"/>
        <v>0</v>
      </c>
      <c r="T1410" s="964">
        <f t="shared" si="1511"/>
        <v>0</v>
      </c>
      <c r="U1410" s="964">
        <f t="shared" si="1511"/>
        <v>0</v>
      </c>
      <c r="V1410" s="964">
        <f t="shared" si="1511"/>
        <v>0</v>
      </c>
      <c r="W1410" s="964">
        <f t="shared" si="1511"/>
        <v>0</v>
      </c>
      <c r="X1410" s="964">
        <f t="shared" si="1511"/>
        <v>0</v>
      </c>
      <c r="Y1410" s="964">
        <f t="shared" si="1511"/>
        <v>0</v>
      </c>
      <c r="Z1410" s="964">
        <f t="shared" si="1511"/>
        <v>0</v>
      </c>
      <c r="AA1410" s="964">
        <f t="shared" si="1507"/>
        <v>0</v>
      </c>
      <c r="AB1410" s="964">
        <f t="shared" si="1511"/>
        <v>0</v>
      </c>
      <c r="AC1410" s="964">
        <f t="shared" si="1511"/>
        <v>0</v>
      </c>
      <c r="AD1410" s="964">
        <f t="shared" si="1511"/>
        <v>0</v>
      </c>
      <c r="AE1410" s="964">
        <f t="shared" si="1511"/>
        <v>0</v>
      </c>
      <c r="AF1410" s="964">
        <f t="shared" si="1511"/>
        <v>0</v>
      </c>
      <c r="AG1410" s="964">
        <f t="shared" si="1511"/>
        <v>0</v>
      </c>
      <c r="AH1410" s="964">
        <f t="shared" si="1511"/>
        <v>0</v>
      </c>
      <c r="AI1410" s="964">
        <f t="shared" si="1511"/>
        <v>0</v>
      </c>
      <c r="AJ1410" s="964">
        <f t="shared" si="1511"/>
        <v>0</v>
      </c>
      <c r="AK1410" s="964">
        <f t="shared" si="1511"/>
        <v>0</v>
      </c>
      <c r="AL1410" s="964">
        <f t="shared" si="1511"/>
        <v>0</v>
      </c>
      <c r="AM1410" s="1746"/>
    </row>
    <row r="1411" spans="1:39" x14ac:dyDescent="0.2">
      <c r="A1411" s="1229">
        <v>293</v>
      </c>
      <c r="B1411" s="1049">
        <v>851</v>
      </c>
      <c r="C1411" s="123">
        <f t="shared" ref="C1411:AL1411" si="1512">C1093+C1145+C1197+C1249+C1301+C1353</f>
        <v>0</v>
      </c>
      <c r="D1411" s="964">
        <f t="shared" si="1512"/>
        <v>0</v>
      </c>
      <c r="E1411" s="964">
        <f t="shared" si="1512"/>
        <v>0</v>
      </c>
      <c r="F1411" s="964">
        <f t="shared" si="1512"/>
        <v>0</v>
      </c>
      <c r="G1411" s="964">
        <f t="shared" si="1512"/>
        <v>0</v>
      </c>
      <c r="H1411" s="964">
        <f t="shared" si="1512"/>
        <v>0</v>
      </c>
      <c r="I1411" s="964">
        <f t="shared" si="1512"/>
        <v>0</v>
      </c>
      <c r="J1411" s="964">
        <f t="shared" si="1512"/>
        <v>0</v>
      </c>
      <c r="K1411" s="964">
        <f t="shared" si="1512"/>
        <v>0</v>
      </c>
      <c r="L1411" s="964">
        <f t="shared" si="1512"/>
        <v>0</v>
      </c>
      <c r="M1411" s="964">
        <f t="shared" si="1512"/>
        <v>0</v>
      </c>
      <c r="N1411" s="964">
        <f t="shared" si="1512"/>
        <v>0</v>
      </c>
      <c r="O1411" s="964">
        <f t="shared" si="1512"/>
        <v>0</v>
      </c>
      <c r="P1411" s="964">
        <f t="shared" si="1512"/>
        <v>0</v>
      </c>
      <c r="Q1411" s="964">
        <f t="shared" si="1512"/>
        <v>0</v>
      </c>
      <c r="R1411" s="964">
        <f t="shared" si="1512"/>
        <v>0</v>
      </c>
      <c r="S1411" s="964">
        <f t="shared" si="1512"/>
        <v>0</v>
      </c>
      <c r="T1411" s="964">
        <f t="shared" si="1512"/>
        <v>0</v>
      </c>
      <c r="U1411" s="964">
        <f t="shared" si="1512"/>
        <v>0</v>
      </c>
      <c r="V1411" s="964">
        <f t="shared" si="1512"/>
        <v>0</v>
      </c>
      <c r="W1411" s="964">
        <f t="shared" si="1512"/>
        <v>0</v>
      </c>
      <c r="X1411" s="964">
        <f t="shared" si="1512"/>
        <v>0</v>
      </c>
      <c r="Y1411" s="964">
        <f t="shared" si="1512"/>
        <v>0</v>
      </c>
      <c r="Z1411" s="964">
        <f t="shared" si="1512"/>
        <v>0</v>
      </c>
      <c r="AA1411" s="964">
        <f t="shared" si="1507"/>
        <v>0</v>
      </c>
      <c r="AB1411" s="964">
        <f t="shared" si="1512"/>
        <v>0</v>
      </c>
      <c r="AC1411" s="964">
        <f t="shared" si="1512"/>
        <v>0</v>
      </c>
      <c r="AD1411" s="964">
        <f t="shared" si="1512"/>
        <v>0</v>
      </c>
      <c r="AE1411" s="964">
        <f t="shared" si="1512"/>
        <v>0</v>
      </c>
      <c r="AF1411" s="964">
        <f t="shared" si="1512"/>
        <v>0</v>
      </c>
      <c r="AG1411" s="964">
        <f t="shared" si="1512"/>
        <v>0</v>
      </c>
      <c r="AH1411" s="964">
        <f t="shared" si="1512"/>
        <v>0</v>
      </c>
      <c r="AI1411" s="964">
        <f t="shared" si="1512"/>
        <v>0</v>
      </c>
      <c r="AJ1411" s="964">
        <f t="shared" si="1512"/>
        <v>0</v>
      </c>
      <c r="AK1411" s="964">
        <f t="shared" si="1512"/>
        <v>0</v>
      </c>
      <c r="AL1411" s="964">
        <f t="shared" si="1512"/>
        <v>0</v>
      </c>
      <c r="AM1411" s="1746"/>
    </row>
    <row r="1412" spans="1:39" x14ac:dyDescent="0.2">
      <c r="A1412" s="1229">
        <v>293</v>
      </c>
      <c r="B1412" s="1049">
        <v>853</v>
      </c>
      <c r="C1412" s="123">
        <f t="shared" ref="C1412:AL1412" si="1513">C1094+C1146+C1198+C1250+C1302+C1354</f>
        <v>0</v>
      </c>
      <c r="D1412" s="964">
        <f t="shared" si="1513"/>
        <v>0</v>
      </c>
      <c r="E1412" s="964">
        <f t="shared" si="1513"/>
        <v>0</v>
      </c>
      <c r="F1412" s="964">
        <f t="shared" si="1513"/>
        <v>0</v>
      </c>
      <c r="G1412" s="964">
        <f t="shared" si="1513"/>
        <v>0</v>
      </c>
      <c r="H1412" s="964">
        <f t="shared" si="1513"/>
        <v>0</v>
      </c>
      <c r="I1412" s="964">
        <f t="shared" si="1513"/>
        <v>0</v>
      </c>
      <c r="J1412" s="964">
        <f t="shared" si="1513"/>
        <v>0</v>
      </c>
      <c r="K1412" s="964">
        <f t="shared" si="1513"/>
        <v>0</v>
      </c>
      <c r="L1412" s="964">
        <f t="shared" si="1513"/>
        <v>0</v>
      </c>
      <c r="M1412" s="964">
        <f t="shared" si="1513"/>
        <v>0</v>
      </c>
      <c r="N1412" s="964">
        <f t="shared" si="1513"/>
        <v>0</v>
      </c>
      <c r="O1412" s="964">
        <f t="shared" si="1513"/>
        <v>0</v>
      </c>
      <c r="P1412" s="964">
        <f t="shared" si="1513"/>
        <v>0</v>
      </c>
      <c r="Q1412" s="964">
        <f t="shared" si="1513"/>
        <v>0</v>
      </c>
      <c r="R1412" s="964">
        <f t="shared" si="1513"/>
        <v>0</v>
      </c>
      <c r="S1412" s="964">
        <f t="shared" si="1513"/>
        <v>0</v>
      </c>
      <c r="T1412" s="964">
        <f t="shared" si="1513"/>
        <v>0</v>
      </c>
      <c r="U1412" s="964">
        <f t="shared" si="1513"/>
        <v>0</v>
      </c>
      <c r="V1412" s="964">
        <f t="shared" si="1513"/>
        <v>0</v>
      </c>
      <c r="W1412" s="964">
        <f t="shared" si="1513"/>
        <v>0</v>
      </c>
      <c r="X1412" s="964">
        <f t="shared" si="1513"/>
        <v>0</v>
      </c>
      <c r="Y1412" s="964">
        <f t="shared" si="1513"/>
        <v>0</v>
      </c>
      <c r="Z1412" s="964">
        <f t="shared" si="1513"/>
        <v>0</v>
      </c>
      <c r="AA1412" s="964">
        <f t="shared" si="1507"/>
        <v>0</v>
      </c>
      <c r="AB1412" s="964">
        <f t="shared" si="1513"/>
        <v>0</v>
      </c>
      <c r="AC1412" s="964">
        <f t="shared" si="1513"/>
        <v>0</v>
      </c>
      <c r="AD1412" s="964">
        <f t="shared" si="1513"/>
        <v>0</v>
      </c>
      <c r="AE1412" s="964">
        <f t="shared" si="1513"/>
        <v>0</v>
      </c>
      <c r="AF1412" s="964">
        <f t="shared" si="1513"/>
        <v>0</v>
      </c>
      <c r="AG1412" s="964">
        <f t="shared" si="1513"/>
        <v>0</v>
      </c>
      <c r="AH1412" s="964">
        <f t="shared" si="1513"/>
        <v>0</v>
      </c>
      <c r="AI1412" s="964">
        <f t="shared" si="1513"/>
        <v>0</v>
      </c>
      <c r="AJ1412" s="964">
        <f t="shared" si="1513"/>
        <v>0</v>
      </c>
      <c r="AK1412" s="964">
        <f t="shared" si="1513"/>
        <v>0</v>
      </c>
      <c r="AL1412" s="964">
        <f t="shared" si="1513"/>
        <v>0</v>
      </c>
      <c r="AM1412" s="1746"/>
    </row>
    <row r="1413" spans="1:39" x14ac:dyDescent="0.2">
      <c r="A1413" s="1229">
        <v>296</v>
      </c>
      <c r="B1413" s="1049">
        <v>244</v>
      </c>
      <c r="C1413" s="123">
        <f t="shared" ref="C1413:AL1413" si="1514">C1095+C1147+C1199+C1251+C1303+C1355</f>
        <v>0</v>
      </c>
      <c r="D1413" s="964">
        <f t="shared" si="1514"/>
        <v>0</v>
      </c>
      <c r="E1413" s="964">
        <f t="shared" si="1514"/>
        <v>0</v>
      </c>
      <c r="F1413" s="964">
        <f t="shared" si="1514"/>
        <v>0</v>
      </c>
      <c r="G1413" s="964">
        <f t="shared" si="1514"/>
        <v>0</v>
      </c>
      <c r="H1413" s="964">
        <f t="shared" si="1514"/>
        <v>0</v>
      </c>
      <c r="I1413" s="964">
        <f t="shared" si="1514"/>
        <v>0</v>
      </c>
      <c r="J1413" s="964">
        <f t="shared" si="1514"/>
        <v>0</v>
      </c>
      <c r="K1413" s="964">
        <f t="shared" si="1514"/>
        <v>0</v>
      </c>
      <c r="L1413" s="964">
        <f t="shared" si="1514"/>
        <v>0</v>
      </c>
      <c r="M1413" s="964">
        <f t="shared" si="1514"/>
        <v>0</v>
      </c>
      <c r="N1413" s="964">
        <f t="shared" si="1514"/>
        <v>0</v>
      </c>
      <c r="O1413" s="964">
        <f t="shared" si="1514"/>
        <v>0</v>
      </c>
      <c r="P1413" s="964">
        <f t="shared" si="1514"/>
        <v>0</v>
      </c>
      <c r="Q1413" s="964">
        <f t="shared" si="1514"/>
        <v>0</v>
      </c>
      <c r="R1413" s="964">
        <f t="shared" si="1514"/>
        <v>0</v>
      </c>
      <c r="S1413" s="964">
        <f t="shared" si="1514"/>
        <v>0</v>
      </c>
      <c r="T1413" s="964">
        <f t="shared" si="1514"/>
        <v>0</v>
      </c>
      <c r="U1413" s="964">
        <f t="shared" si="1514"/>
        <v>0</v>
      </c>
      <c r="V1413" s="964">
        <f t="shared" si="1514"/>
        <v>0</v>
      </c>
      <c r="W1413" s="964">
        <f t="shared" si="1514"/>
        <v>0</v>
      </c>
      <c r="X1413" s="964">
        <f t="shared" si="1514"/>
        <v>0</v>
      </c>
      <c r="Y1413" s="964">
        <f t="shared" si="1514"/>
        <v>0</v>
      </c>
      <c r="Z1413" s="964">
        <f t="shared" si="1514"/>
        <v>0</v>
      </c>
      <c r="AA1413" s="964">
        <f t="shared" si="1507"/>
        <v>0</v>
      </c>
      <c r="AB1413" s="964">
        <f t="shared" si="1514"/>
        <v>0</v>
      </c>
      <c r="AC1413" s="964">
        <f t="shared" si="1514"/>
        <v>0</v>
      </c>
      <c r="AD1413" s="964">
        <f t="shared" si="1514"/>
        <v>0</v>
      </c>
      <c r="AE1413" s="964">
        <f t="shared" si="1514"/>
        <v>0</v>
      </c>
      <c r="AF1413" s="964">
        <f t="shared" si="1514"/>
        <v>0</v>
      </c>
      <c r="AG1413" s="964">
        <f t="shared" si="1514"/>
        <v>0</v>
      </c>
      <c r="AH1413" s="964">
        <f t="shared" si="1514"/>
        <v>0</v>
      </c>
      <c r="AI1413" s="964">
        <f t="shared" si="1514"/>
        <v>0</v>
      </c>
      <c r="AJ1413" s="964">
        <f t="shared" si="1514"/>
        <v>0</v>
      </c>
      <c r="AK1413" s="964">
        <f t="shared" si="1514"/>
        <v>0</v>
      </c>
      <c r="AL1413" s="964">
        <f t="shared" si="1514"/>
        <v>0</v>
      </c>
      <c r="AM1413" s="1746"/>
    </row>
    <row r="1414" spans="1:39" hidden="1" x14ac:dyDescent="0.2">
      <c r="A1414" s="1229">
        <v>296</v>
      </c>
      <c r="B1414" s="1049">
        <v>340</v>
      </c>
      <c r="C1414" s="123">
        <f t="shared" ref="C1414:AL1414" si="1515">C1096+C1148+C1200+C1252+C1304+C1356</f>
        <v>0</v>
      </c>
      <c r="D1414" s="964">
        <f t="shared" si="1515"/>
        <v>0</v>
      </c>
      <c r="E1414" s="964">
        <f t="shared" si="1515"/>
        <v>0</v>
      </c>
      <c r="F1414" s="964">
        <f t="shared" si="1515"/>
        <v>0</v>
      </c>
      <c r="G1414" s="964">
        <f t="shared" si="1515"/>
        <v>0</v>
      </c>
      <c r="H1414" s="964">
        <f t="shared" si="1515"/>
        <v>0</v>
      </c>
      <c r="I1414" s="964">
        <f t="shared" si="1515"/>
        <v>0</v>
      </c>
      <c r="J1414" s="964">
        <f t="shared" si="1515"/>
        <v>0</v>
      </c>
      <c r="K1414" s="964">
        <f t="shared" si="1515"/>
        <v>0</v>
      </c>
      <c r="L1414" s="964">
        <f t="shared" si="1515"/>
        <v>0</v>
      </c>
      <c r="M1414" s="964">
        <f t="shared" si="1515"/>
        <v>0</v>
      </c>
      <c r="N1414" s="964">
        <f t="shared" si="1515"/>
        <v>0</v>
      </c>
      <c r="O1414" s="964">
        <f t="shared" si="1515"/>
        <v>0</v>
      </c>
      <c r="P1414" s="964">
        <f t="shared" si="1515"/>
        <v>0</v>
      </c>
      <c r="Q1414" s="964">
        <f t="shared" si="1515"/>
        <v>0</v>
      </c>
      <c r="R1414" s="964">
        <f t="shared" si="1515"/>
        <v>0</v>
      </c>
      <c r="S1414" s="964">
        <f t="shared" si="1515"/>
        <v>0</v>
      </c>
      <c r="T1414" s="964">
        <f t="shared" si="1515"/>
        <v>0</v>
      </c>
      <c r="U1414" s="964">
        <f t="shared" si="1515"/>
        <v>0</v>
      </c>
      <c r="V1414" s="964">
        <f t="shared" si="1515"/>
        <v>0</v>
      </c>
      <c r="W1414" s="964">
        <f t="shared" si="1515"/>
        <v>0</v>
      </c>
      <c r="X1414" s="964">
        <f t="shared" si="1515"/>
        <v>0</v>
      </c>
      <c r="Y1414" s="964">
        <f t="shared" si="1515"/>
        <v>0</v>
      </c>
      <c r="Z1414" s="964">
        <f t="shared" si="1515"/>
        <v>0</v>
      </c>
      <c r="AA1414" s="964">
        <f t="shared" si="1507"/>
        <v>0</v>
      </c>
      <c r="AB1414" s="964">
        <f t="shared" si="1515"/>
        <v>0</v>
      </c>
      <c r="AC1414" s="964">
        <f t="shared" si="1515"/>
        <v>0</v>
      </c>
      <c r="AD1414" s="964">
        <f t="shared" si="1515"/>
        <v>0</v>
      </c>
      <c r="AE1414" s="964">
        <f t="shared" si="1515"/>
        <v>0</v>
      </c>
      <c r="AF1414" s="964">
        <f t="shared" si="1515"/>
        <v>0</v>
      </c>
      <c r="AG1414" s="964">
        <f t="shared" si="1515"/>
        <v>0</v>
      </c>
      <c r="AH1414" s="964">
        <f t="shared" si="1515"/>
        <v>0</v>
      </c>
      <c r="AI1414" s="964">
        <f t="shared" si="1515"/>
        <v>0</v>
      </c>
      <c r="AJ1414" s="964">
        <f t="shared" si="1515"/>
        <v>0</v>
      </c>
      <c r="AK1414" s="964">
        <f t="shared" si="1515"/>
        <v>0</v>
      </c>
      <c r="AL1414" s="964">
        <f t="shared" si="1515"/>
        <v>0</v>
      </c>
      <c r="AM1414" s="1746"/>
    </row>
    <row r="1415" spans="1:39" hidden="1" x14ac:dyDescent="0.2">
      <c r="A1415" s="1229">
        <v>296</v>
      </c>
      <c r="B1415" s="1049">
        <v>360</v>
      </c>
      <c r="C1415" s="123">
        <f t="shared" ref="C1415:AL1415" si="1516">C1097+C1149+C1201+C1253+C1305+C1357</f>
        <v>0</v>
      </c>
      <c r="D1415" s="964">
        <f t="shared" si="1516"/>
        <v>0</v>
      </c>
      <c r="E1415" s="964">
        <f t="shared" si="1516"/>
        <v>0</v>
      </c>
      <c r="F1415" s="964">
        <f t="shared" si="1516"/>
        <v>0</v>
      </c>
      <c r="G1415" s="964">
        <f t="shared" si="1516"/>
        <v>0</v>
      </c>
      <c r="H1415" s="964">
        <f t="shared" si="1516"/>
        <v>0</v>
      </c>
      <c r="I1415" s="964">
        <f t="shared" si="1516"/>
        <v>0</v>
      </c>
      <c r="J1415" s="964">
        <f t="shared" si="1516"/>
        <v>0</v>
      </c>
      <c r="K1415" s="964">
        <f t="shared" si="1516"/>
        <v>0</v>
      </c>
      <c r="L1415" s="964">
        <f t="shared" si="1516"/>
        <v>0</v>
      </c>
      <c r="M1415" s="964">
        <f t="shared" si="1516"/>
        <v>0</v>
      </c>
      <c r="N1415" s="964">
        <f t="shared" si="1516"/>
        <v>0</v>
      </c>
      <c r="O1415" s="964">
        <f t="shared" si="1516"/>
        <v>0</v>
      </c>
      <c r="P1415" s="964">
        <f t="shared" si="1516"/>
        <v>0</v>
      </c>
      <c r="Q1415" s="964">
        <f t="shared" si="1516"/>
        <v>0</v>
      </c>
      <c r="R1415" s="964">
        <f t="shared" si="1516"/>
        <v>0</v>
      </c>
      <c r="S1415" s="964">
        <f t="shared" si="1516"/>
        <v>0</v>
      </c>
      <c r="T1415" s="964">
        <f t="shared" si="1516"/>
        <v>0</v>
      </c>
      <c r="U1415" s="964">
        <f t="shared" si="1516"/>
        <v>0</v>
      </c>
      <c r="V1415" s="964">
        <f t="shared" si="1516"/>
        <v>0</v>
      </c>
      <c r="W1415" s="964">
        <f t="shared" si="1516"/>
        <v>0</v>
      </c>
      <c r="X1415" s="964">
        <f t="shared" si="1516"/>
        <v>0</v>
      </c>
      <c r="Y1415" s="964">
        <f t="shared" si="1516"/>
        <v>0</v>
      </c>
      <c r="Z1415" s="964">
        <f t="shared" si="1516"/>
        <v>0</v>
      </c>
      <c r="AA1415" s="964">
        <f t="shared" si="1507"/>
        <v>0</v>
      </c>
      <c r="AB1415" s="964">
        <f t="shared" si="1516"/>
        <v>0</v>
      </c>
      <c r="AC1415" s="964">
        <f t="shared" si="1516"/>
        <v>0</v>
      </c>
      <c r="AD1415" s="964">
        <f t="shared" si="1516"/>
        <v>0</v>
      </c>
      <c r="AE1415" s="964">
        <f t="shared" si="1516"/>
        <v>0</v>
      </c>
      <c r="AF1415" s="964">
        <f t="shared" si="1516"/>
        <v>0</v>
      </c>
      <c r="AG1415" s="964">
        <f t="shared" si="1516"/>
        <v>0</v>
      </c>
      <c r="AH1415" s="964">
        <f t="shared" si="1516"/>
        <v>0</v>
      </c>
      <c r="AI1415" s="964">
        <f t="shared" si="1516"/>
        <v>0</v>
      </c>
      <c r="AJ1415" s="964">
        <f t="shared" si="1516"/>
        <v>0</v>
      </c>
      <c r="AK1415" s="964">
        <f t="shared" si="1516"/>
        <v>0</v>
      </c>
      <c r="AL1415" s="964">
        <f t="shared" si="1516"/>
        <v>0</v>
      </c>
      <c r="AM1415" s="1746"/>
    </row>
    <row r="1416" spans="1:39" x14ac:dyDescent="0.2">
      <c r="A1416" s="1229">
        <v>296</v>
      </c>
      <c r="B1416" s="1049">
        <v>831</v>
      </c>
      <c r="C1416" s="123">
        <f t="shared" ref="C1416:AL1416" si="1517">C1098+C1150+C1202+C1254+C1306+C1358</f>
        <v>0</v>
      </c>
      <c r="D1416" s="964">
        <f t="shared" si="1517"/>
        <v>0</v>
      </c>
      <c r="E1416" s="964">
        <f t="shared" si="1517"/>
        <v>0</v>
      </c>
      <c r="F1416" s="964">
        <f t="shared" si="1517"/>
        <v>0</v>
      </c>
      <c r="G1416" s="964">
        <f t="shared" si="1517"/>
        <v>0</v>
      </c>
      <c r="H1416" s="964">
        <f t="shared" si="1517"/>
        <v>0</v>
      </c>
      <c r="I1416" s="964">
        <f t="shared" si="1517"/>
        <v>0</v>
      </c>
      <c r="J1416" s="964">
        <f t="shared" si="1517"/>
        <v>0</v>
      </c>
      <c r="K1416" s="964">
        <f t="shared" si="1517"/>
        <v>0</v>
      </c>
      <c r="L1416" s="964">
        <f t="shared" si="1517"/>
        <v>0</v>
      </c>
      <c r="M1416" s="964">
        <f t="shared" si="1517"/>
        <v>0</v>
      </c>
      <c r="N1416" s="964">
        <f t="shared" si="1517"/>
        <v>0</v>
      </c>
      <c r="O1416" s="964">
        <f t="shared" si="1517"/>
        <v>0</v>
      </c>
      <c r="P1416" s="964">
        <f t="shared" si="1517"/>
        <v>0</v>
      </c>
      <c r="Q1416" s="964">
        <f t="shared" si="1517"/>
        <v>0</v>
      </c>
      <c r="R1416" s="964">
        <f t="shared" si="1517"/>
        <v>0</v>
      </c>
      <c r="S1416" s="964">
        <f t="shared" si="1517"/>
        <v>0</v>
      </c>
      <c r="T1416" s="964">
        <f t="shared" si="1517"/>
        <v>0</v>
      </c>
      <c r="U1416" s="964">
        <f t="shared" si="1517"/>
        <v>0</v>
      </c>
      <c r="V1416" s="964">
        <f t="shared" si="1517"/>
        <v>0</v>
      </c>
      <c r="W1416" s="964">
        <f t="shared" si="1517"/>
        <v>0</v>
      </c>
      <c r="X1416" s="964">
        <f t="shared" si="1517"/>
        <v>0</v>
      </c>
      <c r="Y1416" s="964">
        <f t="shared" si="1517"/>
        <v>0</v>
      </c>
      <c r="Z1416" s="964">
        <f t="shared" si="1517"/>
        <v>0</v>
      </c>
      <c r="AA1416" s="964">
        <f t="shared" si="1507"/>
        <v>0</v>
      </c>
      <c r="AB1416" s="964">
        <f t="shared" si="1517"/>
        <v>0</v>
      </c>
      <c r="AC1416" s="964">
        <f t="shared" si="1517"/>
        <v>0</v>
      </c>
      <c r="AD1416" s="964">
        <f t="shared" si="1517"/>
        <v>0</v>
      </c>
      <c r="AE1416" s="964">
        <f t="shared" si="1517"/>
        <v>0</v>
      </c>
      <c r="AF1416" s="964">
        <f t="shared" si="1517"/>
        <v>0</v>
      </c>
      <c r="AG1416" s="964">
        <f t="shared" si="1517"/>
        <v>0</v>
      </c>
      <c r="AH1416" s="964">
        <f t="shared" si="1517"/>
        <v>0</v>
      </c>
      <c r="AI1416" s="964">
        <f t="shared" si="1517"/>
        <v>0</v>
      </c>
      <c r="AJ1416" s="964">
        <f t="shared" si="1517"/>
        <v>0</v>
      </c>
      <c r="AK1416" s="964">
        <f t="shared" si="1517"/>
        <v>0</v>
      </c>
      <c r="AL1416" s="964">
        <f t="shared" si="1517"/>
        <v>0</v>
      </c>
      <c r="AM1416" s="1746"/>
    </row>
    <row r="1417" spans="1:39" x14ac:dyDescent="0.2">
      <c r="A1417" s="1229">
        <v>296</v>
      </c>
      <c r="B1417" s="1049">
        <v>853</v>
      </c>
      <c r="C1417" s="123">
        <f t="shared" ref="C1417:AL1417" si="1518">C1099+C1151+C1203+C1255+C1307+C1359</f>
        <v>0</v>
      </c>
      <c r="D1417" s="964">
        <f t="shared" si="1518"/>
        <v>0</v>
      </c>
      <c r="E1417" s="964">
        <f t="shared" si="1518"/>
        <v>0</v>
      </c>
      <c r="F1417" s="964">
        <f t="shared" si="1518"/>
        <v>0</v>
      </c>
      <c r="G1417" s="964">
        <f t="shared" si="1518"/>
        <v>0</v>
      </c>
      <c r="H1417" s="964">
        <f t="shared" si="1518"/>
        <v>0</v>
      </c>
      <c r="I1417" s="964">
        <f t="shared" si="1518"/>
        <v>0</v>
      </c>
      <c r="J1417" s="964">
        <f t="shared" si="1518"/>
        <v>0</v>
      </c>
      <c r="K1417" s="964">
        <f t="shared" si="1518"/>
        <v>0</v>
      </c>
      <c r="L1417" s="964">
        <f t="shared" si="1518"/>
        <v>0</v>
      </c>
      <c r="M1417" s="964">
        <f t="shared" si="1518"/>
        <v>0</v>
      </c>
      <c r="N1417" s="964">
        <f t="shared" si="1518"/>
        <v>0</v>
      </c>
      <c r="O1417" s="964">
        <f t="shared" si="1518"/>
        <v>0</v>
      </c>
      <c r="P1417" s="964">
        <f t="shared" si="1518"/>
        <v>0</v>
      </c>
      <c r="Q1417" s="964">
        <f t="shared" si="1518"/>
        <v>0</v>
      </c>
      <c r="R1417" s="964">
        <f t="shared" si="1518"/>
        <v>0</v>
      </c>
      <c r="S1417" s="964">
        <f t="shared" si="1518"/>
        <v>0</v>
      </c>
      <c r="T1417" s="964">
        <f t="shared" si="1518"/>
        <v>0</v>
      </c>
      <c r="U1417" s="964">
        <f t="shared" si="1518"/>
        <v>0</v>
      </c>
      <c r="V1417" s="964">
        <f t="shared" si="1518"/>
        <v>0</v>
      </c>
      <c r="W1417" s="964">
        <f t="shared" si="1518"/>
        <v>0</v>
      </c>
      <c r="X1417" s="964">
        <f t="shared" si="1518"/>
        <v>0</v>
      </c>
      <c r="Y1417" s="964">
        <f t="shared" si="1518"/>
        <v>0</v>
      </c>
      <c r="Z1417" s="964">
        <f t="shared" si="1518"/>
        <v>0</v>
      </c>
      <c r="AA1417" s="964">
        <f t="shared" si="1507"/>
        <v>0</v>
      </c>
      <c r="AB1417" s="964">
        <f t="shared" si="1518"/>
        <v>0</v>
      </c>
      <c r="AC1417" s="964">
        <f t="shared" si="1518"/>
        <v>0</v>
      </c>
      <c r="AD1417" s="964">
        <f t="shared" si="1518"/>
        <v>0</v>
      </c>
      <c r="AE1417" s="964">
        <f t="shared" si="1518"/>
        <v>0</v>
      </c>
      <c r="AF1417" s="964">
        <f t="shared" si="1518"/>
        <v>0</v>
      </c>
      <c r="AG1417" s="964">
        <f t="shared" si="1518"/>
        <v>0</v>
      </c>
      <c r="AH1417" s="964">
        <f t="shared" si="1518"/>
        <v>0</v>
      </c>
      <c r="AI1417" s="964">
        <f t="shared" si="1518"/>
        <v>0</v>
      </c>
      <c r="AJ1417" s="964">
        <f t="shared" si="1518"/>
        <v>0</v>
      </c>
      <c r="AK1417" s="964">
        <f t="shared" si="1518"/>
        <v>0</v>
      </c>
      <c r="AL1417" s="964">
        <f t="shared" si="1518"/>
        <v>0</v>
      </c>
      <c r="AM1417" s="1746"/>
    </row>
    <row r="1418" spans="1:39" x14ac:dyDescent="0.2">
      <c r="A1418" s="122" t="s">
        <v>826</v>
      </c>
      <c r="B1418" s="1057">
        <v>244</v>
      </c>
      <c r="C1418" s="123">
        <f t="shared" ref="C1418:AL1418" si="1519">C1100+C1152+C1204+C1256+C1308+C1360</f>
        <v>0</v>
      </c>
      <c r="D1418" s="964">
        <f t="shared" si="1519"/>
        <v>0</v>
      </c>
      <c r="E1418" s="964">
        <f t="shared" si="1519"/>
        <v>47344.94</v>
      </c>
      <c r="F1418" s="964">
        <f t="shared" si="1519"/>
        <v>284348.7</v>
      </c>
      <c r="G1418" s="964">
        <f t="shared" si="1519"/>
        <v>0</v>
      </c>
      <c r="H1418" s="964">
        <f t="shared" si="1519"/>
        <v>0</v>
      </c>
      <c r="I1418" s="964">
        <f t="shared" si="1519"/>
        <v>0</v>
      </c>
      <c r="J1418" s="964">
        <f t="shared" si="1519"/>
        <v>0</v>
      </c>
      <c r="K1418" s="964">
        <f t="shared" si="1519"/>
        <v>0</v>
      </c>
      <c r="L1418" s="964">
        <f t="shared" si="1519"/>
        <v>0</v>
      </c>
      <c r="M1418" s="964">
        <f t="shared" si="1519"/>
        <v>0</v>
      </c>
      <c r="N1418" s="964">
        <f t="shared" si="1519"/>
        <v>0</v>
      </c>
      <c r="O1418" s="964">
        <f t="shared" si="1519"/>
        <v>0</v>
      </c>
      <c r="P1418" s="964">
        <f t="shared" si="1519"/>
        <v>0</v>
      </c>
      <c r="Q1418" s="964">
        <f t="shared" si="1519"/>
        <v>0</v>
      </c>
      <c r="R1418" s="964">
        <f t="shared" si="1519"/>
        <v>0</v>
      </c>
      <c r="S1418" s="964">
        <f t="shared" si="1519"/>
        <v>47344.94</v>
      </c>
      <c r="T1418" s="964">
        <f t="shared" si="1519"/>
        <v>284348.7</v>
      </c>
      <c r="U1418" s="964">
        <f t="shared" si="1519"/>
        <v>0</v>
      </c>
      <c r="V1418" s="964">
        <f t="shared" si="1519"/>
        <v>0</v>
      </c>
      <c r="W1418" s="964">
        <f t="shared" si="1519"/>
        <v>0</v>
      </c>
      <c r="X1418" s="964">
        <f t="shared" si="1519"/>
        <v>331693.64</v>
      </c>
      <c r="Y1418" s="964">
        <f t="shared" si="1519"/>
        <v>0</v>
      </c>
      <c r="Z1418" s="964">
        <f t="shared" si="1519"/>
        <v>0</v>
      </c>
      <c r="AA1418" s="964">
        <f t="shared" si="1507"/>
        <v>0</v>
      </c>
      <c r="AB1418" s="964">
        <f t="shared" si="1519"/>
        <v>0</v>
      </c>
      <c r="AC1418" s="964">
        <f t="shared" si="1519"/>
        <v>0</v>
      </c>
      <c r="AD1418" s="964">
        <f t="shared" si="1519"/>
        <v>0</v>
      </c>
      <c r="AE1418" s="964">
        <f t="shared" si="1519"/>
        <v>0</v>
      </c>
      <c r="AF1418" s="964">
        <f t="shared" si="1519"/>
        <v>0</v>
      </c>
      <c r="AG1418" s="964">
        <f t="shared" si="1519"/>
        <v>0</v>
      </c>
      <c r="AH1418" s="964">
        <f t="shared" si="1519"/>
        <v>0</v>
      </c>
      <c r="AI1418" s="964">
        <f t="shared" si="1519"/>
        <v>0</v>
      </c>
      <c r="AJ1418" s="964">
        <f t="shared" si="1519"/>
        <v>0</v>
      </c>
      <c r="AK1418" s="964">
        <f t="shared" si="1519"/>
        <v>0</v>
      </c>
      <c r="AL1418" s="964">
        <f t="shared" si="1519"/>
        <v>331693.64</v>
      </c>
      <c r="AM1418" s="1746"/>
    </row>
    <row r="1419" spans="1:39" hidden="1" x14ac:dyDescent="0.2">
      <c r="A1419" s="1062" t="s">
        <v>828</v>
      </c>
      <c r="B1419" s="1045">
        <v>244</v>
      </c>
      <c r="C1419" s="123">
        <f t="shared" ref="C1419:AL1419" si="1520">C1101+C1153+C1205+C1257+C1309+C1361</f>
        <v>0</v>
      </c>
      <c r="D1419" s="964">
        <f t="shared" si="1520"/>
        <v>0</v>
      </c>
      <c r="E1419" s="964">
        <f t="shared" si="1520"/>
        <v>0</v>
      </c>
      <c r="F1419" s="964">
        <f t="shared" si="1520"/>
        <v>0</v>
      </c>
      <c r="G1419" s="964">
        <f t="shared" si="1520"/>
        <v>0</v>
      </c>
      <c r="H1419" s="964">
        <f t="shared" si="1520"/>
        <v>0</v>
      </c>
      <c r="I1419" s="964">
        <f t="shared" si="1520"/>
        <v>0</v>
      </c>
      <c r="J1419" s="964">
        <f t="shared" si="1520"/>
        <v>0</v>
      </c>
      <c r="K1419" s="964">
        <f t="shared" si="1520"/>
        <v>0</v>
      </c>
      <c r="L1419" s="964">
        <f t="shared" si="1520"/>
        <v>0</v>
      </c>
      <c r="M1419" s="964">
        <f t="shared" si="1520"/>
        <v>0</v>
      </c>
      <c r="N1419" s="964">
        <f t="shared" si="1520"/>
        <v>0</v>
      </c>
      <c r="O1419" s="964">
        <f t="shared" si="1520"/>
        <v>0</v>
      </c>
      <c r="P1419" s="964">
        <f t="shared" si="1520"/>
        <v>0</v>
      </c>
      <c r="Q1419" s="964">
        <f t="shared" si="1520"/>
        <v>0</v>
      </c>
      <c r="R1419" s="964">
        <f t="shared" si="1520"/>
        <v>0</v>
      </c>
      <c r="S1419" s="964">
        <f t="shared" si="1520"/>
        <v>0</v>
      </c>
      <c r="T1419" s="964">
        <f t="shared" si="1520"/>
        <v>0</v>
      </c>
      <c r="U1419" s="964">
        <f t="shared" si="1520"/>
        <v>0</v>
      </c>
      <c r="V1419" s="964">
        <f t="shared" si="1520"/>
        <v>0</v>
      </c>
      <c r="W1419" s="964">
        <f t="shared" si="1520"/>
        <v>0</v>
      </c>
      <c r="X1419" s="964">
        <f t="shared" si="1520"/>
        <v>0</v>
      </c>
      <c r="Y1419" s="964">
        <f t="shared" si="1520"/>
        <v>0</v>
      </c>
      <c r="Z1419" s="964">
        <f t="shared" si="1520"/>
        <v>0</v>
      </c>
      <c r="AA1419" s="964">
        <f t="shared" si="1507"/>
        <v>0</v>
      </c>
      <c r="AB1419" s="964">
        <f t="shared" si="1520"/>
        <v>0</v>
      </c>
      <c r="AC1419" s="964">
        <f t="shared" si="1520"/>
        <v>0</v>
      </c>
      <c r="AD1419" s="964">
        <f t="shared" si="1520"/>
        <v>0</v>
      </c>
      <c r="AE1419" s="964">
        <f t="shared" si="1520"/>
        <v>0</v>
      </c>
      <c r="AF1419" s="964">
        <f t="shared" si="1520"/>
        <v>0</v>
      </c>
      <c r="AG1419" s="964">
        <f t="shared" si="1520"/>
        <v>0</v>
      </c>
      <c r="AH1419" s="964">
        <f t="shared" si="1520"/>
        <v>0</v>
      </c>
      <c r="AI1419" s="964">
        <f t="shared" si="1520"/>
        <v>0</v>
      </c>
      <c r="AJ1419" s="964">
        <f t="shared" si="1520"/>
        <v>0</v>
      </c>
      <c r="AK1419" s="964">
        <f t="shared" si="1520"/>
        <v>0</v>
      </c>
      <c r="AL1419" s="964">
        <f t="shared" si="1520"/>
        <v>0</v>
      </c>
      <c r="AM1419" s="1746"/>
    </row>
    <row r="1420" spans="1:39" x14ac:dyDescent="0.2">
      <c r="A1420" s="122" t="s">
        <v>827</v>
      </c>
      <c r="B1420" s="271">
        <v>244</v>
      </c>
      <c r="C1420" s="123">
        <f>C1102+C1154+C1206+C1258+C1310+C1362</f>
        <v>0</v>
      </c>
      <c r="D1420" s="1059">
        <f>D1421+D1422+D1423+D1424+D1425+D1426+D1427</f>
        <v>0</v>
      </c>
      <c r="E1420" s="1059">
        <f t="shared" ref="E1420:AL1420" si="1521">E1421+E1422+E1423+E1424+E1425+E1426+E1427</f>
        <v>115176</v>
      </c>
      <c r="F1420" s="1059">
        <f t="shared" si="1521"/>
        <v>225462.97</v>
      </c>
      <c r="G1420" s="1059">
        <f t="shared" si="1521"/>
        <v>0</v>
      </c>
      <c r="H1420" s="1059">
        <f t="shared" si="1521"/>
        <v>0</v>
      </c>
      <c r="I1420" s="1059">
        <f t="shared" si="1521"/>
        <v>0</v>
      </c>
      <c r="J1420" s="1059">
        <f t="shared" si="1521"/>
        <v>0</v>
      </c>
      <c r="K1420" s="1059">
        <f t="shared" si="1521"/>
        <v>0</v>
      </c>
      <c r="L1420" s="1059">
        <f t="shared" si="1521"/>
        <v>0</v>
      </c>
      <c r="M1420" s="1059">
        <f t="shared" si="1521"/>
        <v>0</v>
      </c>
      <c r="N1420" s="1059">
        <f t="shared" si="1521"/>
        <v>0</v>
      </c>
      <c r="O1420" s="1059">
        <f t="shared" si="1521"/>
        <v>0</v>
      </c>
      <c r="P1420" s="1059">
        <f t="shared" si="1521"/>
        <v>0</v>
      </c>
      <c r="Q1420" s="1059">
        <f>Q1421+Q1422+Q1423+Q1424+Q1425+Q1426+Q1427</f>
        <v>0</v>
      </c>
      <c r="R1420" s="1059">
        <f>R1421+R1422+R1423+R1424+R1425+R1426+R1427</f>
        <v>0</v>
      </c>
      <c r="S1420" s="1059">
        <f t="shared" si="1521"/>
        <v>115176</v>
      </c>
      <c r="T1420" s="1059">
        <f t="shared" si="1521"/>
        <v>225462.97</v>
      </c>
      <c r="U1420" s="1059">
        <f t="shared" si="1521"/>
        <v>0</v>
      </c>
      <c r="V1420" s="1059">
        <f t="shared" si="1521"/>
        <v>0</v>
      </c>
      <c r="W1420" s="1059">
        <f>W1421+W1422+W1423+W1424+W1425+W1426+W1427</f>
        <v>0</v>
      </c>
      <c r="X1420" s="1059">
        <f t="shared" si="1521"/>
        <v>340638.97000000003</v>
      </c>
      <c r="Y1420" s="1059">
        <f t="shared" si="1521"/>
        <v>0</v>
      </c>
      <c r="Z1420" s="1059">
        <f t="shared" si="1521"/>
        <v>0</v>
      </c>
      <c r="AA1420" s="1059">
        <f>AA1421+AA1422+AA1423+AA1424+AA1425+AA1426+AA1427</f>
        <v>0</v>
      </c>
      <c r="AB1420" s="1059">
        <f>AB1421+AB1422+AB1423+AB1424+AB1425+AB1426+AB1427</f>
        <v>0</v>
      </c>
      <c r="AC1420" s="1059">
        <f t="shared" si="1521"/>
        <v>0</v>
      </c>
      <c r="AD1420" s="1059">
        <f t="shared" si="1521"/>
        <v>0</v>
      </c>
      <c r="AE1420" s="1059">
        <f>AE1421+AE1422+AE1423+AE1424+AE1425+AE1426+AE1427</f>
        <v>0</v>
      </c>
      <c r="AF1420" s="1059">
        <f>AF1421+AF1422+AF1423+AF1424+AF1425+AF1426+AF1427</f>
        <v>0</v>
      </c>
      <c r="AG1420" s="1059">
        <f t="shared" si="1521"/>
        <v>0</v>
      </c>
      <c r="AH1420" s="1059">
        <f t="shared" si="1521"/>
        <v>0</v>
      </c>
      <c r="AI1420" s="1059">
        <f t="shared" si="1521"/>
        <v>0</v>
      </c>
      <c r="AJ1420" s="1059">
        <f>AJ1421+AJ1422+AJ1423+AJ1424+AJ1425+AJ1426+AJ1427</f>
        <v>0</v>
      </c>
      <c r="AK1420" s="1059">
        <f t="shared" si="1521"/>
        <v>0</v>
      </c>
      <c r="AL1420" s="1059">
        <f t="shared" si="1521"/>
        <v>340638.97000000003</v>
      </c>
      <c r="AM1420" s="1746"/>
    </row>
    <row r="1421" spans="1:39" x14ac:dyDescent="0.2">
      <c r="A1421" s="1230">
        <v>341</v>
      </c>
      <c r="B1421" s="1057">
        <v>244</v>
      </c>
      <c r="C1421" s="11"/>
      <c r="D1421" s="964">
        <f t="shared" ref="D1421:AL1421" si="1522">D1103+D1155+D1207+D1259+D1311+D1363</f>
        <v>0</v>
      </c>
      <c r="E1421" s="964">
        <f t="shared" si="1522"/>
        <v>0</v>
      </c>
      <c r="F1421" s="964">
        <f t="shared" si="1522"/>
        <v>0</v>
      </c>
      <c r="G1421" s="964">
        <f t="shared" si="1522"/>
        <v>0</v>
      </c>
      <c r="H1421" s="964">
        <f t="shared" si="1522"/>
        <v>0</v>
      </c>
      <c r="I1421" s="964">
        <f t="shared" si="1522"/>
        <v>0</v>
      </c>
      <c r="J1421" s="964">
        <f t="shared" si="1522"/>
        <v>0</v>
      </c>
      <c r="K1421" s="964">
        <f t="shared" si="1522"/>
        <v>0</v>
      </c>
      <c r="L1421" s="964">
        <f t="shared" si="1522"/>
        <v>0</v>
      </c>
      <c r="M1421" s="964">
        <f t="shared" si="1522"/>
        <v>0</v>
      </c>
      <c r="N1421" s="964">
        <f t="shared" si="1522"/>
        <v>0</v>
      </c>
      <c r="O1421" s="964">
        <f t="shared" si="1522"/>
        <v>0</v>
      </c>
      <c r="P1421" s="964">
        <f t="shared" si="1522"/>
        <v>0</v>
      </c>
      <c r="Q1421" s="964">
        <f t="shared" si="1522"/>
        <v>0</v>
      </c>
      <c r="R1421" s="964">
        <f t="shared" si="1522"/>
        <v>0</v>
      </c>
      <c r="S1421" s="964">
        <f t="shared" si="1522"/>
        <v>0</v>
      </c>
      <c r="T1421" s="964">
        <f t="shared" si="1522"/>
        <v>0</v>
      </c>
      <c r="U1421" s="964">
        <f t="shared" si="1522"/>
        <v>0</v>
      </c>
      <c r="V1421" s="964">
        <f t="shared" si="1522"/>
        <v>0</v>
      </c>
      <c r="W1421" s="964">
        <f t="shared" si="1522"/>
        <v>0</v>
      </c>
      <c r="X1421" s="964">
        <f t="shared" si="1522"/>
        <v>0</v>
      </c>
      <c r="Y1421" s="964">
        <f t="shared" si="1522"/>
        <v>0</v>
      </c>
      <c r="Z1421" s="964">
        <f t="shared" si="1522"/>
        <v>0</v>
      </c>
      <c r="AA1421" s="964">
        <f t="shared" ref="AA1421:AA1429" si="1523">AA1103+AA1155+AA1207+AA1259+AA1311+AA1363</f>
        <v>0</v>
      </c>
      <c r="AB1421" s="964">
        <f t="shared" si="1522"/>
        <v>0</v>
      </c>
      <c r="AC1421" s="964">
        <f t="shared" si="1522"/>
        <v>0</v>
      </c>
      <c r="AD1421" s="964">
        <f t="shared" si="1522"/>
        <v>0</v>
      </c>
      <c r="AE1421" s="964">
        <f t="shared" si="1522"/>
        <v>0</v>
      </c>
      <c r="AF1421" s="964">
        <f t="shared" si="1522"/>
        <v>0</v>
      </c>
      <c r="AG1421" s="964">
        <f t="shared" si="1522"/>
        <v>0</v>
      </c>
      <c r="AH1421" s="964">
        <f t="shared" si="1522"/>
        <v>0</v>
      </c>
      <c r="AI1421" s="964">
        <f t="shared" si="1522"/>
        <v>0</v>
      </c>
      <c r="AJ1421" s="964">
        <f t="shared" si="1522"/>
        <v>0</v>
      </c>
      <c r="AK1421" s="964">
        <f t="shared" si="1522"/>
        <v>0</v>
      </c>
      <c r="AL1421" s="964">
        <f t="shared" si="1522"/>
        <v>0</v>
      </c>
      <c r="AM1421" s="1746"/>
    </row>
    <row r="1422" spans="1:39" x14ac:dyDescent="0.2">
      <c r="A1422" s="1230">
        <v>342</v>
      </c>
      <c r="B1422" s="1057">
        <v>244</v>
      </c>
      <c r="C1422" s="11"/>
      <c r="D1422" s="964">
        <f t="shared" ref="D1422:AL1422" si="1524">D1104+D1156+D1208+D1260+D1312+D1364</f>
        <v>0</v>
      </c>
      <c r="E1422" s="964">
        <f t="shared" si="1524"/>
        <v>0</v>
      </c>
      <c r="F1422" s="964">
        <f t="shared" si="1524"/>
        <v>0</v>
      </c>
      <c r="G1422" s="964">
        <f t="shared" si="1524"/>
        <v>0</v>
      </c>
      <c r="H1422" s="964">
        <f t="shared" si="1524"/>
        <v>0</v>
      </c>
      <c r="I1422" s="964">
        <f t="shared" si="1524"/>
        <v>0</v>
      </c>
      <c r="J1422" s="964">
        <f t="shared" si="1524"/>
        <v>0</v>
      </c>
      <c r="K1422" s="964">
        <f t="shared" si="1524"/>
        <v>0</v>
      </c>
      <c r="L1422" s="964">
        <f t="shared" si="1524"/>
        <v>0</v>
      </c>
      <c r="M1422" s="964">
        <f t="shared" si="1524"/>
        <v>0</v>
      </c>
      <c r="N1422" s="964">
        <f t="shared" si="1524"/>
        <v>0</v>
      </c>
      <c r="O1422" s="964">
        <f t="shared" si="1524"/>
        <v>0</v>
      </c>
      <c r="P1422" s="964">
        <f t="shared" si="1524"/>
        <v>0</v>
      </c>
      <c r="Q1422" s="964">
        <f t="shared" si="1524"/>
        <v>0</v>
      </c>
      <c r="R1422" s="964">
        <f t="shared" si="1524"/>
        <v>0</v>
      </c>
      <c r="S1422" s="964">
        <f t="shared" si="1524"/>
        <v>0</v>
      </c>
      <c r="T1422" s="964">
        <f t="shared" si="1524"/>
        <v>0</v>
      </c>
      <c r="U1422" s="964">
        <f t="shared" si="1524"/>
        <v>0</v>
      </c>
      <c r="V1422" s="964">
        <f t="shared" si="1524"/>
        <v>0</v>
      </c>
      <c r="W1422" s="964">
        <f t="shared" si="1524"/>
        <v>0</v>
      </c>
      <c r="X1422" s="964">
        <f t="shared" si="1524"/>
        <v>0</v>
      </c>
      <c r="Y1422" s="964">
        <f t="shared" si="1524"/>
        <v>0</v>
      </c>
      <c r="Z1422" s="964">
        <f t="shared" si="1524"/>
        <v>0</v>
      </c>
      <c r="AA1422" s="964">
        <f t="shared" si="1523"/>
        <v>0</v>
      </c>
      <c r="AB1422" s="964">
        <f t="shared" si="1524"/>
        <v>0</v>
      </c>
      <c r="AC1422" s="964">
        <f t="shared" si="1524"/>
        <v>0</v>
      </c>
      <c r="AD1422" s="964">
        <f t="shared" si="1524"/>
        <v>0</v>
      </c>
      <c r="AE1422" s="964">
        <f t="shared" si="1524"/>
        <v>0</v>
      </c>
      <c r="AF1422" s="964">
        <f t="shared" si="1524"/>
        <v>0</v>
      </c>
      <c r="AG1422" s="964">
        <f t="shared" si="1524"/>
        <v>0</v>
      </c>
      <c r="AH1422" s="964">
        <f t="shared" si="1524"/>
        <v>0</v>
      </c>
      <c r="AI1422" s="964">
        <f t="shared" si="1524"/>
        <v>0</v>
      </c>
      <c r="AJ1422" s="964">
        <f t="shared" si="1524"/>
        <v>0</v>
      </c>
      <c r="AK1422" s="964">
        <f t="shared" si="1524"/>
        <v>0</v>
      </c>
      <c r="AL1422" s="964">
        <f t="shared" si="1524"/>
        <v>0</v>
      </c>
      <c r="AM1422" s="1746"/>
    </row>
    <row r="1423" spans="1:39" x14ac:dyDescent="0.2">
      <c r="A1423" s="1230">
        <v>343</v>
      </c>
      <c r="B1423" s="1057">
        <v>244</v>
      </c>
      <c r="C1423" s="11"/>
      <c r="D1423" s="964">
        <f t="shared" ref="D1423:AL1423" si="1525">D1105+D1157+D1209+D1261+D1313+D1365</f>
        <v>0</v>
      </c>
      <c r="E1423" s="964">
        <f t="shared" si="1525"/>
        <v>0</v>
      </c>
      <c r="F1423" s="964">
        <f t="shared" si="1525"/>
        <v>0</v>
      </c>
      <c r="G1423" s="964">
        <f t="shared" si="1525"/>
        <v>0</v>
      </c>
      <c r="H1423" s="964">
        <f t="shared" si="1525"/>
        <v>0</v>
      </c>
      <c r="I1423" s="964">
        <f t="shared" si="1525"/>
        <v>0</v>
      </c>
      <c r="J1423" s="964">
        <f t="shared" si="1525"/>
        <v>0</v>
      </c>
      <c r="K1423" s="964">
        <f t="shared" si="1525"/>
        <v>0</v>
      </c>
      <c r="L1423" s="964">
        <f t="shared" si="1525"/>
        <v>0</v>
      </c>
      <c r="M1423" s="964">
        <f t="shared" si="1525"/>
        <v>0</v>
      </c>
      <c r="N1423" s="964">
        <f t="shared" si="1525"/>
        <v>0</v>
      </c>
      <c r="O1423" s="964">
        <f t="shared" si="1525"/>
        <v>0</v>
      </c>
      <c r="P1423" s="964">
        <f t="shared" si="1525"/>
        <v>0</v>
      </c>
      <c r="Q1423" s="964">
        <f t="shared" si="1525"/>
        <v>0</v>
      </c>
      <c r="R1423" s="964">
        <f t="shared" si="1525"/>
        <v>0</v>
      </c>
      <c r="S1423" s="964">
        <f t="shared" si="1525"/>
        <v>0</v>
      </c>
      <c r="T1423" s="964">
        <f t="shared" si="1525"/>
        <v>0</v>
      </c>
      <c r="U1423" s="964">
        <f t="shared" si="1525"/>
        <v>0</v>
      </c>
      <c r="V1423" s="964">
        <f t="shared" si="1525"/>
        <v>0</v>
      </c>
      <c r="W1423" s="964">
        <f t="shared" si="1525"/>
        <v>0</v>
      </c>
      <c r="X1423" s="964">
        <f t="shared" si="1525"/>
        <v>0</v>
      </c>
      <c r="Y1423" s="964">
        <f t="shared" si="1525"/>
        <v>0</v>
      </c>
      <c r="Z1423" s="964">
        <f t="shared" si="1525"/>
        <v>0</v>
      </c>
      <c r="AA1423" s="964">
        <f t="shared" si="1523"/>
        <v>0</v>
      </c>
      <c r="AB1423" s="964">
        <f t="shared" si="1525"/>
        <v>0</v>
      </c>
      <c r="AC1423" s="964">
        <f t="shared" si="1525"/>
        <v>0</v>
      </c>
      <c r="AD1423" s="964">
        <f t="shared" si="1525"/>
        <v>0</v>
      </c>
      <c r="AE1423" s="964">
        <f t="shared" si="1525"/>
        <v>0</v>
      </c>
      <c r="AF1423" s="964">
        <f t="shared" si="1525"/>
        <v>0</v>
      </c>
      <c r="AG1423" s="964">
        <f t="shared" si="1525"/>
        <v>0</v>
      </c>
      <c r="AH1423" s="964">
        <f t="shared" si="1525"/>
        <v>0</v>
      </c>
      <c r="AI1423" s="964">
        <f t="shared" si="1525"/>
        <v>0</v>
      </c>
      <c r="AJ1423" s="964">
        <f t="shared" si="1525"/>
        <v>0</v>
      </c>
      <c r="AK1423" s="964">
        <f t="shared" si="1525"/>
        <v>0</v>
      </c>
      <c r="AL1423" s="964">
        <f t="shared" si="1525"/>
        <v>0</v>
      </c>
      <c r="AM1423" s="1746"/>
    </row>
    <row r="1424" spans="1:39" x14ac:dyDescent="0.2">
      <c r="A1424" s="1230">
        <v>344</v>
      </c>
      <c r="B1424" s="1057">
        <v>244</v>
      </c>
      <c r="C1424" s="11"/>
      <c r="D1424" s="964">
        <f t="shared" ref="D1424:AL1424" si="1526">D1106+D1158+D1210+D1262+D1314+D1366</f>
        <v>0</v>
      </c>
      <c r="E1424" s="964">
        <f t="shared" si="1526"/>
        <v>5000</v>
      </c>
      <c r="F1424" s="964">
        <f t="shared" si="1526"/>
        <v>5000</v>
      </c>
      <c r="G1424" s="964">
        <f t="shared" si="1526"/>
        <v>0</v>
      </c>
      <c r="H1424" s="964">
        <f t="shared" si="1526"/>
        <v>0</v>
      </c>
      <c r="I1424" s="964">
        <f t="shared" si="1526"/>
        <v>0</v>
      </c>
      <c r="J1424" s="964">
        <f t="shared" si="1526"/>
        <v>0</v>
      </c>
      <c r="K1424" s="964">
        <f t="shared" si="1526"/>
        <v>0</v>
      </c>
      <c r="L1424" s="964">
        <f t="shared" si="1526"/>
        <v>0</v>
      </c>
      <c r="M1424" s="964">
        <f t="shared" si="1526"/>
        <v>0</v>
      </c>
      <c r="N1424" s="964">
        <f t="shared" si="1526"/>
        <v>0</v>
      </c>
      <c r="O1424" s="964">
        <f t="shared" si="1526"/>
        <v>0</v>
      </c>
      <c r="P1424" s="964">
        <f t="shared" si="1526"/>
        <v>0</v>
      </c>
      <c r="Q1424" s="964">
        <f t="shared" si="1526"/>
        <v>0</v>
      </c>
      <c r="R1424" s="964">
        <f t="shared" si="1526"/>
        <v>0</v>
      </c>
      <c r="S1424" s="964">
        <f t="shared" si="1526"/>
        <v>5000</v>
      </c>
      <c r="T1424" s="964">
        <f t="shared" si="1526"/>
        <v>5000</v>
      </c>
      <c r="U1424" s="964">
        <f t="shared" si="1526"/>
        <v>0</v>
      </c>
      <c r="V1424" s="964">
        <f t="shared" si="1526"/>
        <v>0</v>
      </c>
      <c r="W1424" s="964">
        <f t="shared" si="1526"/>
        <v>0</v>
      </c>
      <c r="X1424" s="964">
        <f t="shared" si="1526"/>
        <v>10000</v>
      </c>
      <c r="Y1424" s="964">
        <f t="shared" si="1526"/>
        <v>0</v>
      </c>
      <c r="Z1424" s="964">
        <f t="shared" si="1526"/>
        <v>0</v>
      </c>
      <c r="AA1424" s="964">
        <f t="shared" si="1523"/>
        <v>0</v>
      </c>
      <c r="AB1424" s="964">
        <f t="shared" si="1526"/>
        <v>0</v>
      </c>
      <c r="AC1424" s="964">
        <f t="shared" si="1526"/>
        <v>0</v>
      </c>
      <c r="AD1424" s="964">
        <f t="shared" si="1526"/>
        <v>0</v>
      </c>
      <c r="AE1424" s="964">
        <f t="shared" si="1526"/>
        <v>0</v>
      </c>
      <c r="AF1424" s="964">
        <f t="shared" si="1526"/>
        <v>0</v>
      </c>
      <c r="AG1424" s="964">
        <f t="shared" si="1526"/>
        <v>0</v>
      </c>
      <c r="AH1424" s="964">
        <f t="shared" si="1526"/>
        <v>0</v>
      </c>
      <c r="AI1424" s="964">
        <f t="shared" si="1526"/>
        <v>0</v>
      </c>
      <c r="AJ1424" s="964">
        <f t="shared" si="1526"/>
        <v>0</v>
      </c>
      <c r="AK1424" s="964">
        <f t="shared" si="1526"/>
        <v>0</v>
      </c>
      <c r="AL1424" s="964">
        <f t="shared" si="1526"/>
        <v>10000</v>
      </c>
      <c r="AM1424" s="1746"/>
    </row>
    <row r="1425" spans="1:39" x14ac:dyDescent="0.2">
      <c r="A1425" s="1230">
        <v>345</v>
      </c>
      <c r="B1425" s="1057">
        <v>244</v>
      </c>
      <c r="C1425" s="11"/>
      <c r="D1425" s="964">
        <f t="shared" ref="D1425:AL1425" si="1527">D1107+D1159+D1211+D1263+D1315+D1367</f>
        <v>0</v>
      </c>
      <c r="E1425" s="964">
        <f t="shared" si="1527"/>
        <v>0</v>
      </c>
      <c r="F1425" s="964">
        <f t="shared" si="1527"/>
        <v>0</v>
      </c>
      <c r="G1425" s="964">
        <f t="shared" si="1527"/>
        <v>0</v>
      </c>
      <c r="H1425" s="964">
        <f t="shared" si="1527"/>
        <v>0</v>
      </c>
      <c r="I1425" s="964">
        <f t="shared" si="1527"/>
        <v>0</v>
      </c>
      <c r="J1425" s="964">
        <f t="shared" si="1527"/>
        <v>0</v>
      </c>
      <c r="K1425" s="964">
        <f t="shared" si="1527"/>
        <v>0</v>
      </c>
      <c r="L1425" s="964">
        <f t="shared" si="1527"/>
        <v>0</v>
      </c>
      <c r="M1425" s="964">
        <f t="shared" si="1527"/>
        <v>0</v>
      </c>
      <c r="N1425" s="964">
        <f t="shared" si="1527"/>
        <v>0</v>
      </c>
      <c r="O1425" s="964">
        <f t="shared" si="1527"/>
        <v>0</v>
      </c>
      <c r="P1425" s="964">
        <f t="shared" si="1527"/>
        <v>0</v>
      </c>
      <c r="Q1425" s="964">
        <f t="shared" si="1527"/>
        <v>0</v>
      </c>
      <c r="R1425" s="964">
        <f t="shared" si="1527"/>
        <v>0</v>
      </c>
      <c r="S1425" s="964">
        <f t="shared" si="1527"/>
        <v>0</v>
      </c>
      <c r="T1425" s="964">
        <f t="shared" si="1527"/>
        <v>0</v>
      </c>
      <c r="U1425" s="964">
        <f t="shared" si="1527"/>
        <v>0</v>
      </c>
      <c r="V1425" s="964">
        <f t="shared" si="1527"/>
        <v>0</v>
      </c>
      <c r="W1425" s="964">
        <f t="shared" si="1527"/>
        <v>0</v>
      </c>
      <c r="X1425" s="964">
        <f t="shared" si="1527"/>
        <v>0</v>
      </c>
      <c r="Y1425" s="964">
        <f t="shared" si="1527"/>
        <v>0</v>
      </c>
      <c r="Z1425" s="964">
        <f t="shared" si="1527"/>
        <v>0</v>
      </c>
      <c r="AA1425" s="964">
        <f t="shared" si="1523"/>
        <v>0</v>
      </c>
      <c r="AB1425" s="964">
        <f t="shared" si="1527"/>
        <v>0</v>
      </c>
      <c r="AC1425" s="964">
        <f t="shared" si="1527"/>
        <v>0</v>
      </c>
      <c r="AD1425" s="964">
        <f t="shared" si="1527"/>
        <v>0</v>
      </c>
      <c r="AE1425" s="964">
        <f t="shared" si="1527"/>
        <v>0</v>
      </c>
      <c r="AF1425" s="964">
        <f t="shared" si="1527"/>
        <v>0</v>
      </c>
      <c r="AG1425" s="964">
        <f t="shared" si="1527"/>
        <v>0</v>
      </c>
      <c r="AH1425" s="964">
        <f t="shared" si="1527"/>
        <v>0</v>
      </c>
      <c r="AI1425" s="964">
        <f t="shared" si="1527"/>
        <v>0</v>
      </c>
      <c r="AJ1425" s="964">
        <f t="shared" si="1527"/>
        <v>0</v>
      </c>
      <c r="AK1425" s="964">
        <f t="shared" si="1527"/>
        <v>0</v>
      </c>
      <c r="AL1425" s="964">
        <f t="shared" si="1527"/>
        <v>0</v>
      </c>
      <c r="AM1425" s="1746"/>
    </row>
    <row r="1426" spans="1:39" x14ac:dyDescent="0.2">
      <c r="A1426" s="1230">
        <v>346</v>
      </c>
      <c r="B1426" s="1057">
        <v>244</v>
      </c>
      <c r="C1426" s="11"/>
      <c r="D1426" s="964">
        <f t="shared" ref="D1426:AL1426" si="1528">D1108+D1160+D1212+D1264+D1316+D1368</f>
        <v>0</v>
      </c>
      <c r="E1426" s="964">
        <f t="shared" si="1528"/>
        <v>110176</v>
      </c>
      <c r="F1426" s="964">
        <f t="shared" si="1528"/>
        <v>200229.45</v>
      </c>
      <c r="G1426" s="964">
        <f t="shared" si="1528"/>
        <v>0</v>
      </c>
      <c r="H1426" s="964">
        <f t="shared" si="1528"/>
        <v>0</v>
      </c>
      <c r="I1426" s="964">
        <f t="shared" si="1528"/>
        <v>0</v>
      </c>
      <c r="J1426" s="964">
        <f t="shared" si="1528"/>
        <v>0</v>
      </c>
      <c r="K1426" s="964">
        <f t="shared" si="1528"/>
        <v>0</v>
      </c>
      <c r="L1426" s="964">
        <f t="shared" si="1528"/>
        <v>0</v>
      </c>
      <c r="M1426" s="964">
        <f t="shared" si="1528"/>
        <v>0</v>
      </c>
      <c r="N1426" s="964">
        <f t="shared" si="1528"/>
        <v>0</v>
      </c>
      <c r="O1426" s="964">
        <f t="shared" si="1528"/>
        <v>0</v>
      </c>
      <c r="P1426" s="964">
        <f t="shared" si="1528"/>
        <v>0</v>
      </c>
      <c r="Q1426" s="964">
        <f t="shared" si="1528"/>
        <v>0</v>
      </c>
      <c r="R1426" s="964">
        <f t="shared" si="1528"/>
        <v>0</v>
      </c>
      <c r="S1426" s="964">
        <f t="shared" si="1528"/>
        <v>110176</v>
      </c>
      <c r="T1426" s="964">
        <f t="shared" si="1528"/>
        <v>200229.45</v>
      </c>
      <c r="U1426" s="964">
        <f t="shared" si="1528"/>
        <v>0</v>
      </c>
      <c r="V1426" s="964">
        <f t="shared" si="1528"/>
        <v>0</v>
      </c>
      <c r="W1426" s="964">
        <f t="shared" si="1528"/>
        <v>0</v>
      </c>
      <c r="X1426" s="964">
        <f t="shared" si="1528"/>
        <v>310405.45</v>
      </c>
      <c r="Y1426" s="964">
        <f t="shared" si="1528"/>
        <v>0</v>
      </c>
      <c r="Z1426" s="964">
        <f t="shared" si="1528"/>
        <v>0</v>
      </c>
      <c r="AA1426" s="964">
        <f t="shared" si="1523"/>
        <v>0</v>
      </c>
      <c r="AB1426" s="964">
        <f t="shared" si="1528"/>
        <v>0</v>
      </c>
      <c r="AC1426" s="964">
        <f t="shared" si="1528"/>
        <v>0</v>
      </c>
      <c r="AD1426" s="964">
        <f t="shared" si="1528"/>
        <v>0</v>
      </c>
      <c r="AE1426" s="964">
        <f t="shared" si="1528"/>
        <v>0</v>
      </c>
      <c r="AF1426" s="964">
        <f t="shared" si="1528"/>
        <v>0</v>
      </c>
      <c r="AG1426" s="964">
        <f t="shared" si="1528"/>
        <v>0</v>
      </c>
      <c r="AH1426" s="964">
        <f t="shared" si="1528"/>
        <v>0</v>
      </c>
      <c r="AI1426" s="964">
        <f t="shared" si="1528"/>
        <v>0</v>
      </c>
      <c r="AJ1426" s="964">
        <f t="shared" si="1528"/>
        <v>0</v>
      </c>
      <c r="AK1426" s="964">
        <f t="shared" si="1528"/>
        <v>0</v>
      </c>
      <c r="AL1426" s="964">
        <f t="shared" si="1528"/>
        <v>310405.45</v>
      </c>
      <c r="AM1426" s="1746"/>
    </row>
    <row r="1427" spans="1:39" x14ac:dyDescent="0.2">
      <c r="A1427" s="1230">
        <v>349</v>
      </c>
      <c r="B1427" s="1057">
        <v>244</v>
      </c>
      <c r="C1427" s="11"/>
      <c r="D1427" s="964">
        <f t="shared" ref="D1427:AL1427" si="1529">D1109+D1161+D1213+D1265+D1317+D1369</f>
        <v>0</v>
      </c>
      <c r="E1427" s="964">
        <f t="shared" si="1529"/>
        <v>0</v>
      </c>
      <c r="F1427" s="964">
        <f t="shared" si="1529"/>
        <v>20233.52</v>
      </c>
      <c r="G1427" s="964">
        <f t="shared" si="1529"/>
        <v>0</v>
      </c>
      <c r="H1427" s="964">
        <f t="shared" si="1529"/>
        <v>0</v>
      </c>
      <c r="I1427" s="964">
        <f t="shared" si="1529"/>
        <v>0</v>
      </c>
      <c r="J1427" s="964">
        <f t="shared" si="1529"/>
        <v>0</v>
      </c>
      <c r="K1427" s="964">
        <f t="shared" si="1529"/>
        <v>0</v>
      </c>
      <c r="L1427" s="964">
        <f t="shared" si="1529"/>
        <v>0</v>
      </c>
      <c r="M1427" s="964">
        <f t="shared" si="1529"/>
        <v>0</v>
      </c>
      <c r="N1427" s="964">
        <f t="shared" si="1529"/>
        <v>0</v>
      </c>
      <c r="O1427" s="964">
        <f t="shared" si="1529"/>
        <v>0</v>
      </c>
      <c r="P1427" s="964">
        <f t="shared" si="1529"/>
        <v>0</v>
      </c>
      <c r="Q1427" s="964">
        <f t="shared" si="1529"/>
        <v>0</v>
      </c>
      <c r="R1427" s="964">
        <f t="shared" si="1529"/>
        <v>0</v>
      </c>
      <c r="S1427" s="964">
        <f t="shared" si="1529"/>
        <v>0</v>
      </c>
      <c r="T1427" s="964">
        <f t="shared" si="1529"/>
        <v>20233.52</v>
      </c>
      <c r="U1427" s="964">
        <f t="shared" si="1529"/>
        <v>0</v>
      </c>
      <c r="V1427" s="964">
        <f t="shared" si="1529"/>
        <v>0</v>
      </c>
      <c r="W1427" s="964">
        <f t="shared" si="1529"/>
        <v>0</v>
      </c>
      <c r="X1427" s="964">
        <f t="shared" si="1529"/>
        <v>20233.52</v>
      </c>
      <c r="Y1427" s="964">
        <f t="shared" si="1529"/>
        <v>0</v>
      </c>
      <c r="Z1427" s="964">
        <f t="shared" si="1529"/>
        <v>0</v>
      </c>
      <c r="AA1427" s="964">
        <f t="shared" si="1523"/>
        <v>0</v>
      </c>
      <c r="AB1427" s="964">
        <f t="shared" si="1529"/>
        <v>0</v>
      </c>
      <c r="AC1427" s="964">
        <f t="shared" si="1529"/>
        <v>0</v>
      </c>
      <c r="AD1427" s="964">
        <f t="shared" si="1529"/>
        <v>0</v>
      </c>
      <c r="AE1427" s="964">
        <f t="shared" si="1529"/>
        <v>0</v>
      </c>
      <c r="AF1427" s="964">
        <f t="shared" si="1529"/>
        <v>0</v>
      </c>
      <c r="AG1427" s="964">
        <f t="shared" si="1529"/>
        <v>0</v>
      </c>
      <c r="AH1427" s="964">
        <f t="shared" si="1529"/>
        <v>0</v>
      </c>
      <c r="AI1427" s="964">
        <f t="shared" si="1529"/>
        <v>0</v>
      </c>
      <c r="AJ1427" s="964">
        <f t="shared" si="1529"/>
        <v>0</v>
      </c>
      <c r="AK1427" s="964">
        <f t="shared" si="1529"/>
        <v>0</v>
      </c>
      <c r="AL1427" s="964">
        <f t="shared" si="1529"/>
        <v>20233.52</v>
      </c>
      <c r="AM1427" s="1746"/>
    </row>
    <row r="1428" spans="1:39" x14ac:dyDescent="0.2">
      <c r="A1428" s="11" t="s">
        <v>829</v>
      </c>
      <c r="B1428" s="269">
        <v>244</v>
      </c>
      <c r="C1428" s="123">
        <f>C1110+C1162+C1214+C1266+C1318+C1370</f>
        <v>0</v>
      </c>
      <c r="D1428" s="964">
        <f t="shared" ref="D1428:AL1428" si="1530">D1110+D1162+D1214+D1266+D1318+D1370</f>
        <v>0</v>
      </c>
      <c r="E1428" s="964">
        <f t="shared" si="1530"/>
        <v>0</v>
      </c>
      <c r="F1428" s="964">
        <f t="shared" si="1530"/>
        <v>0</v>
      </c>
      <c r="G1428" s="964">
        <f t="shared" si="1530"/>
        <v>0</v>
      </c>
      <c r="H1428" s="964">
        <f t="shared" si="1530"/>
        <v>0</v>
      </c>
      <c r="I1428" s="964">
        <f t="shared" si="1530"/>
        <v>0</v>
      </c>
      <c r="J1428" s="964">
        <f t="shared" si="1530"/>
        <v>0</v>
      </c>
      <c r="K1428" s="964">
        <f t="shared" si="1530"/>
        <v>0</v>
      </c>
      <c r="L1428" s="964">
        <f t="shared" si="1530"/>
        <v>0</v>
      </c>
      <c r="M1428" s="964">
        <f t="shared" si="1530"/>
        <v>0</v>
      </c>
      <c r="N1428" s="964">
        <f t="shared" si="1530"/>
        <v>0</v>
      </c>
      <c r="O1428" s="964">
        <f t="shared" si="1530"/>
        <v>0</v>
      </c>
      <c r="P1428" s="964">
        <f t="shared" si="1530"/>
        <v>0</v>
      </c>
      <c r="Q1428" s="964">
        <f t="shared" si="1530"/>
        <v>0</v>
      </c>
      <c r="R1428" s="964">
        <f t="shared" si="1530"/>
        <v>0</v>
      </c>
      <c r="S1428" s="964">
        <f t="shared" si="1530"/>
        <v>0</v>
      </c>
      <c r="T1428" s="964">
        <f t="shared" si="1530"/>
        <v>0</v>
      </c>
      <c r="U1428" s="964">
        <f t="shared" si="1530"/>
        <v>0</v>
      </c>
      <c r="V1428" s="964">
        <f t="shared" si="1530"/>
        <v>0</v>
      </c>
      <c r="W1428" s="964">
        <f t="shared" si="1530"/>
        <v>0</v>
      </c>
      <c r="X1428" s="964">
        <f t="shared" si="1530"/>
        <v>0</v>
      </c>
      <c r="Y1428" s="964">
        <f t="shared" si="1530"/>
        <v>0</v>
      </c>
      <c r="Z1428" s="964">
        <f t="shared" si="1530"/>
        <v>0</v>
      </c>
      <c r="AA1428" s="964">
        <f t="shared" si="1523"/>
        <v>0</v>
      </c>
      <c r="AB1428" s="964">
        <f t="shared" si="1530"/>
        <v>0</v>
      </c>
      <c r="AC1428" s="964">
        <f t="shared" si="1530"/>
        <v>0</v>
      </c>
      <c r="AD1428" s="964">
        <f t="shared" si="1530"/>
        <v>0</v>
      </c>
      <c r="AE1428" s="964">
        <f t="shared" si="1530"/>
        <v>0</v>
      </c>
      <c r="AF1428" s="964">
        <f t="shared" si="1530"/>
        <v>0</v>
      </c>
      <c r="AG1428" s="964">
        <f t="shared" si="1530"/>
        <v>0</v>
      </c>
      <c r="AH1428" s="964">
        <f t="shared" si="1530"/>
        <v>0</v>
      </c>
      <c r="AI1428" s="964">
        <f t="shared" si="1530"/>
        <v>0</v>
      </c>
      <c r="AJ1428" s="964">
        <f t="shared" si="1530"/>
        <v>0</v>
      </c>
      <c r="AK1428" s="964">
        <f t="shared" si="1530"/>
        <v>0</v>
      </c>
      <c r="AL1428" s="964">
        <f t="shared" si="1530"/>
        <v>0</v>
      </c>
      <c r="AM1428" s="1746"/>
    </row>
    <row r="1429" spans="1:39" x14ac:dyDescent="0.2">
      <c r="A1429" s="11" t="s">
        <v>830</v>
      </c>
      <c r="B1429" s="269">
        <v>244</v>
      </c>
      <c r="C1429" s="123">
        <f>C1111+C1163+C1215+C1267+C1319+C1371</f>
        <v>0</v>
      </c>
      <c r="D1429" s="964">
        <f t="shared" ref="D1429:AL1429" si="1531">D1111+D1163+D1215+D1267+D1319+D1371</f>
        <v>0</v>
      </c>
      <c r="E1429" s="964">
        <f t="shared" si="1531"/>
        <v>0</v>
      </c>
      <c r="F1429" s="964">
        <f t="shared" si="1531"/>
        <v>0</v>
      </c>
      <c r="G1429" s="964">
        <f t="shared" si="1531"/>
        <v>0</v>
      </c>
      <c r="H1429" s="964">
        <f t="shared" si="1531"/>
        <v>0</v>
      </c>
      <c r="I1429" s="964">
        <f t="shared" si="1531"/>
        <v>0</v>
      </c>
      <c r="J1429" s="964">
        <f t="shared" si="1531"/>
        <v>0</v>
      </c>
      <c r="K1429" s="964">
        <f t="shared" si="1531"/>
        <v>0</v>
      </c>
      <c r="L1429" s="964">
        <f t="shared" si="1531"/>
        <v>0</v>
      </c>
      <c r="M1429" s="964">
        <f t="shared" si="1531"/>
        <v>0</v>
      </c>
      <c r="N1429" s="964">
        <f t="shared" si="1531"/>
        <v>0</v>
      </c>
      <c r="O1429" s="964">
        <f t="shared" si="1531"/>
        <v>0</v>
      </c>
      <c r="P1429" s="964">
        <f t="shared" si="1531"/>
        <v>0</v>
      </c>
      <c r="Q1429" s="964">
        <f t="shared" si="1531"/>
        <v>0</v>
      </c>
      <c r="R1429" s="964">
        <f t="shared" si="1531"/>
        <v>0</v>
      </c>
      <c r="S1429" s="964">
        <f t="shared" si="1531"/>
        <v>0</v>
      </c>
      <c r="T1429" s="964">
        <f t="shared" si="1531"/>
        <v>0</v>
      </c>
      <c r="U1429" s="964">
        <f t="shared" si="1531"/>
        <v>0</v>
      </c>
      <c r="V1429" s="964">
        <f t="shared" si="1531"/>
        <v>0</v>
      </c>
      <c r="W1429" s="964">
        <f t="shared" si="1531"/>
        <v>0</v>
      </c>
      <c r="X1429" s="964">
        <f t="shared" si="1531"/>
        <v>0</v>
      </c>
      <c r="Y1429" s="964">
        <f t="shared" si="1531"/>
        <v>0</v>
      </c>
      <c r="Z1429" s="964">
        <f t="shared" si="1531"/>
        <v>0</v>
      </c>
      <c r="AA1429" s="964">
        <f t="shared" si="1523"/>
        <v>0</v>
      </c>
      <c r="AB1429" s="964">
        <f t="shared" si="1531"/>
        <v>0</v>
      </c>
      <c r="AC1429" s="964">
        <f t="shared" si="1531"/>
        <v>0</v>
      </c>
      <c r="AD1429" s="964">
        <f t="shared" si="1531"/>
        <v>0</v>
      </c>
      <c r="AE1429" s="964">
        <f t="shared" si="1531"/>
        <v>0</v>
      </c>
      <c r="AF1429" s="964">
        <f t="shared" si="1531"/>
        <v>0</v>
      </c>
      <c r="AG1429" s="964">
        <f t="shared" si="1531"/>
        <v>0</v>
      </c>
      <c r="AH1429" s="964">
        <f t="shared" si="1531"/>
        <v>0</v>
      </c>
      <c r="AI1429" s="964">
        <f t="shared" si="1531"/>
        <v>0</v>
      </c>
      <c r="AJ1429" s="964">
        <f t="shared" si="1531"/>
        <v>0</v>
      </c>
      <c r="AK1429" s="964">
        <f t="shared" si="1531"/>
        <v>0</v>
      </c>
      <c r="AL1429" s="964">
        <f t="shared" si="1531"/>
        <v>0</v>
      </c>
      <c r="AM1429" s="1746"/>
    </row>
    <row r="1430" spans="1:39" x14ac:dyDescent="0.2">
      <c r="A1430" s="128" t="s">
        <v>204</v>
      </c>
      <c r="B1430" s="433"/>
      <c r="C1430" s="1059">
        <f>C1375+C1376+C1377+C1379+C1380+C1383+C1388+C1389+C1394+C1398+C1399+C1400+C1405+C1418+C1419+C1420+C1428+C1429</f>
        <v>0</v>
      </c>
      <c r="D1430" s="1059">
        <f>D1375+D1376+D1377+D1379+D1380+D1383+D1388+D1389+D1394+D1398+D1399+D1400+D1405+D1418+D1419+D1420+D1428+D1429+D1404+D1397+D1378</f>
        <v>0</v>
      </c>
      <c r="E1430" s="1059">
        <f t="shared" ref="E1430:AL1430" si="1532">E1375+E1376+E1377+E1379+E1380+E1383+E1388+E1389+E1394+E1398+E1399+E1400+E1405+E1418+E1419+E1420+E1428+E1429+E1404+E1397+E1378</f>
        <v>4018987</v>
      </c>
      <c r="F1430" s="1059">
        <f t="shared" si="1532"/>
        <v>11898214</v>
      </c>
      <c r="G1430" s="1059">
        <f t="shared" si="1532"/>
        <v>0</v>
      </c>
      <c r="H1430" s="1059">
        <f t="shared" si="1532"/>
        <v>0</v>
      </c>
      <c r="I1430" s="1059">
        <f t="shared" si="1532"/>
        <v>0</v>
      </c>
      <c r="J1430" s="1059">
        <f t="shared" si="1532"/>
        <v>0</v>
      </c>
      <c r="K1430" s="1059">
        <f t="shared" si="1532"/>
        <v>0</v>
      </c>
      <c r="L1430" s="1059">
        <f t="shared" si="1532"/>
        <v>0</v>
      </c>
      <c r="M1430" s="1059">
        <f t="shared" si="1532"/>
        <v>0</v>
      </c>
      <c r="N1430" s="1059">
        <f t="shared" si="1532"/>
        <v>0</v>
      </c>
      <c r="O1430" s="1059">
        <f t="shared" si="1532"/>
        <v>0</v>
      </c>
      <c r="P1430" s="1059">
        <f t="shared" si="1532"/>
        <v>0</v>
      </c>
      <c r="Q1430" s="1059">
        <f t="shared" si="1532"/>
        <v>0</v>
      </c>
      <c r="R1430" s="1059">
        <f t="shared" si="1532"/>
        <v>0</v>
      </c>
      <c r="S1430" s="1059">
        <f t="shared" si="1532"/>
        <v>4018987</v>
      </c>
      <c r="T1430" s="1059">
        <f t="shared" si="1532"/>
        <v>11898214</v>
      </c>
      <c r="U1430" s="1059">
        <f t="shared" si="1532"/>
        <v>0</v>
      </c>
      <c r="V1430" s="1059">
        <f t="shared" si="1532"/>
        <v>0</v>
      </c>
      <c r="W1430" s="1059">
        <f t="shared" si="1532"/>
        <v>0</v>
      </c>
      <c r="X1430" s="1059">
        <f t="shared" si="1532"/>
        <v>15917201</v>
      </c>
      <c r="Y1430" s="1059">
        <f t="shared" si="1532"/>
        <v>0</v>
      </c>
      <c r="Z1430" s="1059">
        <f t="shared" si="1532"/>
        <v>1620262</v>
      </c>
      <c r="AA1430" s="1059">
        <f>AA1375+AA1376+AA1377+AA1379+AA1380+AA1383+AA1388+AA1389+AA1394+AA1398+AA1399+AA1400+AA1405+AA1418+AA1419+AA1420+AA1428+AA1429+AA1404+AA1397+AA1378</f>
        <v>0</v>
      </c>
      <c r="AB1430" s="1059">
        <f t="shared" si="1532"/>
        <v>34000</v>
      </c>
      <c r="AC1430" s="1059">
        <f t="shared" si="1532"/>
        <v>0</v>
      </c>
      <c r="AD1430" s="1059">
        <f t="shared" si="1532"/>
        <v>453304</v>
      </c>
      <c r="AE1430" s="1059">
        <f t="shared" si="1532"/>
        <v>0</v>
      </c>
      <c r="AF1430" s="1059">
        <f t="shared" si="1532"/>
        <v>0</v>
      </c>
      <c r="AG1430" s="1059">
        <f t="shared" si="1532"/>
        <v>0</v>
      </c>
      <c r="AH1430" s="1059">
        <f t="shared" si="1532"/>
        <v>2073566</v>
      </c>
      <c r="AI1430" s="1059">
        <f t="shared" si="1532"/>
        <v>34000</v>
      </c>
      <c r="AJ1430" s="1059">
        <f t="shared" si="1532"/>
        <v>0</v>
      </c>
      <c r="AK1430" s="1059">
        <f t="shared" si="1532"/>
        <v>2107566</v>
      </c>
      <c r="AL1430" s="1059">
        <f t="shared" si="1532"/>
        <v>18024767</v>
      </c>
      <c r="AM1430" s="1747"/>
    </row>
    <row r="1431" spans="1:39" ht="11.25" customHeight="1" x14ac:dyDescent="0.2">
      <c r="A1431" s="11">
        <v>211</v>
      </c>
      <c r="B1431" s="269">
        <v>111</v>
      </c>
      <c r="C1431" s="61">
        <f t="shared" ref="C1431:AL1431" si="1533">C271+C639+C1007+C1375</f>
        <v>0</v>
      </c>
      <c r="D1431" s="61">
        <f t="shared" si="1533"/>
        <v>0</v>
      </c>
      <c r="E1431" s="61">
        <f t="shared" si="1533"/>
        <v>11727297.390000001</v>
      </c>
      <c r="F1431" s="61">
        <f t="shared" si="1533"/>
        <v>31193192.519999996</v>
      </c>
      <c r="G1431" s="61">
        <f t="shared" si="1533"/>
        <v>0</v>
      </c>
      <c r="H1431" s="61">
        <f t="shared" si="1533"/>
        <v>0</v>
      </c>
      <c r="I1431" s="61">
        <f t="shared" si="1533"/>
        <v>0</v>
      </c>
      <c r="J1431" s="61">
        <f t="shared" si="1533"/>
        <v>0</v>
      </c>
      <c r="K1431" s="61">
        <f t="shared" si="1533"/>
        <v>0</v>
      </c>
      <c r="L1431" s="61">
        <f t="shared" si="1533"/>
        <v>0</v>
      </c>
      <c r="M1431" s="61">
        <f t="shared" si="1533"/>
        <v>0</v>
      </c>
      <c r="N1431" s="61">
        <f t="shared" si="1533"/>
        <v>0</v>
      </c>
      <c r="O1431" s="61">
        <f t="shared" si="1533"/>
        <v>0</v>
      </c>
      <c r="P1431" s="61">
        <f t="shared" si="1533"/>
        <v>0</v>
      </c>
      <c r="Q1431" s="61">
        <f t="shared" si="1533"/>
        <v>0</v>
      </c>
      <c r="R1431" s="61">
        <f t="shared" si="1533"/>
        <v>0</v>
      </c>
      <c r="S1431" s="61">
        <f t="shared" si="1533"/>
        <v>11727297.390000001</v>
      </c>
      <c r="T1431" s="61">
        <f t="shared" si="1533"/>
        <v>31193192.519999996</v>
      </c>
      <c r="U1431" s="61">
        <f t="shared" si="1533"/>
        <v>0</v>
      </c>
      <c r="V1431" s="61">
        <f t="shared" si="1533"/>
        <v>0</v>
      </c>
      <c r="W1431" s="61">
        <f t="shared" si="1533"/>
        <v>0</v>
      </c>
      <c r="X1431" s="61">
        <f t="shared" si="1533"/>
        <v>42920489.909999996</v>
      </c>
      <c r="Y1431" s="61">
        <f t="shared" si="1533"/>
        <v>0</v>
      </c>
      <c r="Z1431" s="61">
        <f t="shared" si="1533"/>
        <v>1802577.3900000001</v>
      </c>
      <c r="AA1431" s="61">
        <f>AA271+AA639+AA1007+AA1375</f>
        <v>0</v>
      </c>
      <c r="AB1431" s="61">
        <f t="shared" si="1533"/>
        <v>243823.09</v>
      </c>
      <c r="AC1431" s="61">
        <f t="shared" si="1533"/>
        <v>0</v>
      </c>
      <c r="AD1431" s="61">
        <f t="shared" si="1533"/>
        <v>1661284.21</v>
      </c>
      <c r="AE1431" s="61">
        <f t="shared" si="1533"/>
        <v>0</v>
      </c>
      <c r="AF1431" s="61">
        <f t="shared" si="1533"/>
        <v>0</v>
      </c>
      <c r="AG1431" s="61">
        <f t="shared" si="1533"/>
        <v>0</v>
      </c>
      <c r="AH1431" s="61">
        <f t="shared" si="1533"/>
        <v>3463861.5999999996</v>
      </c>
      <c r="AI1431" s="61">
        <f t="shared" si="1533"/>
        <v>243823.09</v>
      </c>
      <c r="AJ1431" s="61">
        <f t="shared" si="1533"/>
        <v>0</v>
      </c>
      <c r="AK1431" s="61">
        <f t="shared" si="1533"/>
        <v>3707684.69</v>
      </c>
      <c r="AL1431" s="61">
        <f t="shared" si="1533"/>
        <v>46628174.600000001</v>
      </c>
      <c r="AM1431" s="1787" t="s">
        <v>264</v>
      </c>
    </row>
    <row r="1432" spans="1:39" x14ac:dyDescent="0.2">
      <c r="A1432" s="11">
        <v>212</v>
      </c>
      <c r="B1432" s="269">
        <v>112</v>
      </c>
      <c r="C1432" s="61">
        <f t="shared" ref="C1432:AL1432" si="1534">C272+C640+C1008+C1376</f>
        <v>0</v>
      </c>
      <c r="D1432" s="61">
        <f t="shared" si="1534"/>
        <v>0</v>
      </c>
      <c r="E1432" s="61">
        <f t="shared" si="1534"/>
        <v>0</v>
      </c>
      <c r="F1432" s="61">
        <f t="shared" si="1534"/>
        <v>79550.14</v>
      </c>
      <c r="G1432" s="61">
        <f t="shared" si="1534"/>
        <v>0</v>
      </c>
      <c r="H1432" s="61">
        <f t="shared" si="1534"/>
        <v>0</v>
      </c>
      <c r="I1432" s="61">
        <f t="shared" si="1534"/>
        <v>0</v>
      </c>
      <c r="J1432" s="61">
        <f t="shared" si="1534"/>
        <v>0</v>
      </c>
      <c r="K1432" s="61">
        <f t="shared" si="1534"/>
        <v>0</v>
      </c>
      <c r="L1432" s="61">
        <f t="shared" si="1534"/>
        <v>0</v>
      </c>
      <c r="M1432" s="61">
        <f t="shared" si="1534"/>
        <v>0</v>
      </c>
      <c r="N1432" s="61">
        <f t="shared" si="1534"/>
        <v>0</v>
      </c>
      <c r="O1432" s="61">
        <f t="shared" si="1534"/>
        <v>0</v>
      </c>
      <c r="P1432" s="61">
        <f t="shared" si="1534"/>
        <v>0</v>
      </c>
      <c r="Q1432" s="61">
        <f t="shared" si="1534"/>
        <v>0</v>
      </c>
      <c r="R1432" s="61">
        <f t="shared" si="1534"/>
        <v>0</v>
      </c>
      <c r="S1432" s="61">
        <f t="shared" si="1534"/>
        <v>0</v>
      </c>
      <c r="T1432" s="61">
        <f t="shared" si="1534"/>
        <v>79550.14</v>
      </c>
      <c r="U1432" s="61">
        <f t="shared" si="1534"/>
        <v>0</v>
      </c>
      <c r="V1432" s="61">
        <f t="shared" si="1534"/>
        <v>0</v>
      </c>
      <c r="W1432" s="61">
        <f t="shared" si="1534"/>
        <v>0</v>
      </c>
      <c r="X1432" s="61">
        <f t="shared" si="1534"/>
        <v>79550.14</v>
      </c>
      <c r="Y1432" s="61">
        <f t="shared" si="1534"/>
        <v>0</v>
      </c>
      <c r="Z1432" s="61">
        <f t="shared" si="1534"/>
        <v>0</v>
      </c>
      <c r="AA1432" s="61">
        <f>AA272+AA640+AA1008+AA1376</f>
        <v>0</v>
      </c>
      <c r="AB1432" s="61">
        <f t="shared" si="1534"/>
        <v>0</v>
      </c>
      <c r="AC1432" s="61">
        <f t="shared" si="1534"/>
        <v>0</v>
      </c>
      <c r="AD1432" s="61">
        <f t="shared" si="1534"/>
        <v>0</v>
      </c>
      <c r="AE1432" s="61">
        <f t="shared" si="1534"/>
        <v>0</v>
      </c>
      <c r="AF1432" s="61">
        <f t="shared" si="1534"/>
        <v>0</v>
      </c>
      <c r="AG1432" s="61">
        <f t="shared" si="1534"/>
        <v>0</v>
      </c>
      <c r="AH1432" s="61">
        <f t="shared" si="1534"/>
        <v>0</v>
      </c>
      <c r="AI1432" s="61">
        <f t="shared" si="1534"/>
        <v>0</v>
      </c>
      <c r="AJ1432" s="61">
        <f t="shared" si="1534"/>
        <v>0</v>
      </c>
      <c r="AK1432" s="61">
        <f t="shared" si="1534"/>
        <v>0</v>
      </c>
      <c r="AL1432" s="61">
        <f t="shared" si="1534"/>
        <v>79550.14</v>
      </c>
      <c r="AM1432" s="1788"/>
    </row>
    <row r="1433" spans="1:39" x14ac:dyDescent="0.2">
      <c r="A1433" s="12">
        <v>213</v>
      </c>
      <c r="B1433" s="268">
        <v>119</v>
      </c>
      <c r="C1433" s="61">
        <f t="shared" ref="C1433:AL1433" si="1535">C273+C641+C1009+C1377</f>
        <v>0</v>
      </c>
      <c r="D1433" s="61">
        <f t="shared" si="1535"/>
        <v>0</v>
      </c>
      <c r="E1433" s="61">
        <f t="shared" si="1535"/>
        <v>2393453.1800000002</v>
      </c>
      <c r="F1433" s="61">
        <f t="shared" si="1535"/>
        <v>8789953.5500000007</v>
      </c>
      <c r="G1433" s="61">
        <f t="shared" si="1535"/>
        <v>0</v>
      </c>
      <c r="H1433" s="61">
        <f t="shared" si="1535"/>
        <v>0</v>
      </c>
      <c r="I1433" s="61">
        <f t="shared" si="1535"/>
        <v>0</v>
      </c>
      <c r="J1433" s="61">
        <f t="shared" si="1535"/>
        <v>0</v>
      </c>
      <c r="K1433" s="61">
        <f t="shared" si="1535"/>
        <v>0</v>
      </c>
      <c r="L1433" s="61">
        <f t="shared" si="1535"/>
        <v>0</v>
      </c>
      <c r="M1433" s="61">
        <f t="shared" si="1535"/>
        <v>0</v>
      </c>
      <c r="N1433" s="61">
        <f t="shared" si="1535"/>
        <v>0</v>
      </c>
      <c r="O1433" s="61">
        <f t="shared" si="1535"/>
        <v>0</v>
      </c>
      <c r="P1433" s="61">
        <f t="shared" si="1535"/>
        <v>0</v>
      </c>
      <c r="Q1433" s="61">
        <f t="shared" si="1535"/>
        <v>0</v>
      </c>
      <c r="R1433" s="61">
        <f t="shared" si="1535"/>
        <v>0</v>
      </c>
      <c r="S1433" s="61">
        <f t="shared" si="1535"/>
        <v>2393453.1800000002</v>
      </c>
      <c r="T1433" s="61">
        <f t="shared" si="1535"/>
        <v>8789953.5500000007</v>
      </c>
      <c r="U1433" s="61">
        <f t="shared" si="1535"/>
        <v>0</v>
      </c>
      <c r="V1433" s="61">
        <f t="shared" si="1535"/>
        <v>0</v>
      </c>
      <c r="W1433" s="61">
        <f t="shared" si="1535"/>
        <v>0</v>
      </c>
      <c r="X1433" s="61">
        <f t="shared" si="1535"/>
        <v>11183406.73</v>
      </c>
      <c r="Y1433" s="61">
        <f t="shared" si="1535"/>
        <v>0</v>
      </c>
      <c r="Z1433" s="61">
        <f t="shared" si="1535"/>
        <v>719492.33000000007</v>
      </c>
      <c r="AA1433" s="61">
        <f>AA273+AA641+AA1009+AA1377</f>
        <v>0</v>
      </c>
      <c r="AB1433" s="61">
        <f t="shared" si="1535"/>
        <v>93816.91</v>
      </c>
      <c r="AC1433" s="61">
        <f t="shared" si="1535"/>
        <v>0</v>
      </c>
      <c r="AD1433" s="61">
        <f t="shared" si="1535"/>
        <v>548896.36</v>
      </c>
      <c r="AE1433" s="61">
        <f t="shared" si="1535"/>
        <v>0</v>
      </c>
      <c r="AF1433" s="61">
        <f t="shared" si="1535"/>
        <v>0</v>
      </c>
      <c r="AG1433" s="61">
        <f t="shared" si="1535"/>
        <v>0</v>
      </c>
      <c r="AH1433" s="61">
        <f t="shared" si="1535"/>
        <v>1268388.69</v>
      </c>
      <c r="AI1433" s="61">
        <f t="shared" si="1535"/>
        <v>93816.91</v>
      </c>
      <c r="AJ1433" s="61">
        <f t="shared" si="1535"/>
        <v>0</v>
      </c>
      <c r="AK1433" s="61">
        <f t="shared" si="1535"/>
        <v>1362205.6</v>
      </c>
      <c r="AL1433" s="61">
        <f t="shared" si="1535"/>
        <v>12545612.329999998</v>
      </c>
      <c r="AM1433" s="1788"/>
    </row>
    <row r="1434" spans="1:39" x14ac:dyDescent="0.2">
      <c r="A1434" s="1052">
        <v>214</v>
      </c>
      <c r="B1434" s="1053">
        <v>112</v>
      </c>
      <c r="C1434" s="12"/>
      <c r="D1434" s="61">
        <f t="shared" ref="D1434:AL1434" si="1536">D274+D642+D1010+D1378</f>
        <v>0</v>
      </c>
      <c r="E1434" s="61">
        <f t="shared" si="1536"/>
        <v>0</v>
      </c>
      <c r="F1434" s="61">
        <f t="shared" si="1536"/>
        <v>0</v>
      </c>
      <c r="G1434" s="61">
        <f t="shared" si="1536"/>
        <v>0</v>
      </c>
      <c r="H1434" s="61">
        <f t="shared" si="1536"/>
        <v>0</v>
      </c>
      <c r="I1434" s="61">
        <f t="shared" si="1536"/>
        <v>0</v>
      </c>
      <c r="J1434" s="61">
        <f t="shared" si="1536"/>
        <v>0</v>
      </c>
      <c r="K1434" s="61">
        <f t="shared" si="1536"/>
        <v>0</v>
      </c>
      <c r="L1434" s="61">
        <f t="shared" si="1536"/>
        <v>0</v>
      </c>
      <c r="M1434" s="61">
        <f t="shared" si="1536"/>
        <v>0</v>
      </c>
      <c r="N1434" s="61">
        <f t="shared" si="1536"/>
        <v>0</v>
      </c>
      <c r="O1434" s="61">
        <f t="shared" si="1536"/>
        <v>0</v>
      </c>
      <c r="P1434" s="61">
        <f t="shared" si="1536"/>
        <v>0</v>
      </c>
      <c r="Q1434" s="61">
        <f t="shared" si="1536"/>
        <v>0</v>
      </c>
      <c r="R1434" s="61">
        <f t="shared" si="1536"/>
        <v>0</v>
      </c>
      <c r="S1434" s="61">
        <f t="shared" si="1536"/>
        <v>0</v>
      </c>
      <c r="T1434" s="61">
        <f t="shared" si="1536"/>
        <v>0</v>
      </c>
      <c r="U1434" s="61">
        <f t="shared" si="1536"/>
        <v>0</v>
      </c>
      <c r="V1434" s="61">
        <f t="shared" si="1536"/>
        <v>0</v>
      </c>
      <c r="W1434" s="61">
        <f t="shared" si="1536"/>
        <v>0</v>
      </c>
      <c r="X1434" s="61">
        <f t="shared" si="1536"/>
        <v>0</v>
      </c>
      <c r="Y1434" s="61">
        <f t="shared" si="1536"/>
        <v>0</v>
      </c>
      <c r="Z1434" s="61">
        <f t="shared" si="1536"/>
        <v>0</v>
      </c>
      <c r="AA1434" s="61">
        <f>AA274+AA642+AA1010+AA1378</f>
        <v>0</v>
      </c>
      <c r="AB1434" s="61">
        <f t="shared" si="1536"/>
        <v>0</v>
      </c>
      <c r="AC1434" s="61">
        <f t="shared" si="1536"/>
        <v>0</v>
      </c>
      <c r="AD1434" s="61">
        <f t="shared" si="1536"/>
        <v>0</v>
      </c>
      <c r="AE1434" s="61">
        <f t="shared" si="1536"/>
        <v>0</v>
      </c>
      <c r="AF1434" s="61">
        <f t="shared" si="1536"/>
        <v>0</v>
      </c>
      <c r="AG1434" s="61">
        <f t="shared" si="1536"/>
        <v>0</v>
      </c>
      <c r="AH1434" s="61">
        <f t="shared" si="1536"/>
        <v>0</v>
      </c>
      <c r="AI1434" s="61">
        <f t="shared" si="1536"/>
        <v>0</v>
      </c>
      <c r="AJ1434" s="61">
        <f t="shared" si="1536"/>
        <v>0</v>
      </c>
      <c r="AK1434" s="61">
        <f t="shared" si="1536"/>
        <v>0</v>
      </c>
      <c r="AL1434" s="61">
        <f t="shared" si="1536"/>
        <v>0</v>
      </c>
      <c r="AM1434" s="1788"/>
    </row>
    <row r="1435" spans="1:39" x14ac:dyDescent="0.2">
      <c r="A1435" s="11">
        <v>221</v>
      </c>
      <c r="B1435" s="269">
        <v>244</v>
      </c>
      <c r="C1435" s="61">
        <f>C275+C643+C1011+C1379</f>
        <v>0</v>
      </c>
      <c r="D1435" s="61">
        <f t="shared" ref="D1435:AL1435" si="1537">D275+D643+D1011+D1379</f>
        <v>0</v>
      </c>
      <c r="E1435" s="61">
        <f t="shared" si="1537"/>
        <v>40972.85</v>
      </c>
      <c r="F1435" s="61">
        <f t="shared" si="1537"/>
        <v>12000</v>
      </c>
      <c r="G1435" s="61">
        <f t="shared" si="1537"/>
        <v>0</v>
      </c>
      <c r="H1435" s="61">
        <f t="shared" si="1537"/>
        <v>0</v>
      </c>
      <c r="I1435" s="61">
        <f t="shared" si="1537"/>
        <v>0</v>
      </c>
      <c r="J1435" s="61">
        <f t="shared" si="1537"/>
        <v>0</v>
      </c>
      <c r="K1435" s="61">
        <f t="shared" si="1537"/>
        <v>0</v>
      </c>
      <c r="L1435" s="61">
        <f t="shared" si="1537"/>
        <v>0</v>
      </c>
      <c r="M1435" s="61">
        <f t="shared" si="1537"/>
        <v>0</v>
      </c>
      <c r="N1435" s="61">
        <f t="shared" si="1537"/>
        <v>0</v>
      </c>
      <c r="O1435" s="61">
        <f t="shared" si="1537"/>
        <v>0</v>
      </c>
      <c r="P1435" s="61">
        <f t="shared" si="1537"/>
        <v>0</v>
      </c>
      <c r="Q1435" s="61">
        <f t="shared" si="1537"/>
        <v>0</v>
      </c>
      <c r="R1435" s="61">
        <f t="shared" si="1537"/>
        <v>0</v>
      </c>
      <c r="S1435" s="61">
        <f t="shared" si="1537"/>
        <v>40972.85</v>
      </c>
      <c r="T1435" s="61">
        <f t="shared" si="1537"/>
        <v>12000</v>
      </c>
      <c r="U1435" s="61">
        <f t="shared" si="1537"/>
        <v>0</v>
      </c>
      <c r="V1435" s="61">
        <f t="shared" si="1537"/>
        <v>0</v>
      </c>
      <c r="W1435" s="61">
        <f t="shared" si="1537"/>
        <v>0</v>
      </c>
      <c r="X1435" s="61">
        <f t="shared" si="1537"/>
        <v>52972.85</v>
      </c>
      <c r="Y1435" s="61">
        <f t="shared" si="1537"/>
        <v>0</v>
      </c>
      <c r="Z1435" s="61">
        <f t="shared" si="1537"/>
        <v>0</v>
      </c>
      <c r="AA1435" s="61">
        <f>AA275+AA643+AA1011+AA1379</f>
        <v>0</v>
      </c>
      <c r="AB1435" s="61">
        <f t="shared" si="1537"/>
        <v>0</v>
      </c>
      <c r="AC1435" s="61">
        <f t="shared" si="1537"/>
        <v>0</v>
      </c>
      <c r="AD1435" s="61">
        <f t="shared" si="1537"/>
        <v>0</v>
      </c>
      <c r="AE1435" s="61">
        <f t="shared" si="1537"/>
        <v>0</v>
      </c>
      <c r="AF1435" s="61">
        <f t="shared" si="1537"/>
        <v>0</v>
      </c>
      <c r="AG1435" s="61">
        <f t="shared" si="1537"/>
        <v>0</v>
      </c>
      <c r="AH1435" s="61">
        <f t="shared" si="1537"/>
        <v>0</v>
      </c>
      <c r="AI1435" s="61">
        <f t="shared" si="1537"/>
        <v>0</v>
      </c>
      <c r="AJ1435" s="61">
        <f t="shared" si="1537"/>
        <v>0</v>
      </c>
      <c r="AK1435" s="61">
        <f t="shared" si="1537"/>
        <v>0</v>
      </c>
      <c r="AL1435" s="61">
        <f t="shared" si="1537"/>
        <v>52972.85</v>
      </c>
      <c r="AM1435" s="1788"/>
    </row>
    <row r="1436" spans="1:39" ht="12" customHeight="1" x14ac:dyDescent="0.2">
      <c r="A1436" s="1056" t="s">
        <v>831</v>
      </c>
      <c r="B1436" s="272"/>
      <c r="C1436" s="58">
        <f t="shared" ref="C1436:AL1436" si="1538">C1437+C1438</f>
        <v>0</v>
      </c>
      <c r="D1436" s="58">
        <f t="shared" si="1538"/>
        <v>0</v>
      </c>
      <c r="E1436" s="58">
        <f t="shared" si="1538"/>
        <v>0</v>
      </c>
      <c r="F1436" s="58">
        <f t="shared" si="1538"/>
        <v>0</v>
      </c>
      <c r="G1436" s="58">
        <f t="shared" si="1538"/>
        <v>0</v>
      </c>
      <c r="H1436" s="58">
        <f t="shared" si="1538"/>
        <v>0</v>
      </c>
      <c r="I1436" s="58">
        <f t="shared" si="1538"/>
        <v>0</v>
      </c>
      <c r="J1436" s="58">
        <f t="shared" si="1538"/>
        <v>0</v>
      </c>
      <c r="K1436" s="58">
        <f t="shared" si="1538"/>
        <v>0</v>
      </c>
      <c r="L1436" s="58">
        <f t="shared" si="1538"/>
        <v>0</v>
      </c>
      <c r="M1436" s="58">
        <f t="shared" si="1538"/>
        <v>0</v>
      </c>
      <c r="N1436" s="58">
        <f t="shared" si="1538"/>
        <v>0</v>
      </c>
      <c r="O1436" s="58">
        <f t="shared" si="1538"/>
        <v>0</v>
      </c>
      <c r="P1436" s="58">
        <f t="shared" si="1538"/>
        <v>0</v>
      </c>
      <c r="Q1436" s="58">
        <f>Q1437+Q1438</f>
        <v>0</v>
      </c>
      <c r="R1436" s="58">
        <f>R1437+R1438</f>
        <v>0</v>
      </c>
      <c r="S1436" s="58">
        <f t="shared" si="1538"/>
        <v>0</v>
      </c>
      <c r="T1436" s="58">
        <f t="shared" si="1538"/>
        <v>0</v>
      </c>
      <c r="U1436" s="58">
        <f t="shared" si="1538"/>
        <v>0</v>
      </c>
      <c r="V1436" s="58">
        <f t="shared" si="1538"/>
        <v>0</v>
      </c>
      <c r="W1436" s="58">
        <f>W1437+W1438</f>
        <v>0</v>
      </c>
      <c r="X1436" s="58">
        <f t="shared" si="1538"/>
        <v>0</v>
      </c>
      <c r="Y1436" s="58">
        <f t="shared" si="1538"/>
        <v>0</v>
      </c>
      <c r="Z1436" s="58">
        <f t="shared" si="1538"/>
        <v>0</v>
      </c>
      <c r="AA1436" s="58">
        <f>AA1437+AA1438</f>
        <v>0</v>
      </c>
      <c r="AB1436" s="58">
        <f t="shared" si="1538"/>
        <v>0</v>
      </c>
      <c r="AC1436" s="58">
        <f t="shared" si="1538"/>
        <v>0</v>
      </c>
      <c r="AD1436" s="58">
        <f t="shared" si="1538"/>
        <v>0</v>
      </c>
      <c r="AE1436" s="58">
        <f>AE1437+AE1438</f>
        <v>0</v>
      </c>
      <c r="AF1436" s="58">
        <f>AF1437+AF1438</f>
        <v>0</v>
      </c>
      <c r="AG1436" s="58">
        <f t="shared" si="1538"/>
        <v>0</v>
      </c>
      <c r="AH1436" s="58">
        <f t="shared" si="1538"/>
        <v>0</v>
      </c>
      <c r="AI1436" s="58">
        <f t="shared" si="1538"/>
        <v>0</v>
      </c>
      <c r="AJ1436" s="58">
        <f>AJ1437+AJ1438</f>
        <v>0</v>
      </c>
      <c r="AK1436" s="58">
        <f t="shared" si="1538"/>
        <v>0</v>
      </c>
      <c r="AL1436" s="58">
        <f t="shared" si="1538"/>
        <v>0</v>
      </c>
      <c r="AM1436" s="1788"/>
    </row>
    <row r="1437" spans="1:39" x14ac:dyDescent="0.2">
      <c r="A1437" s="1176">
        <v>222</v>
      </c>
      <c r="B1437" s="1177">
        <v>112</v>
      </c>
      <c r="C1437" s="61">
        <f t="shared" ref="C1437:AL1437" si="1539">C277+C645+C1013+C1381</f>
        <v>0</v>
      </c>
      <c r="D1437" s="61">
        <f t="shared" si="1539"/>
        <v>0</v>
      </c>
      <c r="E1437" s="61">
        <f t="shared" si="1539"/>
        <v>0</v>
      </c>
      <c r="F1437" s="61">
        <f t="shared" si="1539"/>
        <v>0</v>
      </c>
      <c r="G1437" s="61">
        <f t="shared" si="1539"/>
        <v>0</v>
      </c>
      <c r="H1437" s="61">
        <f t="shared" si="1539"/>
        <v>0</v>
      </c>
      <c r="I1437" s="61">
        <f t="shared" si="1539"/>
        <v>0</v>
      </c>
      <c r="J1437" s="61">
        <f t="shared" si="1539"/>
        <v>0</v>
      </c>
      <c r="K1437" s="61">
        <f t="shared" si="1539"/>
        <v>0</v>
      </c>
      <c r="L1437" s="61">
        <f t="shared" si="1539"/>
        <v>0</v>
      </c>
      <c r="M1437" s="61">
        <f t="shared" si="1539"/>
        <v>0</v>
      </c>
      <c r="N1437" s="61">
        <f t="shared" si="1539"/>
        <v>0</v>
      </c>
      <c r="O1437" s="61">
        <f t="shared" si="1539"/>
        <v>0</v>
      </c>
      <c r="P1437" s="61">
        <f t="shared" si="1539"/>
        <v>0</v>
      </c>
      <c r="Q1437" s="61">
        <f t="shared" si="1539"/>
        <v>0</v>
      </c>
      <c r="R1437" s="61">
        <f t="shared" si="1539"/>
        <v>0</v>
      </c>
      <c r="S1437" s="61">
        <f t="shared" si="1539"/>
        <v>0</v>
      </c>
      <c r="T1437" s="61">
        <f t="shared" si="1539"/>
        <v>0</v>
      </c>
      <c r="U1437" s="61">
        <f t="shared" si="1539"/>
        <v>0</v>
      </c>
      <c r="V1437" s="61">
        <f t="shared" si="1539"/>
        <v>0</v>
      </c>
      <c r="W1437" s="61">
        <f t="shared" si="1539"/>
        <v>0</v>
      </c>
      <c r="X1437" s="61">
        <f t="shared" si="1539"/>
        <v>0</v>
      </c>
      <c r="Y1437" s="61">
        <f t="shared" si="1539"/>
        <v>0</v>
      </c>
      <c r="Z1437" s="61">
        <f t="shared" si="1539"/>
        <v>0</v>
      </c>
      <c r="AA1437" s="61">
        <f>AA277+AA645+AA1013+AA1381</f>
        <v>0</v>
      </c>
      <c r="AB1437" s="61">
        <f t="shared" si="1539"/>
        <v>0</v>
      </c>
      <c r="AC1437" s="61">
        <f t="shared" si="1539"/>
        <v>0</v>
      </c>
      <c r="AD1437" s="61">
        <f t="shared" si="1539"/>
        <v>0</v>
      </c>
      <c r="AE1437" s="61">
        <f t="shared" si="1539"/>
        <v>0</v>
      </c>
      <c r="AF1437" s="61">
        <f t="shared" si="1539"/>
        <v>0</v>
      </c>
      <c r="AG1437" s="61">
        <f t="shared" si="1539"/>
        <v>0</v>
      </c>
      <c r="AH1437" s="61">
        <f t="shared" si="1539"/>
        <v>0</v>
      </c>
      <c r="AI1437" s="61">
        <f t="shared" si="1539"/>
        <v>0</v>
      </c>
      <c r="AJ1437" s="61">
        <f t="shared" si="1539"/>
        <v>0</v>
      </c>
      <c r="AK1437" s="61">
        <f t="shared" si="1539"/>
        <v>0</v>
      </c>
      <c r="AL1437" s="61">
        <f t="shared" si="1539"/>
        <v>0</v>
      </c>
      <c r="AM1437" s="1788"/>
    </row>
    <row r="1438" spans="1:39" x14ac:dyDescent="0.2">
      <c r="A1438" s="1176">
        <v>222</v>
      </c>
      <c r="B1438" s="1177">
        <v>244</v>
      </c>
      <c r="C1438" s="61">
        <f t="shared" ref="C1438:AL1438" si="1540">C278+C646+C1014+C1382</f>
        <v>0</v>
      </c>
      <c r="D1438" s="61">
        <f t="shared" si="1540"/>
        <v>0</v>
      </c>
      <c r="E1438" s="61">
        <f t="shared" si="1540"/>
        <v>0</v>
      </c>
      <c r="F1438" s="61">
        <f t="shared" si="1540"/>
        <v>0</v>
      </c>
      <c r="G1438" s="61">
        <f t="shared" si="1540"/>
        <v>0</v>
      </c>
      <c r="H1438" s="61">
        <f t="shared" si="1540"/>
        <v>0</v>
      </c>
      <c r="I1438" s="61">
        <f t="shared" si="1540"/>
        <v>0</v>
      </c>
      <c r="J1438" s="61">
        <f t="shared" si="1540"/>
        <v>0</v>
      </c>
      <c r="K1438" s="61">
        <f t="shared" si="1540"/>
        <v>0</v>
      </c>
      <c r="L1438" s="61">
        <f t="shared" si="1540"/>
        <v>0</v>
      </c>
      <c r="M1438" s="61">
        <f t="shared" si="1540"/>
        <v>0</v>
      </c>
      <c r="N1438" s="61">
        <f t="shared" si="1540"/>
        <v>0</v>
      </c>
      <c r="O1438" s="61">
        <f t="shared" si="1540"/>
        <v>0</v>
      </c>
      <c r="P1438" s="61">
        <f t="shared" si="1540"/>
        <v>0</v>
      </c>
      <c r="Q1438" s="61">
        <f t="shared" si="1540"/>
        <v>0</v>
      </c>
      <c r="R1438" s="61">
        <f t="shared" si="1540"/>
        <v>0</v>
      </c>
      <c r="S1438" s="61">
        <f t="shared" si="1540"/>
        <v>0</v>
      </c>
      <c r="T1438" s="61">
        <f t="shared" si="1540"/>
        <v>0</v>
      </c>
      <c r="U1438" s="61">
        <f t="shared" si="1540"/>
        <v>0</v>
      </c>
      <c r="V1438" s="61">
        <f t="shared" si="1540"/>
        <v>0</v>
      </c>
      <c r="W1438" s="61">
        <f t="shared" si="1540"/>
        <v>0</v>
      </c>
      <c r="X1438" s="61">
        <f t="shared" si="1540"/>
        <v>0</v>
      </c>
      <c r="Y1438" s="61">
        <f t="shared" si="1540"/>
        <v>0</v>
      </c>
      <c r="Z1438" s="61">
        <f t="shared" si="1540"/>
        <v>0</v>
      </c>
      <c r="AA1438" s="61">
        <f>AA278+AA646+AA1014+AA1382</f>
        <v>0</v>
      </c>
      <c r="AB1438" s="61">
        <f t="shared" si="1540"/>
        <v>0</v>
      </c>
      <c r="AC1438" s="61">
        <f t="shared" si="1540"/>
        <v>0</v>
      </c>
      <c r="AD1438" s="61">
        <f t="shared" si="1540"/>
        <v>0</v>
      </c>
      <c r="AE1438" s="61">
        <f t="shared" si="1540"/>
        <v>0</v>
      </c>
      <c r="AF1438" s="61">
        <f t="shared" si="1540"/>
        <v>0</v>
      </c>
      <c r="AG1438" s="61">
        <f t="shared" si="1540"/>
        <v>0</v>
      </c>
      <c r="AH1438" s="61">
        <f t="shared" si="1540"/>
        <v>0</v>
      </c>
      <c r="AI1438" s="61">
        <f t="shared" si="1540"/>
        <v>0</v>
      </c>
      <c r="AJ1438" s="61">
        <f t="shared" si="1540"/>
        <v>0</v>
      </c>
      <c r="AK1438" s="61">
        <f t="shared" si="1540"/>
        <v>0</v>
      </c>
      <c r="AL1438" s="61">
        <f t="shared" si="1540"/>
        <v>0</v>
      </c>
      <c r="AM1438" s="1788"/>
    </row>
    <row r="1439" spans="1:39" x14ac:dyDescent="0.2">
      <c r="A1439" s="12">
        <v>223</v>
      </c>
      <c r="B1439" s="268"/>
      <c r="C1439" s="58">
        <f>SUM(C1440:C1442)</f>
        <v>0</v>
      </c>
      <c r="D1439" s="58">
        <f t="shared" ref="D1439:AL1439" si="1541">SUM(D1440:D1443)</f>
        <v>0</v>
      </c>
      <c r="E1439" s="58">
        <f t="shared" si="1541"/>
        <v>0</v>
      </c>
      <c r="F1439" s="58">
        <f t="shared" si="1541"/>
        <v>0</v>
      </c>
      <c r="G1439" s="58">
        <f t="shared" si="1541"/>
        <v>0</v>
      </c>
      <c r="H1439" s="58">
        <f t="shared" si="1541"/>
        <v>0</v>
      </c>
      <c r="I1439" s="58">
        <f t="shared" si="1541"/>
        <v>0</v>
      </c>
      <c r="J1439" s="58">
        <f t="shared" si="1541"/>
        <v>0</v>
      </c>
      <c r="K1439" s="58">
        <f t="shared" si="1541"/>
        <v>0</v>
      </c>
      <c r="L1439" s="58">
        <f t="shared" si="1541"/>
        <v>0</v>
      </c>
      <c r="M1439" s="58">
        <f t="shared" si="1541"/>
        <v>0</v>
      </c>
      <c r="N1439" s="58">
        <f t="shared" si="1541"/>
        <v>0</v>
      </c>
      <c r="O1439" s="58">
        <f t="shared" si="1541"/>
        <v>0</v>
      </c>
      <c r="P1439" s="58">
        <f t="shared" si="1541"/>
        <v>0</v>
      </c>
      <c r="Q1439" s="58">
        <f t="shared" si="1541"/>
        <v>0</v>
      </c>
      <c r="R1439" s="58">
        <f t="shared" si="1541"/>
        <v>0</v>
      </c>
      <c r="S1439" s="58">
        <f t="shared" si="1541"/>
        <v>0</v>
      </c>
      <c r="T1439" s="58">
        <f t="shared" si="1541"/>
        <v>0</v>
      </c>
      <c r="U1439" s="58">
        <f t="shared" si="1541"/>
        <v>0</v>
      </c>
      <c r="V1439" s="58">
        <f t="shared" si="1541"/>
        <v>0</v>
      </c>
      <c r="W1439" s="58">
        <f t="shared" si="1541"/>
        <v>0</v>
      </c>
      <c r="X1439" s="58">
        <f t="shared" si="1541"/>
        <v>0</v>
      </c>
      <c r="Y1439" s="58">
        <f t="shared" si="1541"/>
        <v>0</v>
      </c>
      <c r="Z1439" s="58">
        <f t="shared" si="1541"/>
        <v>3411293.5</v>
      </c>
      <c r="AA1439" s="58">
        <f t="shared" si="1541"/>
        <v>0</v>
      </c>
      <c r="AB1439" s="58">
        <f t="shared" si="1541"/>
        <v>0</v>
      </c>
      <c r="AC1439" s="58">
        <f t="shared" si="1541"/>
        <v>0</v>
      </c>
      <c r="AD1439" s="58">
        <f t="shared" si="1541"/>
        <v>0</v>
      </c>
      <c r="AE1439" s="58">
        <f t="shared" si="1541"/>
        <v>0</v>
      </c>
      <c r="AF1439" s="58">
        <f t="shared" si="1541"/>
        <v>0</v>
      </c>
      <c r="AG1439" s="58">
        <f t="shared" si="1541"/>
        <v>0</v>
      </c>
      <c r="AH1439" s="58">
        <f t="shared" si="1541"/>
        <v>3411293.5</v>
      </c>
      <c r="AI1439" s="58">
        <f t="shared" si="1541"/>
        <v>0</v>
      </c>
      <c r="AJ1439" s="58">
        <f t="shared" si="1541"/>
        <v>0</v>
      </c>
      <c r="AK1439" s="58">
        <f t="shared" si="1541"/>
        <v>3411293.5</v>
      </c>
      <c r="AL1439" s="58">
        <f t="shared" si="1541"/>
        <v>3411293.5</v>
      </c>
      <c r="AM1439" s="1788"/>
    </row>
    <row r="1440" spans="1:39" x14ac:dyDescent="0.2">
      <c r="A1440" s="1060" t="s">
        <v>311</v>
      </c>
      <c r="B1440" s="1053">
        <v>247</v>
      </c>
      <c r="C1440" s="623">
        <f t="shared" ref="C1440:AL1440" si="1542">C280+C648+C1016+C1384</f>
        <v>0</v>
      </c>
      <c r="D1440" s="623">
        <f t="shared" si="1542"/>
        <v>0</v>
      </c>
      <c r="E1440" s="623">
        <f t="shared" si="1542"/>
        <v>0</v>
      </c>
      <c r="F1440" s="623">
        <f t="shared" si="1542"/>
        <v>0</v>
      </c>
      <c r="G1440" s="623">
        <f t="shared" si="1542"/>
        <v>0</v>
      </c>
      <c r="H1440" s="623">
        <f t="shared" si="1542"/>
        <v>0</v>
      </c>
      <c r="I1440" s="623">
        <f t="shared" si="1542"/>
        <v>0</v>
      </c>
      <c r="J1440" s="623">
        <f t="shared" si="1542"/>
        <v>0</v>
      </c>
      <c r="K1440" s="623">
        <f t="shared" si="1542"/>
        <v>0</v>
      </c>
      <c r="L1440" s="623">
        <f t="shared" si="1542"/>
        <v>0</v>
      </c>
      <c r="M1440" s="623">
        <f t="shared" si="1542"/>
        <v>0</v>
      </c>
      <c r="N1440" s="623">
        <f t="shared" si="1542"/>
        <v>0</v>
      </c>
      <c r="O1440" s="623">
        <f t="shared" si="1542"/>
        <v>0</v>
      </c>
      <c r="P1440" s="623">
        <f t="shared" si="1542"/>
        <v>0</v>
      </c>
      <c r="Q1440" s="623">
        <f t="shared" si="1542"/>
        <v>0</v>
      </c>
      <c r="R1440" s="623">
        <f t="shared" si="1542"/>
        <v>0</v>
      </c>
      <c r="S1440" s="623">
        <f t="shared" si="1542"/>
        <v>0</v>
      </c>
      <c r="T1440" s="623">
        <f t="shared" si="1542"/>
        <v>0</v>
      </c>
      <c r="U1440" s="623">
        <f t="shared" si="1542"/>
        <v>0</v>
      </c>
      <c r="V1440" s="623">
        <f t="shared" si="1542"/>
        <v>0</v>
      </c>
      <c r="W1440" s="623">
        <f t="shared" si="1542"/>
        <v>0</v>
      </c>
      <c r="X1440" s="1301">
        <f t="shared" si="1542"/>
        <v>0</v>
      </c>
      <c r="Y1440" s="623">
        <f t="shared" si="1542"/>
        <v>0</v>
      </c>
      <c r="Z1440" s="623">
        <f t="shared" si="1542"/>
        <v>1705422.76</v>
      </c>
      <c r="AA1440" s="623">
        <f>AA280+AA648+AA1016+AA1384</f>
        <v>0</v>
      </c>
      <c r="AB1440" s="623">
        <f t="shared" si="1542"/>
        <v>0</v>
      </c>
      <c r="AC1440" s="623">
        <f t="shared" si="1542"/>
        <v>0</v>
      </c>
      <c r="AD1440" s="623">
        <f t="shared" si="1542"/>
        <v>0</v>
      </c>
      <c r="AE1440" s="623">
        <f t="shared" si="1542"/>
        <v>0</v>
      </c>
      <c r="AF1440" s="623">
        <f t="shared" si="1542"/>
        <v>0</v>
      </c>
      <c r="AG1440" s="623">
        <f t="shared" si="1542"/>
        <v>0</v>
      </c>
      <c r="AH1440" s="623">
        <f t="shared" si="1542"/>
        <v>1705422.76</v>
      </c>
      <c r="AI1440" s="623">
        <f t="shared" si="1542"/>
        <v>0</v>
      </c>
      <c r="AJ1440" s="623">
        <f t="shared" si="1542"/>
        <v>0</v>
      </c>
      <c r="AK1440" s="1301">
        <f t="shared" si="1542"/>
        <v>1705422.76</v>
      </c>
      <c r="AL1440" s="623">
        <f t="shared" si="1542"/>
        <v>1705422.76</v>
      </c>
      <c r="AM1440" s="1788"/>
    </row>
    <row r="1441" spans="1:39" x14ac:dyDescent="0.2">
      <c r="A1441" s="1060" t="s">
        <v>312</v>
      </c>
      <c r="B1441" s="1053">
        <v>247</v>
      </c>
      <c r="C1441" s="623">
        <f t="shared" ref="C1441:AL1441" si="1543">C281+C649+C1017+C1385</f>
        <v>0</v>
      </c>
      <c r="D1441" s="623">
        <f t="shared" si="1543"/>
        <v>0</v>
      </c>
      <c r="E1441" s="623">
        <f t="shared" si="1543"/>
        <v>0</v>
      </c>
      <c r="F1441" s="623">
        <f t="shared" si="1543"/>
        <v>0</v>
      </c>
      <c r="G1441" s="623">
        <f t="shared" si="1543"/>
        <v>0</v>
      </c>
      <c r="H1441" s="623">
        <f t="shared" si="1543"/>
        <v>0</v>
      </c>
      <c r="I1441" s="623">
        <f t="shared" si="1543"/>
        <v>0</v>
      </c>
      <c r="J1441" s="623">
        <f t="shared" si="1543"/>
        <v>0</v>
      </c>
      <c r="K1441" s="623">
        <f t="shared" si="1543"/>
        <v>0</v>
      </c>
      <c r="L1441" s="623">
        <f t="shared" si="1543"/>
        <v>0</v>
      </c>
      <c r="M1441" s="623">
        <f t="shared" si="1543"/>
        <v>0</v>
      </c>
      <c r="N1441" s="623">
        <f t="shared" si="1543"/>
        <v>0</v>
      </c>
      <c r="O1441" s="623">
        <f t="shared" si="1543"/>
        <v>0</v>
      </c>
      <c r="P1441" s="623">
        <f t="shared" si="1543"/>
        <v>0</v>
      </c>
      <c r="Q1441" s="623">
        <f t="shared" si="1543"/>
        <v>0</v>
      </c>
      <c r="R1441" s="623">
        <f t="shared" si="1543"/>
        <v>0</v>
      </c>
      <c r="S1441" s="623">
        <f t="shared" si="1543"/>
        <v>0</v>
      </c>
      <c r="T1441" s="623">
        <f t="shared" si="1543"/>
        <v>0</v>
      </c>
      <c r="U1441" s="623">
        <f t="shared" si="1543"/>
        <v>0</v>
      </c>
      <c r="V1441" s="623">
        <f t="shared" si="1543"/>
        <v>0</v>
      </c>
      <c r="W1441" s="623">
        <f t="shared" si="1543"/>
        <v>0</v>
      </c>
      <c r="X1441" s="1301">
        <f t="shared" si="1543"/>
        <v>0</v>
      </c>
      <c r="Y1441" s="623">
        <f t="shared" si="1543"/>
        <v>0</v>
      </c>
      <c r="Z1441" s="623">
        <f t="shared" si="1543"/>
        <v>1450000</v>
      </c>
      <c r="AA1441" s="623">
        <f>AA281+AA649+AA1017+AA1385</f>
        <v>0</v>
      </c>
      <c r="AB1441" s="623">
        <f t="shared" si="1543"/>
        <v>0</v>
      </c>
      <c r="AC1441" s="623">
        <f t="shared" si="1543"/>
        <v>0</v>
      </c>
      <c r="AD1441" s="623">
        <f t="shared" si="1543"/>
        <v>0</v>
      </c>
      <c r="AE1441" s="623">
        <f t="shared" si="1543"/>
        <v>0</v>
      </c>
      <c r="AF1441" s="623">
        <f t="shared" si="1543"/>
        <v>0</v>
      </c>
      <c r="AG1441" s="623">
        <f t="shared" si="1543"/>
        <v>0</v>
      </c>
      <c r="AH1441" s="623">
        <f t="shared" si="1543"/>
        <v>1450000</v>
      </c>
      <c r="AI1441" s="623">
        <f t="shared" si="1543"/>
        <v>0</v>
      </c>
      <c r="AJ1441" s="623">
        <f t="shared" si="1543"/>
        <v>0</v>
      </c>
      <c r="AK1441" s="1301">
        <f t="shared" si="1543"/>
        <v>1450000</v>
      </c>
      <c r="AL1441" s="623">
        <f t="shared" si="1543"/>
        <v>1450000</v>
      </c>
      <c r="AM1441" s="1788"/>
    </row>
    <row r="1442" spans="1:39" x14ac:dyDescent="0.2">
      <c r="A1442" s="1060" t="s">
        <v>313</v>
      </c>
      <c r="B1442" s="268">
        <v>244</v>
      </c>
      <c r="C1442" s="623">
        <f t="shared" ref="C1442:AL1442" si="1544">C282+C650+C1018+C1386</f>
        <v>0</v>
      </c>
      <c r="D1442" s="623">
        <f t="shared" si="1544"/>
        <v>0</v>
      </c>
      <c r="E1442" s="623">
        <f t="shared" si="1544"/>
        <v>0</v>
      </c>
      <c r="F1442" s="623">
        <f t="shared" si="1544"/>
        <v>0</v>
      </c>
      <c r="G1442" s="623">
        <f t="shared" si="1544"/>
        <v>0</v>
      </c>
      <c r="H1442" s="623">
        <f t="shared" si="1544"/>
        <v>0</v>
      </c>
      <c r="I1442" s="623">
        <f t="shared" si="1544"/>
        <v>0</v>
      </c>
      <c r="J1442" s="623">
        <f t="shared" si="1544"/>
        <v>0</v>
      </c>
      <c r="K1442" s="623">
        <f t="shared" si="1544"/>
        <v>0</v>
      </c>
      <c r="L1442" s="623">
        <f t="shared" si="1544"/>
        <v>0</v>
      </c>
      <c r="M1442" s="623">
        <f t="shared" si="1544"/>
        <v>0</v>
      </c>
      <c r="N1442" s="623">
        <f t="shared" si="1544"/>
        <v>0</v>
      </c>
      <c r="O1442" s="623">
        <f t="shared" si="1544"/>
        <v>0</v>
      </c>
      <c r="P1442" s="623">
        <f t="shared" si="1544"/>
        <v>0</v>
      </c>
      <c r="Q1442" s="623">
        <f t="shared" si="1544"/>
        <v>0</v>
      </c>
      <c r="R1442" s="623">
        <f t="shared" si="1544"/>
        <v>0</v>
      </c>
      <c r="S1442" s="623">
        <f t="shared" si="1544"/>
        <v>0</v>
      </c>
      <c r="T1442" s="623">
        <f t="shared" si="1544"/>
        <v>0</v>
      </c>
      <c r="U1442" s="623">
        <f t="shared" si="1544"/>
        <v>0</v>
      </c>
      <c r="V1442" s="623">
        <f t="shared" si="1544"/>
        <v>0</v>
      </c>
      <c r="W1442" s="623">
        <f t="shared" si="1544"/>
        <v>0</v>
      </c>
      <c r="X1442" s="623">
        <f t="shared" si="1544"/>
        <v>0</v>
      </c>
      <c r="Y1442" s="623">
        <f t="shared" si="1544"/>
        <v>0</v>
      </c>
      <c r="Z1442" s="623">
        <f t="shared" si="1544"/>
        <v>158290.74</v>
      </c>
      <c r="AA1442" s="623">
        <f>AA282+AA650+AA1018+AA1386</f>
        <v>0</v>
      </c>
      <c r="AB1442" s="623">
        <f t="shared" si="1544"/>
        <v>0</v>
      </c>
      <c r="AC1442" s="623">
        <f t="shared" si="1544"/>
        <v>0</v>
      </c>
      <c r="AD1442" s="623">
        <f t="shared" si="1544"/>
        <v>0</v>
      </c>
      <c r="AE1442" s="623">
        <f t="shared" si="1544"/>
        <v>0</v>
      </c>
      <c r="AF1442" s="623">
        <f t="shared" si="1544"/>
        <v>0</v>
      </c>
      <c r="AG1442" s="623">
        <f t="shared" si="1544"/>
        <v>0</v>
      </c>
      <c r="AH1442" s="623">
        <f t="shared" si="1544"/>
        <v>158290.74</v>
      </c>
      <c r="AI1442" s="623">
        <f t="shared" si="1544"/>
        <v>0</v>
      </c>
      <c r="AJ1442" s="623">
        <f t="shared" si="1544"/>
        <v>0</v>
      </c>
      <c r="AK1442" s="623">
        <f t="shared" si="1544"/>
        <v>158290.74</v>
      </c>
      <c r="AL1442" s="623">
        <f t="shared" si="1544"/>
        <v>158290.74</v>
      </c>
      <c r="AM1442" s="1788"/>
    </row>
    <row r="1443" spans="1:39" x14ac:dyDescent="0.2">
      <c r="A1443" s="1060" t="s">
        <v>879</v>
      </c>
      <c r="B1443" s="268">
        <v>244</v>
      </c>
      <c r="C1443" s="42"/>
      <c r="D1443" s="623">
        <f t="shared" ref="D1443:AL1443" si="1545">D283+D651+D1019+D1387</f>
        <v>0</v>
      </c>
      <c r="E1443" s="623">
        <f t="shared" si="1545"/>
        <v>0</v>
      </c>
      <c r="F1443" s="623">
        <f t="shared" si="1545"/>
        <v>0</v>
      </c>
      <c r="G1443" s="623">
        <f t="shared" si="1545"/>
        <v>0</v>
      </c>
      <c r="H1443" s="623">
        <f t="shared" si="1545"/>
        <v>0</v>
      </c>
      <c r="I1443" s="623">
        <f t="shared" si="1545"/>
        <v>0</v>
      </c>
      <c r="J1443" s="623">
        <f t="shared" si="1545"/>
        <v>0</v>
      </c>
      <c r="K1443" s="623">
        <f t="shared" si="1545"/>
        <v>0</v>
      </c>
      <c r="L1443" s="623">
        <f t="shared" si="1545"/>
        <v>0</v>
      </c>
      <c r="M1443" s="623">
        <f t="shared" si="1545"/>
        <v>0</v>
      </c>
      <c r="N1443" s="623">
        <f t="shared" si="1545"/>
        <v>0</v>
      </c>
      <c r="O1443" s="623">
        <f t="shared" si="1545"/>
        <v>0</v>
      </c>
      <c r="P1443" s="623">
        <f t="shared" si="1545"/>
        <v>0</v>
      </c>
      <c r="Q1443" s="623">
        <f t="shared" si="1545"/>
        <v>0</v>
      </c>
      <c r="R1443" s="623">
        <f t="shared" si="1545"/>
        <v>0</v>
      </c>
      <c r="S1443" s="623">
        <f t="shared" si="1545"/>
        <v>0</v>
      </c>
      <c r="T1443" s="623">
        <f t="shared" si="1545"/>
        <v>0</v>
      </c>
      <c r="U1443" s="623">
        <f t="shared" si="1545"/>
        <v>0</v>
      </c>
      <c r="V1443" s="623">
        <f t="shared" si="1545"/>
        <v>0</v>
      </c>
      <c r="W1443" s="623">
        <f t="shared" si="1545"/>
        <v>0</v>
      </c>
      <c r="X1443" s="623">
        <f t="shared" si="1545"/>
        <v>0</v>
      </c>
      <c r="Y1443" s="623">
        <f t="shared" si="1545"/>
        <v>0</v>
      </c>
      <c r="Z1443" s="623">
        <f t="shared" si="1545"/>
        <v>97580</v>
      </c>
      <c r="AA1443" s="623">
        <f>AA283+AA651+AA1019+AA1387</f>
        <v>0</v>
      </c>
      <c r="AB1443" s="623">
        <f t="shared" si="1545"/>
        <v>0</v>
      </c>
      <c r="AC1443" s="623">
        <f t="shared" si="1545"/>
        <v>0</v>
      </c>
      <c r="AD1443" s="623">
        <f t="shared" si="1545"/>
        <v>0</v>
      </c>
      <c r="AE1443" s="623">
        <f t="shared" si="1545"/>
        <v>0</v>
      </c>
      <c r="AF1443" s="623">
        <f t="shared" si="1545"/>
        <v>0</v>
      </c>
      <c r="AG1443" s="623">
        <f t="shared" si="1545"/>
        <v>0</v>
      </c>
      <c r="AH1443" s="623">
        <f t="shared" si="1545"/>
        <v>97580</v>
      </c>
      <c r="AI1443" s="623">
        <f t="shared" si="1545"/>
        <v>0</v>
      </c>
      <c r="AJ1443" s="623">
        <f t="shared" si="1545"/>
        <v>0</v>
      </c>
      <c r="AK1443" s="623">
        <f t="shared" si="1545"/>
        <v>97580</v>
      </c>
      <c r="AL1443" s="623">
        <f t="shared" si="1545"/>
        <v>97580</v>
      </c>
      <c r="AM1443" s="1788"/>
    </row>
    <row r="1444" spans="1:39" x14ac:dyDescent="0.2">
      <c r="A1444" s="12">
        <v>224</v>
      </c>
      <c r="B1444" s="268">
        <v>244</v>
      </c>
      <c r="C1444" s="61">
        <f>C284+C652+C1020+C1388</f>
        <v>0</v>
      </c>
      <c r="D1444" s="61">
        <f t="shared" ref="D1444:AL1444" si="1546">D284+D652+D1020+D1388</f>
        <v>0</v>
      </c>
      <c r="E1444" s="61">
        <f t="shared" si="1546"/>
        <v>0</v>
      </c>
      <c r="F1444" s="61">
        <f t="shared" si="1546"/>
        <v>0</v>
      </c>
      <c r="G1444" s="61">
        <f t="shared" si="1546"/>
        <v>0</v>
      </c>
      <c r="H1444" s="61">
        <f t="shared" si="1546"/>
        <v>0</v>
      </c>
      <c r="I1444" s="61">
        <f t="shared" si="1546"/>
        <v>0</v>
      </c>
      <c r="J1444" s="61">
        <f t="shared" si="1546"/>
        <v>0</v>
      </c>
      <c r="K1444" s="61">
        <f t="shared" si="1546"/>
        <v>0</v>
      </c>
      <c r="L1444" s="61">
        <f t="shared" si="1546"/>
        <v>0</v>
      </c>
      <c r="M1444" s="61">
        <f t="shared" si="1546"/>
        <v>0</v>
      </c>
      <c r="N1444" s="61">
        <f t="shared" si="1546"/>
        <v>0</v>
      </c>
      <c r="O1444" s="61">
        <f t="shared" si="1546"/>
        <v>0</v>
      </c>
      <c r="P1444" s="61">
        <f t="shared" si="1546"/>
        <v>0</v>
      </c>
      <c r="Q1444" s="61">
        <f t="shared" si="1546"/>
        <v>0</v>
      </c>
      <c r="R1444" s="61">
        <f t="shared" si="1546"/>
        <v>0</v>
      </c>
      <c r="S1444" s="61">
        <f t="shared" si="1546"/>
        <v>0</v>
      </c>
      <c r="T1444" s="61">
        <f t="shared" si="1546"/>
        <v>0</v>
      </c>
      <c r="U1444" s="61">
        <f t="shared" si="1546"/>
        <v>0</v>
      </c>
      <c r="V1444" s="61">
        <f t="shared" si="1546"/>
        <v>0</v>
      </c>
      <c r="W1444" s="61">
        <f t="shared" si="1546"/>
        <v>0</v>
      </c>
      <c r="X1444" s="61">
        <f t="shared" si="1546"/>
        <v>0</v>
      </c>
      <c r="Y1444" s="61">
        <f t="shared" si="1546"/>
        <v>0</v>
      </c>
      <c r="Z1444" s="61">
        <f t="shared" si="1546"/>
        <v>12000</v>
      </c>
      <c r="AA1444" s="61">
        <f>AA284+AA652+AA1020+AA1388</f>
        <v>0</v>
      </c>
      <c r="AB1444" s="61">
        <f t="shared" si="1546"/>
        <v>0</v>
      </c>
      <c r="AC1444" s="61">
        <f t="shared" si="1546"/>
        <v>0</v>
      </c>
      <c r="AD1444" s="61">
        <f t="shared" si="1546"/>
        <v>0</v>
      </c>
      <c r="AE1444" s="61">
        <f t="shared" si="1546"/>
        <v>0</v>
      </c>
      <c r="AF1444" s="61">
        <f t="shared" si="1546"/>
        <v>0</v>
      </c>
      <c r="AG1444" s="61">
        <f t="shared" si="1546"/>
        <v>0</v>
      </c>
      <c r="AH1444" s="61">
        <f t="shared" si="1546"/>
        <v>12000</v>
      </c>
      <c r="AI1444" s="61">
        <f t="shared" si="1546"/>
        <v>0</v>
      </c>
      <c r="AJ1444" s="61">
        <f t="shared" si="1546"/>
        <v>0</v>
      </c>
      <c r="AK1444" s="61">
        <f t="shared" si="1546"/>
        <v>12000</v>
      </c>
      <c r="AL1444" s="61">
        <f t="shared" si="1546"/>
        <v>12000</v>
      </c>
      <c r="AM1444" s="1788"/>
    </row>
    <row r="1445" spans="1:39" x14ac:dyDescent="0.2">
      <c r="A1445" s="12">
        <v>225</v>
      </c>
      <c r="B1445" s="268">
        <v>244</v>
      </c>
      <c r="C1445" s="58">
        <f>SUM(C1446:C1449)</f>
        <v>0</v>
      </c>
      <c r="D1445" s="58">
        <f t="shared" ref="D1445:X1445" si="1547">SUM(D1446:D1449)</f>
        <v>0</v>
      </c>
      <c r="E1445" s="58">
        <f t="shared" si="1547"/>
        <v>61900</v>
      </c>
      <c r="F1445" s="58">
        <f t="shared" si="1547"/>
        <v>126700</v>
      </c>
      <c r="G1445" s="58">
        <f t="shared" si="1547"/>
        <v>0</v>
      </c>
      <c r="H1445" s="58">
        <f t="shared" si="1547"/>
        <v>0</v>
      </c>
      <c r="I1445" s="58">
        <f t="shared" si="1547"/>
        <v>0</v>
      </c>
      <c r="J1445" s="58">
        <f t="shared" si="1547"/>
        <v>0</v>
      </c>
      <c r="K1445" s="58">
        <f t="shared" si="1547"/>
        <v>0</v>
      </c>
      <c r="L1445" s="58">
        <f t="shared" si="1547"/>
        <v>0</v>
      </c>
      <c r="M1445" s="58">
        <f t="shared" si="1547"/>
        <v>0</v>
      </c>
      <c r="N1445" s="58">
        <f t="shared" si="1547"/>
        <v>0</v>
      </c>
      <c r="O1445" s="58">
        <f t="shared" si="1547"/>
        <v>0</v>
      </c>
      <c r="P1445" s="58">
        <f t="shared" si="1547"/>
        <v>0</v>
      </c>
      <c r="Q1445" s="58">
        <f>SUM(Q1446:Q1449)</f>
        <v>0</v>
      </c>
      <c r="R1445" s="58">
        <f>SUM(R1446:R1449)</f>
        <v>0</v>
      </c>
      <c r="S1445" s="58">
        <f t="shared" si="1547"/>
        <v>61900</v>
      </c>
      <c r="T1445" s="58">
        <f t="shared" si="1547"/>
        <v>126700</v>
      </c>
      <c r="U1445" s="58">
        <f t="shared" si="1547"/>
        <v>0</v>
      </c>
      <c r="V1445" s="58">
        <f>SUM(V1446:V1449)</f>
        <v>0</v>
      </c>
      <c r="W1445" s="58">
        <f>SUM(W1446:W1449)</f>
        <v>0</v>
      </c>
      <c r="X1445" s="58">
        <f t="shared" si="1547"/>
        <v>188600</v>
      </c>
      <c r="Y1445" s="58">
        <f t="shared" ref="Y1445:AK1445" si="1548">SUM(Y1446:Y1449)</f>
        <v>0</v>
      </c>
      <c r="Z1445" s="58">
        <f t="shared" si="1548"/>
        <v>287093.12</v>
      </c>
      <c r="AA1445" s="58">
        <f>SUM(AA1446:AA1449)</f>
        <v>0</v>
      </c>
      <c r="AB1445" s="58">
        <f t="shared" si="1548"/>
        <v>0</v>
      </c>
      <c r="AC1445" s="58">
        <f t="shared" si="1548"/>
        <v>0</v>
      </c>
      <c r="AD1445" s="58">
        <f t="shared" si="1548"/>
        <v>0</v>
      </c>
      <c r="AE1445" s="58">
        <f t="shared" ref="AE1445:AJ1445" si="1549">SUM(AE1446:AE1449)</f>
        <v>0</v>
      </c>
      <c r="AF1445" s="58">
        <f t="shared" si="1549"/>
        <v>0</v>
      </c>
      <c r="AG1445" s="58">
        <f t="shared" si="1549"/>
        <v>0</v>
      </c>
      <c r="AH1445" s="58">
        <f t="shared" si="1549"/>
        <v>287093.12</v>
      </c>
      <c r="AI1445" s="58">
        <f t="shared" si="1549"/>
        <v>0</v>
      </c>
      <c r="AJ1445" s="58">
        <f t="shared" si="1549"/>
        <v>0</v>
      </c>
      <c r="AK1445" s="58">
        <f t="shared" si="1548"/>
        <v>287093.12</v>
      </c>
      <c r="AL1445" s="58">
        <f>SUM(AL1446:AL1449)</f>
        <v>475693.12</v>
      </c>
      <c r="AM1445" s="1788"/>
    </row>
    <row r="1446" spans="1:39" x14ac:dyDescent="0.2">
      <c r="A1446" s="1061" t="s">
        <v>314</v>
      </c>
      <c r="B1446" s="271">
        <v>244</v>
      </c>
      <c r="C1446" s="623">
        <f t="shared" ref="C1446:AL1446" si="1550">C286+C654+C1022+C1390</f>
        <v>0</v>
      </c>
      <c r="D1446" s="623">
        <f t="shared" si="1550"/>
        <v>0</v>
      </c>
      <c r="E1446" s="623">
        <f t="shared" si="1550"/>
        <v>0</v>
      </c>
      <c r="F1446" s="623">
        <f t="shared" si="1550"/>
        <v>0</v>
      </c>
      <c r="G1446" s="623">
        <f t="shared" si="1550"/>
        <v>0</v>
      </c>
      <c r="H1446" s="623">
        <f t="shared" si="1550"/>
        <v>0</v>
      </c>
      <c r="I1446" s="623">
        <f t="shared" si="1550"/>
        <v>0</v>
      </c>
      <c r="J1446" s="623">
        <f t="shared" si="1550"/>
        <v>0</v>
      </c>
      <c r="K1446" s="623">
        <f t="shared" si="1550"/>
        <v>0</v>
      </c>
      <c r="L1446" s="623">
        <f t="shared" si="1550"/>
        <v>0</v>
      </c>
      <c r="M1446" s="623">
        <f t="shared" si="1550"/>
        <v>0</v>
      </c>
      <c r="N1446" s="623">
        <f t="shared" si="1550"/>
        <v>0</v>
      </c>
      <c r="O1446" s="623">
        <f t="shared" si="1550"/>
        <v>0</v>
      </c>
      <c r="P1446" s="623">
        <f t="shared" si="1550"/>
        <v>0</v>
      </c>
      <c r="Q1446" s="623">
        <f t="shared" si="1550"/>
        <v>0</v>
      </c>
      <c r="R1446" s="623">
        <f t="shared" si="1550"/>
        <v>0</v>
      </c>
      <c r="S1446" s="623">
        <f t="shared" si="1550"/>
        <v>0</v>
      </c>
      <c r="T1446" s="623">
        <f t="shared" si="1550"/>
        <v>0</v>
      </c>
      <c r="U1446" s="623">
        <f t="shared" si="1550"/>
        <v>0</v>
      </c>
      <c r="V1446" s="623">
        <f t="shared" si="1550"/>
        <v>0</v>
      </c>
      <c r="W1446" s="623">
        <f t="shared" si="1550"/>
        <v>0</v>
      </c>
      <c r="X1446" s="623">
        <f t="shared" si="1550"/>
        <v>0</v>
      </c>
      <c r="Y1446" s="623">
        <f t="shared" si="1550"/>
        <v>0</v>
      </c>
      <c r="Z1446" s="623">
        <f t="shared" si="1550"/>
        <v>168700</v>
      </c>
      <c r="AA1446" s="623">
        <f>AA286+AA654+AA1022+AA1390</f>
        <v>0</v>
      </c>
      <c r="AB1446" s="623">
        <f t="shared" si="1550"/>
        <v>0</v>
      </c>
      <c r="AC1446" s="623">
        <f t="shared" si="1550"/>
        <v>0</v>
      </c>
      <c r="AD1446" s="623">
        <f t="shared" si="1550"/>
        <v>0</v>
      </c>
      <c r="AE1446" s="623">
        <f t="shared" si="1550"/>
        <v>0</v>
      </c>
      <c r="AF1446" s="623">
        <f t="shared" si="1550"/>
        <v>0</v>
      </c>
      <c r="AG1446" s="623">
        <f t="shared" si="1550"/>
        <v>0</v>
      </c>
      <c r="AH1446" s="623">
        <f t="shared" si="1550"/>
        <v>168700</v>
      </c>
      <c r="AI1446" s="623">
        <f t="shared" si="1550"/>
        <v>0</v>
      </c>
      <c r="AJ1446" s="623">
        <f t="shared" si="1550"/>
        <v>0</v>
      </c>
      <c r="AK1446" s="623">
        <f t="shared" si="1550"/>
        <v>168700</v>
      </c>
      <c r="AL1446" s="623">
        <f t="shared" si="1550"/>
        <v>168700</v>
      </c>
      <c r="AM1446" s="1788"/>
    </row>
    <row r="1447" spans="1:39" x14ac:dyDescent="0.2">
      <c r="A1447" s="1061" t="s">
        <v>315</v>
      </c>
      <c r="B1447" s="271">
        <v>244</v>
      </c>
      <c r="C1447" s="623">
        <f t="shared" ref="C1447:AL1447" si="1551">C287+C655+C1023+C1391</f>
        <v>0</v>
      </c>
      <c r="D1447" s="623">
        <f t="shared" si="1551"/>
        <v>0</v>
      </c>
      <c r="E1447" s="623">
        <f t="shared" si="1551"/>
        <v>0</v>
      </c>
      <c r="F1447" s="623">
        <f t="shared" si="1551"/>
        <v>0</v>
      </c>
      <c r="G1447" s="623">
        <f t="shared" si="1551"/>
        <v>0</v>
      </c>
      <c r="H1447" s="623">
        <f t="shared" si="1551"/>
        <v>0</v>
      </c>
      <c r="I1447" s="623">
        <f t="shared" si="1551"/>
        <v>0</v>
      </c>
      <c r="J1447" s="623">
        <f t="shared" si="1551"/>
        <v>0</v>
      </c>
      <c r="K1447" s="623">
        <f t="shared" si="1551"/>
        <v>0</v>
      </c>
      <c r="L1447" s="623">
        <f t="shared" si="1551"/>
        <v>0</v>
      </c>
      <c r="M1447" s="623">
        <f t="shared" si="1551"/>
        <v>0</v>
      </c>
      <c r="N1447" s="623">
        <f t="shared" si="1551"/>
        <v>0</v>
      </c>
      <c r="O1447" s="623">
        <f t="shared" si="1551"/>
        <v>0</v>
      </c>
      <c r="P1447" s="623">
        <f t="shared" si="1551"/>
        <v>0</v>
      </c>
      <c r="Q1447" s="623">
        <f t="shared" si="1551"/>
        <v>0</v>
      </c>
      <c r="R1447" s="623">
        <f t="shared" si="1551"/>
        <v>0</v>
      </c>
      <c r="S1447" s="623">
        <f t="shared" si="1551"/>
        <v>0</v>
      </c>
      <c r="T1447" s="623">
        <f t="shared" si="1551"/>
        <v>0</v>
      </c>
      <c r="U1447" s="623">
        <f t="shared" si="1551"/>
        <v>0</v>
      </c>
      <c r="V1447" s="623">
        <f t="shared" si="1551"/>
        <v>0</v>
      </c>
      <c r="W1447" s="623">
        <f t="shared" si="1551"/>
        <v>0</v>
      </c>
      <c r="X1447" s="623">
        <f t="shared" si="1551"/>
        <v>0</v>
      </c>
      <c r="Y1447" s="623">
        <f t="shared" si="1551"/>
        <v>0</v>
      </c>
      <c r="Z1447" s="623">
        <f t="shared" si="1551"/>
        <v>0</v>
      </c>
      <c r="AA1447" s="623">
        <f>AA287+AA655+AA1023+AA1391</f>
        <v>0</v>
      </c>
      <c r="AB1447" s="623">
        <f t="shared" si="1551"/>
        <v>0</v>
      </c>
      <c r="AC1447" s="623">
        <f t="shared" si="1551"/>
        <v>0</v>
      </c>
      <c r="AD1447" s="623">
        <f t="shared" si="1551"/>
        <v>0</v>
      </c>
      <c r="AE1447" s="623">
        <f t="shared" si="1551"/>
        <v>0</v>
      </c>
      <c r="AF1447" s="623">
        <f t="shared" si="1551"/>
        <v>0</v>
      </c>
      <c r="AG1447" s="623">
        <f t="shared" si="1551"/>
        <v>0</v>
      </c>
      <c r="AH1447" s="623">
        <f t="shared" si="1551"/>
        <v>0</v>
      </c>
      <c r="AI1447" s="623">
        <f t="shared" si="1551"/>
        <v>0</v>
      </c>
      <c r="AJ1447" s="623">
        <f t="shared" si="1551"/>
        <v>0</v>
      </c>
      <c r="AK1447" s="623">
        <f t="shared" si="1551"/>
        <v>0</v>
      </c>
      <c r="AL1447" s="623">
        <f t="shared" si="1551"/>
        <v>0</v>
      </c>
      <c r="AM1447" s="1788"/>
    </row>
    <row r="1448" spans="1:39" x14ac:dyDescent="0.2">
      <c r="A1448" s="1061" t="s">
        <v>316</v>
      </c>
      <c r="B1448" s="271">
        <v>244</v>
      </c>
      <c r="C1448" s="623">
        <f t="shared" ref="C1448:AL1448" si="1552">C288+C656+C1024+C1392</f>
        <v>0</v>
      </c>
      <c r="D1448" s="623">
        <f t="shared" si="1552"/>
        <v>0</v>
      </c>
      <c r="E1448" s="623">
        <f t="shared" si="1552"/>
        <v>61900</v>
      </c>
      <c r="F1448" s="623">
        <f t="shared" si="1552"/>
        <v>126700</v>
      </c>
      <c r="G1448" s="623">
        <f t="shared" si="1552"/>
        <v>0</v>
      </c>
      <c r="H1448" s="623">
        <f t="shared" si="1552"/>
        <v>0</v>
      </c>
      <c r="I1448" s="623">
        <f t="shared" si="1552"/>
        <v>0</v>
      </c>
      <c r="J1448" s="623">
        <f t="shared" si="1552"/>
        <v>0</v>
      </c>
      <c r="K1448" s="623">
        <f t="shared" si="1552"/>
        <v>0</v>
      </c>
      <c r="L1448" s="623">
        <f t="shared" si="1552"/>
        <v>0</v>
      </c>
      <c r="M1448" s="623">
        <f t="shared" si="1552"/>
        <v>0</v>
      </c>
      <c r="N1448" s="623">
        <f t="shared" si="1552"/>
        <v>0</v>
      </c>
      <c r="O1448" s="623">
        <f t="shared" si="1552"/>
        <v>0</v>
      </c>
      <c r="P1448" s="623">
        <f t="shared" si="1552"/>
        <v>0</v>
      </c>
      <c r="Q1448" s="623">
        <f t="shared" si="1552"/>
        <v>0</v>
      </c>
      <c r="R1448" s="623">
        <f t="shared" si="1552"/>
        <v>0</v>
      </c>
      <c r="S1448" s="623">
        <f t="shared" si="1552"/>
        <v>61900</v>
      </c>
      <c r="T1448" s="623">
        <f t="shared" si="1552"/>
        <v>126700</v>
      </c>
      <c r="U1448" s="623">
        <f t="shared" si="1552"/>
        <v>0</v>
      </c>
      <c r="V1448" s="623">
        <f t="shared" si="1552"/>
        <v>0</v>
      </c>
      <c r="W1448" s="623">
        <f t="shared" si="1552"/>
        <v>0</v>
      </c>
      <c r="X1448" s="623">
        <f t="shared" si="1552"/>
        <v>188600</v>
      </c>
      <c r="Y1448" s="623">
        <f t="shared" si="1552"/>
        <v>0</v>
      </c>
      <c r="Z1448" s="623">
        <f t="shared" si="1552"/>
        <v>118393.12</v>
      </c>
      <c r="AA1448" s="623">
        <f>AA288+AA656+AA1024+AA1392</f>
        <v>0</v>
      </c>
      <c r="AB1448" s="623">
        <f t="shared" si="1552"/>
        <v>0</v>
      </c>
      <c r="AC1448" s="623">
        <f t="shared" si="1552"/>
        <v>0</v>
      </c>
      <c r="AD1448" s="623">
        <f t="shared" si="1552"/>
        <v>0</v>
      </c>
      <c r="AE1448" s="623">
        <f t="shared" si="1552"/>
        <v>0</v>
      </c>
      <c r="AF1448" s="623">
        <f t="shared" si="1552"/>
        <v>0</v>
      </c>
      <c r="AG1448" s="623">
        <f t="shared" si="1552"/>
        <v>0</v>
      </c>
      <c r="AH1448" s="623">
        <f t="shared" si="1552"/>
        <v>118393.12</v>
      </c>
      <c r="AI1448" s="623">
        <f t="shared" si="1552"/>
        <v>0</v>
      </c>
      <c r="AJ1448" s="623">
        <f t="shared" si="1552"/>
        <v>0</v>
      </c>
      <c r="AK1448" s="623">
        <f t="shared" si="1552"/>
        <v>118393.12</v>
      </c>
      <c r="AL1448" s="623">
        <f t="shared" si="1552"/>
        <v>306993.12</v>
      </c>
      <c r="AM1448" s="1788"/>
    </row>
    <row r="1449" spans="1:39" x14ac:dyDescent="0.2">
      <c r="A1449" s="1061" t="s">
        <v>317</v>
      </c>
      <c r="B1449" s="271">
        <v>244</v>
      </c>
      <c r="C1449" s="623">
        <f t="shared" ref="C1449:AL1449" si="1553">C289+C657+C1025+C1393</f>
        <v>0</v>
      </c>
      <c r="D1449" s="623">
        <f t="shared" si="1553"/>
        <v>0</v>
      </c>
      <c r="E1449" s="623">
        <f t="shared" si="1553"/>
        <v>0</v>
      </c>
      <c r="F1449" s="623">
        <f t="shared" si="1553"/>
        <v>0</v>
      </c>
      <c r="G1449" s="623">
        <f t="shared" si="1553"/>
        <v>0</v>
      </c>
      <c r="H1449" s="623">
        <f t="shared" si="1553"/>
        <v>0</v>
      </c>
      <c r="I1449" s="623">
        <f t="shared" si="1553"/>
        <v>0</v>
      </c>
      <c r="J1449" s="623">
        <f t="shared" si="1553"/>
        <v>0</v>
      </c>
      <c r="K1449" s="623">
        <f t="shared" si="1553"/>
        <v>0</v>
      </c>
      <c r="L1449" s="623">
        <f t="shared" si="1553"/>
        <v>0</v>
      </c>
      <c r="M1449" s="623">
        <f t="shared" si="1553"/>
        <v>0</v>
      </c>
      <c r="N1449" s="623">
        <f t="shared" si="1553"/>
        <v>0</v>
      </c>
      <c r="O1449" s="623">
        <f t="shared" si="1553"/>
        <v>0</v>
      </c>
      <c r="P1449" s="623">
        <f t="shared" si="1553"/>
        <v>0</v>
      </c>
      <c r="Q1449" s="623">
        <f t="shared" si="1553"/>
        <v>0</v>
      </c>
      <c r="R1449" s="623">
        <f t="shared" si="1553"/>
        <v>0</v>
      </c>
      <c r="S1449" s="623">
        <f t="shared" si="1553"/>
        <v>0</v>
      </c>
      <c r="T1449" s="623">
        <f t="shared" si="1553"/>
        <v>0</v>
      </c>
      <c r="U1449" s="623">
        <f t="shared" si="1553"/>
        <v>0</v>
      </c>
      <c r="V1449" s="623">
        <f t="shared" si="1553"/>
        <v>0</v>
      </c>
      <c r="W1449" s="623">
        <f t="shared" si="1553"/>
        <v>0</v>
      </c>
      <c r="X1449" s="623">
        <f t="shared" si="1553"/>
        <v>0</v>
      </c>
      <c r="Y1449" s="623">
        <f t="shared" si="1553"/>
        <v>0</v>
      </c>
      <c r="Z1449" s="623">
        <f t="shared" si="1553"/>
        <v>0</v>
      </c>
      <c r="AA1449" s="623">
        <f>AA289+AA657+AA1025+AA1393</f>
        <v>0</v>
      </c>
      <c r="AB1449" s="623">
        <f t="shared" si="1553"/>
        <v>0</v>
      </c>
      <c r="AC1449" s="623">
        <f t="shared" si="1553"/>
        <v>0</v>
      </c>
      <c r="AD1449" s="623">
        <f t="shared" si="1553"/>
        <v>0</v>
      </c>
      <c r="AE1449" s="623">
        <f t="shared" si="1553"/>
        <v>0</v>
      </c>
      <c r="AF1449" s="623">
        <f t="shared" si="1553"/>
        <v>0</v>
      </c>
      <c r="AG1449" s="623">
        <f t="shared" si="1553"/>
        <v>0</v>
      </c>
      <c r="AH1449" s="623">
        <f t="shared" si="1553"/>
        <v>0</v>
      </c>
      <c r="AI1449" s="623">
        <f t="shared" si="1553"/>
        <v>0</v>
      </c>
      <c r="AJ1449" s="623">
        <f t="shared" si="1553"/>
        <v>0</v>
      </c>
      <c r="AK1449" s="623">
        <f t="shared" si="1553"/>
        <v>0</v>
      </c>
      <c r="AL1449" s="623">
        <f t="shared" si="1553"/>
        <v>0</v>
      </c>
      <c r="AM1449" s="1788"/>
    </row>
    <row r="1450" spans="1:39" x14ac:dyDescent="0.2">
      <c r="A1450" s="51">
        <v>226</v>
      </c>
      <c r="B1450" s="271">
        <v>244</v>
      </c>
      <c r="C1450" s="58">
        <f>C1451+C1452</f>
        <v>0</v>
      </c>
      <c r="D1450" s="58">
        <f t="shared" ref="D1450:X1450" si="1554">D1451+D1452</f>
        <v>0</v>
      </c>
      <c r="E1450" s="58">
        <f t="shared" si="1554"/>
        <v>215928.02000000002</v>
      </c>
      <c r="F1450" s="58">
        <f t="shared" si="1554"/>
        <v>411097.32</v>
      </c>
      <c r="G1450" s="58">
        <f t="shared" si="1554"/>
        <v>0</v>
      </c>
      <c r="H1450" s="58">
        <f t="shared" si="1554"/>
        <v>0</v>
      </c>
      <c r="I1450" s="58">
        <f t="shared" si="1554"/>
        <v>0</v>
      </c>
      <c r="J1450" s="58">
        <f t="shared" si="1554"/>
        <v>0</v>
      </c>
      <c r="K1450" s="58">
        <f t="shared" si="1554"/>
        <v>0</v>
      </c>
      <c r="L1450" s="58">
        <f t="shared" si="1554"/>
        <v>0</v>
      </c>
      <c r="M1450" s="58">
        <f t="shared" si="1554"/>
        <v>0</v>
      </c>
      <c r="N1450" s="58">
        <f t="shared" si="1554"/>
        <v>0</v>
      </c>
      <c r="O1450" s="58">
        <f t="shared" si="1554"/>
        <v>0</v>
      </c>
      <c r="P1450" s="58">
        <f t="shared" si="1554"/>
        <v>0</v>
      </c>
      <c r="Q1450" s="58">
        <f>Q1451+Q1452</f>
        <v>0</v>
      </c>
      <c r="R1450" s="58">
        <f>R1451+R1452</f>
        <v>0</v>
      </c>
      <c r="S1450" s="58">
        <f t="shared" si="1554"/>
        <v>215928.02000000002</v>
      </c>
      <c r="T1450" s="58">
        <f t="shared" si="1554"/>
        <v>411097.32</v>
      </c>
      <c r="U1450" s="58">
        <f t="shared" si="1554"/>
        <v>0</v>
      </c>
      <c r="V1450" s="58">
        <f t="shared" si="1554"/>
        <v>0</v>
      </c>
      <c r="W1450" s="58">
        <f>W1451+W1452</f>
        <v>0</v>
      </c>
      <c r="X1450" s="58">
        <f t="shared" si="1554"/>
        <v>627025.34</v>
      </c>
      <c r="Y1450" s="58">
        <f t="shared" ref="Y1450:AK1450" si="1555">Y1451+Y1452</f>
        <v>0</v>
      </c>
      <c r="Z1450" s="58">
        <f t="shared" si="1555"/>
        <v>312939.55</v>
      </c>
      <c r="AA1450" s="58">
        <f>AA1451+AA1452</f>
        <v>0</v>
      </c>
      <c r="AB1450" s="58">
        <f t="shared" si="1555"/>
        <v>0</v>
      </c>
      <c r="AC1450" s="58">
        <f t="shared" si="1555"/>
        <v>0</v>
      </c>
      <c r="AD1450" s="58">
        <f t="shared" si="1555"/>
        <v>0</v>
      </c>
      <c r="AE1450" s="58">
        <f t="shared" ref="AE1450:AJ1450" si="1556">AE1451+AE1452</f>
        <v>0</v>
      </c>
      <c r="AF1450" s="58">
        <f t="shared" si="1556"/>
        <v>0</v>
      </c>
      <c r="AG1450" s="58">
        <f t="shared" si="1556"/>
        <v>0</v>
      </c>
      <c r="AH1450" s="58">
        <f t="shared" si="1556"/>
        <v>312939.55</v>
      </c>
      <c r="AI1450" s="58">
        <f t="shared" si="1556"/>
        <v>0</v>
      </c>
      <c r="AJ1450" s="58">
        <f t="shared" si="1556"/>
        <v>0</v>
      </c>
      <c r="AK1450" s="58">
        <f t="shared" si="1555"/>
        <v>312939.55</v>
      </c>
      <c r="AL1450" s="58">
        <f>AL1451+AL1452</f>
        <v>939964.89000000013</v>
      </c>
      <c r="AM1450" s="1788"/>
    </row>
    <row r="1451" spans="1:39" x14ac:dyDescent="0.2">
      <c r="A1451" s="1014" t="s">
        <v>318</v>
      </c>
      <c r="B1451" s="272">
        <v>244</v>
      </c>
      <c r="C1451" s="623">
        <f t="shared" ref="C1451:AL1451" si="1557">C291+C659+C1027+C1395</f>
        <v>0</v>
      </c>
      <c r="D1451" s="623">
        <f t="shared" si="1557"/>
        <v>0</v>
      </c>
      <c r="E1451" s="623">
        <f t="shared" si="1557"/>
        <v>215928.02000000002</v>
      </c>
      <c r="F1451" s="623">
        <f t="shared" si="1557"/>
        <v>411097.32</v>
      </c>
      <c r="G1451" s="623">
        <f t="shared" si="1557"/>
        <v>0</v>
      </c>
      <c r="H1451" s="623">
        <f t="shared" si="1557"/>
        <v>0</v>
      </c>
      <c r="I1451" s="623">
        <f t="shared" si="1557"/>
        <v>0</v>
      </c>
      <c r="J1451" s="623">
        <f t="shared" si="1557"/>
        <v>0</v>
      </c>
      <c r="K1451" s="623">
        <f t="shared" si="1557"/>
        <v>0</v>
      </c>
      <c r="L1451" s="623">
        <f t="shared" si="1557"/>
        <v>0</v>
      </c>
      <c r="M1451" s="623">
        <f t="shared" si="1557"/>
        <v>0</v>
      </c>
      <c r="N1451" s="623">
        <f t="shared" si="1557"/>
        <v>0</v>
      </c>
      <c r="O1451" s="623">
        <f t="shared" si="1557"/>
        <v>0</v>
      </c>
      <c r="P1451" s="623">
        <f t="shared" si="1557"/>
        <v>0</v>
      </c>
      <c r="Q1451" s="623">
        <f t="shared" si="1557"/>
        <v>0</v>
      </c>
      <c r="R1451" s="623">
        <f t="shared" si="1557"/>
        <v>0</v>
      </c>
      <c r="S1451" s="623">
        <f t="shared" si="1557"/>
        <v>215928.02000000002</v>
      </c>
      <c r="T1451" s="623">
        <f t="shared" si="1557"/>
        <v>411097.32</v>
      </c>
      <c r="U1451" s="623">
        <f t="shared" si="1557"/>
        <v>0</v>
      </c>
      <c r="V1451" s="623">
        <f t="shared" si="1557"/>
        <v>0</v>
      </c>
      <c r="W1451" s="623">
        <f t="shared" si="1557"/>
        <v>0</v>
      </c>
      <c r="X1451" s="623">
        <f t="shared" si="1557"/>
        <v>627025.34</v>
      </c>
      <c r="Y1451" s="623">
        <f t="shared" si="1557"/>
        <v>0</v>
      </c>
      <c r="Z1451" s="623">
        <f t="shared" si="1557"/>
        <v>312939.55</v>
      </c>
      <c r="AA1451" s="623">
        <f>AA291+AA659+AA1027+AA1395</f>
        <v>0</v>
      </c>
      <c r="AB1451" s="623">
        <f t="shared" si="1557"/>
        <v>0</v>
      </c>
      <c r="AC1451" s="623">
        <f t="shared" si="1557"/>
        <v>0</v>
      </c>
      <c r="AD1451" s="623">
        <f t="shared" si="1557"/>
        <v>0</v>
      </c>
      <c r="AE1451" s="623">
        <f t="shared" si="1557"/>
        <v>0</v>
      </c>
      <c r="AF1451" s="623">
        <f t="shared" si="1557"/>
        <v>0</v>
      </c>
      <c r="AG1451" s="623">
        <f t="shared" si="1557"/>
        <v>0</v>
      </c>
      <c r="AH1451" s="623">
        <f t="shared" si="1557"/>
        <v>312939.55</v>
      </c>
      <c r="AI1451" s="623">
        <f t="shared" si="1557"/>
        <v>0</v>
      </c>
      <c r="AJ1451" s="623">
        <f t="shared" si="1557"/>
        <v>0</v>
      </c>
      <c r="AK1451" s="623">
        <f t="shared" si="1557"/>
        <v>312939.55</v>
      </c>
      <c r="AL1451" s="623">
        <f t="shared" si="1557"/>
        <v>939964.89000000013</v>
      </c>
      <c r="AM1451" s="1788"/>
    </row>
    <row r="1452" spans="1:39" x14ac:dyDescent="0.2">
      <c r="A1452" s="1014" t="s">
        <v>185</v>
      </c>
      <c r="B1452" s="272">
        <v>244</v>
      </c>
      <c r="C1452" s="623">
        <f t="shared" ref="C1452:AL1452" si="1558">C292+C660+C1028+C1396</f>
        <v>0</v>
      </c>
      <c r="D1452" s="623">
        <f t="shared" si="1558"/>
        <v>0</v>
      </c>
      <c r="E1452" s="623">
        <f t="shared" si="1558"/>
        <v>0</v>
      </c>
      <c r="F1452" s="623">
        <f t="shared" si="1558"/>
        <v>0</v>
      </c>
      <c r="G1452" s="623">
        <f t="shared" si="1558"/>
        <v>0</v>
      </c>
      <c r="H1452" s="623">
        <f t="shared" si="1558"/>
        <v>0</v>
      </c>
      <c r="I1452" s="623">
        <f t="shared" si="1558"/>
        <v>0</v>
      </c>
      <c r="J1452" s="623">
        <f t="shared" si="1558"/>
        <v>0</v>
      </c>
      <c r="K1452" s="623">
        <f t="shared" si="1558"/>
        <v>0</v>
      </c>
      <c r="L1452" s="623">
        <f t="shared" si="1558"/>
        <v>0</v>
      </c>
      <c r="M1452" s="623">
        <f t="shared" si="1558"/>
        <v>0</v>
      </c>
      <c r="N1452" s="623">
        <f t="shared" si="1558"/>
        <v>0</v>
      </c>
      <c r="O1452" s="623">
        <f t="shared" si="1558"/>
        <v>0</v>
      </c>
      <c r="P1452" s="623">
        <f t="shared" si="1558"/>
        <v>0</v>
      </c>
      <c r="Q1452" s="623">
        <f t="shared" si="1558"/>
        <v>0</v>
      </c>
      <c r="R1452" s="623">
        <f t="shared" si="1558"/>
        <v>0</v>
      </c>
      <c r="S1452" s="623">
        <f t="shared" si="1558"/>
        <v>0</v>
      </c>
      <c r="T1452" s="623">
        <f t="shared" si="1558"/>
        <v>0</v>
      </c>
      <c r="U1452" s="623">
        <f t="shared" si="1558"/>
        <v>0</v>
      </c>
      <c r="V1452" s="623">
        <f t="shared" si="1558"/>
        <v>0</v>
      </c>
      <c r="W1452" s="623">
        <f t="shared" si="1558"/>
        <v>0</v>
      </c>
      <c r="X1452" s="623">
        <f t="shared" si="1558"/>
        <v>0</v>
      </c>
      <c r="Y1452" s="623">
        <f t="shared" si="1558"/>
        <v>0</v>
      </c>
      <c r="Z1452" s="623">
        <f t="shared" si="1558"/>
        <v>0</v>
      </c>
      <c r="AA1452" s="623">
        <f>AA292+AA660+AA1028+AA1396</f>
        <v>0</v>
      </c>
      <c r="AB1452" s="623">
        <f t="shared" si="1558"/>
        <v>0</v>
      </c>
      <c r="AC1452" s="623">
        <f t="shared" si="1558"/>
        <v>0</v>
      </c>
      <c r="AD1452" s="623">
        <f t="shared" si="1558"/>
        <v>0</v>
      </c>
      <c r="AE1452" s="623">
        <f t="shared" si="1558"/>
        <v>0</v>
      </c>
      <c r="AF1452" s="623">
        <f t="shared" si="1558"/>
        <v>0</v>
      </c>
      <c r="AG1452" s="623">
        <f t="shared" si="1558"/>
        <v>0</v>
      </c>
      <c r="AH1452" s="623">
        <f t="shared" si="1558"/>
        <v>0</v>
      </c>
      <c r="AI1452" s="623">
        <f t="shared" si="1558"/>
        <v>0</v>
      </c>
      <c r="AJ1452" s="623">
        <f t="shared" si="1558"/>
        <v>0</v>
      </c>
      <c r="AK1452" s="623">
        <f t="shared" si="1558"/>
        <v>0</v>
      </c>
      <c r="AL1452" s="623">
        <f t="shared" si="1558"/>
        <v>0</v>
      </c>
      <c r="AM1452" s="1788"/>
    </row>
    <row r="1453" spans="1:39" x14ac:dyDescent="0.2">
      <c r="A1453" s="1145">
        <v>227</v>
      </c>
      <c r="B1453" s="1146">
        <v>244</v>
      </c>
      <c r="C1453" s="623">
        <f t="shared" ref="C1453:AL1453" si="1559">C293+C661+C1029+C1397</f>
        <v>0</v>
      </c>
      <c r="D1453" s="623">
        <f t="shared" si="1559"/>
        <v>0</v>
      </c>
      <c r="E1453" s="623">
        <f t="shared" si="1559"/>
        <v>0</v>
      </c>
      <c r="F1453" s="623">
        <f t="shared" si="1559"/>
        <v>0</v>
      </c>
      <c r="G1453" s="623">
        <f t="shared" si="1559"/>
        <v>0</v>
      </c>
      <c r="H1453" s="623">
        <f t="shared" si="1559"/>
        <v>0</v>
      </c>
      <c r="I1453" s="623">
        <f t="shared" si="1559"/>
        <v>0</v>
      </c>
      <c r="J1453" s="623">
        <f t="shared" si="1559"/>
        <v>0</v>
      </c>
      <c r="K1453" s="623">
        <f t="shared" si="1559"/>
        <v>0</v>
      </c>
      <c r="L1453" s="623">
        <f t="shared" si="1559"/>
        <v>0</v>
      </c>
      <c r="M1453" s="623">
        <f t="shared" si="1559"/>
        <v>0</v>
      </c>
      <c r="N1453" s="623">
        <f t="shared" si="1559"/>
        <v>0</v>
      </c>
      <c r="O1453" s="623">
        <f t="shared" si="1559"/>
        <v>0</v>
      </c>
      <c r="P1453" s="623">
        <f t="shared" si="1559"/>
        <v>0</v>
      </c>
      <c r="Q1453" s="623">
        <f t="shared" si="1559"/>
        <v>0</v>
      </c>
      <c r="R1453" s="623">
        <f t="shared" si="1559"/>
        <v>0</v>
      </c>
      <c r="S1453" s="623">
        <f t="shared" si="1559"/>
        <v>0</v>
      </c>
      <c r="T1453" s="623">
        <f t="shared" si="1559"/>
        <v>0</v>
      </c>
      <c r="U1453" s="623">
        <f t="shared" si="1559"/>
        <v>0</v>
      </c>
      <c r="V1453" s="623">
        <f t="shared" si="1559"/>
        <v>0</v>
      </c>
      <c r="W1453" s="623">
        <f t="shared" si="1559"/>
        <v>0</v>
      </c>
      <c r="X1453" s="623">
        <f t="shared" si="1559"/>
        <v>0</v>
      </c>
      <c r="Y1453" s="623">
        <f t="shared" si="1559"/>
        <v>0</v>
      </c>
      <c r="Z1453" s="623">
        <f t="shared" si="1559"/>
        <v>0</v>
      </c>
      <c r="AA1453" s="623">
        <f>AA293+AA661+AA1029+AA1397</f>
        <v>0</v>
      </c>
      <c r="AB1453" s="623">
        <f t="shared" si="1559"/>
        <v>0</v>
      </c>
      <c r="AC1453" s="623">
        <f t="shared" si="1559"/>
        <v>0</v>
      </c>
      <c r="AD1453" s="623">
        <f t="shared" si="1559"/>
        <v>0</v>
      </c>
      <c r="AE1453" s="623">
        <f t="shared" si="1559"/>
        <v>0</v>
      </c>
      <c r="AF1453" s="623">
        <f t="shared" si="1559"/>
        <v>0</v>
      </c>
      <c r="AG1453" s="623">
        <f t="shared" si="1559"/>
        <v>0</v>
      </c>
      <c r="AH1453" s="623">
        <f t="shared" si="1559"/>
        <v>0</v>
      </c>
      <c r="AI1453" s="623">
        <f t="shared" si="1559"/>
        <v>0</v>
      </c>
      <c r="AJ1453" s="623">
        <f t="shared" si="1559"/>
        <v>0</v>
      </c>
      <c r="AK1453" s="623">
        <f t="shared" si="1559"/>
        <v>0</v>
      </c>
      <c r="AL1453" s="623">
        <f t="shared" si="1559"/>
        <v>0</v>
      </c>
      <c r="AM1453" s="1788"/>
    </row>
    <row r="1454" spans="1:39" x14ac:dyDescent="0.2">
      <c r="A1454" s="15">
        <v>262</v>
      </c>
      <c r="B1454" s="271"/>
      <c r="C1454" s="58">
        <f>C1455+C1456</f>
        <v>0</v>
      </c>
      <c r="D1454" s="58">
        <f t="shared" ref="D1454:AL1454" si="1560">D1455+D1456</f>
        <v>0</v>
      </c>
      <c r="E1454" s="58">
        <f t="shared" si="1560"/>
        <v>0</v>
      </c>
      <c r="F1454" s="58">
        <f t="shared" si="1560"/>
        <v>0</v>
      </c>
      <c r="G1454" s="58">
        <f t="shared" si="1560"/>
        <v>0</v>
      </c>
      <c r="H1454" s="58">
        <f t="shared" si="1560"/>
        <v>0</v>
      </c>
      <c r="I1454" s="58">
        <f t="shared" si="1560"/>
        <v>0</v>
      </c>
      <c r="J1454" s="58">
        <f t="shared" si="1560"/>
        <v>0</v>
      </c>
      <c r="K1454" s="58">
        <f t="shared" si="1560"/>
        <v>0</v>
      </c>
      <c r="L1454" s="58">
        <f t="shared" si="1560"/>
        <v>0</v>
      </c>
      <c r="M1454" s="58">
        <f t="shared" si="1560"/>
        <v>0</v>
      </c>
      <c r="N1454" s="58">
        <f t="shared" si="1560"/>
        <v>0</v>
      </c>
      <c r="O1454" s="58">
        <f t="shared" si="1560"/>
        <v>0</v>
      </c>
      <c r="P1454" s="58">
        <f t="shared" si="1560"/>
        <v>0</v>
      </c>
      <c r="Q1454" s="58">
        <f t="shared" ref="Q1454:W1454" si="1561">Q1455+Q1456</f>
        <v>0</v>
      </c>
      <c r="R1454" s="58">
        <f t="shared" si="1561"/>
        <v>0</v>
      </c>
      <c r="S1454" s="58">
        <f t="shared" si="1561"/>
        <v>0</v>
      </c>
      <c r="T1454" s="58">
        <f t="shared" si="1561"/>
        <v>0</v>
      </c>
      <c r="U1454" s="58">
        <f t="shared" si="1561"/>
        <v>0</v>
      </c>
      <c r="V1454" s="58">
        <f t="shared" si="1561"/>
        <v>0</v>
      </c>
      <c r="W1454" s="58">
        <f t="shared" si="1561"/>
        <v>0</v>
      </c>
      <c r="X1454" s="58">
        <f t="shared" si="1560"/>
        <v>0</v>
      </c>
      <c r="Y1454" s="58">
        <f t="shared" si="1560"/>
        <v>0</v>
      </c>
      <c r="Z1454" s="58">
        <f t="shared" si="1560"/>
        <v>0</v>
      </c>
      <c r="AA1454" s="58">
        <f>AA1455+AA1456</f>
        <v>0</v>
      </c>
      <c r="AB1454" s="58">
        <f t="shared" si="1560"/>
        <v>0</v>
      </c>
      <c r="AC1454" s="58">
        <f t="shared" si="1560"/>
        <v>0</v>
      </c>
      <c r="AD1454" s="58">
        <f t="shared" si="1560"/>
        <v>0</v>
      </c>
      <c r="AE1454" s="58">
        <f t="shared" ref="AE1454:AJ1454" si="1562">AE1455+AE1456</f>
        <v>0</v>
      </c>
      <c r="AF1454" s="58">
        <f t="shared" si="1562"/>
        <v>0</v>
      </c>
      <c r="AG1454" s="58">
        <f t="shared" si="1562"/>
        <v>0</v>
      </c>
      <c r="AH1454" s="58">
        <f t="shared" si="1562"/>
        <v>0</v>
      </c>
      <c r="AI1454" s="58">
        <f t="shared" si="1562"/>
        <v>0</v>
      </c>
      <c r="AJ1454" s="58">
        <f t="shared" si="1562"/>
        <v>0</v>
      </c>
      <c r="AK1454" s="58">
        <f t="shared" si="1560"/>
        <v>0</v>
      </c>
      <c r="AL1454" s="58">
        <f t="shared" si="1560"/>
        <v>0</v>
      </c>
      <c r="AM1454" s="1788"/>
    </row>
    <row r="1455" spans="1:39" ht="12" customHeight="1" x14ac:dyDescent="0.2">
      <c r="A1455" s="1014">
        <v>262</v>
      </c>
      <c r="B1455" s="272">
        <v>112</v>
      </c>
      <c r="C1455" s="623">
        <f t="shared" ref="C1455:AL1455" si="1563">C294+C662+C1030+C1398</f>
        <v>0</v>
      </c>
      <c r="D1455" s="623">
        <f t="shared" si="1563"/>
        <v>0</v>
      </c>
      <c r="E1455" s="623">
        <f t="shared" si="1563"/>
        <v>0</v>
      </c>
      <c r="F1455" s="623">
        <f t="shared" si="1563"/>
        <v>0</v>
      </c>
      <c r="G1455" s="623">
        <f t="shared" si="1563"/>
        <v>0</v>
      </c>
      <c r="H1455" s="623">
        <f t="shared" si="1563"/>
        <v>0</v>
      </c>
      <c r="I1455" s="623">
        <f t="shared" si="1563"/>
        <v>0</v>
      </c>
      <c r="J1455" s="623">
        <f t="shared" si="1563"/>
        <v>0</v>
      </c>
      <c r="K1455" s="623">
        <f t="shared" si="1563"/>
        <v>0</v>
      </c>
      <c r="L1455" s="623">
        <f t="shared" si="1563"/>
        <v>0</v>
      </c>
      <c r="M1455" s="623">
        <f t="shared" si="1563"/>
        <v>0</v>
      </c>
      <c r="N1455" s="623">
        <f t="shared" si="1563"/>
        <v>0</v>
      </c>
      <c r="O1455" s="623">
        <f t="shared" si="1563"/>
        <v>0</v>
      </c>
      <c r="P1455" s="623">
        <f t="shared" si="1563"/>
        <v>0</v>
      </c>
      <c r="Q1455" s="623">
        <f t="shared" si="1563"/>
        <v>0</v>
      </c>
      <c r="R1455" s="623">
        <f t="shared" si="1563"/>
        <v>0</v>
      </c>
      <c r="S1455" s="623">
        <f t="shared" si="1563"/>
        <v>0</v>
      </c>
      <c r="T1455" s="623">
        <f t="shared" si="1563"/>
        <v>0</v>
      </c>
      <c r="U1455" s="623">
        <f t="shared" si="1563"/>
        <v>0</v>
      </c>
      <c r="V1455" s="623">
        <f t="shared" si="1563"/>
        <v>0</v>
      </c>
      <c r="W1455" s="623">
        <f t="shared" si="1563"/>
        <v>0</v>
      </c>
      <c r="X1455" s="623">
        <f t="shared" si="1563"/>
        <v>0</v>
      </c>
      <c r="Y1455" s="623">
        <f t="shared" si="1563"/>
        <v>0</v>
      </c>
      <c r="Z1455" s="623">
        <f t="shared" si="1563"/>
        <v>0</v>
      </c>
      <c r="AA1455" s="623">
        <f>AA294+AA662+AA1030+AA1398</f>
        <v>0</v>
      </c>
      <c r="AB1455" s="623">
        <f t="shared" si="1563"/>
        <v>0</v>
      </c>
      <c r="AC1455" s="623">
        <f t="shared" si="1563"/>
        <v>0</v>
      </c>
      <c r="AD1455" s="623">
        <f t="shared" si="1563"/>
        <v>0</v>
      </c>
      <c r="AE1455" s="623">
        <f t="shared" si="1563"/>
        <v>0</v>
      </c>
      <c r="AF1455" s="623">
        <f t="shared" si="1563"/>
        <v>0</v>
      </c>
      <c r="AG1455" s="623">
        <f t="shared" si="1563"/>
        <v>0</v>
      </c>
      <c r="AH1455" s="623">
        <f t="shared" si="1563"/>
        <v>0</v>
      </c>
      <c r="AI1455" s="623">
        <f t="shared" si="1563"/>
        <v>0</v>
      </c>
      <c r="AJ1455" s="623">
        <f t="shared" si="1563"/>
        <v>0</v>
      </c>
      <c r="AK1455" s="623">
        <f t="shared" si="1563"/>
        <v>0</v>
      </c>
      <c r="AL1455" s="623">
        <f t="shared" si="1563"/>
        <v>0</v>
      </c>
      <c r="AM1455" s="1788"/>
    </row>
    <row r="1456" spans="1:39" ht="12" customHeight="1" x14ac:dyDescent="0.2">
      <c r="A1456" s="1014">
        <v>262</v>
      </c>
      <c r="B1456" s="272">
        <v>119</v>
      </c>
      <c r="C1456" s="623">
        <f t="shared" ref="C1456:AL1456" si="1564">C295+C663+C1031+C1399</f>
        <v>0</v>
      </c>
      <c r="D1456" s="623">
        <f t="shared" si="1564"/>
        <v>0</v>
      </c>
      <c r="E1456" s="623">
        <f t="shared" si="1564"/>
        <v>0</v>
      </c>
      <c r="F1456" s="623">
        <f t="shared" si="1564"/>
        <v>0</v>
      </c>
      <c r="G1456" s="623">
        <f t="shared" si="1564"/>
        <v>0</v>
      </c>
      <c r="H1456" s="623">
        <f t="shared" si="1564"/>
        <v>0</v>
      </c>
      <c r="I1456" s="623">
        <f t="shared" si="1564"/>
        <v>0</v>
      </c>
      <c r="J1456" s="623">
        <f t="shared" si="1564"/>
        <v>0</v>
      </c>
      <c r="K1456" s="623">
        <f t="shared" si="1564"/>
        <v>0</v>
      </c>
      <c r="L1456" s="623">
        <f t="shared" si="1564"/>
        <v>0</v>
      </c>
      <c r="M1456" s="623">
        <f t="shared" si="1564"/>
        <v>0</v>
      </c>
      <c r="N1456" s="623">
        <f t="shared" si="1564"/>
        <v>0</v>
      </c>
      <c r="O1456" s="623">
        <f t="shared" si="1564"/>
        <v>0</v>
      </c>
      <c r="P1456" s="623">
        <f t="shared" si="1564"/>
        <v>0</v>
      </c>
      <c r="Q1456" s="623">
        <f t="shared" si="1564"/>
        <v>0</v>
      </c>
      <c r="R1456" s="623">
        <f t="shared" si="1564"/>
        <v>0</v>
      </c>
      <c r="S1456" s="623">
        <f t="shared" si="1564"/>
        <v>0</v>
      </c>
      <c r="T1456" s="623">
        <f t="shared" si="1564"/>
        <v>0</v>
      </c>
      <c r="U1456" s="623">
        <f t="shared" si="1564"/>
        <v>0</v>
      </c>
      <c r="V1456" s="623">
        <f t="shared" si="1564"/>
        <v>0</v>
      </c>
      <c r="W1456" s="623">
        <f t="shared" si="1564"/>
        <v>0</v>
      </c>
      <c r="X1456" s="623">
        <f t="shared" si="1564"/>
        <v>0</v>
      </c>
      <c r="Y1456" s="623">
        <f t="shared" si="1564"/>
        <v>0</v>
      </c>
      <c r="Z1456" s="623">
        <f t="shared" si="1564"/>
        <v>0</v>
      </c>
      <c r="AA1456" s="623">
        <f>AA295+AA663+AA1031+AA1399</f>
        <v>0</v>
      </c>
      <c r="AB1456" s="623">
        <f t="shared" si="1564"/>
        <v>0</v>
      </c>
      <c r="AC1456" s="623">
        <f t="shared" si="1564"/>
        <v>0</v>
      </c>
      <c r="AD1456" s="623">
        <f t="shared" si="1564"/>
        <v>0</v>
      </c>
      <c r="AE1456" s="623">
        <f t="shared" si="1564"/>
        <v>0</v>
      </c>
      <c r="AF1456" s="623">
        <f t="shared" si="1564"/>
        <v>0</v>
      </c>
      <c r="AG1456" s="623">
        <f t="shared" si="1564"/>
        <v>0</v>
      </c>
      <c r="AH1456" s="623">
        <f t="shared" si="1564"/>
        <v>0</v>
      </c>
      <c r="AI1456" s="623">
        <f t="shared" si="1564"/>
        <v>0</v>
      </c>
      <c r="AJ1456" s="623">
        <f t="shared" si="1564"/>
        <v>0</v>
      </c>
      <c r="AK1456" s="623">
        <f t="shared" si="1564"/>
        <v>0</v>
      </c>
      <c r="AL1456" s="623">
        <f t="shared" si="1564"/>
        <v>0</v>
      </c>
      <c r="AM1456" s="1788"/>
    </row>
    <row r="1457" spans="1:39" ht="12" customHeight="1" x14ac:dyDescent="0.2">
      <c r="A1457" s="1056" t="s">
        <v>824</v>
      </c>
      <c r="B1457" s="272"/>
      <c r="C1457" s="58">
        <f t="shared" ref="C1457:AL1457" si="1565">C1458+C1459+C1460</f>
        <v>0</v>
      </c>
      <c r="D1457" s="58">
        <f t="shared" si="1565"/>
        <v>0</v>
      </c>
      <c r="E1457" s="58">
        <f t="shared" si="1565"/>
        <v>45727.92</v>
      </c>
      <c r="F1457" s="58">
        <f t="shared" si="1565"/>
        <v>119860.8</v>
      </c>
      <c r="G1457" s="58">
        <f t="shared" si="1565"/>
        <v>0</v>
      </c>
      <c r="H1457" s="58">
        <f t="shared" si="1565"/>
        <v>0</v>
      </c>
      <c r="I1457" s="58">
        <f t="shared" si="1565"/>
        <v>0</v>
      </c>
      <c r="J1457" s="58">
        <f t="shared" si="1565"/>
        <v>0</v>
      </c>
      <c r="K1457" s="58">
        <f t="shared" si="1565"/>
        <v>0</v>
      </c>
      <c r="L1457" s="58">
        <f t="shared" si="1565"/>
        <v>0</v>
      </c>
      <c r="M1457" s="58">
        <f t="shared" si="1565"/>
        <v>0</v>
      </c>
      <c r="N1457" s="58">
        <f t="shared" si="1565"/>
        <v>0</v>
      </c>
      <c r="O1457" s="58">
        <f t="shared" si="1565"/>
        <v>0</v>
      </c>
      <c r="P1457" s="58">
        <f t="shared" si="1565"/>
        <v>0</v>
      </c>
      <c r="Q1457" s="58">
        <f>Q1458+Q1459+Q1460</f>
        <v>0</v>
      </c>
      <c r="R1457" s="58">
        <f>R1458+R1459+R1460</f>
        <v>0</v>
      </c>
      <c r="S1457" s="58">
        <f t="shared" si="1565"/>
        <v>45727.92</v>
      </c>
      <c r="T1457" s="58">
        <f t="shared" si="1565"/>
        <v>119860.8</v>
      </c>
      <c r="U1457" s="58">
        <f t="shared" si="1565"/>
        <v>0</v>
      </c>
      <c r="V1457" s="58">
        <f t="shared" si="1565"/>
        <v>0</v>
      </c>
      <c r="W1457" s="58">
        <f>W1458+W1459+W1460</f>
        <v>0</v>
      </c>
      <c r="X1457" s="58">
        <f t="shared" si="1565"/>
        <v>165588.72</v>
      </c>
      <c r="Y1457" s="58">
        <f t="shared" si="1565"/>
        <v>0</v>
      </c>
      <c r="Z1457" s="58">
        <f t="shared" si="1565"/>
        <v>5184.6899999999996</v>
      </c>
      <c r="AA1457" s="58">
        <f>AA1458+AA1459+AA1460</f>
        <v>0</v>
      </c>
      <c r="AB1457" s="58">
        <f t="shared" si="1565"/>
        <v>0</v>
      </c>
      <c r="AC1457" s="58">
        <f t="shared" si="1565"/>
        <v>0</v>
      </c>
      <c r="AD1457" s="58">
        <f t="shared" si="1565"/>
        <v>12173.43</v>
      </c>
      <c r="AE1457" s="58">
        <f>AE1458+AE1459+AE1460</f>
        <v>0</v>
      </c>
      <c r="AF1457" s="58">
        <f>AF1458+AF1459+AF1460</f>
        <v>0</v>
      </c>
      <c r="AG1457" s="58">
        <f t="shared" si="1565"/>
        <v>0</v>
      </c>
      <c r="AH1457" s="58">
        <f t="shared" si="1565"/>
        <v>17358.12</v>
      </c>
      <c r="AI1457" s="58">
        <f t="shared" si="1565"/>
        <v>0</v>
      </c>
      <c r="AJ1457" s="58">
        <f>AJ1458+AJ1459+AJ1460</f>
        <v>0</v>
      </c>
      <c r="AK1457" s="58">
        <f t="shared" si="1565"/>
        <v>17358.12</v>
      </c>
      <c r="AL1457" s="58">
        <f t="shared" si="1565"/>
        <v>182946.84</v>
      </c>
      <c r="AM1457" s="1788"/>
    </row>
    <row r="1458" spans="1:39" x14ac:dyDescent="0.2">
      <c r="A1458" s="1145">
        <v>266</v>
      </c>
      <c r="B1458" s="1146">
        <v>111</v>
      </c>
      <c r="C1458" s="623">
        <f t="shared" ref="C1458:AL1458" si="1566">C297+C665+C1033+C1401</f>
        <v>0</v>
      </c>
      <c r="D1458" s="623">
        <f t="shared" si="1566"/>
        <v>0</v>
      </c>
      <c r="E1458" s="623">
        <f t="shared" si="1566"/>
        <v>45727.92</v>
      </c>
      <c r="F1458" s="623">
        <f t="shared" si="1566"/>
        <v>119860.8</v>
      </c>
      <c r="G1458" s="623">
        <f t="shared" si="1566"/>
        <v>0</v>
      </c>
      <c r="H1458" s="623">
        <f t="shared" si="1566"/>
        <v>0</v>
      </c>
      <c r="I1458" s="623">
        <f t="shared" si="1566"/>
        <v>0</v>
      </c>
      <c r="J1458" s="623">
        <f t="shared" si="1566"/>
        <v>0</v>
      </c>
      <c r="K1458" s="623">
        <f t="shared" si="1566"/>
        <v>0</v>
      </c>
      <c r="L1458" s="623">
        <f t="shared" si="1566"/>
        <v>0</v>
      </c>
      <c r="M1458" s="623">
        <f t="shared" si="1566"/>
        <v>0</v>
      </c>
      <c r="N1458" s="623">
        <f t="shared" si="1566"/>
        <v>0</v>
      </c>
      <c r="O1458" s="623">
        <f t="shared" si="1566"/>
        <v>0</v>
      </c>
      <c r="P1458" s="623">
        <f t="shared" si="1566"/>
        <v>0</v>
      </c>
      <c r="Q1458" s="623">
        <f t="shared" si="1566"/>
        <v>0</v>
      </c>
      <c r="R1458" s="623">
        <f t="shared" si="1566"/>
        <v>0</v>
      </c>
      <c r="S1458" s="623">
        <f t="shared" si="1566"/>
        <v>45727.92</v>
      </c>
      <c r="T1458" s="623">
        <f t="shared" si="1566"/>
        <v>119860.8</v>
      </c>
      <c r="U1458" s="623">
        <f t="shared" si="1566"/>
        <v>0</v>
      </c>
      <c r="V1458" s="623">
        <f t="shared" si="1566"/>
        <v>0</v>
      </c>
      <c r="W1458" s="623">
        <f t="shared" si="1566"/>
        <v>0</v>
      </c>
      <c r="X1458" s="623">
        <f t="shared" si="1566"/>
        <v>165588.72</v>
      </c>
      <c r="Y1458" s="623">
        <f t="shared" si="1566"/>
        <v>0</v>
      </c>
      <c r="Z1458" s="623">
        <f t="shared" si="1566"/>
        <v>5184.6899999999996</v>
      </c>
      <c r="AA1458" s="623">
        <f>AA297+AA665+AA1033+AA1401</f>
        <v>0</v>
      </c>
      <c r="AB1458" s="623">
        <f t="shared" si="1566"/>
        <v>0</v>
      </c>
      <c r="AC1458" s="623">
        <f t="shared" si="1566"/>
        <v>0</v>
      </c>
      <c r="AD1458" s="623">
        <f t="shared" si="1566"/>
        <v>12173.43</v>
      </c>
      <c r="AE1458" s="623">
        <f t="shared" si="1566"/>
        <v>0</v>
      </c>
      <c r="AF1458" s="623">
        <f t="shared" si="1566"/>
        <v>0</v>
      </c>
      <c r="AG1458" s="623">
        <f t="shared" si="1566"/>
        <v>0</v>
      </c>
      <c r="AH1458" s="623">
        <f t="shared" si="1566"/>
        <v>17358.12</v>
      </c>
      <c r="AI1458" s="623">
        <f t="shared" si="1566"/>
        <v>0</v>
      </c>
      <c r="AJ1458" s="623">
        <f t="shared" si="1566"/>
        <v>0</v>
      </c>
      <c r="AK1458" s="623">
        <f t="shared" si="1566"/>
        <v>17358.12</v>
      </c>
      <c r="AL1458" s="623">
        <f t="shared" si="1566"/>
        <v>182946.84</v>
      </c>
      <c r="AM1458" s="1788"/>
    </row>
    <row r="1459" spans="1:39" x14ac:dyDescent="0.2">
      <c r="A1459" s="1145">
        <v>266</v>
      </c>
      <c r="B1459" s="1146">
        <v>112</v>
      </c>
      <c r="C1459" s="623">
        <f t="shared" ref="C1459:AL1459" si="1567">C298+C666+C1034+C1402</f>
        <v>0</v>
      </c>
      <c r="D1459" s="623">
        <f t="shared" si="1567"/>
        <v>0</v>
      </c>
      <c r="E1459" s="623">
        <f t="shared" si="1567"/>
        <v>0</v>
      </c>
      <c r="F1459" s="623">
        <f t="shared" si="1567"/>
        <v>0</v>
      </c>
      <c r="G1459" s="623">
        <f t="shared" si="1567"/>
        <v>0</v>
      </c>
      <c r="H1459" s="623">
        <f t="shared" si="1567"/>
        <v>0</v>
      </c>
      <c r="I1459" s="623">
        <f t="shared" si="1567"/>
        <v>0</v>
      </c>
      <c r="J1459" s="623">
        <f t="shared" si="1567"/>
        <v>0</v>
      </c>
      <c r="K1459" s="623">
        <f t="shared" si="1567"/>
        <v>0</v>
      </c>
      <c r="L1459" s="623">
        <f t="shared" si="1567"/>
        <v>0</v>
      </c>
      <c r="M1459" s="623">
        <f t="shared" si="1567"/>
        <v>0</v>
      </c>
      <c r="N1459" s="623">
        <f t="shared" si="1567"/>
        <v>0</v>
      </c>
      <c r="O1459" s="623">
        <f t="shared" si="1567"/>
        <v>0</v>
      </c>
      <c r="P1459" s="623">
        <f t="shared" si="1567"/>
        <v>0</v>
      </c>
      <c r="Q1459" s="623">
        <f t="shared" si="1567"/>
        <v>0</v>
      </c>
      <c r="R1459" s="623">
        <f t="shared" si="1567"/>
        <v>0</v>
      </c>
      <c r="S1459" s="623">
        <f t="shared" si="1567"/>
        <v>0</v>
      </c>
      <c r="T1459" s="623">
        <f t="shared" si="1567"/>
        <v>0</v>
      </c>
      <c r="U1459" s="623">
        <f t="shared" si="1567"/>
        <v>0</v>
      </c>
      <c r="V1459" s="623">
        <f t="shared" si="1567"/>
        <v>0</v>
      </c>
      <c r="W1459" s="623">
        <f t="shared" si="1567"/>
        <v>0</v>
      </c>
      <c r="X1459" s="623">
        <f t="shared" si="1567"/>
        <v>0</v>
      </c>
      <c r="Y1459" s="623">
        <f t="shared" si="1567"/>
        <v>0</v>
      </c>
      <c r="Z1459" s="623">
        <f t="shared" si="1567"/>
        <v>0</v>
      </c>
      <c r="AA1459" s="623">
        <f>AA298+AA666+AA1034+AA1402</f>
        <v>0</v>
      </c>
      <c r="AB1459" s="623">
        <f t="shared" si="1567"/>
        <v>0</v>
      </c>
      <c r="AC1459" s="623">
        <f t="shared" si="1567"/>
        <v>0</v>
      </c>
      <c r="AD1459" s="623">
        <f t="shared" si="1567"/>
        <v>0</v>
      </c>
      <c r="AE1459" s="623">
        <f t="shared" si="1567"/>
        <v>0</v>
      </c>
      <c r="AF1459" s="623">
        <f t="shared" si="1567"/>
        <v>0</v>
      </c>
      <c r="AG1459" s="623">
        <f t="shared" si="1567"/>
        <v>0</v>
      </c>
      <c r="AH1459" s="623">
        <f t="shared" si="1567"/>
        <v>0</v>
      </c>
      <c r="AI1459" s="623">
        <f t="shared" si="1567"/>
        <v>0</v>
      </c>
      <c r="AJ1459" s="623">
        <f t="shared" si="1567"/>
        <v>0</v>
      </c>
      <c r="AK1459" s="623">
        <f t="shared" si="1567"/>
        <v>0</v>
      </c>
      <c r="AL1459" s="623">
        <f t="shared" si="1567"/>
        <v>0</v>
      </c>
      <c r="AM1459" s="1788"/>
    </row>
    <row r="1460" spans="1:39" x14ac:dyDescent="0.2">
      <c r="A1460" s="1145">
        <v>266</v>
      </c>
      <c r="B1460" s="1146">
        <v>119</v>
      </c>
      <c r="C1460" s="623">
        <f t="shared" ref="C1460:AL1460" si="1568">C299+C667+C1035+C1403</f>
        <v>0</v>
      </c>
      <c r="D1460" s="623">
        <f t="shared" si="1568"/>
        <v>0</v>
      </c>
      <c r="E1460" s="623">
        <f t="shared" si="1568"/>
        <v>0</v>
      </c>
      <c r="F1460" s="623">
        <f t="shared" si="1568"/>
        <v>0</v>
      </c>
      <c r="G1460" s="623">
        <f t="shared" si="1568"/>
        <v>0</v>
      </c>
      <c r="H1460" s="623">
        <f t="shared" si="1568"/>
        <v>0</v>
      </c>
      <c r="I1460" s="623">
        <f t="shared" si="1568"/>
        <v>0</v>
      </c>
      <c r="J1460" s="623">
        <f t="shared" si="1568"/>
        <v>0</v>
      </c>
      <c r="K1460" s="623">
        <f t="shared" si="1568"/>
        <v>0</v>
      </c>
      <c r="L1460" s="623">
        <f t="shared" si="1568"/>
        <v>0</v>
      </c>
      <c r="M1460" s="623">
        <f t="shared" si="1568"/>
        <v>0</v>
      </c>
      <c r="N1460" s="623">
        <f t="shared" si="1568"/>
        <v>0</v>
      </c>
      <c r="O1460" s="623">
        <f t="shared" si="1568"/>
        <v>0</v>
      </c>
      <c r="P1460" s="623">
        <f t="shared" si="1568"/>
        <v>0</v>
      </c>
      <c r="Q1460" s="623">
        <f t="shared" si="1568"/>
        <v>0</v>
      </c>
      <c r="R1460" s="623">
        <f t="shared" si="1568"/>
        <v>0</v>
      </c>
      <c r="S1460" s="623">
        <f t="shared" si="1568"/>
        <v>0</v>
      </c>
      <c r="T1460" s="623">
        <f t="shared" si="1568"/>
        <v>0</v>
      </c>
      <c r="U1460" s="623">
        <f t="shared" si="1568"/>
        <v>0</v>
      </c>
      <c r="V1460" s="623">
        <f t="shared" si="1568"/>
        <v>0</v>
      </c>
      <c r="W1460" s="623">
        <f t="shared" si="1568"/>
        <v>0</v>
      </c>
      <c r="X1460" s="623">
        <f t="shared" si="1568"/>
        <v>0</v>
      </c>
      <c r="Y1460" s="623">
        <f t="shared" si="1568"/>
        <v>0</v>
      </c>
      <c r="Z1460" s="623">
        <f t="shared" si="1568"/>
        <v>0</v>
      </c>
      <c r="AA1460" s="623">
        <f>AA299+AA667+AA1035+AA1403</f>
        <v>0</v>
      </c>
      <c r="AB1460" s="623">
        <f t="shared" si="1568"/>
        <v>0</v>
      </c>
      <c r="AC1460" s="623">
        <f t="shared" si="1568"/>
        <v>0</v>
      </c>
      <c r="AD1460" s="623">
        <f t="shared" si="1568"/>
        <v>0</v>
      </c>
      <c r="AE1460" s="623">
        <f t="shared" si="1568"/>
        <v>0</v>
      </c>
      <c r="AF1460" s="623">
        <f t="shared" si="1568"/>
        <v>0</v>
      </c>
      <c r="AG1460" s="623">
        <f t="shared" si="1568"/>
        <v>0</v>
      </c>
      <c r="AH1460" s="623">
        <f t="shared" si="1568"/>
        <v>0</v>
      </c>
      <c r="AI1460" s="623">
        <f t="shared" si="1568"/>
        <v>0</v>
      </c>
      <c r="AJ1460" s="623">
        <f t="shared" si="1568"/>
        <v>0</v>
      </c>
      <c r="AK1460" s="623">
        <f t="shared" si="1568"/>
        <v>0</v>
      </c>
      <c r="AL1460" s="623">
        <f t="shared" si="1568"/>
        <v>0</v>
      </c>
      <c r="AM1460" s="1788"/>
    </row>
    <row r="1461" spans="1:39" hidden="1" x14ac:dyDescent="0.2">
      <c r="A1461" s="1145">
        <v>267</v>
      </c>
      <c r="B1461" s="1146">
        <v>112</v>
      </c>
      <c r="C1461" s="11"/>
      <c r="D1461" s="623">
        <f t="shared" ref="D1461:AL1461" si="1569">D300+D668+D1036+D1404</f>
        <v>0</v>
      </c>
      <c r="E1461" s="623">
        <f t="shared" si="1569"/>
        <v>0</v>
      </c>
      <c r="F1461" s="623">
        <f t="shared" si="1569"/>
        <v>0</v>
      </c>
      <c r="G1461" s="623">
        <f t="shared" si="1569"/>
        <v>0</v>
      </c>
      <c r="H1461" s="623">
        <f t="shared" si="1569"/>
        <v>0</v>
      </c>
      <c r="I1461" s="623">
        <f t="shared" si="1569"/>
        <v>0</v>
      </c>
      <c r="J1461" s="623">
        <f t="shared" si="1569"/>
        <v>0</v>
      </c>
      <c r="K1461" s="623">
        <f t="shared" si="1569"/>
        <v>0</v>
      </c>
      <c r="L1461" s="623">
        <f t="shared" si="1569"/>
        <v>0</v>
      </c>
      <c r="M1461" s="623">
        <f t="shared" si="1569"/>
        <v>0</v>
      </c>
      <c r="N1461" s="623">
        <f t="shared" si="1569"/>
        <v>0</v>
      </c>
      <c r="O1461" s="623">
        <f t="shared" si="1569"/>
        <v>0</v>
      </c>
      <c r="P1461" s="623">
        <f t="shared" si="1569"/>
        <v>0</v>
      </c>
      <c r="Q1461" s="623">
        <f t="shared" si="1569"/>
        <v>0</v>
      </c>
      <c r="R1461" s="623">
        <f t="shared" si="1569"/>
        <v>0</v>
      </c>
      <c r="S1461" s="623">
        <f t="shared" si="1569"/>
        <v>0</v>
      </c>
      <c r="T1461" s="623">
        <f t="shared" si="1569"/>
        <v>0</v>
      </c>
      <c r="U1461" s="623">
        <f t="shared" si="1569"/>
        <v>0</v>
      </c>
      <c r="V1461" s="623">
        <f t="shared" si="1569"/>
        <v>0</v>
      </c>
      <c r="W1461" s="623">
        <f t="shared" si="1569"/>
        <v>0</v>
      </c>
      <c r="X1461" s="623">
        <f t="shared" si="1569"/>
        <v>0</v>
      </c>
      <c r="Y1461" s="623">
        <f t="shared" si="1569"/>
        <v>0</v>
      </c>
      <c r="Z1461" s="623">
        <f t="shared" si="1569"/>
        <v>0</v>
      </c>
      <c r="AA1461" s="623">
        <f>AA300+AA668+AA1036+AA1404</f>
        <v>0</v>
      </c>
      <c r="AB1461" s="623">
        <f t="shared" si="1569"/>
        <v>0</v>
      </c>
      <c r="AC1461" s="623">
        <f t="shared" si="1569"/>
        <v>0</v>
      </c>
      <c r="AD1461" s="623">
        <f t="shared" si="1569"/>
        <v>0</v>
      </c>
      <c r="AE1461" s="623">
        <f t="shared" si="1569"/>
        <v>0</v>
      </c>
      <c r="AF1461" s="623">
        <f t="shared" si="1569"/>
        <v>0</v>
      </c>
      <c r="AG1461" s="623">
        <f t="shared" si="1569"/>
        <v>0</v>
      </c>
      <c r="AH1461" s="623">
        <f t="shared" si="1569"/>
        <v>0</v>
      </c>
      <c r="AI1461" s="623">
        <f t="shared" si="1569"/>
        <v>0</v>
      </c>
      <c r="AJ1461" s="623">
        <f t="shared" si="1569"/>
        <v>0</v>
      </c>
      <c r="AK1461" s="623">
        <f t="shared" si="1569"/>
        <v>0</v>
      </c>
      <c r="AL1461" s="623">
        <f t="shared" si="1569"/>
        <v>0</v>
      </c>
      <c r="AM1461" s="1788"/>
    </row>
    <row r="1462" spans="1:39" x14ac:dyDescent="0.2">
      <c r="A1462" s="15">
        <v>290</v>
      </c>
      <c r="B1462" s="272"/>
      <c r="C1462" s="58">
        <f>SUM(C1463:C1474)</f>
        <v>0</v>
      </c>
      <c r="D1462" s="58">
        <f t="shared" ref="D1462:AL1462" si="1570">SUM(D1463:D1474)</f>
        <v>0</v>
      </c>
      <c r="E1462" s="58">
        <f t="shared" si="1570"/>
        <v>0</v>
      </c>
      <c r="F1462" s="58">
        <f t="shared" si="1570"/>
        <v>0</v>
      </c>
      <c r="G1462" s="58">
        <f t="shared" si="1570"/>
        <v>0</v>
      </c>
      <c r="H1462" s="58">
        <f t="shared" si="1570"/>
        <v>0</v>
      </c>
      <c r="I1462" s="58">
        <f t="shared" si="1570"/>
        <v>0</v>
      </c>
      <c r="J1462" s="58">
        <f t="shared" si="1570"/>
        <v>0</v>
      </c>
      <c r="K1462" s="58">
        <f t="shared" si="1570"/>
        <v>0</v>
      </c>
      <c r="L1462" s="58">
        <f t="shared" si="1570"/>
        <v>0</v>
      </c>
      <c r="M1462" s="58">
        <f t="shared" si="1570"/>
        <v>0</v>
      </c>
      <c r="N1462" s="58">
        <f t="shared" si="1570"/>
        <v>0</v>
      </c>
      <c r="O1462" s="58">
        <f t="shared" si="1570"/>
        <v>0</v>
      </c>
      <c r="P1462" s="58">
        <f t="shared" si="1570"/>
        <v>0</v>
      </c>
      <c r="Q1462" s="58">
        <f>SUM(Q1463:Q1474)</f>
        <v>0</v>
      </c>
      <c r="R1462" s="58">
        <f>SUM(R1463:R1474)</f>
        <v>0</v>
      </c>
      <c r="S1462" s="58">
        <f t="shared" si="1570"/>
        <v>0</v>
      </c>
      <c r="T1462" s="58">
        <f t="shared" si="1570"/>
        <v>0</v>
      </c>
      <c r="U1462" s="58">
        <f t="shared" si="1570"/>
        <v>0</v>
      </c>
      <c r="V1462" s="58">
        <f t="shared" si="1570"/>
        <v>0</v>
      </c>
      <c r="W1462" s="58">
        <f>SUM(W1463:W1474)</f>
        <v>0</v>
      </c>
      <c r="X1462" s="58">
        <f t="shared" si="1570"/>
        <v>0</v>
      </c>
      <c r="Y1462" s="58">
        <f t="shared" si="1570"/>
        <v>0</v>
      </c>
      <c r="Z1462" s="58">
        <f t="shared" si="1570"/>
        <v>726227.42</v>
      </c>
      <c r="AA1462" s="58">
        <f>SUM(AA1463:AA1474)</f>
        <v>0</v>
      </c>
      <c r="AB1462" s="58">
        <f t="shared" si="1570"/>
        <v>0</v>
      </c>
      <c r="AC1462" s="58">
        <f t="shared" si="1570"/>
        <v>0</v>
      </c>
      <c r="AD1462" s="58">
        <f t="shared" si="1570"/>
        <v>0</v>
      </c>
      <c r="AE1462" s="58">
        <f>SUM(AE1463:AE1474)</f>
        <v>0</v>
      </c>
      <c r="AF1462" s="58">
        <f>SUM(AF1463:AF1474)</f>
        <v>0</v>
      </c>
      <c r="AG1462" s="58">
        <f t="shared" si="1570"/>
        <v>0</v>
      </c>
      <c r="AH1462" s="58">
        <f t="shared" si="1570"/>
        <v>726227.42</v>
      </c>
      <c r="AI1462" s="58">
        <f t="shared" si="1570"/>
        <v>0</v>
      </c>
      <c r="AJ1462" s="58">
        <f>SUM(AJ1463:AJ1474)</f>
        <v>0</v>
      </c>
      <c r="AK1462" s="58">
        <f t="shared" si="1570"/>
        <v>726227.42</v>
      </c>
      <c r="AL1462" s="58">
        <f t="shared" si="1570"/>
        <v>726227.42</v>
      </c>
      <c r="AM1462" s="1788"/>
    </row>
    <row r="1463" spans="1:39" ht="13.5" customHeight="1" x14ac:dyDescent="0.2">
      <c r="A1463" s="1014">
        <v>291</v>
      </c>
      <c r="B1463" s="275">
        <v>851</v>
      </c>
      <c r="C1463" s="623">
        <f t="shared" ref="C1463:AL1463" si="1571">C302+C670+C1038+C1406</f>
        <v>0</v>
      </c>
      <c r="D1463" s="623">
        <f t="shared" si="1571"/>
        <v>0</v>
      </c>
      <c r="E1463" s="623">
        <f t="shared" si="1571"/>
        <v>0</v>
      </c>
      <c r="F1463" s="623">
        <f t="shared" si="1571"/>
        <v>0</v>
      </c>
      <c r="G1463" s="623">
        <f t="shared" si="1571"/>
        <v>0</v>
      </c>
      <c r="H1463" s="623">
        <f t="shared" si="1571"/>
        <v>0</v>
      </c>
      <c r="I1463" s="623">
        <f t="shared" si="1571"/>
        <v>0</v>
      </c>
      <c r="J1463" s="623">
        <f t="shared" si="1571"/>
        <v>0</v>
      </c>
      <c r="K1463" s="623">
        <f t="shared" si="1571"/>
        <v>0</v>
      </c>
      <c r="L1463" s="623">
        <f t="shared" si="1571"/>
        <v>0</v>
      </c>
      <c r="M1463" s="623">
        <f t="shared" si="1571"/>
        <v>0</v>
      </c>
      <c r="N1463" s="623">
        <f t="shared" si="1571"/>
        <v>0</v>
      </c>
      <c r="O1463" s="623">
        <f t="shared" si="1571"/>
        <v>0</v>
      </c>
      <c r="P1463" s="623">
        <f t="shared" si="1571"/>
        <v>0</v>
      </c>
      <c r="Q1463" s="623">
        <f t="shared" si="1571"/>
        <v>0</v>
      </c>
      <c r="R1463" s="623">
        <f t="shared" si="1571"/>
        <v>0</v>
      </c>
      <c r="S1463" s="623">
        <f t="shared" si="1571"/>
        <v>0</v>
      </c>
      <c r="T1463" s="623">
        <f t="shared" si="1571"/>
        <v>0</v>
      </c>
      <c r="U1463" s="623">
        <f t="shared" si="1571"/>
        <v>0</v>
      </c>
      <c r="V1463" s="623">
        <f t="shared" si="1571"/>
        <v>0</v>
      </c>
      <c r="W1463" s="623">
        <f t="shared" si="1571"/>
        <v>0</v>
      </c>
      <c r="X1463" s="623">
        <f t="shared" si="1571"/>
        <v>0</v>
      </c>
      <c r="Y1463" s="623">
        <f t="shared" si="1571"/>
        <v>0</v>
      </c>
      <c r="Z1463" s="623">
        <f t="shared" si="1571"/>
        <v>210000</v>
      </c>
      <c r="AA1463" s="623">
        <f t="shared" ref="AA1463:AA1486" si="1572">AA302+AA670+AA1038+AA1406</f>
        <v>0</v>
      </c>
      <c r="AB1463" s="623">
        <f t="shared" si="1571"/>
        <v>0</v>
      </c>
      <c r="AC1463" s="623">
        <f t="shared" si="1571"/>
        <v>0</v>
      </c>
      <c r="AD1463" s="623">
        <f t="shared" si="1571"/>
        <v>0</v>
      </c>
      <c r="AE1463" s="623">
        <f t="shared" si="1571"/>
        <v>0</v>
      </c>
      <c r="AF1463" s="623">
        <f t="shared" si="1571"/>
        <v>0</v>
      </c>
      <c r="AG1463" s="623">
        <f t="shared" si="1571"/>
        <v>0</v>
      </c>
      <c r="AH1463" s="623">
        <f t="shared" si="1571"/>
        <v>210000</v>
      </c>
      <c r="AI1463" s="623">
        <f t="shared" si="1571"/>
        <v>0</v>
      </c>
      <c r="AJ1463" s="623">
        <f t="shared" si="1571"/>
        <v>0</v>
      </c>
      <c r="AK1463" s="623">
        <f t="shared" si="1571"/>
        <v>210000</v>
      </c>
      <c r="AL1463" s="623">
        <f t="shared" si="1571"/>
        <v>210000</v>
      </c>
      <c r="AM1463" s="1788"/>
    </row>
    <row r="1464" spans="1:39" x14ac:dyDescent="0.2">
      <c r="A1464" s="1014">
        <v>291</v>
      </c>
      <c r="B1464" s="275">
        <v>851</v>
      </c>
      <c r="C1464" s="623">
        <f t="shared" ref="C1464:AL1464" si="1573">C303+C671+C1039+C1407</f>
        <v>0</v>
      </c>
      <c r="D1464" s="623">
        <f t="shared" si="1573"/>
        <v>0</v>
      </c>
      <c r="E1464" s="623">
        <f t="shared" si="1573"/>
        <v>0</v>
      </c>
      <c r="F1464" s="623">
        <f t="shared" si="1573"/>
        <v>0</v>
      </c>
      <c r="G1464" s="623">
        <f t="shared" si="1573"/>
        <v>0</v>
      </c>
      <c r="H1464" s="623">
        <f t="shared" si="1573"/>
        <v>0</v>
      </c>
      <c r="I1464" s="623">
        <f t="shared" si="1573"/>
        <v>0</v>
      </c>
      <c r="J1464" s="623">
        <f t="shared" si="1573"/>
        <v>0</v>
      </c>
      <c r="K1464" s="623">
        <f t="shared" si="1573"/>
        <v>0</v>
      </c>
      <c r="L1464" s="623">
        <f t="shared" si="1573"/>
        <v>0</v>
      </c>
      <c r="M1464" s="623">
        <f t="shared" si="1573"/>
        <v>0</v>
      </c>
      <c r="N1464" s="623">
        <f t="shared" si="1573"/>
        <v>0</v>
      </c>
      <c r="O1464" s="623">
        <f t="shared" si="1573"/>
        <v>0</v>
      </c>
      <c r="P1464" s="623">
        <f t="shared" si="1573"/>
        <v>0</v>
      </c>
      <c r="Q1464" s="623">
        <f t="shared" si="1573"/>
        <v>0</v>
      </c>
      <c r="R1464" s="623">
        <f t="shared" si="1573"/>
        <v>0</v>
      </c>
      <c r="S1464" s="623">
        <f t="shared" si="1573"/>
        <v>0</v>
      </c>
      <c r="T1464" s="623">
        <f t="shared" si="1573"/>
        <v>0</v>
      </c>
      <c r="U1464" s="623">
        <f t="shared" si="1573"/>
        <v>0</v>
      </c>
      <c r="V1464" s="623">
        <f t="shared" si="1573"/>
        <v>0</v>
      </c>
      <c r="W1464" s="623">
        <f t="shared" si="1573"/>
        <v>0</v>
      </c>
      <c r="X1464" s="623">
        <f t="shared" si="1573"/>
        <v>0</v>
      </c>
      <c r="Y1464" s="623">
        <f t="shared" si="1573"/>
        <v>0</v>
      </c>
      <c r="Z1464" s="623">
        <f t="shared" si="1573"/>
        <v>514687</v>
      </c>
      <c r="AA1464" s="623">
        <f t="shared" si="1572"/>
        <v>0</v>
      </c>
      <c r="AB1464" s="623">
        <f t="shared" si="1573"/>
        <v>0</v>
      </c>
      <c r="AC1464" s="623">
        <f t="shared" si="1573"/>
        <v>0</v>
      </c>
      <c r="AD1464" s="623">
        <f t="shared" si="1573"/>
        <v>0</v>
      </c>
      <c r="AE1464" s="623">
        <f t="shared" si="1573"/>
        <v>0</v>
      </c>
      <c r="AF1464" s="623">
        <f t="shared" si="1573"/>
        <v>0</v>
      </c>
      <c r="AG1464" s="623">
        <f t="shared" si="1573"/>
        <v>0</v>
      </c>
      <c r="AH1464" s="623">
        <f t="shared" si="1573"/>
        <v>514687</v>
      </c>
      <c r="AI1464" s="623">
        <f t="shared" si="1573"/>
        <v>0</v>
      </c>
      <c r="AJ1464" s="623">
        <f t="shared" si="1573"/>
        <v>0</v>
      </c>
      <c r="AK1464" s="623">
        <f t="shared" si="1573"/>
        <v>514687</v>
      </c>
      <c r="AL1464" s="623">
        <f t="shared" si="1573"/>
        <v>514687</v>
      </c>
      <c r="AM1464" s="1788"/>
    </row>
    <row r="1465" spans="1:39" x14ac:dyDescent="0.2">
      <c r="A1465" s="1014">
        <v>291</v>
      </c>
      <c r="B1465" s="272">
        <v>852</v>
      </c>
      <c r="C1465" s="623">
        <f t="shared" ref="C1465:AL1465" si="1574">C304+C672+C1040+C1408</f>
        <v>0</v>
      </c>
      <c r="D1465" s="623">
        <f t="shared" si="1574"/>
        <v>0</v>
      </c>
      <c r="E1465" s="623">
        <f t="shared" si="1574"/>
        <v>0</v>
      </c>
      <c r="F1465" s="623">
        <f t="shared" si="1574"/>
        <v>0</v>
      </c>
      <c r="G1465" s="623">
        <f t="shared" si="1574"/>
        <v>0</v>
      </c>
      <c r="H1465" s="623">
        <f t="shared" si="1574"/>
        <v>0</v>
      </c>
      <c r="I1465" s="623">
        <f t="shared" si="1574"/>
        <v>0</v>
      </c>
      <c r="J1465" s="623">
        <f t="shared" si="1574"/>
        <v>0</v>
      </c>
      <c r="K1465" s="623">
        <f t="shared" si="1574"/>
        <v>0</v>
      </c>
      <c r="L1465" s="623">
        <f t="shared" si="1574"/>
        <v>0</v>
      </c>
      <c r="M1465" s="623">
        <f t="shared" si="1574"/>
        <v>0</v>
      </c>
      <c r="N1465" s="623">
        <f t="shared" si="1574"/>
        <v>0</v>
      </c>
      <c r="O1465" s="623">
        <f t="shared" si="1574"/>
        <v>0</v>
      </c>
      <c r="P1465" s="623">
        <f t="shared" si="1574"/>
        <v>0</v>
      </c>
      <c r="Q1465" s="623">
        <f t="shared" si="1574"/>
        <v>0</v>
      </c>
      <c r="R1465" s="623">
        <f t="shared" si="1574"/>
        <v>0</v>
      </c>
      <c r="S1465" s="623">
        <f t="shared" si="1574"/>
        <v>0</v>
      </c>
      <c r="T1465" s="623">
        <f t="shared" si="1574"/>
        <v>0</v>
      </c>
      <c r="U1465" s="623">
        <f t="shared" si="1574"/>
        <v>0</v>
      </c>
      <c r="V1465" s="623">
        <f t="shared" si="1574"/>
        <v>0</v>
      </c>
      <c r="W1465" s="623">
        <f t="shared" si="1574"/>
        <v>0</v>
      </c>
      <c r="X1465" s="623">
        <f t="shared" si="1574"/>
        <v>0</v>
      </c>
      <c r="Y1465" s="623">
        <f t="shared" si="1574"/>
        <v>0</v>
      </c>
      <c r="Z1465" s="623">
        <f t="shared" si="1574"/>
        <v>0</v>
      </c>
      <c r="AA1465" s="623">
        <f t="shared" si="1572"/>
        <v>0</v>
      </c>
      <c r="AB1465" s="623">
        <f t="shared" si="1574"/>
        <v>0</v>
      </c>
      <c r="AC1465" s="623">
        <f t="shared" si="1574"/>
        <v>0</v>
      </c>
      <c r="AD1465" s="623">
        <f t="shared" si="1574"/>
        <v>0</v>
      </c>
      <c r="AE1465" s="623">
        <f t="shared" si="1574"/>
        <v>0</v>
      </c>
      <c r="AF1465" s="623">
        <f t="shared" si="1574"/>
        <v>0</v>
      </c>
      <c r="AG1465" s="623">
        <f t="shared" si="1574"/>
        <v>0</v>
      </c>
      <c r="AH1465" s="623">
        <f t="shared" si="1574"/>
        <v>0</v>
      </c>
      <c r="AI1465" s="623">
        <f t="shared" si="1574"/>
        <v>0</v>
      </c>
      <c r="AJ1465" s="623">
        <f t="shared" si="1574"/>
        <v>0</v>
      </c>
      <c r="AK1465" s="623">
        <f t="shared" si="1574"/>
        <v>0</v>
      </c>
      <c r="AL1465" s="623">
        <f t="shared" si="1574"/>
        <v>0</v>
      </c>
      <c r="AM1465" s="1788"/>
    </row>
    <row r="1466" spans="1:39" x14ac:dyDescent="0.2">
      <c r="A1466" s="15">
        <v>291</v>
      </c>
      <c r="B1466" s="1147">
        <v>853</v>
      </c>
      <c r="C1466" s="623">
        <f t="shared" ref="C1466:AL1466" si="1575">C305+C673+C1041+C1409</f>
        <v>0</v>
      </c>
      <c r="D1466" s="623">
        <f t="shared" si="1575"/>
        <v>0</v>
      </c>
      <c r="E1466" s="623">
        <f t="shared" si="1575"/>
        <v>0</v>
      </c>
      <c r="F1466" s="623">
        <f t="shared" si="1575"/>
        <v>0</v>
      </c>
      <c r="G1466" s="623">
        <f t="shared" si="1575"/>
        <v>0</v>
      </c>
      <c r="H1466" s="623">
        <f t="shared" si="1575"/>
        <v>0</v>
      </c>
      <c r="I1466" s="623">
        <f t="shared" si="1575"/>
        <v>0</v>
      </c>
      <c r="J1466" s="623">
        <f t="shared" si="1575"/>
        <v>0</v>
      </c>
      <c r="K1466" s="623">
        <f t="shared" si="1575"/>
        <v>0</v>
      </c>
      <c r="L1466" s="623">
        <f t="shared" si="1575"/>
        <v>0</v>
      </c>
      <c r="M1466" s="623">
        <f t="shared" si="1575"/>
        <v>0</v>
      </c>
      <c r="N1466" s="623">
        <f t="shared" si="1575"/>
        <v>0</v>
      </c>
      <c r="O1466" s="623">
        <f t="shared" si="1575"/>
        <v>0</v>
      </c>
      <c r="P1466" s="623">
        <f t="shared" si="1575"/>
        <v>0</v>
      </c>
      <c r="Q1466" s="623">
        <f t="shared" si="1575"/>
        <v>0</v>
      </c>
      <c r="R1466" s="623">
        <f t="shared" si="1575"/>
        <v>0</v>
      </c>
      <c r="S1466" s="623">
        <f t="shared" si="1575"/>
        <v>0</v>
      </c>
      <c r="T1466" s="623">
        <f t="shared" si="1575"/>
        <v>0</v>
      </c>
      <c r="U1466" s="623">
        <f t="shared" si="1575"/>
        <v>0</v>
      </c>
      <c r="V1466" s="623">
        <f t="shared" si="1575"/>
        <v>0</v>
      </c>
      <c r="W1466" s="623">
        <f t="shared" si="1575"/>
        <v>0</v>
      </c>
      <c r="X1466" s="623">
        <f t="shared" si="1575"/>
        <v>0</v>
      </c>
      <c r="Y1466" s="623">
        <f t="shared" si="1575"/>
        <v>0</v>
      </c>
      <c r="Z1466" s="623">
        <f t="shared" si="1575"/>
        <v>0</v>
      </c>
      <c r="AA1466" s="623">
        <f t="shared" si="1572"/>
        <v>0</v>
      </c>
      <c r="AB1466" s="623">
        <f t="shared" si="1575"/>
        <v>0</v>
      </c>
      <c r="AC1466" s="623">
        <f t="shared" si="1575"/>
        <v>0</v>
      </c>
      <c r="AD1466" s="623">
        <f t="shared" si="1575"/>
        <v>0</v>
      </c>
      <c r="AE1466" s="623">
        <f t="shared" si="1575"/>
        <v>0</v>
      </c>
      <c r="AF1466" s="623">
        <f t="shared" si="1575"/>
        <v>0</v>
      </c>
      <c r="AG1466" s="623">
        <f t="shared" si="1575"/>
        <v>0</v>
      </c>
      <c r="AH1466" s="623">
        <f t="shared" si="1575"/>
        <v>0</v>
      </c>
      <c r="AI1466" s="623">
        <f t="shared" si="1575"/>
        <v>0</v>
      </c>
      <c r="AJ1466" s="623">
        <f t="shared" si="1575"/>
        <v>0</v>
      </c>
      <c r="AK1466" s="623">
        <f t="shared" si="1575"/>
        <v>0</v>
      </c>
      <c r="AL1466" s="623">
        <f t="shared" si="1575"/>
        <v>0</v>
      </c>
      <c r="AM1466" s="1788"/>
    </row>
    <row r="1467" spans="1:39" x14ac:dyDescent="0.2">
      <c r="A1467" s="1014">
        <v>292</v>
      </c>
      <c r="B1467" s="1049">
        <v>853</v>
      </c>
      <c r="C1467" s="623">
        <f t="shared" ref="C1467:AL1467" si="1576">C306+C674+C1042+C1410</f>
        <v>0</v>
      </c>
      <c r="D1467" s="623">
        <f t="shared" si="1576"/>
        <v>0</v>
      </c>
      <c r="E1467" s="623">
        <f t="shared" si="1576"/>
        <v>0</v>
      </c>
      <c r="F1467" s="623">
        <f t="shared" si="1576"/>
        <v>0</v>
      </c>
      <c r="G1467" s="623">
        <f t="shared" si="1576"/>
        <v>0</v>
      </c>
      <c r="H1467" s="623">
        <f t="shared" si="1576"/>
        <v>0</v>
      </c>
      <c r="I1467" s="623">
        <f t="shared" si="1576"/>
        <v>0</v>
      </c>
      <c r="J1467" s="623">
        <f t="shared" si="1576"/>
        <v>0</v>
      </c>
      <c r="K1467" s="623">
        <f t="shared" si="1576"/>
        <v>0</v>
      </c>
      <c r="L1467" s="623">
        <f t="shared" si="1576"/>
        <v>0</v>
      </c>
      <c r="M1467" s="623">
        <f t="shared" si="1576"/>
        <v>0</v>
      </c>
      <c r="N1467" s="623">
        <f t="shared" si="1576"/>
        <v>0</v>
      </c>
      <c r="O1467" s="623">
        <f t="shared" si="1576"/>
        <v>0</v>
      </c>
      <c r="P1467" s="623">
        <f t="shared" si="1576"/>
        <v>0</v>
      </c>
      <c r="Q1467" s="623">
        <f t="shared" si="1576"/>
        <v>0</v>
      </c>
      <c r="R1467" s="623">
        <f t="shared" si="1576"/>
        <v>0</v>
      </c>
      <c r="S1467" s="623">
        <f t="shared" si="1576"/>
        <v>0</v>
      </c>
      <c r="T1467" s="623">
        <f t="shared" si="1576"/>
        <v>0</v>
      </c>
      <c r="U1467" s="623">
        <f t="shared" si="1576"/>
        <v>0</v>
      </c>
      <c r="V1467" s="623">
        <f t="shared" si="1576"/>
        <v>0</v>
      </c>
      <c r="W1467" s="623">
        <f t="shared" si="1576"/>
        <v>0</v>
      </c>
      <c r="X1467" s="623">
        <f t="shared" si="1576"/>
        <v>0</v>
      </c>
      <c r="Y1467" s="623">
        <f t="shared" si="1576"/>
        <v>0</v>
      </c>
      <c r="Z1467" s="623">
        <f t="shared" si="1576"/>
        <v>0</v>
      </c>
      <c r="AA1467" s="623">
        <f t="shared" si="1572"/>
        <v>0</v>
      </c>
      <c r="AB1467" s="623">
        <f t="shared" si="1576"/>
        <v>0</v>
      </c>
      <c r="AC1467" s="623">
        <f t="shared" si="1576"/>
        <v>0</v>
      </c>
      <c r="AD1467" s="623">
        <f t="shared" si="1576"/>
        <v>0</v>
      </c>
      <c r="AE1467" s="623">
        <f t="shared" si="1576"/>
        <v>0</v>
      </c>
      <c r="AF1467" s="623">
        <f t="shared" si="1576"/>
        <v>0</v>
      </c>
      <c r="AG1467" s="623">
        <f t="shared" si="1576"/>
        <v>0</v>
      </c>
      <c r="AH1467" s="623">
        <f t="shared" si="1576"/>
        <v>0</v>
      </c>
      <c r="AI1467" s="623">
        <f t="shared" si="1576"/>
        <v>0</v>
      </c>
      <c r="AJ1467" s="623">
        <f t="shared" si="1576"/>
        <v>0</v>
      </c>
      <c r="AK1467" s="623">
        <f t="shared" si="1576"/>
        <v>0</v>
      </c>
      <c r="AL1467" s="623">
        <f t="shared" si="1576"/>
        <v>0</v>
      </c>
      <c r="AM1467" s="1788"/>
    </row>
    <row r="1468" spans="1:39" x14ac:dyDescent="0.2">
      <c r="A1468" s="1014">
        <v>293</v>
      </c>
      <c r="B1468" s="1049">
        <v>851</v>
      </c>
      <c r="C1468" s="623">
        <f t="shared" ref="C1468:AL1468" si="1577">C307+C675+C1043+C1411</f>
        <v>0</v>
      </c>
      <c r="D1468" s="623">
        <f t="shared" si="1577"/>
        <v>0</v>
      </c>
      <c r="E1468" s="623">
        <f t="shared" si="1577"/>
        <v>0</v>
      </c>
      <c r="F1468" s="623">
        <f t="shared" si="1577"/>
        <v>0</v>
      </c>
      <c r="G1468" s="623">
        <f t="shared" si="1577"/>
        <v>0</v>
      </c>
      <c r="H1468" s="623">
        <f t="shared" si="1577"/>
        <v>0</v>
      </c>
      <c r="I1468" s="623">
        <f t="shared" si="1577"/>
        <v>0</v>
      </c>
      <c r="J1468" s="623">
        <f t="shared" si="1577"/>
        <v>0</v>
      </c>
      <c r="K1468" s="623">
        <f t="shared" si="1577"/>
        <v>0</v>
      </c>
      <c r="L1468" s="623">
        <f t="shared" si="1577"/>
        <v>0</v>
      </c>
      <c r="M1468" s="623">
        <f t="shared" si="1577"/>
        <v>0</v>
      </c>
      <c r="N1468" s="623">
        <f t="shared" si="1577"/>
        <v>0</v>
      </c>
      <c r="O1468" s="623">
        <f t="shared" si="1577"/>
        <v>0</v>
      </c>
      <c r="P1468" s="623">
        <f t="shared" si="1577"/>
        <v>0</v>
      </c>
      <c r="Q1468" s="623">
        <f t="shared" si="1577"/>
        <v>0</v>
      </c>
      <c r="R1468" s="623">
        <f t="shared" si="1577"/>
        <v>0</v>
      </c>
      <c r="S1468" s="623">
        <f t="shared" si="1577"/>
        <v>0</v>
      </c>
      <c r="T1468" s="623">
        <f t="shared" si="1577"/>
        <v>0</v>
      </c>
      <c r="U1468" s="623">
        <f t="shared" si="1577"/>
        <v>0</v>
      </c>
      <c r="V1468" s="623">
        <f t="shared" si="1577"/>
        <v>0</v>
      </c>
      <c r="W1468" s="623">
        <f t="shared" si="1577"/>
        <v>0</v>
      </c>
      <c r="X1468" s="623">
        <f t="shared" si="1577"/>
        <v>0</v>
      </c>
      <c r="Y1468" s="623">
        <f t="shared" si="1577"/>
        <v>0</v>
      </c>
      <c r="Z1468" s="623">
        <f t="shared" si="1577"/>
        <v>0</v>
      </c>
      <c r="AA1468" s="623">
        <f t="shared" si="1572"/>
        <v>0</v>
      </c>
      <c r="AB1468" s="623">
        <f t="shared" si="1577"/>
        <v>0</v>
      </c>
      <c r="AC1468" s="623">
        <f t="shared" si="1577"/>
        <v>0</v>
      </c>
      <c r="AD1468" s="623">
        <f t="shared" si="1577"/>
        <v>0</v>
      </c>
      <c r="AE1468" s="623">
        <f t="shared" si="1577"/>
        <v>0</v>
      </c>
      <c r="AF1468" s="623">
        <f t="shared" si="1577"/>
        <v>0</v>
      </c>
      <c r="AG1468" s="623">
        <f t="shared" si="1577"/>
        <v>0</v>
      </c>
      <c r="AH1468" s="623">
        <f t="shared" si="1577"/>
        <v>0</v>
      </c>
      <c r="AI1468" s="623">
        <f t="shared" si="1577"/>
        <v>0</v>
      </c>
      <c r="AJ1468" s="623">
        <f t="shared" si="1577"/>
        <v>0</v>
      </c>
      <c r="AK1468" s="623">
        <f t="shared" si="1577"/>
        <v>0</v>
      </c>
      <c r="AL1468" s="623">
        <f t="shared" si="1577"/>
        <v>0</v>
      </c>
      <c r="AM1468" s="1788"/>
    </row>
    <row r="1469" spans="1:39" x14ac:dyDescent="0.2">
      <c r="A1469" s="1014">
        <v>293</v>
      </c>
      <c r="B1469" s="1049">
        <v>853</v>
      </c>
      <c r="C1469" s="623">
        <f t="shared" ref="C1469:AL1469" si="1578">C308+C676+C1044+C1412</f>
        <v>0</v>
      </c>
      <c r="D1469" s="623">
        <f t="shared" si="1578"/>
        <v>0</v>
      </c>
      <c r="E1469" s="623">
        <f t="shared" si="1578"/>
        <v>0</v>
      </c>
      <c r="F1469" s="623">
        <f t="shared" si="1578"/>
        <v>0</v>
      </c>
      <c r="G1469" s="623">
        <f t="shared" si="1578"/>
        <v>0</v>
      </c>
      <c r="H1469" s="623">
        <f t="shared" si="1578"/>
        <v>0</v>
      </c>
      <c r="I1469" s="623">
        <f t="shared" si="1578"/>
        <v>0</v>
      </c>
      <c r="J1469" s="623">
        <f t="shared" si="1578"/>
        <v>0</v>
      </c>
      <c r="K1469" s="623">
        <f t="shared" si="1578"/>
        <v>0</v>
      </c>
      <c r="L1469" s="623">
        <f t="shared" si="1578"/>
        <v>0</v>
      </c>
      <c r="M1469" s="623">
        <f t="shared" si="1578"/>
        <v>0</v>
      </c>
      <c r="N1469" s="623">
        <f t="shared" si="1578"/>
        <v>0</v>
      </c>
      <c r="O1469" s="623">
        <f t="shared" si="1578"/>
        <v>0</v>
      </c>
      <c r="P1469" s="623">
        <f t="shared" si="1578"/>
        <v>0</v>
      </c>
      <c r="Q1469" s="623">
        <f t="shared" si="1578"/>
        <v>0</v>
      </c>
      <c r="R1469" s="623">
        <f t="shared" si="1578"/>
        <v>0</v>
      </c>
      <c r="S1469" s="623">
        <f t="shared" si="1578"/>
        <v>0</v>
      </c>
      <c r="T1469" s="623">
        <f t="shared" si="1578"/>
        <v>0</v>
      </c>
      <c r="U1469" s="623">
        <f t="shared" si="1578"/>
        <v>0</v>
      </c>
      <c r="V1469" s="623">
        <f t="shared" si="1578"/>
        <v>0</v>
      </c>
      <c r="W1469" s="623">
        <f t="shared" si="1578"/>
        <v>0</v>
      </c>
      <c r="X1469" s="623">
        <f t="shared" si="1578"/>
        <v>0</v>
      </c>
      <c r="Y1469" s="623">
        <f t="shared" si="1578"/>
        <v>0</v>
      </c>
      <c r="Z1469" s="623">
        <f t="shared" si="1578"/>
        <v>1540.42</v>
      </c>
      <c r="AA1469" s="623">
        <f t="shared" si="1572"/>
        <v>0</v>
      </c>
      <c r="AB1469" s="623">
        <f t="shared" si="1578"/>
        <v>0</v>
      </c>
      <c r="AC1469" s="623">
        <f t="shared" si="1578"/>
        <v>0</v>
      </c>
      <c r="AD1469" s="623">
        <f t="shared" si="1578"/>
        <v>0</v>
      </c>
      <c r="AE1469" s="623">
        <f t="shared" si="1578"/>
        <v>0</v>
      </c>
      <c r="AF1469" s="623">
        <f t="shared" si="1578"/>
        <v>0</v>
      </c>
      <c r="AG1469" s="623">
        <f t="shared" si="1578"/>
        <v>0</v>
      </c>
      <c r="AH1469" s="623">
        <f t="shared" si="1578"/>
        <v>1540.42</v>
      </c>
      <c r="AI1469" s="623">
        <f t="shared" si="1578"/>
        <v>0</v>
      </c>
      <c r="AJ1469" s="623">
        <f t="shared" si="1578"/>
        <v>0</v>
      </c>
      <c r="AK1469" s="623">
        <f t="shared" si="1578"/>
        <v>1540.42</v>
      </c>
      <c r="AL1469" s="623">
        <f t="shared" si="1578"/>
        <v>1540.42</v>
      </c>
      <c r="AM1469" s="1788"/>
    </row>
    <row r="1470" spans="1:39" x14ac:dyDescent="0.2">
      <c r="A1470" s="1014">
        <v>296</v>
      </c>
      <c r="B1470" s="1049">
        <v>244</v>
      </c>
      <c r="C1470" s="623">
        <f t="shared" ref="C1470:AL1470" si="1579">C309+C677+C1045+C1413</f>
        <v>0</v>
      </c>
      <c r="D1470" s="623">
        <f t="shared" si="1579"/>
        <v>0</v>
      </c>
      <c r="E1470" s="623">
        <f t="shared" si="1579"/>
        <v>0</v>
      </c>
      <c r="F1470" s="623">
        <f t="shared" si="1579"/>
        <v>0</v>
      </c>
      <c r="G1470" s="623">
        <f t="shared" si="1579"/>
        <v>0</v>
      </c>
      <c r="H1470" s="623">
        <f t="shared" si="1579"/>
        <v>0</v>
      </c>
      <c r="I1470" s="623">
        <f t="shared" si="1579"/>
        <v>0</v>
      </c>
      <c r="J1470" s="623">
        <f t="shared" si="1579"/>
        <v>0</v>
      </c>
      <c r="K1470" s="623">
        <f t="shared" si="1579"/>
        <v>0</v>
      </c>
      <c r="L1470" s="623">
        <f t="shared" si="1579"/>
        <v>0</v>
      </c>
      <c r="M1470" s="623">
        <f t="shared" si="1579"/>
        <v>0</v>
      </c>
      <c r="N1470" s="623">
        <f t="shared" si="1579"/>
        <v>0</v>
      </c>
      <c r="O1470" s="623">
        <f t="shared" si="1579"/>
        <v>0</v>
      </c>
      <c r="P1470" s="623">
        <f t="shared" si="1579"/>
        <v>0</v>
      </c>
      <c r="Q1470" s="623">
        <f t="shared" si="1579"/>
        <v>0</v>
      </c>
      <c r="R1470" s="623">
        <f t="shared" si="1579"/>
        <v>0</v>
      </c>
      <c r="S1470" s="623">
        <f t="shared" si="1579"/>
        <v>0</v>
      </c>
      <c r="T1470" s="623">
        <f t="shared" si="1579"/>
        <v>0</v>
      </c>
      <c r="U1470" s="623">
        <f t="shared" si="1579"/>
        <v>0</v>
      </c>
      <c r="V1470" s="623">
        <f t="shared" si="1579"/>
        <v>0</v>
      </c>
      <c r="W1470" s="623">
        <f t="shared" si="1579"/>
        <v>0</v>
      </c>
      <c r="X1470" s="623">
        <f t="shared" si="1579"/>
        <v>0</v>
      </c>
      <c r="Y1470" s="623">
        <f t="shared" si="1579"/>
        <v>0</v>
      </c>
      <c r="Z1470" s="623">
        <f t="shared" si="1579"/>
        <v>0</v>
      </c>
      <c r="AA1470" s="623">
        <f t="shared" si="1572"/>
        <v>0</v>
      </c>
      <c r="AB1470" s="623">
        <f t="shared" si="1579"/>
        <v>0</v>
      </c>
      <c r="AC1470" s="623">
        <f t="shared" si="1579"/>
        <v>0</v>
      </c>
      <c r="AD1470" s="623">
        <f t="shared" si="1579"/>
        <v>0</v>
      </c>
      <c r="AE1470" s="623">
        <f t="shared" si="1579"/>
        <v>0</v>
      </c>
      <c r="AF1470" s="623">
        <f t="shared" si="1579"/>
        <v>0</v>
      </c>
      <c r="AG1470" s="623">
        <f t="shared" si="1579"/>
        <v>0</v>
      </c>
      <c r="AH1470" s="623">
        <f t="shared" si="1579"/>
        <v>0</v>
      </c>
      <c r="AI1470" s="623">
        <f t="shared" si="1579"/>
        <v>0</v>
      </c>
      <c r="AJ1470" s="623">
        <f t="shared" si="1579"/>
        <v>0</v>
      </c>
      <c r="AK1470" s="623">
        <f t="shared" si="1579"/>
        <v>0</v>
      </c>
      <c r="AL1470" s="623">
        <f t="shared" si="1579"/>
        <v>0</v>
      </c>
      <c r="AM1470" s="1788"/>
    </row>
    <row r="1471" spans="1:39" x14ac:dyDescent="0.2">
      <c r="A1471" s="1014">
        <v>296</v>
      </c>
      <c r="B1471" s="1049">
        <v>340</v>
      </c>
      <c r="C1471" s="623">
        <f t="shared" ref="C1471:AL1471" si="1580">C310+C678+C1046+C1414</f>
        <v>0</v>
      </c>
      <c r="D1471" s="623">
        <f t="shared" si="1580"/>
        <v>0</v>
      </c>
      <c r="E1471" s="623">
        <f t="shared" si="1580"/>
        <v>0</v>
      </c>
      <c r="F1471" s="623">
        <f t="shared" si="1580"/>
        <v>0</v>
      </c>
      <c r="G1471" s="623">
        <f t="shared" si="1580"/>
        <v>0</v>
      </c>
      <c r="H1471" s="623">
        <f t="shared" si="1580"/>
        <v>0</v>
      </c>
      <c r="I1471" s="623">
        <f t="shared" si="1580"/>
        <v>0</v>
      </c>
      <c r="J1471" s="623">
        <f t="shared" si="1580"/>
        <v>0</v>
      </c>
      <c r="K1471" s="623">
        <f t="shared" si="1580"/>
        <v>0</v>
      </c>
      <c r="L1471" s="623">
        <f t="shared" si="1580"/>
        <v>0</v>
      </c>
      <c r="M1471" s="623">
        <f t="shared" si="1580"/>
        <v>0</v>
      </c>
      <c r="N1471" s="623">
        <f t="shared" si="1580"/>
        <v>0</v>
      </c>
      <c r="O1471" s="623">
        <f t="shared" si="1580"/>
        <v>0</v>
      </c>
      <c r="P1471" s="623">
        <f t="shared" si="1580"/>
        <v>0</v>
      </c>
      <c r="Q1471" s="623">
        <f t="shared" si="1580"/>
        <v>0</v>
      </c>
      <c r="R1471" s="623">
        <f t="shared" si="1580"/>
        <v>0</v>
      </c>
      <c r="S1471" s="623">
        <f t="shared" si="1580"/>
        <v>0</v>
      </c>
      <c r="T1471" s="623">
        <f t="shared" si="1580"/>
        <v>0</v>
      </c>
      <c r="U1471" s="623">
        <f t="shared" si="1580"/>
        <v>0</v>
      </c>
      <c r="V1471" s="623">
        <f t="shared" si="1580"/>
        <v>0</v>
      </c>
      <c r="W1471" s="623">
        <f t="shared" si="1580"/>
        <v>0</v>
      </c>
      <c r="X1471" s="623">
        <f t="shared" si="1580"/>
        <v>0</v>
      </c>
      <c r="Y1471" s="623">
        <f t="shared" si="1580"/>
        <v>0</v>
      </c>
      <c r="Z1471" s="623">
        <f t="shared" si="1580"/>
        <v>0</v>
      </c>
      <c r="AA1471" s="623">
        <f t="shared" si="1572"/>
        <v>0</v>
      </c>
      <c r="AB1471" s="623">
        <f t="shared" si="1580"/>
        <v>0</v>
      </c>
      <c r="AC1471" s="623">
        <f t="shared" si="1580"/>
        <v>0</v>
      </c>
      <c r="AD1471" s="623">
        <f t="shared" si="1580"/>
        <v>0</v>
      </c>
      <c r="AE1471" s="623">
        <f t="shared" si="1580"/>
        <v>0</v>
      </c>
      <c r="AF1471" s="623">
        <f t="shared" si="1580"/>
        <v>0</v>
      </c>
      <c r="AG1471" s="623">
        <f t="shared" si="1580"/>
        <v>0</v>
      </c>
      <c r="AH1471" s="623">
        <f t="shared" si="1580"/>
        <v>0</v>
      </c>
      <c r="AI1471" s="623">
        <f t="shared" si="1580"/>
        <v>0</v>
      </c>
      <c r="AJ1471" s="623">
        <f t="shared" si="1580"/>
        <v>0</v>
      </c>
      <c r="AK1471" s="623">
        <f t="shared" si="1580"/>
        <v>0</v>
      </c>
      <c r="AL1471" s="623">
        <f t="shared" si="1580"/>
        <v>0</v>
      </c>
      <c r="AM1471" s="1788"/>
    </row>
    <row r="1472" spans="1:39" hidden="1" x14ac:dyDescent="0.2">
      <c r="A1472" s="1014">
        <v>296</v>
      </c>
      <c r="B1472" s="1049">
        <v>360</v>
      </c>
      <c r="C1472" s="623">
        <f t="shared" ref="C1472:AL1472" si="1581">C311+C679+C1047+C1415</f>
        <v>0</v>
      </c>
      <c r="D1472" s="623">
        <f t="shared" si="1581"/>
        <v>0</v>
      </c>
      <c r="E1472" s="623">
        <f t="shared" si="1581"/>
        <v>0</v>
      </c>
      <c r="F1472" s="623">
        <f t="shared" si="1581"/>
        <v>0</v>
      </c>
      <c r="G1472" s="623">
        <f t="shared" si="1581"/>
        <v>0</v>
      </c>
      <c r="H1472" s="623">
        <f t="shared" si="1581"/>
        <v>0</v>
      </c>
      <c r="I1472" s="623">
        <f t="shared" si="1581"/>
        <v>0</v>
      </c>
      <c r="J1472" s="623">
        <f t="shared" si="1581"/>
        <v>0</v>
      </c>
      <c r="K1472" s="623">
        <f t="shared" si="1581"/>
        <v>0</v>
      </c>
      <c r="L1472" s="623">
        <f t="shared" si="1581"/>
        <v>0</v>
      </c>
      <c r="M1472" s="623">
        <f t="shared" si="1581"/>
        <v>0</v>
      </c>
      <c r="N1472" s="623">
        <f t="shared" si="1581"/>
        <v>0</v>
      </c>
      <c r="O1472" s="623">
        <f t="shared" si="1581"/>
        <v>0</v>
      </c>
      <c r="P1472" s="623">
        <f t="shared" si="1581"/>
        <v>0</v>
      </c>
      <c r="Q1472" s="623">
        <f t="shared" si="1581"/>
        <v>0</v>
      </c>
      <c r="R1472" s="623">
        <f t="shared" si="1581"/>
        <v>0</v>
      </c>
      <c r="S1472" s="623">
        <f t="shared" si="1581"/>
        <v>0</v>
      </c>
      <c r="T1472" s="623">
        <f t="shared" si="1581"/>
        <v>0</v>
      </c>
      <c r="U1472" s="623">
        <f t="shared" si="1581"/>
        <v>0</v>
      </c>
      <c r="V1472" s="623">
        <f t="shared" si="1581"/>
        <v>0</v>
      </c>
      <c r="W1472" s="623">
        <f t="shared" si="1581"/>
        <v>0</v>
      </c>
      <c r="X1472" s="623">
        <f t="shared" si="1581"/>
        <v>0</v>
      </c>
      <c r="Y1472" s="623">
        <f t="shared" si="1581"/>
        <v>0</v>
      </c>
      <c r="Z1472" s="623">
        <f t="shared" si="1581"/>
        <v>0</v>
      </c>
      <c r="AA1472" s="623">
        <f t="shared" si="1572"/>
        <v>0</v>
      </c>
      <c r="AB1472" s="623">
        <f t="shared" si="1581"/>
        <v>0</v>
      </c>
      <c r="AC1472" s="623">
        <f t="shared" si="1581"/>
        <v>0</v>
      </c>
      <c r="AD1472" s="623">
        <f t="shared" si="1581"/>
        <v>0</v>
      </c>
      <c r="AE1472" s="623">
        <f t="shared" si="1581"/>
        <v>0</v>
      </c>
      <c r="AF1472" s="623">
        <f t="shared" si="1581"/>
        <v>0</v>
      </c>
      <c r="AG1472" s="623">
        <f t="shared" si="1581"/>
        <v>0</v>
      </c>
      <c r="AH1472" s="623">
        <f t="shared" si="1581"/>
        <v>0</v>
      </c>
      <c r="AI1472" s="623">
        <f t="shared" si="1581"/>
        <v>0</v>
      </c>
      <c r="AJ1472" s="623">
        <f t="shared" si="1581"/>
        <v>0</v>
      </c>
      <c r="AK1472" s="623">
        <f t="shared" si="1581"/>
        <v>0</v>
      </c>
      <c r="AL1472" s="623">
        <f t="shared" si="1581"/>
        <v>0</v>
      </c>
      <c r="AM1472" s="1788"/>
    </row>
    <row r="1473" spans="1:39" x14ac:dyDescent="0.2">
      <c r="A1473" s="1014">
        <v>296</v>
      </c>
      <c r="B1473" s="1049">
        <v>831</v>
      </c>
      <c r="C1473" s="623">
        <f t="shared" ref="C1473:AL1473" si="1582">C312+C680+C1048+C1416</f>
        <v>0</v>
      </c>
      <c r="D1473" s="623">
        <f>D312+D680+D1048+D1416</f>
        <v>0</v>
      </c>
      <c r="E1473" s="623">
        <f t="shared" si="1582"/>
        <v>0</v>
      </c>
      <c r="F1473" s="623">
        <f t="shared" si="1582"/>
        <v>0</v>
      </c>
      <c r="G1473" s="623">
        <f t="shared" si="1582"/>
        <v>0</v>
      </c>
      <c r="H1473" s="623">
        <f t="shared" si="1582"/>
        <v>0</v>
      </c>
      <c r="I1473" s="623">
        <f t="shared" si="1582"/>
        <v>0</v>
      </c>
      <c r="J1473" s="623">
        <f t="shared" si="1582"/>
        <v>0</v>
      </c>
      <c r="K1473" s="623">
        <f t="shared" si="1582"/>
        <v>0</v>
      </c>
      <c r="L1473" s="623">
        <f t="shared" si="1582"/>
        <v>0</v>
      </c>
      <c r="M1473" s="623">
        <f t="shared" si="1582"/>
        <v>0</v>
      </c>
      <c r="N1473" s="623">
        <f t="shared" si="1582"/>
        <v>0</v>
      </c>
      <c r="O1473" s="623">
        <f t="shared" si="1582"/>
        <v>0</v>
      </c>
      <c r="P1473" s="623">
        <f t="shared" si="1582"/>
        <v>0</v>
      </c>
      <c r="Q1473" s="623">
        <f t="shared" si="1582"/>
        <v>0</v>
      </c>
      <c r="R1473" s="623">
        <f t="shared" si="1582"/>
        <v>0</v>
      </c>
      <c r="S1473" s="623">
        <f t="shared" si="1582"/>
        <v>0</v>
      </c>
      <c r="T1473" s="623">
        <f t="shared" si="1582"/>
        <v>0</v>
      </c>
      <c r="U1473" s="623">
        <f t="shared" si="1582"/>
        <v>0</v>
      </c>
      <c r="V1473" s="623">
        <f t="shared" si="1582"/>
        <v>0</v>
      </c>
      <c r="W1473" s="623">
        <f t="shared" si="1582"/>
        <v>0</v>
      </c>
      <c r="X1473" s="623">
        <f t="shared" si="1582"/>
        <v>0</v>
      </c>
      <c r="Y1473" s="623">
        <f t="shared" si="1582"/>
        <v>0</v>
      </c>
      <c r="Z1473" s="623">
        <f t="shared" si="1582"/>
        <v>0</v>
      </c>
      <c r="AA1473" s="623">
        <f t="shared" si="1572"/>
        <v>0</v>
      </c>
      <c r="AB1473" s="623">
        <f t="shared" si="1582"/>
        <v>0</v>
      </c>
      <c r="AC1473" s="623">
        <f t="shared" si="1582"/>
        <v>0</v>
      </c>
      <c r="AD1473" s="623">
        <f t="shared" si="1582"/>
        <v>0</v>
      </c>
      <c r="AE1473" s="623">
        <f t="shared" si="1582"/>
        <v>0</v>
      </c>
      <c r="AF1473" s="623">
        <f t="shared" si="1582"/>
        <v>0</v>
      </c>
      <c r="AG1473" s="623">
        <f t="shared" si="1582"/>
        <v>0</v>
      </c>
      <c r="AH1473" s="623">
        <f t="shared" si="1582"/>
        <v>0</v>
      </c>
      <c r="AI1473" s="623">
        <f t="shared" si="1582"/>
        <v>0</v>
      </c>
      <c r="AJ1473" s="623">
        <f t="shared" si="1582"/>
        <v>0</v>
      </c>
      <c r="AK1473" s="623">
        <f t="shared" si="1582"/>
        <v>0</v>
      </c>
      <c r="AL1473" s="623">
        <f t="shared" si="1582"/>
        <v>0</v>
      </c>
      <c r="AM1473" s="1788"/>
    </row>
    <row r="1474" spans="1:39" x14ac:dyDescent="0.2">
      <c r="A1474" s="1014">
        <v>296</v>
      </c>
      <c r="B1474" s="1049">
        <v>853</v>
      </c>
      <c r="C1474" s="623">
        <f t="shared" ref="C1474:AL1474" si="1583">C313+C681+C1049+C1417</f>
        <v>0</v>
      </c>
      <c r="D1474" s="623">
        <f t="shared" si="1583"/>
        <v>0</v>
      </c>
      <c r="E1474" s="623">
        <f t="shared" si="1583"/>
        <v>0</v>
      </c>
      <c r="F1474" s="623">
        <f t="shared" si="1583"/>
        <v>0</v>
      </c>
      <c r="G1474" s="623">
        <f t="shared" si="1583"/>
        <v>0</v>
      </c>
      <c r="H1474" s="623">
        <f t="shared" si="1583"/>
        <v>0</v>
      </c>
      <c r="I1474" s="623">
        <f t="shared" si="1583"/>
        <v>0</v>
      </c>
      <c r="J1474" s="623">
        <f t="shared" si="1583"/>
        <v>0</v>
      </c>
      <c r="K1474" s="623">
        <f t="shared" si="1583"/>
        <v>0</v>
      </c>
      <c r="L1474" s="623">
        <f t="shared" si="1583"/>
        <v>0</v>
      </c>
      <c r="M1474" s="623">
        <f t="shared" si="1583"/>
        <v>0</v>
      </c>
      <c r="N1474" s="623">
        <f t="shared" si="1583"/>
        <v>0</v>
      </c>
      <c r="O1474" s="623">
        <f t="shared" si="1583"/>
        <v>0</v>
      </c>
      <c r="P1474" s="623">
        <f t="shared" si="1583"/>
        <v>0</v>
      </c>
      <c r="Q1474" s="623">
        <f t="shared" si="1583"/>
        <v>0</v>
      </c>
      <c r="R1474" s="623">
        <f t="shared" si="1583"/>
        <v>0</v>
      </c>
      <c r="S1474" s="623">
        <f t="shared" si="1583"/>
        <v>0</v>
      </c>
      <c r="T1474" s="623">
        <f t="shared" si="1583"/>
        <v>0</v>
      </c>
      <c r="U1474" s="623">
        <f t="shared" si="1583"/>
        <v>0</v>
      </c>
      <c r="V1474" s="623">
        <f t="shared" si="1583"/>
        <v>0</v>
      </c>
      <c r="W1474" s="623">
        <f t="shared" si="1583"/>
        <v>0</v>
      </c>
      <c r="X1474" s="623">
        <f t="shared" si="1583"/>
        <v>0</v>
      </c>
      <c r="Y1474" s="623">
        <f t="shared" si="1583"/>
        <v>0</v>
      </c>
      <c r="Z1474" s="623">
        <f t="shared" si="1583"/>
        <v>0</v>
      </c>
      <c r="AA1474" s="623">
        <f t="shared" si="1572"/>
        <v>0</v>
      </c>
      <c r="AB1474" s="623">
        <f t="shared" si="1583"/>
        <v>0</v>
      </c>
      <c r="AC1474" s="623">
        <f t="shared" si="1583"/>
        <v>0</v>
      </c>
      <c r="AD1474" s="623">
        <f t="shared" si="1583"/>
        <v>0</v>
      </c>
      <c r="AE1474" s="623">
        <f t="shared" si="1583"/>
        <v>0</v>
      </c>
      <c r="AF1474" s="623">
        <f t="shared" si="1583"/>
        <v>0</v>
      </c>
      <c r="AG1474" s="623">
        <f t="shared" si="1583"/>
        <v>0</v>
      </c>
      <c r="AH1474" s="623">
        <f t="shared" si="1583"/>
        <v>0</v>
      </c>
      <c r="AI1474" s="623">
        <f t="shared" si="1583"/>
        <v>0</v>
      </c>
      <c r="AJ1474" s="623">
        <f t="shared" si="1583"/>
        <v>0</v>
      </c>
      <c r="AK1474" s="623">
        <f t="shared" si="1583"/>
        <v>0</v>
      </c>
      <c r="AL1474" s="623">
        <f t="shared" si="1583"/>
        <v>0</v>
      </c>
      <c r="AM1474" s="1788"/>
    </row>
    <row r="1475" spans="1:39" x14ac:dyDescent="0.2">
      <c r="A1475" s="11">
        <v>310</v>
      </c>
      <c r="B1475" s="269">
        <v>244</v>
      </c>
      <c r="C1475" s="61">
        <f t="shared" ref="C1475:AL1475" si="1584">C314+C682+C1050+C1418</f>
        <v>0</v>
      </c>
      <c r="D1475" s="61">
        <f t="shared" si="1584"/>
        <v>0</v>
      </c>
      <c r="E1475" s="61">
        <f t="shared" si="1584"/>
        <v>95944.94</v>
      </c>
      <c r="F1475" s="61">
        <f t="shared" si="1584"/>
        <v>514348.7</v>
      </c>
      <c r="G1475" s="61">
        <f t="shared" si="1584"/>
        <v>0</v>
      </c>
      <c r="H1475" s="61">
        <f t="shared" si="1584"/>
        <v>0</v>
      </c>
      <c r="I1475" s="61">
        <f t="shared" si="1584"/>
        <v>0</v>
      </c>
      <c r="J1475" s="61">
        <f t="shared" si="1584"/>
        <v>0</v>
      </c>
      <c r="K1475" s="61">
        <f t="shared" si="1584"/>
        <v>0</v>
      </c>
      <c r="L1475" s="61">
        <f t="shared" si="1584"/>
        <v>0</v>
      </c>
      <c r="M1475" s="61">
        <f t="shared" si="1584"/>
        <v>0</v>
      </c>
      <c r="N1475" s="61">
        <f t="shared" si="1584"/>
        <v>0</v>
      </c>
      <c r="O1475" s="61">
        <f t="shared" si="1584"/>
        <v>0</v>
      </c>
      <c r="P1475" s="61">
        <f t="shared" si="1584"/>
        <v>0</v>
      </c>
      <c r="Q1475" s="61">
        <f t="shared" si="1584"/>
        <v>0</v>
      </c>
      <c r="R1475" s="61">
        <f t="shared" si="1584"/>
        <v>0</v>
      </c>
      <c r="S1475" s="61">
        <f t="shared" si="1584"/>
        <v>95944.94</v>
      </c>
      <c r="T1475" s="61">
        <f t="shared" si="1584"/>
        <v>514348.7</v>
      </c>
      <c r="U1475" s="61">
        <f t="shared" si="1584"/>
        <v>0</v>
      </c>
      <c r="V1475" s="61">
        <f t="shared" si="1584"/>
        <v>0</v>
      </c>
      <c r="W1475" s="61">
        <f t="shared" si="1584"/>
        <v>0</v>
      </c>
      <c r="X1475" s="61">
        <f t="shared" si="1584"/>
        <v>610293.64</v>
      </c>
      <c r="Y1475" s="61">
        <f t="shared" si="1584"/>
        <v>0</v>
      </c>
      <c r="Z1475" s="61">
        <f t="shared" si="1584"/>
        <v>0</v>
      </c>
      <c r="AA1475" s="61">
        <f t="shared" si="1572"/>
        <v>0</v>
      </c>
      <c r="AB1475" s="61">
        <f t="shared" si="1584"/>
        <v>0</v>
      </c>
      <c r="AC1475" s="61">
        <f t="shared" si="1584"/>
        <v>0</v>
      </c>
      <c r="AD1475" s="61">
        <f t="shared" si="1584"/>
        <v>0</v>
      </c>
      <c r="AE1475" s="61">
        <f t="shared" si="1584"/>
        <v>0</v>
      </c>
      <c r="AF1475" s="61">
        <f t="shared" si="1584"/>
        <v>0</v>
      </c>
      <c r="AG1475" s="61">
        <f t="shared" si="1584"/>
        <v>0</v>
      </c>
      <c r="AH1475" s="61">
        <f t="shared" si="1584"/>
        <v>0</v>
      </c>
      <c r="AI1475" s="61">
        <f t="shared" si="1584"/>
        <v>0</v>
      </c>
      <c r="AJ1475" s="61">
        <f t="shared" si="1584"/>
        <v>0</v>
      </c>
      <c r="AK1475" s="61">
        <f t="shared" si="1584"/>
        <v>0</v>
      </c>
      <c r="AL1475" s="61">
        <f t="shared" si="1584"/>
        <v>610293.64</v>
      </c>
      <c r="AM1475" s="1788"/>
    </row>
    <row r="1476" spans="1:39" hidden="1" x14ac:dyDescent="0.2">
      <c r="A1476" s="1062">
        <v>320</v>
      </c>
      <c r="B1476" s="1045">
        <v>244</v>
      </c>
      <c r="C1476" s="61">
        <f t="shared" ref="C1476:AL1476" si="1585">C315+C683+C1051+C1419</f>
        <v>0</v>
      </c>
      <c r="D1476" s="61">
        <f t="shared" si="1585"/>
        <v>0</v>
      </c>
      <c r="E1476" s="61">
        <f t="shared" si="1585"/>
        <v>0</v>
      </c>
      <c r="F1476" s="61">
        <f t="shared" si="1585"/>
        <v>0</v>
      </c>
      <c r="G1476" s="61">
        <f t="shared" si="1585"/>
        <v>0</v>
      </c>
      <c r="H1476" s="61">
        <f t="shared" si="1585"/>
        <v>0</v>
      </c>
      <c r="I1476" s="61">
        <f t="shared" si="1585"/>
        <v>0</v>
      </c>
      <c r="J1476" s="61">
        <f t="shared" si="1585"/>
        <v>0</v>
      </c>
      <c r="K1476" s="61">
        <f t="shared" si="1585"/>
        <v>0</v>
      </c>
      <c r="L1476" s="61">
        <f t="shared" si="1585"/>
        <v>0</v>
      </c>
      <c r="M1476" s="61">
        <f t="shared" si="1585"/>
        <v>0</v>
      </c>
      <c r="N1476" s="61">
        <f t="shared" si="1585"/>
        <v>0</v>
      </c>
      <c r="O1476" s="61">
        <f t="shared" si="1585"/>
        <v>0</v>
      </c>
      <c r="P1476" s="61">
        <f t="shared" si="1585"/>
        <v>0</v>
      </c>
      <c r="Q1476" s="61">
        <f t="shared" si="1585"/>
        <v>0</v>
      </c>
      <c r="R1476" s="61">
        <f t="shared" si="1585"/>
        <v>0</v>
      </c>
      <c r="S1476" s="61">
        <f t="shared" si="1585"/>
        <v>0</v>
      </c>
      <c r="T1476" s="61">
        <f t="shared" si="1585"/>
        <v>0</v>
      </c>
      <c r="U1476" s="61">
        <f t="shared" si="1585"/>
        <v>0</v>
      </c>
      <c r="V1476" s="61">
        <f t="shared" si="1585"/>
        <v>0</v>
      </c>
      <c r="W1476" s="61">
        <f t="shared" si="1585"/>
        <v>0</v>
      </c>
      <c r="X1476" s="61">
        <f t="shared" si="1585"/>
        <v>0</v>
      </c>
      <c r="Y1476" s="61">
        <f t="shared" si="1585"/>
        <v>0</v>
      </c>
      <c r="Z1476" s="61">
        <f t="shared" si="1585"/>
        <v>0</v>
      </c>
      <c r="AA1476" s="61">
        <f t="shared" si="1572"/>
        <v>0</v>
      </c>
      <c r="AB1476" s="61">
        <f t="shared" si="1585"/>
        <v>0</v>
      </c>
      <c r="AC1476" s="61">
        <f t="shared" si="1585"/>
        <v>0</v>
      </c>
      <c r="AD1476" s="61">
        <f t="shared" si="1585"/>
        <v>0</v>
      </c>
      <c r="AE1476" s="61">
        <f t="shared" si="1585"/>
        <v>0</v>
      </c>
      <c r="AF1476" s="61">
        <f t="shared" si="1585"/>
        <v>0</v>
      </c>
      <c r="AG1476" s="61">
        <f t="shared" si="1585"/>
        <v>0</v>
      </c>
      <c r="AH1476" s="61">
        <f t="shared" si="1585"/>
        <v>0</v>
      </c>
      <c r="AI1476" s="61">
        <f t="shared" si="1585"/>
        <v>0</v>
      </c>
      <c r="AJ1476" s="61">
        <f t="shared" si="1585"/>
        <v>0</v>
      </c>
      <c r="AK1476" s="61">
        <f t="shared" si="1585"/>
        <v>0</v>
      </c>
      <c r="AL1476" s="61">
        <f t="shared" si="1585"/>
        <v>0</v>
      </c>
      <c r="AM1476" s="1788"/>
    </row>
    <row r="1477" spans="1:39" x14ac:dyDescent="0.2">
      <c r="A1477" s="11">
        <v>340</v>
      </c>
      <c r="B1477" s="269">
        <v>244</v>
      </c>
      <c r="C1477" s="61">
        <f t="shared" ref="C1477:AL1477" si="1586">C316+C684+C1052+C1420</f>
        <v>0</v>
      </c>
      <c r="D1477" s="61">
        <f t="shared" si="1586"/>
        <v>0</v>
      </c>
      <c r="E1477" s="61">
        <f t="shared" si="1586"/>
        <v>365377.7</v>
      </c>
      <c r="F1477" s="61">
        <f t="shared" si="1586"/>
        <v>853374.97</v>
      </c>
      <c r="G1477" s="61">
        <f t="shared" si="1586"/>
        <v>0</v>
      </c>
      <c r="H1477" s="61">
        <f t="shared" si="1586"/>
        <v>0</v>
      </c>
      <c r="I1477" s="61">
        <f t="shared" si="1586"/>
        <v>0</v>
      </c>
      <c r="J1477" s="61">
        <f t="shared" si="1586"/>
        <v>0</v>
      </c>
      <c r="K1477" s="61">
        <f t="shared" si="1586"/>
        <v>0</v>
      </c>
      <c r="L1477" s="61">
        <f t="shared" si="1586"/>
        <v>0</v>
      </c>
      <c r="M1477" s="61">
        <f t="shared" si="1586"/>
        <v>0</v>
      </c>
      <c r="N1477" s="61">
        <f t="shared" si="1586"/>
        <v>0</v>
      </c>
      <c r="O1477" s="61">
        <f t="shared" si="1586"/>
        <v>0</v>
      </c>
      <c r="P1477" s="61">
        <f t="shared" si="1586"/>
        <v>0</v>
      </c>
      <c r="Q1477" s="61">
        <f t="shared" si="1586"/>
        <v>0</v>
      </c>
      <c r="R1477" s="61">
        <f t="shared" si="1586"/>
        <v>0</v>
      </c>
      <c r="S1477" s="61">
        <f t="shared" si="1586"/>
        <v>365377.7</v>
      </c>
      <c r="T1477" s="61">
        <f t="shared" si="1586"/>
        <v>853374.97</v>
      </c>
      <c r="U1477" s="61">
        <f t="shared" si="1586"/>
        <v>0</v>
      </c>
      <c r="V1477" s="61">
        <f t="shared" si="1586"/>
        <v>0</v>
      </c>
      <c r="W1477" s="61">
        <f t="shared" si="1586"/>
        <v>0</v>
      </c>
      <c r="X1477" s="61">
        <f t="shared" si="1586"/>
        <v>1218752.67</v>
      </c>
      <c r="Y1477" s="61">
        <f t="shared" si="1586"/>
        <v>0</v>
      </c>
      <c r="Z1477" s="61">
        <f t="shared" si="1586"/>
        <v>0</v>
      </c>
      <c r="AA1477" s="61">
        <f t="shared" si="1572"/>
        <v>0</v>
      </c>
      <c r="AB1477" s="61">
        <f t="shared" si="1586"/>
        <v>0</v>
      </c>
      <c r="AC1477" s="61">
        <f t="shared" si="1586"/>
        <v>0</v>
      </c>
      <c r="AD1477" s="61">
        <f t="shared" si="1586"/>
        <v>0</v>
      </c>
      <c r="AE1477" s="61">
        <f t="shared" si="1586"/>
        <v>0</v>
      </c>
      <c r="AF1477" s="61">
        <f t="shared" si="1586"/>
        <v>0</v>
      </c>
      <c r="AG1477" s="61">
        <f t="shared" si="1586"/>
        <v>0</v>
      </c>
      <c r="AH1477" s="61">
        <f t="shared" si="1586"/>
        <v>0</v>
      </c>
      <c r="AI1477" s="61">
        <f t="shared" si="1586"/>
        <v>0</v>
      </c>
      <c r="AJ1477" s="61">
        <f t="shared" si="1586"/>
        <v>0</v>
      </c>
      <c r="AK1477" s="61">
        <f t="shared" si="1586"/>
        <v>0</v>
      </c>
      <c r="AL1477" s="61">
        <f t="shared" si="1586"/>
        <v>1218752.67</v>
      </c>
      <c r="AM1477" s="1788"/>
    </row>
    <row r="1478" spans="1:39" x14ac:dyDescent="0.2">
      <c r="A1478" s="1145">
        <v>341</v>
      </c>
      <c r="B1478" s="1057">
        <v>244</v>
      </c>
      <c r="C1478" s="11"/>
      <c r="D1478" s="623">
        <f t="shared" ref="D1478:AL1478" si="1587">D317+D685+D1053+D1421</f>
        <v>0</v>
      </c>
      <c r="E1478" s="623">
        <f t="shared" si="1587"/>
        <v>0</v>
      </c>
      <c r="F1478" s="623">
        <f t="shared" si="1587"/>
        <v>0</v>
      </c>
      <c r="G1478" s="623">
        <f t="shared" si="1587"/>
        <v>0</v>
      </c>
      <c r="H1478" s="623">
        <f t="shared" si="1587"/>
        <v>0</v>
      </c>
      <c r="I1478" s="623">
        <f t="shared" si="1587"/>
        <v>0</v>
      </c>
      <c r="J1478" s="623">
        <f t="shared" si="1587"/>
        <v>0</v>
      </c>
      <c r="K1478" s="623">
        <f t="shared" si="1587"/>
        <v>0</v>
      </c>
      <c r="L1478" s="623">
        <f t="shared" si="1587"/>
        <v>0</v>
      </c>
      <c r="M1478" s="623">
        <f t="shared" si="1587"/>
        <v>0</v>
      </c>
      <c r="N1478" s="623">
        <f t="shared" si="1587"/>
        <v>0</v>
      </c>
      <c r="O1478" s="623">
        <f t="shared" si="1587"/>
        <v>0</v>
      </c>
      <c r="P1478" s="623">
        <f t="shared" si="1587"/>
        <v>0</v>
      </c>
      <c r="Q1478" s="623">
        <f t="shared" si="1587"/>
        <v>0</v>
      </c>
      <c r="R1478" s="623">
        <f t="shared" si="1587"/>
        <v>0</v>
      </c>
      <c r="S1478" s="623">
        <f t="shared" si="1587"/>
        <v>0</v>
      </c>
      <c r="T1478" s="623">
        <f t="shared" si="1587"/>
        <v>0</v>
      </c>
      <c r="U1478" s="623">
        <f t="shared" si="1587"/>
        <v>0</v>
      </c>
      <c r="V1478" s="623">
        <f t="shared" si="1587"/>
        <v>0</v>
      </c>
      <c r="W1478" s="623">
        <f t="shared" si="1587"/>
        <v>0</v>
      </c>
      <c r="X1478" s="623">
        <f t="shared" si="1587"/>
        <v>0</v>
      </c>
      <c r="Y1478" s="623">
        <f t="shared" si="1587"/>
        <v>0</v>
      </c>
      <c r="Z1478" s="623">
        <f t="shared" si="1587"/>
        <v>0</v>
      </c>
      <c r="AA1478" s="623">
        <f t="shared" si="1572"/>
        <v>0</v>
      </c>
      <c r="AB1478" s="623">
        <f t="shared" si="1587"/>
        <v>0</v>
      </c>
      <c r="AC1478" s="623">
        <f t="shared" si="1587"/>
        <v>0</v>
      </c>
      <c r="AD1478" s="623">
        <f t="shared" si="1587"/>
        <v>0</v>
      </c>
      <c r="AE1478" s="623">
        <f t="shared" si="1587"/>
        <v>0</v>
      </c>
      <c r="AF1478" s="623">
        <f t="shared" si="1587"/>
        <v>0</v>
      </c>
      <c r="AG1478" s="623">
        <f t="shared" si="1587"/>
        <v>0</v>
      </c>
      <c r="AH1478" s="623">
        <f t="shared" si="1587"/>
        <v>0</v>
      </c>
      <c r="AI1478" s="623">
        <f t="shared" si="1587"/>
        <v>0</v>
      </c>
      <c r="AJ1478" s="623">
        <f t="shared" si="1587"/>
        <v>0</v>
      </c>
      <c r="AK1478" s="623">
        <f t="shared" si="1587"/>
        <v>0</v>
      </c>
      <c r="AL1478" s="623">
        <f t="shared" si="1587"/>
        <v>0</v>
      </c>
      <c r="AM1478" s="1788"/>
    </row>
    <row r="1479" spans="1:39" x14ac:dyDescent="0.2">
      <c r="A1479" s="1145">
        <v>342</v>
      </c>
      <c r="B1479" s="1057">
        <v>244</v>
      </c>
      <c r="C1479" s="11"/>
      <c r="D1479" s="623">
        <f t="shared" ref="D1479:AL1479" si="1588">D318+D686+D1054+D1422</f>
        <v>0</v>
      </c>
      <c r="E1479" s="623">
        <f t="shared" si="1588"/>
        <v>0</v>
      </c>
      <c r="F1479" s="623">
        <f t="shared" si="1588"/>
        <v>0</v>
      </c>
      <c r="G1479" s="623">
        <f t="shared" si="1588"/>
        <v>0</v>
      </c>
      <c r="H1479" s="623">
        <f t="shared" si="1588"/>
        <v>0</v>
      </c>
      <c r="I1479" s="623">
        <f t="shared" si="1588"/>
        <v>0</v>
      </c>
      <c r="J1479" s="623">
        <f t="shared" si="1588"/>
        <v>0</v>
      </c>
      <c r="K1479" s="623">
        <f t="shared" si="1588"/>
        <v>0</v>
      </c>
      <c r="L1479" s="623">
        <f t="shared" si="1588"/>
        <v>0</v>
      </c>
      <c r="M1479" s="623">
        <f t="shared" si="1588"/>
        <v>0</v>
      </c>
      <c r="N1479" s="623">
        <f t="shared" si="1588"/>
        <v>0</v>
      </c>
      <c r="O1479" s="623">
        <f t="shared" si="1588"/>
        <v>0</v>
      </c>
      <c r="P1479" s="623">
        <f t="shared" si="1588"/>
        <v>0</v>
      </c>
      <c r="Q1479" s="623">
        <f t="shared" si="1588"/>
        <v>0</v>
      </c>
      <c r="R1479" s="623">
        <f t="shared" si="1588"/>
        <v>0</v>
      </c>
      <c r="S1479" s="623">
        <f t="shared" si="1588"/>
        <v>0</v>
      </c>
      <c r="T1479" s="623">
        <f t="shared" si="1588"/>
        <v>0</v>
      </c>
      <c r="U1479" s="623">
        <f t="shared" si="1588"/>
        <v>0</v>
      </c>
      <c r="V1479" s="623">
        <f t="shared" si="1588"/>
        <v>0</v>
      </c>
      <c r="W1479" s="623">
        <f t="shared" si="1588"/>
        <v>0</v>
      </c>
      <c r="X1479" s="623">
        <f t="shared" si="1588"/>
        <v>0</v>
      </c>
      <c r="Y1479" s="623">
        <f t="shared" si="1588"/>
        <v>0</v>
      </c>
      <c r="Z1479" s="623">
        <f t="shared" si="1588"/>
        <v>0</v>
      </c>
      <c r="AA1479" s="623">
        <f t="shared" si="1572"/>
        <v>0</v>
      </c>
      <c r="AB1479" s="623">
        <f t="shared" si="1588"/>
        <v>0</v>
      </c>
      <c r="AC1479" s="623">
        <f t="shared" si="1588"/>
        <v>0</v>
      </c>
      <c r="AD1479" s="623">
        <f t="shared" si="1588"/>
        <v>0</v>
      </c>
      <c r="AE1479" s="623">
        <f t="shared" si="1588"/>
        <v>0</v>
      </c>
      <c r="AF1479" s="623">
        <f t="shared" si="1588"/>
        <v>0</v>
      </c>
      <c r="AG1479" s="623">
        <f t="shared" si="1588"/>
        <v>0</v>
      </c>
      <c r="AH1479" s="623">
        <f t="shared" si="1588"/>
        <v>0</v>
      </c>
      <c r="AI1479" s="623">
        <f t="shared" si="1588"/>
        <v>0</v>
      </c>
      <c r="AJ1479" s="623">
        <f t="shared" si="1588"/>
        <v>0</v>
      </c>
      <c r="AK1479" s="623">
        <f t="shared" si="1588"/>
        <v>0</v>
      </c>
      <c r="AL1479" s="623">
        <f t="shared" si="1588"/>
        <v>0</v>
      </c>
      <c r="AM1479" s="1788"/>
    </row>
    <row r="1480" spans="1:39" x14ac:dyDescent="0.2">
      <c r="A1480" s="1145">
        <v>343</v>
      </c>
      <c r="B1480" s="1057">
        <v>244</v>
      </c>
      <c r="C1480" s="11"/>
      <c r="D1480" s="623">
        <f t="shared" ref="D1480:AL1480" si="1589">D319+D687+D1055+D1423</f>
        <v>0</v>
      </c>
      <c r="E1480" s="623">
        <f t="shared" si="1589"/>
        <v>0</v>
      </c>
      <c r="F1480" s="623">
        <f t="shared" si="1589"/>
        <v>0</v>
      </c>
      <c r="G1480" s="623">
        <f t="shared" si="1589"/>
        <v>0</v>
      </c>
      <c r="H1480" s="623">
        <f t="shared" si="1589"/>
        <v>0</v>
      </c>
      <c r="I1480" s="623">
        <f t="shared" si="1589"/>
        <v>0</v>
      </c>
      <c r="J1480" s="623">
        <f t="shared" si="1589"/>
        <v>0</v>
      </c>
      <c r="K1480" s="623">
        <f t="shared" si="1589"/>
        <v>0</v>
      </c>
      <c r="L1480" s="623">
        <f t="shared" si="1589"/>
        <v>0</v>
      </c>
      <c r="M1480" s="623">
        <f t="shared" si="1589"/>
        <v>0</v>
      </c>
      <c r="N1480" s="623">
        <f t="shared" si="1589"/>
        <v>0</v>
      </c>
      <c r="O1480" s="623">
        <f t="shared" si="1589"/>
        <v>0</v>
      </c>
      <c r="P1480" s="623">
        <f t="shared" si="1589"/>
        <v>0</v>
      </c>
      <c r="Q1480" s="623">
        <f t="shared" si="1589"/>
        <v>0</v>
      </c>
      <c r="R1480" s="623">
        <f t="shared" si="1589"/>
        <v>0</v>
      </c>
      <c r="S1480" s="623">
        <f t="shared" si="1589"/>
        <v>0</v>
      </c>
      <c r="T1480" s="623">
        <f t="shared" si="1589"/>
        <v>0</v>
      </c>
      <c r="U1480" s="623">
        <f t="shared" si="1589"/>
        <v>0</v>
      </c>
      <c r="V1480" s="623">
        <f t="shared" si="1589"/>
        <v>0</v>
      </c>
      <c r="W1480" s="623">
        <f t="shared" si="1589"/>
        <v>0</v>
      </c>
      <c r="X1480" s="623">
        <f t="shared" si="1589"/>
        <v>0</v>
      </c>
      <c r="Y1480" s="623">
        <f t="shared" si="1589"/>
        <v>0</v>
      </c>
      <c r="Z1480" s="623">
        <f t="shared" si="1589"/>
        <v>0</v>
      </c>
      <c r="AA1480" s="623">
        <f t="shared" si="1572"/>
        <v>0</v>
      </c>
      <c r="AB1480" s="623">
        <f t="shared" si="1589"/>
        <v>0</v>
      </c>
      <c r="AC1480" s="623">
        <f t="shared" si="1589"/>
        <v>0</v>
      </c>
      <c r="AD1480" s="623">
        <f t="shared" si="1589"/>
        <v>0</v>
      </c>
      <c r="AE1480" s="623">
        <f t="shared" si="1589"/>
        <v>0</v>
      </c>
      <c r="AF1480" s="623">
        <f t="shared" si="1589"/>
        <v>0</v>
      </c>
      <c r="AG1480" s="623">
        <f t="shared" si="1589"/>
        <v>0</v>
      </c>
      <c r="AH1480" s="623">
        <f t="shared" si="1589"/>
        <v>0</v>
      </c>
      <c r="AI1480" s="623">
        <f t="shared" si="1589"/>
        <v>0</v>
      </c>
      <c r="AJ1480" s="623">
        <f t="shared" si="1589"/>
        <v>0</v>
      </c>
      <c r="AK1480" s="623">
        <f t="shared" si="1589"/>
        <v>0</v>
      </c>
      <c r="AL1480" s="623">
        <f t="shared" si="1589"/>
        <v>0</v>
      </c>
      <c r="AM1480" s="1788"/>
    </row>
    <row r="1481" spans="1:39" x14ac:dyDescent="0.2">
      <c r="A1481" s="1145">
        <v>344</v>
      </c>
      <c r="B1481" s="1057">
        <v>244</v>
      </c>
      <c r="C1481" s="11"/>
      <c r="D1481" s="623">
        <f t="shared" ref="D1481:AL1481" si="1590">D320+D688+D1056+D1424</f>
        <v>0</v>
      </c>
      <c r="E1481" s="623">
        <f t="shared" si="1590"/>
        <v>40287</v>
      </c>
      <c r="F1481" s="623">
        <f t="shared" si="1590"/>
        <v>94080</v>
      </c>
      <c r="G1481" s="623">
        <f t="shared" si="1590"/>
        <v>0</v>
      </c>
      <c r="H1481" s="623">
        <f t="shared" si="1590"/>
        <v>0</v>
      </c>
      <c r="I1481" s="623">
        <f t="shared" si="1590"/>
        <v>0</v>
      </c>
      <c r="J1481" s="623">
        <f t="shared" si="1590"/>
        <v>0</v>
      </c>
      <c r="K1481" s="623">
        <f t="shared" si="1590"/>
        <v>0</v>
      </c>
      <c r="L1481" s="623">
        <f t="shared" si="1590"/>
        <v>0</v>
      </c>
      <c r="M1481" s="623">
        <f t="shared" si="1590"/>
        <v>0</v>
      </c>
      <c r="N1481" s="623">
        <f t="shared" si="1590"/>
        <v>0</v>
      </c>
      <c r="O1481" s="623">
        <f t="shared" si="1590"/>
        <v>0</v>
      </c>
      <c r="P1481" s="623">
        <f t="shared" si="1590"/>
        <v>0</v>
      </c>
      <c r="Q1481" s="623">
        <f t="shared" si="1590"/>
        <v>0</v>
      </c>
      <c r="R1481" s="623">
        <f t="shared" si="1590"/>
        <v>0</v>
      </c>
      <c r="S1481" s="623">
        <f t="shared" si="1590"/>
        <v>40287</v>
      </c>
      <c r="T1481" s="623">
        <f t="shared" si="1590"/>
        <v>94080</v>
      </c>
      <c r="U1481" s="623">
        <f t="shared" si="1590"/>
        <v>0</v>
      </c>
      <c r="V1481" s="623">
        <f t="shared" si="1590"/>
        <v>0</v>
      </c>
      <c r="W1481" s="623">
        <f t="shared" si="1590"/>
        <v>0</v>
      </c>
      <c r="X1481" s="623">
        <f t="shared" si="1590"/>
        <v>134367</v>
      </c>
      <c r="Y1481" s="623">
        <f t="shared" si="1590"/>
        <v>0</v>
      </c>
      <c r="Z1481" s="623">
        <f t="shared" si="1590"/>
        <v>0</v>
      </c>
      <c r="AA1481" s="623">
        <f t="shared" si="1572"/>
        <v>0</v>
      </c>
      <c r="AB1481" s="623">
        <f t="shared" si="1590"/>
        <v>0</v>
      </c>
      <c r="AC1481" s="623">
        <f t="shared" si="1590"/>
        <v>0</v>
      </c>
      <c r="AD1481" s="623">
        <f t="shared" si="1590"/>
        <v>0</v>
      </c>
      <c r="AE1481" s="623">
        <f t="shared" si="1590"/>
        <v>0</v>
      </c>
      <c r="AF1481" s="623">
        <f t="shared" si="1590"/>
        <v>0</v>
      </c>
      <c r="AG1481" s="623">
        <f t="shared" si="1590"/>
        <v>0</v>
      </c>
      <c r="AH1481" s="623">
        <f t="shared" si="1590"/>
        <v>0</v>
      </c>
      <c r="AI1481" s="623">
        <f t="shared" si="1590"/>
        <v>0</v>
      </c>
      <c r="AJ1481" s="623">
        <f t="shared" si="1590"/>
        <v>0</v>
      </c>
      <c r="AK1481" s="623">
        <f t="shared" si="1590"/>
        <v>0</v>
      </c>
      <c r="AL1481" s="623">
        <f t="shared" si="1590"/>
        <v>134367</v>
      </c>
      <c r="AM1481" s="1788"/>
    </row>
    <row r="1482" spans="1:39" x14ac:dyDescent="0.2">
      <c r="A1482" s="1145">
        <v>345</v>
      </c>
      <c r="B1482" s="1057">
        <v>244</v>
      </c>
      <c r="C1482" s="11"/>
      <c r="D1482" s="623">
        <f t="shared" ref="D1482:AL1482" si="1591">D321+D689+D1057+D1425</f>
        <v>0</v>
      </c>
      <c r="E1482" s="623">
        <f t="shared" si="1591"/>
        <v>0</v>
      </c>
      <c r="F1482" s="623">
        <f t="shared" si="1591"/>
        <v>13832</v>
      </c>
      <c r="G1482" s="623">
        <f t="shared" si="1591"/>
        <v>0</v>
      </c>
      <c r="H1482" s="623">
        <f t="shared" si="1591"/>
        <v>0</v>
      </c>
      <c r="I1482" s="623">
        <f t="shared" si="1591"/>
        <v>0</v>
      </c>
      <c r="J1482" s="623">
        <f t="shared" si="1591"/>
        <v>0</v>
      </c>
      <c r="K1482" s="623">
        <f t="shared" si="1591"/>
        <v>0</v>
      </c>
      <c r="L1482" s="623">
        <f t="shared" si="1591"/>
        <v>0</v>
      </c>
      <c r="M1482" s="623">
        <f t="shared" si="1591"/>
        <v>0</v>
      </c>
      <c r="N1482" s="623">
        <f t="shared" si="1591"/>
        <v>0</v>
      </c>
      <c r="O1482" s="623">
        <f t="shared" si="1591"/>
        <v>0</v>
      </c>
      <c r="P1482" s="623">
        <f t="shared" si="1591"/>
        <v>0</v>
      </c>
      <c r="Q1482" s="623">
        <f t="shared" si="1591"/>
        <v>0</v>
      </c>
      <c r="R1482" s="623">
        <f t="shared" si="1591"/>
        <v>0</v>
      </c>
      <c r="S1482" s="623">
        <f t="shared" si="1591"/>
        <v>0</v>
      </c>
      <c r="T1482" s="623">
        <f t="shared" si="1591"/>
        <v>13832</v>
      </c>
      <c r="U1482" s="623">
        <f t="shared" si="1591"/>
        <v>0</v>
      </c>
      <c r="V1482" s="623">
        <f t="shared" si="1591"/>
        <v>0</v>
      </c>
      <c r="W1482" s="623">
        <f t="shared" si="1591"/>
        <v>0</v>
      </c>
      <c r="X1482" s="623">
        <f t="shared" si="1591"/>
        <v>13832</v>
      </c>
      <c r="Y1482" s="623">
        <f t="shared" si="1591"/>
        <v>0</v>
      </c>
      <c r="Z1482" s="623">
        <f t="shared" si="1591"/>
        <v>0</v>
      </c>
      <c r="AA1482" s="623">
        <f t="shared" si="1572"/>
        <v>0</v>
      </c>
      <c r="AB1482" s="623">
        <f t="shared" si="1591"/>
        <v>0</v>
      </c>
      <c r="AC1482" s="623">
        <f t="shared" si="1591"/>
        <v>0</v>
      </c>
      <c r="AD1482" s="623">
        <f t="shared" si="1591"/>
        <v>0</v>
      </c>
      <c r="AE1482" s="623">
        <f t="shared" si="1591"/>
        <v>0</v>
      </c>
      <c r="AF1482" s="623">
        <f t="shared" si="1591"/>
        <v>0</v>
      </c>
      <c r="AG1482" s="623">
        <f t="shared" si="1591"/>
        <v>0</v>
      </c>
      <c r="AH1482" s="623">
        <f t="shared" si="1591"/>
        <v>0</v>
      </c>
      <c r="AI1482" s="623">
        <f t="shared" si="1591"/>
        <v>0</v>
      </c>
      <c r="AJ1482" s="623">
        <f t="shared" si="1591"/>
        <v>0</v>
      </c>
      <c r="AK1482" s="623">
        <f t="shared" si="1591"/>
        <v>0</v>
      </c>
      <c r="AL1482" s="623">
        <f t="shared" si="1591"/>
        <v>13832</v>
      </c>
      <c r="AM1482" s="1788"/>
    </row>
    <row r="1483" spans="1:39" x14ac:dyDescent="0.2">
      <c r="A1483" s="1145">
        <v>346</v>
      </c>
      <c r="B1483" s="1057">
        <v>244</v>
      </c>
      <c r="C1483" s="11"/>
      <c r="D1483" s="623">
        <f t="shared" ref="D1483:AL1483" si="1592">D322+D690+D1058+D1426</f>
        <v>0</v>
      </c>
      <c r="E1483" s="623">
        <f t="shared" si="1592"/>
        <v>325090.7</v>
      </c>
      <c r="F1483" s="623">
        <f t="shared" si="1592"/>
        <v>665229.44999999995</v>
      </c>
      <c r="G1483" s="623">
        <f t="shared" si="1592"/>
        <v>0</v>
      </c>
      <c r="H1483" s="623">
        <f t="shared" si="1592"/>
        <v>0</v>
      </c>
      <c r="I1483" s="623">
        <f t="shared" si="1592"/>
        <v>0</v>
      </c>
      <c r="J1483" s="623">
        <f t="shared" si="1592"/>
        <v>0</v>
      </c>
      <c r="K1483" s="623">
        <f t="shared" si="1592"/>
        <v>0</v>
      </c>
      <c r="L1483" s="623">
        <f t="shared" si="1592"/>
        <v>0</v>
      </c>
      <c r="M1483" s="623">
        <f t="shared" si="1592"/>
        <v>0</v>
      </c>
      <c r="N1483" s="623">
        <f t="shared" si="1592"/>
        <v>0</v>
      </c>
      <c r="O1483" s="623">
        <f t="shared" si="1592"/>
        <v>0</v>
      </c>
      <c r="P1483" s="623">
        <f t="shared" si="1592"/>
        <v>0</v>
      </c>
      <c r="Q1483" s="623">
        <f t="shared" si="1592"/>
        <v>0</v>
      </c>
      <c r="R1483" s="623">
        <f t="shared" si="1592"/>
        <v>0</v>
      </c>
      <c r="S1483" s="623">
        <f t="shared" si="1592"/>
        <v>325090.7</v>
      </c>
      <c r="T1483" s="623">
        <f t="shared" si="1592"/>
        <v>665229.44999999995</v>
      </c>
      <c r="U1483" s="623">
        <f t="shared" si="1592"/>
        <v>0</v>
      </c>
      <c r="V1483" s="623">
        <f t="shared" si="1592"/>
        <v>0</v>
      </c>
      <c r="W1483" s="623">
        <f t="shared" si="1592"/>
        <v>0</v>
      </c>
      <c r="X1483" s="623">
        <f t="shared" si="1592"/>
        <v>990320.14999999991</v>
      </c>
      <c r="Y1483" s="623">
        <f t="shared" si="1592"/>
        <v>0</v>
      </c>
      <c r="Z1483" s="623">
        <f t="shared" si="1592"/>
        <v>0</v>
      </c>
      <c r="AA1483" s="623">
        <f t="shared" si="1572"/>
        <v>0</v>
      </c>
      <c r="AB1483" s="623">
        <f t="shared" si="1592"/>
        <v>0</v>
      </c>
      <c r="AC1483" s="623">
        <f t="shared" si="1592"/>
        <v>0</v>
      </c>
      <c r="AD1483" s="623">
        <f t="shared" si="1592"/>
        <v>0</v>
      </c>
      <c r="AE1483" s="623">
        <f t="shared" si="1592"/>
        <v>0</v>
      </c>
      <c r="AF1483" s="623">
        <f t="shared" si="1592"/>
        <v>0</v>
      </c>
      <c r="AG1483" s="623">
        <f t="shared" si="1592"/>
        <v>0</v>
      </c>
      <c r="AH1483" s="623">
        <f t="shared" si="1592"/>
        <v>0</v>
      </c>
      <c r="AI1483" s="623">
        <f t="shared" si="1592"/>
        <v>0</v>
      </c>
      <c r="AJ1483" s="623">
        <f t="shared" si="1592"/>
        <v>0</v>
      </c>
      <c r="AK1483" s="623">
        <f t="shared" si="1592"/>
        <v>0</v>
      </c>
      <c r="AL1483" s="623">
        <f t="shared" si="1592"/>
        <v>990320.14999999991</v>
      </c>
      <c r="AM1483" s="1788"/>
    </row>
    <row r="1484" spans="1:39" x14ac:dyDescent="0.2">
      <c r="A1484" s="1145">
        <v>349</v>
      </c>
      <c r="B1484" s="1057">
        <v>244</v>
      </c>
      <c r="C1484" s="11"/>
      <c r="D1484" s="623">
        <f t="shared" ref="D1484:AL1484" si="1593">D323+D691+D1059+D1427</f>
        <v>0</v>
      </c>
      <c r="E1484" s="623">
        <f t="shared" si="1593"/>
        <v>0</v>
      </c>
      <c r="F1484" s="623">
        <f t="shared" si="1593"/>
        <v>80233.52</v>
      </c>
      <c r="G1484" s="623">
        <f t="shared" si="1593"/>
        <v>0</v>
      </c>
      <c r="H1484" s="623">
        <f t="shared" si="1593"/>
        <v>0</v>
      </c>
      <c r="I1484" s="623">
        <f t="shared" si="1593"/>
        <v>0</v>
      </c>
      <c r="J1484" s="623">
        <f t="shared" si="1593"/>
        <v>0</v>
      </c>
      <c r="K1484" s="623">
        <f t="shared" si="1593"/>
        <v>0</v>
      </c>
      <c r="L1484" s="623">
        <f t="shared" si="1593"/>
        <v>0</v>
      </c>
      <c r="M1484" s="623">
        <f t="shared" si="1593"/>
        <v>0</v>
      </c>
      <c r="N1484" s="623">
        <f t="shared" si="1593"/>
        <v>0</v>
      </c>
      <c r="O1484" s="623">
        <f t="shared" si="1593"/>
        <v>0</v>
      </c>
      <c r="P1484" s="623">
        <f t="shared" si="1593"/>
        <v>0</v>
      </c>
      <c r="Q1484" s="623">
        <f t="shared" si="1593"/>
        <v>0</v>
      </c>
      <c r="R1484" s="623">
        <f t="shared" si="1593"/>
        <v>0</v>
      </c>
      <c r="S1484" s="623">
        <f t="shared" si="1593"/>
        <v>0</v>
      </c>
      <c r="T1484" s="623">
        <f t="shared" si="1593"/>
        <v>80233.52</v>
      </c>
      <c r="U1484" s="623">
        <f t="shared" si="1593"/>
        <v>0</v>
      </c>
      <c r="V1484" s="623">
        <f t="shared" si="1593"/>
        <v>0</v>
      </c>
      <c r="W1484" s="623">
        <f t="shared" si="1593"/>
        <v>0</v>
      </c>
      <c r="X1484" s="623">
        <f t="shared" si="1593"/>
        <v>80233.52</v>
      </c>
      <c r="Y1484" s="623">
        <f t="shared" si="1593"/>
        <v>0</v>
      </c>
      <c r="Z1484" s="623">
        <f t="shared" si="1593"/>
        <v>0</v>
      </c>
      <c r="AA1484" s="623">
        <f t="shared" si="1572"/>
        <v>0</v>
      </c>
      <c r="AB1484" s="623">
        <f t="shared" si="1593"/>
        <v>0</v>
      </c>
      <c r="AC1484" s="623">
        <f t="shared" si="1593"/>
        <v>0</v>
      </c>
      <c r="AD1484" s="623">
        <f t="shared" si="1593"/>
        <v>0</v>
      </c>
      <c r="AE1484" s="623">
        <f t="shared" si="1593"/>
        <v>0</v>
      </c>
      <c r="AF1484" s="623">
        <f t="shared" si="1593"/>
        <v>0</v>
      </c>
      <c r="AG1484" s="623">
        <f t="shared" si="1593"/>
        <v>0</v>
      </c>
      <c r="AH1484" s="623">
        <f t="shared" si="1593"/>
        <v>0</v>
      </c>
      <c r="AI1484" s="623">
        <f t="shared" si="1593"/>
        <v>0</v>
      </c>
      <c r="AJ1484" s="623">
        <f t="shared" si="1593"/>
        <v>0</v>
      </c>
      <c r="AK1484" s="623">
        <f t="shared" si="1593"/>
        <v>0</v>
      </c>
      <c r="AL1484" s="623">
        <f t="shared" si="1593"/>
        <v>80233.52</v>
      </c>
      <c r="AM1484" s="1788"/>
    </row>
    <row r="1485" spans="1:39" x14ac:dyDescent="0.2">
      <c r="A1485" s="11">
        <v>352</v>
      </c>
      <c r="B1485" s="269">
        <v>244</v>
      </c>
      <c r="C1485" s="61">
        <f>C324+C692+C1060+C1428</f>
        <v>0</v>
      </c>
      <c r="D1485" s="61">
        <f t="shared" ref="D1485:AL1485" si="1594">D324+D692+D1060+D1428</f>
        <v>0</v>
      </c>
      <c r="E1485" s="61">
        <f t="shared" si="1594"/>
        <v>0</v>
      </c>
      <c r="F1485" s="61">
        <f t="shared" si="1594"/>
        <v>0</v>
      </c>
      <c r="G1485" s="61">
        <f t="shared" si="1594"/>
        <v>0</v>
      </c>
      <c r="H1485" s="61">
        <f t="shared" si="1594"/>
        <v>0</v>
      </c>
      <c r="I1485" s="61">
        <f t="shared" si="1594"/>
        <v>0</v>
      </c>
      <c r="J1485" s="61">
        <f t="shared" si="1594"/>
        <v>0</v>
      </c>
      <c r="K1485" s="61">
        <f t="shared" si="1594"/>
        <v>0</v>
      </c>
      <c r="L1485" s="61">
        <f t="shared" si="1594"/>
        <v>0</v>
      </c>
      <c r="M1485" s="61">
        <f t="shared" si="1594"/>
        <v>0</v>
      </c>
      <c r="N1485" s="61">
        <f t="shared" si="1594"/>
        <v>0</v>
      </c>
      <c r="O1485" s="61">
        <f t="shared" si="1594"/>
        <v>0</v>
      </c>
      <c r="P1485" s="61">
        <f t="shared" si="1594"/>
        <v>0</v>
      </c>
      <c r="Q1485" s="61">
        <f t="shared" si="1594"/>
        <v>0</v>
      </c>
      <c r="R1485" s="61">
        <f t="shared" si="1594"/>
        <v>0</v>
      </c>
      <c r="S1485" s="61">
        <f t="shared" si="1594"/>
        <v>0</v>
      </c>
      <c r="T1485" s="61">
        <f t="shared" si="1594"/>
        <v>0</v>
      </c>
      <c r="U1485" s="61">
        <f t="shared" si="1594"/>
        <v>0</v>
      </c>
      <c r="V1485" s="61">
        <f t="shared" si="1594"/>
        <v>0</v>
      </c>
      <c r="W1485" s="61">
        <f t="shared" si="1594"/>
        <v>0</v>
      </c>
      <c r="X1485" s="61">
        <f t="shared" si="1594"/>
        <v>0</v>
      </c>
      <c r="Y1485" s="61">
        <f t="shared" si="1594"/>
        <v>0</v>
      </c>
      <c r="Z1485" s="61">
        <f t="shared" si="1594"/>
        <v>0</v>
      </c>
      <c r="AA1485" s="61">
        <f t="shared" si="1572"/>
        <v>0</v>
      </c>
      <c r="AB1485" s="61">
        <f t="shared" si="1594"/>
        <v>0</v>
      </c>
      <c r="AC1485" s="61">
        <f t="shared" si="1594"/>
        <v>0</v>
      </c>
      <c r="AD1485" s="61">
        <f t="shared" si="1594"/>
        <v>0</v>
      </c>
      <c r="AE1485" s="61">
        <f t="shared" si="1594"/>
        <v>0</v>
      </c>
      <c r="AF1485" s="61">
        <f t="shared" si="1594"/>
        <v>0</v>
      </c>
      <c r="AG1485" s="61">
        <f t="shared" si="1594"/>
        <v>0</v>
      </c>
      <c r="AH1485" s="61">
        <f t="shared" si="1594"/>
        <v>0</v>
      </c>
      <c r="AI1485" s="61">
        <f t="shared" si="1594"/>
        <v>0</v>
      </c>
      <c r="AJ1485" s="61">
        <f t="shared" si="1594"/>
        <v>0</v>
      </c>
      <c r="AK1485" s="61">
        <f t="shared" si="1594"/>
        <v>0</v>
      </c>
      <c r="AL1485" s="61">
        <f t="shared" si="1594"/>
        <v>0</v>
      </c>
      <c r="AM1485" s="1788"/>
    </row>
    <row r="1486" spans="1:39" x14ac:dyDescent="0.2">
      <c r="A1486" s="11">
        <v>353</v>
      </c>
      <c r="B1486" s="269">
        <v>244</v>
      </c>
      <c r="C1486" s="61">
        <f>C325+C693+C1061+C1429</f>
        <v>0</v>
      </c>
      <c r="D1486" s="61">
        <f t="shared" ref="D1486:AL1486" si="1595">D325+D693+D1061+D1429</f>
        <v>0</v>
      </c>
      <c r="E1486" s="61">
        <f t="shared" si="1595"/>
        <v>0</v>
      </c>
      <c r="F1486" s="61">
        <f t="shared" si="1595"/>
        <v>0</v>
      </c>
      <c r="G1486" s="61">
        <f t="shared" si="1595"/>
        <v>0</v>
      </c>
      <c r="H1486" s="61">
        <f t="shared" si="1595"/>
        <v>0</v>
      </c>
      <c r="I1486" s="61">
        <f t="shared" si="1595"/>
        <v>0</v>
      </c>
      <c r="J1486" s="61">
        <f t="shared" si="1595"/>
        <v>0</v>
      </c>
      <c r="K1486" s="61">
        <f t="shared" si="1595"/>
        <v>0</v>
      </c>
      <c r="L1486" s="61">
        <f t="shared" si="1595"/>
        <v>0</v>
      </c>
      <c r="M1486" s="61">
        <f t="shared" si="1595"/>
        <v>0</v>
      </c>
      <c r="N1486" s="61">
        <f t="shared" si="1595"/>
        <v>0</v>
      </c>
      <c r="O1486" s="61">
        <f t="shared" si="1595"/>
        <v>0</v>
      </c>
      <c r="P1486" s="61">
        <f t="shared" si="1595"/>
        <v>0</v>
      </c>
      <c r="Q1486" s="61">
        <f t="shared" si="1595"/>
        <v>0</v>
      </c>
      <c r="R1486" s="61">
        <f t="shared" si="1595"/>
        <v>0</v>
      </c>
      <c r="S1486" s="61">
        <f t="shared" si="1595"/>
        <v>0</v>
      </c>
      <c r="T1486" s="61">
        <f t="shared" si="1595"/>
        <v>0</v>
      </c>
      <c r="U1486" s="61">
        <f t="shared" si="1595"/>
        <v>0</v>
      </c>
      <c r="V1486" s="61">
        <f t="shared" si="1595"/>
        <v>0</v>
      </c>
      <c r="W1486" s="61">
        <f t="shared" si="1595"/>
        <v>0</v>
      </c>
      <c r="X1486" s="61">
        <f t="shared" si="1595"/>
        <v>0</v>
      </c>
      <c r="Y1486" s="61">
        <f t="shared" si="1595"/>
        <v>0</v>
      </c>
      <c r="Z1486" s="61">
        <f t="shared" si="1595"/>
        <v>0</v>
      </c>
      <c r="AA1486" s="61">
        <f t="shared" si="1572"/>
        <v>0</v>
      </c>
      <c r="AB1486" s="61">
        <f t="shared" si="1595"/>
        <v>0</v>
      </c>
      <c r="AC1486" s="61">
        <f t="shared" si="1595"/>
        <v>0</v>
      </c>
      <c r="AD1486" s="61">
        <f t="shared" si="1595"/>
        <v>0</v>
      </c>
      <c r="AE1486" s="61">
        <f t="shared" si="1595"/>
        <v>0</v>
      </c>
      <c r="AF1486" s="61">
        <f t="shared" si="1595"/>
        <v>0</v>
      </c>
      <c r="AG1486" s="61">
        <f t="shared" si="1595"/>
        <v>0</v>
      </c>
      <c r="AH1486" s="61">
        <f t="shared" si="1595"/>
        <v>0</v>
      </c>
      <c r="AI1486" s="61">
        <f t="shared" si="1595"/>
        <v>0</v>
      </c>
      <c r="AJ1486" s="61">
        <f t="shared" si="1595"/>
        <v>0</v>
      </c>
      <c r="AK1486" s="61">
        <f t="shared" si="1595"/>
        <v>0</v>
      </c>
      <c r="AL1486" s="61">
        <f t="shared" si="1595"/>
        <v>0</v>
      </c>
      <c r="AM1486" s="1788"/>
    </row>
    <row r="1487" spans="1:39" x14ac:dyDescent="0.2">
      <c r="A1487" s="50" t="s">
        <v>204</v>
      </c>
      <c r="B1487" s="61"/>
      <c r="C1487" s="61">
        <f>SUM(C1431:C1486)-C1439-C1445-C1450-C1462-C1454-C1436-C1457</f>
        <v>0</v>
      </c>
      <c r="D1487" s="61">
        <f t="shared" ref="D1487:AL1487" si="1596">SUM(D1431:D1486)-D1439-D1445-D1450-D1462-D1454-D1436-D1457-D1477</f>
        <v>0</v>
      </c>
      <c r="E1487" s="61">
        <f t="shared" si="1596"/>
        <v>14946601.999999998</v>
      </c>
      <c r="F1487" s="61">
        <f t="shared" si="1596"/>
        <v>42100078</v>
      </c>
      <c r="G1487" s="61">
        <f t="shared" si="1596"/>
        <v>0</v>
      </c>
      <c r="H1487" s="61">
        <f t="shared" si="1596"/>
        <v>0</v>
      </c>
      <c r="I1487" s="61">
        <f t="shared" si="1596"/>
        <v>0</v>
      </c>
      <c r="J1487" s="61">
        <f t="shared" si="1596"/>
        <v>0</v>
      </c>
      <c r="K1487" s="61">
        <f t="shared" si="1596"/>
        <v>0</v>
      </c>
      <c r="L1487" s="61">
        <f t="shared" si="1596"/>
        <v>0</v>
      </c>
      <c r="M1487" s="61">
        <f t="shared" si="1596"/>
        <v>0</v>
      </c>
      <c r="N1487" s="61">
        <f t="shared" si="1596"/>
        <v>0</v>
      </c>
      <c r="O1487" s="61">
        <f t="shared" si="1596"/>
        <v>0</v>
      </c>
      <c r="P1487" s="61">
        <f t="shared" si="1596"/>
        <v>0</v>
      </c>
      <c r="Q1487" s="61">
        <f t="shared" si="1596"/>
        <v>0</v>
      </c>
      <c r="R1487" s="61">
        <f t="shared" si="1596"/>
        <v>0</v>
      </c>
      <c r="S1487" s="61">
        <f t="shared" si="1596"/>
        <v>14946601.999999998</v>
      </c>
      <c r="T1487" s="61">
        <f t="shared" si="1596"/>
        <v>42100078</v>
      </c>
      <c r="U1487" s="61">
        <f t="shared" si="1596"/>
        <v>0</v>
      </c>
      <c r="V1487" s="61">
        <f t="shared" si="1596"/>
        <v>0</v>
      </c>
      <c r="W1487" s="61">
        <f t="shared" si="1596"/>
        <v>0</v>
      </c>
      <c r="X1487" s="61">
        <f t="shared" si="1596"/>
        <v>57046680.000000007</v>
      </c>
      <c r="Y1487" s="61">
        <f t="shared" si="1596"/>
        <v>0</v>
      </c>
      <c r="Z1487" s="61">
        <f t="shared" si="1596"/>
        <v>7276807.9999999991</v>
      </c>
      <c r="AA1487" s="61">
        <f t="shared" si="1596"/>
        <v>0</v>
      </c>
      <c r="AB1487" s="61">
        <f t="shared" si="1596"/>
        <v>337640</v>
      </c>
      <c r="AC1487" s="61">
        <f t="shared" si="1596"/>
        <v>0</v>
      </c>
      <c r="AD1487" s="61">
        <f t="shared" si="1596"/>
        <v>2222354</v>
      </c>
      <c r="AE1487" s="61">
        <f t="shared" si="1596"/>
        <v>0</v>
      </c>
      <c r="AF1487" s="61">
        <f t="shared" si="1596"/>
        <v>0</v>
      </c>
      <c r="AG1487" s="61">
        <f t="shared" si="1596"/>
        <v>0</v>
      </c>
      <c r="AH1487" s="61">
        <f t="shared" si="1596"/>
        <v>9499161.9999999981</v>
      </c>
      <c r="AI1487" s="61">
        <f t="shared" si="1596"/>
        <v>337640</v>
      </c>
      <c r="AJ1487" s="61">
        <f t="shared" si="1596"/>
        <v>0</v>
      </c>
      <c r="AK1487" s="61">
        <f t="shared" si="1596"/>
        <v>9836801.9999999981</v>
      </c>
      <c r="AL1487" s="61">
        <f t="shared" si="1596"/>
        <v>66883482</v>
      </c>
      <c r="AM1487" s="1789"/>
    </row>
    <row r="1488" spans="1:39" x14ac:dyDescent="0.2">
      <c r="A1488" s="37"/>
      <c r="B1488" s="37"/>
      <c r="C1488" s="37"/>
      <c r="D1488" s="38"/>
      <c r="E1488" s="38"/>
      <c r="F1488" s="38"/>
      <c r="G1488" s="38"/>
      <c r="H1488" s="38"/>
      <c r="I1488" s="38"/>
      <c r="J1488" s="38"/>
      <c r="K1488" s="38"/>
      <c r="L1488" s="38"/>
      <c r="M1488" s="38"/>
      <c r="N1488" s="38"/>
      <c r="O1488" s="38"/>
      <c r="P1488" s="38"/>
      <c r="Q1488" s="38"/>
      <c r="R1488" s="38"/>
      <c r="S1488" s="38"/>
      <c r="T1488" s="38"/>
      <c r="U1488" s="38"/>
      <c r="V1488" s="38"/>
      <c r="W1488" s="38"/>
      <c r="X1488" s="38"/>
      <c r="Y1488" s="38"/>
      <c r="Z1488" s="38"/>
      <c r="AA1488" s="38"/>
      <c r="AB1488" s="38"/>
      <c r="AC1488" s="38"/>
      <c r="AD1488" s="38"/>
      <c r="AE1488" s="38"/>
      <c r="AF1488" s="38"/>
      <c r="AG1488" s="38"/>
      <c r="AH1488" s="38"/>
      <c r="AI1488" s="38"/>
      <c r="AJ1488" s="38"/>
      <c r="AK1488" s="38"/>
      <c r="AL1488" s="38"/>
      <c r="AM1488" s="39"/>
    </row>
    <row r="1489" spans="1:39" x14ac:dyDescent="0.2">
      <c r="A1489" s="37"/>
      <c r="B1489" s="37"/>
      <c r="C1489" s="37"/>
      <c r="D1489" s="37"/>
      <c r="E1489" s="37"/>
      <c r="F1489" s="37"/>
      <c r="G1489" s="37"/>
      <c r="H1489" s="37"/>
      <c r="I1489" s="37"/>
      <c r="J1489" s="37"/>
      <c r="K1489" s="37"/>
      <c r="L1489" s="37"/>
      <c r="M1489" s="37"/>
      <c r="N1489" s="37"/>
      <c r="O1489" s="37"/>
      <c r="P1489" s="37"/>
      <c r="Q1489" s="37"/>
      <c r="R1489" s="37"/>
      <c r="S1489" s="37"/>
      <c r="T1489" s="37"/>
      <c r="U1489" s="37"/>
      <c r="V1489" s="37"/>
      <c r="W1489" s="37"/>
      <c r="X1489" s="37"/>
      <c r="Y1489" s="38"/>
      <c r="Z1489" s="38"/>
      <c r="AA1489" s="38"/>
      <c r="AB1489" s="38"/>
      <c r="AC1489" s="38"/>
      <c r="AD1489" s="38"/>
      <c r="AE1489" s="38"/>
      <c r="AF1489" s="38"/>
      <c r="AG1489" s="38"/>
      <c r="AH1489" s="38"/>
      <c r="AI1489" s="38"/>
      <c r="AJ1489" s="38"/>
      <c r="AK1489" s="38"/>
      <c r="AL1489" s="38"/>
      <c r="AM1489" s="39"/>
    </row>
    <row r="1490" spans="1:39" x14ac:dyDescent="0.2">
      <c r="A1490" s="37"/>
      <c r="B1490" s="37"/>
      <c r="C1490" s="37"/>
      <c r="D1490" s="37"/>
      <c r="E1490" s="37"/>
      <c r="F1490" s="37"/>
      <c r="G1490" s="37"/>
      <c r="H1490" s="37"/>
      <c r="I1490" s="37"/>
      <c r="J1490" s="37"/>
      <c r="K1490" s="37"/>
      <c r="L1490" s="37"/>
      <c r="M1490" s="37"/>
      <c r="N1490" s="37"/>
      <c r="O1490" s="38"/>
      <c r="P1490" s="38"/>
      <c r="Q1490" s="37"/>
      <c r="R1490" s="37"/>
      <c r="S1490" s="38"/>
      <c r="T1490" s="38"/>
      <c r="U1490" s="38"/>
      <c r="V1490" s="38"/>
      <c r="W1490" s="38"/>
      <c r="X1490" s="38"/>
      <c r="Y1490" s="38"/>
      <c r="Z1490" s="38"/>
      <c r="AA1490" s="38"/>
      <c r="AB1490" s="38"/>
      <c r="AC1490" s="38"/>
      <c r="AD1490" s="38"/>
      <c r="AE1490" s="38"/>
      <c r="AF1490" s="38"/>
      <c r="AG1490" s="38"/>
      <c r="AH1490" s="38"/>
      <c r="AI1490" s="38"/>
      <c r="AJ1490" s="38"/>
      <c r="AK1490" s="38"/>
      <c r="AL1490" s="38"/>
      <c r="AM1490" s="39"/>
    </row>
  </sheetData>
  <protectedRanges>
    <protectedRange sqref="D588:R589 D612:R616 D619:R620 D624:R624 D593:R596 D626:R626 D606:R606 D598:R604 D591:R591 D587 G587:R587" name="Диапазон3"/>
    <protectedRange sqref="Y1354 Y1343 AD1343 Y247 AC1325:AC1327 AG1360:AG1362 AC1360 U333:V336 S541:T544 U541:V558 S593:T596 U593:V610 S701:T704 U701:V718 S753:T756 U753:V770 S805:T808 U805:V822 S857:T860 U857:V874 S909:T912 U909:V926 S961:T964 U961:V978 S1069:T1072 U1069:V1086 S1121:T1124 U1121:V1138 S1173:T1176 U1173:V1190 S1225:T1228 U1225:V1242 S1277:T1280 U1277:V1294 AC1329:AC1332 U352:V360 D607:R610 D767:R770 D871:R874 D975:R978 D1135:R1138 D1239:R1242 S1348:T1356 U1348:V1351 AC1344:AD1346 D1343:R1346 U566:V568 D565:D566 U618:V620 D617:R618 U726:V728 D725:D726 U778:V780 D777:R778 U830:V832 D829:D830 U882:V884 D881:R882 U934:V936 D933:D934 U986:V988 D985:R986 U1094:V1096 D1093:D1094 U1146:V1148 D1145:R1146 U1198:V1200 D1197:D1198 U1250:V1252 D1249:R1250 U1302:V1304 D1301:D1302 AC1353:AC1356 AG1353:AG1356 U1353:V1356 U571:V572 D569:D571 U623:V624 D621:R623 U731:V732 D729:D731 U783:V784 D781:R783 U835:V836 D833:D835 U887:V888 D885:R887 U939:V940 D937:D939 U991:V992 D989:R991 U1099:V1100 D1097:D1099 U1151:V1152 D1149:R1151 U1203:V1204 D1201:D1203 U1255:V1256 D1253:R1255 U1307:V1308 D1305:D1307 D1357:R1359 S574:V574 S626:V626 S734:V734 S786:V786 S838:V838 S890:V890 S942:V942 S994:V994 S1102:V1102 S1154:V1154 S1206:V1206 S1258:V1258 S1310:V1310 AC1362 S1362:V1362 S554:T555 S606:T607 S714:T715 S766:T767 S818:T819 S870:T871 S922:T923 S974:T975 S1082:T1083 S1134:T1135 S1186:T1187 S1238:T1239 S1290:T1291 AC1342:AC1346 Z1363:Z1369 S546:T552 S598:T604 S706:T712 S758:T764 S810:T816 S862:T868 S914:T920 S966:T972 S1074:T1080 S1126:T1132 S1178:T1184 S1230:T1236 S1282:T1288 AG1334:AG1340 AC1334:AC1340 S566:T572 S618:T624 S726:T732 S778:T784 S830:T836 S882:T888 S934:T940 S986:T992 S1094:T1100 S1146:T1152 S1198:T1204 S1250:T1256 S1302:T1308 S1357:V1360 S332:V332 S556:V558 S608:V610 S716:V718 S768:V770 S820:V822 S872:V874 S924:V926 S976:V978 S1084:V1086 S1136:V1138 S1188:V1190 S1240:V1242 S1292:V1294 S1329:V1346 S357:V357 S363:V364 S569:V570 S621:V622 S729:V730 S781:V782 S833:V834 S885:V886 S937:V938 S989:V990 S1097:V1098 S1149:V1150 S1201:V1202 S1253:V1254 S1305:V1306 S337:V350 D1354:R1354 D540 D592:V592 D700 D752:V752 D804 D856:V856 D908 D960:V960 D1068 D1120:V1120 D1172 D1224:V1224 D1276 D1328:V1328 D1352:V1352 D573 D625:V625 D733 D785:V785 D837 D889:V889 D941 D993:V993 D1101 D1153:V1153 D1205 D1257:V1257 D1309 D1361:V1361 D553 D605:V605 D713 D765:V765 D817 D869:V869 D921 D973:V973 D1081 D1133:V1133 D1185 D1237:V1237 D1289 D1341:V1341 D375:V375 D583:V583 D627:V635 D735:D743 D787:V795 D839:D847 D891:V899 D943:D951 D995:V1003 D1103:D1111 D1155:V1163 D1207:D1215 D1259:V1267 D1311:D1319 D1363:V1371 D545 D597:V597 D705 D757:V757 D809 D861:V861 D913 D965:V965 D1073 D1125:V1125 D1177 D1229:V1229 D1281 D1333:V1333 D530:W531 D484:V485 W483:W529 S535:W537 S587:W589 S695:W697 S747:W749 S799:W801 S851:W853 S903:W905 S955:W957 S1063:W1065 S1115:W1117 S1167:W1169 S1219:W1221 S1271:W1273 S1323:W1325 AG1342:AG1351 AD1354:AF1354 AC1328:AG1328 AE1343:AF1346 AC1352:AG1352 AC1357:AI1359 AC1361:AG1361 AC1341:AI1341 AC1370:AI1371 AC1333:AI1333 AC266:AJ267 AC530:AJ531 AJ483:AJ529 AG1323:AG1325 AJ244:AJ265 Q352:R363 W352:W375 D508:V529 D507:W507 S560:V565 W560:W583 D555:D559 S612:V617 W612:W635 D611:W611 S720:V725 W720:W743 D715:D719 S772:V777 W772:W795 D771:W771 S824:V829 W824:W847 D819:D823 S876:V881 W876:W899 D875:W875 S928:V933 W928:W951 D923:D927 S980:V985 W980:W1003 D979:W979 S1088:V1093 W1088:W1111 D1083:D1087 S1140:V1145 W1140:W1163 D1139:W1139 S1192:V1197 W1192:W1215 D1187:D1191 S1244:V1249 W1244:W1267 D1243:W1243 S1296:V1301 W1296:W1319 D1291:D1295 AC1348:AC1351 W1348:W1371 AJ1348:AJ1371 D1347:W1347 AC1347:AG1347 D11:D59 D63:D111 D115:D163 D167:D215 D219:D267 U331:V331 S331:T336 D327:D363 W331:W350 D380:W427 D479:W479 D487:V506 D486:W486 AC484:AG529 S539:V539 W539:W558 D538 S591:V591 W591:W610 D590:W590 S699:V699 W699:W718 D698 S751:V751 W751:W770 D750:W750 S803:V803 W803:W822 D802 S855:V855 W855:W874 D854:W854 S907:V907 W907:W926 D906 S959:V959 W959:W978 D958:W958 S1067:V1067 W1067:W1086 D1066 S1119:V1119 W1119:W1138 D1118:W1118 S1171:V1171 W1171:W1190 D1170 S1223:V1223 W1223:W1242 D1222:W1222 S1275:V1275 W1275:W1294 D1274 AG1327:AG1332 S1327:V1327 W1327:W1346 AJ1327:AJ1346 D1326:W1326 AC1326:AG1326 AA1354:AB1354 AA1343:AB1343 AE11:AJ59 AE63:AJ111 AC117:AJ163 AE167:AJ215 AE219:AJ219 AC247:AG261 AI247:AI261 AC221:AG243 AI220:AJ243 AH220:AH261 AC262:AI265 AE327:AJ375 AC380:AJ427 AE431:AJ479 AI484:AI485 AI508:AI529 AI507:AJ507 AI487:AI506 AI486:AJ486 AH483:AH529 AE535:AJ583 AC589:AJ635 AE695:AJ743 AC748:AJ795 AE799:AJ847 AC853:AJ899 AE903:AJ951 AC956:AJ1003 AE1063:AJ1111 AC1117:AJ1163 AE1167:AJ1215 AC1221:AJ1267 AE1271:AJ1319 AI1334:AI1340 AI1342:AI1356 AC1363:AG1369 AI1360:AI1369 AI1347:AJ1347 AI1327:AI1332 AI1323:AJ1326 AH1323:AH1369 C60:AL61 C112:AL113 C164:AL165 C216:AL217 C268:AL269 C376:AL377 C428:AL429 C480:AL481 C532:AL533 C584:AL585 C636:AL637 C744:AL745 C796:AL797 C848:AL849 C900:AL901 C952:AL953 C1004:AL1005 C1112:AL1113 C1164:AL1165 C1216:AL1217 C1268:AL1269 C1320:AL1321 C1372:AL1373 G11:W59 G63:W111 G115:W163 G167:W215 G219:W267 AE379:AJ379 G715:R718 G725:R726 G729:R731 G700:V700 G733:V733 G713:V713 G735:V743 G705:V705 G719:W719 G698:W698 AE747:AJ747 G819:R822 G829:R830 G833:R835 G804:V804 G837:V837 G817:V817 G839:V847 G809:V809 G823:W823 G802:W802 G923:R926 G933:R934 G937:R939 G908:V908 G941:V941 G921:V921 G943:V951 G913:V913 G927:W927 G906:W906 AE955:AJ955 G1083:R1086 G1093:R1094 G1097:R1099 G1068:V1068 G1101:V1101 G1081:V1081 G1103:V1111 G1073:V1073 G1087:W1087 G1066:W1066 G1187:R1190 G1197:R1198 G1201:R1203 G1172:V1172 G1205:V1205 G1185:V1185 G1207:V1215 G1177:V1177 G1191:W1191 G1170:W1170 G1291:R1294 G1301:R1302 G1305:R1307 G1276:V1276 G1309:V1309 G1289:V1289 G1311:V1319 G1281:V1281 G1295:W1295 G1274:W1274 AE115:AJ116 AE220:AG220 G352:T356 G358:T360 G357:P357 G363:P363 G361:V362 D365:D374 G365:V374 G327:W330 G351:W351 G331:R350 D379 G379:W379 D431:D478 G431:W478 G555:R558 G565:R566 G569:R571 G540:V540 G573:V573 G553:V553 D575:D582 G575:V582 G545:V545 G559:W559 G538:W538 AE587:AJ588 AE851:AJ852 AE1115:AJ1116 AE1219:AJ1220" name="Диапазон2"/>
    <protectedRange sqref="Y1354 Y1343 AD1343 AG364 AC1325:AC1327 AG1360:AG1362 AC1360 S115:U115 S116:T117 U116:U124 S484:V485 S69:T72 U69:V86 S121:T124 V121:V138 S173:T176 U173:V190 S225:V228 S333:T336 U333:V350 S385:T388 U385:V402 S437:T440 U437:V454 S489:T492 U489:V506 S541:T544 U541:V558 S593:T596 U593:V610 S701:T704 U701:V718 S753:T756 U753:V770 S805:T808 U805:V822 S857:T860 U857:V874 S909:T912 U909:V926 S961:T964 U961:V978 S1069:T1072 U1069:V1086 S1121:T1124 U1121:V1138 S1173:T1176 U1173:V1190 S1225:T1228 U1225:V1242 S1277:T1280 U1277:V1294 AC1329:AC1332 S140:T148 S247:T248 U244:V248 D399:R402 D503:R506 D607:R610 D767:R770 D871:R874 D975:R978 D1135:R1138 D1239:R1242 S1348:T1356 U1348:V1351 AC1344:AD1346 D1343:R1346 U94:V96 D93:D94 U146:V148 D145 U198:V200 D197:D198 G249:R250 U358:V360 D357:D358 U410:V412 D409:R410 U462:V464 D461:D462 U514:V516 D513:R514 U566:V568 D565:D566 U618:V620 D617:R618 U726:V728 D725:D726 U778:V780 D777:R778 U830:V832 D829:D830 U882:V884 D881:R882 U934:V936 D933:D934 U986:V988 D985:R986 U1094:V1096 D1093:D1094 U1146:V1148 D1145:R1146 U1198:V1200 D1197:D1198 U1250:V1252 D1249:R1250 U1302:V1304 D1301:D1302 AC1353:AC1356 AG1353:AG1356 U1353:V1356 U99:V100 D97:D99 D149:D151 U203:V204 D201:D203 D253:D255 U363:V364 D361:D363 U415:V416 D413:R415 U467:V468 D465:D467 U519:V520 D517:R519 U571:V572 D569:D571 U623:V624 D621:R623 U731:V732 D729:D731 U783:V784 D781:R783 U835:V836 D833:D835 U887:V888 D885:R887 U939:V940 D937:D939 U991:V992 D989:R991 U1099:V1100 D1097:D1099 U1151:V1152 D1149:R1151 U1203:V1204 D1201:D1203 U1255:V1256 D1253:R1255 U1307:V1308 D1305:D1307 D1357:R1359 S102:V102 S154:V154 S206:V206 S258:V258 S366:V366 S418:V418 S470:V470 S522:V522 S574:V574 S626:V626 S734:V734 S786:V786 S838:V838 S890:V890 S942:V942 S994:V994 S1102:V1102 S1154:V1154 S1206:V1206 S1258:V1258 S1310:V1310 AC1362 S1362:V1362 S82:T83 S134:U135 S186:T187 S346:T347 S398:T399 S450:T451 S502:T503 S554:T555 S606:T607 S714:T715 S766:T767 S818:T819 S870:T871 S922:T923 S974:T975 S1082:T1083 S1134:T1135 S1186:T1187 S1238:T1239 S1290:T1291 AC1342:AC1346 Z1363:Z1369 S74:T80 S126:U132 S178:T184 S230:V236 S338:T344 S390:T396 S442:T448 S494:T500 S546:T552 S598:T604 S706:T712 S758:T764 S810:T816 S862:T868 S914:T920 S966:T972 S1074:T1080 S1126:T1132 S1178:T1184 S1230:T1236 S1282:T1288 AG1334:AG1340 AC1334:AC1340 S94:T100 S149:V152 S198:T204 S249:V256 S358:T364 S410:T416 S462:T468 S514:T520 S566:T572 S618:T624 S726:T732 S778:T784 S830:T836 S882:T888 S934:T940 S986:T992 S1094:T1100 S1146:T1152 S1198:T1204 S1250:T1256 S1302:T1308 S1357:V1360 S84:V86 S136:V138 S188:V190 S238:V242 S348:V350 S400:V402 S452:V454 S504:V506 S556:V558 S608:V610 S716:V718 S768:V770 S820:V822 S872:V874 S924:V926 S976:V978 S1084:V1086 S1136:V1138 S1188:V1190 S1240:V1242 S1292:V1294 S1329:V1346 S145:V145 S97:V98 S201:V202 S361:V362 S413:V414 S465:V466 S517:V518 S569:V570 S621:V622 S729:V730 S781:V782 S833:V834 S885:V886 S937:V938 S989:V990 S1097:V1098 S1149:V1150 S1201:V1202 S1253:V1254 S1305:V1306 D1354:R1354 D68 D120 D172 D224 D332 D384:V384 D436 D488:V488 D540 D592:V592 D700 D752:V752 D804 D856:V856 D908 D960:V960 D1068 D1120:V1120 D1172 D1224:V1224 D1276 D1328:V1328 D1352:V1352 D101 D153 D205 D257 D365 D417:V417 D469 D521:V521 D573 D625:V625 D733 D785:V785 D837 D889:V889 D941 D993:V993 D1101 D1153:V1153 D1205 D1257:V1257 D1309 D1361:V1361 D81 D133 D185 D237 D345 D397:V397 D449 D501:V501 D553 D605:V605 D713 D765:V765 D817 D869:V869 D921 D973:V973 D1081 D1133:V1133 D1185 D1237:V1237 D1289 D1341:V1341 D103:D111 D155:D163 D207:D215 D259:D267 D375:V375 D419:V427 D479:V479 D523:V531 D583:V583 D627:V635 D735:D743 D787:V795 D839:D847 D891:V899 D943:D951 D995:V1003 D1103:D1111 D1155:V1163 D1207:D1215 D1259:V1267 D1311:D1319 D1363:V1371 D73 D125 D177 D229 D337 D389:V389 D441 D493:V493 D545 D597:V597 D705 D757:V757 D809 D861:V861 D913 D965:V965 D1073 D1125:V1125 D1177 D1229:V1229 D1281 D1333:V1333 S63:W65 V115:W117 S167:W169 S219:W221 S327:W329 S379:W381 S431:W433 W483:W485 S535:W537 S587:W589 S695:W697 S747:W749 S799:W801 S851:W853 S903:W905 S955:W957 S1063:W1065 S1115:W1117 S1167:W1169 S1219:W1221 S1271:W1273 S1323:W1325 AG1342:AG1351 AD1354:AF1354 AC1328:AG1328 AE1343:AF1346 AC1352:AG1352 AC1357:AI1359 AC1361:AG1361 AC1341:AI1341 AE374:AI375 AC1370:AI1371 AC1333:AI1333 AC266:AJ267 AC530:AJ531 AJ483:AJ529 AG1323:AG1325 S88:V93 W88:W111 D83:D87 U140:V144 W140:W163 D136:D139 S192:V197 W192:W215 D187:D191 W244:W267 AJ244:AJ265 D239:D243 S352:V357 W352:W375 AE354:AG363 AJ352:AJ375 D347:D351 S404:V409 W404:W427 D403:W403 S456:V461 W456:W479 D451:D455 S508:V513 W508:W531 AC508:AG529 AC507:AJ507 D507:W507 S560:V565 W560:W583 D555:D559 S612:V617 W612:W635 D611:W611 S720:V725 W720:W743 D715:D719 S772:V777 W772:W795 D771:W771 S824:V829 W824:W847 D819:D823 S876:V881 W876:W899 D875:W875 S928:V933 W928:W951 D923:D927 S980:V985 W980:W1003 D979:W979 S1088:V1093 W1088:W1111 D1083:D1087 S1140:V1145 W1140:W1163 D1139:W1139 S1192:V1197 W1192:W1215 D1187:D1191 S1244:V1249 W1244:W1267 D1243:W1243 S1296:V1301 W1296:W1319 D1291:D1295 AC1348:AC1351 W1348:W1371 AJ1348:AJ1371 AC1347:AG1347 D1347:W1347 D11:D59 S67:V67 W67:W86 D66 S119:T119 V119 W119:W138 D118 S171:V171 W171:W190 D170 S223:V223 W223:W242 D222 S331:V331 W331:W350 D330 AE327:AJ327 S383:V383 W383:W402 D382:W382 S435:V435 W435:W454 D434 S487:V487 W487:W506 D486:W486 AC484:AG506 S539:V539 W539:W558 D538 S591:V591 W591:W610 D590:W590 S699:V699 W699:W718 D698 S751:V751 W751:W770 D750:W750 S803:V803 W803:W822 D802 S855:V855 W855:W874 D854:W854 S907:V907 W907:W926 D906 S959:V959 W959:W978 D958:W958 S1067:V1067 W1067:W1086 D1066 S1119:V1119 W1119:W1138 D1118:W1118 S1171:V1171 W1171:W1190 D1170 S1223:V1223 W1223:W1242 D1222:W1222 S1275:V1275 W1275:W1294 D1274 AG1327:AG1332 S1327:V1327 W1327:W1346 AJ1327:AJ1346 D1326:W1326 AC1326:AG1326 AA1354:AB1354 AA1343:AB1343 AE11:AJ59 AE63:AJ111 AC117:AJ163 AE167:AJ215 AE219:AJ219 AC247:AG261 AI247:AI261 AC221:AG243 AI220:AJ243 AH220:AH261 AC262:AI265 AI352:AI353 AE328:AH353 AI328:AJ351 AE365:AG373 AH354:AI373 AC380:AJ427 AE431:AJ479 AI484:AI485 AI508:AI529 AI487:AI506 AI486:AJ486 AH483:AH529 AE535:AJ583 AC589:AJ635 AE695:AJ743 AC748:AJ795 AE799:AJ847 AC853:AJ899 AE903:AJ951 AC956:AJ1003 AE1063:AJ1111 AC1117:AJ1163 AE1167:AJ1215 AC1221:AJ1267 AE1271:AJ1319 AI1334:AI1340 AI1342:AI1356 AC1363:AG1369 AI1360:AI1369 AI1347:AJ1347 AI1327:AI1332 AI1323:AJ1326 AH1323:AH1369 C60:AL61 C112:AL113 C164:AL165 C216:AL217 C268:AL269 C376:AL377 C428:AL429 C480:AL481 C532:AL533 C584:AL585 C636:AL637 C744:AL745 C796:AL797 C848:AL849 C900:AL901 C952:AL953 C1004:AL1005 C1112:AL1113 C1164:AL1165 C1216:AL1217 C1268:AL1269 C1320:AL1321 C1372:AL1373 G11:W59 G83:R86 G93:R94 G97:R99 G68:V68 G101:V101 G81:V81 G103:V111 G73:V73 G87:W87 G66:W66 G135:R138 G145:R146 G149:R151 G120:V120 G153:V153 G133:V133 G155:V163 G125:V125 G139:W139 G118:W118 G187:R190 G197:R198 G201:R203 G172:V172 G205:V205 G185:V185 G207:V215 G177:V177 G191:W191 G170:W170 G239:R242 G253:R255 G224:V224 G257:V257 G237:V237 G259:V267 G229:V229 G243:W243 G222:W222 AE379:AJ379 G715:R718 G725:R726 G729:R731 G700:V700 G733:V733 G713:V713 G735:V743 G705:V705 G719:W719 G698:W698 AE747:AJ747 G819:R822 G829:R830 G833:R835 G804:V804 G837:V837 G817:V817 G839:V847 G809:V809 G823:W823 G802:W802 G923:R926 G933:R934 G937:R939 G908:V908 G941:V941 G921:V921 G943:V951 G913:V913 G927:W927 G906:W906 AE955:AJ955 G1083:R1086 G1093:R1094 G1097:R1099 G1068:V1068 G1101:V1101 G1081:V1081 G1103:V1111 G1073:V1073 G1087:W1087 G1066:W1066 G1187:R1190 G1197:R1198 G1201:R1203 G1172:V1172 G1205:V1205 G1185:V1185 G1207:V1215 G1177:V1177 G1191:W1191 G1170:W1170 G1291:R1294 G1301:R1302 G1305:R1307 G1276:V1276 G1309:V1309 G1289:V1289 G1311:V1319 G1281:V1281 G1295:W1295 G1274:W1274 AE115:AJ116 AE220:AG220 G347:R350 G357:R358 G361:R363 G332:V332 G365:V365 G345:V345 D367:D374 G367:V374 G337:V337 G351:W351 G330:W330 G451:R454 G461:R462 G465:R467 G436:V436 G469:V469 G449:V449 D471:D478 G471:V478 G441:V441 G455:W455 G434:W434 G555:R558 G565:R566 G569:R571 G540:V540 G573:V573 G553:V553 D575:D582 G575:V582 G545:V545 G559:W559 G538:W538 AE587:AJ588 AE851:AJ852 AE1115:AJ1116 AE1219:AJ1220" name="Диапазон1"/>
    <protectedRange sqref="J601 L601 Q601 D695:D697 D748:R749 D720:D724 D727:D728 D772:R776 D779:R780 D732 D784:R784 D701:D704 D753:R756 D734 D786:R786 D714 D766:R766 D706:D712 D758:R764 D699 D751:R751 G695:R697 G720:R724 G727:R728 G732:R732 G701:R704 G734:R734 G714:R714 G706:R712 G699:R699 D747 G747:R747" name="Диапазон6"/>
    <protectedRange sqref="Y1323:Y1325 Y1348:Y1353 Y1355:Y1356 Y1360 Y1362 Y1342 Y1334:Y1340 D1167:D1169 D1220:R1221 D1271:D1273 D1324:R1325 D1192:D1196 D1199:D1200 D1244:R1248 D1251:R1252 D1296:D1300 D1303:D1304 D1348:R1351 D1355:R1356 D1204 D1256:R1256 D1308 D1360:R1362 D1173:D1176 D1225:R1228 D1277:D1280 D1329:R1332 D1353:R1353 D1206 D1258:R1258 D1310 D1186 D1238:R1238 D1290 D1342:R1342 D1178:D1184 D1230:R1236 D1282:D1288 D1334:R1340 AD1325:AF1325 AD1348:AF1351 AD1355:AF1356 AD1360:AF1362 AD1329:AF1342 AD1353:AF1353 D1171 D1223:R1223 D1275 Y1327:Y1332 D1327:R1327 AD1327:AF1327 AA1325:AB1332 AA1348:AB1353 AA1355:AB1356 AA1360:AB1360 AA1362:AB1362 AA1342:AB1342 AA1334:AB1340 G1167:R1169 G1192:R1196 G1199:R1200 G1204:R1204 G1173:R1176 G1206:R1206 G1186:R1186 G1178:R1184 G1171:R1171 D1219 G1219:R1219 G1271:R1273 G1296:R1300 G1303:R1304 G1308:R1308 G1277:R1280 G1310:R1310 G1290:R1290 G1282:R1288 G1275:R1275 D1323 G1323:R1323 AE1323:AF1324" name="Диапазон8"/>
    <protectedRange sqref="B1471 B48:B61 B1475:B1486 B31:B35 B295:B301 B1456:B1465 B11:B29 B663:B669 B1031:B1037 B1399:B1405 B83:B87 B63:B81 B135:B139 B115:B133 B187:B191 B167:B185 B239:B243 B219:B237 B347:B351 B314:B345 B399:B403 B379:B397 B451:B455 B431:B449 B503:B507 B483:B501 B555:B559 B535:B553 B607:B611 B587:B605 B715:B719 B682:B713 B767:B771 B747:B765 B819:B823 B799:B817 B871:B875 B851:B869 B923:B927 B903:B921 B975:B979 B955:B973 B1083:B1087 B1050:B1081 B1135:B1139 B1115:B1133 B1187:B1191 B1167:B1185 B1239:B1243 B1219:B1237 B1291:B1295 B1271:B1289 B1343:B1347 B1323:B1341 B271:B293 B639:B661 B1007:B1029 B1375:B1397 B1418:B1454 B100:B113 B152:B165 B204:B217 B256:B269 B364:B377 B416:B429 B468:B481 B520:B533 B572:B585 B624:B637 B732:B745 B784:B797 B836:B849 B888:B901 B940:B953 B992:B1005 B1100:B1113 B1152:B1165 B1204:B1217 B1256:B1269 B1308:B1321 B1360:B1373" name="Диапазон9_5_1"/>
    <protectedRange sqref="B1467 B1470" name="Диапазон9_1_3_1"/>
    <protectedRange sqref="B36:B38 B302:B304 B44:B46 B310:B312 B1472:B1473 B670:B672 B678:B680 B1038:B1040 B1046:B1048 B1406:B1408 B1414:B1416 B88:B90 B96:B98 B140:B142 B148:B150 B192:B194 B200:B202 B244:B246 B252:B254 B352:B354 B360:B362 B404:B406 B412:B414 B456:B458 B464:B466 B508:B510 B516:B518 B560:B562 B568:B570 B612:B614 B620:B622 B720:B722 B728:B730 B772:B774 B780:B782 B824:B826 B832:B834 B876:B878 B884:B886 B928:B930 B936:B938 B980:B982 B988:B990 B1088:B1090 B1096:B1098 B1140:B1142 B1148:B1150 B1192:B1194 B1200:B1202 B1244:B1246 B1252:B1254 B1296:B1298 B1304:B1306 B1348:B1350 B1356:B1358" name="Диапазон9_6_1"/>
    <protectedRange sqref="B40 B306 B43 B309 B674 B677 B1042 B1045 B1410 B1413 B92 B95 B144 B147 B196 B199 B248 B251 B356 B359 B408 B411 B460 B463 B512 B515 B564 B567 B616 B619 B724 B727 B776 B779 B828 B831 B880 B883 B932 B935 B984 B987 B1092 B1095 B1144 B1147 B1196 B1199 B1248 B1251 B1300 B1303 B1352 B1355" name="Диапазон9_1_4_1"/>
    <protectedRange sqref="B47 B313 B1474 B41:B42 B307:B308 B1468:B1469 B681 B675:B676 B1049 B1043:B1044 B1417 B1411:B1412 B99 B93:B94 B151 B145:B146 B203 B197:B198 B255 B249:B250 B363 B357:B358 B415 B409:B410 B467 B461:B462 B519 B513:B514 B571 B565:B566 B623 B617:B618 B731 B725:B726 B783 B777:B778 B835 B829:B830 B887 B881:B882 B939 B933:B934 B991 B985:B986 B1099 B1093:B1094 B1151 B1145:B1146 B1203 B1197:B1198 B1255 B1249:B1250 B1307 B1301:B1302 B1359 B1353:B1354" name="Диапазон9_2_3_1"/>
    <protectedRange sqref="B39 B305 B1466 B673 B1041 B1409 B91 B143 B195 B247 B355 B407 B459 B511 B563 B615 B723 B775 B827 B879 B931 B983 B1091 B1143 B1195 B1247 B1299 B1351" name="Диапазон9_6_1_2_2"/>
    <protectedRange sqref="AC58:AD59" name="Диапазон2_2"/>
    <protectedRange sqref="AC58:AD59" name="Диапазон1_2"/>
    <protectedRange sqref="E111" name="Диапазон2_3"/>
    <protectedRange sqref="E111" name="Диапазон1_3_1"/>
    <protectedRange sqref="F111" name="Диапазон2_3_2"/>
    <protectedRange sqref="F111" name="Диапазон1_3_2"/>
    <protectedRange sqref="AC104:AD111" name="Диапазон2_4"/>
    <protectedRange sqref="AC104:AD111" name="Диапазон1_4"/>
    <protectedRange sqref="E116:F163" name="Диапазон2_5"/>
    <protectedRange sqref="E145:F146 E149:F151 E120:F120 E153:F153 E133:F133 E155:F163 E125:F125 E135:F139 E118:F118" name="Диапазон1_5"/>
    <protectedRange sqref="E215" name="Диапазон2_7_1"/>
    <protectedRange sqref="E215" name="Диапазон1_6_1"/>
    <protectedRange sqref="F215" name="Диапазон2_7_2"/>
    <protectedRange sqref="F215" name="Диапазон1_6_2"/>
    <protectedRange sqref="AC185:AD215" name="Диапазон2_7"/>
    <protectedRange sqref="AC185:AD215" name="Диапазон1_8"/>
    <protectedRange sqref="E220:F267" name="Диапазон2_8"/>
    <protectedRange sqref="E249:F250 E253:F255 E224:F224 E257:F257 E237:F237 E259:F267 E229:F229 E239:F243 E222:F222" name="Диапазон1_9"/>
    <protectedRange sqref="AC372:AD375" name="Диапазон2_10"/>
    <protectedRange sqref="AC372:AD375" name="Диапазон1_11"/>
    <protectedRange sqref="AC449:AD479" name="Диапазон2_12"/>
    <protectedRange sqref="AC449:AD479" name="Диапазон1_13"/>
    <protectedRange sqref="AC555:AD583" name="Диапазон2_13"/>
    <protectedRange sqref="AC555:AD583" name="Диапазон1_14"/>
    <protectedRange sqref="E742" name="Диапазон2_29"/>
    <protectedRange sqref="E742" name="Диапазон1_19"/>
    <protectedRange sqref="F742" name="Диапазон2_29_1"/>
    <protectedRange sqref="F742" name="Диапазон1_19_1"/>
    <protectedRange sqref="AC741:AD743" name="Диапазон2_16"/>
    <protectedRange sqref="AC741:AD743" name="Диапазон1_17"/>
    <protectedRange sqref="E846" name="Диапазон2_32"/>
    <protectedRange sqref="E846" name="Диапазон1_22"/>
    <protectedRange sqref="F846" name="Диапазон2_32_1"/>
    <protectedRange sqref="F846" name="Диапазон1_22_1"/>
    <protectedRange sqref="AC830:AD847" name="Диапазон2_19"/>
    <protectedRange sqref="AC830:AD847" name="Диапазон1_21"/>
    <protectedRange sqref="E950" name="Диапазон2_35"/>
    <protectedRange sqref="E950" name="Диапазон1_25"/>
    <protectedRange sqref="F950" name="Диапазон2_35_1"/>
    <protectedRange sqref="F950" name="Диапазон1_25_1"/>
    <protectedRange sqref="AC921:AD951" name="Диапазон2_22"/>
    <protectedRange sqref="AC921:AD951" name="Диапазон1_26"/>
    <protectedRange sqref="E1110" name="Диапазон2_39"/>
    <protectedRange sqref="E1110" name="Диапазон1_28_1"/>
    <protectedRange sqref="F1110" name="Диапазон2_39_1"/>
    <protectedRange sqref="F1110" name="Диапазон1_28_1_1"/>
    <protectedRange sqref="AC1091:AD1111" name="Диапазон2_25"/>
    <protectedRange sqref="AC1091:AD1111" name="Диапазон1_29"/>
    <protectedRange sqref="F1215" name="Диапазон2_27"/>
    <protectedRange sqref="F1215" name="Диапазон1_31"/>
    <protectedRange sqref="AC1186:AD1215" name="Диапазон2_28"/>
    <protectedRange sqref="AC1186:AD1215" name="Диапазон1_32"/>
    <protectedRange sqref="E1318" name="Диапазон2_47"/>
    <protectedRange sqref="E1318" name="Диапазон1_34_1"/>
    <protectedRange sqref="F1318" name="Диапазон2_47_1"/>
    <protectedRange sqref="F1318" name="Диапазон1_34_1_1"/>
    <protectedRange sqref="AC1289:AD1319" name="Диапазон2_33"/>
    <protectedRange sqref="AC1289:AD1319" name="Диапазон1_35"/>
    <protectedRange sqref="E11:F59" name="Диапазон2_36"/>
    <protectedRange sqref="E11:F59" name="Диапазон1_38"/>
    <protectedRange sqref="AC11:AD57" name="Диапазон2_37"/>
    <protectedRange sqref="AC11:AD57" name="Диапазон1_39"/>
    <protectedRange sqref="F93:F94 F68 F81 F73 F66" name="Диапазон1_40"/>
    <protectedRange sqref="E68:E110 F77" name="Диапазон2_3_1"/>
    <protectedRange sqref="E93:E94 E97:E99 E68 E101 E81 E73 E83:E87 E103:E110" name="Диапазон1_3_3"/>
    <protectedRange sqref="E63:E67" name="Диапазон2_2_2_1"/>
    <protectedRange sqref="E66:E67" name="Диапазон1_2_2_1"/>
    <protectedRange sqref="F68:F76 F78:F110" name="Диапазон2_3_2_1"/>
    <protectedRange sqref="F93:F94 F97:F99 F68 F101 F81 F73 F83:F87 F103:F110" name="Диапазон1_3_2_1"/>
    <protectedRange sqref="F63:F67" name="Диапазон2_16_1_1"/>
    <protectedRange sqref="F66:F67" name="Диапазон1_13_1_1"/>
    <protectedRange sqref="AC63:AD103 AD167:AD169" name="Диапазон2_38"/>
    <protectedRange sqref="AC63:AD103 AD167:AD169" name="Диапазон1_41"/>
    <protectedRange sqref="E115:F115" name="Диапазон2_40"/>
    <protectedRange sqref="AC115:AD116" name="Диапазон2_41"/>
    <protectedRange sqref="AC115:AD116" name="Диапазон1_42"/>
    <protectedRange sqref="F197:F198 F172 F185 F177 F170" name="Диапазон1_43"/>
    <protectedRange sqref="E172:E214" name="Диапазон2_7_1_2"/>
    <protectedRange sqref="E197:E198 E201:E203 E172 E205 E185 E177 E187:E191 E207:E214" name="Диапазон1_6_1_1"/>
    <protectedRange sqref="E167:E171" name="Диапазон2_3_1_1_1"/>
    <protectedRange sqref="E170:E171" name="Диапазон1_3_1_1_1"/>
    <protectedRange sqref="F181" name="Диапазон2_22_1_2_1"/>
    <protectedRange sqref="F172:F180 F182:F214" name="Диапазон2_7_2_1"/>
    <protectedRange sqref="F197:F198 F201:F203 F172 F205 F185 F177 F187:F191 F207:F214" name="Диапазон1_6_2_1"/>
    <protectedRange sqref="F167:F171" name="Диапазон2_16_2_1_1"/>
    <protectedRange sqref="F170:F171" name="Диапазон1_13_2_1_1"/>
    <protectedRange sqref="AC170:AD184 AC167:AC169" name="Диапазон2_42"/>
    <protectedRange sqref="AC170:AD184 AC167:AC169" name="Диапазон1_44"/>
    <protectedRange sqref="E219:F219" name="Диапазон2_44"/>
    <protectedRange sqref="AC219:AD220" name="Диапазон2_45"/>
    <protectedRange sqref="AC219:AD220" name="Диапазон1_45"/>
    <protectedRange sqref="E357 E361:E362 F358:F360 F327:F350" name="Диапазон2_46"/>
    <protectedRange sqref="F357:F358 F332 F345 F337 F330" name="Диапазон1_46"/>
    <protectedRange sqref="E332:E363 E365:E373" name="Диапазон2_11_2"/>
    <protectedRange sqref="E357:E358 E361:E363 E332 E365 E345 E337 E347:E351 E367:E373" name="Диапазон1_9_2"/>
    <protectedRange sqref="E327:E331" name="Диапазон2_4_1"/>
    <protectedRange sqref="E330:E331" name="Диапазон1_4_1"/>
    <protectedRange sqref="F341" name="Диапазон2_22_1_3"/>
    <protectedRange sqref="F332:F340 F342:F363 F365:F373" name="Диапазон2_11_2_1"/>
    <protectedRange sqref="F357:F358 F361:F363 F332 F365 F345 F337 F347:F351 F367:F373" name="Диапазон1_9_2_1"/>
    <protectedRange sqref="F327:F331" name="Диапазон2_16_3"/>
    <protectedRange sqref="F330:F331" name="Диапазон1_13_3"/>
    <protectedRange sqref="AC327:AD371" name="Диапазон2_48"/>
    <protectedRange sqref="AC327:AD363 AC365:AD371" name="Диапазон1_47"/>
    <protectedRange sqref="E379:F379" name="Диапазон2_49"/>
    <protectedRange sqref="AC379:AD379" name="Диапазон2_50"/>
    <protectedRange sqref="AC379:AD379" name="Диапазон1_48"/>
    <protectedRange sqref="F461:F462 F436 F449 F441 F434" name="Диапазон1_49"/>
    <protectedRange sqref="E436:E478" name="Диапазон2_18_1"/>
    <protectedRange sqref="E461:E462 E465:E467 E436 E469 E449 E441 E451:E455 E471:E478" name="Диапазон1_12_2"/>
    <protectedRange sqref="E431:E435" name="Диапазон2_5_1"/>
    <protectedRange sqref="E434:E435" name="Диапазон1_5_1"/>
    <protectedRange sqref="F436:F444 F446:F478" name="Диапазон2_18_1_2"/>
    <protectedRange sqref="F461:F462 F465:F467 F436 F469 F449 F441 F451:F455 F471:F478" name="Диапазон1_12_2_1"/>
    <protectedRange sqref="F431:F435" name="Диапазон2_16_4"/>
    <protectedRange sqref="F434:F435" name="Диапазон1_13_4"/>
    <protectedRange sqref="F445" name="Диапазон2_25_1"/>
    <protectedRange sqref="AC431:AD448" name="Диапазон2_52"/>
    <protectedRange sqref="AC431:AD448" name="Диапазон1_50"/>
    <protectedRange sqref="F565:F566 F540 F553 F545 F538" name="Диапазон2_53"/>
    <protectedRange sqref="F565:F566 F540 F553 F545 F538" name="Диапазон1_51"/>
    <protectedRange sqref="E565:E566 E569:E571 E540 E573 E553 E545 E555:E559 E551 E575:E582" name="Диапазон2_21_1"/>
    <protectedRange sqref="E565:E566 E569:E571 E540 E573 E553 E545 E555:E559 E575:E582" name="Диапазон1_16_1"/>
    <protectedRange sqref="E538:E539" name="Диапазон2_6_1"/>
    <protectedRange sqref="E538:E539" name="Диапазон1_6_1_1_1"/>
    <protectedRange sqref="F565:F566 F569:F571 F540 F573 F553 F545 F555:F559 F575:F582" name="Диапазон2_21_1_1"/>
    <protectedRange sqref="F565:F566 F569:F571 F540 F573 F553 F545 F555:F559 F575:F582" name="Диапазон1_16_1_2"/>
    <protectedRange sqref="F538:F539" name="Диапазон2_17_1"/>
    <protectedRange sqref="F538:F539" name="Диапазон1_14_1"/>
    <protectedRange sqref="F549" name="Диапазон2_26_1"/>
    <protectedRange sqref="AC535:AD554" name="Диапазон2_54"/>
    <protectedRange sqref="AC535:AD554" name="Диапазон1_52"/>
    <protectedRange sqref="E587:F587" name="Диапазон3_1"/>
    <protectedRange sqref="AC587:AD588" name="Диапазон2_55"/>
    <protectedRange sqref="AC587:AD588" name="Диапазон1_53"/>
    <protectedRange sqref="F725:F726 F700 F713 F705 F698" name="Диапазон2_56"/>
    <protectedRange sqref="F725:F726 F700 F713 F705 F698" name="Диапазон1_54"/>
    <protectedRange sqref="E727:E728 F720:F724 F701:F704 F714 F699" name="Диапазон6_4"/>
    <protectedRange sqref="E725:E726 E729:E731 E700 E733 E713 E705 E715:E719 E711 E735:E741" name="Диапазон2_29_2"/>
    <protectedRange sqref="E725:E726 E729:E731 E700 E733 E713 E705 E715:E719 E735:E741" name="Диапазон1_19_2"/>
    <protectedRange sqref="E720:E724 E727:E728 E732 E701:E704 E734 E714 E712 E706:E710" name="Диапазон6_1_3"/>
    <protectedRange sqref="E698:E699" name="Диапазон2_7_1_1_1"/>
    <protectedRange sqref="E698:E699" name="Диапазон1_7_1_1"/>
    <protectedRange sqref="E695:E697" name="Диапазон6_1_1_2"/>
    <protectedRange sqref="F725:F726 F729:F731 F700 F733 F713 F705 F715:F719 F735:F741" name="Диапазон2_29_1_2"/>
    <protectedRange sqref="F725:F726 F729:F731 F700 F733 F713 F705 F715:F719 F735:F741" name="Диапазон1_19_1_1"/>
    <protectedRange sqref="F720:F724 F727:F728 F732 F701:F704 F734 F714 F706:F708 F710:F712" name="Диапазон6_1_2_1"/>
    <protectedRange sqref="F698:F699" name="Диапазон2_18_1_1_1"/>
    <protectedRange sqref="F698:F699" name="Диапазон1_15_1_1"/>
    <protectedRange sqref="F695:F697" name="Диапазон6_2_1"/>
    <protectedRange sqref="F709" name="Диапазон2_27_1_1"/>
    <protectedRange sqref="AC695:AD740" name="Диапазон2_57"/>
    <protectedRange sqref="AC695:AD740" name="Диапазон1_55"/>
    <protectedRange sqref="E747:F747" name="Диапазон6_5"/>
    <protectedRange sqref="AC747:AD747" name="Диапазон2_58"/>
    <protectedRange sqref="AC747:AD747" name="Диапазон1_56"/>
    <protectedRange sqref="F829:F830 F804 F817 F809 F802" name="Диапазон2_59"/>
    <protectedRange sqref="F829:F830 F804 F817 F809 F802" name="Диапазон1_57"/>
    <protectedRange sqref="E829:E830 E833:E835 E804 E837 E817 E809 E819:E823 E815 E839:E845" name="Диапазон2_32_2"/>
    <protectedRange sqref="E829:E830 E833:E835 E804 E837 E817 E809 E819:E823 E839:E845" name="Диапазон1_22_2"/>
    <protectedRange sqref="E802:E803" name="Диапазон2_8_1_1"/>
    <protectedRange sqref="E802:E803" name="Диапазон1_8_1_1"/>
    <protectedRange sqref="F829:F830 F833:F835 F804 F837 F817 F809 F819:F823 F839:F845" name="Диапазон2_32_1_2"/>
    <protectedRange sqref="F829:F830 F833:F835 F804 F837 F817 F809 F819:F823 F839:F845" name="Диапазон1_22_1_1"/>
    <protectedRange sqref="F802:F803" name="Диапазон2_19_1_1"/>
    <protectedRange sqref="F802:F803" name="Диапазон1_16_1_1_1"/>
    <protectedRange sqref="F813" name="Диапазон2_28_1_1"/>
    <protectedRange sqref="AC799:AD829" name="Диапазон2_60"/>
    <protectedRange sqref="AC799:AD829" name="Диапазон1_58"/>
    <protectedRange sqref="AC851:AD852" name="Диапазон2_61"/>
    <protectedRange sqref="AC851:AD852" name="Диапазон1_59"/>
    <protectedRange sqref="F933:F934 F908 F921 F913 F906" name="Диапазон2_62"/>
    <protectedRange sqref="F933:F934 F908 F921 F913 F906" name="Диапазон1_60"/>
    <protectedRange sqref="E933:E934 E937:E939 E908 E941 E921 E913 E923:E927 E919 E943:E949" name="Диапазон2_35_2"/>
    <protectedRange sqref="E933:E934 E937:E939 E908 E941 E921 E913 E923:E927 E943:E949" name="Диапазон1_25_2"/>
    <protectedRange sqref="E906:E907" name="Диапазон2_9_1_1"/>
    <protectedRange sqref="E906:E907" name="Диапазон1_9_1_1"/>
    <protectedRange sqref="F933:F934 F937:F939 F908 F941 F921 F913 F923:F927 F943:F949" name="Диапазон2_35_1_1"/>
    <protectedRange sqref="F933:F934 F937:F939 F908 F941 F921 F913 F923:F927 F943:F949" name="Диапазон1_25_1_1"/>
    <protectedRange sqref="F906:F907" name="Диапазон2_20_1_1"/>
    <protectedRange sqref="F906:F907" name="Диапазон1_17_1_1"/>
    <protectedRange sqref="F917" name="Диапазон2_29_1_1_1"/>
    <protectedRange sqref="AC903:AD920" name="Диапазон2_63"/>
    <protectedRange sqref="AC903:AD920" name="Диапазон1_61"/>
    <protectedRange sqref="AC955:AD955" name="Диапазон2_64"/>
    <protectedRange sqref="AC955:AD955" name="Диапазон1_62"/>
    <protectedRange sqref="F1093:F1094 F1068 F1081 F1073 F1066" name="Диапазон2_65"/>
    <protectedRange sqref="F1093:F1094 F1068 F1081 F1073 F1066" name="Диапазон1_63"/>
    <protectedRange sqref="E1093:E1094 E1097:E1099 E1068 E1101 E1081 E1073 E1083:E1087 E1079 E1103:E1109" name="Диапазон2_39_2"/>
    <protectedRange sqref="E1093:E1094 E1097:E1099 E1068 E1101 E1081 E1073 E1083:E1087 E1103:E1109" name="Диапазон1_28_2"/>
    <protectedRange sqref="E1066:E1067" name="Диапазон2_10_1_1"/>
    <protectedRange sqref="E1066:E1067" name="Диапазон1_10_1_1"/>
    <protectedRange sqref="F1093:F1094 F1097:F1099 F1068 F1101 F1081 F1073 F1083:F1087 F1103:F1109" name="Диапазон2_39_1_1"/>
    <protectedRange sqref="F1093:F1094 F1097:F1099 F1068 F1101 F1081 F1073 F1083:F1087 F1103:F1109" name="Диапазон1_28_1_2"/>
    <protectedRange sqref="F1063:F1067" name="Диапазон2_16_5_1"/>
    <protectedRange sqref="F1066:F1067" name="Диапазон1_13_5_1"/>
    <protectedRange sqref="F1077" name="Диапазон2_30_1_1"/>
    <protectedRange sqref="AC1063:AD1090" name="Диапазон2_66"/>
    <protectedRange sqref="AC1063:AD1090" name="Диапазон1_64"/>
    <protectedRange sqref="AC1115:AD1116" name="Диапазон2_67"/>
    <protectedRange sqref="AC1115:AD1116" name="Диапазон1_65"/>
    <protectedRange sqref="F1197:F1198 F1172 F1185 F1177 F1170" name="Диапазон2_68"/>
    <protectedRange sqref="F1197:F1198 F1172 F1185 F1177 F1170" name="Диапазон1_66"/>
    <protectedRange sqref="E1199:E1200 F1192:F1196 F1173:F1176 F1186 F1171" name="Диапазон8_7"/>
    <protectedRange sqref="E1197:E1198 E1201:E1203 E1172 E1205 E1185 E1177 E1187:E1191 E1183 E1207:E1214" name="Диапазон2_43_2"/>
    <protectedRange sqref="E1197:E1198 E1201:E1203 E1172 E1205 E1185 E1177 E1187:E1191 E1207:E1214" name="Диапазон1_31_2"/>
    <protectedRange sqref="E1192:E1196 E1199:E1200 E1204 E1173:E1176 E1206 E1186 E1184 E1178:E1182" name="Диапазон8_5_2"/>
    <protectedRange sqref="E1170:E1171" name="Диапазон2_11_1_1"/>
    <protectedRange sqref="E1170:E1171" name="Диапазон1_11_1_1"/>
    <protectedRange sqref="F1197:F1198 F1201:F1203 F1172 F1205 F1185 F1177 F1187:F1191 F1207:F1214" name="Диапазон2_43_1_1"/>
    <protectedRange sqref="F1197:F1198 F1201:F1203 F1172 F1205 F1185 F1177 F1187:F1191 F1207:F1214" name="Диапазон1_31_1_2"/>
    <protectedRange sqref="F1192:F1196 F1199:F1200 F1204 F1173:F1176 F1206 F1186 F1178:F1180 F1182:F1184" name="Диапазон8_5_1_1"/>
    <protectedRange sqref="F1167:F1171" name="Диапазон2_16_6_1"/>
    <protectedRange sqref="F1170:F1171" name="Диапазон1_13_6_1"/>
    <protectedRange sqref="F1181" name="Диапазон2_31_1_1"/>
    <protectedRange sqref="AC1167:AD1185" name="Диапазон2_69"/>
    <protectedRange sqref="AC1167:AD1185" name="Диапазон1_67"/>
    <protectedRange sqref="E1219:F1219" name="Диапазон8_9"/>
    <protectedRange sqref="AC1219:AD1220" name="Диапазон2_70"/>
    <protectedRange sqref="AC1219:AD1220" name="Диапазон1_68"/>
    <protectedRange sqref="F1301:F1302 F1276 F1289 F1281 F1274" name="Диапазон2_71"/>
    <protectedRange sqref="F1301:F1302 F1276 F1289 F1281 F1274" name="Диапазон1_69"/>
    <protectedRange sqref="E1303:E1304 F1296:F1300 F1277:F1280 F1290 F1275" name="Диапазон8_10"/>
    <protectedRange sqref="E1301:E1302 E1305:E1307 E1276 E1309 E1289 E1281 E1291:E1295 E1311:E1315 E1317" name="Диапазон2_47_2"/>
    <protectedRange sqref="E1301:E1302 E1305:E1307 E1276 E1309 E1289 E1281 E1291:E1295 E1311:E1315 E1317" name="Диапазон1_34_2"/>
    <protectedRange sqref="E1296:E1300 E1303:E1304 E1308 E1277:E1280 E1310 E1290 E1282:E1288" name="Диапазон8_8_2"/>
    <protectedRange sqref="E1274:E1275" name="Диапазон2_12_1_1"/>
    <protectedRange sqref="E1274:E1275" name="Диапазон1_12_1_1"/>
    <protectedRange sqref="E1316" name="Диапазон2_51_1"/>
    <protectedRange sqref="E1316" name="Диапазон1_37_1"/>
    <protectedRange sqref="F1301:F1302 F1305:F1307 F1276 F1309 F1289 F1281 F1291:F1295 F1311:F1317" name="Диапазон2_47_1_1"/>
    <protectedRange sqref="F1301:F1302 F1305:F1307 F1276 F1309 F1289 F1281 F1291:F1295 F1311:F1317" name="Диапазон1_34_1_2"/>
    <protectedRange sqref="F1296:F1300 F1303:F1304 F1308 F1277:F1280 F1310 F1290 F1282:F1284 F1286:F1288" name="Диапазон8_8_1_1"/>
    <protectedRange sqref="F1271:F1275" name="Диапазон2_16_7_1"/>
    <protectedRange sqref="F1274:F1275" name="Диапазон1_13_7_1"/>
    <protectedRange sqref="F1285" name="Диапазон2_32_1_1_1"/>
    <protectedRange sqref="AC1271:AD1288" name="Диапазон2_72"/>
    <protectedRange sqref="AC1271:AD1288" name="Диапазон1_70"/>
    <protectedRange sqref="E1323:F1323" name="Диапазон8_11"/>
    <protectedRange sqref="AC1323:AC1324" name="Диапазон2_73"/>
    <protectedRange sqref="AC1323:AC1324" name="Диапазон1_71"/>
    <protectedRange sqref="AD1323:AD1324 AA1323:AB1324" name="Диапазон8_12"/>
  </protectedRanges>
  <mergeCells count="54">
    <mergeCell ref="AM379:AM430"/>
    <mergeCell ref="AM587:AM638"/>
    <mergeCell ref="AM1431:AM1487"/>
    <mergeCell ref="AM1375:AM1430"/>
    <mergeCell ref="AM1323:AM1374"/>
    <mergeCell ref="AM1271:AM1322"/>
    <mergeCell ref="AM1219:AM1270"/>
    <mergeCell ref="AM1167:AM1218"/>
    <mergeCell ref="AM431:AM482"/>
    <mergeCell ref="AM1115:AM1166"/>
    <mergeCell ref="AM1063:AM1114"/>
    <mergeCell ref="AM1007:AM1062"/>
    <mergeCell ref="AM955:AM1006"/>
    <mergeCell ref="AM903:AM954"/>
    <mergeCell ref="AM851:AM902"/>
    <mergeCell ref="A4:AM4"/>
    <mergeCell ref="L6:M6"/>
    <mergeCell ref="AL5:AL9"/>
    <mergeCell ref="AM5:AM9"/>
    <mergeCell ref="D5:P5"/>
    <mergeCell ref="B5:B6"/>
    <mergeCell ref="J6:K6"/>
    <mergeCell ref="AK5:AK9"/>
    <mergeCell ref="D6:F6"/>
    <mergeCell ref="X5:X9"/>
    <mergeCell ref="D7:E7"/>
    <mergeCell ref="N6:P6"/>
    <mergeCell ref="AC6:AD6"/>
    <mergeCell ref="Y5:AI5"/>
    <mergeCell ref="F7:G7"/>
    <mergeCell ref="Y6:AB6"/>
    <mergeCell ref="AK1:AM1"/>
    <mergeCell ref="AM799:AM850"/>
    <mergeCell ref="AM747:AM798"/>
    <mergeCell ref="AM695:AM746"/>
    <mergeCell ref="AM639:AM694"/>
    <mergeCell ref="AM535:AM586"/>
    <mergeCell ref="AM483:AM534"/>
    <mergeCell ref="AM11:AM62"/>
    <mergeCell ref="AM327:AM378"/>
    <mergeCell ref="AM271:AM326"/>
    <mergeCell ref="AM219:AM270"/>
    <mergeCell ref="AM167:AM218"/>
    <mergeCell ref="AM115:AM166"/>
    <mergeCell ref="AM63:AM114"/>
    <mergeCell ref="AL3:AM3"/>
    <mergeCell ref="A2:AM2"/>
    <mergeCell ref="S6:V6"/>
    <mergeCell ref="AG6:AI6"/>
    <mergeCell ref="H7:I7"/>
    <mergeCell ref="J7:K7"/>
    <mergeCell ref="L7:M7"/>
    <mergeCell ref="Q6:R6"/>
    <mergeCell ref="Q7:R7"/>
  </mergeCells>
  <phoneticPr fontId="11" type="noConversion"/>
  <pageMargins left="0.27559055118110237" right="7.874015748031496E-2" top="0.19685039370078741" bottom="0.19685039370078741" header="0" footer="0"/>
  <pageSetup paperSize="9" scale="47" fitToHeight="9" orientation="portrait" r:id="rId1"/>
  <headerFooter alignWithMargins="0"/>
  <ignoredErrors>
    <ignoredError sqref="AL1252 AB1252:AD1252 AB1258:AD1258 AB1239:AD1239 AB1244:AD1245 AL1244:AL1245 AL1239 AL1256 AB1256:AD1256 AL1258 Y1256:Z1256 Y1244:Z1245 Y1239:Z1239 Y1258:Z1258 Y1252:Z1252 D62" formulaRange="1"/>
    <ignoredError sqref="C62 AB62:AD62 F62:P62 Y62:Z62" formula="1" formulaRange="1"/>
    <ignoredError sqref="AL1322:AL1323 AL431 AK1463 C1463:C1464 S431:T431 X62 AK62:AL62 C1477 C647 AK1444:AL1452 AK1462:AL1462 AK316:AL316 AK684:AL684 AK1052:AL1052 AK1420:AL1420 C1436:P1442 E1420:P1420 D1052:P1052 D684:P684 D316:P316 D1454:P1455 C1444:P1452 C1462:P1462 S1436:V1442 S1420:V1420 S1052:V1052 S684:V684 S316:V316 S1462:V1462 S1444:V1452 S62:V62 AK1436:AL1442 AB1436:AD1442 AB1420:AD1420 AB1052:AD1052 AB684:AD684 AB316:AD316 AB1462:AD1462 AB1444:AD1452 AG1436:AI1442 AG1420:AI1420 AG1052:AI1052 AG684:AI684 AG316:AI316 AG1444:AI1452 AG62 AG1462:AI1463 AG431 AG1454:AI1460 AB1454:AD1460 S1454:V1460 C1456:P1460 AK1454:AL1460 AL378 X1454:Z1460 Y431 X1444:Z1452 X1462:Z1462 X316:Z316 X684:Z684 X1052:Z1052 X1420:Z1420 X1436:Z1438 X1442:Z1442 Y1441:Z1441 AI62 AI431 X1439:Z1440" formula="1"/>
    <ignoredError sqref="D8 Y8:AA8 G8:K8 E8:F8 P8 N8:O8 AC8:AD8" numberStoredAsText="1"/>
    <ignoredError sqref="AA9 G9:O9 E9:F9 P9 D9" twoDigitTextYear="1" numberStoredAsText="1"/>
    <ignoredError sqref="E10:P10 Y9:Z9 AB9:AD9 G11:P11 C9" twoDigitTextYear="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66FFCC"/>
    <pageSetUpPr fitToPage="1"/>
  </sheetPr>
  <dimension ref="A1:AL72"/>
  <sheetViews>
    <sheetView view="pageBreakPreview" zoomScale="82" zoomScaleSheetLayoutView="82" workbookViewId="0">
      <pane xSplit="3" ySplit="10" topLeftCell="D53" activePane="bottomRight" state="frozen"/>
      <selection pane="topRight" activeCell="D1" sqref="D1"/>
      <selection pane="bottomLeft" activeCell="A10" sqref="A10"/>
      <selection pane="bottomRight" activeCell="X18" sqref="X18"/>
    </sheetView>
  </sheetViews>
  <sheetFormatPr defaultRowHeight="12.75" x14ac:dyDescent="0.2"/>
  <cols>
    <col min="1" max="1" width="10.5703125" customWidth="1"/>
    <col min="2" max="2" width="4.42578125" style="274" customWidth="1"/>
    <col min="3" max="3" width="14.7109375" customWidth="1"/>
    <col min="4" max="4" width="11.42578125" hidden="1" customWidth="1"/>
    <col min="5" max="6" width="19.5703125" bestFit="1" customWidth="1"/>
    <col min="7" max="8" width="9.140625" hidden="1" customWidth="1"/>
    <col min="9" max="9" width="16" hidden="1" customWidth="1"/>
    <col min="10" max="11" width="9.140625" hidden="1" customWidth="1"/>
    <col min="12" max="12" width="17.140625" hidden="1" customWidth="1"/>
    <col min="13" max="13" width="14.42578125" customWidth="1"/>
    <col min="14" max="14" width="5.7109375" hidden="1" customWidth="1"/>
    <col min="15" max="15" width="15" hidden="1" customWidth="1"/>
    <col min="16" max="16" width="11.28515625" customWidth="1"/>
    <col min="17" max="18" width="5.85546875" hidden="1" customWidth="1"/>
    <col min="19" max="19" width="9.5703125" hidden="1" customWidth="1"/>
    <col min="20" max="20" width="6.5703125" hidden="1" customWidth="1"/>
    <col min="21" max="23" width="10.28515625" hidden="1" customWidth="1"/>
    <col min="24" max="24" width="19.7109375" customWidth="1"/>
    <col min="25" max="25" width="10.5703125" customWidth="1"/>
    <col min="26" max="26" width="18.140625" bestFit="1" customWidth="1"/>
    <col min="27" max="27" width="10.85546875" hidden="1" customWidth="1"/>
    <col min="28" max="28" width="17.140625" customWidth="1"/>
    <col min="29" max="29" width="11.140625" customWidth="1"/>
    <col min="30" max="30" width="18.140625" bestFit="1" customWidth="1"/>
    <col min="31" max="32" width="10.85546875" hidden="1" customWidth="1"/>
    <col min="33" max="33" width="13.140625" hidden="1" customWidth="1"/>
    <col min="34" max="34" width="11.5703125" hidden="1" customWidth="1"/>
    <col min="35" max="36" width="12.140625" hidden="1" customWidth="1"/>
    <col min="37" max="38" width="19.5703125" bestFit="1" customWidth="1"/>
  </cols>
  <sheetData>
    <row r="1" spans="1:38" s="13" customFormat="1" ht="13.5" customHeight="1" x14ac:dyDescent="0.2">
      <c r="A1" s="280" t="str">
        <f>'[1]НЗ 2-экз'!A1</f>
        <v>МОУ СШ п.Ярославка ЯМР</v>
      </c>
      <c r="B1" s="266"/>
      <c r="C1" s="158"/>
      <c r="AI1" s="152" t="s">
        <v>703</v>
      </c>
      <c r="AJ1" s="152" t="s">
        <v>703</v>
      </c>
    </row>
    <row r="2" spans="1:38" s="13" customFormat="1" ht="11.25" x14ac:dyDescent="0.2">
      <c r="A2" s="1755" t="s">
        <v>632</v>
      </c>
      <c r="B2" s="1755"/>
      <c r="C2" s="1755"/>
      <c r="D2" s="1755"/>
      <c r="E2" s="1755"/>
      <c r="F2" s="1755"/>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35"/>
      <c r="AI2" s="57"/>
      <c r="AJ2" s="57"/>
    </row>
    <row r="3" spans="1:38" s="13" customFormat="1" ht="10.5" customHeight="1" x14ac:dyDescent="0.2">
      <c r="A3" s="1225" t="s">
        <v>1440</v>
      </c>
      <c r="B3" s="267"/>
      <c r="J3" s="9"/>
      <c r="K3" s="9"/>
      <c r="L3" s="9"/>
      <c r="M3" s="9"/>
      <c r="N3" s="9"/>
      <c r="O3" s="9"/>
      <c r="P3" s="9"/>
      <c r="Q3" s="9"/>
      <c r="R3" s="9"/>
      <c r="AI3" s="279"/>
      <c r="AJ3" s="279"/>
    </row>
    <row r="4" spans="1:38" s="13" customFormat="1" ht="12" customHeight="1" x14ac:dyDescent="0.2">
      <c r="A4" s="1756" t="str">
        <f>'НЗ 2-экз'!A4:AM4</f>
        <v>Раздел Подраздел 07 01-ДОУ и ОУ с дошк. гр.,  07 02-ОУ ,  07 03-ДОП Код субсидий 804.10.4001</v>
      </c>
      <c r="B4" s="1811"/>
      <c r="C4" s="1811"/>
      <c r="D4" s="1811"/>
      <c r="E4" s="1811"/>
      <c r="F4" s="1811"/>
      <c r="G4" s="1811"/>
      <c r="H4" s="1811"/>
      <c r="I4" s="1811"/>
      <c r="J4" s="1811"/>
      <c r="K4" s="1811"/>
      <c r="L4" s="1811"/>
      <c r="M4" s="1811"/>
      <c r="N4" s="1811"/>
      <c r="O4" s="1811"/>
      <c r="P4" s="1811"/>
      <c r="Q4" s="1811"/>
      <c r="R4" s="1811"/>
      <c r="S4" s="1811"/>
      <c r="T4" s="1811"/>
      <c r="U4" s="1811"/>
      <c r="V4" s="1811"/>
      <c r="W4" s="1811"/>
      <c r="X4" s="1811"/>
      <c r="Y4" s="1811"/>
      <c r="Z4" s="1811"/>
      <c r="AA4" s="1811"/>
      <c r="AB4" s="1811"/>
      <c r="AC4" s="1811"/>
      <c r="AD4" s="1811"/>
      <c r="AE4" s="1811"/>
      <c r="AF4" s="1811"/>
      <c r="AG4" s="1811"/>
      <c r="AH4" s="1811"/>
      <c r="AI4" s="1811"/>
      <c r="AJ4" s="1811"/>
      <c r="AK4" s="1811"/>
      <c r="AL4" s="1812"/>
    </row>
    <row r="5" spans="1:38" s="13" customFormat="1" ht="12.75" customHeight="1" x14ac:dyDescent="0.2">
      <c r="A5" s="1343" t="s">
        <v>1241</v>
      </c>
      <c r="B5" s="1290">
        <v>804</v>
      </c>
      <c r="C5" s="1500" t="s">
        <v>376</v>
      </c>
      <c r="D5" s="1790" t="s">
        <v>386</v>
      </c>
      <c r="E5" s="1791"/>
      <c r="F5" s="1791"/>
      <c r="G5" s="1791"/>
      <c r="H5" s="1791"/>
      <c r="I5" s="1791"/>
      <c r="J5" s="1791"/>
      <c r="K5" s="1791"/>
      <c r="L5" s="1791"/>
      <c r="M5" s="1791"/>
      <c r="N5" s="1791"/>
      <c r="O5" s="1791"/>
      <c r="P5" s="1791"/>
      <c r="Q5" s="1791"/>
      <c r="R5" s="1791"/>
      <c r="S5" s="1791"/>
      <c r="T5" s="1791"/>
      <c r="U5" s="1791"/>
      <c r="V5" s="1792"/>
      <c r="W5" s="1139"/>
      <c r="X5" s="1801" t="s">
        <v>617</v>
      </c>
      <c r="Y5" s="1816" t="s">
        <v>242</v>
      </c>
      <c r="Z5" s="1782"/>
      <c r="AA5" s="1782"/>
      <c r="AB5" s="1782"/>
      <c r="AC5" s="1782"/>
      <c r="AD5" s="1782"/>
      <c r="AE5" s="1782"/>
      <c r="AF5" s="1782"/>
      <c r="AG5" s="1782"/>
      <c r="AH5" s="1782"/>
      <c r="AI5" s="1817"/>
      <c r="AJ5" s="1142"/>
      <c r="AK5" s="1793" t="s">
        <v>622</v>
      </c>
      <c r="AL5" s="1821" t="s">
        <v>387</v>
      </c>
    </row>
    <row r="6" spans="1:38" s="13" customFormat="1" ht="42" customHeight="1" x14ac:dyDescent="0.2">
      <c r="A6" s="1343" t="s">
        <v>804</v>
      </c>
      <c r="B6" s="276" t="s">
        <v>808</v>
      </c>
      <c r="C6" s="1507" t="s">
        <v>1356</v>
      </c>
      <c r="D6" s="1808" t="s">
        <v>243</v>
      </c>
      <c r="E6" s="1809"/>
      <c r="F6" s="1809"/>
      <c r="G6" s="1809"/>
      <c r="H6" s="1809"/>
      <c r="I6" s="1810"/>
      <c r="J6" s="1738" t="s">
        <v>1276</v>
      </c>
      <c r="K6" s="1739"/>
      <c r="L6" s="1820" t="s">
        <v>1356</v>
      </c>
      <c r="M6" s="1820"/>
      <c r="O6" s="1799" t="s">
        <v>615</v>
      </c>
      <c r="P6" s="1800"/>
      <c r="Q6" s="1738"/>
      <c r="R6" s="1739"/>
      <c r="S6" s="1796" t="s">
        <v>616</v>
      </c>
      <c r="T6" s="1797"/>
      <c r="U6" s="1797"/>
      <c r="V6" s="1798"/>
      <c r="W6" s="1140"/>
      <c r="X6" s="1801"/>
      <c r="Y6" s="1803" t="s">
        <v>388</v>
      </c>
      <c r="Z6" s="1804"/>
      <c r="AA6" s="1804"/>
      <c r="AB6" s="1805"/>
      <c r="AC6" s="1806" t="s">
        <v>403</v>
      </c>
      <c r="AD6" s="1807"/>
      <c r="AE6" s="1141"/>
      <c r="AF6" s="1141"/>
      <c r="AG6" s="1813" t="s">
        <v>621</v>
      </c>
      <c r="AH6" s="1814"/>
      <c r="AI6" s="1815"/>
      <c r="AJ6" s="1143"/>
      <c r="AK6" s="1794"/>
      <c r="AL6" s="1761"/>
    </row>
    <row r="7" spans="1:38" s="13" customFormat="1" ht="12" x14ac:dyDescent="0.2">
      <c r="A7" s="32" t="s">
        <v>802</v>
      </c>
      <c r="B7" s="276"/>
      <c r="C7" s="1148" t="s">
        <v>76</v>
      </c>
      <c r="D7" s="1778" t="s">
        <v>77</v>
      </c>
      <c r="E7" s="1778"/>
      <c r="F7" s="1778" t="s">
        <v>76</v>
      </c>
      <c r="G7" s="1778"/>
      <c r="H7" s="1737" t="s">
        <v>78</v>
      </c>
      <c r="I7" s="1737"/>
      <c r="J7" s="1737" t="s">
        <v>77</v>
      </c>
      <c r="K7" s="1737"/>
      <c r="L7" s="1737" t="s">
        <v>76</v>
      </c>
      <c r="M7" s="1737"/>
      <c r="N7" s="1374" t="s">
        <v>78</v>
      </c>
      <c r="O7" s="1374" t="s">
        <v>78</v>
      </c>
      <c r="P7" s="1148" t="s">
        <v>80</v>
      </c>
      <c r="Q7" s="1818" t="s">
        <v>81</v>
      </c>
      <c r="R7" s="1819"/>
      <c r="S7" s="1349" t="s">
        <v>77</v>
      </c>
      <c r="T7" s="1349" t="s">
        <v>76</v>
      </c>
      <c r="U7" s="1349" t="s">
        <v>78</v>
      </c>
      <c r="V7" s="1349" t="s">
        <v>80</v>
      </c>
      <c r="W7" s="1349" t="s">
        <v>81</v>
      </c>
      <c r="X7" s="1801"/>
      <c r="Y7" s="1375" t="s">
        <v>77</v>
      </c>
      <c r="Z7" s="1375" t="s">
        <v>76</v>
      </c>
      <c r="AA7" s="1375" t="s">
        <v>76</v>
      </c>
      <c r="AB7" s="1375" t="s">
        <v>78</v>
      </c>
      <c r="AC7" s="1375" t="s">
        <v>77</v>
      </c>
      <c r="AD7" s="1375" t="s">
        <v>76</v>
      </c>
      <c r="AE7" s="1349" t="s">
        <v>81</v>
      </c>
      <c r="AF7" s="1349" t="s">
        <v>81</v>
      </c>
      <c r="AG7" s="1349" t="s">
        <v>77</v>
      </c>
      <c r="AH7" s="1349" t="s">
        <v>76</v>
      </c>
      <c r="AI7" s="1349" t="s">
        <v>78</v>
      </c>
      <c r="AJ7" s="1123" t="s">
        <v>81</v>
      </c>
      <c r="AK7" s="1794"/>
      <c r="AL7" s="1761"/>
    </row>
    <row r="8" spans="1:38" s="13" customFormat="1" ht="10.5" customHeight="1" x14ac:dyDescent="0.2">
      <c r="A8" s="903" t="s">
        <v>1210</v>
      </c>
      <c r="B8" s="1277"/>
      <c r="C8" s="1508" t="s">
        <v>1357</v>
      </c>
      <c r="D8" s="1382" t="s">
        <v>1211</v>
      </c>
      <c r="E8" s="1293" t="s">
        <v>1279</v>
      </c>
      <c r="F8" s="1293" t="s">
        <v>1279</v>
      </c>
      <c r="G8" s="1294"/>
      <c r="H8" s="1295"/>
      <c r="I8" s="1296"/>
      <c r="J8" s="1295"/>
      <c r="K8" s="1295" t="s">
        <v>1277</v>
      </c>
      <c r="L8" s="1295"/>
      <c r="M8" s="1508" t="s">
        <v>1357</v>
      </c>
      <c r="N8" s="1294"/>
      <c r="O8" s="1294"/>
      <c r="P8" s="1297" t="s">
        <v>1212</v>
      </c>
      <c r="Q8" s="1349"/>
      <c r="R8" s="1350"/>
      <c r="S8" s="1349"/>
      <c r="T8" s="1286"/>
      <c r="U8" s="1287"/>
      <c r="V8" s="1287"/>
      <c r="W8" s="1287"/>
      <c r="X8" s="1801"/>
      <c r="Y8" s="1294" t="s">
        <v>1213</v>
      </c>
      <c r="Z8" s="1298" t="s">
        <v>1214</v>
      </c>
      <c r="AA8" s="1299"/>
      <c r="AB8" s="1299" t="s">
        <v>1216</v>
      </c>
      <c r="AC8" s="1299" t="s">
        <v>1215</v>
      </c>
      <c r="AD8" s="1299" t="s">
        <v>1215</v>
      </c>
      <c r="AE8" s="1287"/>
      <c r="AF8" s="1287"/>
      <c r="AG8" s="1349"/>
      <c r="AH8" s="1286"/>
      <c r="AI8" s="1287"/>
      <c r="AJ8" s="1287"/>
      <c r="AK8" s="1794"/>
      <c r="AL8" s="1761"/>
    </row>
    <row r="9" spans="1:38" s="13" customFormat="1" ht="12" x14ac:dyDescent="0.2">
      <c r="A9" s="434" t="s">
        <v>428</v>
      </c>
      <c r="B9" s="268"/>
      <c r="C9" s="615" t="s">
        <v>1358</v>
      </c>
      <c r="D9" s="1383" t="s">
        <v>789</v>
      </c>
      <c r="E9" s="977" t="s">
        <v>1280</v>
      </c>
      <c r="F9" s="977" t="s">
        <v>1281</v>
      </c>
      <c r="G9" s="617"/>
      <c r="H9" s="613"/>
      <c r="I9" s="614"/>
      <c r="J9" s="612"/>
      <c r="K9" s="1244" t="s">
        <v>789</v>
      </c>
      <c r="L9" s="612"/>
      <c r="M9" s="1244" t="s">
        <v>789</v>
      </c>
      <c r="N9" s="615"/>
      <c r="O9" s="615" t="s">
        <v>627</v>
      </c>
      <c r="P9" s="1244" t="s">
        <v>1306</v>
      </c>
      <c r="Q9" s="612"/>
      <c r="R9" s="612"/>
      <c r="S9" s="611" t="s">
        <v>624</v>
      </c>
      <c r="T9" s="608" t="s">
        <v>625</v>
      </c>
      <c r="U9" s="8" t="s">
        <v>626</v>
      </c>
      <c r="V9" s="8" t="s">
        <v>626</v>
      </c>
      <c r="W9" s="8"/>
      <c r="X9" s="1802"/>
      <c r="Y9" s="1244" t="s">
        <v>1282</v>
      </c>
      <c r="Z9" s="1244" t="s">
        <v>1282</v>
      </c>
      <c r="AA9" s="1373" t="s">
        <v>1145</v>
      </c>
      <c r="AB9" s="1244" t="s">
        <v>1282</v>
      </c>
      <c r="AC9" s="1244" t="s">
        <v>1282</v>
      </c>
      <c r="AD9" s="1244" t="s">
        <v>1282</v>
      </c>
      <c r="AE9" s="978"/>
      <c r="AF9" s="978"/>
      <c r="AG9" s="611" t="s">
        <v>624</v>
      </c>
      <c r="AH9" s="608" t="s">
        <v>625</v>
      </c>
      <c r="AI9" s="8" t="s">
        <v>626</v>
      </c>
      <c r="AJ9" s="8" t="s">
        <v>626</v>
      </c>
      <c r="AK9" s="1795"/>
      <c r="AL9" s="1762"/>
    </row>
    <row r="10" spans="1:38" s="13" customFormat="1" ht="11.25" hidden="1" x14ac:dyDescent="0.2">
      <c r="A10" s="621">
        <v>1</v>
      </c>
      <c r="B10" s="622" t="s">
        <v>623</v>
      </c>
      <c r="C10" s="622">
        <v>3</v>
      </c>
      <c r="D10" s="622">
        <v>4</v>
      </c>
      <c r="E10" s="622">
        <v>5</v>
      </c>
      <c r="F10" s="622">
        <v>6</v>
      </c>
      <c r="G10" s="622">
        <v>7</v>
      </c>
      <c r="H10" s="622">
        <v>8</v>
      </c>
      <c r="I10" s="622">
        <v>9</v>
      </c>
      <c r="J10" s="622">
        <v>10</v>
      </c>
      <c r="K10" s="622">
        <v>11</v>
      </c>
      <c r="L10" s="622">
        <v>12</v>
      </c>
      <c r="M10" s="622">
        <v>13</v>
      </c>
      <c r="N10" s="622">
        <v>14</v>
      </c>
      <c r="O10" s="622">
        <v>15</v>
      </c>
      <c r="P10" s="622">
        <v>16</v>
      </c>
      <c r="Q10" s="622">
        <v>12</v>
      </c>
      <c r="R10" s="622">
        <v>13</v>
      </c>
      <c r="S10" s="622">
        <v>17</v>
      </c>
      <c r="T10" s="622">
        <v>18</v>
      </c>
      <c r="U10" s="622">
        <v>19</v>
      </c>
      <c r="V10" s="622">
        <v>19</v>
      </c>
      <c r="W10" s="622">
        <v>19</v>
      </c>
      <c r="X10" s="960">
        <v>20</v>
      </c>
      <c r="Y10" s="622">
        <v>21</v>
      </c>
      <c r="Z10" s="622">
        <v>22</v>
      </c>
      <c r="AA10" s="622">
        <v>23</v>
      </c>
      <c r="AB10" s="622">
        <v>23</v>
      </c>
      <c r="AC10" s="622">
        <v>24</v>
      </c>
      <c r="AD10" s="622">
        <v>25</v>
      </c>
      <c r="AE10" s="622">
        <v>25</v>
      </c>
      <c r="AF10" s="622">
        <v>25</v>
      </c>
      <c r="AG10" s="622">
        <v>26</v>
      </c>
      <c r="AH10" s="622">
        <v>27</v>
      </c>
      <c r="AI10" s="622">
        <v>28</v>
      </c>
      <c r="AJ10" s="622">
        <v>28</v>
      </c>
      <c r="AK10" s="962">
        <v>29</v>
      </c>
      <c r="AL10" s="622">
        <v>30</v>
      </c>
    </row>
    <row r="11" spans="1:38" ht="12.75" customHeight="1" x14ac:dyDescent="0.2">
      <c r="A11" s="1560">
        <v>211</v>
      </c>
      <c r="B11" s="1561">
        <v>111</v>
      </c>
      <c r="C11" s="1562">
        <f>'НЗ 2-экз'!C1431</f>
        <v>0</v>
      </c>
      <c r="D11" s="1562">
        <f>'НЗ 2-экз'!D1431</f>
        <v>0</v>
      </c>
      <c r="E11" s="1623">
        <f>'НЗ 2-экз'!E1431</f>
        <v>11727297.390000001</v>
      </c>
      <c r="F11" s="1623">
        <f>'НЗ 2-экз'!F1431</f>
        <v>31193192.519999996</v>
      </c>
      <c r="G11" s="1623">
        <f>'НЗ 2-экз'!G1431</f>
        <v>0</v>
      </c>
      <c r="H11" s="1623">
        <f>'НЗ 2-экз'!H1431</f>
        <v>0</v>
      </c>
      <c r="I11" s="1623">
        <f>'НЗ 2-экз'!I1431</f>
        <v>0</v>
      </c>
      <c r="J11" s="1623">
        <f>'НЗ 2-экз'!J1431</f>
        <v>0</v>
      </c>
      <c r="K11" s="1623">
        <f>'НЗ 2-экз'!K1431</f>
        <v>0</v>
      </c>
      <c r="L11" s="1623">
        <f>'НЗ 2-экз'!L1431</f>
        <v>0</v>
      </c>
      <c r="M11" s="1623">
        <f>'НЗ 2-экз'!M1431</f>
        <v>0</v>
      </c>
      <c r="N11" s="1623">
        <f>'НЗ 2-экз'!N1431</f>
        <v>0</v>
      </c>
      <c r="O11" s="1623">
        <f>'НЗ 2-экз'!O1431</f>
        <v>0</v>
      </c>
      <c r="P11" s="1623">
        <f>'НЗ 2-экз'!P1431</f>
        <v>0</v>
      </c>
      <c r="Q11" s="1623">
        <f>'НЗ 2-экз'!Q1431</f>
        <v>0</v>
      </c>
      <c r="R11" s="1623">
        <f>'НЗ 2-экз'!R1431</f>
        <v>0</v>
      </c>
      <c r="S11" s="1624">
        <f>'НЗ 2-экз'!S1431</f>
        <v>11727297.390000001</v>
      </c>
      <c r="T11" s="1624">
        <f>'НЗ 2-экз'!T1431</f>
        <v>31193192.519999996</v>
      </c>
      <c r="U11" s="1624">
        <f>'НЗ 2-экз'!U1431</f>
        <v>0</v>
      </c>
      <c r="V11" s="1624">
        <f>'НЗ 2-экз'!V1431</f>
        <v>0</v>
      </c>
      <c r="W11" s="1624">
        <f>'НЗ 2-экз'!W1431</f>
        <v>0</v>
      </c>
      <c r="X11" s="1625">
        <f>S11+T11+U11+V11+W11</f>
        <v>42920489.909999996</v>
      </c>
      <c r="Y11" s="1626">
        <f>'НЗ 2-экз'!Y1431</f>
        <v>0</v>
      </c>
      <c r="Z11" s="1626">
        <f>'НЗ 2-экз'!Z1431</f>
        <v>1802577.3900000001</v>
      </c>
      <c r="AA11" s="1626">
        <f>'НЗ 2-экз'!AA1431</f>
        <v>0</v>
      </c>
      <c r="AB11" s="1626">
        <f>'НЗ 2-экз'!AB1431</f>
        <v>243823.09</v>
      </c>
      <c r="AC11" s="1626">
        <f>'НЗ 2-экз'!AC1431</f>
        <v>0</v>
      </c>
      <c r="AD11" s="1626">
        <f>'НЗ 2-экз'!AD1431</f>
        <v>1661284.21</v>
      </c>
      <c r="AE11" s="1626">
        <f>'НЗ 2-экз'!AE1431</f>
        <v>0</v>
      </c>
      <c r="AF11" s="1626">
        <f>'НЗ 2-экз'!AF1431</f>
        <v>0</v>
      </c>
      <c r="AG11" s="1627">
        <f>'НЗ 2-экз'!AG1431</f>
        <v>0</v>
      </c>
      <c r="AH11" s="1627">
        <f>'НЗ 2-экз'!AH1431</f>
        <v>3463861.5999999996</v>
      </c>
      <c r="AI11" s="1627">
        <f>'НЗ 2-экз'!AI1431</f>
        <v>243823.09</v>
      </c>
      <c r="AJ11" s="1627">
        <f>'НЗ 2-экз'!AJ1431</f>
        <v>0</v>
      </c>
      <c r="AK11" s="1628">
        <f>AG11+AH11+AI11+AJ11</f>
        <v>3707684.6899999995</v>
      </c>
      <c r="AL11" s="1629">
        <f t="shared" ref="AL11:AL65" si="0">C11+X11+AK11</f>
        <v>46628174.599999994</v>
      </c>
    </row>
    <row r="12" spans="1:38" ht="15" x14ac:dyDescent="0.2">
      <c r="A12" s="1560">
        <v>212</v>
      </c>
      <c r="B12" s="1561">
        <v>112</v>
      </c>
      <c r="C12" s="1562">
        <f>'НЗ 2-экз'!C1432</f>
        <v>0</v>
      </c>
      <c r="D12" s="1562">
        <f>'НЗ 2-экз'!D1432</f>
        <v>0</v>
      </c>
      <c r="E12" s="1623">
        <f>'НЗ 2-экз'!E1432</f>
        <v>0</v>
      </c>
      <c r="F12" s="1623">
        <f>'НЗ 2-экз'!F1432</f>
        <v>79550.14</v>
      </c>
      <c r="G12" s="1623">
        <f>'НЗ 2-экз'!G1432</f>
        <v>0</v>
      </c>
      <c r="H12" s="1623">
        <f>'НЗ 2-экз'!H1432</f>
        <v>0</v>
      </c>
      <c r="I12" s="1623">
        <f>'НЗ 2-экз'!I1432</f>
        <v>0</v>
      </c>
      <c r="J12" s="1623">
        <f>'НЗ 2-экз'!J1432</f>
        <v>0</v>
      </c>
      <c r="K12" s="1623">
        <f>'НЗ 2-экз'!K1432</f>
        <v>0</v>
      </c>
      <c r="L12" s="1623">
        <f>'НЗ 2-экз'!L1432</f>
        <v>0</v>
      </c>
      <c r="M12" s="1623">
        <f>'НЗ 2-экз'!M1432</f>
        <v>0</v>
      </c>
      <c r="N12" s="1623">
        <f>'НЗ 2-экз'!N1432</f>
        <v>0</v>
      </c>
      <c r="O12" s="1623">
        <f>'НЗ 2-экз'!O1432</f>
        <v>0</v>
      </c>
      <c r="P12" s="1623">
        <f>'НЗ 2-экз'!P1432</f>
        <v>0</v>
      </c>
      <c r="Q12" s="1623">
        <f>'НЗ 2-экз'!Q1432</f>
        <v>0</v>
      </c>
      <c r="R12" s="1623">
        <f>'НЗ 2-экз'!R1432</f>
        <v>0</v>
      </c>
      <c r="S12" s="1624">
        <f>'НЗ 2-экз'!S1432</f>
        <v>0</v>
      </c>
      <c r="T12" s="1624">
        <f>'НЗ 2-экз'!T1432</f>
        <v>79550.14</v>
      </c>
      <c r="U12" s="1624">
        <f>'НЗ 2-экз'!U1432</f>
        <v>0</v>
      </c>
      <c r="V12" s="1624">
        <f>'НЗ 2-экз'!V1432</f>
        <v>0</v>
      </c>
      <c r="W12" s="1624">
        <f>'НЗ 2-экз'!W1432</f>
        <v>0</v>
      </c>
      <c r="X12" s="1625">
        <f t="shared" ref="X12:X66" si="1">S12+T12+U12+V12+W12</f>
        <v>79550.14</v>
      </c>
      <c r="Y12" s="1626">
        <f>'НЗ 2-экз'!Y1432</f>
        <v>0</v>
      </c>
      <c r="Z12" s="1626">
        <f>'НЗ 2-экз'!Z1432</f>
        <v>0</v>
      </c>
      <c r="AA12" s="1626">
        <f>'НЗ 2-экз'!AA1432</f>
        <v>0</v>
      </c>
      <c r="AB12" s="1626">
        <f>'НЗ 2-экз'!AB1432</f>
        <v>0</v>
      </c>
      <c r="AC12" s="1626">
        <f>'НЗ 2-экз'!AC1432</f>
        <v>0</v>
      </c>
      <c r="AD12" s="1626">
        <f>'НЗ 2-экз'!AD1432</f>
        <v>0</v>
      </c>
      <c r="AE12" s="1626">
        <f>'НЗ 2-экз'!AE1432</f>
        <v>0</v>
      </c>
      <c r="AF12" s="1626">
        <f>'НЗ 2-экз'!AF1432</f>
        <v>0</v>
      </c>
      <c r="AG12" s="1627">
        <f>'НЗ 2-экз'!AG1432</f>
        <v>0</v>
      </c>
      <c r="AH12" s="1627">
        <f>'НЗ 2-экз'!AH1432</f>
        <v>0</v>
      </c>
      <c r="AI12" s="1627">
        <f>'НЗ 2-экз'!AI1432</f>
        <v>0</v>
      </c>
      <c r="AJ12" s="1627">
        <f>'НЗ 2-экз'!AJ1432</f>
        <v>0</v>
      </c>
      <c r="AK12" s="1628">
        <f t="shared" ref="AK12:AK64" si="2">AG12+AH12+AI12+AJ12</f>
        <v>0</v>
      </c>
      <c r="AL12" s="1629">
        <f t="shared" si="0"/>
        <v>79550.14</v>
      </c>
    </row>
    <row r="13" spans="1:38" ht="15" x14ac:dyDescent="0.2">
      <c r="A13" s="1563">
        <v>213</v>
      </c>
      <c r="B13" s="1564">
        <v>119</v>
      </c>
      <c r="C13" s="1562">
        <f>'НЗ 2-экз'!C1433</f>
        <v>0</v>
      </c>
      <c r="D13" s="1562">
        <f>'НЗ 2-экз'!D1433</f>
        <v>0</v>
      </c>
      <c r="E13" s="1623">
        <f>'НЗ 2-экз'!E1433</f>
        <v>2393453.1800000002</v>
      </c>
      <c r="F13" s="1623">
        <f>'НЗ 2-экз'!F1433</f>
        <v>8789953.5500000007</v>
      </c>
      <c r="G13" s="1623">
        <f>'НЗ 2-экз'!G1433</f>
        <v>0</v>
      </c>
      <c r="H13" s="1623">
        <f>'НЗ 2-экз'!H1433</f>
        <v>0</v>
      </c>
      <c r="I13" s="1623">
        <f>'НЗ 2-экз'!I1433</f>
        <v>0</v>
      </c>
      <c r="J13" s="1623">
        <f>'НЗ 2-экз'!J1433</f>
        <v>0</v>
      </c>
      <c r="K13" s="1623">
        <f>'НЗ 2-экз'!K1433</f>
        <v>0</v>
      </c>
      <c r="L13" s="1623">
        <f>'НЗ 2-экз'!L1433</f>
        <v>0</v>
      </c>
      <c r="M13" s="1623">
        <f>'НЗ 2-экз'!M1433</f>
        <v>0</v>
      </c>
      <c r="N13" s="1623">
        <f>'НЗ 2-экз'!N1433</f>
        <v>0</v>
      </c>
      <c r="O13" s="1623">
        <f>'НЗ 2-экз'!O1433</f>
        <v>0</v>
      </c>
      <c r="P13" s="1623">
        <f>'НЗ 2-экз'!P1433</f>
        <v>0</v>
      </c>
      <c r="Q13" s="1623">
        <f>'НЗ 2-экз'!Q1433</f>
        <v>0</v>
      </c>
      <c r="R13" s="1623">
        <f>'НЗ 2-экз'!R1433</f>
        <v>0</v>
      </c>
      <c r="S13" s="1624">
        <f>'НЗ 2-экз'!S1433</f>
        <v>2393453.1800000002</v>
      </c>
      <c r="T13" s="1624">
        <f>'НЗ 2-экз'!T1433</f>
        <v>8789953.5500000007</v>
      </c>
      <c r="U13" s="1624">
        <f>'НЗ 2-экз'!U1433</f>
        <v>0</v>
      </c>
      <c r="V13" s="1624">
        <f>'НЗ 2-экз'!V1433</f>
        <v>0</v>
      </c>
      <c r="W13" s="1624">
        <f>'НЗ 2-экз'!W1433</f>
        <v>0</v>
      </c>
      <c r="X13" s="1625">
        <f t="shared" si="1"/>
        <v>11183406.73</v>
      </c>
      <c r="Y13" s="1626">
        <f>'НЗ 2-экз'!Y1433</f>
        <v>0</v>
      </c>
      <c r="Z13" s="1626">
        <f>'НЗ 2-экз'!Z1433</f>
        <v>719492.33000000007</v>
      </c>
      <c r="AA13" s="1626">
        <f>'НЗ 2-экз'!AA1433</f>
        <v>0</v>
      </c>
      <c r="AB13" s="1626">
        <f>'НЗ 2-экз'!AB1433</f>
        <v>93816.91</v>
      </c>
      <c r="AC13" s="1626">
        <f>'НЗ 2-экз'!AC1433</f>
        <v>0</v>
      </c>
      <c r="AD13" s="1626">
        <f>'НЗ 2-экз'!AD1433</f>
        <v>548896.36</v>
      </c>
      <c r="AE13" s="1626">
        <f>'НЗ 2-экз'!AE1433</f>
        <v>0</v>
      </c>
      <c r="AF13" s="1626">
        <f>'НЗ 2-экз'!AF1433</f>
        <v>0</v>
      </c>
      <c r="AG13" s="1627">
        <f>'НЗ 2-экз'!AG1433</f>
        <v>0</v>
      </c>
      <c r="AH13" s="1627">
        <f>'НЗ 2-экз'!AH1433</f>
        <v>1268388.69</v>
      </c>
      <c r="AI13" s="1627">
        <f>'НЗ 2-экз'!AI1433</f>
        <v>93816.91</v>
      </c>
      <c r="AJ13" s="1627">
        <f>'НЗ 2-экз'!AJ1433</f>
        <v>0</v>
      </c>
      <c r="AK13" s="1628">
        <f t="shared" si="2"/>
        <v>1362205.5999999999</v>
      </c>
      <c r="AL13" s="1629">
        <f t="shared" si="0"/>
        <v>12545612.33</v>
      </c>
    </row>
    <row r="14" spans="1:38" ht="15" x14ac:dyDescent="0.2">
      <c r="A14" s="1563">
        <v>214</v>
      </c>
      <c r="B14" s="1565">
        <v>112</v>
      </c>
      <c r="C14" s="1562">
        <f>'НЗ 2-экз'!C1434</f>
        <v>0</v>
      </c>
      <c r="D14" s="1562">
        <f>'НЗ 2-экз'!D1434</f>
        <v>0</v>
      </c>
      <c r="E14" s="1623">
        <f>'НЗ 2-экз'!E1434</f>
        <v>0</v>
      </c>
      <c r="F14" s="1623">
        <f>'НЗ 2-экз'!F1434</f>
        <v>0</v>
      </c>
      <c r="G14" s="1623">
        <f>'НЗ 2-экз'!G1434</f>
        <v>0</v>
      </c>
      <c r="H14" s="1623">
        <f>'НЗ 2-экз'!H1434</f>
        <v>0</v>
      </c>
      <c r="I14" s="1623">
        <f>'НЗ 2-экз'!I1434</f>
        <v>0</v>
      </c>
      <c r="J14" s="1623">
        <f>'НЗ 2-экз'!J1434</f>
        <v>0</v>
      </c>
      <c r="K14" s="1623">
        <f>'НЗ 2-экз'!K1434</f>
        <v>0</v>
      </c>
      <c r="L14" s="1623">
        <f>'НЗ 2-экз'!L1434</f>
        <v>0</v>
      </c>
      <c r="M14" s="1623">
        <f>'НЗ 2-экз'!M1434</f>
        <v>0</v>
      </c>
      <c r="N14" s="1623">
        <f>'НЗ 2-экз'!N1434</f>
        <v>0</v>
      </c>
      <c r="O14" s="1623">
        <f>'НЗ 2-экз'!O1434</f>
        <v>0</v>
      </c>
      <c r="P14" s="1623">
        <f>'НЗ 2-экз'!P1434</f>
        <v>0</v>
      </c>
      <c r="Q14" s="1623">
        <f>'НЗ 2-экз'!Q1434</f>
        <v>0</v>
      </c>
      <c r="R14" s="1623">
        <f>'НЗ 2-экз'!R1434</f>
        <v>0</v>
      </c>
      <c r="S14" s="1624">
        <f>'НЗ 2-экз'!S1434</f>
        <v>0</v>
      </c>
      <c r="T14" s="1624">
        <f>'НЗ 2-экз'!T1434</f>
        <v>0</v>
      </c>
      <c r="U14" s="1624">
        <f>'НЗ 2-экз'!U1434</f>
        <v>0</v>
      </c>
      <c r="V14" s="1624">
        <f>'НЗ 2-экз'!V1434</f>
        <v>0</v>
      </c>
      <c r="W14" s="1624">
        <f>'НЗ 2-экз'!W1434</f>
        <v>0</v>
      </c>
      <c r="X14" s="1625">
        <f>S14+T14+U14+V14+W14</f>
        <v>0</v>
      </c>
      <c r="Y14" s="1626">
        <f>'НЗ 2-экз'!Y1434</f>
        <v>0</v>
      </c>
      <c r="Z14" s="1626">
        <f>'НЗ 2-экз'!Z1434</f>
        <v>0</v>
      </c>
      <c r="AA14" s="1626">
        <f>'НЗ 2-экз'!AA1434</f>
        <v>0</v>
      </c>
      <c r="AB14" s="1626">
        <f>'НЗ 2-экз'!AB1434</f>
        <v>0</v>
      </c>
      <c r="AC14" s="1626">
        <f>'НЗ 2-экз'!AC1434</f>
        <v>0</v>
      </c>
      <c r="AD14" s="1626">
        <f>'НЗ 2-экз'!AD1434</f>
        <v>0</v>
      </c>
      <c r="AE14" s="1626">
        <f>'НЗ 2-экз'!AE1434</f>
        <v>0</v>
      </c>
      <c r="AF14" s="1626">
        <f>'НЗ 2-экз'!AF1434</f>
        <v>0</v>
      </c>
      <c r="AG14" s="1627">
        <f>'НЗ 2-экз'!AG1434</f>
        <v>0</v>
      </c>
      <c r="AH14" s="1627">
        <f>'НЗ 2-экз'!AH1434</f>
        <v>0</v>
      </c>
      <c r="AI14" s="1627">
        <f>'НЗ 2-экз'!AI1434</f>
        <v>0</v>
      </c>
      <c r="AJ14" s="1627">
        <f>'НЗ 2-экз'!AJ1434</f>
        <v>0</v>
      </c>
      <c r="AK14" s="1628">
        <f>AG14+AH14+AI14+AJ14</f>
        <v>0</v>
      </c>
      <c r="AL14" s="1629">
        <f>C14+X14+AK14</f>
        <v>0</v>
      </c>
    </row>
    <row r="15" spans="1:38" ht="15" x14ac:dyDescent="0.2">
      <c r="A15" s="1560">
        <v>221</v>
      </c>
      <c r="B15" s="1561">
        <v>244</v>
      </c>
      <c r="C15" s="1562">
        <f>'НЗ 2-экз'!C1435</f>
        <v>0</v>
      </c>
      <c r="D15" s="1562">
        <f>'НЗ 2-экз'!D1435</f>
        <v>0</v>
      </c>
      <c r="E15" s="1623">
        <f>'НЗ 2-экз'!E1435</f>
        <v>40972.85</v>
      </c>
      <c r="F15" s="1623">
        <f>'НЗ 2-экз'!F1435</f>
        <v>12000</v>
      </c>
      <c r="G15" s="1623">
        <f>'НЗ 2-экз'!G1435</f>
        <v>0</v>
      </c>
      <c r="H15" s="1623">
        <f>'НЗ 2-экз'!H1435</f>
        <v>0</v>
      </c>
      <c r="I15" s="1623">
        <f>'НЗ 2-экз'!I1435</f>
        <v>0</v>
      </c>
      <c r="J15" s="1623">
        <f>'НЗ 2-экз'!J1435</f>
        <v>0</v>
      </c>
      <c r="K15" s="1623">
        <f>'НЗ 2-экз'!K1435</f>
        <v>0</v>
      </c>
      <c r="L15" s="1623">
        <f>'НЗ 2-экз'!L1435</f>
        <v>0</v>
      </c>
      <c r="M15" s="1623">
        <f>'НЗ 2-экз'!M1435</f>
        <v>0</v>
      </c>
      <c r="N15" s="1623">
        <f>'НЗ 2-экз'!N1435</f>
        <v>0</v>
      </c>
      <c r="O15" s="1623">
        <f>'НЗ 2-экз'!O1435</f>
        <v>0</v>
      </c>
      <c r="P15" s="1623">
        <f>'НЗ 2-экз'!P1435</f>
        <v>0</v>
      </c>
      <c r="Q15" s="1623">
        <f>'НЗ 2-экз'!Q1435</f>
        <v>0</v>
      </c>
      <c r="R15" s="1623">
        <f>'НЗ 2-экз'!R1435</f>
        <v>0</v>
      </c>
      <c r="S15" s="1624">
        <f>'НЗ 2-экз'!S1435</f>
        <v>40972.85</v>
      </c>
      <c r="T15" s="1624">
        <f>'НЗ 2-экз'!T1435</f>
        <v>12000</v>
      </c>
      <c r="U15" s="1624">
        <f>'НЗ 2-экз'!U1435</f>
        <v>0</v>
      </c>
      <c r="V15" s="1624">
        <f>'НЗ 2-экз'!V1435</f>
        <v>0</v>
      </c>
      <c r="W15" s="1624">
        <f>'НЗ 2-экз'!W1435</f>
        <v>0</v>
      </c>
      <c r="X15" s="1625">
        <f t="shared" si="1"/>
        <v>52972.85</v>
      </c>
      <c r="Y15" s="1626">
        <f>'НЗ 2-экз'!Y1435</f>
        <v>0</v>
      </c>
      <c r="Z15" s="1626">
        <f>'НЗ 2-экз'!Z1435</f>
        <v>0</v>
      </c>
      <c r="AA15" s="1626">
        <f>'НЗ 2-экз'!AA1435</f>
        <v>0</v>
      </c>
      <c r="AB15" s="1626">
        <f>'НЗ 2-экз'!AB1435</f>
        <v>0</v>
      </c>
      <c r="AC15" s="1626">
        <f>'НЗ 2-экз'!AC1435</f>
        <v>0</v>
      </c>
      <c r="AD15" s="1626">
        <f>'НЗ 2-экз'!AD1435</f>
        <v>0</v>
      </c>
      <c r="AE15" s="1626">
        <f>'НЗ 2-экз'!AE1435</f>
        <v>0</v>
      </c>
      <c r="AF15" s="1626">
        <f>'НЗ 2-экз'!AF1435</f>
        <v>0</v>
      </c>
      <c r="AG15" s="1627">
        <f>'НЗ 2-экз'!AG1435</f>
        <v>0</v>
      </c>
      <c r="AH15" s="1627">
        <f>'НЗ 2-экз'!AH1435</f>
        <v>0</v>
      </c>
      <c r="AI15" s="1627">
        <f>'НЗ 2-экз'!AI1435</f>
        <v>0</v>
      </c>
      <c r="AJ15" s="1627">
        <f>'НЗ 2-экз'!AJ1435</f>
        <v>0</v>
      </c>
      <c r="AK15" s="1628">
        <f t="shared" si="2"/>
        <v>0</v>
      </c>
      <c r="AL15" s="1629">
        <f t="shared" si="0"/>
        <v>52972.85</v>
      </c>
    </row>
    <row r="16" spans="1:38" ht="15" x14ac:dyDescent="0.2">
      <c r="A16" s="1566">
        <v>222</v>
      </c>
      <c r="B16" s="1565"/>
      <c r="C16" s="1562">
        <f>'НЗ 2-экз'!C1436</f>
        <v>0</v>
      </c>
      <c r="D16" s="1562">
        <f>'НЗ 2-экз'!D1436</f>
        <v>0</v>
      </c>
      <c r="E16" s="1623">
        <f>'НЗ 2-экз'!E1436</f>
        <v>0</v>
      </c>
      <c r="F16" s="1623">
        <f>'НЗ 2-экз'!F1436</f>
        <v>0</v>
      </c>
      <c r="G16" s="1623">
        <f>'НЗ 2-экз'!G1436</f>
        <v>0</v>
      </c>
      <c r="H16" s="1623">
        <f>'НЗ 2-экз'!H1436</f>
        <v>0</v>
      </c>
      <c r="I16" s="1623">
        <f>'НЗ 2-экз'!I1436</f>
        <v>0</v>
      </c>
      <c r="J16" s="1623">
        <f>'НЗ 2-экз'!J1436</f>
        <v>0</v>
      </c>
      <c r="K16" s="1623">
        <f>'НЗ 2-экз'!K1436</f>
        <v>0</v>
      </c>
      <c r="L16" s="1623">
        <f>'НЗ 2-экз'!L1436</f>
        <v>0</v>
      </c>
      <c r="M16" s="1623">
        <f>'НЗ 2-экз'!M1436</f>
        <v>0</v>
      </c>
      <c r="N16" s="1623">
        <f>'НЗ 2-экз'!N1436</f>
        <v>0</v>
      </c>
      <c r="O16" s="1623">
        <f>'НЗ 2-экз'!O1436</f>
        <v>0</v>
      </c>
      <c r="P16" s="1623">
        <f>'НЗ 2-экз'!P1436</f>
        <v>0</v>
      </c>
      <c r="Q16" s="1623">
        <f>'НЗ 2-экз'!Q1436</f>
        <v>0</v>
      </c>
      <c r="R16" s="1623">
        <f>'НЗ 2-экз'!R1436</f>
        <v>0</v>
      </c>
      <c r="S16" s="1624">
        <f>'НЗ 2-экз'!S1436</f>
        <v>0</v>
      </c>
      <c r="T16" s="1624">
        <f>'НЗ 2-экз'!T1436</f>
        <v>0</v>
      </c>
      <c r="U16" s="1624">
        <f>'НЗ 2-экз'!U1436</f>
        <v>0</v>
      </c>
      <c r="V16" s="1624">
        <f>'НЗ 2-экз'!V1436</f>
        <v>0</v>
      </c>
      <c r="W16" s="1624">
        <f>'НЗ 2-экз'!W1436</f>
        <v>0</v>
      </c>
      <c r="X16" s="1625">
        <f t="shared" si="1"/>
        <v>0</v>
      </c>
      <c r="Y16" s="1626">
        <f>'НЗ 2-экз'!Y1436</f>
        <v>0</v>
      </c>
      <c r="Z16" s="1626">
        <f>'НЗ 2-экз'!Z1436</f>
        <v>0</v>
      </c>
      <c r="AA16" s="1626">
        <f>'НЗ 2-экз'!AA1436</f>
        <v>0</v>
      </c>
      <c r="AB16" s="1626">
        <f>'НЗ 2-экз'!AB1436</f>
        <v>0</v>
      </c>
      <c r="AC16" s="1626">
        <f>'НЗ 2-экз'!AC1436</f>
        <v>0</v>
      </c>
      <c r="AD16" s="1626">
        <f>'НЗ 2-экз'!AD1436</f>
        <v>0</v>
      </c>
      <c r="AE16" s="1626">
        <f>'НЗ 2-экз'!AE1436</f>
        <v>0</v>
      </c>
      <c r="AF16" s="1626">
        <f>'НЗ 2-экз'!AF1436</f>
        <v>0</v>
      </c>
      <c r="AG16" s="1627">
        <f>'НЗ 2-экз'!AG1436</f>
        <v>0</v>
      </c>
      <c r="AH16" s="1627">
        <f>'НЗ 2-экз'!AH1436</f>
        <v>0</v>
      </c>
      <c r="AI16" s="1627">
        <f>'НЗ 2-экз'!AI1436</f>
        <v>0</v>
      </c>
      <c r="AJ16" s="1627">
        <f>'НЗ 2-экз'!AJ1436</f>
        <v>0</v>
      </c>
      <c r="AK16" s="1628">
        <f t="shared" si="2"/>
        <v>0</v>
      </c>
      <c r="AL16" s="1629">
        <f>C16+X16+AK16</f>
        <v>0</v>
      </c>
    </row>
    <row r="17" spans="1:38" ht="15" x14ac:dyDescent="0.2">
      <c r="A17" s="1567">
        <v>222</v>
      </c>
      <c r="B17" s="1565">
        <v>112</v>
      </c>
      <c r="C17" s="1562">
        <f>'НЗ 2-экз'!C1437</f>
        <v>0</v>
      </c>
      <c r="D17" s="1562">
        <f>'НЗ 2-экз'!D1437</f>
        <v>0</v>
      </c>
      <c r="E17" s="1623">
        <f>'НЗ 2-экз'!E1437</f>
        <v>0</v>
      </c>
      <c r="F17" s="1623">
        <f>'НЗ 2-экз'!F1437</f>
        <v>0</v>
      </c>
      <c r="G17" s="1623">
        <f>'НЗ 2-экз'!G1437</f>
        <v>0</v>
      </c>
      <c r="H17" s="1623">
        <f>'НЗ 2-экз'!H1437</f>
        <v>0</v>
      </c>
      <c r="I17" s="1623">
        <f>'НЗ 2-экз'!I1437</f>
        <v>0</v>
      </c>
      <c r="J17" s="1623">
        <f>'НЗ 2-экз'!J1437</f>
        <v>0</v>
      </c>
      <c r="K17" s="1623">
        <f>'НЗ 2-экз'!K1437</f>
        <v>0</v>
      </c>
      <c r="L17" s="1623">
        <f>'НЗ 2-экз'!L1437</f>
        <v>0</v>
      </c>
      <c r="M17" s="1623">
        <f>'НЗ 2-экз'!M1437</f>
        <v>0</v>
      </c>
      <c r="N17" s="1623">
        <f>'НЗ 2-экз'!N1437</f>
        <v>0</v>
      </c>
      <c r="O17" s="1623">
        <f>'НЗ 2-экз'!O1437</f>
        <v>0</v>
      </c>
      <c r="P17" s="1623">
        <f>'НЗ 2-экз'!P1437</f>
        <v>0</v>
      </c>
      <c r="Q17" s="1623">
        <f>'НЗ 2-экз'!Q1437</f>
        <v>0</v>
      </c>
      <c r="R17" s="1623">
        <f>'НЗ 2-экз'!R1437</f>
        <v>0</v>
      </c>
      <c r="S17" s="1624">
        <f>'НЗ 2-экз'!S1437</f>
        <v>0</v>
      </c>
      <c r="T17" s="1624">
        <f>'НЗ 2-экз'!T1437</f>
        <v>0</v>
      </c>
      <c r="U17" s="1624">
        <f>'НЗ 2-экз'!U1437</f>
        <v>0</v>
      </c>
      <c r="V17" s="1624">
        <f>'НЗ 2-экз'!V1437</f>
        <v>0</v>
      </c>
      <c r="W17" s="1624">
        <f>'НЗ 2-экз'!W1437</f>
        <v>0</v>
      </c>
      <c r="X17" s="1625">
        <f t="shared" si="1"/>
        <v>0</v>
      </c>
      <c r="Y17" s="1626">
        <f>'НЗ 2-экз'!Y1437</f>
        <v>0</v>
      </c>
      <c r="Z17" s="1626">
        <f>'НЗ 2-экз'!Z1437</f>
        <v>0</v>
      </c>
      <c r="AA17" s="1626">
        <f>'НЗ 2-экз'!AA1437</f>
        <v>0</v>
      </c>
      <c r="AB17" s="1626">
        <f>'НЗ 2-экз'!AB1437</f>
        <v>0</v>
      </c>
      <c r="AC17" s="1626">
        <f>'НЗ 2-экз'!AC1437</f>
        <v>0</v>
      </c>
      <c r="AD17" s="1626">
        <f>'НЗ 2-экз'!AD1437</f>
        <v>0</v>
      </c>
      <c r="AE17" s="1626">
        <f>'НЗ 2-экз'!AE1437</f>
        <v>0</v>
      </c>
      <c r="AF17" s="1626">
        <f>'НЗ 2-экз'!AF1437</f>
        <v>0</v>
      </c>
      <c r="AG17" s="1627">
        <f>'НЗ 2-экз'!AG1381</f>
        <v>0</v>
      </c>
      <c r="AH17" s="1627">
        <f>'НЗ 2-экз'!AH1381</f>
        <v>0</v>
      </c>
      <c r="AI17" s="1627">
        <f>'НЗ 2-экз'!AI1381</f>
        <v>0</v>
      </c>
      <c r="AJ17" s="1627">
        <f>'НЗ 2-экз'!AJ1381</f>
        <v>0</v>
      </c>
      <c r="AK17" s="1628">
        <f>AG17+AH17+AI17+AJ17</f>
        <v>0</v>
      </c>
      <c r="AL17" s="1629">
        <f>C17+X17+AK17</f>
        <v>0</v>
      </c>
    </row>
    <row r="18" spans="1:38" ht="15" x14ac:dyDescent="0.2">
      <c r="A18" s="1567">
        <v>222</v>
      </c>
      <c r="B18" s="1564">
        <v>244</v>
      </c>
      <c r="C18" s="1562">
        <f>'НЗ 2-экз'!C1438</f>
        <v>0</v>
      </c>
      <c r="D18" s="1562">
        <f>'НЗ 2-экз'!D1438</f>
        <v>0</v>
      </c>
      <c r="E18" s="1623">
        <f>'НЗ 2-экз'!E1438</f>
        <v>0</v>
      </c>
      <c r="F18" s="1623">
        <f>'НЗ 2-экз'!F1438</f>
        <v>0</v>
      </c>
      <c r="G18" s="1623">
        <f>'НЗ 2-экз'!G1438</f>
        <v>0</v>
      </c>
      <c r="H18" s="1623">
        <f>'НЗ 2-экз'!H1438</f>
        <v>0</v>
      </c>
      <c r="I18" s="1623">
        <f>'НЗ 2-экз'!I1438</f>
        <v>0</v>
      </c>
      <c r="J18" s="1623">
        <f>'НЗ 2-экз'!J1438</f>
        <v>0</v>
      </c>
      <c r="K18" s="1623">
        <f>'НЗ 2-экз'!K1438</f>
        <v>0</v>
      </c>
      <c r="L18" s="1623">
        <f>'НЗ 2-экз'!L1438</f>
        <v>0</v>
      </c>
      <c r="M18" s="1623">
        <f>'НЗ 2-экз'!M1438</f>
        <v>0</v>
      </c>
      <c r="N18" s="1623">
        <f>'НЗ 2-экз'!N1438</f>
        <v>0</v>
      </c>
      <c r="O18" s="1623">
        <f>'НЗ 2-экз'!O1438</f>
        <v>0</v>
      </c>
      <c r="P18" s="1623">
        <f>'НЗ 2-экз'!P1438</f>
        <v>0</v>
      </c>
      <c r="Q18" s="1623">
        <f>'НЗ 2-экз'!Q1438</f>
        <v>0</v>
      </c>
      <c r="R18" s="1623">
        <f>'НЗ 2-экз'!R1438</f>
        <v>0</v>
      </c>
      <c r="S18" s="1624">
        <f>'НЗ 2-экз'!S1438</f>
        <v>0</v>
      </c>
      <c r="T18" s="1624">
        <f>'НЗ 2-экз'!T1438</f>
        <v>0</v>
      </c>
      <c r="U18" s="1624">
        <f>'НЗ 2-экз'!U1438</f>
        <v>0</v>
      </c>
      <c r="V18" s="1624">
        <f>'НЗ 2-экз'!V1438</f>
        <v>0</v>
      </c>
      <c r="W18" s="1624">
        <f>'НЗ 2-экз'!W1438</f>
        <v>0</v>
      </c>
      <c r="X18" s="1625">
        <f t="shared" si="1"/>
        <v>0</v>
      </c>
      <c r="Y18" s="1626">
        <f>'НЗ 2-экз'!Y1438</f>
        <v>0</v>
      </c>
      <c r="Z18" s="1626">
        <f>'НЗ 2-экз'!Z1438</f>
        <v>0</v>
      </c>
      <c r="AA18" s="1626">
        <f>'НЗ 2-экз'!AA1438</f>
        <v>0</v>
      </c>
      <c r="AB18" s="1626">
        <f>'НЗ 2-экз'!AB1438</f>
        <v>0</v>
      </c>
      <c r="AC18" s="1626">
        <f>'НЗ 2-экз'!AC1438</f>
        <v>0</v>
      </c>
      <c r="AD18" s="1626">
        <f>'НЗ 2-экз'!AD1438</f>
        <v>0</v>
      </c>
      <c r="AE18" s="1626">
        <f>'НЗ 2-экз'!AE1438</f>
        <v>0</v>
      </c>
      <c r="AF18" s="1626">
        <f>'НЗ 2-экз'!AF1438</f>
        <v>0</v>
      </c>
      <c r="AG18" s="1627">
        <f>'НЗ 2-экз'!AG1438</f>
        <v>0</v>
      </c>
      <c r="AH18" s="1627">
        <f>'НЗ 2-экз'!AH1438</f>
        <v>0</v>
      </c>
      <c r="AI18" s="1627">
        <f>'НЗ 2-экз'!AI1438</f>
        <v>0</v>
      </c>
      <c r="AJ18" s="1627">
        <f>'НЗ 2-экз'!AJ1438</f>
        <v>0</v>
      </c>
      <c r="AK18" s="1628">
        <f t="shared" si="2"/>
        <v>0</v>
      </c>
      <c r="AL18" s="1629">
        <f t="shared" si="0"/>
        <v>0</v>
      </c>
    </row>
    <row r="19" spans="1:38" ht="15" x14ac:dyDescent="0.2">
      <c r="A19" s="1563" t="s">
        <v>881</v>
      </c>
      <c r="B19" s="1564"/>
      <c r="C19" s="1562">
        <f>'НЗ 2-экз'!C1439</f>
        <v>0</v>
      </c>
      <c r="D19" s="1562">
        <f>'НЗ 2-экз'!D1439</f>
        <v>0</v>
      </c>
      <c r="E19" s="1623">
        <f>'НЗ 2-экз'!E1439</f>
        <v>0</v>
      </c>
      <c r="F19" s="1623">
        <f>'НЗ 2-экз'!F1439</f>
        <v>0</v>
      </c>
      <c r="G19" s="1623">
        <f>'НЗ 2-экз'!G1439</f>
        <v>0</v>
      </c>
      <c r="H19" s="1623">
        <f>'НЗ 2-экз'!H1439</f>
        <v>0</v>
      </c>
      <c r="I19" s="1623">
        <f>'НЗ 2-экз'!I1439</f>
        <v>0</v>
      </c>
      <c r="J19" s="1623">
        <f>'НЗ 2-экз'!J1439</f>
        <v>0</v>
      </c>
      <c r="K19" s="1623">
        <f>'НЗ 2-экз'!K1439</f>
        <v>0</v>
      </c>
      <c r="L19" s="1623">
        <f>'НЗ 2-экз'!L1439</f>
        <v>0</v>
      </c>
      <c r="M19" s="1623">
        <f>'НЗ 2-экз'!M1439</f>
        <v>0</v>
      </c>
      <c r="N19" s="1623">
        <f>'НЗ 2-экз'!N1439</f>
        <v>0</v>
      </c>
      <c r="O19" s="1623">
        <f>'НЗ 2-экз'!O1439</f>
        <v>0</v>
      </c>
      <c r="P19" s="1623">
        <f>'НЗ 2-экз'!P1439</f>
        <v>0</v>
      </c>
      <c r="Q19" s="1623">
        <f>'НЗ 2-экз'!Q1439</f>
        <v>0</v>
      </c>
      <c r="R19" s="1623">
        <f>'НЗ 2-экз'!R1439</f>
        <v>0</v>
      </c>
      <c r="S19" s="1624">
        <f>'НЗ 2-экз'!S1439</f>
        <v>0</v>
      </c>
      <c r="T19" s="1624">
        <f>'НЗ 2-экз'!T1439</f>
        <v>0</v>
      </c>
      <c r="U19" s="1624">
        <f>'НЗ 2-экз'!U1439</f>
        <v>0</v>
      </c>
      <c r="V19" s="1624">
        <f>'НЗ 2-экз'!V1439</f>
        <v>0</v>
      </c>
      <c r="W19" s="1624">
        <f>'НЗ 2-экз'!W1439</f>
        <v>0</v>
      </c>
      <c r="X19" s="1625">
        <f t="shared" si="1"/>
        <v>0</v>
      </c>
      <c r="Y19" s="1626">
        <f>'НЗ 2-экз'!Y1439</f>
        <v>0</v>
      </c>
      <c r="Z19" s="1626">
        <f>'НЗ 2-экз'!Z1439</f>
        <v>3411293.5</v>
      </c>
      <c r="AA19" s="1626">
        <f>'НЗ 2-экз'!AA1439</f>
        <v>0</v>
      </c>
      <c r="AB19" s="1626">
        <f>'НЗ 2-экз'!AB1439</f>
        <v>0</v>
      </c>
      <c r="AC19" s="1626">
        <f>'НЗ 2-экз'!AC1439</f>
        <v>0</v>
      </c>
      <c r="AD19" s="1626">
        <f>'НЗ 2-экз'!AD1439</f>
        <v>0</v>
      </c>
      <c r="AE19" s="1626">
        <f>'НЗ 2-экз'!AE1439</f>
        <v>0</v>
      </c>
      <c r="AF19" s="1626">
        <f>'НЗ 2-экз'!AF1439</f>
        <v>0</v>
      </c>
      <c r="AG19" s="1627">
        <f>'НЗ 2-экз'!AG1439</f>
        <v>0</v>
      </c>
      <c r="AH19" s="1627">
        <f>'НЗ 2-экз'!AH1439</f>
        <v>3411293.5</v>
      </c>
      <c r="AI19" s="1627">
        <f>'НЗ 2-экз'!AI1439</f>
        <v>0</v>
      </c>
      <c r="AJ19" s="1627">
        <f>'НЗ 2-экз'!AJ1439</f>
        <v>0</v>
      </c>
      <c r="AK19" s="1628">
        <f t="shared" si="2"/>
        <v>3411293.5</v>
      </c>
      <c r="AL19" s="1629">
        <f t="shared" si="0"/>
        <v>3411293.5</v>
      </c>
    </row>
    <row r="20" spans="1:38" ht="15" x14ac:dyDescent="0.2">
      <c r="A20" s="1568" t="s">
        <v>196</v>
      </c>
      <c r="B20" s="1569">
        <v>247</v>
      </c>
      <c r="C20" s="1562">
        <f>'НЗ 2-экз'!C1440</f>
        <v>0</v>
      </c>
      <c r="D20" s="1562">
        <f>'НЗ 2-экз'!D1440</f>
        <v>0</v>
      </c>
      <c r="E20" s="1623">
        <f>'НЗ 2-экз'!E1440</f>
        <v>0</v>
      </c>
      <c r="F20" s="1623">
        <f>'НЗ 2-экз'!F1440</f>
        <v>0</v>
      </c>
      <c r="G20" s="1623">
        <f>'НЗ 2-экз'!G1440</f>
        <v>0</v>
      </c>
      <c r="H20" s="1623">
        <f>'НЗ 2-экз'!H1440</f>
        <v>0</v>
      </c>
      <c r="I20" s="1623">
        <f>'НЗ 2-экз'!I1440</f>
        <v>0</v>
      </c>
      <c r="J20" s="1623">
        <f>'НЗ 2-экз'!J1440</f>
        <v>0</v>
      </c>
      <c r="K20" s="1623">
        <f>'НЗ 2-экз'!K1440</f>
        <v>0</v>
      </c>
      <c r="L20" s="1623">
        <f>'НЗ 2-экз'!L1440</f>
        <v>0</v>
      </c>
      <c r="M20" s="1623">
        <f>'НЗ 2-экз'!M1440</f>
        <v>0</v>
      </c>
      <c r="N20" s="1623">
        <f>'НЗ 2-экз'!N1440</f>
        <v>0</v>
      </c>
      <c r="O20" s="1623">
        <f>'НЗ 2-экз'!O1440</f>
        <v>0</v>
      </c>
      <c r="P20" s="1623">
        <f>'НЗ 2-экз'!P1440</f>
        <v>0</v>
      </c>
      <c r="Q20" s="1623">
        <f>'НЗ 2-экз'!Q1440</f>
        <v>0</v>
      </c>
      <c r="R20" s="1623">
        <f>'НЗ 2-экз'!R1440</f>
        <v>0</v>
      </c>
      <c r="S20" s="1624">
        <f>'НЗ 2-экз'!S1440</f>
        <v>0</v>
      </c>
      <c r="T20" s="1624">
        <f>'НЗ 2-экз'!T1440</f>
        <v>0</v>
      </c>
      <c r="U20" s="1624">
        <f>'НЗ 2-экз'!U1440</f>
        <v>0</v>
      </c>
      <c r="V20" s="1624">
        <f>'НЗ 2-экз'!V1440</f>
        <v>0</v>
      </c>
      <c r="W20" s="1624">
        <f>'НЗ 2-экз'!W1440</f>
        <v>0</v>
      </c>
      <c r="X20" s="1625">
        <f t="shared" si="1"/>
        <v>0</v>
      </c>
      <c r="Y20" s="1626">
        <f>'НЗ 2-экз'!Y1440</f>
        <v>0</v>
      </c>
      <c r="Z20" s="1626">
        <f>'НЗ 2-экз'!Z1440</f>
        <v>1705422.76</v>
      </c>
      <c r="AA20" s="1626">
        <f>'НЗ 2-экз'!AA1440</f>
        <v>0</v>
      </c>
      <c r="AB20" s="1626">
        <f>'НЗ 2-экз'!AB1440</f>
        <v>0</v>
      </c>
      <c r="AC20" s="1626">
        <f>'НЗ 2-экз'!AC1440</f>
        <v>0</v>
      </c>
      <c r="AD20" s="1626">
        <f>'НЗ 2-экз'!AD1440</f>
        <v>0</v>
      </c>
      <c r="AE20" s="1626">
        <f>'НЗ 2-экз'!AE1440</f>
        <v>0</v>
      </c>
      <c r="AF20" s="1626">
        <f>'НЗ 2-экз'!AF1440</f>
        <v>0</v>
      </c>
      <c r="AG20" s="1627">
        <f>'НЗ 2-экз'!AG1440</f>
        <v>0</v>
      </c>
      <c r="AH20" s="1627">
        <f>'НЗ 2-экз'!AH1440</f>
        <v>1705422.76</v>
      </c>
      <c r="AI20" s="1627">
        <f>'НЗ 2-экз'!AI1440</f>
        <v>0</v>
      </c>
      <c r="AJ20" s="1627">
        <f>'НЗ 2-экз'!AJ1440</f>
        <v>0</v>
      </c>
      <c r="AK20" s="1628">
        <f t="shared" si="2"/>
        <v>1705422.76</v>
      </c>
      <c r="AL20" s="1629">
        <f t="shared" si="0"/>
        <v>1705422.76</v>
      </c>
    </row>
    <row r="21" spans="1:38" ht="15" x14ac:dyDescent="0.2">
      <c r="A21" s="1568" t="s">
        <v>197</v>
      </c>
      <c r="B21" s="1569">
        <v>247</v>
      </c>
      <c r="C21" s="1562">
        <f>'НЗ 2-экз'!C1441</f>
        <v>0</v>
      </c>
      <c r="D21" s="1562">
        <f>'НЗ 2-экз'!D1441</f>
        <v>0</v>
      </c>
      <c r="E21" s="1623">
        <f>'НЗ 2-экз'!E1441</f>
        <v>0</v>
      </c>
      <c r="F21" s="1623">
        <f>'НЗ 2-экз'!F1441</f>
        <v>0</v>
      </c>
      <c r="G21" s="1623">
        <f>'НЗ 2-экз'!G1441</f>
        <v>0</v>
      </c>
      <c r="H21" s="1623">
        <f>'НЗ 2-экз'!H1441</f>
        <v>0</v>
      </c>
      <c r="I21" s="1623">
        <f>'НЗ 2-экз'!I1441</f>
        <v>0</v>
      </c>
      <c r="J21" s="1623">
        <f>'НЗ 2-экз'!J1441</f>
        <v>0</v>
      </c>
      <c r="K21" s="1623">
        <f>'НЗ 2-экз'!K1441</f>
        <v>0</v>
      </c>
      <c r="L21" s="1623">
        <f>'НЗ 2-экз'!L1441</f>
        <v>0</v>
      </c>
      <c r="M21" s="1623">
        <f>'НЗ 2-экз'!M1441</f>
        <v>0</v>
      </c>
      <c r="N21" s="1623">
        <f>'НЗ 2-экз'!N1441</f>
        <v>0</v>
      </c>
      <c r="O21" s="1623">
        <f>'НЗ 2-экз'!O1441</f>
        <v>0</v>
      </c>
      <c r="P21" s="1623">
        <f>'НЗ 2-экз'!P1441</f>
        <v>0</v>
      </c>
      <c r="Q21" s="1623">
        <f>'НЗ 2-экз'!Q1441</f>
        <v>0</v>
      </c>
      <c r="R21" s="1623">
        <f>'НЗ 2-экз'!R1441</f>
        <v>0</v>
      </c>
      <c r="S21" s="1624">
        <f>'НЗ 2-экз'!S1441</f>
        <v>0</v>
      </c>
      <c r="T21" s="1624">
        <f>'НЗ 2-экз'!T1441</f>
        <v>0</v>
      </c>
      <c r="U21" s="1624">
        <f>'НЗ 2-экз'!U1441</f>
        <v>0</v>
      </c>
      <c r="V21" s="1624">
        <f>'НЗ 2-экз'!V1441</f>
        <v>0</v>
      </c>
      <c r="W21" s="1624">
        <f>'НЗ 2-экз'!W1441</f>
        <v>0</v>
      </c>
      <c r="X21" s="1625">
        <f t="shared" si="1"/>
        <v>0</v>
      </c>
      <c r="Y21" s="1626">
        <f>'НЗ 2-экз'!Y1441</f>
        <v>0</v>
      </c>
      <c r="Z21" s="1626">
        <f>'НЗ 2-экз'!Z1441</f>
        <v>1450000</v>
      </c>
      <c r="AA21" s="1626">
        <f>'НЗ 2-экз'!AA1441</f>
        <v>0</v>
      </c>
      <c r="AB21" s="1626">
        <f>'НЗ 2-экз'!AB1441</f>
        <v>0</v>
      </c>
      <c r="AC21" s="1626">
        <f>'НЗ 2-экз'!AC1441</f>
        <v>0</v>
      </c>
      <c r="AD21" s="1626">
        <f>'НЗ 2-экз'!AD1441</f>
        <v>0</v>
      </c>
      <c r="AE21" s="1626">
        <f>'НЗ 2-экз'!AE1441</f>
        <v>0</v>
      </c>
      <c r="AF21" s="1626">
        <f>'НЗ 2-экз'!AF1441</f>
        <v>0</v>
      </c>
      <c r="AG21" s="1627">
        <f>'НЗ 2-экз'!AG1441</f>
        <v>0</v>
      </c>
      <c r="AH21" s="1627">
        <f>'НЗ 2-экз'!AH1441</f>
        <v>1450000</v>
      </c>
      <c r="AI21" s="1627">
        <f>'НЗ 2-экз'!AI1441</f>
        <v>0</v>
      </c>
      <c r="AJ21" s="1627">
        <f>'НЗ 2-экз'!AJ1441</f>
        <v>0</v>
      </c>
      <c r="AK21" s="1628">
        <f t="shared" si="2"/>
        <v>1450000</v>
      </c>
      <c r="AL21" s="1629">
        <f t="shared" si="0"/>
        <v>1450000</v>
      </c>
    </row>
    <row r="22" spans="1:38" ht="15" x14ac:dyDescent="0.2">
      <c r="A22" s="1568" t="s">
        <v>198</v>
      </c>
      <c r="B22" s="1564">
        <v>244</v>
      </c>
      <c r="C22" s="1562">
        <f>'НЗ 2-экз'!C1442</f>
        <v>0</v>
      </c>
      <c r="D22" s="1562">
        <f>'НЗ 2-экз'!D1442</f>
        <v>0</v>
      </c>
      <c r="E22" s="1623">
        <f>'НЗ 2-экз'!E1442</f>
        <v>0</v>
      </c>
      <c r="F22" s="1623">
        <f>'НЗ 2-экз'!F1442</f>
        <v>0</v>
      </c>
      <c r="G22" s="1623">
        <f>'НЗ 2-экз'!G1442</f>
        <v>0</v>
      </c>
      <c r="H22" s="1623">
        <f>'НЗ 2-экз'!H1442</f>
        <v>0</v>
      </c>
      <c r="I22" s="1623">
        <f>'НЗ 2-экз'!I1442</f>
        <v>0</v>
      </c>
      <c r="J22" s="1623">
        <f>'НЗ 2-экз'!J1442</f>
        <v>0</v>
      </c>
      <c r="K22" s="1623">
        <f>'НЗ 2-экз'!K1442</f>
        <v>0</v>
      </c>
      <c r="L22" s="1623">
        <f>'НЗ 2-экз'!L1442</f>
        <v>0</v>
      </c>
      <c r="M22" s="1623">
        <f>'НЗ 2-экз'!M1442</f>
        <v>0</v>
      </c>
      <c r="N22" s="1623">
        <f>'НЗ 2-экз'!N1442</f>
        <v>0</v>
      </c>
      <c r="O22" s="1623">
        <f>'НЗ 2-экз'!O1442</f>
        <v>0</v>
      </c>
      <c r="P22" s="1623">
        <f>'НЗ 2-экз'!P1442</f>
        <v>0</v>
      </c>
      <c r="Q22" s="1623">
        <f>'НЗ 2-экз'!Q1442</f>
        <v>0</v>
      </c>
      <c r="R22" s="1623">
        <f>'НЗ 2-экз'!R1442</f>
        <v>0</v>
      </c>
      <c r="S22" s="1624">
        <f>'НЗ 2-экз'!S1442</f>
        <v>0</v>
      </c>
      <c r="T22" s="1624">
        <f>'НЗ 2-экз'!T1442</f>
        <v>0</v>
      </c>
      <c r="U22" s="1624">
        <f>'НЗ 2-экз'!U1442</f>
        <v>0</v>
      </c>
      <c r="V22" s="1624">
        <f>'НЗ 2-экз'!V1442</f>
        <v>0</v>
      </c>
      <c r="W22" s="1624">
        <f>'НЗ 2-экз'!W1442</f>
        <v>0</v>
      </c>
      <c r="X22" s="1625">
        <f t="shared" si="1"/>
        <v>0</v>
      </c>
      <c r="Y22" s="1626">
        <f>'НЗ 2-экз'!Y1442</f>
        <v>0</v>
      </c>
      <c r="Z22" s="1626">
        <f>'НЗ 2-экз'!Z1442</f>
        <v>158290.74</v>
      </c>
      <c r="AA22" s="1626">
        <f>'НЗ 2-экз'!AA1442</f>
        <v>0</v>
      </c>
      <c r="AB22" s="1626">
        <f>'НЗ 2-экз'!AB1442</f>
        <v>0</v>
      </c>
      <c r="AC22" s="1626">
        <f>'НЗ 2-экз'!AC1442</f>
        <v>0</v>
      </c>
      <c r="AD22" s="1626">
        <f>'НЗ 2-экз'!AD1442</f>
        <v>0</v>
      </c>
      <c r="AE22" s="1626">
        <f>'НЗ 2-экз'!AE1442</f>
        <v>0</v>
      </c>
      <c r="AF22" s="1626">
        <f>'НЗ 2-экз'!AF1442</f>
        <v>0</v>
      </c>
      <c r="AG22" s="1627">
        <f>'НЗ 2-экз'!AG1442</f>
        <v>0</v>
      </c>
      <c r="AH22" s="1627">
        <f>'НЗ 2-экз'!AH1442</f>
        <v>158290.74</v>
      </c>
      <c r="AI22" s="1627">
        <f>'НЗ 2-экз'!AI1442</f>
        <v>0</v>
      </c>
      <c r="AJ22" s="1627">
        <f>'НЗ 2-экз'!AJ1442</f>
        <v>0</v>
      </c>
      <c r="AK22" s="1628">
        <f t="shared" si="2"/>
        <v>158290.74</v>
      </c>
      <c r="AL22" s="1629">
        <f t="shared" si="0"/>
        <v>158290.74</v>
      </c>
    </row>
    <row r="23" spans="1:38" ht="15" x14ac:dyDescent="0.2">
      <c r="A23" s="1568" t="s">
        <v>878</v>
      </c>
      <c r="B23" s="1564">
        <v>244</v>
      </c>
      <c r="C23" s="1562">
        <f>'НЗ 2-экз'!C1443</f>
        <v>0</v>
      </c>
      <c r="D23" s="1562">
        <f>'НЗ 2-экз'!D1443</f>
        <v>0</v>
      </c>
      <c r="E23" s="1623">
        <f>'НЗ 2-экз'!E1443</f>
        <v>0</v>
      </c>
      <c r="F23" s="1623">
        <f>'НЗ 2-экз'!F1443</f>
        <v>0</v>
      </c>
      <c r="G23" s="1623">
        <f>'НЗ 2-экз'!G1443</f>
        <v>0</v>
      </c>
      <c r="H23" s="1623">
        <f>'НЗ 2-экз'!H1443</f>
        <v>0</v>
      </c>
      <c r="I23" s="1623">
        <f>'НЗ 2-экз'!I1443</f>
        <v>0</v>
      </c>
      <c r="J23" s="1623">
        <f>'НЗ 2-экз'!J1443</f>
        <v>0</v>
      </c>
      <c r="K23" s="1623">
        <f>'НЗ 2-экз'!K1443</f>
        <v>0</v>
      </c>
      <c r="L23" s="1623">
        <f>'НЗ 2-экз'!L1443</f>
        <v>0</v>
      </c>
      <c r="M23" s="1623">
        <f>'НЗ 2-экз'!M1443</f>
        <v>0</v>
      </c>
      <c r="N23" s="1623">
        <f>'НЗ 2-экз'!N1443</f>
        <v>0</v>
      </c>
      <c r="O23" s="1623">
        <f>'НЗ 2-экз'!O1443</f>
        <v>0</v>
      </c>
      <c r="P23" s="1623">
        <f>'НЗ 2-экз'!P1443</f>
        <v>0</v>
      </c>
      <c r="Q23" s="1623">
        <f>'НЗ 2-экз'!Q1443</f>
        <v>0</v>
      </c>
      <c r="R23" s="1623">
        <f>'НЗ 2-экз'!R1443</f>
        <v>0</v>
      </c>
      <c r="S23" s="1624">
        <f>'НЗ 2-экз'!S1443</f>
        <v>0</v>
      </c>
      <c r="T23" s="1624">
        <f>'НЗ 2-экз'!T1443</f>
        <v>0</v>
      </c>
      <c r="U23" s="1624">
        <f>'НЗ 2-экз'!U1443</f>
        <v>0</v>
      </c>
      <c r="V23" s="1624">
        <f>'НЗ 2-экз'!V1443</f>
        <v>0</v>
      </c>
      <c r="W23" s="1624">
        <f>'НЗ 2-экз'!W1443</f>
        <v>0</v>
      </c>
      <c r="X23" s="1625">
        <f t="shared" si="1"/>
        <v>0</v>
      </c>
      <c r="Y23" s="1626">
        <f>'НЗ 2-экз'!Y1443</f>
        <v>0</v>
      </c>
      <c r="Z23" s="1626">
        <f>'НЗ 2-экз'!Z1443</f>
        <v>97580</v>
      </c>
      <c r="AA23" s="1626">
        <f>'НЗ 2-экз'!AA1443</f>
        <v>0</v>
      </c>
      <c r="AB23" s="1626">
        <f>'НЗ 2-экз'!AB1443</f>
        <v>0</v>
      </c>
      <c r="AC23" s="1626">
        <f>'НЗ 2-экз'!AC1443</f>
        <v>0</v>
      </c>
      <c r="AD23" s="1626">
        <f>'НЗ 2-экз'!AD1443</f>
        <v>0</v>
      </c>
      <c r="AE23" s="1626">
        <f>'НЗ 2-экз'!AE1443</f>
        <v>0</v>
      </c>
      <c r="AF23" s="1626">
        <f>'НЗ 2-экз'!AF1443</f>
        <v>0</v>
      </c>
      <c r="AG23" s="1627">
        <f>'НЗ 2-экз'!AG1443</f>
        <v>0</v>
      </c>
      <c r="AH23" s="1627">
        <f>'НЗ 2-экз'!AH1443</f>
        <v>97580</v>
      </c>
      <c r="AI23" s="1627">
        <f>'НЗ 2-экз'!AI1443</f>
        <v>0</v>
      </c>
      <c r="AJ23" s="1627">
        <f>'НЗ 2-экз'!AJ1443</f>
        <v>0</v>
      </c>
      <c r="AK23" s="1628">
        <f t="shared" si="2"/>
        <v>97580</v>
      </c>
      <c r="AL23" s="1629">
        <f>C23+X23+AK23</f>
        <v>97580</v>
      </c>
    </row>
    <row r="24" spans="1:38" ht="15" x14ac:dyDescent="0.2">
      <c r="A24" s="1563">
        <v>224</v>
      </c>
      <c r="B24" s="1564">
        <v>244</v>
      </c>
      <c r="C24" s="1562">
        <f>'НЗ 2-экз'!C1444</f>
        <v>0</v>
      </c>
      <c r="D24" s="1562">
        <f>'НЗ 2-экз'!D1444</f>
        <v>0</v>
      </c>
      <c r="E24" s="1623">
        <f>'НЗ 2-экз'!E1444</f>
        <v>0</v>
      </c>
      <c r="F24" s="1623">
        <f>'НЗ 2-экз'!F1444</f>
        <v>0</v>
      </c>
      <c r="G24" s="1623">
        <f>'НЗ 2-экз'!G1444</f>
        <v>0</v>
      </c>
      <c r="H24" s="1623">
        <f>'НЗ 2-экз'!H1444</f>
        <v>0</v>
      </c>
      <c r="I24" s="1623">
        <f>'НЗ 2-экз'!I1444</f>
        <v>0</v>
      </c>
      <c r="J24" s="1623">
        <f>'НЗ 2-экз'!J1444</f>
        <v>0</v>
      </c>
      <c r="K24" s="1623">
        <f>'НЗ 2-экз'!K1444</f>
        <v>0</v>
      </c>
      <c r="L24" s="1623">
        <f>'НЗ 2-экз'!L1444</f>
        <v>0</v>
      </c>
      <c r="M24" s="1623">
        <f>'НЗ 2-экз'!M1444</f>
        <v>0</v>
      </c>
      <c r="N24" s="1623">
        <f>'НЗ 2-экз'!N1444</f>
        <v>0</v>
      </c>
      <c r="O24" s="1623">
        <f>'НЗ 2-экз'!O1444</f>
        <v>0</v>
      </c>
      <c r="P24" s="1623">
        <f>'НЗ 2-экз'!P1444</f>
        <v>0</v>
      </c>
      <c r="Q24" s="1623">
        <f>'НЗ 2-экз'!Q1444</f>
        <v>0</v>
      </c>
      <c r="R24" s="1623">
        <f>'НЗ 2-экз'!R1444</f>
        <v>0</v>
      </c>
      <c r="S24" s="1624">
        <f>'НЗ 2-экз'!S1444</f>
        <v>0</v>
      </c>
      <c r="T24" s="1624">
        <f>'НЗ 2-экз'!T1444</f>
        <v>0</v>
      </c>
      <c r="U24" s="1624">
        <f>'НЗ 2-экз'!U1444</f>
        <v>0</v>
      </c>
      <c r="V24" s="1624">
        <f>'НЗ 2-экз'!V1444</f>
        <v>0</v>
      </c>
      <c r="W24" s="1624">
        <f>'НЗ 2-экз'!W1444</f>
        <v>0</v>
      </c>
      <c r="X24" s="1625">
        <f t="shared" si="1"/>
        <v>0</v>
      </c>
      <c r="Y24" s="1626">
        <f>'НЗ 2-экз'!Y1444</f>
        <v>0</v>
      </c>
      <c r="Z24" s="1626">
        <f>'НЗ 2-экз'!Z1444</f>
        <v>12000</v>
      </c>
      <c r="AA24" s="1626">
        <f>'НЗ 2-экз'!AA1444</f>
        <v>0</v>
      </c>
      <c r="AB24" s="1626">
        <f>'НЗ 2-экз'!AB1444</f>
        <v>0</v>
      </c>
      <c r="AC24" s="1626">
        <f>'НЗ 2-экз'!AC1444</f>
        <v>0</v>
      </c>
      <c r="AD24" s="1626">
        <f>'НЗ 2-экз'!AD1444</f>
        <v>0</v>
      </c>
      <c r="AE24" s="1626">
        <f>'НЗ 2-экз'!AE1444</f>
        <v>0</v>
      </c>
      <c r="AF24" s="1626">
        <f>'НЗ 2-экз'!AF1444</f>
        <v>0</v>
      </c>
      <c r="AG24" s="1627">
        <f>'НЗ 2-экз'!AG1444</f>
        <v>0</v>
      </c>
      <c r="AH24" s="1627">
        <f>'НЗ 2-экз'!AH1444</f>
        <v>12000</v>
      </c>
      <c r="AI24" s="1627">
        <f>'НЗ 2-экз'!AI1444</f>
        <v>0</v>
      </c>
      <c r="AJ24" s="1627">
        <f>'НЗ 2-экз'!AJ1444</f>
        <v>0</v>
      </c>
      <c r="AK24" s="1628">
        <f t="shared" si="2"/>
        <v>12000</v>
      </c>
      <c r="AL24" s="1629">
        <f t="shared" si="0"/>
        <v>12000</v>
      </c>
    </row>
    <row r="25" spans="1:38" ht="15" x14ac:dyDescent="0.2">
      <c r="A25" s="1570" t="s">
        <v>882</v>
      </c>
      <c r="B25" s="1564">
        <v>244</v>
      </c>
      <c r="C25" s="1562">
        <f>'НЗ 2-экз'!C1445</f>
        <v>0</v>
      </c>
      <c r="D25" s="1562">
        <f>'НЗ 2-экз'!D1445</f>
        <v>0</v>
      </c>
      <c r="E25" s="1623">
        <f>'НЗ 2-экз'!E1445</f>
        <v>61900</v>
      </c>
      <c r="F25" s="1623">
        <f>'НЗ 2-экз'!F1445</f>
        <v>126700</v>
      </c>
      <c r="G25" s="1623">
        <f>'НЗ 2-экз'!G1445</f>
        <v>0</v>
      </c>
      <c r="H25" s="1623">
        <f>'НЗ 2-экз'!H1445</f>
        <v>0</v>
      </c>
      <c r="I25" s="1623">
        <f>'НЗ 2-экз'!I1445</f>
        <v>0</v>
      </c>
      <c r="J25" s="1623">
        <f>'НЗ 2-экз'!J1445</f>
        <v>0</v>
      </c>
      <c r="K25" s="1623">
        <f>'НЗ 2-экз'!K1445</f>
        <v>0</v>
      </c>
      <c r="L25" s="1623">
        <f>'НЗ 2-экз'!L1445</f>
        <v>0</v>
      </c>
      <c r="M25" s="1623">
        <f>'НЗ 2-экз'!M1445</f>
        <v>0</v>
      </c>
      <c r="N25" s="1623">
        <f>'НЗ 2-экз'!N1445</f>
        <v>0</v>
      </c>
      <c r="O25" s="1623">
        <f>'НЗ 2-экз'!O1445</f>
        <v>0</v>
      </c>
      <c r="P25" s="1623">
        <f>'НЗ 2-экз'!P1445</f>
        <v>0</v>
      </c>
      <c r="Q25" s="1623">
        <f>'НЗ 2-экз'!Q1445</f>
        <v>0</v>
      </c>
      <c r="R25" s="1623">
        <f>'НЗ 2-экз'!R1445</f>
        <v>0</v>
      </c>
      <c r="S25" s="1624">
        <f>'НЗ 2-экз'!S1445</f>
        <v>61900</v>
      </c>
      <c r="T25" s="1624">
        <f>'НЗ 2-экз'!T1445</f>
        <v>126700</v>
      </c>
      <c r="U25" s="1624">
        <f>'НЗ 2-экз'!U1445</f>
        <v>0</v>
      </c>
      <c r="V25" s="1624">
        <f>'НЗ 2-экз'!V1445</f>
        <v>0</v>
      </c>
      <c r="W25" s="1624">
        <f>'НЗ 2-экз'!W1445</f>
        <v>0</v>
      </c>
      <c r="X25" s="1625">
        <f t="shared" si="1"/>
        <v>188600</v>
      </c>
      <c r="Y25" s="1626">
        <f>'НЗ 2-экз'!Y1445</f>
        <v>0</v>
      </c>
      <c r="Z25" s="1626">
        <f>'НЗ 2-экз'!Z1445</f>
        <v>287093.12</v>
      </c>
      <c r="AA25" s="1626">
        <f>'НЗ 2-экз'!AA1445</f>
        <v>0</v>
      </c>
      <c r="AB25" s="1626">
        <f>'НЗ 2-экз'!AB1445</f>
        <v>0</v>
      </c>
      <c r="AC25" s="1626">
        <f>'НЗ 2-экз'!AC1445</f>
        <v>0</v>
      </c>
      <c r="AD25" s="1626">
        <f>'НЗ 2-экз'!AD1445</f>
        <v>0</v>
      </c>
      <c r="AE25" s="1626">
        <f>'НЗ 2-экз'!AE1445</f>
        <v>0</v>
      </c>
      <c r="AF25" s="1626">
        <f>'НЗ 2-экз'!AF1445</f>
        <v>0</v>
      </c>
      <c r="AG25" s="1627">
        <f>'НЗ 2-экз'!AG1445</f>
        <v>0</v>
      </c>
      <c r="AH25" s="1627">
        <f>'НЗ 2-экз'!AH1445</f>
        <v>287093.12</v>
      </c>
      <c r="AI25" s="1627">
        <f>'НЗ 2-экз'!AI1445</f>
        <v>0</v>
      </c>
      <c r="AJ25" s="1627">
        <f>'НЗ 2-экз'!AJ1445</f>
        <v>0</v>
      </c>
      <c r="AK25" s="1628">
        <f t="shared" si="2"/>
        <v>287093.12</v>
      </c>
      <c r="AL25" s="1629">
        <f t="shared" si="0"/>
        <v>475693.12</v>
      </c>
    </row>
    <row r="26" spans="1:38" ht="15" x14ac:dyDescent="0.2">
      <c r="A26" s="1571" t="s">
        <v>199</v>
      </c>
      <c r="B26" s="1572">
        <v>244</v>
      </c>
      <c r="C26" s="1562">
        <f>'НЗ 2-экз'!C1446</f>
        <v>0</v>
      </c>
      <c r="D26" s="1562">
        <f>'НЗ 2-экз'!D1446</f>
        <v>0</v>
      </c>
      <c r="E26" s="1623">
        <f>'НЗ 2-экз'!E1446</f>
        <v>0</v>
      </c>
      <c r="F26" s="1623">
        <f>'НЗ 2-экз'!F1446</f>
        <v>0</v>
      </c>
      <c r="G26" s="1623">
        <f>'НЗ 2-экз'!G1446</f>
        <v>0</v>
      </c>
      <c r="H26" s="1623">
        <f>'НЗ 2-экз'!H1446</f>
        <v>0</v>
      </c>
      <c r="I26" s="1623">
        <f>'НЗ 2-экз'!I1446</f>
        <v>0</v>
      </c>
      <c r="J26" s="1623">
        <f>'НЗ 2-экз'!J1446</f>
        <v>0</v>
      </c>
      <c r="K26" s="1623">
        <f>'НЗ 2-экз'!K1446</f>
        <v>0</v>
      </c>
      <c r="L26" s="1623">
        <f>'НЗ 2-экз'!L1446</f>
        <v>0</v>
      </c>
      <c r="M26" s="1623">
        <f>'НЗ 2-экз'!M1446</f>
        <v>0</v>
      </c>
      <c r="N26" s="1623">
        <f>'НЗ 2-экз'!N1446</f>
        <v>0</v>
      </c>
      <c r="O26" s="1623">
        <f>'НЗ 2-экз'!O1446</f>
        <v>0</v>
      </c>
      <c r="P26" s="1623">
        <f>'НЗ 2-экз'!P1446</f>
        <v>0</v>
      </c>
      <c r="Q26" s="1623">
        <f>'НЗ 2-экз'!Q1446</f>
        <v>0</v>
      </c>
      <c r="R26" s="1623">
        <f>'НЗ 2-экз'!R1446</f>
        <v>0</v>
      </c>
      <c r="S26" s="1624">
        <f>'НЗ 2-экз'!S1446</f>
        <v>0</v>
      </c>
      <c r="T26" s="1624">
        <f>'НЗ 2-экз'!T1446</f>
        <v>0</v>
      </c>
      <c r="U26" s="1624">
        <f>'НЗ 2-экз'!U1446</f>
        <v>0</v>
      </c>
      <c r="V26" s="1624">
        <f>'НЗ 2-экз'!V1446</f>
        <v>0</v>
      </c>
      <c r="W26" s="1624">
        <f>'НЗ 2-экз'!W1446</f>
        <v>0</v>
      </c>
      <c r="X26" s="1625">
        <f t="shared" si="1"/>
        <v>0</v>
      </c>
      <c r="Y26" s="1626">
        <f>'НЗ 2-экз'!Y1446</f>
        <v>0</v>
      </c>
      <c r="Z26" s="1626">
        <f>'НЗ 2-экз'!Z1446</f>
        <v>168700</v>
      </c>
      <c r="AA26" s="1626">
        <f>'НЗ 2-экз'!AA1446</f>
        <v>0</v>
      </c>
      <c r="AB26" s="1626">
        <f>'НЗ 2-экз'!AB1446</f>
        <v>0</v>
      </c>
      <c r="AC26" s="1626">
        <f>'НЗ 2-экз'!AC1446</f>
        <v>0</v>
      </c>
      <c r="AD26" s="1626">
        <f>'НЗ 2-экз'!AD1446</f>
        <v>0</v>
      </c>
      <c r="AE26" s="1626">
        <f>'НЗ 2-экз'!AE1446</f>
        <v>0</v>
      </c>
      <c r="AF26" s="1626">
        <f>'НЗ 2-экз'!AF1446</f>
        <v>0</v>
      </c>
      <c r="AG26" s="1627">
        <f>'НЗ 2-экз'!AG1446</f>
        <v>0</v>
      </c>
      <c r="AH26" s="1627">
        <f>'НЗ 2-экз'!AH1446</f>
        <v>168700</v>
      </c>
      <c r="AI26" s="1627">
        <f>'НЗ 2-экз'!AI1446</f>
        <v>0</v>
      </c>
      <c r="AJ26" s="1627">
        <f>'НЗ 2-экз'!AJ1446</f>
        <v>0</v>
      </c>
      <c r="AK26" s="1628">
        <f t="shared" si="2"/>
        <v>168700</v>
      </c>
      <c r="AL26" s="1629">
        <f t="shared" si="0"/>
        <v>168700</v>
      </c>
    </row>
    <row r="27" spans="1:38" ht="15" x14ac:dyDescent="0.2">
      <c r="A27" s="1571" t="s">
        <v>200</v>
      </c>
      <c r="B27" s="1572">
        <v>244</v>
      </c>
      <c r="C27" s="1562">
        <f>'НЗ 2-экз'!C1447</f>
        <v>0</v>
      </c>
      <c r="D27" s="1562">
        <f>'НЗ 2-экз'!D1447</f>
        <v>0</v>
      </c>
      <c r="E27" s="1623">
        <f>'НЗ 2-экз'!E1447</f>
        <v>0</v>
      </c>
      <c r="F27" s="1623">
        <f>'НЗ 2-экз'!F1447</f>
        <v>0</v>
      </c>
      <c r="G27" s="1623">
        <f>'НЗ 2-экз'!G1447</f>
        <v>0</v>
      </c>
      <c r="H27" s="1623">
        <f>'НЗ 2-экз'!H1447</f>
        <v>0</v>
      </c>
      <c r="I27" s="1623">
        <f>'НЗ 2-экз'!I1447</f>
        <v>0</v>
      </c>
      <c r="J27" s="1623">
        <f>'НЗ 2-экз'!J1447</f>
        <v>0</v>
      </c>
      <c r="K27" s="1623">
        <f>'НЗ 2-экз'!K1447</f>
        <v>0</v>
      </c>
      <c r="L27" s="1623">
        <f>'НЗ 2-экз'!L1447</f>
        <v>0</v>
      </c>
      <c r="M27" s="1623">
        <f>'НЗ 2-экз'!M1447</f>
        <v>0</v>
      </c>
      <c r="N27" s="1623">
        <f>'НЗ 2-экз'!N1447</f>
        <v>0</v>
      </c>
      <c r="O27" s="1623">
        <f>'НЗ 2-экз'!O1447</f>
        <v>0</v>
      </c>
      <c r="P27" s="1623">
        <f>'НЗ 2-экз'!P1447</f>
        <v>0</v>
      </c>
      <c r="Q27" s="1623">
        <f>'НЗ 2-экз'!Q1447</f>
        <v>0</v>
      </c>
      <c r="R27" s="1623">
        <f>'НЗ 2-экз'!R1447</f>
        <v>0</v>
      </c>
      <c r="S27" s="1624">
        <f>'НЗ 2-экз'!S1447</f>
        <v>0</v>
      </c>
      <c r="T27" s="1624">
        <f>'НЗ 2-экз'!T1447</f>
        <v>0</v>
      </c>
      <c r="U27" s="1624">
        <f>'НЗ 2-экз'!U1447</f>
        <v>0</v>
      </c>
      <c r="V27" s="1624">
        <f>'НЗ 2-экз'!V1447</f>
        <v>0</v>
      </c>
      <c r="W27" s="1624">
        <f>'НЗ 2-экз'!W1447</f>
        <v>0</v>
      </c>
      <c r="X27" s="1625">
        <f t="shared" si="1"/>
        <v>0</v>
      </c>
      <c r="Y27" s="1626">
        <f>'НЗ 2-экз'!Y1447</f>
        <v>0</v>
      </c>
      <c r="Z27" s="1626">
        <f>'НЗ 2-экз'!Z1447</f>
        <v>0</v>
      </c>
      <c r="AA27" s="1626">
        <f>'НЗ 2-экз'!AA1447</f>
        <v>0</v>
      </c>
      <c r="AB27" s="1626">
        <f>'НЗ 2-экз'!AB1447</f>
        <v>0</v>
      </c>
      <c r="AC27" s="1626">
        <f>'НЗ 2-экз'!AC1447</f>
        <v>0</v>
      </c>
      <c r="AD27" s="1626">
        <f>'НЗ 2-экз'!AD1447</f>
        <v>0</v>
      </c>
      <c r="AE27" s="1626">
        <f>'НЗ 2-экз'!AE1447</f>
        <v>0</v>
      </c>
      <c r="AF27" s="1626">
        <f>'НЗ 2-экз'!AF1447</f>
        <v>0</v>
      </c>
      <c r="AG27" s="1627">
        <f>'НЗ 2-экз'!AG1447</f>
        <v>0</v>
      </c>
      <c r="AH27" s="1627">
        <f>'НЗ 2-экз'!AH1447</f>
        <v>0</v>
      </c>
      <c r="AI27" s="1627">
        <f>'НЗ 2-экз'!AI1447</f>
        <v>0</v>
      </c>
      <c r="AJ27" s="1627">
        <f>'НЗ 2-экз'!AJ1447</f>
        <v>0</v>
      </c>
      <c r="AK27" s="1628">
        <f t="shared" si="2"/>
        <v>0</v>
      </c>
      <c r="AL27" s="1629">
        <f t="shared" si="0"/>
        <v>0</v>
      </c>
    </row>
    <row r="28" spans="1:38" ht="15" x14ac:dyDescent="0.2">
      <c r="A28" s="1571" t="s">
        <v>201</v>
      </c>
      <c r="B28" s="1572">
        <v>244</v>
      </c>
      <c r="C28" s="1562">
        <f>'НЗ 2-экз'!C1448</f>
        <v>0</v>
      </c>
      <c r="D28" s="1562">
        <f>'НЗ 2-экз'!D1448</f>
        <v>0</v>
      </c>
      <c r="E28" s="1623">
        <f>'НЗ 2-экз'!E1448</f>
        <v>61900</v>
      </c>
      <c r="F28" s="1623">
        <f>'НЗ 2-экз'!F1448</f>
        <v>126700</v>
      </c>
      <c r="G28" s="1623">
        <f>'НЗ 2-экз'!G1448</f>
        <v>0</v>
      </c>
      <c r="H28" s="1623">
        <f>'НЗ 2-экз'!H1448</f>
        <v>0</v>
      </c>
      <c r="I28" s="1623">
        <f>'НЗ 2-экз'!I1448</f>
        <v>0</v>
      </c>
      <c r="J28" s="1623">
        <f>'НЗ 2-экз'!J1448</f>
        <v>0</v>
      </c>
      <c r="K28" s="1623">
        <f>'НЗ 2-экз'!K1448</f>
        <v>0</v>
      </c>
      <c r="L28" s="1623">
        <f>'НЗ 2-экз'!L1448</f>
        <v>0</v>
      </c>
      <c r="M28" s="1623">
        <f>'НЗ 2-экз'!M1448</f>
        <v>0</v>
      </c>
      <c r="N28" s="1623">
        <f>'НЗ 2-экз'!N1448</f>
        <v>0</v>
      </c>
      <c r="O28" s="1623">
        <f>'НЗ 2-экз'!O1448</f>
        <v>0</v>
      </c>
      <c r="P28" s="1623">
        <f>'НЗ 2-экз'!P1448</f>
        <v>0</v>
      </c>
      <c r="Q28" s="1623">
        <f>'НЗ 2-экз'!Q1448</f>
        <v>0</v>
      </c>
      <c r="R28" s="1623">
        <f>'НЗ 2-экз'!R1448</f>
        <v>0</v>
      </c>
      <c r="S28" s="1624">
        <f>'НЗ 2-экз'!S1448</f>
        <v>61900</v>
      </c>
      <c r="T28" s="1624">
        <f>'НЗ 2-экз'!T1448</f>
        <v>126700</v>
      </c>
      <c r="U28" s="1624">
        <f>'НЗ 2-экз'!U1448</f>
        <v>0</v>
      </c>
      <c r="V28" s="1624">
        <f>'НЗ 2-экз'!V1448</f>
        <v>0</v>
      </c>
      <c r="W28" s="1624">
        <f>'НЗ 2-экз'!W1448</f>
        <v>0</v>
      </c>
      <c r="X28" s="1625">
        <f t="shared" si="1"/>
        <v>188600</v>
      </c>
      <c r="Y28" s="1626">
        <f>'НЗ 2-экз'!Y1448</f>
        <v>0</v>
      </c>
      <c r="Z28" s="1626">
        <f>'НЗ 2-экз'!Z1448</f>
        <v>118393.12</v>
      </c>
      <c r="AA28" s="1626">
        <f>'НЗ 2-экз'!AA1448</f>
        <v>0</v>
      </c>
      <c r="AB28" s="1626">
        <f>'НЗ 2-экз'!AB1448</f>
        <v>0</v>
      </c>
      <c r="AC28" s="1626">
        <f>'НЗ 2-экз'!AC1448</f>
        <v>0</v>
      </c>
      <c r="AD28" s="1626">
        <f>'НЗ 2-экз'!AD1448</f>
        <v>0</v>
      </c>
      <c r="AE28" s="1626">
        <f>'НЗ 2-экз'!AE1448</f>
        <v>0</v>
      </c>
      <c r="AF28" s="1626">
        <f>'НЗ 2-экз'!AF1448</f>
        <v>0</v>
      </c>
      <c r="AG28" s="1627">
        <f>'НЗ 2-экз'!AG1448</f>
        <v>0</v>
      </c>
      <c r="AH28" s="1627">
        <f>'НЗ 2-экз'!AH1448</f>
        <v>118393.12</v>
      </c>
      <c r="AI28" s="1627">
        <f>'НЗ 2-экз'!AI1448</f>
        <v>0</v>
      </c>
      <c r="AJ28" s="1627">
        <f>'НЗ 2-экз'!AJ1448</f>
        <v>0</v>
      </c>
      <c r="AK28" s="1628">
        <f t="shared" si="2"/>
        <v>118393.12</v>
      </c>
      <c r="AL28" s="1629">
        <f t="shared" si="0"/>
        <v>306993.12</v>
      </c>
    </row>
    <row r="29" spans="1:38" ht="15" x14ac:dyDescent="0.2">
      <c r="A29" s="1571" t="s">
        <v>202</v>
      </c>
      <c r="B29" s="1572">
        <v>244</v>
      </c>
      <c r="C29" s="1562">
        <f>'НЗ 2-экз'!C1449</f>
        <v>0</v>
      </c>
      <c r="D29" s="1562">
        <f>'НЗ 2-экз'!D1449</f>
        <v>0</v>
      </c>
      <c r="E29" s="1623">
        <f>'НЗ 2-экз'!E1449</f>
        <v>0</v>
      </c>
      <c r="F29" s="1623">
        <f>'НЗ 2-экз'!F1449</f>
        <v>0</v>
      </c>
      <c r="G29" s="1623">
        <f>'НЗ 2-экз'!G1449</f>
        <v>0</v>
      </c>
      <c r="H29" s="1623">
        <f>'НЗ 2-экз'!H1449</f>
        <v>0</v>
      </c>
      <c r="I29" s="1623">
        <f>'НЗ 2-экз'!I1449</f>
        <v>0</v>
      </c>
      <c r="J29" s="1623">
        <f>'НЗ 2-экз'!J1449</f>
        <v>0</v>
      </c>
      <c r="K29" s="1623">
        <f>'НЗ 2-экз'!K1449</f>
        <v>0</v>
      </c>
      <c r="L29" s="1623">
        <f>'НЗ 2-экз'!L1449</f>
        <v>0</v>
      </c>
      <c r="M29" s="1623">
        <f>'НЗ 2-экз'!M1449</f>
        <v>0</v>
      </c>
      <c r="N29" s="1623">
        <f>'НЗ 2-экз'!N1449</f>
        <v>0</v>
      </c>
      <c r="O29" s="1623">
        <f>'НЗ 2-экз'!O1449</f>
        <v>0</v>
      </c>
      <c r="P29" s="1623">
        <f>'НЗ 2-экз'!P1449</f>
        <v>0</v>
      </c>
      <c r="Q29" s="1623">
        <f>'НЗ 2-экз'!Q1449</f>
        <v>0</v>
      </c>
      <c r="R29" s="1623">
        <f>'НЗ 2-экз'!R1449</f>
        <v>0</v>
      </c>
      <c r="S29" s="1624">
        <f>'НЗ 2-экз'!S1449</f>
        <v>0</v>
      </c>
      <c r="T29" s="1624">
        <f>'НЗ 2-экз'!T1449</f>
        <v>0</v>
      </c>
      <c r="U29" s="1624">
        <f>'НЗ 2-экз'!U1449</f>
        <v>0</v>
      </c>
      <c r="V29" s="1624">
        <f>'НЗ 2-экз'!V1449</f>
        <v>0</v>
      </c>
      <c r="W29" s="1624">
        <f>'НЗ 2-экз'!W1449</f>
        <v>0</v>
      </c>
      <c r="X29" s="1625">
        <f t="shared" si="1"/>
        <v>0</v>
      </c>
      <c r="Y29" s="1626">
        <f>'НЗ 2-экз'!Y1449</f>
        <v>0</v>
      </c>
      <c r="Z29" s="1626">
        <f>'НЗ 2-экз'!Z1449</f>
        <v>0</v>
      </c>
      <c r="AA29" s="1626">
        <f>'НЗ 2-экз'!AA1449</f>
        <v>0</v>
      </c>
      <c r="AB29" s="1626">
        <f>'НЗ 2-экз'!AB1449</f>
        <v>0</v>
      </c>
      <c r="AC29" s="1626">
        <f>'НЗ 2-экз'!AC1449</f>
        <v>0</v>
      </c>
      <c r="AD29" s="1626">
        <f>'НЗ 2-экз'!AD1449</f>
        <v>0</v>
      </c>
      <c r="AE29" s="1626">
        <f>'НЗ 2-экз'!AE1449</f>
        <v>0</v>
      </c>
      <c r="AF29" s="1626">
        <f>'НЗ 2-экз'!AF1449</f>
        <v>0</v>
      </c>
      <c r="AG29" s="1627">
        <f>'НЗ 2-экз'!AG1449</f>
        <v>0</v>
      </c>
      <c r="AH29" s="1627">
        <f>'НЗ 2-экз'!AH1449</f>
        <v>0</v>
      </c>
      <c r="AI29" s="1627">
        <f>'НЗ 2-экз'!AI1449</f>
        <v>0</v>
      </c>
      <c r="AJ29" s="1627">
        <f>'НЗ 2-экз'!AJ1449</f>
        <v>0</v>
      </c>
      <c r="AK29" s="1628">
        <f t="shared" si="2"/>
        <v>0</v>
      </c>
      <c r="AL29" s="1629">
        <f t="shared" si="0"/>
        <v>0</v>
      </c>
    </row>
    <row r="30" spans="1:38" ht="15" x14ac:dyDescent="0.2">
      <c r="A30" s="1573" t="s">
        <v>883</v>
      </c>
      <c r="B30" s="1572">
        <v>244</v>
      </c>
      <c r="C30" s="1562">
        <f>'НЗ 2-экз'!C1450</f>
        <v>0</v>
      </c>
      <c r="D30" s="1562">
        <f>'НЗ 2-экз'!D1450</f>
        <v>0</v>
      </c>
      <c r="E30" s="1623">
        <f>'НЗ 2-экз'!E1450</f>
        <v>215928.02000000002</v>
      </c>
      <c r="F30" s="1623">
        <f>'НЗ 2-экз'!F1450</f>
        <v>411097.32</v>
      </c>
      <c r="G30" s="1623">
        <f>'НЗ 2-экз'!G1450</f>
        <v>0</v>
      </c>
      <c r="H30" s="1623">
        <f>'НЗ 2-экз'!H1450</f>
        <v>0</v>
      </c>
      <c r="I30" s="1623">
        <f>'НЗ 2-экз'!I1450</f>
        <v>0</v>
      </c>
      <c r="J30" s="1623">
        <f>'НЗ 2-экз'!J1450</f>
        <v>0</v>
      </c>
      <c r="K30" s="1623">
        <f>'НЗ 2-экз'!K1450</f>
        <v>0</v>
      </c>
      <c r="L30" s="1623">
        <f>'НЗ 2-экз'!L1450</f>
        <v>0</v>
      </c>
      <c r="M30" s="1623">
        <f>'НЗ 2-экз'!M1450</f>
        <v>0</v>
      </c>
      <c r="N30" s="1623">
        <f>'НЗ 2-экз'!N1450</f>
        <v>0</v>
      </c>
      <c r="O30" s="1623">
        <f>'НЗ 2-экз'!O1450</f>
        <v>0</v>
      </c>
      <c r="P30" s="1623">
        <f>'НЗ 2-экз'!P1450</f>
        <v>0</v>
      </c>
      <c r="Q30" s="1623">
        <f>'НЗ 2-экз'!Q1450</f>
        <v>0</v>
      </c>
      <c r="R30" s="1623">
        <f>'НЗ 2-экз'!R1450</f>
        <v>0</v>
      </c>
      <c r="S30" s="1624">
        <f>'НЗ 2-экз'!S1450</f>
        <v>215928.02000000002</v>
      </c>
      <c r="T30" s="1624">
        <f>'НЗ 2-экз'!T1450</f>
        <v>411097.32</v>
      </c>
      <c r="U30" s="1624">
        <f>'НЗ 2-экз'!U1450</f>
        <v>0</v>
      </c>
      <c r="V30" s="1624">
        <f>'НЗ 2-экз'!V1450</f>
        <v>0</v>
      </c>
      <c r="W30" s="1624">
        <f>'НЗ 2-экз'!W1450</f>
        <v>0</v>
      </c>
      <c r="X30" s="1625">
        <f t="shared" si="1"/>
        <v>627025.34000000008</v>
      </c>
      <c r="Y30" s="1626">
        <f>'НЗ 2-экз'!Y1450</f>
        <v>0</v>
      </c>
      <c r="Z30" s="1626">
        <f>'НЗ 2-экз'!Z1450</f>
        <v>312939.55</v>
      </c>
      <c r="AA30" s="1626">
        <f>'НЗ 2-экз'!AA1450</f>
        <v>0</v>
      </c>
      <c r="AB30" s="1626">
        <f>'НЗ 2-экз'!AB1450</f>
        <v>0</v>
      </c>
      <c r="AC30" s="1626">
        <f>'НЗ 2-экз'!AC1450</f>
        <v>0</v>
      </c>
      <c r="AD30" s="1626">
        <f>'НЗ 2-экз'!AD1450</f>
        <v>0</v>
      </c>
      <c r="AE30" s="1626">
        <f>'НЗ 2-экз'!AE1450</f>
        <v>0</v>
      </c>
      <c r="AF30" s="1626">
        <f>'НЗ 2-экз'!AF1450</f>
        <v>0</v>
      </c>
      <c r="AG30" s="1627">
        <f>'НЗ 2-экз'!AG1450</f>
        <v>0</v>
      </c>
      <c r="AH30" s="1627">
        <f>'НЗ 2-экз'!AH1450</f>
        <v>312939.55</v>
      </c>
      <c r="AI30" s="1627">
        <f>'НЗ 2-экз'!AI1450</f>
        <v>0</v>
      </c>
      <c r="AJ30" s="1627">
        <f>'НЗ 2-экз'!AJ1450</f>
        <v>0</v>
      </c>
      <c r="AK30" s="1628">
        <f t="shared" si="2"/>
        <v>312939.55</v>
      </c>
      <c r="AL30" s="1629">
        <f t="shared" si="0"/>
        <v>939964.89000000013</v>
      </c>
    </row>
    <row r="31" spans="1:38" ht="15" x14ac:dyDescent="0.2">
      <c r="A31" s="1574" t="s">
        <v>246</v>
      </c>
      <c r="B31" s="1575">
        <v>244</v>
      </c>
      <c r="C31" s="1562">
        <f>'НЗ 2-экз'!C1451</f>
        <v>0</v>
      </c>
      <c r="D31" s="1562">
        <f>'НЗ 2-экз'!D1451</f>
        <v>0</v>
      </c>
      <c r="E31" s="1623">
        <f>'НЗ 2-экз'!E1451</f>
        <v>215928.02000000002</v>
      </c>
      <c r="F31" s="1623">
        <f>'НЗ 2-экз'!F1451</f>
        <v>411097.32</v>
      </c>
      <c r="G31" s="1623">
        <f>'НЗ 2-экз'!G1451</f>
        <v>0</v>
      </c>
      <c r="H31" s="1623">
        <f>'НЗ 2-экз'!H1451</f>
        <v>0</v>
      </c>
      <c r="I31" s="1623">
        <f>'НЗ 2-экз'!I1451</f>
        <v>0</v>
      </c>
      <c r="J31" s="1623">
        <f>'НЗ 2-экз'!J1451</f>
        <v>0</v>
      </c>
      <c r="K31" s="1623">
        <f>'НЗ 2-экз'!K1451</f>
        <v>0</v>
      </c>
      <c r="L31" s="1623">
        <f>'НЗ 2-экз'!L1451</f>
        <v>0</v>
      </c>
      <c r="M31" s="1623">
        <f>'НЗ 2-экз'!M1451</f>
        <v>0</v>
      </c>
      <c r="N31" s="1623">
        <f>'НЗ 2-экз'!N1451</f>
        <v>0</v>
      </c>
      <c r="O31" s="1623">
        <f>'НЗ 2-экз'!O1451</f>
        <v>0</v>
      </c>
      <c r="P31" s="1623">
        <f>'НЗ 2-экз'!P1451</f>
        <v>0</v>
      </c>
      <c r="Q31" s="1623">
        <f>'НЗ 2-экз'!Q1451</f>
        <v>0</v>
      </c>
      <c r="R31" s="1623">
        <f>'НЗ 2-экз'!R1451</f>
        <v>0</v>
      </c>
      <c r="S31" s="1624">
        <f>'НЗ 2-экз'!S1451</f>
        <v>215928.02000000002</v>
      </c>
      <c r="T31" s="1624">
        <f>'НЗ 2-экз'!T1451</f>
        <v>411097.32</v>
      </c>
      <c r="U31" s="1624">
        <f>'НЗ 2-экз'!U1451</f>
        <v>0</v>
      </c>
      <c r="V31" s="1624">
        <f>'НЗ 2-экз'!V1451</f>
        <v>0</v>
      </c>
      <c r="W31" s="1624">
        <f>'НЗ 2-экз'!W1451</f>
        <v>0</v>
      </c>
      <c r="X31" s="1625">
        <f t="shared" si="1"/>
        <v>627025.34000000008</v>
      </c>
      <c r="Y31" s="1626">
        <f>'НЗ 2-экз'!Y1451</f>
        <v>0</v>
      </c>
      <c r="Z31" s="1626">
        <f>'НЗ 2-экз'!Z1451</f>
        <v>312939.55</v>
      </c>
      <c r="AA31" s="1626">
        <f>'НЗ 2-экз'!AA1451</f>
        <v>0</v>
      </c>
      <c r="AB31" s="1626">
        <f>'НЗ 2-экз'!AB1451</f>
        <v>0</v>
      </c>
      <c r="AC31" s="1626">
        <f>'НЗ 2-экз'!AC1451</f>
        <v>0</v>
      </c>
      <c r="AD31" s="1626">
        <f>'НЗ 2-экз'!AD1451</f>
        <v>0</v>
      </c>
      <c r="AE31" s="1626">
        <f>'НЗ 2-экз'!AE1451</f>
        <v>0</v>
      </c>
      <c r="AF31" s="1626">
        <f>'НЗ 2-экз'!AF1451</f>
        <v>0</v>
      </c>
      <c r="AG31" s="1627">
        <f>'НЗ 2-экз'!AG1451</f>
        <v>0</v>
      </c>
      <c r="AH31" s="1627">
        <f>'НЗ 2-экз'!AH1451</f>
        <v>312939.55</v>
      </c>
      <c r="AI31" s="1627">
        <f>'НЗ 2-экз'!AI1451</f>
        <v>0</v>
      </c>
      <c r="AJ31" s="1627">
        <f>'НЗ 2-экз'!AJ1451</f>
        <v>0</v>
      </c>
      <c r="AK31" s="1628">
        <f t="shared" si="2"/>
        <v>312939.55</v>
      </c>
      <c r="AL31" s="1629">
        <f t="shared" si="0"/>
        <v>939964.89000000013</v>
      </c>
    </row>
    <row r="32" spans="1:38" ht="15" x14ac:dyDescent="0.2">
      <c r="A32" s="1574" t="s">
        <v>248</v>
      </c>
      <c r="B32" s="1575">
        <v>244</v>
      </c>
      <c r="C32" s="1562">
        <f>'НЗ 2-экз'!C1452</f>
        <v>0</v>
      </c>
      <c r="D32" s="1562">
        <f>'НЗ 2-экз'!D1452</f>
        <v>0</v>
      </c>
      <c r="E32" s="1623">
        <f>'НЗ 2-экз'!E1452</f>
        <v>0</v>
      </c>
      <c r="F32" s="1623">
        <f>'НЗ 2-экз'!F1452</f>
        <v>0</v>
      </c>
      <c r="G32" s="1623">
        <f>'НЗ 2-экз'!G1452</f>
        <v>0</v>
      </c>
      <c r="H32" s="1623">
        <f>'НЗ 2-экз'!H1452</f>
        <v>0</v>
      </c>
      <c r="I32" s="1623">
        <f>'НЗ 2-экз'!I1452</f>
        <v>0</v>
      </c>
      <c r="J32" s="1623">
        <f>'НЗ 2-экз'!J1452</f>
        <v>0</v>
      </c>
      <c r="K32" s="1623">
        <f>'НЗ 2-экз'!K1452</f>
        <v>0</v>
      </c>
      <c r="L32" s="1623">
        <f>'НЗ 2-экз'!L1452</f>
        <v>0</v>
      </c>
      <c r="M32" s="1623">
        <f>'НЗ 2-экз'!M1452</f>
        <v>0</v>
      </c>
      <c r="N32" s="1623">
        <f>'НЗ 2-экз'!N1452</f>
        <v>0</v>
      </c>
      <c r="O32" s="1623">
        <f>'НЗ 2-экз'!O1452</f>
        <v>0</v>
      </c>
      <c r="P32" s="1623">
        <f>'НЗ 2-экз'!P1452</f>
        <v>0</v>
      </c>
      <c r="Q32" s="1623">
        <f>'НЗ 2-экз'!Q1452</f>
        <v>0</v>
      </c>
      <c r="R32" s="1623">
        <f>'НЗ 2-экз'!R1452</f>
        <v>0</v>
      </c>
      <c r="S32" s="1624">
        <f>'НЗ 2-экз'!S1452</f>
        <v>0</v>
      </c>
      <c r="T32" s="1624">
        <f>'НЗ 2-экз'!T1452</f>
        <v>0</v>
      </c>
      <c r="U32" s="1624">
        <f>'НЗ 2-экз'!U1452</f>
        <v>0</v>
      </c>
      <c r="V32" s="1624">
        <f>'НЗ 2-экз'!V1452</f>
        <v>0</v>
      </c>
      <c r="W32" s="1624">
        <f>'НЗ 2-экз'!W1452</f>
        <v>0</v>
      </c>
      <c r="X32" s="1625">
        <f t="shared" si="1"/>
        <v>0</v>
      </c>
      <c r="Y32" s="1626">
        <f>'НЗ 2-экз'!Y1452</f>
        <v>0</v>
      </c>
      <c r="Z32" s="1626">
        <f>'НЗ 2-экз'!Z1452</f>
        <v>0</v>
      </c>
      <c r="AA32" s="1626">
        <f>'НЗ 2-экз'!AA1452</f>
        <v>0</v>
      </c>
      <c r="AB32" s="1626">
        <f>'НЗ 2-экз'!AB1452</f>
        <v>0</v>
      </c>
      <c r="AC32" s="1626">
        <f>'НЗ 2-экз'!AC1452</f>
        <v>0</v>
      </c>
      <c r="AD32" s="1626">
        <f>'НЗ 2-экз'!AD1452</f>
        <v>0</v>
      </c>
      <c r="AE32" s="1626">
        <f>'НЗ 2-экз'!AE1452</f>
        <v>0</v>
      </c>
      <c r="AF32" s="1626">
        <f>'НЗ 2-экз'!AF1452</f>
        <v>0</v>
      </c>
      <c r="AG32" s="1627">
        <f>'НЗ 2-экз'!AG1452</f>
        <v>0</v>
      </c>
      <c r="AH32" s="1627">
        <f>'НЗ 2-экз'!AH1452</f>
        <v>0</v>
      </c>
      <c r="AI32" s="1627">
        <f>'НЗ 2-экз'!AI1452</f>
        <v>0</v>
      </c>
      <c r="AJ32" s="1627">
        <f>'НЗ 2-экз'!AJ1452</f>
        <v>0</v>
      </c>
      <c r="AK32" s="1628">
        <f t="shared" si="2"/>
        <v>0</v>
      </c>
      <c r="AL32" s="1629">
        <f t="shared" si="0"/>
        <v>0</v>
      </c>
    </row>
    <row r="33" spans="1:38" ht="15" x14ac:dyDescent="0.2">
      <c r="A33" s="1560">
        <v>227</v>
      </c>
      <c r="B33" s="1576">
        <v>244</v>
      </c>
      <c r="C33" s="1562">
        <f>'НЗ 2-экз'!C1452</f>
        <v>0</v>
      </c>
      <c r="D33" s="1562">
        <f>'НЗ 2-экз'!D1453</f>
        <v>0</v>
      </c>
      <c r="E33" s="1623">
        <f>'НЗ 2-экз'!E1453</f>
        <v>0</v>
      </c>
      <c r="F33" s="1623">
        <f>'НЗ 2-экз'!F1453</f>
        <v>0</v>
      </c>
      <c r="G33" s="1623">
        <f>'НЗ 2-экз'!G1453</f>
        <v>0</v>
      </c>
      <c r="H33" s="1623">
        <f>'НЗ 2-экз'!H1453</f>
        <v>0</v>
      </c>
      <c r="I33" s="1623">
        <f>'НЗ 2-экз'!I1453</f>
        <v>0</v>
      </c>
      <c r="J33" s="1623">
        <f>'НЗ 2-экз'!J1453</f>
        <v>0</v>
      </c>
      <c r="K33" s="1623">
        <f>'НЗ 2-экз'!K1453</f>
        <v>0</v>
      </c>
      <c r="L33" s="1623">
        <f>'НЗ 2-экз'!L1453</f>
        <v>0</v>
      </c>
      <c r="M33" s="1623">
        <f>'НЗ 2-экз'!M1453</f>
        <v>0</v>
      </c>
      <c r="N33" s="1623">
        <f>'НЗ 2-экз'!N1453</f>
        <v>0</v>
      </c>
      <c r="O33" s="1623">
        <f>'НЗ 2-экз'!O1453</f>
        <v>0</v>
      </c>
      <c r="P33" s="1623">
        <f>'НЗ 2-экз'!P1453</f>
        <v>0</v>
      </c>
      <c r="Q33" s="1623">
        <f>'НЗ 2-экз'!Q1453</f>
        <v>0</v>
      </c>
      <c r="R33" s="1623">
        <f>'НЗ 2-экз'!R1453</f>
        <v>0</v>
      </c>
      <c r="S33" s="1624">
        <f>'НЗ 2-экз'!S1453</f>
        <v>0</v>
      </c>
      <c r="T33" s="1624">
        <f>'НЗ 2-экз'!T1453</f>
        <v>0</v>
      </c>
      <c r="U33" s="1624">
        <f>'НЗ 2-экз'!U1453</f>
        <v>0</v>
      </c>
      <c r="V33" s="1624">
        <f>'НЗ 2-экз'!V1453</f>
        <v>0</v>
      </c>
      <c r="W33" s="1624">
        <f>'НЗ 2-экз'!W1453</f>
        <v>0</v>
      </c>
      <c r="X33" s="1625">
        <f t="shared" si="1"/>
        <v>0</v>
      </c>
      <c r="Y33" s="1626">
        <f>'НЗ 2-экз'!Y1453</f>
        <v>0</v>
      </c>
      <c r="Z33" s="1626">
        <f>'НЗ 2-экз'!Z1453</f>
        <v>0</v>
      </c>
      <c r="AA33" s="1626">
        <f>'НЗ 2-экз'!AA1453</f>
        <v>0</v>
      </c>
      <c r="AB33" s="1626">
        <f>'НЗ 2-экз'!AB1453</f>
        <v>0</v>
      </c>
      <c r="AC33" s="1626">
        <f>'НЗ 2-экз'!AC1453</f>
        <v>0</v>
      </c>
      <c r="AD33" s="1626">
        <f>'НЗ 2-экз'!AD1453</f>
        <v>0</v>
      </c>
      <c r="AE33" s="1626">
        <f>'НЗ 2-экз'!AE1453</f>
        <v>0</v>
      </c>
      <c r="AF33" s="1626">
        <f>'НЗ 2-экз'!AF1453</f>
        <v>0</v>
      </c>
      <c r="AG33" s="1627">
        <f>'НЗ 2-экз'!AG1453</f>
        <v>0</v>
      </c>
      <c r="AH33" s="1627">
        <f>'НЗ 2-экз'!AH1453</f>
        <v>0</v>
      </c>
      <c r="AI33" s="1627">
        <f>'НЗ 2-экз'!AI1453</f>
        <v>0</v>
      </c>
      <c r="AJ33" s="1627">
        <f>'НЗ 2-экз'!AJ1453</f>
        <v>0</v>
      </c>
      <c r="AK33" s="1628">
        <f t="shared" si="2"/>
        <v>0</v>
      </c>
      <c r="AL33" s="1629">
        <f>C33+X33+AK33</f>
        <v>0</v>
      </c>
    </row>
    <row r="34" spans="1:38" ht="15" x14ac:dyDescent="0.2">
      <c r="A34" s="1577">
        <v>262</v>
      </c>
      <c r="B34" s="1572"/>
      <c r="C34" s="1562">
        <f>'НЗ 2-экз'!C1454</f>
        <v>0</v>
      </c>
      <c r="D34" s="1562">
        <f>'НЗ 2-экз'!D1454</f>
        <v>0</v>
      </c>
      <c r="E34" s="1623">
        <f>'НЗ 2-экз'!E1454</f>
        <v>0</v>
      </c>
      <c r="F34" s="1623">
        <f>'НЗ 2-экз'!F1454</f>
        <v>0</v>
      </c>
      <c r="G34" s="1623">
        <f>'НЗ 2-экз'!G1454</f>
        <v>0</v>
      </c>
      <c r="H34" s="1623">
        <f>'НЗ 2-экз'!H1454</f>
        <v>0</v>
      </c>
      <c r="I34" s="1623">
        <f>'НЗ 2-экз'!I1454</f>
        <v>0</v>
      </c>
      <c r="J34" s="1623">
        <f>'НЗ 2-экз'!J1454</f>
        <v>0</v>
      </c>
      <c r="K34" s="1623">
        <f>'НЗ 2-экз'!K1454</f>
        <v>0</v>
      </c>
      <c r="L34" s="1623">
        <f>'НЗ 2-экз'!L1454</f>
        <v>0</v>
      </c>
      <c r="M34" s="1623">
        <f>'НЗ 2-экз'!M1454</f>
        <v>0</v>
      </c>
      <c r="N34" s="1623">
        <f>'НЗ 2-экз'!N1454</f>
        <v>0</v>
      </c>
      <c r="O34" s="1623">
        <f>'НЗ 2-экз'!O1454</f>
        <v>0</v>
      </c>
      <c r="P34" s="1623">
        <f>'НЗ 2-экз'!P1454</f>
        <v>0</v>
      </c>
      <c r="Q34" s="1623">
        <f>'НЗ 2-экз'!Q1454</f>
        <v>0</v>
      </c>
      <c r="R34" s="1623">
        <f>'НЗ 2-экз'!R1454</f>
        <v>0</v>
      </c>
      <c r="S34" s="1624">
        <f>'НЗ 2-экз'!S1454</f>
        <v>0</v>
      </c>
      <c r="T34" s="1624">
        <f>'НЗ 2-экз'!T1454</f>
        <v>0</v>
      </c>
      <c r="U34" s="1624">
        <f>'НЗ 2-экз'!U1454</f>
        <v>0</v>
      </c>
      <c r="V34" s="1624">
        <f>'НЗ 2-экз'!V1454</f>
        <v>0</v>
      </c>
      <c r="W34" s="1624">
        <f>'НЗ 2-экз'!W1454</f>
        <v>0</v>
      </c>
      <c r="X34" s="1625">
        <f t="shared" si="1"/>
        <v>0</v>
      </c>
      <c r="Y34" s="1626">
        <f>'НЗ 2-экз'!Y1454</f>
        <v>0</v>
      </c>
      <c r="Z34" s="1626">
        <f>'НЗ 2-экз'!Z1454</f>
        <v>0</v>
      </c>
      <c r="AA34" s="1626">
        <f>'НЗ 2-экз'!AA1454</f>
        <v>0</v>
      </c>
      <c r="AB34" s="1626">
        <f>'НЗ 2-экз'!AB1454</f>
        <v>0</v>
      </c>
      <c r="AC34" s="1626">
        <f>'НЗ 2-экз'!AC1454</f>
        <v>0</v>
      </c>
      <c r="AD34" s="1626">
        <f>'НЗ 2-экз'!AD1454</f>
        <v>0</v>
      </c>
      <c r="AE34" s="1626">
        <f>'НЗ 2-экз'!AE1454</f>
        <v>0</v>
      </c>
      <c r="AF34" s="1626">
        <f>'НЗ 2-экз'!AF1454</f>
        <v>0</v>
      </c>
      <c r="AG34" s="1627">
        <f>'НЗ 2-экз'!AG1454</f>
        <v>0</v>
      </c>
      <c r="AH34" s="1627">
        <f>'НЗ 2-экз'!AH1454</f>
        <v>0</v>
      </c>
      <c r="AI34" s="1627">
        <f>'НЗ 2-экз'!AI1454</f>
        <v>0</v>
      </c>
      <c r="AJ34" s="1627">
        <f>'НЗ 2-экз'!AJ1454</f>
        <v>0</v>
      </c>
      <c r="AK34" s="1628">
        <f t="shared" si="2"/>
        <v>0</v>
      </c>
      <c r="AL34" s="1629">
        <f t="shared" si="0"/>
        <v>0</v>
      </c>
    </row>
    <row r="35" spans="1:38" ht="12.75" customHeight="1" x14ac:dyDescent="0.2">
      <c r="A35" s="1574" t="s">
        <v>47</v>
      </c>
      <c r="B35" s="1575">
        <v>112</v>
      </c>
      <c r="C35" s="1562">
        <f>'НЗ 2-экз'!C1455</f>
        <v>0</v>
      </c>
      <c r="D35" s="1562">
        <f>'НЗ 2-экз'!D1455</f>
        <v>0</v>
      </c>
      <c r="E35" s="1623">
        <f>'НЗ 2-экз'!E1455</f>
        <v>0</v>
      </c>
      <c r="F35" s="1623">
        <f>'НЗ 2-экз'!F1455</f>
        <v>0</v>
      </c>
      <c r="G35" s="1623">
        <f>'НЗ 2-экз'!G1455</f>
        <v>0</v>
      </c>
      <c r="H35" s="1623">
        <f>'НЗ 2-экз'!H1455</f>
        <v>0</v>
      </c>
      <c r="I35" s="1623">
        <f>'НЗ 2-экз'!I1455</f>
        <v>0</v>
      </c>
      <c r="J35" s="1623">
        <f>'НЗ 2-экз'!J1455</f>
        <v>0</v>
      </c>
      <c r="K35" s="1623">
        <f>'НЗ 2-экз'!K1455</f>
        <v>0</v>
      </c>
      <c r="L35" s="1623">
        <f>'НЗ 2-экз'!L1455</f>
        <v>0</v>
      </c>
      <c r="M35" s="1623">
        <f>'НЗ 2-экз'!M1455</f>
        <v>0</v>
      </c>
      <c r="N35" s="1623">
        <f>'НЗ 2-экз'!N1455</f>
        <v>0</v>
      </c>
      <c r="O35" s="1623">
        <f>'НЗ 2-экз'!O1455</f>
        <v>0</v>
      </c>
      <c r="P35" s="1623">
        <f>'НЗ 2-экз'!P1455</f>
        <v>0</v>
      </c>
      <c r="Q35" s="1623">
        <f>'НЗ 2-экз'!Q1455</f>
        <v>0</v>
      </c>
      <c r="R35" s="1623">
        <f>'НЗ 2-экз'!R1455</f>
        <v>0</v>
      </c>
      <c r="S35" s="1624">
        <f>'НЗ 2-экз'!S1455</f>
        <v>0</v>
      </c>
      <c r="T35" s="1624">
        <f>'НЗ 2-экз'!T1455</f>
        <v>0</v>
      </c>
      <c r="U35" s="1624">
        <f>'НЗ 2-экз'!U1455</f>
        <v>0</v>
      </c>
      <c r="V35" s="1624">
        <f>'НЗ 2-экз'!V1455</f>
        <v>0</v>
      </c>
      <c r="W35" s="1624">
        <f>'НЗ 2-экз'!W1455</f>
        <v>0</v>
      </c>
      <c r="X35" s="1625">
        <f t="shared" si="1"/>
        <v>0</v>
      </c>
      <c r="Y35" s="1626">
        <f>'НЗ 2-экз'!Y1455</f>
        <v>0</v>
      </c>
      <c r="Z35" s="1626">
        <f>'НЗ 2-экз'!Z1455</f>
        <v>0</v>
      </c>
      <c r="AA35" s="1626">
        <f>'НЗ 2-экз'!AA1455</f>
        <v>0</v>
      </c>
      <c r="AB35" s="1626">
        <f>'НЗ 2-экз'!AB1455</f>
        <v>0</v>
      </c>
      <c r="AC35" s="1626">
        <f>'НЗ 2-экз'!AC1455</f>
        <v>0</v>
      </c>
      <c r="AD35" s="1626">
        <f>'НЗ 2-экз'!AD1455</f>
        <v>0</v>
      </c>
      <c r="AE35" s="1626">
        <f>'НЗ 2-экз'!AE1455</f>
        <v>0</v>
      </c>
      <c r="AF35" s="1626">
        <f>'НЗ 2-экз'!AF1455</f>
        <v>0</v>
      </c>
      <c r="AG35" s="1627">
        <f>'НЗ 2-экз'!AG1455</f>
        <v>0</v>
      </c>
      <c r="AH35" s="1627">
        <f>'НЗ 2-экз'!AH1455</f>
        <v>0</v>
      </c>
      <c r="AI35" s="1627">
        <f>'НЗ 2-экз'!AI1455</f>
        <v>0</v>
      </c>
      <c r="AJ35" s="1627">
        <f>'НЗ 2-экз'!AJ1455</f>
        <v>0</v>
      </c>
      <c r="AK35" s="1628">
        <f t="shared" si="2"/>
        <v>0</v>
      </c>
      <c r="AL35" s="1629">
        <f t="shared" si="0"/>
        <v>0</v>
      </c>
    </row>
    <row r="36" spans="1:38" ht="13.5" customHeight="1" x14ac:dyDescent="0.2">
      <c r="A36" s="1574">
        <v>262</v>
      </c>
      <c r="B36" s="1575">
        <v>119</v>
      </c>
      <c r="C36" s="1562">
        <f>'НЗ 2-экз'!C1456</f>
        <v>0</v>
      </c>
      <c r="D36" s="1562">
        <f>'НЗ 2-экз'!D1456</f>
        <v>0</v>
      </c>
      <c r="E36" s="1623">
        <f>'НЗ 2-экз'!E1456</f>
        <v>0</v>
      </c>
      <c r="F36" s="1623">
        <f>'НЗ 2-экз'!F1456</f>
        <v>0</v>
      </c>
      <c r="G36" s="1623">
        <f>'НЗ 2-экз'!G1456</f>
        <v>0</v>
      </c>
      <c r="H36" s="1623">
        <f>'НЗ 2-экз'!H1456</f>
        <v>0</v>
      </c>
      <c r="I36" s="1623">
        <f>'НЗ 2-экз'!I1456</f>
        <v>0</v>
      </c>
      <c r="J36" s="1623">
        <f>'НЗ 2-экз'!J1456</f>
        <v>0</v>
      </c>
      <c r="K36" s="1623">
        <f>'НЗ 2-экз'!K1456</f>
        <v>0</v>
      </c>
      <c r="L36" s="1623">
        <f>'НЗ 2-экз'!L1456</f>
        <v>0</v>
      </c>
      <c r="M36" s="1623">
        <f>'НЗ 2-экз'!M1456</f>
        <v>0</v>
      </c>
      <c r="N36" s="1623">
        <f>'НЗ 2-экз'!N1456</f>
        <v>0</v>
      </c>
      <c r="O36" s="1623">
        <f>'НЗ 2-экз'!O1456</f>
        <v>0</v>
      </c>
      <c r="P36" s="1623">
        <f>'НЗ 2-экз'!P1456</f>
        <v>0</v>
      </c>
      <c r="Q36" s="1623">
        <f>'НЗ 2-экз'!Q1456</f>
        <v>0</v>
      </c>
      <c r="R36" s="1623">
        <f>'НЗ 2-экз'!R1456</f>
        <v>0</v>
      </c>
      <c r="S36" s="1624">
        <f>'НЗ 2-экз'!S1456</f>
        <v>0</v>
      </c>
      <c r="T36" s="1624">
        <f>'НЗ 2-экз'!T1456</f>
        <v>0</v>
      </c>
      <c r="U36" s="1624">
        <f>'НЗ 2-экз'!U1456</f>
        <v>0</v>
      </c>
      <c r="V36" s="1624">
        <f>'НЗ 2-экз'!V1456</f>
        <v>0</v>
      </c>
      <c r="W36" s="1624">
        <f>'НЗ 2-экз'!W1456</f>
        <v>0</v>
      </c>
      <c r="X36" s="1625">
        <f t="shared" si="1"/>
        <v>0</v>
      </c>
      <c r="Y36" s="1626">
        <f>'НЗ 2-экз'!Y1456</f>
        <v>0</v>
      </c>
      <c r="Z36" s="1626">
        <f>'НЗ 2-экз'!Z1456</f>
        <v>0</v>
      </c>
      <c r="AA36" s="1626">
        <f>'НЗ 2-экз'!AA1456</f>
        <v>0</v>
      </c>
      <c r="AB36" s="1626">
        <f>'НЗ 2-экз'!AB1456</f>
        <v>0</v>
      </c>
      <c r="AC36" s="1626">
        <f>'НЗ 2-экз'!AC1456</f>
        <v>0</v>
      </c>
      <c r="AD36" s="1626">
        <f>'НЗ 2-экз'!AD1456</f>
        <v>0</v>
      </c>
      <c r="AE36" s="1626">
        <f>'НЗ 2-экз'!AE1456</f>
        <v>0</v>
      </c>
      <c r="AF36" s="1626">
        <f>'НЗ 2-экз'!AF1456</f>
        <v>0</v>
      </c>
      <c r="AG36" s="1627">
        <f>'НЗ 2-экз'!AG1456</f>
        <v>0</v>
      </c>
      <c r="AH36" s="1627">
        <f>'НЗ 2-экз'!AH1456</f>
        <v>0</v>
      </c>
      <c r="AI36" s="1627">
        <f>'НЗ 2-экз'!AI1456</f>
        <v>0</v>
      </c>
      <c r="AJ36" s="1627">
        <f>'НЗ 2-экз'!AJ1456</f>
        <v>0</v>
      </c>
      <c r="AK36" s="1628">
        <f t="shared" si="2"/>
        <v>0</v>
      </c>
      <c r="AL36" s="1629">
        <f t="shared" si="0"/>
        <v>0</v>
      </c>
    </row>
    <row r="37" spans="1:38" ht="15" x14ac:dyDescent="0.2">
      <c r="A37" s="1578" t="s">
        <v>884</v>
      </c>
      <c r="B37" s="1576"/>
      <c r="C37" s="1562">
        <f>'НЗ 2-экз'!C1454</f>
        <v>0</v>
      </c>
      <c r="D37" s="1562">
        <f>'НЗ 2-экз'!D1457</f>
        <v>0</v>
      </c>
      <c r="E37" s="1623">
        <f>'НЗ 2-экз'!E1457</f>
        <v>45727.92</v>
      </c>
      <c r="F37" s="1623">
        <f>'НЗ 2-экз'!F1457</f>
        <v>119860.8</v>
      </c>
      <c r="G37" s="1623">
        <f>'НЗ 2-экз'!G1457</f>
        <v>0</v>
      </c>
      <c r="H37" s="1623">
        <f>'НЗ 2-экз'!H1457</f>
        <v>0</v>
      </c>
      <c r="I37" s="1623">
        <f>'НЗ 2-экз'!I1457</f>
        <v>0</v>
      </c>
      <c r="J37" s="1623">
        <f>'НЗ 2-экз'!J1457</f>
        <v>0</v>
      </c>
      <c r="K37" s="1623">
        <f>'НЗ 2-экз'!K1457</f>
        <v>0</v>
      </c>
      <c r="L37" s="1623">
        <f>'НЗ 2-экз'!L1457</f>
        <v>0</v>
      </c>
      <c r="M37" s="1623">
        <f>'НЗ 2-экз'!M1457</f>
        <v>0</v>
      </c>
      <c r="N37" s="1623">
        <f>'НЗ 2-экз'!N1457</f>
        <v>0</v>
      </c>
      <c r="O37" s="1623">
        <f>'НЗ 2-экз'!O1457</f>
        <v>0</v>
      </c>
      <c r="P37" s="1623">
        <f>'НЗ 2-экз'!P1457</f>
        <v>0</v>
      </c>
      <c r="Q37" s="1623">
        <f>'НЗ 2-экз'!Q1457</f>
        <v>0</v>
      </c>
      <c r="R37" s="1623">
        <f>'НЗ 2-экз'!R1457</f>
        <v>0</v>
      </c>
      <c r="S37" s="1624">
        <f>'НЗ 2-экз'!S1457</f>
        <v>45727.92</v>
      </c>
      <c r="T37" s="1624">
        <f>'НЗ 2-экз'!T1457</f>
        <v>119860.8</v>
      </c>
      <c r="U37" s="1624">
        <f>'НЗ 2-экз'!U1457</f>
        <v>0</v>
      </c>
      <c r="V37" s="1624">
        <f>'НЗ 2-экз'!V1457</f>
        <v>0</v>
      </c>
      <c r="W37" s="1624">
        <f>'НЗ 2-экз'!W1457</f>
        <v>0</v>
      </c>
      <c r="X37" s="1625">
        <f t="shared" si="1"/>
        <v>165588.72</v>
      </c>
      <c r="Y37" s="1626">
        <f>'НЗ 2-экз'!Y1457</f>
        <v>0</v>
      </c>
      <c r="Z37" s="1626">
        <f>'НЗ 2-экз'!Z1457</f>
        <v>5184.6899999999996</v>
      </c>
      <c r="AA37" s="1626">
        <f>'НЗ 2-экз'!AA1457</f>
        <v>0</v>
      </c>
      <c r="AB37" s="1626">
        <f>'НЗ 2-экз'!AB1457</f>
        <v>0</v>
      </c>
      <c r="AC37" s="1626">
        <f>'НЗ 2-экз'!AC1457</f>
        <v>0</v>
      </c>
      <c r="AD37" s="1626">
        <f>'НЗ 2-экз'!AD1457</f>
        <v>12173.43</v>
      </c>
      <c r="AE37" s="1626">
        <f>'НЗ 2-экз'!AE1457</f>
        <v>0</v>
      </c>
      <c r="AF37" s="1626">
        <f>'НЗ 2-экз'!AF1457</f>
        <v>0</v>
      </c>
      <c r="AG37" s="1627">
        <f>'НЗ 2-экз'!AG1457</f>
        <v>0</v>
      </c>
      <c r="AH37" s="1627">
        <f>'НЗ 2-экз'!AH1457</f>
        <v>17358.12</v>
      </c>
      <c r="AI37" s="1627">
        <f>'НЗ 2-экз'!AI1457</f>
        <v>0</v>
      </c>
      <c r="AJ37" s="1627">
        <f>'НЗ 2-экз'!AJ1457</f>
        <v>0</v>
      </c>
      <c r="AK37" s="1628">
        <f t="shared" si="2"/>
        <v>17358.12</v>
      </c>
      <c r="AL37" s="1629">
        <f>C37+X37+AK37</f>
        <v>182946.84</v>
      </c>
    </row>
    <row r="38" spans="1:38" ht="15" x14ac:dyDescent="0.2">
      <c r="A38" s="1579">
        <v>266</v>
      </c>
      <c r="B38" s="1576">
        <v>111</v>
      </c>
      <c r="C38" s="1562">
        <f>'НЗ 2-экз'!C1455</f>
        <v>0</v>
      </c>
      <c r="D38" s="1562">
        <f>'НЗ 2-экз'!D1458</f>
        <v>0</v>
      </c>
      <c r="E38" s="1623">
        <f>'НЗ 2-экз'!E1458</f>
        <v>45727.92</v>
      </c>
      <c r="F38" s="1623">
        <f>'НЗ 2-экз'!F1458</f>
        <v>119860.8</v>
      </c>
      <c r="G38" s="1623">
        <f>'НЗ 2-экз'!G1458</f>
        <v>0</v>
      </c>
      <c r="H38" s="1623">
        <f>'НЗ 2-экз'!H1458</f>
        <v>0</v>
      </c>
      <c r="I38" s="1623">
        <f>'НЗ 2-экз'!I1458</f>
        <v>0</v>
      </c>
      <c r="J38" s="1623">
        <f>'НЗ 2-экз'!J1458</f>
        <v>0</v>
      </c>
      <c r="K38" s="1623">
        <f>'НЗ 2-экз'!K1458</f>
        <v>0</v>
      </c>
      <c r="L38" s="1623">
        <f>'НЗ 2-экз'!L1458</f>
        <v>0</v>
      </c>
      <c r="M38" s="1623">
        <f>'НЗ 2-экз'!M1458</f>
        <v>0</v>
      </c>
      <c r="N38" s="1623">
        <f>'НЗ 2-экз'!N1458</f>
        <v>0</v>
      </c>
      <c r="O38" s="1623">
        <f>'НЗ 2-экз'!O1458</f>
        <v>0</v>
      </c>
      <c r="P38" s="1623">
        <f>'НЗ 2-экз'!P1458</f>
        <v>0</v>
      </c>
      <c r="Q38" s="1623">
        <f>'НЗ 2-экз'!Q1458</f>
        <v>0</v>
      </c>
      <c r="R38" s="1623">
        <f>'НЗ 2-экз'!R1458</f>
        <v>0</v>
      </c>
      <c r="S38" s="1624">
        <f>'НЗ 2-экз'!S1458</f>
        <v>45727.92</v>
      </c>
      <c r="T38" s="1624">
        <f>'НЗ 2-экз'!T1458</f>
        <v>119860.8</v>
      </c>
      <c r="U38" s="1624">
        <f>'НЗ 2-экз'!U1458</f>
        <v>0</v>
      </c>
      <c r="V38" s="1624">
        <f>'НЗ 2-экз'!V1458</f>
        <v>0</v>
      </c>
      <c r="W38" s="1624">
        <f>'НЗ 2-экз'!W1458</f>
        <v>0</v>
      </c>
      <c r="X38" s="1625">
        <f t="shared" si="1"/>
        <v>165588.72</v>
      </c>
      <c r="Y38" s="1626">
        <f>'НЗ 2-экз'!Y1458</f>
        <v>0</v>
      </c>
      <c r="Z38" s="1626">
        <f>'НЗ 2-экз'!Z1458</f>
        <v>5184.6899999999996</v>
      </c>
      <c r="AA38" s="1626">
        <f>'НЗ 2-экз'!AA1458</f>
        <v>0</v>
      </c>
      <c r="AB38" s="1626">
        <f>'НЗ 2-экз'!AB1458</f>
        <v>0</v>
      </c>
      <c r="AC38" s="1626">
        <f>'НЗ 2-экз'!AC1458</f>
        <v>0</v>
      </c>
      <c r="AD38" s="1626">
        <f>'НЗ 2-экз'!AD1458</f>
        <v>12173.43</v>
      </c>
      <c r="AE38" s="1626">
        <f>'НЗ 2-экз'!AE1458</f>
        <v>0</v>
      </c>
      <c r="AF38" s="1626">
        <f>'НЗ 2-экз'!AF1458</f>
        <v>0</v>
      </c>
      <c r="AG38" s="1627">
        <f>'НЗ 2-экз'!AG1458</f>
        <v>0</v>
      </c>
      <c r="AH38" s="1627">
        <f>'НЗ 2-экз'!AH1458</f>
        <v>17358.12</v>
      </c>
      <c r="AI38" s="1627">
        <f>'НЗ 2-экз'!AI1458</f>
        <v>0</v>
      </c>
      <c r="AJ38" s="1627">
        <f>'НЗ 2-экз'!AJ1458</f>
        <v>0</v>
      </c>
      <c r="AK38" s="1628">
        <f t="shared" si="2"/>
        <v>17358.12</v>
      </c>
      <c r="AL38" s="1629">
        <f t="shared" si="0"/>
        <v>182946.84</v>
      </c>
    </row>
    <row r="39" spans="1:38" ht="15" x14ac:dyDescent="0.2">
      <c r="A39" s="1579">
        <v>266</v>
      </c>
      <c r="B39" s="1576">
        <v>112</v>
      </c>
      <c r="C39" s="1562">
        <f>'НЗ 2-экз'!C1456</f>
        <v>0</v>
      </c>
      <c r="D39" s="1562">
        <f>'НЗ 2-экз'!D1459</f>
        <v>0</v>
      </c>
      <c r="E39" s="1623">
        <f>'НЗ 2-экз'!E1459</f>
        <v>0</v>
      </c>
      <c r="F39" s="1623">
        <f>'НЗ 2-экз'!F1459</f>
        <v>0</v>
      </c>
      <c r="G39" s="1623">
        <f>'НЗ 2-экз'!G1459</f>
        <v>0</v>
      </c>
      <c r="H39" s="1623">
        <f>'НЗ 2-экз'!H1459</f>
        <v>0</v>
      </c>
      <c r="I39" s="1623">
        <f>'НЗ 2-экз'!I1459</f>
        <v>0</v>
      </c>
      <c r="J39" s="1623">
        <f>'НЗ 2-экз'!J1459</f>
        <v>0</v>
      </c>
      <c r="K39" s="1623">
        <f>'НЗ 2-экз'!K1459</f>
        <v>0</v>
      </c>
      <c r="L39" s="1623">
        <f>'НЗ 2-экз'!L1459</f>
        <v>0</v>
      </c>
      <c r="M39" s="1623">
        <f>'НЗ 2-экз'!M1459</f>
        <v>0</v>
      </c>
      <c r="N39" s="1623">
        <f>'НЗ 2-экз'!N1459</f>
        <v>0</v>
      </c>
      <c r="O39" s="1623">
        <f>'НЗ 2-экз'!O1459</f>
        <v>0</v>
      </c>
      <c r="P39" s="1623">
        <f>'НЗ 2-экз'!P1459</f>
        <v>0</v>
      </c>
      <c r="Q39" s="1623">
        <f>'НЗ 2-экз'!Q1459</f>
        <v>0</v>
      </c>
      <c r="R39" s="1623">
        <f>'НЗ 2-экз'!R1459</f>
        <v>0</v>
      </c>
      <c r="S39" s="1624">
        <f>'НЗ 2-экз'!S1459</f>
        <v>0</v>
      </c>
      <c r="T39" s="1624">
        <f>'НЗ 2-экз'!T1459</f>
        <v>0</v>
      </c>
      <c r="U39" s="1624">
        <f>'НЗ 2-экз'!U1459</f>
        <v>0</v>
      </c>
      <c r="V39" s="1624">
        <f>'НЗ 2-экз'!V1459</f>
        <v>0</v>
      </c>
      <c r="W39" s="1624">
        <f>'НЗ 2-экз'!W1459</f>
        <v>0</v>
      </c>
      <c r="X39" s="1625">
        <f t="shared" si="1"/>
        <v>0</v>
      </c>
      <c r="Y39" s="1626">
        <f>'НЗ 2-экз'!Y1459</f>
        <v>0</v>
      </c>
      <c r="Z39" s="1626">
        <f>'НЗ 2-экз'!Z1459</f>
        <v>0</v>
      </c>
      <c r="AA39" s="1626">
        <f>'НЗ 2-экз'!AA1459</f>
        <v>0</v>
      </c>
      <c r="AB39" s="1626">
        <f>'НЗ 2-экз'!AB1459</f>
        <v>0</v>
      </c>
      <c r="AC39" s="1626">
        <f>'НЗ 2-экз'!AC1459</f>
        <v>0</v>
      </c>
      <c r="AD39" s="1626">
        <f>'НЗ 2-экз'!AD1459</f>
        <v>0</v>
      </c>
      <c r="AE39" s="1626">
        <f>'НЗ 2-экз'!AE1459</f>
        <v>0</v>
      </c>
      <c r="AF39" s="1626">
        <f>'НЗ 2-экз'!AF1459</f>
        <v>0</v>
      </c>
      <c r="AG39" s="1627">
        <f>'НЗ 2-экз'!AG1459</f>
        <v>0</v>
      </c>
      <c r="AH39" s="1627">
        <f>'НЗ 2-экз'!AH1459</f>
        <v>0</v>
      </c>
      <c r="AI39" s="1627">
        <f>'НЗ 2-экз'!AI1459</f>
        <v>0</v>
      </c>
      <c r="AJ39" s="1627">
        <f>'НЗ 2-экз'!AJ1459</f>
        <v>0</v>
      </c>
      <c r="AK39" s="1628">
        <f t="shared" si="2"/>
        <v>0</v>
      </c>
      <c r="AL39" s="1629">
        <f>C39+X39+AK39</f>
        <v>0</v>
      </c>
    </row>
    <row r="40" spans="1:38" ht="15" x14ac:dyDescent="0.2">
      <c r="A40" s="1579">
        <v>266</v>
      </c>
      <c r="B40" s="1576">
        <v>119</v>
      </c>
      <c r="C40" s="1562">
        <f>'НЗ 2-экз'!C1458</f>
        <v>0</v>
      </c>
      <c r="D40" s="1562">
        <f>'НЗ 2-экз'!D1460</f>
        <v>0</v>
      </c>
      <c r="E40" s="1623">
        <f>'НЗ 2-экз'!E1460</f>
        <v>0</v>
      </c>
      <c r="F40" s="1623">
        <f>'НЗ 2-экз'!F1460</f>
        <v>0</v>
      </c>
      <c r="G40" s="1623">
        <f>'НЗ 2-экз'!G1460</f>
        <v>0</v>
      </c>
      <c r="H40" s="1623">
        <f>'НЗ 2-экз'!H1460</f>
        <v>0</v>
      </c>
      <c r="I40" s="1623">
        <f>'НЗ 2-экз'!I1460</f>
        <v>0</v>
      </c>
      <c r="J40" s="1623">
        <f>'НЗ 2-экз'!J1460</f>
        <v>0</v>
      </c>
      <c r="K40" s="1623">
        <f>'НЗ 2-экз'!K1460</f>
        <v>0</v>
      </c>
      <c r="L40" s="1623">
        <f>'НЗ 2-экз'!L1460</f>
        <v>0</v>
      </c>
      <c r="M40" s="1623">
        <f>'НЗ 2-экз'!M1460</f>
        <v>0</v>
      </c>
      <c r="N40" s="1623">
        <f>'НЗ 2-экз'!N1460</f>
        <v>0</v>
      </c>
      <c r="O40" s="1623">
        <f>'НЗ 2-экз'!O1460</f>
        <v>0</v>
      </c>
      <c r="P40" s="1623">
        <f>'НЗ 2-экз'!P1460</f>
        <v>0</v>
      </c>
      <c r="Q40" s="1623">
        <f>'НЗ 2-экз'!Q1460</f>
        <v>0</v>
      </c>
      <c r="R40" s="1623">
        <f>'НЗ 2-экз'!R1460</f>
        <v>0</v>
      </c>
      <c r="S40" s="1624">
        <f>'НЗ 2-экз'!S1460</f>
        <v>0</v>
      </c>
      <c r="T40" s="1624">
        <f>'НЗ 2-экз'!T1460</f>
        <v>0</v>
      </c>
      <c r="U40" s="1624">
        <f>'НЗ 2-экз'!U1460</f>
        <v>0</v>
      </c>
      <c r="V40" s="1624">
        <f>'НЗ 2-экз'!V1460</f>
        <v>0</v>
      </c>
      <c r="W40" s="1624">
        <f>'НЗ 2-экз'!W1460</f>
        <v>0</v>
      </c>
      <c r="X40" s="1625">
        <f t="shared" si="1"/>
        <v>0</v>
      </c>
      <c r="Y40" s="1626">
        <f>'НЗ 2-экз'!Y1460</f>
        <v>0</v>
      </c>
      <c r="Z40" s="1626">
        <f>'НЗ 2-экз'!Z1460</f>
        <v>0</v>
      </c>
      <c r="AA40" s="1626">
        <f>'НЗ 2-экз'!AA1460</f>
        <v>0</v>
      </c>
      <c r="AB40" s="1626">
        <f>'НЗ 2-экз'!AB1460</f>
        <v>0</v>
      </c>
      <c r="AC40" s="1626">
        <f>'НЗ 2-экз'!AC1460</f>
        <v>0</v>
      </c>
      <c r="AD40" s="1626">
        <f>'НЗ 2-экз'!AD1460</f>
        <v>0</v>
      </c>
      <c r="AE40" s="1626">
        <f>'НЗ 2-экз'!AE1460</f>
        <v>0</v>
      </c>
      <c r="AF40" s="1626">
        <f>'НЗ 2-экз'!AF1460</f>
        <v>0</v>
      </c>
      <c r="AG40" s="1627">
        <f>'НЗ 2-экз'!AG1460</f>
        <v>0</v>
      </c>
      <c r="AH40" s="1627">
        <f>'НЗ 2-экз'!AH1460</f>
        <v>0</v>
      </c>
      <c r="AI40" s="1627">
        <f>'НЗ 2-экз'!AI1460</f>
        <v>0</v>
      </c>
      <c r="AJ40" s="1627">
        <f>'НЗ 2-экз'!AJ1460</f>
        <v>0</v>
      </c>
      <c r="AK40" s="1628">
        <f t="shared" si="2"/>
        <v>0</v>
      </c>
      <c r="AL40" s="1629">
        <f t="shared" si="0"/>
        <v>0</v>
      </c>
    </row>
    <row r="41" spans="1:38" ht="15" hidden="1" x14ac:dyDescent="0.2">
      <c r="A41" s="1579">
        <v>267</v>
      </c>
      <c r="B41" s="1576">
        <v>112</v>
      </c>
      <c r="C41" s="1562">
        <f>'НЗ 2-экз'!C1459</f>
        <v>0</v>
      </c>
      <c r="D41" s="1562">
        <f>'НЗ 2-экз'!D1461</f>
        <v>0</v>
      </c>
      <c r="E41" s="1623">
        <f>'НЗ 2-экз'!E1461</f>
        <v>0</v>
      </c>
      <c r="F41" s="1623">
        <f>'НЗ 2-экз'!F1461</f>
        <v>0</v>
      </c>
      <c r="G41" s="1623">
        <f>'НЗ 2-экз'!G1461</f>
        <v>0</v>
      </c>
      <c r="H41" s="1623">
        <f>'НЗ 2-экз'!H1461</f>
        <v>0</v>
      </c>
      <c r="I41" s="1623">
        <f>'НЗ 2-экз'!I1461</f>
        <v>0</v>
      </c>
      <c r="J41" s="1623">
        <f>'НЗ 2-экз'!J1461</f>
        <v>0</v>
      </c>
      <c r="K41" s="1623">
        <f>'НЗ 2-экз'!K1461</f>
        <v>0</v>
      </c>
      <c r="L41" s="1623">
        <f>'НЗ 2-экз'!L1461</f>
        <v>0</v>
      </c>
      <c r="M41" s="1623">
        <f>'НЗ 2-экз'!M1461</f>
        <v>0</v>
      </c>
      <c r="N41" s="1623">
        <f>'НЗ 2-экз'!N1461</f>
        <v>0</v>
      </c>
      <c r="O41" s="1623">
        <f>'НЗ 2-экз'!O1461</f>
        <v>0</v>
      </c>
      <c r="P41" s="1623">
        <f>'НЗ 2-экз'!P1461</f>
        <v>0</v>
      </c>
      <c r="Q41" s="1623">
        <f>'НЗ 2-экз'!Q1461</f>
        <v>0</v>
      </c>
      <c r="R41" s="1623">
        <f>'НЗ 2-экз'!R1461</f>
        <v>0</v>
      </c>
      <c r="S41" s="1624">
        <f>'НЗ 2-экз'!S1461</f>
        <v>0</v>
      </c>
      <c r="T41" s="1624">
        <f>'НЗ 2-экз'!T1461</f>
        <v>0</v>
      </c>
      <c r="U41" s="1624">
        <f>'НЗ 2-экз'!U1461</f>
        <v>0</v>
      </c>
      <c r="V41" s="1624">
        <f>'НЗ 2-экз'!V1461</f>
        <v>0</v>
      </c>
      <c r="W41" s="1624">
        <f>'НЗ 2-экз'!W1461</f>
        <v>0</v>
      </c>
      <c r="X41" s="1625">
        <f>S41+T41+U41+V41+W41</f>
        <v>0</v>
      </c>
      <c r="Y41" s="1626">
        <f>'НЗ 2-экз'!Y1461</f>
        <v>0</v>
      </c>
      <c r="Z41" s="1626">
        <f>'НЗ 2-экз'!Z1461</f>
        <v>0</v>
      </c>
      <c r="AA41" s="1626">
        <f>'НЗ 2-экз'!AA1461</f>
        <v>0</v>
      </c>
      <c r="AB41" s="1626">
        <f>'НЗ 2-экз'!AB1461</f>
        <v>0</v>
      </c>
      <c r="AC41" s="1626">
        <f>'НЗ 2-экз'!AC1461</f>
        <v>0</v>
      </c>
      <c r="AD41" s="1626">
        <f>'НЗ 2-экз'!AD1461</f>
        <v>0</v>
      </c>
      <c r="AE41" s="1626">
        <f>'НЗ 2-экз'!AE1461</f>
        <v>0</v>
      </c>
      <c r="AF41" s="1626">
        <f>'НЗ 2-экз'!AF1461</f>
        <v>0</v>
      </c>
      <c r="AG41" s="1627">
        <f>'НЗ 2-экз'!AG1461</f>
        <v>0</v>
      </c>
      <c r="AH41" s="1627">
        <f>'НЗ 2-экз'!AH1461</f>
        <v>0</v>
      </c>
      <c r="AI41" s="1627">
        <f>'НЗ 2-экз'!AI1461</f>
        <v>0</v>
      </c>
      <c r="AJ41" s="1627">
        <f>'НЗ 2-экз'!AJ1461</f>
        <v>0</v>
      </c>
      <c r="AK41" s="1628">
        <f>AG41+AH41+AI41+AJ41</f>
        <v>0</v>
      </c>
      <c r="AL41" s="1629">
        <f>C41+X41+AK41</f>
        <v>0</v>
      </c>
    </row>
    <row r="42" spans="1:38" ht="15" x14ac:dyDescent="0.2">
      <c r="A42" s="1580" t="s">
        <v>813</v>
      </c>
      <c r="B42" s="1575"/>
      <c r="C42" s="1562">
        <f>'НЗ 2-экз'!C1462</f>
        <v>0</v>
      </c>
      <c r="D42" s="1562">
        <f>'НЗ 2-экз'!D1462</f>
        <v>0</v>
      </c>
      <c r="E42" s="1623">
        <f>'НЗ 2-экз'!E1462</f>
        <v>0</v>
      </c>
      <c r="F42" s="1623">
        <f>'НЗ 2-экз'!F1462</f>
        <v>0</v>
      </c>
      <c r="G42" s="1623">
        <f>'НЗ 2-экз'!G1462</f>
        <v>0</v>
      </c>
      <c r="H42" s="1623">
        <f>'НЗ 2-экз'!H1462</f>
        <v>0</v>
      </c>
      <c r="I42" s="1623">
        <f>'НЗ 2-экз'!I1462</f>
        <v>0</v>
      </c>
      <c r="J42" s="1623">
        <f>'НЗ 2-экз'!J1462</f>
        <v>0</v>
      </c>
      <c r="K42" s="1623">
        <f>'НЗ 2-экз'!K1462</f>
        <v>0</v>
      </c>
      <c r="L42" s="1623">
        <f>'НЗ 2-экз'!L1462</f>
        <v>0</v>
      </c>
      <c r="M42" s="1623">
        <f>'НЗ 2-экз'!M1462</f>
        <v>0</v>
      </c>
      <c r="N42" s="1623">
        <f>'НЗ 2-экз'!N1462</f>
        <v>0</v>
      </c>
      <c r="O42" s="1623">
        <f>'НЗ 2-экз'!O1462</f>
        <v>0</v>
      </c>
      <c r="P42" s="1623">
        <f>'НЗ 2-экз'!P1462</f>
        <v>0</v>
      </c>
      <c r="Q42" s="1623">
        <f>'НЗ 2-экз'!Q1462</f>
        <v>0</v>
      </c>
      <c r="R42" s="1623">
        <f>'НЗ 2-экз'!R1462</f>
        <v>0</v>
      </c>
      <c r="S42" s="1624">
        <f>'НЗ 2-экз'!S1462</f>
        <v>0</v>
      </c>
      <c r="T42" s="1624">
        <f>'НЗ 2-экз'!T1462</f>
        <v>0</v>
      </c>
      <c r="U42" s="1624">
        <f>'НЗ 2-экз'!U1462</f>
        <v>0</v>
      </c>
      <c r="V42" s="1624">
        <f>'НЗ 2-экз'!V1462</f>
        <v>0</v>
      </c>
      <c r="W42" s="1624">
        <f>'НЗ 2-экз'!W1462</f>
        <v>0</v>
      </c>
      <c r="X42" s="1625">
        <f t="shared" si="1"/>
        <v>0</v>
      </c>
      <c r="Y42" s="1626">
        <f>'НЗ 2-экз'!Y1462</f>
        <v>0</v>
      </c>
      <c r="Z42" s="1626">
        <f>'НЗ 2-экз'!Z1462</f>
        <v>726227.42</v>
      </c>
      <c r="AA42" s="1626">
        <f>'НЗ 2-экз'!AA1462</f>
        <v>0</v>
      </c>
      <c r="AB42" s="1626">
        <f>'НЗ 2-экз'!AB1462</f>
        <v>0</v>
      </c>
      <c r="AC42" s="1626">
        <f>'НЗ 2-экз'!AC1462</f>
        <v>0</v>
      </c>
      <c r="AD42" s="1626">
        <f>'НЗ 2-экз'!AD1462</f>
        <v>0</v>
      </c>
      <c r="AE42" s="1626">
        <f>'НЗ 2-экз'!AE1462</f>
        <v>0</v>
      </c>
      <c r="AF42" s="1626">
        <f>'НЗ 2-экз'!AF1462</f>
        <v>0</v>
      </c>
      <c r="AG42" s="1627">
        <f>'НЗ 2-экз'!AG1462</f>
        <v>0</v>
      </c>
      <c r="AH42" s="1627">
        <f>'НЗ 2-экз'!AH1462</f>
        <v>726227.42</v>
      </c>
      <c r="AI42" s="1627">
        <f>'НЗ 2-экз'!AI1462</f>
        <v>0</v>
      </c>
      <c r="AJ42" s="1627">
        <f>'НЗ 2-экз'!AJ1462</f>
        <v>0</v>
      </c>
      <c r="AK42" s="1628">
        <f t="shared" si="2"/>
        <v>726227.42</v>
      </c>
      <c r="AL42" s="1629">
        <f t="shared" si="0"/>
        <v>726227.42</v>
      </c>
    </row>
    <row r="43" spans="1:38" ht="15" x14ac:dyDescent="0.2">
      <c r="A43" s="1574">
        <v>291</v>
      </c>
      <c r="B43" s="1581">
        <v>851</v>
      </c>
      <c r="C43" s="1562">
        <f>'НЗ 2-экз'!C1463</f>
        <v>0</v>
      </c>
      <c r="D43" s="1562">
        <f>'НЗ 2-экз'!D1463</f>
        <v>0</v>
      </c>
      <c r="E43" s="1623">
        <f>'НЗ 2-экз'!E1463</f>
        <v>0</v>
      </c>
      <c r="F43" s="1623">
        <f>'НЗ 2-экз'!F1463</f>
        <v>0</v>
      </c>
      <c r="G43" s="1623">
        <f>'НЗ 2-экз'!G1463</f>
        <v>0</v>
      </c>
      <c r="H43" s="1623">
        <f>'НЗ 2-экз'!H1463</f>
        <v>0</v>
      </c>
      <c r="I43" s="1623">
        <f>'НЗ 2-экз'!I1463</f>
        <v>0</v>
      </c>
      <c r="J43" s="1623">
        <f>'НЗ 2-экз'!J1463</f>
        <v>0</v>
      </c>
      <c r="K43" s="1623">
        <f>'НЗ 2-экз'!K1463</f>
        <v>0</v>
      </c>
      <c r="L43" s="1623">
        <f>'НЗ 2-экз'!L1463</f>
        <v>0</v>
      </c>
      <c r="M43" s="1623">
        <f>'НЗ 2-экз'!M1463</f>
        <v>0</v>
      </c>
      <c r="N43" s="1623">
        <f>'НЗ 2-экз'!N1463</f>
        <v>0</v>
      </c>
      <c r="O43" s="1623">
        <f>'НЗ 2-экз'!O1463</f>
        <v>0</v>
      </c>
      <c r="P43" s="1623">
        <f>'НЗ 2-экз'!P1463</f>
        <v>0</v>
      </c>
      <c r="Q43" s="1623">
        <f>'НЗ 2-экз'!Q1463</f>
        <v>0</v>
      </c>
      <c r="R43" s="1623">
        <f>'НЗ 2-экз'!R1463</f>
        <v>0</v>
      </c>
      <c r="S43" s="1624">
        <f>'НЗ 2-экз'!S1463</f>
        <v>0</v>
      </c>
      <c r="T43" s="1624">
        <f>'НЗ 2-экз'!T1463</f>
        <v>0</v>
      </c>
      <c r="U43" s="1624">
        <f>'НЗ 2-экз'!U1463</f>
        <v>0</v>
      </c>
      <c r="V43" s="1624">
        <f>'НЗ 2-экз'!V1463</f>
        <v>0</v>
      </c>
      <c r="W43" s="1624">
        <f>'НЗ 2-экз'!W1463</f>
        <v>0</v>
      </c>
      <c r="X43" s="1625">
        <f t="shared" si="1"/>
        <v>0</v>
      </c>
      <c r="Y43" s="1626">
        <f>'НЗ 2-экз'!Y1463</f>
        <v>0</v>
      </c>
      <c r="Z43" s="1626">
        <f>'НЗ 2-экз'!Z1463</f>
        <v>210000</v>
      </c>
      <c r="AA43" s="1626">
        <f>'НЗ 2-экз'!AA1463</f>
        <v>0</v>
      </c>
      <c r="AB43" s="1626">
        <f>'НЗ 2-экз'!AB1463</f>
        <v>0</v>
      </c>
      <c r="AC43" s="1626">
        <f>'НЗ 2-экз'!AC1463</f>
        <v>0</v>
      </c>
      <c r="AD43" s="1626">
        <f>'НЗ 2-экз'!AD1463</f>
        <v>0</v>
      </c>
      <c r="AE43" s="1626">
        <f>'НЗ 2-экз'!AE1463</f>
        <v>0</v>
      </c>
      <c r="AF43" s="1626">
        <f>'НЗ 2-экз'!AF1463</f>
        <v>0</v>
      </c>
      <c r="AG43" s="1627">
        <f>'НЗ 2-экз'!AG1463</f>
        <v>0</v>
      </c>
      <c r="AH43" s="1627">
        <f>'НЗ 2-экз'!AH1463</f>
        <v>210000</v>
      </c>
      <c r="AI43" s="1627">
        <f>'НЗ 2-экз'!AI1463</f>
        <v>0</v>
      </c>
      <c r="AJ43" s="1627">
        <f>'НЗ 2-экз'!AJ1463</f>
        <v>0</v>
      </c>
      <c r="AK43" s="1628">
        <f t="shared" si="2"/>
        <v>210000</v>
      </c>
      <c r="AL43" s="1629">
        <f t="shared" si="0"/>
        <v>210000</v>
      </c>
    </row>
    <row r="44" spans="1:38" ht="15" x14ac:dyDescent="0.2">
      <c r="A44" s="1574">
        <v>291</v>
      </c>
      <c r="B44" s="1581">
        <v>851</v>
      </c>
      <c r="C44" s="1562">
        <f>'НЗ 2-экз'!C1464</f>
        <v>0</v>
      </c>
      <c r="D44" s="1562">
        <f>'НЗ 2-экз'!D1464</f>
        <v>0</v>
      </c>
      <c r="E44" s="1623">
        <f>'НЗ 2-экз'!E1464</f>
        <v>0</v>
      </c>
      <c r="F44" s="1623">
        <f>'НЗ 2-экз'!F1464</f>
        <v>0</v>
      </c>
      <c r="G44" s="1623">
        <f>'НЗ 2-экз'!G1464</f>
        <v>0</v>
      </c>
      <c r="H44" s="1623">
        <f>'НЗ 2-экз'!H1464</f>
        <v>0</v>
      </c>
      <c r="I44" s="1623">
        <f>'НЗ 2-экз'!I1464</f>
        <v>0</v>
      </c>
      <c r="J44" s="1623">
        <f>'НЗ 2-экз'!J1464</f>
        <v>0</v>
      </c>
      <c r="K44" s="1623">
        <f>'НЗ 2-экз'!K1464</f>
        <v>0</v>
      </c>
      <c r="L44" s="1623">
        <f>'НЗ 2-экз'!L1464</f>
        <v>0</v>
      </c>
      <c r="M44" s="1623">
        <f>'НЗ 2-экз'!M1464</f>
        <v>0</v>
      </c>
      <c r="N44" s="1623">
        <f>'НЗ 2-экз'!N1464</f>
        <v>0</v>
      </c>
      <c r="O44" s="1623">
        <f>'НЗ 2-экз'!O1464</f>
        <v>0</v>
      </c>
      <c r="P44" s="1623">
        <f>'НЗ 2-экз'!P1464</f>
        <v>0</v>
      </c>
      <c r="Q44" s="1623">
        <f>'НЗ 2-экз'!Q1464</f>
        <v>0</v>
      </c>
      <c r="R44" s="1623">
        <f>'НЗ 2-экз'!R1464</f>
        <v>0</v>
      </c>
      <c r="S44" s="1624">
        <f>'НЗ 2-экз'!S1464</f>
        <v>0</v>
      </c>
      <c r="T44" s="1624">
        <f>'НЗ 2-экз'!T1464</f>
        <v>0</v>
      </c>
      <c r="U44" s="1624">
        <f>'НЗ 2-экз'!U1464</f>
        <v>0</v>
      </c>
      <c r="V44" s="1624">
        <f>'НЗ 2-экз'!V1464</f>
        <v>0</v>
      </c>
      <c r="W44" s="1624">
        <f>'НЗ 2-экз'!W1464</f>
        <v>0</v>
      </c>
      <c r="X44" s="1625">
        <f t="shared" si="1"/>
        <v>0</v>
      </c>
      <c r="Y44" s="1626">
        <f>'НЗ 2-экз'!Y1464</f>
        <v>0</v>
      </c>
      <c r="Z44" s="1626">
        <f>'НЗ 2-экз'!Z1464</f>
        <v>514687</v>
      </c>
      <c r="AA44" s="1626">
        <f>'НЗ 2-экз'!AA1464</f>
        <v>0</v>
      </c>
      <c r="AB44" s="1626">
        <f>'НЗ 2-экз'!AB1464</f>
        <v>0</v>
      </c>
      <c r="AC44" s="1626">
        <f>'НЗ 2-экз'!AC1464</f>
        <v>0</v>
      </c>
      <c r="AD44" s="1626">
        <f>'НЗ 2-экз'!AD1464</f>
        <v>0</v>
      </c>
      <c r="AE44" s="1626">
        <f>'НЗ 2-экз'!AE1464</f>
        <v>0</v>
      </c>
      <c r="AF44" s="1626">
        <f>'НЗ 2-экз'!AF1464</f>
        <v>0</v>
      </c>
      <c r="AG44" s="1627">
        <f>'НЗ 2-экз'!AG1464</f>
        <v>0</v>
      </c>
      <c r="AH44" s="1627">
        <f>'НЗ 2-экз'!AH1464</f>
        <v>514687</v>
      </c>
      <c r="AI44" s="1627">
        <f>'НЗ 2-экз'!AI1464</f>
        <v>0</v>
      </c>
      <c r="AJ44" s="1627">
        <f>'НЗ 2-экз'!AJ1464</f>
        <v>0</v>
      </c>
      <c r="AK44" s="1628">
        <f t="shared" si="2"/>
        <v>514687</v>
      </c>
      <c r="AL44" s="1629">
        <f t="shared" si="0"/>
        <v>514687</v>
      </c>
    </row>
    <row r="45" spans="1:38" ht="15" x14ac:dyDescent="0.2">
      <c r="A45" s="1574">
        <v>291</v>
      </c>
      <c r="B45" s="1575">
        <v>852</v>
      </c>
      <c r="C45" s="1562">
        <f>'НЗ 2-экз'!C1465</f>
        <v>0</v>
      </c>
      <c r="D45" s="1562">
        <f>'НЗ 2-экз'!D1465</f>
        <v>0</v>
      </c>
      <c r="E45" s="1623">
        <f>'НЗ 2-экз'!E1465</f>
        <v>0</v>
      </c>
      <c r="F45" s="1623">
        <f>'НЗ 2-экз'!F1465</f>
        <v>0</v>
      </c>
      <c r="G45" s="1623">
        <f>'НЗ 2-экз'!G1465</f>
        <v>0</v>
      </c>
      <c r="H45" s="1623">
        <f>'НЗ 2-экз'!H1465</f>
        <v>0</v>
      </c>
      <c r="I45" s="1623">
        <f>'НЗ 2-экз'!I1465</f>
        <v>0</v>
      </c>
      <c r="J45" s="1623">
        <f>'НЗ 2-экз'!J1465</f>
        <v>0</v>
      </c>
      <c r="K45" s="1623">
        <f>'НЗ 2-экз'!K1465</f>
        <v>0</v>
      </c>
      <c r="L45" s="1623">
        <f>'НЗ 2-экз'!L1465</f>
        <v>0</v>
      </c>
      <c r="M45" s="1623">
        <f>'НЗ 2-экз'!M1465</f>
        <v>0</v>
      </c>
      <c r="N45" s="1623">
        <f>'НЗ 2-экз'!N1465</f>
        <v>0</v>
      </c>
      <c r="O45" s="1623">
        <f>'НЗ 2-экз'!O1465</f>
        <v>0</v>
      </c>
      <c r="P45" s="1623">
        <f>'НЗ 2-экз'!P1465</f>
        <v>0</v>
      </c>
      <c r="Q45" s="1623">
        <f>'НЗ 2-экз'!Q1465</f>
        <v>0</v>
      </c>
      <c r="R45" s="1623">
        <f>'НЗ 2-экз'!R1465</f>
        <v>0</v>
      </c>
      <c r="S45" s="1624">
        <f>'НЗ 2-экз'!S1465</f>
        <v>0</v>
      </c>
      <c r="T45" s="1624">
        <f>'НЗ 2-экз'!T1465</f>
        <v>0</v>
      </c>
      <c r="U45" s="1624">
        <f>'НЗ 2-экз'!U1465</f>
        <v>0</v>
      </c>
      <c r="V45" s="1624">
        <f>'НЗ 2-экз'!V1465</f>
        <v>0</v>
      </c>
      <c r="W45" s="1624">
        <f>'НЗ 2-экз'!W1465</f>
        <v>0</v>
      </c>
      <c r="X45" s="1625">
        <f t="shared" si="1"/>
        <v>0</v>
      </c>
      <c r="Y45" s="1626">
        <f>'НЗ 2-экз'!Y1465</f>
        <v>0</v>
      </c>
      <c r="Z45" s="1626">
        <f>'НЗ 2-экз'!Z1465</f>
        <v>0</v>
      </c>
      <c r="AA45" s="1626">
        <f>'НЗ 2-экз'!AA1465</f>
        <v>0</v>
      </c>
      <c r="AB45" s="1626">
        <f>'НЗ 2-экз'!AB1465</f>
        <v>0</v>
      </c>
      <c r="AC45" s="1626">
        <f>'НЗ 2-экз'!AC1465</f>
        <v>0</v>
      </c>
      <c r="AD45" s="1626">
        <f>'НЗ 2-экз'!AD1465</f>
        <v>0</v>
      </c>
      <c r="AE45" s="1626">
        <f>'НЗ 2-экз'!AE1465</f>
        <v>0</v>
      </c>
      <c r="AF45" s="1626">
        <f>'НЗ 2-экз'!AF1465</f>
        <v>0</v>
      </c>
      <c r="AG45" s="1627">
        <f>'НЗ 2-экз'!AG1465</f>
        <v>0</v>
      </c>
      <c r="AH45" s="1627">
        <f>'НЗ 2-экз'!AH1465</f>
        <v>0</v>
      </c>
      <c r="AI45" s="1627">
        <f>'НЗ 2-экз'!AI1465</f>
        <v>0</v>
      </c>
      <c r="AJ45" s="1627">
        <f>'НЗ 2-экз'!AJ1465</f>
        <v>0</v>
      </c>
      <c r="AK45" s="1628">
        <f t="shared" si="2"/>
        <v>0</v>
      </c>
      <c r="AL45" s="1629">
        <f t="shared" ref="AL45:AL50" si="3">C45+X45+AK45</f>
        <v>0</v>
      </c>
    </row>
    <row r="46" spans="1:38" ht="15" x14ac:dyDescent="0.2">
      <c r="A46" s="1582">
        <v>291</v>
      </c>
      <c r="B46" s="1583">
        <v>853</v>
      </c>
      <c r="C46" s="1562"/>
      <c r="D46" s="1562">
        <f>'НЗ 2-экз'!D1466</f>
        <v>0</v>
      </c>
      <c r="E46" s="1623">
        <f>'НЗ 2-экз'!E1466</f>
        <v>0</v>
      </c>
      <c r="F46" s="1623">
        <f>'НЗ 2-экз'!F1466</f>
        <v>0</v>
      </c>
      <c r="G46" s="1623">
        <f>'НЗ 2-экз'!G1466</f>
        <v>0</v>
      </c>
      <c r="H46" s="1623">
        <f>'НЗ 2-экз'!H1466</f>
        <v>0</v>
      </c>
      <c r="I46" s="1623">
        <f>'НЗ 2-экз'!I1466</f>
        <v>0</v>
      </c>
      <c r="J46" s="1623">
        <f>'НЗ 2-экз'!J1466</f>
        <v>0</v>
      </c>
      <c r="K46" s="1623">
        <f>'НЗ 2-экз'!K1466</f>
        <v>0</v>
      </c>
      <c r="L46" s="1623">
        <f>'НЗ 2-экз'!L1466</f>
        <v>0</v>
      </c>
      <c r="M46" s="1623">
        <f>'НЗ 2-экз'!M1466</f>
        <v>0</v>
      </c>
      <c r="N46" s="1623">
        <f>'НЗ 2-экз'!N1466</f>
        <v>0</v>
      </c>
      <c r="O46" s="1623">
        <f>'НЗ 2-экз'!O1466</f>
        <v>0</v>
      </c>
      <c r="P46" s="1623">
        <f>'НЗ 2-экз'!P1466</f>
        <v>0</v>
      </c>
      <c r="Q46" s="1623">
        <f>'НЗ 2-экз'!Q1466</f>
        <v>0</v>
      </c>
      <c r="R46" s="1623">
        <f>'НЗ 2-экз'!R1466</f>
        <v>0</v>
      </c>
      <c r="S46" s="1624">
        <f>'НЗ 2-экз'!S1466</f>
        <v>0</v>
      </c>
      <c r="T46" s="1624">
        <f>'НЗ 2-экз'!T1466</f>
        <v>0</v>
      </c>
      <c r="U46" s="1624">
        <f>'НЗ 2-экз'!U1466</f>
        <v>0</v>
      </c>
      <c r="V46" s="1624">
        <f>'НЗ 2-экз'!V1466</f>
        <v>0</v>
      </c>
      <c r="W46" s="1624">
        <f>'НЗ 2-экз'!W1466</f>
        <v>0</v>
      </c>
      <c r="X46" s="1625">
        <f t="shared" si="1"/>
        <v>0</v>
      </c>
      <c r="Y46" s="1626">
        <f>'НЗ 2-экз'!Y1466</f>
        <v>0</v>
      </c>
      <c r="Z46" s="1626">
        <f>'НЗ 2-экз'!Z1466</f>
        <v>0</v>
      </c>
      <c r="AA46" s="1626">
        <f>'НЗ 2-экз'!AA1466</f>
        <v>0</v>
      </c>
      <c r="AB46" s="1626">
        <f>'НЗ 2-экз'!AB1466</f>
        <v>0</v>
      </c>
      <c r="AC46" s="1626">
        <f>'НЗ 2-экз'!AC1466</f>
        <v>0</v>
      </c>
      <c r="AD46" s="1626">
        <f>'НЗ 2-экз'!AD1466</f>
        <v>0</v>
      </c>
      <c r="AE46" s="1626">
        <f>'НЗ 2-экз'!AE1466</f>
        <v>0</v>
      </c>
      <c r="AF46" s="1626">
        <f>'НЗ 2-экз'!AF1466</f>
        <v>0</v>
      </c>
      <c r="AG46" s="1627">
        <f>'НЗ 2-экз'!AG1466</f>
        <v>0</v>
      </c>
      <c r="AH46" s="1627">
        <f>'НЗ 2-экз'!AH1466</f>
        <v>0</v>
      </c>
      <c r="AI46" s="1627">
        <f>'НЗ 2-экз'!AI1466</f>
        <v>0</v>
      </c>
      <c r="AJ46" s="1627">
        <f>'НЗ 2-экз'!AJ1466</f>
        <v>0</v>
      </c>
      <c r="AK46" s="1628">
        <f t="shared" si="2"/>
        <v>0</v>
      </c>
      <c r="AL46" s="1629">
        <f t="shared" si="3"/>
        <v>0</v>
      </c>
    </row>
    <row r="47" spans="1:38" ht="15" x14ac:dyDescent="0.2">
      <c r="A47" s="1584">
        <v>292</v>
      </c>
      <c r="B47" s="1575">
        <v>853</v>
      </c>
      <c r="C47" s="1562">
        <f>'НЗ 2-экз'!C1467</f>
        <v>0</v>
      </c>
      <c r="D47" s="1562">
        <f>'НЗ 2-экз'!D1467</f>
        <v>0</v>
      </c>
      <c r="E47" s="1623">
        <f>'НЗ 2-экз'!E1467</f>
        <v>0</v>
      </c>
      <c r="F47" s="1623">
        <f>'НЗ 2-экз'!F1467</f>
        <v>0</v>
      </c>
      <c r="G47" s="1623">
        <f>'НЗ 2-экз'!G1467</f>
        <v>0</v>
      </c>
      <c r="H47" s="1623">
        <f>'НЗ 2-экз'!H1467</f>
        <v>0</v>
      </c>
      <c r="I47" s="1623">
        <f>'НЗ 2-экз'!I1467</f>
        <v>0</v>
      </c>
      <c r="J47" s="1623">
        <f>'НЗ 2-экз'!J1467</f>
        <v>0</v>
      </c>
      <c r="K47" s="1623">
        <f>'НЗ 2-экз'!K1467</f>
        <v>0</v>
      </c>
      <c r="L47" s="1623">
        <f>'НЗ 2-экз'!L1467</f>
        <v>0</v>
      </c>
      <c r="M47" s="1623">
        <f>'НЗ 2-экз'!M1467</f>
        <v>0</v>
      </c>
      <c r="N47" s="1623">
        <f>'НЗ 2-экз'!N1467</f>
        <v>0</v>
      </c>
      <c r="O47" s="1623">
        <f>'НЗ 2-экз'!O1467</f>
        <v>0</v>
      </c>
      <c r="P47" s="1623">
        <f>'НЗ 2-экз'!P1467</f>
        <v>0</v>
      </c>
      <c r="Q47" s="1623">
        <f>'НЗ 2-экз'!Q1467</f>
        <v>0</v>
      </c>
      <c r="R47" s="1623">
        <f>'НЗ 2-экз'!R1467</f>
        <v>0</v>
      </c>
      <c r="S47" s="1624">
        <f>'НЗ 2-экз'!S1467</f>
        <v>0</v>
      </c>
      <c r="T47" s="1624">
        <f>'НЗ 2-экз'!T1467</f>
        <v>0</v>
      </c>
      <c r="U47" s="1624">
        <f>'НЗ 2-экз'!U1467</f>
        <v>0</v>
      </c>
      <c r="V47" s="1624">
        <f>'НЗ 2-экз'!V1467</f>
        <v>0</v>
      </c>
      <c r="W47" s="1624">
        <f>'НЗ 2-экз'!W1467</f>
        <v>0</v>
      </c>
      <c r="X47" s="1625">
        <f t="shared" si="1"/>
        <v>0</v>
      </c>
      <c r="Y47" s="1626">
        <f>'НЗ 2-экз'!Y1467</f>
        <v>0</v>
      </c>
      <c r="Z47" s="1626">
        <f>'НЗ 2-экз'!Z1467</f>
        <v>0</v>
      </c>
      <c r="AA47" s="1626">
        <f>'НЗ 2-экз'!AA1467</f>
        <v>0</v>
      </c>
      <c r="AB47" s="1626">
        <f>'НЗ 2-экз'!AB1467</f>
        <v>0</v>
      </c>
      <c r="AC47" s="1626">
        <f>'НЗ 2-экз'!AC1467</f>
        <v>0</v>
      </c>
      <c r="AD47" s="1626">
        <f>'НЗ 2-экз'!AD1467</f>
        <v>0</v>
      </c>
      <c r="AE47" s="1626">
        <f>'НЗ 2-экз'!AE1467</f>
        <v>0</v>
      </c>
      <c r="AF47" s="1626">
        <f>'НЗ 2-экз'!AF1467</f>
        <v>0</v>
      </c>
      <c r="AG47" s="1627">
        <f>'НЗ 2-экз'!AG1467</f>
        <v>0</v>
      </c>
      <c r="AH47" s="1627">
        <f>'НЗ 2-экз'!AH1467</f>
        <v>0</v>
      </c>
      <c r="AI47" s="1627">
        <f>'НЗ 2-экз'!AI1467</f>
        <v>0</v>
      </c>
      <c r="AJ47" s="1627">
        <f>'НЗ 2-экз'!AJ1467</f>
        <v>0</v>
      </c>
      <c r="AK47" s="1628">
        <f t="shared" si="2"/>
        <v>0</v>
      </c>
      <c r="AL47" s="1629">
        <f t="shared" si="3"/>
        <v>0</v>
      </c>
    </row>
    <row r="48" spans="1:38" ht="15" hidden="1" x14ac:dyDescent="0.2">
      <c r="A48" s="1584">
        <v>293</v>
      </c>
      <c r="B48" s="1585">
        <v>851</v>
      </c>
      <c r="C48" s="1562">
        <f>'НЗ 2-экз'!C1468</f>
        <v>0</v>
      </c>
      <c r="D48" s="1562">
        <f>'НЗ 2-экз'!D1468</f>
        <v>0</v>
      </c>
      <c r="E48" s="1623">
        <f>'НЗ 2-экз'!E1468</f>
        <v>0</v>
      </c>
      <c r="F48" s="1623">
        <f>'НЗ 2-экз'!F1468</f>
        <v>0</v>
      </c>
      <c r="G48" s="1623">
        <f>'НЗ 2-экз'!G1468</f>
        <v>0</v>
      </c>
      <c r="H48" s="1623">
        <f>'НЗ 2-экз'!H1468</f>
        <v>0</v>
      </c>
      <c r="I48" s="1623">
        <f>'НЗ 2-экз'!I1468</f>
        <v>0</v>
      </c>
      <c r="J48" s="1623">
        <f>'НЗ 2-экз'!J1468</f>
        <v>0</v>
      </c>
      <c r="K48" s="1623">
        <f>'НЗ 2-экз'!K1468</f>
        <v>0</v>
      </c>
      <c r="L48" s="1623">
        <f>'НЗ 2-экз'!L1468</f>
        <v>0</v>
      </c>
      <c r="M48" s="1623">
        <f>'НЗ 2-экз'!M1468</f>
        <v>0</v>
      </c>
      <c r="N48" s="1623">
        <f>'НЗ 2-экз'!N1468</f>
        <v>0</v>
      </c>
      <c r="O48" s="1623">
        <f>'НЗ 2-экз'!O1468</f>
        <v>0</v>
      </c>
      <c r="P48" s="1623">
        <f>'НЗ 2-экз'!P1468</f>
        <v>0</v>
      </c>
      <c r="Q48" s="1623">
        <f>'НЗ 2-экз'!Q1468</f>
        <v>0</v>
      </c>
      <c r="R48" s="1623">
        <f>'НЗ 2-экз'!R1468</f>
        <v>0</v>
      </c>
      <c r="S48" s="1624">
        <f>'НЗ 2-экз'!S1468</f>
        <v>0</v>
      </c>
      <c r="T48" s="1624">
        <f>'НЗ 2-экз'!T1468</f>
        <v>0</v>
      </c>
      <c r="U48" s="1624">
        <f>'НЗ 2-экз'!U1468</f>
        <v>0</v>
      </c>
      <c r="V48" s="1624">
        <f>'НЗ 2-экз'!V1468</f>
        <v>0</v>
      </c>
      <c r="W48" s="1624">
        <f>'НЗ 2-экз'!W1468</f>
        <v>0</v>
      </c>
      <c r="X48" s="1625">
        <f t="shared" si="1"/>
        <v>0</v>
      </c>
      <c r="Y48" s="1626">
        <f>'НЗ 2-экз'!Y1468</f>
        <v>0</v>
      </c>
      <c r="Z48" s="1626">
        <f>'НЗ 2-экз'!Z1468</f>
        <v>0</v>
      </c>
      <c r="AA48" s="1626">
        <f>'НЗ 2-экз'!AA1468</f>
        <v>0</v>
      </c>
      <c r="AB48" s="1626">
        <f>'НЗ 2-экз'!AB1468</f>
        <v>0</v>
      </c>
      <c r="AC48" s="1626">
        <f>'НЗ 2-экз'!AC1468</f>
        <v>0</v>
      </c>
      <c r="AD48" s="1626">
        <f>'НЗ 2-экз'!AD1468</f>
        <v>0</v>
      </c>
      <c r="AE48" s="1626">
        <f>'НЗ 2-экз'!AE1468</f>
        <v>0</v>
      </c>
      <c r="AF48" s="1626">
        <f>'НЗ 2-экз'!AF1468</f>
        <v>0</v>
      </c>
      <c r="AG48" s="1627">
        <f>'НЗ 2-экз'!AG1468</f>
        <v>0</v>
      </c>
      <c r="AH48" s="1627">
        <f>'НЗ 2-экз'!AH1468</f>
        <v>0</v>
      </c>
      <c r="AI48" s="1627">
        <f>'НЗ 2-экз'!AI1468</f>
        <v>0</v>
      </c>
      <c r="AJ48" s="1627">
        <f>'НЗ 2-экз'!AJ1468</f>
        <v>0</v>
      </c>
      <c r="AK48" s="1628">
        <f t="shared" si="2"/>
        <v>0</v>
      </c>
      <c r="AL48" s="1629">
        <f t="shared" si="3"/>
        <v>0</v>
      </c>
    </row>
    <row r="49" spans="1:38" ht="15" x14ac:dyDescent="0.2">
      <c r="A49" s="1584">
        <v>293</v>
      </c>
      <c r="B49" s="1586">
        <v>853</v>
      </c>
      <c r="C49" s="1562">
        <f>'НЗ 2-экз'!C1469</f>
        <v>0</v>
      </c>
      <c r="D49" s="1562">
        <f>'НЗ 2-экз'!D1469</f>
        <v>0</v>
      </c>
      <c r="E49" s="1623">
        <f>'НЗ 2-экз'!E1469</f>
        <v>0</v>
      </c>
      <c r="F49" s="1623">
        <f>'НЗ 2-экз'!F1469</f>
        <v>0</v>
      </c>
      <c r="G49" s="1623">
        <f>'НЗ 2-экз'!G1469</f>
        <v>0</v>
      </c>
      <c r="H49" s="1623">
        <f>'НЗ 2-экз'!H1469</f>
        <v>0</v>
      </c>
      <c r="I49" s="1623">
        <f>'НЗ 2-экз'!I1469</f>
        <v>0</v>
      </c>
      <c r="J49" s="1623">
        <f>'НЗ 2-экз'!J1469</f>
        <v>0</v>
      </c>
      <c r="K49" s="1623">
        <f>'НЗ 2-экз'!K1469</f>
        <v>0</v>
      </c>
      <c r="L49" s="1623">
        <f>'НЗ 2-экз'!L1469</f>
        <v>0</v>
      </c>
      <c r="M49" s="1623">
        <f>'НЗ 2-экз'!M1469</f>
        <v>0</v>
      </c>
      <c r="N49" s="1623">
        <f>'НЗ 2-экз'!N1469</f>
        <v>0</v>
      </c>
      <c r="O49" s="1623">
        <f>'НЗ 2-экз'!O1469</f>
        <v>0</v>
      </c>
      <c r="P49" s="1623">
        <f>'НЗ 2-экз'!P1469</f>
        <v>0</v>
      </c>
      <c r="Q49" s="1623">
        <f>'НЗ 2-экз'!Q1469</f>
        <v>0</v>
      </c>
      <c r="R49" s="1623">
        <f>'НЗ 2-экз'!R1469</f>
        <v>0</v>
      </c>
      <c r="S49" s="1624">
        <f>'НЗ 2-экз'!S1469</f>
        <v>0</v>
      </c>
      <c r="T49" s="1624">
        <f>'НЗ 2-экз'!T1469</f>
        <v>0</v>
      </c>
      <c r="U49" s="1624">
        <f>'НЗ 2-экз'!U1469</f>
        <v>0</v>
      </c>
      <c r="V49" s="1624">
        <f>'НЗ 2-экз'!V1469</f>
        <v>0</v>
      </c>
      <c r="W49" s="1624">
        <f>'НЗ 2-экз'!W1469</f>
        <v>0</v>
      </c>
      <c r="X49" s="1625">
        <f t="shared" si="1"/>
        <v>0</v>
      </c>
      <c r="Y49" s="1626">
        <f>'НЗ 2-экз'!Y1469</f>
        <v>0</v>
      </c>
      <c r="Z49" s="1626">
        <f>'НЗ 2-экз'!Z1469</f>
        <v>1540.42</v>
      </c>
      <c r="AA49" s="1626">
        <f>'НЗ 2-экз'!AA1469</f>
        <v>0</v>
      </c>
      <c r="AB49" s="1626">
        <f>'НЗ 2-экз'!AB1469</f>
        <v>0</v>
      </c>
      <c r="AC49" s="1626">
        <f>'НЗ 2-экз'!AC1469</f>
        <v>0</v>
      </c>
      <c r="AD49" s="1626">
        <f>'НЗ 2-экз'!AD1469</f>
        <v>0</v>
      </c>
      <c r="AE49" s="1626">
        <f>'НЗ 2-экз'!AE1469</f>
        <v>0</v>
      </c>
      <c r="AF49" s="1626">
        <f>'НЗ 2-экз'!AF1469</f>
        <v>0</v>
      </c>
      <c r="AG49" s="1627">
        <f>'НЗ 2-экз'!AG1469</f>
        <v>0</v>
      </c>
      <c r="AH49" s="1627">
        <f>'НЗ 2-экз'!AH1469</f>
        <v>1540.42</v>
      </c>
      <c r="AI49" s="1627">
        <f>'НЗ 2-экз'!AI1469</f>
        <v>0</v>
      </c>
      <c r="AJ49" s="1627">
        <f>'НЗ 2-экз'!AJ1469</f>
        <v>0</v>
      </c>
      <c r="AK49" s="1628">
        <f t="shared" si="2"/>
        <v>1540.42</v>
      </c>
      <c r="AL49" s="1629">
        <f t="shared" si="3"/>
        <v>1540.42</v>
      </c>
    </row>
    <row r="50" spans="1:38" ht="11.25" customHeight="1" x14ac:dyDescent="0.2">
      <c r="A50" s="1587">
        <v>296</v>
      </c>
      <c r="B50" s="1575">
        <v>244</v>
      </c>
      <c r="C50" s="1562">
        <f>'НЗ 2-экз'!C1470</f>
        <v>0</v>
      </c>
      <c r="D50" s="1562">
        <f>'НЗ 2-экз'!D1470</f>
        <v>0</v>
      </c>
      <c r="E50" s="1623">
        <f>'НЗ 2-экз'!E1470</f>
        <v>0</v>
      </c>
      <c r="F50" s="1623">
        <f>'НЗ 2-экз'!F1470</f>
        <v>0</v>
      </c>
      <c r="G50" s="1623">
        <f>'НЗ 2-экз'!G1470</f>
        <v>0</v>
      </c>
      <c r="H50" s="1623">
        <f>'НЗ 2-экз'!H1470</f>
        <v>0</v>
      </c>
      <c r="I50" s="1623">
        <f>'НЗ 2-экз'!I1470</f>
        <v>0</v>
      </c>
      <c r="J50" s="1623">
        <f>'НЗ 2-экз'!J1470</f>
        <v>0</v>
      </c>
      <c r="K50" s="1623">
        <f>'НЗ 2-экз'!K1470</f>
        <v>0</v>
      </c>
      <c r="L50" s="1623">
        <f>'НЗ 2-экз'!L1470</f>
        <v>0</v>
      </c>
      <c r="M50" s="1623">
        <f>'НЗ 2-экз'!M1470</f>
        <v>0</v>
      </c>
      <c r="N50" s="1623">
        <f>'НЗ 2-экз'!N1470</f>
        <v>0</v>
      </c>
      <c r="O50" s="1623">
        <f>'НЗ 2-экз'!O1470</f>
        <v>0</v>
      </c>
      <c r="P50" s="1623">
        <f>'НЗ 2-экз'!P1470</f>
        <v>0</v>
      </c>
      <c r="Q50" s="1623">
        <f>'НЗ 2-экз'!Q1470</f>
        <v>0</v>
      </c>
      <c r="R50" s="1623">
        <f>'НЗ 2-экз'!R1470</f>
        <v>0</v>
      </c>
      <c r="S50" s="1624">
        <f>'НЗ 2-экз'!S1470</f>
        <v>0</v>
      </c>
      <c r="T50" s="1624">
        <f>'НЗ 2-экз'!T1470</f>
        <v>0</v>
      </c>
      <c r="U50" s="1624">
        <f>'НЗ 2-экз'!U1470</f>
        <v>0</v>
      </c>
      <c r="V50" s="1624">
        <f>'НЗ 2-экз'!V1470</f>
        <v>0</v>
      </c>
      <c r="W50" s="1624">
        <f>'НЗ 2-экз'!W1470</f>
        <v>0</v>
      </c>
      <c r="X50" s="1625">
        <f t="shared" si="1"/>
        <v>0</v>
      </c>
      <c r="Y50" s="1626">
        <f>'НЗ 2-экз'!Y1470</f>
        <v>0</v>
      </c>
      <c r="Z50" s="1626">
        <f>'НЗ 2-экз'!Z1470</f>
        <v>0</v>
      </c>
      <c r="AA50" s="1626">
        <f>'НЗ 2-экз'!AA1470</f>
        <v>0</v>
      </c>
      <c r="AB50" s="1626">
        <f>'НЗ 2-экз'!AB1470</f>
        <v>0</v>
      </c>
      <c r="AC50" s="1626">
        <f>'НЗ 2-экз'!AC1470</f>
        <v>0</v>
      </c>
      <c r="AD50" s="1626">
        <f>'НЗ 2-экз'!AD1470</f>
        <v>0</v>
      </c>
      <c r="AE50" s="1626">
        <f>'НЗ 2-экз'!AE1470</f>
        <v>0</v>
      </c>
      <c r="AF50" s="1626">
        <f>'НЗ 2-экз'!AF1470</f>
        <v>0</v>
      </c>
      <c r="AG50" s="1627">
        <f>'НЗ 2-экз'!AG1470</f>
        <v>0</v>
      </c>
      <c r="AH50" s="1627">
        <f>'НЗ 2-экз'!AH1470</f>
        <v>0</v>
      </c>
      <c r="AI50" s="1627">
        <f>'НЗ 2-экз'!AI1470</f>
        <v>0</v>
      </c>
      <c r="AJ50" s="1627">
        <f>'НЗ 2-экз'!AJ1470</f>
        <v>0</v>
      </c>
      <c r="AK50" s="1628">
        <f t="shared" si="2"/>
        <v>0</v>
      </c>
      <c r="AL50" s="1629">
        <f t="shared" si="3"/>
        <v>0</v>
      </c>
    </row>
    <row r="51" spans="1:38" ht="15" x14ac:dyDescent="0.2">
      <c r="A51" s="1587">
        <v>296</v>
      </c>
      <c r="B51" s="1575">
        <v>340</v>
      </c>
      <c r="C51" s="1562">
        <f>'НЗ 2-экз'!C1471</f>
        <v>0</v>
      </c>
      <c r="D51" s="1562">
        <f>'НЗ 2-экз'!D1471</f>
        <v>0</v>
      </c>
      <c r="E51" s="1623">
        <f>'НЗ 2-экз'!E1471</f>
        <v>0</v>
      </c>
      <c r="F51" s="1623">
        <f>'НЗ 2-экз'!F1471</f>
        <v>0</v>
      </c>
      <c r="G51" s="1623">
        <f>'НЗ 2-экз'!G1471</f>
        <v>0</v>
      </c>
      <c r="H51" s="1623">
        <f>'НЗ 2-экз'!H1471</f>
        <v>0</v>
      </c>
      <c r="I51" s="1623">
        <f>'НЗ 2-экз'!I1471</f>
        <v>0</v>
      </c>
      <c r="J51" s="1623">
        <f>'НЗ 2-экз'!J1471</f>
        <v>0</v>
      </c>
      <c r="K51" s="1623">
        <f>'НЗ 2-экз'!K1471</f>
        <v>0</v>
      </c>
      <c r="L51" s="1623">
        <f>'НЗ 2-экз'!L1471</f>
        <v>0</v>
      </c>
      <c r="M51" s="1623">
        <f>'НЗ 2-экз'!M1471</f>
        <v>0</v>
      </c>
      <c r="N51" s="1623">
        <f>'НЗ 2-экз'!N1471</f>
        <v>0</v>
      </c>
      <c r="O51" s="1623">
        <f>'НЗ 2-экз'!O1471</f>
        <v>0</v>
      </c>
      <c r="P51" s="1623">
        <f>'НЗ 2-экз'!P1471</f>
        <v>0</v>
      </c>
      <c r="Q51" s="1623">
        <f>'НЗ 2-экз'!Q1471</f>
        <v>0</v>
      </c>
      <c r="R51" s="1623">
        <f>'НЗ 2-экз'!R1471</f>
        <v>0</v>
      </c>
      <c r="S51" s="1624">
        <f>'НЗ 2-экз'!S1471</f>
        <v>0</v>
      </c>
      <c r="T51" s="1624">
        <f>'НЗ 2-экз'!T1471</f>
        <v>0</v>
      </c>
      <c r="U51" s="1624">
        <f>'НЗ 2-экз'!U1471</f>
        <v>0</v>
      </c>
      <c r="V51" s="1624">
        <f>'НЗ 2-экз'!V1471</f>
        <v>0</v>
      </c>
      <c r="W51" s="1624">
        <f>'НЗ 2-экз'!W1471</f>
        <v>0</v>
      </c>
      <c r="X51" s="1625">
        <f t="shared" si="1"/>
        <v>0</v>
      </c>
      <c r="Y51" s="1626">
        <f>'НЗ 2-экз'!Y1471</f>
        <v>0</v>
      </c>
      <c r="Z51" s="1626">
        <f>'НЗ 2-экз'!Z1471</f>
        <v>0</v>
      </c>
      <c r="AA51" s="1626">
        <f>'НЗ 2-экз'!AA1471</f>
        <v>0</v>
      </c>
      <c r="AB51" s="1626">
        <f>'НЗ 2-экз'!AB1471</f>
        <v>0</v>
      </c>
      <c r="AC51" s="1626">
        <f>'НЗ 2-экз'!AC1471</f>
        <v>0</v>
      </c>
      <c r="AD51" s="1626">
        <f>'НЗ 2-экз'!AD1471</f>
        <v>0</v>
      </c>
      <c r="AE51" s="1626">
        <f>'НЗ 2-экз'!AE1471</f>
        <v>0</v>
      </c>
      <c r="AF51" s="1626">
        <f>'НЗ 2-экз'!AF1471</f>
        <v>0</v>
      </c>
      <c r="AG51" s="1627">
        <f>'НЗ 2-экз'!AG1471</f>
        <v>0</v>
      </c>
      <c r="AH51" s="1627">
        <f>'НЗ 2-экз'!AH1471</f>
        <v>0</v>
      </c>
      <c r="AI51" s="1627">
        <f>'НЗ 2-экз'!AI1471</f>
        <v>0</v>
      </c>
      <c r="AJ51" s="1627">
        <f>'НЗ 2-экз'!AJ1471</f>
        <v>0</v>
      </c>
      <c r="AK51" s="1628">
        <f t="shared" si="2"/>
        <v>0</v>
      </c>
      <c r="AL51" s="1629">
        <f t="shared" si="0"/>
        <v>0</v>
      </c>
    </row>
    <row r="52" spans="1:38" ht="15" hidden="1" x14ac:dyDescent="0.2">
      <c r="A52" s="1587">
        <v>296</v>
      </c>
      <c r="B52" s="1586">
        <v>360</v>
      </c>
      <c r="C52" s="1562">
        <f>'НЗ 2-экз'!C1472</f>
        <v>0</v>
      </c>
      <c r="D52" s="1562">
        <f>'НЗ 2-экз'!D1472</f>
        <v>0</v>
      </c>
      <c r="E52" s="1623">
        <f>'НЗ 2-экз'!E1472</f>
        <v>0</v>
      </c>
      <c r="F52" s="1623">
        <f>'НЗ 2-экз'!F1472</f>
        <v>0</v>
      </c>
      <c r="G52" s="1623">
        <f>'НЗ 2-экз'!G1472</f>
        <v>0</v>
      </c>
      <c r="H52" s="1623">
        <f>'НЗ 2-экз'!H1472</f>
        <v>0</v>
      </c>
      <c r="I52" s="1623">
        <f>'НЗ 2-экз'!I1472</f>
        <v>0</v>
      </c>
      <c r="J52" s="1623">
        <f>'НЗ 2-экз'!J1472</f>
        <v>0</v>
      </c>
      <c r="K52" s="1623">
        <f>'НЗ 2-экз'!K1472</f>
        <v>0</v>
      </c>
      <c r="L52" s="1623">
        <f>'НЗ 2-экз'!L1472</f>
        <v>0</v>
      </c>
      <c r="M52" s="1623">
        <f>'НЗ 2-экз'!M1472</f>
        <v>0</v>
      </c>
      <c r="N52" s="1623">
        <f>'НЗ 2-экз'!N1472</f>
        <v>0</v>
      </c>
      <c r="O52" s="1623">
        <f>'НЗ 2-экз'!O1472</f>
        <v>0</v>
      </c>
      <c r="P52" s="1623">
        <f>'НЗ 2-экз'!P1472</f>
        <v>0</v>
      </c>
      <c r="Q52" s="1623">
        <f>'НЗ 2-экз'!Q1472</f>
        <v>0</v>
      </c>
      <c r="R52" s="1623">
        <f>'НЗ 2-экз'!R1472</f>
        <v>0</v>
      </c>
      <c r="S52" s="1624">
        <f>'НЗ 2-экз'!S1472</f>
        <v>0</v>
      </c>
      <c r="T52" s="1624">
        <f>'НЗ 2-экз'!T1472</f>
        <v>0</v>
      </c>
      <c r="U52" s="1624">
        <f>'НЗ 2-экз'!U1472</f>
        <v>0</v>
      </c>
      <c r="V52" s="1624">
        <f>'НЗ 2-экз'!V1472</f>
        <v>0</v>
      </c>
      <c r="W52" s="1624">
        <f>'НЗ 2-экз'!W1472</f>
        <v>0</v>
      </c>
      <c r="X52" s="1625">
        <f t="shared" si="1"/>
        <v>0</v>
      </c>
      <c r="Y52" s="1626">
        <f>'НЗ 2-экз'!Y1472</f>
        <v>0</v>
      </c>
      <c r="Z52" s="1626">
        <f>'НЗ 2-экз'!Z1472</f>
        <v>0</v>
      </c>
      <c r="AA52" s="1626">
        <f>'НЗ 2-экз'!AA1472</f>
        <v>0</v>
      </c>
      <c r="AB52" s="1626">
        <f>'НЗ 2-экз'!AB1472</f>
        <v>0</v>
      </c>
      <c r="AC52" s="1626">
        <f>'НЗ 2-экз'!AC1472</f>
        <v>0</v>
      </c>
      <c r="AD52" s="1626">
        <f>'НЗ 2-экз'!AD1472</f>
        <v>0</v>
      </c>
      <c r="AE52" s="1626">
        <f>'НЗ 2-экз'!AE1472</f>
        <v>0</v>
      </c>
      <c r="AF52" s="1626">
        <f>'НЗ 2-экз'!AF1472</f>
        <v>0</v>
      </c>
      <c r="AG52" s="1627">
        <f>'НЗ 2-экз'!AG1472</f>
        <v>0</v>
      </c>
      <c r="AH52" s="1627">
        <f>'НЗ 2-экз'!AH1472</f>
        <v>0</v>
      </c>
      <c r="AI52" s="1627">
        <f>'НЗ 2-экз'!AI1472</f>
        <v>0</v>
      </c>
      <c r="AJ52" s="1627">
        <f>'НЗ 2-экз'!AJ1472</f>
        <v>0</v>
      </c>
      <c r="AK52" s="1628">
        <f t="shared" si="2"/>
        <v>0</v>
      </c>
      <c r="AL52" s="1629">
        <f>C52+X52+AK52</f>
        <v>0</v>
      </c>
    </row>
    <row r="53" spans="1:38" ht="15" x14ac:dyDescent="0.2">
      <c r="A53" s="1587">
        <v>296</v>
      </c>
      <c r="B53" s="1586">
        <v>831</v>
      </c>
      <c r="C53" s="1562">
        <f>'НЗ 2-экз'!C1473</f>
        <v>0</v>
      </c>
      <c r="D53" s="1562">
        <f>'НЗ 2-экз'!D1473</f>
        <v>0</v>
      </c>
      <c r="E53" s="1623">
        <f>'НЗ 2-экз'!E1473</f>
        <v>0</v>
      </c>
      <c r="F53" s="1623">
        <f>'НЗ 2-экз'!F1473</f>
        <v>0</v>
      </c>
      <c r="G53" s="1623">
        <f>'НЗ 2-экз'!G1473</f>
        <v>0</v>
      </c>
      <c r="H53" s="1623">
        <f>'НЗ 2-экз'!H1473</f>
        <v>0</v>
      </c>
      <c r="I53" s="1623">
        <f>'НЗ 2-экз'!I1473</f>
        <v>0</v>
      </c>
      <c r="J53" s="1623">
        <f>'НЗ 2-экз'!J1473</f>
        <v>0</v>
      </c>
      <c r="K53" s="1623">
        <f>'НЗ 2-экз'!K1473</f>
        <v>0</v>
      </c>
      <c r="L53" s="1623">
        <f>'НЗ 2-экз'!L1473</f>
        <v>0</v>
      </c>
      <c r="M53" s="1623">
        <f>'НЗ 2-экз'!M1473</f>
        <v>0</v>
      </c>
      <c r="N53" s="1623">
        <f>'НЗ 2-экз'!N1473</f>
        <v>0</v>
      </c>
      <c r="O53" s="1623">
        <f>'НЗ 2-экз'!O1473</f>
        <v>0</v>
      </c>
      <c r="P53" s="1623">
        <f>'НЗ 2-экз'!P1473</f>
        <v>0</v>
      </c>
      <c r="Q53" s="1623">
        <f>'НЗ 2-экз'!Q1473</f>
        <v>0</v>
      </c>
      <c r="R53" s="1623">
        <f>'НЗ 2-экз'!R1473</f>
        <v>0</v>
      </c>
      <c r="S53" s="1624">
        <f>'НЗ 2-экз'!S1473</f>
        <v>0</v>
      </c>
      <c r="T53" s="1624">
        <f>'НЗ 2-экз'!T1473</f>
        <v>0</v>
      </c>
      <c r="U53" s="1624">
        <f>'НЗ 2-экз'!U1473</f>
        <v>0</v>
      </c>
      <c r="V53" s="1624">
        <f>'НЗ 2-экз'!V1473</f>
        <v>0</v>
      </c>
      <c r="W53" s="1624">
        <f>'НЗ 2-экз'!W1473</f>
        <v>0</v>
      </c>
      <c r="X53" s="1625">
        <f t="shared" si="1"/>
        <v>0</v>
      </c>
      <c r="Y53" s="1626">
        <f>'НЗ 2-экз'!Y1473</f>
        <v>0</v>
      </c>
      <c r="Z53" s="1626">
        <f>'НЗ 2-экз'!Z1473</f>
        <v>0</v>
      </c>
      <c r="AA53" s="1626">
        <f>'НЗ 2-экз'!AA1473</f>
        <v>0</v>
      </c>
      <c r="AB53" s="1626">
        <f>'НЗ 2-экз'!AB1473</f>
        <v>0</v>
      </c>
      <c r="AC53" s="1626">
        <f>'НЗ 2-экз'!AC1473</f>
        <v>0</v>
      </c>
      <c r="AD53" s="1626">
        <f>'НЗ 2-экз'!AD1473</f>
        <v>0</v>
      </c>
      <c r="AE53" s="1626">
        <f>'НЗ 2-экз'!AE1473</f>
        <v>0</v>
      </c>
      <c r="AF53" s="1626">
        <f>'НЗ 2-экз'!AF1473</f>
        <v>0</v>
      </c>
      <c r="AG53" s="1627">
        <f>'НЗ 2-экз'!AG1473</f>
        <v>0</v>
      </c>
      <c r="AH53" s="1627">
        <f>'НЗ 2-экз'!AH1473</f>
        <v>0</v>
      </c>
      <c r="AI53" s="1627">
        <f>'НЗ 2-экз'!AI1473</f>
        <v>0</v>
      </c>
      <c r="AJ53" s="1627">
        <f>'НЗ 2-экз'!AJ1473</f>
        <v>0</v>
      </c>
      <c r="AK53" s="1628">
        <f t="shared" si="2"/>
        <v>0</v>
      </c>
      <c r="AL53" s="1629">
        <f>C53+X53+AK53</f>
        <v>0</v>
      </c>
    </row>
    <row r="54" spans="1:38" ht="15" x14ac:dyDescent="0.2">
      <c r="A54" s="1587">
        <v>296</v>
      </c>
      <c r="B54" s="1575">
        <v>853</v>
      </c>
      <c r="C54" s="1562">
        <f>'НЗ 2-экз'!C1474</f>
        <v>0</v>
      </c>
      <c r="D54" s="1562">
        <f>'НЗ 2-экз'!D1474</f>
        <v>0</v>
      </c>
      <c r="E54" s="1623">
        <f>'НЗ 2-экз'!E1474</f>
        <v>0</v>
      </c>
      <c r="F54" s="1623">
        <f>'НЗ 2-экз'!F1474</f>
        <v>0</v>
      </c>
      <c r="G54" s="1623">
        <f>'НЗ 2-экз'!G1474</f>
        <v>0</v>
      </c>
      <c r="H54" s="1623">
        <f>'НЗ 2-экз'!H1474</f>
        <v>0</v>
      </c>
      <c r="I54" s="1623">
        <f>'НЗ 2-экз'!I1474</f>
        <v>0</v>
      </c>
      <c r="J54" s="1623">
        <f>'НЗ 2-экз'!J1474</f>
        <v>0</v>
      </c>
      <c r="K54" s="1623">
        <f>'НЗ 2-экз'!K1474</f>
        <v>0</v>
      </c>
      <c r="L54" s="1623">
        <f>'НЗ 2-экз'!L1474</f>
        <v>0</v>
      </c>
      <c r="M54" s="1623">
        <f>'НЗ 2-экз'!M1474</f>
        <v>0</v>
      </c>
      <c r="N54" s="1623">
        <f>'НЗ 2-экз'!N1474</f>
        <v>0</v>
      </c>
      <c r="O54" s="1623">
        <f>'НЗ 2-экз'!O1474</f>
        <v>0</v>
      </c>
      <c r="P54" s="1623">
        <f>'НЗ 2-экз'!P1474</f>
        <v>0</v>
      </c>
      <c r="Q54" s="1623">
        <f>'НЗ 2-экз'!Q1474</f>
        <v>0</v>
      </c>
      <c r="R54" s="1623">
        <f>'НЗ 2-экз'!R1474</f>
        <v>0</v>
      </c>
      <c r="S54" s="1624">
        <f>'НЗ 2-экз'!S1474</f>
        <v>0</v>
      </c>
      <c r="T54" s="1624">
        <f>'НЗ 2-экз'!T1474</f>
        <v>0</v>
      </c>
      <c r="U54" s="1624">
        <f>'НЗ 2-экз'!U1474</f>
        <v>0</v>
      </c>
      <c r="V54" s="1624">
        <f>'НЗ 2-экз'!V1474</f>
        <v>0</v>
      </c>
      <c r="W54" s="1624">
        <f>'НЗ 2-экз'!W1474</f>
        <v>0</v>
      </c>
      <c r="X54" s="1625">
        <f t="shared" si="1"/>
        <v>0</v>
      </c>
      <c r="Y54" s="1626">
        <f>'НЗ 2-экз'!Y1474</f>
        <v>0</v>
      </c>
      <c r="Z54" s="1626">
        <f>'НЗ 2-экз'!Z1474</f>
        <v>0</v>
      </c>
      <c r="AA54" s="1626">
        <f>'НЗ 2-экз'!AA1474</f>
        <v>0</v>
      </c>
      <c r="AB54" s="1626">
        <f>'НЗ 2-экз'!AB1474</f>
        <v>0</v>
      </c>
      <c r="AC54" s="1626">
        <f>'НЗ 2-экз'!AC1474</f>
        <v>0</v>
      </c>
      <c r="AD54" s="1626">
        <f>'НЗ 2-экз'!AD1474</f>
        <v>0</v>
      </c>
      <c r="AE54" s="1626">
        <f>'НЗ 2-экз'!AE1474</f>
        <v>0</v>
      </c>
      <c r="AF54" s="1626">
        <f>'НЗ 2-экз'!AF1474</f>
        <v>0</v>
      </c>
      <c r="AG54" s="1627">
        <f>'НЗ 2-экз'!AG1474</f>
        <v>0</v>
      </c>
      <c r="AH54" s="1627">
        <f>'НЗ 2-экз'!AH1474</f>
        <v>0</v>
      </c>
      <c r="AI54" s="1627">
        <f>'НЗ 2-экз'!AI1474</f>
        <v>0</v>
      </c>
      <c r="AJ54" s="1627">
        <f>'НЗ 2-экз'!AJ1474</f>
        <v>0</v>
      </c>
      <c r="AK54" s="1628">
        <f t="shared" si="2"/>
        <v>0</v>
      </c>
      <c r="AL54" s="1629">
        <f>C54+X54+AK54</f>
        <v>0</v>
      </c>
    </row>
    <row r="55" spans="1:38" ht="15" x14ac:dyDescent="0.2">
      <c r="A55" s="1560">
        <v>310</v>
      </c>
      <c r="B55" s="1561">
        <v>244</v>
      </c>
      <c r="C55" s="1562">
        <f>'НЗ 2-экз'!C1475</f>
        <v>0</v>
      </c>
      <c r="D55" s="1562">
        <f>'НЗ 2-экз'!D1475</f>
        <v>0</v>
      </c>
      <c r="E55" s="1623">
        <f>'НЗ 2-экз'!E1475</f>
        <v>95944.94</v>
      </c>
      <c r="F55" s="1623">
        <f>'НЗ 2-экз'!F1475</f>
        <v>514348.7</v>
      </c>
      <c r="G55" s="1623">
        <f>'НЗ 2-экз'!G1475</f>
        <v>0</v>
      </c>
      <c r="H55" s="1623">
        <f>'НЗ 2-экз'!H1475</f>
        <v>0</v>
      </c>
      <c r="I55" s="1623">
        <f>'НЗ 2-экз'!I1475</f>
        <v>0</v>
      </c>
      <c r="J55" s="1623">
        <f>'НЗ 2-экз'!J1475</f>
        <v>0</v>
      </c>
      <c r="K55" s="1623">
        <f>'НЗ 2-экз'!K1475</f>
        <v>0</v>
      </c>
      <c r="L55" s="1623">
        <f>'НЗ 2-экз'!L1475</f>
        <v>0</v>
      </c>
      <c r="M55" s="1623">
        <f>'НЗ 2-экз'!M1475</f>
        <v>0</v>
      </c>
      <c r="N55" s="1623">
        <f>'НЗ 2-экз'!N1475</f>
        <v>0</v>
      </c>
      <c r="O55" s="1623">
        <f>'НЗ 2-экз'!O1475</f>
        <v>0</v>
      </c>
      <c r="P55" s="1623">
        <f>'НЗ 2-экз'!P1475</f>
        <v>0</v>
      </c>
      <c r="Q55" s="1623">
        <f>'НЗ 2-экз'!Q1475</f>
        <v>0</v>
      </c>
      <c r="R55" s="1623">
        <f>'НЗ 2-экз'!R1475</f>
        <v>0</v>
      </c>
      <c r="S55" s="1624">
        <f>'НЗ 2-экз'!S1475</f>
        <v>95944.94</v>
      </c>
      <c r="T55" s="1624">
        <f>'НЗ 2-экз'!T1475</f>
        <v>514348.7</v>
      </c>
      <c r="U55" s="1624">
        <f>'НЗ 2-экз'!U1475</f>
        <v>0</v>
      </c>
      <c r="V55" s="1624">
        <f>'НЗ 2-экз'!V1475</f>
        <v>0</v>
      </c>
      <c r="W55" s="1624">
        <f>'НЗ 2-экз'!W1475</f>
        <v>0</v>
      </c>
      <c r="X55" s="1625">
        <f t="shared" si="1"/>
        <v>610293.64</v>
      </c>
      <c r="Y55" s="1626">
        <f>'НЗ 2-экз'!Y1475</f>
        <v>0</v>
      </c>
      <c r="Z55" s="1626">
        <f>'НЗ 2-экз'!Z1475</f>
        <v>0</v>
      </c>
      <c r="AA55" s="1626">
        <f>'НЗ 2-экз'!AA1475</f>
        <v>0</v>
      </c>
      <c r="AB55" s="1626">
        <f>'НЗ 2-экз'!AB1475</f>
        <v>0</v>
      </c>
      <c r="AC55" s="1626">
        <f>'НЗ 2-экз'!AC1475</f>
        <v>0</v>
      </c>
      <c r="AD55" s="1626">
        <f>'НЗ 2-экз'!AD1475</f>
        <v>0</v>
      </c>
      <c r="AE55" s="1626">
        <f>'НЗ 2-экз'!AE1475</f>
        <v>0</v>
      </c>
      <c r="AF55" s="1626">
        <f>'НЗ 2-экз'!AF1475</f>
        <v>0</v>
      </c>
      <c r="AG55" s="1627">
        <f>'НЗ 2-экз'!AG1475</f>
        <v>0</v>
      </c>
      <c r="AH55" s="1627">
        <f>'НЗ 2-экз'!AH1475</f>
        <v>0</v>
      </c>
      <c r="AI55" s="1627">
        <f>'НЗ 2-экз'!AI1475</f>
        <v>0</v>
      </c>
      <c r="AJ55" s="1627">
        <f>'НЗ 2-экз'!AJ1475</f>
        <v>0</v>
      </c>
      <c r="AK55" s="1628">
        <f t="shared" si="2"/>
        <v>0</v>
      </c>
      <c r="AL55" s="1629">
        <f t="shared" si="0"/>
        <v>610293.64</v>
      </c>
    </row>
    <row r="56" spans="1:38" ht="15" hidden="1" x14ac:dyDescent="0.2">
      <c r="A56" s="1560">
        <v>320</v>
      </c>
      <c r="B56" s="1588">
        <v>244</v>
      </c>
      <c r="C56" s="1562">
        <f>'НЗ 2-экз'!C1476</f>
        <v>0</v>
      </c>
      <c r="D56" s="1562">
        <f>'НЗ 2-экз'!D1476</f>
        <v>0</v>
      </c>
      <c r="E56" s="1623">
        <f>'НЗ 2-экз'!E1476</f>
        <v>0</v>
      </c>
      <c r="F56" s="1623">
        <f>'НЗ 2-экз'!F1476</f>
        <v>0</v>
      </c>
      <c r="G56" s="1623">
        <f>'НЗ 2-экз'!G1476</f>
        <v>0</v>
      </c>
      <c r="H56" s="1623">
        <f>'НЗ 2-экз'!H1476</f>
        <v>0</v>
      </c>
      <c r="I56" s="1623">
        <f>'НЗ 2-экз'!I1476</f>
        <v>0</v>
      </c>
      <c r="J56" s="1623">
        <f>'НЗ 2-экз'!J1476</f>
        <v>0</v>
      </c>
      <c r="K56" s="1623">
        <f>'НЗ 2-экз'!K1476</f>
        <v>0</v>
      </c>
      <c r="L56" s="1623">
        <f>'НЗ 2-экз'!L1476</f>
        <v>0</v>
      </c>
      <c r="M56" s="1623">
        <f>'НЗ 2-экз'!M1476</f>
        <v>0</v>
      </c>
      <c r="N56" s="1623">
        <f>'НЗ 2-экз'!N1476</f>
        <v>0</v>
      </c>
      <c r="O56" s="1623">
        <f>'НЗ 2-экз'!O1476</f>
        <v>0</v>
      </c>
      <c r="P56" s="1623">
        <f>'НЗ 2-экз'!P1476</f>
        <v>0</v>
      </c>
      <c r="Q56" s="1623">
        <f>'НЗ 2-экз'!Q1476</f>
        <v>0</v>
      </c>
      <c r="R56" s="1623">
        <f>'НЗ 2-экз'!R1476</f>
        <v>0</v>
      </c>
      <c r="S56" s="1624">
        <f>'НЗ 2-экз'!S1476</f>
        <v>0</v>
      </c>
      <c r="T56" s="1624">
        <f>'НЗ 2-экз'!T1476</f>
        <v>0</v>
      </c>
      <c r="U56" s="1624">
        <f>'НЗ 2-экз'!U1476</f>
        <v>0</v>
      </c>
      <c r="V56" s="1624">
        <f>'НЗ 2-экз'!V1476</f>
        <v>0</v>
      </c>
      <c r="W56" s="1624">
        <f>'НЗ 2-экз'!W1476</f>
        <v>0</v>
      </c>
      <c r="X56" s="1625">
        <f t="shared" si="1"/>
        <v>0</v>
      </c>
      <c r="Y56" s="1626">
        <f>'НЗ 2-экз'!Y1476</f>
        <v>0</v>
      </c>
      <c r="Z56" s="1626">
        <f>'НЗ 2-экз'!Z1476</f>
        <v>0</v>
      </c>
      <c r="AA56" s="1626">
        <f>'НЗ 2-экз'!AA1476</f>
        <v>0</v>
      </c>
      <c r="AB56" s="1626">
        <f>'НЗ 2-экз'!AB1476</f>
        <v>0</v>
      </c>
      <c r="AC56" s="1626">
        <f>'НЗ 2-экз'!AC1476</f>
        <v>0</v>
      </c>
      <c r="AD56" s="1626">
        <f>'НЗ 2-экз'!AD1476</f>
        <v>0</v>
      </c>
      <c r="AE56" s="1626">
        <f>'НЗ 2-экз'!AE1476</f>
        <v>0</v>
      </c>
      <c r="AF56" s="1626">
        <f>'НЗ 2-экз'!AF1476</f>
        <v>0</v>
      </c>
      <c r="AG56" s="1627">
        <f>'НЗ 2-экз'!AG1476</f>
        <v>0</v>
      </c>
      <c r="AH56" s="1627">
        <f>'НЗ 2-экз'!AH1476</f>
        <v>0</v>
      </c>
      <c r="AI56" s="1627">
        <f>'НЗ 2-экз'!AI1476</f>
        <v>0</v>
      </c>
      <c r="AJ56" s="1627">
        <f>'НЗ 2-экз'!AJ1476</f>
        <v>0</v>
      </c>
      <c r="AK56" s="1628">
        <f t="shared" si="2"/>
        <v>0</v>
      </c>
      <c r="AL56" s="1629">
        <f>C56+X56+AK56</f>
        <v>0</v>
      </c>
    </row>
    <row r="57" spans="1:38" ht="15" x14ac:dyDescent="0.2">
      <c r="A57" s="1578" t="s">
        <v>862</v>
      </c>
      <c r="B57" s="1561">
        <v>244</v>
      </c>
      <c r="C57" s="1562">
        <f>'НЗ 2-экз'!C1477</f>
        <v>0</v>
      </c>
      <c r="D57" s="1562">
        <f>'НЗ 2-экз'!D1477</f>
        <v>0</v>
      </c>
      <c r="E57" s="1623">
        <f>'НЗ 2-экз'!E1477</f>
        <v>365377.7</v>
      </c>
      <c r="F57" s="1623">
        <f>'НЗ 2-экз'!F1477</f>
        <v>853374.97</v>
      </c>
      <c r="G57" s="1623">
        <f>'НЗ 2-экз'!G1477</f>
        <v>0</v>
      </c>
      <c r="H57" s="1623">
        <f>'НЗ 2-экз'!H1477</f>
        <v>0</v>
      </c>
      <c r="I57" s="1623">
        <f>'НЗ 2-экз'!I1477</f>
        <v>0</v>
      </c>
      <c r="J57" s="1623">
        <f>'НЗ 2-экз'!J1477</f>
        <v>0</v>
      </c>
      <c r="K57" s="1623">
        <f>'НЗ 2-экз'!K1477</f>
        <v>0</v>
      </c>
      <c r="L57" s="1623">
        <f>'НЗ 2-экз'!L1477</f>
        <v>0</v>
      </c>
      <c r="M57" s="1623">
        <f>'НЗ 2-экз'!M1477</f>
        <v>0</v>
      </c>
      <c r="N57" s="1623">
        <f>'НЗ 2-экз'!N1477</f>
        <v>0</v>
      </c>
      <c r="O57" s="1623">
        <f>'НЗ 2-экз'!O1477</f>
        <v>0</v>
      </c>
      <c r="P57" s="1623">
        <f>'НЗ 2-экз'!P1477</f>
        <v>0</v>
      </c>
      <c r="Q57" s="1623">
        <f>'НЗ 2-экз'!Q1477</f>
        <v>0</v>
      </c>
      <c r="R57" s="1623">
        <f>'НЗ 2-экз'!R1477</f>
        <v>0</v>
      </c>
      <c r="S57" s="1624">
        <f>'НЗ 2-экз'!S1477</f>
        <v>365377.7</v>
      </c>
      <c r="T57" s="1624">
        <f>'НЗ 2-экз'!T1477</f>
        <v>853374.97</v>
      </c>
      <c r="U57" s="1624">
        <f>'НЗ 2-экз'!U1477</f>
        <v>0</v>
      </c>
      <c r="V57" s="1624">
        <f>'НЗ 2-экз'!V1477</f>
        <v>0</v>
      </c>
      <c r="W57" s="1624">
        <f>'НЗ 2-экз'!W1477</f>
        <v>0</v>
      </c>
      <c r="X57" s="1625">
        <f t="shared" si="1"/>
        <v>1218752.67</v>
      </c>
      <c r="Y57" s="1626">
        <f>'НЗ 2-экз'!Y1477</f>
        <v>0</v>
      </c>
      <c r="Z57" s="1626">
        <f>'НЗ 2-экз'!Z1477</f>
        <v>0</v>
      </c>
      <c r="AA57" s="1626">
        <f>'НЗ 2-экз'!AA1477</f>
        <v>0</v>
      </c>
      <c r="AB57" s="1626">
        <f>'НЗ 2-экз'!AB1477</f>
        <v>0</v>
      </c>
      <c r="AC57" s="1626">
        <f>'НЗ 2-экз'!AC1477</f>
        <v>0</v>
      </c>
      <c r="AD57" s="1626">
        <f>'НЗ 2-экз'!AD1477</f>
        <v>0</v>
      </c>
      <c r="AE57" s="1626">
        <f>'НЗ 2-экз'!AE1477</f>
        <v>0</v>
      </c>
      <c r="AF57" s="1626">
        <f>'НЗ 2-экз'!AF1477</f>
        <v>0</v>
      </c>
      <c r="AG57" s="1627">
        <f>'НЗ 2-экз'!AG1477</f>
        <v>0</v>
      </c>
      <c r="AH57" s="1627">
        <f>'НЗ 2-экз'!AH1477</f>
        <v>0</v>
      </c>
      <c r="AI57" s="1627">
        <f>'НЗ 2-экз'!AI1477</f>
        <v>0</v>
      </c>
      <c r="AJ57" s="1627">
        <f>'НЗ 2-экз'!AJ1477</f>
        <v>0</v>
      </c>
      <c r="AK57" s="1628">
        <f t="shared" si="2"/>
        <v>0</v>
      </c>
      <c r="AL57" s="1629">
        <f t="shared" si="0"/>
        <v>1218752.67</v>
      </c>
    </row>
    <row r="58" spans="1:38" ht="15" x14ac:dyDescent="0.2">
      <c r="A58" s="1579">
        <v>341</v>
      </c>
      <c r="B58" s="1561">
        <v>244</v>
      </c>
      <c r="C58" s="1562">
        <f>'НЗ 2-экз'!C1478</f>
        <v>0</v>
      </c>
      <c r="D58" s="1562">
        <f>'НЗ 2-экз'!D1478</f>
        <v>0</v>
      </c>
      <c r="E58" s="1623">
        <f>'НЗ 2-экз'!E1478</f>
        <v>0</v>
      </c>
      <c r="F58" s="1623">
        <f>'НЗ 2-экз'!F1478</f>
        <v>0</v>
      </c>
      <c r="G58" s="1623">
        <f>'НЗ 2-экз'!G1478</f>
        <v>0</v>
      </c>
      <c r="H58" s="1623">
        <f>'НЗ 2-экз'!H1478</f>
        <v>0</v>
      </c>
      <c r="I58" s="1623">
        <f>'НЗ 2-экз'!I1478</f>
        <v>0</v>
      </c>
      <c r="J58" s="1623">
        <f>'НЗ 2-экз'!J1478</f>
        <v>0</v>
      </c>
      <c r="K58" s="1623">
        <f>'НЗ 2-экз'!K1478</f>
        <v>0</v>
      </c>
      <c r="L58" s="1623">
        <f>'НЗ 2-экз'!L1478</f>
        <v>0</v>
      </c>
      <c r="M58" s="1623">
        <f>'НЗ 2-экз'!M1478</f>
        <v>0</v>
      </c>
      <c r="N58" s="1623">
        <f>'НЗ 2-экз'!N1478</f>
        <v>0</v>
      </c>
      <c r="O58" s="1623">
        <f>'НЗ 2-экз'!O1478</f>
        <v>0</v>
      </c>
      <c r="P58" s="1623">
        <f>'НЗ 2-экз'!P1478</f>
        <v>0</v>
      </c>
      <c r="Q58" s="1623">
        <f>'НЗ 2-экз'!Q1478</f>
        <v>0</v>
      </c>
      <c r="R58" s="1623">
        <f>'НЗ 2-экз'!R1478</f>
        <v>0</v>
      </c>
      <c r="S58" s="1624">
        <f>'НЗ 2-экз'!S1478</f>
        <v>0</v>
      </c>
      <c r="T58" s="1624">
        <f>'НЗ 2-экз'!T1478</f>
        <v>0</v>
      </c>
      <c r="U58" s="1624">
        <f>'НЗ 2-экз'!U1478</f>
        <v>0</v>
      </c>
      <c r="V58" s="1624">
        <f>'НЗ 2-экз'!V1478</f>
        <v>0</v>
      </c>
      <c r="W58" s="1624">
        <f>'НЗ 2-экз'!W1478</f>
        <v>0</v>
      </c>
      <c r="X58" s="1625">
        <f t="shared" si="1"/>
        <v>0</v>
      </c>
      <c r="Y58" s="1626">
        <f>'НЗ 2-экз'!Y1478</f>
        <v>0</v>
      </c>
      <c r="Z58" s="1626">
        <f>'НЗ 2-экз'!Z1478</f>
        <v>0</v>
      </c>
      <c r="AA58" s="1626">
        <f>'НЗ 2-экз'!AA1478</f>
        <v>0</v>
      </c>
      <c r="AB58" s="1626">
        <f>'НЗ 2-экз'!AB1478</f>
        <v>0</v>
      </c>
      <c r="AC58" s="1626">
        <f>'НЗ 2-экз'!AC1478</f>
        <v>0</v>
      </c>
      <c r="AD58" s="1626">
        <f>'НЗ 2-экз'!AD1478</f>
        <v>0</v>
      </c>
      <c r="AE58" s="1626">
        <f>'НЗ 2-экз'!AE1478</f>
        <v>0</v>
      </c>
      <c r="AF58" s="1626">
        <f>'НЗ 2-экз'!AF1478</f>
        <v>0</v>
      </c>
      <c r="AG58" s="1627">
        <f>'НЗ 2-экз'!AG1478</f>
        <v>0</v>
      </c>
      <c r="AH58" s="1627">
        <f>'НЗ 2-экз'!AH1478</f>
        <v>0</v>
      </c>
      <c r="AI58" s="1627">
        <f>'НЗ 2-экз'!AI1478</f>
        <v>0</v>
      </c>
      <c r="AJ58" s="1627">
        <f>'НЗ 2-экз'!AJ1478</f>
        <v>0</v>
      </c>
      <c r="AK58" s="1628">
        <f t="shared" si="2"/>
        <v>0</v>
      </c>
      <c r="AL58" s="1629">
        <f t="shared" ref="AL58:AL64" si="4">C58+X58+AK58</f>
        <v>0</v>
      </c>
    </row>
    <row r="59" spans="1:38" ht="15" x14ac:dyDescent="0.2">
      <c r="A59" s="1579">
        <v>342</v>
      </c>
      <c r="B59" s="1561">
        <v>244</v>
      </c>
      <c r="C59" s="1562">
        <f>'НЗ 2-экз'!C1479</f>
        <v>0</v>
      </c>
      <c r="D59" s="1562">
        <f>'НЗ 2-экз'!D1479</f>
        <v>0</v>
      </c>
      <c r="E59" s="1623">
        <f>'НЗ 2-экз'!E1479</f>
        <v>0</v>
      </c>
      <c r="F59" s="1623">
        <f>'НЗ 2-экз'!F1479</f>
        <v>0</v>
      </c>
      <c r="G59" s="1623">
        <f>'НЗ 2-экз'!G1479</f>
        <v>0</v>
      </c>
      <c r="H59" s="1623">
        <f>'НЗ 2-экз'!H1479</f>
        <v>0</v>
      </c>
      <c r="I59" s="1623">
        <f>'НЗ 2-экз'!I1479</f>
        <v>0</v>
      </c>
      <c r="J59" s="1623">
        <f>'НЗ 2-экз'!J1479</f>
        <v>0</v>
      </c>
      <c r="K59" s="1623">
        <f>'НЗ 2-экз'!K1479</f>
        <v>0</v>
      </c>
      <c r="L59" s="1623">
        <f>'НЗ 2-экз'!L1479</f>
        <v>0</v>
      </c>
      <c r="M59" s="1623">
        <f>'НЗ 2-экз'!M1479</f>
        <v>0</v>
      </c>
      <c r="N59" s="1623">
        <f>'НЗ 2-экз'!N1479</f>
        <v>0</v>
      </c>
      <c r="O59" s="1623">
        <f>'НЗ 2-экз'!O1479</f>
        <v>0</v>
      </c>
      <c r="P59" s="1623">
        <f>'НЗ 2-экз'!P1479</f>
        <v>0</v>
      </c>
      <c r="Q59" s="1623">
        <f>'НЗ 2-экз'!Q1479</f>
        <v>0</v>
      </c>
      <c r="R59" s="1623">
        <f>'НЗ 2-экз'!R1479</f>
        <v>0</v>
      </c>
      <c r="S59" s="1624">
        <f>'НЗ 2-экз'!S1479</f>
        <v>0</v>
      </c>
      <c r="T59" s="1624">
        <f>'НЗ 2-экз'!T1479</f>
        <v>0</v>
      </c>
      <c r="U59" s="1624">
        <f>'НЗ 2-экз'!U1479</f>
        <v>0</v>
      </c>
      <c r="V59" s="1624">
        <f>'НЗ 2-экз'!V1479</f>
        <v>0</v>
      </c>
      <c r="W59" s="1624">
        <f>'НЗ 2-экз'!W1479</f>
        <v>0</v>
      </c>
      <c r="X59" s="1625">
        <f t="shared" si="1"/>
        <v>0</v>
      </c>
      <c r="Y59" s="1626">
        <f>'НЗ 2-экз'!Y1479</f>
        <v>0</v>
      </c>
      <c r="Z59" s="1626">
        <f>'НЗ 2-экз'!Z1479</f>
        <v>0</v>
      </c>
      <c r="AA59" s="1626">
        <f>'НЗ 2-экз'!AA1479</f>
        <v>0</v>
      </c>
      <c r="AB59" s="1626">
        <f>'НЗ 2-экз'!AB1479</f>
        <v>0</v>
      </c>
      <c r="AC59" s="1626">
        <f>'НЗ 2-экз'!AC1479</f>
        <v>0</v>
      </c>
      <c r="AD59" s="1626">
        <f>'НЗ 2-экз'!AD1479</f>
        <v>0</v>
      </c>
      <c r="AE59" s="1626">
        <f>'НЗ 2-экз'!AE1479</f>
        <v>0</v>
      </c>
      <c r="AF59" s="1626">
        <f>'НЗ 2-экз'!AF1479</f>
        <v>0</v>
      </c>
      <c r="AG59" s="1627">
        <f>'НЗ 2-экз'!AG1479</f>
        <v>0</v>
      </c>
      <c r="AH59" s="1627">
        <f>'НЗ 2-экз'!AH1479</f>
        <v>0</v>
      </c>
      <c r="AI59" s="1627">
        <f>'НЗ 2-экз'!AI1479</f>
        <v>0</v>
      </c>
      <c r="AJ59" s="1627">
        <f>'НЗ 2-экз'!AJ1479</f>
        <v>0</v>
      </c>
      <c r="AK59" s="1628">
        <f t="shared" si="2"/>
        <v>0</v>
      </c>
      <c r="AL59" s="1629">
        <f t="shared" si="4"/>
        <v>0</v>
      </c>
    </row>
    <row r="60" spans="1:38" ht="15" x14ac:dyDescent="0.2">
      <c r="A60" s="1579">
        <v>343</v>
      </c>
      <c r="B60" s="1561">
        <v>244</v>
      </c>
      <c r="C60" s="1562">
        <f>'НЗ 2-экз'!C1480</f>
        <v>0</v>
      </c>
      <c r="D60" s="1562">
        <f>'НЗ 2-экз'!D1480</f>
        <v>0</v>
      </c>
      <c r="E60" s="1623">
        <f>'НЗ 2-экз'!E1480</f>
        <v>0</v>
      </c>
      <c r="F60" s="1623">
        <f>'НЗ 2-экз'!F1480</f>
        <v>0</v>
      </c>
      <c r="G60" s="1623">
        <f>'НЗ 2-экз'!G1480</f>
        <v>0</v>
      </c>
      <c r="H60" s="1623">
        <f>'НЗ 2-экз'!H1480</f>
        <v>0</v>
      </c>
      <c r="I60" s="1623">
        <f>'НЗ 2-экз'!I1480</f>
        <v>0</v>
      </c>
      <c r="J60" s="1623">
        <f>'НЗ 2-экз'!J1480</f>
        <v>0</v>
      </c>
      <c r="K60" s="1623">
        <f>'НЗ 2-экз'!K1480</f>
        <v>0</v>
      </c>
      <c r="L60" s="1623">
        <f>'НЗ 2-экз'!L1480</f>
        <v>0</v>
      </c>
      <c r="M60" s="1623">
        <f>'НЗ 2-экз'!M1480</f>
        <v>0</v>
      </c>
      <c r="N60" s="1623">
        <f>'НЗ 2-экз'!N1480</f>
        <v>0</v>
      </c>
      <c r="O60" s="1623">
        <f>'НЗ 2-экз'!O1480</f>
        <v>0</v>
      </c>
      <c r="P60" s="1623">
        <f>'НЗ 2-экз'!P1480</f>
        <v>0</v>
      </c>
      <c r="Q60" s="1623">
        <f>'НЗ 2-экз'!Q1480</f>
        <v>0</v>
      </c>
      <c r="R60" s="1623">
        <f>'НЗ 2-экз'!R1480</f>
        <v>0</v>
      </c>
      <c r="S60" s="1624">
        <f>'НЗ 2-экз'!S1480</f>
        <v>0</v>
      </c>
      <c r="T60" s="1624">
        <f>'НЗ 2-экз'!T1480</f>
        <v>0</v>
      </c>
      <c r="U60" s="1624">
        <f>'НЗ 2-экз'!U1480</f>
        <v>0</v>
      </c>
      <c r="V60" s="1624">
        <f>'НЗ 2-экз'!V1480</f>
        <v>0</v>
      </c>
      <c r="W60" s="1624">
        <f>'НЗ 2-экз'!W1480</f>
        <v>0</v>
      </c>
      <c r="X60" s="1625">
        <f t="shared" si="1"/>
        <v>0</v>
      </c>
      <c r="Y60" s="1626">
        <f>'НЗ 2-экз'!Y1480</f>
        <v>0</v>
      </c>
      <c r="Z60" s="1626">
        <f>'НЗ 2-экз'!Z1480</f>
        <v>0</v>
      </c>
      <c r="AA60" s="1626">
        <f>'НЗ 2-экз'!AA1480</f>
        <v>0</v>
      </c>
      <c r="AB60" s="1626">
        <f>'НЗ 2-экз'!AB1480</f>
        <v>0</v>
      </c>
      <c r="AC60" s="1626">
        <f>'НЗ 2-экз'!AC1480</f>
        <v>0</v>
      </c>
      <c r="AD60" s="1626">
        <f>'НЗ 2-экз'!AD1480</f>
        <v>0</v>
      </c>
      <c r="AE60" s="1626">
        <f>'НЗ 2-экз'!AE1480</f>
        <v>0</v>
      </c>
      <c r="AF60" s="1626">
        <f>'НЗ 2-экз'!AF1480</f>
        <v>0</v>
      </c>
      <c r="AG60" s="1627">
        <f>'НЗ 2-экз'!AG1480</f>
        <v>0</v>
      </c>
      <c r="AH60" s="1627">
        <f>'НЗ 2-экз'!AH1480</f>
        <v>0</v>
      </c>
      <c r="AI60" s="1627">
        <f>'НЗ 2-экз'!AI1480</f>
        <v>0</v>
      </c>
      <c r="AJ60" s="1627">
        <f>'НЗ 2-экз'!AJ1480</f>
        <v>0</v>
      </c>
      <c r="AK60" s="1628">
        <f t="shared" si="2"/>
        <v>0</v>
      </c>
      <c r="AL60" s="1629">
        <f t="shared" si="4"/>
        <v>0</v>
      </c>
    </row>
    <row r="61" spans="1:38" ht="15" x14ac:dyDescent="0.2">
      <c r="A61" s="1579">
        <v>344</v>
      </c>
      <c r="B61" s="1561">
        <v>244</v>
      </c>
      <c r="C61" s="1562">
        <f>'НЗ 2-экз'!C1481</f>
        <v>0</v>
      </c>
      <c r="D61" s="1562">
        <f>'НЗ 2-экз'!D1481</f>
        <v>0</v>
      </c>
      <c r="E61" s="1623">
        <f>'НЗ 2-экз'!E1481</f>
        <v>40287</v>
      </c>
      <c r="F61" s="1623">
        <f>'НЗ 2-экз'!F1481</f>
        <v>94080</v>
      </c>
      <c r="G61" s="1623">
        <f>'НЗ 2-экз'!G1481</f>
        <v>0</v>
      </c>
      <c r="H61" s="1623">
        <f>'НЗ 2-экз'!H1481</f>
        <v>0</v>
      </c>
      <c r="I61" s="1623">
        <f>'НЗ 2-экз'!I1481</f>
        <v>0</v>
      </c>
      <c r="J61" s="1623">
        <f>'НЗ 2-экз'!J1481</f>
        <v>0</v>
      </c>
      <c r="K61" s="1623">
        <f>'НЗ 2-экз'!K1481</f>
        <v>0</v>
      </c>
      <c r="L61" s="1623">
        <f>'НЗ 2-экз'!L1481</f>
        <v>0</v>
      </c>
      <c r="M61" s="1623">
        <f>'НЗ 2-экз'!M1481</f>
        <v>0</v>
      </c>
      <c r="N61" s="1623">
        <f>'НЗ 2-экз'!N1481</f>
        <v>0</v>
      </c>
      <c r="O61" s="1623">
        <f>'НЗ 2-экз'!O1481</f>
        <v>0</v>
      </c>
      <c r="P61" s="1623">
        <f>'НЗ 2-экз'!P1481</f>
        <v>0</v>
      </c>
      <c r="Q61" s="1623">
        <f>'НЗ 2-экз'!Q1481</f>
        <v>0</v>
      </c>
      <c r="R61" s="1623">
        <f>'НЗ 2-экз'!R1481</f>
        <v>0</v>
      </c>
      <c r="S61" s="1624">
        <f>'НЗ 2-экз'!S1481</f>
        <v>40287</v>
      </c>
      <c r="T61" s="1624">
        <f>'НЗ 2-экз'!T1481</f>
        <v>94080</v>
      </c>
      <c r="U61" s="1624">
        <f>'НЗ 2-экз'!U1481</f>
        <v>0</v>
      </c>
      <c r="V61" s="1624">
        <f>'НЗ 2-экз'!V1481</f>
        <v>0</v>
      </c>
      <c r="W61" s="1624">
        <f>'НЗ 2-экз'!W1481</f>
        <v>0</v>
      </c>
      <c r="X61" s="1625">
        <f t="shared" si="1"/>
        <v>134367</v>
      </c>
      <c r="Y61" s="1626">
        <f>'НЗ 2-экз'!Y1481</f>
        <v>0</v>
      </c>
      <c r="Z61" s="1626">
        <f>'НЗ 2-экз'!Z1481</f>
        <v>0</v>
      </c>
      <c r="AA61" s="1626">
        <f>'НЗ 2-экз'!AA1481</f>
        <v>0</v>
      </c>
      <c r="AB61" s="1626">
        <f>'НЗ 2-экз'!AB1481</f>
        <v>0</v>
      </c>
      <c r="AC61" s="1626">
        <f>'НЗ 2-экз'!AC1481</f>
        <v>0</v>
      </c>
      <c r="AD61" s="1626">
        <f>'НЗ 2-экз'!AD1481</f>
        <v>0</v>
      </c>
      <c r="AE61" s="1626">
        <f>'НЗ 2-экз'!AE1481</f>
        <v>0</v>
      </c>
      <c r="AF61" s="1626">
        <f>'НЗ 2-экз'!AF1481</f>
        <v>0</v>
      </c>
      <c r="AG61" s="1627">
        <f>'НЗ 2-экз'!AG1481</f>
        <v>0</v>
      </c>
      <c r="AH61" s="1627">
        <f>'НЗ 2-экз'!AH1481</f>
        <v>0</v>
      </c>
      <c r="AI61" s="1627">
        <f>'НЗ 2-экз'!AI1481</f>
        <v>0</v>
      </c>
      <c r="AJ61" s="1627">
        <f>'НЗ 2-экз'!AJ1481</f>
        <v>0</v>
      </c>
      <c r="AK61" s="1628">
        <f t="shared" si="2"/>
        <v>0</v>
      </c>
      <c r="AL61" s="1629">
        <f t="shared" si="4"/>
        <v>134367</v>
      </c>
    </row>
    <row r="62" spans="1:38" ht="15" x14ac:dyDescent="0.2">
      <c r="A62" s="1579">
        <v>345</v>
      </c>
      <c r="B62" s="1561">
        <v>244</v>
      </c>
      <c r="C62" s="1562">
        <f>'НЗ 2-экз'!C1482</f>
        <v>0</v>
      </c>
      <c r="D62" s="1562">
        <f>'НЗ 2-экз'!D1482</f>
        <v>0</v>
      </c>
      <c r="E62" s="1623">
        <f>'НЗ 2-экз'!E1482</f>
        <v>0</v>
      </c>
      <c r="F62" s="1623">
        <f>'НЗ 2-экз'!F1482</f>
        <v>13832</v>
      </c>
      <c r="G62" s="1623">
        <f>'НЗ 2-экз'!G1482</f>
        <v>0</v>
      </c>
      <c r="H62" s="1623">
        <f>'НЗ 2-экз'!H1482</f>
        <v>0</v>
      </c>
      <c r="I62" s="1623">
        <f>'НЗ 2-экз'!I1482</f>
        <v>0</v>
      </c>
      <c r="J62" s="1623">
        <f>'НЗ 2-экз'!J1482</f>
        <v>0</v>
      </c>
      <c r="K62" s="1623">
        <f>'НЗ 2-экз'!K1482</f>
        <v>0</v>
      </c>
      <c r="L62" s="1623">
        <f>'НЗ 2-экз'!L1482</f>
        <v>0</v>
      </c>
      <c r="M62" s="1623">
        <f>'НЗ 2-экз'!M1482</f>
        <v>0</v>
      </c>
      <c r="N62" s="1623">
        <f>'НЗ 2-экз'!N1482</f>
        <v>0</v>
      </c>
      <c r="O62" s="1623">
        <f>'НЗ 2-экз'!O1482</f>
        <v>0</v>
      </c>
      <c r="P62" s="1623">
        <f>'НЗ 2-экз'!P1482</f>
        <v>0</v>
      </c>
      <c r="Q62" s="1623">
        <f>'НЗ 2-экз'!Q1482</f>
        <v>0</v>
      </c>
      <c r="R62" s="1623">
        <f>'НЗ 2-экз'!R1482</f>
        <v>0</v>
      </c>
      <c r="S62" s="1624">
        <f>'НЗ 2-экз'!S1482</f>
        <v>0</v>
      </c>
      <c r="T62" s="1624">
        <f>'НЗ 2-экз'!T1482</f>
        <v>13832</v>
      </c>
      <c r="U62" s="1624">
        <f>'НЗ 2-экз'!U1482</f>
        <v>0</v>
      </c>
      <c r="V62" s="1624">
        <f>'НЗ 2-экз'!V1482</f>
        <v>0</v>
      </c>
      <c r="W62" s="1624">
        <f>'НЗ 2-экз'!W1482</f>
        <v>0</v>
      </c>
      <c r="X62" s="1625">
        <f t="shared" si="1"/>
        <v>13832</v>
      </c>
      <c r="Y62" s="1626">
        <f>'НЗ 2-экз'!Y1482</f>
        <v>0</v>
      </c>
      <c r="Z62" s="1626">
        <f>'НЗ 2-экз'!Z1482</f>
        <v>0</v>
      </c>
      <c r="AA62" s="1626">
        <f>'НЗ 2-экз'!AA1482</f>
        <v>0</v>
      </c>
      <c r="AB62" s="1626">
        <f>'НЗ 2-экз'!AB1482</f>
        <v>0</v>
      </c>
      <c r="AC62" s="1626">
        <f>'НЗ 2-экз'!AC1482</f>
        <v>0</v>
      </c>
      <c r="AD62" s="1626">
        <f>'НЗ 2-экз'!AD1482</f>
        <v>0</v>
      </c>
      <c r="AE62" s="1626">
        <f>'НЗ 2-экз'!AE1482</f>
        <v>0</v>
      </c>
      <c r="AF62" s="1626">
        <f>'НЗ 2-экз'!AF1482</f>
        <v>0</v>
      </c>
      <c r="AG62" s="1627">
        <f>'НЗ 2-экз'!AG1482</f>
        <v>0</v>
      </c>
      <c r="AH62" s="1627">
        <f>'НЗ 2-экз'!AH1482</f>
        <v>0</v>
      </c>
      <c r="AI62" s="1627">
        <f>'НЗ 2-экз'!AI1482</f>
        <v>0</v>
      </c>
      <c r="AJ62" s="1627">
        <f>'НЗ 2-экз'!AJ1482</f>
        <v>0</v>
      </c>
      <c r="AK62" s="1628">
        <f t="shared" si="2"/>
        <v>0</v>
      </c>
      <c r="AL62" s="1629">
        <f t="shared" si="4"/>
        <v>13832</v>
      </c>
    </row>
    <row r="63" spans="1:38" ht="15" x14ac:dyDescent="0.2">
      <c r="A63" s="1579">
        <v>346</v>
      </c>
      <c r="B63" s="1561">
        <v>244</v>
      </c>
      <c r="C63" s="1562">
        <f>'НЗ 2-экз'!C1483</f>
        <v>0</v>
      </c>
      <c r="D63" s="1562">
        <f>'НЗ 2-экз'!D1483</f>
        <v>0</v>
      </c>
      <c r="E63" s="1623">
        <f>'НЗ 2-экз'!E1483</f>
        <v>325090.7</v>
      </c>
      <c r="F63" s="1623">
        <f>'НЗ 2-экз'!F1483</f>
        <v>665229.44999999995</v>
      </c>
      <c r="G63" s="1623">
        <f>'НЗ 2-экз'!G1483</f>
        <v>0</v>
      </c>
      <c r="H63" s="1623">
        <f>'НЗ 2-экз'!H1483</f>
        <v>0</v>
      </c>
      <c r="I63" s="1623">
        <f>'НЗ 2-экз'!I1483</f>
        <v>0</v>
      </c>
      <c r="J63" s="1623">
        <f>'НЗ 2-экз'!J1483</f>
        <v>0</v>
      </c>
      <c r="K63" s="1623">
        <f>'НЗ 2-экз'!K1483</f>
        <v>0</v>
      </c>
      <c r="L63" s="1623">
        <f>'НЗ 2-экз'!L1483</f>
        <v>0</v>
      </c>
      <c r="M63" s="1623">
        <f>'НЗ 2-экз'!M1483</f>
        <v>0</v>
      </c>
      <c r="N63" s="1623">
        <f>'НЗ 2-экз'!N1483</f>
        <v>0</v>
      </c>
      <c r="O63" s="1623">
        <f>'НЗ 2-экз'!O1483</f>
        <v>0</v>
      </c>
      <c r="P63" s="1623">
        <f>'НЗ 2-экз'!P1483</f>
        <v>0</v>
      </c>
      <c r="Q63" s="1623">
        <f>'НЗ 2-экз'!Q1483</f>
        <v>0</v>
      </c>
      <c r="R63" s="1623">
        <f>'НЗ 2-экз'!R1483</f>
        <v>0</v>
      </c>
      <c r="S63" s="1624">
        <f>'НЗ 2-экз'!S1483</f>
        <v>325090.7</v>
      </c>
      <c r="T63" s="1624">
        <f>'НЗ 2-экз'!T1483</f>
        <v>665229.44999999995</v>
      </c>
      <c r="U63" s="1624">
        <f>'НЗ 2-экз'!U1483</f>
        <v>0</v>
      </c>
      <c r="V63" s="1624">
        <f>'НЗ 2-экз'!V1483</f>
        <v>0</v>
      </c>
      <c r="W63" s="1624">
        <f>'НЗ 2-экз'!W1483</f>
        <v>0</v>
      </c>
      <c r="X63" s="1625">
        <f t="shared" si="1"/>
        <v>990320.14999999991</v>
      </c>
      <c r="Y63" s="1626">
        <f>'НЗ 2-экз'!Y1483</f>
        <v>0</v>
      </c>
      <c r="Z63" s="1626">
        <f>'НЗ 2-экз'!Z1483</f>
        <v>0</v>
      </c>
      <c r="AA63" s="1626">
        <f>'НЗ 2-экз'!AA1483</f>
        <v>0</v>
      </c>
      <c r="AB63" s="1626">
        <f>'НЗ 2-экз'!AB1483</f>
        <v>0</v>
      </c>
      <c r="AC63" s="1626">
        <f>'НЗ 2-экз'!AC1483</f>
        <v>0</v>
      </c>
      <c r="AD63" s="1626">
        <f>'НЗ 2-экз'!AD1483</f>
        <v>0</v>
      </c>
      <c r="AE63" s="1626">
        <f>'НЗ 2-экз'!AE1483</f>
        <v>0</v>
      </c>
      <c r="AF63" s="1626">
        <f>'НЗ 2-экз'!AF1483</f>
        <v>0</v>
      </c>
      <c r="AG63" s="1627">
        <f>'НЗ 2-экз'!AG1483</f>
        <v>0</v>
      </c>
      <c r="AH63" s="1627">
        <f>'НЗ 2-экз'!AH1483</f>
        <v>0</v>
      </c>
      <c r="AI63" s="1627">
        <f>'НЗ 2-экз'!AI1483</f>
        <v>0</v>
      </c>
      <c r="AJ63" s="1627">
        <f>'НЗ 2-экз'!AJ1483</f>
        <v>0</v>
      </c>
      <c r="AK63" s="1628">
        <f t="shared" si="2"/>
        <v>0</v>
      </c>
      <c r="AL63" s="1629">
        <f t="shared" si="4"/>
        <v>990320.14999999991</v>
      </c>
    </row>
    <row r="64" spans="1:38" ht="15" x14ac:dyDescent="0.2">
      <c r="A64" s="1579">
        <v>349</v>
      </c>
      <c r="B64" s="1561">
        <v>244</v>
      </c>
      <c r="C64" s="1562">
        <f>'НЗ 2-экз'!C1484</f>
        <v>0</v>
      </c>
      <c r="D64" s="1562">
        <f>'НЗ 2-экз'!D1484</f>
        <v>0</v>
      </c>
      <c r="E64" s="1623">
        <f>'НЗ 2-экз'!E1484</f>
        <v>0</v>
      </c>
      <c r="F64" s="1623">
        <f>'НЗ 2-экз'!F1484</f>
        <v>80233.52</v>
      </c>
      <c r="G64" s="1623">
        <f>'НЗ 2-экз'!G1484</f>
        <v>0</v>
      </c>
      <c r="H64" s="1623">
        <f>'НЗ 2-экз'!H1484</f>
        <v>0</v>
      </c>
      <c r="I64" s="1623">
        <f>'НЗ 2-экз'!I1484</f>
        <v>0</v>
      </c>
      <c r="J64" s="1623">
        <f>'НЗ 2-экз'!J1484</f>
        <v>0</v>
      </c>
      <c r="K64" s="1623">
        <f>'НЗ 2-экз'!K1484</f>
        <v>0</v>
      </c>
      <c r="L64" s="1623">
        <f>'НЗ 2-экз'!L1484</f>
        <v>0</v>
      </c>
      <c r="M64" s="1623">
        <f>'НЗ 2-экз'!M1484</f>
        <v>0</v>
      </c>
      <c r="N64" s="1623">
        <f>'НЗ 2-экз'!N1484</f>
        <v>0</v>
      </c>
      <c r="O64" s="1623">
        <f>'НЗ 2-экз'!O1484</f>
        <v>0</v>
      </c>
      <c r="P64" s="1623">
        <f>'НЗ 2-экз'!P1484</f>
        <v>0</v>
      </c>
      <c r="Q64" s="1623">
        <f>'НЗ 2-экз'!Q1484</f>
        <v>0</v>
      </c>
      <c r="R64" s="1623">
        <f>'НЗ 2-экз'!R1484</f>
        <v>0</v>
      </c>
      <c r="S64" s="1624">
        <f>'НЗ 2-экз'!S1484</f>
        <v>0</v>
      </c>
      <c r="T64" s="1624">
        <f>'НЗ 2-экз'!T1484</f>
        <v>80233.52</v>
      </c>
      <c r="U64" s="1624">
        <f>'НЗ 2-экз'!U1484</f>
        <v>0</v>
      </c>
      <c r="V64" s="1624">
        <f>'НЗ 2-экз'!V1484</f>
        <v>0</v>
      </c>
      <c r="W64" s="1624">
        <f>'НЗ 2-экз'!W1484</f>
        <v>0</v>
      </c>
      <c r="X64" s="1625">
        <f>S64+T64+U64+V64+W64</f>
        <v>80233.52</v>
      </c>
      <c r="Y64" s="1626">
        <f>'НЗ 2-экз'!Y1484</f>
        <v>0</v>
      </c>
      <c r="Z64" s="1626">
        <f>'НЗ 2-экз'!Z1484</f>
        <v>0</v>
      </c>
      <c r="AA64" s="1626">
        <f>'НЗ 2-экз'!AA1484</f>
        <v>0</v>
      </c>
      <c r="AB64" s="1626">
        <f>'НЗ 2-экз'!AB1484</f>
        <v>0</v>
      </c>
      <c r="AC64" s="1626">
        <f>'НЗ 2-экз'!AC1484</f>
        <v>0</v>
      </c>
      <c r="AD64" s="1626">
        <f>'НЗ 2-экз'!AD1484</f>
        <v>0</v>
      </c>
      <c r="AE64" s="1626">
        <f>'НЗ 2-экз'!AE1484</f>
        <v>0</v>
      </c>
      <c r="AF64" s="1626">
        <f>'НЗ 2-экз'!AF1484</f>
        <v>0</v>
      </c>
      <c r="AG64" s="1627">
        <f>'НЗ 2-экз'!AG1484</f>
        <v>0</v>
      </c>
      <c r="AH64" s="1627">
        <f>'НЗ 2-экз'!AH1484</f>
        <v>0</v>
      </c>
      <c r="AI64" s="1627">
        <f>'НЗ 2-экз'!AI1484</f>
        <v>0</v>
      </c>
      <c r="AJ64" s="1627">
        <f>'НЗ 2-экз'!AJ1484</f>
        <v>0</v>
      </c>
      <c r="AK64" s="1628">
        <f t="shared" si="2"/>
        <v>0</v>
      </c>
      <c r="AL64" s="1629">
        <f t="shared" si="4"/>
        <v>80233.52</v>
      </c>
    </row>
    <row r="65" spans="1:38" ht="15" x14ac:dyDescent="0.2">
      <c r="A65" s="1589">
        <v>352</v>
      </c>
      <c r="B65" s="1561">
        <v>244</v>
      </c>
      <c r="C65" s="1562">
        <f>'НЗ 2-экз'!C1477</f>
        <v>0</v>
      </c>
      <c r="D65" s="1562">
        <f>'НЗ 2-экз'!D1485</f>
        <v>0</v>
      </c>
      <c r="E65" s="1623">
        <f>'НЗ 2-экз'!E1485</f>
        <v>0</v>
      </c>
      <c r="F65" s="1623">
        <f>'НЗ 2-экз'!F1485</f>
        <v>0</v>
      </c>
      <c r="G65" s="1623">
        <f>'НЗ 2-экз'!G1485</f>
        <v>0</v>
      </c>
      <c r="H65" s="1623">
        <f>'НЗ 2-экз'!H1485</f>
        <v>0</v>
      </c>
      <c r="I65" s="1623">
        <f>'НЗ 2-экз'!I1485</f>
        <v>0</v>
      </c>
      <c r="J65" s="1623">
        <f>'НЗ 2-экз'!J1485</f>
        <v>0</v>
      </c>
      <c r="K65" s="1623">
        <f>'НЗ 2-экз'!K1485</f>
        <v>0</v>
      </c>
      <c r="L65" s="1623">
        <f>'НЗ 2-экз'!L1485</f>
        <v>0</v>
      </c>
      <c r="M65" s="1623">
        <f>'НЗ 2-экз'!M1485</f>
        <v>0</v>
      </c>
      <c r="N65" s="1623">
        <f>'НЗ 2-экз'!N1485</f>
        <v>0</v>
      </c>
      <c r="O65" s="1623">
        <f>'НЗ 2-экз'!O1485</f>
        <v>0</v>
      </c>
      <c r="P65" s="1623">
        <f>'НЗ 2-экз'!P1485</f>
        <v>0</v>
      </c>
      <c r="Q65" s="1623">
        <f>'НЗ 2-экз'!Q1485</f>
        <v>0</v>
      </c>
      <c r="R65" s="1623">
        <f>'НЗ 2-экз'!R1485</f>
        <v>0</v>
      </c>
      <c r="S65" s="1624">
        <f>'НЗ 2-экз'!S1485</f>
        <v>0</v>
      </c>
      <c r="T65" s="1624">
        <f>'НЗ 2-экз'!T1485</f>
        <v>0</v>
      </c>
      <c r="U65" s="1624">
        <f>'НЗ 2-экз'!U1485</f>
        <v>0</v>
      </c>
      <c r="V65" s="1624">
        <f>'НЗ 2-экз'!V1485</f>
        <v>0</v>
      </c>
      <c r="W65" s="1624">
        <f>'НЗ 2-экз'!W1485</f>
        <v>0</v>
      </c>
      <c r="X65" s="1625">
        <f t="shared" si="1"/>
        <v>0</v>
      </c>
      <c r="Y65" s="1626">
        <f>'НЗ 2-экз'!Y1485</f>
        <v>0</v>
      </c>
      <c r="Z65" s="1626">
        <f>'НЗ 2-экз'!Z1485</f>
        <v>0</v>
      </c>
      <c r="AA65" s="1626">
        <f>'НЗ 2-экз'!AA1485</f>
        <v>0</v>
      </c>
      <c r="AB65" s="1626">
        <f>'НЗ 2-экз'!AB1485</f>
        <v>0</v>
      </c>
      <c r="AC65" s="1626">
        <f>'НЗ 2-экз'!AC1485</f>
        <v>0</v>
      </c>
      <c r="AD65" s="1626">
        <f>'НЗ 2-экз'!AD1485</f>
        <v>0</v>
      </c>
      <c r="AE65" s="1626">
        <f>'НЗ 2-экз'!AE1485</f>
        <v>0</v>
      </c>
      <c r="AF65" s="1626">
        <f>'НЗ 2-экз'!AF1485</f>
        <v>0</v>
      </c>
      <c r="AG65" s="1627">
        <f>'НЗ 2-экз'!AG1485</f>
        <v>0</v>
      </c>
      <c r="AH65" s="1627">
        <f>'НЗ 2-экз'!AH1485</f>
        <v>0</v>
      </c>
      <c r="AI65" s="1627">
        <f>'НЗ 2-экз'!AI1485</f>
        <v>0</v>
      </c>
      <c r="AJ65" s="1627">
        <f>'НЗ 2-экз'!AJ1485</f>
        <v>0</v>
      </c>
      <c r="AK65" s="1628">
        <f>AG65+AH65+AI65</f>
        <v>0</v>
      </c>
      <c r="AL65" s="1629">
        <f t="shared" si="0"/>
        <v>0</v>
      </c>
    </row>
    <row r="66" spans="1:38" ht="15" x14ac:dyDescent="0.2">
      <c r="A66" s="1589">
        <v>353</v>
      </c>
      <c r="B66" s="1561">
        <v>244</v>
      </c>
      <c r="C66" s="1562">
        <f>'НЗ 2-экз'!C1485</f>
        <v>0</v>
      </c>
      <c r="D66" s="1562">
        <f>'НЗ 2-экз'!D1486</f>
        <v>0</v>
      </c>
      <c r="E66" s="1623">
        <f>'НЗ 2-экз'!E1486</f>
        <v>0</v>
      </c>
      <c r="F66" s="1623">
        <f>'НЗ 2-экз'!F1486</f>
        <v>0</v>
      </c>
      <c r="G66" s="1623">
        <f>'НЗ 2-экз'!G1486</f>
        <v>0</v>
      </c>
      <c r="H66" s="1623">
        <f>'НЗ 2-экз'!H1486</f>
        <v>0</v>
      </c>
      <c r="I66" s="1623">
        <f>'НЗ 2-экз'!I1486</f>
        <v>0</v>
      </c>
      <c r="J66" s="1623">
        <f>'НЗ 2-экз'!J1486</f>
        <v>0</v>
      </c>
      <c r="K66" s="1623">
        <f>'НЗ 2-экз'!K1486</f>
        <v>0</v>
      </c>
      <c r="L66" s="1623">
        <f>'НЗ 2-экз'!L1486</f>
        <v>0</v>
      </c>
      <c r="M66" s="1623">
        <f>'НЗ 2-экз'!M1486</f>
        <v>0</v>
      </c>
      <c r="N66" s="1623">
        <f>'НЗ 2-экз'!N1486</f>
        <v>0</v>
      </c>
      <c r="O66" s="1623">
        <f>'НЗ 2-экз'!O1486</f>
        <v>0</v>
      </c>
      <c r="P66" s="1623">
        <f>'НЗ 2-экз'!P1486</f>
        <v>0</v>
      </c>
      <c r="Q66" s="1623">
        <f>'НЗ 2-экз'!Q1486</f>
        <v>0</v>
      </c>
      <c r="R66" s="1623">
        <f>'НЗ 2-экз'!R1486</f>
        <v>0</v>
      </c>
      <c r="S66" s="1624">
        <f>'НЗ 2-экз'!S1486</f>
        <v>0</v>
      </c>
      <c r="T66" s="1624">
        <f>'НЗ 2-экз'!T1486</f>
        <v>0</v>
      </c>
      <c r="U66" s="1624">
        <f>'НЗ 2-экз'!U1486</f>
        <v>0</v>
      </c>
      <c r="V66" s="1624">
        <f>'НЗ 2-экз'!V1486</f>
        <v>0</v>
      </c>
      <c r="W66" s="1624">
        <f>'НЗ 2-экз'!W1486</f>
        <v>0</v>
      </c>
      <c r="X66" s="1625">
        <f t="shared" si="1"/>
        <v>0</v>
      </c>
      <c r="Y66" s="1626">
        <f>'НЗ 2-экз'!Y1486</f>
        <v>0</v>
      </c>
      <c r="Z66" s="1626">
        <f>'НЗ 2-экз'!Z1486</f>
        <v>0</v>
      </c>
      <c r="AA66" s="1626">
        <f>'НЗ 2-экз'!AA1486</f>
        <v>0</v>
      </c>
      <c r="AB66" s="1626">
        <f>'НЗ 2-экз'!AB1486</f>
        <v>0</v>
      </c>
      <c r="AC66" s="1626">
        <f>'НЗ 2-экз'!AC1486</f>
        <v>0</v>
      </c>
      <c r="AD66" s="1626">
        <f>'НЗ 2-экз'!AD1486</f>
        <v>0</v>
      </c>
      <c r="AE66" s="1626">
        <f>'НЗ 2-экз'!AE1486</f>
        <v>0</v>
      </c>
      <c r="AF66" s="1626">
        <f>'НЗ 2-экз'!AF1486</f>
        <v>0</v>
      </c>
      <c r="AG66" s="1627">
        <f>'НЗ 2-экз'!AG1486</f>
        <v>0</v>
      </c>
      <c r="AH66" s="1627">
        <f>'НЗ 2-экз'!AH1486</f>
        <v>0</v>
      </c>
      <c r="AI66" s="1627">
        <f>'НЗ 2-экз'!AI1486</f>
        <v>0</v>
      </c>
      <c r="AJ66" s="1627">
        <f>'НЗ 2-экз'!AJ1486</f>
        <v>0</v>
      </c>
      <c r="AK66" s="1628">
        <f>AG66+AH66+AI66</f>
        <v>0</v>
      </c>
      <c r="AL66" s="1629">
        <f>C66+X66+AK66</f>
        <v>0</v>
      </c>
    </row>
    <row r="67" spans="1:38" ht="15" x14ac:dyDescent="0.2">
      <c r="A67" s="1590" t="s">
        <v>204</v>
      </c>
      <c r="B67" s="1591"/>
      <c r="C67" s="1592">
        <f>'НЗ 2-экз'!C1487</f>
        <v>0</v>
      </c>
      <c r="D67" s="1592">
        <f>'НЗ 2-экз'!D1487</f>
        <v>0</v>
      </c>
      <c r="E67" s="1630">
        <f>'НЗ 2-экз'!E1487</f>
        <v>14946601.999999998</v>
      </c>
      <c r="F67" s="1630">
        <f>'НЗ 2-экз'!F1487</f>
        <v>42100078</v>
      </c>
      <c r="G67" s="1630">
        <f>'НЗ 2-экз'!G1487</f>
        <v>0</v>
      </c>
      <c r="H67" s="1630">
        <f>'НЗ 2-экз'!H1487</f>
        <v>0</v>
      </c>
      <c r="I67" s="1630">
        <f>'НЗ 2-экз'!I1487</f>
        <v>0</v>
      </c>
      <c r="J67" s="1630">
        <f>'НЗ 2-экз'!J1487</f>
        <v>0</v>
      </c>
      <c r="K67" s="1630">
        <f>'НЗ 2-экз'!K1487</f>
        <v>0</v>
      </c>
      <c r="L67" s="1630">
        <f>'НЗ 2-экз'!L1487</f>
        <v>0</v>
      </c>
      <c r="M67" s="1630">
        <f>'НЗ 2-экз'!M1487</f>
        <v>0</v>
      </c>
      <c r="N67" s="1630">
        <f>'НЗ 2-экз'!N1487</f>
        <v>0</v>
      </c>
      <c r="O67" s="1630">
        <f>'НЗ 2-экз'!O1487</f>
        <v>0</v>
      </c>
      <c r="P67" s="1630">
        <f>'НЗ 2-экз'!P1487</f>
        <v>0</v>
      </c>
      <c r="Q67" s="1630">
        <f>'НЗ 2-экз'!Q1487</f>
        <v>0</v>
      </c>
      <c r="R67" s="1630">
        <f>'НЗ 2-экз'!R1487</f>
        <v>0</v>
      </c>
      <c r="S67" s="1630">
        <f>'НЗ 2-экз'!S1487</f>
        <v>14946601.999999998</v>
      </c>
      <c r="T67" s="1630">
        <f>'НЗ 2-экз'!T1487</f>
        <v>42100078</v>
      </c>
      <c r="U67" s="1630">
        <f>'НЗ 2-экз'!U1487</f>
        <v>0</v>
      </c>
      <c r="V67" s="1630">
        <f>'НЗ 2-экз'!V1487</f>
        <v>0</v>
      </c>
      <c r="W67" s="1630">
        <f>'НЗ 2-экз'!W1487</f>
        <v>0</v>
      </c>
      <c r="X67" s="1630">
        <f>'НЗ 2-экз'!X1487</f>
        <v>57046680.000000007</v>
      </c>
      <c r="Y67" s="1630">
        <f>'НЗ 2-экз'!Y1487</f>
        <v>0</v>
      </c>
      <c r="Z67" s="1630">
        <f>'НЗ 2-экз'!Z1487</f>
        <v>7276807.9999999991</v>
      </c>
      <c r="AA67" s="1630">
        <f>'НЗ 2-экз'!AA1487</f>
        <v>0</v>
      </c>
      <c r="AB67" s="1630">
        <f>'НЗ 2-экз'!AB1487</f>
        <v>337640</v>
      </c>
      <c r="AC67" s="1630">
        <f>'НЗ 2-экз'!AC1487</f>
        <v>0</v>
      </c>
      <c r="AD67" s="1630">
        <f>'НЗ 2-экз'!AD1487</f>
        <v>2222354</v>
      </c>
      <c r="AE67" s="1630">
        <f>'НЗ 2-экз'!AE1487</f>
        <v>0</v>
      </c>
      <c r="AF67" s="1630">
        <f>'НЗ 2-экз'!AF1487</f>
        <v>0</v>
      </c>
      <c r="AG67" s="1630">
        <f>'НЗ 2-экз'!AG1487</f>
        <v>0</v>
      </c>
      <c r="AH67" s="1630">
        <f>'НЗ 2-экз'!AH1487</f>
        <v>9499161.9999999981</v>
      </c>
      <c r="AI67" s="1630">
        <f>'НЗ 2-экз'!AI1487</f>
        <v>337640</v>
      </c>
      <c r="AJ67" s="1630">
        <f>'НЗ 2-экз'!AJ1487</f>
        <v>0</v>
      </c>
      <c r="AK67" s="1630">
        <f>'НЗ 2-экз'!AK1487</f>
        <v>9836801.9999999981</v>
      </c>
      <c r="AL67" s="1630">
        <f>'НЗ 2-экз'!AL1487</f>
        <v>66883482</v>
      </c>
    </row>
    <row r="69" spans="1:38" x14ac:dyDescent="0.2">
      <c r="A69" s="38" t="s">
        <v>1371</v>
      </c>
      <c r="B69" s="273"/>
      <c r="C69" s="38"/>
      <c r="D69" s="40"/>
      <c r="E69" s="40"/>
      <c r="F69" s="1520" t="s">
        <v>1360</v>
      </c>
    </row>
    <row r="70" spans="1:38" x14ac:dyDescent="0.2">
      <c r="A70" s="13"/>
      <c r="B70" s="267"/>
      <c r="C70" s="13"/>
      <c r="D70" s="13"/>
      <c r="E70" s="13"/>
      <c r="F70" s="1520"/>
    </row>
    <row r="71" spans="1:38" x14ac:dyDescent="0.2">
      <c r="A71" s="13"/>
      <c r="B71" s="267"/>
      <c r="C71" s="13"/>
      <c r="D71" s="13"/>
      <c r="E71" s="13"/>
      <c r="F71" s="1520"/>
    </row>
    <row r="72" spans="1:38" x14ac:dyDescent="0.2">
      <c r="A72" s="13" t="s">
        <v>270</v>
      </c>
      <c r="B72" s="267"/>
      <c r="C72" s="13"/>
      <c r="D72" s="41"/>
      <c r="E72" s="41"/>
      <c r="F72" s="1520" t="s">
        <v>1372</v>
      </c>
    </row>
  </sheetData>
  <protectedRanges>
    <protectedRange sqref="A67:B67 A42:B42 A34 A55 A57 A18:A32 A11:A13 A15" name="Диапазон9"/>
    <protectedRange sqref="A35:A36" name="Диапазон9_3"/>
    <protectedRange sqref="B36 B34 B42 B55 B57:B64 B18 B11:B13 B15 B22:B32" name="Диапазон9_4"/>
    <protectedRange sqref="B51 B43:B45" name="Диапазон9_5_1_1"/>
    <protectedRange sqref="B47 B50" name="Диапазон9_1_3_1_1"/>
    <protectedRange sqref="B46" name="Диапазон9_6_1_2_2_1"/>
    <protectedRange sqref="B49 B54" name="Диапазон9_2_3_1"/>
    <protectedRange sqref="B16:B17" name="Диапазон9_5_1"/>
    <protectedRange sqref="B33" name="Диапазон9_5_1_2"/>
    <protectedRange sqref="B37:B40" name="Диапазон9_5_1_3"/>
    <protectedRange sqref="B48" name="Диапазон9_2_3_1_1"/>
    <protectedRange sqref="B52:B53" name="Диапазон9_6_1"/>
    <protectedRange sqref="B56" name="Диапазон9_5_1_4"/>
    <protectedRange sqref="B65:B66" name="Диапазон9_5_1_5"/>
    <protectedRange sqref="B41" name="Диапазон9_5_1_6"/>
    <protectedRange sqref="B14" name="Диапазон9_5_1_7"/>
    <protectedRange sqref="B19:B21" name="Диапазон9_5_1_8"/>
  </protectedRanges>
  <mergeCells count="22">
    <mergeCell ref="A2:AG2"/>
    <mergeCell ref="X5:X9"/>
    <mergeCell ref="Y6:AB6"/>
    <mergeCell ref="AC6:AD6"/>
    <mergeCell ref="H7:I7"/>
    <mergeCell ref="J7:K7"/>
    <mergeCell ref="D6:I6"/>
    <mergeCell ref="Q6:R6"/>
    <mergeCell ref="F7:G7"/>
    <mergeCell ref="A4:AL4"/>
    <mergeCell ref="AG6:AI6"/>
    <mergeCell ref="Y5:AI5"/>
    <mergeCell ref="Q7:R7"/>
    <mergeCell ref="L6:M6"/>
    <mergeCell ref="J6:K6"/>
    <mergeCell ref="AL5:AL9"/>
    <mergeCell ref="L7:M7"/>
    <mergeCell ref="D5:V5"/>
    <mergeCell ref="AK5:AK9"/>
    <mergeCell ref="S6:V6"/>
    <mergeCell ref="D7:E7"/>
    <mergeCell ref="O6:P6"/>
  </mergeCells>
  <phoneticPr fontId="9" type="noConversion"/>
  <pageMargins left="0.55118110236220474" right="0.55118110236220474" top="0.98425196850393704" bottom="0.98425196850393704" header="0.51181102362204722" footer="0.51181102362204722"/>
  <pageSetup paperSize="9" scale="40" orientation="portrait" r:id="rId1"/>
  <headerFooter alignWithMargins="0"/>
  <ignoredErrors>
    <ignoredError sqref="E8:K8 Y8:AD8 N8:P8" numberStoredAsText="1"/>
    <ignoredError sqref="Y9:AD9 E9:P9" twoDigitTextYear="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66FFCC"/>
    <pageSetUpPr fitToPage="1"/>
  </sheetPr>
  <dimension ref="A1:AI54"/>
  <sheetViews>
    <sheetView view="pageBreakPreview" zoomScale="80" zoomScaleSheetLayoutView="80" workbookViewId="0">
      <pane xSplit="1" ySplit="7" topLeftCell="B30" activePane="bottomRight" state="frozen"/>
      <selection pane="topRight" activeCell="B1" sqref="B1"/>
      <selection pane="bottomLeft" activeCell="A7" sqref="A7"/>
      <selection pane="bottomRight" activeCell="A51" sqref="A51:XFD53"/>
    </sheetView>
  </sheetViews>
  <sheetFormatPr defaultRowHeight="12.75" x14ac:dyDescent="0.2"/>
  <cols>
    <col min="1" max="1" width="11.28515625" customWidth="1"/>
    <col min="2" max="2" width="14.140625" customWidth="1"/>
    <col min="3" max="3" width="14.7109375" hidden="1" customWidth="1"/>
    <col min="4" max="5" width="17.42578125" bestFit="1" customWidth="1"/>
    <col min="6" max="6" width="16.85546875" hidden="1" customWidth="1"/>
    <col min="7" max="8" width="7.28515625" hidden="1" customWidth="1"/>
    <col min="9" max="9" width="7.85546875" hidden="1" customWidth="1"/>
    <col min="10" max="10" width="8.85546875" hidden="1" customWidth="1"/>
    <col min="11" max="11" width="7.140625" hidden="1" customWidth="1"/>
    <col min="12" max="12" width="13.7109375" customWidth="1"/>
    <col min="13" max="13" width="7.28515625" hidden="1" customWidth="1"/>
    <col min="14" max="14" width="8.140625" hidden="1" customWidth="1"/>
    <col min="15" max="15" width="20.85546875" customWidth="1"/>
    <col min="16" max="16" width="14.7109375" hidden="1" customWidth="1"/>
    <col min="17" max="17" width="11.7109375" hidden="1" customWidth="1"/>
    <col min="18" max="18" width="12.140625" hidden="1" customWidth="1"/>
    <col min="19" max="21" width="12.42578125" hidden="1" customWidth="1"/>
    <col min="22" max="22" width="17" customWidth="1"/>
    <col min="23" max="23" width="10.7109375" customWidth="1"/>
    <col min="24" max="24" width="17.42578125" bestFit="1" customWidth="1"/>
    <col min="25" max="25" width="0" hidden="1" customWidth="1"/>
    <col min="26" max="26" width="15.7109375" customWidth="1"/>
    <col min="27" max="27" width="9.85546875" customWidth="1"/>
    <col min="28" max="28" width="15.7109375" bestFit="1" customWidth="1"/>
    <col min="29" max="29" width="0" hidden="1" customWidth="1"/>
    <col min="30" max="33" width="9.140625" hidden="1" customWidth="1"/>
    <col min="34" max="34" width="18" customWidth="1"/>
    <col min="35" max="35" width="17.42578125" customWidth="1"/>
  </cols>
  <sheetData>
    <row r="1" spans="1:35" x14ac:dyDescent="0.2">
      <c r="A1" s="280" t="str">
        <f>'[1]НЗ 2-экз'!A1</f>
        <v>МОУ СШ п.Ярославка ЯМР</v>
      </c>
      <c r="AH1" s="152" t="s">
        <v>704</v>
      </c>
    </row>
    <row r="2" spans="1:35" ht="18" customHeight="1" x14ac:dyDescent="0.25">
      <c r="A2" s="1822" t="s">
        <v>207</v>
      </c>
      <c r="B2" s="1822"/>
      <c r="C2" s="1822"/>
      <c r="D2" s="1822"/>
      <c r="E2" s="1822"/>
      <c r="F2" s="1822"/>
      <c r="G2" s="1822"/>
      <c r="H2" s="1822"/>
      <c r="I2" s="1822"/>
      <c r="J2" s="1822"/>
      <c r="K2" s="1822"/>
      <c r="L2" s="1822"/>
      <c r="M2" s="1822"/>
      <c r="N2" s="1822"/>
      <c r="O2" s="1822"/>
      <c r="P2" s="1822"/>
      <c r="Q2" s="1822"/>
      <c r="R2" s="1822"/>
      <c r="S2" s="1822"/>
      <c r="T2" s="1822"/>
      <c r="U2" s="1822"/>
      <c r="V2" s="1822"/>
      <c r="W2" s="1822"/>
      <c r="X2" s="1822"/>
      <c r="Y2" s="1822"/>
      <c r="Z2" s="1822"/>
      <c r="AA2" s="1822"/>
      <c r="AB2" s="1822"/>
      <c r="AC2" s="1822"/>
      <c r="AD2" s="1822"/>
      <c r="AE2" s="1822"/>
      <c r="AF2" s="1822"/>
      <c r="AG2" s="1822"/>
      <c r="AH2" s="1822"/>
    </row>
    <row r="3" spans="1:35" ht="12" customHeight="1" x14ac:dyDescent="0.2">
      <c r="A3" s="1211" t="s">
        <v>1440</v>
      </c>
      <c r="AH3" s="279" t="s">
        <v>241</v>
      </c>
    </row>
    <row r="4" spans="1:35" ht="12" customHeight="1" x14ac:dyDescent="0.2">
      <c r="A4" s="1823" t="str">
        <f>'НЗ 2-экз'!A4:AM4</f>
        <v>Раздел Подраздел 07 01-ДОУ и ОУ с дошк. гр.,  07 02-ОУ ,  07 03-ДОП Код субсидий 804.10.4001</v>
      </c>
      <c r="B4" s="1823"/>
      <c r="C4" s="1823"/>
      <c r="D4" s="1823"/>
      <c r="E4" s="1823"/>
      <c r="F4" s="1823"/>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3"/>
      <c r="AH4" s="1823"/>
      <c r="AI4" s="1823"/>
    </row>
    <row r="5" spans="1:35" ht="12.75" customHeight="1" x14ac:dyDescent="0.2">
      <c r="A5" s="1498" t="s">
        <v>166</v>
      </c>
      <c r="B5" s="1500" t="s">
        <v>376</v>
      </c>
      <c r="C5" s="1831" t="s">
        <v>386</v>
      </c>
      <c r="D5" s="1831"/>
      <c r="E5" s="1831"/>
      <c r="F5" s="1831"/>
      <c r="G5" s="1831"/>
      <c r="H5" s="1831"/>
      <c r="I5" s="1831"/>
      <c r="J5" s="1831"/>
      <c r="K5" s="1831"/>
      <c r="L5" s="1831"/>
      <c r="M5" s="1831"/>
      <c r="N5" s="1831"/>
      <c r="O5" s="1831"/>
      <c r="P5" s="1831"/>
      <c r="Q5" s="1831"/>
      <c r="R5" s="1831"/>
      <c r="S5" s="1831"/>
      <c r="T5" s="1831"/>
      <c r="U5" s="1510"/>
      <c r="V5" s="1829" t="s">
        <v>258</v>
      </c>
      <c r="W5" s="1824" t="s">
        <v>242</v>
      </c>
      <c r="X5" s="1824"/>
      <c r="Y5" s="1824"/>
      <c r="Z5" s="1824"/>
      <c r="AA5" s="1824"/>
      <c r="AB5" s="1824"/>
      <c r="AC5" s="1511"/>
      <c r="AD5" s="1512"/>
      <c r="AE5" s="1512"/>
      <c r="AF5" s="1512"/>
      <c r="AG5" s="1512"/>
      <c r="AH5" s="1826" t="s">
        <v>257</v>
      </c>
      <c r="AI5" s="1825" t="s">
        <v>194</v>
      </c>
    </row>
    <row r="6" spans="1:35" ht="33.75" customHeight="1" x14ac:dyDescent="0.2">
      <c r="A6" s="176" t="s">
        <v>218</v>
      </c>
      <c r="B6" s="1507" t="s">
        <v>1356</v>
      </c>
      <c r="C6" s="1827" t="s">
        <v>243</v>
      </c>
      <c r="D6" s="1827"/>
      <c r="E6" s="1827"/>
      <c r="F6" s="1827"/>
      <c r="G6" s="1827"/>
      <c r="H6" s="1827"/>
      <c r="I6" s="1828" t="s">
        <v>1276</v>
      </c>
      <c r="J6" s="1828"/>
      <c r="K6" s="1820" t="s">
        <v>1356</v>
      </c>
      <c r="L6" s="1820"/>
      <c r="M6" s="1498"/>
      <c r="N6" s="1835" t="s">
        <v>615</v>
      </c>
      <c r="O6" s="1835"/>
      <c r="P6" s="1124"/>
      <c r="Q6" s="1830" t="s">
        <v>616</v>
      </c>
      <c r="R6" s="1830"/>
      <c r="S6" s="1830"/>
      <c r="T6" s="1830"/>
      <c r="U6" s="1497"/>
      <c r="V6" s="1829"/>
      <c r="W6" s="1832" t="s">
        <v>388</v>
      </c>
      <c r="X6" s="1832"/>
      <c r="Y6" s="1832"/>
      <c r="Z6" s="1832"/>
      <c r="AA6" s="1833" t="s">
        <v>403</v>
      </c>
      <c r="AB6" s="1833"/>
      <c r="AC6" s="611"/>
      <c r="AD6" s="1834" t="s">
        <v>621</v>
      </c>
      <c r="AE6" s="1834"/>
      <c r="AF6" s="1834"/>
      <c r="AG6" s="1513"/>
      <c r="AH6" s="1826"/>
      <c r="AI6" s="1825"/>
    </row>
    <row r="7" spans="1:35" x14ac:dyDescent="0.2">
      <c r="A7" s="32" t="s">
        <v>802</v>
      </c>
      <c r="B7" s="1148" t="s">
        <v>76</v>
      </c>
      <c r="C7" s="1778" t="s">
        <v>77</v>
      </c>
      <c r="D7" s="1778"/>
      <c r="E7" s="1778" t="s">
        <v>76</v>
      </c>
      <c r="F7" s="1778"/>
      <c r="G7" s="1737" t="s">
        <v>78</v>
      </c>
      <c r="H7" s="1737"/>
      <c r="I7" s="1737" t="s">
        <v>77</v>
      </c>
      <c r="J7" s="1737"/>
      <c r="K7" s="1737" t="s">
        <v>76</v>
      </c>
      <c r="L7" s="1737"/>
      <c r="M7" s="1496" t="s">
        <v>78</v>
      </c>
      <c r="N7" s="1496" t="s">
        <v>78</v>
      </c>
      <c r="O7" s="1148" t="s">
        <v>80</v>
      </c>
      <c r="P7" s="1495" t="s">
        <v>81</v>
      </c>
      <c r="Q7" s="1495" t="s">
        <v>77</v>
      </c>
      <c r="R7" s="1495" t="s">
        <v>76</v>
      </c>
      <c r="S7" s="1495" t="s">
        <v>78</v>
      </c>
      <c r="T7" s="1495" t="s">
        <v>80</v>
      </c>
      <c r="U7" s="1495" t="s">
        <v>81</v>
      </c>
      <c r="V7" s="1829"/>
      <c r="W7" s="1496" t="s">
        <v>77</v>
      </c>
      <c r="X7" s="1496" t="s">
        <v>76</v>
      </c>
      <c r="Y7" s="1496" t="s">
        <v>76</v>
      </c>
      <c r="Z7" s="1496" t="s">
        <v>78</v>
      </c>
      <c r="AA7" s="1496" t="s">
        <v>77</v>
      </c>
      <c r="AB7" s="1496" t="s">
        <v>76</v>
      </c>
      <c r="AC7" s="1495" t="s">
        <v>81</v>
      </c>
      <c r="AD7" s="1495" t="s">
        <v>77</v>
      </c>
      <c r="AE7" s="1495" t="s">
        <v>76</v>
      </c>
      <c r="AF7" s="1495" t="s">
        <v>78</v>
      </c>
      <c r="AG7" s="1495" t="s">
        <v>81</v>
      </c>
      <c r="AH7" s="1826"/>
      <c r="AI7" s="1825"/>
    </row>
    <row r="8" spans="1:35" s="1332" customFormat="1" ht="14.25" customHeight="1" x14ac:dyDescent="0.2">
      <c r="A8" s="903" t="s">
        <v>1210</v>
      </c>
      <c r="B8" s="1508" t="s">
        <v>1357</v>
      </c>
      <c r="C8" s="1382" t="s">
        <v>1211</v>
      </c>
      <c r="D8" s="1293" t="s">
        <v>1279</v>
      </c>
      <c r="E8" s="1293" t="s">
        <v>1279</v>
      </c>
      <c r="F8" s="1294"/>
      <c r="G8" s="1295"/>
      <c r="H8" s="1296"/>
      <c r="I8" s="1295"/>
      <c r="J8" s="1295" t="s">
        <v>1277</v>
      </c>
      <c r="K8" s="1295"/>
      <c r="L8" s="1508" t="s">
        <v>1357</v>
      </c>
      <c r="M8" s="1294"/>
      <c r="N8" s="1294"/>
      <c r="O8" s="1297" t="s">
        <v>1212</v>
      </c>
      <c r="P8" s="1346"/>
      <c r="Q8" s="1349"/>
      <c r="R8" s="1286"/>
      <c r="S8" s="1287"/>
      <c r="T8" s="1287"/>
      <c r="U8" s="1341"/>
      <c r="V8" s="1352"/>
      <c r="W8" s="1294" t="s">
        <v>1213</v>
      </c>
      <c r="X8" s="1298" t="s">
        <v>1214</v>
      </c>
      <c r="Y8" s="1299"/>
      <c r="Z8" s="1299" t="s">
        <v>1216</v>
      </c>
      <c r="AA8" s="1299" t="s">
        <v>1215</v>
      </c>
      <c r="AB8" s="1299" t="s">
        <v>1215</v>
      </c>
      <c r="AC8" s="1287"/>
      <c r="AD8" s="1331"/>
      <c r="AE8" s="1286"/>
      <c r="AF8" s="1287"/>
      <c r="AG8" s="1287"/>
      <c r="AH8" s="961"/>
      <c r="AI8" s="963"/>
    </row>
    <row r="9" spans="1:35" ht="15" x14ac:dyDescent="0.25">
      <c r="A9" s="434" t="s">
        <v>428</v>
      </c>
      <c r="B9" s="615" t="s">
        <v>1358</v>
      </c>
      <c r="C9" s="1383" t="s">
        <v>789</v>
      </c>
      <c r="D9" s="1593" t="s">
        <v>1280</v>
      </c>
      <c r="E9" s="1593" t="s">
        <v>1281</v>
      </c>
      <c r="F9" s="1594"/>
      <c r="G9" s="1595"/>
      <c r="H9" s="1596"/>
      <c r="I9" s="1597"/>
      <c r="J9" s="1598" t="s">
        <v>789</v>
      </c>
      <c r="K9" s="1597"/>
      <c r="L9" s="1598" t="s">
        <v>789</v>
      </c>
      <c r="M9" s="1599"/>
      <c r="N9" s="1599" t="s">
        <v>627</v>
      </c>
      <c r="O9" s="1598" t="s">
        <v>1306</v>
      </c>
      <c r="P9" s="1600"/>
      <c r="Q9" s="1601" t="s">
        <v>624</v>
      </c>
      <c r="R9" s="1602" t="s">
        <v>625</v>
      </c>
      <c r="S9" s="1603" t="s">
        <v>626</v>
      </c>
      <c r="T9" s="1603"/>
      <c r="U9" s="1603"/>
      <c r="V9" s="1604"/>
      <c r="W9" s="1598" t="s">
        <v>1282</v>
      </c>
      <c r="X9" s="1598" t="s">
        <v>1282</v>
      </c>
      <c r="Y9" s="1605" t="s">
        <v>1145</v>
      </c>
      <c r="Z9" s="1598" t="s">
        <v>1282</v>
      </c>
      <c r="AA9" s="1598" t="s">
        <v>1282</v>
      </c>
      <c r="AB9" s="1598" t="s">
        <v>1282</v>
      </c>
      <c r="AC9" s="1603"/>
      <c r="AD9" s="1601" t="s">
        <v>624</v>
      </c>
      <c r="AE9" s="1602" t="s">
        <v>625</v>
      </c>
      <c r="AF9" s="1603" t="s">
        <v>626</v>
      </c>
      <c r="AG9" s="1603"/>
      <c r="AH9" s="1606"/>
      <c r="AI9" s="1607"/>
    </row>
    <row r="10" spans="1:35" ht="15" hidden="1" x14ac:dyDescent="0.2">
      <c r="A10" s="626">
        <v>1</v>
      </c>
      <c r="B10" s="622">
        <v>3</v>
      </c>
      <c r="C10" s="622">
        <v>4</v>
      </c>
      <c r="D10" s="1608">
        <v>5</v>
      </c>
      <c r="E10" s="1608">
        <v>6</v>
      </c>
      <c r="F10" s="1608">
        <v>7</v>
      </c>
      <c r="G10" s="1608">
        <v>8</v>
      </c>
      <c r="H10" s="1608">
        <v>9</v>
      </c>
      <c r="I10" s="1608">
        <v>10</v>
      </c>
      <c r="J10" s="1608">
        <v>11</v>
      </c>
      <c r="K10" s="1608">
        <v>12</v>
      </c>
      <c r="L10" s="1608">
        <v>13</v>
      </c>
      <c r="M10" s="1608">
        <v>14</v>
      </c>
      <c r="N10" s="1608">
        <v>15</v>
      </c>
      <c r="O10" s="1608">
        <v>16</v>
      </c>
      <c r="P10" s="1608">
        <v>16</v>
      </c>
      <c r="Q10" s="1608">
        <v>17</v>
      </c>
      <c r="R10" s="1608">
        <v>18</v>
      </c>
      <c r="S10" s="1608">
        <v>19</v>
      </c>
      <c r="T10" s="1608">
        <v>19</v>
      </c>
      <c r="U10" s="1608">
        <v>19</v>
      </c>
      <c r="V10" s="1609">
        <v>20</v>
      </c>
      <c r="W10" s="1608">
        <v>21</v>
      </c>
      <c r="X10" s="1608">
        <v>22</v>
      </c>
      <c r="Y10" s="1608">
        <v>23</v>
      </c>
      <c r="Z10" s="1608">
        <v>23</v>
      </c>
      <c r="AA10" s="1608">
        <v>24</v>
      </c>
      <c r="AB10" s="1608">
        <v>25</v>
      </c>
      <c r="AC10" s="1608">
        <v>25</v>
      </c>
      <c r="AD10" s="1608">
        <v>26</v>
      </c>
      <c r="AE10" s="1608">
        <v>27</v>
      </c>
      <c r="AF10" s="1608">
        <v>28</v>
      </c>
      <c r="AG10" s="1608">
        <v>28</v>
      </c>
      <c r="AH10" s="1610">
        <v>29</v>
      </c>
      <c r="AI10" s="1611">
        <v>30</v>
      </c>
    </row>
    <row r="11" spans="1:35" s="155" customFormat="1" ht="15" x14ac:dyDescent="0.25">
      <c r="A11" s="157" t="s">
        <v>195</v>
      </c>
      <c r="B11" s="156">
        <f>'НЗ 2-экз'!C62</f>
        <v>0</v>
      </c>
      <c r="C11" s="156">
        <f>'НЗ 2-экз'!D62</f>
        <v>0</v>
      </c>
      <c r="D11" s="1612">
        <f>'НЗ 2-экз'!E62</f>
        <v>800000</v>
      </c>
      <c r="E11" s="1612">
        <f>'НЗ 2-экз'!F62</f>
        <v>2920000</v>
      </c>
      <c r="F11" s="1612">
        <f>'НЗ 2-экз'!G62</f>
        <v>0</v>
      </c>
      <c r="G11" s="1612">
        <f>'НЗ 2-экз'!H62</f>
        <v>0</v>
      </c>
      <c r="H11" s="1612">
        <f>'НЗ 2-экз'!I62</f>
        <v>0</v>
      </c>
      <c r="I11" s="1612">
        <f>'НЗ 2-экз'!J62</f>
        <v>0</v>
      </c>
      <c r="J11" s="1612">
        <f>'НЗ 2-экз'!K62</f>
        <v>0</v>
      </c>
      <c r="K11" s="1612">
        <f>'НЗ 2-экз'!L62</f>
        <v>0</v>
      </c>
      <c r="L11" s="1612">
        <f>'НЗ 2-экз'!M62</f>
        <v>0</v>
      </c>
      <c r="M11" s="1612">
        <f>'НЗ 2-экз'!N62</f>
        <v>0</v>
      </c>
      <c r="N11" s="1612">
        <f>'НЗ 2-экз'!O62</f>
        <v>0</v>
      </c>
      <c r="O11" s="1612">
        <f>'НЗ 2-экз'!P62</f>
        <v>0</v>
      </c>
      <c r="P11" s="1612">
        <f>'НЗ 2-экз'!Q62+'НЗ 2-экз'!R62</f>
        <v>0</v>
      </c>
      <c r="Q11" s="1612">
        <f>'НЗ 2-экз'!S62</f>
        <v>800000</v>
      </c>
      <c r="R11" s="1612">
        <f>'НЗ 2-экз'!T62</f>
        <v>2920000</v>
      </c>
      <c r="S11" s="1612">
        <f>'НЗ 2-экз'!U62</f>
        <v>0</v>
      </c>
      <c r="T11" s="1612">
        <f>'НЗ 2-экз'!V62</f>
        <v>0</v>
      </c>
      <c r="U11" s="1612">
        <f>'НЗ 2-экз'!W62</f>
        <v>0</v>
      </c>
      <c r="V11" s="1613">
        <f>Q11+R11+S11+T11+U11</f>
        <v>3720000</v>
      </c>
      <c r="W11" s="1612">
        <f>'НЗ 2-экз'!Y62</f>
        <v>0</v>
      </c>
      <c r="X11" s="1612">
        <f>'НЗ 2-экз'!Z62</f>
        <v>791669.95000000007</v>
      </c>
      <c r="Y11" s="1612">
        <f>'НЗ 2-экз'!AA62</f>
        <v>0</v>
      </c>
      <c r="Z11" s="1612">
        <f>'НЗ 2-экз'!AB62</f>
        <v>33000</v>
      </c>
      <c r="AA11" s="1612">
        <f>'НЗ 2-экз'!AC62</f>
        <v>0</v>
      </c>
      <c r="AB11" s="1612">
        <f>'НЗ 2-экз'!AD62</f>
        <v>220000</v>
      </c>
      <c r="AC11" s="1612">
        <f>'НЗ 2-экз'!AE62+'НЗ 2-экз'!AF62</f>
        <v>0</v>
      </c>
      <c r="AD11" s="1612">
        <f>'НЗ 2-экз'!AG62</f>
        <v>0</v>
      </c>
      <c r="AE11" s="1612">
        <f>'НЗ 2-экз'!AH62</f>
        <v>1011669.9500000001</v>
      </c>
      <c r="AF11" s="1612">
        <f>'НЗ 2-экз'!AI62</f>
        <v>33000</v>
      </c>
      <c r="AG11" s="1612">
        <f>'НЗ 2-экз'!AJ62</f>
        <v>0</v>
      </c>
      <c r="AH11" s="1614">
        <f>AD11+AE11+AF11+AG11</f>
        <v>1044669.9500000001</v>
      </c>
      <c r="AI11" s="1615">
        <f>B11+V11+AH11</f>
        <v>4764669.95</v>
      </c>
    </row>
    <row r="12" spans="1:35" ht="15" x14ac:dyDescent="0.25">
      <c r="A12" s="7" t="s">
        <v>406</v>
      </c>
      <c r="B12" s="153">
        <f>'НЗ 2-экз'!C114</f>
        <v>0</v>
      </c>
      <c r="C12" s="965">
        <f>'НЗ 2-экз'!D114</f>
        <v>0</v>
      </c>
      <c r="D12" s="1616">
        <f>'НЗ 2-экз'!E114</f>
        <v>781000.00000000012</v>
      </c>
      <c r="E12" s="1616">
        <f>'НЗ 2-экз'!F114</f>
        <v>2368000</v>
      </c>
      <c r="F12" s="1616">
        <f>'НЗ 2-экз'!G114</f>
        <v>0</v>
      </c>
      <c r="G12" s="1616">
        <f>'НЗ 2-экз'!H114</f>
        <v>0</v>
      </c>
      <c r="H12" s="1616">
        <f>'НЗ 2-экз'!I114</f>
        <v>0</v>
      </c>
      <c r="I12" s="1616">
        <f>'НЗ 2-экз'!J114</f>
        <v>0</v>
      </c>
      <c r="J12" s="1616">
        <f>'НЗ 2-экз'!K114</f>
        <v>0</v>
      </c>
      <c r="K12" s="1616">
        <f>'НЗ 2-экз'!L114</f>
        <v>0</v>
      </c>
      <c r="L12" s="1616">
        <f>'НЗ 2-экз'!M114</f>
        <v>0</v>
      </c>
      <c r="M12" s="1616">
        <f>'НЗ 2-экз'!N114</f>
        <v>0</v>
      </c>
      <c r="N12" s="1616">
        <f>'НЗ 2-экз'!O114</f>
        <v>0</v>
      </c>
      <c r="O12" s="1617">
        <f>'НЗ 2-экз'!P114</f>
        <v>0</v>
      </c>
      <c r="P12" s="1618">
        <f>'НЗ 2-экз'!Q114+'НЗ 2-экз'!R114</f>
        <v>0</v>
      </c>
      <c r="Q12" s="1618">
        <f>'НЗ 2-экз'!S114</f>
        <v>781000.00000000012</v>
      </c>
      <c r="R12" s="1618">
        <f>'НЗ 2-экз'!T114</f>
        <v>2368000</v>
      </c>
      <c r="S12" s="1618">
        <f>'НЗ 2-экз'!U114</f>
        <v>0</v>
      </c>
      <c r="T12" s="1618">
        <f>'НЗ 2-экз'!V114</f>
        <v>0</v>
      </c>
      <c r="U12" s="1618">
        <f>'НЗ 2-экз'!W114</f>
        <v>0</v>
      </c>
      <c r="V12" s="1613">
        <f t="shared" ref="V12:V47" si="0">Q12+R12+S12+T12+U12</f>
        <v>3149000</v>
      </c>
      <c r="W12" s="1616">
        <f>'НЗ 2-экз'!Y114</f>
        <v>0</v>
      </c>
      <c r="X12" s="1616">
        <f>'НЗ 2-экз'!Z114</f>
        <v>818731.55</v>
      </c>
      <c r="Y12" s="1616">
        <f>'НЗ 2-экз'!AA114</f>
        <v>0</v>
      </c>
      <c r="Z12" s="1616">
        <f>'НЗ 2-экз'!AB114</f>
        <v>23000</v>
      </c>
      <c r="AA12" s="1616">
        <f>'НЗ 2-экз'!AC114</f>
        <v>0</v>
      </c>
      <c r="AB12" s="1616">
        <f>'НЗ 2-экз'!AD114</f>
        <v>135000</v>
      </c>
      <c r="AC12" s="1616">
        <f>'НЗ 2-экз'!AE114+'НЗ 2-экз'!AF114</f>
        <v>0</v>
      </c>
      <c r="AD12" s="1618">
        <f>'НЗ 2-экз'!AG114</f>
        <v>0</v>
      </c>
      <c r="AE12" s="1618">
        <f>'НЗ 2-экз'!AH114</f>
        <v>953731.55</v>
      </c>
      <c r="AF12" s="1618">
        <f>'НЗ 2-экз'!AI114</f>
        <v>23000</v>
      </c>
      <c r="AG12" s="1618">
        <f>'НЗ 2-экз'!AJ114</f>
        <v>0</v>
      </c>
      <c r="AH12" s="1614">
        <f>AD12+AE12+AF12+AG12</f>
        <v>976731.55</v>
      </c>
      <c r="AI12" s="1615">
        <f t="shared" ref="AI12:AI17" si="1">B12+V12+AH12</f>
        <v>4125731.55</v>
      </c>
    </row>
    <row r="13" spans="1:35" ht="15" x14ac:dyDescent="0.25">
      <c r="A13" s="7" t="s">
        <v>407</v>
      </c>
      <c r="B13" s="153">
        <f>'НЗ 2-экз'!C166</f>
        <v>0</v>
      </c>
      <c r="C13" s="965">
        <f>'НЗ 2-экз'!D166</f>
        <v>0</v>
      </c>
      <c r="D13" s="1616">
        <f>'НЗ 2-экз'!E166</f>
        <v>300000</v>
      </c>
      <c r="E13" s="1616">
        <f>'НЗ 2-экз'!F166</f>
        <v>800000</v>
      </c>
      <c r="F13" s="1616">
        <f>'НЗ 2-экз'!G166</f>
        <v>0</v>
      </c>
      <c r="G13" s="1616">
        <f>'НЗ 2-экз'!H166</f>
        <v>0</v>
      </c>
      <c r="H13" s="1616">
        <f>'НЗ 2-экз'!I166</f>
        <v>0</v>
      </c>
      <c r="I13" s="1616">
        <f>'НЗ 2-экз'!J166</f>
        <v>0</v>
      </c>
      <c r="J13" s="1616">
        <f>'НЗ 2-экз'!K166</f>
        <v>0</v>
      </c>
      <c r="K13" s="1616">
        <f>'НЗ 2-экз'!L166</f>
        <v>0</v>
      </c>
      <c r="L13" s="1616">
        <f>'НЗ 2-экз'!M166</f>
        <v>0</v>
      </c>
      <c r="M13" s="1616">
        <f>'НЗ 2-экз'!N166</f>
        <v>0</v>
      </c>
      <c r="N13" s="1616">
        <f>'НЗ 2-экз'!O166</f>
        <v>0</v>
      </c>
      <c r="O13" s="1617">
        <f>'НЗ 2-экз'!P166</f>
        <v>0</v>
      </c>
      <c r="P13" s="1618">
        <f>'НЗ 2-экз'!Q166+'НЗ 2-экз'!R166</f>
        <v>0</v>
      </c>
      <c r="Q13" s="1618">
        <f>'НЗ 2-экз'!S166</f>
        <v>300000</v>
      </c>
      <c r="R13" s="1618">
        <f>'НЗ 2-экз'!T166</f>
        <v>800000</v>
      </c>
      <c r="S13" s="1618">
        <f>'НЗ 2-экз'!U166</f>
        <v>0</v>
      </c>
      <c r="T13" s="1618">
        <f>'НЗ 2-экз'!V166</f>
        <v>0</v>
      </c>
      <c r="U13" s="1618">
        <f>'НЗ 2-экз'!W166</f>
        <v>0</v>
      </c>
      <c r="V13" s="1613">
        <f t="shared" si="0"/>
        <v>1100000</v>
      </c>
      <c r="W13" s="1616">
        <f>'НЗ 2-экз'!Y166</f>
        <v>0</v>
      </c>
      <c r="X13" s="1616">
        <f>'НЗ 2-экз'!Z166</f>
        <v>76000</v>
      </c>
      <c r="Y13" s="1616">
        <f>'НЗ 2-экз'!AA166</f>
        <v>0</v>
      </c>
      <c r="Z13" s="1616">
        <f>'НЗ 2-экз'!AB166</f>
        <v>12000</v>
      </c>
      <c r="AA13" s="1616">
        <f>'НЗ 2-экз'!AC166</f>
        <v>0</v>
      </c>
      <c r="AB13" s="1616">
        <f>'НЗ 2-экз'!AD166</f>
        <v>65000</v>
      </c>
      <c r="AC13" s="1616">
        <f>'НЗ 2-экз'!AE166+'НЗ 2-экз'!AF166</f>
        <v>0</v>
      </c>
      <c r="AD13" s="1618">
        <f>'НЗ 2-экз'!AG166</f>
        <v>0</v>
      </c>
      <c r="AE13" s="1618">
        <f>'НЗ 2-экз'!AH166</f>
        <v>141000</v>
      </c>
      <c r="AF13" s="1618">
        <f>'НЗ 2-экз'!AI166</f>
        <v>12000</v>
      </c>
      <c r="AG13" s="1618">
        <f>'НЗ 2-экз'!AJ166</f>
        <v>0</v>
      </c>
      <c r="AH13" s="1614">
        <f t="shared" ref="AH13:AH48" si="2">AD13+AE13+AF13+AG13</f>
        <v>153000</v>
      </c>
      <c r="AI13" s="1615">
        <f t="shared" si="1"/>
        <v>1253000</v>
      </c>
    </row>
    <row r="14" spans="1:35" s="155" customFormat="1" ht="15" x14ac:dyDescent="0.25">
      <c r="A14" s="157" t="s">
        <v>205</v>
      </c>
      <c r="B14" s="154">
        <f>B12+B13</f>
        <v>0</v>
      </c>
      <c r="C14" s="154">
        <f t="shared" ref="C14:S14" si="3">C12+C13</f>
        <v>0</v>
      </c>
      <c r="D14" s="1619">
        <f t="shared" si="3"/>
        <v>1081000</v>
      </c>
      <c r="E14" s="1619">
        <f t="shared" si="3"/>
        <v>3168000</v>
      </c>
      <c r="F14" s="1619">
        <f t="shared" si="3"/>
        <v>0</v>
      </c>
      <c r="G14" s="1619">
        <f t="shared" si="3"/>
        <v>0</v>
      </c>
      <c r="H14" s="1619">
        <f t="shared" si="3"/>
        <v>0</v>
      </c>
      <c r="I14" s="1619">
        <f t="shared" si="3"/>
        <v>0</v>
      </c>
      <c r="J14" s="1619">
        <f t="shared" si="3"/>
        <v>0</v>
      </c>
      <c r="K14" s="1619">
        <f t="shared" si="3"/>
        <v>0</v>
      </c>
      <c r="L14" s="1619">
        <f t="shared" si="3"/>
        <v>0</v>
      </c>
      <c r="M14" s="1619">
        <f t="shared" si="3"/>
        <v>0</v>
      </c>
      <c r="N14" s="1619">
        <f t="shared" si="3"/>
        <v>0</v>
      </c>
      <c r="O14" s="1619">
        <f t="shared" si="3"/>
        <v>0</v>
      </c>
      <c r="P14" s="1619">
        <f>P12+P13</f>
        <v>0</v>
      </c>
      <c r="Q14" s="1619">
        <f t="shared" si="3"/>
        <v>1081000</v>
      </c>
      <c r="R14" s="1619">
        <f t="shared" si="3"/>
        <v>3168000</v>
      </c>
      <c r="S14" s="1619">
        <f t="shared" si="3"/>
        <v>0</v>
      </c>
      <c r="T14" s="1619">
        <f>T12+T13</f>
        <v>0</v>
      </c>
      <c r="U14" s="1619">
        <f>U12+U13</f>
        <v>0</v>
      </c>
      <c r="V14" s="1613">
        <f t="shared" si="0"/>
        <v>4249000</v>
      </c>
      <c r="W14" s="1619">
        <f t="shared" ref="W14:AF14" si="4">W12+W13</f>
        <v>0</v>
      </c>
      <c r="X14" s="1619">
        <f t="shared" si="4"/>
        <v>894731.55</v>
      </c>
      <c r="Y14" s="1619">
        <f>Y12+Y13</f>
        <v>0</v>
      </c>
      <c r="Z14" s="1619">
        <f t="shared" si="4"/>
        <v>35000</v>
      </c>
      <c r="AA14" s="1619">
        <f t="shared" si="4"/>
        <v>0</v>
      </c>
      <c r="AB14" s="1619">
        <f t="shared" si="4"/>
        <v>200000</v>
      </c>
      <c r="AC14" s="1619">
        <f>AC12+AC13</f>
        <v>0</v>
      </c>
      <c r="AD14" s="1619">
        <f t="shared" si="4"/>
        <v>0</v>
      </c>
      <c r="AE14" s="1619">
        <f t="shared" si="4"/>
        <v>1094731.55</v>
      </c>
      <c r="AF14" s="1619">
        <f t="shared" si="4"/>
        <v>35000</v>
      </c>
      <c r="AG14" s="1619">
        <f>AG12+AG13</f>
        <v>0</v>
      </c>
      <c r="AH14" s="1614">
        <f t="shared" si="2"/>
        <v>1129731.55</v>
      </c>
      <c r="AI14" s="1615">
        <f t="shared" si="1"/>
        <v>5378731.5499999998</v>
      </c>
    </row>
    <row r="15" spans="1:35" ht="15" x14ac:dyDescent="0.25">
      <c r="A15" s="7" t="s">
        <v>408</v>
      </c>
      <c r="B15" s="153">
        <f>'НЗ 2-экз'!C218</f>
        <v>0</v>
      </c>
      <c r="C15" s="965">
        <f>'НЗ 2-экз'!D218</f>
        <v>0</v>
      </c>
      <c r="D15" s="1616">
        <f>'НЗ 2-экз'!E218</f>
        <v>691000</v>
      </c>
      <c r="E15" s="1616">
        <f>'НЗ 2-экз'!F218</f>
        <v>2298000</v>
      </c>
      <c r="F15" s="1616">
        <f>'НЗ 2-экз'!G218</f>
        <v>0</v>
      </c>
      <c r="G15" s="1616">
        <f>'НЗ 2-экз'!H218</f>
        <v>0</v>
      </c>
      <c r="H15" s="1616">
        <f>'НЗ 2-экз'!I218</f>
        <v>0</v>
      </c>
      <c r="I15" s="1616">
        <f>'НЗ 2-экз'!J218</f>
        <v>0</v>
      </c>
      <c r="J15" s="1616">
        <f>'НЗ 2-экз'!K218</f>
        <v>0</v>
      </c>
      <c r="K15" s="1616">
        <f>'НЗ 2-экз'!L218</f>
        <v>0</v>
      </c>
      <c r="L15" s="1616">
        <f>'НЗ 2-экз'!M218</f>
        <v>0</v>
      </c>
      <c r="M15" s="1616">
        <f>'НЗ 2-экз'!N218</f>
        <v>0</v>
      </c>
      <c r="N15" s="1616">
        <f>'НЗ 2-экз'!O218</f>
        <v>0</v>
      </c>
      <c r="O15" s="1617">
        <f>'НЗ 2-экз'!P218</f>
        <v>0</v>
      </c>
      <c r="P15" s="1618">
        <f>'НЗ 2-экз'!Q218+'НЗ 2-экз'!R218</f>
        <v>0</v>
      </c>
      <c r="Q15" s="1618">
        <f>'НЗ 2-экз'!S218</f>
        <v>691000</v>
      </c>
      <c r="R15" s="1618">
        <f>'НЗ 2-экз'!T218</f>
        <v>2298000</v>
      </c>
      <c r="S15" s="1618">
        <f>'НЗ 2-экз'!U218</f>
        <v>0</v>
      </c>
      <c r="T15" s="1618">
        <f>'НЗ 2-экз'!V218</f>
        <v>0</v>
      </c>
      <c r="U15" s="1618">
        <f>'НЗ 2-экз'!W218</f>
        <v>0</v>
      </c>
      <c r="V15" s="1613">
        <f t="shared" si="0"/>
        <v>2989000</v>
      </c>
      <c r="W15" s="1616">
        <f>'НЗ 2-экз'!Y218</f>
        <v>0</v>
      </c>
      <c r="X15" s="1616">
        <f>'НЗ 2-экз'!Z218</f>
        <v>885483.76</v>
      </c>
      <c r="Y15" s="1616">
        <f>'НЗ 2-экз'!AA218</f>
        <v>0</v>
      </c>
      <c r="Z15" s="1616">
        <f>'НЗ 2-экз'!AB218</f>
        <v>23000</v>
      </c>
      <c r="AA15" s="1616">
        <f>'НЗ 2-экз'!AC218</f>
        <v>0</v>
      </c>
      <c r="AB15" s="1616">
        <f>'НЗ 2-экз'!AD218</f>
        <v>172800</v>
      </c>
      <c r="AC15" s="1616">
        <f>'НЗ 2-экз'!AE218+'НЗ 2-экз'!AF218</f>
        <v>0</v>
      </c>
      <c r="AD15" s="1618">
        <f>'НЗ 2-экз'!AG218</f>
        <v>0</v>
      </c>
      <c r="AE15" s="1618">
        <f>'НЗ 2-экз'!AH218</f>
        <v>1058283.76</v>
      </c>
      <c r="AF15" s="1618">
        <f>'НЗ 2-экз'!AI218</f>
        <v>23000</v>
      </c>
      <c r="AG15" s="1618">
        <f>'НЗ 2-экз'!AJ218</f>
        <v>0</v>
      </c>
      <c r="AH15" s="1614">
        <f t="shared" si="2"/>
        <v>1081283.76</v>
      </c>
      <c r="AI15" s="1615">
        <f t="shared" si="1"/>
        <v>4070283.76</v>
      </c>
    </row>
    <row r="16" spans="1:35" ht="15" x14ac:dyDescent="0.25">
      <c r="A16" s="7" t="s">
        <v>409</v>
      </c>
      <c r="B16" s="153">
        <f>'НЗ 2-экз'!C270</f>
        <v>0</v>
      </c>
      <c r="C16" s="965">
        <f>'НЗ 2-экз'!D270</f>
        <v>0</v>
      </c>
      <c r="D16" s="1616">
        <f>'НЗ 2-экз'!E270</f>
        <v>1281000</v>
      </c>
      <c r="E16" s="1616">
        <f>'НЗ 2-экз'!F270</f>
        <v>3303000</v>
      </c>
      <c r="F16" s="1616">
        <f>'НЗ 2-экз'!G270</f>
        <v>0</v>
      </c>
      <c r="G16" s="1616">
        <f>'НЗ 2-экз'!H270</f>
        <v>0</v>
      </c>
      <c r="H16" s="1616">
        <f>'НЗ 2-экз'!I270</f>
        <v>0</v>
      </c>
      <c r="I16" s="1616">
        <f>'НЗ 2-экз'!J270</f>
        <v>0</v>
      </c>
      <c r="J16" s="1616">
        <f>'НЗ 2-экз'!K270</f>
        <v>0</v>
      </c>
      <c r="K16" s="1616">
        <f>'НЗ 2-экз'!L270</f>
        <v>0</v>
      </c>
      <c r="L16" s="1616">
        <f>'НЗ 2-экз'!M270</f>
        <v>0</v>
      </c>
      <c r="M16" s="1616">
        <f>'НЗ 2-экз'!N270</f>
        <v>0</v>
      </c>
      <c r="N16" s="1616">
        <f>'НЗ 2-экз'!O270</f>
        <v>0</v>
      </c>
      <c r="O16" s="1617">
        <f>'НЗ 2-экз'!P270</f>
        <v>0</v>
      </c>
      <c r="P16" s="1618">
        <f>'НЗ 2-экз'!Q270+'НЗ 2-экз'!R270</f>
        <v>0</v>
      </c>
      <c r="Q16" s="1618">
        <f>'НЗ 2-экз'!S270</f>
        <v>1281000</v>
      </c>
      <c r="R16" s="1618">
        <f>'НЗ 2-экз'!T270</f>
        <v>3303000</v>
      </c>
      <c r="S16" s="1618">
        <f>'НЗ 2-экз'!U270</f>
        <v>0</v>
      </c>
      <c r="T16" s="1618">
        <f>'НЗ 2-экз'!V270</f>
        <v>0</v>
      </c>
      <c r="U16" s="1618">
        <f>'НЗ 2-экз'!W270</f>
        <v>0</v>
      </c>
      <c r="V16" s="1613">
        <f t="shared" si="0"/>
        <v>4584000</v>
      </c>
      <c r="W16" s="1616">
        <f>'НЗ 2-экз'!Y270</f>
        <v>0</v>
      </c>
      <c r="X16" s="1616">
        <f>'НЗ 2-экз'!Z270</f>
        <v>76000</v>
      </c>
      <c r="Y16" s="1616">
        <f>'НЗ 2-экз'!AA270</f>
        <v>0</v>
      </c>
      <c r="Z16" s="1616">
        <f>'НЗ 2-экз'!AB270</f>
        <v>12000</v>
      </c>
      <c r="AA16" s="1616">
        <f>'НЗ 2-экз'!AC270</f>
        <v>0</v>
      </c>
      <c r="AB16" s="1616">
        <f>'НЗ 2-экз'!AD270</f>
        <v>60000</v>
      </c>
      <c r="AC16" s="1616">
        <f>'НЗ 2-экз'!AE270+'НЗ 2-экз'!AF270</f>
        <v>0</v>
      </c>
      <c r="AD16" s="1618">
        <f>'НЗ 2-экз'!AG270</f>
        <v>0</v>
      </c>
      <c r="AE16" s="1618">
        <f>'НЗ 2-экз'!AH270</f>
        <v>136000</v>
      </c>
      <c r="AF16" s="1618">
        <f>'НЗ 2-экз'!AI270</f>
        <v>12000</v>
      </c>
      <c r="AG16" s="1618">
        <f>'НЗ 2-экз'!AJ270</f>
        <v>0</v>
      </c>
      <c r="AH16" s="1614">
        <f t="shared" si="2"/>
        <v>148000</v>
      </c>
      <c r="AI16" s="1615">
        <f t="shared" si="1"/>
        <v>4732000</v>
      </c>
    </row>
    <row r="17" spans="1:35" s="155" customFormat="1" ht="15" x14ac:dyDescent="0.25">
      <c r="A17" s="157" t="s">
        <v>206</v>
      </c>
      <c r="B17" s="154">
        <f>B15+B16</f>
        <v>0</v>
      </c>
      <c r="C17" s="154">
        <f t="shared" ref="C17:S17" si="5">C15+C16</f>
        <v>0</v>
      </c>
      <c r="D17" s="1619">
        <f t="shared" si="5"/>
        <v>1972000</v>
      </c>
      <c r="E17" s="1619">
        <f t="shared" si="5"/>
        <v>5601000</v>
      </c>
      <c r="F17" s="1619">
        <f t="shared" si="5"/>
        <v>0</v>
      </c>
      <c r="G17" s="1619">
        <f t="shared" si="5"/>
        <v>0</v>
      </c>
      <c r="H17" s="1619">
        <f t="shared" si="5"/>
        <v>0</v>
      </c>
      <c r="I17" s="1619">
        <f t="shared" si="5"/>
        <v>0</v>
      </c>
      <c r="J17" s="1619">
        <f t="shared" si="5"/>
        <v>0</v>
      </c>
      <c r="K17" s="1619">
        <f t="shared" si="5"/>
        <v>0</v>
      </c>
      <c r="L17" s="1619">
        <f t="shared" si="5"/>
        <v>0</v>
      </c>
      <c r="M17" s="1619">
        <f t="shared" si="5"/>
        <v>0</v>
      </c>
      <c r="N17" s="1619">
        <f t="shared" si="5"/>
        <v>0</v>
      </c>
      <c r="O17" s="1619">
        <f t="shared" si="5"/>
        <v>0</v>
      </c>
      <c r="P17" s="1619">
        <f>P15+P16</f>
        <v>0</v>
      </c>
      <c r="Q17" s="1619">
        <f t="shared" si="5"/>
        <v>1972000</v>
      </c>
      <c r="R17" s="1619">
        <f t="shared" si="5"/>
        <v>5601000</v>
      </c>
      <c r="S17" s="1619">
        <f t="shared" si="5"/>
        <v>0</v>
      </c>
      <c r="T17" s="1619">
        <f>T15+T16</f>
        <v>0</v>
      </c>
      <c r="U17" s="1619">
        <f>U15+U16</f>
        <v>0</v>
      </c>
      <c r="V17" s="1613">
        <f t="shared" si="0"/>
        <v>7573000</v>
      </c>
      <c r="W17" s="1619">
        <f t="shared" ref="W17:AF17" si="6">W15+W16</f>
        <v>0</v>
      </c>
      <c r="X17" s="1619">
        <f t="shared" si="6"/>
        <v>961483.76</v>
      </c>
      <c r="Y17" s="1619">
        <f>Y15+Y16</f>
        <v>0</v>
      </c>
      <c r="Z17" s="1619">
        <f t="shared" si="6"/>
        <v>35000</v>
      </c>
      <c r="AA17" s="1619">
        <f t="shared" si="6"/>
        <v>0</v>
      </c>
      <c r="AB17" s="1619">
        <f t="shared" si="6"/>
        <v>232800</v>
      </c>
      <c r="AC17" s="1619">
        <f>AC15+AC16</f>
        <v>0</v>
      </c>
      <c r="AD17" s="1619">
        <f t="shared" si="6"/>
        <v>0</v>
      </c>
      <c r="AE17" s="1619">
        <f t="shared" si="6"/>
        <v>1194283.76</v>
      </c>
      <c r="AF17" s="1619">
        <f t="shared" si="6"/>
        <v>35000</v>
      </c>
      <c r="AG17" s="1619">
        <f>AG15+AG16</f>
        <v>0</v>
      </c>
      <c r="AH17" s="1614">
        <f t="shared" si="2"/>
        <v>1229283.76</v>
      </c>
      <c r="AI17" s="1615">
        <f t="shared" si="1"/>
        <v>8802283.7599999998</v>
      </c>
    </row>
    <row r="18" spans="1:35" ht="15" x14ac:dyDescent="0.25">
      <c r="A18" s="20" t="s">
        <v>219</v>
      </c>
      <c r="B18" s="21">
        <f>B11+B14+B17</f>
        <v>0</v>
      </c>
      <c r="C18" s="21">
        <f t="shared" ref="C18:S18" si="7">C11+C14+C17</f>
        <v>0</v>
      </c>
      <c r="D18" s="1620">
        <f t="shared" si="7"/>
        <v>3853000</v>
      </c>
      <c r="E18" s="1620">
        <f>E11+E14+E17</f>
        <v>11689000</v>
      </c>
      <c r="F18" s="1620">
        <f t="shared" si="7"/>
        <v>0</v>
      </c>
      <c r="G18" s="1620">
        <f t="shared" si="7"/>
        <v>0</v>
      </c>
      <c r="H18" s="1620">
        <f t="shared" si="7"/>
        <v>0</v>
      </c>
      <c r="I18" s="1620">
        <f t="shared" si="7"/>
        <v>0</v>
      </c>
      <c r="J18" s="1620">
        <f t="shared" si="7"/>
        <v>0</v>
      </c>
      <c r="K18" s="1620">
        <f t="shared" si="7"/>
        <v>0</v>
      </c>
      <c r="L18" s="1620">
        <f t="shared" si="7"/>
        <v>0</v>
      </c>
      <c r="M18" s="1620">
        <f t="shared" si="7"/>
        <v>0</v>
      </c>
      <c r="N18" s="1620">
        <f t="shared" si="7"/>
        <v>0</v>
      </c>
      <c r="O18" s="1620">
        <f t="shared" si="7"/>
        <v>0</v>
      </c>
      <c r="P18" s="1620">
        <f>P11+P14+P17</f>
        <v>0</v>
      </c>
      <c r="Q18" s="1620">
        <f t="shared" si="7"/>
        <v>3853000</v>
      </c>
      <c r="R18" s="1620">
        <f t="shared" si="7"/>
        <v>11689000</v>
      </c>
      <c r="S18" s="1620">
        <f t="shared" si="7"/>
        <v>0</v>
      </c>
      <c r="T18" s="1620">
        <f>T11+T14+T17</f>
        <v>0</v>
      </c>
      <c r="U18" s="1620">
        <f>U11+U14+U17</f>
        <v>0</v>
      </c>
      <c r="V18" s="1613">
        <f t="shared" si="0"/>
        <v>15542000</v>
      </c>
      <c r="W18" s="1620">
        <f t="shared" ref="W18:AF18" si="8">W11+W14+W17</f>
        <v>0</v>
      </c>
      <c r="X18" s="1620">
        <f t="shared" si="8"/>
        <v>2647885.2599999998</v>
      </c>
      <c r="Y18" s="1620">
        <f>Y11+Y14+Y17</f>
        <v>0</v>
      </c>
      <c r="Z18" s="1620">
        <f t="shared" si="8"/>
        <v>103000</v>
      </c>
      <c r="AA18" s="1620">
        <f t="shared" si="8"/>
        <v>0</v>
      </c>
      <c r="AB18" s="1620">
        <f t="shared" si="8"/>
        <v>652800</v>
      </c>
      <c r="AC18" s="1620">
        <f>AC11+AC14+AC17</f>
        <v>0</v>
      </c>
      <c r="AD18" s="1620">
        <f t="shared" si="8"/>
        <v>0</v>
      </c>
      <c r="AE18" s="1620">
        <f t="shared" si="8"/>
        <v>3300685.26</v>
      </c>
      <c r="AF18" s="1620">
        <f t="shared" si="8"/>
        <v>103000</v>
      </c>
      <c r="AG18" s="1620">
        <f>AG11+AG14+AG17</f>
        <v>0</v>
      </c>
      <c r="AH18" s="1614">
        <f t="shared" si="2"/>
        <v>3403685.26</v>
      </c>
      <c r="AI18" s="1621">
        <f>AI11+AI14+AI17</f>
        <v>18945685.259999998</v>
      </c>
    </row>
    <row r="19" spans="1:35" ht="15" x14ac:dyDescent="0.25">
      <c r="A19" s="7" t="s">
        <v>410</v>
      </c>
      <c r="B19" s="153">
        <f>'НЗ 2-экз'!C378</f>
        <v>0</v>
      </c>
      <c r="C19" s="965">
        <f>'НЗ 2-экз'!D378</f>
        <v>0</v>
      </c>
      <c r="D19" s="1616">
        <f>'НЗ 2-экз'!E378</f>
        <v>0</v>
      </c>
      <c r="E19" s="1616">
        <f>'НЗ 2-экз'!F378</f>
        <v>0</v>
      </c>
      <c r="F19" s="1616">
        <f>'НЗ 2-экз'!G378</f>
        <v>0</v>
      </c>
      <c r="G19" s="1616">
        <f>'НЗ 2-экз'!H378</f>
        <v>0</v>
      </c>
      <c r="H19" s="1616">
        <f>'НЗ 2-экз'!I378</f>
        <v>0</v>
      </c>
      <c r="I19" s="1616">
        <f>'НЗ 2-экз'!J378</f>
        <v>0</v>
      </c>
      <c r="J19" s="1616">
        <f>'НЗ 2-экз'!K378</f>
        <v>0</v>
      </c>
      <c r="K19" s="1616">
        <f>'НЗ 2-экз'!L378</f>
        <v>0</v>
      </c>
      <c r="L19" s="1616">
        <f>'НЗ 2-экз'!M378</f>
        <v>0</v>
      </c>
      <c r="M19" s="1616">
        <f>'НЗ 2-экз'!N378</f>
        <v>0</v>
      </c>
      <c r="N19" s="1616">
        <f>'НЗ 2-экз'!O378</f>
        <v>0</v>
      </c>
      <c r="O19" s="1617">
        <f>'НЗ 2-экз'!P378</f>
        <v>0</v>
      </c>
      <c r="P19" s="1618">
        <f>'НЗ 2-экз'!Q378+'НЗ 2-экз'!R378</f>
        <v>0</v>
      </c>
      <c r="Q19" s="1618">
        <f>'НЗ 2-экз'!S378</f>
        <v>0</v>
      </c>
      <c r="R19" s="1618">
        <f>'НЗ 2-экз'!T378</f>
        <v>0</v>
      </c>
      <c r="S19" s="1618">
        <f>'НЗ 2-экз'!U378</f>
        <v>0</v>
      </c>
      <c r="T19" s="1618">
        <f>'НЗ 2-экз'!V378</f>
        <v>0</v>
      </c>
      <c r="U19" s="1618">
        <f>'НЗ 2-экз'!W378</f>
        <v>0</v>
      </c>
      <c r="V19" s="1613">
        <f t="shared" si="0"/>
        <v>0</v>
      </c>
      <c r="W19" s="1616">
        <f>'НЗ 2-экз'!Y378</f>
        <v>0</v>
      </c>
      <c r="X19" s="1616">
        <f>'НЗ 2-экз'!Z378</f>
        <v>848664.74</v>
      </c>
      <c r="Y19" s="1616">
        <f>'НЗ 2-экз'!AA378</f>
        <v>0</v>
      </c>
      <c r="Z19" s="1616">
        <f>'НЗ 2-экз'!AB378</f>
        <v>60000</v>
      </c>
      <c r="AA19" s="1616">
        <f>'НЗ 2-экз'!AC378</f>
        <v>0</v>
      </c>
      <c r="AB19" s="1616">
        <f>'НЗ 2-экз'!AD378</f>
        <v>167800</v>
      </c>
      <c r="AC19" s="1616">
        <f>'НЗ 2-экз'!AE378+'НЗ 2-экз'!AF378</f>
        <v>0</v>
      </c>
      <c r="AD19" s="1618">
        <f>'НЗ 2-экз'!AG378</f>
        <v>0</v>
      </c>
      <c r="AE19" s="1618">
        <f>'НЗ 2-экз'!AH378</f>
        <v>1016464.74</v>
      </c>
      <c r="AF19" s="1618">
        <f>'НЗ 2-экз'!AI378</f>
        <v>60000</v>
      </c>
      <c r="AG19" s="1618">
        <f>'НЗ 2-экз'!AJ378</f>
        <v>0</v>
      </c>
      <c r="AH19" s="1614">
        <f t="shared" si="2"/>
        <v>1076464.74</v>
      </c>
      <c r="AI19" s="1615">
        <f t="shared" ref="AI19:AI27" si="9">B19+V19+AH19</f>
        <v>1076464.74</v>
      </c>
    </row>
    <row r="20" spans="1:35" ht="15" x14ac:dyDescent="0.25">
      <c r="A20" s="7" t="s">
        <v>419</v>
      </c>
      <c r="B20" s="153">
        <f>'НЗ 2-экз'!C430</f>
        <v>0</v>
      </c>
      <c r="C20" s="965">
        <f>'НЗ 2-экз'!D430</f>
        <v>0</v>
      </c>
      <c r="D20" s="1616">
        <f>'НЗ 2-экз'!E430</f>
        <v>0</v>
      </c>
      <c r="E20" s="1616">
        <f>'НЗ 2-экз'!F430</f>
        <v>800000</v>
      </c>
      <c r="F20" s="1616">
        <f>'НЗ 2-экз'!G430</f>
        <v>0</v>
      </c>
      <c r="G20" s="1616">
        <f>'НЗ 2-экз'!H430</f>
        <v>0</v>
      </c>
      <c r="H20" s="1616">
        <f>'НЗ 2-экз'!I430</f>
        <v>0</v>
      </c>
      <c r="I20" s="1616">
        <f>'НЗ 2-экз'!J430</f>
        <v>0</v>
      </c>
      <c r="J20" s="1616">
        <f>'НЗ 2-экз'!K430</f>
        <v>0</v>
      </c>
      <c r="K20" s="1616">
        <f>'НЗ 2-экз'!L430</f>
        <v>0</v>
      </c>
      <c r="L20" s="1616">
        <f>'НЗ 2-экз'!M430</f>
        <v>0</v>
      </c>
      <c r="M20" s="1616">
        <f>'НЗ 2-экз'!N430</f>
        <v>0</v>
      </c>
      <c r="N20" s="1616">
        <f>'НЗ 2-экз'!O430</f>
        <v>0</v>
      </c>
      <c r="O20" s="1617">
        <f>'НЗ 2-экз'!P430</f>
        <v>0</v>
      </c>
      <c r="P20" s="1618">
        <f>'НЗ 2-экз'!Q430+'НЗ 2-экз'!R430</f>
        <v>0</v>
      </c>
      <c r="Q20" s="1618">
        <f>'НЗ 2-экз'!S430</f>
        <v>0</v>
      </c>
      <c r="R20" s="1618">
        <f>'НЗ 2-экз'!T430</f>
        <v>800000</v>
      </c>
      <c r="S20" s="1618">
        <f>'НЗ 2-экз'!U430</f>
        <v>0</v>
      </c>
      <c r="T20" s="1618">
        <f>'НЗ 2-экз'!V430</f>
        <v>0</v>
      </c>
      <c r="U20" s="1618">
        <f>'НЗ 2-экз'!W430</f>
        <v>0</v>
      </c>
      <c r="V20" s="1613">
        <f t="shared" si="0"/>
        <v>800000</v>
      </c>
      <c r="W20" s="1616">
        <f>'НЗ 2-экз'!Y430</f>
        <v>0</v>
      </c>
      <c r="X20" s="1616">
        <f>'НЗ 2-экз'!Z430</f>
        <v>76000</v>
      </c>
      <c r="Y20" s="1616">
        <f>'НЗ 2-экз'!AA430</f>
        <v>0</v>
      </c>
      <c r="Z20" s="1616">
        <f>'НЗ 2-экз'!AB430</f>
        <v>12000</v>
      </c>
      <c r="AA20" s="1616">
        <f>'НЗ 2-экз'!AC430</f>
        <v>0</v>
      </c>
      <c r="AB20" s="1616">
        <f>'НЗ 2-экз'!AD430</f>
        <v>65000</v>
      </c>
      <c r="AC20" s="1616">
        <f>'НЗ 2-экз'!AE430+'НЗ 2-экз'!AF430</f>
        <v>0</v>
      </c>
      <c r="AD20" s="1618">
        <f>'НЗ 2-экз'!AG430</f>
        <v>0</v>
      </c>
      <c r="AE20" s="1618">
        <f>'НЗ 2-экз'!AH430</f>
        <v>141000</v>
      </c>
      <c r="AF20" s="1618">
        <f>'НЗ 2-экз'!AI430</f>
        <v>12000</v>
      </c>
      <c r="AG20" s="1618">
        <f>'НЗ 2-экз'!AJ430</f>
        <v>0</v>
      </c>
      <c r="AH20" s="1614">
        <f t="shared" si="2"/>
        <v>153000</v>
      </c>
      <c r="AI20" s="1615">
        <f t="shared" si="9"/>
        <v>953000</v>
      </c>
    </row>
    <row r="21" spans="1:35" s="155" customFormat="1" ht="15" x14ac:dyDescent="0.25">
      <c r="A21" s="157" t="s">
        <v>208</v>
      </c>
      <c r="B21" s="154">
        <f>B19+B20</f>
        <v>0</v>
      </c>
      <c r="C21" s="154">
        <f t="shared" ref="C21:S21" si="10">C19+C20</f>
        <v>0</v>
      </c>
      <c r="D21" s="1619">
        <f t="shared" si="10"/>
        <v>0</v>
      </c>
      <c r="E21" s="1619">
        <f t="shared" si="10"/>
        <v>800000</v>
      </c>
      <c r="F21" s="1619">
        <f t="shared" si="10"/>
        <v>0</v>
      </c>
      <c r="G21" s="1619">
        <f t="shared" si="10"/>
        <v>0</v>
      </c>
      <c r="H21" s="1619">
        <f t="shared" si="10"/>
        <v>0</v>
      </c>
      <c r="I21" s="1619">
        <f t="shared" si="10"/>
        <v>0</v>
      </c>
      <c r="J21" s="1619">
        <f t="shared" si="10"/>
        <v>0</v>
      </c>
      <c r="K21" s="1619">
        <f t="shared" si="10"/>
        <v>0</v>
      </c>
      <c r="L21" s="1619">
        <f t="shared" si="10"/>
        <v>0</v>
      </c>
      <c r="M21" s="1619">
        <f t="shared" si="10"/>
        <v>0</v>
      </c>
      <c r="N21" s="1619">
        <f t="shared" si="10"/>
        <v>0</v>
      </c>
      <c r="O21" s="1619">
        <f t="shared" si="10"/>
        <v>0</v>
      </c>
      <c r="P21" s="1619">
        <f>P19+P20</f>
        <v>0</v>
      </c>
      <c r="Q21" s="1619">
        <f t="shared" si="10"/>
        <v>0</v>
      </c>
      <c r="R21" s="1619">
        <f t="shared" si="10"/>
        <v>800000</v>
      </c>
      <c r="S21" s="1619">
        <f t="shared" si="10"/>
        <v>0</v>
      </c>
      <c r="T21" s="1619">
        <f>T19+T20</f>
        <v>0</v>
      </c>
      <c r="U21" s="1619">
        <f>U19+U20</f>
        <v>0</v>
      </c>
      <c r="V21" s="1613">
        <f t="shared" si="0"/>
        <v>800000</v>
      </c>
      <c r="W21" s="1619">
        <f t="shared" ref="W21:AF21" si="11">W19+W20</f>
        <v>0</v>
      </c>
      <c r="X21" s="1619">
        <f t="shared" si="11"/>
        <v>924664.74</v>
      </c>
      <c r="Y21" s="1619">
        <f>Y19+Y20</f>
        <v>0</v>
      </c>
      <c r="Z21" s="1619">
        <f t="shared" si="11"/>
        <v>72000</v>
      </c>
      <c r="AA21" s="1619">
        <f t="shared" si="11"/>
        <v>0</v>
      </c>
      <c r="AB21" s="1619">
        <f t="shared" si="11"/>
        <v>232800</v>
      </c>
      <c r="AC21" s="1619">
        <f>AC19+AC20</f>
        <v>0</v>
      </c>
      <c r="AD21" s="1619">
        <f t="shared" si="11"/>
        <v>0</v>
      </c>
      <c r="AE21" s="1619">
        <f t="shared" si="11"/>
        <v>1157464.74</v>
      </c>
      <c r="AF21" s="1619">
        <f t="shared" si="11"/>
        <v>72000</v>
      </c>
      <c r="AG21" s="1619">
        <f>AG19+AG20</f>
        <v>0</v>
      </c>
      <c r="AH21" s="1614">
        <f t="shared" si="2"/>
        <v>1229464.74</v>
      </c>
      <c r="AI21" s="1615">
        <f t="shared" si="9"/>
        <v>2029464.74</v>
      </c>
    </row>
    <row r="22" spans="1:35" ht="15" x14ac:dyDescent="0.25">
      <c r="A22" s="7" t="s">
        <v>411</v>
      </c>
      <c r="B22" s="153">
        <f>'НЗ 2-экз'!C482</f>
        <v>0</v>
      </c>
      <c r="C22" s="965">
        <f>'НЗ 2-экз'!D482</f>
        <v>0</v>
      </c>
      <c r="D22" s="1616">
        <f>'НЗ 2-экз'!E482</f>
        <v>786000</v>
      </c>
      <c r="E22" s="1616">
        <f>'НЗ 2-экз'!F482</f>
        <v>2278000</v>
      </c>
      <c r="F22" s="1616">
        <f>'НЗ 2-экз'!G482</f>
        <v>0</v>
      </c>
      <c r="G22" s="1616">
        <f>'НЗ 2-экз'!H482</f>
        <v>0</v>
      </c>
      <c r="H22" s="1616">
        <f>'НЗ 2-экз'!I482</f>
        <v>0</v>
      </c>
      <c r="I22" s="1616">
        <f>'НЗ 2-экз'!J482</f>
        <v>0</v>
      </c>
      <c r="J22" s="1616">
        <f>'НЗ 2-экз'!K482</f>
        <v>0</v>
      </c>
      <c r="K22" s="1616">
        <f>'НЗ 2-экз'!L482</f>
        <v>0</v>
      </c>
      <c r="L22" s="1616">
        <f>'НЗ 2-экз'!M482</f>
        <v>0</v>
      </c>
      <c r="M22" s="1616">
        <f>'НЗ 2-экз'!N482</f>
        <v>0</v>
      </c>
      <c r="N22" s="1616">
        <f>'НЗ 2-экз'!O482</f>
        <v>0</v>
      </c>
      <c r="O22" s="1617">
        <f>'НЗ 2-экз'!P482</f>
        <v>0</v>
      </c>
      <c r="P22" s="1618">
        <f>'НЗ 2-экз'!Q482+'НЗ 2-экз'!R430</f>
        <v>0</v>
      </c>
      <c r="Q22" s="1618">
        <f>'НЗ 2-экз'!S482</f>
        <v>786000</v>
      </c>
      <c r="R22" s="1618">
        <f>'НЗ 2-экз'!T482</f>
        <v>2278000</v>
      </c>
      <c r="S22" s="1618">
        <f>'НЗ 2-экз'!U482</f>
        <v>0</v>
      </c>
      <c r="T22" s="1618">
        <f>'НЗ 2-экз'!V482</f>
        <v>0</v>
      </c>
      <c r="U22" s="1618">
        <f>'НЗ 2-экз'!W482</f>
        <v>0</v>
      </c>
      <c r="V22" s="1613">
        <f t="shared" si="0"/>
        <v>3064000</v>
      </c>
      <c r="W22" s="1616">
        <f>'НЗ 2-экз'!Y482</f>
        <v>0</v>
      </c>
      <c r="X22" s="1616">
        <f>'НЗ 2-экз'!Z482</f>
        <v>883374</v>
      </c>
      <c r="Y22" s="1616">
        <f>'НЗ 2-экз'!AA482</f>
        <v>0</v>
      </c>
      <c r="Z22" s="1616">
        <f>'НЗ 2-экз'!AB482</f>
        <v>53000</v>
      </c>
      <c r="AA22" s="1616">
        <f>'НЗ 2-экз'!AC482</f>
        <v>0</v>
      </c>
      <c r="AB22" s="1616">
        <f>'НЗ 2-экз'!AD482</f>
        <v>172800</v>
      </c>
      <c r="AC22" s="1616">
        <f>'НЗ 2-экз'!AE482+'НЗ 2-экз'!AF482</f>
        <v>0</v>
      </c>
      <c r="AD22" s="1618">
        <f>'НЗ 2-экз'!AG482</f>
        <v>0</v>
      </c>
      <c r="AE22" s="1618">
        <f>'НЗ 2-экз'!AH482</f>
        <v>1056174</v>
      </c>
      <c r="AF22" s="1618">
        <f>'НЗ 2-экз'!AI482</f>
        <v>53000</v>
      </c>
      <c r="AG22" s="1618">
        <f>'НЗ 2-экз'!AJ482</f>
        <v>0</v>
      </c>
      <c r="AH22" s="1614">
        <f t="shared" si="2"/>
        <v>1109174</v>
      </c>
      <c r="AI22" s="1615">
        <f t="shared" si="9"/>
        <v>4173174</v>
      </c>
    </row>
    <row r="23" spans="1:35" ht="15" x14ac:dyDescent="0.25">
      <c r="A23" s="7" t="s">
        <v>420</v>
      </c>
      <c r="B23" s="153">
        <f>'НЗ 2-экз'!C534</f>
        <v>0</v>
      </c>
      <c r="C23" s="965">
        <f>'НЗ 2-экз'!D534</f>
        <v>0</v>
      </c>
      <c r="D23" s="1616">
        <f>'НЗ 2-экз'!E534</f>
        <v>600000</v>
      </c>
      <c r="E23" s="1616">
        <f>'НЗ 2-экз'!F534</f>
        <v>2200000</v>
      </c>
      <c r="F23" s="1616">
        <f>'НЗ 2-экз'!G534</f>
        <v>0</v>
      </c>
      <c r="G23" s="1616">
        <f>'НЗ 2-экз'!H534</f>
        <v>0</v>
      </c>
      <c r="H23" s="1616">
        <f>'НЗ 2-экз'!I534</f>
        <v>0</v>
      </c>
      <c r="I23" s="1616">
        <f>'НЗ 2-экз'!J534</f>
        <v>0</v>
      </c>
      <c r="J23" s="1616">
        <f>'НЗ 2-экз'!K534</f>
        <v>0</v>
      </c>
      <c r="K23" s="1616">
        <f>'НЗ 2-экз'!L534</f>
        <v>0</v>
      </c>
      <c r="L23" s="1616">
        <f>'НЗ 2-экз'!M534</f>
        <v>0</v>
      </c>
      <c r="M23" s="1616">
        <f>'НЗ 2-экз'!N534</f>
        <v>0</v>
      </c>
      <c r="N23" s="1616">
        <f>'НЗ 2-экз'!O534</f>
        <v>0</v>
      </c>
      <c r="O23" s="1617">
        <f>'НЗ 2-экз'!P534</f>
        <v>0</v>
      </c>
      <c r="P23" s="1618">
        <f>'НЗ 2-экз'!Q534+'НЗ 2-экз'!R534</f>
        <v>0</v>
      </c>
      <c r="Q23" s="1618">
        <f>'НЗ 2-экз'!S534</f>
        <v>600000</v>
      </c>
      <c r="R23" s="1618">
        <f>'НЗ 2-экз'!T534</f>
        <v>2200000</v>
      </c>
      <c r="S23" s="1618">
        <f>'НЗ 2-экз'!U534</f>
        <v>0</v>
      </c>
      <c r="T23" s="1618">
        <f>'НЗ 2-экз'!V534</f>
        <v>0</v>
      </c>
      <c r="U23" s="1618">
        <f>'НЗ 2-экз'!W534</f>
        <v>0</v>
      </c>
      <c r="V23" s="1613">
        <f t="shared" si="0"/>
        <v>2800000</v>
      </c>
      <c r="W23" s="1616">
        <f>'НЗ 2-экз'!Y534</f>
        <v>0</v>
      </c>
      <c r="X23" s="1616">
        <f>'НЗ 2-экз'!Z534</f>
        <v>126000</v>
      </c>
      <c r="Y23" s="1616">
        <f>'НЗ 2-экз'!AA534</f>
        <v>0</v>
      </c>
      <c r="Z23" s="1616">
        <f>'НЗ 2-экз'!AB534</f>
        <v>65000</v>
      </c>
      <c r="AA23" s="1616">
        <f>'НЗ 2-экз'!AC534</f>
        <v>0</v>
      </c>
      <c r="AB23" s="1616">
        <f>'НЗ 2-экз'!AD534</f>
        <v>65000</v>
      </c>
      <c r="AC23" s="1616">
        <f>'НЗ 2-экз'!AE534+'НЗ 2-экз'!AF534</f>
        <v>0</v>
      </c>
      <c r="AD23" s="1618">
        <f>'НЗ 2-экз'!AG534</f>
        <v>0</v>
      </c>
      <c r="AE23" s="1618">
        <f>'НЗ 2-экз'!AH534</f>
        <v>191000</v>
      </c>
      <c r="AF23" s="1618">
        <f>'НЗ 2-экз'!AI534</f>
        <v>65000</v>
      </c>
      <c r="AG23" s="1618">
        <f>'НЗ 2-экз'!AJ534</f>
        <v>0</v>
      </c>
      <c r="AH23" s="1614">
        <f t="shared" si="2"/>
        <v>256000</v>
      </c>
      <c r="AI23" s="1615">
        <f t="shared" si="9"/>
        <v>3056000</v>
      </c>
    </row>
    <row r="24" spans="1:35" s="155" customFormat="1" ht="15" x14ac:dyDescent="0.25">
      <c r="A24" s="157" t="s">
        <v>209</v>
      </c>
      <c r="B24" s="154">
        <f>B22+B23</f>
        <v>0</v>
      </c>
      <c r="C24" s="154">
        <f t="shared" ref="C24:S24" si="12">C22+C23</f>
        <v>0</v>
      </c>
      <c r="D24" s="1619">
        <f t="shared" si="12"/>
        <v>1386000</v>
      </c>
      <c r="E24" s="1619">
        <f t="shared" si="12"/>
        <v>4478000</v>
      </c>
      <c r="F24" s="1619">
        <f t="shared" si="12"/>
        <v>0</v>
      </c>
      <c r="G24" s="1619">
        <f t="shared" si="12"/>
        <v>0</v>
      </c>
      <c r="H24" s="1619">
        <f t="shared" si="12"/>
        <v>0</v>
      </c>
      <c r="I24" s="1619">
        <f t="shared" si="12"/>
        <v>0</v>
      </c>
      <c r="J24" s="1619">
        <f t="shared" si="12"/>
        <v>0</v>
      </c>
      <c r="K24" s="1619">
        <f t="shared" si="12"/>
        <v>0</v>
      </c>
      <c r="L24" s="1619">
        <f t="shared" si="12"/>
        <v>0</v>
      </c>
      <c r="M24" s="1619">
        <f t="shared" si="12"/>
        <v>0</v>
      </c>
      <c r="N24" s="1619">
        <f t="shared" si="12"/>
        <v>0</v>
      </c>
      <c r="O24" s="1619">
        <f t="shared" si="12"/>
        <v>0</v>
      </c>
      <c r="P24" s="1619">
        <f>P22+P23</f>
        <v>0</v>
      </c>
      <c r="Q24" s="1619">
        <f t="shared" si="12"/>
        <v>1386000</v>
      </c>
      <c r="R24" s="1619">
        <f t="shared" si="12"/>
        <v>4478000</v>
      </c>
      <c r="S24" s="1619">
        <f t="shared" si="12"/>
        <v>0</v>
      </c>
      <c r="T24" s="1619">
        <f>T22+T23</f>
        <v>0</v>
      </c>
      <c r="U24" s="1619">
        <f>U22+U23</f>
        <v>0</v>
      </c>
      <c r="V24" s="1613">
        <f t="shared" si="0"/>
        <v>5864000</v>
      </c>
      <c r="W24" s="1619">
        <f t="shared" ref="W24:AF24" si="13">W22+W23</f>
        <v>0</v>
      </c>
      <c r="X24" s="1619">
        <f t="shared" si="13"/>
        <v>1009374</v>
      </c>
      <c r="Y24" s="1619">
        <f>Y22+Y23</f>
        <v>0</v>
      </c>
      <c r="Z24" s="1619">
        <f t="shared" si="13"/>
        <v>118000</v>
      </c>
      <c r="AA24" s="1619">
        <f t="shared" si="13"/>
        <v>0</v>
      </c>
      <c r="AB24" s="1619">
        <f t="shared" si="13"/>
        <v>237800</v>
      </c>
      <c r="AC24" s="1619">
        <f>AC22+AC23</f>
        <v>0</v>
      </c>
      <c r="AD24" s="1619">
        <f t="shared" si="13"/>
        <v>0</v>
      </c>
      <c r="AE24" s="1619">
        <f t="shared" si="13"/>
        <v>1247174</v>
      </c>
      <c r="AF24" s="1619">
        <f t="shared" si="13"/>
        <v>118000</v>
      </c>
      <c r="AG24" s="1619">
        <f>AG22+AG23</f>
        <v>0</v>
      </c>
      <c r="AH24" s="1614">
        <f t="shared" si="2"/>
        <v>1365174</v>
      </c>
      <c r="AI24" s="1615">
        <f t="shared" si="9"/>
        <v>7229174</v>
      </c>
    </row>
    <row r="25" spans="1:35" ht="15" x14ac:dyDescent="0.25">
      <c r="A25" s="7" t="s">
        <v>412</v>
      </c>
      <c r="B25" s="153">
        <f>'НЗ 2-экз'!C586</f>
        <v>0</v>
      </c>
      <c r="C25" s="965">
        <f>'НЗ 2-экз'!D586</f>
        <v>0</v>
      </c>
      <c r="D25" s="1616">
        <f>'НЗ 2-экз'!E586</f>
        <v>964000</v>
      </c>
      <c r="E25" s="1616">
        <f>'НЗ 2-экз'!F586</f>
        <v>3483000</v>
      </c>
      <c r="F25" s="1616">
        <f>'НЗ 2-экз'!G586</f>
        <v>0</v>
      </c>
      <c r="G25" s="1616">
        <f>'НЗ 2-экз'!H586</f>
        <v>0</v>
      </c>
      <c r="H25" s="1616">
        <f>'НЗ 2-экз'!I586</f>
        <v>0</v>
      </c>
      <c r="I25" s="1616">
        <f>'НЗ 2-экз'!J586</f>
        <v>0</v>
      </c>
      <c r="J25" s="1616">
        <f>'НЗ 2-экз'!K586</f>
        <v>0</v>
      </c>
      <c r="K25" s="1616">
        <f>'НЗ 2-экз'!L586</f>
        <v>0</v>
      </c>
      <c r="L25" s="1616">
        <f>'НЗ 2-экз'!M586</f>
        <v>0</v>
      </c>
      <c r="M25" s="1616">
        <f>'НЗ 2-экз'!N586</f>
        <v>0</v>
      </c>
      <c r="N25" s="1616">
        <f>'НЗ 2-экз'!O586</f>
        <v>0</v>
      </c>
      <c r="O25" s="1617">
        <f>'НЗ 2-экз'!P586</f>
        <v>0</v>
      </c>
      <c r="P25" s="1618">
        <f>'НЗ 2-экз'!Q586+'НЗ 2-экз'!R586</f>
        <v>0</v>
      </c>
      <c r="Q25" s="1618">
        <f>'НЗ 2-экз'!S586</f>
        <v>964000</v>
      </c>
      <c r="R25" s="1618">
        <f>'НЗ 2-экз'!T586</f>
        <v>3483000</v>
      </c>
      <c r="S25" s="1618">
        <f>'НЗ 2-экз'!U586</f>
        <v>0</v>
      </c>
      <c r="T25" s="1618">
        <f>'НЗ 2-экз'!V586</f>
        <v>0</v>
      </c>
      <c r="U25" s="1618">
        <f>'НЗ 2-экз'!W586</f>
        <v>0</v>
      </c>
      <c r="V25" s="1613">
        <f t="shared" si="0"/>
        <v>4447000</v>
      </c>
      <c r="W25" s="1616">
        <f>'НЗ 2-экз'!Y586</f>
        <v>0</v>
      </c>
      <c r="X25" s="1616">
        <f>'НЗ 2-экз'!Z586</f>
        <v>244000</v>
      </c>
      <c r="Y25" s="1616">
        <f>'НЗ 2-экз'!AA586</f>
        <v>0</v>
      </c>
      <c r="Z25" s="1616">
        <f>'НЗ 2-экз'!AB586</f>
        <v>10640</v>
      </c>
      <c r="AA25" s="1616">
        <f>'НЗ 2-экз'!AC586</f>
        <v>0</v>
      </c>
      <c r="AB25" s="1616">
        <f>'НЗ 2-экз'!AD586</f>
        <v>190050</v>
      </c>
      <c r="AC25" s="1616">
        <f>'НЗ 2-экз'!AE586+'НЗ 2-экз'!AF586</f>
        <v>0</v>
      </c>
      <c r="AD25" s="1618">
        <f>'НЗ 2-экз'!AG586</f>
        <v>0</v>
      </c>
      <c r="AE25" s="1618">
        <f>'НЗ 2-экз'!AH586</f>
        <v>434050</v>
      </c>
      <c r="AF25" s="1618">
        <f>'НЗ 2-экз'!AI586</f>
        <v>10640</v>
      </c>
      <c r="AG25" s="1618">
        <f>'НЗ 2-экз'!AJ586</f>
        <v>0</v>
      </c>
      <c r="AH25" s="1614">
        <f t="shared" si="2"/>
        <v>444690</v>
      </c>
      <c r="AI25" s="1615">
        <f t="shared" si="9"/>
        <v>4891690</v>
      </c>
    </row>
    <row r="26" spans="1:35" ht="15" x14ac:dyDescent="0.25">
      <c r="A26" s="7" t="s">
        <v>421</v>
      </c>
      <c r="B26" s="153">
        <f>'НЗ 2-экз'!C638</f>
        <v>0</v>
      </c>
      <c r="C26" s="965">
        <f>'НЗ 2-экз'!D638</f>
        <v>0</v>
      </c>
      <c r="D26" s="1616">
        <f>'НЗ 2-экз'!E638</f>
        <v>600000</v>
      </c>
      <c r="E26" s="1616">
        <f>'НЗ 2-экз'!F638</f>
        <v>673240</v>
      </c>
      <c r="F26" s="1616">
        <f>'НЗ 2-экз'!G638</f>
        <v>0</v>
      </c>
      <c r="G26" s="1616">
        <f>'НЗ 2-экз'!H638</f>
        <v>0</v>
      </c>
      <c r="H26" s="1616">
        <f>'НЗ 2-экз'!I638</f>
        <v>0</v>
      </c>
      <c r="I26" s="1616">
        <f>'НЗ 2-экз'!J638</f>
        <v>0</v>
      </c>
      <c r="J26" s="1616">
        <f>'НЗ 2-экз'!K638</f>
        <v>0</v>
      </c>
      <c r="K26" s="1616">
        <f>'НЗ 2-экз'!L638</f>
        <v>0</v>
      </c>
      <c r="L26" s="1616">
        <f>'НЗ 2-экз'!M638</f>
        <v>0</v>
      </c>
      <c r="M26" s="1616">
        <f>'НЗ 2-экз'!N638</f>
        <v>0</v>
      </c>
      <c r="N26" s="1616">
        <f>'НЗ 2-экз'!O638</f>
        <v>0</v>
      </c>
      <c r="O26" s="1617">
        <f>'НЗ 2-экз'!P638</f>
        <v>0</v>
      </c>
      <c r="P26" s="1618">
        <f>'НЗ 2-экз'!Q638+'НЗ 2-экз'!R638</f>
        <v>0</v>
      </c>
      <c r="Q26" s="1618">
        <f>'НЗ 2-экз'!S638</f>
        <v>600000</v>
      </c>
      <c r="R26" s="1618">
        <f>'НЗ 2-экз'!T638</f>
        <v>673240</v>
      </c>
      <c r="S26" s="1618">
        <f>'НЗ 2-экз'!U638</f>
        <v>0</v>
      </c>
      <c r="T26" s="1618">
        <f>'НЗ 2-экз'!V638</f>
        <v>0</v>
      </c>
      <c r="U26" s="1618">
        <f>'НЗ 2-экз'!W638</f>
        <v>0</v>
      </c>
      <c r="V26" s="1613">
        <f t="shared" si="0"/>
        <v>1273240</v>
      </c>
      <c r="W26" s="1616">
        <f>'НЗ 2-экз'!Y638</f>
        <v>0</v>
      </c>
      <c r="X26" s="1616">
        <f>'НЗ 2-экз'!Z638</f>
        <v>0</v>
      </c>
      <c r="Y26" s="1616">
        <f>'НЗ 2-экз'!AA638</f>
        <v>0</v>
      </c>
      <c r="Z26" s="1616">
        <f>'НЗ 2-экз'!AB638</f>
        <v>0</v>
      </c>
      <c r="AA26" s="1616">
        <f>'НЗ 2-экз'!AC638</f>
        <v>0</v>
      </c>
      <c r="AB26" s="1616">
        <f>'НЗ 2-экз'!AD638</f>
        <v>0</v>
      </c>
      <c r="AC26" s="1616">
        <f>'НЗ 2-экз'!AE638+'НЗ 2-экз'!AF638</f>
        <v>0</v>
      </c>
      <c r="AD26" s="1618">
        <f>'НЗ 2-экз'!AG638</f>
        <v>0</v>
      </c>
      <c r="AE26" s="1618">
        <f>'НЗ 2-экз'!AH638</f>
        <v>0</v>
      </c>
      <c r="AF26" s="1618">
        <f>'НЗ 2-экз'!AI638</f>
        <v>0</v>
      </c>
      <c r="AG26" s="1618">
        <f>'НЗ 2-экз'!AJ638</f>
        <v>0</v>
      </c>
      <c r="AH26" s="1614">
        <f t="shared" si="2"/>
        <v>0</v>
      </c>
      <c r="AI26" s="1615">
        <f t="shared" si="9"/>
        <v>1273240</v>
      </c>
    </row>
    <row r="27" spans="1:35" s="155" customFormat="1" ht="15" x14ac:dyDescent="0.25">
      <c r="A27" s="157" t="s">
        <v>210</v>
      </c>
      <c r="B27" s="154">
        <f>B25+B26</f>
        <v>0</v>
      </c>
      <c r="C27" s="154">
        <f t="shared" ref="C27:S27" si="14">C25+C26</f>
        <v>0</v>
      </c>
      <c r="D27" s="1619">
        <f t="shared" si="14"/>
        <v>1564000</v>
      </c>
      <c r="E27" s="1619">
        <f t="shared" si="14"/>
        <v>4156240</v>
      </c>
      <c r="F27" s="1619">
        <f t="shared" si="14"/>
        <v>0</v>
      </c>
      <c r="G27" s="1619">
        <f t="shared" si="14"/>
        <v>0</v>
      </c>
      <c r="H27" s="1619">
        <f t="shared" si="14"/>
        <v>0</v>
      </c>
      <c r="I27" s="1619">
        <f t="shared" si="14"/>
        <v>0</v>
      </c>
      <c r="J27" s="1619">
        <f t="shared" si="14"/>
        <v>0</v>
      </c>
      <c r="K27" s="1619">
        <f t="shared" si="14"/>
        <v>0</v>
      </c>
      <c r="L27" s="1619">
        <f t="shared" si="14"/>
        <v>0</v>
      </c>
      <c r="M27" s="1619">
        <f t="shared" si="14"/>
        <v>0</v>
      </c>
      <c r="N27" s="1619">
        <f t="shared" si="14"/>
        <v>0</v>
      </c>
      <c r="O27" s="1619">
        <f t="shared" si="14"/>
        <v>0</v>
      </c>
      <c r="P27" s="1619">
        <f>P25+P26</f>
        <v>0</v>
      </c>
      <c r="Q27" s="1619">
        <f t="shared" si="14"/>
        <v>1564000</v>
      </c>
      <c r="R27" s="1619">
        <f t="shared" si="14"/>
        <v>4156240</v>
      </c>
      <c r="S27" s="1619">
        <f t="shared" si="14"/>
        <v>0</v>
      </c>
      <c r="T27" s="1619">
        <f>T25+T26</f>
        <v>0</v>
      </c>
      <c r="U27" s="1619">
        <f>U25+U26</f>
        <v>0</v>
      </c>
      <c r="V27" s="1613">
        <f t="shared" si="0"/>
        <v>5720240</v>
      </c>
      <c r="W27" s="1619">
        <f t="shared" ref="W27:AF27" si="15">W25+W26</f>
        <v>0</v>
      </c>
      <c r="X27" s="1619">
        <f t="shared" si="15"/>
        <v>244000</v>
      </c>
      <c r="Y27" s="1619">
        <f>Y25+Y26</f>
        <v>0</v>
      </c>
      <c r="Z27" s="1619">
        <f t="shared" si="15"/>
        <v>10640</v>
      </c>
      <c r="AA27" s="1619">
        <f t="shared" si="15"/>
        <v>0</v>
      </c>
      <c r="AB27" s="1619">
        <f t="shared" si="15"/>
        <v>190050</v>
      </c>
      <c r="AC27" s="1619">
        <f>AC25+AC26</f>
        <v>0</v>
      </c>
      <c r="AD27" s="1619">
        <f t="shared" si="15"/>
        <v>0</v>
      </c>
      <c r="AE27" s="1619">
        <f t="shared" si="15"/>
        <v>434050</v>
      </c>
      <c r="AF27" s="1619">
        <f t="shared" si="15"/>
        <v>10640</v>
      </c>
      <c r="AG27" s="1619">
        <f>AG25+AG26</f>
        <v>0</v>
      </c>
      <c r="AH27" s="1614">
        <f t="shared" si="2"/>
        <v>444690</v>
      </c>
      <c r="AI27" s="1615">
        <f t="shared" si="9"/>
        <v>6164930</v>
      </c>
    </row>
    <row r="28" spans="1:35" ht="15" x14ac:dyDescent="0.25">
      <c r="A28" s="20" t="s">
        <v>260</v>
      </c>
      <c r="B28" s="21">
        <f>B21+B24+B27</f>
        <v>0</v>
      </c>
      <c r="C28" s="21">
        <f t="shared" ref="C28:S28" si="16">C21+C24+C27</f>
        <v>0</v>
      </c>
      <c r="D28" s="1620">
        <f t="shared" si="16"/>
        <v>2950000</v>
      </c>
      <c r="E28" s="1620">
        <f t="shared" si="16"/>
        <v>9434240</v>
      </c>
      <c r="F28" s="1620">
        <f t="shared" si="16"/>
        <v>0</v>
      </c>
      <c r="G28" s="1620">
        <f t="shared" si="16"/>
        <v>0</v>
      </c>
      <c r="H28" s="1620">
        <f t="shared" si="16"/>
        <v>0</v>
      </c>
      <c r="I28" s="1620">
        <f t="shared" si="16"/>
        <v>0</v>
      </c>
      <c r="J28" s="1620">
        <f t="shared" si="16"/>
        <v>0</v>
      </c>
      <c r="K28" s="1620">
        <f t="shared" si="16"/>
        <v>0</v>
      </c>
      <c r="L28" s="1620">
        <f t="shared" si="16"/>
        <v>0</v>
      </c>
      <c r="M28" s="1620">
        <f t="shared" si="16"/>
        <v>0</v>
      </c>
      <c r="N28" s="1620">
        <f t="shared" si="16"/>
        <v>0</v>
      </c>
      <c r="O28" s="1620">
        <f t="shared" si="16"/>
        <v>0</v>
      </c>
      <c r="P28" s="1620">
        <f>P21+P24+P27</f>
        <v>0</v>
      </c>
      <c r="Q28" s="1620">
        <f t="shared" si="16"/>
        <v>2950000</v>
      </c>
      <c r="R28" s="1620">
        <f t="shared" si="16"/>
        <v>9434240</v>
      </c>
      <c r="S28" s="1620">
        <f t="shared" si="16"/>
        <v>0</v>
      </c>
      <c r="T28" s="1620">
        <f>T21+T24+T27</f>
        <v>0</v>
      </c>
      <c r="U28" s="1620">
        <f>U21+U24+U27</f>
        <v>0</v>
      </c>
      <c r="V28" s="1613">
        <f t="shared" si="0"/>
        <v>12384240</v>
      </c>
      <c r="W28" s="1620">
        <f t="shared" ref="W28:AF28" si="17">W21+W24+W27</f>
        <v>0</v>
      </c>
      <c r="X28" s="1620">
        <f t="shared" si="17"/>
        <v>2178038.7400000002</v>
      </c>
      <c r="Y28" s="1620">
        <f>Y21+Y24+Y27</f>
        <v>0</v>
      </c>
      <c r="Z28" s="1620">
        <f t="shared" si="17"/>
        <v>200640</v>
      </c>
      <c r="AA28" s="1620">
        <f t="shared" si="17"/>
        <v>0</v>
      </c>
      <c r="AB28" s="1620">
        <f t="shared" si="17"/>
        <v>660650</v>
      </c>
      <c r="AC28" s="1620">
        <f>AC21+AC24+AC27</f>
        <v>0</v>
      </c>
      <c r="AD28" s="1620">
        <f t="shared" si="17"/>
        <v>0</v>
      </c>
      <c r="AE28" s="1620">
        <f t="shared" si="17"/>
        <v>2838688.74</v>
      </c>
      <c r="AF28" s="1620">
        <f t="shared" si="17"/>
        <v>200640</v>
      </c>
      <c r="AG28" s="1620">
        <f>AG21+AG24+AG27</f>
        <v>0</v>
      </c>
      <c r="AH28" s="1614">
        <f t="shared" si="2"/>
        <v>3039328.74</v>
      </c>
      <c r="AI28" s="1621">
        <f>AI21+AI24+AI27</f>
        <v>15423568.74</v>
      </c>
    </row>
    <row r="29" spans="1:35" ht="15" x14ac:dyDescent="0.25">
      <c r="A29" s="7" t="s">
        <v>413</v>
      </c>
      <c r="B29" s="153">
        <f>'НЗ 2-экз'!C746</f>
        <v>0</v>
      </c>
      <c r="C29" s="965">
        <f>'НЗ 2-экз'!D746</f>
        <v>0</v>
      </c>
      <c r="D29" s="1616">
        <f>'НЗ 2-экз'!E746</f>
        <v>811000</v>
      </c>
      <c r="E29" s="1616">
        <f>'НЗ 2-экз'!F746</f>
        <v>2713854</v>
      </c>
      <c r="F29" s="1616">
        <f>'НЗ 2-экз'!G746</f>
        <v>0</v>
      </c>
      <c r="G29" s="1616">
        <f>'НЗ 2-экз'!H746</f>
        <v>0</v>
      </c>
      <c r="H29" s="1616">
        <f>'НЗ 2-экз'!I746</f>
        <v>0</v>
      </c>
      <c r="I29" s="1616">
        <f>'НЗ 2-экз'!J746</f>
        <v>0</v>
      </c>
      <c r="J29" s="1616">
        <f>'НЗ 2-экз'!K746</f>
        <v>0</v>
      </c>
      <c r="K29" s="1616">
        <f>'НЗ 2-экз'!L746</f>
        <v>0</v>
      </c>
      <c r="L29" s="1616">
        <f>'НЗ 2-экз'!M746</f>
        <v>0</v>
      </c>
      <c r="M29" s="1616">
        <f>'НЗ 2-экз'!N746</f>
        <v>0</v>
      </c>
      <c r="N29" s="1616">
        <f>'НЗ 2-экз'!O746</f>
        <v>0</v>
      </c>
      <c r="O29" s="1617">
        <f>'НЗ 2-экз'!P746</f>
        <v>0</v>
      </c>
      <c r="P29" s="1618">
        <f>'НЗ 2-экз'!Q746+'НЗ 2-экз'!R746</f>
        <v>0</v>
      </c>
      <c r="Q29" s="1618">
        <f>'НЗ 2-экз'!S746</f>
        <v>811000</v>
      </c>
      <c r="R29" s="1618">
        <f>'НЗ 2-экз'!T746</f>
        <v>2713854</v>
      </c>
      <c r="S29" s="1618">
        <f>'НЗ 2-экз'!U746</f>
        <v>0</v>
      </c>
      <c r="T29" s="1618">
        <f>'НЗ 2-экз'!V746</f>
        <v>0</v>
      </c>
      <c r="U29" s="1618">
        <f>'НЗ 2-экз'!W746</f>
        <v>0</v>
      </c>
      <c r="V29" s="1613">
        <f t="shared" si="0"/>
        <v>3524854</v>
      </c>
      <c r="W29" s="1616">
        <f>'НЗ 2-экз'!Y746</f>
        <v>0</v>
      </c>
      <c r="X29" s="1616">
        <f>'НЗ 2-экз'!Z746</f>
        <v>293874</v>
      </c>
      <c r="Y29" s="1616">
        <f>'НЗ 2-экз'!AA746</f>
        <v>0</v>
      </c>
      <c r="Z29" s="1616">
        <f>'НЗ 2-экз'!AB746</f>
        <v>0</v>
      </c>
      <c r="AA29" s="1616">
        <f>'НЗ 2-экз'!AC746</f>
        <v>0</v>
      </c>
      <c r="AB29" s="1616">
        <f>'НЗ 2-экз'!AD746</f>
        <v>0</v>
      </c>
      <c r="AC29" s="1616">
        <f>'НЗ 2-экз'!AE746+'НЗ 2-экз'!AF746</f>
        <v>0</v>
      </c>
      <c r="AD29" s="1618">
        <f>'НЗ 2-экз'!AG746</f>
        <v>0</v>
      </c>
      <c r="AE29" s="1618">
        <f>'НЗ 2-экз'!AH746</f>
        <v>293874</v>
      </c>
      <c r="AF29" s="1618">
        <f>'НЗ 2-экз'!AI746</f>
        <v>0</v>
      </c>
      <c r="AG29" s="1618">
        <f>'НЗ 2-экз'!AJ746</f>
        <v>0</v>
      </c>
      <c r="AH29" s="1614">
        <f t="shared" si="2"/>
        <v>293874</v>
      </c>
      <c r="AI29" s="1615">
        <f t="shared" ref="AI29:AI37" si="18">B29+V29+AH29</f>
        <v>3818728</v>
      </c>
    </row>
    <row r="30" spans="1:35" ht="15" x14ac:dyDescent="0.25">
      <c r="A30" s="7" t="s">
        <v>422</v>
      </c>
      <c r="B30" s="153">
        <f>'НЗ 2-экз'!C798</f>
        <v>0</v>
      </c>
      <c r="C30" s="965">
        <f>'НЗ 2-экз'!D798</f>
        <v>0</v>
      </c>
      <c r="D30" s="1616">
        <f>'НЗ 2-экз'!E798</f>
        <v>400000</v>
      </c>
      <c r="E30" s="1616">
        <f>'НЗ 2-экз'!F798</f>
        <v>300000</v>
      </c>
      <c r="F30" s="1616">
        <f>'НЗ 2-экз'!G798</f>
        <v>0</v>
      </c>
      <c r="G30" s="1616">
        <f>'НЗ 2-экз'!H798</f>
        <v>0</v>
      </c>
      <c r="H30" s="1616">
        <f>'НЗ 2-экз'!I798</f>
        <v>0</v>
      </c>
      <c r="I30" s="1616">
        <f>'НЗ 2-экз'!J798</f>
        <v>0</v>
      </c>
      <c r="J30" s="1616">
        <f>'НЗ 2-экз'!K798</f>
        <v>0</v>
      </c>
      <c r="K30" s="1616">
        <f>'НЗ 2-экз'!L798</f>
        <v>0</v>
      </c>
      <c r="L30" s="1616">
        <f>'НЗ 2-экз'!M798</f>
        <v>0</v>
      </c>
      <c r="M30" s="1616">
        <f>'НЗ 2-экз'!N798</f>
        <v>0</v>
      </c>
      <c r="N30" s="1616">
        <f>'НЗ 2-экз'!O798</f>
        <v>0</v>
      </c>
      <c r="O30" s="1617">
        <f>'НЗ 2-экз'!P798</f>
        <v>0</v>
      </c>
      <c r="P30" s="1618">
        <f>'НЗ 2-экз'!Q798+'НЗ 2-экз'!R798</f>
        <v>0</v>
      </c>
      <c r="Q30" s="1618">
        <f>'НЗ 2-экз'!S798</f>
        <v>400000</v>
      </c>
      <c r="R30" s="1618">
        <f>'НЗ 2-экз'!T798</f>
        <v>300000</v>
      </c>
      <c r="S30" s="1618">
        <f>'НЗ 2-экз'!U798</f>
        <v>0</v>
      </c>
      <c r="T30" s="1618">
        <f>'НЗ 2-экз'!V798</f>
        <v>0</v>
      </c>
      <c r="U30" s="1618">
        <f>'НЗ 2-экз'!W798</f>
        <v>0</v>
      </c>
      <c r="V30" s="1613">
        <f t="shared" si="0"/>
        <v>700000</v>
      </c>
      <c r="W30" s="1616">
        <f>'НЗ 2-экз'!Y798</f>
        <v>0</v>
      </c>
      <c r="X30" s="1616">
        <f>'НЗ 2-экз'!Z798</f>
        <v>36000</v>
      </c>
      <c r="Y30" s="1616">
        <f>'НЗ 2-экз'!AA798</f>
        <v>0</v>
      </c>
      <c r="Z30" s="1616">
        <f>'НЗ 2-экз'!AB798</f>
        <v>0</v>
      </c>
      <c r="AA30" s="1616">
        <f>'НЗ 2-экз'!AC798</f>
        <v>0</v>
      </c>
      <c r="AB30" s="1616">
        <f>'НЗ 2-экз'!AD798</f>
        <v>0</v>
      </c>
      <c r="AC30" s="1616">
        <f>'НЗ 2-экз'!AE798+'НЗ 2-экз'!AF798</f>
        <v>0</v>
      </c>
      <c r="AD30" s="1618">
        <f>'НЗ 2-экз'!AG798</f>
        <v>0</v>
      </c>
      <c r="AE30" s="1618">
        <f>'НЗ 2-экз'!AH798</f>
        <v>36000</v>
      </c>
      <c r="AF30" s="1618">
        <f>'НЗ 2-экз'!AI798</f>
        <v>0</v>
      </c>
      <c r="AG30" s="1618">
        <f>'НЗ 2-экз'!AJ798</f>
        <v>0</v>
      </c>
      <c r="AH30" s="1614">
        <f t="shared" si="2"/>
        <v>36000</v>
      </c>
      <c r="AI30" s="1615">
        <f t="shared" si="18"/>
        <v>736000</v>
      </c>
    </row>
    <row r="31" spans="1:35" s="155" customFormat="1" ht="15" x14ac:dyDescent="0.25">
      <c r="A31" s="157" t="s">
        <v>211</v>
      </c>
      <c r="B31" s="154">
        <f>B29+B30</f>
        <v>0</v>
      </c>
      <c r="C31" s="154">
        <f t="shared" ref="C31:S31" si="19">C29+C30</f>
        <v>0</v>
      </c>
      <c r="D31" s="1619">
        <f t="shared" si="19"/>
        <v>1211000</v>
      </c>
      <c r="E31" s="1619">
        <f t="shared" si="19"/>
        <v>3013854</v>
      </c>
      <c r="F31" s="1619">
        <f t="shared" si="19"/>
        <v>0</v>
      </c>
      <c r="G31" s="1619">
        <f t="shared" si="19"/>
        <v>0</v>
      </c>
      <c r="H31" s="1619">
        <f t="shared" si="19"/>
        <v>0</v>
      </c>
      <c r="I31" s="1619">
        <f t="shared" si="19"/>
        <v>0</v>
      </c>
      <c r="J31" s="1619">
        <f t="shared" si="19"/>
        <v>0</v>
      </c>
      <c r="K31" s="1619">
        <f t="shared" si="19"/>
        <v>0</v>
      </c>
      <c r="L31" s="1619">
        <f t="shared" si="19"/>
        <v>0</v>
      </c>
      <c r="M31" s="1619">
        <f t="shared" si="19"/>
        <v>0</v>
      </c>
      <c r="N31" s="1619">
        <f t="shared" si="19"/>
        <v>0</v>
      </c>
      <c r="O31" s="1619">
        <f t="shared" si="19"/>
        <v>0</v>
      </c>
      <c r="P31" s="1619">
        <f>P29+P30</f>
        <v>0</v>
      </c>
      <c r="Q31" s="1619">
        <f t="shared" si="19"/>
        <v>1211000</v>
      </c>
      <c r="R31" s="1619">
        <f t="shared" si="19"/>
        <v>3013854</v>
      </c>
      <c r="S31" s="1619">
        <f t="shared" si="19"/>
        <v>0</v>
      </c>
      <c r="T31" s="1619">
        <f>T29+T30</f>
        <v>0</v>
      </c>
      <c r="U31" s="1619">
        <f>U29+U30</f>
        <v>0</v>
      </c>
      <c r="V31" s="1613">
        <f t="shared" si="0"/>
        <v>4224854</v>
      </c>
      <c r="W31" s="1619">
        <f t="shared" ref="W31:AF31" si="20">W29+W30</f>
        <v>0</v>
      </c>
      <c r="X31" s="1619">
        <f t="shared" si="20"/>
        <v>329874</v>
      </c>
      <c r="Y31" s="1619">
        <f>Y29+Y30</f>
        <v>0</v>
      </c>
      <c r="Z31" s="1619">
        <f t="shared" si="20"/>
        <v>0</v>
      </c>
      <c r="AA31" s="1619">
        <f t="shared" si="20"/>
        <v>0</v>
      </c>
      <c r="AB31" s="1619">
        <f t="shared" si="20"/>
        <v>0</v>
      </c>
      <c r="AC31" s="1619">
        <f>AC29+AC30</f>
        <v>0</v>
      </c>
      <c r="AD31" s="1619">
        <f t="shared" si="20"/>
        <v>0</v>
      </c>
      <c r="AE31" s="1619">
        <f t="shared" si="20"/>
        <v>329874</v>
      </c>
      <c r="AF31" s="1619">
        <f t="shared" si="20"/>
        <v>0</v>
      </c>
      <c r="AG31" s="1619">
        <f>AG29+AG30</f>
        <v>0</v>
      </c>
      <c r="AH31" s="1614">
        <f t="shared" si="2"/>
        <v>329874</v>
      </c>
      <c r="AI31" s="1615">
        <f t="shared" si="18"/>
        <v>4554728</v>
      </c>
    </row>
    <row r="32" spans="1:35" ht="15" x14ac:dyDescent="0.25">
      <c r="A32" s="7" t="s">
        <v>414</v>
      </c>
      <c r="B32" s="153">
        <f>'НЗ 2-экз'!C850</f>
        <v>0</v>
      </c>
      <c r="C32" s="965">
        <f>'НЗ 2-экз'!D850</f>
        <v>0</v>
      </c>
      <c r="D32" s="1616">
        <f>'НЗ 2-экз'!E850</f>
        <v>912615</v>
      </c>
      <c r="E32" s="1616">
        <f>'НЗ 2-экз'!F850</f>
        <v>893000</v>
      </c>
      <c r="F32" s="1616">
        <f>'НЗ 2-экз'!G850</f>
        <v>0</v>
      </c>
      <c r="G32" s="1616">
        <f>'НЗ 2-экз'!H850</f>
        <v>0</v>
      </c>
      <c r="H32" s="1616">
        <f>'НЗ 2-экз'!I850</f>
        <v>0</v>
      </c>
      <c r="I32" s="1616">
        <f>'НЗ 2-экз'!J850</f>
        <v>0</v>
      </c>
      <c r="J32" s="1616">
        <f>'НЗ 2-экз'!K850</f>
        <v>0</v>
      </c>
      <c r="K32" s="1616">
        <f>'НЗ 2-экз'!L850</f>
        <v>0</v>
      </c>
      <c r="L32" s="1616">
        <f>'НЗ 2-экз'!M850</f>
        <v>0</v>
      </c>
      <c r="M32" s="1616">
        <f>'НЗ 2-экз'!N850</f>
        <v>0</v>
      </c>
      <c r="N32" s="1616">
        <f>'НЗ 2-экз'!O850</f>
        <v>0</v>
      </c>
      <c r="O32" s="1617">
        <f>'НЗ 2-экз'!P850</f>
        <v>0</v>
      </c>
      <c r="P32" s="1618">
        <f>'НЗ 2-экз'!Q850+'НЗ 2-экз'!R850</f>
        <v>0</v>
      </c>
      <c r="Q32" s="1618">
        <f>'НЗ 2-экз'!S850</f>
        <v>912615</v>
      </c>
      <c r="R32" s="1618">
        <f>'НЗ 2-экз'!T850</f>
        <v>893000</v>
      </c>
      <c r="S32" s="1618">
        <f>'НЗ 2-экз'!U850</f>
        <v>0</v>
      </c>
      <c r="T32" s="1618">
        <f>'НЗ 2-экз'!V850</f>
        <v>0</v>
      </c>
      <c r="U32" s="1618">
        <f>'НЗ 2-экз'!W850</f>
        <v>0</v>
      </c>
      <c r="V32" s="1613">
        <f t="shared" si="0"/>
        <v>1805615</v>
      </c>
      <c r="W32" s="1616">
        <f>'НЗ 2-экз'!Y850</f>
        <v>0</v>
      </c>
      <c r="X32" s="1616">
        <f>'НЗ 2-экз'!Z850</f>
        <v>319874</v>
      </c>
      <c r="Y32" s="1616">
        <f>'НЗ 2-экз'!AA850</f>
        <v>0</v>
      </c>
      <c r="Z32" s="1616">
        <f>'НЗ 2-экз'!AB850</f>
        <v>0</v>
      </c>
      <c r="AA32" s="1616">
        <f>'НЗ 2-экз'!AC850</f>
        <v>0</v>
      </c>
      <c r="AB32" s="1616">
        <f>'НЗ 2-экз'!AD850</f>
        <v>167800</v>
      </c>
      <c r="AC32" s="1616">
        <f>'НЗ 2-экз'!AE850+'НЗ 2-экз'!AF850</f>
        <v>0</v>
      </c>
      <c r="AD32" s="1618">
        <f>'НЗ 2-экз'!AG850</f>
        <v>0</v>
      </c>
      <c r="AE32" s="1618">
        <f>'НЗ 2-экз'!AH850</f>
        <v>487674</v>
      </c>
      <c r="AF32" s="1618">
        <f>'НЗ 2-экз'!AI850</f>
        <v>0</v>
      </c>
      <c r="AG32" s="1618">
        <f>'НЗ 2-экз'!AJ850</f>
        <v>0</v>
      </c>
      <c r="AH32" s="1614">
        <f t="shared" si="2"/>
        <v>487674</v>
      </c>
      <c r="AI32" s="1615">
        <f t="shared" si="18"/>
        <v>2293289</v>
      </c>
    </row>
    <row r="33" spans="1:35" ht="15" x14ac:dyDescent="0.25">
      <c r="A33" s="7" t="s">
        <v>423</v>
      </c>
      <c r="B33" s="153">
        <f>'НЗ 2-экз'!C902</f>
        <v>0</v>
      </c>
      <c r="C33" s="965">
        <f>'НЗ 2-экз'!D902</f>
        <v>0</v>
      </c>
      <c r="D33" s="1616">
        <f>'НЗ 2-экз'!E902</f>
        <v>200000</v>
      </c>
      <c r="E33" s="1616">
        <f>'НЗ 2-экз'!F902</f>
        <v>800000</v>
      </c>
      <c r="F33" s="1616">
        <f>'НЗ 2-экз'!G902</f>
        <v>0</v>
      </c>
      <c r="G33" s="1616">
        <f>'НЗ 2-экз'!H902</f>
        <v>0</v>
      </c>
      <c r="H33" s="1616">
        <f>'НЗ 2-экз'!I902</f>
        <v>0</v>
      </c>
      <c r="I33" s="1616">
        <f>'НЗ 2-экз'!J902</f>
        <v>0</v>
      </c>
      <c r="J33" s="1616">
        <f>'НЗ 2-экз'!K902</f>
        <v>0</v>
      </c>
      <c r="K33" s="1616">
        <f>'НЗ 2-экз'!L902</f>
        <v>0</v>
      </c>
      <c r="L33" s="1616">
        <f>'НЗ 2-экз'!M902</f>
        <v>0</v>
      </c>
      <c r="M33" s="1616">
        <f>'НЗ 2-экз'!N902</f>
        <v>0</v>
      </c>
      <c r="N33" s="1616">
        <f>'НЗ 2-экз'!O902</f>
        <v>0</v>
      </c>
      <c r="O33" s="1617">
        <f>'НЗ 2-экз'!P902</f>
        <v>0</v>
      </c>
      <c r="P33" s="1618">
        <f>'НЗ 2-экз'!Q902+'НЗ 2-экз'!R902</f>
        <v>0</v>
      </c>
      <c r="Q33" s="1618">
        <f>'НЗ 2-экз'!S902</f>
        <v>200000</v>
      </c>
      <c r="R33" s="1618">
        <f>'НЗ 2-экз'!T902</f>
        <v>800000</v>
      </c>
      <c r="S33" s="1618">
        <f>'НЗ 2-экз'!U902</f>
        <v>0</v>
      </c>
      <c r="T33" s="1618">
        <f>'НЗ 2-экз'!V902</f>
        <v>0</v>
      </c>
      <c r="U33" s="1618">
        <f>'НЗ 2-экз'!W902</f>
        <v>0</v>
      </c>
      <c r="V33" s="1613">
        <f t="shared" si="0"/>
        <v>1000000</v>
      </c>
      <c r="W33" s="1616">
        <f>'НЗ 2-экз'!Y902</f>
        <v>0</v>
      </c>
      <c r="X33" s="1616">
        <f>'НЗ 2-экз'!Z902</f>
        <v>76000</v>
      </c>
      <c r="Y33" s="1616">
        <f>'НЗ 2-экз'!AA902</f>
        <v>0</v>
      </c>
      <c r="Z33" s="1616">
        <f>'НЗ 2-экз'!AB902</f>
        <v>0</v>
      </c>
      <c r="AA33" s="1616">
        <f>'НЗ 2-экз'!AC902</f>
        <v>0</v>
      </c>
      <c r="AB33" s="1616">
        <f>'НЗ 2-экз'!AD902</f>
        <v>60000</v>
      </c>
      <c r="AC33" s="1616">
        <f>'НЗ 2-экз'!AE902+'НЗ 2-экз'!AF902</f>
        <v>0</v>
      </c>
      <c r="AD33" s="1618">
        <f>'НЗ 2-экз'!AG902</f>
        <v>0</v>
      </c>
      <c r="AE33" s="1618">
        <f>'НЗ 2-экз'!AH902</f>
        <v>136000</v>
      </c>
      <c r="AF33" s="1618">
        <f>'НЗ 2-экз'!AI902</f>
        <v>0</v>
      </c>
      <c r="AG33" s="1618">
        <f>'НЗ 2-экз'!AJ902</f>
        <v>0</v>
      </c>
      <c r="AH33" s="1614">
        <f t="shared" si="2"/>
        <v>136000</v>
      </c>
      <c r="AI33" s="1615">
        <f t="shared" si="18"/>
        <v>1136000</v>
      </c>
    </row>
    <row r="34" spans="1:35" s="155" customFormat="1" ht="15" x14ac:dyDescent="0.25">
      <c r="A34" s="157" t="s">
        <v>212</v>
      </c>
      <c r="B34" s="154">
        <f>B32+B33</f>
        <v>0</v>
      </c>
      <c r="C34" s="154">
        <f t="shared" ref="C34:S34" si="21">C32+C33</f>
        <v>0</v>
      </c>
      <c r="D34" s="1619">
        <f t="shared" si="21"/>
        <v>1112615</v>
      </c>
      <c r="E34" s="1619">
        <f t="shared" si="21"/>
        <v>1693000</v>
      </c>
      <c r="F34" s="1619">
        <f t="shared" si="21"/>
        <v>0</v>
      </c>
      <c r="G34" s="1619">
        <f t="shared" si="21"/>
        <v>0</v>
      </c>
      <c r="H34" s="1619">
        <f t="shared" si="21"/>
        <v>0</v>
      </c>
      <c r="I34" s="1619">
        <f t="shared" si="21"/>
        <v>0</v>
      </c>
      <c r="J34" s="1619">
        <f t="shared" si="21"/>
        <v>0</v>
      </c>
      <c r="K34" s="1619">
        <f t="shared" si="21"/>
        <v>0</v>
      </c>
      <c r="L34" s="1619">
        <f t="shared" si="21"/>
        <v>0</v>
      </c>
      <c r="M34" s="1619">
        <f t="shared" si="21"/>
        <v>0</v>
      </c>
      <c r="N34" s="1619">
        <f t="shared" si="21"/>
        <v>0</v>
      </c>
      <c r="O34" s="1619">
        <f t="shared" si="21"/>
        <v>0</v>
      </c>
      <c r="P34" s="1619">
        <f>P32+P33</f>
        <v>0</v>
      </c>
      <c r="Q34" s="1619">
        <f t="shared" si="21"/>
        <v>1112615</v>
      </c>
      <c r="R34" s="1619">
        <f t="shared" si="21"/>
        <v>1693000</v>
      </c>
      <c r="S34" s="1619">
        <f t="shared" si="21"/>
        <v>0</v>
      </c>
      <c r="T34" s="1619">
        <f>T32+T33</f>
        <v>0</v>
      </c>
      <c r="U34" s="1619">
        <f>U32+U33</f>
        <v>0</v>
      </c>
      <c r="V34" s="1613">
        <f t="shared" si="0"/>
        <v>2805615</v>
      </c>
      <c r="W34" s="1619">
        <f t="shared" ref="W34:AF34" si="22">W32+W33</f>
        <v>0</v>
      </c>
      <c r="X34" s="1619">
        <f t="shared" si="22"/>
        <v>395874</v>
      </c>
      <c r="Y34" s="1619">
        <f>Y32+Y33</f>
        <v>0</v>
      </c>
      <c r="Z34" s="1619">
        <f t="shared" si="22"/>
        <v>0</v>
      </c>
      <c r="AA34" s="1619">
        <f t="shared" si="22"/>
        <v>0</v>
      </c>
      <c r="AB34" s="1619">
        <f t="shared" si="22"/>
        <v>227800</v>
      </c>
      <c r="AC34" s="1619">
        <f>AC32+AC33</f>
        <v>0</v>
      </c>
      <c r="AD34" s="1619">
        <f t="shared" si="22"/>
        <v>0</v>
      </c>
      <c r="AE34" s="1619">
        <f t="shared" si="22"/>
        <v>623674</v>
      </c>
      <c r="AF34" s="1619">
        <f t="shared" si="22"/>
        <v>0</v>
      </c>
      <c r="AG34" s="1619">
        <f>AG32+AG33</f>
        <v>0</v>
      </c>
      <c r="AH34" s="1614">
        <f t="shared" si="2"/>
        <v>623674</v>
      </c>
      <c r="AI34" s="1615">
        <f t="shared" si="18"/>
        <v>3429289</v>
      </c>
    </row>
    <row r="35" spans="1:35" ht="15" x14ac:dyDescent="0.25">
      <c r="A35" s="7" t="s">
        <v>415</v>
      </c>
      <c r="B35" s="153">
        <f>'НЗ 2-экз'!C954</f>
        <v>0</v>
      </c>
      <c r="C35" s="965">
        <f>'НЗ 2-экз'!D954</f>
        <v>0</v>
      </c>
      <c r="D35" s="1616">
        <f>'НЗ 2-экз'!E954</f>
        <v>810000</v>
      </c>
      <c r="E35" s="1616">
        <f>'НЗ 2-экз'!F954</f>
        <v>1288770</v>
      </c>
      <c r="F35" s="1616">
        <f>'НЗ 2-экз'!G954</f>
        <v>0</v>
      </c>
      <c r="G35" s="1616">
        <f>'НЗ 2-экз'!H954</f>
        <v>0</v>
      </c>
      <c r="H35" s="1616">
        <f>'НЗ 2-экз'!I954</f>
        <v>0</v>
      </c>
      <c r="I35" s="1616">
        <f>'НЗ 2-экз'!J954</f>
        <v>0</v>
      </c>
      <c r="J35" s="1616">
        <f>'НЗ 2-экз'!K954</f>
        <v>0</v>
      </c>
      <c r="K35" s="1616">
        <f>'НЗ 2-экз'!L954</f>
        <v>0</v>
      </c>
      <c r="L35" s="1616">
        <f>'НЗ 2-экз'!M954</f>
        <v>0</v>
      </c>
      <c r="M35" s="1616">
        <f>'НЗ 2-экз'!N954</f>
        <v>0</v>
      </c>
      <c r="N35" s="1616">
        <f>'НЗ 2-экз'!O954</f>
        <v>0</v>
      </c>
      <c r="O35" s="1617">
        <f>'НЗ 2-экз'!P954</f>
        <v>0</v>
      </c>
      <c r="P35" s="1618">
        <f>'НЗ 2-экз'!Q954+'НЗ 2-экз'!R954</f>
        <v>0</v>
      </c>
      <c r="Q35" s="1618">
        <f>'НЗ 2-экз'!S954</f>
        <v>810000</v>
      </c>
      <c r="R35" s="1618">
        <f>'НЗ 2-экз'!T954</f>
        <v>1288770</v>
      </c>
      <c r="S35" s="1618">
        <f>'НЗ 2-экз'!U954</f>
        <v>0</v>
      </c>
      <c r="T35" s="1618">
        <f>'НЗ 2-экз'!V954</f>
        <v>0</v>
      </c>
      <c r="U35" s="1618">
        <f>'НЗ 2-экз'!W954</f>
        <v>0</v>
      </c>
      <c r="V35" s="1613">
        <f t="shared" si="0"/>
        <v>2098770</v>
      </c>
      <c r="W35" s="1616">
        <f>'НЗ 2-экз'!Y954</f>
        <v>0</v>
      </c>
      <c r="X35" s="1616">
        <f>'НЗ 2-экз'!Z954</f>
        <v>104874</v>
      </c>
      <c r="Y35" s="1616">
        <f>'НЗ 2-экз'!AA954</f>
        <v>0</v>
      </c>
      <c r="Z35" s="1616">
        <f>'НЗ 2-экз'!AB954</f>
        <v>0</v>
      </c>
      <c r="AA35" s="1616">
        <f>'НЗ 2-экз'!AC954</f>
        <v>0</v>
      </c>
      <c r="AB35" s="1616">
        <f>'НЗ 2-экз'!AD954</f>
        <v>167800</v>
      </c>
      <c r="AC35" s="1616">
        <f>'НЗ 2-экз'!AE954+'НЗ 2-экз'!AF954</f>
        <v>0</v>
      </c>
      <c r="AD35" s="1618">
        <f>'НЗ 2-экз'!AG954</f>
        <v>0</v>
      </c>
      <c r="AE35" s="1618">
        <f>'НЗ 2-экз'!AH954</f>
        <v>272674</v>
      </c>
      <c r="AF35" s="1618">
        <f>'НЗ 2-экз'!AI954</f>
        <v>0</v>
      </c>
      <c r="AG35" s="1618">
        <f>'НЗ 2-экз'!AJ954</f>
        <v>0</v>
      </c>
      <c r="AH35" s="1614">
        <f t="shared" si="2"/>
        <v>272674</v>
      </c>
      <c r="AI35" s="1615">
        <f t="shared" si="18"/>
        <v>2371444</v>
      </c>
    </row>
    <row r="36" spans="1:35" ht="15" x14ac:dyDescent="0.25">
      <c r="A36" s="7" t="s">
        <v>424</v>
      </c>
      <c r="B36" s="153">
        <f>'НЗ 2-экз'!C1006</f>
        <v>0</v>
      </c>
      <c r="C36" s="965">
        <f>'НЗ 2-экз'!D1006</f>
        <v>0</v>
      </c>
      <c r="D36" s="1616">
        <f>'НЗ 2-экз'!E1006</f>
        <v>991000</v>
      </c>
      <c r="E36" s="1616">
        <f>'НЗ 2-экз'!F1006</f>
        <v>3083000</v>
      </c>
      <c r="F36" s="1616">
        <f>'НЗ 2-экз'!G1006</f>
        <v>0</v>
      </c>
      <c r="G36" s="1616">
        <f>'НЗ 2-экз'!H1006</f>
        <v>0</v>
      </c>
      <c r="H36" s="1616">
        <f>'НЗ 2-экз'!I1006</f>
        <v>0</v>
      </c>
      <c r="I36" s="1616">
        <f>'НЗ 2-экз'!J1006</f>
        <v>0</v>
      </c>
      <c r="J36" s="1616">
        <f>'НЗ 2-экз'!K1006</f>
        <v>0</v>
      </c>
      <c r="K36" s="1616">
        <f>'НЗ 2-экз'!L1006</f>
        <v>0</v>
      </c>
      <c r="L36" s="1616">
        <f>'НЗ 2-экз'!M1006</f>
        <v>0</v>
      </c>
      <c r="M36" s="1616">
        <f>'НЗ 2-экз'!N1006</f>
        <v>0</v>
      </c>
      <c r="N36" s="1616">
        <f>'НЗ 2-экз'!O1006</f>
        <v>0</v>
      </c>
      <c r="O36" s="1617">
        <f>'НЗ 2-экз'!P1006</f>
        <v>0</v>
      </c>
      <c r="P36" s="1618">
        <f>'НЗ 2-экз'!Q1006+'НЗ 2-экз'!R1006</f>
        <v>0</v>
      </c>
      <c r="Q36" s="1618">
        <f>'НЗ 2-экз'!S1006</f>
        <v>991000</v>
      </c>
      <c r="R36" s="1618">
        <f>'НЗ 2-экз'!T1006</f>
        <v>3083000</v>
      </c>
      <c r="S36" s="1618">
        <f>'НЗ 2-экз'!U1006</f>
        <v>0</v>
      </c>
      <c r="T36" s="1618">
        <f>'НЗ 2-экз'!V1006</f>
        <v>0</v>
      </c>
      <c r="U36" s="1618">
        <f>'НЗ 2-экз'!W1006</f>
        <v>0</v>
      </c>
      <c r="V36" s="1613">
        <f t="shared" si="0"/>
        <v>4074000</v>
      </c>
      <c r="W36" s="1616">
        <f>'НЗ 2-экз'!Y1006</f>
        <v>0</v>
      </c>
      <c r="X36" s="1616">
        <f>'НЗ 2-экз'!Z1006</f>
        <v>0</v>
      </c>
      <c r="Y36" s="1616">
        <f>'НЗ 2-экз'!AA1006</f>
        <v>0</v>
      </c>
      <c r="Z36" s="1616">
        <f>'НЗ 2-экз'!AB1006</f>
        <v>0</v>
      </c>
      <c r="AA36" s="1616">
        <f>'НЗ 2-экз'!AC1006</f>
        <v>0</v>
      </c>
      <c r="AB36" s="1616">
        <f>'НЗ 2-экз'!AD1006</f>
        <v>60000</v>
      </c>
      <c r="AC36" s="1616">
        <f>'НЗ 2-экз'!AE1006+'НЗ 2-экз'!AF1006</f>
        <v>0</v>
      </c>
      <c r="AD36" s="1618">
        <f>'НЗ 2-экз'!AG1006</f>
        <v>0</v>
      </c>
      <c r="AE36" s="1618">
        <f>'НЗ 2-экз'!AH1006</f>
        <v>60000</v>
      </c>
      <c r="AF36" s="1618">
        <f>'НЗ 2-экз'!AI1006</f>
        <v>0</v>
      </c>
      <c r="AG36" s="1618">
        <f>'НЗ 2-экз'!AJ1006</f>
        <v>0</v>
      </c>
      <c r="AH36" s="1614">
        <f t="shared" si="2"/>
        <v>60000</v>
      </c>
      <c r="AI36" s="1615">
        <f t="shared" si="18"/>
        <v>4134000</v>
      </c>
    </row>
    <row r="37" spans="1:35" s="155" customFormat="1" ht="15" x14ac:dyDescent="0.25">
      <c r="A37" s="157" t="s">
        <v>213</v>
      </c>
      <c r="B37" s="154">
        <f>B35+B36</f>
        <v>0</v>
      </c>
      <c r="C37" s="154">
        <f t="shared" ref="C37:S37" si="23">C35+C36</f>
        <v>0</v>
      </c>
      <c r="D37" s="1619">
        <f t="shared" si="23"/>
        <v>1801000</v>
      </c>
      <c r="E37" s="1619">
        <f t="shared" si="23"/>
        <v>4371770</v>
      </c>
      <c r="F37" s="1619">
        <f t="shared" si="23"/>
        <v>0</v>
      </c>
      <c r="G37" s="1619">
        <f t="shared" si="23"/>
        <v>0</v>
      </c>
      <c r="H37" s="1619">
        <f t="shared" si="23"/>
        <v>0</v>
      </c>
      <c r="I37" s="1619">
        <f t="shared" si="23"/>
        <v>0</v>
      </c>
      <c r="J37" s="1619">
        <f t="shared" si="23"/>
        <v>0</v>
      </c>
      <c r="K37" s="1619">
        <f t="shared" si="23"/>
        <v>0</v>
      </c>
      <c r="L37" s="1619">
        <f t="shared" si="23"/>
        <v>0</v>
      </c>
      <c r="M37" s="1619">
        <f t="shared" si="23"/>
        <v>0</v>
      </c>
      <c r="N37" s="1619">
        <f t="shared" si="23"/>
        <v>0</v>
      </c>
      <c r="O37" s="1619">
        <f t="shared" si="23"/>
        <v>0</v>
      </c>
      <c r="P37" s="1619">
        <f>P35+P36</f>
        <v>0</v>
      </c>
      <c r="Q37" s="1619">
        <f t="shared" si="23"/>
        <v>1801000</v>
      </c>
      <c r="R37" s="1619">
        <f t="shared" si="23"/>
        <v>4371770</v>
      </c>
      <c r="S37" s="1619">
        <f t="shared" si="23"/>
        <v>0</v>
      </c>
      <c r="T37" s="1619">
        <f>T35+T36</f>
        <v>0</v>
      </c>
      <c r="U37" s="1619">
        <f>U35+U36</f>
        <v>0</v>
      </c>
      <c r="V37" s="1613">
        <f t="shared" si="0"/>
        <v>6172770</v>
      </c>
      <c r="W37" s="1619">
        <f t="shared" ref="W37:AF37" si="24">W35+W36</f>
        <v>0</v>
      </c>
      <c r="X37" s="1619">
        <f t="shared" si="24"/>
        <v>104874</v>
      </c>
      <c r="Y37" s="1619">
        <f>Y35+Y36</f>
        <v>0</v>
      </c>
      <c r="Z37" s="1619">
        <f t="shared" si="24"/>
        <v>0</v>
      </c>
      <c r="AA37" s="1619">
        <f t="shared" si="24"/>
        <v>0</v>
      </c>
      <c r="AB37" s="1619">
        <f t="shared" si="24"/>
        <v>227800</v>
      </c>
      <c r="AC37" s="1619">
        <f>AC35+AC36</f>
        <v>0</v>
      </c>
      <c r="AD37" s="1619">
        <f t="shared" si="24"/>
        <v>0</v>
      </c>
      <c r="AE37" s="1619">
        <f t="shared" si="24"/>
        <v>332674</v>
      </c>
      <c r="AF37" s="1619">
        <f t="shared" si="24"/>
        <v>0</v>
      </c>
      <c r="AG37" s="1619">
        <f>AG35+AG36</f>
        <v>0</v>
      </c>
      <c r="AH37" s="1614">
        <f t="shared" si="2"/>
        <v>332674</v>
      </c>
      <c r="AI37" s="1615">
        <f t="shared" si="18"/>
        <v>6505444</v>
      </c>
    </row>
    <row r="38" spans="1:35" ht="15" x14ac:dyDescent="0.25">
      <c r="A38" s="20" t="s">
        <v>261</v>
      </c>
      <c r="B38" s="21">
        <f>B31+B34+B37</f>
        <v>0</v>
      </c>
      <c r="C38" s="21">
        <f t="shared" ref="C38:S38" si="25">C31+C34+C37</f>
        <v>0</v>
      </c>
      <c r="D38" s="1620">
        <f t="shared" si="25"/>
        <v>4124615</v>
      </c>
      <c r="E38" s="1620">
        <f t="shared" si="25"/>
        <v>9078624</v>
      </c>
      <c r="F38" s="1620">
        <f t="shared" si="25"/>
        <v>0</v>
      </c>
      <c r="G38" s="1620">
        <f t="shared" si="25"/>
        <v>0</v>
      </c>
      <c r="H38" s="1620">
        <f t="shared" si="25"/>
        <v>0</v>
      </c>
      <c r="I38" s="1620">
        <f t="shared" si="25"/>
        <v>0</v>
      </c>
      <c r="J38" s="1620">
        <f t="shared" si="25"/>
        <v>0</v>
      </c>
      <c r="K38" s="1620">
        <f t="shared" si="25"/>
        <v>0</v>
      </c>
      <c r="L38" s="1620">
        <f t="shared" si="25"/>
        <v>0</v>
      </c>
      <c r="M38" s="1620">
        <f t="shared" si="25"/>
        <v>0</v>
      </c>
      <c r="N38" s="1620">
        <f t="shared" si="25"/>
        <v>0</v>
      </c>
      <c r="O38" s="1620">
        <f t="shared" si="25"/>
        <v>0</v>
      </c>
      <c r="P38" s="1620">
        <f>P31+P34+P37</f>
        <v>0</v>
      </c>
      <c r="Q38" s="1620">
        <f t="shared" si="25"/>
        <v>4124615</v>
      </c>
      <c r="R38" s="1620">
        <f t="shared" si="25"/>
        <v>9078624</v>
      </c>
      <c r="S38" s="1620">
        <f t="shared" si="25"/>
        <v>0</v>
      </c>
      <c r="T38" s="1620">
        <f>T31+T34+T37</f>
        <v>0</v>
      </c>
      <c r="U38" s="1620">
        <f>U31+U34+U37</f>
        <v>0</v>
      </c>
      <c r="V38" s="1613">
        <f t="shared" si="0"/>
        <v>13203239</v>
      </c>
      <c r="W38" s="1620">
        <f t="shared" ref="W38:AF38" si="26">W31+W34+W37</f>
        <v>0</v>
      </c>
      <c r="X38" s="1620">
        <f t="shared" si="26"/>
        <v>830622</v>
      </c>
      <c r="Y38" s="1620">
        <f>Y31+Y34+Y37</f>
        <v>0</v>
      </c>
      <c r="Z38" s="1620">
        <f t="shared" si="26"/>
        <v>0</v>
      </c>
      <c r="AA38" s="1620">
        <f t="shared" si="26"/>
        <v>0</v>
      </c>
      <c r="AB38" s="1620">
        <f t="shared" si="26"/>
        <v>455600</v>
      </c>
      <c r="AC38" s="1620">
        <f>AC31+AC34+AC37</f>
        <v>0</v>
      </c>
      <c r="AD38" s="1620">
        <f t="shared" si="26"/>
        <v>0</v>
      </c>
      <c r="AE38" s="1620">
        <f t="shared" si="26"/>
        <v>1286222</v>
      </c>
      <c r="AF38" s="1620">
        <f t="shared" si="26"/>
        <v>0</v>
      </c>
      <c r="AG38" s="1620">
        <f>AG31+AG34+AG37</f>
        <v>0</v>
      </c>
      <c r="AH38" s="1614">
        <f t="shared" si="2"/>
        <v>1286222</v>
      </c>
      <c r="AI38" s="1621">
        <f>AI31+AI34+AI37</f>
        <v>14489461</v>
      </c>
    </row>
    <row r="39" spans="1:35" ht="15" x14ac:dyDescent="0.25">
      <c r="A39" s="7" t="s">
        <v>416</v>
      </c>
      <c r="B39" s="153">
        <f>'НЗ 2-экз'!C1114</f>
        <v>0</v>
      </c>
      <c r="C39" s="965">
        <f>'НЗ 2-экз'!D1114</f>
        <v>0</v>
      </c>
      <c r="D39" s="1616">
        <f>'НЗ 2-экз'!E1114</f>
        <v>0</v>
      </c>
      <c r="E39" s="1616">
        <f>'НЗ 2-экз'!F1114</f>
        <v>0</v>
      </c>
      <c r="F39" s="1616">
        <f>'НЗ 2-экз'!G1114</f>
        <v>0</v>
      </c>
      <c r="G39" s="1616">
        <f>'НЗ 2-экз'!H1114</f>
        <v>0</v>
      </c>
      <c r="H39" s="1616">
        <f>'НЗ 2-экз'!I1114</f>
        <v>0</v>
      </c>
      <c r="I39" s="1616">
        <f>'НЗ 2-экз'!J1114</f>
        <v>0</v>
      </c>
      <c r="J39" s="1616">
        <f>'НЗ 2-экз'!K1114</f>
        <v>0</v>
      </c>
      <c r="K39" s="1616">
        <f>'НЗ 2-экз'!L1114</f>
        <v>0</v>
      </c>
      <c r="L39" s="1616">
        <f>'НЗ 2-экз'!M1114</f>
        <v>0</v>
      </c>
      <c r="M39" s="1616">
        <f>'НЗ 2-экз'!N1114</f>
        <v>0</v>
      </c>
      <c r="N39" s="1616">
        <f>'НЗ 2-экз'!O1114</f>
        <v>0</v>
      </c>
      <c r="O39" s="1617">
        <f>'НЗ 2-экз'!P1114</f>
        <v>0</v>
      </c>
      <c r="P39" s="1618">
        <f>'НЗ 2-экз'!Q1114+'НЗ 2-экз'!R1114</f>
        <v>0</v>
      </c>
      <c r="Q39" s="1618">
        <f>'НЗ 2-экз'!S1114</f>
        <v>0</v>
      </c>
      <c r="R39" s="1618">
        <f>'НЗ 2-экз'!T1114</f>
        <v>0</v>
      </c>
      <c r="S39" s="1618">
        <f>'НЗ 2-экз'!U1114</f>
        <v>0</v>
      </c>
      <c r="T39" s="1618">
        <f>'НЗ 2-экз'!V1114</f>
        <v>0</v>
      </c>
      <c r="U39" s="1618">
        <f>'НЗ 2-экз'!W1114</f>
        <v>0</v>
      </c>
      <c r="V39" s="1613">
        <f t="shared" si="0"/>
        <v>0</v>
      </c>
      <c r="W39" s="1616">
        <f>'НЗ 2-экз'!Y1114</f>
        <v>0</v>
      </c>
      <c r="X39" s="1616">
        <f>'НЗ 2-экз'!Z1114</f>
        <v>548598</v>
      </c>
      <c r="Y39" s="1616">
        <f>'НЗ 2-экз'!AA1114</f>
        <v>0</v>
      </c>
      <c r="Z39" s="1616">
        <f>'НЗ 2-экз'!AB1114</f>
        <v>22000</v>
      </c>
      <c r="AA39" s="1616">
        <f>'НЗ 2-экз'!AC1114</f>
        <v>0</v>
      </c>
      <c r="AB39" s="1616">
        <f>'НЗ 2-экз'!AD1114</f>
        <v>167800</v>
      </c>
      <c r="AC39" s="1616">
        <f>'НЗ 2-экз'!AE1114+'НЗ 2-экз'!AS1114</f>
        <v>0</v>
      </c>
      <c r="AD39" s="1618">
        <f>'НЗ 2-экз'!AG1114</f>
        <v>0</v>
      </c>
      <c r="AE39" s="1618">
        <f>'НЗ 2-экз'!AH1114</f>
        <v>716398</v>
      </c>
      <c r="AF39" s="1618">
        <f>'НЗ 2-экз'!AI1114</f>
        <v>22000</v>
      </c>
      <c r="AG39" s="1618">
        <f>'НЗ 2-экз'!AJ1114</f>
        <v>0</v>
      </c>
      <c r="AH39" s="1614">
        <f t="shared" si="2"/>
        <v>738398</v>
      </c>
      <c r="AI39" s="1615">
        <f t="shared" ref="AI39:AI47" si="27">B39+V39+AH39</f>
        <v>738398</v>
      </c>
    </row>
    <row r="40" spans="1:35" ht="15" x14ac:dyDescent="0.25">
      <c r="A40" s="7" t="s">
        <v>425</v>
      </c>
      <c r="B40" s="153">
        <f>'НЗ 2-экз'!C1166</f>
        <v>0</v>
      </c>
      <c r="C40" s="965">
        <f>'НЗ 2-экз'!D1166</f>
        <v>0</v>
      </c>
      <c r="D40" s="1616">
        <f>'НЗ 2-экз'!E1166</f>
        <v>300000</v>
      </c>
      <c r="E40" s="1616">
        <f>'НЗ 2-экз'!F1166</f>
        <v>700000</v>
      </c>
      <c r="F40" s="1616">
        <f>'НЗ 2-экз'!G1166</f>
        <v>0</v>
      </c>
      <c r="G40" s="1616">
        <f>'НЗ 2-экз'!H1166</f>
        <v>0</v>
      </c>
      <c r="H40" s="1616">
        <f>'НЗ 2-экз'!I1166</f>
        <v>0</v>
      </c>
      <c r="I40" s="1616">
        <f>'НЗ 2-экз'!J1166</f>
        <v>0</v>
      </c>
      <c r="J40" s="1616">
        <f>'НЗ 2-экз'!K1166</f>
        <v>0</v>
      </c>
      <c r="K40" s="1616">
        <f>'НЗ 2-экз'!L1166</f>
        <v>0</v>
      </c>
      <c r="L40" s="1616">
        <f>'НЗ 2-экз'!M1166</f>
        <v>0</v>
      </c>
      <c r="M40" s="1616">
        <f>'НЗ 2-экз'!N1166</f>
        <v>0</v>
      </c>
      <c r="N40" s="1616">
        <f>'НЗ 2-экз'!O1166</f>
        <v>0</v>
      </c>
      <c r="O40" s="1617">
        <f>'НЗ 2-экз'!P1166</f>
        <v>0</v>
      </c>
      <c r="P40" s="1618">
        <f>'НЗ 2-экз'!Q1166+'НЗ 2-экз'!R1166</f>
        <v>0</v>
      </c>
      <c r="Q40" s="1618">
        <f>'НЗ 2-экз'!S1166</f>
        <v>300000</v>
      </c>
      <c r="R40" s="1618">
        <f>'НЗ 2-экз'!T1166</f>
        <v>700000</v>
      </c>
      <c r="S40" s="1618">
        <f>'НЗ 2-экз'!U1166</f>
        <v>0</v>
      </c>
      <c r="T40" s="1618">
        <f>'НЗ 2-экз'!V1166</f>
        <v>0</v>
      </c>
      <c r="U40" s="1618">
        <f>'НЗ 2-экз'!W1166</f>
        <v>0</v>
      </c>
      <c r="V40" s="1613">
        <f t="shared" si="0"/>
        <v>1000000</v>
      </c>
      <c r="W40" s="1616">
        <f>'НЗ 2-экз'!Y1166</f>
        <v>0</v>
      </c>
      <c r="X40" s="1616">
        <f>'НЗ 2-экз'!Z1166</f>
        <v>76000</v>
      </c>
      <c r="Y40" s="1616">
        <f>'НЗ 2-экз'!AA1166</f>
        <v>0</v>
      </c>
      <c r="Z40" s="1616">
        <f>'НЗ 2-экз'!AB1166</f>
        <v>12000</v>
      </c>
      <c r="AA40" s="1616">
        <f>'НЗ 2-экз'!AC1166</f>
        <v>0</v>
      </c>
      <c r="AB40" s="1616">
        <f>'НЗ 2-экз'!AD1166</f>
        <v>60000</v>
      </c>
      <c r="AC40" s="1616">
        <f>'НЗ 2-экз'!AE1166+'НЗ 2-экз'!AS1166</f>
        <v>0</v>
      </c>
      <c r="AD40" s="1618">
        <f>'НЗ 2-экз'!AG1166</f>
        <v>0</v>
      </c>
      <c r="AE40" s="1618">
        <f>'НЗ 2-экз'!AH1166</f>
        <v>136000</v>
      </c>
      <c r="AF40" s="1618">
        <f>'НЗ 2-экз'!AI1166</f>
        <v>12000</v>
      </c>
      <c r="AG40" s="1618">
        <f>'НЗ 2-экз'!AJ1166</f>
        <v>0</v>
      </c>
      <c r="AH40" s="1614">
        <f t="shared" si="2"/>
        <v>148000</v>
      </c>
      <c r="AI40" s="1615">
        <f t="shared" si="27"/>
        <v>1148000</v>
      </c>
    </row>
    <row r="41" spans="1:35" s="155" customFormat="1" ht="15" x14ac:dyDescent="0.25">
      <c r="A41" s="157" t="s">
        <v>214</v>
      </c>
      <c r="B41" s="154">
        <f>B39+B40</f>
        <v>0</v>
      </c>
      <c r="C41" s="154">
        <f t="shared" ref="C41:S41" si="28">C39+C40</f>
        <v>0</v>
      </c>
      <c r="D41" s="1619">
        <f t="shared" si="28"/>
        <v>300000</v>
      </c>
      <c r="E41" s="1619">
        <f t="shared" si="28"/>
        <v>700000</v>
      </c>
      <c r="F41" s="1619">
        <f t="shared" si="28"/>
        <v>0</v>
      </c>
      <c r="G41" s="1619">
        <f t="shared" si="28"/>
        <v>0</v>
      </c>
      <c r="H41" s="1619">
        <f t="shared" si="28"/>
        <v>0</v>
      </c>
      <c r="I41" s="1619">
        <f t="shared" si="28"/>
        <v>0</v>
      </c>
      <c r="J41" s="1619">
        <f t="shared" si="28"/>
        <v>0</v>
      </c>
      <c r="K41" s="1619">
        <f t="shared" si="28"/>
        <v>0</v>
      </c>
      <c r="L41" s="1619">
        <f t="shared" si="28"/>
        <v>0</v>
      </c>
      <c r="M41" s="1619">
        <f t="shared" si="28"/>
        <v>0</v>
      </c>
      <c r="N41" s="1619">
        <f t="shared" si="28"/>
        <v>0</v>
      </c>
      <c r="O41" s="1619">
        <f t="shared" si="28"/>
        <v>0</v>
      </c>
      <c r="P41" s="1619">
        <f>P39+P40</f>
        <v>0</v>
      </c>
      <c r="Q41" s="1619">
        <f t="shared" si="28"/>
        <v>300000</v>
      </c>
      <c r="R41" s="1619">
        <f t="shared" si="28"/>
        <v>700000</v>
      </c>
      <c r="S41" s="1619">
        <f t="shared" si="28"/>
        <v>0</v>
      </c>
      <c r="T41" s="1619">
        <f>T39+T40</f>
        <v>0</v>
      </c>
      <c r="U41" s="1619">
        <f>U39+U40</f>
        <v>0</v>
      </c>
      <c r="V41" s="1613">
        <f t="shared" si="0"/>
        <v>1000000</v>
      </c>
      <c r="W41" s="1619">
        <f t="shared" ref="W41:AF41" si="29">W39+W40</f>
        <v>0</v>
      </c>
      <c r="X41" s="1619">
        <f t="shared" si="29"/>
        <v>624598</v>
      </c>
      <c r="Y41" s="1619">
        <f>Y39+Y40</f>
        <v>0</v>
      </c>
      <c r="Z41" s="1619">
        <f t="shared" si="29"/>
        <v>34000</v>
      </c>
      <c r="AA41" s="1619">
        <f t="shared" si="29"/>
        <v>0</v>
      </c>
      <c r="AB41" s="1619">
        <f t="shared" si="29"/>
        <v>227800</v>
      </c>
      <c r="AC41" s="1619">
        <f>AC39+AC40</f>
        <v>0</v>
      </c>
      <c r="AD41" s="1619">
        <f t="shared" si="29"/>
        <v>0</v>
      </c>
      <c r="AE41" s="1619">
        <f t="shared" si="29"/>
        <v>852398</v>
      </c>
      <c r="AF41" s="1619">
        <f t="shared" si="29"/>
        <v>34000</v>
      </c>
      <c r="AG41" s="1619">
        <f>AG39+AG40</f>
        <v>0</v>
      </c>
      <c r="AH41" s="1614">
        <f t="shared" si="2"/>
        <v>886398</v>
      </c>
      <c r="AI41" s="1615">
        <f t="shared" si="27"/>
        <v>1886398</v>
      </c>
    </row>
    <row r="42" spans="1:35" ht="15" x14ac:dyDescent="0.25">
      <c r="A42" s="7" t="s">
        <v>417</v>
      </c>
      <c r="B42" s="153">
        <f>'НЗ 2-экз'!C1218</f>
        <v>0</v>
      </c>
      <c r="C42" s="965">
        <f>'НЗ 2-экз'!D1218</f>
        <v>0</v>
      </c>
      <c r="D42" s="1616">
        <f>'НЗ 2-экз'!E1218</f>
        <v>1217545.9999999998</v>
      </c>
      <c r="E42" s="1616">
        <f>'НЗ 2-экз'!F1218</f>
        <v>4324789.9999999991</v>
      </c>
      <c r="F42" s="1616">
        <f>'НЗ 2-экз'!G1218</f>
        <v>0</v>
      </c>
      <c r="G42" s="1616">
        <f>'НЗ 2-экз'!H1218</f>
        <v>0</v>
      </c>
      <c r="H42" s="1616">
        <f>'НЗ 2-экз'!I1218</f>
        <v>0</v>
      </c>
      <c r="I42" s="1616">
        <f>'НЗ 2-экз'!J1218</f>
        <v>0</v>
      </c>
      <c r="J42" s="1616">
        <f>'НЗ 2-экз'!K1218</f>
        <v>0</v>
      </c>
      <c r="K42" s="1616">
        <f>'НЗ 2-экз'!L1218</f>
        <v>0</v>
      </c>
      <c r="L42" s="1616">
        <f>'НЗ 2-экз'!M1218</f>
        <v>0</v>
      </c>
      <c r="M42" s="1616">
        <f>'НЗ 2-экз'!N1218</f>
        <v>0</v>
      </c>
      <c r="N42" s="1616">
        <f>'НЗ 2-экз'!O1218</f>
        <v>0</v>
      </c>
      <c r="O42" s="1617">
        <f>'НЗ 2-экз'!P1218</f>
        <v>0</v>
      </c>
      <c r="P42" s="1618">
        <f>'НЗ 2-экз'!Q1218+'НЗ 2-экз'!R1218</f>
        <v>0</v>
      </c>
      <c r="Q42" s="1618">
        <f>'НЗ 2-экз'!S1218</f>
        <v>1217545.9999999998</v>
      </c>
      <c r="R42" s="1618">
        <f>'НЗ 2-экз'!T1218</f>
        <v>4324789.9999999991</v>
      </c>
      <c r="S42" s="1618">
        <f>'НЗ 2-экз'!U1218</f>
        <v>0</v>
      </c>
      <c r="T42" s="1618">
        <f>'НЗ 2-экз'!V1218</f>
        <v>0</v>
      </c>
      <c r="U42" s="1618">
        <f>'НЗ 2-экз'!W1218</f>
        <v>0</v>
      </c>
      <c r="V42" s="1613">
        <f t="shared" si="0"/>
        <v>5542335.9999999991</v>
      </c>
      <c r="W42" s="1616">
        <f>'НЗ 2-экз'!Y1218</f>
        <v>0</v>
      </c>
      <c r="X42" s="1616">
        <f>'НЗ 2-экз'!Z1218</f>
        <v>362917</v>
      </c>
      <c r="Y42" s="1616">
        <f>'НЗ 2-экз'!AA1218</f>
        <v>0</v>
      </c>
      <c r="Z42" s="1616">
        <f>'НЗ 2-экз'!AB1218</f>
        <v>0</v>
      </c>
      <c r="AA42" s="1616">
        <f>'НЗ 2-экз'!AC1218</f>
        <v>0</v>
      </c>
      <c r="AB42" s="1616">
        <f>'НЗ 2-экз'!AD1218</f>
        <v>167800</v>
      </c>
      <c r="AC42" s="1616">
        <f>'НЗ 2-экз'!AE1218+'НЗ 2-экз'!AS1218</f>
        <v>0</v>
      </c>
      <c r="AD42" s="1618">
        <f>'НЗ 2-экз'!AG1218</f>
        <v>0</v>
      </c>
      <c r="AE42" s="1618">
        <f>'НЗ 2-экз'!AH1218</f>
        <v>530717</v>
      </c>
      <c r="AF42" s="1618">
        <f>'НЗ 2-экз'!AI1218</f>
        <v>0</v>
      </c>
      <c r="AG42" s="1618">
        <f>'НЗ 2-экз'!AJ1218</f>
        <v>0</v>
      </c>
      <c r="AH42" s="1614">
        <f t="shared" si="2"/>
        <v>530717</v>
      </c>
      <c r="AI42" s="1615">
        <f t="shared" si="27"/>
        <v>6073052.9999999991</v>
      </c>
    </row>
    <row r="43" spans="1:35" ht="15" x14ac:dyDescent="0.25">
      <c r="A43" s="7" t="s">
        <v>426</v>
      </c>
      <c r="B43" s="153">
        <f>'НЗ 2-экз'!C1270</f>
        <v>0</v>
      </c>
      <c r="C43" s="965">
        <f>'НЗ 2-экз'!D1270</f>
        <v>0</v>
      </c>
      <c r="D43" s="1616">
        <f>'НЗ 2-экз'!E1270</f>
        <v>350000</v>
      </c>
      <c r="E43" s="1616">
        <f>'НЗ 2-экз'!F1270</f>
        <v>1200000</v>
      </c>
      <c r="F43" s="1616">
        <f>'НЗ 2-экз'!G1270</f>
        <v>0</v>
      </c>
      <c r="G43" s="1616">
        <f>'НЗ 2-экз'!H1270</f>
        <v>0</v>
      </c>
      <c r="H43" s="1616">
        <f>'НЗ 2-экз'!I1270</f>
        <v>0</v>
      </c>
      <c r="I43" s="1616">
        <f>'НЗ 2-экз'!J1270</f>
        <v>0</v>
      </c>
      <c r="J43" s="1616">
        <f>'НЗ 2-экз'!K1270</f>
        <v>0</v>
      </c>
      <c r="K43" s="1616">
        <f>'НЗ 2-экз'!L1270</f>
        <v>0</v>
      </c>
      <c r="L43" s="1616">
        <f>'НЗ 2-экз'!M1270</f>
        <v>0</v>
      </c>
      <c r="M43" s="1616">
        <f>'НЗ 2-экз'!N1270</f>
        <v>0</v>
      </c>
      <c r="N43" s="1616">
        <f>'НЗ 2-экз'!O1270</f>
        <v>0</v>
      </c>
      <c r="O43" s="1617">
        <f>'НЗ 2-экз'!P1270</f>
        <v>0</v>
      </c>
      <c r="P43" s="1618">
        <f>'НЗ 2-экз'!Q1270+'НЗ 2-экз'!R1270</f>
        <v>0</v>
      </c>
      <c r="Q43" s="1618">
        <f>'НЗ 2-экз'!S1270</f>
        <v>350000</v>
      </c>
      <c r="R43" s="1618">
        <f>'НЗ 2-экз'!T1270</f>
        <v>1200000</v>
      </c>
      <c r="S43" s="1618">
        <f>'НЗ 2-экз'!U1270</f>
        <v>0</v>
      </c>
      <c r="T43" s="1618">
        <f>'НЗ 2-экз'!V1270</f>
        <v>0</v>
      </c>
      <c r="U43" s="1618">
        <f>'НЗ 2-экз'!W1270</f>
        <v>0</v>
      </c>
      <c r="V43" s="1613">
        <f t="shared" si="0"/>
        <v>1550000</v>
      </c>
      <c r="W43" s="1616">
        <f>'НЗ 2-экз'!Y1270</f>
        <v>0</v>
      </c>
      <c r="X43" s="1616">
        <f>'НЗ 2-экз'!Z1270</f>
        <v>76000</v>
      </c>
      <c r="Y43" s="1616">
        <f>'НЗ 2-экз'!AA1270</f>
        <v>0</v>
      </c>
      <c r="Z43" s="1616">
        <f>'НЗ 2-экз'!AB1270</f>
        <v>0</v>
      </c>
      <c r="AA43" s="1616">
        <f>'НЗ 2-экз'!AC1270</f>
        <v>0</v>
      </c>
      <c r="AB43" s="1616">
        <f>'НЗ 2-экз'!AD1270</f>
        <v>57704</v>
      </c>
      <c r="AC43" s="1616">
        <f>'НЗ 2-экз'!AE1270+'НЗ 2-экз'!AS1270</f>
        <v>0</v>
      </c>
      <c r="AD43" s="1618">
        <f>'НЗ 2-экз'!AG1270</f>
        <v>0</v>
      </c>
      <c r="AE43" s="1618">
        <f>'НЗ 2-экз'!AH1270</f>
        <v>133704</v>
      </c>
      <c r="AF43" s="1618">
        <f>'НЗ 2-экз'!AI1270</f>
        <v>0</v>
      </c>
      <c r="AG43" s="1618">
        <f>'НЗ 2-экз'!AJ1270</f>
        <v>0</v>
      </c>
      <c r="AH43" s="1614">
        <f t="shared" si="2"/>
        <v>133704</v>
      </c>
      <c r="AI43" s="1615">
        <f t="shared" si="27"/>
        <v>1683704</v>
      </c>
    </row>
    <row r="44" spans="1:35" s="155" customFormat="1" ht="15" x14ac:dyDescent="0.25">
      <c r="A44" s="157" t="s">
        <v>215</v>
      </c>
      <c r="B44" s="154">
        <f>B42+B43</f>
        <v>0</v>
      </c>
      <c r="C44" s="154">
        <f t="shared" ref="C44:S44" si="30">C42+C43</f>
        <v>0</v>
      </c>
      <c r="D44" s="1619">
        <f t="shared" si="30"/>
        <v>1567545.9999999998</v>
      </c>
      <c r="E44" s="1619">
        <f t="shared" si="30"/>
        <v>5524789.9999999991</v>
      </c>
      <c r="F44" s="1619">
        <f t="shared" si="30"/>
        <v>0</v>
      </c>
      <c r="G44" s="1619">
        <f t="shared" si="30"/>
        <v>0</v>
      </c>
      <c r="H44" s="1619">
        <f t="shared" si="30"/>
        <v>0</v>
      </c>
      <c r="I44" s="1619">
        <f t="shared" si="30"/>
        <v>0</v>
      </c>
      <c r="J44" s="1619">
        <f t="shared" si="30"/>
        <v>0</v>
      </c>
      <c r="K44" s="1619">
        <f t="shared" si="30"/>
        <v>0</v>
      </c>
      <c r="L44" s="1619">
        <f t="shared" si="30"/>
        <v>0</v>
      </c>
      <c r="M44" s="1619">
        <f t="shared" si="30"/>
        <v>0</v>
      </c>
      <c r="N44" s="1619">
        <f t="shared" si="30"/>
        <v>0</v>
      </c>
      <c r="O44" s="1619">
        <f t="shared" si="30"/>
        <v>0</v>
      </c>
      <c r="P44" s="1619">
        <f>P42+P43</f>
        <v>0</v>
      </c>
      <c r="Q44" s="1619">
        <f t="shared" si="30"/>
        <v>1567545.9999999998</v>
      </c>
      <c r="R44" s="1619">
        <f t="shared" si="30"/>
        <v>5524789.9999999991</v>
      </c>
      <c r="S44" s="1619">
        <f t="shared" si="30"/>
        <v>0</v>
      </c>
      <c r="T44" s="1619">
        <f>T42+T43</f>
        <v>0</v>
      </c>
      <c r="U44" s="1619">
        <f>U42+U43</f>
        <v>0</v>
      </c>
      <c r="V44" s="1613">
        <f t="shared" si="0"/>
        <v>7092335.9999999991</v>
      </c>
      <c r="W44" s="1619">
        <f t="shared" ref="W44:AF44" si="31">W42+W43</f>
        <v>0</v>
      </c>
      <c r="X44" s="1619">
        <f t="shared" si="31"/>
        <v>438917</v>
      </c>
      <c r="Y44" s="1619">
        <f>Y42+Y43</f>
        <v>0</v>
      </c>
      <c r="Z44" s="1619">
        <f t="shared" si="31"/>
        <v>0</v>
      </c>
      <c r="AA44" s="1619">
        <f t="shared" si="31"/>
        <v>0</v>
      </c>
      <c r="AB44" s="1619">
        <f t="shared" si="31"/>
        <v>225504</v>
      </c>
      <c r="AC44" s="1619">
        <f>AC42+AC43</f>
        <v>0</v>
      </c>
      <c r="AD44" s="1619">
        <f t="shared" si="31"/>
        <v>0</v>
      </c>
      <c r="AE44" s="1619">
        <f t="shared" si="31"/>
        <v>664421</v>
      </c>
      <c r="AF44" s="1619">
        <f t="shared" si="31"/>
        <v>0</v>
      </c>
      <c r="AG44" s="1619">
        <f>AG42+AG43</f>
        <v>0</v>
      </c>
      <c r="AH44" s="1614">
        <f t="shared" si="2"/>
        <v>664421</v>
      </c>
      <c r="AI44" s="1615">
        <f t="shared" si="27"/>
        <v>7756756.9999999991</v>
      </c>
    </row>
    <row r="45" spans="1:35" ht="15" x14ac:dyDescent="0.25">
      <c r="A45" s="7" t="s">
        <v>418</v>
      </c>
      <c r="B45" s="153">
        <f>'НЗ 2-экз'!C1322</f>
        <v>0</v>
      </c>
      <c r="C45" s="965">
        <f>'НЗ 2-экз'!D1322</f>
        <v>0</v>
      </c>
      <c r="D45" s="1616">
        <f>'НЗ 2-экз'!E1322</f>
        <v>1168183</v>
      </c>
      <c r="E45" s="1616">
        <f>'НЗ 2-экз'!F1322</f>
        <v>3758000</v>
      </c>
      <c r="F45" s="1616">
        <f>'НЗ 2-экз'!G1322</f>
        <v>0</v>
      </c>
      <c r="G45" s="1616">
        <f>'НЗ 2-экз'!H1322</f>
        <v>0</v>
      </c>
      <c r="H45" s="1616">
        <f>'НЗ 2-экз'!I1322</f>
        <v>0</v>
      </c>
      <c r="I45" s="1616">
        <f>'НЗ 2-экз'!J1322</f>
        <v>0</v>
      </c>
      <c r="J45" s="1616">
        <f>'НЗ 2-экз'!K1322</f>
        <v>0</v>
      </c>
      <c r="K45" s="1616">
        <f>'НЗ 2-экз'!L1322</f>
        <v>0</v>
      </c>
      <c r="L45" s="1616">
        <f>'НЗ 2-экз'!M1322</f>
        <v>0</v>
      </c>
      <c r="M45" s="1616">
        <f>'НЗ 2-экз'!N1322</f>
        <v>0</v>
      </c>
      <c r="N45" s="1616">
        <f>'НЗ 2-экз'!O1322</f>
        <v>0</v>
      </c>
      <c r="O45" s="1617">
        <f>'НЗ 2-экз'!P1322</f>
        <v>0</v>
      </c>
      <c r="P45" s="1618">
        <f>'НЗ 2-экз'!Q1322+'НЗ 2-экз'!R1322</f>
        <v>0</v>
      </c>
      <c r="Q45" s="1618">
        <f>'НЗ 2-экз'!S1322</f>
        <v>1168183</v>
      </c>
      <c r="R45" s="1618">
        <f>'НЗ 2-экз'!T1322</f>
        <v>3758000</v>
      </c>
      <c r="S45" s="1618">
        <f>'НЗ 2-экз'!U1322</f>
        <v>0</v>
      </c>
      <c r="T45" s="1618">
        <f>'НЗ 2-экз'!V1322</f>
        <v>0</v>
      </c>
      <c r="U45" s="1618">
        <f>'НЗ 2-экз'!W1322</f>
        <v>0</v>
      </c>
      <c r="V45" s="1613">
        <f t="shared" si="0"/>
        <v>4926183</v>
      </c>
      <c r="W45" s="1616">
        <f>'НЗ 2-экз'!Y1322</f>
        <v>0</v>
      </c>
      <c r="X45" s="1616">
        <f>'НЗ 2-экз'!Z1322</f>
        <v>547845</v>
      </c>
      <c r="Y45" s="1616">
        <f>'НЗ 2-экз'!AA1322</f>
        <v>0</v>
      </c>
      <c r="Z45" s="1616">
        <f>'НЗ 2-экз'!AB1322</f>
        <v>0</v>
      </c>
      <c r="AA45" s="1616">
        <f>'НЗ 2-экз'!AC1322</f>
        <v>0</v>
      </c>
      <c r="AB45" s="1616">
        <f>'НЗ 2-экз'!AD1322</f>
        <v>0</v>
      </c>
      <c r="AC45" s="1616">
        <f>'НЗ 2-экз'!AE1322+'НЗ 2-экз'!AS1322</f>
        <v>0</v>
      </c>
      <c r="AD45" s="1618">
        <f>'НЗ 2-экз'!AG1322</f>
        <v>0</v>
      </c>
      <c r="AE45" s="1618">
        <f>'НЗ 2-экз'!AH1322</f>
        <v>547845</v>
      </c>
      <c r="AF45" s="1618">
        <f>'НЗ 2-экз'!AI1322</f>
        <v>0</v>
      </c>
      <c r="AG45" s="1618">
        <f>'НЗ 2-экз'!AJ1322</f>
        <v>0</v>
      </c>
      <c r="AH45" s="1614">
        <f t="shared" si="2"/>
        <v>547845</v>
      </c>
      <c r="AI45" s="1615">
        <f t="shared" si="27"/>
        <v>5474028</v>
      </c>
    </row>
    <row r="46" spans="1:35" ht="15" x14ac:dyDescent="0.25">
      <c r="A46" s="7" t="s">
        <v>427</v>
      </c>
      <c r="B46" s="153">
        <f>'НЗ 2-экз'!C1374</f>
        <v>0</v>
      </c>
      <c r="C46" s="965">
        <f>'НЗ 2-экз'!D1374</f>
        <v>0</v>
      </c>
      <c r="D46" s="1616">
        <f>'НЗ 2-экз'!E1374</f>
        <v>983258</v>
      </c>
      <c r="E46" s="1616">
        <f>'НЗ 2-экз'!F1374</f>
        <v>1915424</v>
      </c>
      <c r="F46" s="1616">
        <f>'НЗ 2-экз'!G1374</f>
        <v>0</v>
      </c>
      <c r="G46" s="1616">
        <f>'НЗ 2-экз'!H1374</f>
        <v>0</v>
      </c>
      <c r="H46" s="1616">
        <f>'НЗ 2-экз'!I1374</f>
        <v>0</v>
      </c>
      <c r="I46" s="1616">
        <f>'НЗ 2-экз'!J1374</f>
        <v>0</v>
      </c>
      <c r="J46" s="1616">
        <f>'НЗ 2-экз'!K1374</f>
        <v>0</v>
      </c>
      <c r="K46" s="1616">
        <f>'НЗ 2-экз'!L1374</f>
        <v>0</v>
      </c>
      <c r="L46" s="1616">
        <f>'НЗ 2-экз'!M1374</f>
        <v>0</v>
      </c>
      <c r="M46" s="1616">
        <f>'НЗ 2-экз'!N1374</f>
        <v>0</v>
      </c>
      <c r="N46" s="1616">
        <f>'НЗ 2-экз'!O1374</f>
        <v>0</v>
      </c>
      <c r="O46" s="1617">
        <f>'НЗ 2-экз'!P1374</f>
        <v>0</v>
      </c>
      <c r="P46" s="1618">
        <f>'НЗ 2-экз'!Q1374+'НЗ 2-экз'!R1374</f>
        <v>0</v>
      </c>
      <c r="Q46" s="1618">
        <f>'НЗ 2-экз'!S1374</f>
        <v>983258</v>
      </c>
      <c r="R46" s="1618">
        <f>'НЗ 2-экз'!T1374</f>
        <v>1915424</v>
      </c>
      <c r="S46" s="1618">
        <f>'НЗ 2-экз'!U1374</f>
        <v>0</v>
      </c>
      <c r="T46" s="1618">
        <f>'НЗ 2-экз'!V1374</f>
        <v>0</v>
      </c>
      <c r="U46" s="1618">
        <f>'НЗ 2-экз'!W1374</f>
        <v>0</v>
      </c>
      <c r="V46" s="1613">
        <f t="shared" si="0"/>
        <v>2898682</v>
      </c>
      <c r="W46" s="1616">
        <f>'НЗ 2-экз'!Y1374</f>
        <v>0</v>
      </c>
      <c r="X46" s="1616">
        <f>'НЗ 2-экз'!Z1374</f>
        <v>8902</v>
      </c>
      <c r="Y46" s="1616">
        <f>'НЗ 2-экз'!AA1374</f>
        <v>0</v>
      </c>
      <c r="Z46" s="1616">
        <f>'НЗ 2-экз'!AB1374</f>
        <v>0</v>
      </c>
      <c r="AA46" s="1616">
        <f>'НЗ 2-экз'!AC1374</f>
        <v>0</v>
      </c>
      <c r="AB46" s="1616">
        <f>'НЗ 2-экз'!AD1374</f>
        <v>0</v>
      </c>
      <c r="AC46" s="1616">
        <f>'НЗ 2-экз'!AE1374+'НЗ 2-экз'!AS1374</f>
        <v>0</v>
      </c>
      <c r="AD46" s="1618">
        <f>'НЗ 2-экз'!AG1374</f>
        <v>0</v>
      </c>
      <c r="AE46" s="1618">
        <f>'НЗ 2-экз'!AH1374</f>
        <v>8902</v>
      </c>
      <c r="AF46" s="1618">
        <f>'НЗ 2-экз'!AI1374</f>
        <v>0</v>
      </c>
      <c r="AG46" s="1618">
        <f>'НЗ 2-экз'!AJ1374</f>
        <v>0</v>
      </c>
      <c r="AH46" s="1614">
        <f t="shared" si="2"/>
        <v>8902</v>
      </c>
      <c r="AI46" s="1615">
        <f t="shared" si="27"/>
        <v>2907584</v>
      </c>
    </row>
    <row r="47" spans="1:35" s="155" customFormat="1" ht="15" x14ac:dyDescent="0.25">
      <c r="A47" s="157" t="s">
        <v>216</v>
      </c>
      <c r="B47" s="154">
        <f>B45+B46</f>
        <v>0</v>
      </c>
      <c r="C47" s="154">
        <f t="shared" ref="C47:S47" si="32">C45+C46</f>
        <v>0</v>
      </c>
      <c r="D47" s="1619">
        <f t="shared" si="32"/>
        <v>2151441</v>
      </c>
      <c r="E47" s="1619">
        <f t="shared" si="32"/>
        <v>5673424</v>
      </c>
      <c r="F47" s="1619">
        <f t="shared" si="32"/>
        <v>0</v>
      </c>
      <c r="G47" s="1619">
        <f t="shared" si="32"/>
        <v>0</v>
      </c>
      <c r="H47" s="1619">
        <f t="shared" si="32"/>
        <v>0</v>
      </c>
      <c r="I47" s="1619">
        <f t="shared" si="32"/>
        <v>0</v>
      </c>
      <c r="J47" s="1619">
        <f t="shared" si="32"/>
        <v>0</v>
      </c>
      <c r="K47" s="1619">
        <f t="shared" si="32"/>
        <v>0</v>
      </c>
      <c r="L47" s="1619">
        <f t="shared" si="32"/>
        <v>0</v>
      </c>
      <c r="M47" s="1619">
        <f t="shared" si="32"/>
        <v>0</v>
      </c>
      <c r="N47" s="1619">
        <f t="shared" si="32"/>
        <v>0</v>
      </c>
      <c r="O47" s="1619">
        <f t="shared" si="32"/>
        <v>0</v>
      </c>
      <c r="P47" s="1619">
        <f>P45+P46</f>
        <v>0</v>
      </c>
      <c r="Q47" s="1619">
        <f t="shared" si="32"/>
        <v>2151441</v>
      </c>
      <c r="R47" s="1619">
        <f t="shared" si="32"/>
        <v>5673424</v>
      </c>
      <c r="S47" s="1619">
        <f t="shared" si="32"/>
        <v>0</v>
      </c>
      <c r="T47" s="1619">
        <f>T45+T46</f>
        <v>0</v>
      </c>
      <c r="U47" s="1619">
        <f>U45+U46</f>
        <v>0</v>
      </c>
      <c r="V47" s="1613">
        <f t="shared" si="0"/>
        <v>7824865</v>
      </c>
      <c r="W47" s="1619">
        <f t="shared" ref="W47:AF47" si="33">W45+W46</f>
        <v>0</v>
      </c>
      <c r="X47" s="1619">
        <f t="shared" si="33"/>
        <v>556747</v>
      </c>
      <c r="Y47" s="1619">
        <f>Y45+Y46</f>
        <v>0</v>
      </c>
      <c r="Z47" s="1619">
        <f t="shared" si="33"/>
        <v>0</v>
      </c>
      <c r="AA47" s="1619">
        <f t="shared" si="33"/>
        <v>0</v>
      </c>
      <c r="AB47" s="1619">
        <f t="shared" si="33"/>
        <v>0</v>
      </c>
      <c r="AC47" s="1619">
        <f>AC45+AC46</f>
        <v>0</v>
      </c>
      <c r="AD47" s="1619">
        <f t="shared" si="33"/>
        <v>0</v>
      </c>
      <c r="AE47" s="1619">
        <f t="shared" si="33"/>
        <v>556747</v>
      </c>
      <c r="AF47" s="1619">
        <f t="shared" si="33"/>
        <v>0</v>
      </c>
      <c r="AG47" s="1619">
        <f>AG45+AG46</f>
        <v>0</v>
      </c>
      <c r="AH47" s="1614">
        <f t="shared" si="2"/>
        <v>556747</v>
      </c>
      <c r="AI47" s="1615">
        <f t="shared" si="27"/>
        <v>8381612</v>
      </c>
    </row>
    <row r="48" spans="1:35" ht="15" x14ac:dyDescent="0.25">
      <c r="A48" s="20" t="s">
        <v>220</v>
      </c>
      <c r="B48" s="21">
        <f>B41+B44+B47</f>
        <v>0</v>
      </c>
      <c r="C48" s="21">
        <f>C41+C44+C47</f>
        <v>0</v>
      </c>
      <c r="D48" s="1620">
        <f>D41+D44+D47</f>
        <v>4018987</v>
      </c>
      <c r="E48" s="1620">
        <f>E41+E44+E47</f>
        <v>11898214</v>
      </c>
      <c r="F48" s="1620">
        <f t="shared" ref="F48:AF48" si="34">F41+F44+F47</f>
        <v>0</v>
      </c>
      <c r="G48" s="1620">
        <f t="shared" si="34"/>
        <v>0</v>
      </c>
      <c r="H48" s="1620">
        <f t="shared" si="34"/>
        <v>0</v>
      </c>
      <c r="I48" s="1620">
        <f t="shared" si="34"/>
        <v>0</v>
      </c>
      <c r="J48" s="1620">
        <f t="shared" si="34"/>
        <v>0</v>
      </c>
      <c r="K48" s="1620">
        <f t="shared" si="34"/>
        <v>0</v>
      </c>
      <c r="L48" s="1620">
        <f t="shared" si="34"/>
        <v>0</v>
      </c>
      <c r="M48" s="1620">
        <f t="shared" si="34"/>
        <v>0</v>
      </c>
      <c r="N48" s="1620">
        <f t="shared" si="34"/>
        <v>0</v>
      </c>
      <c r="O48" s="1620">
        <f t="shared" si="34"/>
        <v>0</v>
      </c>
      <c r="P48" s="1620">
        <f>P41+P44+P47</f>
        <v>0</v>
      </c>
      <c r="Q48" s="1620">
        <f t="shared" si="34"/>
        <v>4018987</v>
      </c>
      <c r="R48" s="1620">
        <f t="shared" si="34"/>
        <v>11898214</v>
      </c>
      <c r="S48" s="1620">
        <f t="shared" si="34"/>
        <v>0</v>
      </c>
      <c r="T48" s="1620">
        <f>T41+T44+T47</f>
        <v>0</v>
      </c>
      <c r="U48" s="1620">
        <f>U41+U44+U47</f>
        <v>0</v>
      </c>
      <c r="V48" s="1620">
        <f>V41+V44+V47</f>
        <v>15917201</v>
      </c>
      <c r="W48" s="1620">
        <f t="shared" si="34"/>
        <v>0</v>
      </c>
      <c r="X48" s="1620">
        <f t="shared" si="34"/>
        <v>1620262</v>
      </c>
      <c r="Y48" s="1620">
        <f>Y41+Y44+Y47</f>
        <v>0</v>
      </c>
      <c r="Z48" s="1620">
        <f t="shared" si="34"/>
        <v>34000</v>
      </c>
      <c r="AA48" s="1620">
        <f t="shared" si="34"/>
        <v>0</v>
      </c>
      <c r="AB48" s="1620">
        <f t="shared" si="34"/>
        <v>453304</v>
      </c>
      <c r="AC48" s="1620">
        <f>AC41+AC44+AC47</f>
        <v>0</v>
      </c>
      <c r="AD48" s="1620">
        <f t="shared" si="34"/>
        <v>0</v>
      </c>
      <c r="AE48" s="1620">
        <f t="shared" si="34"/>
        <v>2073566</v>
      </c>
      <c r="AF48" s="1620">
        <f t="shared" si="34"/>
        <v>34000</v>
      </c>
      <c r="AG48" s="1620">
        <f>AG41+AG44+AG47</f>
        <v>0</v>
      </c>
      <c r="AH48" s="1614">
        <f t="shared" si="2"/>
        <v>2107566</v>
      </c>
      <c r="AI48" s="1621">
        <f>AI41+AI44+AI47</f>
        <v>18024767</v>
      </c>
    </row>
    <row r="49" spans="1:35" ht="15" x14ac:dyDescent="0.25">
      <c r="A49" s="19" t="s">
        <v>217</v>
      </c>
      <c r="B49" s="10">
        <f>B18+B28+B38+B48</f>
        <v>0</v>
      </c>
      <c r="C49" s="10">
        <f>C18+C28+C38+C48</f>
        <v>0</v>
      </c>
      <c r="D49" s="1622">
        <f>D18+D28+D38+D48</f>
        <v>14946602</v>
      </c>
      <c r="E49" s="1622">
        <f>E18+E28+E38+E48</f>
        <v>42100078</v>
      </c>
      <c r="F49" s="1622">
        <f t="shared" ref="F49:AF49" si="35">F18+F28+F38+F48</f>
        <v>0</v>
      </c>
      <c r="G49" s="1622">
        <f t="shared" si="35"/>
        <v>0</v>
      </c>
      <c r="H49" s="1622">
        <f t="shared" si="35"/>
        <v>0</v>
      </c>
      <c r="I49" s="1622">
        <f t="shared" si="35"/>
        <v>0</v>
      </c>
      <c r="J49" s="1622">
        <f t="shared" si="35"/>
        <v>0</v>
      </c>
      <c r="K49" s="1622">
        <f t="shared" si="35"/>
        <v>0</v>
      </c>
      <c r="L49" s="1622">
        <f t="shared" si="35"/>
        <v>0</v>
      </c>
      <c r="M49" s="1622">
        <f t="shared" si="35"/>
        <v>0</v>
      </c>
      <c r="N49" s="1622">
        <f t="shared" si="35"/>
        <v>0</v>
      </c>
      <c r="O49" s="1622">
        <f t="shared" si="35"/>
        <v>0</v>
      </c>
      <c r="P49" s="1622">
        <f>P18+P28+P38+P48</f>
        <v>0</v>
      </c>
      <c r="Q49" s="1622">
        <f t="shared" si="35"/>
        <v>14946602</v>
      </c>
      <c r="R49" s="1622">
        <f t="shared" si="35"/>
        <v>42100078</v>
      </c>
      <c r="S49" s="1622">
        <f t="shared" si="35"/>
        <v>0</v>
      </c>
      <c r="T49" s="1622">
        <f>T18+T28+T38+T48</f>
        <v>0</v>
      </c>
      <c r="U49" s="1622">
        <f>U18+U28+U38+U48</f>
        <v>0</v>
      </c>
      <c r="V49" s="1622">
        <f>V18+V28+V38+V48</f>
        <v>57046680</v>
      </c>
      <c r="W49" s="1622">
        <f t="shared" si="35"/>
        <v>0</v>
      </c>
      <c r="X49" s="1622">
        <f t="shared" si="35"/>
        <v>7276808</v>
      </c>
      <c r="Y49" s="1622">
        <f>Y18+Y28+Y38+Y48</f>
        <v>0</v>
      </c>
      <c r="Z49" s="1622">
        <f t="shared" si="35"/>
        <v>337640</v>
      </c>
      <c r="AA49" s="1622">
        <f t="shared" si="35"/>
        <v>0</v>
      </c>
      <c r="AB49" s="1622">
        <f t="shared" si="35"/>
        <v>2222354</v>
      </c>
      <c r="AC49" s="1622">
        <f>AC18+AC28+AC38+AC48</f>
        <v>0</v>
      </c>
      <c r="AD49" s="1622">
        <f t="shared" si="35"/>
        <v>0</v>
      </c>
      <c r="AE49" s="1622">
        <f t="shared" si="35"/>
        <v>9499162</v>
      </c>
      <c r="AF49" s="1622">
        <f t="shared" si="35"/>
        <v>337640</v>
      </c>
      <c r="AG49" s="1622">
        <f>AG18+AG28+AG38+AG48</f>
        <v>0</v>
      </c>
      <c r="AH49" s="1622">
        <f>AH18+AH28+AH38+AH48</f>
        <v>9836802</v>
      </c>
      <c r="AI49" s="1615">
        <f>B49+V49+AH49</f>
        <v>66883482</v>
      </c>
    </row>
    <row r="50" spans="1:35" x14ac:dyDescent="0.2">
      <c r="B50" s="274"/>
    </row>
    <row r="51" spans="1:35" x14ac:dyDescent="0.2">
      <c r="A51" s="38" t="s">
        <v>250</v>
      </c>
      <c r="B51" s="273"/>
      <c r="C51" s="38"/>
      <c r="D51" s="40"/>
      <c r="E51" s="40"/>
      <c r="F51" s="1520"/>
      <c r="G51" s="1520"/>
      <c r="H51" s="1520"/>
      <c r="I51" s="1520"/>
      <c r="J51" s="1520"/>
      <c r="K51" s="1520"/>
      <c r="L51" s="1520"/>
      <c r="M51" s="1520"/>
      <c r="N51" s="1520"/>
      <c r="O51" s="1520" t="s">
        <v>1360</v>
      </c>
    </row>
    <row r="52" spans="1:35" x14ac:dyDescent="0.2">
      <c r="A52" s="13"/>
      <c r="B52" s="267"/>
      <c r="C52" s="13"/>
      <c r="D52" s="13"/>
      <c r="E52" s="13"/>
      <c r="F52" s="1520"/>
      <c r="G52" s="1520"/>
      <c r="H52" s="1520"/>
      <c r="I52" s="1520"/>
      <c r="J52" s="1520"/>
      <c r="K52" s="1520"/>
      <c r="L52" s="1520"/>
      <c r="M52" s="1520"/>
      <c r="N52" s="1520"/>
      <c r="O52" s="1520"/>
    </row>
    <row r="53" spans="1:35" x14ac:dyDescent="0.2">
      <c r="A53" s="13" t="s">
        <v>270</v>
      </c>
      <c r="B53" s="267"/>
      <c r="C53" s="13"/>
      <c r="D53" s="41"/>
      <c r="E53" s="41"/>
      <c r="F53" s="1520"/>
      <c r="G53" s="1520"/>
      <c r="H53" s="1520"/>
      <c r="I53" s="1520"/>
      <c r="J53" s="1520"/>
      <c r="K53" s="1520"/>
      <c r="L53" s="1520"/>
      <c r="M53" s="1520"/>
      <c r="N53" s="1520"/>
      <c r="O53" s="1520" t="s">
        <v>1372</v>
      </c>
    </row>
    <row r="54" spans="1:35" x14ac:dyDescent="0.2">
      <c r="A54" s="13"/>
      <c r="B54" s="267"/>
      <c r="C54" s="13"/>
      <c r="D54" s="41"/>
      <c r="E54" s="41"/>
      <c r="F54" s="1520" t="s">
        <v>1372</v>
      </c>
      <c r="G54" s="1520"/>
      <c r="H54" s="1520"/>
      <c r="I54" s="1520"/>
      <c r="J54" s="1520"/>
      <c r="K54" s="1520"/>
      <c r="L54" s="1520"/>
      <c r="M54" s="1520"/>
      <c r="N54" s="1520"/>
      <c r="O54" s="1520"/>
    </row>
  </sheetData>
  <mergeCells count="20">
    <mergeCell ref="G7:H7"/>
    <mergeCell ref="I7:J7"/>
    <mergeCell ref="K7:L7"/>
    <mergeCell ref="N6:O6"/>
    <mergeCell ref="A2:AH2"/>
    <mergeCell ref="A4:AI4"/>
    <mergeCell ref="W5:AB5"/>
    <mergeCell ref="AI5:AI7"/>
    <mergeCell ref="AH5:AH7"/>
    <mergeCell ref="C6:H6"/>
    <mergeCell ref="I6:J6"/>
    <mergeCell ref="K6:L6"/>
    <mergeCell ref="V5:V7"/>
    <mergeCell ref="Q6:T6"/>
    <mergeCell ref="C5:T5"/>
    <mergeCell ref="W6:Z6"/>
    <mergeCell ref="AA6:AB6"/>
    <mergeCell ref="AD6:AF6"/>
    <mergeCell ref="C7:D7"/>
    <mergeCell ref="E7:F7"/>
  </mergeCells>
  <phoneticPr fontId="9" type="noConversion"/>
  <pageMargins left="0.39370078740157483" right="0.39370078740157483" top="0.39370078740157483" bottom="0.39370078740157483" header="0.51181102362204722" footer="0.51181102362204722"/>
  <pageSetup paperSize="9" scale="65" orientation="landscape" r:id="rId1"/>
  <headerFooter alignWithMargins="0"/>
  <ignoredErrors>
    <ignoredError sqref="AI18:AI38 AI48 AH17:AH48 V14:V47" formula="1"/>
    <ignoredError sqref="D8:J8 P9:V9 M8:AB8" numberStoredAsText="1"/>
    <ignoredError sqref="W9:AB9 D9:O9" twoDigitTextYear="1"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34</vt:i4>
      </vt:variant>
      <vt:variant>
        <vt:lpstr>Именованные диапазоны</vt:lpstr>
      </vt:variant>
      <vt:variant>
        <vt:i4>6</vt:i4>
      </vt:variant>
    </vt:vector>
  </HeadingPairs>
  <TitlesOfParts>
    <vt:vector size="40" baseType="lpstr">
      <vt:lpstr>Согл МЗ-4 эк</vt:lpstr>
      <vt:lpstr>ДCЛ</vt:lpstr>
      <vt:lpstr>ДCл(кз0)-4эк</vt:lpstr>
      <vt:lpstr>ДCЛ(кз)-4эк</vt:lpstr>
      <vt:lpstr>ДСГ 4эк</vt:lpstr>
      <vt:lpstr>График-4эк</vt:lpstr>
      <vt:lpstr>НЗ 2-экз</vt:lpstr>
      <vt:lpstr>ЛИМ год 1эк</vt:lpstr>
      <vt:lpstr>СРОКИ год 2эк</vt:lpstr>
      <vt:lpstr>Соотн 1эк</vt:lpstr>
      <vt:lpstr>Остатки -1эк</vt:lpstr>
      <vt:lpstr>ИЦ 1эк</vt:lpstr>
      <vt:lpstr>ПД 1эк</vt:lpstr>
      <vt:lpstr>Возвраты-1эк</vt:lpstr>
      <vt:lpstr>Прочие-1эк</vt:lpstr>
      <vt:lpstr>НОВЫЙ фхд стр 3-5 2 экз</vt:lpstr>
      <vt:lpstr>ФХД стр3-5 в 2экз.</vt:lpstr>
      <vt:lpstr>ФХД 2экз (2)</vt:lpstr>
      <vt:lpstr>Пост и Вып 2эк</vt:lpstr>
      <vt:lpstr>ФХДстр.1_4</vt:lpstr>
      <vt:lpstr>ФХДстр.5_7</vt:lpstr>
      <vt:lpstr>ФХДстр.5_6</vt:lpstr>
      <vt:lpstr>ФХД 2экз</vt:lpstr>
      <vt:lpstr>Таб 2.1. 2экз</vt:lpstr>
      <vt:lpstr>Свед ИЦ 3 экз.</vt:lpstr>
      <vt:lpstr>Сведения ИЦ 3экз</vt:lpstr>
      <vt:lpstr>свод фхд (черновик)</vt:lpstr>
      <vt:lpstr>свод фхд 2 эк</vt:lpstr>
      <vt:lpstr>Увед об измен</vt:lpstr>
      <vt:lpstr>№</vt:lpstr>
      <vt:lpstr>кр</vt:lpstr>
      <vt:lpstr>Лист1</vt:lpstr>
      <vt:lpstr>рекомендации</vt:lpstr>
      <vt:lpstr>ФОТФМО</vt:lpstr>
      <vt:lpstr>ФХДстр.1_4!Заголовки_для_печати</vt:lpstr>
      <vt:lpstr>ФХДстр.5_6!Заголовки_для_печати</vt:lpstr>
      <vt:lpstr>'Сведения ИЦ 3экз'!Область_печати</vt:lpstr>
      <vt:lpstr>ФХДстр.1_4!Область_печати</vt:lpstr>
      <vt:lpstr>ФХДстр.5_6!Область_печати</vt:lpstr>
      <vt:lpstr>ФХДстр.5_7!Область_печати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1</cp:lastModifiedBy>
  <cp:lastPrinted>2025-01-20T15:07:10Z</cp:lastPrinted>
  <dcterms:created xsi:type="dcterms:W3CDTF">1996-10-08T23:32:33Z</dcterms:created>
  <dcterms:modified xsi:type="dcterms:W3CDTF">2025-01-20T15:17:18Z</dcterms:modified>
</cp:coreProperties>
</file>